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drawings/drawing9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10.xml" ContentType="application/vnd.openxmlformats-officedocument.drawing+xml"/>
  <Override PartName="/xl/charts/chart14.xml" ContentType="application/vnd.openxmlformats-officedocument.drawingml.chart+xml"/>
  <Override PartName="/xl/drawings/drawing11.xml" ContentType="application/vnd.openxmlformats-officedocument.drawing+xml"/>
  <Override PartName="/xl/charts/chart15.xml" ContentType="application/vnd.openxmlformats-officedocument.drawingml.chart+xml"/>
  <Override PartName="/xl/drawings/drawing12.xml" ContentType="application/vnd.openxmlformats-officedocument.drawing+xml"/>
  <Override PartName="/xl/charts/chart16.xml" ContentType="application/vnd.openxmlformats-officedocument.drawingml.chart+xml"/>
  <Override PartName="/xl/drawings/drawing13.xml" ContentType="application/vnd.openxmlformats-officedocument.drawing+xml"/>
  <Override PartName="/xl/charts/chart17.xml" ContentType="application/vnd.openxmlformats-officedocument.drawingml.chart+xml"/>
  <Override PartName="/xl/drawings/drawing14.xml" ContentType="application/vnd.openxmlformats-officedocument.drawing+xml"/>
  <Override PartName="/xl/charts/chart18.xml" ContentType="application/vnd.openxmlformats-officedocument.drawingml.chart+xml"/>
  <Override PartName="/xl/drawings/drawing15.xml" ContentType="application/vnd.openxmlformats-officedocument.drawing+xml"/>
  <Override PartName="/xl/charts/chart19.xml" ContentType="application/vnd.openxmlformats-officedocument.drawingml.chart+xml"/>
  <Override PartName="/xl/drawings/drawing16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pivotTables/pivotTable1.xml" ContentType="application/vnd.openxmlformats-officedocument.spreadsheetml.pivotTable+xml"/>
  <Override PartName="/xl/drawings/drawing17.xml" ContentType="application/vnd.openxmlformats-officedocument.drawing+xml"/>
  <Override PartName="/xl/charts/chart20.xml" ContentType="application/vnd.openxmlformats-officedocument.drawingml.chart+xml"/>
  <Override PartName="/xl/drawings/drawing18.xml" ContentType="application/vnd.openxmlformats-officedocument.drawingml.chartshapes+xml"/>
  <Override PartName="/xl/charts/chart21.xml" ContentType="application/vnd.openxmlformats-officedocument.drawingml.chart+xml"/>
  <Override PartName="/xl/drawings/drawing19.xml" ContentType="application/vnd.openxmlformats-officedocument.drawingml.chartshapes+xml"/>
  <Override PartName="/xl/charts/chart22.xml" ContentType="application/vnd.openxmlformats-officedocument.drawingml.chart+xml"/>
  <Override PartName="/xl/drawings/drawing20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edainr\Downloads\ABC School Raw, Charts, and PowerPoint\"/>
    </mc:Choice>
  </mc:AlternateContent>
  <bookViews>
    <workbookView xWindow="120" yWindow="120" windowWidth="14985" windowHeight="5520" tabRatio="749" firstSheet="13" activeTab="14"/>
  </bookViews>
  <sheets>
    <sheet name="Lookups" sheetId="5" r:id="rId1"/>
    <sheet name="S44 Lic Utz" sheetId="83" r:id="rId2"/>
    <sheet name="R180 Lic Utz" sheetId="82" r:id="rId3"/>
    <sheet name="Use and Enrollment Summary" sheetId="92" r:id="rId4"/>
    <sheet name="Data Metrics Summary" sheetId="93" r:id="rId5"/>
    <sheet name="Data Metrics R180 School" sheetId="94" r:id="rId6"/>
    <sheet name="Data Metrics S44 School" sheetId="95" r:id="rId7"/>
    <sheet name="Data Metrics RI School" sheetId="97" r:id="rId8"/>
    <sheet name="Lexile Results" sheetId="98" r:id="rId9"/>
    <sheet name="R180 RI Pie chart" sheetId="99" r:id="rId10"/>
    <sheet name="R180 Stars" sheetId="100" r:id="rId11"/>
    <sheet name="R180 Red Bars" sheetId="101" r:id="rId12"/>
    <sheet name="R180 Metrics Summary" sheetId="102" r:id="rId13"/>
    <sheet name="R180 Gainers Summary" sheetId="104" r:id="rId14"/>
    <sheet name="R180 Lexile Decline" sheetId="103" r:id="rId15"/>
    <sheet name="Perf Comp R180" sheetId="105" r:id="rId16"/>
    <sheet name="R180 Stickers" sheetId="106" r:id="rId17"/>
    <sheet name="BB 200L Perf Comp R180" sheetId="107" r:id="rId18"/>
    <sheet name="Rotation Metrics" sheetId="111" r:id="rId19"/>
    <sheet name="Rotations by School" sheetId="110" r:id="rId20"/>
    <sheet name="Rotations 20k FT" sheetId="109" r:id="rId21"/>
    <sheet name="R180 Segments" sheetId="108" r:id="rId22"/>
    <sheet name="R180 Demo Summary" sheetId="113" r:id="rId23"/>
    <sheet name="R180 CLASS Summary" sheetId="112" r:id="rId24"/>
    <sheet name="S44 Usage Table" sheetId="120" r:id="rId25"/>
    <sheet name="S44 Series Location" sheetId="119" r:id="rId26"/>
    <sheet name="S44 RI Pie chart" sheetId="118" r:id="rId27"/>
    <sheet name="S44 PI Table" sheetId="123" r:id="rId28"/>
    <sheet name="Perf Comp S44 PI" sheetId="122" r:id="rId29"/>
    <sheet name="Directions" sheetId="2" r:id="rId30"/>
    <sheet name="Sheet33" sheetId="124" r:id="rId31"/>
    <sheet name="Target" sheetId="87" r:id="rId32"/>
    <sheet name="PPTMigrateTable" sheetId="91" r:id="rId33"/>
    <sheet name="Program Usage Charts" sheetId="90" r:id="rId34"/>
  </sheets>
  <definedNames>
    <definedName name="_xlnm._FilterDatabase" localSheetId="0" hidden="1">Lookups!$DB$69:$DB$78</definedName>
    <definedName name="_xlnm._FilterDatabase" localSheetId="23" hidden="1">'R180 CLASS Summary'!$A$4:$O$19</definedName>
    <definedName name="_xlnm._FilterDatabase" localSheetId="31" hidden="1">Target!$OR$1:$OR$539</definedName>
    <definedName name="B1Pic" localSheetId="32">#REF!</definedName>
    <definedName name="B1Pic" localSheetId="33">#REF!</definedName>
    <definedName name="B1Pic" localSheetId="1">#REF!</definedName>
    <definedName name="B1Pic">#REF!</definedName>
    <definedName name="B2Pic" localSheetId="32">#REF!</definedName>
    <definedName name="B2Pic" localSheetId="33">#REF!</definedName>
    <definedName name="B2Pic" localSheetId="1">#REF!</definedName>
    <definedName name="B2Pic">#REF!</definedName>
    <definedName name="B3Pic" localSheetId="32">#REF!</definedName>
    <definedName name="B3Pic" localSheetId="33">#REF!</definedName>
    <definedName name="B3Pic" localSheetId="1">#REF!</definedName>
    <definedName name="B3Pic">#REF!</definedName>
    <definedName name="B4Pic" localSheetId="32">#REF!</definedName>
    <definedName name="B4Pic" localSheetId="33">#REF!</definedName>
    <definedName name="B4Pic" localSheetId="1">#REF!</definedName>
    <definedName name="B4Pic">#REF!</definedName>
    <definedName name="B5Pic" localSheetId="32">#REF!</definedName>
    <definedName name="B5Pic" localSheetId="33">#REF!</definedName>
    <definedName name="B5Pic" localSheetId="1">#REF!</definedName>
    <definedName name="B5Pic">#REF!</definedName>
    <definedName name="B6Pic" localSheetId="32">#REF!</definedName>
    <definedName name="B6Pic" localSheetId="33">#REF!</definedName>
    <definedName name="B6Pic" localSheetId="1">#REF!</definedName>
    <definedName name="B6Pic">#REF!</definedName>
    <definedName name="B7Pic" localSheetId="32">#REF!</definedName>
    <definedName name="B7Pic" localSheetId="33">#REF!</definedName>
    <definedName name="B7Pic" localSheetId="1">#REF!</definedName>
    <definedName name="B7Pic">#REF!</definedName>
    <definedName name="B8Pic" localSheetId="32">#REF!</definedName>
    <definedName name="B8Pic" localSheetId="33">#REF!</definedName>
    <definedName name="B8Pic" localSheetId="1">#REF!</definedName>
    <definedName name="B8Pic">#REF!</definedName>
    <definedName name="B9Pic" localSheetId="32">#REF!</definedName>
    <definedName name="B9Pic" localSheetId="33">#REF!</definedName>
    <definedName name="B9Pic" localSheetId="1">#REF!</definedName>
    <definedName name="B9Pic">#REF!</definedName>
    <definedName name="picb1" localSheetId="32">#REF!</definedName>
    <definedName name="picb1" localSheetId="33">#REF!</definedName>
    <definedName name="picb1" localSheetId="1">#REF!</definedName>
    <definedName name="picb1">#REF!</definedName>
    <definedName name="picb2" localSheetId="32">#REF!</definedName>
    <definedName name="picb2" localSheetId="33">#REF!</definedName>
    <definedName name="picb2" localSheetId="1">#REF!</definedName>
    <definedName name="picb2">#REF!</definedName>
    <definedName name="picb3" localSheetId="32">#REF!</definedName>
    <definedName name="picb3" localSheetId="33">#REF!</definedName>
    <definedName name="picb3" localSheetId="1">#REF!</definedName>
    <definedName name="picb3">#REF!</definedName>
    <definedName name="picb4" localSheetId="32">#REF!</definedName>
    <definedName name="picb4" localSheetId="33">#REF!</definedName>
    <definedName name="picb4" localSheetId="1">#REF!</definedName>
    <definedName name="picb4">#REF!</definedName>
    <definedName name="picb5" localSheetId="32">#REF!</definedName>
    <definedName name="picb5" localSheetId="33">#REF!</definedName>
    <definedName name="picb5" localSheetId="1">#REF!</definedName>
    <definedName name="picb5">#REF!</definedName>
    <definedName name="picb6" localSheetId="32">#REF!</definedName>
    <definedName name="picb6" localSheetId="33">#REF!</definedName>
    <definedName name="picb6" localSheetId="1">#REF!</definedName>
    <definedName name="picb6">#REF!</definedName>
    <definedName name="picb7" localSheetId="32">#REF!</definedName>
    <definedName name="picb7" localSheetId="33">#REF!</definedName>
    <definedName name="picb7" localSheetId="1">#REF!</definedName>
    <definedName name="picb7">#REF!</definedName>
    <definedName name="picb8" localSheetId="32">#REF!</definedName>
    <definedName name="picb8" localSheetId="33">#REF!</definedName>
    <definedName name="picb8" localSheetId="1">#REF!</definedName>
    <definedName name="picb8">#REF!</definedName>
    <definedName name="picb9" localSheetId="32">#REF!</definedName>
    <definedName name="picb9" localSheetId="33">#REF!</definedName>
    <definedName name="picb9" localSheetId="1">#REF!</definedName>
    <definedName name="picb9">#REF!</definedName>
  </definedNames>
  <calcPr calcId="171027"/>
  <pivotCaches>
    <pivotCache cacheId="0" r:id="rId35"/>
  </pivotCaches>
</workbook>
</file>

<file path=xl/calcChain.xml><?xml version="1.0" encoding="utf-8"?>
<calcChain xmlns="http://schemas.openxmlformats.org/spreadsheetml/2006/main">
  <c r="C14" i="122" l="1"/>
  <c r="D14" i="122" s="1"/>
  <c r="C13" i="122"/>
  <c r="D13" i="122" s="1"/>
  <c r="C12" i="122"/>
  <c r="D12" i="122" s="1"/>
  <c r="E17" i="120"/>
  <c r="B20" i="119"/>
  <c r="B19" i="119"/>
  <c r="B18" i="119"/>
  <c r="B17" i="119"/>
  <c r="B16" i="119"/>
  <c r="B15" i="119"/>
  <c r="B22" i="109"/>
  <c r="B21" i="109"/>
  <c r="B20" i="109"/>
  <c r="C17" i="107"/>
  <c r="D17" i="107" s="1"/>
  <c r="D16" i="107"/>
  <c r="C16" i="107"/>
  <c r="C15" i="107"/>
  <c r="D15" i="107" s="1"/>
  <c r="D18" i="106"/>
  <c r="D17" i="106"/>
  <c r="D16" i="106"/>
  <c r="D15" i="106"/>
  <c r="C18" i="106"/>
  <c r="C17" i="106"/>
  <c r="C16" i="106"/>
  <c r="C15" i="106"/>
  <c r="B18" i="106"/>
  <c r="B17" i="106"/>
  <c r="B16" i="106"/>
  <c r="B15" i="106"/>
  <c r="A18" i="106"/>
  <c r="A17" i="106"/>
  <c r="A16" i="106"/>
  <c r="A15" i="106"/>
  <c r="D15" i="105"/>
  <c r="C15" i="105"/>
  <c r="C14" i="105"/>
  <c r="D14" i="105" s="1"/>
  <c r="D13" i="105"/>
  <c r="C13" i="105"/>
  <c r="B13" i="103"/>
  <c r="A13" i="103"/>
  <c r="B12" i="103"/>
  <c r="A12" i="103"/>
  <c r="B11" i="103"/>
  <c r="A11" i="103"/>
  <c r="QI38" i="87"/>
  <c r="QH2" i="87"/>
  <c r="QI2" i="87" s="1"/>
  <c r="QH3" i="87"/>
  <c r="QI3" i="87" s="1"/>
  <c r="QH4" i="87"/>
  <c r="QI4" i="87" s="1"/>
  <c r="QH5" i="87"/>
  <c r="QI5" i="87" s="1"/>
  <c r="QH6" i="87"/>
  <c r="QI6" i="87" s="1"/>
  <c r="QH7" i="87"/>
  <c r="QI7" i="87" s="1"/>
  <c r="QH8" i="87"/>
  <c r="QI8" i="87" s="1"/>
  <c r="QH9" i="87"/>
  <c r="QI9" i="87" s="1"/>
  <c r="QH10" i="87"/>
  <c r="QI10" i="87" s="1"/>
  <c r="QH11" i="87"/>
  <c r="QI11" i="87" s="1"/>
  <c r="QH12" i="87"/>
  <c r="QI12" i="87" s="1"/>
  <c r="QH13" i="87"/>
  <c r="QI13" i="87" s="1"/>
  <c r="QH14" i="87"/>
  <c r="QI14" i="87" s="1"/>
  <c r="QH15" i="87"/>
  <c r="QI15" i="87" s="1"/>
  <c r="QH16" i="87"/>
  <c r="QI16" i="87" s="1"/>
  <c r="QH17" i="87"/>
  <c r="QI17" i="87" s="1"/>
  <c r="QH18" i="87"/>
  <c r="QI18" i="87" s="1"/>
  <c r="QH19" i="87"/>
  <c r="QI19" i="87" s="1"/>
  <c r="QH20" i="87"/>
  <c r="QI20" i="87" s="1"/>
  <c r="QH21" i="87"/>
  <c r="QI21" i="87" s="1"/>
  <c r="QH22" i="87"/>
  <c r="QI22" i="87" s="1"/>
  <c r="QH23" i="87"/>
  <c r="QI23" i="87" s="1"/>
  <c r="QH24" i="87"/>
  <c r="QI24" i="87" s="1"/>
  <c r="QH25" i="87"/>
  <c r="QI25" i="87" s="1"/>
  <c r="QH26" i="87"/>
  <c r="QI26" i="87" s="1"/>
  <c r="QH27" i="87"/>
  <c r="QI27" i="87" s="1"/>
  <c r="QH28" i="87"/>
  <c r="QI28" i="87" s="1"/>
  <c r="QH29" i="87"/>
  <c r="QI29" i="87" s="1"/>
  <c r="QH30" i="87"/>
  <c r="QI30" i="87" s="1"/>
  <c r="QH31" i="87"/>
  <c r="QI31" i="87" s="1"/>
  <c r="QH32" i="87"/>
  <c r="QI32" i="87" s="1"/>
  <c r="QH33" i="87"/>
  <c r="QI33" i="87" s="1"/>
  <c r="QH34" i="87"/>
  <c r="QI34" i="87" s="1"/>
  <c r="QH35" i="87"/>
  <c r="QI35" i="87" s="1"/>
  <c r="QH36" i="87"/>
  <c r="QI36" i="87" s="1"/>
  <c r="QH37" i="87"/>
  <c r="QI37" i="87" s="1"/>
  <c r="QH38" i="87"/>
  <c r="QH39" i="87"/>
  <c r="QI39" i="87" s="1"/>
  <c r="QH40" i="87"/>
  <c r="QI40" i="87" s="1"/>
  <c r="QH41" i="87"/>
  <c r="QI41" i="87" s="1"/>
  <c r="QH42" i="87"/>
  <c r="QI42" i="87" s="1"/>
  <c r="QH43" i="87"/>
  <c r="QI43" i="87" s="1"/>
  <c r="QH44" i="87"/>
  <c r="QI44" i="87" s="1"/>
  <c r="QH45" i="87"/>
  <c r="QI45" i="87" s="1"/>
  <c r="QH46" i="87"/>
  <c r="QI46" i="87" s="1"/>
  <c r="QH47" i="87"/>
  <c r="QI47" i="87" s="1"/>
  <c r="QH48" i="87"/>
  <c r="QI48" i="87" s="1"/>
  <c r="QH49" i="87"/>
  <c r="QI49" i="87" s="1"/>
  <c r="QH50" i="87"/>
  <c r="QI50" i="87" s="1"/>
  <c r="QH51" i="87"/>
  <c r="QI51" i="87" s="1"/>
  <c r="QH52" i="87"/>
  <c r="QI52" i="87" s="1"/>
  <c r="QH53" i="87"/>
  <c r="QI53" i="87" s="1"/>
  <c r="QH54" i="87"/>
  <c r="QI54" i="87" s="1"/>
  <c r="QH55" i="87"/>
  <c r="QI55" i="87" s="1"/>
  <c r="QH56" i="87"/>
  <c r="QI56" i="87" s="1"/>
  <c r="QH57" i="87"/>
  <c r="QI57" i="87" s="1"/>
  <c r="QH58" i="87"/>
  <c r="QI58" i="87" s="1"/>
  <c r="QH59" i="87"/>
  <c r="QI59" i="87" s="1"/>
  <c r="QH60" i="87"/>
  <c r="QI60" i="87" s="1"/>
  <c r="QH61" i="87"/>
  <c r="QI61" i="87" s="1"/>
  <c r="QH62" i="87"/>
  <c r="QI62" i="87" s="1"/>
  <c r="QH63" i="87"/>
  <c r="QI63" i="87" s="1"/>
  <c r="QH64" i="87"/>
  <c r="QI64" i="87" s="1"/>
  <c r="QH65" i="87"/>
  <c r="QI65" i="87" s="1"/>
  <c r="QH66" i="87"/>
  <c r="QI66" i="87" s="1"/>
  <c r="QH67" i="87"/>
  <c r="QI67" i="87" s="1"/>
  <c r="QH68" i="87"/>
  <c r="QI68" i="87" s="1"/>
  <c r="QH69" i="87"/>
  <c r="QI69" i="87" s="1"/>
  <c r="QH70" i="87"/>
  <c r="QI70" i="87" s="1"/>
  <c r="QH71" i="87"/>
  <c r="QI71" i="87" s="1"/>
  <c r="QH72" i="87"/>
  <c r="QI72" i="87" s="1"/>
  <c r="QH73" i="87"/>
  <c r="QI73" i="87" s="1"/>
  <c r="QH74" i="87"/>
  <c r="QI74" i="87" s="1"/>
  <c r="QH75" i="87"/>
  <c r="QI75" i="87" s="1"/>
  <c r="QH76" i="87"/>
  <c r="QI76" i="87" s="1"/>
  <c r="QH77" i="87"/>
  <c r="QI77" i="87" s="1"/>
  <c r="QH78" i="87"/>
  <c r="QI78" i="87" s="1"/>
  <c r="QH79" i="87"/>
  <c r="QI79" i="87" s="1"/>
  <c r="QH80" i="87"/>
  <c r="QI80" i="87" s="1"/>
  <c r="QH81" i="87"/>
  <c r="QI81" i="87" s="1"/>
  <c r="QH82" i="87"/>
  <c r="QI82" i="87" s="1"/>
  <c r="QH83" i="87"/>
  <c r="QI83" i="87" s="1"/>
  <c r="QH84" i="87"/>
  <c r="QI84" i="87" s="1"/>
  <c r="QH85" i="87"/>
  <c r="QI85" i="87" s="1"/>
  <c r="QH86" i="87"/>
  <c r="QI86" i="87" s="1"/>
  <c r="QH87" i="87"/>
  <c r="QI87" i="87" s="1"/>
  <c r="QH88" i="87"/>
  <c r="QI88" i="87" s="1"/>
  <c r="QH89" i="87"/>
  <c r="QI89" i="87" s="1"/>
  <c r="QH90" i="87"/>
  <c r="QI90" i="87" s="1"/>
  <c r="QH91" i="87"/>
  <c r="QI91" i="87" s="1"/>
  <c r="QH92" i="87"/>
  <c r="QI92" i="87" s="1"/>
  <c r="QH93" i="87"/>
  <c r="QI93" i="87" s="1"/>
  <c r="QH94" i="87"/>
  <c r="QI94" i="87" s="1"/>
  <c r="QH95" i="87"/>
  <c r="QI95" i="87" s="1"/>
  <c r="QH96" i="87"/>
  <c r="QI96" i="87" s="1"/>
  <c r="QH97" i="87"/>
  <c r="QI97" i="87" s="1"/>
  <c r="QH98" i="87"/>
  <c r="QI98" i="87" s="1"/>
  <c r="QH99" i="87"/>
  <c r="QI99" i="87" s="1"/>
  <c r="QH100" i="87"/>
  <c r="QI100" i="87" s="1"/>
  <c r="QH101" i="87"/>
  <c r="QI101" i="87" s="1"/>
  <c r="QH102" i="87"/>
  <c r="QI102" i="87" s="1"/>
  <c r="QH103" i="87"/>
  <c r="QI103" i="87" s="1"/>
  <c r="QH104" i="87"/>
  <c r="QI104" i="87" s="1"/>
  <c r="QH105" i="87"/>
  <c r="QI105" i="87" s="1"/>
  <c r="QH106" i="87"/>
  <c r="QI106" i="87" s="1"/>
  <c r="QH107" i="87"/>
  <c r="QI107" i="87" s="1"/>
  <c r="QH108" i="87"/>
  <c r="QI108" i="87" s="1"/>
  <c r="QH109" i="87"/>
  <c r="QI109" i="87" s="1"/>
  <c r="QH110" i="87"/>
  <c r="QI110" i="87" s="1"/>
  <c r="QH111" i="87"/>
  <c r="QI111" i="87" s="1"/>
  <c r="QH112" i="87"/>
  <c r="QI112" i="87" s="1"/>
  <c r="QH113" i="87"/>
  <c r="QI113" i="87" s="1"/>
  <c r="QH114" i="87"/>
  <c r="QI114" i="87" s="1"/>
  <c r="QH115" i="87"/>
  <c r="QI115" i="87" s="1"/>
  <c r="QH116" i="87"/>
  <c r="QI116" i="87" s="1"/>
  <c r="QH117" i="87"/>
  <c r="QI117" i="87" s="1"/>
  <c r="QH118" i="87"/>
  <c r="QI118" i="87" s="1"/>
  <c r="QH119" i="87"/>
  <c r="QI119" i="87" s="1"/>
  <c r="QH120" i="87"/>
  <c r="QI120" i="87" s="1"/>
  <c r="QH121" i="87"/>
  <c r="QI121" i="87" s="1"/>
  <c r="QH122" i="87"/>
  <c r="QI122" i="87" s="1"/>
  <c r="QH123" i="87"/>
  <c r="QI123" i="87" s="1"/>
  <c r="QH124" i="87"/>
  <c r="QI124" i="87" s="1"/>
  <c r="QH125" i="87"/>
  <c r="QI125" i="87" s="1"/>
  <c r="QH126" i="87"/>
  <c r="QI126" i="87" s="1"/>
  <c r="QH127" i="87"/>
  <c r="QI127" i="87" s="1"/>
  <c r="QH128" i="87"/>
  <c r="QI128" i="87" s="1"/>
  <c r="QH129" i="87"/>
  <c r="QI129" i="87" s="1"/>
  <c r="QH130" i="87"/>
  <c r="QI130" i="87" s="1"/>
  <c r="QH131" i="87"/>
  <c r="QI131" i="87" s="1"/>
  <c r="QH132" i="87"/>
  <c r="QI132" i="87" s="1"/>
  <c r="QH133" i="87"/>
  <c r="QI133" i="87" s="1"/>
  <c r="QH134" i="87"/>
  <c r="QI134" i="87" s="1"/>
  <c r="QH135" i="87"/>
  <c r="QI135" i="87" s="1"/>
  <c r="QH136" i="87"/>
  <c r="QI136" i="87" s="1"/>
  <c r="QH137" i="87"/>
  <c r="QI137" i="87" s="1"/>
  <c r="QH138" i="87"/>
  <c r="QI138" i="87" s="1"/>
  <c r="QH139" i="87"/>
  <c r="QI139" i="87" s="1"/>
  <c r="QH140" i="87"/>
  <c r="QI140" i="87" s="1"/>
  <c r="QH141" i="87"/>
  <c r="QI141" i="87" s="1"/>
  <c r="QH142" i="87"/>
  <c r="QI142" i="87" s="1"/>
  <c r="QH143" i="87"/>
  <c r="QI143" i="87" s="1"/>
  <c r="QH144" i="87"/>
  <c r="QI144" i="87" s="1"/>
  <c r="QH145" i="87"/>
  <c r="QI145" i="87" s="1"/>
  <c r="QH146" i="87"/>
  <c r="QI146" i="87" s="1"/>
  <c r="QH147" i="87"/>
  <c r="QI147" i="87" s="1"/>
  <c r="QH148" i="87"/>
  <c r="QI148" i="87" s="1"/>
  <c r="QH149" i="87"/>
  <c r="QI149" i="87" s="1"/>
  <c r="QH150" i="87"/>
  <c r="QI150" i="87" s="1"/>
  <c r="QH151" i="87"/>
  <c r="QI151" i="87" s="1"/>
  <c r="QH152" i="87"/>
  <c r="QI152" i="87" s="1"/>
  <c r="QH153" i="87"/>
  <c r="QI153" i="87" s="1"/>
  <c r="QH154" i="87"/>
  <c r="QI154" i="87" s="1"/>
  <c r="QH155" i="87"/>
  <c r="QI155" i="87" s="1"/>
  <c r="QH156" i="87"/>
  <c r="QI156" i="87" s="1"/>
  <c r="QH157" i="87"/>
  <c r="QI157" i="87" s="1"/>
  <c r="QH158" i="87"/>
  <c r="QI158" i="87" s="1"/>
  <c r="QH159" i="87"/>
  <c r="QI159" i="87" s="1"/>
  <c r="QH160" i="87"/>
  <c r="QI160" i="87" s="1"/>
  <c r="QH161" i="87"/>
  <c r="QI161" i="87" s="1"/>
  <c r="QH162" i="87"/>
  <c r="QI162" i="87" s="1"/>
  <c r="QH163" i="87"/>
  <c r="QI163" i="87" s="1"/>
  <c r="QH164" i="87"/>
  <c r="QI164" i="87" s="1"/>
  <c r="QH165" i="87"/>
  <c r="QI165" i="87" s="1"/>
  <c r="QH166" i="87"/>
  <c r="QI166" i="87" s="1"/>
  <c r="QH167" i="87"/>
  <c r="QI167" i="87" s="1"/>
  <c r="QH168" i="87"/>
  <c r="QI168" i="87" s="1"/>
  <c r="QH169" i="87"/>
  <c r="QI169" i="87" s="1"/>
  <c r="QH170" i="87"/>
  <c r="QI170" i="87" s="1"/>
  <c r="QH171" i="87"/>
  <c r="QI171" i="87" s="1"/>
  <c r="QH172" i="87"/>
  <c r="QI172" i="87" s="1"/>
  <c r="QH173" i="87"/>
  <c r="QI173" i="87" s="1"/>
  <c r="QH174" i="87"/>
  <c r="QI174" i="87" s="1"/>
  <c r="QH175" i="87"/>
  <c r="QI175" i="87" s="1"/>
  <c r="QH176" i="87"/>
  <c r="QI176" i="87" s="1"/>
  <c r="QH177" i="87"/>
  <c r="QI177" i="87" s="1"/>
  <c r="QH178" i="87"/>
  <c r="QI178" i="87" s="1"/>
  <c r="QH179" i="87"/>
  <c r="QI179" i="87" s="1"/>
  <c r="QH180" i="87"/>
  <c r="QI180" i="87" s="1"/>
  <c r="QH181" i="87"/>
  <c r="QI181" i="87" s="1"/>
  <c r="QH182" i="87"/>
  <c r="QI182" i="87" s="1"/>
  <c r="QH183" i="87"/>
  <c r="QI183" i="87" s="1"/>
  <c r="QH184" i="87"/>
  <c r="QI184" i="87" s="1"/>
  <c r="QH185" i="87"/>
  <c r="QI185" i="87" s="1"/>
  <c r="QH186" i="87"/>
  <c r="QI186" i="87" s="1"/>
  <c r="QH187" i="87"/>
  <c r="QI187" i="87" s="1"/>
  <c r="QH188" i="87"/>
  <c r="QI188" i="87" s="1"/>
  <c r="QH189" i="87"/>
  <c r="QI189" i="87" s="1"/>
  <c r="QH190" i="87"/>
  <c r="QI190" i="87" s="1"/>
  <c r="QH191" i="87"/>
  <c r="QI191" i="87" s="1"/>
  <c r="QH192" i="87"/>
  <c r="QI192" i="87" s="1"/>
  <c r="QH193" i="87"/>
  <c r="QI193" i="87" s="1"/>
  <c r="QH194" i="87"/>
  <c r="QI194" i="87" s="1"/>
  <c r="QH195" i="87"/>
  <c r="QI195" i="87" s="1"/>
  <c r="QH196" i="87"/>
  <c r="QI196" i="87" s="1"/>
  <c r="QH197" i="87"/>
  <c r="QI197" i="87" s="1"/>
  <c r="QH198" i="87"/>
  <c r="QI198" i="87" s="1"/>
  <c r="QH199" i="87"/>
  <c r="QI199" i="87" s="1"/>
  <c r="QH200" i="87"/>
  <c r="QI200" i="87" s="1"/>
  <c r="QH201" i="87"/>
  <c r="QI201" i="87" s="1"/>
  <c r="QH202" i="87"/>
  <c r="QI202" i="87" s="1"/>
  <c r="QH203" i="87"/>
  <c r="QI203" i="87" s="1"/>
  <c r="QH204" i="87"/>
  <c r="QI204" i="87" s="1"/>
  <c r="QH205" i="87"/>
  <c r="QI205" i="87" s="1"/>
  <c r="QH206" i="87"/>
  <c r="QI206" i="87" s="1"/>
  <c r="QH207" i="87"/>
  <c r="QI207" i="87" s="1"/>
  <c r="QH208" i="87"/>
  <c r="QI208" i="87" s="1"/>
  <c r="QH209" i="87"/>
  <c r="QI209" i="87" s="1"/>
  <c r="QH210" i="87"/>
  <c r="QI210" i="87" s="1"/>
  <c r="QH211" i="87"/>
  <c r="QI211" i="87" s="1"/>
  <c r="QH212" i="87"/>
  <c r="QI212" i="87" s="1"/>
  <c r="QH213" i="87"/>
  <c r="QI213" i="87" s="1"/>
  <c r="QH214" i="87"/>
  <c r="QI214" i="87" s="1"/>
  <c r="QH215" i="87"/>
  <c r="QI215" i="87" s="1"/>
  <c r="QH216" i="87"/>
  <c r="QI216" i="87" s="1"/>
  <c r="QH217" i="87"/>
  <c r="QI217" i="87" s="1"/>
  <c r="QH218" i="87"/>
  <c r="QI218" i="87" s="1"/>
  <c r="QH219" i="87"/>
  <c r="QI219" i="87" s="1"/>
  <c r="QH220" i="87"/>
  <c r="QI220" i="87" s="1"/>
  <c r="QH221" i="87"/>
  <c r="QI221" i="87" s="1"/>
  <c r="QH222" i="87"/>
  <c r="QI222" i="87" s="1"/>
  <c r="QH223" i="87"/>
  <c r="QI223" i="87" s="1"/>
  <c r="QH224" i="87"/>
  <c r="QI224" i="87" s="1"/>
  <c r="QH225" i="87"/>
  <c r="QI225" i="87" s="1"/>
  <c r="QH226" i="87"/>
  <c r="QI226" i="87" s="1"/>
  <c r="QH227" i="87"/>
  <c r="QI227" i="87" s="1"/>
  <c r="QH228" i="87"/>
  <c r="QI228" i="87" s="1"/>
  <c r="QH229" i="87"/>
  <c r="QI229" i="87" s="1"/>
  <c r="QH230" i="87"/>
  <c r="QI230" i="87" s="1"/>
  <c r="QH231" i="87"/>
  <c r="QI231" i="87" s="1"/>
  <c r="QH232" i="87"/>
  <c r="QI232" i="87" s="1"/>
  <c r="QH233" i="87"/>
  <c r="QI233" i="87" s="1"/>
  <c r="QH234" i="87"/>
  <c r="QI234" i="87" s="1"/>
  <c r="QH235" i="87"/>
  <c r="QI235" i="87" s="1"/>
  <c r="QH236" i="87"/>
  <c r="QI236" i="87" s="1"/>
  <c r="QH237" i="87"/>
  <c r="QI237" i="87" s="1"/>
  <c r="QH238" i="87"/>
  <c r="QI238" i="87" s="1"/>
  <c r="QH239" i="87"/>
  <c r="QI239" i="87" s="1"/>
  <c r="QH240" i="87"/>
  <c r="QI240" i="87" s="1"/>
  <c r="QH241" i="87"/>
  <c r="QI241" i="87" s="1"/>
  <c r="QH242" i="87"/>
  <c r="QI242" i="87" s="1"/>
  <c r="QH243" i="87"/>
  <c r="QI243" i="87" s="1"/>
  <c r="QH244" i="87"/>
  <c r="QI244" i="87" s="1"/>
  <c r="QH245" i="87"/>
  <c r="QI245" i="87" s="1"/>
  <c r="QH246" i="87"/>
  <c r="QI246" i="87" s="1"/>
  <c r="QH247" i="87"/>
  <c r="QI247" i="87" s="1"/>
  <c r="QH248" i="87"/>
  <c r="QI248" i="87" s="1"/>
  <c r="QH249" i="87"/>
  <c r="QI249" i="87" s="1"/>
  <c r="QH250" i="87"/>
  <c r="QI250" i="87" s="1"/>
  <c r="QH251" i="87"/>
  <c r="QI251" i="87" s="1"/>
  <c r="QH252" i="87"/>
  <c r="QI252" i="87" s="1"/>
  <c r="QH253" i="87"/>
  <c r="QI253" i="87" s="1"/>
  <c r="QH254" i="87"/>
  <c r="QI254" i="87" s="1"/>
  <c r="QH255" i="87"/>
  <c r="QI255" i="87" s="1"/>
  <c r="QH256" i="87"/>
  <c r="QI256" i="87" s="1"/>
  <c r="QH257" i="87"/>
  <c r="QI257" i="87" s="1"/>
  <c r="QH258" i="87"/>
  <c r="QI258" i="87" s="1"/>
  <c r="QH259" i="87"/>
  <c r="QI259" i="87" s="1"/>
  <c r="QH260" i="87"/>
  <c r="QI260" i="87" s="1"/>
  <c r="QH261" i="87"/>
  <c r="QI261" i="87" s="1"/>
  <c r="QH262" i="87"/>
  <c r="QI262" i="87" s="1"/>
  <c r="QH263" i="87"/>
  <c r="QI263" i="87" s="1"/>
  <c r="QH264" i="87"/>
  <c r="QI264" i="87" s="1"/>
  <c r="QH265" i="87"/>
  <c r="QI265" i="87" s="1"/>
  <c r="QH266" i="87"/>
  <c r="QI266" i="87" s="1"/>
  <c r="QH267" i="87"/>
  <c r="QI267" i="87" s="1"/>
  <c r="QH268" i="87"/>
  <c r="QI268" i="87" s="1"/>
  <c r="QH269" i="87"/>
  <c r="QI269" i="87" s="1"/>
  <c r="QH270" i="87"/>
  <c r="QI270" i="87" s="1"/>
  <c r="QH271" i="87"/>
  <c r="QI271" i="87" s="1"/>
  <c r="QH272" i="87"/>
  <c r="QI272" i="87" s="1"/>
  <c r="QH273" i="87"/>
  <c r="QI273" i="87" s="1"/>
  <c r="QH274" i="87"/>
  <c r="QI274" i="87" s="1"/>
  <c r="QH275" i="87"/>
  <c r="QI275" i="87" s="1"/>
  <c r="QH276" i="87"/>
  <c r="QI276" i="87" s="1"/>
  <c r="QH277" i="87"/>
  <c r="QI277" i="87" s="1"/>
  <c r="QH278" i="87"/>
  <c r="QI278" i="87" s="1"/>
  <c r="QH279" i="87"/>
  <c r="QI279" i="87" s="1"/>
  <c r="QH280" i="87"/>
  <c r="QI280" i="87" s="1"/>
  <c r="QH281" i="87"/>
  <c r="QI281" i="87" s="1"/>
  <c r="QH282" i="87"/>
  <c r="QI282" i="87" s="1"/>
  <c r="QH283" i="87"/>
  <c r="QI283" i="87" s="1"/>
  <c r="QH284" i="87"/>
  <c r="QI284" i="87" s="1"/>
  <c r="QH285" i="87"/>
  <c r="QI285" i="87" s="1"/>
  <c r="QH286" i="87"/>
  <c r="QI286" i="87" s="1"/>
  <c r="QH287" i="87"/>
  <c r="QI287" i="87" s="1"/>
  <c r="QH288" i="87"/>
  <c r="QI288" i="87" s="1"/>
  <c r="QH289" i="87"/>
  <c r="QI289" i="87" s="1"/>
  <c r="QH290" i="87"/>
  <c r="QI290" i="87" s="1"/>
  <c r="QH291" i="87"/>
  <c r="QI291" i="87" s="1"/>
  <c r="QH292" i="87"/>
  <c r="QI292" i="87" s="1"/>
  <c r="QH293" i="87"/>
  <c r="QI293" i="87" s="1"/>
  <c r="QH294" i="87"/>
  <c r="QI294" i="87" s="1"/>
  <c r="QH295" i="87"/>
  <c r="QI295" i="87" s="1"/>
  <c r="QH296" i="87"/>
  <c r="QI296" i="87" s="1"/>
  <c r="QH297" i="87"/>
  <c r="QI297" i="87" s="1"/>
  <c r="QH298" i="87"/>
  <c r="QI298" i="87" s="1"/>
  <c r="QH299" i="87"/>
  <c r="QI299" i="87" s="1"/>
  <c r="QH300" i="87"/>
  <c r="QI300" i="87" s="1"/>
  <c r="QH301" i="87"/>
  <c r="QI301" i="87" s="1"/>
  <c r="QH302" i="87"/>
  <c r="QI302" i="87" s="1"/>
  <c r="QH303" i="87"/>
  <c r="QI303" i="87" s="1"/>
  <c r="QH304" i="87"/>
  <c r="QI304" i="87" s="1"/>
  <c r="QH305" i="87"/>
  <c r="QI305" i="87" s="1"/>
  <c r="QH306" i="87"/>
  <c r="QI306" i="87" s="1"/>
  <c r="QH307" i="87"/>
  <c r="QI307" i="87" s="1"/>
  <c r="QH308" i="87"/>
  <c r="QI308" i="87" s="1"/>
  <c r="QH309" i="87"/>
  <c r="QI309" i="87" s="1"/>
  <c r="QH310" i="87"/>
  <c r="QI310" i="87" s="1"/>
  <c r="QH311" i="87"/>
  <c r="QI311" i="87" s="1"/>
  <c r="QH312" i="87"/>
  <c r="QI312" i="87" s="1"/>
  <c r="QH313" i="87"/>
  <c r="QI313" i="87" s="1"/>
  <c r="QH314" i="87"/>
  <c r="QI314" i="87" s="1"/>
  <c r="QH315" i="87"/>
  <c r="QI315" i="87" s="1"/>
  <c r="QH316" i="87"/>
  <c r="QI316" i="87" s="1"/>
  <c r="QH317" i="87"/>
  <c r="QI317" i="87" s="1"/>
  <c r="QH318" i="87"/>
  <c r="QI318" i="87" s="1"/>
  <c r="QH319" i="87"/>
  <c r="QI319" i="87" s="1"/>
  <c r="QH320" i="87"/>
  <c r="QI320" i="87" s="1"/>
  <c r="QH321" i="87"/>
  <c r="QI321" i="87" s="1"/>
  <c r="QH322" i="87"/>
  <c r="QI322" i="87" s="1"/>
  <c r="QH323" i="87"/>
  <c r="QI323" i="87" s="1"/>
  <c r="QH324" i="87"/>
  <c r="QI324" i="87" s="1"/>
  <c r="QH325" i="87"/>
  <c r="QI325" i="87" s="1"/>
  <c r="QH326" i="87"/>
  <c r="QI326" i="87" s="1"/>
  <c r="QH327" i="87"/>
  <c r="QI327" i="87" s="1"/>
  <c r="QH328" i="87"/>
  <c r="QI328" i="87" s="1"/>
  <c r="QH329" i="87"/>
  <c r="QI329" i="87" s="1"/>
  <c r="QH330" i="87"/>
  <c r="QI330" i="87" s="1"/>
  <c r="QH331" i="87"/>
  <c r="QI331" i="87" s="1"/>
  <c r="QH332" i="87"/>
  <c r="QI332" i="87" s="1"/>
  <c r="QH333" i="87"/>
  <c r="QI333" i="87" s="1"/>
  <c r="QH334" i="87"/>
  <c r="QI334" i="87" s="1"/>
  <c r="QH335" i="87"/>
  <c r="QI335" i="87" s="1"/>
  <c r="QH336" i="87"/>
  <c r="QI336" i="87" s="1"/>
  <c r="QH337" i="87"/>
  <c r="QI337" i="87" s="1"/>
  <c r="QH338" i="87"/>
  <c r="QI338" i="87" s="1"/>
  <c r="QH339" i="87"/>
  <c r="QI339" i="87" s="1"/>
  <c r="QH340" i="87"/>
  <c r="QI340" i="87" s="1"/>
  <c r="QH341" i="87"/>
  <c r="QI341" i="87" s="1"/>
  <c r="QH342" i="87"/>
  <c r="QI342" i="87" s="1"/>
  <c r="QH343" i="87"/>
  <c r="QI343" i="87" s="1"/>
  <c r="QH344" i="87"/>
  <c r="QI344" i="87" s="1"/>
  <c r="QH345" i="87"/>
  <c r="QI345" i="87" s="1"/>
  <c r="QH346" i="87"/>
  <c r="QI346" i="87" s="1"/>
  <c r="QH347" i="87"/>
  <c r="QI347" i="87" s="1"/>
  <c r="QH348" i="87"/>
  <c r="QI348" i="87" s="1"/>
  <c r="QH349" i="87"/>
  <c r="QI349" i="87" s="1"/>
  <c r="QH350" i="87"/>
  <c r="QI350" i="87" s="1"/>
  <c r="QH351" i="87"/>
  <c r="QI351" i="87" s="1"/>
  <c r="QH352" i="87"/>
  <c r="QI352" i="87" s="1"/>
  <c r="QH353" i="87"/>
  <c r="QI353" i="87" s="1"/>
  <c r="QH354" i="87"/>
  <c r="QI354" i="87" s="1"/>
  <c r="QH355" i="87"/>
  <c r="QI355" i="87" s="1"/>
  <c r="QH356" i="87"/>
  <c r="QI356" i="87" s="1"/>
  <c r="QH357" i="87"/>
  <c r="QI357" i="87" s="1"/>
  <c r="QH358" i="87"/>
  <c r="QI358" i="87" s="1"/>
  <c r="QH359" i="87"/>
  <c r="QI359" i="87" s="1"/>
  <c r="QH360" i="87"/>
  <c r="QI360" i="87" s="1"/>
  <c r="QH361" i="87"/>
  <c r="QI361" i="87" s="1"/>
  <c r="QH362" i="87"/>
  <c r="QI362" i="87" s="1"/>
  <c r="QH363" i="87"/>
  <c r="QI363" i="87" s="1"/>
  <c r="QH364" i="87"/>
  <c r="QI364" i="87" s="1"/>
  <c r="QH365" i="87"/>
  <c r="QI365" i="87" s="1"/>
  <c r="QH366" i="87"/>
  <c r="QI366" i="87" s="1"/>
  <c r="QH367" i="87"/>
  <c r="QI367" i="87" s="1"/>
  <c r="QH368" i="87"/>
  <c r="QI368" i="87" s="1"/>
  <c r="QH369" i="87"/>
  <c r="QI369" i="87" s="1"/>
  <c r="QH370" i="87"/>
  <c r="QI370" i="87" s="1"/>
  <c r="QH371" i="87"/>
  <c r="QI371" i="87" s="1"/>
  <c r="QH372" i="87"/>
  <c r="QI372" i="87" s="1"/>
  <c r="QH373" i="87"/>
  <c r="QI373" i="87" s="1"/>
  <c r="QH374" i="87"/>
  <c r="QI374" i="87" s="1"/>
  <c r="QH375" i="87"/>
  <c r="QI375" i="87" s="1"/>
  <c r="QH376" i="87"/>
  <c r="QI376" i="87" s="1"/>
  <c r="QH377" i="87"/>
  <c r="QI377" i="87" s="1"/>
  <c r="QH378" i="87"/>
  <c r="QI378" i="87" s="1"/>
  <c r="QH379" i="87"/>
  <c r="QI379" i="87" s="1"/>
  <c r="QH380" i="87"/>
  <c r="QI380" i="87" s="1"/>
  <c r="QH381" i="87"/>
  <c r="QI381" i="87" s="1"/>
  <c r="QH382" i="87"/>
  <c r="QI382" i="87" s="1"/>
  <c r="QH383" i="87"/>
  <c r="QI383" i="87" s="1"/>
  <c r="QH384" i="87"/>
  <c r="QI384" i="87" s="1"/>
  <c r="QH385" i="87"/>
  <c r="QI385" i="87" s="1"/>
  <c r="QH386" i="87"/>
  <c r="QI386" i="87" s="1"/>
  <c r="QH387" i="87"/>
  <c r="QI387" i="87" s="1"/>
  <c r="QH388" i="87"/>
  <c r="QI388" i="87" s="1"/>
  <c r="QH389" i="87"/>
  <c r="QI389" i="87" s="1"/>
  <c r="QH390" i="87"/>
  <c r="QI390" i="87" s="1"/>
  <c r="QH391" i="87"/>
  <c r="QI391" i="87" s="1"/>
  <c r="QH392" i="87"/>
  <c r="QI392" i="87" s="1"/>
  <c r="QH393" i="87"/>
  <c r="QI393" i="87" s="1"/>
  <c r="QH394" i="87"/>
  <c r="QI394" i="87" s="1"/>
  <c r="QH395" i="87"/>
  <c r="QI395" i="87" s="1"/>
  <c r="QH396" i="87"/>
  <c r="QI396" i="87" s="1"/>
  <c r="QH397" i="87"/>
  <c r="QI397" i="87" s="1"/>
  <c r="QH398" i="87"/>
  <c r="QI398" i="87" s="1"/>
  <c r="QH399" i="87"/>
  <c r="QI399" i="87" s="1"/>
  <c r="QH400" i="87"/>
  <c r="QI400" i="87" s="1"/>
  <c r="QH401" i="87"/>
  <c r="QI401" i="87" s="1"/>
  <c r="QH402" i="87"/>
  <c r="QI402" i="87" s="1"/>
  <c r="QH403" i="87"/>
  <c r="QI403" i="87" s="1"/>
  <c r="QH404" i="87"/>
  <c r="QI404" i="87" s="1"/>
  <c r="QH405" i="87"/>
  <c r="QI405" i="87" s="1"/>
  <c r="QH406" i="87"/>
  <c r="QI406" i="87" s="1"/>
  <c r="QH407" i="87"/>
  <c r="QI407" i="87" s="1"/>
  <c r="QH408" i="87"/>
  <c r="QI408" i="87" s="1"/>
  <c r="QH409" i="87"/>
  <c r="QI409" i="87" s="1"/>
  <c r="QH410" i="87"/>
  <c r="QI410" i="87" s="1"/>
  <c r="QH411" i="87"/>
  <c r="QI411" i="87" s="1"/>
  <c r="QH412" i="87"/>
  <c r="QI412" i="87" s="1"/>
  <c r="QH413" i="87"/>
  <c r="QI413" i="87" s="1"/>
  <c r="QH414" i="87"/>
  <c r="QI414" i="87" s="1"/>
  <c r="QH415" i="87"/>
  <c r="QI415" i="87" s="1"/>
  <c r="QH416" i="87"/>
  <c r="QI416" i="87" s="1"/>
  <c r="QH417" i="87"/>
  <c r="QI417" i="87" s="1"/>
  <c r="QH418" i="87"/>
  <c r="QI418" i="87" s="1"/>
  <c r="QH419" i="87"/>
  <c r="QI419" i="87" s="1"/>
  <c r="QH420" i="87"/>
  <c r="QI420" i="87" s="1"/>
  <c r="QH421" i="87"/>
  <c r="QI421" i="87" s="1"/>
  <c r="QH422" i="87"/>
  <c r="QI422" i="87" s="1"/>
  <c r="QH423" i="87"/>
  <c r="QI423" i="87" s="1"/>
  <c r="QH424" i="87"/>
  <c r="QI424" i="87" s="1"/>
  <c r="QH425" i="87"/>
  <c r="QI425" i="87" s="1"/>
  <c r="QH426" i="87"/>
  <c r="QI426" i="87" s="1"/>
  <c r="QH427" i="87"/>
  <c r="QI427" i="87" s="1"/>
  <c r="QH428" i="87"/>
  <c r="QI428" i="87" s="1"/>
  <c r="QH429" i="87"/>
  <c r="QI429" i="87" s="1"/>
  <c r="QH430" i="87"/>
  <c r="QI430" i="87" s="1"/>
  <c r="QH431" i="87"/>
  <c r="QI431" i="87" s="1"/>
  <c r="QH432" i="87"/>
  <c r="QI432" i="87" s="1"/>
  <c r="QH433" i="87"/>
  <c r="QI433" i="87" s="1"/>
  <c r="QH434" i="87"/>
  <c r="QI434" i="87" s="1"/>
  <c r="QH435" i="87"/>
  <c r="QI435" i="87" s="1"/>
  <c r="QH436" i="87"/>
  <c r="QI436" i="87" s="1"/>
  <c r="QH437" i="87"/>
  <c r="QI437" i="87" s="1"/>
  <c r="QH438" i="87"/>
  <c r="QI438" i="87" s="1"/>
  <c r="QH439" i="87"/>
  <c r="QI439" i="87" s="1"/>
  <c r="QH440" i="87"/>
  <c r="QI440" i="87" s="1"/>
  <c r="QH441" i="87"/>
  <c r="QI441" i="87" s="1"/>
  <c r="QH442" i="87"/>
  <c r="QI442" i="87" s="1"/>
  <c r="QH443" i="87"/>
  <c r="QI443" i="87" s="1"/>
  <c r="QH444" i="87"/>
  <c r="QI444" i="87" s="1"/>
  <c r="QH445" i="87"/>
  <c r="QI445" i="87" s="1"/>
  <c r="QH446" i="87"/>
  <c r="QI446" i="87" s="1"/>
  <c r="QH447" i="87"/>
  <c r="QI447" i="87" s="1"/>
  <c r="QH448" i="87"/>
  <c r="QI448" i="87" s="1"/>
  <c r="QH449" i="87"/>
  <c r="QI449" i="87" s="1"/>
  <c r="QH450" i="87"/>
  <c r="QI450" i="87" s="1"/>
  <c r="QH451" i="87"/>
  <c r="QI451" i="87" s="1"/>
  <c r="QH452" i="87"/>
  <c r="QI452" i="87" s="1"/>
  <c r="QH453" i="87"/>
  <c r="QI453" i="87" s="1"/>
  <c r="QH454" i="87"/>
  <c r="QI454" i="87" s="1"/>
  <c r="QH455" i="87"/>
  <c r="QI455" i="87" s="1"/>
  <c r="QH456" i="87"/>
  <c r="QI456" i="87" s="1"/>
  <c r="QH457" i="87"/>
  <c r="QI457" i="87" s="1"/>
  <c r="QH458" i="87"/>
  <c r="QI458" i="87" s="1"/>
  <c r="QH459" i="87"/>
  <c r="QI459" i="87" s="1"/>
  <c r="QH460" i="87"/>
  <c r="QI460" i="87" s="1"/>
  <c r="QH461" i="87"/>
  <c r="QI461" i="87" s="1"/>
  <c r="QH462" i="87"/>
  <c r="QI462" i="87" s="1"/>
  <c r="QH463" i="87"/>
  <c r="QI463" i="87" s="1"/>
  <c r="QH464" i="87"/>
  <c r="QI464" i="87" s="1"/>
  <c r="QH465" i="87"/>
  <c r="QI465" i="87" s="1"/>
  <c r="QH466" i="87"/>
  <c r="QI466" i="87" s="1"/>
  <c r="QH467" i="87"/>
  <c r="QI467" i="87" s="1"/>
  <c r="QH468" i="87"/>
  <c r="QI468" i="87" s="1"/>
  <c r="QH469" i="87"/>
  <c r="QI469" i="87" s="1"/>
  <c r="QH470" i="87"/>
  <c r="QI470" i="87" s="1"/>
  <c r="QH471" i="87"/>
  <c r="QI471" i="87" s="1"/>
  <c r="QH472" i="87"/>
  <c r="QI472" i="87" s="1"/>
  <c r="QH473" i="87"/>
  <c r="QI473" i="87" s="1"/>
  <c r="QH474" i="87"/>
  <c r="QI474" i="87" s="1"/>
  <c r="QH475" i="87"/>
  <c r="QI475" i="87" s="1"/>
  <c r="QH476" i="87"/>
  <c r="QI476" i="87" s="1"/>
  <c r="QH477" i="87"/>
  <c r="QI477" i="87" s="1"/>
  <c r="QH478" i="87"/>
  <c r="QI478" i="87" s="1"/>
  <c r="QH479" i="87"/>
  <c r="QI479" i="87" s="1"/>
  <c r="QH480" i="87"/>
  <c r="QI480" i="87" s="1"/>
  <c r="QH481" i="87"/>
  <c r="QI481" i="87" s="1"/>
  <c r="QH482" i="87"/>
  <c r="QI482" i="87" s="1"/>
  <c r="QH483" i="87"/>
  <c r="QI483" i="87" s="1"/>
  <c r="QH484" i="87"/>
  <c r="QI484" i="87" s="1"/>
  <c r="QH485" i="87"/>
  <c r="QI485" i="87" s="1"/>
  <c r="QH486" i="87"/>
  <c r="QI486" i="87" s="1"/>
  <c r="QH487" i="87"/>
  <c r="QI487" i="87" s="1"/>
  <c r="QH488" i="87"/>
  <c r="QI488" i="87" s="1"/>
  <c r="QH489" i="87"/>
  <c r="QI489" i="87" s="1"/>
  <c r="QH490" i="87"/>
  <c r="QI490" i="87" s="1"/>
  <c r="QH491" i="87"/>
  <c r="QI491" i="87" s="1"/>
  <c r="QH492" i="87"/>
  <c r="QI492" i="87" s="1"/>
  <c r="QH493" i="87"/>
  <c r="QI493" i="87" s="1"/>
  <c r="QH494" i="87"/>
  <c r="QI494" i="87" s="1"/>
  <c r="QH495" i="87"/>
  <c r="QI495" i="87" s="1"/>
  <c r="QH496" i="87"/>
  <c r="QI496" i="87" s="1"/>
  <c r="QH497" i="87"/>
  <c r="QI497" i="87" s="1"/>
  <c r="QH498" i="87"/>
  <c r="QI498" i="87" s="1"/>
  <c r="QH499" i="87"/>
  <c r="QI499" i="87" s="1"/>
  <c r="QH500" i="87"/>
  <c r="QI500" i="87" s="1"/>
  <c r="QH501" i="87"/>
  <c r="QI501" i="87" s="1"/>
  <c r="QH502" i="87"/>
  <c r="QI502" i="87" s="1"/>
  <c r="QH503" i="87"/>
  <c r="QI503" i="87" s="1"/>
  <c r="QH504" i="87"/>
  <c r="QI504" i="87" s="1"/>
  <c r="QH505" i="87"/>
  <c r="QI505" i="87" s="1"/>
  <c r="QH506" i="87"/>
  <c r="QI506" i="87" s="1"/>
  <c r="QH507" i="87"/>
  <c r="QI507" i="87" s="1"/>
  <c r="QH508" i="87"/>
  <c r="QI508" i="87" s="1"/>
  <c r="QH509" i="87"/>
  <c r="QI509" i="87" s="1"/>
  <c r="QH510" i="87"/>
  <c r="QI510" i="87" s="1"/>
  <c r="QH511" i="87"/>
  <c r="QI511" i="87" s="1"/>
  <c r="QH512" i="87"/>
  <c r="QI512" i="87" s="1"/>
  <c r="QH513" i="87"/>
  <c r="QI513" i="87" s="1"/>
  <c r="QH514" i="87"/>
  <c r="QI514" i="87" s="1"/>
  <c r="QH515" i="87"/>
  <c r="QI515" i="87" s="1"/>
  <c r="QH516" i="87"/>
  <c r="QI516" i="87" s="1"/>
  <c r="QH517" i="87"/>
  <c r="QI517" i="87" s="1"/>
  <c r="QH518" i="87"/>
  <c r="QI518" i="87" s="1"/>
  <c r="QH519" i="87"/>
  <c r="QI519" i="87" s="1"/>
  <c r="QH520" i="87"/>
  <c r="QI520" i="87" s="1"/>
  <c r="QH521" i="87"/>
  <c r="QI521" i="87" s="1"/>
  <c r="QH522" i="87"/>
  <c r="QI522" i="87" s="1"/>
  <c r="QH523" i="87"/>
  <c r="QI523" i="87" s="1"/>
  <c r="QH524" i="87"/>
  <c r="QI524" i="87" s="1"/>
  <c r="QH525" i="87"/>
  <c r="QI525" i="87" s="1"/>
  <c r="QH526" i="87"/>
  <c r="QI526" i="87" s="1"/>
  <c r="QH527" i="87"/>
  <c r="QI527" i="87" s="1"/>
  <c r="QH528" i="87"/>
  <c r="QI528" i="87" s="1"/>
  <c r="QH529" i="87"/>
  <c r="QI529" i="87" s="1"/>
  <c r="QH530" i="87"/>
  <c r="QI530" i="87" s="1"/>
  <c r="QH531" i="87"/>
  <c r="QI531" i="87" s="1"/>
  <c r="QH532" i="87"/>
  <c r="QI532" i="87" s="1"/>
  <c r="QH533" i="87"/>
  <c r="QI533" i="87" s="1"/>
  <c r="QH534" i="87"/>
  <c r="QI534" i="87" s="1"/>
  <c r="QH535" i="87"/>
  <c r="QI535" i="87" s="1"/>
  <c r="QH536" i="87"/>
  <c r="QI536" i="87" s="1"/>
  <c r="QH537" i="87"/>
  <c r="QI537" i="87" s="1"/>
  <c r="QH538" i="87"/>
  <c r="QI538" i="87" s="1"/>
  <c r="QH539" i="87"/>
  <c r="QI539" i="87" s="1"/>
  <c r="QG2" i="87"/>
  <c r="QG3" i="87"/>
  <c r="QG4" i="87"/>
  <c r="QG5" i="87"/>
  <c r="QG6" i="87"/>
  <c r="QG7" i="87"/>
  <c r="QG8" i="87"/>
  <c r="QG9" i="87"/>
  <c r="QG10" i="87"/>
  <c r="QG11" i="87"/>
  <c r="QG12" i="87"/>
  <c r="QG13" i="87"/>
  <c r="QG14" i="87"/>
  <c r="QG15" i="87"/>
  <c r="QG16" i="87"/>
  <c r="QG17" i="87"/>
  <c r="QG18" i="87"/>
  <c r="QG19" i="87"/>
  <c r="QG20" i="87"/>
  <c r="QG21" i="87"/>
  <c r="QG22" i="87"/>
  <c r="QG23" i="87"/>
  <c r="QG24" i="87"/>
  <c r="QG25" i="87"/>
  <c r="QG26" i="87"/>
  <c r="QG27" i="87"/>
  <c r="QG28" i="87"/>
  <c r="QG29" i="87"/>
  <c r="QG30" i="87"/>
  <c r="QG31" i="87"/>
  <c r="QG32" i="87"/>
  <c r="QG33" i="87"/>
  <c r="QG34" i="87"/>
  <c r="QG35" i="87"/>
  <c r="QG36" i="87"/>
  <c r="QG37" i="87"/>
  <c r="QG38" i="87"/>
  <c r="QG39" i="87"/>
  <c r="QG40" i="87"/>
  <c r="QG41" i="87"/>
  <c r="QG42" i="87"/>
  <c r="QG43" i="87"/>
  <c r="QG44" i="87"/>
  <c r="QG45" i="87"/>
  <c r="QG46" i="87"/>
  <c r="QG47" i="87"/>
  <c r="QG48" i="87"/>
  <c r="QG49" i="87"/>
  <c r="QG50" i="87"/>
  <c r="QG51" i="87"/>
  <c r="QG52" i="87"/>
  <c r="QG53" i="87"/>
  <c r="QG54" i="87"/>
  <c r="QG55" i="87"/>
  <c r="QG56" i="87"/>
  <c r="QG57" i="87"/>
  <c r="QG58" i="87"/>
  <c r="QG59" i="87"/>
  <c r="QG60" i="87"/>
  <c r="QG61" i="87"/>
  <c r="QG62" i="87"/>
  <c r="QG63" i="87"/>
  <c r="QG64" i="87"/>
  <c r="QG65" i="87"/>
  <c r="QG66" i="87"/>
  <c r="QG67" i="87"/>
  <c r="QG68" i="87"/>
  <c r="QG69" i="87"/>
  <c r="QG70" i="87"/>
  <c r="QG71" i="87"/>
  <c r="QG72" i="87"/>
  <c r="QG73" i="87"/>
  <c r="QG74" i="87"/>
  <c r="QG75" i="87"/>
  <c r="QG76" i="87"/>
  <c r="QG77" i="87"/>
  <c r="QG78" i="87"/>
  <c r="QG79" i="87"/>
  <c r="QG80" i="87"/>
  <c r="QG81" i="87"/>
  <c r="QG82" i="87"/>
  <c r="QG83" i="87"/>
  <c r="QG84" i="87"/>
  <c r="QG85" i="87"/>
  <c r="QG86" i="87"/>
  <c r="QG87" i="87"/>
  <c r="QG88" i="87"/>
  <c r="QG89" i="87"/>
  <c r="QG90" i="87"/>
  <c r="QG91" i="87"/>
  <c r="QG92" i="87"/>
  <c r="QG93" i="87"/>
  <c r="QG94" i="87"/>
  <c r="QG95" i="87"/>
  <c r="QG96" i="87"/>
  <c r="QG97" i="87"/>
  <c r="QG98" i="87"/>
  <c r="QG99" i="87"/>
  <c r="QG100" i="87"/>
  <c r="QG101" i="87"/>
  <c r="QG102" i="87"/>
  <c r="QG103" i="87"/>
  <c r="QG104" i="87"/>
  <c r="QG105" i="87"/>
  <c r="QG106" i="87"/>
  <c r="QG107" i="87"/>
  <c r="QG108" i="87"/>
  <c r="QG109" i="87"/>
  <c r="QG110" i="87"/>
  <c r="QG111" i="87"/>
  <c r="QG112" i="87"/>
  <c r="QG113" i="87"/>
  <c r="QG114" i="87"/>
  <c r="QG115" i="87"/>
  <c r="QG116" i="87"/>
  <c r="QG117" i="87"/>
  <c r="QG118" i="87"/>
  <c r="QG119" i="87"/>
  <c r="QG120" i="87"/>
  <c r="QG121" i="87"/>
  <c r="QG122" i="87"/>
  <c r="QG123" i="87"/>
  <c r="QG124" i="87"/>
  <c r="QG125" i="87"/>
  <c r="QG126" i="87"/>
  <c r="QG127" i="87"/>
  <c r="QG128" i="87"/>
  <c r="QG129" i="87"/>
  <c r="QG130" i="87"/>
  <c r="QG131" i="87"/>
  <c r="QG132" i="87"/>
  <c r="QG133" i="87"/>
  <c r="QG134" i="87"/>
  <c r="QG135" i="87"/>
  <c r="QG136" i="87"/>
  <c r="QG137" i="87"/>
  <c r="QG138" i="87"/>
  <c r="QG139" i="87"/>
  <c r="QG140" i="87"/>
  <c r="QG141" i="87"/>
  <c r="QG142" i="87"/>
  <c r="QG143" i="87"/>
  <c r="QG144" i="87"/>
  <c r="QG145" i="87"/>
  <c r="QG146" i="87"/>
  <c r="QG147" i="87"/>
  <c r="QG148" i="87"/>
  <c r="QG149" i="87"/>
  <c r="QG150" i="87"/>
  <c r="QG151" i="87"/>
  <c r="QG152" i="87"/>
  <c r="QG153" i="87"/>
  <c r="QG154" i="87"/>
  <c r="QG155" i="87"/>
  <c r="QG156" i="87"/>
  <c r="QG157" i="87"/>
  <c r="QG158" i="87"/>
  <c r="QG159" i="87"/>
  <c r="QG160" i="87"/>
  <c r="QG161" i="87"/>
  <c r="QG162" i="87"/>
  <c r="QG163" i="87"/>
  <c r="QG164" i="87"/>
  <c r="QG165" i="87"/>
  <c r="QG166" i="87"/>
  <c r="QG167" i="87"/>
  <c r="QG168" i="87"/>
  <c r="QG169" i="87"/>
  <c r="QG170" i="87"/>
  <c r="QG171" i="87"/>
  <c r="QG172" i="87"/>
  <c r="QG173" i="87"/>
  <c r="QG174" i="87"/>
  <c r="QG175" i="87"/>
  <c r="QG176" i="87"/>
  <c r="QG177" i="87"/>
  <c r="QG178" i="87"/>
  <c r="QG179" i="87"/>
  <c r="QG180" i="87"/>
  <c r="QG181" i="87"/>
  <c r="QG182" i="87"/>
  <c r="QG183" i="87"/>
  <c r="QG184" i="87"/>
  <c r="QG185" i="87"/>
  <c r="QG186" i="87"/>
  <c r="QG187" i="87"/>
  <c r="QG188" i="87"/>
  <c r="QG189" i="87"/>
  <c r="QG190" i="87"/>
  <c r="QG191" i="87"/>
  <c r="QG192" i="87"/>
  <c r="QG193" i="87"/>
  <c r="QG194" i="87"/>
  <c r="QG195" i="87"/>
  <c r="QG196" i="87"/>
  <c r="QG197" i="87"/>
  <c r="QG198" i="87"/>
  <c r="QG199" i="87"/>
  <c r="QG200" i="87"/>
  <c r="QG201" i="87"/>
  <c r="QG202" i="87"/>
  <c r="QG203" i="87"/>
  <c r="QG204" i="87"/>
  <c r="QG205" i="87"/>
  <c r="QG206" i="87"/>
  <c r="QG207" i="87"/>
  <c r="QG208" i="87"/>
  <c r="QG209" i="87"/>
  <c r="QG210" i="87"/>
  <c r="QG211" i="87"/>
  <c r="QG212" i="87"/>
  <c r="QG213" i="87"/>
  <c r="QG214" i="87"/>
  <c r="QG215" i="87"/>
  <c r="QG216" i="87"/>
  <c r="QG217" i="87"/>
  <c r="QG218" i="87"/>
  <c r="QG219" i="87"/>
  <c r="QG220" i="87"/>
  <c r="QG221" i="87"/>
  <c r="QG222" i="87"/>
  <c r="QG223" i="87"/>
  <c r="QG224" i="87"/>
  <c r="QG225" i="87"/>
  <c r="QG226" i="87"/>
  <c r="QG227" i="87"/>
  <c r="QG228" i="87"/>
  <c r="QG229" i="87"/>
  <c r="QG230" i="87"/>
  <c r="QG231" i="87"/>
  <c r="QG232" i="87"/>
  <c r="QG233" i="87"/>
  <c r="QG234" i="87"/>
  <c r="QG235" i="87"/>
  <c r="QG236" i="87"/>
  <c r="QG237" i="87"/>
  <c r="QG238" i="87"/>
  <c r="QG239" i="87"/>
  <c r="QG240" i="87"/>
  <c r="QG241" i="87"/>
  <c r="QG242" i="87"/>
  <c r="QG243" i="87"/>
  <c r="QG244" i="87"/>
  <c r="QG245" i="87"/>
  <c r="QG246" i="87"/>
  <c r="QG247" i="87"/>
  <c r="QG248" i="87"/>
  <c r="QG249" i="87"/>
  <c r="QG250" i="87"/>
  <c r="QG251" i="87"/>
  <c r="QG252" i="87"/>
  <c r="QG253" i="87"/>
  <c r="QG254" i="87"/>
  <c r="QG255" i="87"/>
  <c r="QG256" i="87"/>
  <c r="QG257" i="87"/>
  <c r="QG258" i="87"/>
  <c r="QG259" i="87"/>
  <c r="QG260" i="87"/>
  <c r="QG261" i="87"/>
  <c r="QG262" i="87"/>
  <c r="QG263" i="87"/>
  <c r="QG264" i="87"/>
  <c r="QG265" i="87"/>
  <c r="QG266" i="87"/>
  <c r="QG267" i="87"/>
  <c r="QG268" i="87"/>
  <c r="QG269" i="87"/>
  <c r="QG270" i="87"/>
  <c r="QG271" i="87"/>
  <c r="QG272" i="87"/>
  <c r="QG273" i="87"/>
  <c r="QG274" i="87"/>
  <c r="QG275" i="87"/>
  <c r="QG276" i="87"/>
  <c r="QG277" i="87"/>
  <c r="QG278" i="87"/>
  <c r="QG279" i="87"/>
  <c r="QG280" i="87"/>
  <c r="QG281" i="87"/>
  <c r="QG282" i="87"/>
  <c r="QG283" i="87"/>
  <c r="QG284" i="87"/>
  <c r="QG285" i="87"/>
  <c r="QG286" i="87"/>
  <c r="QG287" i="87"/>
  <c r="QG288" i="87"/>
  <c r="QG289" i="87"/>
  <c r="QG290" i="87"/>
  <c r="QG291" i="87"/>
  <c r="QG292" i="87"/>
  <c r="QG293" i="87"/>
  <c r="QG294" i="87"/>
  <c r="QG295" i="87"/>
  <c r="QG296" i="87"/>
  <c r="QG297" i="87"/>
  <c r="QG298" i="87"/>
  <c r="QG299" i="87"/>
  <c r="QG300" i="87"/>
  <c r="QG301" i="87"/>
  <c r="QG302" i="87"/>
  <c r="QG303" i="87"/>
  <c r="QG304" i="87"/>
  <c r="QG305" i="87"/>
  <c r="QG306" i="87"/>
  <c r="QG307" i="87"/>
  <c r="QG308" i="87"/>
  <c r="QG309" i="87"/>
  <c r="QG310" i="87"/>
  <c r="QG311" i="87"/>
  <c r="QG312" i="87"/>
  <c r="QG313" i="87"/>
  <c r="QG314" i="87"/>
  <c r="QG315" i="87"/>
  <c r="QG316" i="87"/>
  <c r="QG317" i="87"/>
  <c r="QG318" i="87"/>
  <c r="QG319" i="87"/>
  <c r="QG320" i="87"/>
  <c r="QG321" i="87"/>
  <c r="QG322" i="87"/>
  <c r="QG323" i="87"/>
  <c r="QG324" i="87"/>
  <c r="QG325" i="87"/>
  <c r="QG326" i="87"/>
  <c r="QG327" i="87"/>
  <c r="QG328" i="87"/>
  <c r="QG329" i="87"/>
  <c r="QG330" i="87"/>
  <c r="QG331" i="87"/>
  <c r="QG332" i="87"/>
  <c r="QG333" i="87"/>
  <c r="QG334" i="87"/>
  <c r="QG335" i="87"/>
  <c r="QG336" i="87"/>
  <c r="QG337" i="87"/>
  <c r="QG338" i="87"/>
  <c r="QG339" i="87"/>
  <c r="QG340" i="87"/>
  <c r="QG341" i="87"/>
  <c r="QG342" i="87"/>
  <c r="QG343" i="87"/>
  <c r="QG344" i="87"/>
  <c r="QG345" i="87"/>
  <c r="QG346" i="87"/>
  <c r="QG347" i="87"/>
  <c r="QG348" i="87"/>
  <c r="QG349" i="87"/>
  <c r="QG350" i="87"/>
  <c r="QG351" i="87"/>
  <c r="QG352" i="87"/>
  <c r="QG353" i="87"/>
  <c r="QG354" i="87"/>
  <c r="QG355" i="87"/>
  <c r="QG356" i="87"/>
  <c r="QG357" i="87"/>
  <c r="QG358" i="87"/>
  <c r="QG359" i="87"/>
  <c r="QG360" i="87"/>
  <c r="QG361" i="87"/>
  <c r="QG362" i="87"/>
  <c r="QG363" i="87"/>
  <c r="QG364" i="87"/>
  <c r="QG365" i="87"/>
  <c r="QG366" i="87"/>
  <c r="QG367" i="87"/>
  <c r="QG368" i="87"/>
  <c r="QG369" i="87"/>
  <c r="QG370" i="87"/>
  <c r="QG371" i="87"/>
  <c r="QG372" i="87"/>
  <c r="QG373" i="87"/>
  <c r="QG374" i="87"/>
  <c r="QG375" i="87"/>
  <c r="QG376" i="87"/>
  <c r="QG377" i="87"/>
  <c r="QG378" i="87"/>
  <c r="QG379" i="87"/>
  <c r="QG380" i="87"/>
  <c r="QG381" i="87"/>
  <c r="QG382" i="87"/>
  <c r="QG383" i="87"/>
  <c r="QG384" i="87"/>
  <c r="QG385" i="87"/>
  <c r="QG386" i="87"/>
  <c r="QG387" i="87"/>
  <c r="QG388" i="87"/>
  <c r="QG389" i="87"/>
  <c r="QG390" i="87"/>
  <c r="QG391" i="87"/>
  <c r="QG392" i="87"/>
  <c r="QG393" i="87"/>
  <c r="QG394" i="87"/>
  <c r="QG395" i="87"/>
  <c r="QG396" i="87"/>
  <c r="QG397" i="87"/>
  <c r="QG398" i="87"/>
  <c r="QG399" i="87"/>
  <c r="QG400" i="87"/>
  <c r="QG401" i="87"/>
  <c r="QG402" i="87"/>
  <c r="QG403" i="87"/>
  <c r="QG404" i="87"/>
  <c r="QG405" i="87"/>
  <c r="QG406" i="87"/>
  <c r="QG407" i="87"/>
  <c r="QG408" i="87"/>
  <c r="QG409" i="87"/>
  <c r="QG410" i="87"/>
  <c r="QG411" i="87"/>
  <c r="QG412" i="87"/>
  <c r="QG413" i="87"/>
  <c r="QG414" i="87"/>
  <c r="QG415" i="87"/>
  <c r="QG416" i="87"/>
  <c r="QG417" i="87"/>
  <c r="QG418" i="87"/>
  <c r="QG419" i="87"/>
  <c r="QG420" i="87"/>
  <c r="QG421" i="87"/>
  <c r="QG422" i="87"/>
  <c r="QG423" i="87"/>
  <c r="QG424" i="87"/>
  <c r="QG425" i="87"/>
  <c r="QG426" i="87"/>
  <c r="QG427" i="87"/>
  <c r="QG428" i="87"/>
  <c r="QG429" i="87"/>
  <c r="QG430" i="87"/>
  <c r="QG431" i="87"/>
  <c r="QG432" i="87"/>
  <c r="QG433" i="87"/>
  <c r="QG434" i="87"/>
  <c r="QG435" i="87"/>
  <c r="QG436" i="87"/>
  <c r="QG437" i="87"/>
  <c r="QG438" i="87"/>
  <c r="QG439" i="87"/>
  <c r="QG440" i="87"/>
  <c r="QG441" i="87"/>
  <c r="QG442" i="87"/>
  <c r="QG443" i="87"/>
  <c r="QG444" i="87"/>
  <c r="QG445" i="87"/>
  <c r="QG446" i="87"/>
  <c r="QG447" i="87"/>
  <c r="QG448" i="87"/>
  <c r="QG449" i="87"/>
  <c r="QG450" i="87"/>
  <c r="QG451" i="87"/>
  <c r="QG452" i="87"/>
  <c r="QG453" i="87"/>
  <c r="QG454" i="87"/>
  <c r="QG455" i="87"/>
  <c r="QG456" i="87"/>
  <c r="QG457" i="87"/>
  <c r="QG458" i="87"/>
  <c r="QG459" i="87"/>
  <c r="QG460" i="87"/>
  <c r="QG461" i="87"/>
  <c r="QG462" i="87"/>
  <c r="QG463" i="87"/>
  <c r="QG464" i="87"/>
  <c r="QG465" i="87"/>
  <c r="QG466" i="87"/>
  <c r="QG467" i="87"/>
  <c r="QG468" i="87"/>
  <c r="QG469" i="87"/>
  <c r="QG470" i="87"/>
  <c r="QG471" i="87"/>
  <c r="QG472" i="87"/>
  <c r="QG473" i="87"/>
  <c r="QG474" i="87"/>
  <c r="QG475" i="87"/>
  <c r="QG476" i="87"/>
  <c r="QG477" i="87"/>
  <c r="QG478" i="87"/>
  <c r="QG479" i="87"/>
  <c r="QG480" i="87"/>
  <c r="QG481" i="87"/>
  <c r="QG482" i="87"/>
  <c r="QG483" i="87"/>
  <c r="QG484" i="87"/>
  <c r="QG485" i="87"/>
  <c r="QG486" i="87"/>
  <c r="QG487" i="87"/>
  <c r="QG488" i="87"/>
  <c r="QG489" i="87"/>
  <c r="QG490" i="87"/>
  <c r="QG491" i="87"/>
  <c r="QG492" i="87"/>
  <c r="QG493" i="87"/>
  <c r="QG494" i="87"/>
  <c r="QG495" i="87"/>
  <c r="QG496" i="87"/>
  <c r="QG497" i="87"/>
  <c r="QG498" i="87"/>
  <c r="QG499" i="87"/>
  <c r="QG500" i="87"/>
  <c r="QG501" i="87"/>
  <c r="QG502" i="87"/>
  <c r="QG503" i="87"/>
  <c r="QG504" i="87"/>
  <c r="QG505" i="87"/>
  <c r="QG506" i="87"/>
  <c r="QG507" i="87"/>
  <c r="QG508" i="87"/>
  <c r="QG509" i="87"/>
  <c r="QG510" i="87"/>
  <c r="QG511" i="87"/>
  <c r="QG512" i="87"/>
  <c r="QG513" i="87"/>
  <c r="QG514" i="87"/>
  <c r="QG515" i="87"/>
  <c r="QG516" i="87"/>
  <c r="QG517" i="87"/>
  <c r="QG518" i="87"/>
  <c r="QG519" i="87"/>
  <c r="QG520" i="87"/>
  <c r="QG521" i="87"/>
  <c r="QG522" i="87"/>
  <c r="QG523" i="87"/>
  <c r="QG524" i="87"/>
  <c r="QG525" i="87"/>
  <c r="QG526" i="87"/>
  <c r="QG527" i="87"/>
  <c r="QG528" i="87"/>
  <c r="QG529" i="87"/>
  <c r="QG530" i="87"/>
  <c r="QG531" i="87"/>
  <c r="QG532" i="87"/>
  <c r="QG533" i="87"/>
  <c r="QG534" i="87"/>
  <c r="QG535" i="87"/>
  <c r="QG536" i="87"/>
  <c r="QG537" i="87"/>
  <c r="QG538" i="87"/>
  <c r="QG539" i="87"/>
  <c r="QF2" i="87"/>
  <c r="QF3" i="87"/>
  <c r="QF4" i="87"/>
  <c r="QF5" i="87"/>
  <c r="QF6" i="87"/>
  <c r="QF7" i="87"/>
  <c r="QF8" i="87"/>
  <c r="QF9" i="87"/>
  <c r="QF10" i="87"/>
  <c r="QF11" i="87"/>
  <c r="QF12" i="87"/>
  <c r="QF13" i="87"/>
  <c r="QF14" i="87"/>
  <c r="QF15" i="87"/>
  <c r="QF16" i="87"/>
  <c r="QF17" i="87"/>
  <c r="QF18" i="87"/>
  <c r="QF19" i="87"/>
  <c r="QF20" i="87"/>
  <c r="QF21" i="87"/>
  <c r="QF22" i="87"/>
  <c r="QF23" i="87"/>
  <c r="QF24" i="87"/>
  <c r="QF25" i="87"/>
  <c r="QF26" i="87"/>
  <c r="QF27" i="87"/>
  <c r="QF28" i="87"/>
  <c r="QF29" i="87"/>
  <c r="QF30" i="87"/>
  <c r="QF31" i="87"/>
  <c r="QF32" i="87"/>
  <c r="QF33" i="87"/>
  <c r="QF34" i="87"/>
  <c r="QF35" i="87"/>
  <c r="QF36" i="87"/>
  <c r="QF37" i="87"/>
  <c r="QF38" i="87"/>
  <c r="QF39" i="87"/>
  <c r="QF40" i="87"/>
  <c r="QF41" i="87"/>
  <c r="QF42" i="87"/>
  <c r="QF43" i="87"/>
  <c r="QF44" i="87"/>
  <c r="QF45" i="87"/>
  <c r="QF46" i="87"/>
  <c r="QF47" i="87"/>
  <c r="QF48" i="87"/>
  <c r="QF49" i="87"/>
  <c r="QF50" i="87"/>
  <c r="QF51" i="87"/>
  <c r="QF52" i="87"/>
  <c r="QF53" i="87"/>
  <c r="QF54" i="87"/>
  <c r="QF55" i="87"/>
  <c r="QF56" i="87"/>
  <c r="QF57" i="87"/>
  <c r="QF58" i="87"/>
  <c r="QF59" i="87"/>
  <c r="QF60" i="87"/>
  <c r="QF61" i="87"/>
  <c r="QF62" i="87"/>
  <c r="QF63" i="87"/>
  <c r="QF64" i="87"/>
  <c r="QF65" i="87"/>
  <c r="QF66" i="87"/>
  <c r="QF67" i="87"/>
  <c r="QF68" i="87"/>
  <c r="QF69" i="87"/>
  <c r="QF70" i="87"/>
  <c r="QF71" i="87"/>
  <c r="QF72" i="87"/>
  <c r="QF73" i="87"/>
  <c r="QF74" i="87"/>
  <c r="QF75" i="87"/>
  <c r="QF76" i="87"/>
  <c r="QF77" i="87"/>
  <c r="QF78" i="87"/>
  <c r="QF79" i="87"/>
  <c r="QF80" i="87"/>
  <c r="QF81" i="87"/>
  <c r="QF82" i="87"/>
  <c r="QF83" i="87"/>
  <c r="QF84" i="87"/>
  <c r="QF85" i="87"/>
  <c r="QF86" i="87"/>
  <c r="QF87" i="87"/>
  <c r="QF88" i="87"/>
  <c r="QF89" i="87"/>
  <c r="QF90" i="87"/>
  <c r="QF91" i="87"/>
  <c r="QF92" i="87"/>
  <c r="QF93" i="87"/>
  <c r="QF94" i="87"/>
  <c r="QF95" i="87"/>
  <c r="QF96" i="87"/>
  <c r="QF97" i="87"/>
  <c r="QF98" i="87"/>
  <c r="QF99" i="87"/>
  <c r="QF100" i="87"/>
  <c r="QF101" i="87"/>
  <c r="QF102" i="87"/>
  <c r="QF103" i="87"/>
  <c r="QF104" i="87"/>
  <c r="QF105" i="87"/>
  <c r="QF106" i="87"/>
  <c r="QF107" i="87"/>
  <c r="QF108" i="87"/>
  <c r="QF109" i="87"/>
  <c r="QF110" i="87"/>
  <c r="QF111" i="87"/>
  <c r="QF112" i="87"/>
  <c r="QF113" i="87"/>
  <c r="QF114" i="87"/>
  <c r="QF115" i="87"/>
  <c r="QF116" i="87"/>
  <c r="QF117" i="87"/>
  <c r="QF118" i="87"/>
  <c r="QF119" i="87"/>
  <c r="QF120" i="87"/>
  <c r="QF121" i="87"/>
  <c r="QF122" i="87"/>
  <c r="QF123" i="87"/>
  <c r="QF124" i="87"/>
  <c r="QF125" i="87"/>
  <c r="QF126" i="87"/>
  <c r="QF127" i="87"/>
  <c r="QF128" i="87"/>
  <c r="QF129" i="87"/>
  <c r="QF130" i="87"/>
  <c r="QF131" i="87"/>
  <c r="QF132" i="87"/>
  <c r="QF133" i="87"/>
  <c r="QF134" i="87"/>
  <c r="QF135" i="87"/>
  <c r="QF136" i="87"/>
  <c r="QF137" i="87"/>
  <c r="QF138" i="87"/>
  <c r="QF139" i="87"/>
  <c r="QF140" i="87"/>
  <c r="QF141" i="87"/>
  <c r="QF142" i="87"/>
  <c r="QF143" i="87"/>
  <c r="QF144" i="87"/>
  <c r="QF145" i="87"/>
  <c r="QF146" i="87"/>
  <c r="QF147" i="87"/>
  <c r="QF148" i="87"/>
  <c r="QF149" i="87"/>
  <c r="QF150" i="87"/>
  <c r="QF151" i="87"/>
  <c r="QF152" i="87"/>
  <c r="QF153" i="87"/>
  <c r="QF154" i="87"/>
  <c r="QF155" i="87"/>
  <c r="QF156" i="87"/>
  <c r="QF157" i="87"/>
  <c r="QF158" i="87"/>
  <c r="QF159" i="87"/>
  <c r="QF160" i="87"/>
  <c r="QF161" i="87"/>
  <c r="QF162" i="87"/>
  <c r="QF163" i="87"/>
  <c r="QF164" i="87"/>
  <c r="QF165" i="87"/>
  <c r="QF166" i="87"/>
  <c r="QF167" i="87"/>
  <c r="QF168" i="87"/>
  <c r="QF169" i="87"/>
  <c r="QF170" i="87"/>
  <c r="QF171" i="87"/>
  <c r="QF172" i="87"/>
  <c r="QF173" i="87"/>
  <c r="QF174" i="87"/>
  <c r="QF175" i="87"/>
  <c r="QF176" i="87"/>
  <c r="QF177" i="87"/>
  <c r="QF178" i="87"/>
  <c r="QF179" i="87"/>
  <c r="QF180" i="87"/>
  <c r="QF181" i="87"/>
  <c r="QF182" i="87"/>
  <c r="QF183" i="87"/>
  <c r="QF184" i="87"/>
  <c r="QF185" i="87"/>
  <c r="QF186" i="87"/>
  <c r="QF187" i="87"/>
  <c r="QF188" i="87"/>
  <c r="QF189" i="87"/>
  <c r="QF190" i="87"/>
  <c r="QF191" i="87"/>
  <c r="QF192" i="87"/>
  <c r="QF193" i="87"/>
  <c r="QF194" i="87"/>
  <c r="QF195" i="87"/>
  <c r="QF196" i="87"/>
  <c r="QF197" i="87"/>
  <c r="QF198" i="87"/>
  <c r="QF199" i="87"/>
  <c r="QF200" i="87"/>
  <c r="QF201" i="87"/>
  <c r="QF202" i="87"/>
  <c r="QF203" i="87"/>
  <c r="QF204" i="87"/>
  <c r="QF205" i="87"/>
  <c r="QF206" i="87"/>
  <c r="QF207" i="87"/>
  <c r="QF208" i="87"/>
  <c r="QF209" i="87"/>
  <c r="QF210" i="87"/>
  <c r="QF211" i="87"/>
  <c r="QF212" i="87"/>
  <c r="QF213" i="87"/>
  <c r="QF214" i="87"/>
  <c r="QF215" i="87"/>
  <c r="QF216" i="87"/>
  <c r="QF217" i="87"/>
  <c r="QF218" i="87"/>
  <c r="QF219" i="87"/>
  <c r="QF220" i="87"/>
  <c r="QF221" i="87"/>
  <c r="QF222" i="87"/>
  <c r="QF223" i="87"/>
  <c r="QF224" i="87"/>
  <c r="QF225" i="87"/>
  <c r="QF226" i="87"/>
  <c r="QF227" i="87"/>
  <c r="QF228" i="87"/>
  <c r="QF229" i="87"/>
  <c r="QF230" i="87"/>
  <c r="QF231" i="87"/>
  <c r="QF232" i="87"/>
  <c r="QF233" i="87"/>
  <c r="QF234" i="87"/>
  <c r="QF235" i="87"/>
  <c r="QF236" i="87"/>
  <c r="QF237" i="87"/>
  <c r="QF238" i="87"/>
  <c r="QF239" i="87"/>
  <c r="QF240" i="87"/>
  <c r="QF241" i="87"/>
  <c r="QF242" i="87"/>
  <c r="QF243" i="87"/>
  <c r="QF244" i="87"/>
  <c r="QF245" i="87"/>
  <c r="QF246" i="87"/>
  <c r="QF247" i="87"/>
  <c r="QF248" i="87"/>
  <c r="QF249" i="87"/>
  <c r="QF250" i="87"/>
  <c r="QF251" i="87"/>
  <c r="QF252" i="87"/>
  <c r="QF253" i="87"/>
  <c r="QF254" i="87"/>
  <c r="QF255" i="87"/>
  <c r="QF256" i="87"/>
  <c r="QF257" i="87"/>
  <c r="QF258" i="87"/>
  <c r="QF259" i="87"/>
  <c r="QF260" i="87"/>
  <c r="QF261" i="87"/>
  <c r="QF262" i="87"/>
  <c r="QF263" i="87"/>
  <c r="QF264" i="87"/>
  <c r="QF265" i="87"/>
  <c r="QF266" i="87"/>
  <c r="QF267" i="87"/>
  <c r="QF268" i="87"/>
  <c r="QF269" i="87"/>
  <c r="QF270" i="87"/>
  <c r="QF271" i="87"/>
  <c r="QF272" i="87"/>
  <c r="QF273" i="87"/>
  <c r="QF274" i="87"/>
  <c r="QF275" i="87"/>
  <c r="QF276" i="87"/>
  <c r="QF277" i="87"/>
  <c r="QF278" i="87"/>
  <c r="QF279" i="87"/>
  <c r="QF280" i="87"/>
  <c r="QF281" i="87"/>
  <c r="QF282" i="87"/>
  <c r="QF283" i="87"/>
  <c r="QF284" i="87"/>
  <c r="QF285" i="87"/>
  <c r="QF286" i="87"/>
  <c r="QF287" i="87"/>
  <c r="QF288" i="87"/>
  <c r="QF289" i="87"/>
  <c r="QF290" i="87"/>
  <c r="QF291" i="87"/>
  <c r="QF292" i="87"/>
  <c r="QF293" i="87"/>
  <c r="QF294" i="87"/>
  <c r="QF295" i="87"/>
  <c r="QF296" i="87"/>
  <c r="QF297" i="87"/>
  <c r="QF298" i="87"/>
  <c r="QF299" i="87"/>
  <c r="QF300" i="87"/>
  <c r="QF301" i="87"/>
  <c r="QF302" i="87"/>
  <c r="QF303" i="87"/>
  <c r="QF304" i="87"/>
  <c r="QF305" i="87"/>
  <c r="QF306" i="87"/>
  <c r="QF307" i="87"/>
  <c r="QF308" i="87"/>
  <c r="QF309" i="87"/>
  <c r="QF310" i="87"/>
  <c r="QF311" i="87"/>
  <c r="QF312" i="87"/>
  <c r="QF313" i="87"/>
  <c r="QF314" i="87"/>
  <c r="QF315" i="87"/>
  <c r="QF316" i="87"/>
  <c r="QF317" i="87"/>
  <c r="QF318" i="87"/>
  <c r="QF319" i="87"/>
  <c r="QF320" i="87"/>
  <c r="QF321" i="87"/>
  <c r="QF322" i="87"/>
  <c r="QF323" i="87"/>
  <c r="QF324" i="87"/>
  <c r="QF325" i="87"/>
  <c r="QF326" i="87"/>
  <c r="QF327" i="87"/>
  <c r="QF328" i="87"/>
  <c r="QF329" i="87"/>
  <c r="QF330" i="87"/>
  <c r="QF331" i="87"/>
  <c r="QF332" i="87"/>
  <c r="QF333" i="87"/>
  <c r="QF334" i="87"/>
  <c r="QF335" i="87"/>
  <c r="QF336" i="87"/>
  <c r="QF337" i="87"/>
  <c r="QF338" i="87"/>
  <c r="QF339" i="87"/>
  <c r="QF340" i="87"/>
  <c r="QF341" i="87"/>
  <c r="QF342" i="87"/>
  <c r="QF343" i="87"/>
  <c r="QF344" i="87"/>
  <c r="QF345" i="87"/>
  <c r="QF346" i="87"/>
  <c r="QF347" i="87"/>
  <c r="QF348" i="87"/>
  <c r="QF349" i="87"/>
  <c r="QF350" i="87"/>
  <c r="QF351" i="87"/>
  <c r="QF352" i="87"/>
  <c r="QF353" i="87"/>
  <c r="QF354" i="87"/>
  <c r="QF355" i="87"/>
  <c r="QF356" i="87"/>
  <c r="QF357" i="87"/>
  <c r="QF358" i="87"/>
  <c r="QF359" i="87"/>
  <c r="QF360" i="87"/>
  <c r="QF361" i="87"/>
  <c r="QF362" i="87"/>
  <c r="QF363" i="87"/>
  <c r="QF364" i="87"/>
  <c r="QF365" i="87"/>
  <c r="QF366" i="87"/>
  <c r="QF367" i="87"/>
  <c r="QF368" i="87"/>
  <c r="QF369" i="87"/>
  <c r="QF370" i="87"/>
  <c r="QF371" i="87"/>
  <c r="QF372" i="87"/>
  <c r="QF373" i="87"/>
  <c r="QF374" i="87"/>
  <c r="QF375" i="87"/>
  <c r="QF376" i="87"/>
  <c r="QF377" i="87"/>
  <c r="QF378" i="87"/>
  <c r="QF379" i="87"/>
  <c r="QF380" i="87"/>
  <c r="QF381" i="87"/>
  <c r="QF382" i="87"/>
  <c r="QF383" i="87"/>
  <c r="QF384" i="87"/>
  <c r="QF385" i="87"/>
  <c r="QF386" i="87"/>
  <c r="QF387" i="87"/>
  <c r="QF388" i="87"/>
  <c r="QF389" i="87"/>
  <c r="QF390" i="87"/>
  <c r="QF391" i="87"/>
  <c r="QF392" i="87"/>
  <c r="QF393" i="87"/>
  <c r="QF394" i="87"/>
  <c r="QF395" i="87"/>
  <c r="QF396" i="87"/>
  <c r="QF397" i="87"/>
  <c r="QF398" i="87"/>
  <c r="QF399" i="87"/>
  <c r="QF400" i="87"/>
  <c r="QF401" i="87"/>
  <c r="QF402" i="87"/>
  <c r="QF403" i="87"/>
  <c r="QF404" i="87"/>
  <c r="QF405" i="87"/>
  <c r="QF406" i="87"/>
  <c r="QF407" i="87"/>
  <c r="QF408" i="87"/>
  <c r="QF409" i="87"/>
  <c r="QF410" i="87"/>
  <c r="QF411" i="87"/>
  <c r="QF412" i="87"/>
  <c r="QF413" i="87"/>
  <c r="QF414" i="87"/>
  <c r="QF415" i="87"/>
  <c r="QF416" i="87"/>
  <c r="QF417" i="87"/>
  <c r="QF418" i="87"/>
  <c r="QF419" i="87"/>
  <c r="QF420" i="87"/>
  <c r="QF421" i="87"/>
  <c r="QF422" i="87"/>
  <c r="QF423" i="87"/>
  <c r="QF424" i="87"/>
  <c r="QF425" i="87"/>
  <c r="QF426" i="87"/>
  <c r="QF427" i="87"/>
  <c r="QF428" i="87"/>
  <c r="QF429" i="87"/>
  <c r="QF430" i="87"/>
  <c r="QF431" i="87"/>
  <c r="QF432" i="87"/>
  <c r="QF433" i="87"/>
  <c r="QF434" i="87"/>
  <c r="QF435" i="87"/>
  <c r="QF436" i="87"/>
  <c r="QF437" i="87"/>
  <c r="QF438" i="87"/>
  <c r="QF439" i="87"/>
  <c r="QF440" i="87"/>
  <c r="QF441" i="87"/>
  <c r="QF442" i="87"/>
  <c r="QF443" i="87"/>
  <c r="QF444" i="87"/>
  <c r="QF445" i="87"/>
  <c r="QF446" i="87"/>
  <c r="QF447" i="87"/>
  <c r="QF448" i="87"/>
  <c r="QF449" i="87"/>
  <c r="QF450" i="87"/>
  <c r="QF451" i="87"/>
  <c r="QF452" i="87"/>
  <c r="QF453" i="87"/>
  <c r="QF454" i="87"/>
  <c r="QF455" i="87"/>
  <c r="QF456" i="87"/>
  <c r="QF457" i="87"/>
  <c r="QF458" i="87"/>
  <c r="QF459" i="87"/>
  <c r="QF460" i="87"/>
  <c r="QF461" i="87"/>
  <c r="QF462" i="87"/>
  <c r="QF463" i="87"/>
  <c r="QF464" i="87"/>
  <c r="QF465" i="87"/>
  <c r="QF466" i="87"/>
  <c r="QF467" i="87"/>
  <c r="QF468" i="87"/>
  <c r="QF469" i="87"/>
  <c r="QF470" i="87"/>
  <c r="QF471" i="87"/>
  <c r="QF472" i="87"/>
  <c r="QF473" i="87"/>
  <c r="QF474" i="87"/>
  <c r="QF475" i="87"/>
  <c r="QF476" i="87"/>
  <c r="QF477" i="87"/>
  <c r="QF478" i="87"/>
  <c r="QF479" i="87"/>
  <c r="QF480" i="87"/>
  <c r="QF481" i="87"/>
  <c r="QF482" i="87"/>
  <c r="QF483" i="87"/>
  <c r="QF484" i="87"/>
  <c r="QF485" i="87"/>
  <c r="QF486" i="87"/>
  <c r="QF487" i="87"/>
  <c r="QF488" i="87"/>
  <c r="QF489" i="87"/>
  <c r="QF490" i="87"/>
  <c r="QF491" i="87"/>
  <c r="QF492" i="87"/>
  <c r="QF493" i="87"/>
  <c r="QF494" i="87"/>
  <c r="QF495" i="87"/>
  <c r="QF496" i="87"/>
  <c r="QF497" i="87"/>
  <c r="QF498" i="87"/>
  <c r="QF499" i="87"/>
  <c r="QF500" i="87"/>
  <c r="QF501" i="87"/>
  <c r="QF502" i="87"/>
  <c r="QF503" i="87"/>
  <c r="QF504" i="87"/>
  <c r="QF505" i="87"/>
  <c r="QF506" i="87"/>
  <c r="QF507" i="87"/>
  <c r="QF508" i="87"/>
  <c r="QF509" i="87"/>
  <c r="QF510" i="87"/>
  <c r="QF511" i="87"/>
  <c r="QF512" i="87"/>
  <c r="QF513" i="87"/>
  <c r="QF514" i="87"/>
  <c r="QF515" i="87"/>
  <c r="QF516" i="87"/>
  <c r="QF517" i="87"/>
  <c r="QF518" i="87"/>
  <c r="QF519" i="87"/>
  <c r="QF520" i="87"/>
  <c r="QF521" i="87"/>
  <c r="QF522" i="87"/>
  <c r="QF523" i="87"/>
  <c r="QF524" i="87"/>
  <c r="QF525" i="87"/>
  <c r="QF526" i="87"/>
  <c r="QF527" i="87"/>
  <c r="QF528" i="87"/>
  <c r="QF529" i="87"/>
  <c r="QF530" i="87"/>
  <c r="QF531" i="87"/>
  <c r="QF532" i="87"/>
  <c r="QF533" i="87"/>
  <c r="QF534" i="87"/>
  <c r="QF535" i="87"/>
  <c r="QF536" i="87"/>
  <c r="QF537" i="87"/>
  <c r="QF538" i="87"/>
  <c r="QF539" i="87"/>
  <c r="QE2" i="87"/>
  <c r="QE3" i="87"/>
  <c r="QE4" i="87"/>
  <c r="QE5" i="87"/>
  <c r="QE6" i="87"/>
  <c r="QE7" i="87"/>
  <c r="QE8" i="87"/>
  <c r="QE9" i="87"/>
  <c r="QE10" i="87"/>
  <c r="QE11" i="87"/>
  <c r="QE12" i="87"/>
  <c r="QE13" i="87"/>
  <c r="QE14" i="87"/>
  <c r="QE15" i="87"/>
  <c r="QE16" i="87"/>
  <c r="QE17" i="87"/>
  <c r="QE18" i="87"/>
  <c r="QE19" i="87"/>
  <c r="QE20" i="87"/>
  <c r="QE21" i="87"/>
  <c r="QE22" i="87"/>
  <c r="QE23" i="87"/>
  <c r="QE24" i="87"/>
  <c r="QE25" i="87"/>
  <c r="QE26" i="87"/>
  <c r="QE27" i="87"/>
  <c r="QE28" i="87"/>
  <c r="QE29" i="87"/>
  <c r="QE30" i="87"/>
  <c r="QE31" i="87"/>
  <c r="QE32" i="87"/>
  <c r="QE33" i="87"/>
  <c r="QE34" i="87"/>
  <c r="QE35" i="87"/>
  <c r="QE36" i="87"/>
  <c r="QE37" i="87"/>
  <c r="QE38" i="87"/>
  <c r="QE39" i="87"/>
  <c r="QJ39" i="87" s="1"/>
  <c r="QE40" i="87"/>
  <c r="QE41" i="87"/>
  <c r="QE42" i="87"/>
  <c r="QE43" i="87"/>
  <c r="QE44" i="87"/>
  <c r="QE45" i="87"/>
  <c r="QE46" i="87"/>
  <c r="QE47" i="87"/>
  <c r="QE48" i="87"/>
  <c r="QE49" i="87"/>
  <c r="QE50" i="87"/>
  <c r="QE51" i="87"/>
  <c r="QE52" i="87"/>
  <c r="QE53" i="87"/>
  <c r="QE54" i="87"/>
  <c r="QE55" i="87"/>
  <c r="QE56" i="87"/>
  <c r="QJ56" i="87" s="1"/>
  <c r="QE57" i="87"/>
  <c r="QE58" i="87"/>
  <c r="QE59" i="87"/>
  <c r="QE60" i="87"/>
  <c r="QE61" i="87"/>
  <c r="QE62" i="87"/>
  <c r="QE63" i="87"/>
  <c r="QE64" i="87"/>
  <c r="QE65" i="87"/>
  <c r="QE66" i="87"/>
  <c r="QE67" i="87"/>
  <c r="QE68" i="87"/>
  <c r="QE69" i="87"/>
  <c r="QE70" i="87"/>
  <c r="QE71" i="87"/>
  <c r="QE72" i="87"/>
  <c r="QE73" i="87"/>
  <c r="QE74" i="87"/>
  <c r="QE75" i="87"/>
  <c r="QE76" i="87"/>
  <c r="QE77" i="87"/>
  <c r="QE78" i="87"/>
  <c r="QE79" i="87"/>
  <c r="QE80" i="87"/>
  <c r="QE81" i="87"/>
  <c r="QE82" i="87"/>
  <c r="QE83" i="87"/>
  <c r="QE84" i="87"/>
  <c r="QE85" i="87"/>
  <c r="QE86" i="87"/>
  <c r="QE87" i="87"/>
  <c r="QE88" i="87"/>
  <c r="QE89" i="87"/>
  <c r="QE90" i="87"/>
  <c r="QE91" i="87"/>
  <c r="QE92" i="87"/>
  <c r="QE93" i="87"/>
  <c r="QE94" i="87"/>
  <c r="QE95" i="87"/>
  <c r="QE96" i="87"/>
  <c r="QE97" i="87"/>
  <c r="QE98" i="87"/>
  <c r="QE99" i="87"/>
  <c r="QE100" i="87"/>
  <c r="QE101" i="87"/>
  <c r="QE102" i="87"/>
  <c r="QE103" i="87"/>
  <c r="QE104" i="87"/>
  <c r="QE105" i="87"/>
  <c r="QE106" i="87"/>
  <c r="QE107" i="87"/>
  <c r="QE108" i="87"/>
  <c r="QE109" i="87"/>
  <c r="QE110" i="87"/>
  <c r="QE111" i="87"/>
  <c r="QE112" i="87"/>
  <c r="QE113" i="87"/>
  <c r="QE114" i="87"/>
  <c r="QE115" i="87"/>
  <c r="QE116" i="87"/>
  <c r="QE117" i="87"/>
  <c r="QE118" i="87"/>
  <c r="QE119" i="87"/>
  <c r="QE120" i="87"/>
  <c r="QE121" i="87"/>
  <c r="QE122" i="87"/>
  <c r="QE123" i="87"/>
  <c r="QE124" i="87"/>
  <c r="QE125" i="87"/>
  <c r="QE126" i="87"/>
  <c r="QE127" i="87"/>
  <c r="QE128" i="87"/>
  <c r="QE129" i="87"/>
  <c r="QE130" i="87"/>
  <c r="QE131" i="87"/>
  <c r="QE132" i="87"/>
  <c r="QE133" i="87"/>
  <c r="QE134" i="87"/>
  <c r="QE135" i="87"/>
  <c r="QE136" i="87"/>
  <c r="QE137" i="87"/>
  <c r="QE138" i="87"/>
  <c r="QE139" i="87"/>
  <c r="QE140" i="87"/>
  <c r="QE141" i="87"/>
  <c r="QE142" i="87"/>
  <c r="QE143" i="87"/>
  <c r="QE144" i="87"/>
  <c r="QE145" i="87"/>
  <c r="QE146" i="87"/>
  <c r="QE147" i="87"/>
  <c r="QE148" i="87"/>
  <c r="QE149" i="87"/>
  <c r="QE150" i="87"/>
  <c r="QE151" i="87"/>
  <c r="QE152" i="87"/>
  <c r="QE153" i="87"/>
  <c r="QE154" i="87"/>
  <c r="QE155" i="87"/>
  <c r="QE156" i="87"/>
  <c r="QE157" i="87"/>
  <c r="QE158" i="87"/>
  <c r="QE159" i="87"/>
  <c r="QE160" i="87"/>
  <c r="QE161" i="87"/>
  <c r="QE162" i="87"/>
  <c r="QE163" i="87"/>
  <c r="QE164" i="87"/>
  <c r="QE165" i="87"/>
  <c r="QE166" i="87"/>
  <c r="QE167" i="87"/>
  <c r="QE168" i="87"/>
  <c r="QE169" i="87"/>
  <c r="QE170" i="87"/>
  <c r="QE171" i="87"/>
  <c r="QE172" i="87"/>
  <c r="QE173" i="87"/>
  <c r="QE174" i="87"/>
  <c r="QE175" i="87"/>
  <c r="QE176" i="87"/>
  <c r="QE177" i="87"/>
  <c r="QE178" i="87"/>
  <c r="QE179" i="87"/>
  <c r="QE180" i="87"/>
  <c r="QE181" i="87"/>
  <c r="QE182" i="87"/>
  <c r="QE183" i="87"/>
  <c r="QE184" i="87"/>
  <c r="QE185" i="87"/>
  <c r="QE186" i="87"/>
  <c r="QE187" i="87"/>
  <c r="QE188" i="87"/>
  <c r="QE189" i="87"/>
  <c r="QE190" i="87"/>
  <c r="QE191" i="87"/>
  <c r="QE192" i="87"/>
  <c r="QE193" i="87"/>
  <c r="QE194" i="87"/>
  <c r="QE195" i="87"/>
  <c r="QE196" i="87"/>
  <c r="QE197" i="87"/>
  <c r="QE198" i="87"/>
  <c r="QE199" i="87"/>
  <c r="QE200" i="87"/>
  <c r="QE201" i="87"/>
  <c r="QE202" i="87"/>
  <c r="QE203" i="87"/>
  <c r="QE204" i="87"/>
  <c r="QE205" i="87"/>
  <c r="QE206" i="87"/>
  <c r="QE207" i="87"/>
  <c r="QE208" i="87"/>
  <c r="QE209" i="87"/>
  <c r="QE210" i="87"/>
  <c r="QE211" i="87"/>
  <c r="QE212" i="87"/>
  <c r="QE213" i="87"/>
  <c r="QE214" i="87"/>
  <c r="QE215" i="87"/>
  <c r="QE216" i="87"/>
  <c r="QE217" i="87"/>
  <c r="QE218" i="87"/>
  <c r="QE219" i="87"/>
  <c r="QE220" i="87"/>
  <c r="QE221" i="87"/>
  <c r="QE222" i="87"/>
  <c r="QE223" i="87"/>
  <c r="QE224" i="87"/>
  <c r="QE225" i="87"/>
  <c r="QE226" i="87"/>
  <c r="QE227" i="87"/>
  <c r="QE228" i="87"/>
  <c r="QE229" i="87"/>
  <c r="QE230" i="87"/>
  <c r="QE231" i="87"/>
  <c r="QE232" i="87"/>
  <c r="QE233" i="87"/>
  <c r="QE234" i="87"/>
  <c r="QE235" i="87"/>
  <c r="QE236" i="87"/>
  <c r="QE237" i="87"/>
  <c r="QE238" i="87"/>
  <c r="QE239" i="87"/>
  <c r="QE240" i="87"/>
  <c r="QE241" i="87"/>
  <c r="QE242" i="87"/>
  <c r="QE243" i="87"/>
  <c r="QE244" i="87"/>
  <c r="QE245" i="87"/>
  <c r="QE246" i="87"/>
  <c r="QE247" i="87"/>
  <c r="QE248" i="87"/>
  <c r="QE249" i="87"/>
  <c r="QE250" i="87"/>
  <c r="QE251" i="87"/>
  <c r="QE252" i="87"/>
  <c r="QE253" i="87"/>
  <c r="QE254" i="87"/>
  <c r="QE255" i="87"/>
  <c r="QE256" i="87"/>
  <c r="QE257" i="87"/>
  <c r="QE258" i="87"/>
  <c r="QE259" i="87"/>
  <c r="QE260" i="87"/>
  <c r="QE261" i="87"/>
  <c r="QE262" i="87"/>
  <c r="QE263" i="87"/>
  <c r="QE264" i="87"/>
  <c r="QE265" i="87"/>
  <c r="QE266" i="87"/>
  <c r="QE267" i="87"/>
  <c r="QE268" i="87"/>
  <c r="QE269" i="87"/>
  <c r="QE270" i="87"/>
  <c r="QE271" i="87"/>
  <c r="QE272" i="87"/>
  <c r="QE273" i="87"/>
  <c r="QE274" i="87"/>
  <c r="QE275" i="87"/>
  <c r="QE276" i="87"/>
  <c r="QE277" i="87"/>
  <c r="QE278" i="87"/>
  <c r="QE279" i="87"/>
  <c r="QE280" i="87"/>
  <c r="QE281" i="87"/>
  <c r="QE282" i="87"/>
  <c r="QE283" i="87"/>
  <c r="QE284" i="87"/>
  <c r="QE285" i="87"/>
  <c r="QE286" i="87"/>
  <c r="QE287" i="87"/>
  <c r="QE288" i="87"/>
  <c r="QE289" i="87"/>
  <c r="QE290" i="87"/>
  <c r="QE291" i="87"/>
  <c r="QE292" i="87"/>
  <c r="QE293" i="87"/>
  <c r="QE294" i="87"/>
  <c r="QE295" i="87"/>
  <c r="QE296" i="87"/>
  <c r="QE297" i="87"/>
  <c r="QE298" i="87"/>
  <c r="QE299" i="87"/>
  <c r="QE300" i="87"/>
  <c r="QE301" i="87"/>
  <c r="QE302" i="87"/>
  <c r="QE303" i="87"/>
  <c r="QE304" i="87"/>
  <c r="QE305" i="87"/>
  <c r="QE306" i="87"/>
  <c r="QE307" i="87"/>
  <c r="QE308" i="87"/>
  <c r="QE309" i="87"/>
  <c r="QE310" i="87"/>
  <c r="QE311" i="87"/>
  <c r="QE312" i="87"/>
  <c r="QJ312" i="87" s="1"/>
  <c r="QE313" i="87"/>
  <c r="QE314" i="87"/>
  <c r="QE315" i="87"/>
  <c r="QE316" i="87"/>
  <c r="QE317" i="87"/>
  <c r="QE318" i="87"/>
  <c r="QE319" i="87"/>
  <c r="QE320" i="87"/>
  <c r="QE321" i="87"/>
  <c r="QE322" i="87"/>
  <c r="QE323" i="87"/>
  <c r="QE324" i="87"/>
  <c r="QE325" i="87"/>
  <c r="QE326" i="87"/>
  <c r="QE327" i="87"/>
  <c r="QE328" i="87"/>
  <c r="QE329" i="87"/>
  <c r="QE330" i="87"/>
  <c r="QE331" i="87"/>
  <c r="QE332" i="87"/>
  <c r="QE333" i="87"/>
  <c r="QE334" i="87"/>
  <c r="QE335" i="87"/>
  <c r="QE336" i="87"/>
  <c r="QE337" i="87"/>
  <c r="QE338" i="87"/>
  <c r="QE339" i="87"/>
  <c r="QE340" i="87"/>
  <c r="QE341" i="87"/>
  <c r="QE342" i="87"/>
  <c r="QE343" i="87"/>
  <c r="QE344" i="87"/>
  <c r="QE345" i="87"/>
  <c r="QE346" i="87"/>
  <c r="QE347" i="87"/>
  <c r="QE348" i="87"/>
  <c r="QE349" i="87"/>
  <c r="QE350" i="87"/>
  <c r="QE351" i="87"/>
  <c r="QE352" i="87"/>
  <c r="QE353" i="87"/>
  <c r="QE354" i="87"/>
  <c r="QE355" i="87"/>
  <c r="QE356" i="87"/>
  <c r="QE357" i="87"/>
  <c r="QE358" i="87"/>
  <c r="QE359" i="87"/>
  <c r="QE360" i="87"/>
  <c r="QE361" i="87"/>
  <c r="QE362" i="87"/>
  <c r="QE363" i="87"/>
  <c r="QE364" i="87"/>
  <c r="QE365" i="87"/>
  <c r="QE366" i="87"/>
  <c r="QE367" i="87"/>
  <c r="QE368" i="87"/>
  <c r="QE369" i="87"/>
  <c r="QE370" i="87"/>
  <c r="QE371" i="87"/>
  <c r="QE372" i="87"/>
  <c r="QE373" i="87"/>
  <c r="QE374" i="87"/>
  <c r="QE375" i="87"/>
  <c r="QE376" i="87"/>
  <c r="QE377" i="87"/>
  <c r="QE378" i="87"/>
  <c r="QE379" i="87"/>
  <c r="QE380" i="87"/>
  <c r="QE381" i="87"/>
  <c r="QE382" i="87"/>
  <c r="QE383" i="87"/>
  <c r="QE384" i="87"/>
  <c r="QE385" i="87"/>
  <c r="QE386" i="87"/>
  <c r="QE387" i="87"/>
  <c r="QE388" i="87"/>
  <c r="QE389" i="87"/>
  <c r="QE390" i="87"/>
  <c r="QE391" i="87"/>
  <c r="QE392" i="87"/>
  <c r="QE393" i="87"/>
  <c r="QE394" i="87"/>
  <c r="QE395" i="87"/>
  <c r="QE396" i="87"/>
  <c r="QE397" i="87"/>
  <c r="QE398" i="87"/>
  <c r="QE399" i="87"/>
  <c r="QE400" i="87"/>
  <c r="QE401" i="87"/>
  <c r="QE402" i="87"/>
  <c r="QE403" i="87"/>
  <c r="QE404" i="87"/>
  <c r="QE405" i="87"/>
  <c r="QE406" i="87"/>
  <c r="QE407" i="87"/>
  <c r="QE408" i="87"/>
  <c r="QE409" i="87"/>
  <c r="QE410" i="87"/>
  <c r="QE411" i="87"/>
  <c r="QE412" i="87"/>
  <c r="QE413" i="87"/>
  <c r="QE414" i="87"/>
  <c r="QE415" i="87"/>
  <c r="QE416" i="87"/>
  <c r="QE417" i="87"/>
  <c r="QE418" i="87"/>
  <c r="QE419" i="87"/>
  <c r="QE420" i="87"/>
  <c r="QE421" i="87"/>
  <c r="QE422" i="87"/>
  <c r="QE423" i="87"/>
  <c r="QE424" i="87"/>
  <c r="QE425" i="87"/>
  <c r="QE426" i="87"/>
  <c r="QE427" i="87"/>
  <c r="QE428" i="87"/>
  <c r="QE429" i="87"/>
  <c r="QE430" i="87"/>
  <c r="QE431" i="87"/>
  <c r="QE432" i="87"/>
  <c r="QE433" i="87"/>
  <c r="QE434" i="87"/>
  <c r="QE435" i="87"/>
  <c r="QE436" i="87"/>
  <c r="QE437" i="87"/>
  <c r="QE438" i="87"/>
  <c r="QE439" i="87"/>
  <c r="QE440" i="87"/>
  <c r="QE441" i="87"/>
  <c r="QE442" i="87"/>
  <c r="QE443" i="87"/>
  <c r="QE444" i="87"/>
  <c r="QE445" i="87"/>
  <c r="QE446" i="87"/>
  <c r="QE447" i="87"/>
  <c r="QE448" i="87"/>
  <c r="QE449" i="87"/>
  <c r="QE450" i="87"/>
  <c r="QE451" i="87"/>
  <c r="QE452" i="87"/>
  <c r="QE453" i="87"/>
  <c r="QE454" i="87"/>
  <c r="QE455" i="87"/>
  <c r="QE456" i="87"/>
  <c r="QE457" i="87"/>
  <c r="QE458" i="87"/>
  <c r="QE459" i="87"/>
  <c r="QE460" i="87"/>
  <c r="QE461" i="87"/>
  <c r="QE462" i="87"/>
  <c r="QE463" i="87"/>
  <c r="QE464" i="87"/>
  <c r="QE465" i="87"/>
  <c r="QE466" i="87"/>
  <c r="QE467" i="87"/>
  <c r="QE468" i="87"/>
  <c r="QE469" i="87"/>
  <c r="QE470" i="87"/>
  <c r="QE471" i="87"/>
  <c r="QE472" i="87"/>
  <c r="QJ472" i="87" s="1"/>
  <c r="QE473" i="87"/>
  <c r="QE474" i="87"/>
  <c r="QE475" i="87"/>
  <c r="QE476" i="87"/>
  <c r="QE477" i="87"/>
  <c r="QE478" i="87"/>
  <c r="QE479" i="87"/>
  <c r="QE480" i="87"/>
  <c r="QE481" i="87"/>
  <c r="QE482" i="87"/>
  <c r="QE483" i="87"/>
  <c r="QE484" i="87"/>
  <c r="QE485" i="87"/>
  <c r="QE486" i="87"/>
  <c r="QE487" i="87"/>
  <c r="QE488" i="87"/>
  <c r="QE489" i="87"/>
  <c r="QE490" i="87"/>
  <c r="QE491" i="87"/>
  <c r="QE492" i="87"/>
  <c r="QE493" i="87"/>
  <c r="QE494" i="87"/>
  <c r="QE495" i="87"/>
  <c r="QE496" i="87"/>
  <c r="QE497" i="87"/>
  <c r="QE498" i="87"/>
  <c r="QE499" i="87"/>
  <c r="QE500" i="87"/>
  <c r="QE501" i="87"/>
  <c r="QE502" i="87"/>
  <c r="QE503" i="87"/>
  <c r="QE504" i="87"/>
  <c r="QE505" i="87"/>
  <c r="QE506" i="87"/>
  <c r="QE507" i="87"/>
  <c r="QE508" i="87"/>
  <c r="QE509" i="87"/>
  <c r="QE510" i="87"/>
  <c r="QE511" i="87"/>
  <c r="QE512" i="87"/>
  <c r="QE513" i="87"/>
  <c r="QE514" i="87"/>
  <c r="QE515" i="87"/>
  <c r="QE516" i="87"/>
  <c r="QE517" i="87"/>
  <c r="QE518" i="87"/>
  <c r="QE519" i="87"/>
  <c r="QE520" i="87"/>
  <c r="QE521" i="87"/>
  <c r="QE522" i="87"/>
  <c r="QE523" i="87"/>
  <c r="QE524" i="87"/>
  <c r="QE525" i="87"/>
  <c r="QE526" i="87"/>
  <c r="QE527" i="87"/>
  <c r="QE528" i="87"/>
  <c r="QE529" i="87"/>
  <c r="QE530" i="87"/>
  <c r="QE531" i="87"/>
  <c r="QE532" i="87"/>
  <c r="QE533" i="87"/>
  <c r="QE534" i="87"/>
  <c r="QE535" i="87"/>
  <c r="QE536" i="87"/>
  <c r="QE537" i="87"/>
  <c r="QE538" i="87"/>
  <c r="QE539" i="87"/>
  <c r="PY2" i="87"/>
  <c r="PY3" i="87"/>
  <c r="PY4" i="87"/>
  <c r="PY5" i="87"/>
  <c r="PY6" i="87"/>
  <c r="PY7" i="87"/>
  <c r="PY8" i="87"/>
  <c r="PY9" i="87"/>
  <c r="PY10" i="87"/>
  <c r="PY11" i="87"/>
  <c r="PY12" i="87"/>
  <c r="PY13" i="87"/>
  <c r="PY14" i="87"/>
  <c r="PY15" i="87"/>
  <c r="PY16" i="87"/>
  <c r="PY17" i="87"/>
  <c r="PY18" i="87"/>
  <c r="PY19" i="87"/>
  <c r="PY20" i="87"/>
  <c r="PY21" i="87"/>
  <c r="PY22" i="87"/>
  <c r="PY23" i="87"/>
  <c r="PY24" i="87"/>
  <c r="PY25" i="87"/>
  <c r="PY26" i="87"/>
  <c r="PY27" i="87"/>
  <c r="PY28" i="87"/>
  <c r="PY29" i="87"/>
  <c r="PY30" i="87"/>
  <c r="PY31" i="87"/>
  <c r="PY32" i="87"/>
  <c r="PY33" i="87"/>
  <c r="PY34" i="87"/>
  <c r="PY35" i="87"/>
  <c r="PY36" i="87"/>
  <c r="PY37" i="87"/>
  <c r="PY38" i="87"/>
  <c r="PY39" i="87"/>
  <c r="PY40" i="87"/>
  <c r="PY41" i="87"/>
  <c r="PY42" i="87"/>
  <c r="PY43" i="87"/>
  <c r="PY44" i="87"/>
  <c r="PY45" i="87"/>
  <c r="PY46" i="87"/>
  <c r="PY47" i="87"/>
  <c r="PY48" i="87"/>
  <c r="PY49" i="87"/>
  <c r="PY50" i="87"/>
  <c r="PY51" i="87"/>
  <c r="PY52" i="87"/>
  <c r="PY53" i="87"/>
  <c r="PY54" i="87"/>
  <c r="PY55" i="87"/>
  <c r="PY56" i="87"/>
  <c r="PY57" i="87"/>
  <c r="PY58" i="87"/>
  <c r="PY59" i="87"/>
  <c r="PY60" i="87"/>
  <c r="PY61" i="87"/>
  <c r="PY62" i="87"/>
  <c r="PY63" i="87"/>
  <c r="PY64" i="87"/>
  <c r="PY65" i="87"/>
  <c r="PY66" i="87"/>
  <c r="PY67" i="87"/>
  <c r="PY68" i="87"/>
  <c r="PY69" i="87"/>
  <c r="PY70" i="87"/>
  <c r="PY71" i="87"/>
  <c r="PY72" i="87"/>
  <c r="PY73" i="87"/>
  <c r="PY74" i="87"/>
  <c r="PY75" i="87"/>
  <c r="PY76" i="87"/>
  <c r="PY77" i="87"/>
  <c r="PY78" i="87"/>
  <c r="PY79" i="87"/>
  <c r="PY80" i="87"/>
  <c r="PY81" i="87"/>
  <c r="PY82" i="87"/>
  <c r="PY83" i="87"/>
  <c r="PY84" i="87"/>
  <c r="PY85" i="87"/>
  <c r="PY86" i="87"/>
  <c r="PY87" i="87"/>
  <c r="PY88" i="87"/>
  <c r="PY89" i="87"/>
  <c r="PY90" i="87"/>
  <c r="PY91" i="87"/>
  <c r="PY92" i="87"/>
  <c r="PY93" i="87"/>
  <c r="PY94" i="87"/>
  <c r="PY95" i="87"/>
  <c r="PY96" i="87"/>
  <c r="PY97" i="87"/>
  <c r="PY98" i="87"/>
  <c r="PY99" i="87"/>
  <c r="PY100" i="87"/>
  <c r="PY101" i="87"/>
  <c r="PY102" i="87"/>
  <c r="PY103" i="87"/>
  <c r="PY104" i="87"/>
  <c r="PY105" i="87"/>
  <c r="PY106" i="87"/>
  <c r="PY107" i="87"/>
  <c r="PY108" i="87"/>
  <c r="PY109" i="87"/>
  <c r="PY110" i="87"/>
  <c r="PY111" i="87"/>
  <c r="PY112" i="87"/>
  <c r="PY113" i="87"/>
  <c r="PY114" i="87"/>
  <c r="PY115" i="87"/>
  <c r="PY116" i="87"/>
  <c r="PY117" i="87"/>
  <c r="PY118" i="87"/>
  <c r="PY119" i="87"/>
  <c r="PY120" i="87"/>
  <c r="PY121" i="87"/>
  <c r="PY122" i="87"/>
  <c r="PY123" i="87"/>
  <c r="PY124" i="87"/>
  <c r="PY125" i="87"/>
  <c r="PY126" i="87"/>
  <c r="PY127" i="87"/>
  <c r="PY128" i="87"/>
  <c r="PY129" i="87"/>
  <c r="PY130" i="87"/>
  <c r="PY131" i="87"/>
  <c r="PY132" i="87"/>
  <c r="PY133" i="87"/>
  <c r="PY134" i="87"/>
  <c r="PY135" i="87"/>
  <c r="PY136" i="87"/>
  <c r="PY137" i="87"/>
  <c r="PY138" i="87"/>
  <c r="PY139" i="87"/>
  <c r="PY140" i="87"/>
  <c r="PY141" i="87"/>
  <c r="PY142" i="87"/>
  <c r="PY143" i="87"/>
  <c r="PY144" i="87"/>
  <c r="PY145" i="87"/>
  <c r="PY146" i="87"/>
  <c r="PY147" i="87"/>
  <c r="PY148" i="87"/>
  <c r="PY149" i="87"/>
  <c r="PY150" i="87"/>
  <c r="PY151" i="87"/>
  <c r="PY152" i="87"/>
  <c r="PY153" i="87"/>
  <c r="PY154" i="87"/>
  <c r="PY155" i="87"/>
  <c r="PY156" i="87"/>
  <c r="PY157" i="87"/>
  <c r="PY158" i="87"/>
  <c r="PY159" i="87"/>
  <c r="PY160" i="87"/>
  <c r="PY161" i="87"/>
  <c r="PY162" i="87"/>
  <c r="PY163" i="87"/>
  <c r="PY164" i="87"/>
  <c r="PY165" i="87"/>
  <c r="PY166" i="87"/>
  <c r="PY167" i="87"/>
  <c r="PY168" i="87"/>
  <c r="PY169" i="87"/>
  <c r="PY170" i="87"/>
  <c r="PY171" i="87"/>
  <c r="PY172" i="87"/>
  <c r="PY173" i="87"/>
  <c r="PY174" i="87"/>
  <c r="PY175" i="87"/>
  <c r="PY176" i="87"/>
  <c r="PY177" i="87"/>
  <c r="PY178" i="87"/>
  <c r="PY179" i="87"/>
  <c r="PY180" i="87"/>
  <c r="PY181" i="87"/>
  <c r="PY182" i="87"/>
  <c r="PY183" i="87"/>
  <c r="PY184" i="87"/>
  <c r="PY185" i="87"/>
  <c r="PY186" i="87"/>
  <c r="PY187" i="87"/>
  <c r="PY188" i="87"/>
  <c r="PY189" i="87"/>
  <c r="PY190" i="87"/>
  <c r="PY191" i="87"/>
  <c r="PY192" i="87"/>
  <c r="PY193" i="87"/>
  <c r="PY194" i="87"/>
  <c r="PY195" i="87"/>
  <c r="PY196" i="87"/>
  <c r="PY197" i="87"/>
  <c r="PY198" i="87"/>
  <c r="PY199" i="87"/>
  <c r="PY200" i="87"/>
  <c r="PY201" i="87"/>
  <c r="PY202" i="87"/>
  <c r="PY203" i="87"/>
  <c r="PY204" i="87"/>
  <c r="PY205" i="87"/>
  <c r="PY206" i="87"/>
  <c r="PY207" i="87"/>
  <c r="PY208" i="87"/>
  <c r="PY209" i="87"/>
  <c r="PY210" i="87"/>
  <c r="PY211" i="87"/>
  <c r="PY212" i="87"/>
  <c r="PY213" i="87"/>
  <c r="PY214" i="87"/>
  <c r="PY215" i="87"/>
  <c r="PY216" i="87"/>
  <c r="PY217" i="87"/>
  <c r="PY218" i="87"/>
  <c r="PY219" i="87"/>
  <c r="PY220" i="87"/>
  <c r="PY221" i="87"/>
  <c r="PY222" i="87"/>
  <c r="PY223" i="87"/>
  <c r="PY224" i="87"/>
  <c r="PY225" i="87"/>
  <c r="PY226" i="87"/>
  <c r="PY227" i="87"/>
  <c r="PY228" i="87"/>
  <c r="PY229" i="87"/>
  <c r="PY230" i="87"/>
  <c r="PY231" i="87"/>
  <c r="PY232" i="87"/>
  <c r="PY233" i="87"/>
  <c r="PY234" i="87"/>
  <c r="PY235" i="87"/>
  <c r="PY236" i="87"/>
  <c r="PY237" i="87"/>
  <c r="PY238" i="87"/>
  <c r="PY239" i="87"/>
  <c r="PY240" i="87"/>
  <c r="PY241" i="87"/>
  <c r="PY242" i="87"/>
  <c r="PY243" i="87"/>
  <c r="PY244" i="87"/>
  <c r="PY245" i="87"/>
  <c r="PY246" i="87"/>
  <c r="PY247" i="87"/>
  <c r="PY248" i="87"/>
  <c r="PY249" i="87"/>
  <c r="PY250" i="87"/>
  <c r="PY251" i="87"/>
  <c r="PY252" i="87"/>
  <c r="PY253" i="87"/>
  <c r="PY254" i="87"/>
  <c r="PY255" i="87"/>
  <c r="PY256" i="87"/>
  <c r="PY257" i="87"/>
  <c r="PY258" i="87"/>
  <c r="PY259" i="87"/>
  <c r="PY260" i="87"/>
  <c r="PY261" i="87"/>
  <c r="PY262" i="87"/>
  <c r="PY263" i="87"/>
  <c r="PY264" i="87"/>
  <c r="PY265" i="87"/>
  <c r="PY266" i="87"/>
  <c r="PY267" i="87"/>
  <c r="PY268" i="87"/>
  <c r="PY269" i="87"/>
  <c r="PY270" i="87"/>
  <c r="PY271" i="87"/>
  <c r="PY272" i="87"/>
  <c r="PY273" i="87"/>
  <c r="PY274" i="87"/>
  <c r="PY275" i="87"/>
  <c r="PY276" i="87"/>
  <c r="PY277" i="87"/>
  <c r="PY278" i="87"/>
  <c r="PY279" i="87"/>
  <c r="PY280" i="87"/>
  <c r="PY281" i="87"/>
  <c r="PY282" i="87"/>
  <c r="PY283" i="87"/>
  <c r="PY284" i="87"/>
  <c r="PY285" i="87"/>
  <c r="PY286" i="87"/>
  <c r="PY287" i="87"/>
  <c r="PY288" i="87"/>
  <c r="PY289" i="87"/>
  <c r="PY290" i="87"/>
  <c r="PY291" i="87"/>
  <c r="PY292" i="87"/>
  <c r="PY293" i="87"/>
  <c r="PY294" i="87"/>
  <c r="PY295" i="87"/>
  <c r="PY296" i="87"/>
  <c r="PY297" i="87"/>
  <c r="PY298" i="87"/>
  <c r="PY299" i="87"/>
  <c r="PY300" i="87"/>
  <c r="PY301" i="87"/>
  <c r="PY302" i="87"/>
  <c r="PY303" i="87"/>
  <c r="PY304" i="87"/>
  <c r="PY305" i="87"/>
  <c r="PY306" i="87"/>
  <c r="PY307" i="87"/>
  <c r="PY308" i="87"/>
  <c r="PY309" i="87"/>
  <c r="PY310" i="87"/>
  <c r="PY311" i="87"/>
  <c r="PY312" i="87"/>
  <c r="PY313" i="87"/>
  <c r="PY314" i="87"/>
  <c r="PY315" i="87"/>
  <c r="PY316" i="87"/>
  <c r="PY317" i="87"/>
  <c r="PY318" i="87"/>
  <c r="PY319" i="87"/>
  <c r="PY320" i="87"/>
  <c r="PY321" i="87"/>
  <c r="PY322" i="87"/>
  <c r="PY323" i="87"/>
  <c r="PY324" i="87"/>
  <c r="PY325" i="87"/>
  <c r="PY326" i="87"/>
  <c r="PY327" i="87"/>
  <c r="PY328" i="87"/>
  <c r="PY329" i="87"/>
  <c r="PY330" i="87"/>
  <c r="PY331" i="87"/>
  <c r="PY332" i="87"/>
  <c r="PY333" i="87"/>
  <c r="PY334" i="87"/>
  <c r="PY335" i="87"/>
  <c r="PY336" i="87"/>
  <c r="PY337" i="87"/>
  <c r="PY338" i="87"/>
  <c r="PY339" i="87"/>
  <c r="PY340" i="87"/>
  <c r="PY341" i="87"/>
  <c r="PY342" i="87"/>
  <c r="PY343" i="87"/>
  <c r="PY344" i="87"/>
  <c r="PY345" i="87"/>
  <c r="PY346" i="87"/>
  <c r="PY347" i="87"/>
  <c r="PY348" i="87"/>
  <c r="PY349" i="87"/>
  <c r="PY350" i="87"/>
  <c r="PY351" i="87"/>
  <c r="PY352" i="87"/>
  <c r="PY353" i="87"/>
  <c r="PY354" i="87"/>
  <c r="PY355" i="87"/>
  <c r="PY356" i="87"/>
  <c r="PY357" i="87"/>
  <c r="PY358" i="87"/>
  <c r="PY359" i="87"/>
  <c r="PY360" i="87"/>
  <c r="PY361" i="87"/>
  <c r="PY362" i="87"/>
  <c r="PY363" i="87"/>
  <c r="PY364" i="87"/>
  <c r="PY365" i="87"/>
  <c r="PY366" i="87"/>
  <c r="PY367" i="87"/>
  <c r="PY368" i="87"/>
  <c r="PY369" i="87"/>
  <c r="PY370" i="87"/>
  <c r="PY371" i="87"/>
  <c r="PY372" i="87"/>
  <c r="PY373" i="87"/>
  <c r="PY374" i="87"/>
  <c r="PY375" i="87"/>
  <c r="PY376" i="87"/>
  <c r="PY377" i="87"/>
  <c r="PY378" i="87"/>
  <c r="PY379" i="87"/>
  <c r="PY380" i="87"/>
  <c r="PY381" i="87"/>
  <c r="PY382" i="87"/>
  <c r="PY383" i="87"/>
  <c r="PY384" i="87"/>
  <c r="PY385" i="87"/>
  <c r="PY386" i="87"/>
  <c r="PY387" i="87"/>
  <c r="PY388" i="87"/>
  <c r="PY389" i="87"/>
  <c r="PY390" i="87"/>
  <c r="PY391" i="87"/>
  <c r="PY392" i="87"/>
  <c r="PY393" i="87"/>
  <c r="PY394" i="87"/>
  <c r="PY395" i="87"/>
  <c r="PY396" i="87"/>
  <c r="PY397" i="87"/>
  <c r="PY398" i="87"/>
  <c r="PY399" i="87"/>
  <c r="PY400" i="87"/>
  <c r="PY401" i="87"/>
  <c r="PY402" i="87"/>
  <c r="PY403" i="87"/>
  <c r="PY404" i="87"/>
  <c r="PY405" i="87"/>
  <c r="PY406" i="87"/>
  <c r="PY407" i="87"/>
  <c r="PY408" i="87"/>
  <c r="PY409" i="87"/>
  <c r="PY410" i="87"/>
  <c r="PY411" i="87"/>
  <c r="PY412" i="87"/>
  <c r="PY413" i="87"/>
  <c r="PY414" i="87"/>
  <c r="PY415" i="87"/>
  <c r="PY416" i="87"/>
  <c r="PY417" i="87"/>
  <c r="PY418" i="87"/>
  <c r="PY419" i="87"/>
  <c r="PY420" i="87"/>
  <c r="PY421" i="87"/>
  <c r="PY422" i="87"/>
  <c r="PY423" i="87"/>
  <c r="PY424" i="87"/>
  <c r="PY425" i="87"/>
  <c r="PY426" i="87"/>
  <c r="PY427" i="87"/>
  <c r="PY428" i="87"/>
  <c r="PY429" i="87"/>
  <c r="PY430" i="87"/>
  <c r="PY431" i="87"/>
  <c r="PY432" i="87"/>
  <c r="PY433" i="87"/>
  <c r="PY434" i="87"/>
  <c r="PY435" i="87"/>
  <c r="PY436" i="87"/>
  <c r="PY437" i="87"/>
  <c r="PY438" i="87"/>
  <c r="PY439" i="87"/>
  <c r="PY440" i="87"/>
  <c r="PY441" i="87"/>
  <c r="PY442" i="87"/>
  <c r="PY443" i="87"/>
  <c r="PY444" i="87"/>
  <c r="PY445" i="87"/>
  <c r="PY446" i="87"/>
  <c r="PY447" i="87"/>
  <c r="PY448" i="87"/>
  <c r="PY449" i="87"/>
  <c r="PY450" i="87"/>
  <c r="PY451" i="87"/>
  <c r="PY452" i="87"/>
  <c r="PY453" i="87"/>
  <c r="PY454" i="87"/>
  <c r="PY455" i="87"/>
  <c r="PY456" i="87"/>
  <c r="PY457" i="87"/>
  <c r="PY458" i="87"/>
  <c r="PY459" i="87"/>
  <c r="PY460" i="87"/>
  <c r="PY461" i="87"/>
  <c r="PY462" i="87"/>
  <c r="PY463" i="87"/>
  <c r="PY464" i="87"/>
  <c r="PY465" i="87"/>
  <c r="PY466" i="87"/>
  <c r="PY467" i="87"/>
  <c r="PY468" i="87"/>
  <c r="PY469" i="87"/>
  <c r="PY470" i="87"/>
  <c r="PY471" i="87"/>
  <c r="PY472" i="87"/>
  <c r="PY473" i="87"/>
  <c r="PY474" i="87"/>
  <c r="PY475" i="87"/>
  <c r="PY476" i="87"/>
  <c r="PY477" i="87"/>
  <c r="PY478" i="87"/>
  <c r="PY479" i="87"/>
  <c r="PY480" i="87"/>
  <c r="PY481" i="87"/>
  <c r="PY482" i="87"/>
  <c r="PY483" i="87"/>
  <c r="PY484" i="87"/>
  <c r="PY485" i="87"/>
  <c r="PY486" i="87"/>
  <c r="PY487" i="87"/>
  <c r="PY488" i="87"/>
  <c r="PY489" i="87"/>
  <c r="PY490" i="87"/>
  <c r="PY491" i="87"/>
  <c r="PY492" i="87"/>
  <c r="PY493" i="87"/>
  <c r="PY494" i="87"/>
  <c r="PY495" i="87"/>
  <c r="PY496" i="87"/>
  <c r="PY497" i="87"/>
  <c r="PY498" i="87"/>
  <c r="PY499" i="87"/>
  <c r="PY500" i="87"/>
  <c r="PY501" i="87"/>
  <c r="PY502" i="87"/>
  <c r="PY503" i="87"/>
  <c r="PY504" i="87"/>
  <c r="PY505" i="87"/>
  <c r="PY506" i="87"/>
  <c r="PY507" i="87"/>
  <c r="PY508" i="87"/>
  <c r="PY509" i="87"/>
  <c r="PY510" i="87"/>
  <c r="PY511" i="87"/>
  <c r="PY512" i="87"/>
  <c r="PY513" i="87"/>
  <c r="PY514" i="87"/>
  <c r="PY515" i="87"/>
  <c r="PY516" i="87"/>
  <c r="PY517" i="87"/>
  <c r="PY518" i="87"/>
  <c r="PY519" i="87"/>
  <c r="PY520" i="87"/>
  <c r="PY521" i="87"/>
  <c r="PY522" i="87"/>
  <c r="PY523" i="87"/>
  <c r="PY524" i="87"/>
  <c r="PY525" i="87"/>
  <c r="PY526" i="87"/>
  <c r="PY527" i="87"/>
  <c r="PY528" i="87"/>
  <c r="PY529" i="87"/>
  <c r="PY530" i="87"/>
  <c r="PY531" i="87"/>
  <c r="PY532" i="87"/>
  <c r="PY533" i="87"/>
  <c r="PY534" i="87"/>
  <c r="PY535" i="87"/>
  <c r="PY536" i="87"/>
  <c r="PY537" i="87"/>
  <c r="PY538" i="87"/>
  <c r="PY539" i="87"/>
  <c r="PX2" i="87"/>
  <c r="PX3" i="87"/>
  <c r="PX4" i="87"/>
  <c r="PX5" i="87"/>
  <c r="PX6" i="87"/>
  <c r="PX7" i="87"/>
  <c r="PX8" i="87"/>
  <c r="PX9" i="87"/>
  <c r="PX10" i="87"/>
  <c r="PX11" i="87"/>
  <c r="PX12" i="87"/>
  <c r="PX13" i="87"/>
  <c r="PX14" i="87"/>
  <c r="PX15" i="87"/>
  <c r="PX16" i="87"/>
  <c r="PX17" i="87"/>
  <c r="PX18" i="87"/>
  <c r="PX19" i="87"/>
  <c r="PX20" i="87"/>
  <c r="PX21" i="87"/>
  <c r="PX22" i="87"/>
  <c r="PX23" i="87"/>
  <c r="PX24" i="87"/>
  <c r="PX25" i="87"/>
  <c r="PX26" i="87"/>
  <c r="PX27" i="87"/>
  <c r="PX28" i="87"/>
  <c r="PX29" i="87"/>
  <c r="PX30" i="87"/>
  <c r="PX31" i="87"/>
  <c r="PX32" i="87"/>
  <c r="PX33" i="87"/>
  <c r="PX34" i="87"/>
  <c r="PX35" i="87"/>
  <c r="PX36" i="87"/>
  <c r="PX37" i="87"/>
  <c r="PX38" i="87"/>
  <c r="PX39" i="87"/>
  <c r="PX40" i="87"/>
  <c r="PX41" i="87"/>
  <c r="PX42" i="87"/>
  <c r="PX43" i="87"/>
  <c r="PX44" i="87"/>
  <c r="PX45" i="87"/>
  <c r="PX46" i="87"/>
  <c r="PX47" i="87"/>
  <c r="PX48" i="87"/>
  <c r="PX49" i="87"/>
  <c r="PX50" i="87"/>
  <c r="PX51" i="87"/>
  <c r="PX52" i="87"/>
  <c r="PX53" i="87"/>
  <c r="PX54" i="87"/>
  <c r="PX55" i="87"/>
  <c r="PX56" i="87"/>
  <c r="PX57" i="87"/>
  <c r="PX58" i="87"/>
  <c r="PX59" i="87"/>
  <c r="PX60" i="87"/>
  <c r="PX61" i="87"/>
  <c r="PX62" i="87"/>
  <c r="PX63" i="87"/>
  <c r="PX64" i="87"/>
  <c r="PX65" i="87"/>
  <c r="PX66" i="87"/>
  <c r="PX67" i="87"/>
  <c r="PX68" i="87"/>
  <c r="PX69" i="87"/>
  <c r="PX70" i="87"/>
  <c r="PX71" i="87"/>
  <c r="PX72" i="87"/>
  <c r="PX73" i="87"/>
  <c r="PX74" i="87"/>
  <c r="PX75" i="87"/>
  <c r="PX76" i="87"/>
  <c r="PX77" i="87"/>
  <c r="PX78" i="87"/>
  <c r="PX79" i="87"/>
  <c r="PX80" i="87"/>
  <c r="PX81" i="87"/>
  <c r="PX82" i="87"/>
  <c r="PX83" i="87"/>
  <c r="PX84" i="87"/>
  <c r="PX85" i="87"/>
  <c r="PX86" i="87"/>
  <c r="PX87" i="87"/>
  <c r="PX88" i="87"/>
  <c r="PX89" i="87"/>
  <c r="PX90" i="87"/>
  <c r="PX91" i="87"/>
  <c r="PX92" i="87"/>
  <c r="PX93" i="87"/>
  <c r="PX94" i="87"/>
  <c r="PX95" i="87"/>
  <c r="PX96" i="87"/>
  <c r="PX97" i="87"/>
  <c r="PX98" i="87"/>
  <c r="PX99" i="87"/>
  <c r="PX100" i="87"/>
  <c r="PX101" i="87"/>
  <c r="PX102" i="87"/>
  <c r="PX103" i="87"/>
  <c r="PX104" i="87"/>
  <c r="PX105" i="87"/>
  <c r="PX106" i="87"/>
  <c r="PX107" i="87"/>
  <c r="PX108" i="87"/>
  <c r="PX109" i="87"/>
  <c r="PX110" i="87"/>
  <c r="PX111" i="87"/>
  <c r="PX112" i="87"/>
  <c r="PX113" i="87"/>
  <c r="PX114" i="87"/>
  <c r="PX115" i="87"/>
  <c r="PX116" i="87"/>
  <c r="PX117" i="87"/>
  <c r="PX118" i="87"/>
  <c r="PX119" i="87"/>
  <c r="PX120" i="87"/>
  <c r="PX121" i="87"/>
  <c r="PX122" i="87"/>
  <c r="PX123" i="87"/>
  <c r="PX124" i="87"/>
  <c r="PX125" i="87"/>
  <c r="PX126" i="87"/>
  <c r="PX127" i="87"/>
  <c r="PX128" i="87"/>
  <c r="PX129" i="87"/>
  <c r="PX130" i="87"/>
  <c r="PX131" i="87"/>
  <c r="PX132" i="87"/>
  <c r="PX133" i="87"/>
  <c r="PX134" i="87"/>
  <c r="PX135" i="87"/>
  <c r="PX136" i="87"/>
  <c r="PX137" i="87"/>
  <c r="PX138" i="87"/>
  <c r="PX139" i="87"/>
  <c r="PX140" i="87"/>
  <c r="PX141" i="87"/>
  <c r="PX142" i="87"/>
  <c r="PX143" i="87"/>
  <c r="PX144" i="87"/>
  <c r="PX145" i="87"/>
  <c r="PX146" i="87"/>
  <c r="PX147" i="87"/>
  <c r="PX148" i="87"/>
  <c r="PX149" i="87"/>
  <c r="PX150" i="87"/>
  <c r="PX151" i="87"/>
  <c r="PX152" i="87"/>
  <c r="PX153" i="87"/>
  <c r="PX154" i="87"/>
  <c r="PX155" i="87"/>
  <c r="PX156" i="87"/>
  <c r="PX157" i="87"/>
  <c r="PX158" i="87"/>
  <c r="PX159" i="87"/>
  <c r="PX160" i="87"/>
  <c r="PX161" i="87"/>
  <c r="PX162" i="87"/>
  <c r="PX163" i="87"/>
  <c r="PX164" i="87"/>
  <c r="PX165" i="87"/>
  <c r="PX166" i="87"/>
  <c r="PX167" i="87"/>
  <c r="PX168" i="87"/>
  <c r="PX169" i="87"/>
  <c r="PX170" i="87"/>
  <c r="PX171" i="87"/>
  <c r="PX172" i="87"/>
  <c r="PX173" i="87"/>
  <c r="PX174" i="87"/>
  <c r="PX175" i="87"/>
  <c r="PX176" i="87"/>
  <c r="PX177" i="87"/>
  <c r="PX178" i="87"/>
  <c r="PX179" i="87"/>
  <c r="PX180" i="87"/>
  <c r="PX181" i="87"/>
  <c r="PX182" i="87"/>
  <c r="PX183" i="87"/>
  <c r="PX184" i="87"/>
  <c r="PX185" i="87"/>
  <c r="PX186" i="87"/>
  <c r="PX187" i="87"/>
  <c r="PX188" i="87"/>
  <c r="PX189" i="87"/>
  <c r="PX190" i="87"/>
  <c r="PX191" i="87"/>
  <c r="PX192" i="87"/>
  <c r="PX193" i="87"/>
  <c r="PX194" i="87"/>
  <c r="PX195" i="87"/>
  <c r="PX196" i="87"/>
  <c r="PX197" i="87"/>
  <c r="PX198" i="87"/>
  <c r="PX199" i="87"/>
  <c r="PX200" i="87"/>
  <c r="PX201" i="87"/>
  <c r="PX202" i="87"/>
  <c r="PX203" i="87"/>
  <c r="PX204" i="87"/>
  <c r="PX205" i="87"/>
  <c r="PX206" i="87"/>
  <c r="PX207" i="87"/>
  <c r="PX208" i="87"/>
  <c r="PX209" i="87"/>
  <c r="PX210" i="87"/>
  <c r="PX211" i="87"/>
  <c r="PX212" i="87"/>
  <c r="PX213" i="87"/>
  <c r="PX214" i="87"/>
  <c r="PX215" i="87"/>
  <c r="PX216" i="87"/>
  <c r="PX217" i="87"/>
  <c r="PX218" i="87"/>
  <c r="PX219" i="87"/>
  <c r="PX220" i="87"/>
  <c r="PX221" i="87"/>
  <c r="PX222" i="87"/>
  <c r="PX223" i="87"/>
  <c r="PX224" i="87"/>
  <c r="PX225" i="87"/>
  <c r="PX226" i="87"/>
  <c r="PX227" i="87"/>
  <c r="PX228" i="87"/>
  <c r="PX229" i="87"/>
  <c r="PX230" i="87"/>
  <c r="PX231" i="87"/>
  <c r="PX232" i="87"/>
  <c r="PX233" i="87"/>
  <c r="PX234" i="87"/>
  <c r="PX235" i="87"/>
  <c r="PX236" i="87"/>
  <c r="PX237" i="87"/>
  <c r="PX238" i="87"/>
  <c r="PX239" i="87"/>
  <c r="PX240" i="87"/>
  <c r="PX241" i="87"/>
  <c r="PX242" i="87"/>
  <c r="PX243" i="87"/>
  <c r="PX244" i="87"/>
  <c r="PX245" i="87"/>
  <c r="PX246" i="87"/>
  <c r="PX247" i="87"/>
  <c r="PX248" i="87"/>
  <c r="PX249" i="87"/>
  <c r="PX250" i="87"/>
  <c r="PX251" i="87"/>
  <c r="PX252" i="87"/>
  <c r="PX253" i="87"/>
  <c r="PX254" i="87"/>
  <c r="PX255" i="87"/>
  <c r="PX256" i="87"/>
  <c r="PX257" i="87"/>
  <c r="PX258" i="87"/>
  <c r="PX259" i="87"/>
  <c r="PX260" i="87"/>
  <c r="PX261" i="87"/>
  <c r="PX262" i="87"/>
  <c r="PX263" i="87"/>
  <c r="PX264" i="87"/>
  <c r="PX265" i="87"/>
  <c r="PX266" i="87"/>
  <c r="PX267" i="87"/>
  <c r="PX268" i="87"/>
  <c r="PX269" i="87"/>
  <c r="PX270" i="87"/>
  <c r="PX271" i="87"/>
  <c r="PX272" i="87"/>
  <c r="PX273" i="87"/>
  <c r="PX274" i="87"/>
  <c r="PX275" i="87"/>
  <c r="PX276" i="87"/>
  <c r="PX277" i="87"/>
  <c r="PX278" i="87"/>
  <c r="PX279" i="87"/>
  <c r="PX280" i="87"/>
  <c r="PX281" i="87"/>
  <c r="PX282" i="87"/>
  <c r="PX283" i="87"/>
  <c r="PX284" i="87"/>
  <c r="PX285" i="87"/>
  <c r="PX286" i="87"/>
  <c r="PX287" i="87"/>
  <c r="PX288" i="87"/>
  <c r="PX289" i="87"/>
  <c r="PX290" i="87"/>
  <c r="PX291" i="87"/>
  <c r="PX292" i="87"/>
  <c r="PX293" i="87"/>
  <c r="PX294" i="87"/>
  <c r="PX295" i="87"/>
  <c r="PX296" i="87"/>
  <c r="PX297" i="87"/>
  <c r="PX298" i="87"/>
  <c r="PX299" i="87"/>
  <c r="PX300" i="87"/>
  <c r="PX301" i="87"/>
  <c r="PX302" i="87"/>
  <c r="PX303" i="87"/>
  <c r="PX304" i="87"/>
  <c r="PX305" i="87"/>
  <c r="PX306" i="87"/>
  <c r="PX307" i="87"/>
  <c r="PX308" i="87"/>
  <c r="PX309" i="87"/>
  <c r="PX310" i="87"/>
  <c r="PX311" i="87"/>
  <c r="PX312" i="87"/>
  <c r="PX313" i="87"/>
  <c r="PX314" i="87"/>
  <c r="PX315" i="87"/>
  <c r="PX316" i="87"/>
  <c r="PX317" i="87"/>
  <c r="PX318" i="87"/>
  <c r="PX319" i="87"/>
  <c r="PX320" i="87"/>
  <c r="PX321" i="87"/>
  <c r="PX322" i="87"/>
  <c r="PX323" i="87"/>
  <c r="PX324" i="87"/>
  <c r="PX325" i="87"/>
  <c r="PX326" i="87"/>
  <c r="PX327" i="87"/>
  <c r="PX328" i="87"/>
  <c r="PX329" i="87"/>
  <c r="PX330" i="87"/>
  <c r="PX331" i="87"/>
  <c r="PX332" i="87"/>
  <c r="PX333" i="87"/>
  <c r="PX334" i="87"/>
  <c r="PX335" i="87"/>
  <c r="PX336" i="87"/>
  <c r="PX337" i="87"/>
  <c r="PX338" i="87"/>
  <c r="PX339" i="87"/>
  <c r="PX340" i="87"/>
  <c r="PX341" i="87"/>
  <c r="PX342" i="87"/>
  <c r="PX343" i="87"/>
  <c r="PX344" i="87"/>
  <c r="PX345" i="87"/>
  <c r="PX346" i="87"/>
  <c r="PX347" i="87"/>
  <c r="PX348" i="87"/>
  <c r="PX349" i="87"/>
  <c r="PX350" i="87"/>
  <c r="PX351" i="87"/>
  <c r="PX352" i="87"/>
  <c r="PX353" i="87"/>
  <c r="PX354" i="87"/>
  <c r="PX355" i="87"/>
  <c r="PX356" i="87"/>
  <c r="PX357" i="87"/>
  <c r="PX358" i="87"/>
  <c r="PX359" i="87"/>
  <c r="PX360" i="87"/>
  <c r="PX361" i="87"/>
  <c r="PX362" i="87"/>
  <c r="PX363" i="87"/>
  <c r="PX364" i="87"/>
  <c r="PX365" i="87"/>
  <c r="PX366" i="87"/>
  <c r="PX367" i="87"/>
  <c r="PX368" i="87"/>
  <c r="PX369" i="87"/>
  <c r="PX370" i="87"/>
  <c r="PX371" i="87"/>
  <c r="PX372" i="87"/>
  <c r="PX373" i="87"/>
  <c r="PX374" i="87"/>
  <c r="PX375" i="87"/>
  <c r="PX376" i="87"/>
  <c r="PX377" i="87"/>
  <c r="PX378" i="87"/>
  <c r="PX379" i="87"/>
  <c r="PX380" i="87"/>
  <c r="PX381" i="87"/>
  <c r="PX382" i="87"/>
  <c r="PX383" i="87"/>
  <c r="PX384" i="87"/>
  <c r="PX385" i="87"/>
  <c r="PX386" i="87"/>
  <c r="PX387" i="87"/>
  <c r="PX388" i="87"/>
  <c r="PX389" i="87"/>
  <c r="PX390" i="87"/>
  <c r="PX391" i="87"/>
  <c r="PX392" i="87"/>
  <c r="PX393" i="87"/>
  <c r="PX394" i="87"/>
  <c r="PX395" i="87"/>
  <c r="PX396" i="87"/>
  <c r="PX397" i="87"/>
  <c r="PX398" i="87"/>
  <c r="PX399" i="87"/>
  <c r="PX400" i="87"/>
  <c r="PX401" i="87"/>
  <c r="PX402" i="87"/>
  <c r="PX403" i="87"/>
  <c r="PX404" i="87"/>
  <c r="PX405" i="87"/>
  <c r="PX406" i="87"/>
  <c r="PX407" i="87"/>
  <c r="PX408" i="87"/>
  <c r="PX409" i="87"/>
  <c r="PX410" i="87"/>
  <c r="PX411" i="87"/>
  <c r="PX412" i="87"/>
  <c r="PX413" i="87"/>
  <c r="PX414" i="87"/>
  <c r="PX415" i="87"/>
  <c r="PX416" i="87"/>
  <c r="PX417" i="87"/>
  <c r="PX418" i="87"/>
  <c r="PX419" i="87"/>
  <c r="PX420" i="87"/>
  <c r="PX421" i="87"/>
  <c r="PX422" i="87"/>
  <c r="PX423" i="87"/>
  <c r="PX424" i="87"/>
  <c r="PX425" i="87"/>
  <c r="PX426" i="87"/>
  <c r="PX427" i="87"/>
  <c r="PX428" i="87"/>
  <c r="PX429" i="87"/>
  <c r="PX430" i="87"/>
  <c r="PX431" i="87"/>
  <c r="PX432" i="87"/>
  <c r="PX433" i="87"/>
  <c r="PX434" i="87"/>
  <c r="PX435" i="87"/>
  <c r="PX436" i="87"/>
  <c r="PX437" i="87"/>
  <c r="PX438" i="87"/>
  <c r="PX439" i="87"/>
  <c r="PX440" i="87"/>
  <c r="PX441" i="87"/>
  <c r="PX442" i="87"/>
  <c r="PX443" i="87"/>
  <c r="PX444" i="87"/>
  <c r="PX445" i="87"/>
  <c r="PX446" i="87"/>
  <c r="PX447" i="87"/>
  <c r="PX448" i="87"/>
  <c r="PX449" i="87"/>
  <c r="PX450" i="87"/>
  <c r="PX451" i="87"/>
  <c r="PX452" i="87"/>
  <c r="PX453" i="87"/>
  <c r="PX454" i="87"/>
  <c r="PX455" i="87"/>
  <c r="PX456" i="87"/>
  <c r="PX457" i="87"/>
  <c r="PX458" i="87"/>
  <c r="PX459" i="87"/>
  <c r="PX460" i="87"/>
  <c r="PX461" i="87"/>
  <c r="PX462" i="87"/>
  <c r="PX463" i="87"/>
  <c r="PX464" i="87"/>
  <c r="PX465" i="87"/>
  <c r="PX466" i="87"/>
  <c r="PX467" i="87"/>
  <c r="PX468" i="87"/>
  <c r="PX469" i="87"/>
  <c r="PX470" i="87"/>
  <c r="PX471" i="87"/>
  <c r="PX472" i="87"/>
  <c r="PX473" i="87"/>
  <c r="PX474" i="87"/>
  <c r="PX475" i="87"/>
  <c r="PX476" i="87"/>
  <c r="PX477" i="87"/>
  <c r="PX478" i="87"/>
  <c r="PX479" i="87"/>
  <c r="PX480" i="87"/>
  <c r="PX481" i="87"/>
  <c r="PX482" i="87"/>
  <c r="PX483" i="87"/>
  <c r="PX484" i="87"/>
  <c r="PX485" i="87"/>
  <c r="PX486" i="87"/>
  <c r="PX487" i="87"/>
  <c r="PX488" i="87"/>
  <c r="PX489" i="87"/>
  <c r="PX490" i="87"/>
  <c r="PX491" i="87"/>
  <c r="PX492" i="87"/>
  <c r="PX493" i="87"/>
  <c r="PX494" i="87"/>
  <c r="PX495" i="87"/>
  <c r="PX496" i="87"/>
  <c r="PX497" i="87"/>
  <c r="PX498" i="87"/>
  <c r="PX499" i="87"/>
  <c r="PX500" i="87"/>
  <c r="PX501" i="87"/>
  <c r="PX502" i="87"/>
  <c r="PX503" i="87"/>
  <c r="PX504" i="87"/>
  <c r="PX505" i="87"/>
  <c r="PX506" i="87"/>
  <c r="PX507" i="87"/>
  <c r="PX508" i="87"/>
  <c r="PX509" i="87"/>
  <c r="PX510" i="87"/>
  <c r="PX511" i="87"/>
  <c r="PX512" i="87"/>
  <c r="PX513" i="87"/>
  <c r="PX514" i="87"/>
  <c r="PX515" i="87"/>
  <c r="PX516" i="87"/>
  <c r="PX517" i="87"/>
  <c r="PX518" i="87"/>
  <c r="PX519" i="87"/>
  <c r="PX520" i="87"/>
  <c r="PX521" i="87"/>
  <c r="PX522" i="87"/>
  <c r="PX523" i="87"/>
  <c r="PX524" i="87"/>
  <c r="PX525" i="87"/>
  <c r="PX526" i="87"/>
  <c r="PX527" i="87"/>
  <c r="PX528" i="87"/>
  <c r="PX529" i="87"/>
  <c r="PX530" i="87"/>
  <c r="PX531" i="87"/>
  <c r="PX532" i="87"/>
  <c r="PX533" i="87"/>
  <c r="PX534" i="87"/>
  <c r="PX535" i="87"/>
  <c r="PX536" i="87"/>
  <c r="PX537" i="87"/>
  <c r="PX538" i="87"/>
  <c r="PX539" i="87"/>
  <c r="PV5" i="87"/>
  <c r="PV6" i="87"/>
  <c r="PV9" i="87"/>
  <c r="PV10" i="87"/>
  <c r="PV11" i="87"/>
  <c r="PV15" i="87"/>
  <c r="PV16" i="87"/>
  <c r="PV17" i="87"/>
  <c r="PV22" i="87"/>
  <c r="PV24" i="87"/>
  <c r="PV26" i="87"/>
  <c r="PV27" i="87"/>
  <c r="PV28" i="87"/>
  <c r="PV30" i="87"/>
  <c r="PV31" i="87"/>
  <c r="PV35" i="87"/>
  <c r="PV36" i="87"/>
  <c r="PV38" i="87"/>
  <c r="PV39" i="87"/>
  <c r="PV44" i="87"/>
  <c r="PV45" i="87"/>
  <c r="PV46" i="87"/>
  <c r="PV47" i="87"/>
  <c r="PV48" i="87"/>
  <c r="PV49" i="87"/>
  <c r="PV50" i="87"/>
  <c r="PV51" i="87"/>
  <c r="PV52" i="87"/>
  <c r="PV53" i="87"/>
  <c r="PV55" i="87"/>
  <c r="PV58" i="87"/>
  <c r="PV59" i="87"/>
  <c r="PV63" i="87"/>
  <c r="PV64" i="87"/>
  <c r="PV67" i="87"/>
  <c r="PV68" i="87"/>
  <c r="PV69" i="87"/>
  <c r="PV71" i="87"/>
  <c r="PV73" i="87"/>
  <c r="PV75" i="87"/>
  <c r="PV76" i="87"/>
  <c r="PV78" i="87"/>
  <c r="PV79" i="87"/>
  <c r="PV80" i="87"/>
  <c r="PV81" i="87"/>
  <c r="PV82" i="87"/>
  <c r="PV83" i="87"/>
  <c r="PV91" i="87"/>
  <c r="PV94" i="87"/>
  <c r="PV95" i="87"/>
  <c r="PV96" i="87"/>
  <c r="PV98" i="87"/>
  <c r="PV99" i="87"/>
  <c r="PV100" i="87"/>
  <c r="PV101" i="87"/>
  <c r="PV102" i="87"/>
  <c r="PV103" i="87"/>
  <c r="PV104" i="87"/>
  <c r="PV105" i="87"/>
  <c r="PV106" i="87"/>
  <c r="PV107" i="87"/>
  <c r="PV109" i="87"/>
  <c r="PV110" i="87"/>
  <c r="PV112" i="87"/>
  <c r="PV114" i="87"/>
  <c r="PV115" i="87"/>
  <c r="PV117" i="87"/>
  <c r="PV118" i="87"/>
  <c r="PV120" i="87"/>
  <c r="PV121" i="87"/>
  <c r="PV124" i="87"/>
  <c r="PV125" i="87"/>
  <c r="PV126" i="87"/>
  <c r="PV128" i="87"/>
  <c r="PV132" i="87"/>
  <c r="PV133" i="87"/>
  <c r="PV139" i="87"/>
  <c r="PV140" i="87"/>
  <c r="PV141" i="87"/>
  <c r="PV142" i="87"/>
  <c r="PV153" i="87"/>
  <c r="PV155" i="87"/>
  <c r="PV156" i="87"/>
  <c r="PV157" i="87"/>
  <c r="PV158" i="87"/>
  <c r="PV159" i="87"/>
  <c r="PV160" i="87"/>
  <c r="PV161" i="87"/>
  <c r="PV162" i="87"/>
  <c r="PV167" i="87"/>
  <c r="PV168" i="87"/>
  <c r="PV170" i="87"/>
  <c r="PV172" i="87"/>
  <c r="PV174" i="87"/>
  <c r="PV175" i="87"/>
  <c r="PV176" i="87"/>
  <c r="PV177" i="87"/>
  <c r="PV178" i="87"/>
  <c r="PV179" i="87"/>
  <c r="PV182" i="87"/>
  <c r="PV183" i="87"/>
  <c r="PV184" i="87"/>
  <c r="PV185" i="87"/>
  <c r="PV186" i="87"/>
  <c r="PV191" i="87"/>
  <c r="PV192" i="87"/>
  <c r="PV193" i="87"/>
  <c r="PV194" i="87"/>
  <c r="PV197" i="87"/>
  <c r="PV198" i="87"/>
  <c r="PV199" i="87"/>
  <c r="PV200" i="87"/>
  <c r="PV201" i="87"/>
  <c r="PV202" i="87"/>
  <c r="PV203" i="87"/>
  <c r="PV205" i="87"/>
  <c r="PV206" i="87"/>
  <c r="PV207" i="87"/>
  <c r="PV208" i="87"/>
  <c r="PV209" i="87"/>
  <c r="PV210" i="87"/>
  <c r="PV212" i="87"/>
  <c r="PV213" i="87"/>
  <c r="PV214" i="87"/>
  <c r="PV215" i="87"/>
  <c r="PV216" i="87"/>
  <c r="PV217" i="87"/>
  <c r="PV218" i="87"/>
  <c r="PV220" i="87"/>
  <c r="PV221" i="87"/>
  <c r="PV223" i="87"/>
  <c r="PV224" i="87"/>
  <c r="PV226" i="87"/>
  <c r="PV231" i="87"/>
  <c r="PV234" i="87"/>
  <c r="PV235" i="87"/>
  <c r="PV236" i="87"/>
  <c r="PV238" i="87"/>
  <c r="PV239" i="87"/>
  <c r="PV241" i="87"/>
  <c r="PV242" i="87"/>
  <c r="PV244" i="87"/>
  <c r="PV251" i="87"/>
  <c r="PV253" i="87"/>
  <c r="PV254" i="87"/>
  <c r="PV255" i="87"/>
  <c r="PV258" i="87"/>
  <c r="PV260" i="87"/>
  <c r="PV267" i="87"/>
  <c r="PV269" i="87"/>
  <c r="PV274" i="87"/>
  <c r="PV278" i="87"/>
  <c r="PV280" i="87"/>
  <c r="PV287" i="87"/>
  <c r="PV289" i="87"/>
  <c r="PV290" i="87"/>
  <c r="PV291" i="87"/>
  <c r="PV295" i="87"/>
  <c r="PV296" i="87"/>
  <c r="PV299" i="87"/>
  <c r="PV302" i="87"/>
  <c r="PV303" i="87"/>
  <c r="PV304" i="87"/>
  <c r="PV305" i="87"/>
  <c r="PV306" i="87"/>
  <c r="PV310" i="87"/>
  <c r="PV311" i="87"/>
  <c r="PV312" i="87"/>
  <c r="PV313" i="87"/>
  <c r="PV314" i="87"/>
  <c r="PV315" i="87"/>
  <c r="PV317" i="87"/>
  <c r="PV318" i="87"/>
  <c r="PV319" i="87"/>
  <c r="PV320" i="87"/>
  <c r="PV326" i="87"/>
  <c r="PV327" i="87"/>
  <c r="PV333" i="87"/>
  <c r="PV334" i="87"/>
  <c r="PV335" i="87"/>
  <c r="PV336" i="87"/>
  <c r="PV337" i="87"/>
  <c r="PV339" i="87"/>
  <c r="PV340" i="87"/>
  <c r="PV342" i="87"/>
  <c r="PV343" i="87"/>
  <c r="PV344" i="87"/>
  <c r="PV345" i="87"/>
  <c r="PV348" i="87"/>
  <c r="PV352" i="87"/>
  <c r="PV353" i="87"/>
  <c r="PV354" i="87"/>
  <c r="PV355" i="87"/>
  <c r="PV356" i="87"/>
  <c r="PV358" i="87"/>
  <c r="PV359" i="87"/>
  <c r="PV361" i="87"/>
  <c r="PV363" i="87"/>
  <c r="PV364" i="87"/>
  <c r="PV365" i="87"/>
  <c r="PV369" i="87"/>
  <c r="PV371" i="87"/>
  <c r="PV372" i="87"/>
  <c r="PV374" i="87"/>
  <c r="PV375" i="87"/>
  <c r="PV381" i="87"/>
  <c r="PV383" i="87"/>
  <c r="PV385" i="87"/>
  <c r="PV386" i="87"/>
  <c r="PV390" i="87"/>
  <c r="PV391" i="87"/>
  <c r="PV393" i="87"/>
  <c r="PV395" i="87"/>
  <c r="PV400" i="87"/>
  <c r="PV401" i="87"/>
  <c r="PV404" i="87"/>
  <c r="PV406" i="87"/>
  <c r="PV407" i="87"/>
  <c r="PV408" i="87"/>
  <c r="PV409" i="87"/>
  <c r="PV411" i="87"/>
  <c r="PV412" i="87"/>
  <c r="PV413" i="87"/>
  <c r="PV414" i="87"/>
  <c r="PV417" i="87"/>
  <c r="PV421" i="87"/>
  <c r="PV424" i="87"/>
  <c r="PV430" i="87"/>
  <c r="PV431" i="87"/>
  <c r="PV432" i="87"/>
  <c r="PV434" i="87"/>
  <c r="PV436" i="87"/>
  <c r="PV438" i="87"/>
  <c r="PV439" i="87"/>
  <c r="PV440" i="87"/>
  <c r="PV441" i="87"/>
  <c r="PV442" i="87"/>
  <c r="PV443" i="87"/>
  <c r="PV444" i="87"/>
  <c r="PV446" i="87"/>
  <c r="PV447" i="87"/>
  <c r="PV448" i="87"/>
  <c r="PV452" i="87"/>
  <c r="PV454" i="87"/>
  <c r="PV456" i="87"/>
  <c r="PV457" i="87"/>
  <c r="PV464" i="87"/>
  <c r="PV465" i="87"/>
  <c r="PV467" i="87"/>
  <c r="PV468" i="87"/>
  <c r="PV470" i="87"/>
  <c r="PV471" i="87"/>
  <c r="PV473" i="87"/>
  <c r="PV474" i="87"/>
  <c r="PV476" i="87"/>
  <c r="PV477" i="87"/>
  <c r="PV478" i="87"/>
  <c r="PV479" i="87"/>
  <c r="PV480" i="87"/>
  <c r="PV481" i="87"/>
  <c r="PV482" i="87"/>
  <c r="PV483" i="87"/>
  <c r="PV486" i="87"/>
  <c r="PV487" i="87"/>
  <c r="PV488" i="87"/>
  <c r="PV489" i="87"/>
  <c r="PV490" i="87"/>
  <c r="PV491" i="87"/>
  <c r="PV492" i="87"/>
  <c r="PV493" i="87"/>
  <c r="PV494" i="87"/>
  <c r="PV495" i="87"/>
  <c r="PV497" i="87"/>
  <c r="PV498" i="87"/>
  <c r="PV499" i="87"/>
  <c r="PV500" i="87"/>
  <c r="PV504" i="87"/>
  <c r="PV506" i="87"/>
  <c r="PV508" i="87"/>
  <c r="PV511" i="87"/>
  <c r="PV512" i="87"/>
  <c r="PV513" i="87"/>
  <c r="PV515" i="87"/>
  <c r="PV517" i="87"/>
  <c r="PV518" i="87"/>
  <c r="PV519" i="87"/>
  <c r="PV520" i="87"/>
  <c r="PV522" i="87"/>
  <c r="PV523" i="87"/>
  <c r="PV524" i="87"/>
  <c r="PV526" i="87"/>
  <c r="PV527" i="87"/>
  <c r="PV528" i="87"/>
  <c r="PV529" i="87"/>
  <c r="PV530" i="87"/>
  <c r="PV531" i="87"/>
  <c r="PV532" i="87"/>
  <c r="PV533" i="87"/>
  <c r="PV534" i="87"/>
  <c r="PV535" i="87"/>
  <c r="PV536" i="87"/>
  <c r="PV537" i="87"/>
  <c r="PS5" i="87"/>
  <c r="PS6" i="87"/>
  <c r="PS9" i="87"/>
  <c r="PS10" i="87"/>
  <c r="PS11" i="87"/>
  <c r="PS15" i="87"/>
  <c r="PS16" i="87"/>
  <c r="PS17" i="87"/>
  <c r="PS22" i="87"/>
  <c r="PS24" i="87"/>
  <c r="PS26" i="87"/>
  <c r="PS27" i="87"/>
  <c r="PS28" i="87"/>
  <c r="PS30" i="87"/>
  <c r="PS31" i="87"/>
  <c r="PS35" i="87"/>
  <c r="PS36" i="87"/>
  <c r="PS38" i="87"/>
  <c r="PS39" i="87"/>
  <c r="PS44" i="87"/>
  <c r="PS45" i="87"/>
  <c r="PS46" i="87"/>
  <c r="PS47" i="87"/>
  <c r="PS48" i="87"/>
  <c r="PS49" i="87"/>
  <c r="PS50" i="87"/>
  <c r="PS51" i="87"/>
  <c r="PS52" i="87"/>
  <c r="PS53" i="87"/>
  <c r="PS55" i="87"/>
  <c r="PS58" i="87"/>
  <c r="PS59" i="87"/>
  <c r="PS63" i="87"/>
  <c r="PS64" i="87"/>
  <c r="PS67" i="87"/>
  <c r="PS68" i="87"/>
  <c r="PS69" i="87"/>
  <c r="PS71" i="87"/>
  <c r="PS73" i="87"/>
  <c r="PS75" i="87"/>
  <c r="PS76" i="87"/>
  <c r="PS78" i="87"/>
  <c r="PS79" i="87"/>
  <c r="PS80" i="87"/>
  <c r="PS81" i="87"/>
  <c r="PS82" i="87"/>
  <c r="PS83" i="87"/>
  <c r="PS91" i="87"/>
  <c r="PS94" i="87"/>
  <c r="PS95" i="87"/>
  <c r="PS96" i="87"/>
  <c r="PS98" i="87"/>
  <c r="PS99" i="87"/>
  <c r="PS100" i="87"/>
  <c r="PS101" i="87"/>
  <c r="PS102" i="87"/>
  <c r="PS103" i="87"/>
  <c r="PS104" i="87"/>
  <c r="PS105" i="87"/>
  <c r="PS106" i="87"/>
  <c r="PS107" i="87"/>
  <c r="PS109" i="87"/>
  <c r="PS110" i="87"/>
  <c r="PS112" i="87"/>
  <c r="PS114" i="87"/>
  <c r="PS115" i="87"/>
  <c r="PS117" i="87"/>
  <c r="PS118" i="87"/>
  <c r="PS120" i="87"/>
  <c r="PS121" i="87"/>
  <c r="PS124" i="87"/>
  <c r="PS125" i="87"/>
  <c r="PS126" i="87"/>
  <c r="PS128" i="87"/>
  <c r="PS132" i="87"/>
  <c r="PS133" i="87"/>
  <c r="PS139" i="87"/>
  <c r="PS140" i="87"/>
  <c r="PS141" i="87"/>
  <c r="PS142" i="87"/>
  <c r="PS153" i="87"/>
  <c r="PS155" i="87"/>
  <c r="PS156" i="87"/>
  <c r="PS157" i="87"/>
  <c r="PS158" i="87"/>
  <c r="PS159" i="87"/>
  <c r="PS160" i="87"/>
  <c r="PS161" i="87"/>
  <c r="PS162" i="87"/>
  <c r="PS167" i="87"/>
  <c r="PS168" i="87"/>
  <c r="PS170" i="87"/>
  <c r="PS172" i="87"/>
  <c r="PS174" i="87"/>
  <c r="PS175" i="87"/>
  <c r="PS176" i="87"/>
  <c r="PS177" i="87"/>
  <c r="PS178" i="87"/>
  <c r="PS179" i="87"/>
  <c r="PS182" i="87"/>
  <c r="PS183" i="87"/>
  <c r="PS184" i="87"/>
  <c r="PS185" i="87"/>
  <c r="PS186" i="87"/>
  <c r="PS191" i="87"/>
  <c r="PS192" i="87"/>
  <c r="PS193" i="87"/>
  <c r="PS194" i="87"/>
  <c r="PS197" i="87"/>
  <c r="PS198" i="87"/>
  <c r="PS199" i="87"/>
  <c r="PS200" i="87"/>
  <c r="PS201" i="87"/>
  <c r="PS202" i="87"/>
  <c r="PS203" i="87"/>
  <c r="PS205" i="87"/>
  <c r="PS206" i="87"/>
  <c r="PS207" i="87"/>
  <c r="PS208" i="87"/>
  <c r="PS209" i="87"/>
  <c r="PS210" i="87"/>
  <c r="PS212" i="87"/>
  <c r="PS213" i="87"/>
  <c r="PS214" i="87"/>
  <c r="PS215" i="87"/>
  <c r="PS216" i="87"/>
  <c r="PS217" i="87"/>
  <c r="PS218" i="87"/>
  <c r="PS220" i="87"/>
  <c r="PS221" i="87"/>
  <c r="PS223" i="87"/>
  <c r="PS224" i="87"/>
  <c r="PS226" i="87"/>
  <c r="PS231" i="87"/>
  <c r="PS234" i="87"/>
  <c r="PS235" i="87"/>
  <c r="PS236" i="87"/>
  <c r="PS238" i="87"/>
  <c r="PS239" i="87"/>
  <c r="PS241" i="87"/>
  <c r="PS242" i="87"/>
  <c r="PS244" i="87"/>
  <c r="PS251" i="87"/>
  <c r="PS253" i="87"/>
  <c r="PS254" i="87"/>
  <c r="PS255" i="87"/>
  <c r="PS258" i="87"/>
  <c r="PS260" i="87"/>
  <c r="PS267" i="87"/>
  <c r="PS269" i="87"/>
  <c r="PS274" i="87"/>
  <c r="PS278" i="87"/>
  <c r="PS280" i="87"/>
  <c r="PS287" i="87"/>
  <c r="PS289" i="87"/>
  <c r="PS290" i="87"/>
  <c r="PS291" i="87"/>
  <c r="PS295" i="87"/>
  <c r="PS296" i="87"/>
  <c r="PS299" i="87"/>
  <c r="PS302" i="87"/>
  <c r="PS303" i="87"/>
  <c r="PS304" i="87"/>
  <c r="PS305" i="87"/>
  <c r="PS306" i="87"/>
  <c r="PS310" i="87"/>
  <c r="PS311" i="87"/>
  <c r="PS312" i="87"/>
  <c r="PS313" i="87"/>
  <c r="PS314" i="87"/>
  <c r="PS315" i="87"/>
  <c r="PS317" i="87"/>
  <c r="PS318" i="87"/>
  <c r="PS319" i="87"/>
  <c r="PS320" i="87"/>
  <c r="PS326" i="87"/>
  <c r="PS327" i="87"/>
  <c r="PS333" i="87"/>
  <c r="PS334" i="87"/>
  <c r="PS335" i="87"/>
  <c r="PS336" i="87"/>
  <c r="PS337" i="87"/>
  <c r="PS339" i="87"/>
  <c r="PS340" i="87"/>
  <c r="PS342" i="87"/>
  <c r="PS343" i="87"/>
  <c r="PS344" i="87"/>
  <c r="PS345" i="87"/>
  <c r="PS348" i="87"/>
  <c r="PS352" i="87"/>
  <c r="PS353" i="87"/>
  <c r="PS354" i="87"/>
  <c r="PS355" i="87"/>
  <c r="PS356" i="87"/>
  <c r="PS358" i="87"/>
  <c r="PS359" i="87"/>
  <c r="PS361" i="87"/>
  <c r="PS363" i="87"/>
  <c r="PS364" i="87"/>
  <c r="PS365" i="87"/>
  <c r="PS369" i="87"/>
  <c r="PS371" i="87"/>
  <c r="PS372" i="87"/>
  <c r="PS374" i="87"/>
  <c r="PS375" i="87"/>
  <c r="PS381" i="87"/>
  <c r="PS383" i="87"/>
  <c r="PS385" i="87"/>
  <c r="PS386" i="87"/>
  <c r="PS390" i="87"/>
  <c r="PS391" i="87"/>
  <c r="PS393" i="87"/>
  <c r="PS395" i="87"/>
  <c r="PS400" i="87"/>
  <c r="PS401" i="87"/>
  <c r="PS404" i="87"/>
  <c r="PS406" i="87"/>
  <c r="PS407" i="87"/>
  <c r="PS408" i="87"/>
  <c r="PS409" i="87"/>
  <c r="PS411" i="87"/>
  <c r="PS412" i="87"/>
  <c r="PS413" i="87"/>
  <c r="PS414" i="87"/>
  <c r="PS417" i="87"/>
  <c r="PS421" i="87"/>
  <c r="PS424" i="87"/>
  <c r="PS430" i="87"/>
  <c r="PS431" i="87"/>
  <c r="PS432" i="87"/>
  <c r="PS434" i="87"/>
  <c r="PS436" i="87"/>
  <c r="PS438" i="87"/>
  <c r="PS439" i="87"/>
  <c r="PS440" i="87"/>
  <c r="PS441" i="87"/>
  <c r="PS442" i="87"/>
  <c r="PS443" i="87"/>
  <c r="PS444" i="87"/>
  <c r="PS446" i="87"/>
  <c r="PS447" i="87"/>
  <c r="PS448" i="87"/>
  <c r="PS452" i="87"/>
  <c r="PS454" i="87"/>
  <c r="PS456" i="87"/>
  <c r="PS457" i="87"/>
  <c r="PS464" i="87"/>
  <c r="PS465" i="87"/>
  <c r="PS467" i="87"/>
  <c r="PS468" i="87"/>
  <c r="PS470" i="87"/>
  <c r="PS471" i="87"/>
  <c r="PS473" i="87"/>
  <c r="PS474" i="87"/>
  <c r="PS476" i="87"/>
  <c r="PS477" i="87"/>
  <c r="PS478" i="87"/>
  <c r="PS479" i="87"/>
  <c r="PS480" i="87"/>
  <c r="PS481" i="87"/>
  <c r="PS482" i="87"/>
  <c r="PS483" i="87"/>
  <c r="PS486" i="87"/>
  <c r="PS487" i="87"/>
  <c r="PS488" i="87"/>
  <c r="PS489" i="87"/>
  <c r="PS490" i="87"/>
  <c r="PS491" i="87"/>
  <c r="PS492" i="87"/>
  <c r="PS493" i="87"/>
  <c r="PS494" i="87"/>
  <c r="PS495" i="87"/>
  <c r="PS497" i="87"/>
  <c r="PS498" i="87"/>
  <c r="PS499" i="87"/>
  <c r="PS500" i="87"/>
  <c r="PS504" i="87"/>
  <c r="PS506" i="87"/>
  <c r="PS508" i="87"/>
  <c r="PS511" i="87"/>
  <c r="PS512" i="87"/>
  <c r="PS513" i="87"/>
  <c r="PS515" i="87"/>
  <c r="PS517" i="87"/>
  <c r="PS518" i="87"/>
  <c r="PS519" i="87"/>
  <c r="PS520" i="87"/>
  <c r="PS522" i="87"/>
  <c r="PS523" i="87"/>
  <c r="PS524" i="87"/>
  <c r="PS526" i="87"/>
  <c r="PS527" i="87"/>
  <c r="PS528" i="87"/>
  <c r="PS529" i="87"/>
  <c r="PS530" i="87"/>
  <c r="PS531" i="87"/>
  <c r="PS532" i="87"/>
  <c r="PS533" i="87"/>
  <c r="PS534" i="87"/>
  <c r="PS535" i="87"/>
  <c r="PS536" i="87"/>
  <c r="PS537" i="87"/>
  <c r="PQ2" i="87"/>
  <c r="PQ3" i="87"/>
  <c r="PQ4" i="87"/>
  <c r="PQ5" i="87"/>
  <c r="PQ6" i="87"/>
  <c r="PQ7" i="87"/>
  <c r="PQ8" i="87"/>
  <c r="PQ9" i="87"/>
  <c r="PQ10" i="87"/>
  <c r="PQ11" i="87"/>
  <c r="PQ12" i="87"/>
  <c r="PQ13" i="87"/>
  <c r="PQ14" i="87"/>
  <c r="PQ15" i="87"/>
  <c r="PQ16" i="87"/>
  <c r="PQ17" i="87"/>
  <c r="PQ18" i="87"/>
  <c r="PQ19" i="87"/>
  <c r="PQ20" i="87"/>
  <c r="PQ21" i="87"/>
  <c r="PQ22" i="87"/>
  <c r="PQ23" i="87"/>
  <c r="PQ24" i="87"/>
  <c r="PQ25" i="87"/>
  <c r="PQ26" i="87"/>
  <c r="PQ27" i="87"/>
  <c r="PQ28" i="87"/>
  <c r="PQ29" i="87"/>
  <c r="PQ30" i="87"/>
  <c r="PQ31" i="87"/>
  <c r="PQ32" i="87"/>
  <c r="PQ33" i="87"/>
  <c r="PQ34" i="87"/>
  <c r="PQ35" i="87"/>
  <c r="PQ36" i="87"/>
  <c r="PQ37" i="87"/>
  <c r="PQ38" i="87"/>
  <c r="PQ39" i="87"/>
  <c r="PQ40" i="87"/>
  <c r="PQ41" i="87"/>
  <c r="PQ42" i="87"/>
  <c r="PQ43" i="87"/>
  <c r="PQ44" i="87"/>
  <c r="PQ45" i="87"/>
  <c r="PQ46" i="87"/>
  <c r="PQ47" i="87"/>
  <c r="PQ48" i="87"/>
  <c r="PQ49" i="87"/>
  <c r="PQ50" i="87"/>
  <c r="PQ51" i="87"/>
  <c r="PQ52" i="87"/>
  <c r="PQ53" i="87"/>
  <c r="PQ54" i="87"/>
  <c r="PQ55" i="87"/>
  <c r="PQ56" i="87"/>
  <c r="PQ57" i="87"/>
  <c r="PQ58" i="87"/>
  <c r="PQ59" i="87"/>
  <c r="PQ60" i="87"/>
  <c r="PQ61" i="87"/>
  <c r="PQ62" i="87"/>
  <c r="PQ63" i="87"/>
  <c r="PQ64" i="87"/>
  <c r="PQ65" i="87"/>
  <c r="PQ66" i="87"/>
  <c r="PQ67" i="87"/>
  <c r="PQ68" i="87"/>
  <c r="PQ69" i="87"/>
  <c r="PQ70" i="87"/>
  <c r="PQ71" i="87"/>
  <c r="PQ72" i="87"/>
  <c r="PQ73" i="87"/>
  <c r="PQ74" i="87"/>
  <c r="PQ75" i="87"/>
  <c r="PQ76" i="87"/>
  <c r="PQ77" i="87"/>
  <c r="PQ78" i="87"/>
  <c r="PQ79" i="87"/>
  <c r="PQ80" i="87"/>
  <c r="PQ81" i="87"/>
  <c r="PQ82" i="87"/>
  <c r="PQ83" i="87"/>
  <c r="PQ84" i="87"/>
  <c r="PQ85" i="87"/>
  <c r="PQ86" i="87"/>
  <c r="PQ87" i="87"/>
  <c r="PQ88" i="87"/>
  <c r="PQ89" i="87"/>
  <c r="PQ90" i="87"/>
  <c r="PQ91" i="87"/>
  <c r="PQ92" i="87"/>
  <c r="PQ93" i="87"/>
  <c r="PQ94" i="87"/>
  <c r="PQ95" i="87"/>
  <c r="PQ96" i="87"/>
  <c r="PQ97" i="87"/>
  <c r="PQ98" i="87"/>
  <c r="PQ99" i="87"/>
  <c r="PQ100" i="87"/>
  <c r="PQ101" i="87"/>
  <c r="PQ102" i="87"/>
  <c r="PQ103" i="87"/>
  <c r="PQ104" i="87"/>
  <c r="PQ105" i="87"/>
  <c r="PQ106" i="87"/>
  <c r="PQ107" i="87"/>
  <c r="PQ108" i="87"/>
  <c r="PQ109" i="87"/>
  <c r="PQ110" i="87"/>
  <c r="PQ111" i="87"/>
  <c r="PQ112" i="87"/>
  <c r="PQ113" i="87"/>
  <c r="PQ114" i="87"/>
  <c r="PQ115" i="87"/>
  <c r="PQ116" i="87"/>
  <c r="PQ117" i="87"/>
  <c r="PQ118" i="87"/>
  <c r="PQ119" i="87"/>
  <c r="PQ120" i="87"/>
  <c r="PQ121" i="87"/>
  <c r="PQ122" i="87"/>
  <c r="PQ123" i="87"/>
  <c r="PQ124" i="87"/>
  <c r="PQ125" i="87"/>
  <c r="PQ126" i="87"/>
  <c r="PQ127" i="87"/>
  <c r="PQ128" i="87"/>
  <c r="PQ129" i="87"/>
  <c r="PQ130" i="87"/>
  <c r="PQ131" i="87"/>
  <c r="PQ132" i="87"/>
  <c r="PQ133" i="87"/>
  <c r="PQ134" i="87"/>
  <c r="PQ135" i="87"/>
  <c r="PQ136" i="87"/>
  <c r="PQ137" i="87"/>
  <c r="PQ138" i="87"/>
  <c r="PQ139" i="87"/>
  <c r="PQ140" i="87"/>
  <c r="PQ141" i="87"/>
  <c r="PQ142" i="87"/>
  <c r="PQ143" i="87"/>
  <c r="PQ144" i="87"/>
  <c r="PQ145" i="87"/>
  <c r="PQ146" i="87"/>
  <c r="PQ147" i="87"/>
  <c r="PQ148" i="87"/>
  <c r="PQ149" i="87"/>
  <c r="PQ150" i="87"/>
  <c r="PQ151" i="87"/>
  <c r="PQ152" i="87"/>
  <c r="PQ153" i="87"/>
  <c r="PQ154" i="87"/>
  <c r="PQ155" i="87"/>
  <c r="PQ156" i="87"/>
  <c r="PQ157" i="87"/>
  <c r="PQ158" i="87"/>
  <c r="PQ159" i="87"/>
  <c r="PQ160" i="87"/>
  <c r="PQ161" i="87"/>
  <c r="PQ162" i="87"/>
  <c r="PQ163" i="87"/>
  <c r="PQ164" i="87"/>
  <c r="PQ165" i="87"/>
  <c r="PQ166" i="87"/>
  <c r="PQ167" i="87"/>
  <c r="PQ168" i="87"/>
  <c r="PQ169" i="87"/>
  <c r="PQ170" i="87"/>
  <c r="PQ171" i="87"/>
  <c r="PQ172" i="87"/>
  <c r="PQ173" i="87"/>
  <c r="PQ174" i="87"/>
  <c r="PQ175" i="87"/>
  <c r="PQ176" i="87"/>
  <c r="PQ177" i="87"/>
  <c r="PQ178" i="87"/>
  <c r="PQ179" i="87"/>
  <c r="PQ180" i="87"/>
  <c r="PQ181" i="87"/>
  <c r="PQ182" i="87"/>
  <c r="PQ183" i="87"/>
  <c r="PQ184" i="87"/>
  <c r="PQ185" i="87"/>
  <c r="PQ186" i="87"/>
  <c r="PQ187" i="87"/>
  <c r="PQ188" i="87"/>
  <c r="PQ189" i="87"/>
  <c r="PQ190" i="87"/>
  <c r="PQ191" i="87"/>
  <c r="PQ192" i="87"/>
  <c r="PQ193" i="87"/>
  <c r="PQ194" i="87"/>
  <c r="PQ195" i="87"/>
  <c r="PQ196" i="87"/>
  <c r="PQ197" i="87"/>
  <c r="PQ198" i="87"/>
  <c r="PQ199" i="87"/>
  <c r="PQ200" i="87"/>
  <c r="PQ201" i="87"/>
  <c r="PQ202" i="87"/>
  <c r="PQ203" i="87"/>
  <c r="PQ204" i="87"/>
  <c r="PQ205" i="87"/>
  <c r="PQ206" i="87"/>
  <c r="PQ207" i="87"/>
  <c r="PQ208" i="87"/>
  <c r="PQ209" i="87"/>
  <c r="PQ210" i="87"/>
  <c r="PQ211" i="87"/>
  <c r="PQ212" i="87"/>
  <c r="PQ213" i="87"/>
  <c r="PQ214" i="87"/>
  <c r="PQ215" i="87"/>
  <c r="PQ216" i="87"/>
  <c r="PQ217" i="87"/>
  <c r="PQ218" i="87"/>
  <c r="PQ219" i="87"/>
  <c r="PQ220" i="87"/>
  <c r="PQ221" i="87"/>
  <c r="PQ222" i="87"/>
  <c r="PQ223" i="87"/>
  <c r="PQ224" i="87"/>
  <c r="PQ225" i="87"/>
  <c r="PQ226" i="87"/>
  <c r="PQ227" i="87"/>
  <c r="PQ228" i="87"/>
  <c r="PQ229" i="87"/>
  <c r="PQ230" i="87"/>
  <c r="PQ231" i="87"/>
  <c r="PQ232" i="87"/>
  <c r="PQ233" i="87"/>
  <c r="PQ234" i="87"/>
  <c r="PQ235" i="87"/>
  <c r="PQ236" i="87"/>
  <c r="PQ237" i="87"/>
  <c r="PQ238" i="87"/>
  <c r="PQ239" i="87"/>
  <c r="PQ240" i="87"/>
  <c r="PQ241" i="87"/>
  <c r="PQ242" i="87"/>
  <c r="PQ243" i="87"/>
  <c r="PQ244" i="87"/>
  <c r="PQ245" i="87"/>
  <c r="PQ246" i="87"/>
  <c r="PQ247" i="87"/>
  <c r="PQ248" i="87"/>
  <c r="PQ249" i="87"/>
  <c r="PQ250" i="87"/>
  <c r="PQ251" i="87"/>
  <c r="PQ252" i="87"/>
  <c r="PQ253" i="87"/>
  <c r="PQ254" i="87"/>
  <c r="PQ255" i="87"/>
  <c r="PQ256" i="87"/>
  <c r="PQ257" i="87"/>
  <c r="PQ258" i="87"/>
  <c r="PQ259" i="87"/>
  <c r="PQ260" i="87"/>
  <c r="PQ261" i="87"/>
  <c r="PQ262" i="87"/>
  <c r="PQ263" i="87"/>
  <c r="PQ264" i="87"/>
  <c r="PQ265" i="87"/>
  <c r="PQ266" i="87"/>
  <c r="PQ267" i="87"/>
  <c r="PQ268" i="87"/>
  <c r="PQ269" i="87"/>
  <c r="PQ270" i="87"/>
  <c r="PQ271" i="87"/>
  <c r="PQ272" i="87"/>
  <c r="PQ273" i="87"/>
  <c r="PQ274" i="87"/>
  <c r="PQ275" i="87"/>
  <c r="PQ276" i="87"/>
  <c r="PQ277" i="87"/>
  <c r="PQ278" i="87"/>
  <c r="PQ279" i="87"/>
  <c r="PQ280" i="87"/>
  <c r="PQ281" i="87"/>
  <c r="PQ282" i="87"/>
  <c r="PQ283" i="87"/>
  <c r="PQ284" i="87"/>
  <c r="PQ285" i="87"/>
  <c r="PQ286" i="87"/>
  <c r="PQ287" i="87"/>
  <c r="PQ288" i="87"/>
  <c r="PQ289" i="87"/>
  <c r="PQ290" i="87"/>
  <c r="PQ291" i="87"/>
  <c r="PQ292" i="87"/>
  <c r="PQ293" i="87"/>
  <c r="PQ294" i="87"/>
  <c r="PQ295" i="87"/>
  <c r="PQ296" i="87"/>
  <c r="PQ297" i="87"/>
  <c r="PQ298" i="87"/>
  <c r="PQ299" i="87"/>
  <c r="PQ300" i="87"/>
  <c r="PQ301" i="87"/>
  <c r="PQ302" i="87"/>
  <c r="PQ303" i="87"/>
  <c r="PQ304" i="87"/>
  <c r="PQ305" i="87"/>
  <c r="PQ306" i="87"/>
  <c r="PQ307" i="87"/>
  <c r="PQ308" i="87"/>
  <c r="PQ309" i="87"/>
  <c r="PQ310" i="87"/>
  <c r="PQ311" i="87"/>
  <c r="PQ312" i="87"/>
  <c r="PQ313" i="87"/>
  <c r="PQ314" i="87"/>
  <c r="PQ315" i="87"/>
  <c r="PQ316" i="87"/>
  <c r="PQ317" i="87"/>
  <c r="PQ318" i="87"/>
  <c r="PQ319" i="87"/>
  <c r="PQ320" i="87"/>
  <c r="PQ321" i="87"/>
  <c r="PQ322" i="87"/>
  <c r="PQ323" i="87"/>
  <c r="PQ324" i="87"/>
  <c r="PQ325" i="87"/>
  <c r="PQ326" i="87"/>
  <c r="PQ327" i="87"/>
  <c r="PQ328" i="87"/>
  <c r="PQ329" i="87"/>
  <c r="PQ330" i="87"/>
  <c r="PQ331" i="87"/>
  <c r="PQ332" i="87"/>
  <c r="PQ333" i="87"/>
  <c r="PQ334" i="87"/>
  <c r="PQ335" i="87"/>
  <c r="PQ336" i="87"/>
  <c r="PQ337" i="87"/>
  <c r="PQ338" i="87"/>
  <c r="PQ339" i="87"/>
  <c r="PQ340" i="87"/>
  <c r="PQ341" i="87"/>
  <c r="PQ342" i="87"/>
  <c r="PQ343" i="87"/>
  <c r="PQ344" i="87"/>
  <c r="PQ345" i="87"/>
  <c r="PQ346" i="87"/>
  <c r="PQ347" i="87"/>
  <c r="PQ348" i="87"/>
  <c r="PQ349" i="87"/>
  <c r="PQ350" i="87"/>
  <c r="PQ351" i="87"/>
  <c r="PQ352" i="87"/>
  <c r="PQ353" i="87"/>
  <c r="PQ354" i="87"/>
  <c r="PQ355" i="87"/>
  <c r="PQ356" i="87"/>
  <c r="PQ357" i="87"/>
  <c r="PQ358" i="87"/>
  <c r="PQ359" i="87"/>
  <c r="PQ360" i="87"/>
  <c r="PQ361" i="87"/>
  <c r="PQ362" i="87"/>
  <c r="PQ363" i="87"/>
  <c r="PQ364" i="87"/>
  <c r="PQ365" i="87"/>
  <c r="PQ366" i="87"/>
  <c r="PQ367" i="87"/>
  <c r="PQ368" i="87"/>
  <c r="PQ369" i="87"/>
  <c r="PQ370" i="87"/>
  <c r="PQ371" i="87"/>
  <c r="PQ372" i="87"/>
  <c r="PQ373" i="87"/>
  <c r="PQ374" i="87"/>
  <c r="PQ375" i="87"/>
  <c r="PQ376" i="87"/>
  <c r="PQ377" i="87"/>
  <c r="PQ378" i="87"/>
  <c r="PQ379" i="87"/>
  <c r="PQ380" i="87"/>
  <c r="PQ381" i="87"/>
  <c r="PQ382" i="87"/>
  <c r="PQ383" i="87"/>
  <c r="PQ384" i="87"/>
  <c r="PQ385" i="87"/>
  <c r="PQ386" i="87"/>
  <c r="PQ387" i="87"/>
  <c r="PQ388" i="87"/>
  <c r="PQ389" i="87"/>
  <c r="PQ390" i="87"/>
  <c r="PQ391" i="87"/>
  <c r="PQ392" i="87"/>
  <c r="PQ393" i="87"/>
  <c r="PQ394" i="87"/>
  <c r="PQ395" i="87"/>
  <c r="PQ396" i="87"/>
  <c r="PQ397" i="87"/>
  <c r="PQ398" i="87"/>
  <c r="PQ399" i="87"/>
  <c r="PQ400" i="87"/>
  <c r="PQ401" i="87"/>
  <c r="PQ402" i="87"/>
  <c r="PQ403" i="87"/>
  <c r="PQ404" i="87"/>
  <c r="PQ405" i="87"/>
  <c r="PQ406" i="87"/>
  <c r="PQ407" i="87"/>
  <c r="PQ408" i="87"/>
  <c r="PQ409" i="87"/>
  <c r="PQ410" i="87"/>
  <c r="PQ411" i="87"/>
  <c r="PQ412" i="87"/>
  <c r="PQ413" i="87"/>
  <c r="PQ414" i="87"/>
  <c r="PQ415" i="87"/>
  <c r="PQ416" i="87"/>
  <c r="PQ417" i="87"/>
  <c r="PQ418" i="87"/>
  <c r="PQ419" i="87"/>
  <c r="PQ420" i="87"/>
  <c r="PQ421" i="87"/>
  <c r="PQ422" i="87"/>
  <c r="PQ423" i="87"/>
  <c r="PQ424" i="87"/>
  <c r="PQ425" i="87"/>
  <c r="PQ426" i="87"/>
  <c r="PQ427" i="87"/>
  <c r="PQ428" i="87"/>
  <c r="PQ429" i="87"/>
  <c r="PQ430" i="87"/>
  <c r="PQ431" i="87"/>
  <c r="PQ432" i="87"/>
  <c r="PQ433" i="87"/>
  <c r="PQ434" i="87"/>
  <c r="PQ435" i="87"/>
  <c r="PQ436" i="87"/>
  <c r="PQ437" i="87"/>
  <c r="PQ438" i="87"/>
  <c r="PQ439" i="87"/>
  <c r="PQ440" i="87"/>
  <c r="PQ441" i="87"/>
  <c r="PQ442" i="87"/>
  <c r="PQ443" i="87"/>
  <c r="PQ444" i="87"/>
  <c r="PQ445" i="87"/>
  <c r="PQ446" i="87"/>
  <c r="PQ447" i="87"/>
  <c r="PQ448" i="87"/>
  <c r="PQ449" i="87"/>
  <c r="PQ450" i="87"/>
  <c r="PQ451" i="87"/>
  <c r="PQ452" i="87"/>
  <c r="PQ453" i="87"/>
  <c r="PQ454" i="87"/>
  <c r="PQ455" i="87"/>
  <c r="PQ456" i="87"/>
  <c r="PQ457" i="87"/>
  <c r="PQ458" i="87"/>
  <c r="PQ459" i="87"/>
  <c r="PQ460" i="87"/>
  <c r="PQ461" i="87"/>
  <c r="PQ462" i="87"/>
  <c r="PQ463" i="87"/>
  <c r="PQ464" i="87"/>
  <c r="PQ465" i="87"/>
  <c r="PQ466" i="87"/>
  <c r="PQ467" i="87"/>
  <c r="PQ468" i="87"/>
  <c r="PQ469" i="87"/>
  <c r="PQ470" i="87"/>
  <c r="PQ471" i="87"/>
  <c r="PQ472" i="87"/>
  <c r="PQ473" i="87"/>
  <c r="PQ474" i="87"/>
  <c r="PQ475" i="87"/>
  <c r="PQ476" i="87"/>
  <c r="PQ477" i="87"/>
  <c r="PQ478" i="87"/>
  <c r="PQ479" i="87"/>
  <c r="PQ480" i="87"/>
  <c r="PQ481" i="87"/>
  <c r="PQ482" i="87"/>
  <c r="PQ483" i="87"/>
  <c r="PQ484" i="87"/>
  <c r="PQ485" i="87"/>
  <c r="PQ486" i="87"/>
  <c r="PQ487" i="87"/>
  <c r="PQ488" i="87"/>
  <c r="PQ489" i="87"/>
  <c r="PQ490" i="87"/>
  <c r="PQ491" i="87"/>
  <c r="PQ492" i="87"/>
  <c r="PQ493" i="87"/>
  <c r="PQ494" i="87"/>
  <c r="PQ495" i="87"/>
  <c r="PQ496" i="87"/>
  <c r="PQ497" i="87"/>
  <c r="PQ498" i="87"/>
  <c r="PQ499" i="87"/>
  <c r="PQ500" i="87"/>
  <c r="PQ501" i="87"/>
  <c r="PQ502" i="87"/>
  <c r="PQ503" i="87"/>
  <c r="PQ504" i="87"/>
  <c r="PQ505" i="87"/>
  <c r="PQ506" i="87"/>
  <c r="PQ507" i="87"/>
  <c r="PQ508" i="87"/>
  <c r="PQ509" i="87"/>
  <c r="PQ510" i="87"/>
  <c r="PQ511" i="87"/>
  <c r="PQ512" i="87"/>
  <c r="PQ513" i="87"/>
  <c r="PQ514" i="87"/>
  <c r="PQ515" i="87"/>
  <c r="PQ516" i="87"/>
  <c r="PQ517" i="87"/>
  <c r="PQ518" i="87"/>
  <c r="PQ519" i="87"/>
  <c r="PQ520" i="87"/>
  <c r="PQ521" i="87"/>
  <c r="PQ522" i="87"/>
  <c r="PQ523" i="87"/>
  <c r="PQ524" i="87"/>
  <c r="PQ525" i="87"/>
  <c r="PQ526" i="87"/>
  <c r="PQ527" i="87"/>
  <c r="PQ528" i="87"/>
  <c r="PQ529" i="87"/>
  <c r="PQ530" i="87"/>
  <c r="PQ531" i="87"/>
  <c r="PQ532" i="87"/>
  <c r="PQ533" i="87"/>
  <c r="PQ534" i="87"/>
  <c r="PQ535" i="87"/>
  <c r="PQ536" i="87"/>
  <c r="PQ537" i="87"/>
  <c r="PQ538" i="87"/>
  <c r="PQ539" i="87"/>
  <c r="PP2" i="87"/>
  <c r="PP3" i="87"/>
  <c r="PP4" i="87"/>
  <c r="PP5" i="87"/>
  <c r="PP6" i="87"/>
  <c r="PP7" i="87"/>
  <c r="PP8" i="87"/>
  <c r="PP9" i="87"/>
  <c r="PP10" i="87"/>
  <c r="PP11" i="87"/>
  <c r="PP12" i="87"/>
  <c r="PP13" i="87"/>
  <c r="PP14" i="87"/>
  <c r="PP15" i="87"/>
  <c r="PP16" i="87"/>
  <c r="PP17" i="87"/>
  <c r="PP18" i="87"/>
  <c r="PP19" i="87"/>
  <c r="PP20" i="87"/>
  <c r="PP21" i="87"/>
  <c r="PP22" i="87"/>
  <c r="PP23" i="87"/>
  <c r="PP24" i="87"/>
  <c r="PP25" i="87"/>
  <c r="PP26" i="87"/>
  <c r="PP27" i="87"/>
  <c r="PP28" i="87"/>
  <c r="PP29" i="87"/>
  <c r="PP30" i="87"/>
  <c r="PP31" i="87"/>
  <c r="PP32" i="87"/>
  <c r="PP33" i="87"/>
  <c r="PP34" i="87"/>
  <c r="PP35" i="87"/>
  <c r="PP36" i="87"/>
  <c r="PP37" i="87"/>
  <c r="PP38" i="87"/>
  <c r="PP39" i="87"/>
  <c r="PP40" i="87"/>
  <c r="PP41" i="87"/>
  <c r="PP42" i="87"/>
  <c r="PP43" i="87"/>
  <c r="PP44" i="87"/>
  <c r="PP45" i="87"/>
  <c r="PP46" i="87"/>
  <c r="PP47" i="87"/>
  <c r="PP48" i="87"/>
  <c r="PP49" i="87"/>
  <c r="PP50" i="87"/>
  <c r="PP51" i="87"/>
  <c r="PP52" i="87"/>
  <c r="PP53" i="87"/>
  <c r="PP54" i="87"/>
  <c r="PP55" i="87"/>
  <c r="PP56" i="87"/>
  <c r="PP57" i="87"/>
  <c r="PP58" i="87"/>
  <c r="PP59" i="87"/>
  <c r="PP60" i="87"/>
  <c r="PP61" i="87"/>
  <c r="PP62" i="87"/>
  <c r="PP63" i="87"/>
  <c r="PP64" i="87"/>
  <c r="PP65" i="87"/>
  <c r="PP66" i="87"/>
  <c r="PP67" i="87"/>
  <c r="PP68" i="87"/>
  <c r="PP69" i="87"/>
  <c r="PP70" i="87"/>
  <c r="PP71" i="87"/>
  <c r="PP72" i="87"/>
  <c r="PP73" i="87"/>
  <c r="PP74" i="87"/>
  <c r="PP75" i="87"/>
  <c r="PP76" i="87"/>
  <c r="PP77" i="87"/>
  <c r="PP78" i="87"/>
  <c r="PP79" i="87"/>
  <c r="PP80" i="87"/>
  <c r="PP81" i="87"/>
  <c r="PP82" i="87"/>
  <c r="PP83" i="87"/>
  <c r="PP84" i="87"/>
  <c r="PP85" i="87"/>
  <c r="PP86" i="87"/>
  <c r="PP87" i="87"/>
  <c r="PP88" i="87"/>
  <c r="PP89" i="87"/>
  <c r="PP90" i="87"/>
  <c r="PP91" i="87"/>
  <c r="PP92" i="87"/>
  <c r="PP93" i="87"/>
  <c r="PP94" i="87"/>
  <c r="PP95" i="87"/>
  <c r="PP96" i="87"/>
  <c r="PP97" i="87"/>
  <c r="PP98" i="87"/>
  <c r="PP99" i="87"/>
  <c r="PP100" i="87"/>
  <c r="PP101" i="87"/>
  <c r="PP102" i="87"/>
  <c r="PP103" i="87"/>
  <c r="PP104" i="87"/>
  <c r="PP105" i="87"/>
  <c r="PP106" i="87"/>
  <c r="PP107" i="87"/>
  <c r="PP108" i="87"/>
  <c r="PP109" i="87"/>
  <c r="PP110" i="87"/>
  <c r="PP111" i="87"/>
  <c r="PP112" i="87"/>
  <c r="PP113" i="87"/>
  <c r="PP114" i="87"/>
  <c r="PP115" i="87"/>
  <c r="PP116" i="87"/>
  <c r="PP117" i="87"/>
  <c r="PP118" i="87"/>
  <c r="PP119" i="87"/>
  <c r="PP120" i="87"/>
  <c r="PP121" i="87"/>
  <c r="PP122" i="87"/>
  <c r="PP123" i="87"/>
  <c r="PP124" i="87"/>
  <c r="PP125" i="87"/>
  <c r="PP126" i="87"/>
  <c r="PP127" i="87"/>
  <c r="PP128" i="87"/>
  <c r="PP129" i="87"/>
  <c r="PP130" i="87"/>
  <c r="PP131" i="87"/>
  <c r="PP132" i="87"/>
  <c r="PP133" i="87"/>
  <c r="PP134" i="87"/>
  <c r="PP135" i="87"/>
  <c r="PP136" i="87"/>
  <c r="PP137" i="87"/>
  <c r="PP138" i="87"/>
  <c r="PP139" i="87"/>
  <c r="PP140" i="87"/>
  <c r="PP141" i="87"/>
  <c r="PP142" i="87"/>
  <c r="PP143" i="87"/>
  <c r="PP144" i="87"/>
  <c r="PP145" i="87"/>
  <c r="PP146" i="87"/>
  <c r="PP147" i="87"/>
  <c r="PP148" i="87"/>
  <c r="PP149" i="87"/>
  <c r="PP150" i="87"/>
  <c r="PP151" i="87"/>
  <c r="PP152" i="87"/>
  <c r="PP153" i="87"/>
  <c r="PP154" i="87"/>
  <c r="PP155" i="87"/>
  <c r="PP156" i="87"/>
  <c r="PP157" i="87"/>
  <c r="PP158" i="87"/>
  <c r="PP159" i="87"/>
  <c r="PP160" i="87"/>
  <c r="PP161" i="87"/>
  <c r="PP162" i="87"/>
  <c r="PP163" i="87"/>
  <c r="PP164" i="87"/>
  <c r="PP165" i="87"/>
  <c r="PP166" i="87"/>
  <c r="PP167" i="87"/>
  <c r="PP168" i="87"/>
  <c r="PP169" i="87"/>
  <c r="PP170" i="87"/>
  <c r="PP171" i="87"/>
  <c r="PP172" i="87"/>
  <c r="PP173" i="87"/>
  <c r="PP174" i="87"/>
  <c r="PP175" i="87"/>
  <c r="PP176" i="87"/>
  <c r="PP177" i="87"/>
  <c r="PP178" i="87"/>
  <c r="PP179" i="87"/>
  <c r="PP180" i="87"/>
  <c r="PP181" i="87"/>
  <c r="PP182" i="87"/>
  <c r="PP183" i="87"/>
  <c r="PP184" i="87"/>
  <c r="PP185" i="87"/>
  <c r="PP186" i="87"/>
  <c r="PP187" i="87"/>
  <c r="PP188" i="87"/>
  <c r="PP189" i="87"/>
  <c r="PP190" i="87"/>
  <c r="PP191" i="87"/>
  <c r="PP192" i="87"/>
  <c r="PP193" i="87"/>
  <c r="PP194" i="87"/>
  <c r="PP195" i="87"/>
  <c r="PP196" i="87"/>
  <c r="PP197" i="87"/>
  <c r="PP198" i="87"/>
  <c r="PP199" i="87"/>
  <c r="PP200" i="87"/>
  <c r="PP201" i="87"/>
  <c r="PP202" i="87"/>
  <c r="PP203" i="87"/>
  <c r="PP204" i="87"/>
  <c r="PP205" i="87"/>
  <c r="PP206" i="87"/>
  <c r="PP207" i="87"/>
  <c r="PP208" i="87"/>
  <c r="PP209" i="87"/>
  <c r="PP210" i="87"/>
  <c r="PP211" i="87"/>
  <c r="PP212" i="87"/>
  <c r="PP213" i="87"/>
  <c r="PP214" i="87"/>
  <c r="PP215" i="87"/>
  <c r="PP216" i="87"/>
  <c r="PP217" i="87"/>
  <c r="PP218" i="87"/>
  <c r="PP219" i="87"/>
  <c r="PP220" i="87"/>
  <c r="PP221" i="87"/>
  <c r="PP222" i="87"/>
  <c r="PP223" i="87"/>
  <c r="PP224" i="87"/>
  <c r="PP225" i="87"/>
  <c r="PP226" i="87"/>
  <c r="PP227" i="87"/>
  <c r="PP228" i="87"/>
  <c r="PP229" i="87"/>
  <c r="PP230" i="87"/>
  <c r="PP231" i="87"/>
  <c r="PP232" i="87"/>
  <c r="PP233" i="87"/>
  <c r="PP234" i="87"/>
  <c r="PP235" i="87"/>
  <c r="PP236" i="87"/>
  <c r="PP237" i="87"/>
  <c r="PP238" i="87"/>
  <c r="PP239" i="87"/>
  <c r="PP240" i="87"/>
  <c r="PP241" i="87"/>
  <c r="PP242" i="87"/>
  <c r="PP243" i="87"/>
  <c r="PP244" i="87"/>
  <c r="PP245" i="87"/>
  <c r="PP246" i="87"/>
  <c r="PP247" i="87"/>
  <c r="PP248" i="87"/>
  <c r="PP249" i="87"/>
  <c r="PP250" i="87"/>
  <c r="PP251" i="87"/>
  <c r="PP252" i="87"/>
  <c r="PP253" i="87"/>
  <c r="PP254" i="87"/>
  <c r="PP255" i="87"/>
  <c r="PP256" i="87"/>
  <c r="PP257" i="87"/>
  <c r="PP258" i="87"/>
  <c r="PP259" i="87"/>
  <c r="PP260" i="87"/>
  <c r="PP261" i="87"/>
  <c r="PP262" i="87"/>
  <c r="PP263" i="87"/>
  <c r="PP264" i="87"/>
  <c r="PP265" i="87"/>
  <c r="PP266" i="87"/>
  <c r="PP267" i="87"/>
  <c r="PP268" i="87"/>
  <c r="PP269" i="87"/>
  <c r="PP270" i="87"/>
  <c r="PP271" i="87"/>
  <c r="PP272" i="87"/>
  <c r="PP273" i="87"/>
  <c r="PP274" i="87"/>
  <c r="PP275" i="87"/>
  <c r="PP276" i="87"/>
  <c r="PP277" i="87"/>
  <c r="PP278" i="87"/>
  <c r="PP279" i="87"/>
  <c r="PP280" i="87"/>
  <c r="PP281" i="87"/>
  <c r="PP282" i="87"/>
  <c r="PP283" i="87"/>
  <c r="PP284" i="87"/>
  <c r="PP285" i="87"/>
  <c r="PP286" i="87"/>
  <c r="PP287" i="87"/>
  <c r="PP288" i="87"/>
  <c r="PP289" i="87"/>
  <c r="PP290" i="87"/>
  <c r="PP291" i="87"/>
  <c r="PP292" i="87"/>
  <c r="PP293" i="87"/>
  <c r="PP294" i="87"/>
  <c r="PP295" i="87"/>
  <c r="PP296" i="87"/>
  <c r="PP297" i="87"/>
  <c r="PP298" i="87"/>
  <c r="PP299" i="87"/>
  <c r="PP300" i="87"/>
  <c r="PP301" i="87"/>
  <c r="PP302" i="87"/>
  <c r="PP303" i="87"/>
  <c r="PP304" i="87"/>
  <c r="PP305" i="87"/>
  <c r="PP306" i="87"/>
  <c r="PP307" i="87"/>
  <c r="PP308" i="87"/>
  <c r="PP309" i="87"/>
  <c r="PP310" i="87"/>
  <c r="PP311" i="87"/>
  <c r="PP312" i="87"/>
  <c r="PP313" i="87"/>
  <c r="PP314" i="87"/>
  <c r="PP315" i="87"/>
  <c r="PP316" i="87"/>
  <c r="PP317" i="87"/>
  <c r="PP318" i="87"/>
  <c r="PP319" i="87"/>
  <c r="PP320" i="87"/>
  <c r="PP321" i="87"/>
  <c r="PP322" i="87"/>
  <c r="PP323" i="87"/>
  <c r="PP324" i="87"/>
  <c r="PP325" i="87"/>
  <c r="PP326" i="87"/>
  <c r="PP327" i="87"/>
  <c r="PP328" i="87"/>
  <c r="PP329" i="87"/>
  <c r="PP330" i="87"/>
  <c r="PP331" i="87"/>
  <c r="PP332" i="87"/>
  <c r="PP333" i="87"/>
  <c r="PP334" i="87"/>
  <c r="PP335" i="87"/>
  <c r="PP336" i="87"/>
  <c r="PP337" i="87"/>
  <c r="PP338" i="87"/>
  <c r="PP339" i="87"/>
  <c r="PP340" i="87"/>
  <c r="PP341" i="87"/>
  <c r="PP342" i="87"/>
  <c r="PP343" i="87"/>
  <c r="PP344" i="87"/>
  <c r="PP345" i="87"/>
  <c r="PP346" i="87"/>
  <c r="PP347" i="87"/>
  <c r="PP348" i="87"/>
  <c r="PP349" i="87"/>
  <c r="PP350" i="87"/>
  <c r="PP351" i="87"/>
  <c r="PP352" i="87"/>
  <c r="PP353" i="87"/>
  <c r="PP354" i="87"/>
  <c r="PP355" i="87"/>
  <c r="PP356" i="87"/>
  <c r="PP357" i="87"/>
  <c r="PP358" i="87"/>
  <c r="PP359" i="87"/>
  <c r="PP360" i="87"/>
  <c r="PP361" i="87"/>
  <c r="PP362" i="87"/>
  <c r="PP363" i="87"/>
  <c r="PP364" i="87"/>
  <c r="PP365" i="87"/>
  <c r="PP366" i="87"/>
  <c r="PP367" i="87"/>
  <c r="PP368" i="87"/>
  <c r="PP369" i="87"/>
  <c r="PP370" i="87"/>
  <c r="PP371" i="87"/>
  <c r="PP372" i="87"/>
  <c r="PP373" i="87"/>
  <c r="PP374" i="87"/>
  <c r="PP375" i="87"/>
  <c r="PP376" i="87"/>
  <c r="PP377" i="87"/>
  <c r="PP378" i="87"/>
  <c r="PP379" i="87"/>
  <c r="PP380" i="87"/>
  <c r="PP381" i="87"/>
  <c r="PP382" i="87"/>
  <c r="PP383" i="87"/>
  <c r="PP384" i="87"/>
  <c r="PP385" i="87"/>
  <c r="PP386" i="87"/>
  <c r="PP387" i="87"/>
  <c r="PP388" i="87"/>
  <c r="PP389" i="87"/>
  <c r="PP390" i="87"/>
  <c r="PP391" i="87"/>
  <c r="PP392" i="87"/>
  <c r="PP393" i="87"/>
  <c r="PP394" i="87"/>
  <c r="PP395" i="87"/>
  <c r="PP396" i="87"/>
  <c r="PP397" i="87"/>
  <c r="PP398" i="87"/>
  <c r="PP399" i="87"/>
  <c r="PP400" i="87"/>
  <c r="PP401" i="87"/>
  <c r="PP402" i="87"/>
  <c r="PP403" i="87"/>
  <c r="PP404" i="87"/>
  <c r="PP405" i="87"/>
  <c r="PP406" i="87"/>
  <c r="PP407" i="87"/>
  <c r="PP408" i="87"/>
  <c r="PP409" i="87"/>
  <c r="PP410" i="87"/>
  <c r="PP411" i="87"/>
  <c r="PP412" i="87"/>
  <c r="PP413" i="87"/>
  <c r="PP414" i="87"/>
  <c r="PP415" i="87"/>
  <c r="PP416" i="87"/>
  <c r="PP417" i="87"/>
  <c r="PP418" i="87"/>
  <c r="PP419" i="87"/>
  <c r="PP420" i="87"/>
  <c r="PP421" i="87"/>
  <c r="PP422" i="87"/>
  <c r="PP423" i="87"/>
  <c r="PP424" i="87"/>
  <c r="PP425" i="87"/>
  <c r="PP426" i="87"/>
  <c r="PP427" i="87"/>
  <c r="PP428" i="87"/>
  <c r="PP429" i="87"/>
  <c r="PP430" i="87"/>
  <c r="PP431" i="87"/>
  <c r="PP432" i="87"/>
  <c r="PP433" i="87"/>
  <c r="PP434" i="87"/>
  <c r="PP435" i="87"/>
  <c r="PP436" i="87"/>
  <c r="PP437" i="87"/>
  <c r="PP438" i="87"/>
  <c r="PP439" i="87"/>
  <c r="PP440" i="87"/>
  <c r="PP441" i="87"/>
  <c r="PP442" i="87"/>
  <c r="PP443" i="87"/>
  <c r="PP444" i="87"/>
  <c r="PP445" i="87"/>
  <c r="PP446" i="87"/>
  <c r="PP447" i="87"/>
  <c r="PP448" i="87"/>
  <c r="PP449" i="87"/>
  <c r="PP450" i="87"/>
  <c r="PP451" i="87"/>
  <c r="PP452" i="87"/>
  <c r="PP453" i="87"/>
  <c r="PP454" i="87"/>
  <c r="PP455" i="87"/>
  <c r="PP456" i="87"/>
  <c r="PP457" i="87"/>
  <c r="PP458" i="87"/>
  <c r="PP459" i="87"/>
  <c r="PP460" i="87"/>
  <c r="PP461" i="87"/>
  <c r="PP462" i="87"/>
  <c r="PP463" i="87"/>
  <c r="PP464" i="87"/>
  <c r="PP465" i="87"/>
  <c r="PP466" i="87"/>
  <c r="PP467" i="87"/>
  <c r="PP468" i="87"/>
  <c r="PP469" i="87"/>
  <c r="PP470" i="87"/>
  <c r="PP471" i="87"/>
  <c r="PP472" i="87"/>
  <c r="PP473" i="87"/>
  <c r="PP474" i="87"/>
  <c r="PP475" i="87"/>
  <c r="PP476" i="87"/>
  <c r="PP477" i="87"/>
  <c r="PP478" i="87"/>
  <c r="PP479" i="87"/>
  <c r="PP480" i="87"/>
  <c r="PP481" i="87"/>
  <c r="PP482" i="87"/>
  <c r="PP483" i="87"/>
  <c r="PP484" i="87"/>
  <c r="PP485" i="87"/>
  <c r="PP486" i="87"/>
  <c r="PP487" i="87"/>
  <c r="PP488" i="87"/>
  <c r="PP489" i="87"/>
  <c r="PP490" i="87"/>
  <c r="PP491" i="87"/>
  <c r="PP492" i="87"/>
  <c r="PP493" i="87"/>
  <c r="PP494" i="87"/>
  <c r="PP495" i="87"/>
  <c r="PP496" i="87"/>
  <c r="PP497" i="87"/>
  <c r="PP498" i="87"/>
  <c r="PP499" i="87"/>
  <c r="PP500" i="87"/>
  <c r="PP501" i="87"/>
  <c r="PP502" i="87"/>
  <c r="PP503" i="87"/>
  <c r="PP504" i="87"/>
  <c r="PP505" i="87"/>
  <c r="PP506" i="87"/>
  <c r="PP507" i="87"/>
  <c r="PP508" i="87"/>
  <c r="PP509" i="87"/>
  <c r="PP510" i="87"/>
  <c r="PP511" i="87"/>
  <c r="PP512" i="87"/>
  <c r="PP513" i="87"/>
  <c r="PP514" i="87"/>
  <c r="PP515" i="87"/>
  <c r="PP516" i="87"/>
  <c r="PP517" i="87"/>
  <c r="PP518" i="87"/>
  <c r="PP519" i="87"/>
  <c r="PP520" i="87"/>
  <c r="PP521" i="87"/>
  <c r="PP522" i="87"/>
  <c r="PP523" i="87"/>
  <c r="PP524" i="87"/>
  <c r="PP525" i="87"/>
  <c r="PP526" i="87"/>
  <c r="PP527" i="87"/>
  <c r="PP528" i="87"/>
  <c r="PP529" i="87"/>
  <c r="PP530" i="87"/>
  <c r="PP531" i="87"/>
  <c r="PP532" i="87"/>
  <c r="PP533" i="87"/>
  <c r="PP534" i="87"/>
  <c r="PP535" i="87"/>
  <c r="PP536" i="87"/>
  <c r="PP537" i="87"/>
  <c r="PP538" i="87"/>
  <c r="PP539" i="87"/>
  <c r="PK2" i="87"/>
  <c r="PK3" i="87"/>
  <c r="PK4" i="87"/>
  <c r="PK5" i="87"/>
  <c r="PK6" i="87"/>
  <c r="PK7" i="87"/>
  <c r="PK8" i="87"/>
  <c r="PK9" i="87"/>
  <c r="PK10" i="87"/>
  <c r="PK11" i="87"/>
  <c r="PK12" i="87"/>
  <c r="PK13" i="87"/>
  <c r="PK14" i="87"/>
  <c r="PK15" i="87"/>
  <c r="PK16" i="87"/>
  <c r="PK17" i="87"/>
  <c r="PK18" i="87"/>
  <c r="PK19" i="87"/>
  <c r="PK20" i="87"/>
  <c r="PK21" i="87"/>
  <c r="PK22" i="87"/>
  <c r="PK23" i="87"/>
  <c r="PK24" i="87"/>
  <c r="PK25" i="87"/>
  <c r="PK26" i="87"/>
  <c r="PK27" i="87"/>
  <c r="PK28" i="87"/>
  <c r="PK29" i="87"/>
  <c r="PK30" i="87"/>
  <c r="PK31" i="87"/>
  <c r="PK32" i="87"/>
  <c r="PK33" i="87"/>
  <c r="PK34" i="87"/>
  <c r="PK35" i="87"/>
  <c r="PK36" i="87"/>
  <c r="PK37" i="87"/>
  <c r="PK38" i="87"/>
  <c r="PK39" i="87"/>
  <c r="PK40" i="87"/>
  <c r="PK41" i="87"/>
  <c r="PK42" i="87"/>
  <c r="PK43" i="87"/>
  <c r="PK44" i="87"/>
  <c r="PK45" i="87"/>
  <c r="PK46" i="87"/>
  <c r="PK47" i="87"/>
  <c r="PK48" i="87"/>
  <c r="PK49" i="87"/>
  <c r="PK50" i="87"/>
  <c r="PK51" i="87"/>
  <c r="PK52" i="87"/>
  <c r="PK53" i="87"/>
  <c r="PK54" i="87"/>
  <c r="PK55" i="87"/>
  <c r="PK56" i="87"/>
  <c r="PK57" i="87"/>
  <c r="PK58" i="87"/>
  <c r="PK59" i="87"/>
  <c r="PK60" i="87"/>
  <c r="PK61" i="87"/>
  <c r="PK62" i="87"/>
  <c r="PK63" i="87"/>
  <c r="PK64" i="87"/>
  <c r="PK65" i="87"/>
  <c r="PK66" i="87"/>
  <c r="PK67" i="87"/>
  <c r="PK68" i="87"/>
  <c r="PK69" i="87"/>
  <c r="PK70" i="87"/>
  <c r="PK71" i="87"/>
  <c r="PK72" i="87"/>
  <c r="PK73" i="87"/>
  <c r="PK74" i="87"/>
  <c r="PK75" i="87"/>
  <c r="PK76" i="87"/>
  <c r="PK77" i="87"/>
  <c r="PK78" i="87"/>
  <c r="PK79" i="87"/>
  <c r="PK80" i="87"/>
  <c r="PK81" i="87"/>
  <c r="PK82" i="87"/>
  <c r="PK83" i="87"/>
  <c r="PK84" i="87"/>
  <c r="PK85" i="87"/>
  <c r="PK86" i="87"/>
  <c r="PK87" i="87"/>
  <c r="PK88" i="87"/>
  <c r="PK89" i="87"/>
  <c r="PK90" i="87"/>
  <c r="PK91" i="87"/>
  <c r="PK92" i="87"/>
  <c r="PK93" i="87"/>
  <c r="PK94" i="87"/>
  <c r="PK95" i="87"/>
  <c r="PK96" i="87"/>
  <c r="PK97" i="87"/>
  <c r="PK98" i="87"/>
  <c r="PK99" i="87"/>
  <c r="PK100" i="87"/>
  <c r="PK101" i="87"/>
  <c r="PK102" i="87"/>
  <c r="PK103" i="87"/>
  <c r="PK104" i="87"/>
  <c r="PK105" i="87"/>
  <c r="PK106" i="87"/>
  <c r="PK107" i="87"/>
  <c r="PK108" i="87"/>
  <c r="PK109" i="87"/>
  <c r="PK110" i="87"/>
  <c r="PK111" i="87"/>
  <c r="PK112" i="87"/>
  <c r="PK113" i="87"/>
  <c r="PK114" i="87"/>
  <c r="PK115" i="87"/>
  <c r="PK116" i="87"/>
  <c r="PK117" i="87"/>
  <c r="PK118" i="87"/>
  <c r="PK119" i="87"/>
  <c r="PK120" i="87"/>
  <c r="PK121" i="87"/>
  <c r="PK122" i="87"/>
  <c r="PK123" i="87"/>
  <c r="PK124" i="87"/>
  <c r="PK125" i="87"/>
  <c r="PK126" i="87"/>
  <c r="PK127" i="87"/>
  <c r="PK128" i="87"/>
  <c r="PK129" i="87"/>
  <c r="PK130" i="87"/>
  <c r="PK131" i="87"/>
  <c r="PK132" i="87"/>
  <c r="PK133" i="87"/>
  <c r="PK134" i="87"/>
  <c r="PK135" i="87"/>
  <c r="PK136" i="87"/>
  <c r="PK137" i="87"/>
  <c r="PK138" i="87"/>
  <c r="PK139" i="87"/>
  <c r="PK140" i="87"/>
  <c r="PK141" i="87"/>
  <c r="PK142" i="87"/>
  <c r="PK143" i="87"/>
  <c r="PK144" i="87"/>
  <c r="PK145" i="87"/>
  <c r="PK146" i="87"/>
  <c r="PK147" i="87"/>
  <c r="PK148" i="87"/>
  <c r="PK149" i="87"/>
  <c r="PK150" i="87"/>
  <c r="PK151" i="87"/>
  <c r="PK152" i="87"/>
  <c r="PK153" i="87"/>
  <c r="PK154" i="87"/>
  <c r="PK155" i="87"/>
  <c r="PK156" i="87"/>
  <c r="PK157" i="87"/>
  <c r="PK158" i="87"/>
  <c r="PK159" i="87"/>
  <c r="PK160" i="87"/>
  <c r="PK161" i="87"/>
  <c r="PK162" i="87"/>
  <c r="PK163" i="87"/>
  <c r="PK164" i="87"/>
  <c r="PK165" i="87"/>
  <c r="PK166" i="87"/>
  <c r="PK167" i="87"/>
  <c r="PK168" i="87"/>
  <c r="PK169" i="87"/>
  <c r="PK170" i="87"/>
  <c r="PK171" i="87"/>
  <c r="PK172" i="87"/>
  <c r="PK173" i="87"/>
  <c r="PK174" i="87"/>
  <c r="PK175" i="87"/>
  <c r="PK176" i="87"/>
  <c r="PK177" i="87"/>
  <c r="PK178" i="87"/>
  <c r="PK179" i="87"/>
  <c r="PK180" i="87"/>
  <c r="PK181" i="87"/>
  <c r="PK182" i="87"/>
  <c r="PK183" i="87"/>
  <c r="PK184" i="87"/>
  <c r="PK185" i="87"/>
  <c r="PK186" i="87"/>
  <c r="PK187" i="87"/>
  <c r="PK188" i="87"/>
  <c r="PK189" i="87"/>
  <c r="PK190" i="87"/>
  <c r="PK191" i="87"/>
  <c r="PK192" i="87"/>
  <c r="PK193" i="87"/>
  <c r="PK194" i="87"/>
  <c r="PK195" i="87"/>
  <c r="PK196" i="87"/>
  <c r="PK197" i="87"/>
  <c r="PK198" i="87"/>
  <c r="PK199" i="87"/>
  <c r="PK200" i="87"/>
  <c r="PK201" i="87"/>
  <c r="PK202" i="87"/>
  <c r="PK203" i="87"/>
  <c r="PK204" i="87"/>
  <c r="PK205" i="87"/>
  <c r="PK206" i="87"/>
  <c r="PK207" i="87"/>
  <c r="PK208" i="87"/>
  <c r="PK209" i="87"/>
  <c r="PK210" i="87"/>
  <c r="PK211" i="87"/>
  <c r="PK212" i="87"/>
  <c r="PK213" i="87"/>
  <c r="PK214" i="87"/>
  <c r="PK215" i="87"/>
  <c r="PK216" i="87"/>
  <c r="PK217" i="87"/>
  <c r="PK218" i="87"/>
  <c r="PK219" i="87"/>
  <c r="PK220" i="87"/>
  <c r="PK221" i="87"/>
  <c r="PK222" i="87"/>
  <c r="PK223" i="87"/>
  <c r="PK224" i="87"/>
  <c r="PK225" i="87"/>
  <c r="PK226" i="87"/>
  <c r="PK227" i="87"/>
  <c r="PK228" i="87"/>
  <c r="PK229" i="87"/>
  <c r="PK230" i="87"/>
  <c r="PK231" i="87"/>
  <c r="PK232" i="87"/>
  <c r="PK233" i="87"/>
  <c r="PK234" i="87"/>
  <c r="PK235" i="87"/>
  <c r="PK236" i="87"/>
  <c r="PK237" i="87"/>
  <c r="PK238" i="87"/>
  <c r="PK239" i="87"/>
  <c r="PK240" i="87"/>
  <c r="PK241" i="87"/>
  <c r="PK242" i="87"/>
  <c r="PK243" i="87"/>
  <c r="PK244" i="87"/>
  <c r="PK245" i="87"/>
  <c r="PK246" i="87"/>
  <c r="PK247" i="87"/>
  <c r="PK248" i="87"/>
  <c r="PK249" i="87"/>
  <c r="PK250" i="87"/>
  <c r="PK251" i="87"/>
  <c r="PK252" i="87"/>
  <c r="PK253" i="87"/>
  <c r="PK254" i="87"/>
  <c r="PK255" i="87"/>
  <c r="PK256" i="87"/>
  <c r="PK257" i="87"/>
  <c r="PK258" i="87"/>
  <c r="PK259" i="87"/>
  <c r="PK260" i="87"/>
  <c r="PK261" i="87"/>
  <c r="PK262" i="87"/>
  <c r="PK263" i="87"/>
  <c r="PK264" i="87"/>
  <c r="PK265" i="87"/>
  <c r="PK266" i="87"/>
  <c r="PK267" i="87"/>
  <c r="PK268" i="87"/>
  <c r="PK269" i="87"/>
  <c r="PK270" i="87"/>
  <c r="PK271" i="87"/>
  <c r="PK272" i="87"/>
  <c r="PK273" i="87"/>
  <c r="PK274" i="87"/>
  <c r="PK275" i="87"/>
  <c r="PK276" i="87"/>
  <c r="PK277" i="87"/>
  <c r="PK278" i="87"/>
  <c r="PK279" i="87"/>
  <c r="PK280" i="87"/>
  <c r="PK281" i="87"/>
  <c r="PK282" i="87"/>
  <c r="PK283" i="87"/>
  <c r="PK284" i="87"/>
  <c r="PK285" i="87"/>
  <c r="PK286" i="87"/>
  <c r="PK287" i="87"/>
  <c r="PK288" i="87"/>
  <c r="PK289" i="87"/>
  <c r="PK290" i="87"/>
  <c r="PK291" i="87"/>
  <c r="PK292" i="87"/>
  <c r="PK293" i="87"/>
  <c r="PK294" i="87"/>
  <c r="PK295" i="87"/>
  <c r="PK296" i="87"/>
  <c r="PK297" i="87"/>
  <c r="PK298" i="87"/>
  <c r="PK299" i="87"/>
  <c r="PK300" i="87"/>
  <c r="PK301" i="87"/>
  <c r="PK302" i="87"/>
  <c r="PK303" i="87"/>
  <c r="PK304" i="87"/>
  <c r="PK305" i="87"/>
  <c r="PK306" i="87"/>
  <c r="PK307" i="87"/>
  <c r="PK308" i="87"/>
  <c r="PK309" i="87"/>
  <c r="PK310" i="87"/>
  <c r="PK311" i="87"/>
  <c r="PK312" i="87"/>
  <c r="PK313" i="87"/>
  <c r="PK314" i="87"/>
  <c r="PK315" i="87"/>
  <c r="PK316" i="87"/>
  <c r="PK317" i="87"/>
  <c r="PK318" i="87"/>
  <c r="PK319" i="87"/>
  <c r="PK320" i="87"/>
  <c r="PK321" i="87"/>
  <c r="PK322" i="87"/>
  <c r="PK323" i="87"/>
  <c r="PK324" i="87"/>
  <c r="PK325" i="87"/>
  <c r="PK326" i="87"/>
  <c r="PK327" i="87"/>
  <c r="PK328" i="87"/>
  <c r="PK329" i="87"/>
  <c r="PK330" i="87"/>
  <c r="PK331" i="87"/>
  <c r="PK332" i="87"/>
  <c r="PK333" i="87"/>
  <c r="PK334" i="87"/>
  <c r="PK335" i="87"/>
  <c r="PK336" i="87"/>
  <c r="PK337" i="87"/>
  <c r="PK338" i="87"/>
  <c r="PK339" i="87"/>
  <c r="PK340" i="87"/>
  <c r="PK341" i="87"/>
  <c r="PK342" i="87"/>
  <c r="PK343" i="87"/>
  <c r="PK344" i="87"/>
  <c r="PK345" i="87"/>
  <c r="PK346" i="87"/>
  <c r="PK347" i="87"/>
  <c r="PK348" i="87"/>
  <c r="PK349" i="87"/>
  <c r="PK350" i="87"/>
  <c r="PK351" i="87"/>
  <c r="PK352" i="87"/>
  <c r="PK353" i="87"/>
  <c r="PK354" i="87"/>
  <c r="PK355" i="87"/>
  <c r="PK356" i="87"/>
  <c r="PK357" i="87"/>
  <c r="PK358" i="87"/>
  <c r="PK359" i="87"/>
  <c r="PK360" i="87"/>
  <c r="PK361" i="87"/>
  <c r="PK362" i="87"/>
  <c r="PK363" i="87"/>
  <c r="PK364" i="87"/>
  <c r="PK365" i="87"/>
  <c r="PK366" i="87"/>
  <c r="PK367" i="87"/>
  <c r="PK368" i="87"/>
  <c r="PK369" i="87"/>
  <c r="PK370" i="87"/>
  <c r="PK371" i="87"/>
  <c r="PK372" i="87"/>
  <c r="PK373" i="87"/>
  <c r="PK374" i="87"/>
  <c r="PK375" i="87"/>
  <c r="PK376" i="87"/>
  <c r="PK377" i="87"/>
  <c r="PK378" i="87"/>
  <c r="PK379" i="87"/>
  <c r="PK380" i="87"/>
  <c r="PK381" i="87"/>
  <c r="PK382" i="87"/>
  <c r="PK383" i="87"/>
  <c r="PK384" i="87"/>
  <c r="PK385" i="87"/>
  <c r="PK386" i="87"/>
  <c r="PK387" i="87"/>
  <c r="PK388" i="87"/>
  <c r="PK389" i="87"/>
  <c r="PK390" i="87"/>
  <c r="PK391" i="87"/>
  <c r="PK392" i="87"/>
  <c r="PK393" i="87"/>
  <c r="PK394" i="87"/>
  <c r="PK395" i="87"/>
  <c r="PK396" i="87"/>
  <c r="PK397" i="87"/>
  <c r="PK398" i="87"/>
  <c r="PK399" i="87"/>
  <c r="PK400" i="87"/>
  <c r="PK401" i="87"/>
  <c r="PK402" i="87"/>
  <c r="PK403" i="87"/>
  <c r="PK404" i="87"/>
  <c r="PK405" i="87"/>
  <c r="PK406" i="87"/>
  <c r="PK407" i="87"/>
  <c r="PK408" i="87"/>
  <c r="PK409" i="87"/>
  <c r="PK410" i="87"/>
  <c r="PK411" i="87"/>
  <c r="PK412" i="87"/>
  <c r="PK413" i="87"/>
  <c r="PK414" i="87"/>
  <c r="PK415" i="87"/>
  <c r="PK416" i="87"/>
  <c r="PK417" i="87"/>
  <c r="PK418" i="87"/>
  <c r="PK419" i="87"/>
  <c r="PK420" i="87"/>
  <c r="PK421" i="87"/>
  <c r="PK422" i="87"/>
  <c r="PK423" i="87"/>
  <c r="PK424" i="87"/>
  <c r="PK425" i="87"/>
  <c r="PK426" i="87"/>
  <c r="PK427" i="87"/>
  <c r="PK428" i="87"/>
  <c r="PK429" i="87"/>
  <c r="PK430" i="87"/>
  <c r="PK431" i="87"/>
  <c r="PK432" i="87"/>
  <c r="PK433" i="87"/>
  <c r="PK434" i="87"/>
  <c r="PK435" i="87"/>
  <c r="PK436" i="87"/>
  <c r="PK437" i="87"/>
  <c r="PK438" i="87"/>
  <c r="PK439" i="87"/>
  <c r="PK440" i="87"/>
  <c r="PK441" i="87"/>
  <c r="PK442" i="87"/>
  <c r="PK443" i="87"/>
  <c r="PK444" i="87"/>
  <c r="PK445" i="87"/>
  <c r="PK446" i="87"/>
  <c r="PK447" i="87"/>
  <c r="PK448" i="87"/>
  <c r="PK449" i="87"/>
  <c r="PK450" i="87"/>
  <c r="PK451" i="87"/>
  <c r="PK452" i="87"/>
  <c r="PK453" i="87"/>
  <c r="PK454" i="87"/>
  <c r="PK455" i="87"/>
  <c r="PK456" i="87"/>
  <c r="PK457" i="87"/>
  <c r="PK458" i="87"/>
  <c r="PK459" i="87"/>
  <c r="PK460" i="87"/>
  <c r="PK461" i="87"/>
  <c r="PK462" i="87"/>
  <c r="PK463" i="87"/>
  <c r="PK464" i="87"/>
  <c r="PK465" i="87"/>
  <c r="PK466" i="87"/>
  <c r="PK467" i="87"/>
  <c r="PK468" i="87"/>
  <c r="PK469" i="87"/>
  <c r="PK470" i="87"/>
  <c r="PK471" i="87"/>
  <c r="PK472" i="87"/>
  <c r="PK473" i="87"/>
  <c r="PK474" i="87"/>
  <c r="PK475" i="87"/>
  <c r="PK476" i="87"/>
  <c r="PK477" i="87"/>
  <c r="PK478" i="87"/>
  <c r="PK479" i="87"/>
  <c r="PK480" i="87"/>
  <c r="PK481" i="87"/>
  <c r="PK482" i="87"/>
  <c r="PK483" i="87"/>
  <c r="PK484" i="87"/>
  <c r="PK485" i="87"/>
  <c r="PK486" i="87"/>
  <c r="PK487" i="87"/>
  <c r="PK488" i="87"/>
  <c r="PK489" i="87"/>
  <c r="PK490" i="87"/>
  <c r="PK491" i="87"/>
  <c r="PK492" i="87"/>
  <c r="PK493" i="87"/>
  <c r="PK494" i="87"/>
  <c r="PK495" i="87"/>
  <c r="PK496" i="87"/>
  <c r="PK497" i="87"/>
  <c r="PK498" i="87"/>
  <c r="PK499" i="87"/>
  <c r="PK500" i="87"/>
  <c r="PK501" i="87"/>
  <c r="PK502" i="87"/>
  <c r="PK503" i="87"/>
  <c r="PK504" i="87"/>
  <c r="PK505" i="87"/>
  <c r="PK506" i="87"/>
  <c r="PK507" i="87"/>
  <c r="PK508" i="87"/>
  <c r="PK509" i="87"/>
  <c r="PK510" i="87"/>
  <c r="PK511" i="87"/>
  <c r="PK512" i="87"/>
  <c r="PK513" i="87"/>
  <c r="PK514" i="87"/>
  <c r="PK515" i="87"/>
  <c r="PK516" i="87"/>
  <c r="PK517" i="87"/>
  <c r="PK518" i="87"/>
  <c r="PK519" i="87"/>
  <c r="PK520" i="87"/>
  <c r="PK521" i="87"/>
  <c r="PK522" i="87"/>
  <c r="PK523" i="87"/>
  <c r="PK524" i="87"/>
  <c r="PK525" i="87"/>
  <c r="PK526" i="87"/>
  <c r="PK527" i="87"/>
  <c r="PK528" i="87"/>
  <c r="PK529" i="87"/>
  <c r="PK530" i="87"/>
  <c r="PK531" i="87"/>
  <c r="PK532" i="87"/>
  <c r="PK533" i="87"/>
  <c r="PK534" i="87"/>
  <c r="PK535" i="87"/>
  <c r="PK536" i="87"/>
  <c r="PK537" i="87"/>
  <c r="PK538" i="87"/>
  <c r="PK539" i="87"/>
  <c r="PJ2" i="87"/>
  <c r="PJ3" i="87"/>
  <c r="PJ4" i="87"/>
  <c r="PJ5" i="87"/>
  <c r="PJ6" i="87"/>
  <c r="PJ7" i="87"/>
  <c r="PJ8" i="87"/>
  <c r="PJ9" i="87"/>
  <c r="PJ10" i="87"/>
  <c r="PJ11" i="87"/>
  <c r="PJ12" i="87"/>
  <c r="PJ13" i="87"/>
  <c r="PJ14" i="87"/>
  <c r="PJ15" i="87"/>
  <c r="PJ16" i="87"/>
  <c r="PJ17" i="87"/>
  <c r="PJ18" i="87"/>
  <c r="PJ19" i="87"/>
  <c r="PJ20" i="87"/>
  <c r="PJ21" i="87"/>
  <c r="PJ22" i="87"/>
  <c r="PJ23" i="87"/>
  <c r="PJ24" i="87"/>
  <c r="PJ25" i="87"/>
  <c r="PJ26" i="87"/>
  <c r="PJ27" i="87"/>
  <c r="PJ28" i="87"/>
  <c r="PJ29" i="87"/>
  <c r="PJ30" i="87"/>
  <c r="PJ31" i="87"/>
  <c r="PJ32" i="87"/>
  <c r="PJ33" i="87"/>
  <c r="PJ34" i="87"/>
  <c r="PJ35" i="87"/>
  <c r="PJ36" i="87"/>
  <c r="PJ37" i="87"/>
  <c r="PJ38" i="87"/>
  <c r="PJ39" i="87"/>
  <c r="PJ40" i="87"/>
  <c r="PJ41" i="87"/>
  <c r="PJ42" i="87"/>
  <c r="PJ43" i="87"/>
  <c r="PJ44" i="87"/>
  <c r="PJ45" i="87"/>
  <c r="PJ46" i="87"/>
  <c r="PJ47" i="87"/>
  <c r="PJ48" i="87"/>
  <c r="PJ49" i="87"/>
  <c r="PJ50" i="87"/>
  <c r="PJ51" i="87"/>
  <c r="PJ52" i="87"/>
  <c r="PJ53" i="87"/>
  <c r="PJ54" i="87"/>
  <c r="PJ55" i="87"/>
  <c r="PJ56" i="87"/>
  <c r="PJ57" i="87"/>
  <c r="PJ58" i="87"/>
  <c r="PJ59" i="87"/>
  <c r="PJ60" i="87"/>
  <c r="PJ61" i="87"/>
  <c r="PJ62" i="87"/>
  <c r="PJ63" i="87"/>
  <c r="PJ64" i="87"/>
  <c r="PJ65" i="87"/>
  <c r="PJ66" i="87"/>
  <c r="PJ67" i="87"/>
  <c r="PJ68" i="87"/>
  <c r="PJ69" i="87"/>
  <c r="PJ70" i="87"/>
  <c r="PJ71" i="87"/>
  <c r="PJ72" i="87"/>
  <c r="PJ73" i="87"/>
  <c r="PJ74" i="87"/>
  <c r="PJ75" i="87"/>
  <c r="PJ76" i="87"/>
  <c r="PJ77" i="87"/>
  <c r="PJ78" i="87"/>
  <c r="PJ79" i="87"/>
  <c r="PJ80" i="87"/>
  <c r="PJ81" i="87"/>
  <c r="PJ82" i="87"/>
  <c r="PJ83" i="87"/>
  <c r="PJ84" i="87"/>
  <c r="PJ85" i="87"/>
  <c r="PJ86" i="87"/>
  <c r="PJ87" i="87"/>
  <c r="PJ88" i="87"/>
  <c r="PJ89" i="87"/>
  <c r="PJ90" i="87"/>
  <c r="PJ91" i="87"/>
  <c r="PJ92" i="87"/>
  <c r="PJ93" i="87"/>
  <c r="PJ94" i="87"/>
  <c r="PJ95" i="87"/>
  <c r="PJ96" i="87"/>
  <c r="PJ97" i="87"/>
  <c r="PJ98" i="87"/>
  <c r="PJ99" i="87"/>
  <c r="PJ100" i="87"/>
  <c r="PJ101" i="87"/>
  <c r="PJ102" i="87"/>
  <c r="PJ103" i="87"/>
  <c r="PJ104" i="87"/>
  <c r="PJ105" i="87"/>
  <c r="PJ106" i="87"/>
  <c r="PJ107" i="87"/>
  <c r="PJ108" i="87"/>
  <c r="PJ109" i="87"/>
  <c r="PJ110" i="87"/>
  <c r="PJ111" i="87"/>
  <c r="PJ112" i="87"/>
  <c r="PJ113" i="87"/>
  <c r="PJ114" i="87"/>
  <c r="PJ115" i="87"/>
  <c r="PJ116" i="87"/>
  <c r="PJ117" i="87"/>
  <c r="PJ118" i="87"/>
  <c r="PJ119" i="87"/>
  <c r="PJ120" i="87"/>
  <c r="PJ121" i="87"/>
  <c r="PJ122" i="87"/>
  <c r="PJ123" i="87"/>
  <c r="PJ124" i="87"/>
  <c r="PJ125" i="87"/>
  <c r="PJ126" i="87"/>
  <c r="PJ127" i="87"/>
  <c r="PJ128" i="87"/>
  <c r="PJ129" i="87"/>
  <c r="PJ130" i="87"/>
  <c r="PJ131" i="87"/>
  <c r="PJ132" i="87"/>
  <c r="PJ133" i="87"/>
  <c r="PJ134" i="87"/>
  <c r="PJ135" i="87"/>
  <c r="PJ136" i="87"/>
  <c r="PJ137" i="87"/>
  <c r="PJ138" i="87"/>
  <c r="PJ139" i="87"/>
  <c r="PJ140" i="87"/>
  <c r="PJ141" i="87"/>
  <c r="PJ142" i="87"/>
  <c r="PJ143" i="87"/>
  <c r="PJ144" i="87"/>
  <c r="PJ145" i="87"/>
  <c r="PJ146" i="87"/>
  <c r="PJ147" i="87"/>
  <c r="PJ148" i="87"/>
  <c r="PJ149" i="87"/>
  <c r="PJ150" i="87"/>
  <c r="PJ151" i="87"/>
  <c r="PJ152" i="87"/>
  <c r="PJ153" i="87"/>
  <c r="PJ154" i="87"/>
  <c r="PJ155" i="87"/>
  <c r="PJ156" i="87"/>
  <c r="PJ157" i="87"/>
  <c r="PJ158" i="87"/>
  <c r="PJ159" i="87"/>
  <c r="PJ160" i="87"/>
  <c r="PJ161" i="87"/>
  <c r="PJ162" i="87"/>
  <c r="PJ163" i="87"/>
  <c r="PJ164" i="87"/>
  <c r="PJ165" i="87"/>
  <c r="PJ166" i="87"/>
  <c r="PJ167" i="87"/>
  <c r="PJ168" i="87"/>
  <c r="PJ169" i="87"/>
  <c r="PJ170" i="87"/>
  <c r="PJ171" i="87"/>
  <c r="PJ172" i="87"/>
  <c r="PJ173" i="87"/>
  <c r="PJ174" i="87"/>
  <c r="PJ175" i="87"/>
  <c r="PJ176" i="87"/>
  <c r="PJ177" i="87"/>
  <c r="PJ178" i="87"/>
  <c r="PJ179" i="87"/>
  <c r="PJ180" i="87"/>
  <c r="PJ181" i="87"/>
  <c r="PJ182" i="87"/>
  <c r="PJ183" i="87"/>
  <c r="PJ184" i="87"/>
  <c r="PJ185" i="87"/>
  <c r="PJ186" i="87"/>
  <c r="PJ187" i="87"/>
  <c r="PJ188" i="87"/>
  <c r="PJ189" i="87"/>
  <c r="PJ190" i="87"/>
  <c r="PJ191" i="87"/>
  <c r="PJ192" i="87"/>
  <c r="PJ193" i="87"/>
  <c r="PJ194" i="87"/>
  <c r="PJ195" i="87"/>
  <c r="PJ196" i="87"/>
  <c r="PJ197" i="87"/>
  <c r="PJ198" i="87"/>
  <c r="PJ199" i="87"/>
  <c r="PJ200" i="87"/>
  <c r="PJ201" i="87"/>
  <c r="PJ202" i="87"/>
  <c r="PJ203" i="87"/>
  <c r="PJ204" i="87"/>
  <c r="PJ205" i="87"/>
  <c r="PJ206" i="87"/>
  <c r="PJ207" i="87"/>
  <c r="PJ208" i="87"/>
  <c r="PJ209" i="87"/>
  <c r="PJ210" i="87"/>
  <c r="PJ211" i="87"/>
  <c r="PJ212" i="87"/>
  <c r="PJ213" i="87"/>
  <c r="PJ214" i="87"/>
  <c r="PJ215" i="87"/>
  <c r="PJ216" i="87"/>
  <c r="PJ217" i="87"/>
  <c r="PJ218" i="87"/>
  <c r="PJ219" i="87"/>
  <c r="PJ220" i="87"/>
  <c r="PJ221" i="87"/>
  <c r="PJ222" i="87"/>
  <c r="PJ223" i="87"/>
  <c r="PJ224" i="87"/>
  <c r="PJ225" i="87"/>
  <c r="PJ226" i="87"/>
  <c r="PJ227" i="87"/>
  <c r="PJ228" i="87"/>
  <c r="PJ229" i="87"/>
  <c r="PJ230" i="87"/>
  <c r="PJ231" i="87"/>
  <c r="PJ232" i="87"/>
  <c r="PJ233" i="87"/>
  <c r="PJ234" i="87"/>
  <c r="PJ235" i="87"/>
  <c r="PJ236" i="87"/>
  <c r="PJ237" i="87"/>
  <c r="PJ238" i="87"/>
  <c r="PJ239" i="87"/>
  <c r="PJ240" i="87"/>
  <c r="PJ241" i="87"/>
  <c r="PJ242" i="87"/>
  <c r="PJ243" i="87"/>
  <c r="PJ244" i="87"/>
  <c r="PJ245" i="87"/>
  <c r="PJ246" i="87"/>
  <c r="PJ247" i="87"/>
  <c r="PJ248" i="87"/>
  <c r="PJ249" i="87"/>
  <c r="PJ250" i="87"/>
  <c r="PJ251" i="87"/>
  <c r="PJ252" i="87"/>
  <c r="PJ253" i="87"/>
  <c r="PJ254" i="87"/>
  <c r="PJ255" i="87"/>
  <c r="PJ256" i="87"/>
  <c r="PJ257" i="87"/>
  <c r="PJ258" i="87"/>
  <c r="PJ259" i="87"/>
  <c r="PJ260" i="87"/>
  <c r="PJ261" i="87"/>
  <c r="PJ262" i="87"/>
  <c r="PJ263" i="87"/>
  <c r="PJ264" i="87"/>
  <c r="PJ265" i="87"/>
  <c r="PJ266" i="87"/>
  <c r="PJ267" i="87"/>
  <c r="PJ268" i="87"/>
  <c r="PJ269" i="87"/>
  <c r="PJ270" i="87"/>
  <c r="PJ271" i="87"/>
  <c r="PJ272" i="87"/>
  <c r="PJ273" i="87"/>
  <c r="PJ274" i="87"/>
  <c r="PJ275" i="87"/>
  <c r="PJ276" i="87"/>
  <c r="PJ277" i="87"/>
  <c r="PJ278" i="87"/>
  <c r="PJ279" i="87"/>
  <c r="PJ280" i="87"/>
  <c r="PJ281" i="87"/>
  <c r="PJ282" i="87"/>
  <c r="PJ283" i="87"/>
  <c r="PJ284" i="87"/>
  <c r="PJ285" i="87"/>
  <c r="PJ286" i="87"/>
  <c r="PJ287" i="87"/>
  <c r="PJ288" i="87"/>
  <c r="PJ289" i="87"/>
  <c r="PJ290" i="87"/>
  <c r="PJ291" i="87"/>
  <c r="PJ292" i="87"/>
  <c r="PJ293" i="87"/>
  <c r="PJ294" i="87"/>
  <c r="PJ295" i="87"/>
  <c r="PJ296" i="87"/>
  <c r="PJ297" i="87"/>
  <c r="PJ298" i="87"/>
  <c r="PJ299" i="87"/>
  <c r="PJ300" i="87"/>
  <c r="PJ301" i="87"/>
  <c r="PJ302" i="87"/>
  <c r="PJ303" i="87"/>
  <c r="PJ304" i="87"/>
  <c r="PJ305" i="87"/>
  <c r="PJ306" i="87"/>
  <c r="PJ307" i="87"/>
  <c r="PJ308" i="87"/>
  <c r="PJ309" i="87"/>
  <c r="PJ310" i="87"/>
  <c r="PJ311" i="87"/>
  <c r="PJ312" i="87"/>
  <c r="PJ313" i="87"/>
  <c r="PJ314" i="87"/>
  <c r="PJ315" i="87"/>
  <c r="PJ316" i="87"/>
  <c r="PJ317" i="87"/>
  <c r="PJ318" i="87"/>
  <c r="PJ319" i="87"/>
  <c r="PJ320" i="87"/>
  <c r="PJ321" i="87"/>
  <c r="PJ322" i="87"/>
  <c r="PJ323" i="87"/>
  <c r="PJ324" i="87"/>
  <c r="PJ325" i="87"/>
  <c r="PJ326" i="87"/>
  <c r="PJ327" i="87"/>
  <c r="PJ328" i="87"/>
  <c r="PJ329" i="87"/>
  <c r="PJ330" i="87"/>
  <c r="PJ331" i="87"/>
  <c r="PJ332" i="87"/>
  <c r="PJ333" i="87"/>
  <c r="PJ334" i="87"/>
  <c r="PJ335" i="87"/>
  <c r="PJ336" i="87"/>
  <c r="PJ337" i="87"/>
  <c r="PJ338" i="87"/>
  <c r="PJ339" i="87"/>
  <c r="PJ340" i="87"/>
  <c r="PJ341" i="87"/>
  <c r="PJ342" i="87"/>
  <c r="PJ343" i="87"/>
  <c r="PJ344" i="87"/>
  <c r="PJ345" i="87"/>
  <c r="PJ346" i="87"/>
  <c r="PJ347" i="87"/>
  <c r="PJ348" i="87"/>
  <c r="PJ349" i="87"/>
  <c r="PJ350" i="87"/>
  <c r="PJ351" i="87"/>
  <c r="PJ352" i="87"/>
  <c r="PJ353" i="87"/>
  <c r="PJ354" i="87"/>
  <c r="PJ355" i="87"/>
  <c r="PJ356" i="87"/>
  <c r="PJ357" i="87"/>
  <c r="PJ358" i="87"/>
  <c r="PJ359" i="87"/>
  <c r="PJ360" i="87"/>
  <c r="PJ361" i="87"/>
  <c r="PJ362" i="87"/>
  <c r="PJ363" i="87"/>
  <c r="PJ364" i="87"/>
  <c r="PJ365" i="87"/>
  <c r="PJ366" i="87"/>
  <c r="PJ367" i="87"/>
  <c r="PJ368" i="87"/>
  <c r="PJ369" i="87"/>
  <c r="PJ370" i="87"/>
  <c r="PJ371" i="87"/>
  <c r="PJ372" i="87"/>
  <c r="PJ373" i="87"/>
  <c r="PJ374" i="87"/>
  <c r="PJ375" i="87"/>
  <c r="PJ376" i="87"/>
  <c r="PJ377" i="87"/>
  <c r="PJ378" i="87"/>
  <c r="PJ379" i="87"/>
  <c r="PJ380" i="87"/>
  <c r="PJ381" i="87"/>
  <c r="PJ382" i="87"/>
  <c r="PJ383" i="87"/>
  <c r="PJ384" i="87"/>
  <c r="PJ385" i="87"/>
  <c r="PJ386" i="87"/>
  <c r="PJ387" i="87"/>
  <c r="PJ388" i="87"/>
  <c r="PJ389" i="87"/>
  <c r="PJ390" i="87"/>
  <c r="PJ391" i="87"/>
  <c r="PJ392" i="87"/>
  <c r="PJ393" i="87"/>
  <c r="PJ394" i="87"/>
  <c r="PJ395" i="87"/>
  <c r="PJ396" i="87"/>
  <c r="PJ397" i="87"/>
  <c r="PJ398" i="87"/>
  <c r="PJ399" i="87"/>
  <c r="PJ400" i="87"/>
  <c r="PJ401" i="87"/>
  <c r="PJ402" i="87"/>
  <c r="PJ403" i="87"/>
  <c r="PJ404" i="87"/>
  <c r="PJ405" i="87"/>
  <c r="PJ406" i="87"/>
  <c r="PJ407" i="87"/>
  <c r="PJ408" i="87"/>
  <c r="PJ409" i="87"/>
  <c r="PJ410" i="87"/>
  <c r="PJ411" i="87"/>
  <c r="PJ412" i="87"/>
  <c r="PJ413" i="87"/>
  <c r="PJ414" i="87"/>
  <c r="PJ415" i="87"/>
  <c r="PJ416" i="87"/>
  <c r="PJ417" i="87"/>
  <c r="PJ418" i="87"/>
  <c r="PJ419" i="87"/>
  <c r="PJ420" i="87"/>
  <c r="PJ421" i="87"/>
  <c r="PJ422" i="87"/>
  <c r="PJ423" i="87"/>
  <c r="PJ424" i="87"/>
  <c r="PJ425" i="87"/>
  <c r="PJ426" i="87"/>
  <c r="PJ427" i="87"/>
  <c r="PJ428" i="87"/>
  <c r="PJ429" i="87"/>
  <c r="PJ430" i="87"/>
  <c r="PJ431" i="87"/>
  <c r="PJ432" i="87"/>
  <c r="PJ433" i="87"/>
  <c r="PJ434" i="87"/>
  <c r="PJ435" i="87"/>
  <c r="PJ436" i="87"/>
  <c r="PJ437" i="87"/>
  <c r="PJ438" i="87"/>
  <c r="PJ439" i="87"/>
  <c r="PJ440" i="87"/>
  <c r="PJ441" i="87"/>
  <c r="PJ442" i="87"/>
  <c r="PJ443" i="87"/>
  <c r="PJ444" i="87"/>
  <c r="PJ445" i="87"/>
  <c r="PJ446" i="87"/>
  <c r="PJ447" i="87"/>
  <c r="PJ448" i="87"/>
  <c r="PJ449" i="87"/>
  <c r="PJ450" i="87"/>
  <c r="PJ451" i="87"/>
  <c r="PJ452" i="87"/>
  <c r="PJ453" i="87"/>
  <c r="PJ454" i="87"/>
  <c r="PJ455" i="87"/>
  <c r="PJ456" i="87"/>
  <c r="PJ457" i="87"/>
  <c r="PJ458" i="87"/>
  <c r="PJ459" i="87"/>
  <c r="PJ460" i="87"/>
  <c r="PJ461" i="87"/>
  <c r="PJ462" i="87"/>
  <c r="PJ463" i="87"/>
  <c r="PJ464" i="87"/>
  <c r="PJ465" i="87"/>
  <c r="PJ466" i="87"/>
  <c r="PJ467" i="87"/>
  <c r="PJ468" i="87"/>
  <c r="PJ469" i="87"/>
  <c r="PJ470" i="87"/>
  <c r="PJ471" i="87"/>
  <c r="PJ472" i="87"/>
  <c r="PJ473" i="87"/>
  <c r="PJ474" i="87"/>
  <c r="PJ475" i="87"/>
  <c r="PJ476" i="87"/>
  <c r="PJ477" i="87"/>
  <c r="PJ478" i="87"/>
  <c r="PJ479" i="87"/>
  <c r="PJ480" i="87"/>
  <c r="PJ481" i="87"/>
  <c r="PJ482" i="87"/>
  <c r="PJ483" i="87"/>
  <c r="PJ484" i="87"/>
  <c r="PJ485" i="87"/>
  <c r="PJ486" i="87"/>
  <c r="PJ487" i="87"/>
  <c r="PJ488" i="87"/>
  <c r="PJ489" i="87"/>
  <c r="PJ490" i="87"/>
  <c r="PJ491" i="87"/>
  <c r="PJ492" i="87"/>
  <c r="PJ493" i="87"/>
  <c r="PJ494" i="87"/>
  <c r="PJ495" i="87"/>
  <c r="PJ496" i="87"/>
  <c r="PJ497" i="87"/>
  <c r="PJ498" i="87"/>
  <c r="PJ499" i="87"/>
  <c r="PJ500" i="87"/>
  <c r="PJ501" i="87"/>
  <c r="PJ502" i="87"/>
  <c r="PJ503" i="87"/>
  <c r="PJ504" i="87"/>
  <c r="PJ505" i="87"/>
  <c r="PJ506" i="87"/>
  <c r="PJ507" i="87"/>
  <c r="PJ508" i="87"/>
  <c r="PJ509" i="87"/>
  <c r="PJ510" i="87"/>
  <c r="PJ511" i="87"/>
  <c r="PJ512" i="87"/>
  <c r="PJ513" i="87"/>
  <c r="PJ514" i="87"/>
  <c r="PJ515" i="87"/>
  <c r="PJ516" i="87"/>
  <c r="PJ517" i="87"/>
  <c r="PJ518" i="87"/>
  <c r="PJ519" i="87"/>
  <c r="PJ520" i="87"/>
  <c r="PJ521" i="87"/>
  <c r="PJ522" i="87"/>
  <c r="PJ523" i="87"/>
  <c r="PJ524" i="87"/>
  <c r="PJ525" i="87"/>
  <c r="PJ526" i="87"/>
  <c r="PJ527" i="87"/>
  <c r="PJ528" i="87"/>
  <c r="PJ529" i="87"/>
  <c r="PJ530" i="87"/>
  <c r="PJ531" i="87"/>
  <c r="PJ532" i="87"/>
  <c r="PJ533" i="87"/>
  <c r="PJ534" i="87"/>
  <c r="PJ535" i="87"/>
  <c r="PJ536" i="87"/>
  <c r="PJ537" i="87"/>
  <c r="PJ538" i="87"/>
  <c r="PJ539" i="87"/>
  <c r="PI2" i="87"/>
  <c r="PI3" i="87"/>
  <c r="PI4" i="87"/>
  <c r="PI5" i="87"/>
  <c r="PI6" i="87"/>
  <c r="PI7" i="87"/>
  <c r="PI8" i="87"/>
  <c r="PI9" i="87"/>
  <c r="PI10" i="87"/>
  <c r="PI11" i="87"/>
  <c r="PI12" i="87"/>
  <c r="PI13" i="87"/>
  <c r="PI14" i="87"/>
  <c r="PI15" i="87"/>
  <c r="PI16" i="87"/>
  <c r="PI17" i="87"/>
  <c r="PI18" i="87"/>
  <c r="PI19" i="87"/>
  <c r="PI20" i="87"/>
  <c r="PI21" i="87"/>
  <c r="PI22" i="87"/>
  <c r="PI23" i="87"/>
  <c r="PI24" i="87"/>
  <c r="PI25" i="87"/>
  <c r="PI26" i="87"/>
  <c r="PI27" i="87"/>
  <c r="PI28" i="87"/>
  <c r="PI29" i="87"/>
  <c r="PI30" i="87"/>
  <c r="PI31" i="87"/>
  <c r="PI32" i="87"/>
  <c r="PI33" i="87"/>
  <c r="PI34" i="87"/>
  <c r="PI35" i="87"/>
  <c r="PI36" i="87"/>
  <c r="PI37" i="87"/>
  <c r="PI38" i="87"/>
  <c r="PI39" i="87"/>
  <c r="PI40" i="87"/>
  <c r="PI41" i="87"/>
  <c r="PI42" i="87"/>
  <c r="PI43" i="87"/>
  <c r="PI44" i="87"/>
  <c r="PI45" i="87"/>
  <c r="PI46" i="87"/>
  <c r="PI47" i="87"/>
  <c r="PI48" i="87"/>
  <c r="PI49" i="87"/>
  <c r="PI50" i="87"/>
  <c r="PI51" i="87"/>
  <c r="PI52" i="87"/>
  <c r="PI53" i="87"/>
  <c r="PI54" i="87"/>
  <c r="PI55" i="87"/>
  <c r="PI56" i="87"/>
  <c r="PI57" i="87"/>
  <c r="PI58" i="87"/>
  <c r="PI59" i="87"/>
  <c r="PI60" i="87"/>
  <c r="PI61" i="87"/>
  <c r="PI62" i="87"/>
  <c r="PI63" i="87"/>
  <c r="PI64" i="87"/>
  <c r="PI65" i="87"/>
  <c r="PI66" i="87"/>
  <c r="PI67" i="87"/>
  <c r="PI68" i="87"/>
  <c r="PI69" i="87"/>
  <c r="PI70" i="87"/>
  <c r="PI71" i="87"/>
  <c r="PI72" i="87"/>
  <c r="PI73" i="87"/>
  <c r="PI74" i="87"/>
  <c r="PI75" i="87"/>
  <c r="PI76" i="87"/>
  <c r="PI77" i="87"/>
  <c r="PI78" i="87"/>
  <c r="PI79" i="87"/>
  <c r="PI80" i="87"/>
  <c r="PI81" i="87"/>
  <c r="PI82" i="87"/>
  <c r="PI83" i="87"/>
  <c r="PI84" i="87"/>
  <c r="PI85" i="87"/>
  <c r="PI86" i="87"/>
  <c r="PI87" i="87"/>
  <c r="PI88" i="87"/>
  <c r="PI89" i="87"/>
  <c r="PI90" i="87"/>
  <c r="PI91" i="87"/>
  <c r="PI92" i="87"/>
  <c r="PI93" i="87"/>
  <c r="PI94" i="87"/>
  <c r="PI95" i="87"/>
  <c r="PI96" i="87"/>
  <c r="PI97" i="87"/>
  <c r="PI98" i="87"/>
  <c r="PI99" i="87"/>
  <c r="PI100" i="87"/>
  <c r="PI101" i="87"/>
  <c r="PI102" i="87"/>
  <c r="PI103" i="87"/>
  <c r="PI104" i="87"/>
  <c r="PI105" i="87"/>
  <c r="PI106" i="87"/>
  <c r="PI107" i="87"/>
  <c r="PI108" i="87"/>
  <c r="PI109" i="87"/>
  <c r="PI110" i="87"/>
  <c r="PI111" i="87"/>
  <c r="PI112" i="87"/>
  <c r="PI113" i="87"/>
  <c r="PI114" i="87"/>
  <c r="PI115" i="87"/>
  <c r="PI116" i="87"/>
  <c r="PI117" i="87"/>
  <c r="PI118" i="87"/>
  <c r="PI119" i="87"/>
  <c r="PI120" i="87"/>
  <c r="PI121" i="87"/>
  <c r="PI122" i="87"/>
  <c r="PI123" i="87"/>
  <c r="PI124" i="87"/>
  <c r="PI125" i="87"/>
  <c r="PI126" i="87"/>
  <c r="PI127" i="87"/>
  <c r="PI128" i="87"/>
  <c r="PI129" i="87"/>
  <c r="PI130" i="87"/>
  <c r="PI131" i="87"/>
  <c r="PI132" i="87"/>
  <c r="PI133" i="87"/>
  <c r="PI134" i="87"/>
  <c r="PI135" i="87"/>
  <c r="PI136" i="87"/>
  <c r="PI137" i="87"/>
  <c r="PI138" i="87"/>
  <c r="PI139" i="87"/>
  <c r="PI140" i="87"/>
  <c r="PI141" i="87"/>
  <c r="PI142" i="87"/>
  <c r="PI143" i="87"/>
  <c r="PI144" i="87"/>
  <c r="PI145" i="87"/>
  <c r="PI146" i="87"/>
  <c r="PI147" i="87"/>
  <c r="PI148" i="87"/>
  <c r="PI149" i="87"/>
  <c r="PI150" i="87"/>
  <c r="PI151" i="87"/>
  <c r="PI152" i="87"/>
  <c r="PI153" i="87"/>
  <c r="PI154" i="87"/>
  <c r="PI155" i="87"/>
  <c r="PI156" i="87"/>
  <c r="PI157" i="87"/>
  <c r="PI158" i="87"/>
  <c r="PI159" i="87"/>
  <c r="PI160" i="87"/>
  <c r="PI161" i="87"/>
  <c r="PI162" i="87"/>
  <c r="PI163" i="87"/>
  <c r="PI164" i="87"/>
  <c r="PI165" i="87"/>
  <c r="PI166" i="87"/>
  <c r="PI167" i="87"/>
  <c r="PI168" i="87"/>
  <c r="PI169" i="87"/>
  <c r="PI170" i="87"/>
  <c r="PI171" i="87"/>
  <c r="PI172" i="87"/>
  <c r="PI173" i="87"/>
  <c r="PI174" i="87"/>
  <c r="PI175" i="87"/>
  <c r="PI176" i="87"/>
  <c r="PI177" i="87"/>
  <c r="PI178" i="87"/>
  <c r="PI179" i="87"/>
  <c r="PI180" i="87"/>
  <c r="PI181" i="87"/>
  <c r="PI182" i="87"/>
  <c r="PI183" i="87"/>
  <c r="PI184" i="87"/>
  <c r="PI185" i="87"/>
  <c r="PI186" i="87"/>
  <c r="PI187" i="87"/>
  <c r="PI188" i="87"/>
  <c r="PI189" i="87"/>
  <c r="PI190" i="87"/>
  <c r="PI191" i="87"/>
  <c r="PI192" i="87"/>
  <c r="PI193" i="87"/>
  <c r="PI194" i="87"/>
  <c r="PI195" i="87"/>
  <c r="PI196" i="87"/>
  <c r="PI197" i="87"/>
  <c r="PI198" i="87"/>
  <c r="PI199" i="87"/>
  <c r="PI200" i="87"/>
  <c r="PI201" i="87"/>
  <c r="PI202" i="87"/>
  <c r="PI203" i="87"/>
  <c r="PI204" i="87"/>
  <c r="PI205" i="87"/>
  <c r="PI206" i="87"/>
  <c r="PI207" i="87"/>
  <c r="PI208" i="87"/>
  <c r="PI209" i="87"/>
  <c r="PI210" i="87"/>
  <c r="PI211" i="87"/>
  <c r="PI212" i="87"/>
  <c r="PI213" i="87"/>
  <c r="PI214" i="87"/>
  <c r="PI215" i="87"/>
  <c r="PI216" i="87"/>
  <c r="PI217" i="87"/>
  <c r="PI218" i="87"/>
  <c r="PI219" i="87"/>
  <c r="PI220" i="87"/>
  <c r="PI221" i="87"/>
  <c r="PI222" i="87"/>
  <c r="PI223" i="87"/>
  <c r="PI224" i="87"/>
  <c r="PI225" i="87"/>
  <c r="PI226" i="87"/>
  <c r="PI227" i="87"/>
  <c r="PI228" i="87"/>
  <c r="PI229" i="87"/>
  <c r="PI230" i="87"/>
  <c r="PI231" i="87"/>
  <c r="PI232" i="87"/>
  <c r="PI233" i="87"/>
  <c r="PI234" i="87"/>
  <c r="PI235" i="87"/>
  <c r="PI236" i="87"/>
  <c r="PI237" i="87"/>
  <c r="PI238" i="87"/>
  <c r="PI239" i="87"/>
  <c r="PI240" i="87"/>
  <c r="PI241" i="87"/>
  <c r="PI242" i="87"/>
  <c r="PI243" i="87"/>
  <c r="PI244" i="87"/>
  <c r="PI245" i="87"/>
  <c r="PI246" i="87"/>
  <c r="PI247" i="87"/>
  <c r="PI248" i="87"/>
  <c r="PI249" i="87"/>
  <c r="PI250" i="87"/>
  <c r="PI251" i="87"/>
  <c r="PI252" i="87"/>
  <c r="PI253" i="87"/>
  <c r="PI254" i="87"/>
  <c r="PI255" i="87"/>
  <c r="PI256" i="87"/>
  <c r="PI257" i="87"/>
  <c r="PI258" i="87"/>
  <c r="PI259" i="87"/>
  <c r="PI260" i="87"/>
  <c r="PI261" i="87"/>
  <c r="PI262" i="87"/>
  <c r="PI263" i="87"/>
  <c r="PI264" i="87"/>
  <c r="PI265" i="87"/>
  <c r="PI266" i="87"/>
  <c r="PI267" i="87"/>
  <c r="PI268" i="87"/>
  <c r="PI269" i="87"/>
  <c r="PI270" i="87"/>
  <c r="PI271" i="87"/>
  <c r="PI272" i="87"/>
  <c r="PI273" i="87"/>
  <c r="PI274" i="87"/>
  <c r="PI275" i="87"/>
  <c r="PI276" i="87"/>
  <c r="PI277" i="87"/>
  <c r="PI278" i="87"/>
  <c r="PI279" i="87"/>
  <c r="PI280" i="87"/>
  <c r="PI281" i="87"/>
  <c r="PI282" i="87"/>
  <c r="PI283" i="87"/>
  <c r="PI284" i="87"/>
  <c r="PI285" i="87"/>
  <c r="PI286" i="87"/>
  <c r="PI287" i="87"/>
  <c r="PI288" i="87"/>
  <c r="PI289" i="87"/>
  <c r="PI290" i="87"/>
  <c r="PI291" i="87"/>
  <c r="PI292" i="87"/>
  <c r="PI293" i="87"/>
  <c r="PI294" i="87"/>
  <c r="PI295" i="87"/>
  <c r="PI296" i="87"/>
  <c r="PI297" i="87"/>
  <c r="PI298" i="87"/>
  <c r="PI299" i="87"/>
  <c r="PI300" i="87"/>
  <c r="PI301" i="87"/>
  <c r="PI302" i="87"/>
  <c r="PI303" i="87"/>
  <c r="PI304" i="87"/>
  <c r="PI305" i="87"/>
  <c r="PI306" i="87"/>
  <c r="PI307" i="87"/>
  <c r="PI308" i="87"/>
  <c r="PI309" i="87"/>
  <c r="PI310" i="87"/>
  <c r="PI311" i="87"/>
  <c r="PI312" i="87"/>
  <c r="PI313" i="87"/>
  <c r="PI314" i="87"/>
  <c r="PI315" i="87"/>
  <c r="PI316" i="87"/>
  <c r="PI317" i="87"/>
  <c r="PI318" i="87"/>
  <c r="PI319" i="87"/>
  <c r="PI320" i="87"/>
  <c r="PI321" i="87"/>
  <c r="PI322" i="87"/>
  <c r="PI323" i="87"/>
  <c r="PI324" i="87"/>
  <c r="PI325" i="87"/>
  <c r="PI326" i="87"/>
  <c r="PI327" i="87"/>
  <c r="PI328" i="87"/>
  <c r="PI329" i="87"/>
  <c r="PI330" i="87"/>
  <c r="PI331" i="87"/>
  <c r="PI332" i="87"/>
  <c r="PI333" i="87"/>
  <c r="PI334" i="87"/>
  <c r="PI335" i="87"/>
  <c r="PI336" i="87"/>
  <c r="PI337" i="87"/>
  <c r="PI338" i="87"/>
  <c r="PI339" i="87"/>
  <c r="PI340" i="87"/>
  <c r="PI341" i="87"/>
  <c r="PI342" i="87"/>
  <c r="PI343" i="87"/>
  <c r="PI344" i="87"/>
  <c r="PI345" i="87"/>
  <c r="PI346" i="87"/>
  <c r="PI347" i="87"/>
  <c r="PI348" i="87"/>
  <c r="PI349" i="87"/>
  <c r="PI350" i="87"/>
  <c r="PI351" i="87"/>
  <c r="PI352" i="87"/>
  <c r="PI353" i="87"/>
  <c r="PI354" i="87"/>
  <c r="PI355" i="87"/>
  <c r="PI356" i="87"/>
  <c r="PI357" i="87"/>
  <c r="PI358" i="87"/>
  <c r="PI359" i="87"/>
  <c r="PI360" i="87"/>
  <c r="PI361" i="87"/>
  <c r="PI362" i="87"/>
  <c r="PI363" i="87"/>
  <c r="PI364" i="87"/>
  <c r="PI365" i="87"/>
  <c r="PI366" i="87"/>
  <c r="PI367" i="87"/>
  <c r="PI368" i="87"/>
  <c r="PI369" i="87"/>
  <c r="PI370" i="87"/>
  <c r="PI371" i="87"/>
  <c r="PI372" i="87"/>
  <c r="PI373" i="87"/>
  <c r="PI374" i="87"/>
  <c r="PI375" i="87"/>
  <c r="PI376" i="87"/>
  <c r="PI377" i="87"/>
  <c r="PI378" i="87"/>
  <c r="PI379" i="87"/>
  <c r="PI380" i="87"/>
  <c r="PI381" i="87"/>
  <c r="PI382" i="87"/>
  <c r="PI383" i="87"/>
  <c r="PI384" i="87"/>
  <c r="PI385" i="87"/>
  <c r="PI386" i="87"/>
  <c r="PI387" i="87"/>
  <c r="PI388" i="87"/>
  <c r="PI389" i="87"/>
  <c r="PI390" i="87"/>
  <c r="PI391" i="87"/>
  <c r="PI392" i="87"/>
  <c r="PI393" i="87"/>
  <c r="PI394" i="87"/>
  <c r="PI395" i="87"/>
  <c r="PI396" i="87"/>
  <c r="PI397" i="87"/>
  <c r="PI398" i="87"/>
  <c r="PI399" i="87"/>
  <c r="PI400" i="87"/>
  <c r="PI401" i="87"/>
  <c r="PI402" i="87"/>
  <c r="PI403" i="87"/>
  <c r="PI404" i="87"/>
  <c r="PI405" i="87"/>
  <c r="PI406" i="87"/>
  <c r="PI407" i="87"/>
  <c r="PI408" i="87"/>
  <c r="PI409" i="87"/>
  <c r="PI410" i="87"/>
  <c r="PI411" i="87"/>
  <c r="PI412" i="87"/>
  <c r="PI413" i="87"/>
  <c r="PI414" i="87"/>
  <c r="PI415" i="87"/>
  <c r="PI416" i="87"/>
  <c r="PI417" i="87"/>
  <c r="PI418" i="87"/>
  <c r="PI419" i="87"/>
  <c r="PI420" i="87"/>
  <c r="PI421" i="87"/>
  <c r="PI422" i="87"/>
  <c r="PI423" i="87"/>
  <c r="PI424" i="87"/>
  <c r="PI425" i="87"/>
  <c r="PI426" i="87"/>
  <c r="PI427" i="87"/>
  <c r="PI428" i="87"/>
  <c r="PI429" i="87"/>
  <c r="PI430" i="87"/>
  <c r="PI431" i="87"/>
  <c r="PI432" i="87"/>
  <c r="PI433" i="87"/>
  <c r="PI434" i="87"/>
  <c r="PI435" i="87"/>
  <c r="PI436" i="87"/>
  <c r="PI437" i="87"/>
  <c r="PI438" i="87"/>
  <c r="PI439" i="87"/>
  <c r="PI440" i="87"/>
  <c r="PI441" i="87"/>
  <c r="PI442" i="87"/>
  <c r="PI443" i="87"/>
  <c r="PI444" i="87"/>
  <c r="PI445" i="87"/>
  <c r="PI446" i="87"/>
  <c r="PI447" i="87"/>
  <c r="PI448" i="87"/>
  <c r="PI449" i="87"/>
  <c r="PI450" i="87"/>
  <c r="PI451" i="87"/>
  <c r="PI452" i="87"/>
  <c r="PI453" i="87"/>
  <c r="PI454" i="87"/>
  <c r="PI455" i="87"/>
  <c r="PI456" i="87"/>
  <c r="PI457" i="87"/>
  <c r="PI458" i="87"/>
  <c r="PI459" i="87"/>
  <c r="PI460" i="87"/>
  <c r="PI461" i="87"/>
  <c r="PI462" i="87"/>
  <c r="PI463" i="87"/>
  <c r="PI464" i="87"/>
  <c r="PI465" i="87"/>
  <c r="PI466" i="87"/>
  <c r="PI467" i="87"/>
  <c r="PI468" i="87"/>
  <c r="PI469" i="87"/>
  <c r="PI470" i="87"/>
  <c r="PI471" i="87"/>
  <c r="PI472" i="87"/>
  <c r="PI473" i="87"/>
  <c r="PI474" i="87"/>
  <c r="PI475" i="87"/>
  <c r="PI476" i="87"/>
  <c r="PI477" i="87"/>
  <c r="PI478" i="87"/>
  <c r="PI479" i="87"/>
  <c r="PI480" i="87"/>
  <c r="PI481" i="87"/>
  <c r="PI482" i="87"/>
  <c r="PI483" i="87"/>
  <c r="PI484" i="87"/>
  <c r="PI485" i="87"/>
  <c r="PI486" i="87"/>
  <c r="PI487" i="87"/>
  <c r="PI488" i="87"/>
  <c r="PI489" i="87"/>
  <c r="PI490" i="87"/>
  <c r="PI491" i="87"/>
  <c r="PI492" i="87"/>
  <c r="PI493" i="87"/>
  <c r="PI494" i="87"/>
  <c r="PI495" i="87"/>
  <c r="PI496" i="87"/>
  <c r="PI497" i="87"/>
  <c r="PI498" i="87"/>
  <c r="PI499" i="87"/>
  <c r="PI500" i="87"/>
  <c r="PI501" i="87"/>
  <c r="PI502" i="87"/>
  <c r="PI503" i="87"/>
  <c r="PI504" i="87"/>
  <c r="PI505" i="87"/>
  <c r="PI506" i="87"/>
  <c r="PI507" i="87"/>
  <c r="PI508" i="87"/>
  <c r="PI509" i="87"/>
  <c r="PI510" i="87"/>
  <c r="PI511" i="87"/>
  <c r="PI512" i="87"/>
  <c r="PI513" i="87"/>
  <c r="PI514" i="87"/>
  <c r="PI515" i="87"/>
  <c r="PI516" i="87"/>
  <c r="PI517" i="87"/>
  <c r="PI518" i="87"/>
  <c r="PI519" i="87"/>
  <c r="PI520" i="87"/>
  <c r="PI521" i="87"/>
  <c r="PI522" i="87"/>
  <c r="PI523" i="87"/>
  <c r="PI524" i="87"/>
  <c r="PI525" i="87"/>
  <c r="PI526" i="87"/>
  <c r="PI527" i="87"/>
  <c r="PI528" i="87"/>
  <c r="PI529" i="87"/>
  <c r="PI530" i="87"/>
  <c r="PI531" i="87"/>
  <c r="PI532" i="87"/>
  <c r="PI533" i="87"/>
  <c r="PI534" i="87"/>
  <c r="PI535" i="87"/>
  <c r="PI536" i="87"/>
  <c r="PI537" i="87"/>
  <c r="PI538" i="87"/>
  <c r="PI539" i="87"/>
  <c r="PH94" i="87"/>
  <c r="PT94" i="87" s="1"/>
  <c r="PH139" i="87"/>
  <c r="PM139" i="87" s="1"/>
  <c r="PH162" i="87"/>
  <c r="PH194" i="87"/>
  <c r="PH223" i="87"/>
  <c r="PH235" i="87"/>
  <c r="PM235" i="87" s="1"/>
  <c r="PH278" i="87"/>
  <c r="PW278" i="87" s="1"/>
  <c r="PH430" i="87"/>
  <c r="PT430" i="87" s="1"/>
  <c r="PH487" i="87"/>
  <c r="PH506" i="87"/>
  <c r="PR506" i="87" s="1"/>
  <c r="PG5" i="87"/>
  <c r="PH5" i="87" s="1"/>
  <c r="PG6" i="87"/>
  <c r="PH6" i="87" s="1"/>
  <c r="PN6" i="87" s="1"/>
  <c r="PG7" i="87"/>
  <c r="PH7" i="87" s="1"/>
  <c r="PG8" i="87"/>
  <c r="PH8" i="87" s="1"/>
  <c r="PO8" i="87" s="1"/>
  <c r="PG9" i="87"/>
  <c r="PH9" i="87" s="1"/>
  <c r="PG10" i="87"/>
  <c r="PH10" i="87" s="1"/>
  <c r="PR10" i="87" s="1"/>
  <c r="PG11" i="87"/>
  <c r="PH11" i="87" s="1"/>
  <c r="PW11" i="87" s="1"/>
  <c r="PG12" i="87"/>
  <c r="PH12" i="87" s="1"/>
  <c r="PG15" i="87"/>
  <c r="PH15" i="87" s="1"/>
  <c r="PO15" i="87" s="1"/>
  <c r="PG16" i="87"/>
  <c r="PH16" i="87" s="1"/>
  <c r="PG17" i="87"/>
  <c r="PH17" i="87" s="1"/>
  <c r="PR17" i="87" s="1"/>
  <c r="PG21" i="87"/>
  <c r="PH21" i="87" s="1"/>
  <c r="PT21" i="87" s="1"/>
  <c r="PG22" i="87"/>
  <c r="PH22" i="87" s="1"/>
  <c r="PN22" i="87" s="1"/>
  <c r="PG24" i="87"/>
  <c r="PH24" i="87" s="1"/>
  <c r="PG26" i="87"/>
  <c r="PH26" i="87" s="1"/>
  <c r="PG27" i="87"/>
  <c r="PH27" i="87" s="1"/>
  <c r="PG28" i="87"/>
  <c r="PH28" i="87" s="1"/>
  <c r="PG30" i="87"/>
  <c r="PH30" i="87" s="1"/>
  <c r="PG31" i="87"/>
  <c r="PH31" i="87" s="1"/>
  <c r="PO31" i="87" s="1"/>
  <c r="PG33" i="87"/>
  <c r="PH33" i="87" s="1"/>
  <c r="PG35" i="87"/>
  <c r="PH35" i="87" s="1"/>
  <c r="PM35" i="87" s="1"/>
  <c r="PG36" i="87"/>
  <c r="PH36" i="87" s="1"/>
  <c r="PG38" i="87"/>
  <c r="PH38" i="87" s="1"/>
  <c r="PG39" i="87"/>
  <c r="PH39" i="87" s="1"/>
  <c r="PO39" i="87" s="1"/>
  <c r="PG40" i="87"/>
  <c r="PH40" i="87" s="1"/>
  <c r="PG44" i="87"/>
  <c r="PH44" i="87" s="1"/>
  <c r="PG45" i="87"/>
  <c r="PH45" i="87" s="1"/>
  <c r="PG46" i="87"/>
  <c r="PH46" i="87" s="1"/>
  <c r="PN46" i="87" s="1"/>
  <c r="PG47" i="87"/>
  <c r="PH47" i="87" s="1"/>
  <c r="PO47" i="87" s="1"/>
  <c r="PG48" i="87"/>
  <c r="PH48" i="87" s="1"/>
  <c r="PG49" i="87"/>
  <c r="PH49" i="87" s="1"/>
  <c r="PR49" i="87" s="1"/>
  <c r="PG50" i="87"/>
  <c r="PH50" i="87" s="1"/>
  <c r="PR50" i="87" s="1"/>
  <c r="PG51" i="87"/>
  <c r="PH51" i="87" s="1"/>
  <c r="PM51" i="87" s="1"/>
  <c r="PG52" i="87"/>
  <c r="PH52" i="87" s="1"/>
  <c r="PM52" i="87" s="1"/>
  <c r="PG53" i="87"/>
  <c r="PH53" i="87" s="1"/>
  <c r="PT53" i="87" s="1"/>
  <c r="PG55" i="87"/>
  <c r="PH55" i="87" s="1"/>
  <c r="PO55" i="87" s="1"/>
  <c r="PG56" i="87"/>
  <c r="PH56" i="87" s="1"/>
  <c r="PO56" i="87" s="1"/>
  <c r="PG58" i="87"/>
  <c r="PH58" i="87" s="1"/>
  <c r="PR58" i="87" s="1"/>
  <c r="PG59" i="87"/>
  <c r="PH59" i="87" s="1"/>
  <c r="PU59" i="87" s="1"/>
  <c r="PG63" i="87"/>
  <c r="PH63" i="87" s="1"/>
  <c r="PO63" i="87" s="1"/>
  <c r="PG64" i="87"/>
  <c r="PH64" i="87" s="1"/>
  <c r="PG65" i="87"/>
  <c r="PH65" i="87" s="1"/>
  <c r="PG66" i="87"/>
  <c r="PH66" i="87" s="1"/>
  <c r="PR66" i="87" s="1"/>
  <c r="PG67" i="87"/>
  <c r="PH67" i="87" s="1"/>
  <c r="PM67" i="87" s="1"/>
  <c r="PG68" i="87"/>
  <c r="PH68" i="87" s="1"/>
  <c r="PM68" i="87" s="1"/>
  <c r="PG69" i="87"/>
  <c r="PH69" i="87" s="1"/>
  <c r="PT69" i="87" s="1"/>
  <c r="PG70" i="87"/>
  <c r="PH70" i="87" s="1"/>
  <c r="PG71" i="87"/>
  <c r="PH71" i="87" s="1"/>
  <c r="PU71" i="87" s="1"/>
  <c r="PG73" i="87"/>
  <c r="PH73" i="87" s="1"/>
  <c r="PL73" i="87" s="1"/>
  <c r="PG74" i="87"/>
  <c r="PH74" i="87" s="1"/>
  <c r="PL74" i="87" s="1"/>
  <c r="PG75" i="87"/>
  <c r="PH75" i="87" s="1"/>
  <c r="PG76" i="87"/>
  <c r="PH76" i="87" s="1"/>
  <c r="PG78" i="87"/>
  <c r="PH78" i="87" s="1"/>
  <c r="PT78" i="87" s="1"/>
  <c r="PG79" i="87"/>
  <c r="PH79" i="87" s="1"/>
  <c r="PO79" i="87" s="1"/>
  <c r="PG80" i="87"/>
  <c r="PH80" i="87" s="1"/>
  <c r="PG81" i="87"/>
  <c r="PH81" i="87" s="1"/>
  <c r="PR81" i="87" s="1"/>
  <c r="PG82" i="87"/>
  <c r="PH82" i="87" s="1"/>
  <c r="PG83" i="87"/>
  <c r="PH83" i="87" s="1"/>
  <c r="PM83" i="87" s="1"/>
  <c r="PG90" i="87"/>
  <c r="PH90" i="87" s="1"/>
  <c r="PL90" i="87" s="1"/>
  <c r="PG91" i="87"/>
  <c r="PH91" i="87" s="1"/>
  <c r="PG94" i="87"/>
  <c r="PG95" i="87"/>
  <c r="PH95" i="87" s="1"/>
  <c r="PO95" i="87" s="1"/>
  <c r="PG96" i="87"/>
  <c r="PH96" i="87" s="1"/>
  <c r="PG98" i="87"/>
  <c r="PH98" i="87" s="1"/>
  <c r="PR98" i="87" s="1"/>
  <c r="PG99" i="87"/>
  <c r="PH99" i="87" s="1"/>
  <c r="PM99" i="87" s="1"/>
  <c r="PG100" i="87"/>
  <c r="PH100" i="87" s="1"/>
  <c r="PG101" i="87"/>
  <c r="PH101" i="87" s="1"/>
  <c r="PT101" i="87" s="1"/>
  <c r="PG102" i="87"/>
  <c r="PH102" i="87" s="1"/>
  <c r="PG103" i="87"/>
  <c r="PH103" i="87" s="1"/>
  <c r="PU103" i="87" s="1"/>
  <c r="PG104" i="87"/>
  <c r="PH104" i="87" s="1"/>
  <c r="PO104" i="87" s="1"/>
  <c r="PG105" i="87"/>
  <c r="PH105" i="87" s="1"/>
  <c r="PL105" i="87" s="1"/>
  <c r="PG106" i="87"/>
  <c r="PH106" i="87" s="1"/>
  <c r="PL106" i="87" s="1"/>
  <c r="PG107" i="87"/>
  <c r="PH107" i="87" s="1"/>
  <c r="PW107" i="87" s="1"/>
  <c r="PG109" i="87"/>
  <c r="PH109" i="87" s="1"/>
  <c r="PN109" i="87" s="1"/>
  <c r="PG110" i="87"/>
  <c r="PH110" i="87" s="1"/>
  <c r="PT110" i="87" s="1"/>
  <c r="PG112" i="87"/>
  <c r="PH112" i="87" s="1"/>
  <c r="PG114" i="87"/>
  <c r="PH114" i="87" s="1"/>
  <c r="PR114" i="87" s="1"/>
  <c r="PG115" i="87"/>
  <c r="PH115" i="87" s="1"/>
  <c r="PM115" i="87" s="1"/>
  <c r="PG117" i="87"/>
  <c r="PH117" i="87" s="1"/>
  <c r="PT117" i="87" s="1"/>
  <c r="PG118" i="87"/>
  <c r="PH118" i="87" s="1"/>
  <c r="PG119" i="87"/>
  <c r="PH119" i="87" s="1"/>
  <c r="PG120" i="87"/>
  <c r="PH120" i="87" s="1"/>
  <c r="PO120" i="87" s="1"/>
  <c r="PG121" i="87"/>
  <c r="PH121" i="87" s="1"/>
  <c r="PG124" i="87"/>
  <c r="PH124" i="87" s="1"/>
  <c r="PM124" i="87" s="1"/>
  <c r="PG125" i="87"/>
  <c r="PH125" i="87" s="1"/>
  <c r="PG126" i="87"/>
  <c r="PH126" i="87" s="1"/>
  <c r="PG128" i="87"/>
  <c r="PH128" i="87" s="1"/>
  <c r="PG129" i="87"/>
  <c r="PH129" i="87" s="1"/>
  <c r="PR129" i="87" s="1"/>
  <c r="PG132" i="87"/>
  <c r="PH132" i="87" s="1"/>
  <c r="PM132" i="87" s="1"/>
  <c r="PG133" i="87"/>
  <c r="PH133" i="87" s="1"/>
  <c r="PT133" i="87" s="1"/>
  <c r="PG139" i="87"/>
  <c r="PG140" i="87"/>
  <c r="PH140" i="87" s="1"/>
  <c r="PG141" i="87"/>
  <c r="PH141" i="87" s="1"/>
  <c r="PG142" i="87"/>
  <c r="PH142" i="87" s="1"/>
  <c r="PN142" i="87" s="1"/>
  <c r="PG143" i="87"/>
  <c r="PH143" i="87" s="1"/>
  <c r="PG149" i="87"/>
  <c r="PH149" i="87" s="1"/>
  <c r="PG150" i="87"/>
  <c r="PH150" i="87" s="1"/>
  <c r="PW150" i="87" s="1"/>
  <c r="PG151" i="87"/>
  <c r="PH151" i="87" s="1"/>
  <c r="PG152" i="87"/>
  <c r="PH152" i="87" s="1"/>
  <c r="PO152" i="87" s="1"/>
  <c r="PG153" i="87"/>
  <c r="PH153" i="87" s="1"/>
  <c r="PR153" i="87" s="1"/>
  <c r="PG154" i="87"/>
  <c r="PH154" i="87" s="1"/>
  <c r="PG155" i="87"/>
  <c r="PH155" i="87" s="1"/>
  <c r="PM155" i="87" s="1"/>
  <c r="PG156" i="87"/>
  <c r="PH156" i="87" s="1"/>
  <c r="PM156" i="87" s="1"/>
  <c r="PG157" i="87"/>
  <c r="PH157" i="87" s="1"/>
  <c r="PN157" i="87" s="1"/>
  <c r="PG158" i="87"/>
  <c r="PH158" i="87" s="1"/>
  <c r="PT158" i="87" s="1"/>
  <c r="PG159" i="87"/>
  <c r="PH159" i="87" s="1"/>
  <c r="PG160" i="87"/>
  <c r="PH160" i="87" s="1"/>
  <c r="PO160" i="87" s="1"/>
  <c r="PG161" i="87"/>
  <c r="PH161" i="87" s="1"/>
  <c r="PG162" i="87"/>
  <c r="PG167" i="87"/>
  <c r="PH167" i="87" s="1"/>
  <c r="PO167" i="87" s="1"/>
  <c r="PG168" i="87"/>
  <c r="PH168" i="87" s="1"/>
  <c r="PO168" i="87" s="1"/>
  <c r="PG170" i="87"/>
  <c r="PH170" i="87" s="1"/>
  <c r="PR170" i="87" s="1"/>
  <c r="PG172" i="87"/>
  <c r="PH172" i="87" s="1"/>
  <c r="PG174" i="87"/>
  <c r="PH174" i="87" s="1"/>
  <c r="PN174" i="87" s="1"/>
  <c r="PG175" i="87"/>
  <c r="PH175" i="87" s="1"/>
  <c r="PU175" i="87" s="1"/>
  <c r="PG176" i="87"/>
  <c r="PH176" i="87" s="1"/>
  <c r="PU176" i="87" s="1"/>
  <c r="PG177" i="87"/>
  <c r="PH177" i="87" s="1"/>
  <c r="PR177" i="87" s="1"/>
  <c r="PG178" i="87"/>
  <c r="PH178" i="87" s="1"/>
  <c r="PG179" i="87"/>
  <c r="PH179" i="87" s="1"/>
  <c r="PM179" i="87" s="1"/>
  <c r="PG180" i="87"/>
  <c r="PH180" i="87" s="1"/>
  <c r="PM180" i="87" s="1"/>
  <c r="PG182" i="87"/>
  <c r="PH182" i="87" s="1"/>
  <c r="PG183" i="87"/>
  <c r="PH183" i="87" s="1"/>
  <c r="PG184" i="87"/>
  <c r="PH184" i="87" s="1"/>
  <c r="PU184" i="87" s="1"/>
  <c r="PG185" i="87"/>
  <c r="PH185" i="87" s="1"/>
  <c r="PL185" i="87" s="1"/>
  <c r="PG186" i="87"/>
  <c r="PH186" i="87" s="1"/>
  <c r="PR186" i="87" s="1"/>
  <c r="PG188" i="87"/>
  <c r="PH188" i="87" s="1"/>
  <c r="PM188" i="87" s="1"/>
  <c r="PG191" i="87"/>
  <c r="PH191" i="87" s="1"/>
  <c r="PG192" i="87"/>
  <c r="PH192" i="87" s="1"/>
  <c r="PG193" i="87"/>
  <c r="PH193" i="87" s="1"/>
  <c r="PR193" i="87" s="1"/>
  <c r="PG194" i="87"/>
  <c r="PG197" i="87"/>
  <c r="PH197" i="87" s="1"/>
  <c r="PT197" i="87" s="1"/>
  <c r="PG198" i="87"/>
  <c r="PH198" i="87" s="1"/>
  <c r="PG199" i="87"/>
  <c r="PH199" i="87" s="1"/>
  <c r="PO199" i="87" s="1"/>
  <c r="PG200" i="87"/>
  <c r="PH200" i="87" s="1"/>
  <c r="PU200" i="87" s="1"/>
  <c r="PG201" i="87"/>
  <c r="PH201" i="87" s="1"/>
  <c r="PL201" i="87" s="1"/>
  <c r="PG202" i="87"/>
  <c r="PH202" i="87" s="1"/>
  <c r="PG203" i="87"/>
  <c r="PH203" i="87" s="1"/>
  <c r="PM203" i="87" s="1"/>
  <c r="PG205" i="87"/>
  <c r="PH205" i="87" s="1"/>
  <c r="PN205" i="87" s="1"/>
  <c r="PG206" i="87"/>
  <c r="PH206" i="87" s="1"/>
  <c r="PG207" i="87"/>
  <c r="PH207" i="87" s="1"/>
  <c r="PG208" i="87"/>
  <c r="PH208" i="87" s="1"/>
  <c r="PG209" i="87"/>
  <c r="PH209" i="87" s="1"/>
  <c r="PR209" i="87" s="1"/>
  <c r="PG210" i="87"/>
  <c r="PH210" i="87" s="1"/>
  <c r="PG211" i="87"/>
  <c r="PH211" i="87" s="1"/>
  <c r="PM211" i="87" s="1"/>
  <c r="PG212" i="87"/>
  <c r="PH212" i="87" s="1"/>
  <c r="PM212" i="87" s="1"/>
  <c r="PG213" i="87"/>
  <c r="PH213" i="87" s="1"/>
  <c r="PG214" i="87"/>
  <c r="PH214" i="87" s="1"/>
  <c r="PG215" i="87"/>
  <c r="PH215" i="87" s="1"/>
  <c r="PG216" i="87"/>
  <c r="PH216" i="87" s="1"/>
  <c r="PO216" i="87" s="1"/>
  <c r="PG217" i="87"/>
  <c r="PH217" i="87" s="1"/>
  <c r="PL217" i="87" s="1"/>
  <c r="PG218" i="87"/>
  <c r="PH218" i="87" s="1"/>
  <c r="PG220" i="87"/>
  <c r="PH220" i="87" s="1"/>
  <c r="PG221" i="87"/>
  <c r="PH221" i="87" s="1"/>
  <c r="PG223" i="87"/>
  <c r="PG224" i="87"/>
  <c r="PH224" i="87" s="1"/>
  <c r="PO224" i="87" s="1"/>
  <c r="PG226" i="87"/>
  <c r="PH226" i="87" s="1"/>
  <c r="PG229" i="87"/>
  <c r="PH229" i="87" s="1"/>
  <c r="PT229" i="87" s="1"/>
  <c r="PG230" i="87"/>
  <c r="PH230" i="87" s="1"/>
  <c r="PW230" i="87" s="1"/>
  <c r="PG231" i="87"/>
  <c r="PH231" i="87" s="1"/>
  <c r="PO231" i="87" s="1"/>
  <c r="PG233" i="87"/>
  <c r="PH233" i="87" s="1"/>
  <c r="PL233" i="87" s="1"/>
  <c r="PG234" i="87"/>
  <c r="PH234" i="87" s="1"/>
  <c r="PG235" i="87"/>
  <c r="PG236" i="87"/>
  <c r="PH236" i="87" s="1"/>
  <c r="PG238" i="87"/>
  <c r="PH238" i="87" s="1"/>
  <c r="PN238" i="87" s="1"/>
  <c r="PG239" i="87"/>
  <c r="PH239" i="87" s="1"/>
  <c r="PU239" i="87" s="1"/>
  <c r="PG241" i="87"/>
  <c r="PH241" i="87" s="1"/>
  <c r="PR241" i="87" s="1"/>
  <c r="PG242" i="87"/>
  <c r="PH242" i="87" s="1"/>
  <c r="PG244" i="87"/>
  <c r="PH244" i="87" s="1"/>
  <c r="PM244" i="87" s="1"/>
  <c r="PG248" i="87"/>
  <c r="PH248" i="87" s="1"/>
  <c r="PU248" i="87" s="1"/>
  <c r="PG249" i="87"/>
  <c r="PH249" i="87" s="1"/>
  <c r="PR249" i="87" s="1"/>
  <c r="PG250" i="87"/>
  <c r="PH250" i="87" s="1"/>
  <c r="PG251" i="87"/>
  <c r="PH251" i="87" s="1"/>
  <c r="PM251" i="87" s="1"/>
  <c r="PG253" i="87"/>
  <c r="PH253" i="87" s="1"/>
  <c r="PN253" i="87" s="1"/>
  <c r="PG254" i="87"/>
  <c r="PH254" i="87" s="1"/>
  <c r="PG255" i="87"/>
  <c r="PH255" i="87" s="1"/>
  <c r="PG257" i="87"/>
  <c r="PH257" i="87" s="1"/>
  <c r="PG258" i="87"/>
  <c r="PH258" i="87" s="1"/>
  <c r="PG260" i="87"/>
  <c r="PH260" i="87" s="1"/>
  <c r="PM260" i="87" s="1"/>
  <c r="PG266" i="87"/>
  <c r="PH266" i="87" s="1"/>
  <c r="PG267" i="87"/>
  <c r="PH267" i="87" s="1"/>
  <c r="PM267" i="87" s="1"/>
  <c r="PG269" i="87"/>
  <c r="PH269" i="87" s="1"/>
  <c r="PN269" i="87" s="1"/>
  <c r="PG273" i="87"/>
  <c r="PH273" i="87" s="1"/>
  <c r="PR273" i="87" s="1"/>
  <c r="PG274" i="87"/>
  <c r="PH274" i="87" s="1"/>
  <c r="PG275" i="87"/>
  <c r="PH275" i="87" s="1"/>
  <c r="PM275" i="87" s="1"/>
  <c r="PG278" i="87"/>
  <c r="PG280" i="87"/>
  <c r="PH280" i="87" s="1"/>
  <c r="PO280" i="87" s="1"/>
  <c r="PG287" i="87"/>
  <c r="PH287" i="87" s="1"/>
  <c r="PG289" i="87"/>
  <c r="PH289" i="87" s="1"/>
  <c r="PR289" i="87" s="1"/>
  <c r="PG290" i="87"/>
  <c r="PH290" i="87" s="1"/>
  <c r="PG291" i="87"/>
  <c r="PH291" i="87" s="1"/>
  <c r="PM291" i="87" s="1"/>
  <c r="PG295" i="87"/>
  <c r="PH295" i="87" s="1"/>
  <c r="PO295" i="87" s="1"/>
  <c r="PG296" i="87"/>
  <c r="PH296" i="87" s="1"/>
  <c r="PG299" i="87"/>
  <c r="PH299" i="87" s="1"/>
  <c r="PM299" i="87" s="1"/>
  <c r="PG302" i="87"/>
  <c r="PH302" i="87" s="1"/>
  <c r="PN302" i="87" s="1"/>
  <c r="PG303" i="87"/>
  <c r="PH303" i="87" s="1"/>
  <c r="PG304" i="87"/>
  <c r="PH304" i="87" s="1"/>
  <c r="PG305" i="87"/>
  <c r="PH305" i="87" s="1"/>
  <c r="PG306" i="87"/>
  <c r="PH306" i="87" s="1"/>
  <c r="PG307" i="87"/>
  <c r="PH307" i="87" s="1"/>
  <c r="PM307" i="87" s="1"/>
  <c r="PG310" i="87"/>
  <c r="PH310" i="87" s="1"/>
  <c r="PG311" i="87"/>
  <c r="PH311" i="87" s="1"/>
  <c r="PG312" i="87"/>
  <c r="PH312" i="87" s="1"/>
  <c r="PU312" i="87" s="1"/>
  <c r="PG313" i="87"/>
  <c r="PH313" i="87" s="1"/>
  <c r="PL313" i="87" s="1"/>
  <c r="PG314" i="87"/>
  <c r="PH314" i="87" s="1"/>
  <c r="PG315" i="87"/>
  <c r="PH315" i="87" s="1"/>
  <c r="PM315" i="87" s="1"/>
  <c r="PG317" i="87"/>
  <c r="PH317" i="87" s="1"/>
  <c r="PG318" i="87"/>
  <c r="PH318" i="87" s="1"/>
  <c r="PG319" i="87"/>
  <c r="PH319" i="87" s="1"/>
  <c r="PG320" i="87"/>
  <c r="PH320" i="87" s="1"/>
  <c r="PG325" i="87"/>
  <c r="PH325" i="87" s="1"/>
  <c r="PT325" i="87" s="1"/>
  <c r="PG326" i="87"/>
  <c r="PH326" i="87" s="1"/>
  <c r="PG327" i="87"/>
  <c r="PH327" i="87" s="1"/>
  <c r="PO327" i="87" s="1"/>
  <c r="PG330" i="87"/>
  <c r="PH330" i="87" s="1"/>
  <c r="PG332" i="87"/>
  <c r="PH332" i="87" s="1"/>
  <c r="PG333" i="87"/>
  <c r="PH333" i="87" s="1"/>
  <c r="PG334" i="87"/>
  <c r="PH334" i="87" s="1"/>
  <c r="PG335" i="87"/>
  <c r="PH335" i="87" s="1"/>
  <c r="PU335" i="87" s="1"/>
  <c r="PG336" i="87"/>
  <c r="PH336" i="87" s="1"/>
  <c r="PG337" i="87"/>
  <c r="PH337" i="87" s="1"/>
  <c r="PG338" i="87"/>
  <c r="PH338" i="87" s="1"/>
  <c r="PG339" i="87"/>
  <c r="PH339" i="87" s="1"/>
  <c r="PM339" i="87" s="1"/>
  <c r="PG340" i="87"/>
  <c r="PH340" i="87" s="1"/>
  <c r="PM340" i="87" s="1"/>
  <c r="PG342" i="87"/>
  <c r="PH342" i="87" s="1"/>
  <c r="PG343" i="87"/>
  <c r="PH343" i="87" s="1"/>
  <c r="PG344" i="87"/>
  <c r="PH344" i="87" s="1"/>
  <c r="PG345" i="87"/>
  <c r="PH345" i="87" s="1"/>
  <c r="PG347" i="87"/>
  <c r="PH347" i="87" s="1"/>
  <c r="PM347" i="87" s="1"/>
  <c r="PG348" i="87"/>
  <c r="PH348" i="87" s="1"/>
  <c r="PG351" i="87"/>
  <c r="PH351" i="87" s="1"/>
  <c r="PG352" i="87"/>
  <c r="PH352" i="87" s="1"/>
  <c r="PO352" i="87" s="1"/>
  <c r="PG353" i="87"/>
  <c r="PH353" i="87" s="1"/>
  <c r="PG354" i="87"/>
  <c r="PH354" i="87" s="1"/>
  <c r="PL354" i="87" s="1"/>
  <c r="PG355" i="87"/>
  <c r="PH355" i="87" s="1"/>
  <c r="PM355" i="87" s="1"/>
  <c r="PG356" i="87"/>
  <c r="PH356" i="87" s="1"/>
  <c r="PM356" i="87" s="1"/>
  <c r="PG358" i="87"/>
  <c r="PH358" i="87" s="1"/>
  <c r="PG359" i="87"/>
  <c r="PH359" i="87" s="1"/>
  <c r="PG361" i="87"/>
  <c r="PH361" i="87" s="1"/>
  <c r="PG362" i="87"/>
  <c r="PH362" i="87" s="1"/>
  <c r="PR362" i="87" s="1"/>
  <c r="PG363" i="87"/>
  <c r="PH363" i="87" s="1"/>
  <c r="PM363" i="87" s="1"/>
  <c r="PG364" i="87"/>
  <c r="PH364" i="87" s="1"/>
  <c r="PM364" i="87" s="1"/>
  <c r="PG365" i="87"/>
  <c r="PH365" i="87" s="1"/>
  <c r="PN365" i="87" s="1"/>
  <c r="PG369" i="87"/>
  <c r="PH369" i="87" s="1"/>
  <c r="PR369" i="87" s="1"/>
  <c r="PG371" i="87"/>
  <c r="PH371" i="87" s="1"/>
  <c r="PM371" i="87" s="1"/>
  <c r="PG372" i="87"/>
  <c r="PH372" i="87" s="1"/>
  <c r="PM372" i="87" s="1"/>
  <c r="PG374" i="87"/>
  <c r="PH374" i="87" s="1"/>
  <c r="PG375" i="87"/>
  <c r="PH375" i="87" s="1"/>
  <c r="PG377" i="87"/>
  <c r="PH377" i="87" s="1"/>
  <c r="PG381" i="87"/>
  <c r="PH381" i="87" s="1"/>
  <c r="PT381" i="87" s="1"/>
  <c r="PG383" i="87"/>
  <c r="PH383" i="87" s="1"/>
  <c r="PG385" i="87"/>
  <c r="PH385" i="87" s="1"/>
  <c r="PG386" i="87"/>
  <c r="PH386" i="87" s="1"/>
  <c r="PG390" i="87"/>
  <c r="PH390" i="87" s="1"/>
  <c r="PG391" i="87"/>
  <c r="PH391" i="87" s="1"/>
  <c r="PO391" i="87" s="1"/>
  <c r="PG392" i="87"/>
  <c r="PH392" i="87" s="1"/>
  <c r="PU392" i="87" s="1"/>
  <c r="PG393" i="87"/>
  <c r="PH393" i="87" s="1"/>
  <c r="PL393" i="87" s="1"/>
  <c r="PG395" i="87"/>
  <c r="PH395" i="87" s="1"/>
  <c r="PM395" i="87" s="1"/>
  <c r="PG399" i="87"/>
  <c r="PH399" i="87" s="1"/>
  <c r="PG400" i="87"/>
  <c r="PH400" i="87" s="1"/>
  <c r="PG401" i="87"/>
  <c r="PH401" i="87" s="1"/>
  <c r="PR401" i="87" s="1"/>
  <c r="PG402" i="87"/>
  <c r="PH402" i="87" s="1"/>
  <c r="PG404" i="87"/>
  <c r="PH404" i="87" s="1"/>
  <c r="PG405" i="87"/>
  <c r="PH405" i="87" s="1"/>
  <c r="PG406" i="87"/>
  <c r="PH406" i="87" s="1"/>
  <c r="PW406" i="87" s="1"/>
  <c r="PG407" i="87"/>
  <c r="PH407" i="87" s="1"/>
  <c r="PG408" i="87"/>
  <c r="PH408" i="87" s="1"/>
  <c r="PG409" i="87"/>
  <c r="PH409" i="87" s="1"/>
  <c r="PG410" i="87"/>
  <c r="PH410" i="87" s="1"/>
  <c r="PG411" i="87"/>
  <c r="PH411" i="87" s="1"/>
  <c r="PM411" i="87" s="1"/>
  <c r="PG412" i="87"/>
  <c r="PH412" i="87" s="1"/>
  <c r="PG413" i="87"/>
  <c r="PH413" i="87" s="1"/>
  <c r="PG414" i="87"/>
  <c r="PH414" i="87" s="1"/>
  <c r="PT414" i="87" s="1"/>
  <c r="PG417" i="87"/>
  <c r="PH417" i="87" s="1"/>
  <c r="PG419" i="87"/>
  <c r="PH419" i="87" s="1"/>
  <c r="PM419" i="87" s="1"/>
  <c r="PG421" i="87"/>
  <c r="PH421" i="87" s="1"/>
  <c r="PT421" i="87" s="1"/>
  <c r="PG422" i="87"/>
  <c r="PH422" i="87" s="1"/>
  <c r="PG424" i="87"/>
  <c r="PH424" i="87" s="1"/>
  <c r="PG428" i="87"/>
  <c r="PH428" i="87" s="1"/>
  <c r="PG430" i="87"/>
  <c r="PG431" i="87"/>
  <c r="PH431" i="87" s="1"/>
  <c r="PG432" i="87"/>
  <c r="PH432" i="87" s="1"/>
  <c r="PG434" i="87"/>
  <c r="PH434" i="87" s="1"/>
  <c r="PG436" i="87"/>
  <c r="PH436" i="87" s="1"/>
  <c r="PM436" i="87" s="1"/>
  <c r="PG437" i="87"/>
  <c r="PH437" i="87" s="1"/>
  <c r="PG438" i="87"/>
  <c r="PH438" i="87" s="1"/>
  <c r="PG439" i="87"/>
  <c r="PH439" i="87" s="1"/>
  <c r="PG440" i="87"/>
  <c r="PH440" i="87" s="1"/>
  <c r="PU440" i="87" s="1"/>
  <c r="PG441" i="87"/>
  <c r="PH441" i="87" s="1"/>
  <c r="PR441" i="87" s="1"/>
  <c r="PG442" i="87"/>
  <c r="PH442" i="87" s="1"/>
  <c r="PG443" i="87"/>
  <c r="PH443" i="87" s="1"/>
  <c r="PM443" i="87" s="1"/>
  <c r="PG444" i="87"/>
  <c r="PH444" i="87" s="1"/>
  <c r="PM444" i="87" s="1"/>
  <c r="PG445" i="87"/>
  <c r="PH445" i="87" s="1"/>
  <c r="PN445" i="87" s="1"/>
  <c r="PG446" i="87"/>
  <c r="PH446" i="87" s="1"/>
  <c r="PG447" i="87"/>
  <c r="PH447" i="87" s="1"/>
  <c r="PG448" i="87"/>
  <c r="PH448" i="87" s="1"/>
  <c r="PO448" i="87" s="1"/>
  <c r="PG450" i="87"/>
  <c r="PH450" i="87" s="1"/>
  <c r="PG451" i="87"/>
  <c r="PH451" i="87" s="1"/>
  <c r="PM451" i="87" s="1"/>
  <c r="PG452" i="87"/>
  <c r="PH452" i="87" s="1"/>
  <c r="PM452" i="87" s="1"/>
  <c r="PG454" i="87"/>
  <c r="PH454" i="87" s="1"/>
  <c r="PG456" i="87"/>
  <c r="PH456" i="87" s="1"/>
  <c r="PG457" i="87"/>
  <c r="PH457" i="87" s="1"/>
  <c r="PL457" i="87" s="1"/>
  <c r="PG458" i="87"/>
  <c r="PH458" i="87" s="1"/>
  <c r="PG464" i="87"/>
  <c r="PH464" i="87" s="1"/>
  <c r="PO464" i="87" s="1"/>
  <c r="PG465" i="87"/>
  <c r="PH465" i="87" s="1"/>
  <c r="PG467" i="87"/>
  <c r="PH467" i="87" s="1"/>
  <c r="PM467" i="87" s="1"/>
  <c r="PG468" i="87"/>
  <c r="PH468" i="87" s="1"/>
  <c r="PG470" i="87"/>
  <c r="PH470" i="87" s="1"/>
  <c r="PG471" i="87"/>
  <c r="PH471" i="87" s="1"/>
  <c r="PG472" i="87"/>
  <c r="PH472" i="87" s="1"/>
  <c r="PG473" i="87"/>
  <c r="PH473" i="87" s="1"/>
  <c r="PL473" i="87" s="1"/>
  <c r="PG474" i="87"/>
  <c r="PH474" i="87" s="1"/>
  <c r="PG476" i="87"/>
  <c r="PH476" i="87" s="1"/>
  <c r="PG477" i="87"/>
  <c r="PH477" i="87" s="1"/>
  <c r="PG478" i="87"/>
  <c r="PH478" i="87" s="1"/>
  <c r="PG479" i="87"/>
  <c r="PH479" i="87" s="1"/>
  <c r="PG480" i="87"/>
  <c r="PH480" i="87" s="1"/>
  <c r="PG481" i="87"/>
  <c r="PH481" i="87" s="1"/>
  <c r="PG482" i="87"/>
  <c r="PH482" i="87" s="1"/>
  <c r="PL482" i="87" s="1"/>
  <c r="PG483" i="87"/>
  <c r="PH483" i="87" s="1"/>
  <c r="PM483" i="87" s="1"/>
  <c r="PG484" i="87"/>
  <c r="PH484" i="87" s="1"/>
  <c r="PM484" i="87" s="1"/>
  <c r="PG486" i="87"/>
  <c r="PH486" i="87" s="1"/>
  <c r="PW486" i="87" s="1"/>
  <c r="PG487" i="87"/>
  <c r="PG488" i="87"/>
  <c r="PH488" i="87" s="1"/>
  <c r="PG489" i="87"/>
  <c r="PH489" i="87" s="1"/>
  <c r="PG490" i="87"/>
  <c r="PH490" i="87" s="1"/>
  <c r="PG491" i="87"/>
  <c r="PH491" i="87" s="1"/>
  <c r="PM491" i="87" s="1"/>
  <c r="PG492" i="87"/>
  <c r="PH492" i="87" s="1"/>
  <c r="PG493" i="87"/>
  <c r="PH493" i="87" s="1"/>
  <c r="PG494" i="87"/>
  <c r="PH494" i="87" s="1"/>
  <c r="PT494" i="87" s="1"/>
  <c r="PG495" i="87"/>
  <c r="PH495" i="87" s="1"/>
  <c r="PU495" i="87" s="1"/>
  <c r="PG497" i="87"/>
  <c r="PH497" i="87" s="1"/>
  <c r="PG498" i="87"/>
  <c r="PH498" i="87" s="1"/>
  <c r="PG499" i="87"/>
  <c r="PH499" i="87" s="1"/>
  <c r="PM499" i="87" s="1"/>
  <c r="PG500" i="87"/>
  <c r="PH500" i="87" s="1"/>
  <c r="PG501" i="87"/>
  <c r="PH501" i="87" s="1"/>
  <c r="PG504" i="87"/>
  <c r="PH504" i="87" s="1"/>
  <c r="PU504" i="87" s="1"/>
  <c r="PG506" i="87"/>
  <c r="PG508" i="87"/>
  <c r="PH508" i="87" s="1"/>
  <c r="PG509" i="87"/>
  <c r="PH509" i="87" s="1"/>
  <c r="PG510" i="87"/>
  <c r="PH510" i="87" s="1"/>
  <c r="PG511" i="87"/>
  <c r="PH511" i="87" s="1"/>
  <c r="PG512" i="87"/>
  <c r="PH512" i="87" s="1"/>
  <c r="PG513" i="87"/>
  <c r="PH513" i="87" s="1"/>
  <c r="PR513" i="87" s="1"/>
  <c r="PG515" i="87"/>
  <c r="PH515" i="87" s="1"/>
  <c r="PM515" i="87" s="1"/>
  <c r="PG517" i="87"/>
  <c r="PH517" i="87" s="1"/>
  <c r="PT517" i="87" s="1"/>
  <c r="PG518" i="87"/>
  <c r="PH518" i="87" s="1"/>
  <c r="PG519" i="87"/>
  <c r="PH519" i="87" s="1"/>
  <c r="PO519" i="87" s="1"/>
  <c r="PG520" i="87"/>
  <c r="PH520" i="87" s="1"/>
  <c r="PU520" i="87" s="1"/>
  <c r="PG522" i="87"/>
  <c r="PH522" i="87" s="1"/>
  <c r="PR522" i="87" s="1"/>
  <c r="PG523" i="87"/>
  <c r="PH523" i="87" s="1"/>
  <c r="PM523" i="87" s="1"/>
  <c r="PG524" i="87"/>
  <c r="PH524" i="87" s="1"/>
  <c r="PG526" i="87"/>
  <c r="PH526" i="87" s="1"/>
  <c r="PG527" i="87"/>
  <c r="PH527" i="87" s="1"/>
  <c r="PU527" i="87" s="1"/>
  <c r="PG528" i="87"/>
  <c r="PH528" i="87" s="1"/>
  <c r="PG529" i="87"/>
  <c r="PH529" i="87" s="1"/>
  <c r="PR529" i="87" s="1"/>
  <c r="PG530" i="87"/>
  <c r="PH530" i="87" s="1"/>
  <c r="PG531" i="87"/>
  <c r="PH531" i="87" s="1"/>
  <c r="PM531" i="87" s="1"/>
  <c r="PG532" i="87"/>
  <c r="PH532" i="87" s="1"/>
  <c r="PM532" i="87" s="1"/>
  <c r="PG533" i="87"/>
  <c r="PH533" i="87" s="1"/>
  <c r="PG534" i="87"/>
  <c r="PH534" i="87" s="1"/>
  <c r="PG535" i="87"/>
  <c r="PH535" i="87" s="1"/>
  <c r="PG536" i="87"/>
  <c r="PH536" i="87" s="1"/>
  <c r="PO536" i="87" s="1"/>
  <c r="PG537" i="87"/>
  <c r="PH537" i="87" s="1"/>
  <c r="PF5" i="87"/>
  <c r="PF6" i="87"/>
  <c r="PF9" i="87"/>
  <c r="PF10" i="87"/>
  <c r="PF11" i="87"/>
  <c r="PF15" i="87"/>
  <c r="PF16" i="87"/>
  <c r="PF17" i="87"/>
  <c r="PF22" i="87"/>
  <c r="PF24" i="87"/>
  <c r="PF26" i="87"/>
  <c r="PF27" i="87"/>
  <c r="PF28" i="87"/>
  <c r="PF30" i="87"/>
  <c r="PF31" i="87"/>
  <c r="PF35" i="87"/>
  <c r="PF36" i="87"/>
  <c r="PF38" i="87"/>
  <c r="PF39" i="87"/>
  <c r="PF44" i="87"/>
  <c r="PF45" i="87"/>
  <c r="PF46" i="87"/>
  <c r="PF47" i="87"/>
  <c r="PF48" i="87"/>
  <c r="PF49" i="87"/>
  <c r="PF50" i="87"/>
  <c r="PF51" i="87"/>
  <c r="PF52" i="87"/>
  <c r="PF53" i="87"/>
  <c r="PF55" i="87"/>
  <c r="PF58" i="87"/>
  <c r="PF59" i="87"/>
  <c r="PF63" i="87"/>
  <c r="PF64" i="87"/>
  <c r="PF67" i="87"/>
  <c r="PF68" i="87"/>
  <c r="PF69" i="87"/>
  <c r="PF71" i="87"/>
  <c r="PF73" i="87"/>
  <c r="PF75" i="87"/>
  <c r="PF76" i="87"/>
  <c r="PF78" i="87"/>
  <c r="PF79" i="87"/>
  <c r="PF80" i="87"/>
  <c r="PF81" i="87"/>
  <c r="PF82" i="87"/>
  <c r="PF83" i="87"/>
  <c r="PF90" i="87"/>
  <c r="PF91" i="87"/>
  <c r="PF94" i="87"/>
  <c r="PF95" i="87"/>
  <c r="PF96" i="87"/>
  <c r="PF98" i="87"/>
  <c r="PF99" i="87"/>
  <c r="PF100" i="87"/>
  <c r="PF101" i="87"/>
  <c r="PF102" i="87"/>
  <c r="PF103" i="87"/>
  <c r="PF104" i="87"/>
  <c r="PF105" i="87"/>
  <c r="PF106" i="87"/>
  <c r="PF107" i="87"/>
  <c r="PF109" i="87"/>
  <c r="PF110" i="87"/>
  <c r="PF112" i="87"/>
  <c r="PF114" i="87"/>
  <c r="PF115" i="87"/>
  <c r="PF117" i="87"/>
  <c r="PF118" i="87"/>
  <c r="PF120" i="87"/>
  <c r="PF121" i="87"/>
  <c r="PF124" i="87"/>
  <c r="PF125" i="87"/>
  <c r="PF126" i="87"/>
  <c r="PF128" i="87"/>
  <c r="PF132" i="87"/>
  <c r="PF133" i="87"/>
  <c r="PF139" i="87"/>
  <c r="PF140" i="87"/>
  <c r="PF141" i="87"/>
  <c r="PF142" i="87"/>
  <c r="PF153" i="87"/>
  <c r="PF155" i="87"/>
  <c r="PF156" i="87"/>
  <c r="PF157" i="87"/>
  <c r="PF158" i="87"/>
  <c r="PF159" i="87"/>
  <c r="PF160" i="87"/>
  <c r="PF161" i="87"/>
  <c r="PF162" i="87"/>
  <c r="PF167" i="87"/>
  <c r="PF168" i="87"/>
  <c r="PF170" i="87"/>
  <c r="PF172" i="87"/>
  <c r="PF174" i="87"/>
  <c r="PF175" i="87"/>
  <c r="PF176" i="87"/>
  <c r="PF177" i="87"/>
  <c r="PF178" i="87"/>
  <c r="PF179" i="87"/>
  <c r="PF182" i="87"/>
  <c r="PF183" i="87"/>
  <c r="PF184" i="87"/>
  <c r="PF185" i="87"/>
  <c r="PF186" i="87"/>
  <c r="PF191" i="87"/>
  <c r="PF192" i="87"/>
  <c r="PF193" i="87"/>
  <c r="PF194" i="87"/>
  <c r="PF197" i="87"/>
  <c r="PF198" i="87"/>
  <c r="PF199" i="87"/>
  <c r="PF200" i="87"/>
  <c r="PF201" i="87"/>
  <c r="PF202" i="87"/>
  <c r="PF203" i="87"/>
  <c r="PF205" i="87"/>
  <c r="PF206" i="87"/>
  <c r="PF207" i="87"/>
  <c r="PF208" i="87"/>
  <c r="PF209" i="87"/>
  <c r="PF210" i="87"/>
  <c r="PF212" i="87"/>
  <c r="PF213" i="87"/>
  <c r="PF214" i="87"/>
  <c r="PF215" i="87"/>
  <c r="PF216" i="87"/>
  <c r="PF217" i="87"/>
  <c r="PF218" i="87"/>
  <c r="PF220" i="87"/>
  <c r="PF221" i="87"/>
  <c r="PF223" i="87"/>
  <c r="PF224" i="87"/>
  <c r="PF226" i="87"/>
  <c r="PF231" i="87"/>
  <c r="PF234" i="87"/>
  <c r="PF235" i="87"/>
  <c r="PF236" i="87"/>
  <c r="PF238" i="87"/>
  <c r="PF239" i="87"/>
  <c r="PF241" i="87"/>
  <c r="PF242" i="87"/>
  <c r="PF244" i="87"/>
  <c r="PF246" i="87"/>
  <c r="PF251" i="87"/>
  <c r="PF253" i="87"/>
  <c r="PF254" i="87"/>
  <c r="PF255" i="87"/>
  <c r="PF258" i="87"/>
  <c r="PF260" i="87"/>
  <c r="PF266" i="87"/>
  <c r="PF267" i="87"/>
  <c r="PF269" i="87"/>
  <c r="PF274" i="87"/>
  <c r="PF278" i="87"/>
  <c r="PF280" i="87"/>
  <c r="PF287" i="87"/>
  <c r="PF289" i="87"/>
  <c r="PF290" i="87"/>
  <c r="PF291" i="87"/>
  <c r="PF295" i="87"/>
  <c r="PF296" i="87"/>
  <c r="PF299" i="87"/>
  <c r="PF302" i="87"/>
  <c r="PF303" i="87"/>
  <c r="PF304" i="87"/>
  <c r="PF305" i="87"/>
  <c r="PF306" i="87"/>
  <c r="PF310" i="87"/>
  <c r="PF311" i="87"/>
  <c r="PF312" i="87"/>
  <c r="PF313" i="87"/>
  <c r="PF314" i="87"/>
  <c r="PF315" i="87"/>
  <c r="PF317" i="87"/>
  <c r="PF318" i="87"/>
  <c r="PF319" i="87"/>
  <c r="PF320" i="87"/>
  <c r="PF326" i="87"/>
  <c r="PF327" i="87"/>
  <c r="PF333" i="87"/>
  <c r="PF334" i="87"/>
  <c r="PF335" i="87"/>
  <c r="PF336" i="87"/>
  <c r="PF337" i="87"/>
  <c r="PF339" i="87"/>
  <c r="PF340" i="87"/>
  <c r="PF342" i="87"/>
  <c r="PF343" i="87"/>
  <c r="PF344" i="87"/>
  <c r="PF345" i="87"/>
  <c r="PF348" i="87"/>
  <c r="PF352" i="87"/>
  <c r="PF353" i="87"/>
  <c r="PF354" i="87"/>
  <c r="PF355" i="87"/>
  <c r="PF356" i="87"/>
  <c r="PF358" i="87"/>
  <c r="PF359" i="87"/>
  <c r="PF361" i="87"/>
  <c r="PF362" i="87"/>
  <c r="PF363" i="87"/>
  <c r="PF364" i="87"/>
  <c r="PF365" i="87"/>
  <c r="PF366" i="87"/>
  <c r="PF369" i="87"/>
  <c r="PF371" i="87"/>
  <c r="PF372" i="87"/>
  <c r="PF374" i="87"/>
  <c r="PF375" i="87"/>
  <c r="PF381" i="87"/>
  <c r="PF382" i="87"/>
  <c r="PF383" i="87"/>
  <c r="PF385" i="87"/>
  <c r="PF386" i="87"/>
  <c r="PF390" i="87"/>
  <c r="PF391" i="87"/>
  <c r="PF393" i="87"/>
  <c r="PF394" i="87"/>
  <c r="PF395" i="87"/>
  <c r="PF400" i="87"/>
  <c r="PF401" i="87"/>
  <c r="PF404" i="87"/>
  <c r="PF406" i="87"/>
  <c r="PF407" i="87"/>
  <c r="PF408" i="87"/>
  <c r="PF409" i="87"/>
  <c r="PF411" i="87"/>
  <c r="PF412" i="87"/>
  <c r="PF413" i="87"/>
  <c r="PF414" i="87"/>
  <c r="PF417" i="87"/>
  <c r="PF421" i="87"/>
  <c r="PF424" i="87"/>
  <c r="PF430" i="87"/>
  <c r="PF431" i="87"/>
  <c r="PF432" i="87"/>
  <c r="PF434" i="87"/>
  <c r="PF436" i="87"/>
  <c r="PF438" i="87"/>
  <c r="PF439" i="87"/>
  <c r="PF440" i="87"/>
  <c r="PF441" i="87"/>
  <c r="PF442" i="87"/>
  <c r="PF443" i="87"/>
  <c r="PF444" i="87"/>
  <c r="PF446" i="87"/>
  <c r="PF447" i="87"/>
  <c r="PF448" i="87"/>
  <c r="PF452" i="87"/>
  <c r="PF454" i="87"/>
  <c r="PF456" i="87"/>
  <c r="PF457" i="87"/>
  <c r="PF464" i="87"/>
  <c r="PF465" i="87"/>
  <c r="PF467" i="87"/>
  <c r="PF468" i="87"/>
  <c r="PF470" i="87"/>
  <c r="PF471" i="87"/>
  <c r="PF473" i="87"/>
  <c r="PF474" i="87"/>
  <c r="PF476" i="87"/>
  <c r="PF477" i="87"/>
  <c r="PF478" i="87"/>
  <c r="PF479" i="87"/>
  <c r="PF480" i="87"/>
  <c r="PF481" i="87"/>
  <c r="PF482" i="87"/>
  <c r="PF483" i="87"/>
  <c r="PF486" i="87"/>
  <c r="PF487" i="87"/>
  <c r="PF488" i="87"/>
  <c r="PF489" i="87"/>
  <c r="PF490" i="87"/>
  <c r="PF491" i="87"/>
  <c r="PF492" i="87"/>
  <c r="PF493" i="87"/>
  <c r="PF494" i="87"/>
  <c r="PF495" i="87"/>
  <c r="PF497" i="87"/>
  <c r="PF498" i="87"/>
  <c r="PF499" i="87"/>
  <c r="PF500" i="87"/>
  <c r="PF504" i="87"/>
  <c r="PF506" i="87"/>
  <c r="PF508" i="87"/>
  <c r="PF511" i="87"/>
  <c r="PF512" i="87"/>
  <c r="PF513" i="87"/>
  <c r="PF515" i="87"/>
  <c r="PF517" i="87"/>
  <c r="PF518" i="87"/>
  <c r="PF519" i="87"/>
  <c r="PF520" i="87"/>
  <c r="PF522" i="87"/>
  <c r="PF523" i="87"/>
  <c r="PF524" i="87"/>
  <c r="PF526" i="87"/>
  <c r="PF527" i="87"/>
  <c r="PF528" i="87"/>
  <c r="PF529" i="87"/>
  <c r="PF530" i="87"/>
  <c r="PF531" i="87"/>
  <c r="PF532" i="87"/>
  <c r="PF533" i="87"/>
  <c r="PF534" i="87"/>
  <c r="PF535" i="87"/>
  <c r="PF536" i="87"/>
  <c r="PF537" i="87"/>
  <c r="PE2" i="87"/>
  <c r="PE3" i="87"/>
  <c r="PE4" i="87"/>
  <c r="PF4" i="87" s="1"/>
  <c r="PE5" i="87"/>
  <c r="PE6" i="87"/>
  <c r="PE7" i="87"/>
  <c r="PF7" i="87" s="1"/>
  <c r="PE8" i="87"/>
  <c r="PF8" i="87" s="1"/>
  <c r="PE9" i="87"/>
  <c r="PE10" i="87"/>
  <c r="PE11" i="87"/>
  <c r="PE12" i="87"/>
  <c r="PF12" i="87" s="1"/>
  <c r="PE13" i="87"/>
  <c r="PD13" i="87" s="1"/>
  <c r="PE14" i="87"/>
  <c r="PE15" i="87"/>
  <c r="PE16" i="87"/>
  <c r="PE17" i="87"/>
  <c r="PE18" i="87"/>
  <c r="PE19" i="87"/>
  <c r="PD19" i="87" s="1"/>
  <c r="PE20" i="87"/>
  <c r="PF20" i="87" s="1"/>
  <c r="PE21" i="87"/>
  <c r="PE22" i="87"/>
  <c r="PE23" i="87"/>
  <c r="PF23" i="87" s="1"/>
  <c r="PE24" i="87"/>
  <c r="PE25" i="87"/>
  <c r="PE26" i="87"/>
  <c r="PE27" i="87"/>
  <c r="PE28" i="87"/>
  <c r="PE29" i="87"/>
  <c r="PE30" i="87"/>
  <c r="PE31" i="87"/>
  <c r="PE32" i="87"/>
  <c r="PF32" i="87" s="1"/>
  <c r="PE33" i="87"/>
  <c r="PE34" i="87"/>
  <c r="PE35" i="87"/>
  <c r="PE36" i="87"/>
  <c r="PE37" i="87"/>
  <c r="PE38" i="87"/>
  <c r="PE39" i="87"/>
  <c r="PE40" i="87"/>
  <c r="PF40" i="87" s="1"/>
  <c r="PE41" i="87"/>
  <c r="PC41" i="87" s="1"/>
  <c r="PV41" i="87" s="1"/>
  <c r="PE42" i="87"/>
  <c r="PF42" i="87" s="1"/>
  <c r="PE43" i="87"/>
  <c r="PF43" i="87" s="1"/>
  <c r="PE44" i="87"/>
  <c r="PE45" i="87"/>
  <c r="PE46" i="87"/>
  <c r="PE47" i="87"/>
  <c r="PE48" i="87"/>
  <c r="PE49" i="87"/>
  <c r="PE50" i="87"/>
  <c r="PE51" i="87"/>
  <c r="PE52" i="87"/>
  <c r="PE53" i="87"/>
  <c r="PE54" i="87"/>
  <c r="PF54" i="87" s="1"/>
  <c r="PE55" i="87"/>
  <c r="PE56" i="87"/>
  <c r="PF56" i="87" s="1"/>
  <c r="PE57" i="87"/>
  <c r="PE58" i="87"/>
  <c r="PE59" i="87"/>
  <c r="PE60" i="87"/>
  <c r="PF60" i="87" s="1"/>
  <c r="PE61" i="87"/>
  <c r="PE62" i="87"/>
  <c r="PF62" i="87" s="1"/>
  <c r="PE63" i="87"/>
  <c r="PE64" i="87"/>
  <c r="PE65" i="87"/>
  <c r="PE66" i="87"/>
  <c r="PE67" i="87"/>
  <c r="PE68" i="87"/>
  <c r="PE69" i="87"/>
  <c r="PE70" i="87"/>
  <c r="PE71" i="87"/>
  <c r="PE72" i="87"/>
  <c r="PF72" i="87" s="1"/>
  <c r="PE73" i="87"/>
  <c r="PE74" i="87"/>
  <c r="PF74" i="87" s="1"/>
  <c r="PE75" i="87"/>
  <c r="PE76" i="87"/>
  <c r="PE77" i="87"/>
  <c r="PE78" i="87"/>
  <c r="PE79" i="87"/>
  <c r="PE80" i="87"/>
  <c r="PE81" i="87"/>
  <c r="PE82" i="87"/>
  <c r="PE83" i="87"/>
  <c r="PE84" i="87"/>
  <c r="PF84" i="87" s="1"/>
  <c r="PE85" i="87"/>
  <c r="PB85" i="87" s="1"/>
  <c r="PE86" i="87"/>
  <c r="PF86" i="87" s="1"/>
  <c r="PE87" i="87"/>
  <c r="PF87" i="87" s="1"/>
  <c r="PE88" i="87"/>
  <c r="PF88" i="87" s="1"/>
  <c r="PE89" i="87"/>
  <c r="PE90" i="87"/>
  <c r="PD90" i="87" s="1"/>
  <c r="PE91" i="87"/>
  <c r="PE92" i="87"/>
  <c r="PF92" i="87" s="1"/>
  <c r="PE93" i="87"/>
  <c r="PE94" i="87"/>
  <c r="PE95" i="87"/>
  <c r="PE96" i="87"/>
  <c r="PE97" i="87"/>
  <c r="PE98" i="87"/>
  <c r="PE99" i="87"/>
  <c r="PE100" i="87"/>
  <c r="PE101" i="87"/>
  <c r="PE102" i="87"/>
  <c r="PE103" i="87"/>
  <c r="PE104" i="87"/>
  <c r="PE105" i="87"/>
  <c r="PE106" i="87"/>
  <c r="PE107" i="87"/>
  <c r="PE108" i="87"/>
  <c r="PF108" i="87" s="1"/>
  <c r="PE109" i="87"/>
  <c r="PE110" i="87"/>
  <c r="PE111" i="87"/>
  <c r="PF111" i="87" s="1"/>
  <c r="PE112" i="87"/>
  <c r="PE113" i="87"/>
  <c r="PE114" i="87"/>
  <c r="PE115" i="87"/>
  <c r="PE116" i="87"/>
  <c r="PF116" i="87" s="1"/>
  <c r="PE117" i="87"/>
  <c r="PE118" i="87"/>
  <c r="PE119" i="87"/>
  <c r="PE120" i="87"/>
  <c r="PE121" i="87"/>
  <c r="PE122" i="87"/>
  <c r="PF122" i="87" s="1"/>
  <c r="PE123" i="87"/>
  <c r="PE124" i="87"/>
  <c r="PE125" i="87"/>
  <c r="PE126" i="87"/>
  <c r="PE127" i="87"/>
  <c r="PE128" i="87"/>
  <c r="PE129" i="87"/>
  <c r="PB129" i="87" s="1"/>
  <c r="PE130" i="87"/>
  <c r="PB130" i="87" s="1"/>
  <c r="PE131" i="87"/>
  <c r="PF131" i="87" s="1"/>
  <c r="PE132" i="87"/>
  <c r="PE133" i="87"/>
  <c r="PE134" i="87"/>
  <c r="PB134" i="87" s="1"/>
  <c r="PE135" i="87"/>
  <c r="PF135" i="87" s="1"/>
  <c r="PE136" i="87"/>
  <c r="PF136" i="87" s="1"/>
  <c r="PE137" i="87"/>
  <c r="PE138" i="87"/>
  <c r="PE139" i="87"/>
  <c r="PE140" i="87"/>
  <c r="PE141" i="87"/>
  <c r="PE142" i="87"/>
  <c r="PE143" i="87"/>
  <c r="PD143" i="87" s="1"/>
  <c r="PE144" i="87"/>
  <c r="PF144" i="87" s="1"/>
  <c r="PE145" i="87"/>
  <c r="PE146" i="87"/>
  <c r="PB146" i="87" s="1"/>
  <c r="PE147" i="87"/>
  <c r="PF147" i="87" s="1"/>
  <c r="PE148" i="87"/>
  <c r="PF148" i="87" s="1"/>
  <c r="PE149" i="87"/>
  <c r="PE150" i="87"/>
  <c r="PE151" i="87"/>
  <c r="PF151" i="87" s="1"/>
  <c r="PE152" i="87"/>
  <c r="PF152" i="87" s="1"/>
  <c r="PE153" i="87"/>
  <c r="PE154" i="87"/>
  <c r="PF154" i="87" s="1"/>
  <c r="PE155" i="87"/>
  <c r="PE156" i="87"/>
  <c r="PE157" i="87"/>
  <c r="PE158" i="87"/>
  <c r="PE159" i="87"/>
  <c r="PE160" i="87"/>
  <c r="PE161" i="87"/>
  <c r="PE162" i="87"/>
  <c r="PE163" i="87"/>
  <c r="PC163" i="87" s="1"/>
  <c r="PV163" i="87" s="1"/>
  <c r="PE164" i="87"/>
  <c r="PF164" i="87" s="1"/>
  <c r="PE165" i="87"/>
  <c r="PB165" i="87" s="1"/>
  <c r="PE166" i="87"/>
  <c r="PC166" i="87" s="1"/>
  <c r="PV166" i="87" s="1"/>
  <c r="PE167" i="87"/>
  <c r="PE168" i="87"/>
  <c r="PE169" i="87"/>
  <c r="PB169" i="87" s="1"/>
  <c r="PE170" i="87"/>
  <c r="PE171" i="87"/>
  <c r="PD171" i="87" s="1"/>
  <c r="PE172" i="87"/>
  <c r="PE173" i="87"/>
  <c r="PE174" i="87"/>
  <c r="PE175" i="87"/>
  <c r="PE176" i="87"/>
  <c r="PE177" i="87"/>
  <c r="PE178" i="87"/>
  <c r="PE179" i="87"/>
  <c r="PE180" i="87"/>
  <c r="PF180" i="87" s="1"/>
  <c r="PE181" i="87"/>
  <c r="PE182" i="87"/>
  <c r="PE183" i="87"/>
  <c r="PE184" i="87"/>
  <c r="PE185" i="87"/>
  <c r="PE186" i="87"/>
  <c r="PE187" i="87"/>
  <c r="PB187" i="87" s="1"/>
  <c r="PE188" i="87"/>
  <c r="PF188" i="87" s="1"/>
  <c r="PE189" i="87"/>
  <c r="PE190" i="87"/>
  <c r="PE191" i="87"/>
  <c r="PE192" i="87"/>
  <c r="PE193" i="87"/>
  <c r="PE194" i="87"/>
  <c r="PE195" i="87"/>
  <c r="PF195" i="87" s="1"/>
  <c r="PE196" i="87"/>
  <c r="PF196" i="87" s="1"/>
  <c r="PE197" i="87"/>
  <c r="PE198" i="87"/>
  <c r="PE199" i="87"/>
  <c r="PE200" i="87"/>
  <c r="PE201" i="87"/>
  <c r="PE202" i="87"/>
  <c r="PE203" i="87"/>
  <c r="PE204" i="87"/>
  <c r="PF204" i="87" s="1"/>
  <c r="PE205" i="87"/>
  <c r="PE206" i="87"/>
  <c r="PE207" i="87"/>
  <c r="PE208" i="87"/>
  <c r="PE209" i="87"/>
  <c r="PE210" i="87"/>
  <c r="PE211" i="87"/>
  <c r="PD211" i="87" s="1"/>
  <c r="PE212" i="87"/>
  <c r="PE213" i="87"/>
  <c r="PE214" i="87"/>
  <c r="PE215" i="87"/>
  <c r="PE216" i="87"/>
  <c r="PE217" i="87"/>
  <c r="PE218" i="87"/>
  <c r="PE219" i="87"/>
  <c r="PD219" i="87" s="1"/>
  <c r="PE220" i="87"/>
  <c r="PE221" i="87"/>
  <c r="PE222" i="87"/>
  <c r="PD222" i="87" s="1"/>
  <c r="PE223" i="87"/>
  <c r="PE224" i="87"/>
  <c r="PE225" i="87"/>
  <c r="PA225" i="87" s="1"/>
  <c r="PE226" i="87"/>
  <c r="PE227" i="87"/>
  <c r="PD227" i="87" s="1"/>
  <c r="PE228" i="87"/>
  <c r="PF228" i="87" s="1"/>
  <c r="PE229" i="87"/>
  <c r="PE230" i="87"/>
  <c r="PF230" i="87" s="1"/>
  <c r="PE231" i="87"/>
  <c r="PE232" i="87"/>
  <c r="PF232" i="87" s="1"/>
  <c r="PE233" i="87"/>
  <c r="PE234" i="87"/>
  <c r="PE235" i="87"/>
  <c r="PE236" i="87"/>
  <c r="PE237" i="87"/>
  <c r="PE238" i="87"/>
  <c r="PE239" i="87"/>
  <c r="PE240" i="87"/>
  <c r="PF240" i="87" s="1"/>
  <c r="PE241" i="87"/>
  <c r="PE242" i="87"/>
  <c r="PE243" i="87"/>
  <c r="PF243" i="87" s="1"/>
  <c r="PE244" i="87"/>
  <c r="PE245" i="87"/>
  <c r="PB245" i="87" s="1"/>
  <c r="PE246" i="87"/>
  <c r="PC246" i="87" s="1"/>
  <c r="PV246" i="87" s="1"/>
  <c r="PE247" i="87"/>
  <c r="PF247" i="87" s="1"/>
  <c r="PE248" i="87"/>
  <c r="PF248" i="87" s="1"/>
  <c r="PE249" i="87"/>
  <c r="PE250" i="87"/>
  <c r="PE251" i="87"/>
  <c r="PE252" i="87"/>
  <c r="PE253" i="87"/>
  <c r="PE254" i="87"/>
  <c r="PE255" i="87"/>
  <c r="PE256" i="87"/>
  <c r="PE257" i="87"/>
  <c r="PE258" i="87"/>
  <c r="PE259" i="87"/>
  <c r="PC259" i="87" s="1"/>
  <c r="PV259" i="87" s="1"/>
  <c r="PE260" i="87"/>
  <c r="PE261" i="87"/>
  <c r="PE262" i="87"/>
  <c r="PE263" i="87"/>
  <c r="PF263" i="87" s="1"/>
  <c r="PE264" i="87"/>
  <c r="PE265" i="87"/>
  <c r="PE266" i="87"/>
  <c r="PE267" i="87"/>
  <c r="PE268" i="87"/>
  <c r="PE269" i="87"/>
  <c r="PE270" i="87"/>
  <c r="PE271" i="87"/>
  <c r="PD271" i="87" s="1"/>
  <c r="PE272" i="87"/>
  <c r="PE273" i="87"/>
  <c r="PE274" i="87"/>
  <c r="PE275" i="87"/>
  <c r="PA275" i="87" s="1"/>
  <c r="PE276" i="87"/>
  <c r="PE277" i="87"/>
  <c r="PE278" i="87"/>
  <c r="PE279" i="87"/>
  <c r="PC279" i="87" s="1"/>
  <c r="PV279" i="87" s="1"/>
  <c r="PE280" i="87"/>
  <c r="PE281" i="87"/>
  <c r="PE282" i="87"/>
  <c r="PE283" i="87"/>
  <c r="PB283" i="87" s="1"/>
  <c r="PE284" i="87"/>
  <c r="PE285" i="87"/>
  <c r="PE286" i="87"/>
  <c r="PF286" i="87" s="1"/>
  <c r="PE287" i="87"/>
  <c r="PE288" i="87"/>
  <c r="PE289" i="87"/>
  <c r="PE290" i="87"/>
  <c r="PE291" i="87"/>
  <c r="PE292" i="87"/>
  <c r="PE293" i="87"/>
  <c r="PE294" i="87"/>
  <c r="PF294" i="87" s="1"/>
  <c r="PE295" i="87"/>
  <c r="PE296" i="87"/>
  <c r="PE297" i="87"/>
  <c r="PE298" i="87"/>
  <c r="PF298" i="87" s="1"/>
  <c r="PE299" i="87"/>
  <c r="PE300" i="87"/>
  <c r="PE301" i="87"/>
  <c r="PE302" i="87"/>
  <c r="PE303" i="87"/>
  <c r="PE304" i="87"/>
  <c r="PE305" i="87"/>
  <c r="PE306" i="87"/>
  <c r="PE307" i="87"/>
  <c r="PB307" i="87" s="1"/>
  <c r="PE308" i="87"/>
  <c r="PE309" i="87"/>
  <c r="PA309" i="87" s="1"/>
  <c r="PE310" i="87"/>
  <c r="PE311" i="87"/>
  <c r="PE312" i="87"/>
  <c r="PE313" i="87"/>
  <c r="PE314" i="87"/>
  <c r="PE315" i="87"/>
  <c r="PE316" i="87"/>
  <c r="PE317" i="87"/>
  <c r="PE318" i="87"/>
  <c r="PE319" i="87"/>
  <c r="PE320" i="87"/>
  <c r="PE321" i="87"/>
  <c r="PE322" i="87"/>
  <c r="PE323" i="87"/>
  <c r="PE324" i="87"/>
  <c r="PE325" i="87"/>
  <c r="PA325" i="87" s="1"/>
  <c r="PE326" i="87"/>
  <c r="PE327" i="87"/>
  <c r="PE328" i="87"/>
  <c r="PE329" i="87"/>
  <c r="PE330" i="87"/>
  <c r="PE331" i="87"/>
  <c r="PB331" i="87" s="1"/>
  <c r="PE332" i="87"/>
  <c r="PE333" i="87"/>
  <c r="PE334" i="87"/>
  <c r="PE335" i="87"/>
  <c r="PE336" i="87"/>
  <c r="PE337" i="87"/>
  <c r="PE338" i="87"/>
  <c r="PF338" i="87" s="1"/>
  <c r="PE339" i="87"/>
  <c r="PE340" i="87"/>
  <c r="PE341" i="87"/>
  <c r="PE342" i="87"/>
  <c r="PE343" i="87"/>
  <c r="PE344" i="87"/>
  <c r="PE345" i="87"/>
  <c r="PE346" i="87"/>
  <c r="PF346" i="87" s="1"/>
  <c r="PE347" i="87"/>
  <c r="PD347" i="87" s="1"/>
  <c r="PE348" i="87"/>
  <c r="PE349" i="87"/>
  <c r="PE350" i="87"/>
  <c r="PE351" i="87"/>
  <c r="PD351" i="87" s="1"/>
  <c r="PE352" i="87"/>
  <c r="PE353" i="87"/>
  <c r="PE354" i="87"/>
  <c r="PE355" i="87"/>
  <c r="PE356" i="87"/>
  <c r="PE357" i="87"/>
  <c r="PE358" i="87"/>
  <c r="PE359" i="87"/>
  <c r="PE360" i="87"/>
  <c r="PE361" i="87"/>
  <c r="PE362" i="87"/>
  <c r="PE363" i="87"/>
  <c r="PE364" i="87"/>
  <c r="PE365" i="87"/>
  <c r="PE366" i="87"/>
  <c r="PE367" i="87"/>
  <c r="PE368" i="87"/>
  <c r="PE369" i="87"/>
  <c r="PE370" i="87"/>
  <c r="PC370" i="87" s="1"/>
  <c r="PV370" i="87" s="1"/>
  <c r="PE371" i="87"/>
  <c r="PE372" i="87"/>
  <c r="PE373" i="87"/>
  <c r="PE374" i="87"/>
  <c r="PE375" i="87"/>
  <c r="PE376" i="87"/>
  <c r="PE377" i="87"/>
  <c r="PE378" i="87"/>
  <c r="PD378" i="87" s="1"/>
  <c r="PE379" i="87"/>
  <c r="PF379" i="87" s="1"/>
  <c r="PE380" i="87"/>
  <c r="PE381" i="87"/>
  <c r="PE382" i="87"/>
  <c r="PC382" i="87" s="1"/>
  <c r="PV382" i="87" s="1"/>
  <c r="PE383" i="87"/>
  <c r="PE384" i="87"/>
  <c r="PE385" i="87"/>
  <c r="PE386" i="87"/>
  <c r="PE387" i="87"/>
  <c r="PD387" i="87" s="1"/>
  <c r="PE388" i="87"/>
  <c r="PE389" i="87"/>
  <c r="PA389" i="87" s="1"/>
  <c r="PE390" i="87"/>
  <c r="PE391" i="87"/>
  <c r="PE392" i="87"/>
  <c r="PE393" i="87"/>
  <c r="PE394" i="87"/>
  <c r="PE395" i="87"/>
  <c r="PE396" i="87"/>
  <c r="PE397" i="87"/>
  <c r="PB397" i="87" s="1"/>
  <c r="PE398" i="87"/>
  <c r="PF398" i="87" s="1"/>
  <c r="PE399" i="87"/>
  <c r="PF399" i="87" s="1"/>
  <c r="PE400" i="87"/>
  <c r="PE401" i="87"/>
  <c r="PE402" i="87"/>
  <c r="PF402" i="87" s="1"/>
  <c r="PE403" i="87"/>
  <c r="PF403" i="87" s="1"/>
  <c r="PE404" i="87"/>
  <c r="PE405" i="87"/>
  <c r="PB405" i="87" s="1"/>
  <c r="PE406" i="87"/>
  <c r="PE407" i="87"/>
  <c r="PE408" i="87"/>
  <c r="PE409" i="87"/>
  <c r="PE410" i="87"/>
  <c r="PC410" i="87" s="1"/>
  <c r="PV410" i="87" s="1"/>
  <c r="PE411" i="87"/>
  <c r="PE412" i="87"/>
  <c r="PE413" i="87"/>
  <c r="PE414" i="87"/>
  <c r="PE415" i="87"/>
  <c r="PF415" i="87" s="1"/>
  <c r="PE416" i="87"/>
  <c r="PE417" i="87"/>
  <c r="PE418" i="87"/>
  <c r="PD418" i="87" s="1"/>
  <c r="PE419" i="87"/>
  <c r="PD419" i="87" s="1"/>
  <c r="PE420" i="87"/>
  <c r="PE421" i="87"/>
  <c r="PE422" i="87"/>
  <c r="PF422" i="87" s="1"/>
  <c r="PE423" i="87"/>
  <c r="PF423" i="87" s="1"/>
  <c r="PE424" i="87"/>
  <c r="PE425" i="87"/>
  <c r="PE426" i="87"/>
  <c r="PE427" i="87"/>
  <c r="PF427" i="87" s="1"/>
  <c r="PE428" i="87"/>
  <c r="PE429" i="87"/>
  <c r="PE430" i="87"/>
  <c r="PE431" i="87"/>
  <c r="PE432" i="87"/>
  <c r="PE433" i="87"/>
  <c r="PE434" i="87"/>
  <c r="PE435" i="87"/>
  <c r="PA435" i="87" s="1"/>
  <c r="PE436" i="87"/>
  <c r="PE437" i="87"/>
  <c r="PE438" i="87"/>
  <c r="PE439" i="87"/>
  <c r="PE440" i="87"/>
  <c r="PE441" i="87"/>
  <c r="PE442" i="87"/>
  <c r="PE443" i="87"/>
  <c r="PE444" i="87"/>
  <c r="PE445" i="87"/>
  <c r="PE446" i="87"/>
  <c r="PE447" i="87"/>
  <c r="PE448" i="87"/>
  <c r="PE449" i="87"/>
  <c r="PE450" i="87"/>
  <c r="PF450" i="87" s="1"/>
  <c r="PE451" i="87"/>
  <c r="PD451" i="87" s="1"/>
  <c r="PE452" i="87"/>
  <c r="PE453" i="87"/>
  <c r="PE454" i="87"/>
  <c r="PE455" i="87"/>
  <c r="PA455" i="87" s="1"/>
  <c r="PE456" i="87"/>
  <c r="PE457" i="87"/>
  <c r="PE458" i="87"/>
  <c r="PF458" i="87" s="1"/>
  <c r="PE459" i="87"/>
  <c r="PF459" i="87" s="1"/>
  <c r="PE460" i="87"/>
  <c r="PE461" i="87"/>
  <c r="PB461" i="87" s="1"/>
  <c r="PE462" i="87"/>
  <c r="PF462" i="87" s="1"/>
  <c r="PE463" i="87"/>
  <c r="PD463" i="87" s="1"/>
  <c r="PE464" i="87"/>
  <c r="PE465" i="87"/>
  <c r="PE466" i="87"/>
  <c r="PF466" i="87" s="1"/>
  <c r="PE467" i="87"/>
  <c r="PE468" i="87"/>
  <c r="PE469" i="87"/>
  <c r="PB469" i="87" s="1"/>
  <c r="PE470" i="87"/>
  <c r="PE471" i="87"/>
  <c r="PE472" i="87"/>
  <c r="PE473" i="87"/>
  <c r="PE474" i="87"/>
  <c r="PE475" i="87"/>
  <c r="PD475" i="87" s="1"/>
  <c r="PE476" i="87"/>
  <c r="PE477" i="87"/>
  <c r="PE478" i="87"/>
  <c r="PE479" i="87"/>
  <c r="PE480" i="87"/>
  <c r="PE481" i="87"/>
  <c r="PE482" i="87"/>
  <c r="PE483" i="87"/>
  <c r="PE484" i="87"/>
  <c r="PE485" i="87"/>
  <c r="PE486" i="87"/>
  <c r="PE487" i="87"/>
  <c r="PE488" i="87"/>
  <c r="PE489" i="87"/>
  <c r="PE490" i="87"/>
  <c r="PE491" i="87"/>
  <c r="PE492" i="87"/>
  <c r="PE493" i="87"/>
  <c r="PE494" i="87"/>
  <c r="PE495" i="87"/>
  <c r="PE496" i="87"/>
  <c r="PE497" i="87"/>
  <c r="PE498" i="87"/>
  <c r="PE499" i="87"/>
  <c r="PE500" i="87"/>
  <c r="PE501" i="87"/>
  <c r="PE502" i="87"/>
  <c r="PE503" i="87"/>
  <c r="PD503" i="87" s="1"/>
  <c r="PE504" i="87"/>
  <c r="PE505" i="87"/>
  <c r="PE506" i="87"/>
  <c r="PE507" i="87"/>
  <c r="PD507" i="87" s="1"/>
  <c r="PE508" i="87"/>
  <c r="PE509" i="87"/>
  <c r="PE510" i="87"/>
  <c r="PF510" i="87" s="1"/>
  <c r="PE511" i="87"/>
  <c r="PE512" i="87"/>
  <c r="PE513" i="87"/>
  <c r="PE514" i="87"/>
  <c r="PF514" i="87" s="1"/>
  <c r="PE515" i="87"/>
  <c r="PE516" i="87"/>
  <c r="PE517" i="87"/>
  <c r="PE518" i="87"/>
  <c r="PE519" i="87"/>
  <c r="PE520" i="87"/>
  <c r="PE521" i="87"/>
  <c r="PE522" i="87"/>
  <c r="PE523" i="87"/>
  <c r="PE524" i="87"/>
  <c r="PE525" i="87"/>
  <c r="PE526" i="87"/>
  <c r="PE527" i="87"/>
  <c r="PE528" i="87"/>
  <c r="PE529" i="87"/>
  <c r="PE530" i="87"/>
  <c r="PE531" i="87"/>
  <c r="PE532" i="87"/>
  <c r="PE533" i="87"/>
  <c r="PE534" i="87"/>
  <c r="PE535" i="87"/>
  <c r="PE536" i="87"/>
  <c r="PE537" i="87"/>
  <c r="PE538" i="87"/>
  <c r="PF538" i="87" s="1"/>
  <c r="PE539" i="87"/>
  <c r="PF539" i="87" s="1"/>
  <c r="PD5" i="87"/>
  <c r="PD6" i="87"/>
  <c r="PD9" i="87"/>
  <c r="PD10" i="87"/>
  <c r="PD11" i="87"/>
  <c r="PD15" i="87"/>
  <c r="PD16" i="87"/>
  <c r="PD17" i="87"/>
  <c r="PD22" i="87"/>
  <c r="PD24" i="87"/>
  <c r="PD26" i="87"/>
  <c r="PD27" i="87"/>
  <c r="PD28" i="87"/>
  <c r="PD30" i="87"/>
  <c r="PD31" i="87"/>
  <c r="PD35" i="87"/>
  <c r="PD36" i="87"/>
  <c r="PD38" i="87"/>
  <c r="PD39" i="87"/>
  <c r="PD42" i="87"/>
  <c r="PD44" i="87"/>
  <c r="PD45" i="87"/>
  <c r="PD46" i="87"/>
  <c r="PD47" i="87"/>
  <c r="PD48" i="87"/>
  <c r="PD49" i="87"/>
  <c r="PD50" i="87"/>
  <c r="PD51" i="87"/>
  <c r="PD52" i="87"/>
  <c r="PD53" i="87"/>
  <c r="PD54" i="87"/>
  <c r="PD55" i="87"/>
  <c r="PD58" i="87"/>
  <c r="PD59" i="87"/>
  <c r="PD62" i="87"/>
  <c r="PD63" i="87"/>
  <c r="PD64" i="87"/>
  <c r="PD67" i="87"/>
  <c r="PD68" i="87"/>
  <c r="PD69" i="87"/>
  <c r="PD71" i="87"/>
  <c r="PD73" i="87"/>
  <c r="PD75" i="87"/>
  <c r="PD76" i="87"/>
  <c r="PD78" i="87"/>
  <c r="PD79" i="87"/>
  <c r="PD80" i="87"/>
  <c r="PD81" i="87"/>
  <c r="PD82" i="87"/>
  <c r="PD83" i="87"/>
  <c r="PD85" i="87"/>
  <c r="PD86" i="87"/>
  <c r="PD91" i="87"/>
  <c r="PD94" i="87"/>
  <c r="PD95" i="87"/>
  <c r="PD96" i="87"/>
  <c r="PD98" i="87"/>
  <c r="PD99" i="87"/>
  <c r="PD100" i="87"/>
  <c r="PD101" i="87"/>
  <c r="PD102" i="87"/>
  <c r="PD103" i="87"/>
  <c r="PD104" i="87"/>
  <c r="PD105" i="87"/>
  <c r="PD106" i="87"/>
  <c r="PD107" i="87"/>
  <c r="PD109" i="87"/>
  <c r="PD110" i="87"/>
  <c r="PD112" i="87"/>
  <c r="PD114" i="87"/>
  <c r="PD115" i="87"/>
  <c r="PD117" i="87"/>
  <c r="PD118" i="87"/>
  <c r="PD119" i="87"/>
  <c r="PD120" i="87"/>
  <c r="PD121" i="87"/>
  <c r="PD122" i="87"/>
  <c r="PD123" i="87"/>
  <c r="PD124" i="87"/>
  <c r="PD125" i="87"/>
  <c r="PD126" i="87"/>
  <c r="PD127" i="87"/>
  <c r="PD128" i="87"/>
  <c r="PD129" i="87"/>
  <c r="PD130" i="87"/>
  <c r="PD131" i="87"/>
  <c r="PD132" i="87"/>
  <c r="PD133" i="87"/>
  <c r="PD134" i="87"/>
  <c r="PD135" i="87"/>
  <c r="PD137" i="87"/>
  <c r="PD139" i="87"/>
  <c r="PD140" i="87"/>
  <c r="PD141" i="87"/>
  <c r="PD142" i="87"/>
  <c r="PD146" i="87"/>
  <c r="PD153" i="87"/>
  <c r="PD154" i="87"/>
  <c r="PD155" i="87"/>
  <c r="PD156" i="87"/>
  <c r="PD157" i="87"/>
  <c r="PD158" i="87"/>
  <c r="PD159" i="87"/>
  <c r="PD160" i="87"/>
  <c r="PD161" i="87"/>
  <c r="PD162" i="87"/>
  <c r="PD165" i="87"/>
  <c r="PD166" i="87"/>
  <c r="PD167" i="87"/>
  <c r="PD168" i="87"/>
  <c r="PD169" i="87"/>
  <c r="PD170" i="87"/>
  <c r="PD172" i="87"/>
  <c r="PD173" i="87"/>
  <c r="PD174" i="87"/>
  <c r="PD175" i="87"/>
  <c r="PD176" i="87"/>
  <c r="PD177" i="87"/>
  <c r="PD178" i="87"/>
  <c r="PD179" i="87"/>
  <c r="PD182" i="87"/>
  <c r="PD183" i="87"/>
  <c r="PD184" i="87"/>
  <c r="PD185" i="87"/>
  <c r="PD186" i="87"/>
  <c r="PD191" i="87"/>
  <c r="PD192" i="87"/>
  <c r="PD193" i="87"/>
  <c r="PD194" i="87"/>
  <c r="PD197" i="87"/>
  <c r="PD198" i="87"/>
  <c r="PD199" i="87"/>
  <c r="PD200" i="87"/>
  <c r="PD201" i="87"/>
  <c r="PD202" i="87"/>
  <c r="PD203" i="87"/>
  <c r="PD205" i="87"/>
  <c r="PD206" i="87"/>
  <c r="PD207" i="87"/>
  <c r="PD208" i="87"/>
  <c r="PD209" i="87"/>
  <c r="PD210" i="87"/>
  <c r="PD212" i="87"/>
  <c r="PD213" i="87"/>
  <c r="PD214" i="87"/>
  <c r="PD215" i="87"/>
  <c r="PD216" i="87"/>
  <c r="PD217" i="87"/>
  <c r="PD218" i="87"/>
  <c r="PD220" i="87"/>
  <c r="PD221" i="87"/>
  <c r="PD223" i="87"/>
  <c r="PD224" i="87"/>
  <c r="PD225" i="87"/>
  <c r="PD226" i="87"/>
  <c r="PD230" i="87"/>
  <c r="PD231" i="87"/>
  <c r="PD234" i="87"/>
  <c r="PD235" i="87"/>
  <c r="PD236" i="87"/>
  <c r="PD238" i="87"/>
  <c r="PD239" i="87"/>
  <c r="PD241" i="87"/>
  <c r="PD242" i="87"/>
  <c r="PD244" i="87"/>
  <c r="PD245" i="87"/>
  <c r="PD246" i="87"/>
  <c r="PD249" i="87"/>
  <c r="PD251" i="87"/>
  <c r="PD253" i="87"/>
  <c r="PD254" i="87"/>
  <c r="PD255" i="87"/>
  <c r="PD258" i="87"/>
  <c r="PD259" i="87"/>
  <c r="PD260" i="87"/>
  <c r="PD266" i="87"/>
  <c r="PD267" i="87"/>
  <c r="PD269" i="87"/>
  <c r="PD270" i="87"/>
  <c r="PD274" i="87"/>
  <c r="PD278" i="87"/>
  <c r="PD279" i="87"/>
  <c r="PD280" i="87"/>
  <c r="PD286" i="87"/>
  <c r="PD287" i="87"/>
  <c r="PD289" i="87"/>
  <c r="PD290" i="87"/>
  <c r="PD291" i="87"/>
  <c r="PD294" i="87"/>
  <c r="PD295" i="87"/>
  <c r="PD296" i="87"/>
  <c r="PD298" i="87"/>
  <c r="PD299" i="87"/>
  <c r="PD302" i="87"/>
  <c r="PD303" i="87"/>
  <c r="PD304" i="87"/>
  <c r="PD305" i="87"/>
  <c r="PD306" i="87"/>
  <c r="PD309" i="87"/>
  <c r="PD310" i="87"/>
  <c r="PD311" i="87"/>
  <c r="PD312" i="87"/>
  <c r="PD313" i="87"/>
  <c r="PD314" i="87"/>
  <c r="PD315" i="87"/>
  <c r="PD317" i="87"/>
  <c r="PD318" i="87"/>
  <c r="PD319" i="87"/>
  <c r="PD320" i="87"/>
  <c r="PD326" i="87"/>
  <c r="PD327" i="87"/>
  <c r="PD333" i="87"/>
  <c r="PD334" i="87"/>
  <c r="PD335" i="87"/>
  <c r="PD336" i="87"/>
  <c r="PD337" i="87"/>
  <c r="PD338" i="87"/>
  <c r="PD339" i="87"/>
  <c r="PD340" i="87"/>
  <c r="PD341" i="87"/>
  <c r="PD342" i="87"/>
  <c r="PD343" i="87"/>
  <c r="PD344" i="87"/>
  <c r="PD345" i="87"/>
  <c r="PD346" i="87"/>
  <c r="PD348" i="87"/>
  <c r="PD349" i="87"/>
  <c r="PD350" i="87"/>
  <c r="PD352" i="87"/>
  <c r="PD353" i="87"/>
  <c r="PD354" i="87"/>
  <c r="PD355" i="87"/>
  <c r="PD356" i="87"/>
  <c r="PD357" i="87"/>
  <c r="PD358" i="87"/>
  <c r="PD359" i="87"/>
  <c r="PD361" i="87"/>
  <c r="PD362" i="87"/>
  <c r="PD363" i="87"/>
  <c r="PD364" i="87"/>
  <c r="PD365" i="87"/>
  <c r="PD366" i="87"/>
  <c r="PD369" i="87"/>
  <c r="PD370" i="87"/>
  <c r="PD371" i="87"/>
  <c r="PD372" i="87"/>
  <c r="PD374" i="87"/>
  <c r="PD375" i="87"/>
  <c r="PD381" i="87"/>
  <c r="PD382" i="87"/>
  <c r="PD383" i="87"/>
  <c r="PD385" i="87"/>
  <c r="PD386" i="87"/>
  <c r="PD390" i="87"/>
  <c r="PD391" i="87"/>
  <c r="PD393" i="87"/>
  <c r="PD394" i="87"/>
  <c r="PD395" i="87"/>
  <c r="PD397" i="87"/>
  <c r="PD398" i="87"/>
  <c r="PD399" i="87"/>
  <c r="PD400" i="87"/>
  <c r="PD401" i="87"/>
  <c r="PD402" i="87"/>
  <c r="PD403" i="87"/>
  <c r="PD404" i="87"/>
  <c r="PD405" i="87"/>
  <c r="PD406" i="87"/>
  <c r="PD407" i="87"/>
  <c r="PD408" i="87"/>
  <c r="PD409" i="87"/>
  <c r="PD410" i="87"/>
  <c r="PD411" i="87"/>
  <c r="PD412" i="87"/>
  <c r="PD413" i="87"/>
  <c r="PD414" i="87"/>
  <c r="PD415" i="87"/>
  <c r="PD417" i="87"/>
  <c r="PD421" i="87"/>
  <c r="PD422" i="87"/>
  <c r="PD423" i="87"/>
  <c r="PD424" i="87"/>
  <c r="PD426" i="87"/>
  <c r="PD430" i="87"/>
  <c r="PD431" i="87"/>
  <c r="PD432" i="87"/>
  <c r="PD434" i="87"/>
  <c r="PD435" i="87"/>
  <c r="PD436" i="87"/>
  <c r="PD438" i="87"/>
  <c r="PD439" i="87"/>
  <c r="PD440" i="87"/>
  <c r="PD441" i="87"/>
  <c r="PD442" i="87"/>
  <c r="PD443" i="87"/>
  <c r="PD444" i="87"/>
  <c r="PD446" i="87"/>
  <c r="PD447" i="87"/>
  <c r="PD448" i="87"/>
  <c r="PD450" i="87"/>
  <c r="PD452" i="87"/>
  <c r="PD454" i="87"/>
  <c r="PD456" i="87"/>
  <c r="PD457" i="87"/>
  <c r="PD458" i="87"/>
  <c r="PD461" i="87"/>
  <c r="PD462" i="87"/>
  <c r="PD464" i="87"/>
  <c r="PD465" i="87"/>
  <c r="PD466" i="87"/>
  <c r="PD467" i="87"/>
  <c r="PD468" i="87"/>
  <c r="PD469" i="87"/>
  <c r="PD470" i="87"/>
  <c r="PD471" i="87"/>
  <c r="PD473" i="87"/>
  <c r="PD474" i="87"/>
  <c r="PD476" i="87"/>
  <c r="PD477" i="87"/>
  <c r="PD478" i="87"/>
  <c r="PD479" i="87"/>
  <c r="PD480" i="87"/>
  <c r="PD481" i="87"/>
  <c r="PD482" i="87"/>
  <c r="PD483" i="87"/>
  <c r="PD486" i="87"/>
  <c r="PD487" i="87"/>
  <c r="PD488" i="87"/>
  <c r="PD489" i="87"/>
  <c r="PD490" i="87"/>
  <c r="PD491" i="87"/>
  <c r="PD492" i="87"/>
  <c r="PD493" i="87"/>
  <c r="PD494" i="87"/>
  <c r="PD495" i="87"/>
  <c r="PD497" i="87"/>
  <c r="PD498" i="87"/>
  <c r="PD499" i="87"/>
  <c r="PD500" i="87"/>
  <c r="PD502" i="87"/>
  <c r="PD504" i="87"/>
  <c r="PD506" i="87"/>
  <c r="PD508" i="87"/>
  <c r="PD510" i="87"/>
  <c r="PD511" i="87"/>
  <c r="PD512" i="87"/>
  <c r="PD513" i="87"/>
  <c r="PD514" i="87"/>
  <c r="PD515" i="87"/>
  <c r="PD517" i="87"/>
  <c r="PD518" i="87"/>
  <c r="PD519" i="87"/>
  <c r="PD520" i="87"/>
  <c r="PD522" i="87"/>
  <c r="PD523" i="87"/>
  <c r="PD524" i="87"/>
  <c r="PD526" i="87"/>
  <c r="PD527" i="87"/>
  <c r="PD528" i="87"/>
  <c r="PD529" i="87"/>
  <c r="PD530" i="87"/>
  <c r="PD531" i="87"/>
  <c r="PD532" i="87"/>
  <c r="PD533" i="87"/>
  <c r="PD534" i="87"/>
  <c r="PD535" i="87"/>
  <c r="PD536" i="87"/>
  <c r="PD537" i="87"/>
  <c r="PD538" i="87"/>
  <c r="PC3" i="87"/>
  <c r="PV3" i="87" s="1"/>
  <c r="PC5" i="87"/>
  <c r="PC6" i="87"/>
  <c r="PC9" i="87"/>
  <c r="PC10" i="87"/>
  <c r="PC11" i="87"/>
  <c r="PC15" i="87"/>
  <c r="PC16" i="87"/>
  <c r="PC17" i="87"/>
  <c r="PC22" i="87"/>
  <c r="PC24" i="87"/>
  <c r="PC26" i="87"/>
  <c r="PC27" i="87"/>
  <c r="PC28" i="87"/>
  <c r="PC30" i="87"/>
  <c r="PC31" i="87"/>
  <c r="PC34" i="87"/>
  <c r="PV34" i="87" s="1"/>
  <c r="PC35" i="87"/>
  <c r="PC36" i="87"/>
  <c r="PC38" i="87"/>
  <c r="PC39" i="87"/>
  <c r="PC42" i="87"/>
  <c r="PV42" i="87" s="1"/>
  <c r="PC44" i="87"/>
  <c r="PC45" i="87"/>
  <c r="PC46" i="87"/>
  <c r="PC47" i="87"/>
  <c r="PC48" i="87"/>
  <c r="PC49" i="87"/>
  <c r="PC50" i="87"/>
  <c r="PC51" i="87"/>
  <c r="PC52" i="87"/>
  <c r="PC53" i="87"/>
  <c r="PC54" i="87"/>
  <c r="PV54" i="87" s="1"/>
  <c r="PC55" i="87"/>
  <c r="PC57" i="87"/>
  <c r="PV57" i="87" s="1"/>
  <c r="PC58" i="87"/>
  <c r="PC59" i="87"/>
  <c r="PC62" i="87"/>
  <c r="PV62" i="87" s="1"/>
  <c r="PC63" i="87"/>
  <c r="PC64" i="87"/>
  <c r="PC66" i="87"/>
  <c r="PV66" i="87" s="1"/>
  <c r="PC67" i="87"/>
  <c r="PC68" i="87"/>
  <c r="PC69" i="87"/>
  <c r="PC70" i="87"/>
  <c r="PV70" i="87" s="1"/>
  <c r="PC71" i="87"/>
  <c r="PC73" i="87"/>
  <c r="PC74" i="87"/>
  <c r="PV74" i="87" s="1"/>
  <c r="PC75" i="87"/>
  <c r="PC76" i="87"/>
  <c r="PC78" i="87"/>
  <c r="PC79" i="87"/>
  <c r="PC80" i="87"/>
  <c r="PC81" i="87"/>
  <c r="PC82" i="87"/>
  <c r="PC83" i="87"/>
  <c r="PC86" i="87"/>
  <c r="PV86" i="87" s="1"/>
  <c r="PC89" i="87"/>
  <c r="PV89" i="87" s="1"/>
  <c r="PC90" i="87"/>
  <c r="PV90" i="87" s="1"/>
  <c r="PC91" i="87"/>
  <c r="PC94" i="87"/>
  <c r="PC95" i="87"/>
  <c r="PC96" i="87"/>
  <c r="PC98" i="87"/>
  <c r="PC99" i="87"/>
  <c r="PC100" i="87"/>
  <c r="PC101" i="87"/>
  <c r="PC102" i="87"/>
  <c r="PC103" i="87"/>
  <c r="PC104" i="87"/>
  <c r="PC105" i="87"/>
  <c r="PC106" i="87"/>
  <c r="PC107" i="87"/>
  <c r="PC109" i="87"/>
  <c r="PC110" i="87"/>
  <c r="PC112" i="87"/>
  <c r="PC114" i="87"/>
  <c r="PC115" i="87"/>
  <c r="PC117" i="87"/>
  <c r="PC118" i="87"/>
  <c r="PC120" i="87"/>
  <c r="PC121" i="87"/>
  <c r="PC122" i="87"/>
  <c r="PV122" i="87" s="1"/>
  <c r="PC124" i="87"/>
  <c r="PC125" i="87"/>
  <c r="PC126" i="87"/>
  <c r="PC128" i="87"/>
  <c r="PC130" i="87"/>
  <c r="PV130" i="87" s="1"/>
  <c r="PC132" i="87"/>
  <c r="PC133" i="87"/>
  <c r="PC134" i="87"/>
  <c r="PV134" i="87" s="1"/>
  <c r="PC139" i="87"/>
  <c r="PC140" i="87"/>
  <c r="PC141" i="87"/>
  <c r="PC142" i="87"/>
  <c r="PC146" i="87"/>
  <c r="PV146" i="87" s="1"/>
  <c r="PC150" i="87"/>
  <c r="PV150" i="87" s="1"/>
  <c r="PC153" i="87"/>
  <c r="PC154" i="87"/>
  <c r="PV154" i="87" s="1"/>
  <c r="PC155" i="87"/>
  <c r="PC156" i="87"/>
  <c r="PC157" i="87"/>
  <c r="PC158" i="87"/>
  <c r="PC159" i="87"/>
  <c r="PC160" i="87"/>
  <c r="PC161" i="87"/>
  <c r="PC162" i="87"/>
  <c r="PC167" i="87"/>
  <c r="PC168" i="87"/>
  <c r="PC170" i="87"/>
  <c r="PC172" i="87"/>
  <c r="PC174" i="87"/>
  <c r="PC175" i="87"/>
  <c r="PC176" i="87"/>
  <c r="PC177" i="87"/>
  <c r="PC178" i="87"/>
  <c r="PC179" i="87"/>
  <c r="PC182" i="87"/>
  <c r="PC183" i="87"/>
  <c r="PC184" i="87"/>
  <c r="PC185" i="87"/>
  <c r="PC186" i="87"/>
  <c r="PC190" i="87"/>
  <c r="PV190" i="87" s="1"/>
  <c r="PC191" i="87"/>
  <c r="PC192" i="87"/>
  <c r="PC193" i="87"/>
  <c r="PC194" i="87"/>
  <c r="PC195" i="87"/>
  <c r="PV195" i="87" s="1"/>
  <c r="PC197" i="87"/>
  <c r="PC198" i="87"/>
  <c r="PC199" i="87"/>
  <c r="PC200" i="87"/>
  <c r="PC201" i="87"/>
  <c r="PC202" i="87"/>
  <c r="PC203" i="87"/>
  <c r="PC205" i="87"/>
  <c r="PC206" i="87"/>
  <c r="PC207" i="87"/>
  <c r="PC208" i="87"/>
  <c r="PC209" i="87"/>
  <c r="PC210" i="87"/>
  <c r="PC212" i="87"/>
  <c r="PC213" i="87"/>
  <c r="PC214" i="87"/>
  <c r="PC215" i="87"/>
  <c r="PC216" i="87"/>
  <c r="PC217" i="87"/>
  <c r="PC218" i="87"/>
  <c r="PC220" i="87"/>
  <c r="PC221" i="87"/>
  <c r="PC222" i="87"/>
  <c r="PV222" i="87" s="1"/>
  <c r="PC223" i="87"/>
  <c r="PC224" i="87"/>
  <c r="PC226" i="87"/>
  <c r="PC230" i="87"/>
  <c r="PV230" i="87" s="1"/>
  <c r="PC231" i="87"/>
  <c r="PC234" i="87"/>
  <c r="PC235" i="87"/>
  <c r="PC236" i="87"/>
  <c r="PC238" i="87"/>
  <c r="PC239" i="87"/>
  <c r="PC241" i="87"/>
  <c r="PC242" i="87"/>
  <c r="PC243" i="87"/>
  <c r="PV243" i="87" s="1"/>
  <c r="PC244" i="87"/>
  <c r="PC247" i="87"/>
  <c r="PV247" i="87" s="1"/>
  <c r="PC250" i="87"/>
  <c r="PV250" i="87" s="1"/>
  <c r="PC251" i="87"/>
  <c r="PC253" i="87"/>
  <c r="PC254" i="87"/>
  <c r="PC255" i="87"/>
  <c r="PC258" i="87"/>
  <c r="PC260" i="87"/>
  <c r="PC262" i="87"/>
  <c r="PV262" i="87" s="1"/>
  <c r="PC265" i="87"/>
  <c r="PV265" i="87" s="1"/>
  <c r="PC266" i="87"/>
  <c r="PV266" i="87" s="1"/>
  <c r="PC267" i="87"/>
  <c r="PC269" i="87"/>
  <c r="PC274" i="87"/>
  <c r="PC275" i="87"/>
  <c r="PV275" i="87" s="1"/>
  <c r="PC278" i="87"/>
  <c r="PC280" i="87"/>
  <c r="PC282" i="87"/>
  <c r="PV282" i="87" s="1"/>
  <c r="PC283" i="87"/>
  <c r="PV283" i="87" s="1"/>
  <c r="PC285" i="87"/>
  <c r="PV285" i="87" s="1"/>
  <c r="PC286" i="87"/>
  <c r="PV286" i="87" s="1"/>
  <c r="PC287" i="87"/>
  <c r="PC289" i="87"/>
  <c r="PC290" i="87"/>
  <c r="PC291" i="87"/>
  <c r="PC294" i="87"/>
  <c r="PV294" i="87" s="1"/>
  <c r="PC295" i="87"/>
  <c r="PC296" i="87"/>
  <c r="PC298" i="87"/>
  <c r="PV298" i="87" s="1"/>
  <c r="PC299" i="87"/>
  <c r="PC302" i="87"/>
  <c r="PC303" i="87"/>
  <c r="PC304" i="87"/>
  <c r="PC305" i="87"/>
  <c r="PC306" i="87"/>
  <c r="PC310" i="87"/>
  <c r="PC311" i="87"/>
  <c r="PC312" i="87"/>
  <c r="PC313" i="87"/>
  <c r="PC314" i="87"/>
  <c r="PC315" i="87"/>
  <c r="PC317" i="87"/>
  <c r="PC318" i="87"/>
  <c r="PC319" i="87"/>
  <c r="PC320" i="87"/>
  <c r="PC321" i="87"/>
  <c r="PV321" i="87" s="1"/>
  <c r="PC326" i="87"/>
  <c r="PC327" i="87"/>
  <c r="PC330" i="87"/>
  <c r="PV330" i="87" s="1"/>
  <c r="PC333" i="87"/>
  <c r="PC334" i="87"/>
  <c r="PC335" i="87"/>
  <c r="PC336" i="87"/>
  <c r="PC337" i="87"/>
  <c r="PC338" i="87"/>
  <c r="PV338" i="87" s="1"/>
  <c r="PC339" i="87"/>
  <c r="PC340" i="87"/>
  <c r="PC342" i="87"/>
  <c r="PC343" i="87"/>
  <c r="PC344" i="87"/>
  <c r="PC345" i="87"/>
  <c r="PC346" i="87"/>
  <c r="PV346" i="87" s="1"/>
  <c r="PC347" i="87"/>
  <c r="PV347" i="87" s="1"/>
  <c r="PC348" i="87"/>
  <c r="PC352" i="87"/>
  <c r="PC353" i="87"/>
  <c r="PC354" i="87"/>
  <c r="PC355" i="87"/>
  <c r="PC356" i="87"/>
  <c r="PC358" i="87"/>
  <c r="PC359" i="87"/>
  <c r="PC361" i="87"/>
  <c r="PC362" i="87"/>
  <c r="PV362" i="87" s="1"/>
  <c r="PC363" i="87"/>
  <c r="PC364" i="87"/>
  <c r="PC365" i="87"/>
  <c r="PC366" i="87"/>
  <c r="PV366" i="87" s="1"/>
  <c r="PC369" i="87"/>
  <c r="PC371" i="87"/>
  <c r="PC372" i="87"/>
  <c r="PC374" i="87"/>
  <c r="PC375" i="87"/>
  <c r="PC378" i="87"/>
  <c r="PV378" i="87" s="1"/>
  <c r="PC381" i="87"/>
  <c r="PC383" i="87"/>
  <c r="PC385" i="87"/>
  <c r="PC386" i="87"/>
  <c r="PC390" i="87"/>
  <c r="PC391" i="87"/>
  <c r="PC393" i="87"/>
  <c r="PC394" i="87"/>
  <c r="PV394" i="87" s="1"/>
  <c r="PC395" i="87"/>
  <c r="PC398" i="87"/>
  <c r="PV398" i="87" s="1"/>
  <c r="PC400" i="87"/>
  <c r="PC401" i="87"/>
  <c r="PC402" i="87"/>
  <c r="PV402" i="87" s="1"/>
  <c r="PC404" i="87"/>
  <c r="PC406" i="87"/>
  <c r="PC407" i="87"/>
  <c r="PC408" i="87"/>
  <c r="PC409" i="87"/>
  <c r="PC411" i="87"/>
  <c r="PC412" i="87"/>
  <c r="PC413" i="87"/>
  <c r="PC414" i="87"/>
  <c r="PC417" i="87"/>
  <c r="PC418" i="87"/>
  <c r="PV418" i="87" s="1"/>
  <c r="PC421" i="87"/>
  <c r="PC422" i="87"/>
  <c r="PV422" i="87" s="1"/>
  <c r="PC423" i="87"/>
  <c r="PV423" i="87" s="1"/>
  <c r="PC424" i="87"/>
  <c r="PC430" i="87"/>
  <c r="PC431" i="87"/>
  <c r="PC432" i="87"/>
  <c r="PC434" i="87"/>
  <c r="PC435" i="87"/>
  <c r="PV435" i="87" s="1"/>
  <c r="PC436" i="87"/>
  <c r="PC438" i="87"/>
  <c r="PC439" i="87"/>
  <c r="PC440" i="87"/>
  <c r="PC441" i="87"/>
  <c r="PC442" i="87"/>
  <c r="PC443" i="87"/>
  <c r="PC444" i="87"/>
  <c r="PC446" i="87"/>
  <c r="PC447" i="87"/>
  <c r="PC448" i="87"/>
  <c r="PC450" i="87"/>
  <c r="PV450" i="87" s="1"/>
  <c r="PC452" i="87"/>
  <c r="PC454" i="87"/>
  <c r="PC455" i="87"/>
  <c r="PV455" i="87" s="1"/>
  <c r="PC456" i="87"/>
  <c r="PC457" i="87"/>
  <c r="PC458" i="87"/>
  <c r="PV458" i="87" s="1"/>
  <c r="PC459" i="87"/>
  <c r="PV459" i="87" s="1"/>
  <c r="PC462" i="87"/>
  <c r="PV462" i="87" s="1"/>
  <c r="PC464" i="87"/>
  <c r="PC465" i="87"/>
  <c r="PC466" i="87"/>
  <c r="PV466" i="87" s="1"/>
  <c r="PC467" i="87"/>
  <c r="PC468" i="87"/>
  <c r="PC470" i="87"/>
  <c r="PC471" i="87"/>
  <c r="PC473" i="87"/>
  <c r="PC474" i="87"/>
  <c r="PC476" i="87"/>
  <c r="PC477" i="87"/>
  <c r="PC478" i="87"/>
  <c r="PC479" i="87"/>
  <c r="PC480" i="87"/>
  <c r="PC481" i="87"/>
  <c r="PC482" i="87"/>
  <c r="PC483" i="87"/>
  <c r="PC486" i="87"/>
  <c r="PC487" i="87"/>
  <c r="PC488" i="87"/>
  <c r="PC489" i="87"/>
  <c r="PC490" i="87"/>
  <c r="PC491" i="87"/>
  <c r="PC492" i="87"/>
  <c r="PC493" i="87"/>
  <c r="PC494" i="87"/>
  <c r="PC495" i="87"/>
  <c r="PC497" i="87"/>
  <c r="PC498" i="87"/>
  <c r="PC499" i="87"/>
  <c r="PC500" i="87"/>
  <c r="PC504" i="87"/>
  <c r="PC506" i="87"/>
  <c r="PC508" i="87"/>
  <c r="PC510" i="87"/>
  <c r="PV510" i="87" s="1"/>
  <c r="PC511" i="87"/>
  <c r="PC512" i="87"/>
  <c r="PC513" i="87"/>
  <c r="PC514" i="87"/>
  <c r="PV514" i="87" s="1"/>
  <c r="PC515" i="87"/>
  <c r="PC517" i="87"/>
  <c r="PC518" i="87"/>
  <c r="PC519" i="87"/>
  <c r="PC520" i="87"/>
  <c r="PC521" i="87"/>
  <c r="PV521" i="87" s="1"/>
  <c r="PC522" i="87"/>
  <c r="PC523" i="87"/>
  <c r="PC524" i="87"/>
  <c r="PC525" i="87"/>
  <c r="PV525" i="87" s="1"/>
  <c r="PC526" i="87"/>
  <c r="PC527" i="87"/>
  <c r="PC528" i="87"/>
  <c r="PC529" i="87"/>
  <c r="PC530" i="87"/>
  <c r="PC531" i="87"/>
  <c r="PC532" i="87"/>
  <c r="PC533" i="87"/>
  <c r="PC534" i="87"/>
  <c r="PC535" i="87"/>
  <c r="PC536" i="87"/>
  <c r="PC537" i="87"/>
  <c r="PC538" i="87"/>
  <c r="PV538" i="87" s="1"/>
  <c r="PB2" i="87"/>
  <c r="PB5" i="87"/>
  <c r="PB6" i="87"/>
  <c r="PB7" i="87"/>
  <c r="PB9" i="87"/>
  <c r="PB10" i="87"/>
  <c r="PB11" i="87"/>
  <c r="PB13" i="87"/>
  <c r="PB15" i="87"/>
  <c r="PB16" i="87"/>
  <c r="PB17" i="87"/>
  <c r="PB22" i="87"/>
  <c r="PB23" i="87"/>
  <c r="PB24" i="87"/>
  <c r="PB26" i="87"/>
  <c r="PB27" i="87"/>
  <c r="PB28" i="87"/>
  <c r="PB30" i="87"/>
  <c r="PB31" i="87"/>
  <c r="PB34" i="87"/>
  <c r="PB35" i="87"/>
  <c r="PB36" i="87"/>
  <c r="PB38" i="87"/>
  <c r="PB39" i="87"/>
  <c r="PB42" i="87"/>
  <c r="PB44" i="87"/>
  <c r="PB45" i="87"/>
  <c r="PB46" i="87"/>
  <c r="PB47" i="87"/>
  <c r="PB48" i="87"/>
  <c r="PB49" i="87"/>
  <c r="PB50" i="87"/>
  <c r="PB51" i="87"/>
  <c r="PB52" i="87"/>
  <c r="PB53" i="87"/>
  <c r="PB54" i="87"/>
  <c r="PB55" i="87"/>
  <c r="PB58" i="87"/>
  <c r="PB59" i="87"/>
  <c r="PB62" i="87"/>
  <c r="PB63" i="87"/>
  <c r="PB64" i="87"/>
  <c r="PB66" i="87"/>
  <c r="PB67" i="87"/>
  <c r="PB68" i="87"/>
  <c r="PB69" i="87"/>
  <c r="PB70" i="87"/>
  <c r="PB71" i="87"/>
  <c r="PB73" i="87"/>
  <c r="PB75" i="87"/>
  <c r="PB76" i="87"/>
  <c r="PB78" i="87"/>
  <c r="PB79" i="87"/>
  <c r="PB80" i="87"/>
  <c r="PB81" i="87"/>
  <c r="PB82" i="87"/>
  <c r="PB83" i="87"/>
  <c r="PB86" i="87"/>
  <c r="PB87" i="87"/>
  <c r="PB90" i="87"/>
  <c r="PB91" i="87"/>
  <c r="PB94" i="87"/>
  <c r="PB95" i="87"/>
  <c r="PB96" i="87"/>
  <c r="PB98" i="87"/>
  <c r="PB99" i="87"/>
  <c r="PB100" i="87"/>
  <c r="PB101" i="87"/>
  <c r="PB102" i="87"/>
  <c r="PB103" i="87"/>
  <c r="PB104" i="87"/>
  <c r="PB105" i="87"/>
  <c r="PB106" i="87"/>
  <c r="PB107" i="87"/>
  <c r="PB109" i="87"/>
  <c r="PB110" i="87"/>
  <c r="PB112" i="87"/>
  <c r="PB114" i="87"/>
  <c r="PB115" i="87"/>
  <c r="PB117" i="87"/>
  <c r="PB118" i="87"/>
  <c r="PB119" i="87"/>
  <c r="PB120" i="87"/>
  <c r="PB121" i="87"/>
  <c r="PB122" i="87"/>
  <c r="PB123" i="87"/>
  <c r="PB124" i="87"/>
  <c r="PB125" i="87"/>
  <c r="PB126" i="87"/>
  <c r="PB127" i="87"/>
  <c r="PB128" i="87"/>
  <c r="PB131" i="87"/>
  <c r="PB132" i="87"/>
  <c r="PB133" i="87"/>
  <c r="PB135" i="87"/>
  <c r="PB137" i="87"/>
  <c r="PB138" i="87"/>
  <c r="PB139" i="87"/>
  <c r="PB140" i="87"/>
  <c r="PB141" i="87"/>
  <c r="PB142" i="87"/>
  <c r="PB147" i="87"/>
  <c r="PB150" i="87"/>
  <c r="PB151" i="87"/>
  <c r="PB153" i="87"/>
  <c r="PB154" i="87"/>
  <c r="PB155" i="87"/>
  <c r="PB156" i="87"/>
  <c r="PB157" i="87"/>
  <c r="PB158" i="87"/>
  <c r="PB159" i="87"/>
  <c r="PB160" i="87"/>
  <c r="PB161" i="87"/>
  <c r="PB162" i="87"/>
  <c r="PB163" i="87"/>
  <c r="PB166" i="87"/>
  <c r="PB167" i="87"/>
  <c r="PB168" i="87"/>
  <c r="PB170" i="87"/>
  <c r="PB172" i="87"/>
  <c r="PB173" i="87"/>
  <c r="PB174" i="87"/>
  <c r="PB175" i="87"/>
  <c r="PB176" i="87"/>
  <c r="PB177" i="87"/>
  <c r="PB178" i="87"/>
  <c r="PB179" i="87"/>
  <c r="PB182" i="87"/>
  <c r="PB183" i="87"/>
  <c r="PB184" i="87"/>
  <c r="PB185" i="87"/>
  <c r="PB186" i="87"/>
  <c r="PB190" i="87"/>
  <c r="PB191" i="87"/>
  <c r="PB192" i="87"/>
  <c r="PB193" i="87"/>
  <c r="PB194" i="87"/>
  <c r="PB195" i="87"/>
  <c r="PB197" i="87"/>
  <c r="PB198" i="87"/>
  <c r="PB199" i="87"/>
  <c r="PB200" i="87"/>
  <c r="PB201" i="87"/>
  <c r="PB202" i="87"/>
  <c r="PB203" i="87"/>
  <c r="PB205" i="87"/>
  <c r="PB206" i="87"/>
  <c r="PB207" i="87"/>
  <c r="PB208" i="87"/>
  <c r="PB209" i="87"/>
  <c r="PB210" i="87"/>
  <c r="PB212" i="87"/>
  <c r="PB213" i="87"/>
  <c r="PB214" i="87"/>
  <c r="PB215" i="87"/>
  <c r="PB216" i="87"/>
  <c r="PB217" i="87"/>
  <c r="PB218" i="87"/>
  <c r="PB220" i="87"/>
  <c r="PB221" i="87"/>
  <c r="PB222" i="87"/>
  <c r="PB223" i="87"/>
  <c r="PB224" i="87"/>
  <c r="PB225" i="87"/>
  <c r="PB226" i="87"/>
  <c r="PB230" i="87"/>
  <c r="PB231" i="87"/>
  <c r="PB234" i="87"/>
  <c r="PB235" i="87"/>
  <c r="PB236" i="87"/>
  <c r="PB238" i="87"/>
  <c r="PB239" i="87"/>
  <c r="PB241" i="87"/>
  <c r="PB242" i="87"/>
  <c r="PB243" i="87"/>
  <c r="PB244" i="87"/>
  <c r="PB246" i="87"/>
  <c r="PB247" i="87"/>
  <c r="PB249" i="87"/>
  <c r="PB250" i="87"/>
  <c r="PB251" i="87"/>
  <c r="PB253" i="87"/>
  <c r="PB254" i="87"/>
  <c r="PB255" i="87"/>
  <c r="PB258" i="87"/>
  <c r="PB259" i="87"/>
  <c r="PB260" i="87"/>
  <c r="PB262" i="87"/>
  <c r="PB263" i="87"/>
  <c r="PB266" i="87"/>
  <c r="PB267" i="87"/>
  <c r="PB269" i="87"/>
  <c r="PB270" i="87"/>
  <c r="PB274" i="87"/>
  <c r="PB275" i="87"/>
  <c r="PB278" i="87"/>
  <c r="PB279" i="87"/>
  <c r="PB280" i="87"/>
  <c r="PB282" i="87"/>
  <c r="PB286" i="87"/>
  <c r="PB287" i="87"/>
  <c r="PB289" i="87"/>
  <c r="PB290" i="87"/>
  <c r="PB291" i="87"/>
  <c r="PB294" i="87"/>
  <c r="PB295" i="87"/>
  <c r="PB296" i="87"/>
  <c r="PB298" i="87"/>
  <c r="PB299" i="87"/>
  <c r="PB302" i="87"/>
  <c r="PB303" i="87"/>
  <c r="PB304" i="87"/>
  <c r="PB305" i="87"/>
  <c r="PB306" i="87"/>
  <c r="PB309" i="87"/>
  <c r="PB310" i="87"/>
  <c r="PB311" i="87"/>
  <c r="PB312" i="87"/>
  <c r="PB313" i="87"/>
  <c r="PB314" i="87"/>
  <c r="PB315" i="87"/>
  <c r="PB317" i="87"/>
  <c r="PB318" i="87"/>
  <c r="PB319" i="87"/>
  <c r="PB320" i="87"/>
  <c r="PB322" i="87"/>
  <c r="PB326" i="87"/>
  <c r="PB327" i="87"/>
  <c r="PB330" i="87"/>
  <c r="PB333" i="87"/>
  <c r="PB334" i="87"/>
  <c r="PB335" i="87"/>
  <c r="PB336" i="87"/>
  <c r="PB337" i="87"/>
  <c r="PB338" i="87"/>
  <c r="PB339" i="87"/>
  <c r="PB340" i="87"/>
  <c r="PB341" i="87"/>
  <c r="PB342" i="87"/>
  <c r="PB343" i="87"/>
  <c r="PB344" i="87"/>
  <c r="PB345" i="87"/>
  <c r="PB346" i="87"/>
  <c r="PB347" i="87"/>
  <c r="PB348" i="87"/>
  <c r="PB349" i="87"/>
  <c r="PB350" i="87"/>
  <c r="PB351" i="87"/>
  <c r="PB352" i="87"/>
  <c r="PB353" i="87"/>
  <c r="PB354" i="87"/>
  <c r="PB355" i="87"/>
  <c r="PB356" i="87"/>
  <c r="PB357" i="87"/>
  <c r="PB358" i="87"/>
  <c r="PB359" i="87"/>
  <c r="PB361" i="87"/>
  <c r="PB362" i="87"/>
  <c r="PB363" i="87"/>
  <c r="PB364" i="87"/>
  <c r="PB365" i="87"/>
  <c r="PB366" i="87"/>
  <c r="PB369" i="87"/>
  <c r="PB370" i="87"/>
  <c r="PB371" i="87"/>
  <c r="PB372" i="87"/>
  <c r="PB374" i="87"/>
  <c r="PB375" i="87"/>
  <c r="PB378" i="87"/>
  <c r="PB379" i="87"/>
  <c r="PB381" i="87"/>
  <c r="PB382" i="87"/>
  <c r="PB383" i="87"/>
  <c r="PB385" i="87"/>
  <c r="PB386" i="87"/>
  <c r="PB390" i="87"/>
  <c r="PB391" i="87"/>
  <c r="PB393" i="87"/>
  <c r="PB394" i="87"/>
  <c r="PB395" i="87"/>
  <c r="PB398" i="87"/>
  <c r="PB399" i="87"/>
  <c r="PB400" i="87"/>
  <c r="PB401" i="87"/>
  <c r="PB402" i="87"/>
  <c r="PB403" i="87"/>
  <c r="PB404" i="87"/>
  <c r="PB406" i="87"/>
  <c r="PB407" i="87"/>
  <c r="PB408" i="87"/>
  <c r="PB409" i="87"/>
  <c r="PB410" i="87"/>
  <c r="PB411" i="87"/>
  <c r="PB412" i="87"/>
  <c r="PB413" i="87"/>
  <c r="PB414" i="87"/>
  <c r="PB417" i="87"/>
  <c r="PB418" i="87"/>
  <c r="PB421" i="87"/>
  <c r="PB422" i="87"/>
  <c r="PB423" i="87"/>
  <c r="PB424" i="87"/>
  <c r="PB426" i="87"/>
  <c r="PB430" i="87"/>
  <c r="PB431" i="87"/>
  <c r="PB432" i="87"/>
  <c r="PB434" i="87"/>
  <c r="PB435" i="87"/>
  <c r="PB436" i="87"/>
  <c r="PB438" i="87"/>
  <c r="PB439" i="87"/>
  <c r="PB440" i="87"/>
  <c r="PB441" i="87"/>
  <c r="PB442" i="87"/>
  <c r="PB443" i="87"/>
  <c r="PB444" i="87"/>
  <c r="PB446" i="87"/>
  <c r="PB447" i="87"/>
  <c r="PB448" i="87"/>
  <c r="PB450" i="87"/>
  <c r="PB451" i="87"/>
  <c r="PB452" i="87"/>
  <c r="PB454" i="87"/>
  <c r="PB455" i="87"/>
  <c r="PB456" i="87"/>
  <c r="PB457" i="87"/>
  <c r="PB458" i="87"/>
  <c r="PB459" i="87"/>
  <c r="PB462" i="87"/>
  <c r="PB463" i="87"/>
  <c r="PB464" i="87"/>
  <c r="PB465" i="87"/>
  <c r="PB466" i="87"/>
  <c r="PB467" i="87"/>
  <c r="PB468" i="87"/>
  <c r="PB470" i="87"/>
  <c r="PB471" i="87"/>
  <c r="PB473" i="87"/>
  <c r="PB474" i="87"/>
  <c r="PB476" i="87"/>
  <c r="PB477" i="87"/>
  <c r="PB478" i="87"/>
  <c r="PB479" i="87"/>
  <c r="PB480" i="87"/>
  <c r="PB481" i="87"/>
  <c r="PB482" i="87"/>
  <c r="PB483" i="87"/>
  <c r="PB486" i="87"/>
  <c r="PB487" i="87"/>
  <c r="PB488" i="87"/>
  <c r="PB489" i="87"/>
  <c r="PB490" i="87"/>
  <c r="PB491" i="87"/>
  <c r="PB492" i="87"/>
  <c r="PB493" i="87"/>
  <c r="PB494" i="87"/>
  <c r="PB495" i="87"/>
  <c r="PB497" i="87"/>
  <c r="PB498" i="87"/>
  <c r="PB499" i="87"/>
  <c r="PB500" i="87"/>
  <c r="PB502" i="87"/>
  <c r="PB504" i="87"/>
  <c r="PB506" i="87"/>
  <c r="PB507" i="87"/>
  <c r="PB508" i="87"/>
  <c r="PB510" i="87"/>
  <c r="PB511" i="87"/>
  <c r="PB512" i="87"/>
  <c r="PB513" i="87"/>
  <c r="PB514" i="87"/>
  <c r="PB515" i="87"/>
  <c r="PB517" i="87"/>
  <c r="PB518" i="87"/>
  <c r="PB519" i="87"/>
  <c r="PB520" i="87"/>
  <c r="PB522" i="87"/>
  <c r="PB523" i="87"/>
  <c r="PB524" i="87"/>
  <c r="PB526" i="87"/>
  <c r="PB527" i="87"/>
  <c r="PB528" i="87"/>
  <c r="PB529" i="87"/>
  <c r="PB530" i="87"/>
  <c r="PB531" i="87"/>
  <c r="PB532" i="87"/>
  <c r="PB533" i="87"/>
  <c r="PB534" i="87"/>
  <c r="PB535" i="87"/>
  <c r="PB536" i="87"/>
  <c r="PB537" i="87"/>
  <c r="PB538" i="87"/>
  <c r="PB539" i="87"/>
  <c r="PA2" i="87"/>
  <c r="PA3" i="87"/>
  <c r="PA5" i="87"/>
  <c r="PA6" i="87"/>
  <c r="PA9" i="87"/>
  <c r="PA10" i="87"/>
  <c r="PA11" i="87"/>
  <c r="PA14" i="87"/>
  <c r="PA15" i="87"/>
  <c r="PA16" i="87"/>
  <c r="PA17" i="87"/>
  <c r="PA18" i="87"/>
  <c r="PA22" i="87"/>
  <c r="PA23" i="87"/>
  <c r="PA24" i="87"/>
  <c r="PA26" i="87"/>
  <c r="PA27" i="87"/>
  <c r="PA28" i="87"/>
  <c r="PA30" i="87"/>
  <c r="PA31" i="87"/>
  <c r="PA34" i="87"/>
  <c r="PA35" i="87"/>
  <c r="PA36" i="87"/>
  <c r="PA38" i="87"/>
  <c r="PA39" i="87"/>
  <c r="PA41" i="87"/>
  <c r="PA42" i="87"/>
  <c r="PA44" i="87"/>
  <c r="PA45" i="87"/>
  <c r="PA46" i="87"/>
  <c r="PA47" i="87"/>
  <c r="PA48" i="87"/>
  <c r="PA49" i="87"/>
  <c r="PA50" i="87"/>
  <c r="PA51" i="87"/>
  <c r="PA52" i="87"/>
  <c r="PA53" i="87"/>
  <c r="PA54" i="87"/>
  <c r="PA55" i="87"/>
  <c r="PA57" i="87"/>
  <c r="PA58" i="87"/>
  <c r="PA59" i="87"/>
  <c r="PA62" i="87"/>
  <c r="PA63" i="87"/>
  <c r="PA64" i="87"/>
  <c r="PA66" i="87"/>
  <c r="PA67" i="87"/>
  <c r="PA68" i="87"/>
  <c r="PA69" i="87"/>
  <c r="PA70" i="87"/>
  <c r="PA71" i="87"/>
  <c r="PA73" i="87"/>
  <c r="PA74" i="87"/>
  <c r="PA75" i="87"/>
  <c r="PA76" i="87"/>
  <c r="PA78" i="87"/>
  <c r="PA79" i="87"/>
  <c r="PA80" i="87"/>
  <c r="PA81" i="87"/>
  <c r="PA82" i="87"/>
  <c r="PA83" i="87"/>
  <c r="PA86" i="87"/>
  <c r="PA89" i="87"/>
  <c r="PA90" i="87"/>
  <c r="PA91" i="87"/>
  <c r="PA94" i="87"/>
  <c r="PA95" i="87"/>
  <c r="PA96" i="87"/>
  <c r="PA98" i="87"/>
  <c r="PA99" i="87"/>
  <c r="PA100" i="87"/>
  <c r="PA101" i="87"/>
  <c r="PA102" i="87"/>
  <c r="PA103" i="87"/>
  <c r="PA104" i="87"/>
  <c r="PA105" i="87"/>
  <c r="PA106" i="87"/>
  <c r="PA107" i="87"/>
  <c r="PA109" i="87"/>
  <c r="PA110" i="87"/>
  <c r="PA111" i="87"/>
  <c r="PA112" i="87"/>
  <c r="PA114" i="87"/>
  <c r="PA115" i="87"/>
  <c r="PA117" i="87"/>
  <c r="PA118" i="87"/>
  <c r="PA119" i="87"/>
  <c r="PA120" i="87"/>
  <c r="PA121" i="87"/>
  <c r="PA122" i="87"/>
  <c r="PA123" i="87"/>
  <c r="PA124" i="87"/>
  <c r="PA125" i="87"/>
  <c r="PA126" i="87"/>
  <c r="PA127" i="87"/>
  <c r="PA128" i="87"/>
  <c r="PA130" i="87"/>
  <c r="PA132" i="87"/>
  <c r="PA133" i="87"/>
  <c r="PA134" i="87"/>
  <c r="PA138" i="87"/>
  <c r="PA139" i="87"/>
  <c r="PA140" i="87"/>
  <c r="PA141" i="87"/>
  <c r="PA142" i="87"/>
  <c r="PA145" i="87"/>
  <c r="PA146" i="87"/>
  <c r="PA150" i="87"/>
  <c r="PA151" i="87"/>
  <c r="PA153" i="87"/>
  <c r="PA154" i="87"/>
  <c r="PA155" i="87"/>
  <c r="PA156" i="87"/>
  <c r="PA157" i="87"/>
  <c r="PA158" i="87"/>
  <c r="PA159" i="87"/>
  <c r="PA160" i="87"/>
  <c r="PA161" i="87"/>
  <c r="PA162" i="87"/>
  <c r="PA163" i="87"/>
  <c r="PA165" i="87"/>
  <c r="PA166" i="87"/>
  <c r="PA167" i="87"/>
  <c r="PA168" i="87"/>
  <c r="PA169" i="87"/>
  <c r="PA170" i="87"/>
  <c r="PA172" i="87"/>
  <c r="PA174" i="87"/>
  <c r="PA175" i="87"/>
  <c r="PA176" i="87"/>
  <c r="PA177" i="87"/>
  <c r="PA178" i="87"/>
  <c r="PA179" i="87"/>
  <c r="PA182" i="87"/>
  <c r="PA183" i="87"/>
  <c r="PA184" i="87"/>
  <c r="PA185" i="87"/>
  <c r="PA186" i="87"/>
  <c r="PA190" i="87"/>
  <c r="PA191" i="87"/>
  <c r="PA192" i="87"/>
  <c r="PA193" i="87"/>
  <c r="PA194" i="87"/>
  <c r="PA195" i="87"/>
  <c r="PA197" i="87"/>
  <c r="PA198" i="87"/>
  <c r="PA199" i="87"/>
  <c r="PA200" i="87"/>
  <c r="PA201" i="87"/>
  <c r="PA202" i="87"/>
  <c r="PA203" i="87"/>
  <c r="PA205" i="87"/>
  <c r="PA206" i="87"/>
  <c r="PA207" i="87"/>
  <c r="PA208" i="87"/>
  <c r="PA209" i="87"/>
  <c r="PA210" i="87"/>
  <c r="PA212" i="87"/>
  <c r="PA213" i="87"/>
  <c r="PA214" i="87"/>
  <c r="PA215" i="87"/>
  <c r="PA216" i="87"/>
  <c r="PA217" i="87"/>
  <c r="PA218" i="87"/>
  <c r="PA220" i="87"/>
  <c r="PA221" i="87"/>
  <c r="PA222" i="87"/>
  <c r="PA223" i="87"/>
  <c r="PA224" i="87"/>
  <c r="PA226" i="87"/>
  <c r="PA230" i="87"/>
  <c r="PA231" i="87"/>
  <c r="PA234" i="87"/>
  <c r="PA235" i="87"/>
  <c r="PA236" i="87"/>
  <c r="PA238" i="87"/>
  <c r="PA239" i="87"/>
  <c r="PA241" i="87"/>
  <c r="PA242" i="87"/>
  <c r="PA243" i="87"/>
  <c r="PA244" i="87"/>
  <c r="PA246" i="87"/>
  <c r="PA247" i="87"/>
  <c r="PA249" i="87"/>
  <c r="PA250" i="87"/>
  <c r="PA251" i="87"/>
  <c r="PA253" i="87"/>
  <c r="PA254" i="87"/>
  <c r="PA255" i="87"/>
  <c r="PA258" i="87"/>
  <c r="PA259" i="87"/>
  <c r="PA260" i="87"/>
  <c r="PA262" i="87"/>
  <c r="PA265" i="87"/>
  <c r="PA266" i="87"/>
  <c r="PA267" i="87"/>
  <c r="PA269" i="87"/>
  <c r="PA270" i="87"/>
  <c r="PA273" i="87"/>
  <c r="PA274" i="87"/>
  <c r="PA278" i="87"/>
  <c r="PA279" i="87"/>
  <c r="PA280" i="87"/>
  <c r="PA282" i="87"/>
  <c r="PA283" i="87"/>
  <c r="PA285" i="87"/>
  <c r="PA286" i="87"/>
  <c r="PA287" i="87"/>
  <c r="PA289" i="87"/>
  <c r="PA290" i="87"/>
  <c r="PA291" i="87"/>
  <c r="PA294" i="87"/>
  <c r="PA295" i="87"/>
  <c r="PA296" i="87"/>
  <c r="PA298" i="87"/>
  <c r="PA299" i="87"/>
  <c r="PA302" i="87"/>
  <c r="PA303" i="87"/>
  <c r="PA304" i="87"/>
  <c r="PA305" i="87"/>
  <c r="PA306" i="87"/>
  <c r="PA307" i="87"/>
  <c r="PA310" i="87"/>
  <c r="PA311" i="87"/>
  <c r="PA312" i="87"/>
  <c r="PA313" i="87"/>
  <c r="PA314" i="87"/>
  <c r="PA315" i="87"/>
  <c r="PA317" i="87"/>
  <c r="PA318" i="87"/>
  <c r="PA319" i="87"/>
  <c r="PA320" i="87"/>
  <c r="PA322" i="87"/>
  <c r="PA326" i="87"/>
  <c r="PA327" i="87"/>
  <c r="PA330" i="87"/>
  <c r="PA331" i="87"/>
  <c r="PA333" i="87"/>
  <c r="PA334" i="87"/>
  <c r="PA335" i="87"/>
  <c r="PA336" i="87"/>
  <c r="PA337" i="87"/>
  <c r="PA338" i="87"/>
  <c r="PA339" i="87"/>
  <c r="PA340" i="87"/>
  <c r="PA342" i="87"/>
  <c r="PA343" i="87"/>
  <c r="PA344" i="87"/>
  <c r="PA345" i="87"/>
  <c r="PA346" i="87"/>
  <c r="PA347" i="87"/>
  <c r="PA348" i="87"/>
  <c r="PA350" i="87"/>
  <c r="PA351" i="87"/>
  <c r="PA352" i="87"/>
  <c r="PA353" i="87"/>
  <c r="PA354" i="87"/>
  <c r="PA355" i="87"/>
  <c r="PA356" i="87"/>
  <c r="PA358" i="87"/>
  <c r="PA359" i="87"/>
  <c r="PA361" i="87"/>
  <c r="PA362" i="87"/>
  <c r="PA363" i="87"/>
  <c r="PA364" i="87"/>
  <c r="PA365" i="87"/>
  <c r="PA366" i="87"/>
  <c r="PA369" i="87"/>
  <c r="PA370" i="87"/>
  <c r="PA371" i="87"/>
  <c r="PA372" i="87"/>
  <c r="PA374" i="87"/>
  <c r="PA375" i="87"/>
  <c r="PA378" i="87"/>
  <c r="PA379" i="87"/>
  <c r="PA381" i="87"/>
  <c r="PA382" i="87"/>
  <c r="PA383" i="87"/>
  <c r="PA385" i="87"/>
  <c r="PA386" i="87"/>
  <c r="PA390" i="87"/>
  <c r="PA391" i="87"/>
  <c r="PA393" i="87"/>
  <c r="PA394" i="87"/>
  <c r="PA395" i="87"/>
  <c r="PA398" i="87"/>
  <c r="PA399" i="87"/>
  <c r="PA400" i="87"/>
  <c r="PA401" i="87"/>
  <c r="PA402" i="87"/>
  <c r="PA403" i="87"/>
  <c r="PA404" i="87"/>
  <c r="PA406" i="87"/>
  <c r="PA407" i="87"/>
  <c r="PA408" i="87"/>
  <c r="PA409" i="87"/>
  <c r="PA410" i="87"/>
  <c r="PA411" i="87"/>
  <c r="PA412" i="87"/>
  <c r="PA413" i="87"/>
  <c r="PA414" i="87"/>
  <c r="PA415" i="87"/>
  <c r="PA417" i="87"/>
  <c r="PA418" i="87"/>
  <c r="PA421" i="87"/>
  <c r="PA422" i="87"/>
  <c r="PA423" i="87"/>
  <c r="PA424" i="87"/>
  <c r="PA425" i="87"/>
  <c r="PA426" i="87"/>
  <c r="PA427" i="87"/>
  <c r="PA430" i="87"/>
  <c r="PA431" i="87"/>
  <c r="PA432" i="87"/>
  <c r="PA434" i="87"/>
  <c r="PA436" i="87"/>
  <c r="PA438" i="87"/>
  <c r="PA439" i="87"/>
  <c r="PA440" i="87"/>
  <c r="PA441" i="87"/>
  <c r="PA442" i="87"/>
  <c r="PA443" i="87"/>
  <c r="PA444" i="87"/>
  <c r="PA446" i="87"/>
  <c r="PA447" i="87"/>
  <c r="PA448" i="87"/>
  <c r="PA450" i="87"/>
  <c r="PA451" i="87"/>
  <c r="PA452" i="87"/>
  <c r="PA454" i="87"/>
  <c r="PA456" i="87"/>
  <c r="PA457" i="87"/>
  <c r="PA458" i="87"/>
  <c r="PA461" i="87"/>
  <c r="PA462" i="87"/>
  <c r="PA463" i="87"/>
  <c r="PA464" i="87"/>
  <c r="PA465" i="87"/>
  <c r="PA466" i="87"/>
  <c r="PA467" i="87"/>
  <c r="PA468" i="87"/>
  <c r="PA469" i="87"/>
  <c r="PA470" i="87"/>
  <c r="PA471" i="87"/>
  <c r="PA473" i="87"/>
  <c r="PA474" i="87"/>
  <c r="PA476" i="87"/>
  <c r="PA477" i="87"/>
  <c r="PA478" i="87"/>
  <c r="PA479" i="87"/>
  <c r="PA480" i="87"/>
  <c r="PA481" i="87"/>
  <c r="PA482" i="87"/>
  <c r="PA483" i="87"/>
  <c r="PA485" i="87"/>
  <c r="PA486" i="87"/>
  <c r="PA487" i="87"/>
  <c r="PA488" i="87"/>
  <c r="PA489" i="87"/>
  <c r="PA490" i="87"/>
  <c r="PA491" i="87"/>
  <c r="PA492" i="87"/>
  <c r="PA493" i="87"/>
  <c r="PA494" i="87"/>
  <c r="PA495" i="87"/>
  <c r="PA497" i="87"/>
  <c r="PA498" i="87"/>
  <c r="PA499" i="87"/>
  <c r="PA500" i="87"/>
  <c r="PA502" i="87"/>
  <c r="PA503" i="87"/>
  <c r="PA504" i="87"/>
  <c r="PA506" i="87"/>
  <c r="PA507" i="87"/>
  <c r="PA508" i="87"/>
  <c r="PA510" i="87"/>
  <c r="PA511" i="87"/>
  <c r="PA512" i="87"/>
  <c r="PA513" i="87"/>
  <c r="PA514" i="87"/>
  <c r="PA515" i="87"/>
  <c r="PA517" i="87"/>
  <c r="PA518" i="87"/>
  <c r="PA519" i="87"/>
  <c r="PA520" i="87"/>
  <c r="PA521" i="87"/>
  <c r="PA522" i="87"/>
  <c r="PA523" i="87"/>
  <c r="PA524" i="87"/>
  <c r="PA525" i="87"/>
  <c r="PA526" i="87"/>
  <c r="PA527" i="87"/>
  <c r="PA528" i="87"/>
  <c r="PA529" i="87"/>
  <c r="PA530" i="87"/>
  <c r="PA531" i="87"/>
  <c r="PA532" i="87"/>
  <c r="PA533" i="87"/>
  <c r="PA534" i="87"/>
  <c r="PA535" i="87"/>
  <c r="PA536" i="87"/>
  <c r="PA537" i="87"/>
  <c r="PA538" i="87"/>
  <c r="PA539" i="87"/>
  <c r="OZ5" i="87"/>
  <c r="OZ6" i="87"/>
  <c r="OZ9" i="87"/>
  <c r="OZ10" i="87"/>
  <c r="OZ11" i="87"/>
  <c r="OZ15" i="87"/>
  <c r="OZ16" i="87"/>
  <c r="OZ17" i="87"/>
  <c r="OZ22" i="87"/>
  <c r="OZ24" i="87"/>
  <c r="OZ26" i="87"/>
  <c r="OZ27" i="87"/>
  <c r="OZ28" i="87"/>
  <c r="OZ30" i="87"/>
  <c r="OZ31" i="87"/>
  <c r="OZ35" i="87"/>
  <c r="OZ36" i="87"/>
  <c r="OZ38" i="87"/>
  <c r="OZ39" i="87"/>
  <c r="OZ44" i="87"/>
  <c r="OZ45" i="87"/>
  <c r="OZ46" i="87"/>
  <c r="OZ47" i="87"/>
  <c r="OZ48" i="87"/>
  <c r="OZ49" i="87"/>
  <c r="OZ50" i="87"/>
  <c r="OZ51" i="87"/>
  <c r="OZ52" i="87"/>
  <c r="OZ53" i="87"/>
  <c r="OZ55" i="87"/>
  <c r="OZ58" i="87"/>
  <c r="OZ59" i="87"/>
  <c r="OZ63" i="87"/>
  <c r="OZ64" i="87"/>
  <c r="OZ67" i="87"/>
  <c r="OZ68" i="87"/>
  <c r="OZ69" i="87"/>
  <c r="OZ71" i="87"/>
  <c r="OZ73" i="87"/>
  <c r="OZ75" i="87"/>
  <c r="OZ76" i="87"/>
  <c r="OZ78" i="87"/>
  <c r="OZ79" i="87"/>
  <c r="OZ80" i="87"/>
  <c r="OZ81" i="87"/>
  <c r="OZ82" i="87"/>
  <c r="OZ83" i="87"/>
  <c r="OZ91" i="87"/>
  <c r="OZ94" i="87"/>
  <c r="OZ95" i="87"/>
  <c r="OZ96" i="87"/>
  <c r="OZ98" i="87"/>
  <c r="OZ99" i="87"/>
  <c r="OZ100" i="87"/>
  <c r="OZ101" i="87"/>
  <c r="OZ102" i="87"/>
  <c r="OZ103" i="87"/>
  <c r="OZ104" i="87"/>
  <c r="OZ105" i="87"/>
  <c r="OZ106" i="87"/>
  <c r="OZ107" i="87"/>
  <c r="OZ109" i="87"/>
  <c r="OZ110" i="87"/>
  <c r="OZ112" i="87"/>
  <c r="OZ114" i="87"/>
  <c r="OZ115" i="87"/>
  <c r="OZ117" i="87"/>
  <c r="OZ118" i="87"/>
  <c r="OZ120" i="87"/>
  <c r="OZ121" i="87"/>
  <c r="OZ124" i="87"/>
  <c r="OZ125" i="87"/>
  <c r="OZ126" i="87"/>
  <c r="OZ128" i="87"/>
  <c r="OZ132" i="87"/>
  <c r="OZ133" i="87"/>
  <c r="OZ139" i="87"/>
  <c r="OZ140" i="87"/>
  <c r="OZ141" i="87"/>
  <c r="OZ142" i="87"/>
  <c r="OZ153" i="87"/>
  <c r="OZ155" i="87"/>
  <c r="OZ156" i="87"/>
  <c r="OZ157" i="87"/>
  <c r="OZ158" i="87"/>
  <c r="OZ159" i="87"/>
  <c r="OZ160" i="87"/>
  <c r="OZ161" i="87"/>
  <c r="OZ162" i="87"/>
  <c r="OZ167" i="87"/>
  <c r="OZ168" i="87"/>
  <c r="OZ170" i="87"/>
  <c r="OZ172" i="87"/>
  <c r="OZ174" i="87"/>
  <c r="OZ175" i="87"/>
  <c r="OZ176" i="87"/>
  <c r="OZ177" i="87"/>
  <c r="OZ178" i="87"/>
  <c r="OZ179" i="87"/>
  <c r="OZ182" i="87"/>
  <c r="OZ183" i="87"/>
  <c r="OZ184" i="87"/>
  <c r="OZ185" i="87"/>
  <c r="OZ186" i="87"/>
  <c r="OZ191" i="87"/>
  <c r="OZ192" i="87"/>
  <c r="OZ193" i="87"/>
  <c r="OZ194" i="87"/>
  <c r="OZ197" i="87"/>
  <c r="OZ198" i="87"/>
  <c r="OZ199" i="87"/>
  <c r="OZ200" i="87"/>
  <c r="OZ201" i="87"/>
  <c r="OZ202" i="87"/>
  <c r="OZ203" i="87"/>
  <c r="OZ205" i="87"/>
  <c r="OZ206" i="87"/>
  <c r="OZ207" i="87"/>
  <c r="OZ208" i="87"/>
  <c r="OZ209" i="87"/>
  <c r="OZ210" i="87"/>
  <c r="OZ212" i="87"/>
  <c r="OZ213" i="87"/>
  <c r="OZ214" i="87"/>
  <c r="OZ215" i="87"/>
  <c r="OZ216" i="87"/>
  <c r="OZ217" i="87"/>
  <c r="OZ218" i="87"/>
  <c r="OZ220" i="87"/>
  <c r="OZ221" i="87"/>
  <c r="OZ223" i="87"/>
  <c r="OZ224" i="87"/>
  <c r="OZ226" i="87"/>
  <c r="OZ231" i="87"/>
  <c r="OZ234" i="87"/>
  <c r="OZ235" i="87"/>
  <c r="OZ236" i="87"/>
  <c r="OZ238" i="87"/>
  <c r="OZ239" i="87"/>
  <c r="OZ241" i="87"/>
  <c r="OZ242" i="87"/>
  <c r="OZ244" i="87"/>
  <c r="OZ251" i="87"/>
  <c r="OZ253" i="87"/>
  <c r="OZ254" i="87"/>
  <c r="OZ255" i="87"/>
  <c r="OZ258" i="87"/>
  <c r="OZ260" i="87"/>
  <c r="OZ267" i="87"/>
  <c r="OZ269" i="87"/>
  <c r="OZ274" i="87"/>
  <c r="OZ278" i="87"/>
  <c r="OZ280" i="87"/>
  <c r="OZ287" i="87"/>
  <c r="OZ289" i="87"/>
  <c r="OZ290" i="87"/>
  <c r="OZ291" i="87"/>
  <c r="OZ295" i="87"/>
  <c r="OZ296" i="87"/>
  <c r="OZ299" i="87"/>
  <c r="OZ302" i="87"/>
  <c r="OZ303" i="87"/>
  <c r="OZ304" i="87"/>
  <c r="OZ305" i="87"/>
  <c r="OZ306" i="87"/>
  <c r="OZ310" i="87"/>
  <c r="OZ311" i="87"/>
  <c r="OZ312" i="87"/>
  <c r="OZ313" i="87"/>
  <c r="OZ314" i="87"/>
  <c r="OZ315" i="87"/>
  <c r="OZ317" i="87"/>
  <c r="OZ318" i="87"/>
  <c r="OZ319" i="87"/>
  <c r="OZ320" i="87"/>
  <c r="OZ326" i="87"/>
  <c r="OZ327" i="87"/>
  <c r="OZ333" i="87"/>
  <c r="OZ334" i="87"/>
  <c r="OZ335" i="87"/>
  <c r="OZ336" i="87"/>
  <c r="OZ337" i="87"/>
  <c r="OZ339" i="87"/>
  <c r="OZ340" i="87"/>
  <c r="OZ342" i="87"/>
  <c r="OZ343" i="87"/>
  <c r="OZ344" i="87"/>
  <c r="OZ345" i="87"/>
  <c r="OZ348" i="87"/>
  <c r="OZ352" i="87"/>
  <c r="OZ353" i="87"/>
  <c r="OZ354" i="87"/>
  <c r="OZ355" i="87"/>
  <c r="OZ356" i="87"/>
  <c r="OZ358" i="87"/>
  <c r="OZ359" i="87"/>
  <c r="OZ361" i="87"/>
  <c r="OZ363" i="87"/>
  <c r="OZ364" i="87"/>
  <c r="OZ365" i="87"/>
  <c r="OZ369" i="87"/>
  <c r="OZ371" i="87"/>
  <c r="OZ372" i="87"/>
  <c r="OZ374" i="87"/>
  <c r="OZ375" i="87"/>
  <c r="OZ381" i="87"/>
  <c r="OZ383" i="87"/>
  <c r="OZ385" i="87"/>
  <c r="OZ386" i="87"/>
  <c r="OZ390" i="87"/>
  <c r="OZ391" i="87"/>
  <c r="OZ393" i="87"/>
  <c r="OZ395" i="87"/>
  <c r="OZ400" i="87"/>
  <c r="OZ401" i="87"/>
  <c r="OZ404" i="87"/>
  <c r="OZ406" i="87"/>
  <c r="OZ407" i="87"/>
  <c r="OZ408" i="87"/>
  <c r="OZ409" i="87"/>
  <c r="OZ411" i="87"/>
  <c r="OZ412" i="87"/>
  <c r="OZ413" i="87"/>
  <c r="OZ414" i="87"/>
  <c r="OZ417" i="87"/>
  <c r="OZ421" i="87"/>
  <c r="OZ424" i="87"/>
  <c r="OZ430" i="87"/>
  <c r="OZ431" i="87"/>
  <c r="OZ432" i="87"/>
  <c r="OZ434" i="87"/>
  <c r="OZ436" i="87"/>
  <c r="OZ438" i="87"/>
  <c r="OZ439" i="87"/>
  <c r="OZ440" i="87"/>
  <c r="OZ441" i="87"/>
  <c r="OZ442" i="87"/>
  <c r="OZ443" i="87"/>
  <c r="OZ444" i="87"/>
  <c r="OZ446" i="87"/>
  <c r="OZ447" i="87"/>
  <c r="OZ448" i="87"/>
  <c r="OZ452" i="87"/>
  <c r="OZ454" i="87"/>
  <c r="OZ456" i="87"/>
  <c r="OZ457" i="87"/>
  <c r="OZ464" i="87"/>
  <c r="OZ465" i="87"/>
  <c r="OZ467" i="87"/>
  <c r="OZ468" i="87"/>
  <c r="OZ470" i="87"/>
  <c r="OZ471" i="87"/>
  <c r="OZ473" i="87"/>
  <c r="OZ474" i="87"/>
  <c r="OZ476" i="87"/>
  <c r="OZ477" i="87"/>
  <c r="OZ478" i="87"/>
  <c r="OZ479" i="87"/>
  <c r="OZ480" i="87"/>
  <c r="OZ481" i="87"/>
  <c r="OZ482" i="87"/>
  <c r="OZ483" i="87"/>
  <c r="OZ486" i="87"/>
  <c r="OZ487" i="87"/>
  <c r="OZ488" i="87"/>
  <c r="OZ489" i="87"/>
  <c r="OZ490" i="87"/>
  <c r="OZ491" i="87"/>
  <c r="OZ492" i="87"/>
  <c r="OZ493" i="87"/>
  <c r="OZ494" i="87"/>
  <c r="OZ495" i="87"/>
  <c r="OZ497" i="87"/>
  <c r="OZ498" i="87"/>
  <c r="OZ499" i="87"/>
  <c r="OZ500" i="87"/>
  <c r="OZ504" i="87"/>
  <c r="OZ506" i="87"/>
  <c r="OZ508" i="87"/>
  <c r="OZ511" i="87"/>
  <c r="OZ512" i="87"/>
  <c r="OZ513" i="87"/>
  <c r="OZ515" i="87"/>
  <c r="OZ517" i="87"/>
  <c r="OZ518" i="87"/>
  <c r="OZ519" i="87"/>
  <c r="OZ520" i="87"/>
  <c r="OZ522" i="87"/>
  <c r="OZ523" i="87"/>
  <c r="OZ524" i="87"/>
  <c r="OZ526" i="87"/>
  <c r="OZ527" i="87"/>
  <c r="OZ528" i="87"/>
  <c r="OZ529" i="87"/>
  <c r="OZ530" i="87"/>
  <c r="OZ531" i="87"/>
  <c r="OZ532" i="87"/>
  <c r="OZ533" i="87"/>
  <c r="OZ534" i="87"/>
  <c r="OZ535" i="87"/>
  <c r="OZ536" i="87"/>
  <c r="OZ537" i="87"/>
  <c r="OY5" i="87"/>
  <c r="OY6" i="87"/>
  <c r="OY9" i="87"/>
  <c r="OY10" i="87"/>
  <c r="OY11" i="87"/>
  <c r="OY15" i="87"/>
  <c r="OY16" i="87"/>
  <c r="OY17" i="87"/>
  <c r="OY22" i="87"/>
  <c r="OY24" i="87"/>
  <c r="OY26" i="87"/>
  <c r="OY27" i="87"/>
  <c r="OY28" i="87"/>
  <c r="OY30" i="87"/>
  <c r="OY31" i="87"/>
  <c r="OY35" i="87"/>
  <c r="OY36" i="87"/>
  <c r="OY38" i="87"/>
  <c r="OY39" i="87"/>
  <c r="OY44" i="87"/>
  <c r="OY45" i="87"/>
  <c r="OY46" i="87"/>
  <c r="OY47" i="87"/>
  <c r="OY48" i="87"/>
  <c r="OY49" i="87"/>
  <c r="OY50" i="87"/>
  <c r="OY51" i="87"/>
  <c r="OY52" i="87"/>
  <c r="OY53" i="87"/>
  <c r="OY55" i="87"/>
  <c r="OY58" i="87"/>
  <c r="OY59" i="87"/>
  <c r="OY63" i="87"/>
  <c r="OY64" i="87"/>
  <c r="OY67" i="87"/>
  <c r="OY68" i="87"/>
  <c r="OY69" i="87"/>
  <c r="OY71" i="87"/>
  <c r="OY73" i="87"/>
  <c r="OY75" i="87"/>
  <c r="OY76" i="87"/>
  <c r="OY78" i="87"/>
  <c r="OY79" i="87"/>
  <c r="OY80" i="87"/>
  <c r="OY81" i="87"/>
  <c r="OY82" i="87"/>
  <c r="OY83" i="87"/>
  <c r="OY91" i="87"/>
  <c r="OY94" i="87"/>
  <c r="OY95" i="87"/>
  <c r="OY96" i="87"/>
  <c r="OY98" i="87"/>
  <c r="OY99" i="87"/>
  <c r="OY100" i="87"/>
  <c r="OY101" i="87"/>
  <c r="OY102" i="87"/>
  <c r="OY103" i="87"/>
  <c r="OY104" i="87"/>
  <c r="OY105" i="87"/>
  <c r="OY106" i="87"/>
  <c r="OY107" i="87"/>
  <c r="OY109" i="87"/>
  <c r="OY110" i="87"/>
  <c r="OY112" i="87"/>
  <c r="OY114" i="87"/>
  <c r="OY115" i="87"/>
  <c r="OY117" i="87"/>
  <c r="OY118" i="87"/>
  <c r="OY120" i="87"/>
  <c r="OY121" i="87"/>
  <c r="OY124" i="87"/>
  <c r="OY125" i="87"/>
  <c r="OY126" i="87"/>
  <c r="OY128" i="87"/>
  <c r="OY132" i="87"/>
  <c r="OY133" i="87"/>
  <c r="OY139" i="87"/>
  <c r="OY140" i="87"/>
  <c r="OY141" i="87"/>
  <c r="OY142" i="87"/>
  <c r="OY153" i="87"/>
  <c r="OY155" i="87"/>
  <c r="OY156" i="87"/>
  <c r="OY157" i="87"/>
  <c r="OY158" i="87"/>
  <c r="OY159" i="87"/>
  <c r="OY160" i="87"/>
  <c r="OY161" i="87"/>
  <c r="OY162" i="87"/>
  <c r="OY167" i="87"/>
  <c r="OY168" i="87"/>
  <c r="OY170" i="87"/>
  <c r="OY172" i="87"/>
  <c r="OY174" i="87"/>
  <c r="OY175" i="87"/>
  <c r="OY176" i="87"/>
  <c r="OY177" i="87"/>
  <c r="OY178" i="87"/>
  <c r="OY179" i="87"/>
  <c r="OY182" i="87"/>
  <c r="OY183" i="87"/>
  <c r="OY184" i="87"/>
  <c r="OY185" i="87"/>
  <c r="OY186" i="87"/>
  <c r="OY191" i="87"/>
  <c r="OY192" i="87"/>
  <c r="OY193" i="87"/>
  <c r="OY194" i="87"/>
  <c r="OY197" i="87"/>
  <c r="OY198" i="87"/>
  <c r="OY199" i="87"/>
  <c r="OY200" i="87"/>
  <c r="OY201" i="87"/>
  <c r="OY202" i="87"/>
  <c r="OY203" i="87"/>
  <c r="OY205" i="87"/>
  <c r="OY206" i="87"/>
  <c r="OY207" i="87"/>
  <c r="OY208" i="87"/>
  <c r="OY209" i="87"/>
  <c r="OY210" i="87"/>
  <c r="OY212" i="87"/>
  <c r="OY213" i="87"/>
  <c r="OY214" i="87"/>
  <c r="OY215" i="87"/>
  <c r="OY216" i="87"/>
  <c r="OY217" i="87"/>
  <c r="OY218" i="87"/>
  <c r="OY220" i="87"/>
  <c r="OY221" i="87"/>
  <c r="OY223" i="87"/>
  <c r="OY224" i="87"/>
  <c r="OY226" i="87"/>
  <c r="OY231" i="87"/>
  <c r="OY234" i="87"/>
  <c r="OY235" i="87"/>
  <c r="OY236" i="87"/>
  <c r="OY238" i="87"/>
  <c r="OY239" i="87"/>
  <c r="OY241" i="87"/>
  <c r="OY242" i="87"/>
  <c r="OY244" i="87"/>
  <c r="OY251" i="87"/>
  <c r="OY253" i="87"/>
  <c r="OY254" i="87"/>
  <c r="OY255" i="87"/>
  <c r="OY258" i="87"/>
  <c r="OY260" i="87"/>
  <c r="OY267" i="87"/>
  <c r="OY269" i="87"/>
  <c r="OY274" i="87"/>
  <c r="OY278" i="87"/>
  <c r="OY280" i="87"/>
  <c r="OY287" i="87"/>
  <c r="OY289" i="87"/>
  <c r="OY290" i="87"/>
  <c r="OY291" i="87"/>
  <c r="OY295" i="87"/>
  <c r="OY296" i="87"/>
  <c r="OY299" i="87"/>
  <c r="OY302" i="87"/>
  <c r="OY303" i="87"/>
  <c r="OY304" i="87"/>
  <c r="OY305" i="87"/>
  <c r="OY306" i="87"/>
  <c r="OY310" i="87"/>
  <c r="OY311" i="87"/>
  <c r="OY312" i="87"/>
  <c r="OY313" i="87"/>
  <c r="OY314" i="87"/>
  <c r="OY315" i="87"/>
  <c r="OY317" i="87"/>
  <c r="OY318" i="87"/>
  <c r="OY319" i="87"/>
  <c r="OY320" i="87"/>
  <c r="OY326" i="87"/>
  <c r="OY327" i="87"/>
  <c r="OY333" i="87"/>
  <c r="OY334" i="87"/>
  <c r="OY335" i="87"/>
  <c r="OY336" i="87"/>
  <c r="OY337" i="87"/>
  <c r="OY339" i="87"/>
  <c r="OY340" i="87"/>
  <c r="OY342" i="87"/>
  <c r="OY343" i="87"/>
  <c r="OY344" i="87"/>
  <c r="OY345" i="87"/>
  <c r="OY348" i="87"/>
  <c r="OY352" i="87"/>
  <c r="OY353" i="87"/>
  <c r="OY354" i="87"/>
  <c r="OY355" i="87"/>
  <c r="OY356" i="87"/>
  <c r="OY358" i="87"/>
  <c r="OY359" i="87"/>
  <c r="OY361" i="87"/>
  <c r="OY363" i="87"/>
  <c r="OY364" i="87"/>
  <c r="OY365" i="87"/>
  <c r="OY369" i="87"/>
  <c r="OY371" i="87"/>
  <c r="OY372" i="87"/>
  <c r="OY374" i="87"/>
  <c r="OY375" i="87"/>
  <c r="OY381" i="87"/>
  <c r="OY383" i="87"/>
  <c r="OY385" i="87"/>
  <c r="OY386" i="87"/>
  <c r="OY390" i="87"/>
  <c r="OY391" i="87"/>
  <c r="OY393" i="87"/>
  <c r="OY395" i="87"/>
  <c r="OY400" i="87"/>
  <c r="OY401" i="87"/>
  <c r="OY404" i="87"/>
  <c r="OY406" i="87"/>
  <c r="OY407" i="87"/>
  <c r="OY408" i="87"/>
  <c r="OY409" i="87"/>
  <c r="OY411" i="87"/>
  <c r="OY412" i="87"/>
  <c r="OY413" i="87"/>
  <c r="OY414" i="87"/>
  <c r="OY417" i="87"/>
  <c r="OY421" i="87"/>
  <c r="OY424" i="87"/>
  <c r="OY430" i="87"/>
  <c r="OY431" i="87"/>
  <c r="OY432" i="87"/>
  <c r="OY434" i="87"/>
  <c r="OY436" i="87"/>
  <c r="OY438" i="87"/>
  <c r="OY439" i="87"/>
  <c r="OY440" i="87"/>
  <c r="OY441" i="87"/>
  <c r="OY442" i="87"/>
  <c r="OY443" i="87"/>
  <c r="OY444" i="87"/>
  <c r="OY446" i="87"/>
  <c r="OY447" i="87"/>
  <c r="OY448" i="87"/>
  <c r="OY452" i="87"/>
  <c r="OY454" i="87"/>
  <c r="OY456" i="87"/>
  <c r="OY457" i="87"/>
  <c r="OY464" i="87"/>
  <c r="OY465" i="87"/>
  <c r="OY467" i="87"/>
  <c r="OY468" i="87"/>
  <c r="OY470" i="87"/>
  <c r="OY471" i="87"/>
  <c r="OY473" i="87"/>
  <c r="OY474" i="87"/>
  <c r="OY476" i="87"/>
  <c r="OY477" i="87"/>
  <c r="OY478" i="87"/>
  <c r="OY479" i="87"/>
  <c r="OY480" i="87"/>
  <c r="OY481" i="87"/>
  <c r="OY482" i="87"/>
  <c r="OY483" i="87"/>
  <c r="OY486" i="87"/>
  <c r="OY487" i="87"/>
  <c r="OY488" i="87"/>
  <c r="OY489" i="87"/>
  <c r="OY490" i="87"/>
  <c r="OY491" i="87"/>
  <c r="OY492" i="87"/>
  <c r="OY493" i="87"/>
  <c r="OY494" i="87"/>
  <c r="OY495" i="87"/>
  <c r="OY497" i="87"/>
  <c r="OY498" i="87"/>
  <c r="OY499" i="87"/>
  <c r="OY500" i="87"/>
  <c r="OY504" i="87"/>
  <c r="OY506" i="87"/>
  <c r="OY508" i="87"/>
  <c r="OY511" i="87"/>
  <c r="OY512" i="87"/>
  <c r="OY513" i="87"/>
  <c r="OY515" i="87"/>
  <c r="OY517" i="87"/>
  <c r="OY518" i="87"/>
  <c r="OY519" i="87"/>
  <c r="OY520" i="87"/>
  <c r="OY522" i="87"/>
  <c r="OY523" i="87"/>
  <c r="OY524" i="87"/>
  <c r="OY526" i="87"/>
  <c r="OY527" i="87"/>
  <c r="OY528" i="87"/>
  <c r="OY529" i="87"/>
  <c r="OY530" i="87"/>
  <c r="OY531" i="87"/>
  <c r="OY532" i="87"/>
  <c r="OY533" i="87"/>
  <c r="OY534" i="87"/>
  <c r="OY535" i="87"/>
  <c r="OY536" i="87"/>
  <c r="OY537" i="87"/>
  <c r="OX5" i="87"/>
  <c r="OX6" i="87"/>
  <c r="OX9" i="87"/>
  <c r="OX10" i="87"/>
  <c r="OX11" i="87"/>
  <c r="OX15" i="87"/>
  <c r="OX16" i="87"/>
  <c r="OX17" i="87"/>
  <c r="OX22" i="87"/>
  <c r="OX24" i="87"/>
  <c r="OX26" i="87"/>
  <c r="OX27" i="87"/>
  <c r="OX28" i="87"/>
  <c r="OX30" i="87"/>
  <c r="OX31" i="87"/>
  <c r="OX35" i="87"/>
  <c r="OX36" i="87"/>
  <c r="OX38" i="87"/>
  <c r="OX39" i="87"/>
  <c r="OX44" i="87"/>
  <c r="OX45" i="87"/>
  <c r="OX46" i="87"/>
  <c r="OX47" i="87"/>
  <c r="OX48" i="87"/>
  <c r="OX49" i="87"/>
  <c r="OX50" i="87"/>
  <c r="OX51" i="87"/>
  <c r="OX52" i="87"/>
  <c r="OX53" i="87"/>
  <c r="OX55" i="87"/>
  <c r="OX58" i="87"/>
  <c r="OX59" i="87"/>
  <c r="OX63" i="87"/>
  <c r="OX64" i="87"/>
  <c r="OX67" i="87"/>
  <c r="OX68" i="87"/>
  <c r="OX69" i="87"/>
  <c r="OX71" i="87"/>
  <c r="OX73" i="87"/>
  <c r="OX75" i="87"/>
  <c r="OX76" i="87"/>
  <c r="OX78" i="87"/>
  <c r="OX79" i="87"/>
  <c r="OX80" i="87"/>
  <c r="OX81" i="87"/>
  <c r="OX82" i="87"/>
  <c r="OX83" i="87"/>
  <c r="OX91" i="87"/>
  <c r="OX94" i="87"/>
  <c r="OX95" i="87"/>
  <c r="OX96" i="87"/>
  <c r="OX98" i="87"/>
  <c r="OX99" i="87"/>
  <c r="OX100" i="87"/>
  <c r="OX101" i="87"/>
  <c r="OX102" i="87"/>
  <c r="OX103" i="87"/>
  <c r="OX104" i="87"/>
  <c r="OX105" i="87"/>
  <c r="OX106" i="87"/>
  <c r="OX107" i="87"/>
  <c r="OX109" i="87"/>
  <c r="OX110" i="87"/>
  <c r="OX112" i="87"/>
  <c r="OX114" i="87"/>
  <c r="OX115" i="87"/>
  <c r="OX117" i="87"/>
  <c r="OX118" i="87"/>
  <c r="OX120" i="87"/>
  <c r="OX121" i="87"/>
  <c r="OX124" i="87"/>
  <c r="OX125" i="87"/>
  <c r="OX126" i="87"/>
  <c r="OX128" i="87"/>
  <c r="OX132" i="87"/>
  <c r="OX133" i="87"/>
  <c r="OX139" i="87"/>
  <c r="OX140" i="87"/>
  <c r="OX141" i="87"/>
  <c r="OX142" i="87"/>
  <c r="OX153" i="87"/>
  <c r="OX155" i="87"/>
  <c r="OX156" i="87"/>
  <c r="OX157" i="87"/>
  <c r="OX158" i="87"/>
  <c r="OX159" i="87"/>
  <c r="OX160" i="87"/>
  <c r="OX161" i="87"/>
  <c r="OX162" i="87"/>
  <c r="OX167" i="87"/>
  <c r="OX168" i="87"/>
  <c r="OX170" i="87"/>
  <c r="OX172" i="87"/>
  <c r="OX174" i="87"/>
  <c r="OX175" i="87"/>
  <c r="OX176" i="87"/>
  <c r="OX177" i="87"/>
  <c r="OX178" i="87"/>
  <c r="OX179" i="87"/>
  <c r="OX182" i="87"/>
  <c r="OX183" i="87"/>
  <c r="OX184" i="87"/>
  <c r="OX185" i="87"/>
  <c r="OX186" i="87"/>
  <c r="OX191" i="87"/>
  <c r="OX192" i="87"/>
  <c r="OX193" i="87"/>
  <c r="OX194" i="87"/>
  <c r="OX197" i="87"/>
  <c r="OX198" i="87"/>
  <c r="OX199" i="87"/>
  <c r="OX200" i="87"/>
  <c r="OX201" i="87"/>
  <c r="OX202" i="87"/>
  <c r="OX203" i="87"/>
  <c r="OX205" i="87"/>
  <c r="OX206" i="87"/>
  <c r="OX207" i="87"/>
  <c r="OX208" i="87"/>
  <c r="OX209" i="87"/>
  <c r="OX210" i="87"/>
  <c r="OX212" i="87"/>
  <c r="OX213" i="87"/>
  <c r="OX214" i="87"/>
  <c r="OX215" i="87"/>
  <c r="OX216" i="87"/>
  <c r="OX217" i="87"/>
  <c r="OX218" i="87"/>
  <c r="OX220" i="87"/>
  <c r="OX221" i="87"/>
  <c r="OX223" i="87"/>
  <c r="OX224" i="87"/>
  <c r="OX226" i="87"/>
  <c r="OX231" i="87"/>
  <c r="OX234" i="87"/>
  <c r="OX235" i="87"/>
  <c r="OX236" i="87"/>
  <c r="OX238" i="87"/>
  <c r="OX239" i="87"/>
  <c r="OX241" i="87"/>
  <c r="OX242" i="87"/>
  <c r="OX244" i="87"/>
  <c r="OX251" i="87"/>
  <c r="OX253" i="87"/>
  <c r="OX254" i="87"/>
  <c r="OX255" i="87"/>
  <c r="OX258" i="87"/>
  <c r="OX260" i="87"/>
  <c r="OX267" i="87"/>
  <c r="OX269" i="87"/>
  <c r="OX274" i="87"/>
  <c r="OX278" i="87"/>
  <c r="OX280" i="87"/>
  <c r="OX287" i="87"/>
  <c r="OX289" i="87"/>
  <c r="OX290" i="87"/>
  <c r="OX291" i="87"/>
  <c r="OX295" i="87"/>
  <c r="OX296" i="87"/>
  <c r="OX299" i="87"/>
  <c r="OX302" i="87"/>
  <c r="OX303" i="87"/>
  <c r="OX304" i="87"/>
  <c r="OX305" i="87"/>
  <c r="OX306" i="87"/>
  <c r="OX310" i="87"/>
  <c r="OX311" i="87"/>
  <c r="OX312" i="87"/>
  <c r="OX313" i="87"/>
  <c r="OX314" i="87"/>
  <c r="OX315" i="87"/>
  <c r="OX317" i="87"/>
  <c r="OX318" i="87"/>
  <c r="OX319" i="87"/>
  <c r="OX320" i="87"/>
  <c r="OX326" i="87"/>
  <c r="OX327" i="87"/>
  <c r="OX333" i="87"/>
  <c r="OX334" i="87"/>
  <c r="OX335" i="87"/>
  <c r="OX336" i="87"/>
  <c r="OX337" i="87"/>
  <c r="OX339" i="87"/>
  <c r="OX340" i="87"/>
  <c r="OX342" i="87"/>
  <c r="OX343" i="87"/>
  <c r="OX344" i="87"/>
  <c r="OX345" i="87"/>
  <c r="OX348" i="87"/>
  <c r="OX352" i="87"/>
  <c r="OX353" i="87"/>
  <c r="OX354" i="87"/>
  <c r="OX355" i="87"/>
  <c r="OX356" i="87"/>
  <c r="OX358" i="87"/>
  <c r="OX359" i="87"/>
  <c r="OX361" i="87"/>
  <c r="OX363" i="87"/>
  <c r="OX364" i="87"/>
  <c r="OX365" i="87"/>
  <c r="OX369" i="87"/>
  <c r="OX371" i="87"/>
  <c r="OX372" i="87"/>
  <c r="OX374" i="87"/>
  <c r="OX375" i="87"/>
  <c r="OX381" i="87"/>
  <c r="OX383" i="87"/>
  <c r="OX385" i="87"/>
  <c r="OX386" i="87"/>
  <c r="OX390" i="87"/>
  <c r="OX391" i="87"/>
  <c r="OX393" i="87"/>
  <c r="OX395" i="87"/>
  <c r="OX400" i="87"/>
  <c r="OX401" i="87"/>
  <c r="OX404" i="87"/>
  <c r="OX406" i="87"/>
  <c r="OX407" i="87"/>
  <c r="OX408" i="87"/>
  <c r="OX409" i="87"/>
  <c r="OX411" i="87"/>
  <c r="OX412" i="87"/>
  <c r="OX413" i="87"/>
  <c r="OX414" i="87"/>
  <c r="OX417" i="87"/>
  <c r="OX421" i="87"/>
  <c r="OX424" i="87"/>
  <c r="OX430" i="87"/>
  <c r="OX431" i="87"/>
  <c r="OX432" i="87"/>
  <c r="OX434" i="87"/>
  <c r="OX436" i="87"/>
  <c r="OX438" i="87"/>
  <c r="OX439" i="87"/>
  <c r="OX440" i="87"/>
  <c r="OX441" i="87"/>
  <c r="OX442" i="87"/>
  <c r="OX443" i="87"/>
  <c r="OX444" i="87"/>
  <c r="OX446" i="87"/>
  <c r="OX447" i="87"/>
  <c r="OX448" i="87"/>
  <c r="OX452" i="87"/>
  <c r="OX454" i="87"/>
  <c r="OX456" i="87"/>
  <c r="OX457" i="87"/>
  <c r="OX464" i="87"/>
  <c r="OX465" i="87"/>
  <c r="OX467" i="87"/>
  <c r="OX468" i="87"/>
  <c r="OX470" i="87"/>
  <c r="OX471" i="87"/>
  <c r="OX473" i="87"/>
  <c r="OX474" i="87"/>
  <c r="OX476" i="87"/>
  <c r="OX477" i="87"/>
  <c r="OX478" i="87"/>
  <c r="OX479" i="87"/>
  <c r="OX480" i="87"/>
  <c r="OX481" i="87"/>
  <c r="OX482" i="87"/>
  <c r="OX483" i="87"/>
  <c r="OX486" i="87"/>
  <c r="OX487" i="87"/>
  <c r="OX488" i="87"/>
  <c r="OX489" i="87"/>
  <c r="OX490" i="87"/>
  <c r="OX491" i="87"/>
  <c r="OX492" i="87"/>
  <c r="OX493" i="87"/>
  <c r="OX494" i="87"/>
  <c r="OX495" i="87"/>
  <c r="OX497" i="87"/>
  <c r="OX498" i="87"/>
  <c r="OX499" i="87"/>
  <c r="OX500" i="87"/>
  <c r="OX504" i="87"/>
  <c r="OX506" i="87"/>
  <c r="OX508" i="87"/>
  <c r="OX511" i="87"/>
  <c r="OX512" i="87"/>
  <c r="OX513" i="87"/>
  <c r="OX515" i="87"/>
  <c r="OX517" i="87"/>
  <c r="OX518" i="87"/>
  <c r="OX519" i="87"/>
  <c r="OX520" i="87"/>
  <c r="OX522" i="87"/>
  <c r="OX523" i="87"/>
  <c r="OX524" i="87"/>
  <c r="OX526" i="87"/>
  <c r="OX527" i="87"/>
  <c r="OX528" i="87"/>
  <c r="OX529" i="87"/>
  <c r="OX530" i="87"/>
  <c r="OX531" i="87"/>
  <c r="OX532" i="87"/>
  <c r="OX533" i="87"/>
  <c r="OX534" i="87"/>
  <c r="OX535" i="87"/>
  <c r="OX536" i="87"/>
  <c r="OX537" i="87"/>
  <c r="OV2" i="87"/>
  <c r="OV3" i="87"/>
  <c r="OV4" i="87"/>
  <c r="OV5" i="87"/>
  <c r="OV6" i="87"/>
  <c r="OV7" i="87"/>
  <c r="OV8" i="87"/>
  <c r="OV9" i="87"/>
  <c r="OV10" i="87"/>
  <c r="OV11" i="87"/>
  <c r="OV12" i="87"/>
  <c r="OV13" i="87"/>
  <c r="OV14" i="87"/>
  <c r="OV15" i="87"/>
  <c r="OV16" i="87"/>
  <c r="OV17" i="87"/>
  <c r="OV18" i="87"/>
  <c r="OV19" i="87"/>
  <c r="OV20" i="87"/>
  <c r="OV21" i="87"/>
  <c r="OV22" i="87"/>
  <c r="OV23" i="87"/>
  <c r="OV24" i="87"/>
  <c r="OV25" i="87"/>
  <c r="OV26" i="87"/>
  <c r="OV27" i="87"/>
  <c r="OV28" i="87"/>
  <c r="OV29" i="87"/>
  <c r="OV30" i="87"/>
  <c r="OV31" i="87"/>
  <c r="OV32" i="87"/>
  <c r="OV33" i="87"/>
  <c r="OV34" i="87"/>
  <c r="OV35" i="87"/>
  <c r="OV36" i="87"/>
  <c r="OV37" i="87"/>
  <c r="OV38" i="87"/>
  <c r="OV39" i="87"/>
  <c r="OV40" i="87"/>
  <c r="OV41" i="87"/>
  <c r="OV42" i="87"/>
  <c r="OV43" i="87"/>
  <c r="OV44" i="87"/>
  <c r="OV45" i="87"/>
  <c r="OV46" i="87"/>
  <c r="OV47" i="87"/>
  <c r="OV48" i="87"/>
  <c r="OV49" i="87"/>
  <c r="OV50" i="87"/>
  <c r="OV51" i="87"/>
  <c r="OV52" i="87"/>
  <c r="OV53" i="87"/>
  <c r="OV54" i="87"/>
  <c r="OV55" i="87"/>
  <c r="OV56" i="87"/>
  <c r="OV57" i="87"/>
  <c r="OV58" i="87"/>
  <c r="OV59" i="87"/>
  <c r="OV60" i="87"/>
  <c r="OV61" i="87"/>
  <c r="OV62" i="87"/>
  <c r="OV63" i="87"/>
  <c r="OV64" i="87"/>
  <c r="OV65" i="87"/>
  <c r="OV66" i="87"/>
  <c r="OV67" i="87"/>
  <c r="OV68" i="87"/>
  <c r="OV69" i="87"/>
  <c r="OV70" i="87"/>
  <c r="OV71" i="87"/>
  <c r="OV72" i="87"/>
  <c r="OV73" i="87"/>
  <c r="OV74" i="87"/>
  <c r="OV75" i="87"/>
  <c r="OV76" i="87"/>
  <c r="OV77" i="87"/>
  <c r="OV78" i="87"/>
  <c r="OV79" i="87"/>
  <c r="OV80" i="87"/>
  <c r="OV81" i="87"/>
  <c r="OV82" i="87"/>
  <c r="OV83" i="87"/>
  <c r="OV84" i="87"/>
  <c r="OV85" i="87"/>
  <c r="OV86" i="87"/>
  <c r="OV87" i="87"/>
  <c r="OV88" i="87"/>
  <c r="OV89" i="87"/>
  <c r="OV90" i="87"/>
  <c r="OV91" i="87"/>
  <c r="OV92" i="87"/>
  <c r="OV93" i="87"/>
  <c r="OV94" i="87"/>
  <c r="OV95" i="87"/>
  <c r="OV96" i="87"/>
  <c r="OV97" i="87"/>
  <c r="OV98" i="87"/>
  <c r="OV99" i="87"/>
  <c r="OV100" i="87"/>
  <c r="OV101" i="87"/>
  <c r="OV102" i="87"/>
  <c r="OV103" i="87"/>
  <c r="OV104" i="87"/>
  <c r="OV105" i="87"/>
  <c r="OV106" i="87"/>
  <c r="OV107" i="87"/>
  <c r="OV108" i="87"/>
  <c r="OV109" i="87"/>
  <c r="OV110" i="87"/>
  <c r="OV111" i="87"/>
  <c r="OV112" i="87"/>
  <c r="OV113" i="87"/>
  <c r="OV114" i="87"/>
  <c r="OV115" i="87"/>
  <c r="OV116" i="87"/>
  <c r="OV117" i="87"/>
  <c r="OV118" i="87"/>
  <c r="OV119" i="87"/>
  <c r="OV120" i="87"/>
  <c r="OV121" i="87"/>
  <c r="OV122" i="87"/>
  <c r="OV123" i="87"/>
  <c r="OV124" i="87"/>
  <c r="OV125" i="87"/>
  <c r="OV126" i="87"/>
  <c r="OV127" i="87"/>
  <c r="OV128" i="87"/>
  <c r="OV129" i="87"/>
  <c r="OV130" i="87"/>
  <c r="OV131" i="87"/>
  <c r="OV132" i="87"/>
  <c r="OV133" i="87"/>
  <c r="OV134" i="87"/>
  <c r="OV135" i="87"/>
  <c r="OV136" i="87"/>
  <c r="OV137" i="87"/>
  <c r="OV138" i="87"/>
  <c r="OV139" i="87"/>
  <c r="OV140" i="87"/>
  <c r="OV141" i="87"/>
  <c r="OV142" i="87"/>
  <c r="OV143" i="87"/>
  <c r="OV144" i="87"/>
  <c r="OV145" i="87"/>
  <c r="OV146" i="87"/>
  <c r="OV147" i="87"/>
  <c r="OV148" i="87"/>
  <c r="OV149" i="87"/>
  <c r="OV150" i="87"/>
  <c r="OV151" i="87"/>
  <c r="OV152" i="87"/>
  <c r="OV153" i="87"/>
  <c r="OV154" i="87"/>
  <c r="OV155" i="87"/>
  <c r="OV156" i="87"/>
  <c r="OV157" i="87"/>
  <c r="OV158" i="87"/>
  <c r="OV159" i="87"/>
  <c r="OV160" i="87"/>
  <c r="OV161" i="87"/>
  <c r="OV162" i="87"/>
  <c r="OV163" i="87"/>
  <c r="OV164" i="87"/>
  <c r="OV165" i="87"/>
  <c r="OV166" i="87"/>
  <c r="OV167" i="87"/>
  <c r="OV168" i="87"/>
  <c r="OV169" i="87"/>
  <c r="OV170" i="87"/>
  <c r="OV171" i="87"/>
  <c r="OV172" i="87"/>
  <c r="OV173" i="87"/>
  <c r="OV174" i="87"/>
  <c r="OV175" i="87"/>
  <c r="OV176" i="87"/>
  <c r="OV177" i="87"/>
  <c r="OV178" i="87"/>
  <c r="OV179" i="87"/>
  <c r="OV180" i="87"/>
  <c r="OV181" i="87"/>
  <c r="OV182" i="87"/>
  <c r="OV183" i="87"/>
  <c r="OV184" i="87"/>
  <c r="OV185" i="87"/>
  <c r="OV186" i="87"/>
  <c r="OV187" i="87"/>
  <c r="OV188" i="87"/>
  <c r="OV189" i="87"/>
  <c r="OV190" i="87"/>
  <c r="OV191" i="87"/>
  <c r="OV192" i="87"/>
  <c r="OV193" i="87"/>
  <c r="OV194" i="87"/>
  <c r="OV195" i="87"/>
  <c r="OV196" i="87"/>
  <c r="OV197" i="87"/>
  <c r="OV198" i="87"/>
  <c r="OV199" i="87"/>
  <c r="OV200" i="87"/>
  <c r="OV201" i="87"/>
  <c r="OV202" i="87"/>
  <c r="OV203" i="87"/>
  <c r="OV204" i="87"/>
  <c r="OV205" i="87"/>
  <c r="OV206" i="87"/>
  <c r="OV207" i="87"/>
  <c r="OV208" i="87"/>
  <c r="OV209" i="87"/>
  <c r="OV210" i="87"/>
  <c r="OV211" i="87"/>
  <c r="OV212" i="87"/>
  <c r="OV213" i="87"/>
  <c r="OV214" i="87"/>
  <c r="OV215" i="87"/>
  <c r="OV216" i="87"/>
  <c r="OV217" i="87"/>
  <c r="OV218" i="87"/>
  <c r="OV219" i="87"/>
  <c r="OV220" i="87"/>
  <c r="OV221" i="87"/>
  <c r="OV222" i="87"/>
  <c r="OV223" i="87"/>
  <c r="OV224" i="87"/>
  <c r="OV225" i="87"/>
  <c r="OV226" i="87"/>
  <c r="OV227" i="87"/>
  <c r="OV228" i="87"/>
  <c r="OV229" i="87"/>
  <c r="OV230" i="87"/>
  <c r="OV231" i="87"/>
  <c r="OV232" i="87"/>
  <c r="OV233" i="87"/>
  <c r="OV234" i="87"/>
  <c r="OV235" i="87"/>
  <c r="OV236" i="87"/>
  <c r="OV237" i="87"/>
  <c r="OV238" i="87"/>
  <c r="OV239" i="87"/>
  <c r="OV240" i="87"/>
  <c r="OV241" i="87"/>
  <c r="OV242" i="87"/>
  <c r="OV243" i="87"/>
  <c r="OV244" i="87"/>
  <c r="OV245" i="87"/>
  <c r="OV246" i="87"/>
  <c r="OV247" i="87"/>
  <c r="OV248" i="87"/>
  <c r="OV249" i="87"/>
  <c r="OV250" i="87"/>
  <c r="OV251" i="87"/>
  <c r="OV252" i="87"/>
  <c r="OV253" i="87"/>
  <c r="OV254" i="87"/>
  <c r="OV255" i="87"/>
  <c r="OV256" i="87"/>
  <c r="OV257" i="87"/>
  <c r="OV258" i="87"/>
  <c r="OV259" i="87"/>
  <c r="OV260" i="87"/>
  <c r="OV261" i="87"/>
  <c r="OV262" i="87"/>
  <c r="OV263" i="87"/>
  <c r="OV264" i="87"/>
  <c r="OV265" i="87"/>
  <c r="OV266" i="87"/>
  <c r="OV267" i="87"/>
  <c r="OV268" i="87"/>
  <c r="OV269" i="87"/>
  <c r="OV270" i="87"/>
  <c r="OV271" i="87"/>
  <c r="OV272" i="87"/>
  <c r="OV273" i="87"/>
  <c r="OV274" i="87"/>
  <c r="OV275" i="87"/>
  <c r="OV276" i="87"/>
  <c r="OV277" i="87"/>
  <c r="OV278" i="87"/>
  <c r="OV279" i="87"/>
  <c r="OV280" i="87"/>
  <c r="OV281" i="87"/>
  <c r="OV282" i="87"/>
  <c r="OV283" i="87"/>
  <c r="OV284" i="87"/>
  <c r="OV285" i="87"/>
  <c r="OV286" i="87"/>
  <c r="OV287" i="87"/>
  <c r="OV288" i="87"/>
  <c r="OV289" i="87"/>
  <c r="OV290" i="87"/>
  <c r="OV291" i="87"/>
  <c r="OV292" i="87"/>
  <c r="OV293" i="87"/>
  <c r="OV294" i="87"/>
  <c r="OV295" i="87"/>
  <c r="OV296" i="87"/>
  <c r="OV297" i="87"/>
  <c r="OV298" i="87"/>
  <c r="OV299" i="87"/>
  <c r="OV300" i="87"/>
  <c r="OV301" i="87"/>
  <c r="OV302" i="87"/>
  <c r="OV303" i="87"/>
  <c r="OV304" i="87"/>
  <c r="OV305" i="87"/>
  <c r="OV306" i="87"/>
  <c r="OV307" i="87"/>
  <c r="OV308" i="87"/>
  <c r="OV309" i="87"/>
  <c r="OV310" i="87"/>
  <c r="OV311" i="87"/>
  <c r="OV312" i="87"/>
  <c r="OV313" i="87"/>
  <c r="OV314" i="87"/>
  <c r="OV315" i="87"/>
  <c r="OV316" i="87"/>
  <c r="OV317" i="87"/>
  <c r="OV318" i="87"/>
  <c r="OV319" i="87"/>
  <c r="OV320" i="87"/>
  <c r="OV321" i="87"/>
  <c r="OV322" i="87"/>
  <c r="OV323" i="87"/>
  <c r="OV324" i="87"/>
  <c r="OV325" i="87"/>
  <c r="OV326" i="87"/>
  <c r="OV327" i="87"/>
  <c r="OV328" i="87"/>
  <c r="OV329" i="87"/>
  <c r="OV330" i="87"/>
  <c r="OV331" i="87"/>
  <c r="OV332" i="87"/>
  <c r="OV333" i="87"/>
  <c r="OV334" i="87"/>
  <c r="OV335" i="87"/>
  <c r="OV336" i="87"/>
  <c r="OV337" i="87"/>
  <c r="OV338" i="87"/>
  <c r="OV339" i="87"/>
  <c r="OV340" i="87"/>
  <c r="OV341" i="87"/>
  <c r="OV342" i="87"/>
  <c r="OV343" i="87"/>
  <c r="OV344" i="87"/>
  <c r="OV345" i="87"/>
  <c r="OV346" i="87"/>
  <c r="OV347" i="87"/>
  <c r="OV348" i="87"/>
  <c r="OV349" i="87"/>
  <c r="OV350" i="87"/>
  <c r="OV351" i="87"/>
  <c r="OV352" i="87"/>
  <c r="OV353" i="87"/>
  <c r="OV354" i="87"/>
  <c r="OV355" i="87"/>
  <c r="OV356" i="87"/>
  <c r="OV357" i="87"/>
  <c r="OV358" i="87"/>
  <c r="OV359" i="87"/>
  <c r="OV360" i="87"/>
  <c r="OV361" i="87"/>
  <c r="OV362" i="87"/>
  <c r="OV363" i="87"/>
  <c r="OV364" i="87"/>
  <c r="OV365" i="87"/>
  <c r="OV366" i="87"/>
  <c r="OV367" i="87"/>
  <c r="OV368" i="87"/>
  <c r="OV369" i="87"/>
  <c r="OV370" i="87"/>
  <c r="OV371" i="87"/>
  <c r="OV372" i="87"/>
  <c r="OV373" i="87"/>
  <c r="OV374" i="87"/>
  <c r="OV375" i="87"/>
  <c r="OV376" i="87"/>
  <c r="OV377" i="87"/>
  <c r="OV378" i="87"/>
  <c r="OV379" i="87"/>
  <c r="OV380" i="87"/>
  <c r="OV381" i="87"/>
  <c r="OV382" i="87"/>
  <c r="OV383" i="87"/>
  <c r="OV384" i="87"/>
  <c r="OV385" i="87"/>
  <c r="OV386" i="87"/>
  <c r="OV387" i="87"/>
  <c r="OV388" i="87"/>
  <c r="OV389" i="87"/>
  <c r="OV390" i="87"/>
  <c r="OV391" i="87"/>
  <c r="OV392" i="87"/>
  <c r="OV393" i="87"/>
  <c r="OV394" i="87"/>
  <c r="OV395" i="87"/>
  <c r="OV396" i="87"/>
  <c r="OV397" i="87"/>
  <c r="OV398" i="87"/>
  <c r="OV399" i="87"/>
  <c r="OV400" i="87"/>
  <c r="OV401" i="87"/>
  <c r="OV402" i="87"/>
  <c r="OV403" i="87"/>
  <c r="OV404" i="87"/>
  <c r="OV405" i="87"/>
  <c r="OV406" i="87"/>
  <c r="OV407" i="87"/>
  <c r="OV408" i="87"/>
  <c r="OV409" i="87"/>
  <c r="OV410" i="87"/>
  <c r="OV411" i="87"/>
  <c r="OV412" i="87"/>
  <c r="OV413" i="87"/>
  <c r="OV414" i="87"/>
  <c r="OV415" i="87"/>
  <c r="OV416" i="87"/>
  <c r="OV417" i="87"/>
  <c r="OV418" i="87"/>
  <c r="OV419" i="87"/>
  <c r="OV420" i="87"/>
  <c r="OV421" i="87"/>
  <c r="OV422" i="87"/>
  <c r="OV423" i="87"/>
  <c r="OV424" i="87"/>
  <c r="OV425" i="87"/>
  <c r="OV426" i="87"/>
  <c r="OV427" i="87"/>
  <c r="OV428" i="87"/>
  <c r="OV429" i="87"/>
  <c r="OV430" i="87"/>
  <c r="OV431" i="87"/>
  <c r="OV432" i="87"/>
  <c r="OV433" i="87"/>
  <c r="OV434" i="87"/>
  <c r="OV435" i="87"/>
  <c r="OV436" i="87"/>
  <c r="OV437" i="87"/>
  <c r="OV438" i="87"/>
  <c r="OV439" i="87"/>
  <c r="OV440" i="87"/>
  <c r="OV441" i="87"/>
  <c r="OV442" i="87"/>
  <c r="OV443" i="87"/>
  <c r="OV444" i="87"/>
  <c r="OV445" i="87"/>
  <c r="OV446" i="87"/>
  <c r="OV447" i="87"/>
  <c r="OV448" i="87"/>
  <c r="OV449" i="87"/>
  <c r="OV450" i="87"/>
  <c r="OV451" i="87"/>
  <c r="OV452" i="87"/>
  <c r="OV453" i="87"/>
  <c r="OV454" i="87"/>
  <c r="OV455" i="87"/>
  <c r="OV456" i="87"/>
  <c r="OV457" i="87"/>
  <c r="OV458" i="87"/>
  <c r="OV459" i="87"/>
  <c r="OV460" i="87"/>
  <c r="OV461" i="87"/>
  <c r="OV462" i="87"/>
  <c r="OV463" i="87"/>
  <c r="OV464" i="87"/>
  <c r="OV465" i="87"/>
  <c r="OV466" i="87"/>
  <c r="OV467" i="87"/>
  <c r="OV468" i="87"/>
  <c r="OV469" i="87"/>
  <c r="OV470" i="87"/>
  <c r="OV471" i="87"/>
  <c r="OV472" i="87"/>
  <c r="OV473" i="87"/>
  <c r="OV474" i="87"/>
  <c r="OV475" i="87"/>
  <c r="OV476" i="87"/>
  <c r="OV477" i="87"/>
  <c r="OV478" i="87"/>
  <c r="OV479" i="87"/>
  <c r="OV480" i="87"/>
  <c r="OV481" i="87"/>
  <c r="OV482" i="87"/>
  <c r="OV483" i="87"/>
  <c r="OV484" i="87"/>
  <c r="OV485" i="87"/>
  <c r="OV486" i="87"/>
  <c r="OV487" i="87"/>
  <c r="OV488" i="87"/>
  <c r="OV489" i="87"/>
  <c r="OV490" i="87"/>
  <c r="OV491" i="87"/>
  <c r="OV492" i="87"/>
  <c r="OV493" i="87"/>
  <c r="OV494" i="87"/>
  <c r="OV495" i="87"/>
  <c r="OV496" i="87"/>
  <c r="OV497" i="87"/>
  <c r="OV498" i="87"/>
  <c r="OV499" i="87"/>
  <c r="OV500" i="87"/>
  <c r="OV501" i="87"/>
  <c r="OV502" i="87"/>
  <c r="OV503" i="87"/>
  <c r="OV504" i="87"/>
  <c r="OV505" i="87"/>
  <c r="OV506" i="87"/>
  <c r="OV507" i="87"/>
  <c r="OV508" i="87"/>
  <c r="OV509" i="87"/>
  <c r="OV510" i="87"/>
  <c r="OV511" i="87"/>
  <c r="OV512" i="87"/>
  <c r="OV513" i="87"/>
  <c r="OV514" i="87"/>
  <c r="OV515" i="87"/>
  <c r="OV516" i="87"/>
  <c r="OV517" i="87"/>
  <c r="OV518" i="87"/>
  <c r="OV519" i="87"/>
  <c r="OV520" i="87"/>
  <c r="OV521" i="87"/>
  <c r="OV522" i="87"/>
  <c r="OV523" i="87"/>
  <c r="OV524" i="87"/>
  <c r="OV525" i="87"/>
  <c r="OV526" i="87"/>
  <c r="OV527" i="87"/>
  <c r="OV528" i="87"/>
  <c r="OV529" i="87"/>
  <c r="OV530" i="87"/>
  <c r="OV531" i="87"/>
  <c r="OV532" i="87"/>
  <c r="OV533" i="87"/>
  <c r="OV534" i="87"/>
  <c r="OV535" i="87"/>
  <c r="OV536" i="87"/>
  <c r="OV537" i="87"/>
  <c r="OV538" i="87"/>
  <c r="OV539" i="87"/>
  <c r="OU2" i="87"/>
  <c r="OU3" i="87"/>
  <c r="OX3" i="87" s="1"/>
  <c r="OU4" i="87"/>
  <c r="PG4" i="87" s="1"/>
  <c r="PH4" i="87" s="1"/>
  <c r="OU5" i="87"/>
  <c r="OW5" i="87" s="1"/>
  <c r="OU6" i="87"/>
  <c r="OW6" i="87" s="1"/>
  <c r="OU7" i="87"/>
  <c r="OU8" i="87"/>
  <c r="OW8" i="87" s="1"/>
  <c r="OU9" i="87"/>
  <c r="OW9" i="87" s="1"/>
  <c r="OU10" i="87"/>
  <c r="OW10" i="87" s="1"/>
  <c r="OU11" i="87"/>
  <c r="OW11" i="87" s="1"/>
  <c r="OU12" i="87"/>
  <c r="OY12" i="87" s="1"/>
  <c r="OU13" i="87"/>
  <c r="OU14" i="87"/>
  <c r="OX14" i="87" s="1"/>
  <c r="OU15" i="87"/>
  <c r="OW15" i="87" s="1"/>
  <c r="OU16" i="87"/>
  <c r="OW16" i="87" s="1"/>
  <c r="OU17" i="87"/>
  <c r="OW17" i="87" s="1"/>
  <c r="OU18" i="87"/>
  <c r="OX18" i="87" s="1"/>
  <c r="OU19" i="87"/>
  <c r="OW19" i="87" s="1"/>
  <c r="OU20" i="87"/>
  <c r="OU21" i="87"/>
  <c r="OU22" i="87"/>
  <c r="OW22" i="87" s="1"/>
  <c r="OU23" i="87"/>
  <c r="OU24" i="87"/>
  <c r="OW24" i="87" s="1"/>
  <c r="OU25" i="87"/>
  <c r="OU26" i="87"/>
  <c r="OW26" i="87" s="1"/>
  <c r="OU27" i="87"/>
  <c r="OW27" i="87" s="1"/>
  <c r="OU28" i="87"/>
  <c r="OW28" i="87" s="1"/>
  <c r="OU29" i="87"/>
  <c r="OU30" i="87"/>
  <c r="OW30" i="87" s="1"/>
  <c r="OU31" i="87"/>
  <c r="OW31" i="87" s="1"/>
  <c r="OU32" i="87"/>
  <c r="OW32" i="87" s="1"/>
  <c r="OU33" i="87"/>
  <c r="OU34" i="87"/>
  <c r="OU35" i="87"/>
  <c r="OW35" i="87" s="1"/>
  <c r="OU36" i="87"/>
  <c r="OW36" i="87" s="1"/>
  <c r="OU37" i="87"/>
  <c r="OZ37" i="87" s="1"/>
  <c r="OU38" i="87"/>
  <c r="OW38" i="87" s="1"/>
  <c r="OU39" i="87"/>
  <c r="OW39" i="87" s="1"/>
  <c r="OU40" i="87"/>
  <c r="OU41" i="87"/>
  <c r="OX41" i="87" s="1"/>
  <c r="OU42" i="87"/>
  <c r="OZ42" i="87" s="1"/>
  <c r="OU43" i="87"/>
  <c r="PG43" i="87" s="1"/>
  <c r="PH43" i="87" s="1"/>
  <c r="OU44" i="87"/>
  <c r="OW44" i="87" s="1"/>
  <c r="OU45" i="87"/>
  <c r="OW45" i="87" s="1"/>
  <c r="OU46" i="87"/>
  <c r="OW46" i="87" s="1"/>
  <c r="OU47" i="87"/>
  <c r="OW47" i="87" s="1"/>
  <c r="OU48" i="87"/>
  <c r="OW48" i="87" s="1"/>
  <c r="OU49" i="87"/>
  <c r="OW49" i="87" s="1"/>
  <c r="OU50" i="87"/>
  <c r="OW50" i="87" s="1"/>
  <c r="OU51" i="87"/>
  <c r="OW51" i="87" s="1"/>
  <c r="OU52" i="87"/>
  <c r="OW52" i="87" s="1"/>
  <c r="OU53" i="87"/>
  <c r="OW53" i="87" s="1"/>
  <c r="OU54" i="87"/>
  <c r="OZ54" i="87" s="1"/>
  <c r="OU55" i="87"/>
  <c r="OW55" i="87" s="1"/>
  <c r="OU56" i="87"/>
  <c r="OW56" i="87" s="1"/>
  <c r="OU57" i="87"/>
  <c r="OU58" i="87"/>
  <c r="OW58" i="87" s="1"/>
  <c r="OU59" i="87"/>
  <c r="OW59" i="87" s="1"/>
  <c r="OU60" i="87"/>
  <c r="PG60" i="87" s="1"/>
  <c r="PH60" i="87" s="1"/>
  <c r="OU61" i="87"/>
  <c r="OU62" i="87"/>
  <c r="OX62" i="87" s="1"/>
  <c r="OU63" i="87"/>
  <c r="OW63" i="87" s="1"/>
  <c r="OU64" i="87"/>
  <c r="OW64" i="87" s="1"/>
  <c r="OU65" i="87"/>
  <c r="OU66" i="87"/>
  <c r="OU67" i="87"/>
  <c r="OW67" i="87" s="1"/>
  <c r="OU68" i="87"/>
  <c r="OW68" i="87" s="1"/>
  <c r="OU69" i="87"/>
  <c r="OW69" i="87" s="1"/>
  <c r="OU70" i="87"/>
  <c r="OU71" i="87"/>
  <c r="OW71" i="87" s="1"/>
  <c r="OU72" i="87"/>
  <c r="OY72" i="87" s="1"/>
  <c r="OU73" i="87"/>
  <c r="OW73" i="87" s="1"/>
  <c r="OU74" i="87"/>
  <c r="OU75" i="87"/>
  <c r="OW75" i="87" s="1"/>
  <c r="OU76" i="87"/>
  <c r="OW76" i="87" s="1"/>
  <c r="OU77" i="87"/>
  <c r="OU78" i="87"/>
  <c r="OW78" i="87" s="1"/>
  <c r="OU79" i="87"/>
  <c r="OW79" i="87" s="1"/>
  <c r="OU80" i="87"/>
  <c r="OW80" i="87" s="1"/>
  <c r="OU81" i="87"/>
  <c r="OW81" i="87" s="1"/>
  <c r="OU82" i="87"/>
  <c r="OW82" i="87" s="1"/>
  <c r="OU83" i="87"/>
  <c r="OW83" i="87" s="1"/>
  <c r="OU84" i="87"/>
  <c r="OW84" i="87" s="1"/>
  <c r="OU85" i="87"/>
  <c r="PG85" i="87" s="1"/>
  <c r="PH85" i="87" s="1"/>
  <c r="OU86" i="87"/>
  <c r="OZ86" i="87" s="1"/>
  <c r="OU87" i="87"/>
  <c r="PG87" i="87" s="1"/>
  <c r="PH87" i="87" s="1"/>
  <c r="OU88" i="87"/>
  <c r="OU89" i="87"/>
  <c r="OX89" i="87" s="1"/>
  <c r="OU90" i="87"/>
  <c r="OU91" i="87"/>
  <c r="OW91" i="87" s="1"/>
  <c r="OU92" i="87"/>
  <c r="PG92" i="87" s="1"/>
  <c r="PH92" i="87" s="1"/>
  <c r="OU93" i="87"/>
  <c r="OW93" i="87" s="1"/>
  <c r="OU94" i="87"/>
  <c r="OW94" i="87" s="1"/>
  <c r="OU95" i="87"/>
  <c r="OW95" i="87" s="1"/>
  <c r="OU96" i="87"/>
  <c r="OW96" i="87" s="1"/>
  <c r="OU97" i="87"/>
  <c r="OU98" i="87"/>
  <c r="OW98" i="87" s="1"/>
  <c r="OU99" i="87"/>
  <c r="OW99" i="87" s="1"/>
  <c r="OU100" i="87"/>
  <c r="OW100" i="87" s="1"/>
  <c r="OU101" i="87"/>
  <c r="OW101" i="87" s="1"/>
  <c r="OU102" i="87"/>
  <c r="OW102" i="87" s="1"/>
  <c r="OU103" i="87"/>
  <c r="OW103" i="87" s="1"/>
  <c r="OU104" i="87"/>
  <c r="OW104" i="87" s="1"/>
  <c r="OU105" i="87"/>
  <c r="OW105" i="87" s="1"/>
  <c r="OU106" i="87"/>
  <c r="OW106" i="87" s="1"/>
  <c r="OU107" i="87"/>
  <c r="OW107" i="87" s="1"/>
  <c r="OU108" i="87"/>
  <c r="PG108" i="87" s="1"/>
  <c r="PH108" i="87" s="1"/>
  <c r="OU109" i="87"/>
  <c r="OW109" i="87" s="1"/>
  <c r="OU110" i="87"/>
  <c r="OW110" i="87" s="1"/>
  <c r="OU111" i="87"/>
  <c r="OU112" i="87"/>
  <c r="OW112" i="87" s="1"/>
  <c r="OU113" i="87"/>
  <c r="OZ113" i="87" s="1"/>
  <c r="OU114" i="87"/>
  <c r="OW114" i="87" s="1"/>
  <c r="OU115" i="87"/>
  <c r="OW115" i="87" s="1"/>
  <c r="OU116" i="87"/>
  <c r="OU117" i="87"/>
  <c r="OW117" i="87" s="1"/>
  <c r="OU118" i="87"/>
  <c r="OW118" i="87" s="1"/>
  <c r="OU119" i="87"/>
  <c r="OZ119" i="87" s="1"/>
  <c r="OU120" i="87"/>
  <c r="OW120" i="87" s="1"/>
  <c r="OU121" i="87"/>
  <c r="OW121" i="87" s="1"/>
  <c r="OU122" i="87"/>
  <c r="OU123" i="87"/>
  <c r="PG123" i="87" s="1"/>
  <c r="PH123" i="87" s="1"/>
  <c r="OU124" i="87"/>
  <c r="OW124" i="87" s="1"/>
  <c r="OU125" i="87"/>
  <c r="OW125" i="87" s="1"/>
  <c r="OU126" i="87"/>
  <c r="OW126" i="87" s="1"/>
  <c r="OU127" i="87"/>
  <c r="OU128" i="87"/>
  <c r="OW128" i="87" s="1"/>
  <c r="OU129" i="87"/>
  <c r="OZ129" i="87" s="1"/>
  <c r="OU130" i="87"/>
  <c r="OZ130" i="87" s="1"/>
  <c r="OU131" i="87"/>
  <c r="OU132" i="87"/>
  <c r="OW132" i="87" s="1"/>
  <c r="OU133" i="87"/>
  <c r="OW133" i="87" s="1"/>
  <c r="OU134" i="87"/>
  <c r="OZ134" i="87" s="1"/>
  <c r="OU135" i="87"/>
  <c r="OU136" i="87"/>
  <c r="OU137" i="87"/>
  <c r="OX137" i="87" s="1"/>
  <c r="OU138" i="87"/>
  <c r="OU139" i="87"/>
  <c r="OW139" i="87" s="1"/>
  <c r="OU140" i="87"/>
  <c r="OW140" i="87" s="1"/>
  <c r="OU141" i="87"/>
  <c r="OW141" i="87" s="1"/>
  <c r="OU142" i="87"/>
  <c r="OW142" i="87" s="1"/>
  <c r="OU143" i="87"/>
  <c r="OU144" i="87"/>
  <c r="OU145" i="87"/>
  <c r="OU146" i="87"/>
  <c r="OX146" i="87" s="1"/>
  <c r="OU147" i="87"/>
  <c r="OW147" i="87" s="1"/>
  <c r="OU148" i="87"/>
  <c r="OU149" i="87"/>
  <c r="OZ149" i="87" s="1"/>
  <c r="OU150" i="87"/>
  <c r="OU151" i="87"/>
  <c r="OU152" i="87"/>
  <c r="OW152" i="87" s="1"/>
  <c r="OU153" i="87"/>
  <c r="OW153" i="87" s="1"/>
  <c r="OU154" i="87"/>
  <c r="OZ154" i="87" s="1"/>
  <c r="OU155" i="87"/>
  <c r="OW155" i="87" s="1"/>
  <c r="OU156" i="87"/>
  <c r="OW156" i="87" s="1"/>
  <c r="OU157" i="87"/>
  <c r="OW157" i="87" s="1"/>
  <c r="OU158" i="87"/>
  <c r="OW158" i="87" s="1"/>
  <c r="OU159" i="87"/>
  <c r="OW159" i="87" s="1"/>
  <c r="OU160" i="87"/>
  <c r="OW160" i="87" s="1"/>
  <c r="OU161" i="87"/>
  <c r="OW161" i="87" s="1"/>
  <c r="OU162" i="87"/>
  <c r="OW162" i="87" s="1"/>
  <c r="OU163" i="87"/>
  <c r="OU164" i="87"/>
  <c r="PG164" i="87" s="1"/>
  <c r="PH164" i="87" s="1"/>
  <c r="OU165" i="87"/>
  <c r="OU166" i="87"/>
  <c r="OU167" i="87"/>
  <c r="OW167" i="87" s="1"/>
  <c r="OU168" i="87"/>
  <c r="OW168" i="87" s="1"/>
  <c r="OU169" i="87"/>
  <c r="PG169" i="87" s="1"/>
  <c r="PH169" i="87" s="1"/>
  <c r="OU170" i="87"/>
  <c r="OW170" i="87" s="1"/>
  <c r="OU171" i="87"/>
  <c r="PG171" i="87" s="1"/>
  <c r="PH171" i="87" s="1"/>
  <c r="OU172" i="87"/>
  <c r="OW172" i="87" s="1"/>
  <c r="OU173" i="87"/>
  <c r="OU174" i="87"/>
  <c r="OW174" i="87" s="1"/>
  <c r="OU175" i="87"/>
  <c r="OW175" i="87" s="1"/>
  <c r="OU176" i="87"/>
  <c r="OW176" i="87" s="1"/>
  <c r="OU177" i="87"/>
  <c r="OW177" i="87" s="1"/>
  <c r="OU178" i="87"/>
  <c r="OW178" i="87" s="1"/>
  <c r="OU179" i="87"/>
  <c r="OW179" i="87" s="1"/>
  <c r="OU180" i="87"/>
  <c r="OY180" i="87" s="1"/>
  <c r="OU181" i="87"/>
  <c r="OU182" i="87"/>
  <c r="OW182" i="87" s="1"/>
  <c r="OU183" i="87"/>
  <c r="OW183" i="87" s="1"/>
  <c r="OU184" i="87"/>
  <c r="OW184" i="87" s="1"/>
  <c r="OU185" i="87"/>
  <c r="OW185" i="87" s="1"/>
  <c r="OU186" i="87"/>
  <c r="OW186" i="87" s="1"/>
  <c r="OU187" i="87"/>
  <c r="OU188" i="87"/>
  <c r="OY188" i="87" s="1"/>
  <c r="OU189" i="87"/>
  <c r="OZ189" i="87" s="1"/>
  <c r="OU190" i="87"/>
  <c r="OU191" i="87"/>
  <c r="OW191" i="87" s="1"/>
  <c r="OU192" i="87"/>
  <c r="OW192" i="87" s="1"/>
  <c r="OU193" i="87"/>
  <c r="OW193" i="87" s="1"/>
  <c r="OU194" i="87"/>
  <c r="OW194" i="87" s="1"/>
  <c r="OU195" i="87"/>
  <c r="PG195" i="87" s="1"/>
  <c r="PH195" i="87" s="1"/>
  <c r="OU196" i="87"/>
  <c r="OU197" i="87"/>
  <c r="OW197" i="87" s="1"/>
  <c r="OU198" i="87"/>
  <c r="OW198" i="87" s="1"/>
  <c r="OU199" i="87"/>
  <c r="OW199" i="87" s="1"/>
  <c r="OU200" i="87"/>
  <c r="OW200" i="87" s="1"/>
  <c r="OU201" i="87"/>
  <c r="OW201" i="87" s="1"/>
  <c r="OU202" i="87"/>
  <c r="OW202" i="87" s="1"/>
  <c r="OU203" i="87"/>
  <c r="OW203" i="87" s="1"/>
  <c r="OU204" i="87"/>
  <c r="PG204" i="87" s="1"/>
  <c r="PH204" i="87" s="1"/>
  <c r="OU205" i="87"/>
  <c r="OW205" i="87" s="1"/>
  <c r="OU206" i="87"/>
  <c r="OW206" i="87" s="1"/>
  <c r="OU207" i="87"/>
  <c r="OW207" i="87" s="1"/>
  <c r="OU208" i="87"/>
  <c r="OW208" i="87" s="1"/>
  <c r="OU209" i="87"/>
  <c r="OW209" i="87" s="1"/>
  <c r="OU210" i="87"/>
  <c r="OW210" i="87" s="1"/>
  <c r="OU211" i="87"/>
  <c r="OU212" i="87"/>
  <c r="OW212" i="87" s="1"/>
  <c r="OU213" i="87"/>
  <c r="OW213" i="87" s="1"/>
  <c r="OU214" i="87"/>
  <c r="OW214" i="87" s="1"/>
  <c r="OU215" i="87"/>
  <c r="OW215" i="87" s="1"/>
  <c r="OU216" i="87"/>
  <c r="OW216" i="87" s="1"/>
  <c r="OU217" i="87"/>
  <c r="OW217" i="87" s="1"/>
  <c r="OU218" i="87"/>
  <c r="OW218" i="87" s="1"/>
  <c r="OU219" i="87"/>
  <c r="PG219" i="87" s="1"/>
  <c r="PH219" i="87" s="1"/>
  <c r="OU220" i="87"/>
  <c r="OW220" i="87" s="1"/>
  <c r="OU221" i="87"/>
  <c r="OW221" i="87" s="1"/>
  <c r="OU222" i="87"/>
  <c r="OU223" i="87"/>
  <c r="OW223" i="87" s="1"/>
  <c r="OU224" i="87"/>
  <c r="OW224" i="87" s="1"/>
  <c r="OU225" i="87"/>
  <c r="OU226" i="87"/>
  <c r="OW226" i="87" s="1"/>
  <c r="OU227" i="87"/>
  <c r="PG227" i="87" s="1"/>
  <c r="PH227" i="87" s="1"/>
  <c r="OU228" i="87"/>
  <c r="OU229" i="87"/>
  <c r="OY229" i="87" s="1"/>
  <c r="OU230" i="87"/>
  <c r="OX230" i="87" s="1"/>
  <c r="OU231" i="87"/>
  <c r="OW231" i="87" s="1"/>
  <c r="OU232" i="87"/>
  <c r="OU233" i="87"/>
  <c r="OU234" i="87"/>
  <c r="OW234" i="87" s="1"/>
  <c r="OU235" i="87"/>
  <c r="OW235" i="87" s="1"/>
  <c r="OU236" i="87"/>
  <c r="OW236" i="87" s="1"/>
  <c r="OU237" i="87"/>
  <c r="OZ237" i="87" s="1"/>
  <c r="OU238" i="87"/>
  <c r="OW238" i="87" s="1"/>
  <c r="OU239" i="87"/>
  <c r="OW239" i="87" s="1"/>
  <c r="OU240" i="87"/>
  <c r="PG240" i="87" s="1"/>
  <c r="PH240" i="87" s="1"/>
  <c r="OU241" i="87"/>
  <c r="OW241" i="87" s="1"/>
  <c r="OU242" i="87"/>
  <c r="OW242" i="87" s="1"/>
  <c r="OU243" i="87"/>
  <c r="OW243" i="87" s="1"/>
  <c r="OU244" i="87"/>
  <c r="OW244" i="87" s="1"/>
  <c r="OU245" i="87"/>
  <c r="PG245" i="87" s="1"/>
  <c r="PH245" i="87" s="1"/>
  <c r="OU246" i="87"/>
  <c r="OU247" i="87"/>
  <c r="PG247" i="87" s="1"/>
  <c r="PH247" i="87" s="1"/>
  <c r="OU248" i="87"/>
  <c r="OY248" i="87" s="1"/>
  <c r="OU249" i="87"/>
  <c r="OX249" i="87" s="1"/>
  <c r="OU250" i="87"/>
  <c r="OX250" i="87" s="1"/>
  <c r="OU251" i="87"/>
  <c r="OW251" i="87" s="1"/>
  <c r="OU252" i="87"/>
  <c r="OY252" i="87" s="1"/>
  <c r="OU253" i="87"/>
  <c r="OW253" i="87" s="1"/>
  <c r="OU254" i="87"/>
  <c r="OW254" i="87" s="1"/>
  <c r="OU255" i="87"/>
  <c r="OW255" i="87" s="1"/>
  <c r="OU256" i="87"/>
  <c r="OY256" i="87" s="1"/>
  <c r="OU257" i="87"/>
  <c r="OZ257" i="87" s="1"/>
  <c r="OU258" i="87"/>
  <c r="OW258" i="87" s="1"/>
  <c r="OU259" i="87"/>
  <c r="OX259" i="87" s="1"/>
  <c r="OU260" i="87"/>
  <c r="OW260" i="87" s="1"/>
  <c r="OU261" i="87"/>
  <c r="OU262" i="87"/>
  <c r="OU263" i="87"/>
  <c r="PG263" i="87" s="1"/>
  <c r="PH263" i="87" s="1"/>
  <c r="OU264" i="87"/>
  <c r="OW264" i="87" s="1"/>
  <c r="OU265" i="87"/>
  <c r="OZ265" i="87" s="1"/>
  <c r="OU266" i="87"/>
  <c r="OZ266" i="87" s="1"/>
  <c r="OU267" i="87"/>
  <c r="OW267" i="87" s="1"/>
  <c r="OU268" i="87"/>
  <c r="OY268" i="87" s="1"/>
  <c r="OU269" i="87"/>
  <c r="OW269" i="87" s="1"/>
  <c r="OU270" i="87"/>
  <c r="OX270" i="87" s="1"/>
  <c r="OU271" i="87"/>
  <c r="OU272" i="87"/>
  <c r="PG272" i="87" s="1"/>
  <c r="PH272" i="87" s="1"/>
  <c r="OU273" i="87"/>
  <c r="OU274" i="87"/>
  <c r="OW274" i="87" s="1"/>
  <c r="OU275" i="87"/>
  <c r="OZ275" i="87" s="1"/>
  <c r="OU276" i="87"/>
  <c r="OU277" i="87"/>
  <c r="OZ277" i="87" s="1"/>
  <c r="OU278" i="87"/>
  <c r="OW278" i="87" s="1"/>
  <c r="OU279" i="87"/>
  <c r="OU280" i="87"/>
  <c r="OW280" i="87" s="1"/>
  <c r="OU281" i="87"/>
  <c r="OU282" i="87"/>
  <c r="OU283" i="87"/>
  <c r="PG283" i="87" s="1"/>
  <c r="PH283" i="87" s="1"/>
  <c r="OU284" i="87"/>
  <c r="OY284" i="87" s="1"/>
  <c r="OU285" i="87"/>
  <c r="OZ285" i="87" s="1"/>
  <c r="OU286" i="87"/>
  <c r="OZ286" i="87" s="1"/>
  <c r="OU287" i="87"/>
  <c r="OW287" i="87" s="1"/>
  <c r="OU288" i="87"/>
  <c r="PG288" i="87" s="1"/>
  <c r="PH288" i="87" s="1"/>
  <c r="OU289" i="87"/>
  <c r="OW289" i="87" s="1"/>
  <c r="OU290" i="87"/>
  <c r="OW290" i="87" s="1"/>
  <c r="OU291" i="87"/>
  <c r="OW291" i="87" s="1"/>
  <c r="OU292" i="87"/>
  <c r="OW292" i="87" s="1"/>
  <c r="OU293" i="87"/>
  <c r="OY293" i="87" s="1"/>
  <c r="OU294" i="87"/>
  <c r="OX294" i="87" s="1"/>
  <c r="OU295" i="87"/>
  <c r="OW295" i="87" s="1"/>
  <c r="OU296" i="87"/>
  <c r="OW296" i="87" s="1"/>
  <c r="OU297" i="87"/>
  <c r="PG297" i="87" s="1"/>
  <c r="PH297" i="87" s="1"/>
  <c r="OU298" i="87"/>
  <c r="OX298" i="87" s="1"/>
  <c r="OU299" i="87"/>
  <c r="OW299" i="87" s="1"/>
  <c r="OU300" i="87"/>
  <c r="OY300" i="87" s="1"/>
  <c r="OU301" i="87"/>
  <c r="OW301" i="87" s="1"/>
  <c r="OU302" i="87"/>
  <c r="OW302" i="87" s="1"/>
  <c r="OU303" i="87"/>
  <c r="OW303" i="87" s="1"/>
  <c r="OU304" i="87"/>
  <c r="OW304" i="87" s="1"/>
  <c r="OU305" i="87"/>
  <c r="OW305" i="87" s="1"/>
  <c r="OU306" i="87"/>
  <c r="OW306" i="87" s="1"/>
  <c r="OU307" i="87"/>
  <c r="OU308" i="87"/>
  <c r="OY308" i="87" s="1"/>
  <c r="OU309" i="87"/>
  <c r="OU310" i="87"/>
  <c r="OW310" i="87" s="1"/>
  <c r="OU311" i="87"/>
  <c r="OW311" i="87" s="1"/>
  <c r="OU312" i="87"/>
  <c r="OW312" i="87" s="1"/>
  <c r="OU313" i="87"/>
  <c r="OW313" i="87" s="1"/>
  <c r="OU314" i="87"/>
  <c r="OW314" i="87" s="1"/>
  <c r="OU315" i="87"/>
  <c r="OW315" i="87" s="1"/>
  <c r="OU316" i="87"/>
  <c r="OY316" i="87" s="1"/>
  <c r="OU317" i="87"/>
  <c r="OW317" i="87" s="1"/>
  <c r="OU318" i="87"/>
  <c r="OW318" i="87" s="1"/>
  <c r="OU319" i="87"/>
  <c r="OW319" i="87" s="1"/>
  <c r="OU320" i="87"/>
  <c r="OW320" i="87" s="1"/>
  <c r="OU321" i="87"/>
  <c r="PG321" i="87" s="1"/>
  <c r="PH321" i="87" s="1"/>
  <c r="OU322" i="87"/>
  <c r="OX322" i="87" s="1"/>
  <c r="OU323" i="87"/>
  <c r="PG323" i="87" s="1"/>
  <c r="PH323" i="87" s="1"/>
  <c r="OU324" i="87"/>
  <c r="OU325" i="87"/>
  <c r="OY325" i="87" s="1"/>
  <c r="OU326" i="87"/>
  <c r="OW326" i="87" s="1"/>
  <c r="OU327" i="87"/>
  <c r="OW327" i="87" s="1"/>
  <c r="OU328" i="87"/>
  <c r="PG328" i="87" s="1"/>
  <c r="PH328" i="87" s="1"/>
  <c r="OU329" i="87"/>
  <c r="OU330" i="87"/>
  <c r="OU331" i="87"/>
  <c r="OU332" i="87"/>
  <c r="OU333" i="87"/>
  <c r="OW333" i="87" s="1"/>
  <c r="OU334" i="87"/>
  <c r="OW334" i="87" s="1"/>
  <c r="OU335" i="87"/>
  <c r="OW335" i="87" s="1"/>
  <c r="OU336" i="87"/>
  <c r="OW336" i="87" s="1"/>
  <c r="OU337" i="87"/>
  <c r="OW337" i="87" s="1"/>
  <c r="OU338" i="87"/>
  <c r="OU339" i="87"/>
  <c r="OW339" i="87" s="1"/>
  <c r="OU340" i="87"/>
  <c r="OW340" i="87" s="1"/>
  <c r="OU341" i="87"/>
  <c r="OX341" i="87" s="1"/>
  <c r="OU342" i="87"/>
  <c r="OW342" i="87" s="1"/>
  <c r="OU343" i="87"/>
  <c r="OW343" i="87" s="1"/>
  <c r="OU344" i="87"/>
  <c r="OW344" i="87" s="1"/>
  <c r="OU345" i="87"/>
  <c r="OW345" i="87" s="1"/>
  <c r="OU346" i="87"/>
  <c r="OU347" i="87"/>
  <c r="OZ347" i="87" s="1"/>
  <c r="OU348" i="87"/>
  <c r="OW348" i="87" s="1"/>
  <c r="OU349" i="87"/>
  <c r="OU350" i="87"/>
  <c r="OZ350" i="87" s="1"/>
  <c r="OU351" i="87"/>
  <c r="OZ351" i="87" s="1"/>
  <c r="OU352" i="87"/>
  <c r="OW352" i="87" s="1"/>
  <c r="OU353" i="87"/>
  <c r="OW353" i="87" s="1"/>
  <c r="OU354" i="87"/>
  <c r="OW354" i="87" s="1"/>
  <c r="OU355" i="87"/>
  <c r="OW355" i="87" s="1"/>
  <c r="OU356" i="87"/>
  <c r="OW356" i="87" s="1"/>
  <c r="OU357" i="87"/>
  <c r="OY357" i="87" s="1"/>
  <c r="OU358" i="87"/>
  <c r="OW358" i="87" s="1"/>
  <c r="OU359" i="87"/>
  <c r="OW359" i="87" s="1"/>
  <c r="OU360" i="87"/>
  <c r="OU361" i="87"/>
  <c r="OW361" i="87" s="1"/>
  <c r="OU362" i="87"/>
  <c r="OU363" i="87"/>
  <c r="OW363" i="87" s="1"/>
  <c r="OU364" i="87"/>
  <c r="OW364" i="87" s="1"/>
  <c r="OU365" i="87"/>
  <c r="OW365" i="87" s="1"/>
  <c r="OU366" i="87"/>
  <c r="OU367" i="87"/>
  <c r="PG367" i="87" s="1"/>
  <c r="PH367" i="87" s="1"/>
  <c r="OU368" i="87"/>
  <c r="PG368" i="87" s="1"/>
  <c r="PH368" i="87" s="1"/>
  <c r="OU369" i="87"/>
  <c r="OW369" i="87" s="1"/>
  <c r="OU370" i="87"/>
  <c r="OU371" i="87"/>
  <c r="OW371" i="87" s="1"/>
  <c r="OU372" i="87"/>
  <c r="OW372" i="87" s="1"/>
  <c r="OU373" i="87"/>
  <c r="PG373" i="87" s="1"/>
  <c r="PH373" i="87" s="1"/>
  <c r="OU374" i="87"/>
  <c r="OW374" i="87" s="1"/>
  <c r="OU375" i="87"/>
  <c r="OW375" i="87" s="1"/>
  <c r="OU376" i="87"/>
  <c r="OY376" i="87" s="1"/>
  <c r="OU377" i="87"/>
  <c r="OZ377" i="87" s="1"/>
  <c r="OU378" i="87"/>
  <c r="OU379" i="87"/>
  <c r="PG379" i="87" s="1"/>
  <c r="PH379" i="87" s="1"/>
  <c r="OU380" i="87"/>
  <c r="PG380" i="87" s="1"/>
  <c r="PH380" i="87" s="1"/>
  <c r="OU381" i="87"/>
  <c r="OW381" i="87" s="1"/>
  <c r="OU382" i="87"/>
  <c r="OU383" i="87"/>
  <c r="OW383" i="87" s="1"/>
  <c r="OU384" i="87"/>
  <c r="PG384" i="87" s="1"/>
  <c r="PH384" i="87" s="1"/>
  <c r="OU385" i="87"/>
  <c r="OW385" i="87" s="1"/>
  <c r="OU386" i="87"/>
  <c r="OW386" i="87" s="1"/>
  <c r="OU387" i="87"/>
  <c r="PG387" i="87" s="1"/>
  <c r="PH387" i="87" s="1"/>
  <c r="OU388" i="87"/>
  <c r="OW388" i="87" s="1"/>
  <c r="OU389" i="87"/>
  <c r="OY389" i="87" s="1"/>
  <c r="OU390" i="87"/>
  <c r="OW390" i="87" s="1"/>
  <c r="OU391" i="87"/>
  <c r="OW391" i="87" s="1"/>
  <c r="OU392" i="87"/>
  <c r="OW392" i="87" s="1"/>
  <c r="OU393" i="87"/>
  <c r="OW393" i="87" s="1"/>
  <c r="OU394" i="87"/>
  <c r="OU395" i="87"/>
  <c r="OW395" i="87" s="1"/>
  <c r="OU396" i="87"/>
  <c r="OY396" i="87" s="1"/>
  <c r="OU397" i="87"/>
  <c r="OU398" i="87"/>
  <c r="OU399" i="87"/>
  <c r="OW399" i="87" s="1"/>
  <c r="OU400" i="87"/>
  <c r="OW400" i="87" s="1"/>
  <c r="OU401" i="87"/>
  <c r="OW401" i="87" s="1"/>
  <c r="OU402" i="87"/>
  <c r="OU403" i="87"/>
  <c r="PG403" i="87" s="1"/>
  <c r="PH403" i="87" s="1"/>
  <c r="OU404" i="87"/>
  <c r="OW404" i="87" s="1"/>
  <c r="OU405" i="87"/>
  <c r="OU406" i="87"/>
  <c r="OW406" i="87" s="1"/>
  <c r="OU407" i="87"/>
  <c r="OW407" i="87" s="1"/>
  <c r="OU408" i="87"/>
  <c r="OW408" i="87" s="1"/>
  <c r="OU409" i="87"/>
  <c r="OW409" i="87" s="1"/>
  <c r="OU410" i="87"/>
  <c r="OU411" i="87"/>
  <c r="OW411" i="87" s="1"/>
  <c r="OU412" i="87"/>
  <c r="OW412" i="87" s="1"/>
  <c r="OU413" i="87"/>
  <c r="OW413" i="87" s="1"/>
  <c r="OU414" i="87"/>
  <c r="OW414" i="87" s="1"/>
  <c r="OU415" i="87"/>
  <c r="PG415" i="87" s="1"/>
  <c r="PH415" i="87" s="1"/>
  <c r="OU416" i="87"/>
  <c r="OW416" i="87" s="1"/>
  <c r="OU417" i="87"/>
  <c r="OW417" i="87" s="1"/>
  <c r="OU418" i="87"/>
  <c r="OU419" i="87"/>
  <c r="OX419" i="87" s="1"/>
  <c r="OU420" i="87"/>
  <c r="OY420" i="87" s="1"/>
  <c r="OU421" i="87"/>
  <c r="OW421" i="87" s="1"/>
  <c r="OU422" i="87"/>
  <c r="OX422" i="87" s="1"/>
  <c r="OU423" i="87"/>
  <c r="OX423" i="87" s="1"/>
  <c r="OU424" i="87"/>
  <c r="OW424" i="87" s="1"/>
  <c r="OU425" i="87"/>
  <c r="OW425" i="87" s="1"/>
  <c r="OU426" i="87"/>
  <c r="OU427" i="87"/>
  <c r="OX427" i="87" s="1"/>
  <c r="OU428" i="87"/>
  <c r="OY428" i="87" s="1"/>
  <c r="OU429" i="87"/>
  <c r="OU430" i="87"/>
  <c r="OW430" i="87" s="1"/>
  <c r="OU431" i="87"/>
  <c r="OW431" i="87" s="1"/>
  <c r="OU432" i="87"/>
  <c r="OW432" i="87" s="1"/>
  <c r="OU433" i="87"/>
  <c r="OU434" i="87"/>
  <c r="OW434" i="87" s="1"/>
  <c r="OU435" i="87"/>
  <c r="OW435" i="87" s="1"/>
  <c r="OU436" i="87"/>
  <c r="OW436" i="87" s="1"/>
  <c r="OU437" i="87"/>
  <c r="OY437" i="87" s="1"/>
  <c r="OU438" i="87"/>
  <c r="OW438" i="87" s="1"/>
  <c r="OU439" i="87"/>
  <c r="OW439" i="87" s="1"/>
  <c r="OU440" i="87"/>
  <c r="OW440" i="87" s="1"/>
  <c r="OU441" i="87"/>
  <c r="OW441" i="87" s="1"/>
  <c r="OU442" i="87"/>
  <c r="OW442" i="87" s="1"/>
  <c r="OU443" i="87"/>
  <c r="OW443" i="87" s="1"/>
  <c r="OU444" i="87"/>
  <c r="OW444" i="87" s="1"/>
  <c r="OU445" i="87"/>
  <c r="OX445" i="87" s="1"/>
  <c r="OU446" i="87"/>
  <c r="OW446" i="87" s="1"/>
  <c r="OU447" i="87"/>
  <c r="OW447" i="87" s="1"/>
  <c r="OU448" i="87"/>
  <c r="OW448" i="87" s="1"/>
  <c r="OU449" i="87"/>
  <c r="OY449" i="87" s="1"/>
  <c r="OU450" i="87"/>
  <c r="OU451" i="87"/>
  <c r="OW451" i="87" s="1"/>
  <c r="OU452" i="87"/>
  <c r="OW452" i="87" s="1"/>
  <c r="OU453" i="87"/>
  <c r="OY453" i="87" s="1"/>
  <c r="OU454" i="87"/>
  <c r="OW454" i="87" s="1"/>
  <c r="OU455" i="87"/>
  <c r="PG455" i="87" s="1"/>
  <c r="PH455" i="87" s="1"/>
  <c r="OU456" i="87"/>
  <c r="OW456" i="87" s="1"/>
  <c r="OU457" i="87"/>
  <c r="OW457" i="87" s="1"/>
  <c r="OU458" i="87"/>
  <c r="OU459" i="87"/>
  <c r="PG459" i="87" s="1"/>
  <c r="PH459" i="87" s="1"/>
  <c r="OU460" i="87"/>
  <c r="OU461" i="87"/>
  <c r="OZ461" i="87" s="1"/>
  <c r="OU462" i="87"/>
  <c r="OU463" i="87"/>
  <c r="OW463" i="87" s="1"/>
  <c r="OU464" i="87"/>
  <c r="OW464" i="87" s="1"/>
  <c r="OU465" i="87"/>
  <c r="OW465" i="87" s="1"/>
  <c r="OU466" i="87"/>
  <c r="OU467" i="87"/>
  <c r="OW467" i="87" s="1"/>
  <c r="OU468" i="87"/>
  <c r="OW468" i="87" s="1"/>
  <c r="OU469" i="87"/>
  <c r="OX469" i="87" s="1"/>
  <c r="OU470" i="87"/>
  <c r="OW470" i="87" s="1"/>
  <c r="OU471" i="87"/>
  <c r="OW471" i="87" s="1"/>
  <c r="OU472" i="87"/>
  <c r="OU473" i="87"/>
  <c r="OW473" i="87" s="1"/>
  <c r="OU474" i="87"/>
  <c r="OW474" i="87" s="1"/>
  <c r="OU475" i="87"/>
  <c r="PG475" i="87" s="1"/>
  <c r="PH475" i="87" s="1"/>
  <c r="OU476" i="87"/>
  <c r="OW476" i="87" s="1"/>
  <c r="OU477" i="87"/>
  <c r="OW477" i="87" s="1"/>
  <c r="OU478" i="87"/>
  <c r="OW478" i="87" s="1"/>
  <c r="OU479" i="87"/>
  <c r="OW479" i="87" s="1"/>
  <c r="OU480" i="87"/>
  <c r="OW480" i="87" s="1"/>
  <c r="OU481" i="87"/>
  <c r="OW481" i="87" s="1"/>
  <c r="OU482" i="87"/>
  <c r="OW482" i="87" s="1"/>
  <c r="OU483" i="87"/>
  <c r="OW483" i="87" s="1"/>
  <c r="OU484" i="87"/>
  <c r="OY484" i="87" s="1"/>
  <c r="OU485" i="87"/>
  <c r="PG485" i="87" s="1"/>
  <c r="PH485" i="87" s="1"/>
  <c r="OU486" i="87"/>
  <c r="OW486" i="87" s="1"/>
  <c r="OU487" i="87"/>
  <c r="OW487" i="87" s="1"/>
  <c r="OU488" i="87"/>
  <c r="OW488" i="87" s="1"/>
  <c r="OU489" i="87"/>
  <c r="OW489" i="87" s="1"/>
  <c r="OU490" i="87"/>
  <c r="OW490" i="87" s="1"/>
  <c r="OU491" i="87"/>
  <c r="OW491" i="87" s="1"/>
  <c r="OU492" i="87"/>
  <c r="OW492" i="87" s="1"/>
  <c r="OU493" i="87"/>
  <c r="OW493" i="87" s="1"/>
  <c r="OU494" i="87"/>
  <c r="OW494" i="87" s="1"/>
  <c r="OU495" i="87"/>
  <c r="OW495" i="87" s="1"/>
  <c r="OU496" i="87"/>
  <c r="PG496" i="87" s="1"/>
  <c r="PH496" i="87" s="1"/>
  <c r="OU497" i="87"/>
  <c r="OW497" i="87" s="1"/>
  <c r="OU498" i="87"/>
  <c r="OW498" i="87" s="1"/>
  <c r="OU499" i="87"/>
  <c r="OW499" i="87" s="1"/>
  <c r="OU500" i="87"/>
  <c r="OW500" i="87" s="1"/>
  <c r="OU501" i="87"/>
  <c r="OY501" i="87" s="1"/>
  <c r="OU502" i="87"/>
  <c r="OU503" i="87"/>
  <c r="PG503" i="87" s="1"/>
  <c r="PH503" i="87" s="1"/>
  <c r="OU504" i="87"/>
  <c r="OW504" i="87" s="1"/>
  <c r="OU505" i="87"/>
  <c r="OZ505" i="87" s="1"/>
  <c r="OU506" i="87"/>
  <c r="OW506" i="87" s="1"/>
  <c r="OU507" i="87"/>
  <c r="PG507" i="87" s="1"/>
  <c r="PH507" i="87" s="1"/>
  <c r="OU508" i="87"/>
  <c r="OW508" i="87" s="1"/>
  <c r="OU509" i="87"/>
  <c r="OZ509" i="87" s="1"/>
  <c r="OU510" i="87"/>
  <c r="OU511" i="87"/>
  <c r="OW511" i="87" s="1"/>
  <c r="OU512" i="87"/>
  <c r="OW512" i="87" s="1"/>
  <c r="OU513" i="87"/>
  <c r="OW513" i="87" s="1"/>
  <c r="OU514" i="87"/>
  <c r="OU515" i="87"/>
  <c r="OW515" i="87" s="1"/>
  <c r="OU516" i="87"/>
  <c r="PG516" i="87" s="1"/>
  <c r="PH516" i="87" s="1"/>
  <c r="OU517" i="87"/>
  <c r="OW517" i="87" s="1"/>
  <c r="OU518" i="87"/>
  <c r="OW518" i="87" s="1"/>
  <c r="OU519" i="87"/>
  <c r="OW519" i="87" s="1"/>
  <c r="OU520" i="87"/>
  <c r="OW520" i="87" s="1"/>
  <c r="OU521" i="87"/>
  <c r="OW521" i="87" s="1"/>
  <c r="OU522" i="87"/>
  <c r="OW522" i="87" s="1"/>
  <c r="OU523" i="87"/>
  <c r="OW523" i="87" s="1"/>
  <c r="OU524" i="87"/>
  <c r="OW524" i="87" s="1"/>
  <c r="OU525" i="87"/>
  <c r="OU526" i="87"/>
  <c r="OW526" i="87" s="1"/>
  <c r="OU527" i="87"/>
  <c r="OW527" i="87" s="1"/>
  <c r="OU528" i="87"/>
  <c r="OW528" i="87" s="1"/>
  <c r="OU529" i="87"/>
  <c r="OW529" i="87" s="1"/>
  <c r="OU530" i="87"/>
  <c r="OW530" i="87" s="1"/>
  <c r="OU531" i="87"/>
  <c r="OW531" i="87" s="1"/>
  <c r="OU532" i="87"/>
  <c r="OW532" i="87" s="1"/>
  <c r="OU533" i="87"/>
  <c r="OW533" i="87" s="1"/>
  <c r="OU534" i="87"/>
  <c r="OW534" i="87" s="1"/>
  <c r="OU535" i="87"/>
  <c r="OW535" i="87" s="1"/>
  <c r="OU536" i="87"/>
  <c r="OW536" i="87" s="1"/>
  <c r="OU537" i="87"/>
  <c r="OW537" i="87" s="1"/>
  <c r="OU538" i="87"/>
  <c r="OU539" i="87"/>
  <c r="PG539" i="87" s="1"/>
  <c r="PH539" i="87" s="1"/>
  <c r="OT2" i="87"/>
  <c r="OT3" i="87"/>
  <c r="OT4" i="87"/>
  <c r="OT5" i="87"/>
  <c r="OT6" i="87"/>
  <c r="OT7" i="87"/>
  <c r="OT8" i="87"/>
  <c r="OT9" i="87"/>
  <c r="OT10" i="87"/>
  <c r="OT11" i="87"/>
  <c r="OT12" i="87"/>
  <c r="OT13" i="87"/>
  <c r="OT14" i="87"/>
  <c r="OT15" i="87"/>
  <c r="OT16" i="87"/>
  <c r="OT17" i="87"/>
  <c r="OT18" i="87"/>
  <c r="OT19" i="87"/>
  <c r="OT20" i="87"/>
  <c r="OT21" i="87"/>
  <c r="OT22" i="87"/>
  <c r="OT23" i="87"/>
  <c r="OT24" i="87"/>
  <c r="OT25" i="87"/>
  <c r="OT26" i="87"/>
  <c r="OT27" i="87"/>
  <c r="OT28" i="87"/>
  <c r="OT29" i="87"/>
  <c r="OT30" i="87"/>
  <c r="OT31" i="87"/>
  <c r="OT32" i="87"/>
  <c r="OT33" i="87"/>
  <c r="OT34" i="87"/>
  <c r="OT35" i="87"/>
  <c r="OT36" i="87"/>
  <c r="OT37" i="87"/>
  <c r="OT38" i="87"/>
  <c r="OT39" i="87"/>
  <c r="OT40" i="87"/>
  <c r="OT41" i="87"/>
  <c r="OT42" i="87"/>
  <c r="OT43" i="87"/>
  <c r="OT44" i="87"/>
  <c r="OT45" i="87"/>
  <c r="OT46" i="87"/>
  <c r="OT47" i="87"/>
  <c r="OT48" i="87"/>
  <c r="OT49" i="87"/>
  <c r="OT50" i="87"/>
  <c r="OT51" i="87"/>
  <c r="OT52" i="87"/>
  <c r="OT53" i="87"/>
  <c r="OT54" i="87"/>
  <c r="OT55" i="87"/>
  <c r="OT56" i="87"/>
  <c r="OT57" i="87"/>
  <c r="OT58" i="87"/>
  <c r="OT59" i="87"/>
  <c r="OT60" i="87"/>
  <c r="OT61" i="87"/>
  <c r="OT62" i="87"/>
  <c r="OT63" i="87"/>
  <c r="OT64" i="87"/>
  <c r="OT65" i="87"/>
  <c r="OT66" i="87"/>
  <c r="OT67" i="87"/>
  <c r="OT68" i="87"/>
  <c r="OT69" i="87"/>
  <c r="OT70" i="87"/>
  <c r="OT71" i="87"/>
  <c r="OT72" i="87"/>
  <c r="OT73" i="87"/>
  <c r="OT74" i="87"/>
  <c r="OT75" i="87"/>
  <c r="OT76" i="87"/>
  <c r="OT77" i="87"/>
  <c r="OT78" i="87"/>
  <c r="OT79" i="87"/>
  <c r="OT80" i="87"/>
  <c r="OT81" i="87"/>
  <c r="OT82" i="87"/>
  <c r="OT83" i="87"/>
  <c r="OT84" i="87"/>
  <c r="OT85" i="87"/>
  <c r="OT86" i="87"/>
  <c r="OT87" i="87"/>
  <c r="OT88" i="87"/>
  <c r="OT89" i="87"/>
  <c r="OT90" i="87"/>
  <c r="OT91" i="87"/>
  <c r="OT92" i="87"/>
  <c r="OT93" i="87"/>
  <c r="OT94" i="87"/>
  <c r="OT95" i="87"/>
  <c r="OT96" i="87"/>
  <c r="OT97" i="87"/>
  <c r="OT98" i="87"/>
  <c r="OT99" i="87"/>
  <c r="OT100" i="87"/>
  <c r="OT101" i="87"/>
  <c r="OT102" i="87"/>
  <c r="OT103" i="87"/>
  <c r="OT104" i="87"/>
  <c r="OT105" i="87"/>
  <c r="OT106" i="87"/>
  <c r="OT107" i="87"/>
  <c r="OT108" i="87"/>
  <c r="OT109" i="87"/>
  <c r="OT110" i="87"/>
  <c r="OT111" i="87"/>
  <c r="OT112" i="87"/>
  <c r="OT113" i="87"/>
  <c r="OT114" i="87"/>
  <c r="OT115" i="87"/>
  <c r="OT116" i="87"/>
  <c r="OT117" i="87"/>
  <c r="OT118" i="87"/>
  <c r="OT119" i="87"/>
  <c r="OT120" i="87"/>
  <c r="OT121" i="87"/>
  <c r="OT122" i="87"/>
  <c r="OT123" i="87"/>
  <c r="OT124" i="87"/>
  <c r="OT125" i="87"/>
  <c r="OT126" i="87"/>
  <c r="OT127" i="87"/>
  <c r="OT128" i="87"/>
  <c r="OT129" i="87"/>
  <c r="OT130" i="87"/>
  <c r="OT131" i="87"/>
  <c r="OT132" i="87"/>
  <c r="OT133" i="87"/>
  <c r="OT134" i="87"/>
  <c r="OT135" i="87"/>
  <c r="OT136" i="87"/>
  <c r="OT137" i="87"/>
  <c r="OT138" i="87"/>
  <c r="OT139" i="87"/>
  <c r="OT140" i="87"/>
  <c r="OT141" i="87"/>
  <c r="OT142" i="87"/>
  <c r="OT143" i="87"/>
  <c r="OT144" i="87"/>
  <c r="OT145" i="87"/>
  <c r="OT146" i="87"/>
  <c r="OT147" i="87"/>
  <c r="OT148" i="87"/>
  <c r="OT149" i="87"/>
  <c r="OT150" i="87"/>
  <c r="OT151" i="87"/>
  <c r="OT152" i="87"/>
  <c r="OT153" i="87"/>
  <c r="OT154" i="87"/>
  <c r="OT155" i="87"/>
  <c r="OT156" i="87"/>
  <c r="OT157" i="87"/>
  <c r="OT158" i="87"/>
  <c r="OT159" i="87"/>
  <c r="OT160" i="87"/>
  <c r="OT161" i="87"/>
  <c r="OT162" i="87"/>
  <c r="OT163" i="87"/>
  <c r="OT164" i="87"/>
  <c r="OT165" i="87"/>
  <c r="OT166" i="87"/>
  <c r="OT167" i="87"/>
  <c r="OT168" i="87"/>
  <c r="OT169" i="87"/>
  <c r="OT170" i="87"/>
  <c r="OT171" i="87"/>
  <c r="OT172" i="87"/>
  <c r="OT173" i="87"/>
  <c r="OT174" i="87"/>
  <c r="OT175" i="87"/>
  <c r="OT176" i="87"/>
  <c r="OT177" i="87"/>
  <c r="OT178" i="87"/>
  <c r="OT179" i="87"/>
  <c r="OT180" i="87"/>
  <c r="OT181" i="87"/>
  <c r="OT182" i="87"/>
  <c r="OT183" i="87"/>
  <c r="OT184" i="87"/>
  <c r="OT185" i="87"/>
  <c r="OT186" i="87"/>
  <c r="OT187" i="87"/>
  <c r="OT188" i="87"/>
  <c r="OT189" i="87"/>
  <c r="OT190" i="87"/>
  <c r="OT191" i="87"/>
  <c r="OT192" i="87"/>
  <c r="OT193" i="87"/>
  <c r="OT194" i="87"/>
  <c r="OT195" i="87"/>
  <c r="OT196" i="87"/>
  <c r="OT197" i="87"/>
  <c r="OT198" i="87"/>
  <c r="OT199" i="87"/>
  <c r="OT200" i="87"/>
  <c r="OT201" i="87"/>
  <c r="OT202" i="87"/>
  <c r="OT203" i="87"/>
  <c r="OT204" i="87"/>
  <c r="OT205" i="87"/>
  <c r="OT206" i="87"/>
  <c r="OT207" i="87"/>
  <c r="OT208" i="87"/>
  <c r="OT209" i="87"/>
  <c r="OT210" i="87"/>
  <c r="OT211" i="87"/>
  <c r="OT212" i="87"/>
  <c r="OT213" i="87"/>
  <c r="OT214" i="87"/>
  <c r="OT215" i="87"/>
  <c r="OT216" i="87"/>
  <c r="OT217" i="87"/>
  <c r="OT218" i="87"/>
  <c r="OT219" i="87"/>
  <c r="OT220" i="87"/>
  <c r="OT221" i="87"/>
  <c r="OT222" i="87"/>
  <c r="OT223" i="87"/>
  <c r="OT224" i="87"/>
  <c r="OT225" i="87"/>
  <c r="OT226" i="87"/>
  <c r="OT227" i="87"/>
  <c r="OT228" i="87"/>
  <c r="OT229" i="87"/>
  <c r="OT230" i="87"/>
  <c r="OT231" i="87"/>
  <c r="OT232" i="87"/>
  <c r="OT233" i="87"/>
  <c r="OT234" i="87"/>
  <c r="OT235" i="87"/>
  <c r="OT236" i="87"/>
  <c r="OT237" i="87"/>
  <c r="OT238" i="87"/>
  <c r="OT239" i="87"/>
  <c r="OT240" i="87"/>
  <c r="OT241" i="87"/>
  <c r="OT242" i="87"/>
  <c r="OT243" i="87"/>
  <c r="OT244" i="87"/>
  <c r="OT245" i="87"/>
  <c r="OT246" i="87"/>
  <c r="OT247" i="87"/>
  <c r="OT248" i="87"/>
  <c r="OT249" i="87"/>
  <c r="OT250" i="87"/>
  <c r="OT251" i="87"/>
  <c r="OT252" i="87"/>
  <c r="OT253" i="87"/>
  <c r="OT254" i="87"/>
  <c r="OT255" i="87"/>
  <c r="OT256" i="87"/>
  <c r="OT257" i="87"/>
  <c r="OT258" i="87"/>
  <c r="OT259" i="87"/>
  <c r="OT260" i="87"/>
  <c r="OT261" i="87"/>
  <c r="OT262" i="87"/>
  <c r="OT263" i="87"/>
  <c r="OT264" i="87"/>
  <c r="OT265" i="87"/>
  <c r="OT266" i="87"/>
  <c r="OT267" i="87"/>
  <c r="OT268" i="87"/>
  <c r="OT269" i="87"/>
  <c r="OT270" i="87"/>
  <c r="OT271" i="87"/>
  <c r="OT272" i="87"/>
  <c r="OT273" i="87"/>
  <c r="OT274" i="87"/>
  <c r="OT275" i="87"/>
  <c r="OT276" i="87"/>
  <c r="OT277" i="87"/>
  <c r="OT278" i="87"/>
  <c r="OT279" i="87"/>
  <c r="OT280" i="87"/>
  <c r="OT281" i="87"/>
  <c r="OT282" i="87"/>
  <c r="OT283" i="87"/>
  <c r="OT284" i="87"/>
  <c r="OT285" i="87"/>
  <c r="OT286" i="87"/>
  <c r="OT287" i="87"/>
  <c r="OT288" i="87"/>
  <c r="OT289" i="87"/>
  <c r="OT290" i="87"/>
  <c r="OT291" i="87"/>
  <c r="OT292" i="87"/>
  <c r="OT293" i="87"/>
  <c r="OT294" i="87"/>
  <c r="OT295" i="87"/>
  <c r="OT296" i="87"/>
  <c r="OT297" i="87"/>
  <c r="OT298" i="87"/>
  <c r="OT299" i="87"/>
  <c r="OT300" i="87"/>
  <c r="OT301" i="87"/>
  <c r="OT302" i="87"/>
  <c r="OT303" i="87"/>
  <c r="OT304" i="87"/>
  <c r="OT305" i="87"/>
  <c r="OT306" i="87"/>
  <c r="OT307" i="87"/>
  <c r="OT308" i="87"/>
  <c r="OT309" i="87"/>
  <c r="OT310" i="87"/>
  <c r="OT311" i="87"/>
  <c r="OT312" i="87"/>
  <c r="OT313" i="87"/>
  <c r="OT314" i="87"/>
  <c r="OT315" i="87"/>
  <c r="OT316" i="87"/>
  <c r="OT317" i="87"/>
  <c r="OT318" i="87"/>
  <c r="OT319" i="87"/>
  <c r="OT320" i="87"/>
  <c r="OT321" i="87"/>
  <c r="OT322" i="87"/>
  <c r="OT323" i="87"/>
  <c r="OT324" i="87"/>
  <c r="OT325" i="87"/>
  <c r="OT326" i="87"/>
  <c r="OT327" i="87"/>
  <c r="OT328" i="87"/>
  <c r="OT329" i="87"/>
  <c r="OT330" i="87"/>
  <c r="OT331" i="87"/>
  <c r="OT332" i="87"/>
  <c r="OT333" i="87"/>
  <c r="OT334" i="87"/>
  <c r="OT335" i="87"/>
  <c r="OT336" i="87"/>
  <c r="OT337" i="87"/>
  <c r="OT338" i="87"/>
  <c r="OT339" i="87"/>
  <c r="OT340" i="87"/>
  <c r="OT341" i="87"/>
  <c r="OT342" i="87"/>
  <c r="OT343" i="87"/>
  <c r="OT344" i="87"/>
  <c r="OT345" i="87"/>
  <c r="OT346" i="87"/>
  <c r="OT347" i="87"/>
  <c r="OT348" i="87"/>
  <c r="OT349" i="87"/>
  <c r="OT350" i="87"/>
  <c r="OT351" i="87"/>
  <c r="OT352" i="87"/>
  <c r="OT353" i="87"/>
  <c r="OT354" i="87"/>
  <c r="OT355" i="87"/>
  <c r="OT356" i="87"/>
  <c r="OT357" i="87"/>
  <c r="OT358" i="87"/>
  <c r="OT359" i="87"/>
  <c r="OT360" i="87"/>
  <c r="OT361" i="87"/>
  <c r="OT362" i="87"/>
  <c r="OT363" i="87"/>
  <c r="OT364" i="87"/>
  <c r="OT365" i="87"/>
  <c r="OT366" i="87"/>
  <c r="OT367" i="87"/>
  <c r="OT368" i="87"/>
  <c r="OT369" i="87"/>
  <c r="OT370" i="87"/>
  <c r="OT371" i="87"/>
  <c r="OT372" i="87"/>
  <c r="OT373" i="87"/>
  <c r="OT374" i="87"/>
  <c r="OT375" i="87"/>
  <c r="OT376" i="87"/>
  <c r="OT377" i="87"/>
  <c r="OT378" i="87"/>
  <c r="OT379" i="87"/>
  <c r="OT380" i="87"/>
  <c r="OT381" i="87"/>
  <c r="OT382" i="87"/>
  <c r="OT383" i="87"/>
  <c r="OT384" i="87"/>
  <c r="OT385" i="87"/>
  <c r="OT386" i="87"/>
  <c r="OT387" i="87"/>
  <c r="OT388" i="87"/>
  <c r="OT389" i="87"/>
  <c r="OT390" i="87"/>
  <c r="OT391" i="87"/>
  <c r="OT392" i="87"/>
  <c r="OT393" i="87"/>
  <c r="OT394" i="87"/>
  <c r="OT395" i="87"/>
  <c r="OT396" i="87"/>
  <c r="OT397" i="87"/>
  <c r="OT398" i="87"/>
  <c r="OT399" i="87"/>
  <c r="OT400" i="87"/>
  <c r="OT401" i="87"/>
  <c r="OT402" i="87"/>
  <c r="OT403" i="87"/>
  <c r="OT404" i="87"/>
  <c r="OT405" i="87"/>
  <c r="OT406" i="87"/>
  <c r="OT407" i="87"/>
  <c r="OT408" i="87"/>
  <c r="OT409" i="87"/>
  <c r="OT410" i="87"/>
  <c r="OT411" i="87"/>
  <c r="OT412" i="87"/>
  <c r="OT413" i="87"/>
  <c r="OT414" i="87"/>
  <c r="OT415" i="87"/>
  <c r="OT416" i="87"/>
  <c r="OT417" i="87"/>
  <c r="OT418" i="87"/>
  <c r="OT419" i="87"/>
  <c r="OT420" i="87"/>
  <c r="OT421" i="87"/>
  <c r="OT422" i="87"/>
  <c r="OT423" i="87"/>
  <c r="OT424" i="87"/>
  <c r="OT425" i="87"/>
  <c r="OT426" i="87"/>
  <c r="OT427" i="87"/>
  <c r="OT428" i="87"/>
  <c r="OT429" i="87"/>
  <c r="OT430" i="87"/>
  <c r="OT431" i="87"/>
  <c r="OT432" i="87"/>
  <c r="OT433" i="87"/>
  <c r="OT434" i="87"/>
  <c r="OT435" i="87"/>
  <c r="OT436" i="87"/>
  <c r="OT437" i="87"/>
  <c r="OT438" i="87"/>
  <c r="OT439" i="87"/>
  <c r="OT440" i="87"/>
  <c r="OT441" i="87"/>
  <c r="OT442" i="87"/>
  <c r="OT443" i="87"/>
  <c r="OT444" i="87"/>
  <c r="OT445" i="87"/>
  <c r="OT446" i="87"/>
  <c r="OT447" i="87"/>
  <c r="OT448" i="87"/>
  <c r="OT449" i="87"/>
  <c r="OT450" i="87"/>
  <c r="OT451" i="87"/>
  <c r="OT452" i="87"/>
  <c r="OT453" i="87"/>
  <c r="OT454" i="87"/>
  <c r="OT455" i="87"/>
  <c r="OT456" i="87"/>
  <c r="OT457" i="87"/>
  <c r="OT458" i="87"/>
  <c r="OT459" i="87"/>
  <c r="OT460" i="87"/>
  <c r="OT461" i="87"/>
  <c r="OT462" i="87"/>
  <c r="OT463" i="87"/>
  <c r="OT464" i="87"/>
  <c r="OT465" i="87"/>
  <c r="OT466" i="87"/>
  <c r="OT467" i="87"/>
  <c r="OT468" i="87"/>
  <c r="OT469" i="87"/>
  <c r="OT470" i="87"/>
  <c r="OT471" i="87"/>
  <c r="OT472" i="87"/>
  <c r="OT473" i="87"/>
  <c r="OT474" i="87"/>
  <c r="OT475" i="87"/>
  <c r="OT476" i="87"/>
  <c r="OT477" i="87"/>
  <c r="OT478" i="87"/>
  <c r="OT479" i="87"/>
  <c r="OT480" i="87"/>
  <c r="OT481" i="87"/>
  <c r="OT482" i="87"/>
  <c r="OT483" i="87"/>
  <c r="OT484" i="87"/>
  <c r="OT485" i="87"/>
  <c r="OT486" i="87"/>
  <c r="OT487" i="87"/>
  <c r="OT488" i="87"/>
  <c r="OT489" i="87"/>
  <c r="OT490" i="87"/>
  <c r="OT491" i="87"/>
  <c r="OT492" i="87"/>
  <c r="OT493" i="87"/>
  <c r="OT494" i="87"/>
  <c r="OT495" i="87"/>
  <c r="OT496" i="87"/>
  <c r="OT497" i="87"/>
  <c r="OT498" i="87"/>
  <c r="OT499" i="87"/>
  <c r="OT500" i="87"/>
  <c r="OT501" i="87"/>
  <c r="OT502" i="87"/>
  <c r="OT503" i="87"/>
  <c r="OT504" i="87"/>
  <c r="OT505" i="87"/>
  <c r="OT506" i="87"/>
  <c r="OT507" i="87"/>
  <c r="OT508" i="87"/>
  <c r="OT509" i="87"/>
  <c r="OT510" i="87"/>
  <c r="OT511" i="87"/>
  <c r="OT512" i="87"/>
  <c r="OT513" i="87"/>
  <c r="OT514" i="87"/>
  <c r="OT515" i="87"/>
  <c r="OT516" i="87"/>
  <c r="OT517" i="87"/>
  <c r="OT518" i="87"/>
  <c r="OT519" i="87"/>
  <c r="OT520" i="87"/>
  <c r="OT521" i="87"/>
  <c r="OT522" i="87"/>
  <c r="OT523" i="87"/>
  <c r="OT524" i="87"/>
  <c r="OT525" i="87"/>
  <c r="OT526" i="87"/>
  <c r="OT527" i="87"/>
  <c r="OT528" i="87"/>
  <c r="OT529" i="87"/>
  <c r="OT530" i="87"/>
  <c r="OT531" i="87"/>
  <c r="OT532" i="87"/>
  <c r="OT533" i="87"/>
  <c r="OT534" i="87"/>
  <c r="OT535" i="87"/>
  <c r="OT536" i="87"/>
  <c r="OT537" i="87"/>
  <c r="OT538" i="87"/>
  <c r="OT539" i="87"/>
  <c r="OQ2" i="87"/>
  <c r="OQ3" i="87"/>
  <c r="OQ4" i="87"/>
  <c r="OQ5" i="87"/>
  <c r="OQ6" i="87"/>
  <c r="OQ7" i="87"/>
  <c r="OQ8" i="87"/>
  <c r="OQ9" i="87"/>
  <c r="OQ10" i="87"/>
  <c r="OQ11" i="87"/>
  <c r="OQ12" i="87"/>
  <c r="OQ13" i="87"/>
  <c r="OQ14" i="87"/>
  <c r="OQ15" i="87"/>
  <c r="OQ16" i="87"/>
  <c r="OQ17" i="87"/>
  <c r="OQ18" i="87"/>
  <c r="OQ19" i="87"/>
  <c r="OQ20" i="87"/>
  <c r="OQ21" i="87"/>
  <c r="OQ22" i="87"/>
  <c r="OQ23" i="87"/>
  <c r="OQ24" i="87"/>
  <c r="OQ25" i="87"/>
  <c r="OQ26" i="87"/>
  <c r="OQ27" i="87"/>
  <c r="OQ28" i="87"/>
  <c r="OQ29" i="87"/>
  <c r="OQ30" i="87"/>
  <c r="OQ31" i="87"/>
  <c r="OQ32" i="87"/>
  <c r="OQ33" i="87"/>
  <c r="OQ34" i="87"/>
  <c r="OQ35" i="87"/>
  <c r="OQ36" i="87"/>
  <c r="OQ37" i="87"/>
  <c r="OQ38" i="87"/>
  <c r="OQ39" i="87"/>
  <c r="OQ40" i="87"/>
  <c r="OQ41" i="87"/>
  <c r="OQ42" i="87"/>
  <c r="OQ43" i="87"/>
  <c r="OQ44" i="87"/>
  <c r="OQ45" i="87"/>
  <c r="OQ46" i="87"/>
  <c r="OQ47" i="87"/>
  <c r="OQ48" i="87"/>
  <c r="OQ49" i="87"/>
  <c r="OQ50" i="87"/>
  <c r="OQ51" i="87"/>
  <c r="OQ52" i="87"/>
  <c r="OQ53" i="87"/>
  <c r="OQ54" i="87"/>
  <c r="OQ55" i="87"/>
  <c r="OQ56" i="87"/>
  <c r="OQ57" i="87"/>
  <c r="OQ58" i="87"/>
  <c r="OQ59" i="87"/>
  <c r="OQ60" i="87"/>
  <c r="OQ61" i="87"/>
  <c r="OQ62" i="87"/>
  <c r="OQ63" i="87"/>
  <c r="OQ64" i="87"/>
  <c r="OQ65" i="87"/>
  <c r="OQ66" i="87"/>
  <c r="OQ67" i="87"/>
  <c r="OQ68" i="87"/>
  <c r="OQ69" i="87"/>
  <c r="OQ70" i="87"/>
  <c r="OQ71" i="87"/>
  <c r="OQ72" i="87"/>
  <c r="OQ73" i="87"/>
  <c r="OQ74" i="87"/>
  <c r="OQ75" i="87"/>
  <c r="OQ76" i="87"/>
  <c r="OQ77" i="87"/>
  <c r="OQ78" i="87"/>
  <c r="OQ79" i="87"/>
  <c r="OQ80" i="87"/>
  <c r="OQ81" i="87"/>
  <c r="OQ82" i="87"/>
  <c r="OQ83" i="87"/>
  <c r="OQ84" i="87"/>
  <c r="OQ85" i="87"/>
  <c r="OQ86" i="87"/>
  <c r="OQ87" i="87"/>
  <c r="OQ88" i="87"/>
  <c r="OQ89" i="87"/>
  <c r="OQ90" i="87"/>
  <c r="OQ91" i="87"/>
  <c r="OQ92" i="87"/>
  <c r="OQ93" i="87"/>
  <c r="OQ94" i="87"/>
  <c r="OQ95" i="87"/>
  <c r="OQ96" i="87"/>
  <c r="OQ97" i="87"/>
  <c r="OQ98" i="87"/>
  <c r="OQ99" i="87"/>
  <c r="OQ100" i="87"/>
  <c r="OQ101" i="87"/>
  <c r="OQ102" i="87"/>
  <c r="OQ103" i="87"/>
  <c r="OQ104" i="87"/>
  <c r="OQ105" i="87"/>
  <c r="OQ106" i="87"/>
  <c r="OQ107" i="87"/>
  <c r="OQ108" i="87"/>
  <c r="OQ109" i="87"/>
  <c r="OQ110" i="87"/>
  <c r="OQ111" i="87"/>
  <c r="OQ112" i="87"/>
  <c r="OQ113" i="87"/>
  <c r="OQ114" i="87"/>
  <c r="OQ115" i="87"/>
  <c r="OQ116" i="87"/>
  <c r="OQ117" i="87"/>
  <c r="OQ118" i="87"/>
  <c r="OQ119" i="87"/>
  <c r="OQ120" i="87"/>
  <c r="OQ121" i="87"/>
  <c r="OQ122" i="87"/>
  <c r="OQ123" i="87"/>
  <c r="OQ124" i="87"/>
  <c r="OQ125" i="87"/>
  <c r="OQ126" i="87"/>
  <c r="OQ127" i="87"/>
  <c r="OQ128" i="87"/>
  <c r="OQ129" i="87"/>
  <c r="OQ130" i="87"/>
  <c r="OQ131" i="87"/>
  <c r="OQ132" i="87"/>
  <c r="OQ133" i="87"/>
  <c r="OQ134" i="87"/>
  <c r="OQ135" i="87"/>
  <c r="OQ136" i="87"/>
  <c r="OQ137" i="87"/>
  <c r="OQ138" i="87"/>
  <c r="OQ139" i="87"/>
  <c r="OQ140" i="87"/>
  <c r="OQ141" i="87"/>
  <c r="OQ142" i="87"/>
  <c r="OQ143" i="87"/>
  <c r="OQ144" i="87"/>
  <c r="OQ145" i="87"/>
  <c r="OQ146" i="87"/>
  <c r="OQ147" i="87"/>
  <c r="OQ148" i="87"/>
  <c r="OQ149" i="87"/>
  <c r="OQ150" i="87"/>
  <c r="OQ151" i="87"/>
  <c r="OQ152" i="87"/>
  <c r="OQ153" i="87"/>
  <c r="OQ154" i="87"/>
  <c r="OQ155" i="87"/>
  <c r="OQ156" i="87"/>
  <c r="OQ157" i="87"/>
  <c r="OQ158" i="87"/>
  <c r="OQ159" i="87"/>
  <c r="OQ160" i="87"/>
  <c r="OQ161" i="87"/>
  <c r="OQ162" i="87"/>
  <c r="OQ163" i="87"/>
  <c r="OQ164" i="87"/>
  <c r="OQ165" i="87"/>
  <c r="OQ166" i="87"/>
  <c r="OQ167" i="87"/>
  <c r="OQ168" i="87"/>
  <c r="OQ169" i="87"/>
  <c r="OQ170" i="87"/>
  <c r="OQ171" i="87"/>
  <c r="OQ172" i="87"/>
  <c r="OQ173" i="87"/>
  <c r="OQ174" i="87"/>
  <c r="OQ175" i="87"/>
  <c r="OQ176" i="87"/>
  <c r="OQ177" i="87"/>
  <c r="OQ178" i="87"/>
  <c r="OQ179" i="87"/>
  <c r="OQ180" i="87"/>
  <c r="OQ181" i="87"/>
  <c r="OQ182" i="87"/>
  <c r="OQ183" i="87"/>
  <c r="OQ184" i="87"/>
  <c r="OQ185" i="87"/>
  <c r="OQ186" i="87"/>
  <c r="OQ187" i="87"/>
  <c r="OQ188" i="87"/>
  <c r="OQ189" i="87"/>
  <c r="OQ190" i="87"/>
  <c r="OQ191" i="87"/>
  <c r="OQ192" i="87"/>
  <c r="OQ193" i="87"/>
  <c r="OQ194" i="87"/>
  <c r="OQ195" i="87"/>
  <c r="OQ196" i="87"/>
  <c r="OQ197" i="87"/>
  <c r="OQ198" i="87"/>
  <c r="OQ199" i="87"/>
  <c r="OQ200" i="87"/>
  <c r="OQ201" i="87"/>
  <c r="OQ202" i="87"/>
  <c r="OQ203" i="87"/>
  <c r="OQ204" i="87"/>
  <c r="OQ205" i="87"/>
  <c r="OQ206" i="87"/>
  <c r="OQ207" i="87"/>
  <c r="OQ208" i="87"/>
  <c r="OQ209" i="87"/>
  <c r="OQ210" i="87"/>
  <c r="OQ211" i="87"/>
  <c r="OQ212" i="87"/>
  <c r="OQ213" i="87"/>
  <c r="OQ214" i="87"/>
  <c r="OQ215" i="87"/>
  <c r="OQ216" i="87"/>
  <c r="OQ217" i="87"/>
  <c r="OQ218" i="87"/>
  <c r="OQ219" i="87"/>
  <c r="OQ220" i="87"/>
  <c r="OQ221" i="87"/>
  <c r="OQ222" i="87"/>
  <c r="OQ223" i="87"/>
  <c r="OQ224" i="87"/>
  <c r="OQ225" i="87"/>
  <c r="OQ226" i="87"/>
  <c r="OQ227" i="87"/>
  <c r="OQ228" i="87"/>
  <c r="OQ229" i="87"/>
  <c r="OQ230" i="87"/>
  <c r="OQ231" i="87"/>
  <c r="OQ232" i="87"/>
  <c r="OQ233" i="87"/>
  <c r="OQ234" i="87"/>
  <c r="OQ235" i="87"/>
  <c r="OQ236" i="87"/>
  <c r="OQ237" i="87"/>
  <c r="OQ238" i="87"/>
  <c r="OQ239" i="87"/>
  <c r="OQ240" i="87"/>
  <c r="OQ241" i="87"/>
  <c r="OQ242" i="87"/>
  <c r="OQ243" i="87"/>
  <c r="OQ244" i="87"/>
  <c r="OQ245" i="87"/>
  <c r="OQ246" i="87"/>
  <c r="OQ247" i="87"/>
  <c r="OQ248" i="87"/>
  <c r="OQ249" i="87"/>
  <c r="OQ250" i="87"/>
  <c r="OQ251" i="87"/>
  <c r="OQ252" i="87"/>
  <c r="OQ253" i="87"/>
  <c r="OQ254" i="87"/>
  <c r="OQ255" i="87"/>
  <c r="OQ256" i="87"/>
  <c r="OQ257" i="87"/>
  <c r="OQ258" i="87"/>
  <c r="OQ259" i="87"/>
  <c r="OQ260" i="87"/>
  <c r="OQ261" i="87"/>
  <c r="OQ262" i="87"/>
  <c r="OQ263" i="87"/>
  <c r="OQ264" i="87"/>
  <c r="OQ265" i="87"/>
  <c r="OQ266" i="87"/>
  <c r="OQ267" i="87"/>
  <c r="OQ268" i="87"/>
  <c r="OQ269" i="87"/>
  <c r="OQ270" i="87"/>
  <c r="OQ271" i="87"/>
  <c r="OQ272" i="87"/>
  <c r="OQ273" i="87"/>
  <c r="OQ274" i="87"/>
  <c r="OQ275" i="87"/>
  <c r="OQ276" i="87"/>
  <c r="OQ277" i="87"/>
  <c r="OQ278" i="87"/>
  <c r="OQ279" i="87"/>
  <c r="OQ280" i="87"/>
  <c r="OQ281" i="87"/>
  <c r="OQ282" i="87"/>
  <c r="OQ283" i="87"/>
  <c r="OQ284" i="87"/>
  <c r="OQ285" i="87"/>
  <c r="OQ286" i="87"/>
  <c r="OQ287" i="87"/>
  <c r="OQ288" i="87"/>
  <c r="OQ289" i="87"/>
  <c r="OQ290" i="87"/>
  <c r="OQ291" i="87"/>
  <c r="OQ292" i="87"/>
  <c r="OQ293" i="87"/>
  <c r="OQ294" i="87"/>
  <c r="OQ295" i="87"/>
  <c r="OQ296" i="87"/>
  <c r="OQ297" i="87"/>
  <c r="OQ298" i="87"/>
  <c r="OQ299" i="87"/>
  <c r="OQ300" i="87"/>
  <c r="OQ301" i="87"/>
  <c r="OQ302" i="87"/>
  <c r="OQ303" i="87"/>
  <c r="OQ304" i="87"/>
  <c r="OQ305" i="87"/>
  <c r="OQ306" i="87"/>
  <c r="OQ307" i="87"/>
  <c r="OQ308" i="87"/>
  <c r="OQ309" i="87"/>
  <c r="OQ310" i="87"/>
  <c r="OQ311" i="87"/>
  <c r="OQ312" i="87"/>
  <c r="OQ313" i="87"/>
  <c r="OQ314" i="87"/>
  <c r="OQ315" i="87"/>
  <c r="OQ316" i="87"/>
  <c r="OQ317" i="87"/>
  <c r="OQ318" i="87"/>
  <c r="OQ319" i="87"/>
  <c r="OQ320" i="87"/>
  <c r="OQ321" i="87"/>
  <c r="OQ322" i="87"/>
  <c r="OQ323" i="87"/>
  <c r="OQ324" i="87"/>
  <c r="OQ325" i="87"/>
  <c r="OQ326" i="87"/>
  <c r="OQ327" i="87"/>
  <c r="OQ328" i="87"/>
  <c r="OQ329" i="87"/>
  <c r="OQ330" i="87"/>
  <c r="OQ331" i="87"/>
  <c r="OQ332" i="87"/>
  <c r="OQ333" i="87"/>
  <c r="OQ334" i="87"/>
  <c r="OQ335" i="87"/>
  <c r="OQ336" i="87"/>
  <c r="OQ337" i="87"/>
  <c r="OQ338" i="87"/>
  <c r="OQ339" i="87"/>
  <c r="OQ340" i="87"/>
  <c r="OQ341" i="87"/>
  <c r="OQ342" i="87"/>
  <c r="OQ343" i="87"/>
  <c r="OQ344" i="87"/>
  <c r="OQ345" i="87"/>
  <c r="OQ346" i="87"/>
  <c r="OQ347" i="87"/>
  <c r="OQ348" i="87"/>
  <c r="OQ349" i="87"/>
  <c r="OQ350" i="87"/>
  <c r="OQ351" i="87"/>
  <c r="OQ352" i="87"/>
  <c r="OQ353" i="87"/>
  <c r="OQ354" i="87"/>
  <c r="OQ355" i="87"/>
  <c r="OQ356" i="87"/>
  <c r="OQ357" i="87"/>
  <c r="OQ358" i="87"/>
  <c r="OQ359" i="87"/>
  <c r="OQ360" i="87"/>
  <c r="OQ361" i="87"/>
  <c r="OQ362" i="87"/>
  <c r="OQ363" i="87"/>
  <c r="OQ364" i="87"/>
  <c r="OQ365" i="87"/>
  <c r="OQ366" i="87"/>
  <c r="OQ367" i="87"/>
  <c r="OQ368" i="87"/>
  <c r="OQ369" i="87"/>
  <c r="OQ370" i="87"/>
  <c r="OQ371" i="87"/>
  <c r="OQ372" i="87"/>
  <c r="OQ373" i="87"/>
  <c r="OQ374" i="87"/>
  <c r="OQ375" i="87"/>
  <c r="OQ376" i="87"/>
  <c r="OQ377" i="87"/>
  <c r="OQ378" i="87"/>
  <c r="OQ379" i="87"/>
  <c r="OQ380" i="87"/>
  <c r="OQ381" i="87"/>
  <c r="OQ382" i="87"/>
  <c r="OQ383" i="87"/>
  <c r="OQ384" i="87"/>
  <c r="OQ385" i="87"/>
  <c r="OQ386" i="87"/>
  <c r="OQ387" i="87"/>
  <c r="OQ388" i="87"/>
  <c r="OQ389" i="87"/>
  <c r="OQ390" i="87"/>
  <c r="OQ391" i="87"/>
  <c r="OQ392" i="87"/>
  <c r="OQ393" i="87"/>
  <c r="OQ394" i="87"/>
  <c r="OQ395" i="87"/>
  <c r="OQ396" i="87"/>
  <c r="OQ397" i="87"/>
  <c r="OQ398" i="87"/>
  <c r="OQ399" i="87"/>
  <c r="OQ400" i="87"/>
  <c r="OQ401" i="87"/>
  <c r="OQ402" i="87"/>
  <c r="OQ403" i="87"/>
  <c r="OQ404" i="87"/>
  <c r="OQ405" i="87"/>
  <c r="OQ406" i="87"/>
  <c r="OQ407" i="87"/>
  <c r="OQ408" i="87"/>
  <c r="OQ409" i="87"/>
  <c r="OQ410" i="87"/>
  <c r="OQ411" i="87"/>
  <c r="OQ412" i="87"/>
  <c r="OQ413" i="87"/>
  <c r="OQ414" i="87"/>
  <c r="OQ415" i="87"/>
  <c r="OQ416" i="87"/>
  <c r="OQ417" i="87"/>
  <c r="OQ418" i="87"/>
  <c r="OQ419" i="87"/>
  <c r="OQ420" i="87"/>
  <c r="OQ421" i="87"/>
  <c r="OQ422" i="87"/>
  <c r="OQ423" i="87"/>
  <c r="OQ424" i="87"/>
  <c r="OQ425" i="87"/>
  <c r="OQ426" i="87"/>
  <c r="OQ427" i="87"/>
  <c r="OQ428" i="87"/>
  <c r="OQ429" i="87"/>
  <c r="OQ430" i="87"/>
  <c r="OQ431" i="87"/>
  <c r="OQ432" i="87"/>
  <c r="OQ433" i="87"/>
  <c r="OQ434" i="87"/>
  <c r="OQ435" i="87"/>
  <c r="OQ436" i="87"/>
  <c r="OQ437" i="87"/>
  <c r="OQ438" i="87"/>
  <c r="OQ439" i="87"/>
  <c r="OQ440" i="87"/>
  <c r="OQ441" i="87"/>
  <c r="OQ442" i="87"/>
  <c r="OQ443" i="87"/>
  <c r="OQ444" i="87"/>
  <c r="OQ445" i="87"/>
  <c r="OQ446" i="87"/>
  <c r="OQ447" i="87"/>
  <c r="OQ448" i="87"/>
  <c r="OQ449" i="87"/>
  <c r="OQ450" i="87"/>
  <c r="OQ451" i="87"/>
  <c r="OQ452" i="87"/>
  <c r="OQ453" i="87"/>
  <c r="OQ454" i="87"/>
  <c r="OQ455" i="87"/>
  <c r="OQ456" i="87"/>
  <c r="OQ457" i="87"/>
  <c r="OQ458" i="87"/>
  <c r="OQ459" i="87"/>
  <c r="OQ460" i="87"/>
  <c r="OQ461" i="87"/>
  <c r="OQ462" i="87"/>
  <c r="OQ463" i="87"/>
  <c r="OQ464" i="87"/>
  <c r="OQ465" i="87"/>
  <c r="OQ466" i="87"/>
  <c r="OQ467" i="87"/>
  <c r="OQ468" i="87"/>
  <c r="OQ469" i="87"/>
  <c r="OQ470" i="87"/>
  <c r="OQ471" i="87"/>
  <c r="OQ472" i="87"/>
  <c r="OQ473" i="87"/>
  <c r="OQ474" i="87"/>
  <c r="OQ475" i="87"/>
  <c r="OQ476" i="87"/>
  <c r="OQ477" i="87"/>
  <c r="OQ478" i="87"/>
  <c r="OQ479" i="87"/>
  <c r="OQ480" i="87"/>
  <c r="OQ481" i="87"/>
  <c r="OQ482" i="87"/>
  <c r="OQ483" i="87"/>
  <c r="OQ484" i="87"/>
  <c r="OQ485" i="87"/>
  <c r="OQ486" i="87"/>
  <c r="OQ487" i="87"/>
  <c r="OQ488" i="87"/>
  <c r="OQ489" i="87"/>
  <c r="OQ490" i="87"/>
  <c r="OQ491" i="87"/>
  <c r="OQ492" i="87"/>
  <c r="OQ493" i="87"/>
  <c r="OQ494" i="87"/>
  <c r="OQ495" i="87"/>
  <c r="OQ496" i="87"/>
  <c r="OQ497" i="87"/>
  <c r="OQ498" i="87"/>
  <c r="OQ499" i="87"/>
  <c r="OQ500" i="87"/>
  <c r="OQ501" i="87"/>
  <c r="OQ502" i="87"/>
  <c r="OQ503" i="87"/>
  <c r="OQ504" i="87"/>
  <c r="OQ505" i="87"/>
  <c r="OQ506" i="87"/>
  <c r="OQ507" i="87"/>
  <c r="OQ508" i="87"/>
  <c r="OQ509" i="87"/>
  <c r="OQ510" i="87"/>
  <c r="OQ511" i="87"/>
  <c r="OQ512" i="87"/>
  <c r="OQ513" i="87"/>
  <c r="OQ514" i="87"/>
  <c r="OQ515" i="87"/>
  <c r="OQ516" i="87"/>
  <c r="OQ517" i="87"/>
  <c r="OQ518" i="87"/>
  <c r="OQ519" i="87"/>
  <c r="OQ520" i="87"/>
  <c r="OQ521" i="87"/>
  <c r="OQ522" i="87"/>
  <c r="OQ523" i="87"/>
  <c r="OQ524" i="87"/>
  <c r="OQ525" i="87"/>
  <c r="OQ526" i="87"/>
  <c r="OQ527" i="87"/>
  <c r="OQ528" i="87"/>
  <c r="OQ529" i="87"/>
  <c r="OQ530" i="87"/>
  <c r="OQ531" i="87"/>
  <c r="OQ532" i="87"/>
  <c r="OQ533" i="87"/>
  <c r="OQ534" i="87"/>
  <c r="OQ535" i="87"/>
  <c r="OQ536" i="87"/>
  <c r="OQ537" i="87"/>
  <c r="OQ538" i="87"/>
  <c r="OQ539" i="87"/>
  <c r="OP2" i="87"/>
  <c r="OP3" i="87"/>
  <c r="OP4" i="87"/>
  <c r="OP5" i="87"/>
  <c r="OP6" i="87"/>
  <c r="OP7" i="87"/>
  <c r="OP8" i="87"/>
  <c r="OP9" i="87"/>
  <c r="OP10" i="87"/>
  <c r="OP11" i="87"/>
  <c r="OP12" i="87"/>
  <c r="OP13" i="87"/>
  <c r="OP14" i="87"/>
  <c r="OP15" i="87"/>
  <c r="OP16" i="87"/>
  <c r="OP17" i="87"/>
  <c r="OP18" i="87"/>
  <c r="OP19" i="87"/>
  <c r="OP20" i="87"/>
  <c r="OP21" i="87"/>
  <c r="OP22" i="87"/>
  <c r="OP23" i="87"/>
  <c r="OP24" i="87"/>
  <c r="OP25" i="87"/>
  <c r="OP26" i="87"/>
  <c r="OP27" i="87"/>
  <c r="OP28" i="87"/>
  <c r="OP29" i="87"/>
  <c r="OP30" i="87"/>
  <c r="OP31" i="87"/>
  <c r="OP32" i="87"/>
  <c r="OP33" i="87"/>
  <c r="OP34" i="87"/>
  <c r="OP35" i="87"/>
  <c r="OP36" i="87"/>
  <c r="OP37" i="87"/>
  <c r="OP38" i="87"/>
  <c r="OP39" i="87"/>
  <c r="OP40" i="87"/>
  <c r="OP41" i="87"/>
  <c r="OP42" i="87"/>
  <c r="OP43" i="87"/>
  <c r="OP44" i="87"/>
  <c r="OP45" i="87"/>
  <c r="OP46" i="87"/>
  <c r="OP47" i="87"/>
  <c r="OP48" i="87"/>
  <c r="OP49" i="87"/>
  <c r="OP50" i="87"/>
  <c r="OP51" i="87"/>
  <c r="OP52" i="87"/>
  <c r="OP53" i="87"/>
  <c r="OP54" i="87"/>
  <c r="OP55" i="87"/>
  <c r="OP56" i="87"/>
  <c r="OP57" i="87"/>
  <c r="OP58" i="87"/>
  <c r="OP59" i="87"/>
  <c r="OP60" i="87"/>
  <c r="OP61" i="87"/>
  <c r="OP62" i="87"/>
  <c r="OP63" i="87"/>
  <c r="OP64" i="87"/>
  <c r="OP65" i="87"/>
  <c r="OP66" i="87"/>
  <c r="OP67" i="87"/>
  <c r="OP68" i="87"/>
  <c r="OP69" i="87"/>
  <c r="OP70" i="87"/>
  <c r="OP71" i="87"/>
  <c r="OP72" i="87"/>
  <c r="OP73" i="87"/>
  <c r="OP74" i="87"/>
  <c r="OP75" i="87"/>
  <c r="OP76" i="87"/>
  <c r="OP77" i="87"/>
  <c r="OP78" i="87"/>
  <c r="OP79" i="87"/>
  <c r="OP80" i="87"/>
  <c r="OP81" i="87"/>
  <c r="OP82" i="87"/>
  <c r="OP83" i="87"/>
  <c r="OP84" i="87"/>
  <c r="OP85" i="87"/>
  <c r="OP86" i="87"/>
  <c r="OP87" i="87"/>
  <c r="OP88" i="87"/>
  <c r="OP89" i="87"/>
  <c r="OP90" i="87"/>
  <c r="OP91" i="87"/>
  <c r="OP92" i="87"/>
  <c r="OP93" i="87"/>
  <c r="OP94" i="87"/>
  <c r="OP95" i="87"/>
  <c r="OP96" i="87"/>
  <c r="OP97" i="87"/>
  <c r="OP98" i="87"/>
  <c r="OP99" i="87"/>
  <c r="OP100" i="87"/>
  <c r="OP101" i="87"/>
  <c r="OP102" i="87"/>
  <c r="OP103" i="87"/>
  <c r="OP104" i="87"/>
  <c r="OP105" i="87"/>
  <c r="OP106" i="87"/>
  <c r="OP107" i="87"/>
  <c r="OP108" i="87"/>
  <c r="OP109" i="87"/>
  <c r="OP110" i="87"/>
  <c r="OP111" i="87"/>
  <c r="OP112" i="87"/>
  <c r="OP113" i="87"/>
  <c r="OP114" i="87"/>
  <c r="OP115" i="87"/>
  <c r="OP116" i="87"/>
  <c r="OP117" i="87"/>
  <c r="OP118" i="87"/>
  <c r="OP119" i="87"/>
  <c r="OP120" i="87"/>
  <c r="OP121" i="87"/>
  <c r="OP122" i="87"/>
  <c r="OP123" i="87"/>
  <c r="OP124" i="87"/>
  <c r="OP125" i="87"/>
  <c r="OP126" i="87"/>
  <c r="OP127" i="87"/>
  <c r="OP128" i="87"/>
  <c r="OP129" i="87"/>
  <c r="OP130" i="87"/>
  <c r="OP131" i="87"/>
  <c r="OP132" i="87"/>
  <c r="OP133" i="87"/>
  <c r="OP134" i="87"/>
  <c r="OP135" i="87"/>
  <c r="OP136" i="87"/>
  <c r="OP137" i="87"/>
  <c r="OP138" i="87"/>
  <c r="OP139" i="87"/>
  <c r="OP140" i="87"/>
  <c r="OP141" i="87"/>
  <c r="OP142" i="87"/>
  <c r="OP143" i="87"/>
  <c r="OP144" i="87"/>
  <c r="OP145" i="87"/>
  <c r="OP146" i="87"/>
  <c r="OP147" i="87"/>
  <c r="OP148" i="87"/>
  <c r="OP149" i="87"/>
  <c r="OP150" i="87"/>
  <c r="OP151" i="87"/>
  <c r="OP152" i="87"/>
  <c r="OP153" i="87"/>
  <c r="OP154" i="87"/>
  <c r="OP155" i="87"/>
  <c r="OP156" i="87"/>
  <c r="OP157" i="87"/>
  <c r="OP158" i="87"/>
  <c r="OP159" i="87"/>
  <c r="OP160" i="87"/>
  <c r="OP161" i="87"/>
  <c r="OP162" i="87"/>
  <c r="OP163" i="87"/>
  <c r="OP164" i="87"/>
  <c r="OP165" i="87"/>
  <c r="OP166" i="87"/>
  <c r="OP167" i="87"/>
  <c r="OP168" i="87"/>
  <c r="OP169" i="87"/>
  <c r="OP170" i="87"/>
  <c r="OP171" i="87"/>
  <c r="OP172" i="87"/>
  <c r="OP173" i="87"/>
  <c r="OP174" i="87"/>
  <c r="OP175" i="87"/>
  <c r="OP176" i="87"/>
  <c r="OP177" i="87"/>
  <c r="OP178" i="87"/>
  <c r="OP179" i="87"/>
  <c r="OP180" i="87"/>
  <c r="OP181" i="87"/>
  <c r="OP182" i="87"/>
  <c r="OP183" i="87"/>
  <c r="OP184" i="87"/>
  <c r="OP185" i="87"/>
  <c r="OP186" i="87"/>
  <c r="OP187" i="87"/>
  <c r="OP188" i="87"/>
  <c r="OP189" i="87"/>
  <c r="OP190" i="87"/>
  <c r="OP191" i="87"/>
  <c r="OP192" i="87"/>
  <c r="OP193" i="87"/>
  <c r="OP194" i="87"/>
  <c r="OP195" i="87"/>
  <c r="OP196" i="87"/>
  <c r="OP197" i="87"/>
  <c r="OP198" i="87"/>
  <c r="OP199" i="87"/>
  <c r="OP200" i="87"/>
  <c r="OP201" i="87"/>
  <c r="OP202" i="87"/>
  <c r="OP203" i="87"/>
  <c r="OP204" i="87"/>
  <c r="OP205" i="87"/>
  <c r="OP206" i="87"/>
  <c r="OP207" i="87"/>
  <c r="OP208" i="87"/>
  <c r="OP209" i="87"/>
  <c r="OP210" i="87"/>
  <c r="OP211" i="87"/>
  <c r="OP212" i="87"/>
  <c r="OP213" i="87"/>
  <c r="OP214" i="87"/>
  <c r="OP215" i="87"/>
  <c r="OP216" i="87"/>
  <c r="OP217" i="87"/>
  <c r="OP218" i="87"/>
  <c r="OP219" i="87"/>
  <c r="OP220" i="87"/>
  <c r="OP221" i="87"/>
  <c r="OP222" i="87"/>
  <c r="OP223" i="87"/>
  <c r="OP224" i="87"/>
  <c r="OP225" i="87"/>
  <c r="OP226" i="87"/>
  <c r="OP227" i="87"/>
  <c r="OP228" i="87"/>
  <c r="OP229" i="87"/>
  <c r="OP230" i="87"/>
  <c r="OP231" i="87"/>
  <c r="OP232" i="87"/>
  <c r="OP233" i="87"/>
  <c r="OP234" i="87"/>
  <c r="OP235" i="87"/>
  <c r="OP236" i="87"/>
  <c r="OP237" i="87"/>
  <c r="OP238" i="87"/>
  <c r="OP239" i="87"/>
  <c r="OP240" i="87"/>
  <c r="OP241" i="87"/>
  <c r="OP242" i="87"/>
  <c r="OP243" i="87"/>
  <c r="OP244" i="87"/>
  <c r="OP245" i="87"/>
  <c r="OP246" i="87"/>
  <c r="OP247" i="87"/>
  <c r="OP248" i="87"/>
  <c r="OP249" i="87"/>
  <c r="OP250" i="87"/>
  <c r="OP251" i="87"/>
  <c r="OP252" i="87"/>
  <c r="OP253" i="87"/>
  <c r="OP254" i="87"/>
  <c r="OP255" i="87"/>
  <c r="OP256" i="87"/>
  <c r="OP257" i="87"/>
  <c r="OP258" i="87"/>
  <c r="OP259" i="87"/>
  <c r="OP260" i="87"/>
  <c r="OP261" i="87"/>
  <c r="OP262" i="87"/>
  <c r="OP263" i="87"/>
  <c r="OP264" i="87"/>
  <c r="OP265" i="87"/>
  <c r="OP266" i="87"/>
  <c r="OP267" i="87"/>
  <c r="OP268" i="87"/>
  <c r="OP269" i="87"/>
  <c r="OP270" i="87"/>
  <c r="OP271" i="87"/>
  <c r="OP272" i="87"/>
  <c r="OP273" i="87"/>
  <c r="OP274" i="87"/>
  <c r="OP275" i="87"/>
  <c r="OP276" i="87"/>
  <c r="OP277" i="87"/>
  <c r="OP278" i="87"/>
  <c r="OP279" i="87"/>
  <c r="OP280" i="87"/>
  <c r="OP281" i="87"/>
  <c r="OP282" i="87"/>
  <c r="OP283" i="87"/>
  <c r="OP284" i="87"/>
  <c r="OP285" i="87"/>
  <c r="OP286" i="87"/>
  <c r="OP287" i="87"/>
  <c r="OP288" i="87"/>
  <c r="OP289" i="87"/>
  <c r="OP290" i="87"/>
  <c r="OP291" i="87"/>
  <c r="OP292" i="87"/>
  <c r="OP293" i="87"/>
  <c r="OP294" i="87"/>
  <c r="OP295" i="87"/>
  <c r="OP296" i="87"/>
  <c r="OP297" i="87"/>
  <c r="OP298" i="87"/>
  <c r="OP299" i="87"/>
  <c r="OP300" i="87"/>
  <c r="OP301" i="87"/>
  <c r="OP302" i="87"/>
  <c r="OP303" i="87"/>
  <c r="OP304" i="87"/>
  <c r="OP305" i="87"/>
  <c r="OP306" i="87"/>
  <c r="OP307" i="87"/>
  <c r="OP308" i="87"/>
  <c r="OP309" i="87"/>
  <c r="OP310" i="87"/>
  <c r="OP311" i="87"/>
  <c r="OP312" i="87"/>
  <c r="OP313" i="87"/>
  <c r="OP314" i="87"/>
  <c r="OP315" i="87"/>
  <c r="OP316" i="87"/>
  <c r="OP317" i="87"/>
  <c r="OP318" i="87"/>
  <c r="OP319" i="87"/>
  <c r="OP320" i="87"/>
  <c r="OP321" i="87"/>
  <c r="OP322" i="87"/>
  <c r="OP323" i="87"/>
  <c r="OP324" i="87"/>
  <c r="OP325" i="87"/>
  <c r="OP326" i="87"/>
  <c r="OP327" i="87"/>
  <c r="OP328" i="87"/>
  <c r="OP329" i="87"/>
  <c r="OP330" i="87"/>
  <c r="OP331" i="87"/>
  <c r="OP332" i="87"/>
  <c r="OP333" i="87"/>
  <c r="OP334" i="87"/>
  <c r="OP335" i="87"/>
  <c r="OP336" i="87"/>
  <c r="OP337" i="87"/>
  <c r="OP338" i="87"/>
  <c r="OP339" i="87"/>
  <c r="OP340" i="87"/>
  <c r="OP341" i="87"/>
  <c r="OP342" i="87"/>
  <c r="OP343" i="87"/>
  <c r="OP344" i="87"/>
  <c r="OP345" i="87"/>
  <c r="OP346" i="87"/>
  <c r="OP347" i="87"/>
  <c r="OP348" i="87"/>
  <c r="OP349" i="87"/>
  <c r="OP350" i="87"/>
  <c r="OP351" i="87"/>
  <c r="OP352" i="87"/>
  <c r="OP353" i="87"/>
  <c r="OP354" i="87"/>
  <c r="OP355" i="87"/>
  <c r="OP356" i="87"/>
  <c r="OP357" i="87"/>
  <c r="OP358" i="87"/>
  <c r="OP359" i="87"/>
  <c r="OP360" i="87"/>
  <c r="OP361" i="87"/>
  <c r="OP362" i="87"/>
  <c r="OP363" i="87"/>
  <c r="OP364" i="87"/>
  <c r="OP365" i="87"/>
  <c r="OP366" i="87"/>
  <c r="OP367" i="87"/>
  <c r="OP368" i="87"/>
  <c r="OP369" i="87"/>
  <c r="OP370" i="87"/>
  <c r="OP371" i="87"/>
  <c r="OP372" i="87"/>
  <c r="OP373" i="87"/>
  <c r="OP374" i="87"/>
  <c r="OP375" i="87"/>
  <c r="OP376" i="87"/>
  <c r="OP377" i="87"/>
  <c r="OP378" i="87"/>
  <c r="OP379" i="87"/>
  <c r="OP380" i="87"/>
  <c r="OP381" i="87"/>
  <c r="OP382" i="87"/>
  <c r="OP383" i="87"/>
  <c r="OP384" i="87"/>
  <c r="OP385" i="87"/>
  <c r="OP386" i="87"/>
  <c r="OP387" i="87"/>
  <c r="OP388" i="87"/>
  <c r="OP389" i="87"/>
  <c r="OP390" i="87"/>
  <c r="OP391" i="87"/>
  <c r="OP392" i="87"/>
  <c r="OP393" i="87"/>
  <c r="OP394" i="87"/>
  <c r="OP395" i="87"/>
  <c r="OP396" i="87"/>
  <c r="OP397" i="87"/>
  <c r="OP398" i="87"/>
  <c r="OP399" i="87"/>
  <c r="OP400" i="87"/>
  <c r="OP401" i="87"/>
  <c r="OP402" i="87"/>
  <c r="OP403" i="87"/>
  <c r="OP404" i="87"/>
  <c r="OP405" i="87"/>
  <c r="OP406" i="87"/>
  <c r="OP407" i="87"/>
  <c r="OP408" i="87"/>
  <c r="OP409" i="87"/>
  <c r="OP410" i="87"/>
  <c r="OP411" i="87"/>
  <c r="OP412" i="87"/>
  <c r="OP413" i="87"/>
  <c r="OP414" i="87"/>
  <c r="OP415" i="87"/>
  <c r="OP416" i="87"/>
  <c r="OP417" i="87"/>
  <c r="OP418" i="87"/>
  <c r="OP419" i="87"/>
  <c r="OP420" i="87"/>
  <c r="OP421" i="87"/>
  <c r="OP422" i="87"/>
  <c r="OP423" i="87"/>
  <c r="OP424" i="87"/>
  <c r="OP425" i="87"/>
  <c r="OP426" i="87"/>
  <c r="OP427" i="87"/>
  <c r="OP428" i="87"/>
  <c r="OP429" i="87"/>
  <c r="OP430" i="87"/>
  <c r="OP431" i="87"/>
  <c r="OP432" i="87"/>
  <c r="OP433" i="87"/>
  <c r="OP434" i="87"/>
  <c r="OP435" i="87"/>
  <c r="OP436" i="87"/>
  <c r="OP437" i="87"/>
  <c r="OP438" i="87"/>
  <c r="OP439" i="87"/>
  <c r="OP440" i="87"/>
  <c r="OP441" i="87"/>
  <c r="OP442" i="87"/>
  <c r="OP443" i="87"/>
  <c r="OP444" i="87"/>
  <c r="OP445" i="87"/>
  <c r="OP446" i="87"/>
  <c r="OP447" i="87"/>
  <c r="OP448" i="87"/>
  <c r="OP449" i="87"/>
  <c r="OP450" i="87"/>
  <c r="OP451" i="87"/>
  <c r="OP452" i="87"/>
  <c r="OP453" i="87"/>
  <c r="OP454" i="87"/>
  <c r="OP455" i="87"/>
  <c r="OP456" i="87"/>
  <c r="OP457" i="87"/>
  <c r="OP458" i="87"/>
  <c r="OP459" i="87"/>
  <c r="OP460" i="87"/>
  <c r="OP461" i="87"/>
  <c r="OP462" i="87"/>
  <c r="OP463" i="87"/>
  <c r="OP464" i="87"/>
  <c r="OP465" i="87"/>
  <c r="OP466" i="87"/>
  <c r="OP467" i="87"/>
  <c r="OP468" i="87"/>
  <c r="OP469" i="87"/>
  <c r="OP470" i="87"/>
  <c r="OP471" i="87"/>
  <c r="OP472" i="87"/>
  <c r="OP473" i="87"/>
  <c r="OP474" i="87"/>
  <c r="OP475" i="87"/>
  <c r="OP476" i="87"/>
  <c r="OP477" i="87"/>
  <c r="OP478" i="87"/>
  <c r="OP479" i="87"/>
  <c r="OP480" i="87"/>
  <c r="OP481" i="87"/>
  <c r="OP482" i="87"/>
  <c r="OP483" i="87"/>
  <c r="OP484" i="87"/>
  <c r="OP485" i="87"/>
  <c r="OP486" i="87"/>
  <c r="OP487" i="87"/>
  <c r="OP488" i="87"/>
  <c r="OP489" i="87"/>
  <c r="OP490" i="87"/>
  <c r="OP491" i="87"/>
  <c r="OP492" i="87"/>
  <c r="OP493" i="87"/>
  <c r="OP494" i="87"/>
  <c r="OP495" i="87"/>
  <c r="OP496" i="87"/>
  <c r="OP497" i="87"/>
  <c r="OP498" i="87"/>
  <c r="OP499" i="87"/>
  <c r="OP500" i="87"/>
  <c r="OP501" i="87"/>
  <c r="OP502" i="87"/>
  <c r="OP503" i="87"/>
  <c r="OP504" i="87"/>
  <c r="OP505" i="87"/>
  <c r="OP506" i="87"/>
  <c r="OP507" i="87"/>
  <c r="OP508" i="87"/>
  <c r="OP509" i="87"/>
  <c r="OP510" i="87"/>
  <c r="OP511" i="87"/>
  <c r="OP512" i="87"/>
  <c r="OP513" i="87"/>
  <c r="OP514" i="87"/>
  <c r="OP515" i="87"/>
  <c r="OP516" i="87"/>
  <c r="OP517" i="87"/>
  <c r="OP518" i="87"/>
  <c r="OP519" i="87"/>
  <c r="OP520" i="87"/>
  <c r="OP521" i="87"/>
  <c r="OP522" i="87"/>
  <c r="OP523" i="87"/>
  <c r="OP524" i="87"/>
  <c r="OP525" i="87"/>
  <c r="OP526" i="87"/>
  <c r="OP527" i="87"/>
  <c r="OP528" i="87"/>
  <c r="OP529" i="87"/>
  <c r="OP530" i="87"/>
  <c r="OP531" i="87"/>
  <c r="OP532" i="87"/>
  <c r="OP533" i="87"/>
  <c r="OP534" i="87"/>
  <c r="OP535" i="87"/>
  <c r="OP536" i="87"/>
  <c r="OP537" i="87"/>
  <c r="OP538" i="87"/>
  <c r="OP539" i="87"/>
  <c r="OM2" i="87"/>
  <c r="OM3" i="87"/>
  <c r="OM4" i="87"/>
  <c r="OM5" i="87"/>
  <c r="OM6" i="87"/>
  <c r="OM7" i="87"/>
  <c r="OM8" i="87"/>
  <c r="OM9" i="87"/>
  <c r="OM10" i="87"/>
  <c r="OM11" i="87"/>
  <c r="OM12" i="87"/>
  <c r="OM13" i="87"/>
  <c r="OM14" i="87"/>
  <c r="OM15" i="87"/>
  <c r="OM16" i="87"/>
  <c r="OM17" i="87"/>
  <c r="OM18" i="87"/>
  <c r="OM19" i="87"/>
  <c r="OM20" i="87"/>
  <c r="OM21" i="87"/>
  <c r="OM22" i="87"/>
  <c r="OM23" i="87"/>
  <c r="OM24" i="87"/>
  <c r="OM25" i="87"/>
  <c r="OM26" i="87"/>
  <c r="OM27" i="87"/>
  <c r="OM28" i="87"/>
  <c r="OM29" i="87"/>
  <c r="OM30" i="87"/>
  <c r="OM31" i="87"/>
  <c r="OM32" i="87"/>
  <c r="OM33" i="87"/>
  <c r="OM34" i="87"/>
  <c r="OM35" i="87"/>
  <c r="OM36" i="87"/>
  <c r="OM37" i="87"/>
  <c r="OM38" i="87"/>
  <c r="OM39" i="87"/>
  <c r="OM40" i="87"/>
  <c r="OM41" i="87"/>
  <c r="OM42" i="87"/>
  <c r="OM43" i="87"/>
  <c r="OM44" i="87"/>
  <c r="OM45" i="87"/>
  <c r="OM46" i="87"/>
  <c r="OM47" i="87"/>
  <c r="OM48" i="87"/>
  <c r="OM49" i="87"/>
  <c r="OM50" i="87"/>
  <c r="OM51" i="87"/>
  <c r="OM52" i="87"/>
  <c r="OM53" i="87"/>
  <c r="OM54" i="87"/>
  <c r="OM55" i="87"/>
  <c r="OM56" i="87"/>
  <c r="OM57" i="87"/>
  <c r="OM58" i="87"/>
  <c r="OM59" i="87"/>
  <c r="OM60" i="87"/>
  <c r="OM61" i="87"/>
  <c r="OM62" i="87"/>
  <c r="OM63" i="87"/>
  <c r="OM64" i="87"/>
  <c r="OM65" i="87"/>
  <c r="OM66" i="87"/>
  <c r="OM67" i="87"/>
  <c r="OM68" i="87"/>
  <c r="OM69" i="87"/>
  <c r="OM70" i="87"/>
  <c r="OM71" i="87"/>
  <c r="OM72" i="87"/>
  <c r="OM73" i="87"/>
  <c r="OM74" i="87"/>
  <c r="OM75" i="87"/>
  <c r="OM76" i="87"/>
  <c r="OM77" i="87"/>
  <c r="OM78" i="87"/>
  <c r="OM79" i="87"/>
  <c r="OM80" i="87"/>
  <c r="OM81" i="87"/>
  <c r="OM82" i="87"/>
  <c r="OM83" i="87"/>
  <c r="OM84" i="87"/>
  <c r="OM85" i="87"/>
  <c r="OM86" i="87"/>
  <c r="OM87" i="87"/>
  <c r="OM88" i="87"/>
  <c r="OM89" i="87"/>
  <c r="OM90" i="87"/>
  <c r="OM91" i="87"/>
  <c r="OM92" i="87"/>
  <c r="OM93" i="87"/>
  <c r="OM94" i="87"/>
  <c r="OM95" i="87"/>
  <c r="OM96" i="87"/>
  <c r="OM97" i="87"/>
  <c r="OM98" i="87"/>
  <c r="OM99" i="87"/>
  <c r="OM100" i="87"/>
  <c r="OM101" i="87"/>
  <c r="OM102" i="87"/>
  <c r="OM103" i="87"/>
  <c r="OM104" i="87"/>
  <c r="OM105" i="87"/>
  <c r="OM106" i="87"/>
  <c r="OM107" i="87"/>
  <c r="OM108" i="87"/>
  <c r="OM109" i="87"/>
  <c r="OM110" i="87"/>
  <c r="OM111" i="87"/>
  <c r="OM112" i="87"/>
  <c r="OM113" i="87"/>
  <c r="OM114" i="87"/>
  <c r="OM115" i="87"/>
  <c r="OM116" i="87"/>
  <c r="OM117" i="87"/>
  <c r="OM118" i="87"/>
  <c r="OM119" i="87"/>
  <c r="OM120" i="87"/>
  <c r="OM121" i="87"/>
  <c r="OM122" i="87"/>
  <c r="OM123" i="87"/>
  <c r="OM124" i="87"/>
  <c r="OM125" i="87"/>
  <c r="OM126" i="87"/>
  <c r="OM127" i="87"/>
  <c r="OM128" i="87"/>
  <c r="OM129" i="87"/>
  <c r="OM130" i="87"/>
  <c r="OM131" i="87"/>
  <c r="OM132" i="87"/>
  <c r="OM133" i="87"/>
  <c r="OM134" i="87"/>
  <c r="OM135" i="87"/>
  <c r="OM136" i="87"/>
  <c r="OM137" i="87"/>
  <c r="OM138" i="87"/>
  <c r="OM139" i="87"/>
  <c r="OM140" i="87"/>
  <c r="OM141" i="87"/>
  <c r="OM142" i="87"/>
  <c r="OM143" i="87"/>
  <c r="OM144" i="87"/>
  <c r="OM145" i="87"/>
  <c r="OM146" i="87"/>
  <c r="OM147" i="87"/>
  <c r="OM148" i="87"/>
  <c r="OM149" i="87"/>
  <c r="OM150" i="87"/>
  <c r="OM151" i="87"/>
  <c r="OM152" i="87"/>
  <c r="OM153" i="87"/>
  <c r="OM154" i="87"/>
  <c r="OM155" i="87"/>
  <c r="OM156" i="87"/>
  <c r="OM157" i="87"/>
  <c r="OM158" i="87"/>
  <c r="OM159" i="87"/>
  <c r="OM160" i="87"/>
  <c r="OM161" i="87"/>
  <c r="OM162" i="87"/>
  <c r="OM163" i="87"/>
  <c r="OM164" i="87"/>
  <c r="OM165" i="87"/>
  <c r="OM166" i="87"/>
  <c r="OM167" i="87"/>
  <c r="OM168" i="87"/>
  <c r="OM169" i="87"/>
  <c r="OM170" i="87"/>
  <c r="OM171" i="87"/>
  <c r="OM172" i="87"/>
  <c r="OM173" i="87"/>
  <c r="OM174" i="87"/>
  <c r="OM175" i="87"/>
  <c r="OM176" i="87"/>
  <c r="OM177" i="87"/>
  <c r="OM178" i="87"/>
  <c r="OM179" i="87"/>
  <c r="OM180" i="87"/>
  <c r="OM181" i="87"/>
  <c r="OM182" i="87"/>
  <c r="OM183" i="87"/>
  <c r="OM184" i="87"/>
  <c r="OM185" i="87"/>
  <c r="OM186" i="87"/>
  <c r="OM187" i="87"/>
  <c r="OM188" i="87"/>
  <c r="OM189" i="87"/>
  <c r="OM190" i="87"/>
  <c r="OM191" i="87"/>
  <c r="OM192" i="87"/>
  <c r="OM193" i="87"/>
  <c r="OM194" i="87"/>
  <c r="OM195" i="87"/>
  <c r="OM196" i="87"/>
  <c r="OM197" i="87"/>
  <c r="OM198" i="87"/>
  <c r="OM199" i="87"/>
  <c r="OM200" i="87"/>
  <c r="OM201" i="87"/>
  <c r="OM202" i="87"/>
  <c r="OM203" i="87"/>
  <c r="OM204" i="87"/>
  <c r="OM205" i="87"/>
  <c r="OM206" i="87"/>
  <c r="OM207" i="87"/>
  <c r="OM208" i="87"/>
  <c r="OM209" i="87"/>
  <c r="OM210" i="87"/>
  <c r="OM211" i="87"/>
  <c r="OM212" i="87"/>
  <c r="OM213" i="87"/>
  <c r="OM214" i="87"/>
  <c r="OM215" i="87"/>
  <c r="OM216" i="87"/>
  <c r="OM217" i="87"/>
  <c r="OM218" i="87"/>
  <c r="OM219" i="87"/>
  <c r="OM220" i="87"/>
  <c r="OM221" i="87"/>
  <c r="OM222" i="87"/>
  <c r="OM223" i="87"/>
  <c r="OM224" i="87"/>
  <c r="OM225" i="87"/>
  <c r="OM226" i="87"/>
  <c r="OM227" i="87"/>
  <c r="OM228" i="87"/>
  <c r="OM229" i="87"/>
  <c r="OM230" i="87"/>
  <c r="OM231" i="87"/>
  <c r="OM232" i="87"/>
  <c r="OM233" i="87"/>
  <c r="OM234" i="87"/>
  <c r="OM235" i="87"/>
  <c r="OM236" i="87"/>
  <c r="OM237" i="87"/>
  <c r="OM238" i="87"/>
  <c r="OM239" i="87"/>
  <c r="OM240" i="87"/>
  <c r="OM241" i="87"/>
  <c r="OM242" i="87"/>
  <c r="OM243" i="87"/>
  <c r="OM244" i="87"/>
  <c r="OM245" i="87"/>
  <c r="OM246" i="87"/>
  <c r="OM247" i="87"/>
  <c r="OM248" i="87"/>
  <c r="OM249" i="87"/>
  <c r="OM250" i="87"/>
  <c r="OM251" i="87"/>
  <c r="OM252" i="87"/>
  <c r="OM253" i="87"/>
  <c r="OM254" i="87"/>
  <c r="OM255" i="87"/>
  <c r="OM256" i="87"/>
  <c r="OM257" i="87"/>
  <c r="OM258" i="87"/>
  <c r="OM259" i="87"/>
  <c r="OM260" i="87"/>
  <c r="OM261" i="87"/>
  <c r="OM262" i="87"/>
  <c r="OM263" i="87"/>
  <c r="OM264" i="87"/>
  <c r="OM265" i="87"/>
  <c r="OM266" i="87"/>
  <c r="OM267" i="87"/>
  <c r="OM268" i="87"/>
  <c r="OM269" i="87"/>
  <c r="OM270" i="87"/>
  <c r="OM271" i="87"/>
  <c r="OM272" i="87"/>
  <c r="OM273" i="87"/>
  <c r="OM274" i="87"/>
  <c r="OM275" i="87"/>
  <c r="OM276" i="87"/>
  <c r="OM277" i="87"/>
  <c r="OM278" i="87"/>
  <c r="OM279" i="87"/>
  <c r="OM280" i="87"/>
  <c r="OM281" i="87"/>
  <c r="OM282" i="87"/>
  <c r="OM283" i="87"/>
  <c r="OM284" i="87"/>
  <c r="OM285" i="87"/>
  <c r="OM286" i="87"/>
  <c r="OM287" i="87"/>
  <c r="OM288" i="87"/>
  <c r="OM289" i="87"/>
  <c r="OM290" i="87"/>
  <c r="OM291" i="87"/>
  <c r="OM292" i="87"/>
  <c r="OM293" i="87"/>
  <c r="OM294" i="87"/>
  <c r="OM295" i="87"/>
  <c r="OM296" i="87"/>
  <c r="OM297" i="87"/>
  <c r="OM298" i="87"/>
  <c r="OM299" i="87"/>
  <c r="OM300" i="87"/>
  <c r="OM301" i="87"/>
  <c r="OM302" i="87"/>
  <c r="OM303" i="87"/>
  <c r="OM304" i="87"/>
  <c r="OM305" i="87"/>
  <c r="OM306" i="87"/>
  <c r="OM307" i="87"/>
  <c r="OM308" i="87"/>
  <c r="OM309" i="87"/>
  <c r="OM310" i="87"/>
  <c r="OM311" i="87"/>
  <c r="OM312" i="87"/>
  <c r="OM313" i="87"/>
  <c r="OM314" i="87"/>
  <c r="OM315" i="87"/>
  <c r="OM316" i="87"/>
  <c r="OM317" i="87"/>
  <c r="OM318" i="87"/>
  <c r="OM319" i="87"/>
  <c r="OM320" i="87"/>
  <c r="OM321" i="87"/>
  <c r="OM322" i="87"/>
  <c r="OM323" i="87"/>
  <c r="OM324" i="87"/>
  <c r="OM325" i="87"/>
  <c r="OM326" i="87"/>
  <c r="OM327" i="87"/>
  <c r="OM328" i="87"/>
  <c r="OM329" i="87"/>
  <c r="OM330" i="87"/>
  <c r="OM331" i="87"/>
  <c r="OM332" i="87"/>
  <c r="OM333" i="87"/>
  <c r="OM334" i="87"/>
  <c r="OM335" i="87"/>
  <c r="OM336" i="87"/>
  <c r="OM337" i="87"/>
  <c r="OM338" i="87"/>
  <c r="OM339" i="87"/>
  <c r="OM340" i="87"/>
  <c r="OM341" i="87"/>
  <c r="OM342" i="87"/>
  <c r="OM343" i="87"/>
  <c r="OM344" i="87"/>
  <c r="OM345" i="87"/>
  <c r="OM346" i="87"/>
  <c r="OM347" i="87"/>
  <c r="OM348" i="87"/>
  <c r="OM349" i="87"/>
  <c r="OM350" i="87"/>
  <c r="OM351" i="87"/>
  <c r="OM352" i="87"/>
  <c r="OM353" i="87"/>
  <c r="OM354" i="87"/>
  <c r="OM355" i="87"/>
  <c r="OM356" i="87"/>
  <c r="OM357" i="87"/>
  <c r="OM358" i="87"/>
  <c r="OM359" i="87"/>
  <c r="OM360" i="87"/>
  <c r="OM361" i="87"/>
  <c r="OM362" i="87"/>
  <c r="OM363" i="87"/>
  <c r="OM364" i="87"/>
  <c r="OM365" i="87"/>
  <c r="OM366" i="87"/>
  <c r="OM367" i="87"/>
  <c r="OM368" i="87"/>
  <c r="OM369" i="87"/>
  <c r="OM370" i="87"/>
  <c r="OM371" i="87"/>
  <c r="OM372" i="87"/>
  <c r="OM373" i="87"/>
  <c r="OM374" i="87"/>
  <c r="OM375" i="87"/>
  <c r="OM376" i="87"/>
  <c r="OM377" i="87"/>
  <c r="OM378" i="87"/>
  <c r="OM379" i="87"/>
  <c r="OM380" i="87"/>
  <c r="OM381" i="87"/>
  <c r="OM382" i="87"/>
  <c r="OM383" i="87"/>
  <c r="OM384" i="87"/>
  <c r="OM385" i="87"/>
  <c r="OM386" i="87"/>
  <c r="OM387" i="87"/>
  <c r="OM388" i="87"/>
  <c r="OM389" i="87"/>
  <c r="OM390" i="87"/>
  <c r="OM391" i="87"/>
  <c r="OM392" i="87"/>
  <c r="OM393" i="87"/>
  <c r="OM394" i="87"/>
  <c r="OM395" i="87"/>
  <c r="OM396" i="87"/>
  <c r="OM397" i="87"/>
  <c r="OM398" i="87"/>
  <c r="OM399" i="87"/>
  <c r="OM400" i="87"/>
  <c r="OM401" i="87"/>
  <c r="OM402" i="87"/>
  <c r="OM403" i="87"/>
  <c r="OM404" i="87"/>
  <c r="OM405" i="87"/>
  <c r="OM406" i="87"/>
  <c r="OM407" i="87"/>
  <c r="OM408" i="87"/>
  <c r="OM409" i="87"/>
  <c r="OM410" i="87"/>
  <c r="OM411" i="87"/>
  <c r="OM412" i="87"/>
  <c r="OM413" i="87"/>
  <c r="OM414" i="87"/>
  <c r="OM415" i="87"/>
  <c r="OM416" i="87"/>
  <c r="OM417" i="87"/>
  <c r="OM418" i="87"/>
  <c r="OM419" i="87"/>
  <c r="OM420" i="87"/>
  <c r="OM421" i="87"/>
  <c r="OM422" i="87"/>
  <c r="OM423" i="87"/>
  <c r="OM424" i="87"/>
  <c r="OM425" i="87"/>
  <c r="OM426" i="87"/>
  <c r="OM427" i="87"/>
  <c r="OM428" i="87"/>
  <c r="OM429" i="87"/>
  <c r="OM430" i="87"/>
  <c r="OM431" i="87"/>
  <c r="OM432" i="87"/>
  <c r="OM433" i="87"/>
  <c r="OM434" i="87"/>
  <c r="OM435" i="87"/>
  <c r="OM436" i="87"/>
  <c r="OM437" i="87"/>
  <c r="OM438" i="87"/>
  <c r="OM439" i="87"/>
  <c r="OM440" i="87"/>
  <c r="OM441" i="87"/>
  <c r="OM442" i="87"/>
  <c r="OM443" i="87"/>
  <c r="OM444" i="87"/>
  <c r="OM445" i="87"/>
  <c r="OM446" i="87"/>
  <c r="OM447" i="87"/>
  <c r="OM448" i="87"/>
  <c r="OM449" i="87"/>
  <c r="OM450" i="87"/>
  <c r="OM451" i="87"/>
  <c r="OM452" i="87"/>
  <c r="OM453" i="87"/>
  <c r="OM454" i="87"/>
  <c r="OM455" i="87"/>
  <c r="OM456" i="87"/>
  <c r="OM457" i="87"/>
  <c r="OM458" i="87"/>
  <c r="OM459" i="87"/>
  <c r="OM460" i="87"/>
  <c r="OM461" i="87"/>
  <c r="OM462" i="87"/>
  <c r="OM463" i="87"/>
  <c r="OM464" i="87"/>
  <c r="OM465" i="87"/>
  <c r="OM466" i="87"/>
  <c r="OM467" i="87"/>
  <c r="OM468" i="87"/>
  <c r="OM469" i="87"/>
  <c r="OM470" i="87"/>
  <c r="OM471" i="87"/>
  <c r="OM472" i="87"/>
  <c r="OM473" i="87"/>
  <c r="OM474" i="87"/>
  <c r="OM475" i="87"/>
  <c r="OM476" i="87"/>
  <c r="OM477" i="87"/>
  <c r="OM478" i="87"/>
  <c r="OM479" i="87"/>
  <c r="OM480" i="87"/>
  <c r="OM481" i="87"/>
  <c r="OM482" i="87"/>
  <c r="OM483" i="87"/>
  <c r="OM484" i="87"/>
  <c r="OM485" i="87"/>
  <c r="OM486" i="87"/>
  <c r="OM487" i="87"/>
  <c r="OM488" i="87"/>
  <c r="OM489" i="87"/>
  <c r="OM490" i="87"/>
  <c r="OM491" i="87"/>
  <c r="OM492" i="87"/>
  <c r="OM493" i="87"/>
  <c r="OM494" i="87"/>
  <c r="OM495" i="87"/>
  <c r="OM496" i="87"/>
  <c r="OM497" i="87"/>
  <c r="OM498" i="87"/>
  <c r="OM499" i="87"/>
  <c r="OM500" i="87"/>
  <c r="OM501" i="87"/>
  <c r="OM502" i="87"/>
  <c r="OM503" i="87"/>
  <c r="OM504" i="87"/>
  <c r="OM505" i="87"/>
  <c r="OM506" i="87"/>
  <c r="OM507" i="87"/>
  <c r="OM508" i="87"/>
  <c r="OM509" i="87"/>
  <c r="OM510" i="87"/>
  <c r="OM511" i="87"/>
  <c r="OM512" i="87"/>
  <c r="OM513" i="87"/>
  <c r="OM514" i="87"/>
  <c r="OM515" i="87"/>
  <c r="OM516" i="87"/>
  <c r="OM517" i="87"/>
  <c r="OM518" i="87"/>
  <c r="OM519" i="87"/>
  <c r="OM520" i="87"/>
  <c r="OM521" i="87"/>
  <c r="OM522" i="87"/>
  <c r="OM523" i="87"/>
  <c r="OM524" i="87"/>
  <c r="OM525" i="87"/>
  <c r="OM526" i="87"/>
  <c r="OM527" i="87"/>
  <c r="OM528" i="87"/>
  <c r="OM529" i="87"/>
  <c r="OM530" i="87"/>
  <c r="OM531" i="87"/>
  <c r="OM532" i="87"/>
  <c r="OM533" i="87"/>
  <c r="OM534" i="87"/>
  <c r="OM535" i="87"/>
  <c r="OM536" i="87"/>
  <c r="OM537" i="87"/>
  <c r="OM538" i="87"/>
  <c r="OM539" i="87"/>
  <c r="NO2" i="87"/>
  <c r="NO3" i="87"/>
  <c r="NO4" i="87"/>
  <c r="NO5" i="87"/>
  <c r="NO6" i="87"/>
  <c r="NO7" i="87"/>
  <c r="NO8" i="87"/>
  <c r="NO9" i="87"/>
  <c r="NO10" i="87"/>
  <c r="NO11" i="87"/>
  <c r="NO12" i="87"/>
  <c r="NO13" i="87"/>
  <c r="NO14" i="87"/>
  <c r="NO15" i="87"/>
  <c r="NO16" i="87"/>
  <c r="NO17" i="87"/>
  <c r="NO18" i="87"/>
  <c r="NO19" i="87"/>
  <c r="NO20" i="87"/>
  <c r="NO21" i="87"/>
  <c r="NO22" i="87"/>
  <c r="NO23" i="87"/>
  <c r="NO24" i="87"/>
  <c r="NO25" i="87"/>
  <c r="NO26" i="87"/>
  <c r="NO27" i="87"/>
  <c r="NO28" i="87"/>
  <c r="NO29" i="87"/>
  <c r="NO30" i="87"/>
  <c r="NO31" i="87"/>
  <c r="NO32" i="87"/>
  <c r="NO33" i="87"/>
  <c r="NO34" i="87"/>
  <c r="NO35" i="87"/>
  <c r="NO36" i="87"/>
  <c r="NO37" i="87"/>
  <c r="NO38" i="87"/>
  <c r="NO39" i="87"/>
  <c r="NO40" i="87"/>
  <c r="NO41" i="87"/>
  <c r="NO42" i="87"/>
  <c r="NO43" i="87"/>
  <c r="NO44" i="87"/>
  <c r="NO45" i="87"/>
  <c r="NO46" i="87"/>
  <c r="NO47" i="87"/>
  <c r="NO48" i="87"/>
  <c r="NO49" i="87"/>
  <c r="NO50" i="87"/>
  <c r="NO51" i="87"/>
  <c r="NO52" i="87"/>
  <c r="NO53" i="87"/>
  <c r="NO54" i="87"/>
  <c r="NO55" i="87"/>
  <c r="NO56" i="87"/>
  <c r="NO57" i="87"/>
  <c r="NO58" i="87"/>
  <c r="NO59" i="87"/>
  <c r="NO60" i="87"/>
  <c r="NO61" i="87"/>
  <c r="NO62" i="87"/>
  <c r="NO63" i="87"/>
  <c r="NO64" i="87"/>
  <c r="NO65" i="87"/>
  <c r="NO66" i="87"/>
  <c r="NO67" i="87"/>
  <c r="NO68" i="87"/>
  <c r="NO69" i="87"/>
  <c r="NO70" i="87"/>
  <c r="NO71" i="87"/>
  <c r="NO72" i="87"/>
  <c r="NO73" i="87"/>
  <c r="NO74" i="87"/>
  <c r="NO75" i="87"/>
  <c r="NO76" i="87"/>
  <c r="NO77" i="87"/>
  <c r="NO78" i="87"/>
  <c r="NO79" i="87"/>
  <c r="NO80" i="87"/>
  <c r="NO81" i="87"/>
  <c r="NO82" i="87"/>
  <c r="NO83" i="87"/>
  <c r="NO84" i="87"/>
  <c r="NO85" i="87"/>
  <c r="NO86" i="87"/>
  <c r="NO87" i="87"/>
  <c r="NO88" i="87"/>
  <c r="NO89" i="87"/>
  <c r="NO90" i="87"/>
  <c r="NO91" i="87"/>
  <c r="NO92" i="87"/>
  <c r="NO93" i="87"/>
  <c r="NO94" i="87"/>
  <c r="NO95" i="87"/>
  <c r="NO96" i="87"/>
  <c r="NO97" i="87"/>
  <c r="NO98" i="87"/>
  <c r="NO99" i="87"/>
  <c r="NO100" i="87"/>
  <c r="NO101" i="87"/>
  <c r="NO102" i="87"/>
  <c r="NO103" i="87"/>
  <c r="NO104" i="87"/>
  <c r="NO105" i="87"/>
  <c r="NO106" i="87"/>
  <c r="NO107" i="87"/>
  <c r="NO108" i="87"/>
  <c r="NO109" i="87"/>
  <c r="NO110" i="87"/>
  <c r="NO111" i="87"/>
  <c r="NO112" i="87"/>
  <c r="NO113" i="87"/>
  <c r="NO114" i="87"/>
  <c r="NO115" i="87"/>
  <c r="NO116" i="87"/>
  <c r="NO117" i="87"/>
  <c r="NO118" i="87"/>
  <c r="NO119" i="87"/>
  <c r="NO120" i="87"/>
  <c r="NO121" i="87"/>
  <c r="NO122" i="87"/>
  <c r="NO123" i="87"/>
  <c r="NO124" i="87"/>
  <c r="NO125" i="87"/>
  <c r="NO126" i="87"/>
  <c r="NO127" i="87"/>
  <c r="NO128" i="87"/>
  <c r="NO129" i="87"/>
  <c r="NO130" i="87"/>
  <c r="NO131" i="87"/>
  <c r="NO132" i="87"/>
  <c r="NO133" i="87"/>
  <c r="NO134" i="87"/>
  <c r="NO135" i="87"/>
  <c r="NO136" i="87"/>
  <c r="NO137" i="87"/>
  <c r="NO138" i="87"/>
  <c r="NO139" i="87"/>
  <c r="NO140" i="87"/>
  <c r="NO141" i="87"/>
  <c r="NO142" i="87"/>
  <c r="NO143" i="87"/>
  <c r="NO144" i="87"/>
  <c r="NO145" i="87"/>
  <c r="NO146" i="87"/>
  <c r="NO147" i="87"/>
  <c r="NO148" i="87"/>
  <c r="NO149" i="87"/>
  <c r="NO150" i="87"/>
  <c r="NO151" i="87"/>
  <c r="NO152" i="87"/>
  <c r="NO153" i="87"/>
  <c r="NO154" i="87"/>
  <c r="NO155" i="87"/>
  <c r="NO156" i="87"/>
  <c r="NO157" i="87"/>
  <c r="NO158" i="87"/>
  <c r="NO159" i="87"/>
  <c r="NO160" i="87"/>
  <c r="NO161" i="87"/>
  <c r="NO162" i="87"/>
  <c r="NO163" i="87"/>
  <c r="NO164" i="87"/>
  <c r="NO165" i="87"/>
  <c r="NO166" i="87"/>
  <c r="NO167" i="87"/>
  <c r="NO168" i="87"/>
  <c r="NO169" i="87"/>
  <c r="NO170" i="87"/>
  <c r="NO171" i="87"/>
  <c r="NO172" i="87"/>
  <c r="NO173" i="87"/>
  <c r="NO174" i="87"/>
  <c r="NO175" i="87"/>
  <c r="NO176" i="87"/>
  <c r="NO177" i="87"/>
  <c r="NO178" i="87"/>
  <c r="NO179" i="87"/>
  <c r="NO180" i="87"/>
  <c r="NO181" i="87"/>
  <c r="NO182" i="87"/>
  <c r="NO183" i="87"/>
  <c r="NO184" i="87"/>
  <c r="NO185" i="87"/>
  <c r="NO186" i="87"/>
  <c r="NO187" i="87"/>
  <c r="NO188" i="87"/>
  <c r="NO189" i="87"/>
  <c r="NO190" i="87"/>
  <c r="NO191" i="87"/>
  <c r="NO192" i="87"/>
  <c r="NO193" i="87"/>
  <c r="NO194" i="87"/>
  <c r="NO195" i="87"/>
  <c r="NO196" i="87"/>
  <c r="NO197" i="87"/>
  <c r="NO198" i="87"/>
  <c r="NO199" i="87"/>
  <c r="NO200" i="87"/>
  <c r="NO201" i="87"/>
  <c r="NO202" i="87"/>
  <c r="NO203" i="87"/>
  <c r="NO204" i="87"/>
  <c r="NO205" i="87"/>
  <c r="NO206" i="87"/>
  <c r="NO207" i="87"/>
  <c r="NO208" i="87"/>
  <c r="NO209" i="87"/>
  <c r="NO210" i="87"/>
  <c r="NO211" i="87"/>
  <c r="NO212" i="87"/>
  <c r="NO213" i="87"/>
  <c r="NO214" i="87"/>
  <c r="NO215" i="87"/>
  <c r="NO216" i="87"/>
  <c r="NO217" i="87"/>
  <c r="NO218" i="87"/>
  <c r="NO219" i="87"/>
  <c r="NO220" i="87"/>
  <c r="NO221" i="87"/>
  <c r="NO222" i="87"/>
  <c r="NO223" i="87"/>
  <c r="NO224" i="87"/>
  <c r="NO225" i="87"/>
  <c r="NO226" i="87"/>
  <c r="NO227" i="87"/>
  <c r="NO228" i="87"/>
  <c r="NO229" i="87"/>
  <c r="NO230" i="87"/>
  <c r="NO231" i="87"/>
  <c r="NO232" i="87"/>
  <c r="NO233" i="87"/>
  <c r="NO234" i="87"/>
  <c r="NO235" i="87"/>
  <c r="NO236" i="87"/>
  <c r="NO237" i="87"/>
  <c r="NO238" i="87"/>
  <c r="NO239" i="87"/>
  <c r="NO240" i="87"/>
  <c r="NO241" i="87"/>
  <c r="NO242" i="87"/>
  <c r="NO243" i="87"/>
  <c r="NO244" i="87"/>
  <c r="NO245" i="87"/>
  <c r="NO246" i="87"/>
  <c r="NO247" i="87"/>
  <c r="NO248" i="87"/>
  <c r="NO249" i="87"/>
  <c r="NO250" i="87"/>
  <c r="NO251" i="87"/>
  <c r="NO252" i="87"/>
  <c r="NO253" i="87"/>
  <c r="NO254" i="87"/>
  <c r="NO255" i="87"/>
  <c r="NO256" i="87"/>
  <c r="NO257" i="87"/>
  <c r="NO258" i="87"/>
  <c r="NO259" i="87"/>
  <c r="NO260" i="87"/>
  <c r="NO261" i="87"/>
  <c r="NO262" i="87"/>
  <c r="NO263" i="87"/>
  <c r="NO264" i="87"/>
  <c r="NO265" i="87"/>
  <c r="NO266" i="87"/>
  <c r="NO267" i="87"/>
  <c r="NO268" i="87"/>
  <c r="NO269" i="87"/>
  <c r="NO270" i="87"/>
  <c r="NO271" i="87"/>
  <c r="NO272" i="87"/>
  <c r="NO273" i="87"/>
  <c r="NO274" i="87"/>
  <c r="NO275" i="87"/>
  <c r="NO276" i="87"/>
  <c r="NO277" i="87"/>
  <c r="NO278" i="87"/>
  <c r="NO279" i="87"/>
  <c r="NO280" i="87"/>
  <c r="NO281" i="87"/>
  <c r="NO282" i="87"/>
  <c r="NO283" i="87"/>
  <c r="NO284" i="87"/>
  <c r="NO285" i="87"/>
  <c r="NO286" i="87"/>
  <c r="NO287" i="87"/>
  <c r="NO288" i="87"/>
  <c r="NO289" i="87"/>
  <c r="NO290" i="87"/>
  <c r="NO291" i="87"/>
  <c r="NO292" i="87"/>
  <c r="NO293" i="87"/>
  <c r="NO294" i="87"/>
  <c r="NO295" i="87"/>
  <c r="NO296" i="87"/>
  <c r="NO297" i="87"/>
  <c r="NO298" i="87"/>
  <c r="NO299" i="87"/>
  <c r="NO300" i="87"/>
  <c r="NO301" i="87"/>
  <c r="NO302" i="87"/>
  <c r="NO303" i="87"/>
  <c r="NO304" i="87"/>
  <c r="NO305" i="87"/>
  <c r="NO306" i="87"/>
  <c r="NO307" i="87"/>
  <c r="NO308" i="87"/>
  <c r="NO309" i="87"/>
  <c r="NO310" i="87"/>
  <c r="NO311" i="87"/>
  <c r="NO312" i="87"/>
  <c r="NO313" i="87"/>
  <c r="NO314" i="87"/>
  <c r="NO315" i="87"/>
  <c r="NO316" i="87"/>
  <c r="NO317" i="87"/>
  <c r="NO318" i="87"/>
  <c r="NO319" i="87"/>
  <c r="NO320" i="87"/>
  <c r="NO321" i="87"/>
  <c r="NO322" i="87"/>
  <c r="NO323" i="87"/>
  <c r="NO324" i="87"/>
  <c r="NO325" i="87"/>
  <c r="NO326" i="87"/>
  <c r="NO327" i="87"/>
  <c r="NO328" i="87"/>
  <c r="NO329" i="87"/>
  <c r="NO330" i="87"/>
  <c r="NO331" i="87"/>
  <c r="NO332" i="87"/>
  <c r="NO333" i="87"/>
  <c r="NO334" i="87"/>
  <c r="NO335" i="87"/>
  <c r="NO336" i="87"/>
  <c r="NO337" i="87"/>
  <c r="NO338" i="87"/>
  <c r="NO339" i="87"/>
  <c r="NO340" i="87"/>
  <c r="NO341" i="87"/>
  <c r="NO342" i="87"/>
  <c r="NO343" i="87"/>
  <c r="NO344" i="87"/>
  <c r="NO345" i="87"/>
  <c r="NO346" i="87"/>
  <c r="NO347" i="87"/>
  <c r="NO348" i="87"/>
  <c r="NO349" i="87"/>
  <c r="NO350" i="87"/>
  <c r="NO351" i="87"/>
  <c r="NO352" i="87"/>
  <c r="NO353" i="87"/>
  <c r="NO354" i="87"/>
  <c r="NO355" i="87"/>
  <c r="NO356" i="87"/>
  <c r="NO357" i="87"/>
  <c r="NO358" i="87"/>
  <c r="NO359" i="87"/>
  <c r="NO360" i="87"/>
  <c r="NO361" i="87"/>
  <c r="NO362" i="87"/>
  <c r="NO363" i="87"/>
  <c r="NO364" i="87"/>
  <c r="NO365" i="87"/>
  <c r="NO366" i="87"/>
  <c r="NO367" i="87"/>
  <c r="NO368" i="87"/>
  <c r="NO369" i="87"/>
  <c r="NO370" i="87"/>
  <c r="NO371" i="87"/>
  <c r="NO372" i="87"/>
  <c r="NO373" i="87"/>
  <c r="NO374" i="87"/>
  <c r="NO375" i="87"/>
  <c r="NO376" i="87"/>
  <c r="NO377" i="87"/>
  <c r="NO378" i="87"/>
  <c r="NO379" i="87"/>
  <c r="NO380" i="87"/>
  <c r="NO381" i="87"/>
  <c r="NO382" i="87"/>
  <c r="NO383" i="87"/>
  <c r="NO384" i="87"/>
  <c r="NO385" i="87"/>
  <c r="NO386" i="87"/>
  <c r="NO387" i="87"/>
  <c r="NO388" i="87"/>
  <c r="NO389" i="87"/>
  <c r="NO390" i="87"/>
  <c r="NO391" i="87"/>
  <c r="NO392" i="87"/>
  <c r="NO393" i="87"/>
  <c r="NO394" i="87"/>
  <c r="NO395" i="87"/>
  <c r="NO396" i="87"/>
  <c r="NO397" i="87"/>
  <c r="NO398" i="87"/>
  <c r="NO399" i="87"/>
  <c r="NO400" i="87"/>
  <c r="NO401" i="87"/>
  <c r="NO402" i="87"/>
  <c r="NO403" i="87"/>
  <c r="NO404" i="87"/>
  <c r="NO405" i="87"/>
  <c r="NO406" i="87"/>
  <c r="NO407" i="87"/>
  <c r="NO408" i="87"/>
  <c r="NO409" i="87"/>
  <c r="NO410" i="87"/>
  <c r="NO411" i="87"/>
  <c r="NO412" i="87"/>
  <c r="NO413" i="87"/>
  <c r="NO414" i="87"/>
  <c r="NO415" i="87"/>
  <c r="NO416" i="87"/>
  <c r="NO417" i="87"/>
  <c r="NO418" i="87"/>
  <c r="NO419" i="87"/>
  <c r="NO420" i="87"/>
  <c r="NO421" i="87"/>
  <c r="NO422" i="87"/>
  <c r="NO423" i="87"/>
  <c r="NO424" i="87"/>
  <c r="NO425" i="87"/>
  <c r="NO426" i="87"/>
  <c r="NO427" i="87"/>
  <c r="NO428" i="87"/>
  <c r="NO429" i="87"/>
  <c r="NO430" i="87"/>
  <c r="NO431" i="87"/>
  <c r="NO432" i="87"/>
  <c r="NO433" i="87"/>
  <c r="NO434" i="87"/>
  <c r="NO435" i="87"/>
  <c r="NO436" i="87"/>
  <c r="NO437" i="87"/>
  <c r="NO438" i="87"/>
  <c r="NO439" i="87"/>
  <c r="NO440" i="87"/>
  <c r="NO441" i="87"/>
  <c r="NO442" i="87"/>
  <c r="NO443" i="87"/>
  <c r="NO444" i="87"/>
  <c r="NO445" i="87"/>
  <c r="NO446" i="87"/>
  <c r="NO447" i="87"/>
  <c r="NO448" i="87"/>
  <c r="NO449" i="87"/>
  <c r="NO450" i="87"/>
  <c r="NO451" i="87"/>
  <c r="NO452" i="87"/>
  <c r="NO453" i="87"/>
  <c r="NO454" i="87"/>
  <c r="NO455" i="87"/>
  <c r="NO456" i="87"/>
  <c r="NO457" i="87"/>
  <c r="NO458" i="87"/>
  <c r="NO459" i="87"/>
  <c r="NO460" i="87"/>
  <c r="NO461" i="87"/>
  <c r="NO462" i="87"/>
  <c r="NO463" i="87"/>
  <c r="NO464" i="87"/>
  <c r="NO465" i="87"/>
  <c r="NO466" i="87"/>
  <c r="NO467" i="87"/>
  <c r="NO468" i="87"/>
  <c r="NO469" i="87"/>
  <c r="NO470" i="87"/>
  <c r="NO471" i="87"/>
  <c r="NO472" i="87"/>
  <c r="NO473" i="87"/>
  <c r="NO474" i="87"/>
  <c r="NO475" i="87"/>
  <c r="NO476" i="87"/>
  <c r="NO477" i="87"/>
  <c r="NO478" i="87"/>
  <c r="NO479" i="87"/>
  <c r="NO480" i="87"/>
  <c r="NO481" i="87"/>
  <c r="NO482" i="87"/>
  <c r="NO483" i="87"/>
  <c r="NO484" i="87"/>
  <c r="NO485" i="87"/>
  <c r="NO486" i="87"/>
  <c r="NO487" i="87"/>
  <c r="NO488" i="87"/>
  <c r="NO489" i="87"/>
  <c r="NO490" i="87"/>
  <c r="NO491" i="87"/>
  <c r="NO492" i="87"/>
  <c r="NO493" i="87"/>
  <c r="NO494" i="87"/>
  <c r="NO495" i="87"/>
  <c r="NO496" i="87"/>
  <c r="NO497" i="87"/>
  <c r="NO498" i="87"/>
  <c r="NO499" i="87"/>
  <c r="NO500" i="87"/>
  <c r="NO501" i="87"/>
  <c r="NO502" i="87"/>
  <c r="NO503" i="87"/>
  <c r="NO504" i="87"/>
  <c r="NO505" i="87"/>
  <c r="NO506" i="87"/>
  <c r="NO507" i="87"/>
  <c r="NO508" i="87"/>
  <c r="NO509" i="87"/>
  <c r="NO510" i="87"/>
  <c r="NO511" i="87"/>
  <c r="NO512" i="87"/>
  <c r="NO513" i="87"/>
  <c r="NO514" i="87"/>
  <c r="NO515" i="87"/>
  <c r="NO516" i="87"/>
  <c r="NO517" i="87"/>
  <c r="NO518" i="87"/>
  <c r="NO519" i="87"/>
  <c r="NO520" i="87"/>
  <c r="NO521" i="87"/>
  <c r="NO522" i="87"/>
  <c r="NO523" i="87"/>
  <c r="NO524" i="87"/>
  <c r="NO525" i="87"/>
  <c r="NO526" i="87"/>
  <c r="NO527" i="87"/>
  <c r="NO528" i="87"/>
  <c r="NO529" i="87"/>
  <c r="NO530" i="87"/>
  <c r="NO531" i="87"/>
  <c r="NO532" i="87"/>
  <c r="NO533" i="87"/>
  <c r="NO534" i="87"/>
  <c r="NO535" i="87"/>
  <c r="NO536" i="87"/>
  <c r="NO537" i="87"/>
  <c r="NO538" i="87"/>
  <c r="NO539" i="87"/>
  <c r="NN2" i="87"/>
  <c r="NP2" i="87" s="1"/>
  <c r="NN3" i="87"/>
  <c r="NP3" i="87" s="1"/>
  <c r="NN4" i="87"/>
  <c r="NP4" i="87" s="1"/>
  <c r="NN5" i="87"/>
  <c r="NP5" i="87" s="1"/>
  <c r="NN6" i="87"/>
  <c r="NP6" i="87" s="1"/>
  <c r="NN7" i="87"/>
  <c r="NP7" i="87" s="1"/>
  <c r="NN8" i="87"/>
  <c r="NP8" i="87" s="1"/>
  <c r="NN9" i="87"/>
  <c r="NP9" i="87" s="1"/>
  <c r="NN10" i="87"/>
  <c r="NP10" i="87" s="1"/>
  <c r="NN11" i="87"/>
  <c r="NP11" i="87" s="1"/>
  <c r="NN12" i="87"/>
  <c r="NP12" i="87" s="1"/>
  <c r="NN13" i="87"/>
  <c r="NP13" i="87" s="1"/>
  <c r="NN14" i="87"/>
  <c r="NP14" i="87" s="1"/>
  <c r="NN15" i="87"/>
  <c r="NP15" i="87" s="1"/>
  <c r="NN16" i="87"/>
  <c r="NP16" i="87" s="1"/>
  <c r="NN17" i="87"/>
  <c r="NP17" i="87" s="1"/>
  <c r="NN18" i="87"/>
  <c r="NP18" i="87" s="1"/>
  <c r="NN19" i="87"/>
  <c r="NP19" i="87" s="1"/>
  <c r="NN20" i="87"/>
  <c r="NP20" i="87" s="1"/>
  <c r="NN21" i="87"/>
  <c r="NP21" i="87" s="1"/>
  <c r="NN22" i="87"/>
  <c r="NP22" i="87" s="1"/>
  <c r="NN23" i="87"/>
  <c r="NP23" i="87" s="1"/>
  <c r="NN24" i="87"/>
  <c r="NP24" i="87" s="1"/>
  <c r="NN25" i="87"/>
  <c r="NP25" i="87" s="1"/>
  <c r="NN26" i="87"/>
  <c r="NP26" i="87" s="1"/>
  <c r="NN27" i="87"/>
  <c r="NP27" i="87" s="1"/>
  <c r="NN28" i="87"/>
  <c r="NP28" i="87" s="1"/>
  <c r="NN29" i="87"/>
  <c r="NP29" i="87" s="1"/>
  <c r="NN30" i="87"/>
  <c r="NP30" i="87" s="1"/>
  <c r="NN31" i="87"/>
  <c r="NP31" i="87" s="1"/>
  <c r="NN32" i="87"/>
  <c r="NP32" i="87" s="1"/>
  <c r="NN33" i="87"/>
  <c r="NP33" i="87" s="1"/>
  <c r="NN34" i="87"/>
  <c r="NP34" i="87" s="1"/>
  <c r="NN35" i="87"/>
  <c r="NP35" i="87" s="1"/>
  <c r="NN36" i="87"/>
  <c r="NP36" i="87" s="1"/>
  <c r="NN37" i="87"/>
  <c r="NP37" i="87" s="1"/>
  <c r="NN38" i="87"/>
  <c r="NP38" i="87" s="1"/>
  <c r="NN39" i="87"/>
  <c r="NP39" i="87" s="1"/>
  <c r="NN40" i="87"/>
  <c r="NP40" i="87" s="1"/>
  <c r="NN41" i="87"/>
  <c r="NP41" i="87" s="1"/>
  <c r="NN42" i="87"/>
  <c r="NP42" i="87" s="1"/>
  <c r="NN43" i="87"/>
  <c r="NP43" i="87" s="1"/>
  <c r="NN44" i="87"/>
  <c r="NP44" i="87" s="1"/>
  <c r="NN45" i="87"/>
  <c r="NP45" i="87" s="1"/>
  <c r="NN46" i="87"/>
  <c r="NP46" i="87" s="1"/>
  <c r="NN47" i="87"/>
  <c r="NP47" i="87" s="1"/>
  <c r="NN48" i="87"/>
  <c r="NP48" i="87" s="1"/>
  <c r="NN49" i="87"/>
  <c r="NP49" i="87" s="1"/>
  <c r="NN50" i="87"/>
  <c r="NP50" i="87" s="1"/>
  <c r="NN51" i="87"/>
  <c r="NP51" i="87" s="1"/>
  <c r="NN52" i="87"/>
  <c r="NP52" i="87" s="1"/>
  <c r="NN53" i="87"/>
  <c r="NP53" i="87" s="1"/>
  <c r="NN54" i="87"/>
  <c r="NP54" i="87" s="1"/>
  <c r="NN55" i="87"/>
  <c r="NP55" i="87" s="1"/>
  <c r="NN56" i="87"/>
  <c r="NP56" i="87" s="1"/>
  <c r="NN57" i="87"/>
  <c r="NP57" i="87" s="1"/>
  <c r="NN58" i="87"/>
  <c r="NP58" i="87" s="1"/>
  <c r="NN59" i="87"/>
  <c r="NP59" i="87" s="1"/>
  <c r="NN60" i="87"/>
  <c r="NP60" i="87" s="1"/>
  <c r="NN61" i="87"/>
  <c r="NP61" i="87" s="1"/>
  <c r="NN62" i="87"/>
  <c r="NP62" i="87" s="1"/>
  <c r="NN63" i="87"/>
  <c r="NP63" i="87" s="1"/>
  <c r="NN64" i="87"/>
  <c r="NP64" i="87" s="1"/>
  <c r="NN65" i="87"/>
  <c r="NP65" i="87" s="1"/>
  <c r="NN66" i="87"/>
  <c r="NP66" i="87" s="1"/>
  <c r="NN67" i="87"/>
  <c r="NP67" i="87" s="1"/>
  <c r="NN68" i="87"/>
  <c r="NP68" i="87" s="1"/>
  <c r="NN69" i="87"/>
  <c r="NP69" i="87" s="1"/>
  <c r="NN70" i="87"/>
  <c r="NP70" i="87" s="1"/>
  <c r="NN71" i="87"/>
  <c r="NP71" i="87" s="1"/>
  <c r="NN72" i="87"/>
  <c r="NP72" i="87" s="1"/>
  <c r="NN73" i="87"/>
  <c r="NP73" i="87" s="1"/>
  <c r="NN74" i="87"/>
  <c r="NP74" i="87" s="1"/>
  <c r="NN75" i="87"/>
  <c r="NP75" i="87" s="1"/>
  <c r="NN76" i="87"/>
  <c r="NP76" i="87" s="1"/>
  <c r="NN77" i="87"/>
  <c r="NP77" i="87" s="1"/>
  <c r="NN78" i="87"/>
  <c r="NP78" i="87" s="1"/>
  <c r="NN79" i="87"/>
  <c r="NP79" i="87" s="1"/>
  <c r="NN80" i="87"/>
  <c r="NP80" i="87" s="1"/>
  <c r="NN81" i="87"/>
  <c r="NP81" i="87" s="1"/>
  <c r="NN82" i="87"/>
  <c r="NP82" i="87" s="1"/>
  <c r="NN83" i="87"/>
  <c r="NP83" i="87" s="1"/>
  <c r="NN84" i="87"/>
  <c r="NP84" i="87" s="1"/>
  <c r="NN85" i="87"/>
  <c r="NP85" i="87" s="1"/>
  <c r="NN86" i="87"/>
  <c r="NP86" i="87" s="1"/>
  <c r="NN87" i="87"/>
  <c r="NP87" i="87" s="1"/>
  <c r="NN88" i="87"/>
  <c r="NP88" i="87" s="1"/>
  <c r="NN89" i="87"/>
  <c r="NP89" i="87" s="1"/>
  <c r="NN90" i="87"/>
  <c r="NP90" i="87" s="1"/>
  <c r="NN91" i="87"/>
  <c r="NP91" i="87" s="1"/>
  <c r="NN92" i="87"/>
  <c r="NP92" i="87" s="1"/>
  <c r="NN93" i="87"/>
  <c r="NP93" i="87" s="1"/>
  <c r="NN94" i="87"/>
  <c r="NP94" i="87" s="1"/>
  <c r="NN95" i="87"/>
  <c r="NP95" i="87" s="1"/>
  <c r="NN96" i="87"/>
  <c r="NP96" i="87" s="1"/>
  <c r="NN97" i="87"/>
  <c r="NP97" i="87" s="1"/>
  <c r="NN98" i="87"/>
  <c r="NP98" i="87" s="1"/>
  <c r="NN99" i="87"/>
  <c r="NP99" i="87" s="1"/>
  <c r="NN100" i="87"/>
  <c r="NP100" i="87" s="1"/>
  <c r="NN101" i="87"/>
  <c r="NP101" i="87" s="1"/>
  <c r="NN102" i="87"/>
  <c r="NP102" i="87" s="1"/>
  <c r="NN103" i="87"/>
  <c r="NP103" i="87" s="1"/>
  <c r="NN104" i="87"/>
  <c r="NP104" i="87" s="1"/>
  <c r="NN105" i="87"/>
  <c r="NP105" i="87" s="1"/>
  <c r="NN106" i="87"/>
  <c r="NP106" i="87" s="1"/>
  <c r="NN107" i="87"/>
  <c r="NP107" i="87" s="1"/>
  <c r="NN108" i="87"/>
  <c r="NP108" i="87" s="1"/>
  <c r="NN109" i="87"/>
  <c r="NP109" i="87" s="1"/>
  <c r="NN110" i="87"/>
  <c r="NP110" i="87" s="1"/>
  <c r="NN111" i="87"/>
  <c r="NP111" i="87" s="1"/>
  <c r="NN112" i="87"/>
  <c r="NP112" i="87" s="1"/>
  <c r="NN113" i="87"/>
  <c r="NP113" i="87" s="1"/>
  <c r="NN114" i="87"/>
  <c r="NP114" i="87" s="1"/>
  <c r="NN115" i="87"/>
  <c r="NP115" i="87" s="1"/>
  <c r="NN116" i="87"/>
  <c r="NP116" i="87" s="1"/>
  <c r="NN117" i="87"/>
  <c r="NP117" i="87" s="1"/>
  <c r="NN118" i="87"/>
  <c r="NP118" i="87" s="1"/>
  <c r="NN119" i="87"/>
  <c r="NP119" i="87" s="1"/>
  <c r="NN120" i="87"/>
  <c r="NP120" i="87" s="1"/>
  <c r="NN121" i="87"/>
  <c r="NP121" i="87" s="1"/>
  <c r="NN122" i="87"/>
  <c r="NP122" i="87" s="1"/>
  <c r="NN123" i="87"/>
  <c r="NP123" i="87" s="1"/>
  <c r="NN124" i="87"/>
  <c r="NP124" i="87" s="1"/>
  <c r="NN125" i="87"/>
  <c r="NP125" i="87" s="1"/>
  <c r="NN126" i="87"/>
  <c r="NP126" i="87" s="1"/>
  <c r="NN127" i="87"/>
  <c r="NP127" i="87" s="1"/>
  <c r="NN128" i="87"/>
  <c r="NP128" i="87" s="1"/>
  <c r="NN129" i="87"/>
  <c r="NP129" i="87" s="1"/>
  <c r="NN130" i="87"/>
  <c r="NP130" i="87" s="1"/>
  <c r="NN131" i="87"/>
  <c r="NP131" i="87" s="1"/>
  <c r="NN132" i="87"/>
  <c r="NP132" i="87" s="1"/>
  <c r="NN133" i="87"/>
  <c r="NP133" i="87" s="1"/>
  <c r="NN134" i="87"/>
  <c r="NP134" i="87" s="1"/>
  <c r="NN135" i="87"/>
  <c r="NP135" i="87" s="1"/>
  <c r="NN136" i="87"/>
  <c r="NP136" i="87" s="1"/>
  <c r="NN137" i="87"/>
  <c r="NP137" i="87" s="1"/>
  <c r="NN138" i="87"/>
  <c r="NP138" i="87" s="1"/>
  <c r="NN139" i="87"/>
  <c r="NP139" i="87" s="1"/>
  <c r="NN140" i="87"/>
  <c r="NP140" i="87" s="1"/>
  <c r="NN141" i="87"/>
  <c r="NP141" i="87" s="1"/>
  <c r="NN142" i="87"/>
  <c r="NP142" i="87" s="1"/>
  <c r="NN143" i="87"/>
  <c r="NP143" i="87" s="1"/>
  <c r="NN144" i="87"/>
  <c r="NP144" i="87" s="1"/>
  <c r="NN145" i="87"/>
  <c r="NP145" i="87" s="1"/>
  <c r="NN146" i="87"/>
  <c r="NP146" i="87" s="1"/>
  <c r="NN147" i="87"/>
  <c r="NP147" i="87" s="1"/>
  <c r="NN148" i="87"/>
  <c r="NP148" i="87" s="1"/>
  <c r="NN149" i="87"/>
  <c r="NP149" i="87" s="1"/>
  <c r="NN150" i="87"/>
  <c r="NP150" i="87" s="1"/>
  <c r="NN151" i="87"/>
  <c r="NP151" i="87" s="1"/>
  <c r="NN152" i="87"/>
  <c r="NP152" i="87" s="1"/>
  <c r="NN153" i="87"/>
  <c r="NP153" i="87" s="1"/>
  <c r="NN154" i="87"/>
  <c r="NP154" i="87" s="1"/>
  <c r="NN155" i="87"/>
  <c r="NP155" i="87" s="1"/>
  <c r="NN156" i="87"/>
  <c r="NP156" i="87" s="1"/>
  <c r="NN157" i="87"/>
  <c r="NP157" i="87" s="1"/>
  <c r="NN158" i="87"/>
  <c r="NP158" i="87" s="1"/>
  <c r="NN159" i="87"/>
  <c r="NP159" i="87" s="1"/>
  <c r="NN160" i="87"/>
  <c r="NP160" i="87" s="1"/>
  <c r="NN161" i="87"/>
  <c r="NP161" i="87" s="1"/>
  <c r="NN162" i="87"/>
  <c r="NP162" i="87" s="1"/>
  <c r="NN163" i="87"/>
  <c r="NP163" i="87" s="1"/>
  <c r="NN164" i="87"/>
  <c r="NP164" i="87" s="1"/>
  <c r="NN165" i="87"/>
  <c r="NP165" i="87" s="1"/>
  <c r="NN166" i="87"/>
  <c r="NP166" i="87" s="1"/>
  <c r="NN167" i="87"/>
  <c r="NP167" i="87" s="1"/>
  <c r="NN168" i="87"/>
  <c r="NP168" i="87" s="1"/>
  <c r="NN169" i="87"/>
  <c r="NP169" i="87" s="1"/>
  <c r="NN170" i="87"/>
  <c r="NP170" i="87" s="1"/>
  <c r="NN171" i="87"/>
  <c r="NP171" i="87" s="1"/>
  <c r="NN172" i="87"/>
  <c r="NP172" i="87" s="1"/>
  <c r="NN173" i="87"/>
  <c r="NP173" i="87" s="1"/>
  <c r="NN174" i="87"/>
  <c r="NP174" i="87" s="1"/>
  <c r="NN175" i="87"/>
  <c r="NP175" i="87" s="1"/>
  <c r="NN176" i="87"/>
  <c r="NP176" i="87" s="1"/>
  <c r="NN177" i="87"/>
  <c r="NP177" i="87" s="1"/>
  <c r="NN178" i="87"/>
  <c r="NP178" i="87" s="1"/>
  <c r="NN179" i="87"/>
  <c r="NP179" i="87" s="1"/>
  <c r="NN180" i="87"/>
  <c r="NP180" i="87" s="1"/>
  <c r="NN181" i="87"/>
  <c r="NP181" i="87" s="1"/>
  <c r="NN182" i="87"/>
  <c r="NP182" i="87" s="1"/>
  <c r="NN183" i="87"/>
  <c r="NP183" i="87" s="1"/>
  <c r="NN184" i="87"/>
  <c r="NP184" i="87" s="1"/>
  <c r="NN185" i="87"/>
  <c r="NP185" i="87" s="1"/>
  <c r="NN186" i="87"/>
  <c r="NP186" i="87" s="1"/>
  <c r="NN187" i="87"/>
  <c r="NP187" i="87" s="1"/>
  <c r="NN188" i="87"/>
  <c r="NP188" i="87" s="1"/>
  <c r="NN189" i="87"/>
  <c r="NP189" i="87" s="1"/>
  <c r="NN190" i="87"/>
  <c r="NP190" i="87" s="1"/>
  <c r="NN191" i="87"/>
  <c r="NP191" i="87" s="1"/>
  <c r="NN192" i="87"/>
  <c r="NP192" i="87" s="1"/>
  <c r="NN193" i="87"/>
  <c r="NP193" i="87" s="1"/>
  <c r="NN194" i="87"/>
  <c r="NP194" i="87" s="1"/>
  <c r="NN195" i="87"/>
  <c r="NP195" i="87" s="1"/>
  <c r="NN196" i="87"/>
  <c r="NP196" i="87" s="1"/>
  <c r="NN197" i="87"/>
  <c r="NP197" i="87" s="1"/>
  <c r="NN198" i="87"/>
  <c r="NP198" i="87" s="1"/>
  <c r="NN199" i="87"/>
  <c r="NP199" i="87" s="1"/>
  <c r="NN200" i="87"/>
  <c r="NP200" i="87" s="1"/>
  <c r="NN201" i="87"/>
  <c r="NP201" i="87" s="1"/>
  <c r="NN202" i="87"/>
  <c r="NP202" i="87" s="1"/>
  <c r="NN203" i="87"/>
  <c r="NP203" i="87" s="1"/>
  <c r="NN204" i="87"/>
  <c r="NP204" i="87" s="1"/>
  <c r="NN205" i="87"/>
  <c r="NP205" i="87" s="1"/>
  <c r="NN206" i="87"/>
  <c r="NP206" i="87" s="1"/>
  <c r="NN207" i="87"/>
  <c r="NP207" i="87" s="1"/>
  <c r="NN208" i="87"/>
  <c r="NP208" i="87" s="1"/>
  <c r="NN209" i="87"/>
  <c r="NP209" i="87" s="1"/>
  <c r="NN210" i="87"/>
  <c r="NP210" i="87" s="1"/>
  <c r="NN211" i="87"/>
  <c r="NP211" i="87" s="1"/>
  <c r="NN212" i="87"/>
  <c r="NP212" i="87" s="1"/>
  <c r="NN213" i="87"/>
  <c r="NP213" i="87" s="1"/>
  <c r="NN214" i="87"/>
  <c r="NP214" i="87" s="1"/>
  <c r="NN215" i="87"/>
  <c r="NP215" i="87" s="1"/>
  <c r="NN216" i="87"/>
  <c r="NP216" i="87" s="1"/>
  <c r="NN217" i="87"/>
  <c r="NP217" i="87" s="1"/>
  <c r="NN218" i="87"/>
  <c r="NP218" i="87" s="1"/>
  <c r="NN219" i="87"/>
  <c r="NP219" i="87" s="1"/>
  <c r="NN220" i="87"/>
  <c r="NP220" i="87" s="1"/>
  <c r="NN221" i="87"/>
  <c r="NP221" i="87" s="1"/>
  <c r="NN222" i="87"/>
  <c r="NP222" i="87" s="1"/>
  <c r="NN223" i="87"/>
  <c r="NP223" i="87" s="1"/>
  <c r="NN224" i="87"/>
  <c r="NP224" i="87" s="1"/>
  <c r="NN225" i="87"/>
  <c r="NP225" i="87" s="1"/>
  <c r="NN226" i="87"/>
  <c r="NP226" i="87" s="1"/>
  <c r="NN227" i="87"/>
  <c r="NP227" i="87" s="1"/>
  <c r="NN228" i="87"/>
  <c r="NP228" i="87" s="1"/>
  <c r="NN229" i="87"/>
  <c r="NP229" i="87" s="1"/>
  <c r="NN230" i="87"/>
  <c r="NP230" i="87" s="1"/>
  <c r="NN231" i="87"/>
  <c r="NP231" i="87" s="1"/>
  <c r="NN232" i="87"/>
  <c r="NP232" i="87" s="1"/>
  <c r="NN233" i="87"/>
  <c r="NP233" i="87" s="1"/>
  <c r="NN234" i="87"/>
  <c r="NP234" i="87" s="1"/>
  <c r="NN235" i="87"/>
  <c r="NP235" i="87" s="1"/>
  <c r="NN236" i="87"/>
  <c r="NP236" i="87" s="1"/>
  <c r="NN237" i="87"/>
  <c r="NP237" i="87" s="1"/>
  <c r="NN238" i="87"/>
  <c r="NP238" i="87" s="1"/>
  <c r="NN239" i="87"/>
  <c r="NP239" i="87" s="1"/>
  <c r="NN240" i="87"/>
  <c r="NP240" i="87" s="1"/>
  <c r="NN241" i="87"/>
  <c r="NP241" i="87" s="1"/>
  <c r="NN242" i="87"/>
  <c r="NP242" i="87" s="1"/>
  <c r="NN243" i="87"/>
  <c r="NP243" i="87" s="1"/>
  <c r="NN244" i="87"/>
  <c r="NP244" i="87" s="1"/>
  <c r="NN245" i="87"/>
  <c r="NP245" i="87" s="1"/>
  <c r="NN246" i="87"/>
  <c r="NP246" i="87" s="1"/>
  <c r="NN247" i="87"/>
  <c r="NP247" i="87" s="1"/>
  <c r="NN248" i="87"/>
  <c r="NP248" i="87" s="1"/>
  <c r="NN249" i="87"/>
  <c r="NP249" i="87" s="1"/>
  <c r="NN250" i="87"/>
  <c r="NP250" i="87" s="1"/>
  <c r="NN251" i="87"/>
  <c r="NP251" i="87" s="1"/>
  <c r="NN252" i="87"/>
  <c r="NP252" i="87" s="1"/>
  <c r="NN253" i="87"/>
  <c r="NP253" i="87" s="1"/>
  <c r="NN254" i="87"/>
  <c r="NP254" i="87" s="1"/>
  <c r="NN255" i="87"/>
  <c r="NP255" i="87" s="1"/>
  <c r="NN256" i="87"/>
  <c r="NP256" i="87" s="1"/>
  <c r="NN257" i="87"/>
  <c r="NP257" i="87" s="1"/>
  <c r="NN258" i="87"/>
  <c r="NP258" i="87" s="1"/>
  <c r="NN259" i="87"/>
  <c r="NP259" i="87" s="1"/>
  <c r="NN260" i="87"/>
  <c r="NP260" i="87" s="1"/>
  <c r="NN261" i="87"/>
  <c r="NP261" i="87" s="1"/>
  <c r="NN262" i="87"/>
  <c r="NP262" i="87" s="1"/>
  <c r="NN263" i="87"/>
  <c r="NP263" i="87" s="1"/>
  <c r="NN264" i="87"/>
  <c r="NP264" i="87" s="1"/>
  <c r="NN265" i="87"/>
  <c r="NP265" i="87" s="1"/>
  <c r="NN266" i="87"/>
  <c r="NP266" i="87" s="1"/>
  <c r="NN267" i="87"/>
  <c r="NP267" i="87" s="1"/>
  <c r="NN268" i="87"/>
  <c r="NP268" i="87" s="1"/>
  <c r="NN269" i="87"/>
  <c r="NP269" i="87" s="1"/>
  <c r="NN270" i="87"/>
  <c r="NP270" i="87" s="1"/>
  <c r="NN271" i="87"/>
  <c r="NP271" i="87" s="1"/>
  <c r="NN272" i="87"/>
  <c r="NP272" i="87" s="1"/>
  <c r="NN273" i="87"/>
  <c r="NP273" i="87" s="1"/>
  <c r="NN274" i="87"/>
  <c r="NP274" i="87" s="1"/>
  <c r="NN275" i="87"/>
  <c r="NP275" i="87" s="1"/>
  <c r="NN276" i="87"/>
  <c r="NP276" i="87" s="1"/>
  <c r="NN277" i="87"/>
  <c r="NP277" i="87" s="1"/>
  <c r="NN278" i="87"/>
  <c r="NP278" i="87" s="1"/>
  <c r="NN279" i="87"/>
  <c r="NP279" i="87" s="1"/>
  <c r="NN280" i="87"/>
  <c r="NP280" i="87" s="1"/>
  <c r="NN281" i="87"/>
  <c r="NP281" i="87" s="1"/>
  <c r="NN282" i="87"/>
  <c r="NP282" i="87" s="1"/>
  <c r="NN283" i="87"/>
  <c r="NP283" i="87" s="1"/>
  <c r="NN284" i="87"/>
  <c r="NP284" i="87" s="1"/>
  <c r="NN285" i="87"/>
  <c r="NP285" i="87" s="1"/>
  <c r="NN286" i="87"/>
  <c r="NP286" i="87" s="1"/>
  <c r="NN287" i="87"/>
  <c r="NP287" i="87" s="1"/>
  <c r="NN288" i="87"/>
  <c r="NP288" i="87" s="1"/>
  <c r="NN289" i="87"/>
  <c r="NP289" i="87" s="1"/>
  <c r="NN290" i="87"/>
  <c r="NP290" i="87" s="1"/>
  <c r="NN291" i="87"/>
  <c r="NP291" i="87" s="1"/>
  <c r="NN292" i="87"/>
  <c r="NP292" i="87" s="1"/>
  <c r="NN293" i="87"/>
  <c r="NP293" i="87" s="1"/>
  <c r="NN294" i="87"/>
  <c r="NP294" i="87" s="1"/>
  <c r="NN295" i="87"/>
  <c r="NP295" i="87" s="1"/>
  <c r="NN296" i="87"/>
  <c r="NP296" i="87" s="1"/>
  <c r="NN297" i="87"/>
  <c r="NP297" i="87" s="1"/>
  <c r="NN298" i="87"/>
  <c r="NP298" i="87" s="1"/>
  <c r="NN299" i="87"/>
  <c r="NP299" i="87" s="1"/>
  <c r="NN300" i="87"/>
  <c r="NP300" i="87" s="1"/>
  <c r="NN301" i="87"/>
  <c r="NP301" i="87" s="1"/>
  <c r="NN302" i="87"/>
  <c r="NP302" i="87" s="1"/>
  <c r="NN303" i="87"/>
  <c r="NP303" i="87" s="1"/>
  <c r="NN304" i="87"/>
  <c r="NP304" i="87" s="1"/>
  <c r="NN305" i="87"/>
  <c r="NP305" i="87" s="1"/>
  <c r="NN306" i="87"/>
  <c r="NP306" i="87" s="1"/>
  <c r="NN307" i="87"/>
  <c r="NP307" i="87" s="1"/>
  <c r="NN308" i="87"/>
  <c r="NP308" i="87" s="1"/>
  <c r="NN309" i="87"/>
  <c r="NP309" i="87" s="1"/>
  <c r="NN310" i="87"/>
  <c r="NP310" i="87" s="1"/>
  <c r="NN311" i="87"/>
  <c r="NP311" i="87" s="1"/>
  <c r="NN312" i="87"/>
  <c r="NP312" i="87" s="1"/>
  <c r="NN313" i="87"/>
  <c r="NP313" i="87" s="1"/>
  <c r="NN314" i="87"/>
  <c r="NP314" i="87" s="1"/>
  <c r="NN315" i="87"/>
  <c r="NP315" i="87" s="1"/>
  <c r="NN316" i="87"/>
  <c r="NP316" i="87" s="1"/>
  <c r="NN317" i="87"/>
  <c r="NP317" i="87" s="1"/>
  <c r="NN318" i="87"/>
  <c r="NP318" i="87" s="1"/>
  <c r="NN319" i="87"/>
  <c r="NP319" i="87" s="1"/>
  <c r="NN320" i="87"/>
  <c r="NP320" i="87" s="1"/>
  <c r="NN321" i="87"/>
  <c r="NP321" i="87" s="1"/>
  <c r="NN322" i="87"/>
  <c r="NP322" i="87" s="1"/>
  <c r="NN323" i="87"/>
  <c r="NP323" i="87" s="1"/>
  <c r="NN324" i="87"/>
  <c r="NP324" i="87" s="1"/>
  <c r="NN325" i="87"/>
  <c r="NP325" i="87" s="1"/>
  <c r="NN326" i="87"/>
  <c r="NP326" i="87" s="1"/>
  <c r="NN327" i="87"/>
  <c r="NP327" i="87" s="1"/>
  <c r="NN328" i="87"/>
  <c r="NP328" i="87" s="1"/>
  <c r="NN329" i="87"/>
  <c r="NP329" i="87" s="1"/>
  <c r="NN330" i="87"/>
  <c r="NP330" i="87" s="1"/>
  <c r="NN331" i="87"/>
  <c r="NP331" i="87" s="1"/>
  <c r="NN332" i="87"/>
  <c r="NP332" i="87" s="1"/>
  <c r="NN333" i="87"/>
  <c r="NP333" i="87" s="1"/>
  <c r="NN334" i="87"/>
  <c r="NP334" i="87" s="1"/>
  <c r="NN335" i="87"/>
  <c r="NP335" i="87" s="1"/>
  <c r="NN336" i="87"/>
  <c r="NP336" i="87" s="1"/>
  <c r="NN337" i="87"/>
  <c r="NP337" i="87" s="1"/>
  <c r="NN338" i="87"/>
  <c r="NP338" i="87" s="1"/>
  <c r="NN339" i="87"/>
  <c r="NP339" i="87" s="1"/>
  <c r="NN340" i="87"/>
  <c r="NP340" i="87" s="1"/>
  <c r="NN341" i="87"/>
  <c r="NP341" i="87" s="1"/>
  <c r="NN342" i="87"/>
  <c r="NP342" i="87" s="1"/>
  <c r="NN343" i="87"/>
  <c r="NP343" i="87" s="1"/>
  <c r="NN344" i="87"/>
  <c r="NP344" i="87" s="1"/>
  <c r="NN345" i="87"/>
  <c r="NP345" i="87" s="1"/>
  <c r="NN346" i="87"/>
  <c r="NP346" i="87" s="1"/>
  <c r="NN347" i="87"/>
  <c r="NP347" i="87" s="1"/>
  <c r="NN348" i="87"/>
  <c r="NP348" i="87" s="1"/>
  <c r="NN349" i="87"/>
  <c r="NP349" i="87" s="1"/>
  <c r="NN350" i="87"/>
  <c r="NP350" i="87" s="1"/>
  <c r="NN351" i="87"/>
  <c r="NP351" i="87" s="1"/>
  <c r="NN352" i="87"/>
  <c r="NP352" i="87" s="1"/>
  <c r="NN353" i="87"/>
  <c r="NP353" i="87" s="1"/>
  <c r="NN354" i="87"/>
  <c r="NP354" i="87" s="1"/>
  <c r="NN355" i="87"/>
  <c r="NP355" i="87" s="1"/>
  <c r="NN356" i="87"/>
  <c r="NP356" i="87" s="1"/>
  <c r="NN357" i="87"/>
  <c r="NP357" i="87" s="1"/>
  <c r="NN358" i="87"/>
  <c r="NP358" i="87" s="1"/>
  <c r="NN359" i="87"/>
  <c r="NP359" i="87" s="1"/>
  <c r="NN360" i="87"/>
  <c r="NP360" i="87" s="1"/>
  <c r="NN361" i="87"/>
  <c r="NP361" i="87" s="1"/>
  <c r="NN362" i="87"/>
  <c r="NP362" i="87" s="1"/>
  <c r="NN363" i="87"/>
  <c r="NP363" i="87" s="1"/>
  <c r="NN364" i="87"/>
  <c r="NP364" i="87" s="1"/>
  <c r="NN365" i="87"/>
  <c r="NP365" i="87" s="1"/>
  <c r="NN366" i="87"/>
  <c r="NP366" i="87" s="1"/>
  <c r="NN367" i="87"/>
  <c r="NP367" i="87" s="1"/>
  <c r="NN368" i="87"/>
  <c r="NP368" i="87" s="1"/>
  <c r="NN369" i="87"/>
  <c r="NP369" i="87" s="1"/>
  <c r="NN370" i="87"/>
  <c r="NP370" i="87" s="1"/>
  <c r="NN371" i="87"/>
  <c r="NP371" i="87" s="1"/>
  <c r="NN372" i="87"/>
  <c r="NP372" i="87" s="1"/>
  <c r="NN373" i="87"/>
  <c r="NP373" i="87" s="1"/>
  <c r="NN374" i="87"/>
  <c r="NP374" i="87" s="1"/>
  <c r="NN375" i="87"/>
  <c r="NP375" i="87" s="1"/>
  <c r="NN376" i="87"/>
  <c r="NP376" i="87" s="1"/>
  <c r="NN377" i="87"/>
  <c r="NP377" i="87" s="1"/>
  <c r="NN378" i="87"/>
  <c r="NP378" i="87" s="1"/>
  <c r="NN379" i="87"/>
  <c r="NP379" i="87" s="1"/>
  <c r="NN380" i="87"/>
  <c r="NP380" i="87" s="1"/>
  <c r="NN381" i="87"/>
  <c r="NP381" i="87" s="1"/>
  <c r="NN382" i="87"/>
  <c r="NP382" i="87" s="1"/>
  <c r="NN383" i="87"/>
  <c r="NP383" i="87" s="1"/>
  <c r="NN384" i="87"/>
  <c r="NP384" i="87" s="1"/>
  <c r="NN385" i="87"/>
  <c r="NP385" i="87" s="1"/>
  <c r="NN386" i="87"/>
  <c r="NP386" i="87" s="1"/>
  <c r="NN387" i="87"/>
  <c r="NP387" i="87" s="1"/>
  <c r="NN388" i="87"/>
  <c r="NP388" i="87" s="1"/>
  <c r="NN389" i="87"/>
  <c r="NP389" i="87" s="1"/>
  <c r="NN390" i="87"/>
  <c r="NP390" i="87" s="1"/>
  <c r="NN391" i="87"/>
  <c r="NP391" i="87" s="1"/>
  <c r="NN392" i="87"/>
  <c r="NP392" i="87" s="1"/>
  <c r="NN393" i="87"/>
  <c r="NP393" i="87" s="1"/>
  <c r="NN394" i="87"/>
  <c r="NP394" i="87" s="1"/>
  <c r="NN395" i="87"/>
  <c r="NP395" i="87" s="1"/>
  <c r="NN396" i="87"/>
  <c r="NP396" i="87" s="1"/>
  <c r="NN397" i="87"/>
  <c r="NP397" i="87" s="1"/>
  <c r="NN398" i="87"/>
  <c r="NP398" i="87" s="1"/>
  <c r="NN399" i="87"/>
  <c r="NP399" i="87" s="1"/>
  <c r="NN400" i="87"/>
  <c r="NP400" i="87" s="1"/>
  <c r="NN401" i="87"/>
  <c r="NP401" i="87" s="1"/>
  <c r="NN402" i="87"/>
  <c r="NP402" i="87" s="1"/>
  <c r="NN403" i="87"/>
  <c r="NP403" i="87" s="1"/>
  <c r="NN404" i="87"/>
  <c r="NP404" i="87" s="1"/>
  <c r="NN405" i="87"/>
  <c r="NP405" i="87" s="1"/>
  <c r="NN406" i="87"/>
  <c r="NP406" i="87" s="1"/>
  <c r="NN407" i="87"/>
  <c r="NP407" i="87" s="1"/>
  <c r="NN408" i="87"/>
  <c r="NP408" i="87" s="1"/>
  <c r="NN409" i="87"/>
  <c r="NP409" i="87" s="1"/>
  <c r="NN410" i="87"/>
  <c r="NP410" i="87" s="1"/>
  <c r="NN411" i="87"/>
  <c r="NP411" i="87" s="1"/>
  <c r="NN412" i="87"/>
  <c r="NP412" i="87" s="1"/>
  <c r="NN413" i="87"/>
  <c r="NP413" i="87" s="1"/>
  <c r="NN414" i="87"/>
  <c r="NP414" i="87" s="1"/>
  <c r="NN415" i="87"/>
  <c r="NP415" i="87" s="1"/>
  <c r="NN416" i="87"/>
  <c r="NP416" i="87" s="1"/>
  <c r="NN417" i="87"/>
  <c r="NP417" i="87" s="1"/>
  <c r="NN418" i="87"/>
  <c r="NP418" i="87" s="1"/>
  <c r="NN419" i="87"/>
  <c r="NP419" i="87" s="1"/>
  <c r="NN420" i="87"/>
  <c r="NP420" i="87" s="1"/>
  <c r="NN421" i="87"/>
  <c r="NP421" i="87" s="1"/>
  <c r="NN422" i="87"/>
  <c r="NP422" i="87" s="1"/>
  <c r="NN423" i="87"/>
  <c r="NP423" i="87" s="1"/>
  <c r="NN424" i="87"/>
  <c r="NP424" i="87" s="1"/>
  <c r="NN425" i="87"/>
  <c r="NP425" i="87" s="1"/>
  <c r="NN426" i="87"/>
  <c r="NP426" i="87" s="1"/>
  <c r="NN427" i="87"/>
  <c r="NP427" i="87" s="1"/>
  <c r="NN428" i="87"/>
  <c r="NP428" i="87" s="1"/>
  <c r="NN429" i="87"/>
  <c r="NP429" i="87" s="1"/>
  <c r="NN430" i="87"/>
  <c r="NP430" i="87" s="1"/>
  <c r="NN431" i="87"/>
  <c r="NP431" i="87" s="1"/>
  <c r="NN432" i="87"/>
  <c r="NP432" i="87" s="1"/>
  <c r="NN433" i="87"/>
  <c r="NP433" i="87" s="1"/>
  <c r="NN434" i="87"/>
  <c r="NP434" i="87" s="1"/>
  <c r="NN435" i="87"/>
  <c r="NP435" i="87" s="1"/>
  <c r="NN436" i="87"/>
  <c r="NP436" i="87" s="1"/>
  <c r="NN437" i="87"/>
  <c r="NP437" i="87" s="1"/>
  <c r="NN438" i="87"/>
  <c r="NP438" i="87" s="1"/>
  <c r="NN439" i="87"/>
  <c r="NP439" i="87" s="1"/>
  <c r="NN440" i="87"/>
  <c r="NP440" i="87" s="1"/>
  <c r="NN441" i="87"/>
  <c r="NP441" i="87" s="1"/>
  <c r="NN442" i="87"/>
  <c r="NP442" i="87" s="1"/>
  <c r="NN443" i="87"/>
  <c r="NP443" i="87" s="1"/>
  <c r="NN444" i="87"/>
  <c r="NP444" i="87" s="1"/>
  <c r="NN445" i="87"/>
  <c r="NP445" i="87" s="1"/>
  <c r="NN446" i="87"/>
  <c r="NP446" i="87" s="1"/>
  <c r="NN447" i="87"/>
  <c r="NP447" i="87" s="1"/>
  <c r="NN448" i="87"/>
  <c r="NP448" i="87" s="1"/>
  <c r="NN449" i="87"/>
  <c r="NP449" i="87" s="1"/>
  <c r="NN450" i="87"/>
  <c r="NP450" i="87" s="1"/>
  <c r="NN451" i="87"/>
  <c r="NP451" i="87" s="1"/>
  <c r="NN452" i="87"/>
  <c r="NP452" i="87" s="1"/>
  <c r="NN453" i="87"/>
  <c r="NP453" i="87" s="1"/>
  <c r="NN454" i="87"/>
  <c r="NP454" i="87" s="1"/>
  <c r="NN455" i="87"/>
  <c r="NP455" i="87" s="1"/>
  <c r="NN456" i="87"/>
  <c r="NP456" i="87" s="1"/>
  <c r="NN457" i="87"/>
  <c r="NP457" i="87" s="1"/>
  <c r="NN458" i="87"/>
  <c r="NP458" i="87" s="1"/>
  <c r="NN459" i="87"/>
  <c r="NP459" i="87" s="1"/>
  <c r="NN460" i="87"/>
  <c r="NP460" i="87" s="1"/>
  <c r="NN461" i="87"/>
  <c r="NP461" i="87" s="1"/>
  <c r="NN462" i="87"/>
  <c r="NP462" i="87" s="1"/>
  <c r="NN463" i="87"/>
  <c r="NP463" i="87" s="1"/>
  <c r="NN464" i="87"/>
  <c r="NP464" i="87" s="1"/>
  <c r="NN465" i="87"/>
  <c r="NP465" i="87" s="1"/>
  <c r="NN466" i="87"/>
  <c r="NP466" i="87" s="1"/>
  <c r="NN467" i="87"/>
  <c r="NP467" i="87" s="1"/>
  <c r="NN468" i="87"/>
  <c r="NP468" i="87" s="1"/>
  <c r="NN469" i="87"/>
  <c r="NP469" i="87" s="1"/>
  <c r="NN470" i="87"/>
  <c r="NP470" i="87" s="1"/>
  <c r="NN471" i="87"/>
  <c r="NP471" i="87" s="1"/>
  <c r="NN472" i="87"/>
  <c r="NP472" i="87" s="1"/>
  <c r="NN473" i="87"/>
  <c r="NP473" i="87" s="1"/>
  <c r="NN474" i="87"/>
  <c r="NP474" i="87" s="1"/>
  <c r="NN475" i="87"/>
  <c r="NP475" i="87" s="1"/>
  <c r="NN476" i="87"/>
  <c r="NP476" i="87" s="1"/>
  <c r="NN477" i="87"/>
  <c r="NP477" i="87" s="1"/>
  <c r="NN478" i="87"/>
  <c r="NP478" i="87" s="1"/>
  <c r="NN479" i="87"/>
  <c r="NP479" i="87" s="1"/>
  <c r="NN480" i="87"/>
  <c r="NP480" i="87" s="1"/>
  <c r="NN481" i="87"/>
  <c r="NP481" i="87" s="1"/>
  <c r="NN482" i="87"/>
  <c r="NP482" i="87" s="1"/>
  <c r="NN483" i="87"/>
  <c r="NP483" i="87" s="1"/>
  <c r="NN484" i="87"/>
  <c r="NP484" i="87" s="1"/>
  <c r="NN485" i="87"/>
  <c r="NP485" i="87" s="1"/>
  <c r="NN486" i="87"/>
  <c r="NP486" i="87" s="1"/>
  <c r="NN487" i="87"/>
  <c r="NP487" i="87" s="1"/>
  <c r="NN488" i="87"/>
  <c r="NP488" i="87" s="1"/>
  <c r="NN489" i="87"/>
  <c r="NP489" i="87" s="1"/>
  <c r="NN490" i="87"/>
  <c r="NP490" i="87" s="1"/>
  <c r="NN491" i="87"/>
  <c r="NP491" i="87" s="1"/>
  <c r="NN492" i="87"/>
  <c r="NP492" i="87" s="1"/>
  <c r="NN493" i="87"/>
  <c r="NP493" i="87" s="1"/>
  <c r="NN494" i="87"/>
  <c r="NP494" i="87" s="1"/>
  <c r="NN495" i="87"/>
  <c r="NP495" i="87" s="1"/>
  <c r="NN496" i="87"/>
  <c r="NP496" i="87" s="1"/>
  <c r="NN497" i="87"/>
  <c r="NP497" i="87" s="1"/>
  <c r="NN498" i="87"/>
  <c r="NP498" i="87" s="1"/>
  <c r="NN499" i="87"/>
  <c r="NP499" i="87" s="1"/>
  <c r="NN500" i="87"/>
  <c r="NP500" i="87" s="1"/>
  <c r="NN501" i="87"/>
  <c r="NP501" i="87" s="1"/>
  <c r="NN502" i="87"/>
  <c r="NP502" i="87" s="1"/>
  <c r="NN503" i="87"/>
  <c r="NP503" i="87" s="1"/>
  <c r="NN504" i="87"/>
  <c r="NP504" i="87" s="1"/>
  <c r="NN505" i="87"/>
  <c r="NP505" i="87" s="1"/>
  <c r="NN506" i="87"/>
  <c r="NP506" i="87" s="1"/>
  <c r="NN507" i="87"/>
  <c r="NP507" i="87" s="1"/>
  <c r="NN508" i="87"/>
  <c r="NP508" i="87" s="1"/>
  <c r="NN509" i="87"/>
  <c r="NP509" i="87" s="1"/>
  <c r="NN510" i="87"/>
  <c r="NP510" i="87" s="1"/>
  <c r="NN511" i="87"/>
  <c r="NP511" i="87" s="1"/>
  <c r="NN512" i="87"/>
  <c r="NP512" i="87" s="1"/>
  <c r="NN513" i="87"/>
  <c r="NP513" i="87" s="1"/>
  <c r="NN514" i="87"/>
  <c r="NP514" i="87" s="1"/>
  <c r="NN515" i="87"/>
  <c r="NP515" i="87" s="1"/>
  <c r="NN516" i="87"/>
  <c r="NP516" i="87" s="1"/>
  <c r="NN517" i="87"/>
  <c r="NP517" i="87" s="1"/>
  <c r="NN518" i="87"/>
  <c r="NP518" i="87" s="1"/>
  <c r="NN519" i="87"/>
  <c r="NP519" i="87" s="1"/>
  <c r="NN520" i="87"/>
  <c r="NP520" i="87" s="1"/>
  <c r="NN521" i="87"/>
  <c r="NP521" i="87" s="1"/>
  <c r="NN522" i="87"/>
  <c r="NP522" i="87" s="1"/>
  <c r="NN523" i="87"/>
  <c r="NP523" i="87" s="1"/>
  <c r="NN524" i="87"/>
  <c r="NP524" i="87" s="1"/>
  <c r="NN525" i="87"/>
  <c r="NP525" i="87" s="1"/>
  <c r="NN526" i="87"/>
  <c r="NP526" i="87" s="1"/>
  <c r="NN527" i="87"/>
  <c r="NP527" i="87" s="1"/>
  <c r="NN528" i="87"/>
  <c r="NP528" i="87" s="1"/>
  <c r="NN529" i="87"/>
  <c r="NP529" i="87" s="1"/>
  <c r="NN530" i="87"/>
  <c r="NP530" i="87" s="1"/>
  <c r="NN531" i="87"/>
  <c r="NP531" i="87" s="1"/>
  <c r="NN532" i="87"/>
  <c r="NP532" i="87" s="1"/>
  <c r="NN533" i="87"/>
  <c r="NP533" i="87" s="1"/>
  <c r="NN534" i="87"/>
  <c r="NP534" i="87" s="1"/>
  <c r="NN535" i="87"/>
  <c r="NP535" i="87" s="1"/>
  <c r="NN536" i="87"/>
  <c r="NP536" i="87" s="1"/>
  <c r="NN537" i="87"/>
  <c r="NP537" i="87" s="1"/>
  <c r="NN538" i="87"/>
  <c r="NP538" i="87" s="1"/>
  <c r="NN539" i="87"/>
  <c r="NP539" i="87" s="1"/>
  <c r="NM174" i="87"/>
  <c r="NM238" i="87"/>
  <c r="NM314" i="87"/>
  <c r="NZ314" i="87" s="1"/>
  <c r="NL6" i="87"/>
  <c r="OC6" i="87" s="1" a="1"/>
  <c r="OC6" i="87" s="1"/>
  <c r="NL7" i="87"/>
  <c r="NL8" i="87"/>
  <c r="NL9" i="87"/>
  <c r="NM9" i="87" s="1"/>
  <c r="NL10" i="87"/>
  <c r="NQ10" i="87" s="1"/>
  <c r="NL11" i="87"/>
  <c r="NL12" i="87"/>
  <c r="NL15" i="87"/>
  <c r="NL16" i="87"/>
  <c r="NL17" i="87"/>
  <c r="NS17" i="87" s="1"/>
  <c r="NL21" i="87"/>
  <c r="NL24" i="87"/>
  <c r="NV24" i="87" s="1" a="1"/>
  <c r="NV24" i="87" s="1"/>
  <c r="NL26" i="87"/>
  <c r="NL27" i="87"/>
  <c r="NT27" i="87" s="1"/>
  <c r="NL28" i="87"/>
  <c r="NW28" i="87" s="1" a="1"/>
  <c r="NW28" i="87" s="1"/>
  <c r="NL35" i="87"/>
  <c r="NL36" i="87"/>
  <c r="NT36" i="87" s="1"/>
  <c r="NL38" i="87"/>
  <c r="NM38" i="87" s="1"/>
  <c r="NL44" i="87"/>
  <c r="NR44" i="87" s="1"/>
  <c r="NL45" i="87"/>
  <c r="NL46" i="87"/>
  <c r="NL47" i="87"/>
  <c r="NT47" i="87" s="1"/>
  <c r="NL48" i="87"/>
  <c r="NL49" i="87"/>
  <c r="NL50" i="87"/>
  <c r="NM50" i="87" s="1"/>
  <c r="NL51" i="87"/>
  <c r="NR51" i="87" s="1"/>
  <c r="NL52" i="87"/>
  <c r="NR52" i="87" s="1"/>
  <c r="NL53" i="87"/>
  <c r="NL55" i="87"/>
  <c r="NL58" i="87"/>
  <c r="NL59" i="87"/>
  <c r="NL63" i="87"/>
  <c r="NL65" i="87"/>
  <c r="NV65" i="87" s="1" a="1"/>
  <c r="NV65" i="87" s="1"/>
  <c r="NL67" i="87"/>
  <c r="NR67" i="87" s="1"/>
  <c r="NL68" i="87"/>
  <c r="NL69" i="87"/>
  <c r="NL73" i="87"/>
  <c r="NU73" i="87" s="1"/>
  <c r="NL75" i="87"/>
  <c r="NL76" i="87"/>
  <c r="NL78" i="87"/>
  <c r="NL79" i="87"/>
  <c r="NT79" i="87" s="1"/>
  <c r="NL80" i="87"/>
  <c r="NT80" i="87" s="1"/>
  <c r="NL81" i="87"/>
  <c r="NX81" i="87" s="1" a="1"/>
  <c r="NX81" i="87" s="1"/>
  <c r="NL82" i="87"/>
  <c r="NL83" i="87"/>
  <c r="NL93" i="87"/>
  <c r="NM93" i="87" s="1"/>
  <c r="OG93" i="87" s="1"/>
  <c r="NL94" i="87"/>
  <c r="NQ94" i="87" s="1"/>
  <c r="NL96" i="87"/>
  <c r="NL98" i="87"/>
  <c r="NL100" i="87"/>
  <c r="NR100" i="87" s="1"/>
  <c r="NL101" i="87"/>
  <c r="NL102" i="87"/>
  <c r="NM102" i="87" s="1"/>
  <c r="NL103" i="87"/>
  <c r="NL104" i="87"/>
  <c r="NL105" i="87"/>
  <c r="NL106" i="87"/>
  <c r="NX106" i="87" s="1" a="1"/>
  <c r="NX106" i="87" s="1"/>
  <c r="NL107" i="87"/>
  <c r="NT107" i="87" s="1"/>
  <c r="NL109" i="87"/>
  <c r="NM109" i="87" s="1"/>
  <c r="NL110" i="87"/>
  <c r="NL112" i="87"/>
  <c r="NT112" i="87" s="1"/>
  <c r="NL114" i="87"/>
  <c r="NQ114" i="87" s="1"/>
  <c r="NL115" i="87"/>
  <c r="NL117" i="87"/>
  <c r="NL118" i="87"/>
  <c r="NS118" i="87" s="1"/>
  <c r="NL120" i="87"/>
  <c r="NR120" i="87" s="1"/>
  <c r="NL121" i="87"/>
  <c r="NL128" i="87"/>
  <c r="OB128" i="87" s="1" a="1"/>
  <c r="OB128" i="87" s="1"/>
  <c r="NL129" i="87"/>
  <c r="NS129" i="87" s="1"/>
  <c r="NL132" i="87"/>
  <c r="NR132" i="87" s="1"/>
  <c r="NL133" i="87"/>
  <c r="NT133" i="87" s="1"/>
  <c r="NL139" i="87"/>
  <c r="NL140" i="87"/>
  <c r="NL141" i="87"/>
  <c r="NL142" i="87"/>
  <c r="NU142" i="87" s="1"/>
  <c r="NL143" i="87"/>
  <c r="NL153" i="87"/>
  <c r="NL155" i="87"/>
  <c r="NT155" i="87" s="1"/>
  <c r="NL156" i="87"/>
  <c r="OC156" i="87" s="1" a="1"/>
  <c r="OC156" i="87" s="1"/>
  <c r="NL157" i="87"/>
  <c r="NL158" i="87"/>
  <c r="NL159" i="87"/>
  <c r="NU159" i="87" s="1"/>
  <c r="NL160" i="87"/>
  <c r="NT160" i="87" s="1"/>
  <c r="NL161" i="87"/>
  <c r="NM161" i="87" s="1"/>
  <c r="OO161" i="87" s="1"/>
  <c r="NL162" i="87"/>
  <c r="NV162" i="87" s="1" a="1"/>
  <c r="NV162" i="87" s="1"/>
  <c r="NL170" i="87"/>
  <c r="NL172" i="87"/>
  <c r="NR172" i="87" s="1"/>
  <c r="NL174" i="87"/>
  <c r="NL175" i="87"/>
  <c r="NL176" i="87"/>
  <c r="NL177" i="87"/>
  <c r="NM177" i="87" s="1"/>
  <c r="ON177" i="87" s="1"/>
  <c r="NL178" i="87"/>
  <c r="NS178" i="87" s="1"/>
  <c r="NL179" i="87"/>
  <c r="OB179" i="87" s="1" a="1"/>
  <c r="OB179" i="87" s="1"/>
  <c r="NL182" i="87"/>
  <c r="NL183" i="87"/>
  <c r="NL184" i="87"/>
  <c r="NL185" i="87"/>
  <c r="NL186" i="87"/>
  <c r="NU186" i="87" s="1"/>
  <c r="NL191" i="87"/>
  <c r="NL192" i="87"/>
  <c r="NL193" i="87"/>
  <c r="NL194" i="87"/>
  <c r="NS194" i="87" s="1"/>
  <c r="NL198" i="87"/>
  <c r="NL199" i="87"/>
  <c r="NL200" i="87"/>
  <c r="NR200" i="87" s="1"/>
  <c r="NL201" i="87"/>
  <c r="NL202" i="87"/>
  <c r="NU202" i="87" s="1"/>
  <c r="NL203" i="87"/>
  <c r="NX203" i="87" s="1" a="1"/>
  <c r="NX203" i="87" s="1"/>
  <c r="NL205" i="87"/>
  <c r="NL206" i="87"/>
  <c r="NM206" i="87" s="1"/>
  <c r="NL207" i="87"/>
  <c r="OB207" i="87" s="1" a="1"/>
  <c r="OB207" i="87" s="1"/>
  <c r="NL208" i="87"/>
  <c r="NL209" i="87"/>
  <c r="NL210" i="87"/>
  <c r="NL212" i="87"/>
  <c r="NR212" i="87" s="1"/>
  <c r="NL213" i="87"/>
  <c r="OB213" i="87" s="1" a="1"/>
  <c r="OB213" i="87" s="1"/>
  <c r="NL214" i="87"/>
  <c r="NL215" i="87"/>
  <c r="NL216" i="87"/>
  <c r="NR216" i="87" s="1"/>
  <c r="NL217" i="87"/>
  <c r="NL218" i="87"/>
  <c r="NL220" i="87"/>
  <c r="NR220" i="87" s="1"/>
  <c r="NL221" i="87"/>
  <c r="NV221" i="87" s="1" a="1"/>
  <c r="NV221" i="87" s="1"/>
  <c r="NL223" i="87"/>
  <c r="NL224" i="87"/>
  <c r="OB224" i="87" s="1" a="1"/>
  <c r="OB224" i="87" s="1"/>
  <c r="NL230" i="87"/>
  <c r="NQ230" i="87" s="1"/>
  <c r="NL231" i="87"/>
  <c r="NL233" i="87"/>
  <c r="NS233" i="87" s="1"/>
  <c r="NL234" i="87"/>
  <c r="NL235" i="87"/>
  <c r="NL236" i="87"/>
  <c r="NR236" i="87" s="1"/>
  <c r="NL238" i="87"/>
  <c r="NL241" i="87"/>
  <c r="NL244" i="87"/>
  <c r="NR244" i="87" s="1"/>
  <c r="NL251" i="87"/>
  <c r="NL253" i="87"/>
  <c r="NQ253" i="87" s="1"/>
  <c r="NL254" i="87"/>
  <c r="NL255" i="87"/>
  <c r="NU255" i="87" s="1"/>
  <c r="NL258" i="87"/>
  <c r="NL260" i="87"/>
  <c r="NT260" i="87" s="1"/>
  <c r="NL269" i="87"/>
  <c r="NL274" i="87"/>
  <c r="NL287" i="87"/>
  <c r="NU287" i="87" s="1"/>
  <c r="NL289" i="87"/>
  <c r="NL290" i="87"/>
  <c r="NL291" i="87"/>
  <c r="NL295" i="87"/>
  <c r="NL296" i="87"/>
  <c r="NL299" i="87"/>
  <c r="NL303" i="87"/>
  <c r="NL304" i="87"/>
  <c r="OD304" i="87" s="1" a="1"/>
  <c r="OD304" i="87" s="1"/>
  <c r="NL306" i="87"/>
  <c r="NL310" i="87"/>
  <c r="NL311" i="87"/>
  <c r="OD311" i="87" s="1" a="1"/>
  <c r="OD311" i="87" s="1"/>
  <c r="NL312" i="87"/>
  <c r="NL313" i="87"/>
  <c r="NQ313" i="87" s="1"/>
  <c r="NL314" i="87"/>
  <c r="NL315" i="87"/>
  <c r="NL317" i="87"/>
  <c r="NM317" i="87" s="1"/>
  <c r="OJ317" i="87" s="1"/>
  <c r="NL318" i="87"/>
  <c r="NS318" i="87" s="1"/>
  <c r="NL319" i="87"/>
  <c r="NU319" i="87" s="1"/>
  <c r="NL320" i="87"/>
  <c r="NL332" i="87"/>
  <c r="NL333" i="87"/>
  <c r="NL334" i="87"/>
  <c r="NL336" i="87"/>
  <c r="NL337" i="87"/>
  <c r="NQ337" i="87" s="1"/>
  <c r="NL339" i="87"/>
  <c r="NR339" i="87" s="1"/>
  <c r="NL340" i="87"/>
  <c r="NR340" i="87" s="1"/>
  <c r="NL342" i="87"/>
  <c r="NL343" i="87"/>
  <c r="NL344" i="87"/>
  <c r="OC344" i="87" s="1" a="1"/>
  <c r="OC344" i="87" s="1"/>
  <c r="NL345" i="87"/>
  <c r="NM345" i="87" s="1"/>
  <c r="NY345" i="87" s="1"/>
  <c r="NL347" i="87"/>
  <c r="NL352" i="87"/>
  <c r="NL353" i="87"/>
  <c r="NL354" i="87"/>
  <c r="NL355" i="87"/>
  <c r="NR355" i="87" s="1"/>
  <c r="NL356" i="87"/>
  <c r="NL358" i="87"/>
  <c r="NL359" i="87"/>
  <c r="NL361" i="87"/>
  <c r="NL363" i="87"/>
  <c r="NL364" i="87"/>
  <c r="NL369" i="87"/>
  <c r="NL371" i="87"/>
  <c r="NL372" i="87"/>
  <c r="NX372" i="87" s="1" a="1"/>
  <c r="NX372" i="87" s="1"/>
  <c r="NL374" i="87"/>
  <c r="NS374" i="87" s="1"/>
  <c r="NL377" i="87"/>
  <c r="NQ377" i="87" s="1"/>
  <c r="NL383" i="87"/>
  <c r="NL385" i="87"/>
  <c r="NL386" i="87"/>
  <c r="NQ386" i="87" s="1"/>
  <c r="NL390" i="87"/>
  <c r="NS390" i="87" s="1"/>
  <c r="NL391" i="87"/>
  <c r="NL392" i="87"/>
  <c r="NL395" i="87"/>
  <c r="NR395" i="87" s="1"/>
  <c r="NL399" i="87"/>
  <c r="NL401" i="87"/>
  <c r="NL404" i="87"/>
  <c r="NW404" i="87" s="1" a="1"/>
  <c r="NW404" i="87" s="1"/>
  <c r="NL405" i="87"/>
  <c r="NM405" i="87" s="1"/>
  <c r="NY405" i="87" s="1"/>
  <c r="NL406" i="87"/>
  <c r="NL408" i="87"/>
  <c r="NL409" i="87"/>
  <c r="NL411" i="87"/>
  <c r="NL412" i="87"/>
  <c r="NR412" i="87" s="1"/>
  <c r="NL413" i="87"/>
  <c r="NL414" i="87"/>
  <c r="NL421" i="87"/>
  <c r="NL424" i="87"/>
  <c r="NL430" i="87"/>
  <c r="NL431" i="87"/>
  <c r="NL432" i="87"/>
  <c r="NL434" i="87"/>
  <c r="NQ434" i="87" s="1"/>
  <c r="NL438" i="87"/>
  <c r="NM438" i="87" s="1"/>
  <c r="NL439" i="87"/>
  <c r="NW439" i="87" s="1" a="1"/>
  <c r="NW439" i="87" s="1"/>
  <c r="NL440" i="87"/>
  <c r="OD440" i="87" s="1" a="1"/>
  <c r="OD440" i="87" s="1"/>
  <c r="NL441" i="87"/>
  <c r="NL442" i="87"/>
  <c r="NL443" i="87"/>
  <c r="NR443" i="87" s="1"/>
  <c r="NL444" i="87"/>
  <c r="NR444" i="87" s="1"/>
  <c r="NL445" i="87"/>
  <c r="NS445" i="87" s="1"/>
  <c r="NL446" i="87"/>
  <c r="NQ446" i="87" s="1"/>
  <c r="NL447" i="87"/>
  <c r="NU447" i="87" s="1"/>
  <c r="NL448" i="87"/>
  <c r="OC448" i="87" s="1" a="1"/>
  <c r="OC448" i="87" s="1"/>
  <c r="NL452" i="87"/>
  <c r="NL454" i="87"/>
  <c r="OB454" i="87" s="1" a="1"/>
  <c r="OB454" i="87" s="1"/>
  <c r="NL457" i="87"/>
  <c r="NL458" i="87"/>
  <c r="NS458" i="87" s="1"/>
  <c r="NL464" i="87"/>
  <c r="NL465" i="87"/>
  <c r="NL467" i="87"/>
  <c r="NL468" i="87"/>
  <c r="NL470" i="87"/>
  <c r="NL471" i="87"/>
  <c r="NL473" i="87"/>
  <c r="NL474" i="87"/>
  <c r="NL476" i="87"/>
  <c r="NL478" i="87"/>
  <c r="NV478" i="87" s="1" a="1"/>
  <c r="NV478" i="87" s="1"/>
  <c r="NL479" i="87"/>
  <c r="NL480" i="87"/>
  <c r="NL481" i="87"/>
  <c r="NV481" i="87" s="1" a="1"/>
  <c r="NV481" i="87" s="1"/>
  <c r="NL482" i="87"/>
  <c r="NL483" i="87"/>
  <c r="NR483" i="87" s="1"/>
  <c r="NL486" i="87"/>
  <c r="NQ486" i="87" s="1"/>
  <c r="NL487" i="87"/>
  <c r="NL488" i="87"/>
  <c r="NL489" i="87"/>
  <c r="NL490" i="87"/>
  <c r="NU490" i="87" s="1"/>
  <c r="NL491" i="87"/>
  <c r="NR491" i="87" s="1"/>
  <c r="NL492" i="87"/>
  <c r="NR492" i="87" s="1"/>
  <c r="NL493" i="87"/>
  <c r="OD493" i="87" s="1" a="1"/>
  <c r="OD493" i="87" s="1"/>
  <c r="NL494" i="87"/>
  <c r="NU494" i="87" s="1"/>
  <c r="NL495" i="87"/>
  <c r="NL497" i="87"/>
  <c r="OD497" i="87" s="1" a="1"/>
  <c r="OD497" i="87" s="1"/>
  <c r="NL498" i="87"/>
  <c r="NL499" i="87"/>
  <c r="NL500" i="87"/>
  <c r="NR500" i="87" s="1"/>
  <c r="NL506" i="87"/>
  <c r="NL510" i="87"/>
  <c r="NL511" i="87"/>
  <c r="OC511" i="87" s="1" a="1"/>
  <c r="OC511" i="87" s="1"/>
  <c r="NL512" i="87"/>
  <c r="NL513" i="87"/>
  <c r="NL515" i="87"/>
  <c r="NL517" i="87"/>
  <c r="NM517" i="87" s="1"/>
  <c r="NL518" i="87"/>
  <c r="NL519" i="87"/>
  <c r="OD519" i="87" s="1" a="1"/>
  <c r="OD519" i="87" s="1"/>
  <c r="NL520" i="87"/>
  <c r="NL523" i="87"/>
  <c r="NR523" i="87" s="1"/>
  <c r="NL524" i="87"/>
  <c r="NR524" i="87" s="1"/>
  <c r="NL526" i="87"/>
  <c r="NL528" i="87"/>
  <c r="NL529" i="87"/>
  <c r="NL530" i="87"/>
  <c r="NL531" i="87"/>
  <c r="NL532" i="87"/>
  <c r="NR532" i="87" s="1"/>
  <c r="NL533" i="87"/>
  <c r="NM533" i="87" s="1"/>
  <c r="ON533" i="87" s="1"/>
  <c r="NL534" i="87"/>
  <c r="NL536" i="87"/>
  <c r="OB536" i="87" s="1" a="1"/>
  <c r="OB536" i="87" s="1"/>
  <c r="NK2" i="87"/>
  <c r="NJ2" i="87" s="1"/>
  <c r="NK3" i="87"/>
  <c r="NJ3" i="87" s="1"/>
  <c r="NK4" i="87"/>
  <c r="NJ4" i="87" s="1"/>
  <c r="NK5" i="87"/>
  <c r="NJ5" i="87" s="1"/>
  <c r="NK6" i="87"/>
  <c r="NK7" i="87"/>
  <c r="NJ7" i="87" s="1"/>
  <c r="NK8" i="87"/>
  <c r="NJ8" i="87" s="1"/>
  <c r="NK9" i="87"/>
  <c r="NK10" i="87"/>
  <c r="NK11" i="87"/>
  <c r="NK12" i="87"/>
  <c r="NJ12" i="87" s="1"/>
  <c r="NK13" i="87"/>
  <c r="NK14" i="87"/>
  <c r="NJ14" i="87" s="1"/>
  <c r="NK15" i="87"/>
  <c r="NK16" i="87"/>
  <c r="NK17" i="87"/>
  <c r="NK18" i="87"/>
  <c r="NJ18" i="87" s="1"/>
  <c r="NK19" i="87"/>
  <c r="NJ19" i="87" s="1"/>
  <c r="NK20" i="87"/>
  <c r="NJ20" i="87" s="1"/>
  <c r="NK21" i="87"/>
  <c r="NJ21" i="87" s="1"/>
  <c r="NK22" i="87"/>
  <c r="NJ22" i="87" s="1"/>
  <c r="NK23" i="87"/>
  <c r="NJ23" i="87" s="1"/>
  <c r="NK24" i="87"/>
  <c r="NJ24" i="87" s="1"/>
  <c r="NK25" i="87"/>
  <c r="NK26" i="87"/>
  <c r="NK27" i="87"/>
  <c r="NK28" i="87"/>
  <c r="NK29" i="87"/>
  <c r="NK30" i="87"/>
  <c r="NJ30" i="87" s="1"/>
  <c r="NK31" i="87"/>
  <c r="NJ31" i="87" s="1"/>
  <c r="NK32" i="87"/>
  <c r="NJ32" i="87" s="1"/>
  <c r="NK33" i="87"/>
  <c r="NJ33" i="87" s="1"/>
  <c r="NK34" i="87"/>
  <c r="NJ34" i="87" s="1"/>
  <c r="NK35" i="87"/>
  <c r="NK36" i="87"/>
  <c r="NK37" i="87"/>
  <c r="NJ37" i="87" s="1"/>
  <c r="NK38" i="87"/>
  <c r="NK39" i="87"/>
  <c r="NJ39" i="87" s="1"/>
  <c r="NK40" i="87"/>
  <c r="NJ40" i="87" s="1"/>
  <c r="NK41" i="87"/>
  <c r="NJ41" i="87" s="1"/>
  <c r="NK42" i="87"/>
  <c r="NJ42" i="87" s="1"/>
  <c r="NK43" i="87"/>
  <c r="NJ43" i="87" s="1"/>
  <c r="NK44" i="87"/>
  <c r="NK45" i="87"/>
  <c r="NK46" i="87"/>
  <c r="NK47" i="87"/>
  <c r="NK48" i="87"/>
  <c r="NK49" i="87"/>
  <c r="NK50" i="87"/>
  <c r="NK51" i="87"/>
  <c r="NK52" i="87"/>
  <c r="NK53" i="87"/>
  <c r="NK54" i="87"/>
  <c r="NK55" i="87"/>
  <c r="NK56" i="87"/>
  <c r="NJ56" i="87" s="1"/>
  <c r="NK57" i="87"/>
  <c r="NJ57" i="87" s="1"/>
  <c r="NK58" i="87"/>
  <c r="NK59" i="87"/>
  <c r="NK60" i="87"/>
  <c r="NJ60" i="87" s="1"/>
  <c r="NK61" i="87"/>
  <c r="NJ61" i="87" s="1"/>
  <c r="NK62" i="87"/>
  <c r="NJ62" i="87" s="1"/>
  <c r="NK63" i="87"/>
  <c r="NK64" i="87"/>
  <c r="NJ64" i="87" s="1"/>
  <c r="NK65" i="87"/>
  <c r="NJ65" i="87" s="1"/>
  <c r="NK66" i="87"/>
  <c r="NJ66" i="87" s="1"/>
  <c r="NK67" i="87"/>
  <c r="NK68" i="87"/>
  <c r="NK69" i="87"/>
  <c r="NK70" i="87"/>
  <c r="NJ70" i="87" s="1"/>
  <c r="NK71" i="87"/>
  <c r="NJ71" i="87" s="1"/>
  <c r="NK72" i="87"/>
  <c r="NJ72" i="87" s="1"/>
  <c r="NK73" i="87"/>
  <c r="NK74" i="87"/>
  <c r="NJ74" i="87" s="1"/>
  <c r="NK75" i="87"/>
  <c r="NK76" i="87"/>
  <c r="NK77" i="87"/>
  <c r="NJ77" i="87" s="1"/>
  <c r="NK78" i="87"/>
  <c r="NK79" i="87"/>
  <c r="NK80" i="87"/>
  <c r="NK81" i="87"/>
  <c r="NK82" i="87"/>
  <c r="NK83" i="87"/>
  <c r="NK84" i="87"/>
  <c r="NJ84" i="87" s="1"/>
  <c r="NK85" i="87"/>
  <c r="NJ85" i="87" s="1"/>
  <c r="NK86" i="87"/>
  <c r="NJ86" i="87" s="1"/>
  <c r="NK87" i="87"/>
  <c r="NJ87" i="87" s="1"/>
  <c r="NK88" i="87"/>
  <c r="NJ88" i="87" s="1"/>
  <c r="NK89" i="87"/>
  <c r="NK90" i="87"/>
  <c r="NK91" i="87"/>
  <c r="NJ91" i="87" s="1"/>
  <c r="NK92" i="87"/>
  <c r="NJ92" i="87" s="1"/>
  <c r="NK93" i="87"/>
  <c r="NJ93" i="87" s="1"/>
  <c r="NK94" i="87"/>
  <c r="NK95" i="87"/>
  <c r="NJ95" i="87" s="1"/>
  <c r="NK96" i="87"/>
  <c r="NK97" i="87"/>
  <c r="NK98" i="87"/>
  <c r="NK99" i="87"/>
  <c r="NJ99" i="87" s="1"/>
  <c r="NK100" i="87"/>
  <c r="NK101" i="87"/>
  <c r="NK102" i="87"/>
  <c r="NK103" i="87"/>
  <c r="NK104" i="87"/>
  <c r="NK105" i="87"/>
  <c r="NK106" i="87"/>
  <c r="NK107" i="87"/>
  <c r="NK108" i="87"/>
  <c r="NJ108" i="87" s="1"/>
  <c r="NK109" i="87"/>
  <c r="NK110" i="87"/>
  <c r="NK111" i="87"/>
  <c r="NJ111" i="87" s="1"/>
  <c r="NK112" i="87"/>
  <c r="NK113" i="87"/>
  <c r="NJ113" i="87" s="1"/>
  <c r="NK114" i="87"/>
  <c r="NK115" i="87"/>
  <c r="NK116" i="87"/>
  <c r="NJ116" i="87" s="1"/>
  <c r="NK117" i="87"/>
  <c r="NJ117" i="87" s="1"/>
  <c r="NK118" i="87"/>
  <c r="NK119" i="87"/>
  <c r="NJ119" i="87" s="1"/>
  <c r="NK120" i="87"/>
  <c r="NK121" i="87"/>
  <c r="NK122" i="87"/>
  <c r="NJ122" i="87" s="1"/>
  <c r="NK123" i="87"/>
  <c r="NJ123" i="87" s="1"/>
  <c r="NK124" i="87"/>
  <c r="NJ124" i="87" s="1"/>
  <c r="NK125" i="87"/>
  <c r="NJ125" i="87" s="1"/>
  <c r="NK126" i="87"/>
  <c r="NJ126" i="87" s="1"/>
  <c r="NK127" i="87"/>
  <c r="NJ127" i="87" s="1"/>
  <c r="NK128" i="87"/>
  <c r="NK129" i="87"/>
  <c r="NK130" i="87"/>
  <c r="NJ130" i="87" s="1"/>
  <c r="NK131" i="87"/>
  <c r="NJ131" i="87" s="1"/>
  <c r="NK132" i="87"/>
  <c r="NK133" i="87"/>
  <c r="NK134" i="87"/>
  <c r="NJ134" i="87" s="1"/>
  <c r="NK135" i="87"/>
  <c r="NJ135" i="87" s="1"/>
  <c r="NK136" i="87"/>
  <c r="NJ136" i="87" s="1"/>
  <c r="NK137" i="87"/>
  <c r="NJ137" i="87" s="1"/>
  <c r="NK138" i="87"/>
  <c r="NJ138" i="87" s="1"/>
  <c r="NK139" i="87"/>
  <c r="NJ139" i="87" s="1"/>
  <c r="NK140" i="87"/>
  <c r="NJ140" i="87" s="1"/>
  <c r="NK141" i="87"/>
  <c r="NK142" i="87"/>
  <c r="NK143" i="87"/>
  <c r="NJ143" i="87" s="1"/>
  <c r="NK144" i="87"/>
  <c r="NJ144" i="87" s="1"/>
  <c r="NK145" i="87"/>
  <c r="NJ145" i="87" s="1"/>
  <c r="NK146" i="87"/>
  <c r="NJ146" i="87" s="1"/>
  <c r="NK147" i="87"/>
  <c r="NJ147" i="87" s="1"/>
  <c r="NK148" i="87"/>
  <c r="NJ148" i="87" s="1"/>
  <c r="NK149" i="87"/>
  <c r="NJ149" i="87" s="1"/>
  <c r="NK150" i="87"/>
  <c r="NJ150" i="87" s="1"/>
  <c r="NK151" i="87"/>
  <c r="NJ151" i="87" s="1"/>
  <c r="NK152" i="87"/>
  <c r="NJ152" i="87" s="1"/>
  <c r="NK153" i="87"/>
  <c r="NK154" i="87"/>
  <c r="NJ154" i="87" s="1"/>
  <c r="NK155" i="87"/>
  <c r="NK156" i="87"/>
  <c r="NK157" i="87"/>
  <c r="NK158" i="87"/>
  <c r="NK159" i="87"/>
  <c r="NK160" i="87"/>
  <c r="NK161" i="87"/>
  <c r="NK162" i="87"/>
  <c r="NK163" i="87"/>
  <c r="NJ163" i="87" s="1"/>
  <c r="NK164" i="87"/>
  <c r="NJ164" i="87" s="1"/>
  <c r="NK165" i="87"/>
  <c r="NJ165" i="87" s="1"/>
  <c r="NK166" i="87"/>
  <c r="NJ166" i="87" s="1"/>
  <c r="NK167" i="87"/>
  <c r="NJ167" i="87" s="1"/>
  <c r="NK168" i="87"/>
  <c r="NJ168" i="87" s="1"/>
  <c r="NK169" i="87"/>
  <c r="NJ169" i="87" s="1"/>
  <c r="NK170" i="87"/>
  <c r="NK171" i="87"/>
  <c r="NJ171" i="87" s="1"/>
  <c r="NK172" i="87"/>
  <c r="NK173" i="87"/>
  <c r="NJ173" i="87" s="1"/>
  <c r="NK174" i="87"/>
  <c r="NK175" i="87"/>
  <c r="NK176" i="87"/>
  <c r="NK177" i="87"/>
  <c r="NK178" i="87"/>
  <c r="NK179" i="87"/>
  <c r="NK180" i="87"/>
  <c r="NJ180" i="87" s="1"/>
  <c r="NK181" i="87"/>
  <c r="NK182" i="87"/>
  <c r="NK183" i="87"/>
  <c r="NK184" i="87"/>
  <c r="NK185" i="87"/>
  <c r="NK186" i="87"/>
  <c r="NK187" i="87"/>
  <c r="NJ187" i="87" s="1"/>
  <c r="NK188" i="87"/>
  <c r="NJ188" i="87" s="1"/>
  <c r="NK189" i="87"/>
  <c r="NJ189" i="87" s="1"/>
  <c r="NK190" i="87"/>
  <c r="NJ190" i="87" s="1"/>
  <c r="NK191" i="87"/>
  <c r="NK192" i="87"/>
  <c r="NK193" i="87"/>
  <c r="NK194" i="87"/>
  <c r="NK195" i="87"/>
  <c r="NJ195" i="87" s="1"/>
  <c r="NK196" i="87"/>
  <c r="NJ196" i="87" s="1"/>
  <c r="NK197" i="87"/>
  <c r="NJ197" i="87" s="1"/>
  <c r="NK198" i="87"/>
  <c r="NK199" i="87"/>
  <c r="NK200" i="87"/>
  <c r="NK201" i="87"/>
  <c r="NK202" i="87"/>
  <c r="NK203" i="87"/>
  <c r="NK204" i="87"/>
  <c r="NJ204" i="87" s="1"/>
  <c r="NK205" i="87"/>
  <c r="NK206" i="87"/>
  <c r="NK207" i="87"/>
  <c r="NK208" i="87"/>
  <c r="NK209" i="87"/>
  <c r="NK210" i="87"/>
  <c r="NK211" i="87"/>
  <c r="NJ211" i="87" s="1"/>
  <c r="NK212" i="87"/>
  <c r="NK213" i="87"/>
  <c r="NK214" i="87"/>
  <c r="NK215" i="87"/>
  <c r="NK216" i="87"/>
  <c r="NK217" i="87"/>
  <c r="NK218" i="87"/>
  <c r="NK219" i="87"/>
  <c r="NJ219" i="87" s="1"/>
  <c r="NK220" i="87"/>
  <c r="NK221" i="87"/>
  <c r="NK222" i="87"/>
  <c r="NJ222" i="87" s="1"/>
  <c r="NK223" i="87"/>
  <c r="NK224" i="87"/>
  <c r="NK225" i="87"/>
  <c r="NJ225" i="87" s="1"/>
  <c r="NK226" i="87"/>
  <c r="NJ226" i="87" s="1"/>
  <c r="NK227" i="87"/>
  <c r="NJ227" i="87" s="1"/>
  <c r="NK228" i="87"/>
  <c r="NJ228" i="87" s="1"/>
  <c r="NK229" i="87"/>
  <c r="NJ229" i="87" s="1"/>
  <c r="NK230" i="87"/>
  <c r="NK231" i="87"/>
  <c r="NK232" i="87"/>
  <c r="NJ232" i="87" s="1"/>
  <c r="NK233" i="87"/>
  <c r="NJ233" i="87" s="1"/>
  <c r="NK234" i="87"/>
  <c r="NK235" i="87"/>
  <c r="NK236" i="87"/>
  <c r="NK237" i="87"/>
  <c r="NJ237" i="87" s="1"/>
  <c r="NK238" i="87"/>
  <c r="NK239" i="87"/>
  <c r="NJ239" i="87" s="1"/>
  <c r="NK240" i="87"/>
  <c r="NJ240" i="87" s="1"/>
  <c r="NK241" i="87"/>
  <c r="NK242" i="87"/>
  <c r="NJ242" i="87" s="1"/>
  <c r="NK243" i="87"/>
  <c r="NJ243" i="87" s="1"/>
  <c r="NK244" i="87"/>
  <c r="NK245" i="87"/>
  <c r="NJ245" i="87" s="1"/>
  <c r="NK246" i="87"/>
  <c r="NK247" i="87"/>
  <c r="NJ247" i="87" s="1"/>
  <c r="NK248" i="87"/>
  <c r="NJ248" i="87" s="1"/>
  <c r="NK249" i="87"/>
  <c r="NJ249" i="87" s="1"/>
  <c r="NK250" i="87"/>
  <c r="NJ250" i="87" s="1"/>
  <c r="NK251" i="87"/>
  <c r="NK252" i="87"/>
  <c r="NJ252" i="87" s="1"/>
  <c r="NK253" i="87"/>
  <c r="NK254" i="87"/>
  <c r="NK255" i="87"/>
  <c r="NK256" i="87"/>
  <c r="NJ256" i="87" s="1"/>
  <c r="NK257" i="87"/>
  <c r="NJ257" i="87" s="1"/>
  <c r="NK258" i="87"/>
  <c r="NK259" i="87"/>
  <c r="NJ259" i="87" s="1"/>
  <c r="NK260" i="87"/>
  <c r="NK261" i="87"/>
  <c r="NJ261" i="87" s="1"/>
  <c r="NK262" i="87"/>
  <c r="NJ262" i="87" s="1"/>
  <c r="NK263" i="87"/>
  <c r="NJ263" i="87" s="1"/>
  <c r="NK264" i="87"/>
  <c r="NJ264" i="87" s="1"/>
  <c r="NK265" i="87"/>
  <c r="NK266" i="87"/>
  <c r="NJ266" i="87" s="1"/>
  <c r="NK267" i="87"/>
  <c r="NJ267" i="87" s="1"/>
  <c r="NK268" i="87"/>
  <c r="NJ268" i="87" s="1"/>
  <c r="NK269" i="87"/>
  <c r="NK270" i="87"/>
  <c r="NJ270" i="87" s="1"/>
  <c r="NK271" i="87"/>
  <c r="NJ271" i="87" s="1"/>
  <c r="NK272" i="87"/>
  <c r="NJ272" i="87" s="1"/>
  <c r="NK273" i="87"/>
  <c r="NK274" i="87"/>
  <c r="NK275" i="87"/>
  <c r="NJ275" i="87" s="1"/>
  <c r="NK276" i="87"/>
  <c r="NJ276" i="87" s="1"/>
  <c r="NK277" i="87"/>
  <c r="NJ277" i="87" s="1"/>
  <c r="NK278" i="87"/>
  <c r="NJ278" i="87" s="1"/>
  <c r="NK279" i="87"/>
  <c r="NJ279" i="87" s="1"/>
  <c r="NK280" i="87"/>
  <c r="NJ280" i="87" s="1"/>
  <c r="NK281" i="87"/>
  <c r="NJ281" i="87" s="1"/>
  <c r="NK282" i="87"/>
  <c r="NJ282" i="87" s="1"/>
  <c r="NK283" i="87"/>
  <c r="NJ283" i="87" s="1"/>
  <c r="NK284" i="87"/>
  <c r="NJ284" i="87" s="1"/>
  <c r="NK285" i="87"/>
  <c r="NJ285" i="87" s="1"/>
  <c r="NK286" i="87"/>
  <c r="NJ286" i="87" s="1"/>
  <c r="NK287" i="87"/>
  <c r="NK288" i="87"/>
  <c r="NJ288" i="87" s="1"/>
  <c r="NK289" i="87"/>
  <c r="NK290" i="87"/>
  <c r="NK291" i="87"/>
  <c r="NK292" i="87"/>
  <c r="NJ292" i="87" s="1"/>
  <c r="NK293" i="87"/>
  <c r="NK294" i="87"/>
  <c r="NK295" i="87"/>
  <c r="NK296" i="87"/>
  <c r="NK297" i="87"/>
  <c r="NK298" i="87"/>
  <c r="NK299" i="87"/>
  <c r="NK300" i="87"/>
  <c r="NJ300" i="87" s="1"/>
  <c r="NK301" i="87"/>
  <c r="NJ301" i="87" s="1"/>
  <c r="NK302" i="87"/>
  <c r="NJ302" i="87" s="1"/>
  <c r="NK303" i="87"/>
  <c r="NK304" i="87"/>
  <c r="NK305" i="87"/>
  <c r="NJ305" i="87" s="1"/>
  <c r="NK306" i="87"/>
  <c r="NK307" i="87"/>
  <c r="NJ307" i="87" s="1"/>
  <c r="NK308" i="87"/>
  <c r="NJ308" i="87" s="1"/>
  <c r="NK309" i="87"/>
  <c r="NJ309" i="87" s="1"/>
  <c r="NK310" i="87"/>
  <c r="NK311" i="87"/>
  <c r="NK312" i="87"/>
  <c r="NK313" i="87"/>
  <c r="NK314" i="87"/>
  <c r="NK315" i="87"/>
  <c r="NK316" i="87"/>
  <c r="NJ316" i="87" s="1"/>
  <c r="NK317" i="87"/>
  <c r="NK318" i="87"/>
  <c r="NK319" i="87"/>
  <c r="NK320" i="87"/>
  <c r="NK321" i="87"/>
  <c r="NJ321" i="87" s="1"/>
  <c r="NK322" i="87"/>
  <c r="NJ322" i="87" s="1"/>
  <c r="NK323" i="87"/>
  <c r="NJ323" i="87" s="1"/>
  <c r="NK324" i="87"/>
  <c r="NJ324" i="87" s="1"/>
  <c r="NK325" i="87"/>
  <c r="NJ325" i="87" s="1"/>
  <c r="NK326" i="87"/>
  <c r="NJ326" i="87" s="1"/>
  <c r="NK327" i="87"/>
  <c r="NJ327" i="87" s="1"/>
  <c r="NK328" i="87"/>
  <c r="NJ328" i="87" s="1"/>
  <c r="NK329" i="87"/>
  <c r="NK330" i="87"/>
  <c r="NK331" i="87"/>
  <c r="NJ331" i="87" s="1"/>
  <c r="NK332" i="87"/>
  <c r="NJ332" i="87" s="1"/>
  <c r="NK333" i="87"/>
  <c r="NK334" i="87"/>
  <c r="NK335" i="87"/>
  <c r="NJ335" i="87" s="1"/>
  <c r="NK336" i="87"/>
  <c r="NK337" i="87"/>
  <c r="NK338" i="87"/>
  <c r="NJ338" i="87" s="1"/>
  <c r="NK339" i="87"/>
  <c r="NK340" i="87"/>
  <c r="NK341" i="87"/>
  <c r="NK342" i="87"/>
  <c r="NK343" i="87"/>
  <c r="NK344" i="87"/>
  <c r="NK345" i="87"/>
  <c r="NK346" i="87"/>
  <c r="NJ346" i="87" s="1"/>
  <c r="NK347" i="87"/>
  <c r="NJ347" i="87" s="1"/>
  <c r="NK348" i="87"/>
  <c r="NJ348" i="87" s="1"/>
  <c r="NK349" i="87"/>
  <c r="NJ349" i="87" s="1"/>
  <c r="NK350" i="87"/>
  <c r="NK351" i="87"/>
  <c r="NJ351" i="87" s="1"/>
  <c r="NK352" i="87"/>
  <c r="NK353" i="87"/>
  <c r="NK354" i="87"/>
  <c r="NK355" i="87"/>
  <c r="NK356" i="87"/>
  <c r="NK357" i="87"/>
  <c r="NJ357" i="87" s="1"/>
  <c r="NK358" i="87"/>
  <c r="NK359" i="87"/>
  <c r="NK360" i="87"/>
  <c r="NJ360" i="87" s="1"/>
  <c r="NK361" i="87"/>
  <c r="NK362" i="87"/>
  <c r="NJ362" i="87" s="1"/>
  <c r="NK363" i="87"/>
  <c r="NK364" i="87"/>
  <c r="NK365" i="87"/>
  <c r="NK366" i="87"/>
  <c r="NJ366" i="87" s="1"/>
  <c r="NK367" i="87"/>
  <c r="NJ367" i="87" s="1"/>
  <c r="NK368" i="87"/>
  <c r="NJ368" i="87" s="1"/>
  <c r="NK369" i="87"/>
  <c r="NK370" i="87"/>
  <c r="NJ370" i="87" s="1"/>
  <c r="NK371" i="87"/>
  <c r="NK372" i="87"/>
  <c r="NK373" i="87"/>
  <c r="NJ373" i="87" s="1"/>
  <c r="NK374" i="87"/>
  <c r="NK375" i="87"/>
  <c r="NJ375" i="87" s="1"/>
  <c r="NK376" i="87"/>
  <c r="NJ376" i="87" s="1"/>
  <c r="NK377" i="87"/>
  <c r="NU377" i="87" s="1"/>
  <c r="NK378" i="87"/>
  <c r="NJ378" i="87" s="1"/>
  <c r="NK379" i="87"/>
  <c r="NJ379" i="87" s="1"/>
  <c r="NK380" i="87"/>
  <c r="NJ380" i="87" s="1"/>
  <c r="NK381" i="87"/>
  <c r="NJ381" i="87" s="1"/>
  <c r="NK382" i="87"/>
  <c r="NJ382" i="87" s="1"/>
  <c r="NK383" i="87"/>
  <c r="NK384" i="87"/>
  <c r="NJ384" i="87" s="1"/>
  <c r="NK385" i="87"/>
  <c r="NK386" i="87"/>
  <c r="NK387" i="87"/>
  <c r="NJ387" i="87" s="1"/>
  <c r="NK388" i="87"/>
  <c r="NJ388" i="87" s="1"/>
  <c r="NK389" i="87"/>
  <c r="NJ389" i="87" s="1"/>
  <c r="NK390" i="87"/>
  <c r="NK391" i="87"/>
  <c r="NK392" i="87"/>
  <c r="NJ392" i="87" s="1"/>
  <c r="NK393" i="87"/>
  <c r="NJ393" i="87" s="1"/>
  <c r="NK394" i="87"/>
  <c r="NJ394" i="87" s="1"/>
  <c r="NK395" i="87"/>
  <c r="NK396" i="87"/>
  <c r="NJ396" i="87" s="1"/>
  <c r="NK397" i="87"/>
  <c r="NJ397" i="87" s="1"/>
  <c r="NK398" i="87"/>
  <c r="NJ398" i="87" s="1"/>
  <c r="NK399" i="87"/>
  <c r="NJ399" i="87" s="1"/>
  <c r="NK400" i="87"/>
  <c r="NJ400" i="87" s="1"/>
  <c r="NK401" i="87"/>
  <c r="NK402" i="87"/>
  <c r="NK403" i="87"/>
  <c r="NJ403" i="87" s="1"/>
  <c r="NK404" i="87"/>
  <c r="NK405" i="87"/>
  <c r="NJ405" i="87" s="1"/>
  <c r="NK406" i="87"/>
  <c r="NK407" i="87"/>
  <c r="NJ407" i="87" s="1"/>
  <c r="NK408" i="87"/>
  <c r="NK409" i="87"/>
  <c r="NK410" i="87"/>
  <c r="NJ410" i="87" s="1"/>
  <c r="NK411" i="87"/>
  <c r="NK412" i="87"/>
  <c r="NK413" i="87"/>
  <c r="NK414" i="87"/>
  <c r="NK415" i="87"/>
  <c r="NJ415" i="87" s="1"/>
  <c r="NK416" i="87"/>
  <c r="NJ416" i="87" s="1"/>
  <c r="NK417" i="87"/>
  <c r="NJ417" i="87" s="1"/>
  <c r="NK418" i="87"/>
  <c r="NJ418" i="87" s="1"/>
  <c r="NK419" i="87"/>
  <c r="NJ419" i="87" s="1"/>
  <c r="NK420" i="87"/>
  <c r="NJ420" i="87" s="1"/>
  <c r="NK421" i="87"/>
  <c r="NK422" i="87"/>
  <c r="NJ422" i="87" s="1"/>
  <c r="NK423" i="87"/>
  <c r="NJ423" i="87" s="1"/>
  <c r="NK424" i="87"/>
  <c r="NK425" i="87"/>
  <c r="NJ425" i="87" s="1"/>
  <c r="NK426" i="87"/>
  <c r="NJ426" i="87" s="1"/>
  <c r="NK427" i="87"/>
  <c r="NJ427" i="87" s="1"/>
  <c r="NK428" i="87"/>
  <c r="NJ428" i="87" s="1"/>
  <c r="NK429" i="87"/>
  <c r="NJ429" i="87" s="1"/>
  <c r="NK430" i="87"/>
  <c r="NK431" i="87"/>
  <c r="NK432" i="87"/>
  <c r="NK433" i="87"/>
  <c r="NJ433" i="87" s="1"/>
  <c r="NK434" i="87"/>
  <c r="NK435" i="87"/>
  <c r="NJ435" i="87" s="1"/>
  <c r="NK436" i="87"/>
  <c r="NJ436" i="87" s="1"/>
  <c r="NK437" i="87"/>
  <c r="NJ437" i="87" s="1"/>
  <c r="NK438" i="87"/>
  <c r="NK439" i="87"/>
  <c r="NK440" i="87"/>
  <c r="NK441" i="87"/>
  <c r="NK442" i="87"/>
  <c r="NK443" i="87"/>
  <c r="NK444" i="87"/>
  <c r="NK445" i="87"/>
  <c r="NJ445" i="87" s="1"/>
  <c r="NK446" i="87"/>
  <c r="NK447" i="87"/>
  <c r="NK448" i="87"/>
  <c r="NK449" i="87"/>
  <c r="NJ449" i="87" s="1"/>
  <c r="NK450" i="87"/>
  <c r="NJ450" i="87" s="1"/>
  <c r="NK451" i="87"/>
  <c r="NJ451" i="87" s="1"/>
  <c r="NK452" i="87"/>
  <c r="NK453" i="87"/>
  <c r="NK454" i="87"/>
  <c r="NK455" i="87"/>
  <c r="NJ455" i="87" s="1"/>
  <c r="NK456" i="87"/>
  <c r="NJ456" i="87" s="1"/>
  <c r="NK457" i="87"/>
  <c r="NK458" i="87"/>
  <c r="NJ458" i="87" s="1"/>
  <c r="NK459" i="87"/>
  <c r="NJ459" i="87" s="1"/>
  <c r="NK460" i="87"/>
  <c r="NJ460" i="87" s="1"/>
  <c r="NK461" i="87"/>
  <c r="NK462" i="87"/>
  <c r="NK463" i="87"/>
  <c r="NJ463" i="87" s="1"/>
  <c r="NK464" i="87"/>
  <c r="NK465" i="87"/>
  <c r="NK466" i="87"/>
  <c r="NJ466" i="87" s="1"/>
  <c r="NK467" i="87"/>
  <c r="NK468" i="87"/>
  <c r="NK469" i="87"/>
  <c r="NJ469" i="87" s="1"/>
  <c r="NK470" i="87"/>
  <c r="NK471" i="87"/>
  <c r="NK472" i="87"/>
  <c r="NJ472" i="87" s="1"/>
  <c r="NK473" i="87"/>
  <c r="NK474" i="87"/>
  <c r="NK475" i="87"/>
  <c r="NJ475" i="87" s="1"/>
  <c r="NK476" i="87"/>
  <c r="NK477" i="87"/>
  <c r="NK478" i="87"/>
  <c r="NK479" i="87"/>
  <c r="NK480" i="87"/>
  <c r="NK481" i="87"/>
  <c r="NK482" i="87"/>
  <c r="NK483" i="87"/>
  <c r="NK484" i="87"/>
  <c r="NJ484" i="87" s="1"/>
  <c r="NK485" i="87"/>
  <c r="NJ485" i="87" s="1"/>
  <c r="NK486" i="87"/>
  <c r="NK487" i="87"/>
  <c r="NK488" i="87"/>
  <c r="NK489" i="87"/>
  <c r="NK490" i="87"/>
  <c r="NK491" i="87"/>
  <c r="NK492" i="87"/>
  <c r="NK493" i="87"/>
  <c r="NK494" i="87"/>
  <c r="NK495" i="87"/>
  <c r="NK496" i="87"/>
  <c r="NJ496" i="87" s="1"/>
  <c r="NK497" i="87"/>
  <c r="NK498" i="87"/>
  <c r="NK499" i="87"/>
  <c r="NK500" i="87"/>
  <c r="NK501" i="87"/>
  <c r="NJ501" i="87" s="1"/>
  <c r="NK502" i="87"/>
  <c r="NJ502" i="87" s="1"/>
  <c r="NK503" i="87"/>
  <c r="NJ503" i="87" s="1"/>
  <c r="NK504" i="87"/>
  <c r="NJ504" i="87" s="1"/>
  <c r="NK505" i="87"/>
  <c r="NJ505" i="87" s="1"/>
  <c r="NK506" i="87"/>
  <c r="NK507" i="87"/>
  <c r="NJ507" i="87" s="1"/>
  <c r="NK508" i="87"/>
  <c r="NJ508" i="87" s="1"/>
  <c r="NK509" i="87"/>
  <c r="NJ509" i="87" s="1"/>
  <c r="NK510" i="87"/>
  <c r="NU510" i="87" s="1"/>
  <c r="NK511" i="87"/>
  <c r="NK512" i="87"/>
  <c r="NK513" i="87"/>
  <c r="NK514" i="87"/>
  <c r="NK515" i="87"/>
  <c r="NJ515" i="87" s="1"/>
  <c r="NK516" i="87"/>
  <c r="NJ516" i="87" s="1"/>
  <c r="NK517" i="87"/>
  <c r="NK518" i="87"/>
  <c r="NK519" i="87"/>
  <c r="NK520" i="87"/>
  <c r="NK521" i="87"/>
  <c r="NJ521" i="87" s="1"/>
  <c r="NK522" i="87"/>
  <c r="NJ522" i="87" s="1"/>
  <c r="NK523" i="87"/>
  <c r="NK524" i="87"/>
  <c r="NK525" i="87"/>
  <c r="NK526" i="87"/>
  <c r="NK527" i="87"/>
  <c r="NJ527" i="87" s="1"/>
  <c r="NK528" i="87"/>
  <c r="NK529" i="87"/>
  <c r="NK530" i="87"/>
  <c r="NK531" i="87"/>
  <c r="NK532" i="87"/>
  <c r="NK533" i="87"/>
  <c r="NK534" i="87"/>
  <c r="NK535" i="87"/>
  <c r="NJ535" i="87" s="1"/>
  <c r="NK536" i="87"/>
  <c r="NK537" i="87"/>
  <c r="NJ537" i="87" s="1"/>
  <c r="NK538" i="87"/>
  <c r="NJ538" i="87" s="1"/>
  <c r="NK539" i="87"/>
  <c r="NJ539" i="87" s="1"/>
  <c r="NJ6" i="87"/>
  <c r="NJ9" i="87"/>
  <c r="NJ10" i="87"/>
  <c r="NJ11" i="87"/>
  <c r="NJ13" i="87"/>
  <c r="NJ15" i="87"/>
  <c r="NJ16" i="87"/>
  <c r="NJ17" i="87"/>
  <c r="NJ25" i="87"/>
  <c r="NJ26" i="87"/>
  <c r="NJ27" i="87"/>
  <c r="NJ28" i="87"/>
  <c r="NJ29" i="87"/>
  <c r="NJ35" i="87"/>
  <c r="NJ36" i="87"/>
  <c r="NJ38" i="87"/>
  <c r="NJ44" i="87"/>
  <c r="NJ45" i="87"/>
  <c r="NJ46" i="87"/>
  <c r="NJ47" i="87"/>
  <c r="NJ48" i="87"/>
  <c r="NJ49" i="87"/>
  <c r="NJ50" i="87"/>
  <c r="NJ51" i="87"/>
  <c r="NJ52" i="87"/>
  <c r="NJ53" i="87"/>
  <c r="NJ54" i="87"/>
  <c r="NJ55" i="87"/>
  <c r="NJ58" i="87"/>
  <c r="NJ59" i="87"/>
  <c r="NJ63" i="87"/>
  <c r="NJ67" i="87"/>
  <c r="NJ68" i="87"/>
  <c r="NJ69" i="87"/>
  <c r="NJ73" i="87"/>
  <c r="NJ75" i="87"/>
  <c r="NJ76" i="87"/>
  <c r="NJ78" i="87"/>
  <c r="NJ79" i="87"/>
  <c r="NJ80" i="87"/>
  <c r="NJ81" i="87"/>
  <c r="NJ82" i="87"/>
  <c r="NJ83" i="87"/>
  <c r="NJ89" i="87"/>
  <c r="NJ90" i="87"/>
  <c r="NJ94" i="87"/>
  <c r="NJ96" i="87"/>
  <c r="NJ97" i="87"/>
  <c r="NJ98" i="87"/>
  <c r="NJ100" i="87"/>
  <c r="NJ101" i="87"/>
  <c r="NJ102" i="87"/>
  <c r="NJ103" i="87"/>
  <c r="NJ104" i="87"/>
  <c r="NJ105" i="87"/>
  <c r="NJ106" i="87"/>
  <c r="NJ107" i="87"/>
  <c r="NJ109" i="87"/>
  <c r="NJ110" i="87"/>
  <c r="NJ112" i="87"/>
  <c r="NJ114" i="87"/>
  <c r="NJ115" i="87"/>
  <c r="NJ118" i="87"/>
  <c r="NJ120" i="87"/>
  <c r="NJ121" i="87"/>
  <c r="NJ128" i="87"/>
  <c r="NJ129" i="87"/>
  <c r="NJ132" i="87"/>
  <c r="NJ133" i="87"/>
  <c r="NJ141" i="87"/>
  <c r="NJ142" i="87"/>
  <c r="NJ153" i="87"/>
  <c r="NJ155" i="87"/>
  <c r="NJ156" i="87"/>
  <c r="NJ157" i="87"/>
  <c r="NJ158" i="87"/>
  <c r="NJ159" i="87"/>
  <c r="NJ160" i="87"/>
  <c r="NJ161" i="87"/>
  <c r="NJ162" i="87"/>
  <c r="NJ170" i="87"/>
  <c r="NJ172" i="87"/>
  <c r="NJ174" i="87"/>
  <c r="NJ175" i="87"/>
  <c r="NJ176" i="87"/>
  <c r="NJ177" i="87"/>
  <c r="NJ178" i="87"/>
  <c r="NJ179" i="87"/>
  <c r="NJ181" i="87"/>
  <c r="NJ182" i="87"/>
  <c r="NJ183" i="87"/>
  <c r="NJ184" i="87"/>
  <c r="NJ185" i="87"/>
  <c r="NJ186" i="87"/>
  <c r="NJ191" i="87"/>
  <c r="NJ192" i="87"/>
  <c r="NJ193" i="87"/>
  <c r="NJ194" i="87"/>
  <c r="NJ198" i="87"/>
  <c r="NJ199" i="87"/>
  <c r="NJ200" i="87"/>
  <c r="NJ201" i="87"/>
  <c r="NJ202" i="87"/>
  <c r="NJ203" i="87"/>
  <c r="NJ205" i="87"/>
  <c r="NJ206" i="87"/>
  <c r="NJ207" i="87"/>
  <c r="NJ208" i="87"/>
  <c r="NJ209" i="87"/>
  <c r="NJ210" i="87"/>
  <c r="NJ212" i="87"/>
  <c r="NJ213" i="87"/>
  <c r="NJ214" i="87"/>
  <c r="NJ215" i="87"/>
  <c r="NJ216" i="87"/>
  <c r="NJ217" i="87"/>
  <c r="NJ218" i="87"/>
  <c r="NJ220" i="87"/>
  <c r="NJ221" i="87"/>
  <c r="NJ223" i="87"/>
  <c r="NJ224" i="87"/>
  <c r="NJ231" i="87"/>
  <c r="NJ234" i="87"/>
  <c r="NJ235" i="87"/>
  <c r="NJ236" i="87"/>
  <c r="NJ238" i="87"/>
  <c r="NJ241" i="87"/>
  <c r="NJ244" i="87"/>
  <c r="NJ246" i="87"/>
  <c r="NJ251" i="87"/>
  <c r="NJ253" i="87"/>
  <c r="NJ254" i="87"/>
  <c r="NJ255" i="87"/>
  <c r="NJ258" i="87"/>
  <c r="NJ260" i="87"/>
  <c r="NJ265" i="87"/>
  <c r="NJ269" i="87"/>
  <c r="NJ273" i="87"/>
  <c r="NJ274" i="87"/>
  <c r="NJ287" i="87"/>
  <c r="NJ289" i="87"/>
  <c r="NJ290" i="87"/>
  <c r="NJ291" i="87"/>
  <c r="NJ293" i="87"/>
  <c r="NJ294" i="87"/>
  <c r="NJ295" i="87"/>
  <c r="NJ296" i="87"/>
  <c r="NJ297" i="87"/>
  <c r="NJ298" i="87"/>
  <c r="NJ299" i="87"/>
  <c r="NJ303" i="87"/>
  <c r="NJ304" i="87"/>
  <c r="NJ306" i="87"/>
  <c r="NJ310" i="87"/>
  <c r="NJ311" i="87"/>
  <c r="NJ312" i="87"/>
  <c r="NJ313" i="87"/>
  <c r="NJ314" i="87"/>
  <c r="NJ315" i="87"/>
  <c r="NJ317" i="87"/>
  <c r="NJ318" i="87"/>
  <c r="NJ319" i="87"/>
  <c r="NJ320" i="87"/>
  <c r="NJ329" i="87"/>
  <c r="NJ330" i="87"/>
  <c r="NJ333" i="87"/>
  <c r="NJ334" i="87"/>
  <c r="NJ336" i="87"/>
  <c r="NJ337" i="87"/>
  <c r="NJ339" i="87"/>
  <c r="NJ340" i="87"/>
  <c r="NJ341" i="87"/>
  <c r="NJ342" i="87"/>
  <c r="NJ343" i="87"/>
  <c r="NJ344" i="87"/>
  <c r="NJ345" i="87"/>
  <c r="NJ350" i="87"/>
  <c r="NJ352" i="87"/>
  <c r="NJ353" i="87"/>
  <c r="NJ354" i="87"/>
  <c r="NJ355" i="87"/>
  <c r="NJ356" i="87"/>
  <c r="NJ358" i="87"/>
  <c r="NJ359" i="87"/>
  <c r="NJ361" i="87"/>
  <c r="NJ363" i="87"/>
  <c r="NJ364" i="87"/>
  <c r="NJ365" i="87"/>
  <c r="NJ369" i="87"/>
  <c r="NJ371" i="87"/>
  <c r="NJ372" i="87"/>
  <c r="NJ374" i="87"/>
  <c r="NJ383" i="87"/>
  <c r="NJ385" i="87"/>
  <c r="NJ386" i="87"/>
  <c r="NJ390" i="87"/>
  <c r="NJ391" i="87"/>
  <c r="NJ395" i="87"/>
  <c r="NJ401" i="87"/>
  <c r="NJ402" i="87"/>
  <c r="NJ404" i="87"/>
  <c r="NJ406" i="87"/>
  <c r="NJ408" i="87"/>
  <c r="NJ409" i="87"/>
  <c r="NJ411" i="87"/>
  <c r="NJ412" i="87"/>
  <c r="NJ413" i="87"/>
  <c r="NJ414" i="87"/>
  <c r="NJ421" i="87"/>
  <c r="NJ424" i="87"/>
  <c r="NJ430" i="87"/>
  <c r="NJ431" i="87"/>
  <c r="NJ432" i="87"/>
  <c r="NJ434" i="87"/>
  <c r="NJ438" i="87"/>
  <c r="NJ439" i="87"/>
  <c r="NJ440" i="87"/>
  <c r="NJ441" i="87"/>
  <c r="NJ442" i="87"/>
  <c r="NJ443" i="87"/>
  <c r="NJ444" i="87"/>
  <c r="NJ446" i="87"/>
  <c r="NJ447" i="87"/>
  <c r="NJ448" i="87"/>
  <c r="NJ452" i="87"/>
  <c r="NJ453" i="87"/>
  <c r="NJ454" i="87"/>
  <c r="NJ457" i="87"/>
  <c r="NJ461" i="87"/>
  <c r="NJ462" i="87"/>
  <c r="NJ464" i="87"/>
  <c r="NJ465" i="87"/>
  <c r="NJ467" i="87"/>
  <c r="NJ468" i="87"/>
  <c r="NJ470" i="87"/>
  <c r="NJ471" i="87"/>
  <c r="NJ473" i="87"/>
  <c r="NJ474" i="87"/>
  <c r="NJ476" i="87"/>
  <c r="NJ477" i="87"/>
  <c r="NJ478" i="87"/>
  <c r="NJ479" i="87"/>
  <c r="NJ480" i="87"/>
  <c r="NJ481" i="87"/>
  <c r="NJ482" i="87"/>
  <c r="NJ483" i="87"/>
  <c r="NJ486" i="87"/>
  <c r="NJ487" i="87"/>
  <c r="NJ488" i="87"/>
  <c r="NJ489" i="87"/>
  <c r="NJ490" i="87"/>
  <c r="NJ491" i="87"/>
  <c r="NJ492" i="87"/>
  <c r="NJ493" i="87"/>
  <c r="NJ494" i="87"/>
  <c r="NJ495" i="87"/>
  <c r="NJ497" i="87"/>
  <c r="NJ498" i="87"/>
  <c r="NJ499" i="87"/>
  <c r="NJ500" i="87"/>
  <c r="NJ506" i="87"/>
  <c r="NJ510" i="87"/>
  <c r="NJ511" i="87"/>
  <c r="NJ512" i="87"/>
  <c r="NJ513" i="87"/>
  <c r="NJ514" i="87"/>
  <c r="NJ517" i="87"/>
  <c r="NJ518" i="87"/>
  <c r="NJ519" i="87"/>
  <c r="NJ520" i="87"/>
  <c r="NJ523" i="87"/>
  <c r="NJ524" i="87"/>
  <c r="NJ525" i="87"/>
  <c r="NJ526" i="87"/>
  <c r="NJ528" i="87"/>
  <c r="NJ529" i="87"/>
  <c r="NJ530" i="87"/>
  <c r="NJ531" i="87"/>
  <c r="NJ532" i="87"/>
  <c r="NJ533" i="87"/>
  <c r="NJ534" i="87"/>
  <c r="NJ536" i="87"/>
  <c r="NI6" i="87"/>
  <c r="NI9" i="87"/>
  <c r="NI10" i="87"/>
  <c r="NI11" i="87"/>
  <c r="NI15" i="87"/>
  <c r="NI16" i="87"/>
  <c r="NI17" i="87"/>
  <c r="NI26" i="87"/>
  <c r="NI27" i="87"/>
  <c r="NI28" i="87"/>
  <c r="NI35" i="87"/>
  <c r="NI36" i="87"/>
  <c r="NI38" i="87"/>
  <c r="NI44" i="87"/>
  <c r="NI45" i="87"/>
  <c r="NI46" i="87"/>
  <c r="NI47" i="87"/>
  <c r="NI48" i="87"/>
  <c r="NI49" i="87"/>
  <c r="NI50" i="87"/>
  <c r="NI51" i="87"/>
  <c r="NI52" i="87"/>
  <c r="NI53" i="87"/>
  <c r="NI55" i="87"/>
  <c r="NI58" i="87"/>
  <c r="NI59" i="87"/>
  <c r="NI63" i="87"/>
  <c r="NI67" i="87"/>
  <c r="NI68" i="87"/>
  <c r="NI69" i="87"/>
  <c r="NI73" i="87"/>
  <c r="NI75" i="87"/>
  <c r="NI76" i="87"/>
  <c r="NI78" i="87"/>
  <c r="NI79" i="87"/>
  <c r="NI80" i="87"/>
  <c r="NI81" i="87"/>
  <c r="NI82" i="87"/>
  <c r="NI83" i="87"/>
  <c r="NI94" i="87"/>
  <c r="NI96" i="87"/>
  <c r="NI98" i="87"/>
  <c r="NI100" i="87"/>
  <c r="NI101" i="87"/>
  <c r="NI102" i="87"/>
  <c r="NI103" i="87"/>
  <c r="NI104" i="87"/>
  <c r="NI105" i="87"/>
  <c r="NI106" i="87"/>
  <c r="NI107" i="87"/>
  <c r="NI109" i="87"/>
  <c r="NI110" i="87"/>
  <c r="NI112" i="87"/>
  <c r="NI114" i="87"/>
  <c r="NI115" i="87"/>
  <c r="NI118" i="87"/>
  <c r="NI120" i="87"/>
  <c r="NI121" i="87"/>
  <c r="NI128" i="87"/>
  <c r="NI132" i="87"/>
  <c r="NI133" i="87"/>
  <c r="NI141" i="87"/>
  <c r="NI142" i="87"/>
  <c r="NI153" i="87"/>
  <c r="NI155" i="87"/>
  <c r="NI156" i="87"/>
  <c r="NI157" i="87"/>
  <c r="NI158" i="87"/>
  <c r="NI159" i="87"/>
  <c r="NI160" i="87"/>
  <c r="NI161" i="87"/>
  <c r="NI162" i="87"/>
  <c r="NI170" i="87"/>
  <c r="NI172" i="87"/>
  <c r="NI174" i="87"/>
  <c r="NI175" i="87"/>
  <c r="NI176" i="87"/>
  <c r="NI177" i="87"/>
  <c r="NI178" i="87"/>
  <c r="NI179" i="87"/>
  <c r="NI182" i="87"/>
  <c r="NI183" i="87"/>
  <c r="NI184" i="87"/>
  <c r="NI185" i="87"/>
  <c r="NI186" i="87"/>
  <c r="NI191" i="87"/>
  <c r="NI192" i="87"/>
  <c r="NI193" i="87"/>
  <c r="NI194" i="87"/>
  <c r="NI198" i="87"/>
  <c r="NI199" i="87"/>
  <c r="NI200" i="87"/>
  <c r="NI201" i="87"/>
  <c r="NI202" i="87"/>
  <c r="NI203" i="87"/>
  <c r="NI205" i="87"/>
  <c r="NI206" i="87"/>
  <c r="NI207" i="87"/>
  <c r="NI208" i="87"/>
  <c r="NI209" i="87"/>
  <c r="NI210" i="87"/>
  <c r="NI212" i="87"/>
  <c r="NI213" i="87"/>
  <c r="NI214" i="87"/>
  <c r="NI215" i="87"/>
  <c r="NI216" i="87"/>
  <c r="NI217" i="87"/>
  <c r="NI218" i="87"/>
  <c r="NI220" i="87"/>
  <c r="NI221" i="87"/>
  <c r="NI223" i="87"/>
  <c r="NI224" i="87"/>
  <c r="NI231" i="87"/>
  <c r="NI234" i="87"/>
  <c r="NI235" i="87"/>
  <c r="NI236" i="87"/>
  <c r="NI238" i="87"/>
  <c r="NI241" i="87"/>
  <c r="NI244" i="87"/>
  <c r="NI251" i="87"/>
  <c r="NI253" i="87"/>
  <c r="NI254" i="87"/>
  <c r="NI255" i="87"/>
  <c r="NI258" i="87"/>
  <c r="NI260" i="87"/>
  <c r="NI269" i="87"/>
  <c r="NI274" i="87"/>
  <c r="NI287" i="87"/>
  <c r="NI289" i="87"/>
  <c r="NI290" i="87"/>
  <c r="NI291" i="87"/>
  <c r="NI295" i="87"/>
  <c r="NI296" i="87"/>
  <c r="NI299" i="87"/>
  <c r="NI303" i="87"/>
  <c r="NI304" i="87"/>
  <c r="NI306" i="87"/>
  <c r="NI310" i="87"/>
  <c r="NI311" i="87"/>
  <c r="NI312" i="87"/>
  <c r="NI313" i="87"/>
  <c r="NI314" i="87"/>
  <c r="NI315" i="87"/>
  <c r="NI317" i="87"/>
  <c r="NI318" i="87"/>
  <c r="NI319" i="87"/>
  <c r="NI320" i="87"/>
  <c r="NI333" i="87"/>
  <c r="NI334" i="87"/>
  <c r="NI336" i="87"/>
  <c r="NI337" i="87"/>
  <c r="NI339" i="87"/>
  <c r="NI340" i="87"/>
  <c r="NI342" i="87"/>
  <c r="NI343" i="87"/>
  <c r="NI344" i="87"/>
  <c r="NI345" i="87"/>
  <c r="NI352" i="87"/>
  <c r="NI353" i="87"/>
  <c r="NI354" i="87"/>
  <c r="NI355" i="87"/>
  <c r="NI356" i="87"/>
  <c r="NI358" i="87"/>
  <c r="NI359" i="87"/>
  <c r="NI361" i="87"/>
  <c r="NI363" i="87"/>
  <c r="NI364" i="87"/>
  <c r="NI369" i="87"/>
  <c r="NI371" i="87"/>
  <c r="NI372" i="87"/>
  <c r="NI374" i="87"/>
  <c r="NI383" i="87"/>
  <c r="NI385" i="87"/>
  <c r="NI386" i="87"/>
  <c r="NI390" i="87"/>
  <c r="NI391" i="87"/>
  <c r="NI395" i="87"/>
  <c r="NI401" i="87"/>
  <c r="NI404" i="87"/>
  <c r="NI406" i="87"/>
  <c r="NI408" i="87"/>
  <c r="NI409" i="87"/>
  <c r="NI411" i="87"/>
  <c r="NI412" i="87"/>
  <c r="NI413" i="87"/>
  <c r="NI414" i="87"/>
  <c r="NI421" i="87"/>
  <c r="NI424" i="87"/>
  <c r="NI430" i="87"/>
  <c r="NI431" i="87"/>
  <c r="NI432" i="87"/>
  <c r="NI434" i="87"/>
  <c r="NI438" i="87"/>
  <c r="NI439" i="87"/>
  <c r="NI440" i="87"/>
  <c r="NI441" i="87"/>
  <c r="NI442" i="87"/>
  <c r="NI443" i="87"/>
  <c r="NI444" i="87"/>
  <c r="NI446" i="87"/>
  <c r="NI447" i="87"/>
  <c r="NI448" i="87"/>
  <c r="NI452" i="87"/>
  <c r="NI454" i="87"/>
  <c r="NI457" i="87"/>
  <c r="NI464" i="87"/>
  <c r="NI465" i="87"/>
  <c r="NI467" i="87"/>
  <c r="NI468" i="87"/>
  <c r="NI470" i="87"/>
  <c r="NI471" i="87"/>
  <c r="NI473" i="87"/>
  <c r="NI474" i="87"/>
  <c r="NI476" i="87"/>
  <c r="NI478" i="87"/>
  <c r="NI479" i="87"/>
  <c r="NI480" i="87"/>
  <c r="NI481" i="87"/>
  <c r="NI482" i="87"/>
  <c r="NI483" i="87"/>
  <c r="NI486" i="87"/>
  <c r="NI487" i="87"/>
  <c r="NI488" i="87"/>
  <c r="NI489" i="87"/>
  <c r="NI490" i="87"/>
  <c r="NI491" i="87"/>
  <c r="NI492" i="87"/>
  <c r="NI493" i="87"/>
  <c r="NI494" i="87"/>
  <c r="NI495" i="87"/>
  <c r="NI497" i="87"/>
  <c r="NI498" i="87"/>
  <c r="NI499" i="87"/>
  <c r="NI500" i="87"/>
  <c r="NI506" i="87"/>
  <c r="NI511" i="87"/>
  <c r="NI512" i="87"/>
  <c r="NI513" i="87"/>
  <c r="NI517" i="87"/>
  <c r="NI518" i="87"/>
  <c r="NI519" i="87"/>
  <c r="NI520" i="87"/>
  <c r="NI523" i="87"/>
  <c r="NI524" i="87"/>
  <c r="NI526" i="87"/>
  <c r="NI528" i="87"/>
  <c r="NI529" i="87"/>
  <c r="NI530" i="87"/>
  <c r="NI531" i="87"/>
  <c r="NI532" i="87"/>
  <c r="NI533" i="87"/>
  <c r="NI534" i="87"/>
  <c r="NI536" i="87"/>
  <c r="NH2" i="87"/>
  <c r="NH3" i="87"/>
  <c r="NH4" i="87"/>
  <c r="NI4" i="87" s="1"/>
  <c r="NH5" i="87"/>
  <c r="NL5" i="87" s="1"/>
  <c r="NH6" i="87"/>
  <c r="NH7" i="87"/>
  <c r="NI7" i="87" s="1"/>
  <c r="NH8" i="87"/>
  <c r="NI8" i="87" s="1"/>
  <c r="NH9" i="87"/>
  <c r="NH10" i="87"/>
  <c r="NH11" i="87"/>
  <c r="NH12" i="87"/>
  <c r="NI12" i="87" s="1"/>
  <c r="NH13" i="87"/>
  <c r="NL13" i="87" s="1"/>
  <c r="NH14" i="87"/>
  <c r="NL14" i="87" s="1"/>
  <c r="NH15" i="87"/>
  <c r="NH16" i="87"/>
  <c r="NH17" i="87"/>
  <c r="NH18" i="87"/>
  <c r="NL18" i="87" s="1"/>
  <c r="NH19" i="87"/>
  <c r="NH20" i="87"/>
  <c r="NI20" i="87" s="1"/>
  <c r="NH21" i="87"/>
  <c r="NI21" i="87" s="1"/>
  <c r="NT21" i="87" s="1"/>
  <c r="NH22" i="87"/>
  <c r="NL22" i="87" s="1"/>
  <c r="NH23" i="87"/>
  <c r="NI23" i="87" s="1"/>
  <c r="NH24" i="87"/>
  <c r="NI24" i="87" s="1"/>
  <c r="NH25" i="87"/>
  <c r="NL25" i="87" s="1"/>
  <c r="NH26" i="87"/>
  <c r="NH27" i="87"/>
  <c r="NH28" i="87"/>
  <c r="NH29" i="87"/>
  <c r="NL29" i="87" s="1"/>
  <c r="NH30" i="87"/>
  <c r="NL30" i="87" s="1"/>
  <c r="NS30" i="87" s="1"/>
  <c r="NH31" i="87"/>
  <c r="NH32" i="87"/>
  <c r="NH33" i="87"/>
  <c r="NH34" i="87"/>
  <c r="NL34" i="87" s="1"/>
  <c r="NH35" i="87"/>
  <c r="NH36" i="87"/>
  <c r="NH37" i="87"/>
  <c r="NH38" i="87"/>
  <c r="NH39" i="87"/>
  <c r="NH40" i="87"/>
  <c r="NI40" i="87" s="1"/>
  <c r="NH41" i="87"/>
  <c r="NL41" i="87" s="1"/>
  <c r="NH42" i="87"/>
  <c r="NL42" i="87" s="1"/>
  <c r="NS42" i="87" s="1"/>
  <c r="NH43" i="87"/>
  <c r="NI43" i="87" s="1"/>
  <c r="NH44" i="87"/>
  <c r="NH45" i="87"/>
  <c r="NH46" i="87"/>
  <c r="NH47" i="87"/>
  <c r="NH48" i="87"/>
  <c r="NH49" i="87"/>
  <c r="NH50" i="87"/>
  <c r="NH51" i="87"/>
  <c r="NH52" i="87"/>
  <c r="NH53" i="87"/>
  <c r="NH54" i="87"/>
  <c r="NL54" i="87" s="1"/>
  <c r="NH55" i="87"/>
  <c r="NH56" i="87"/>
  <c r="NI56" i="87" s="1"/>
  <c r="NH57" i="87"/>
  <c r="NH58" i="87"/>
  <c r="NH59" i="87"/>
  <c r="NH60" i="87"/>
  <c r="NI60" i="87" s="1"/>
  <c r="NH61" i="87"/>
  <c r="NL61" i="87" s="1"/>
  <c r="NH62" i="87"/>
  <c r="NH63" i="87"/>
  <c r="NH64" i="87"/>
  <c r="NI64" i="87" s="1"/>
  <c r="NH65" i="87"/>
  <c r="NI65" i="87" s="1"/>
  <c r="NH66" i="87"/>
  <c r="NL66" i="87" s="1"/>
  <c r="NQ66" i="87" s="1"/>
  <c r="NH67" i="87"/>
  <c r="NH68" i="87"/>
  <c r="NH69" i="87"/>
  <c r="NH70" i="87"/>
  <c r="NL70" i="87" s="1"/>
  <c r="NH71" i="87"/>
  <c r="NH72" i="87"/>
  <c r="NI72" i="87" s="1"/>
  <c r="NH73" i="87"/>
  <c r="NH74" i="87"/>
  <c r="NL74" i="87" s="1"/>
  <c r="NH75" i="87"/>
  <c r="NH76" i="87"/>
  <c r="NH77" i="87"/>
  <c r="NH78" i="87"/>
  <c r="NH79" i="87"/>
  <c r="NH80" i="87"/>
  <c r="NH81" i="87"/>
  <c r="NH82" i="87"/>
  <c r="NH83" i="87"/>
  <c r="NH84" i="87"/>
  <c r="NI84" i="87" s="1"/>
  <c r="NH85" i="87"/>
  <c r="NL85" i="87" s="1"/>
  <c r="NU85" i="87" s="1"/>
  <c r="NH86" i="87"/>
  <c r="NH87" i="87"/>
  <c r="NI87" i="87" s="1"/>
  <c r="NH88" i="87"/>
  <c r="NI88" i="87" s="1"/>
  <c r="NH89" i="87"/>
  <c r="NL89" i="87" s="1"/>
  <c r="NH90" i="87"/>
  <c r="NL90" i="87" s="1"/>
  <c r="NH91" i="87"/>
  <c r="NI91" i="87" s="1"/>
  <c r="NH92" i="87"/>
  <c r="NI92" i="87" s="1"/>
  <c r="NH93" i="87"/>
  <c r="NI93" i="87" s="1"/>
  <c r="NH94" i="87"/>
  <c r="NH95" i="87"/>
  <c r="NI95" i="87" s="1"/>
  <c r="NH96" i="87"/>
  <c r="NH97" i="87"/>
  <c r="NL97" i="87" s="1"/>
  <c r="NH98" i="87"/>
  <c r="NH99" i="87"/>
  <c r="NI99" i="87" s="1"/>
  <c r="NH100" i="87"/>
  <c r="NH101" i="87"/>
  <c r="NH102" i="87"/>
  <c r="NH103" i="87"/>
  <c r="NH104" i="87"/>
  <c r="NH105" i="87"/>
  <c r="NH106" i="87"/>
  <c r="NH107" i="87"/>
  <c r="NH108" i="87"/>
  <c r="NI108" i="87" s="1"/>
  <c r="NH109" i="87"/>
  <c r="NH110" i="87"/>
  <c r="NH111" i="87"/>
  <c r="NI111" i="87" s="1"/>
  <c r="NH112" i="87"/>
  <c r="NH113" i="87"/>
  <c r="NL113" i="87" s="1"/>
  <c r="NH114" i="87"/>
  <c r="NH115" i="87"/>
  <c r="NH116" i="87"/>
  <c r="NI116" i="87" s="1"/>
  <c r="NH117" i="87"/>
  <c r="NI117" i="87" s="1"/>
  <c r="NT117" i="87" s="1"/>
  <c r="NH118" i="87"/>
  <c r="NH119" i="87"/>
  <c r="NI119" i="87" s="1"/>
  <c r="NH120" i="87"/>
  <c r="NH121" i="87"/>
  <c r="NH122" i="87"/>
  <c r="NL122" i="87" s="1"/>
  <c r="NH123" i="87"/>
  <c r="NH124" i="87"/>
  <c r="NI124" i="87" s="1"/>
  <c r="NH125" i="87"/>
  <c r="NL125" i="87" s="1"/>
  <c r="NH126" i="87"/>
  <c r="NH127" i="87"/>
  <c r="NI127" i="87" s="1"/>
  <c r="NH128" i="87"/>
  <c r="NH129" i="87"/>
  <c r="NI129" i="87" s="1"/>
  <c r="NH130" i="87"/>
  <c r="NL130" i="87" s="1"/>
  <c r="NH131" i="87"/>
  <c r="NH132" i="87"/>
  <c r="NH133" i="87"/>
  <c r="NH134" i="87"/>
  <c r="NL134" i="87" s="1"/>
  <c r="NH135" i="87"/>
  <c r="NH136" i="87"/>
  <c r="NH137" i="87"/>
  <c r="NL137" i="87" s="1"/>
  <c r="NH138" i="87"/>
  <c r="NH139" i="87"/>
  <c r="NI139" i="87" s="1"/>
  <c r="NH140" i="87"/>
  <c r="NI140" i="87" s="1"/>
  <c r="NH141" i="87"/>
  <c r="NH142" i="87"/>
  <c r="NH143" i="87"/>
  <c r="NI143" i="87" s="1"/>
  <c r="NH144" i="87"/>
  <c r="NI144" i="87" s="1"/>
  <c r="NH145" i="87"/>
  <c r="NL145" i="87" s="1"/>
  <c r="NH146" i="87"/>
  <c r="NH147" i="87"/>
  <c r="NI147" i="87" s="1"/>
  <c r="NH148" i="87"/>
  <c r="NH149" i="87"/>
  <c r="NL149" i="87" s="1"/>
  <c r="NV149" i="87" s="1" a="1"/>
  <c r="NV149" i="87" s="1"/>
  <c r="NH150" i="87"/>
  <c r="NL150" i="87" s="1"/>
  <c r="NM150" i="87" s="1"/>
  <c r="NH151" i="87"/>
  <c r="NI151" i="87" s="1"/>
  <c r="NH152" i="87"/>
  <c r="NI152" i="87" s="1"/>
  <c r="NH153" i="87"/>
  <c r="NH154" i="87"/>
  <c r="NH155" i="87"/>
  <c r="NH156" i="87"/>
  <c r="NH157" i="87"/>
  <c r="NH158" i="87"/>
  <c r="NH159" i="87"/>
  <c r="NH160" i="87"/>
  <c r="NH161" i="87"/>
  <c r="NH162" i="87"/>
  <c r="NH163" i="87"/>
  <c r="NI163" i="87" s="1"/>
  <c r="NH164" i="87"/>
  <c r="NI164" i="87" s="1"/>
  <c r="NH165" i="87"/>
  <c r="NL165" i="87" s="1"/>
  <c r="NH166" i="87"/>
  <c r="NL166" i="87" s="1"/>
  <c r="NS166" i="87" s="1"/>
  <c r="NH167" i="87"/>
  <c r="NI167" i="87" s="1"/>
  <c r="NH168" i="87"/>
  <c r="NI168" i="87" s="1"/>
  <c r="NH169" i="87"/>
  <c r="NL169" i="87" s="1"/>
  <c r="OB169" i="87" s="1" a="1"/>
  <c r="OB169" i="87" s="1"/>
  <c r="NH170" i="87"/>
  <c r="NH171" i="87"/>
  <c r="NI171" i="87" s="1"/>
  <c r="NH172" i="87"/>
  <c r="NH173" i="87"/>
  <c r="NL173" i="87" s="1"/>
  <c r="NH174" i="87"/>
  <c r="NH175" i="87"/>
  <c r="NH176" i="87"/>
  <c r="NH177" i="87"/>
  <c r="NH178" i="87"/>
  <c r="NH179" i="87"/>
  <c r="NH180" i="87"/>
  <c r="NI180" i="87" s="1"/>
  <c r="NH181" i="87"/>
  <c r="NL181" i="87" s="1"/>
  <c r="NU181" i="87" s="1"/>
  <c r="NH182" i="87"/>
  <c r="NH183" i="87"/>
  <c r="NH184" i="87"/>
  <c r="NH185" i="87"/>
  <c r="NH186" i="87"/>
  <c r="NH187" i="87"/>
  <c r="NH188" i="87"/>
  <c r="NH189" i="87"/>
  <c r="NL189" i="87" s="1"/>
  <c r="NH190" i="87"/>
  <c r="NH191" i="87"/>
  <c r="NH192" i="87"/>
  <c r="NH193" i="87"/>
  <c r="NH194" i="87"/>
  <c r="NH195" i="87"/>
  <c r="NI195" i="87" s="1"/>
  <c r="NH196" i="87"/>
  <c r="NI196" i="87" s="1"/>
  <c r="NH197" i="87"/>
  <c r="NL197" i="87" s="1"/>
  <c r="NH198" i="87"/>
  <c r="NH199" i="87"/>
  <c r="NH200" i="87"/>
  <c r="NH201" i="87"/>
  <c r="NH202" i="87"/>
  <c r="NH203" i="87"/>
  <c r="NH204" i="87"/>
  <c r="NI204" i="87" s="1"/>
  <c r="NH205" i="87"/>
  <c r="NH206" i="87"/>
  <c r="NH207" i="87"/>
  <c r="NH208" i="87"/>
  <c r="NH209" i="87"/>
  <c r="NH210" i="87"/>
  <c r="NH211" i="87"/>
  <c r="NI211" i="87" s="1"/>
  <c r="NH212" i="87"/>
  <c r="NH213" i="87"/>
  <c r="NH214" i="87"/>
  <c r="NH215" i="87"/>
  <c r="NH216" i="87"/>
  <c r="NH217" i="87"/>
  <c r="NH218" i="87"/>
  <c r="NH219" i="87"/>
  <c r="NI219" i="87" s="1"/>
  <c r="NH220" i="87"/>
  <c r="NH221" i="87"/>
  <c r="NH222" i="87"/>
  <c r="NL222" i="87" s="1"/>
  <c r="NQ222" i="87" s="1"/>
  <c r="NH223" i="87"/>
  <c r="NH224" i="87"/>
  <c r="NH225" i="87"/>
  <c r="NL225" i="87" s="1"/>
  <c r="NH226" i="87"/>
  <c r="NL226" i="87" s="1"/>
  <c r="NV226" i="87" s="1" a="1"/>
  <c r="NV226" i="87" s="1"/>
  <c r="NH227" i="87"/>
  <c r="NI227" i="87" s="1"/>
  <c r="NH228" i="87"/>
  <c r="NI228" i="87" s="1"/>
  <c r="NH229" i="87"/>
  <c r="NH230" i="87"/>
  <c r="NI230" i="87" s="1"/>
  <c r="NH231" i="87"/>
  <c r="NH232" i="87"/>
  <c r="NI232" i="87" s="1"/>
  <c r="NH233" i="87"/>
  <c r="NI233" i="87" s="1"/>
  <c r="OC233" i="87" s="1" a="1"/>
  <c r="OC233" i="87" s="1"/>
  <c r="NH234" i="87"/>
  <c r="NH235" i="87"/>
  <c r="NH236" i="87"/>
  <c r="NH237" i="87"/>
  <c r="NL237" i="87" s="1"/>
  <c r="NX237" i="87" s="1" a="1"/>
  <c r="NX237" i="87" s="1"/>
  <c r="NH238" i="87"/>
  <c r="NH239" i="87"/>
  <c r="NI239" i="87" s="1"/>
  <c r="NH240" i="87"/>
  <c r="NI240" i="87" s="1"/>
  <c r="NH241" i="87"/>
  <c r="NH242" i="87"/>
  <c r="NL242" i="87" s="1"/>
  <c r="NH243" i="87"/>
  <c r="NI243" i="87" s="1"/>
  <c r="NH244" i="87"/>
  <c r="NH245" i="87"/>
  <c r="NH246" i="87"/>
  <c r="NL246" i="87" s="1"/>
  <c r="NH247" i="87"/>
  <c r="NI247" i="87" s="1"/>
  <c r="NH248" i="87"/>
  <c r="NI248" i="87" s="1"/>
  <c r="NH249" i="87"/>
  <c r="NL249" i="87" s="1"/>
  <c r="NH250" i="87"/>
  <c r="NL250" i="87" s="1"/>
  <c r="NH251" i="87"/>
  <c r="NH252" i="87"/>
  <c r="NI252" i="87" s="1"/>
  <c r="NH253" i="87"/>
  <c r="NH254" i="87"/>
  <c r="NH255" i="87"/>
  <c r="NH256" i="87"/>
  <c r="NI256" i="87" s="1"/>
  <c r="NH257" i="87"/>
  <c r="NH258" i="87"/>
  <c r="NH259" i="87"/>
  <c r="NI259" i="87" s="1"/>
  <c r="NH260" i="87"/>
  <c r="NH261" i="87"/>
  <c r="NL261" i="87" s="1"/>
  <c r="NH262" i="87"/>
  <c r="NH263" i="87"/>
  <c r="NH264" i="87"/>
  <c r="NI264" i="87" s="1"/>
  <c r="NH265" i="87"/>
  <c r="NL265" i="87" s="1"/>
  <c r="NH266" i="87"/>
  <c r="NL266" i="87" s="1"/>
  <c r="NH267" i="87"/>
  <c r="NI267" i="87" s="1"/>
  <c r="NH268" i="87"/>
  <c r="NI268" i="87" s="1"/>
  <c r="NH269" i="87"/>
  <c r="NH270" i="87"/>
  <c r="NH271" i="87"/>
  <c r="NH272" i="87"/>
  <c r="NI272" i="87" s="1"/>
  <c r="NH273" i="87"/>
  <c r="NL273" i="87" s="1"/>
  <c r="NV273" i="87" s="1" a="1"/>
  <c r="NV273" i="87" s="1"/>
  <c r="NH274" i="87"/>
  <c r="NH275" i="87"/>
  <c r="NI275" i="87" s="1"/>
  <c r="NH276" i="87"/>
  <c r="NI276" i="87" s="1"/>
  <c r="NH277" i="87"/>
  <c r="NL277" i="87" s="1"/>
  <c r="NH278" i="87"/>
  <c r="NH279" i="87"/>
  <c r="NI279" i="87" s="1"/>
  <c r="NH280" i="87"/>
  <c r="NI280" i="87" s="1"/>
  <c r="NH281" i="87"/>
  <c r="NL281" i="87" s="1"/>
  <c r="NH282" i="87"/>
  <c r="NL282" i="87" s="1"/>
  <c r="NH283" i="87"/>
  <c r="NH284" i="87"/>
  <c r="NH285" i="87"/>
  <c r="NL285" i="87" s="1"/>
  <c r="NH286" i="87"/>
  <c r="NH287" i="87"/>
  <c r="NH288" i="87"/>
  <c r="NI288" i="87" s="1"/>
  <c r="NH289" i="87"/>
  <c r="NH290" i="87"/>
  <c r="NH291" i="87"/>
  <c r="NH292" i="87"/>
  <c r="NI292" i="87" s="1"/>
  <c r="NH293" i="87"/>
  <c r="NL293" i="87" s="1"/>
  <c r="NH294" i="87"/>
  <c r="NL294" i="87" s="1"/>
  <c r="NH295" i="87"/>
  <c r="NH296" i="87"/>
  <c r="NH297" i="87"/>
  <c r="NL297" i="87" s="1"/>
  <c r="NH298" i="87"/>
  <c r="NL298" i="87" s="1"/>
  <c r="NS298" i="87" s="1"/>
  <c r="NH299" i="87"/>
  <c r="NH300" i="87"/>
  <c r="NI300" i="87" s="1"/>
  <c r="NH301" i="87"/>
  <c r="NH302" i="87"/>
  <c r="NL302" i="87" s="1"/>
  <c r="NM302" i="87" s="1"/>
  <c r="NH303" i="87"/>
  <c r="NH304" i="87"/>
  <c r="NH305" i="87"/>
  <c r="NH306" i="87"/>
  <c r="NH307" i="87"/>
  <c r="NI307" i="87" s="1"/>
  <c r="NH308" i="87"/>
  <c r="NI308" i="87" s="1"/>
  <c r="NH309" i="87"/>
  <c r="NL309" i="87" s="1"/>
  <c r="NH310" i="87"/>
  <c r="NH311" i="87"/>
  <c r="NH312" i="87"/>
  <c r="NH313" i="87"/>
  <c r="NH314" i="87"/>
  <c r="NH315" i="87"/>
  <c r="NH316" i="87"/>
  <c r="NI316" i="87" s="1"/>
  <c r="NH317" i="87"/>
  <c r="NH318" i="87"/>
  <c r="NH319" i="87"/>
  <c r="NH320" i="87"/>
  <c r="NH321" i="87"/>
  <c r="NL321" i="87" s="1"/>
  <c r="NH322" i="87"/>
  <c r="NL322" i="87" s="1"/>
  <c r="NS322" i="87" s="1"/>
  <c r="NH323" i="87"/>
  <c r="NI323" i="87" s="1"/>
  <c r="NH324" i="87"/>
  <c r="NI324" i="87" s="1"/>
  <c r="NH325" i="87"/>
  <c r="NL325" i="87" s="1"/>
  <c r="NH326" i="87"/>
  <c r="NH327" i="87"/>
  <c r="NI327" i="87" s="1"/>
  <c r="NH328" i="87"/>
  <c r="NI328" i="87" s="1"/>
  <c r="NH329" i="87"/>
  <c r="NL329" i="87" s="1"/>
  <c r="NH330" i="87"/>
  <c r="NL330" i="87" s="1"/>
  <c r="NS330" i="87" s="1"/>
  <c r="NH331" i="87"/>
  <c r="NH332" i="87"/>
  <c r="NI332" i="87" s="1"/>
  <c r="NH333" i="87"/>
  <c r="NH334" i="87"/>
  <c r="NH335" i="87"/>
  <c r="NH336" i="87"/>
  <c r="NH337" i="87"/>
  <c r="NH338" i="87"/>
  <c r="NL338" i="87" s="1"/>
  <c r="NX338" i="87" s="1" a="1"/>
  <c r="NX338" i="87" s="1"/>
  <c r="NH339" i="87"/>
  <c r="NH340" i="87"/>
  <c r="NH341" i="87"/>
  <c r="NL341" i="87" s="1"/>
  <c r="NH342" i="87"/>
  <c r="NH343" i="87"/>
  <c r="NH344" i="87"/>
  <c r="NH345" i="87"/>
  <c r="NH346" i="87"/>
  <c r="NL346" i="87" s="1"/>
  <c r="NU346" i="87" s="1"/>
  <c r="NH347" i="87"/>
  <c r="NI347" i="87" s="1"/>
  <c r="NH348" i="87"/>
  <c r="NI348" i="87" s="1"/>
  <c r="NH349" i="87"/>
  <c r="NH350" i="87"/>
  <c r="NL350" i="87" s="1"/>
  <c r="NQ350" i="87" s="1"/>
  <c r="NH351" i="87"/>
  <c r="NI351" i="87" s="1"/>
  <c r="NH352" i="87"/>
  <c r="NH353" i="87"/>
  <c r="NH354" i="87"/>
  <c r="NH355" i="87"/>
  <c r="NH356" i="87"/>
  <c r="NH357" i="87"/>
  <c r="NL357" i="87" s="1"/>
  <c r="NH358" i="87"/>
  <c r="NH359" i="87"/>
  <c r="NH360" i="87"/>
  <c r="NI360" i="87" s="1"/>
  <c r="NH361" i="87"/>
  <c r="NH362" i="87"/>
  <c r="NL362" i="87" s="1"/>
  <c r="NH363" i="87"/>
  <c r="NH364" i="87"/>
  <c r="NH365" i="87"/>
  <c r="NL365" i="87" s="1"/>
  <c r="NH366" i="87"/>
  <c r="NL366" i="87" s="1"/>
  <c r="NH367" i="87"/>
  <c r="NI367" i="87" s="1"/>
  <c r="NH368" i="87"/>
  <c r="NI368" i="87" s="1"/>
  <c r="NH369" i="87"/>
  <c r="NH370" i="87"/>
  <c r="NL370" i="87" s="1"/>
  <c r="NH371" i="87"/>
  <c r="NH372" i="87"/>
  <c r="NH373" i="87"/>
  <c r="NH374" i="87"/>
  <c r="NH375" i="87"/>
  <c r="NH376" i="87"/>
  <c r="NI376" i="87" s="1"/>
  <c r="NH377" i="87"/>
  <c r="NI377" i="87" s="1"/>
  <c r="NW377" i="87" s="1" a="1"/>
  <c r="NW377" i="87" s="1"/>
  <c r="NH378" i="87"/>
  <c r="NL378" i="87" s="1"/>
  <c r="NH379" i="87"/>
  <c r="NI379" i="87" s="1"/>
  <c r="NH380" i="87"/>
  <c r="NI380" i="87" s="1"/>
  <c r="NH381" i="87"/>
  <c r="NH382" i="87"/>
  <c r="NL382" i="87" s="1"/>
  <c r="NS382" i="87" s="1"/>
  <c r="NH383" i="87"/>
  <c r="NH384" i="87"/>
  <c r="NI384" i="87" s="1"/>
  <c r="NH385" i="87"/>
  <c r="NH386" i="87"/>
  <c r="NH387" i="87"/>
  <c r="NI387" i="87" s="1"/>
  <c r="NH388" i="87"/>
  <c r="NI388" i="87" s="1"/>
  <c r="NH389" i="87"/>
  <c r="NL389" i="87" s="1"/>
  <c r="NH390" i="87"/>
  <c r="NH391" i="87"/>
  <c r="NH392" i="87"/>
  <c r="NI392" i="87" s="1"/>
  <c r="NH393" i="87"/>
  <c r="NH394" i="87"/>
  <c r="NL394" i="87" s="1"/>
  <c r="OB394" i="87" s="1" a="1"/>
  <c r="OB394" i="87" s="1"/>
  <c r="NH395" i="87"/>
  <c r="NH396" i="87"/>
  <c r="NI396" i="87" s="1"/>
  <c r="NH397" i="87"/>
  <c r="NL397" i="87" s="1"/>
  <c r="NH398" i="87"/>
  <c r="NH399" i="87"/>
  <c r="NI399" i="87" s="1"/>
  <c r="NH400" i="87"/>
  <c r="NI400" i="87" s="1"/>
  <c r="NH401" i="87"/>
  <c r="NH402" i="87"/>
  <c r="NL402" i="87" s="1"/>
  <c r="NS402" i="87" s="1"/>
  <c r="NH403" i="87"/>
  <c r="NH404" i="87"/>
  <c r="NH405" i="87"/>
  <c r="NI405" i="87" s="1"/>
  <c r="NT405" i="87" s="1"/>
  <c r="NH406" i="87"/>
  <c r="NH407" i="87"/>
  <c r="NH408" i="87"/>
  <c r="NH409" i="87"/>
  <c r="NH410" i="87"/>
  <c r="NH411" i="87"/>
  <c r="NH412" i="87"/>
  <c r="NH413" i="87"/>
  <c r="NH414" i="87"/>
  <c r="NH415" i="87"/>
  <c r="NI415" i="87" s="1"/>
  <c r="NH416" i="87"/>
  <c r="NI416" i="87" s="1"/>
  <c r="NH417" i="87"/>
  <c r="NL417" i="87" s="1"/>
  <c r="NH418" i="87"/>
  <c r="NL418" i="87" s="1"/>
  <c r="NH419" i="87"/>
  <c r="NH420" i="87"/>
  <c r="NI420" i="87" s="1"/>
  <c r="NH421" i="87"/>
  <c r="NH422" i="87"/>
  <c r="NH423" i="87"/>
  <c r="NI423" i="87" s="1"/>
  <c r="NH424" i="87"/>
  <c r="NH425" i="87"/>
  <c r="NL425" i="87" s="1"/>
  <c r="NH426" i="87"/>
  <c r="NL426" i="87" s="1"/>
  <c r="NH427" i="87"/>
  <c r="NI427" i="87" s="1"/>
  <c r="NH428" i="87"/>
  <c r="NI428" i="87" s="1"/>
  <c r="NH429" i="87"/>
  <c r="NH430" i="87"/>
  <c r="NH431" i="87"/>
  <c r="NH432" i="87"/>
  <c r="NH433" i="87"/>
  <c r="NH434" i="87"/>
  <c r="NH435" i="87"/>
  <c r="NH436" i="87"/>
  <c r="NH437" i="87"/>
  <c r="NL437" i="87" s="1"/>
  <c r="NH438" i="87"/>
  <c r="NH439" i="87"/>
  <c r="NH440" i="87"/>
  <c r="NH441" i="87"/>
  <c r="NH442" i="87"/>
  <c r="NH443" i="87"/>
  <c r="NH444" i="87"/>
  <c r="NH445" i="87"/>
  <c r="NI445" i="87" s="1"/>
  <c r="NH446" i="87"/>
  <c r="NH447" i="87"/>
  <c r="NH448" i="87"/>
  <c r="NH449" i="87"/>
  <c r="NL449" i="87" s="1"/>
  <c r="NV449" i="87" s="1" a="1"/>
  <c r="NV449" i="87" s="1"/>
  <c r="NH450" i="87"/>
  <c r="NL450" i="87" s="1"/>
  <c r="NS450" i="87" s="1"/>
  <c r="NH451" i="87"/>
  <c r="NH452" i="87"/>
  <c r="NH453" i="87"/>
  <c r="NL453" i="87" s="1"/>
  <c r="NH454" i="87"/>
  <c r="NH455" i="87"/>
  <c r="NH456" i="87"/>
  <c r="NH457" i="87"/>
  <c r="NH458" i="87"/>
  <c r="NI458" i="87" s="1"/>
  <c r="NH459" i="87"/>
  <c r="NH460" i="87"/>
  <c r="NH461" i="87"/>
  <c r="NL461" i="87" s="1"/>
  <c r="NH462" i="87"/>
  <c r="NL462" i="87" s="1"/>
  <c r="NQ462" i="87" s="1"/>
  <c r="NH463" i="87"/>
  <c r="NI463" i="87" s="1"/>
  <c r="NH464" i="87"/>
  <c r="NH465" i="87"/>
  <c r="NH466" i="87"/>
  <c r="NL466" i="87" s="1"/>
  <c r="NH467" i="87"/>
  <c r="NH468" i="87"/>
  <c r="NH469" i="87"/>
  <c r="NH470" i="87"/>
  <c r="NH471" i="87"/>
  <c r="NH472" i="87"/>
  <c r="NH473" i="87"/>
  <c r="NH474" i="87"/>
  <c r="NH475" i="87"/>
  <c r="NI475" i="87" s="1"/>
  <c r="NH476" i="87"/>
  <c r="NH477" i="87"/>
  <c r="NL477" i="87" s="1"/>
  <c r="NH478" i="87"/>
  <c r="NH479" i="87"/>
  <c r="NH480" i="87"/>
  <c r="NH481" i="87"/>
  <c r="NH482" i="87"/>
  <c r="NH483" i="87"/>
  <c r="NH484" i="87"/>
  <c r="NI484" i="87" s="1"/>
  <c r="NH485" i="87"/>
  <c r="NL485" i="87" s="1"/>
  <c r="NH486" i="87"/>
  <c r="NH487" i="87"/>
  <c r="NH488" i="87"/>
  <c r="NH489" i="87"/>
  <c r="NH490" i="87"/>
  <c r="NH491" i="87"/>
  <c r="NH492" i="87"/>
  <c r="NH493" i="87"/>
  <c r="NH494" i="87"/>
  <c r="NH495" i="87"/>
  <c r="NH496" i="87"/>
  <c r="NI496" i="87" s="1"/>
  <c r="NH497" i="87"/>
  <c r="NH498" i="87"/>
  <c r="NH499" i="87"/>
  <c r="NH500" i="87"/>
  <c r="NH501" i="87"/>
  <c r="NH502" i="87"/>
  <c r="NL502" i="87" s="1"/>
  <c r="NQ502" i="87" s="1"/>
  <c r="NH503" i="87"/>
  <c r="NH504" i="87"/>
  <c r="NI504" i="87" s="1"/>
  <c r="NH505" i="87"/>
  <c r="NL505" i="87" s="1"/>
  <c r="NH506" i="87"/>
  <c r="NH507" i="87"/>
  <c r="NI507" i="87" s="1"/>
  <c r="NH508" i="87"/>
  <c r="NI508" i="87" s="1"/>
  <c r="NH509" i="87"/>
  <c r="NH510" i="87"/>
  <c r="NI510" i="87" s="1"/>
  <c r="NW510" i="87" s="1" a="1"/>
  <c r="NW510" i="87" s="1"/>
  <c r="NH511" i="87"/>
  <c r="NH512" i="87"/>
  <c r="NH513" i="87"/>
  <c r="NH514" i="87"/>
  <c r="NL514" i="87" s="1"/>
  <c r="NH515" i="87"/>
  <c r="NI515" i="87" s="1"/>
  <c r="NH516" i="87"/>
  <c r="NI516" i="87" s="1"/>
  <c r="NH517" i="87"/>
  <c r="NH518" i="87"/>
  <c r="NH519" i="87"/>
  <c r="NH520" i="87"/>
  <c r="NH521" i="87"/>
  <c r="NL521" i="87" s="1"/>
  <c r="NH522" i="87"/>
  <c r="NL522" i="87" s="1"/>
  <c r="NH523" i="87"/>
  <c r="NH524" i="87"/>
  <c r="NH525" i="87"/>
  <c r="NL525" i="87" s="1"/>
  <c r="NX525" i="87" s="1" a="1"/>
  <c r="NX525" i="87" s="1"/>
  <c r="NH526" i="87"/>
  <c r="NH527" i="87"/>
  <c r="NI527" i="87" s="1"/>
  <c r="NH528" i="87"/>
  <c r="NH529" i="87"/>
  <c r="NH530" i="87"/>
  <c r="NH531" i="87"/>
  <c r="NH532" i="87"/>
  <c r="NH533" i="87"/>
  <c r="NH534" i="87"/>
  <c r="NH535" i="87"/>
  <c r="NI535" i="87" s="1"/>
  <c r="NH536" i="87"/>
  <c r="NH537" i="87"/>
  <c r="NH538" i="87"/>
  <c r="NL538" i="87" s="1"/>
  <c r="NU538" i="87" s="1"/>
  <c r="NH539" i="87"/>
  <c r="NB2" i="87"/>
  <c r="NB3" i="87"/>
  <c r="NB4" i="87"/>
  <c r="NB5" i="87"/>
  <c r="NB6" i="87"/>
  <c r="NB7" i="87"/>
  <c r="NB8" i="87"/>
  <c r="NB9" i="87"/>
  <c r="NB10" i="87"/>
  <c r="NB11" i="87"/>
  <c r="NB12" i="87"/>
  <c r="NB13" i="87"/>
  <c r="NB14" i="87"/>
  <c r="NB15" i="87"/>
  <c r="NB16" i="87"/>
  <c r="NB17" i="87"/>
  <c r="NB18" i="87"/>
  <c r="NB19" i="87"/>
  <c r="NB20" i="87"/>
  <c r="NB21" i="87"/>
  <c r="NB22" i="87"/>
  <c r="NB23" i="87"/>
  <c r="NB24" i="87"/>
  <c r="NB25" i="87"/>
  <c r="NB26" i="87"/>
  <c r="NB27" i="87"/>
  <c r="NB28" i="87"/>
  <c r="NB29" i="87"/>
  <c r="NB30" i="87"/>
  <c r="NB31" i="87"/>
  <c r="NB32" i="87"/>
  <c r="NB33" i="87"/>
  <c r="NB34" i="87"/>
  <c r="NB35" i="87"/>
  <c r="NB36" i="87"/>
  <c r="NB37" i="87"/>
  <c r="NB38" i="87"/>
  <c r="NB39" i="87"/>
  <c r="NB40" i="87"/>
  <c r="NB41" i="87"/>
  <c r="NB42" i="87"/>
  <c r="NB43" i="87"/>
  <c r="NB44" i="87"/>
  <c r="NB45" i="87"/>
  <c r="NB46" i="87"/>
  <c r="NB47" i="87"/>
  <c r="NB48" i="87"/>
  <c r="NB49" i="87"/>
  <c r="NB50" i="87"/>
  <c r="NB51" i="87"/>
  <c r="NB52" i="87"/>
  <c r="NB53" i="87"/>
  <c r="NB54" i="87"/>
  <c r="NB55" i="87"/>
  <c r="NB56" i="87"/>
  <c r="NB57" i="87"/>
  <c r="NB58" i="87"/>
  <c r="NB59" i="87"/>
  <c r="NB60" i="87"/>
  <c r="NB61" i="87"/>
  <c r="NB62" i="87"/>
  <c r="NB63" i="87"/>
  <c r="NB64" i="87"/>
  <c r="NB65" i="87"/>
  <c r="NB66" i="87"/>
  <c r="NB67" i="87"/>
  <c r="NB68" i="87"/>
  <c r="NB69" i="87"/>
  <c r="NB70" i="87"/>
  <c r="NB71" i="87"/>
  <c r="NB72" i="87"/>
  <c r="NB73" i="87"/>
  <c r="NB74" i="87"/>
  <c r="NB75" i="87"/>
  <c r="NB76" i="87"/>
  <c r="NB77" i="87"/>
  <c r="NB78" i="87"/>
  <c r="NB79" i="87"/>
  <c r="NB80" i="87"/>
  <c r="NB81" i="87"/>
  <c r="NB82" i="87"/>
  <c r="NB83" i="87"/>
  <c r="NB84" i="87"/>
  <c r="NB85" i="87"/>
  <c r="NB86" i="87"/>
  <c r="NB87" i="87"/>
  <c r="NB88" i="87"/>
  <c r="NB89" i="87"/>
  <c r="NB90" i="87"/>
  <c r="NB91" i="87"/>
  <c r="NB92" i="87"/>
  <c r="NB93" i="87"/>
  <c r="NB94" i="87"/>
  <c r="NB95" i="87"/>
  <c r="NB96" i="87"/>
  <c r="NB97" i="87"/>
  <c r="NB98" i="87"/>
  <c r="NB99" i="87"/>
  <c r="NB100" i="87"/>
  <c r="NB101" i="87"/>
  <c r="NB102" i="87"/>
  <c r="NB103" i="87"/>
  <c r="NB104" i="87"/>
  <c r="NB105" i="87"/>
  <c r="NB106" i="87"/>
  <c r="NB107" i="87"/>
  <c r="NB108" i="87"/>
  <c r="NB109" i="87"/>
  <c r="NB110" i="87"/>
  <c r="NB111" i="87"/>
  <c r="NB112" i="87"/>
  <c r="NB113" i="87"/>
  <c r="NB114" i="87"/>
  <c r="NB115" i="87"/>
  <c r="NB116" i="87"/>
  <c r="NB117" i="87"/>
  <c r="NB118" i="87"/>
  <c r="NB119" i="87"/>
  <c r="NB120" i="87"/>
  <c r="NB121" i="87"/>
  <c r="NB122" i="87"/>
  <c r="NB123" i="87"/>
  <c r="NB124" i="87"/>
  <c r="NB125" i="87"/>
  <c r="NB126" i="87"/>
  <c r="NB127" i="87"/>
  <c r="NB128" i="87"/>
  <c r="NB129" i="87"/>
  <c r="NB130" i="87"/>
  <c r="NB131" i="87"/>
  <c r="NB132" i="87"/>
  <c r="NB133" i="87"/>
  <c r="NB134" i="87"/>
  <c r="NB135" i="87"/>
  <c r="NB136" i="87"/>
  <c r="NB137" i="87"/>
  <c r="NB138" i="87"/>
  <c r="NB139" i="87"/>
  <c r="NB140" i="87"/>
  <c r="NB141" i="87"/>
  <c r="NB142" i="87"/>
  <c r="NB143" i="87"/>
  <c r="NB144" i="87"/>
  <c r="NB145" i="87"/>
  <c r="NB146" i="87"/>
  <c r="NB147" i="87"/>
  <c r="NB148" i="87"/>
  <c r="NB149" i="87"/>
  <c r="NB150" i="87"/>
  <c r="NB151" i="87"/>
  <c r="NB152" i="87"/>
  <c r="NB153" i="87"/>
  <c r="NB154" i="87"/>
  <c r="NB155" i="87"/>
  <c r="NB156" i="87"/>
  <c r="NB157" i="87"/>
  <c r="NB158" i="87"/>
  <c r="NB159" i="87"/>
  <c r="NB160" i="87"/>
  <c r="NB161" i="87"/>
  <c r="NB162" i="87"/>
  <c r="NB163" i="87"/>
  <c r="NB164" i="87"/>
  <c r="NB165" i="87"/>
  <c r="NB166" i="87"/>
  <c r="NB167" i="87"/>
  <c r="NB168" i="87"/>
  <c r="NB169" i="87"/>
  <c r="NB170" i="87"/>
  <c r="NB171" i="87"/>
  <c r="NB172" i="87"/>
  <c r="NB173" i="87"/>
  <c r="NB174" i="87"/>
  <c r="NB175" i="87"/>
  <c r="NB176" i="87"/>
  <c r="NB177" i="87"/>
  <c r="NB178" i="87"/>
  <c r="NB179" i="87"/>
  <c r="NB180" i="87"/>
  <c r="NB181" i="87"/>
  <c r="NB182" i="87"/>
  <c r="NB183" i="87"/>
  <c r="NB184" i="87"/>
  <c r="NB185" i="87"/>
  <c r="NB186" i="87"/>
  <c r="NB187" i="87"/>
  <c r="NB188" i="87"/>
  <c r="NB189" i="87"/>
  <c r="NB190" i="87"/>
  <c r="NB191" i="87"/>
  <c r="NB192" i="87"/>
  <c r="NB193" i="87"/>
  <c r="NB194" i="87"/>
  <c r="NB195" i="87"/>
  <c r="NB196" i="87"/>
  <c r="NB197" i="87"/>
  <c r="NB198" i="87"/>
  <c r="NB199" i="87"/>
  <c r="NB200" i="87"/>
  <c r="NB201" i="87"/>
  <c r="NB202" i="87"/>
  <c r="NB203" i="87"/>
  <c r="NB204" i="87"/>
  <c r="NB205" i="87"/>
  <c r="NB206" i="87"/>
  <c r="NB207" i="87"/>
  <c r="NB208" i="87"/>
  <c r="NB209" i="87"/>
  <c r="NB210" i="87"/>
  <c r="NB211" i="87"/>
  <c r="NB212" i="87"/>
  <c r="NB213" i="87"/>
  <c r="NB214" i="87"/>
  <c r="NB215" i="87"/>
  <c r="NB216" i="87"/>
  <c r="NB217" i="87"/>
  <c r="NB218" i="87"/>
  <c r="NB219" i="87"/>
  <c r="NB220" i="87"/>
  <c r="NB221" i="87"/>
  <c r="NB222" i="87"/>
  <c r="NB223" i="87"/>
  <c r="NB224" i="87"/>
  <c r="NB225" i="87"/>
  <c r="NB226" i="87"/>
  <c r="NB227" i="87"/>
  <c r="NB228" i="87"/>
  <c r="NB229" i="87"/>
  <c r="NB230" i="87"/>
  <c r="NB231" i="87"/>
  <c r="NB232" i="87"/>
  <c r="NB233" i="87"/>
  <c r="NB234" i="87"/>
  <c r="NB235" i="87"/>
  <c r="NB236" i="87"/>
  <c r="NB237" i="87"/>
  <c r="NB238" i="87"/>
  <c r="NB239" i="87"/>
  <c r="NB240" i="87"/>
  <c r="NB241" i="87"/>
  <c r="NB242" i="87"/>
  <c r="NB243" i="87"/>
  <c r="NB244" i="87"/>
  <c r="NB245" i="87"/>
  <c r="NB246" i="87"/>
  <c r="NB247" i="87"/>
  <c r="NB248" i="87"/>
  <c r="NB249" i="87"/>
  <c r="NB250" i="87"/>
  <c r="NB251" i="87"/>
  <c r="NB252" i="87"/>
  <c r="NB253" i="87"/>
  <c r="NB254" i="87"/>
  <c r="NB255" i="87"/>
  <c r="NB256" i="87"/>
  <c r="NB257" i="87"/>
  <c r="NB258" i="87"/>
  <c r="NB259" i="87"/>
  <c r="NB260" i="87"/>
  <c r="NB261" i="87"/>
  <c r="NB262" i="87"/>
  <c r="NB263" i="87"/>
  <c r="NB264" i="87"/>
  <c r="NB265" i="87"/>
  <c r="NB266" i="87"/>
  <c r="NB267" i="87"/>
  <c r="NB268" i="87"/>
  <c r="NB269" i="87"/>
  <c r="NB270" i="87"/>
  <c r="NB271" i="87"/>
  <c r="NB272" i="87"/>
  <c r="NB273" i="87"/>
  <c r="NB274" i="87"/>
  <c r="NB275" i="87"/>
  <c r="NB276" i="87"/>
  <c r="NB277" i="87"/>
  <c r="NB278" i="87"/>
  <c r="NB279" i="87"/>
  <c r="NB280" i="87"/>
  <c r="NB281" i="87"/>
  <c r="NB282" i="87"/>
  <c r="NB283" i="87"/>
  <c r="NB284" i="87"/>
  <c r="NB285" i="87"/>
  <c r="NB286" i="87"/>
  <c r="NB287" i="87"/>
  <c r="NB288" i="87"/>
  <c r="NB289" i="87"/>
  <c r="NB290" i="87"/>
  <c r="NB291" i="87"/>
  <c r="NB292" i="87"/>
  <c r="NB293" i="87"/>
  <c r="NB294" i="87"/>
  <c r="NB295" i="87"/>
  <c r="NB296" i="87"/>
  <c r="NB297" i="87"/>
  <c r="NB298" i="87"/>
  <c r="NB299" i="87"/>
  <c r="NB300" i="87"/>
  <c r="NB301" i="87"/>
  <c r="NB302" i="87"/>
  <c r="NB303" i="87"/>
  <c r="NB304" i="87"/>
  <c r="NB305" i="87"/>
  <c r="NB306" i="87"/>
  <c r="NB307" i="87"/>
  <c r="NB308" i="87"/>
  <c r="NB309" i="87"/>
  <c r="NB310" i="87"/>
  <c r="NB311" i="87"/>
  <c r="NB312" i="87"/>
  <c r="NB313" i="87"/>
  <c r="NB314" i="87"/>
  <c r="NB315" i="87"/>
  <c r="NB316" i="87"/>
  <c r="NB317" i="87"/>
  <c r="NB318" i="87"/>
  <c r="NB319" i="87"/>
  <c r="NB320" i="87"/>
  <c r="NB321" i="87"/>
  <c r="NB322" i="87"/>
  <c r="NB323" i="87"/>
  <c r="NB324" i="87"/>
  <c r="NB325" i="87"/>
  <c r="NB326" i="87"/>
  <c r="NB327" i="87"/>
  <c r="NB328" i="87"/>
  <c r="NB329" i="87"/>
  <c r="NB330" i="87"/>
  <c r="NB331" i="87"/>
  <c r="NB332" i="87"/>
  <c r="NB333" i="87"/>
  <c r="NB334" i="87"/>
  <c r="NB335" i="87"/>
  <c r="NB336" i="87"/>
  <c r="NB337" i="87"/>
  <c r="NB338" i="87"/>
  <c r="NB339" i="87"/>
  <c r="NB340" i="87"/>
  <c r="NB341" i="87"/>
  <c r="NB342" i="87"/>
  <c r="NB343" i="87"/>
  <c r="NB344" i="87"/>
  <c r="NB345" i="87"/>
  <c r="NB346" i="87"/>
  <c r="NB347" i="87"/>
  <c r="NB348" i="87"/>
  <c r="NB349" i="87"/>
  <c r="NB350" i="87"/>
  <c r="NB351" i="87"/>
  <c r="NB352" i="87"/>
  <c r="NB353" i="87"/>
  <c r="NB354" i="87"/>
  <c r="NB355" i="87"/>
  <c r="NB356" i="87"/>
  <c r="NB357" i="87"/>
  <c r="NB358" i="87"/>
  <c r="NB359" i="87"/>
  <c r="NB360" i="87"/>
  <c r="NB361" i="87"/>
  <c r="NB362" i="87"/>
  <c r="NB363" i="87"/>
  <c r="NB364" i="87"/>
  <c r="NB365" i="87"/>
  <c r="NB366" i="87"/>
  <c r="NB367" i="87"/>
  <c r="NB368" i="87"/>
  <c r="NB369" i="87"/>
  <c r="NB370" i="87"/>
  <c r="NB371" i="87"/>
  <c r="NB372" i="87"/>
  <c r="NB373" i="87"/>
  <c r="NB374" i="87"/>
  <c r="NB375" i="87"/>
  <c r="NB376" i="87"/>
  <c r="NB377" i="87"/>
  <c r="NB378" i="87"/>
  <c r="NB379" i="87"/>
  <c r="NB380" i="87"/>
  <c r="NB381" i="87"/>
  <c r="NB382" i="87"/>
  <c r="NB383" i="87"/>
  <c r="NB384" i="87"/>
  <c r="NB385" i="87"/>
  <c r="NB386" i="87"/>
  <c r="NB387" i="87"/>
  <c r="NB388" i="87"/>
  <c r="NB389" i="87"/>
  <c r="NB390" i="87"/>
  <c r="NB391" i="87"/>
  <c r="NB392" i="87"/>
  <c r="NB393" i="87"/>
  <c r="NB394" i="87"/>
  <c r="NB395" i="87"/>
  <c r="NB396" i="87"/>
  <c r="NB397" i="87"/>
  <c r="NB398" i="87"/>
  <c r="NB399" i="87"/>
  <c r="NB400" i="87"/>
  <c r="NB401" i="87"/>
  <c r="NB402" i="87"/>
  <c r="NB403" i="87"/>
  <c r="NB404" i="87"/>
  <c r="NB405" i="87"/>
  <c r="NB406" i="87"/>
  <c r="NB407" i="87"/>
  <c r="NB408" i="87"/>
  <c r="NB409" i="87"/>
  <c r="NB410" i="87"/>
  <c r="NB411" i="87"/>
  <c r="NB412" i="87"/>
  <c r="NB413" i="87"/>
  <c r="NB414" i="87"/>
  <c r="NB415" i="87"/>
  <c r="NB416" i="87"/>
  <c r="NB417" i="87"/>
  <c r="NB418" i="87"/>
  <c r="NB419" i="87"/>
  <c r="NB420" i="87"/>
  <c r="NB421" i="87"/>
  <c r="NB422" i="87"/>
  <c r="NB423" i="87"/>
  <c r="NB424" i="87"/>
  <c r="NB425" i="87"/>
  <c r="NB426" i="87"/>
  <c r="NB427" i="87"/>
  <c r="NB428" i="87"/>
  <c r="NB429" i="87"/>
  <c r="NB430" i="87"/>
  <c r="NB431" i="87"/>
  <c r="NB432" i="87"/>
  <c r="NB433" i="87"/>
  <c r="NB434" i="87"/>
  <c r="NB435" i="87"/>
  <c r="NB436" i="87"/>
  <c r="NB437" i="87"/>
  <c r="NB438" i="87"/>
  <c r="NB439" i="87"/>
  <c r="NB440" i="87"/>
  <c r="NB441" i="87"/>
  <c r="NB442" i="87"/>
  <c r="NB443" i="87"/>
  <c r="NB444" i="87"/>
  <c r="NB445" i="87"/>
  <c r="NB446" i="87"/>
  <c r="NB447" i="87"/>
  <c r="NB448" i="87"/>
  <c r="NB449" i="87"/>
  <c r="NB450" i="87"/>
  <c r="NB451" i="87"/>
  <c r="NB452" i="87"/>
  <c r="NB453" i="87"/>
  <c r="NB454" i="87"/>
  <c r="NB455" i="87"/>
  <c r="NB456" i="87"/>
  <c r="NB457" i="87"/>
  <c r="NB458" i="87"/>
  <c r="NB459" i="87"/>
  <c r="NB460" i="87"/>
  <c r="NB461" i="87"/>
  <c r="NB462" i="87"/>
  <c r="NB463" i="87"/>
  <c r="NB464" i="87"/>
  <c r="NB465" i="87"/>
  <c r="NB466" i="87"/>
  <c r="NB467" i="87"/>
  <c r="NB468" i="87"/>
  <c r="NB469" i="87"/>
  <c r="NB470" i="87"/>
  <c r="NB471" i="87"/>
  <c r="NB472" i="87"/>
  <c r="NB473" i="87"/>
  <c r="NB474" i="87"/>
  <c r="NB475" i="87"/>
  <c r="NB476" i="87"/>
  <c r="NB477" i="87"/>
  <c r="NB478" i="87"/>
  <c r="NB479" i="87"/>
  <c r="NB480" i="87"/>
  <c r="NB481" i="87"/>
  <c r="NB482" i="87"/>
  <c r="NB483" i="87"/>
  <c r="NB484" i="87"/>
  <c r="NB485" i="87"/>
  <c r="NB486" i="87"/>
  <c r="NB487" i="87"/>
  <c r="NB488" i="87"/>
  <c r="NB489" i="87"/>
  <c r="NB490" i="87"/>
  <c r="NB491" i="87"/>
  <c r="NB492" i="87"/>
  <c r="NB493" i="87"/>
  <c r="NB494" i="87"/>
  <c r="NB495" i="87"/>
  <c r="NB496" i="87"/>
  <c r="NB497" i="87"/>
  <c r="NB498" i="87"/>
  <c r="NB499" i="87"/>
  <c r="NB500" i="87"/>
  <c r="NB501" i="87"/>
  <c r="NB502" i="87"/>
  <c r="NB503" i="87"/>
  <c r="NB504" i="87"/>
  <c r="NB505" i="87"/>
  <c r="NB506" i="87"/>
  <c r="NB507" i="87"/>
  <c r="NB508" i="87"/>
  <c r="NB509" i="87"/>
  <c r="NB510" i="87"/>
  <c r="NB511" i="87"/>
  <c r="NB512" i="87"/>
  <c r="NB513" i="87"/>
  <c r="NB514" i="87"/>
  <c r="NB515" i="87"/>
  <c r="NB516" i="87"/>
  <c r="NB517" i="87"/>
  <c r="NB518" i="87"/>
  <c r="NB519" i="87"/>
  <c r="NB520" i="87"/>
  <c r="NB521" i="87"/>
  <c r="NB522" i="87"/>
  <c r="NB523" i="87"/>
  <c r="NB524" i="87"/>
  <c r="NB525" i="87"/>
  <c r="NB526" i="87"/>
  <c r="NB527" i="87"/>
  <c r="NB528" i="87"/>
  <c r="NB529" i="87"/>
  <c r="NB530" i="87"/>
  <c r="NB531" i="87"/>
  <c r="NB532" i="87"/>
  <c r="NB533" i="87"/>
  <c r="NB534" i="87"/>
  <c r="NB535" i="87"/>
  <c r="NB536" i="87"/>
  <c r="NB537" i="87"/>
  <c r="NB538" i="87"/>
  <c r="NB539" i="87"/>
  <c r="NA2" i="87"/>
  <c r="NA3" i="87"/>
  <c r="NA4" i="87"/>
  <c r="NA5" i="87"/>
  <c r="NA6" i="87"/>
  <c r="NA7" i="87"/>
  <c r="NA8" i="87"/>
  <c r="NA9" i="87"/>
  <c r="NA10" i="87"/>
  <c r="NA11" i="87"/>
  <c r="NA12" i="87"/>
  <c r="NA13" i="87"/>
  <c r="NA14" i="87"/>
  <c r="NA15" i="87"/>
  <c r="NA16" i="87"/>
  <c r="NA17" i="87"/>
  <c r="NA18" i="87"/>
  <c r="NA19" i="87"/>
  <c r="NA20" i="87"/>
  <c r="NA21" i="87"/>
  <c r="NA22" i="87"/>
  <c r="NA23" i="87"/>
  <c r="NA24" i="87"/>
  <c r="NA25" i="87"/>
  <c r="NA26" i="87"/>
  <c r="NA27" i="87"/>
  <c r="NA28" i="87"/>
  <c r="NA29" i="87"/>
  <c r="NA30" i="87"/>
  <c r="NA31" i="87"/>
  <c r="NA32" i="87"/>
  <c r="NA33" i="87"/>
  <c r="NA34" i="87"/>
  <c r="NA35" i="87"/>
  <c r="NA36" i="87"/>
  <c r="NA37" i="87"/>
  <c r="NA38" i="87"/>
  <c r="NA39" i="87"/>
  <c r="NA40" i="87"/>
  <c r="NA41" i="87"/>
  <c r="NA42" i="87"/>
  <c r="NA43" i="87"/>
  <c r="NA44" i="87"/>
  <c r="NA45" i="87"/>
  <c r="NA46" i="87"/>
  <c r="NA47" i="87"/>
  <c r="NA48" i="87"/>
  <c r="NA49" i="87"/>
  <c r="NA50" i="87"/>
  <c r="NA51" i="87"/>
  <c r="NA52" i="87"/>
  <c r="NA53" i="87"/>
  <c r="NA54" i="87"/>
  <c r="NA55" i="87"/>
  <c r="NA56" i="87"/>
  <c r="NA57" i="87"/>
  <c r="NA58" i="87"/>
  <c r="NA59" i="87"/>
  <c r="NA60" i="87"/>
  <c r="NA61" i="87"/>
  <c r="NA62" i="87"/>
  <c r="NA63" i="87"/>
  <c r="NA64" i="87"/>
  <c r="NA65" i="87"/>
  <c r="NA66" i="87"/>
  <c r="NA67" i="87"/>
  <c r="NA68" i="87"/>
  <c r="NA69" i="87"/>
  <c r="NA70" i="87"/>
  <c r="NA71" i="87"/>
  <c r="NA72" i="87"/>
  <c r="NA73" i="87"/>
  <c r="NA74" i="87"/>
  <c r="NA75" i="87"/>
  <c r="NA76" i="87"/>
  <c r="NA77" i="87"/>
  <c r="NA78" i="87"/>
  <c r="NA79" i="87"/>
  <c r="NA80" i="87"/>
  <c r="NA81" i="87"/>
  <c r="NA82" i="87"/>
  <c r="NA83" i="87"/>
  <c r="NA84" i="87"/>
  <c r="NA85" i="87"/>
  <c r="NA86" i="87"/>
  <c r="NA87" i="87"/>
  <c r="NA88" i="87"/>
  <c r="NA89" i="87"/>
  <c r="NA90" i="87"/>
  <c r="NA91" i="87"/>
  <c r="NA92" i="87"/>
  <c r="NA93" i="87"/>
  <c r="NA94" i="87"/>
  <c r="NA95" i="87"/>
  <c r="NA96" i="87"/>
  <c r="NA97" i="87"/>
  <c r="NA98" i="87"/>
  <c r="NA99" i="87"/>
  <c r="NA100" i="87"/>
  <c r="NA101" i="87"/>
  <c r="NA102" i="87"/>
  <c r="NA103" i="87"/>
  <c r="NA104" i="87"/>
  <c r="NA105" i="87"/>
  <c r="NA106" i="87"/>
  <c r="NA107" i="87"/>
  <c r="NA108" i="87"/>
  <c r="NA109" i="87"/>
  <c r="NA110" i="87"/>
  <c r="NA111" i="87"/>
  <c r="NA112" i="87"/>
  <c r="NA113" i="87"/>
  <c r="NA114" i="87"/>
  <c r="NA115" i="87"/>
  <c r="NA116" i="87"/>
  <c r="NA117" i="87"/>
  <c r="NA118" i="87"/>
  <c r="NA119" i="87"/>
  <c r="NA120" i="87"/>
  <c r="NA121" i="87"/>
  <c r="NA122" i="87"/>
  <c r="NA123" i="87"/>
  <c r="NA124" i="87"/>
  <c r="NA125" i="87"/>
  <c r="NA126" i="87"/>
  <c r="NA127" i="87"/>
  <c r="NA128" i="87"/>
  <c r="NA129" i="87"/>
  <c r="NA130" i="87"/>
  <c r="NA131" i="87"/>
  <c r="NA132" i="87"/>
  <c r="NA133" i="87"/>
  <c r="NA134" i="87"/>
  <c r="NA135" i="87"/>
  <c r="NA136" i="87"/>
  <c r="NA137" i="87"/>
  <c r="NA138" i="87"/>
  <c r="NA139" i="87"/>
  <c r="NA140" i="87"/>
  <c r="NA141" i="87"/>
  <c r="NA142" i="87"/>
  <c r="NA143" i="87"/>
  <c r="NA144" i="87"/>
  <c r="NA145" i="87"/>
  <c r="NA146" i="87"/>
  <c r="NA147" i="87"/>
  <c r="NA148" i="87"/>
  <c r="NA149" i="87"/>
  <c r="NA150" i="87"/>
  <c r="NA151" i="87"/>
  <c r="NA152" i="87"/>
  <c r="NA153" i="87"/>
  <c r="NA154" i="87"/>
  <c r="NA155" i="87"/>
  <c r="NA156" i="87"/>
  <c r="NA157" i="87"/>
  <c r="NA158" i="87"/>
  <c r="NA159" i="87"/>
  <c r="NA160" i="87"/>
  <c r="NA161" i="87"/>
  <c r="NA162" i="87"/>
  <c r="NA163" i="87"/>
  <c r="NA164" i="87"/>
  <c r="NA165" i="87"/>
  <c r="NA166" i="87"/>
  <c r="NA167" i="87"/>
  <c r="NA168" i="87"/>
  <c r="NA169" i="87"/>
  <c r="NA170" i="87"/>
  <c r="NA171" i="87"/>
  <c r="NA172" i="87"/>
  <c r="NA173" i="87"/>
  <c r="NA174" i="87"/>
  <c r="NA175" i="87"/>
  <c r="NA176" i="87"/>
  <c r="NA177" i="87"/>
  <c r="NA178" i="87"/>
  <c r="NA179" i="87"/>
  <c r="NA180" i="87"/>
  <c r="NA181" i="87"/>
  <c r="NA182" i="87"/>
  <c r="NA183" i="87"/>
  <c r="NA184" i="87"/>
  <c r="NA185" i="87"/>
  <c r="NA186" i="87"/>
  <c r="NA187" i="87"/>
  <c r="NA188" i="87"/>
  <c r="NA189" i="87"/>
  <c r="NA190" i="87"/>
  <c r="NA191" i="87"/>
  <c r="NA192" i="87"/>
  <c r="NA193" i="87"/>
  <c r="NA194" i="87"/>
  <c r="NA195" i="87"/>
  <c r="NA196" i="87"/>
  <c r="NA197" i="87"/>
  <c r="NA198" i="87"/>
  <c r="NA199" i="87"/>
  <c r="NA200" i="87"/>
  <c r="NA201" i="87"/>
  <c r="NA202" i="87"/>
  <c r="NA203" i="87"/>
  <c r="NA204" i="87"/>
  <c r="NA205" i="87"/>
  <c r="NA206" i="87"/>
  <c r="NA207" i="87"/>
  <c r="NA208" i="87"/>
  <c r="NA209" i="87"/>
  <c r="NA210" i="87"/>
  <c r="NA211" i="87"/>
  <c r="NA212" i="87"/>
  <c r="NA213" i="87"/>
  <c r="NA214" i="87"/>
  <c r="NA215" i="87"/>
  <c r="NA216" i="87"/>
  <c r="NA217" i="87"/>
  <c r="NA218" i="87"/>
  <c r="NA219" i="87"/>
  <c r="NA220" i="87"/>
  <c r="NA221" i="87"/>
  <c r="NA222" i="87"/>
  <c r="NA223" i="87"/>
  <c r="NA224" i="87"/>
  <c r="NA225" i="87"/>
  <c r="NA226" i="87"/>
  <c r="NA227" i="87"/>
  <c r="NA228" i="87"/>
  <c r="NA229" i="87"/>
  <c r="NA230" i="87"/>
  <c r="NA231" i="87"/>
  <c r="NA232" i="87"/>
  <c r="NA233" i="87"/>
  <c r="NA234" i="87"/>
  <c r="NA235" i="87"/>
  <c r="NA236" i="87"/>
  <c r="NA237" i="87"/>
  <c r="NA238" i="87"/>
  <c r="NA239" i="87"/>
  <c r="NA240" i="87"/>
  <c r="NA241" i="87"/>
  <c r="NA242" i="87"/>
  <c r="NA243" i="87"/>
  <c r="NA244" i="87"/>
  <c r="NA245" i="87"/>
  <c r="NA246" i="87"/>
  <c r="NA247" i="87"/>
  <c r="NA248" i="87"/>
  <c r="NA249" i="87"/>
  <c r="NA250" i="87"/>
  <c r="NA251" i="87"/>
  <c r="NA252" i="87"/>
  <c r="NA253" i="87"/>
  <c r="NA254" i="87"/>
  <c r="NA255" i="87"/>
  <c r="NA256" i="87"/>
  <c r="NA257" i="87"/>
  <c r="NA258" i="87"/>
  <c r="NA259" i="87"/>
  <c r="NA260" i="87"/>
  <c r="NA261" i="87"/>
  <c r="NA262" i="87"/>
  <c r="NA263" i="87"/>
  <c r="NA264" i="87"/>
  <c r="NA265" i="87"/>
  <c r="NA266" i="87"/>
  <c r="NA267" i="87"/>
  <c r="NA268" i="87"/>
  <c r="NA269" i="87"/>
  <c r="NA270" i="87"/>
  <c r="NA271" i="87"/>
  <c r="NA272" i="87"/>
  <c r="NA273" i="87"/>
  <c r="NA274" i="87"/>
  <c r="NA275" i="87"/>
  <c r="NA276" i="87"/>
  <c r="NA277" i="87"/>
  <c r="NA278" i="87"/>
  <c r="NA279" i="87"/>
  <c r="NA280" i="87"/>
  <c r="NA281" i="87"/>
  <c r="NA282" i="87"/>
  <c r="NA283" i="87"/>
  <c r="NA284" i="87"/>
  <c r="NA285" i="87"/>
  <c r="NA286" i="87"/>
  <c r="NA287" i="87"/>
  <c r="NA288" i="87"/>
  <c r="NA289" i="87"/>
  <c r="NA290" i="87"/>
  <c r="NA291" i="87"/>
  <c r="NA292" i="87"/>
  <c r="NA293" i="87"/>
  <c r="NA294" i="87"/>
  <c r="NA295" i="87"/>
  <c r="NA296" i="87"/>
  <c r="NA297" i="87"/>
  <c r="NA298" i="87"/>
  <c r="NA299" i="87"/>
  <c r="NA300" i="87"/>
  <c r="NA301" i="87"/>
  <c r="NA302" i="87"/>
  <c r="NA303" i="87"/>
  <c r="NA304" i="87"/>
  <c r="NA305" i="87"/>
  <c r="NA306" i="87"/>
  <c r="NA307" i="87"/>
  <c r="NA308" i="87"/>
  <c r="NA309" i="87"/>
  <c r="NA310" i="87"/>
  <c r="NA311" i="87"/>
  <c r="NA312" i="87"/>
  <c r="NA313" i="87"/>
  <c r="NA314" i="87"/>
  <c r="NA315" i="87"/>
  <c r="NA316" i="87"/>
  <c r="NA317" i="87"/>
  <c r="NA318" i="87"/>
  <c r="NA319" i="87"/>
  <c r="NA320" i="87"/>
  <c r="NA321" i="87"/>
  <c r="NA322" i="87"/>
  <c r="NA323" i="87"/>
  <c r="NA324" i="87"/>
  <c r="NA325" i="87"/>
  <c r="NA326" i="87"/>
  <c r="NA327" i="87"/>
  <c r="NA328" i="87"/>
  <c r="NA329" i="87"/>
  <c r="NA330" i="87"/>
  <c r="NA331" i="87"/>
  <c r="NA332" i="87"/>
  <c r="NA333" i="87"/>
  <c r="NA334" i="87"/>
  <c r="NA335" i="87"/>
  <c r="NA336" i="87"/>
  <c r="NA337" i="87"/>
  <c r="NA338" i="87"/>
  <c r="NA339" i="87"/>
  <c r="NA340" i="87"/>
  <c r="NA341" i="87"/>
  <c r="NA342" i="87"/>
  <c r="NA343" i="87"/>
  <c r="NA344" i="87"/>
  <c r="NA345" i="87"/>
  <c r="NA346" i="87"/>
  <c r="NA347" i="87"/>
  <c r="NA348" i="87"/>
  <c r="NA349" i="87"/>
  <c r="NA350" i="87"/>
  <c r="NA351" i="87"/>
  <c r="NA352" i="87"/>
  <c r="NA353" i="87"/>
  <c r="NA354" i="87"/>
  <c r="NA355" i="87"/>
  <c r="NA356" i="87"/>
  <c r="NA357" i="87"/>
  <c r="NA358" i="87"/>
  <c r="NA359" i="87"/>
  <c r="NA360" i="87"/>
  <c r="NA361" i="87"/>
  <c r="NA362" i="87"/>
  <c r="NA363" i="87"/>
  <c r="NA364" i="87"/>
  <c r="NA365" i="87"/>
  <c r="NA366" i="87"/>
  <c r="NA367" i="87"/>
  <c r="NA368" i="87"/>
  <c r="NA369" i="87"/>
  <c r="NA370" i="87"/>
  <c r="NA371" i="87"/>
  <c r="NA372" i="87"/>
  <c r="NA373" i="87"/>
  <c r="NA374" i="87"/>
  <c r="NA375" i="87"/>
  <c r="NA376" i="87"/>
  <c r="NA377" i="87"/>
  <c r="NA378" i="87"/>
  <c r="NA379" i="87"/>
  <c r="NA380" i="87"/>
  <c r="NA381" i="87"/>
  <c r="NA382" i="87"/>
  <c r="NA383" i="87"/>
  <c r="NA384" i="87"/>
  <c r="NA385" i="87"/>
  <c r="NA386" i="87"/>
  <c r="NA387" i="87"/>
  <c r="NA388" i="87"/>
  <c r="NA389" i="87"/>
  <c r="NA390" i="87"/>
  <c r="NA391" i="87"/>
  <c r="NA392" i="87"/>
  <c r="NA393" i="87"/>
  <c r="NA394" i="87"/>
  <c r="NA395" i="87"/>
  <c r="NA396" i="87"/>
  <c r="NA397" i="87"/>
  <c r="NA398" i="87"/>
  <c r="NA399" i="87"/>
  <c r="NA400" i="87"/>
  <c r="NA401" i="87"/>
  <c r="NA402" i="87"/>
  <c r="NA403" i="87"/>
  <c r="NA404" i="87"/>
  <c r="NA405" i="87"/>
  <c r="NA406" i="87"/>
  <c r="NA407" i="87"/>
  <c r="NA408" i="87"/>
  <c r="NA409" i="87"/>
  <c r="NA410" i="87"/>
  <c r="NA411" i="87"/>
  <c r="NA412" i="87"/>
  <c r="NA413" i="87"/>
  <c r="NA414" i="87"/>
  <c r="NA415" i="87"/>
  <c r="NA416" i="87"/>
  <c r="NA417" i="87"/>
  <c r="NA418" i="87"/>
  <c r="NA419" i="87"/>
  <c r="NA420" i="87"/>
  <c r="NA421" i="87"/>
  <c r="NA422" i="87"/>
  <c r="NA423" i="87"/>
  <c r="NA424" i="87"/>
  <c r="NA425" i="87"/>
  <c r="NA426" i="87"/>
  <c r="NA427" i="87"/>
  <c r="NA428" i="87"/>
  <c r="NA429" i="87"/>
  <c r="NA430" i="87"/>
  <c r="NA431" i="87"/>
  <c r="NA432" i="87"/>
  <c r="NA433" i="87"/>
  <c r="NA434" i="87"/>
  <c r="NA435" i="87"/>
  <c r="NA436" i="87"/>
  <c r="NA437" i="87"/>
  <c r="NA438" i="87"/>
  <c r="NA439" i="87"/>
  <c r="NA440" i="87"/>
  <c r="NA441" i="87"/>
  <c r="NA442" i="87"/>
  <c r="NA443" i="87"/>
  <c r="NA444" i="87"/>
  <c r="NA445" i="87"/>
  <c r="NA446" i="87"/>
  <c r="NA447" i="87"/>
  <c r="NA448" i="87"/>
  <c r="NA449" i="87"/>
  <c r="NA450" i="87"/>
  <c r="NA451" i="87"/>
  <c r="NA452" i="87"/>
  <c r="NA453" i="87"/>
  <c r="NA454" i="87"/>
  <c r="NA455" i="87"/>
  <c r="NA456" i="87"/>
  <c r="NA457" i="87"/>
  <c r="NA458" i="87"/>
  <c r="NA459" i="87"/>
  <c r="NA460" i="87"/>
  <c r="NA461" i="87"/>
  <c r="NA462" i="87"/>
  <c r="NA463" i="87"/>
  <c r="NA464" i="87"/>
  <c r="NA465" i="87"/>
  <c r="NA466" i="87"/>
  <c r="NA467" i="87"/>
  <c r="NA468" i="87"/>
  <c r="NA469" i="87"/>
  <c r="NA470" i="87"/>
  <c r="NA471" i="87"/>
  <c r="NA472" i="87"/>
  <c r="NA473" i="87"/>
  <c r="NA474" i="87"/>
  <c r="NA475" i="87"/>
  <c r="NA476" i="87"/>
  <c r="NA477" i="87"/>
  <c r="NA478" i="87"/>
  <c r="NA479" i="87"/>
  <c r="NA480" i="87"/>
  <c r="NA481" i="87"/>
  <c r="NA482" i="87"/>
  <c r="NA483" i="87"/>
  <c r="NA484" i="87"/>
  <c r="NA485" i="87"/>
  <c r="NA486" i="87"/>
  <c r="NA487" i="87"/>
  <c r="NA488" i="87"/>
  <c r="NA489" i="87"/>
  <c r="NA490" i="87"/>
  <c r="NA491" i="87"/>
  <c r="NA492" i="87"/>
  <c r="NA493" i="87"/>
  <c r="NA494" i="87"/>
  <c r="NA495" i="87"/>
  <c r="NA496" i="87"/>
  <c r="NA497" i="87"/>
  <c r="NA498" i="87"/>
  <c r="NA499" i="87"/>
  <c r="NA500" i="87"/>
  <c r="NA501" i="87"/>
  <c r="NA502" i="87"/>
  <c r="NA503" i="87"/>
  <c r="NA504" i="87"/>
  <c r="NA505" i="87"/>
  <c r="NA506" i="87"/>
  <c r="NA507" i="87"/>
  <c r="NA508" i="87"/>
  <c r="NA509" i="87"/>
  <c r="NA510" i="87"/>
  <c r="NA511" i="87"/>
  <c r="NA512" i="87"/>
  <c r="NA513" i="87"/>
  <c r="NA514" i="87"/>
  <c r="NA515" i="87"/>
  <c r="NA516" i="87"/>
  <c r="NA517" i="87"/>
  <c r="NA518" i="87"/>
  <c r="NA519" i="87"/>
  <c r="NA520" i="87"/>
  <c r="NA521" i="87"/>
  <c r="NA522" i="87"/>
  <c r="NA523" i="87"/>
  <c r="NA524" i="87"/>
  <c r="NA525" i="87"/>
  <c r="NA526" i="87"/>
  <c r="NA527" i="87"/>
  <c r="NA528" i="87"/>
  <c r="NA529" i="87"/>
  <c r="NA530" i="87"/>
  <c r="NA531" i="87"/>
  <c r="NA532" i="87"/>
  <c r="NA533" i="87"/>
  <c r="NA534" i="87"/>
  <c r="NA535" i="87"/>
  <c r="NA536" i="87"/>
  <c r="NA537" i="87"/>
  <c r="NA538" i="87"/>
  <c r="NA539" i="87"/>
  <c r="MZ2" i="87"/>
  <c r="MZ3" i="87"/>
  <c r="MZ4" i="87"/>
  <c r="MZ5" i="87"/>
  <c r="MZ6" i="87"/>
  <c r="MZ7" i="87"/>
  <c r="MZ8" i="87"/>
  <c r="MZ9" i="87"/>
  <c r="MZ10" i="87"/>
  <c r="MZ11" i="87"/>
  <c r="MZ12" i="87"/>
  <c r="MZ13" i="87"/>
  <c r="MZ14" i="87"/>
  <c r="MZ15" i="87"/>
  <c r="MZ16" i="87"/>
  <c r="MZ17" i="87"/>
  <c r="MZ18" i="87"/>
  <c r="MZ19" i="87"/>
  <c r="MZ20" i="87"/>
  <c r="MZ21" i="87"/>
  <c r="MZ22" i="87"/>
  <c r="MZ23" i="87"/>
  <c r="MZ24" i="87"/>
  <c r="MZ25" i="87"/>
  <c r="MZ26" i="87"/>
  <c r="MZ27" i="87"/>
  <c r="MZ28" i="87"/>
  <c r="MZ29" i="87"/>
  <c r="MZ30" i="87"/>
  <c r="MZ31" i="87"/>
  <c r="MZ32" i="87"/>
  <c r="MZ33" i="87"/>
  <c r="MZ34" i="87"/>
  <c r="MZ35" i="87"/>
  <c r="MZ36" i="87"/>
  <c r="MZ37" i="87"/>
  <c r="MZ38" i="87"/>
  <c r="MZ39" i="87"/>
  <c r="MZ40" i="87"/>
  <c r="MZ41" i="87"/>
  <c r="MZ42" i="87"/>
  <c r="MZ43" i="87"/>
  <c r="MZ44" i="87"/>
  <c r="MZ45" i="87"/>
  <c r="MZ46" i="87"/>
  <c r="MZ47" i="87"/>
  <c r="MZ48" i="87"/>
  <c r="MZ49" i="87"/>
  <c r="MZ50" i="87"/>
  <c r="MZ51" i="87"/>
  <c r="MZ52" i="87"/>
  <c r="MZ53" i="87"/>
  <c r="MZ54" i="87"/>
  <c r="MZ55" i="87"/>
  <c r="MZ56" i="87"/>
  <c r="MZ57" i="87"/>
  <c r="MZ58" i="87"/>
  <c r="MZ59" i="87"/>
  <c r="MZ60" i="87"/>
  <c r="MZ61" i="87"/>
  <c r="MZ62" i="87"/>
  <c r="MZ63" i="87"/>
  <c r="MZ64" i="87"/>
  <c r="MZ65" i="87"/>
  <c r="MZ66" i="87"/>
  <c r="MZ67" i="87"/>
  <c r="MZ68" i="87"/>
  <c r="MZ69" i="87"/>
  <c r="MZ70" i="87"/>
  <c r="MZ71" i="87"/>
  <c r="MZ72" i="87"/>
  <c r="MZ73" i="87"/>
  <c r="MZ74" i="87"/>
  <c r="MZ75" i="87"/>
  <c r="MZ76" i="87"/>
  <c r="MZ77" i="87"/>
  <c r="MZ78" i="87"/>
  <c r="MZ79" i="87"/>
  <c r="MZ80" i="87"/>
  <c r="MZ81" i="87"/>
  <c r="MZ82" i="87"/>
  <c r="MZ83" i="87"/>
  <c r="MZ84" i="87"/>
  <c r="MZ85" i="87"/>
  <c r="MZ86" i="87"/>
  <c r="MZ87" i="87"/>
  <c r="MZ88" i="87"/>
  <c r="MZ89" i="87"/>
  <c r="MZ90" i="87"/>
  <c r="MZ91" i="87"/>
  <c r="MZ92" i="87"/>
  <c r="MZ93" i="87"/>
  <c r="MZ94" i="87"/>
  <c r="MZ95" i="87"/>
  <c r="MZ96" i="87"/>
  <c r="MZ97" i="87"/>
  <c r="MZ98" i="87"/>
  <c r="MZ99" i="87"/>
  <c r="MZ100" i="87"/>
  <c r="MZ101" i="87"/>
  <c r="MZ102" i="87"/>
  <c r="MZ103" i="87"/>
  <c r="MZ104" i="87"/>
  <c r="MZ105" i="87"/>
  <c r="MZ106" i="87"/>
  <c r="MZ107" i="87"/>
  <c r="MZ108" i="87"/>
  <c r="MZ109" i="87"/>
  <c r="MZ110" i="87"/>
  <c r="MZ111" i="87"/>
  <c r="MZ112" i="87"/>
  <c r="MZ113" i="87"/>
  <c r="MZ114" i="87"/>
  <c r="MZ115" i="87"/>
  <c r="MZ116" i="87"/>
  <c r="MZ117" i="87"/>
  <c r="MZ118" i="87"/>
  <c r="MZ119" i="87"/>
  <c r="MZ120" i="87"/>
  <c r="MZ121" i="87"/>
  <c r="MZ122" i="87"/>
  <c r="MZ123" i="87"/>
  <c r="MZ124" i="87"/>
  <c r="MZ125" i="87"/>
  <c r="MZ126" i="87"/>
  <c r="MZ127" i="87"/>
  <c r="MZ128" i="87"/>
  <c r="MZ129" i="87"/>
  <c r="MZ130" i="87"/>
  <c r="MZ131" i="87"/>
  <c r="MZ132" i="87"/>
  <c r="MZ133" i="87"/>
  <c r="MZ134" i="87"/>
  <c r="MZ135" i="87"/>
  <c r="MZ136" i="87"/>
  <c r="MZ137" i="87"/>
  <c r="MZ138" i="87"/>
  <c r="MZ139" i="87"/>
  <c r="MZ140" i="87"/>
  <c r="MZ141" i="87"/>
  <c r="MZ142" i="87"/>
  <c r="MZ143" i="87"/>
  <c r="MZ144" i="87"/>
  <c r="MZ145" i="87"/>
  <c r="MZ146" i="87"/>
  <c r="MZ147" i="87"/>
  <c r="MZ148" i="87"/>
  <c r="MZ149" i="87"/>
  <c r="MZ150" i="87"/>
  <c r="MZ151" i="87"/>
  <c r="MZ152" i="87"/>
  <c r="MZ153" i="87"/>
  <c r="MZ154" i="87"/>
  <c r="MZ155" i="87"/>
  <c r="MZ156" i="87"/>
  <c r="MZ157" i="87"/>
  <c r="MZ158" i="87"/>
  <c r="MZ159" i="87"/>
  <c r="MZ160" i="87"/>
  <c r="MZ161" i="87"/>
  <c r="MZ162" i="87"/>
  <c r="MZ163" i="87"/>
  <c r="MZ164" i="87"/>
  <c r="MZ165" i="87"/>
  <c r="MZ166" i="87"/>
  <c r="MZ167" i="87"/>
  <c r="MZ168" i="87"/>
  <c r="MZ169" i="87"/>
  <c r="MZ170" i="87"/>
  <c r="MZ171" i="87"/>
  <c r="MZ172" i="87"/>
  <c r="MZ173" i="87"/>
  <c r="MZ174" i="87"/>
  <c r="MZ175" i="87"/>
  <c r="MZ176" i="87"/>
  <c r="MZ177" i="87"/>
  <c r="MZ178" i="87"/>
  <c r="MZ179" i="87"/>
  <c r="MZ180" i="87"/>
  <c r="MZ181" i="87"/>
  <c r="MZ182" i="87"/>
  <c r="MZ183" i="87"/>
  <c r="MZ184" i="87"/>
  <c r="MZ185" i="87"/>
  <c r="MZ186" i="87"/>
  <c r="MZ187" i="87"/>
  <c r="MZ188" i="87"/>
  <c r="MZ189" i="87"/>
  <c r="MZ190" i="87"/>
  <c r="MZ191" i="87"/>
  <c r="MZ192" i="87"/>
  <c r="MZ193" i="87"/>
  <c r="MZ194" i="87"/>
  <c r="MZ195" i="87"/>
  <c r="MZ196" i="87"/>
  <c r="MZ197" i="87"/>
  <c r="MZ198" i="87"/>
  <c r="MZ199" i="87"/>
  <c r="MZ200" i="87"/>
  <c r="MZ201" i="87"/>
  <c r="MZ202" i="87"/>
  <c r="MZ203" i="87"/>
  <c r="MZ204" i="87"/>
  <c r="MZ205" i="87"/>
  <c r="MZ206" i="87"/>
  <c r="MZ207" i="87"/>
  <c r="MZ208" i="87"/>
  <c r="MZ209" i="87"/>
  <c r="MZ210" i="87"/>
  <c r="MZ211" i="87"/>
  <c r="MZ212" i="87"/>
  <c r="MZ213" i="87"/>
  <c r="MZ214" i="87"/>
  <c r="MZ215" i="87"/>
  <c r="MZ216" i="87"/>
  <c r="MZ217" i="87"/>
  <c r="MZ218" i="87"/>
  <c r="MZ219" i="87"/>
  <c r="MZ220" i="87"/>
  <c r="MZ221" i="87"/>
  <c r="MZ222" i="87"/>
  <c r="MZ223" i="87"/>
  <c r="MZ224" i="87"/>
  <c r="MZ225" i="87"/>
  <c r="MZ226" i="87"/>
  <c r="MZ227" i="87"/>
  <c r="MZ228" i="87"/>
  <c r="MZ229" i="87"/>
  <c r="MZ230" i="87"/>
  <c r="MZ231" i="87"/>
  <c r="MZ232" i="87"/>
  <c r="MZ233" i="87"/>
  <c r="MZ234" i="87"/>
  <c r="MZ235" i="87"/>
  <c r="MZ236" i="87"/>
  <c r="MZ237" i="87"/>
  <c r="MZ238" i="87"/>
  <c r="MZ239" i="87"/>
  <c r="MZ240" i="87"/>
  <c r="MZ241" i="87"/>
  <c r="MZ242" i="87"/>
  <c r="MZ243" i="87"/>
  <c r="MZ244" i="87"/>
  <c r="MZ245" i="87"/>
  <c r="MZ246" i="87"/>
  <c r="MZ247" i="87"/>
  <c r="MZ248" i="87"/>
  <c r="MZ249" i="87"/>
  <c r="MZ250" i="87"/>
  <c r="MZ251" i="87"/>
  <c r="MZ252" i="87"/>
  <c r="MZ253" i="87"/>
  <c r="MZ254" i="87"/>
  <c r="MZ255" i="87"/>
  <c r="MZ256" i="87"/>
  <c r="MZ257" i="87"/>
  <c r="MZ258" i="87"/>
  <c r="MZ259" i="87"/>
  <c r="MZ260" i="87"/>
  <c r="MZ261" i="87"/>
  <c r="MZ262" i="87"/>
  <c r="MZ263" i="87"/>
  <c r="MZ264" i="87"/>
  <c r="MZ265" i="87"/>
  <c r="MZ266" i="87"/>
  <c r="MZ267" i="87"/>
  <c r="MZ268" i="87"/>
  <c r="MZ269" i="87"/>
  <c r="MZ270" i="87"/>
  <c r="MZ271" i="87"/>
  <c r="MZ272" i="87"/>
  <c r="MZ273" i="87"/>
  <c r="MZ274" i="87"/>
  <c r="MZ275" i="87"/>
  <c r="MZ276" i="87"/>
  <c r="MZ277" i="87"/>
  <c r="MZ278" i="87"/>
  <c r="MZ279" i="87"/>
  <c r="MZ280" i="87"/>
  <c r="MZ281" i="87"/>
  <c r="MZ282" i="87"/>
  <c r="MZ283" i="87"/>
  <c r="MZ284" i="87"/>
  <c r="MZ285" i="87"/>
  <c r="MZ286" i="87"/>
  <c r="MZ287" i="87"/>
  <c r="MZ288" i="87"/>
  <c r="MZ289" i="87"/>
  <c r="MZ290" i="87"/>
  <c r="MZ291" i="87"/>
  <c r="MZ292" i="87"/>
  <c r="MZ293" i="87"/>
  <c r="MZ294" i="87"/>
  <c r="MZ295" i="87"/>
  <c r="MZ296" i="87"/>
  <c r="MZ297" i="87"/>
  <c r="MZ298" i="87"/>
  <c r="MZ299" i="87"/>
  <c r="MZ300" i="87"/>
  <c r="MZ301" i="87"/>
  <c r="MZ302" i="87"/>
  <c r="MZ303" i="87"/>
  <c r="MZ304" i="87"/>
  <c r="MZ305" i="87"/>
  <c r="MZ306" i="87"/>
  <c r="MZ307" i="87"/>
  <c r="MZ308" i="87"/>
  <c r="MZ309" i="87"/>
  <c r="MZ310" i="87"/>
  <c r="MZ311" i="87"/>
  <c r="MZ312" i="87"/>
  <c r="MZ313" i="87"/>
  <c r="MZ314" i="87"/>
  <c r="MZ315" i="87"/>
  <c r="MZ316" i="87"/>
  <c r="MZ317" i="87"/>
  <c r="MZ318" i="87"/>
  <c r="MZ319" i="87"/>
  <c r="MZ320" i="87"/>
  <c r="MZ321" i="87"/>
  <c r="MZ322" i="87"/>
  <c r="MZ323" i="87"/>
  <c r="MZ324" i="87"/>
  <c r="MZ325" i="87"/>
  <c r="MZ326" i="87"/>
  <c r="MZ327" i="87"/>
  <c r="MZ328" i="87"/>
  <c r="MZ329" i="87"/>
  <c r="MZ330" i="87"/>
  <c r="MZ331" i="87"/>
  <c r="MZ332" i="87"/>
  <c r="MZ333" i="87"/>
  <c r="MZ334" i="87"/>
  <c r="MZ335" i="87"/>
  <c r="MZ336" i="87"/>
  <c r="MZ337" i="87"/>
  <c r="MZ338" i="87"/>
  <c r="MZ339" i="87"/>
  <c r="MZ340" i="87"/>
  <c r="MZ341" i="87"/>
  <c r="MZ342" i="87"/>
  <c r="MZ343" i="87"/>
  <c r="MZ344" i="87"/>
  <c r="MZ345" i="87"/>
  <c r="MZ346" i="87"/>
  <c r="MZ347" i="87"/>
  <c r="MZ348" i="87"/>
  <c r="MZ349" i="87"/>
  <c r="MZ350" i="87"/>
  <c r="MZ351" i="87"/>
  <c r="MZ352" i="87"/>
  <c r="MZ353" i="87"/>
  <c r="MZ354" i="87"/>
  <c r="MZ355" i="87"/>
  <c r="MZ356" i="87"/>
  <c r="MZ357" i="87"/>
  <c r="MZ358" i="87"/>
  <c r="MZ359" i="87"/>
  <c r="MZ360" i="87"/>
  <c r="MZ361" i="87"/>
  <c r="MZ362" i="87"/>
  <c r="MZ363" i="87"/>
  <c r="MZ364" i="87"/>
  <c r="MZ365" i="87"/>
  <c r="MZ366" i="87"/>
  <c r="MZ367" i="87"/>
  <c r="MZ368" i="87"/>
  <c r="MZ369" i="87"/>
  <c r="MZ370" i="87"/>
  <c r="MZ371" i="87"/>
  <c r="MZ372" i="87"/>
  <c r="MZ373" i="87"/>
  <c r="MZ374" i="87"/>
  <c r="MZ375" i="87"/>
  <c r="MZ376" i="87"/>
  <c r="MZ377" i="87"/>
  <c r="MZ378" i="87"/>
  <c r="MZ379" i="87"/>
  <c r="MZ380" i="87"/>
  <c r="MZ381" i="87"/>
  <c r="MZ382" i="87"/>
  <c r="MZ383" i="87"/>
  <c r="MZ384" i="87"/>
  <c r="MZ385" i="87"/>
  <c r="MZ386" i="87"/>
  <c r="MZ387" i="87"/>
  <c r="MZ388" i="87"/>
  <c r="MZ389" i="87"/>
  <c r="MZ390" i="87"/>
  <c r="MZ391" i="87"/>
  <c r="MZ392" i="87"/>
  <c r="MZ393" i="87"/>
  <c r="MZ394" i="87"/>
  <c r="MZ395" i="87"/>
  <c r="MZ396" i="87"/>
  <c r="MZ397" i="87"/>
  <c r="MZ398" i="87"/>
  <c r="MZ399" i="87"/>
  <c r="MZ400" i="87"/>
  <c r="MZ401" i="87"/>
  <c r="MZ402" i="87"/>
  <c r="MZ403" i="87"/>
  <c r="MZ404" i="87"/>
  <c r="MZ405" i="87"/>
  <c r="MZ406" i="87"/>
  <c r="MZ407" i="87"/>
  <c r="MZ408" i="87"/>
  <c r="MZ409" i="87"/>
  <c r="MZ410" i="87"/>
  <c r="MZ411" i="87"/>
  <c r="MZ412" i="87"/>
  <c r="MZ413" i="87"/>
  <c r="MZ414" i="87"/>
  <c r="MZ415" i="87"/>
  <c r="MZ416" i="87"/>
  <c r="MZ417" i="87"/>
  <c r="MZ418" i="87"/>
  <c r="MZ419" i="87"/>
  <c r="MZ420" i="87"/>
  <c r="MZ421" i="87"/>
  <c r="MZ422" i="87"/>
  <c r="MZ423" i="87"/>
  <c r="MZ424" i="87"/>
  <c r="MZ425" i="87"/>
  <c r="MZ426" i="87"/>
  <c r="MZ427" i="87"/>
  <c r="MZ428" i="87"/>
  <c r="MZ429" i="87"/>
  <c r="MZ430" i="87"/>
  <c r="MZ431" i="87"/>
  <c r="MZ432" i="87"/>
  <c r="MZ433" i="87"/>
  <c r="MZ434" i="87"/>
  <c r="MZ435" i="87"/>
  <c r="MZ436" i="87"/>
  <c r="MZ437" i="87"/>
  <c r="MZ438" i="87"/>
  <c r="MZ439" i="87"/>
  <c r="MZ440" i="87"/>
  <c r="MZ441" i="87"/>
  <c r="MZ442" i="87"/>
  <c r="MZ443" i="87"/>
  <c r="MZ444" i="87"/>
  <c r="MZ445" i="87"/>
  <c r="MZ446" i="87"/>
  <c r="MZ447" i="87"/>
  <c r="MZ448" i="87"/>
  <c r="MZ449" i="87"/>
  <c r="MZ450" i="87"/>
  <c r="MZ451" i="87"/>
  <c r="MZ452" i="87"/>
  <c r="MZ453" i="87"/>
  <c r="MZ454" i="87"/>
  <c r="MZ455" i="87"/>
  <c r="MZ456" i="87"/>
  <c r="MZ457" i="87"/>
  <c r="MZ458" i="87"/>
  <c r="MZ459" i="87"/>
  <c r="MZ460" i="87"/>
  <c r="MZ461" i="87"/>
  <c r="MZ462" i="87"/>
  <c r="MZ463" i="87"/>
  <c r="MZ464" i="87"/>
  <c r="MZ465" i="87"/>
  <c r="MZ466" i="87"/>
  <c r="MZ467" i="87"/>
  <c r="MZ468" i="87"/>
  <c r="MZ469" i="87"/>
  <c r="MZ470" i="87"/>
  <c r="MZ471" i="87"/>
  <c r="MZ472" i="87"/>
  <c r="MZ473" i="87"/>
  <c r="MZ474" i="87"/>
  <c r="MZ475" i="87"/>
  <c r="MZ476" i="87"/>
  <c r="MZ477" i="87"/>
  <c r="MZ478" i="87"/>
  <c r="MZ479" i="87"/>
  <c r="MZ480" i="87"/>
  <c r="MZ481" i="87"/>
  <c r="MZ482" i="87"/>
  <c r="MZ483" i="87"/>
  <c r="MZ484" i="87"/>
  <c r="MZ485" i="87"/>
  <c r="MZ486" i="87"/>
  <c r="MZ487" i="87"/>
  <c r="MZ488" i="87"/>
  <c r="MZ489" i="87"/>
  <c r="MZ490" i="87"/>
  <c r="MZ491" i="87"/>
  <c r="MZ492" i="87"/>
  <c r="MZ493" i="87"/>
  <c r="MZ494" i="87"/>
  <c r="MZ495" i="87"/>
  <c r="MZ496" i="87"/>
  <c r="MZ497" i="87"/>
  <c r="MZ498" i="87"/>
  <c r="MZ499" i="87"/>
  <c r="MZ500" i="87"/>
  <c r="MZ501" i="87"/>
  <c r="MZ502" i="87"/>
  <c r="MZ503" i="87"/>
  <c r="MZ504" i="87"/>
  <c r="MZ505" i="87"/>
  <c r="MZ506" i="87"/>
  <c r="MZ507" i="87"/>
  <c r="MZ508" i="87"/>
  <c r="MZ509" i="87"/>
  <c r="MZ510" i="87"/>
  <c r="MZ511" i="87"/>
  <c r="MZ512" i="87"/>
  <c r="MZ513" i="87"/>
  <c r="MZ514" i="87"/>
  <c r="MZ515" i="87"/>
  <c r="MZ516" i="87"/>
  <c r="MZ517" i="87"/>
  <c r="MZ518" i="87"/>
  <c r="MZ519" i="87"/>
  <c r="MZ520" i="87"/>
  <c r="MZ521" i="87"/>
  <c r="MZ522" i="87"/>
  <c r="MZ523" i="87"/>
  <c r="MZ524" i="87"/>
  <c r="MZ525" i="87"/>
  <c r="MZ526" i="87"/>
  <c r="MZ527" i="87"/>
  <c r="MZ528" i="87"/>
  <c r="MZ529" i="87"/>
  <c r="MZ530" i="87"/>
  <c r="MZ531" i="87"/>
  <c r="MZ532" i="87"/>
  <c r="MZ533" i="87"/>
  <c r="MZ534" i="87"/>
  <c r="MZ535" i="87"/>
  <c r="MZ536" i="87"/>
  <c r="MZ537" i="87"/>
  <c r="MZ538" i="87"/>
  <c r="MZ539" i="87"/>
  <c r="MY2" i="87"/>
  <c r="NG2" i="87" s="1"/>
  <c r="MY3" i="87"/>
  <c r="NG3" i="87" s="1"/>
  <c r="MY4" i="87"/>
  <c r="NG4" i="87" s="1"/>
  <c r="MY5" i="87"/>
  <c r="NE5" i="87" s="1"/>
  <c r="MY6" i="87"/>
  <c r="NE6" i="87" s="1"/>
  <c r="MY7" i="87"/>
  <c r="NG7" i="87" s="1"/>
  <c r="MY8" i="87"/>
  <c r="NG8" i="87" s="1"/>
  <c r="MY9" i="87"/>
  <c r="NG9" i="87" s="1"/>
  <c r="MY10" i="87"/>
  <c r="NC10" i="87" s="1"/>
  <c r="MY11" i="87"/>
  <c r="NG11" i="87" s="1"/>
  <c r="MY12" i="87"/>
  <c r="NG12" i="87" s="1"/>
  <c r="MY13" i="87"/>
  <c r="NE13" i="87" s="1"/>
  <c r="MY14" i="87"/>
  <c r="NE14" i="87" s="1"/>
  <c r="MY15" i="87"/>
  <c r="NG15" i="87" s="1"/>
  <c r="MY16" i="87"/>
  <c r="NG16" i="87" s="1"/>
  <c r="MY17" i="87"/>
  <c r="NG17" i="87" s="1"/>
  <c r="MY18" i="87"/>
  <c r="NG18" i="87" s="1"/>
  <c r="MY19" i="87"/>
  <c r="NG19" i="87" s="1"/>
  <c r="MY20" i="87"/>
  <c r="NG20" i="87" s="1"/>
  <c r="MY21" i="87"/>
  <c r="NE21" i="87" s="1"/>
  <c r="MY22" i="87"/>
  <c r="NE22" i="87" s="1"/>
  <c r="MY23" i="87"/>
  <c r="NG23" i="87" s="1"/>
  <c r="MY24" i="87"/>
  <c r="NG24" i="87" s="1"/>
  <c r="MY25" i="87"/>
  <c r="NG25" i="87" s="1"/>
  <c r="MY26" i="87"/>
  <c r="NG26" i="87" s="1"/>
  <c r="MY27" i="87"/>
  <c r="NG27" i="87" s="1"/>
  <c r="MY28" i="87"/>
  <c r="NG28" i="87" s="1"/>
  <c r="MY29" i="87"/>
  <c r="NE29" i="87" s="1"/>
  <c r="MY30" i="87"/>
  <c r="NE30" i="87" s="1"/>
  <c r="MY31" i="87"/>
  <c r="NG31" i="87" s="1"/>
  <c r="MY32" i="87"/>
  <c r="NG32" i="87" s="1"/>
  <c r="MY33" i="87"/>
  <c r="NG33" i="87" s="1"/>
  <c r="MY34" i="87"/>
  <c r="NG34" i="87" s="1"/>
  <c r="MY35" i="87"/>
  <c r="NG35" i="87" s="1"/>
  <c r="MY36" i="87"/>
  <c r="NG36" i="87" s="1"/>
  <c r="MY37" i="87"/>
  <c r="NE37" i="87" s="1"/>
  <c r="MY38" i="87"/>
  <c r="NE38" i="87" s="1"/>
  <c r="MY39" i="87"/>
  <c r="NG39" i="87" s="1"/>
  <c r="MY40" i="87"/>
  <c r="NG40" i="87" s="1"/>
  <c r="MY41" i="87"/>
  <c r="NG41" i="87" s="1"/>
  <c r="MY42" i="87"/>
  <c r="NG42" i="87" s="1"/>
  <c r="MY43" i="87"/>
  <c r="NG43" i="87" s="1"/>
  <c r="MY44" i="87"/>
  <c r="NG44" i="87" s="1"/>
  <c r="MY45" i="87"/>
  <c r="NE45" i="87" s="1"/>
  <c r="MY46" i="87"/>
  <c r="NE46" i="87" s="1"/>
  <c r="MY47" i="87"/>
  <c r="NG47" i="87" s="1"/>
  <c r="MY48" i="87"/>
  <c r="NG48" i="87" s="1"/>
  <c r="MY49" i="87"/>
  <c r="NG49" i="87" s="1"/>
  <c r="MY50" i="87"/>
  <c r="NG50" i="87" s="1"/>
  <c r="MY51" i="87"/>
  <c r="NG51" i="87" s="1"/>
  <c r="MY52" i="87"/>
  <c r="NG52" i="87" s="1"/>
  <c r="MY53" i="87"/>
  <c r="NE53" i="87" s="1"/>
  <c r="MY54" i="87"/>
  <c r="NE54" i="87" s="1"/>
  <c r="MY55" i="87"/>
  <c r="NG55" i="87" s="1"/>
  <c r="MY56" i="87"/>
  <c r="NG56" i="87" s="1"/>
  <c r="MY57" i="87"/>
  <c r="NG57" i="87" s="1"/>
  <c r="MY58" i="87"/>
  <c r="NG58" i="87" s="1"/>
  <c r="MY59" i="87"/>
  <c r="NG59" i="87" s="1"/>
  <c r="MY60" i="87"/>
  <c r="NG60" i="87" s="1"/>
  <c r="MY61" i="87"/>
  <c r="NE61" i="87" s="1"/>
  <c r="MY62" i="87"/>
  <c r="NE62" i="87" s="1"/>
  <c r="MY63" i="87"/>
  <c r="NG63" i="87" s="1"/>
  <c r="MY64" i="87"/>
  <c r="NG64" i="87" s="1"/>
  <c r="MY65" i="87"/>
  <c r="NG65" i="87" s="1"/>
  <c r="MY66" i="87"/>
  <c r="NG66" i="87" s="1"/>
  <c r="MY67" i="87"/>
  <c r="NG67" i="87" s="1"/>
  <c r="MY68" i="87"/>
  <c r="NG68" i="87" s="1"/>
  <c r="MY69" i="87"/>
  <c r="NE69" i="87" s="1"/>
  <c r="MY70" i="87"/>
  <c r="NE70" i="87" s="1"/>
  <c r="MY71" i="87"/>
  <c r="NG71" i="87" s="1"/>
  <c r="MY72" i="87"/>
  <c r="NG72" i="87" s="1"/>
  <c r="MY73" i="87"/>
  <c r="NG73" i="87" s="1"/>
  <c r="MY74" i="87"/>
  <c r="NC74" i="87" s="1"/>
  <c r="MY75" i="87"/>
  <c r="NG75" i="87" s="1"/>
  <c r="MY76" i="87"/>
  <c r="NG76" i="87" s="1"/>
  <c r="MY77" i="87"/>
  <c r="NE77" i="87" s="1"/>
  <c r="MY78" i="87"/>
  <c r="NE78" i="87" s="1"/>
  <c r="MY79" i="87"/>
  <c r="NG79" i="87" s="1"/>
  <c r="MY80" i="87"/>
  <c r="NG80" i="87" s="1"/>
  <c r="MY81" i="87"/>
  <c r="NG81" i="87" s="1"/>
  <c r="MY82" i="87"/>
  <c r="NG82" i="87" s="1"/>
  <c r="MY83" i="87"/>
  <c r="NG83" i="87" s="1"/>
  <c r="MY84" i="87"/>
  <c r="NG84" i="87" s="1"/>
  <c r="MY85" i="87"/>
  <c r="NE85" i="87" s="1"/>
  <c r="MY86" i="87"/>
  <c r="NE86" i="87" s="1"/>
  <c r="MY87" i="87"/>
  <c r="NG87" i="87" s="1"/>
  <c r="MY88" i="87"/>
  <c r="NG88" i="87" s="1"/>
  <c r="MY89" i="87"/>
  <c r="NG89" i="87" s="1"/>
  <c r="MY90" i="87"/>
  <c r="NG90" i="87" s="1"/>
  <c r="MY91" i="87"/>
  <c r="NG91" i="87" s="1"/>
  <c r="MY92" i="87"/>
  <c r="NG92" i="87" s="1"/>
  <c r="MY93" i="87"/>
  <c r="NE93" i="87" s="1"/>
  <c r="MY94" i="87"/>
  <c r="NE94" i="87" s="1"/>
  <c r="MY95" i="87"/>
  <c r="NG95" i="87" s="1"/>
  <c r="MY96" i="87"/>
  <c r="NG96" i="87" s="1"/>
  <c r="MY97" i="87"/>
  <c r="NG97" i="87" s="1"/>
  <c r="MY98" i="87"/>
  <c r="NG98" i="87" s="1"/>
  <c r="MY99" i="87"/>
  <c r="NG99" i="87" s="1"/>
  <c r="MY100" i="87"/>
  <c r="NG100" i="87" s="1"/>
  <c r="MY101" i="87"/>
  <c r="NE101" i="87" s="1"/>
  <c r="MY102" i="87"/>
  <c r="NE102" i="87" s="1"/>
  <c r="MY103" i="87"/>
  <c r="NG103" i="87" s="1"/>
  <c r="MY104" i="87"/>
  <c r="NG104" i="87" s="1"/>
  <c r="MY105" i="87"/>
  <c r="NG105" i="87" s="1"/>
  <c r="MY106" i="87"/>
  <c r="NG106" i="87" s="1"/>
  <c r="MY107" i="87"/>
  <c r="NG107" i="87" s="1"/>
  <c r="MY108" i="87"/>
  <c r="NG108" i="87" s="1"/>
  <c r="MY109" i="87"/>
  <c r="NE109" i="87" s="1"/>
  <c r="MY110" i="87"/>
  <c r="NE110" i="87" s="1"/>
  <c r="MY111" i="87"/>
  <c r="NG111" i="87" s="1"/>
  <c r="MY112" i="87"/>
  <c r="NG112" i="87" s="1"/>
  <c r="MY113" i="87"/>
  <c r="NG113" i="87" s="1"/>
  <c r="MY114" i="87"/>
  <c r="NG114" i="87" s="1"/>
  <c r="MY115" i="87"/>
  <c r="NG115" i="87" s="1"/>
  <c r="MY116" i="87"/>
  <c r="NG116" i="87" s="1"/>
  <c r="MY117" i="87"/>
  <c r="NE117" i="87" s="1"/>
  <c r="MY118" i="87"/>
  <c r="NE118" i="87" s="1"/>
  <c r="MY119" i="87"/>
  <c r="NG119" i="87" s="1"/>
  <c r="MY120" i="87"/>
  <c r="NG120" i="87" s="1"/>
  <c r="MY121" i="87"/>
  <c r="NG121" i="87" s="1"/>
  <c r="MY122" i="87"/>
  <c r="NG122" i="87" s="1"/>
  <c r="MY123" i="87"/>
  <c r="NG123" i="87" s="1"/>
  <c r="MY124" i="87"/>
  <c r="NG124" i="87" s="1"/>
  <c r="MY125" i="87"/>
  <c r="NE125" i="87" s="1"/>
  <c r="MY126" i="87"/>
  <c r="NE126" i="87" s="1"/>
  <c r="MY127" i="87"/>
  <c r="NG127" i="87" s="1"/>
  <c r="MY128" i="87"/>
  <c r="NG128" i="87" s="1"/>
  <c r="MY129" i="87"/>
  <c r="NG129" i="87" s="1"/>
  <c r="MY130" i="87"/>
  <c r="NG130" i="87" s="1"/>
  <c r="MY131" i="87"/>
  <c r="NG131" i="87" s="1"/>
  <c r="MY132" i="87"/>
  <c r="NG132" i="87" s="1"/>
  <c r="MY133" i="87"/>
  <c r="NE133" i="87" s="1"/>
  <c r="MY134" i="87"/>
  <c r="NE134" i="87" s="1"/>
  <c r="MY135" i="87"/>
  <c r="NG135" i="87" s="1"/>
  <c r="MY136" i="87"/>
  <c r="NG136" i="87" s="1"/>
  <c r="MY137" i="87"/>
  <c r="NG137" i="87" s="1"/>
  <c r="MY138" i="87"/>
  <c r="NC138" i="87" s="1"/>
  <c r="MY139" i="87"/>
  <c r="NG139" i="87" s="1"/>
  <c r="MY140" i="87"/>
  <c r="NG140" i="87" s="1"/>
  <c r="MY141" i="87"/>
  <c r="NE141" i="87" s="1"/>
  <c r="MY142" i="87"/>
  <c r="NE142" i="87" s="1"/>
  <c r="MY143" i="87"/>
  <c r="NG143" i="87" s="1"/>
  <c r="MY144" i="87"/>
  <c r="NG144" i="87" s="1"/>
  <c r="MY145" i="87"/>
  <c r="NG145" i="87" s="1"/>
  <c r="MY146" i="87"/>
  <c r="NG146" i="87" s="1"/>
  <c r="MY147" i="87"/>
  <c r="NG147" i="87" s="1"/>
  <c r="MY148" i="87"/>
  <c r="NG148" i="87" s="1"/>
  <c r="MY149" i="87"/>
  <c r="NE149" i="87" s="1"/>
  <c r="MY150" i="87"/>
  <c r="NE150" i="87" s="1"/>
  <c r="MY151" i="87"/>
  <c r="NG151" i="87" s="1"/>
  <c r="MY152" i="87"/>
  <c r="NG152" i="87" s="1"/>
  <c r="MY153" i="87"/>
  <c r="NG153" i="87" s="1"/>
  <c r="MY154" i="87"/>
  <c r="NG154" i="87" s="1"/>
  <c r="MY155" i="87"/>
  <c r="NG155" i="87" s="1"/>
  <c r="MY156" i="87"/>
  <c r="NG156" i="87" s="1"/>
  <c r="MY157" i="87"/>
  <c r="NE157" i="87" s="1"/>
  <c r="MY158" i="87"/>
  <c r="NE158" i="87" s="1"/>
  <c r="MY159" i="87"/>
  <c r="NG159" i="87" s="1"/>
  <c r="MY160" i="87"/>
  <c r="NG160" i="87" s="1"/>
  <c r="MY161" i="87"/>
  <c r="NG161" i="87" s="1"/>
  <c r="MY162" i="87"/>
  <c r="NG162" i="87" s="1"/>
  <c r="MY163" i="87"/>
  <c r="NG163" i="87" s="1"/>
  <c r="MY164" i="87"/>
  <c r="NG164" i="87" s="1"/>
  <c r="MY165" i="87"/>
  <c r="NE165" i="87" s="1"/>
  <c r="MY166" i="87"/>
  <c r="NE166" i="87" s="1"/>
  <c r="MY167" i="87"/>
  <c r="NG167" i="87" s="1"/>
  <c r="MY168" i="87"/>
  <c r="NG168" i="87" s="1"/>
  <c r="MY169" i="87"/>
  <c r="NG169" i="87" s="1"/>
  <c r="MY170" i="87"/>
  <c r="NG170" i="87" s="1"/>
  <c r="MY171" i="87"/>
  <c r="NG171" i="87" s="1"/>
  <c r="MY172" i="87"/>
  <c r="NG172" i="87" s="1"/>
  <c r="MY173" i="87"/>
  <c r="NE173" i="87" s="1"/>
  <c r="MY174" i="87"/>
  <c r="NE174" i="87" s="1"/>
  <c r="MY175" i="87"/>
  <c r="NG175" i="87" s="1"/>
  <c r="MY176" i="87"/>
  <c r="NG176" i="87" s="1"/>
  <c r="MY177" i="87"/>
  <c r="NG177" i="87" s="1"/>
  <c r="MY178" i="87"/>
  <c r="NG178" i="87" s="1"/>
  <c r="MY179" i="87"/>
  <c r="NG179" i="87" s="1"/>
  <c r="MY180" i="87"/>
  <c r="NG180" i="87" s="1"/>
  <c r="MY181" i="87"/>
  <c r="NE181" i="87" s="1"/>
  <c r="MY182" i="87"/>
  <c r="NE182" i="87" s="1"/>
  <c r="MY183" i="87"/>
  <c r="NG183" i="87" s="1"/>
  <c r="MY184" i="87"/>
  <c r="NG184" i="87" s="1"/>
  <c r="MY185" i="87"/>
  <c r="NG185" i="87" s="1"/>
  <c r="MY186" i="87"/>
  <c r="NG186" i="87" s="1"/>
  <c r="MY187" i="87"/>
  <c r="NG187" i="87" s="1"/>
  <c r="MY188" i="87"/>
  <c r="NG188" i="87" s="1"/>
  <c r="MY189" i="87"/>
  <c r="NE189" i="87" s="1"/>
  <c r="MY190" i="87"/>
  <c r="NE190" i="87" s="1"/>
  <c r="MY191" i="87"/>
  <c r="NG191" i="87" s="1"/>
  <c r="MY192" i="87"/>
  <c r="NG192" i="87" s="1"/>
  <c r="MY193" i="87"/>
  <c r="NG193" i="87" s="1"/>
  <c r="MY194" i="87"/>
  <c r="NG194" i="87" s="1"/>
  <c r="MY195" i="87"/>
  <c r="NG195" i="87" s="1"/>
  <c r="MY196" i="87"/>
  <c r="NG196" i="87" s="1"/>
  <c r="MY197" i="87"/>
  <c r="NE197" i="87" s="1"/>
  <c r="MY198" i="87"/>
  <c r="NE198" i="87" s="1"/>
  <c r="MY199" i="87"/>
  <c r="NG199" i="87" s="1"/>
  <c r="MY200" i="87"/>
  <c r="NG200" i="87" s="1"/>
  <c r="MY201" i="87"/>
  <c r="NG201" i="87" s="1"/>
  <c r="MY202" i="87"/>
  <c r="NC202" i="87" s="1"/>
  <c r="MY203" i="87"/>
  <c r="NG203" i="87" s="1"/>
  <c r="MY204" i="87"/>
  <c r="NG204" i="87" s="1"/>
  <c r="MY205" i="87"/>
  <c r="NE205" i="87" s="1"/>
  <c r="MY206" i="87"/>
  <c r="NE206" i="87" s="1"/>
  <c r="MY207" i="87"/>
  <c r="NG207" i="87" s="1"/>
  <c r="MY208" i="87"/>
  <c r="NG208" i="87" s="1"/>
  <c r="MY209" i="87"/>
  <c r="NG209" i="87" s="1"/>
  <c r="MY210" i="87"/>
  <c r="NG210" i="87" s="1"/>
  <c r="MY211" i="87"/>
  <c r="NG211" i="87" s="1"/>
  <c r="MY212" i="87"/>
  <c r="NG212" i="87" s="1"/>
  <c r="MY213" i="87"/>
  <c r="NE213" i="87" s="1"/>
  <c r="MY214" i="87"/>
  <c r="NE214" i="87" s="1"/>
  <c r="MY215" i="87"/>
  <c r="NG215" i="87" s="1"/>
  <c r="MY216" i="87"/>
  <c r="NG216" i="87" s="1"/>
  <c r="MY217" i="87"/>
  <c r="NG217" i="87" s="1"/>
  <c r="MY218" i="87"/>
  <c r="NG218" i="87" s="1"/>
  <c r="MY219" i="87"/>
  <c r="NG219" i="87" s="1"/>
  <c r="MY220" i="87"/>
  <c r="NG220" i="87" s="1"/>
  <c r="MY221" i="87"/>
  <c r="NE221" i="87" s="1"/>
  <c r="MY222" i="87"/>
  <c r="NE222" i="87" s="1"/>
  <c r="MY223" i="87"/>
  <c r="NG223" i="87" s="1"/>
  <c r="MY224" i="87"/>
  <c r="NG224" i="87" s="1"/>
  <c r="MY225" i="87"/>
  <c r="NG225" i="87" s="1"/>
  <c r="MY226" i="87"/>
  <c r="NG226" i="87" s="1"/>
  <c r="MY227" i="87"/>
  <c r="NG227" i="87" s="1"/>
  <c r="MY228" i="87"/>
  <c r="NG228" i="87" s="1"/>
  <c r="MY229" i="87"/>
  <c r="NE229" i="87" s="1"/>
  <c r="MY230" i="87"/>
  <c r="NE230" i="87" s="1"/>
  <c r="MY231" i="87"/>
  <c r="NG231" i="87" s="1"/>
  <c r="MY232" i="87"/>
  <c r="NG232" i="87" s="1"/>
  <c r="MY233" i="87"/>
  <c r="NG233" i="87" s="1"/>
  <c r="MY234" i="87"/>
  <c r="NG234" i="87" s="1"/>
  <c r="MY235" i="87"/>
  <c r="NG235" i="87" s="1"/>
  <c r="MY236" i="87"/>
  <c r="NG236" i="87" s="1"/>
  <c r="MY237" i="87"/>
  <c r="NE237" i="87" s="1"/>
  <c r="MY238" i="87"/>
  <c r="NE238" i="87" s="1"/>
  <c r="MY239" i="87"/>
  <c r="NG239" i="87" s="1"/>
  <c r="MY240" i="87"/>
  <c r="NG240" i="87" s="1"/>
  <c r="MY241" i="87"/>
  <c r="NG241" i="87" s="1"/>
  <c r="MY242" i="87"/>
  <c r="NG242" i="87" s="1"/>
  <c r="MY243" i="87"/>
  <c r="NG243" i="87" s="1"/>
  <c r="MY244" i="87"/>
  <c r="NG244" i="87" s="1"/>
  <c r="MY245" i="87"/>
  <c r="NE245" i="87" s="1"/>
  <c r="MY246" i="87"/>
  <c r="NE246" i="87" s="1"/>
  <c r="MY247" i="87"/>
  <c r="NG247" i="87" s="1"/>
  <c r="MY248" i="87"/>
  <c r="NG248" i="87" s="1"/>
  <c r="MY249" i="87"/>
  <c r="NG249" i="87" s="1"/>
  <c r="MY250" i="87"/>
  <c r="NG250" i="87" s="1"/>
  <c r="MY251" i="87"/>
  <c r="NG251" i="87" s="1"/>
  <c r="MY252" i="87"/>
  <c r="NG252" i="87" s="1"/>
  <c r="MY253" i="87"/>
  <c r="NE253" i="87" s="1"/>
  <c r="MY254" i="87"/>
  <c r="NE254" i="87" s="1"/>
  <c r="MY255" i="87"/>
  <c r="NG255" i="87" s="1"/>
  <c r="MY256" i="87"/>
  <c r="NG256" i="87" s="1"/>
  <c r="MY257" i="87"/>
  <c r="NG257" i="87" s="1"/>
  <c r="MY258" i="87"/>
  <c r="NG258" i="87" s="1"/>
  <c r="MY259" i="87"/>
  <c r="NG259" i="87" s="1"/>
  <c r="MY260" i="87"/>
  <c r="NG260" i="87" s="1"/>
  <c r="MY261" i="87"/>
  <c r="NE261" i="87" s="1"/>
  <c r="MY262" i="87"/>
  <c r="NE262" i="87" s="1"/>
  <c r="MY263" i="87"/>
  <c r="NG263" i="87" s="1"/>
  <c r="MY264" i="87"/>
  <c r="NG264" i="87" s="1"/>
  <c r="MY265" i="87"/>
  <c r="NG265" i="87" s="1"/>
  <c r="MY266" i="87"/>
  <c r="NC266" i="87" s="1"/>
  <c r="MY267" i="87"/>
  <c r="NG267" i="87" s="1"/>
  <c r="MY268" i="87"/>
  <c r="NG268" i="87" s="1"/>
  <c r="MY269" i="87"/>
  <c r="NE269" i="87" s="1"/>
  <c r="MY270" i="87"/>
  <c r="NE270" i="87" s="1"/>
  <c r="MY271" i="87"/>
  <c r="NG271" i="87" s="1"/>
  <c r="MY272" i="87"/>
  <c r="NG272" i="87" s="1"/>
  <c r="MY273" i="87"/>
  <c r="NG273" i="87" s="1"/>
  <c r="MY274" i="87"/>
  <c r="NG274" i="87" s="1"/>
  <c r="MY275" i="87"/>
  <c r="NG275" i="87" s="1"/>
  <c r="MY276" i="87"/>
  <c r="NG276" i="87" s="1"/>
  <c r="MY277" i="87"/>
  <c r="NE277" i="87" s="1"/>
  <c r="MY278" i="87"/>
  <c r="NE278" i="87" s="1"/>
  <c r="MY279" i="87"/>
  <c r="NG279" i="87" s="1"/>
  <c r="MY280" i="87"/>
  <c r="NG280" i="87" s="1"/>
  <c r="MY281" i="87"/>
  <c r="NG281" i="87" s="1"/>
  <c r="MY282" i="87"/>
  <c r="NG282" i="87" s="1"/>
  <c r="MY283" i="87"/>
  <c r="NG283" i="87" s="1"/>
  <c r="MY284" i="87"/>
  <c r="NG284" i="87" s="1"/>
  <c r="MY285" i="87"/>
  <c r="NE285" i="87" s="1"/>
  <c r="MY286" i="87"/>
  <c r="NE286" i="87" s="1"/>
  <c r="MY287" i="87"/>
  <c r="NG287" i="87" s="1"/>
  <c r="MY288" i="87"/>
  <c r="NG288" i="87" s="1"/>
  <c r="MY289" i="87"/>
  <c r="NG289" i="87" s="1"/>
  <c r="MY290" i="87"/>
  <c r="NG290" i="87" s="1"/>
  <c r="MY291" i="87"/>
  <c r="NG291" i="87" s="1"/>
  <c r="MY292" i="87"/>
  <c r="NG292" i="87" s="1"/>
  <c r="MY293" i="87"/>
  <c r="NE293" i="87" s="1"/>
  <c r="MY294" i="87"/>
  <c r="NE294" i="87" s="1"/>
  <c r="MY295" i="87"/>
  <c r="NG295" i="87" s="1"/>
  <c r="MY296" i="87"/>
  <c r="NG296" i="87" s="1"/>
  <c r="MY297" i="87"/>
  <c r="NG297" i="87" s="1"/>
  <c r="MY298" i="87"/>
  <c r="NG298" i="87" s="1"/>
  <c r="MY299" i="87"/>
  <c r="NG299" i="87" s="1"/>
  <c r="MY300" i="87"/>
  <c r="NG300" i="87" s="1"/>
  <c r="MY301" i="87"/>
  <c r="NE301" i="87" s="1"/>
  <c r="MY302" i="87"/>
  <c r="NE302" i="87" s="1"/>
  <c r="MY303" i="87"/>
  <c r="NG303" i="87" s="1"/>
  <c r="MY304" i="87"/>
  <c r="NG304" i="87" s="1"/>
  <c r="MY305" i="87"/>
  <c r="NG305" i="87" s="1"/>
  <c r="MY306" i="87"/>
  <c r="NG306" i="87" s="1"/>
  <c r="MY307" i="87"/>
  <c r="NG307" i="87" s="1"/>
  <c r="MY308" i="87"/>
  <c r="NG308" i="87" s="1"/>
  <c r="MY309" i="87"/>
  <c r="NE309" i="87" s="1"/>
  <c r="MY310" i="87"/>
  <c r="NE310" i="87" s="1"/>
  <c r="MY311" i="87"/>
  <c r="NG311" i="87" s="1"/>
  <c r="MY312" i="87"/>
  <c r="NG312" i="87" s="1"/>
  <c r="MY313" i="87"/>
  <c r="NG313" i="87" s="1"/>
  <c r="MY314" i="87"/>
  <c r="NG314" i="87" s="1"/>
  <c r="MY315" i="87"/>
  <c r="NG315" i="87" s="1"/>
  <c r="MY316" i="87"/>
  <c r="NG316" i="87" s="1"/>
  <c r="MY317" i="87"/>
  <c r="NE317" i="87" s="1"/>
  <c r="MY318" i="87"/>
  <c r="NE318" i="87" s="1"/>
  <c r="MY319" i="87"/>
  <c r="NG319" i="87" s="1"/>
  <c r="MY320" i="87"/>
  <c r="NG320" i="87" s="1"/>
  <c r="MY321" i="87"/>
  <c r="NG321" i="87" s="1"/>
  <c r="MY322" i="87"/>
  <c r="NG322" i="87" s="1"/>
  <c r="MY323" i="87"/>
  <c r="NG323" i="87" s="1"/>
  <c r="MY324" i="87"/>
  <c r="NG324" i="87" s="1"/>
  <c r="MY325" i="87"/>
  <c r="NE325" i="87" s="1"/>
  <c r="MY326" i="87"/>
  <c r="NE326" i="87" s="1"/>
  <c r="MY327" i="87"/>
  <c r="NG327" i="87" s="1"/>
  <c r="MY328" i="87"/>
  <c r="NG328" i="87" s="1"/>
  <c r="MY329" i="87"/>
  <c r="NG329" i="87" s="1"/>
  <c r="MY330" i="87"/>
  <c r="NC330" i="87" s="1"/>
  <c r="MY331" i="87"/>
  <c r="NG331" i="87" s="1"/>
  <c r="MY332" i="87"/>
  <c r="NG332" i="87" s="1"/>
  <c r="MY333" i="87"/>
  <c r="NE333" i="87" s="1"/>
  <c r="MY334" i="87"/>
  <c r="NE334" i="87" s="1"/>
  <c r="MY335" i="87"/>
  <c r="NG335" i="87" s="1"/>
  <c r="MY336" i="87"/>
  <c r="NG336" i="87" s="1"/>
  <c r="MY337" i="87"/>
  <c r="NG337" i="87" s="1"/>
  <c r="MY338" i="87"/>
  <c r="NG338" i="87" s="1"/>
  <c r="MY339" i="87"/>
  <c r="NG339" i="87" s="1"/>
  <c r="MY340" i="87"/>
  <c r="NG340" i="87" s="1"/>
  <c r="MY341" i="87"/>
  <c r="NE341" i="87" s="1"/>
  <c r="MY342" i="87"/>
  <c r="NE342" i="87" s="1"/>
  <c r="MY343" i="87"/>
  <c r="NG343" i="87" s="1"/>
  <c r="MY344" i="87"/>
  <c r="NG344" i="87" s="1"/>
  <c r="MY345" i="87"/>
  <c r="NG345" i="87" s="1"/>
  <c r="MY346" i="87"/>
  <c r="NG346" i="87" s="1"/>
  <c r="MY347" i="87"/>
  <c r="NG347" i="87" s="1"/>
  <c r="MY348" i="87"/>
  <c r="NG348" i="87" s="1"/>
  <c r="MY349" i="87"/>
  <c r="NE349" i="87" s="1"/>
  <c r="MY350" i="87"/>
  <c r="NE350" i="87" s="1"/>
  <c r="MY351" i="87"/>
  <c r="NG351" i="87" s="1"/>
  <c r="MY352" i="87"/>
  <c r="NG352" i="87" s="1"/>
  <c r="MY353" i="87"/>
  <c r="NG353" i="87" s="1"/>
  <c r="MY354" i="87"/>
  <c r="NG354" i="87" s="1"/>
  <c r="MY355" i="87"/>
  <c r="NG355" i="87" s="1"/>
  <c r="MY356" i="87"/>
  <c r="NG356" i="87" s="1"/>
  <c r="MY357" i="87"/>
  <c r="NE357" i="87" s="1"/>
  <c r="MY358" i="87"/>
  <c r="NE358" i="87" s="1"/>
  <c r="MY359" i="87"/>
  <c r="NG359" i="87" s="1"/>
  <c r="MY360" i="87"/>
  <c r="NG360" i="87" s="1"/>
  <c r="MY361" i="87"/>
  <c r="NG361" i="87" s="1"/>
  <c r="MY362" i="87"/>
  <c r="NG362" i="87" s="1"/>
  <c r="MY363" i="87"/>
  <c r="NG363" i="87" s="1"/>
  <c r="MY364" i="87"/>
  <c r="NG364" i="87" s="1"/>
  <c r="MY365" i="87"/>
  <c r="NE365" i="87" s="1"/>
  <c r="MY366" i="87"/>
  <c r="NE366" i="87" s="1"/>
  <c r="MY367" i="87"/>
  <c r="NG367" i="87" s="1"/>
  <c r="MY368" i="87"/>
  <c r="NG368" i="87" s="1"/>
  <c r="MY369" i="87"/>
  <c r="NG369" i="87" s="1"/>
  <c r="MY370" i="87"/>
  <c r="NG370" i="87" s="1"/>
  <c r="MY371" i="87"/>
  <c r="NG371" i="87" s="1"/>
  <c r="MY372" i="87"/>
  <c r="NG372" i="87" s="1"/>
  <c r="MY373" i="87"/>
  <c r="NE373" i="87" s="1"/>
  <c r="MY374" i="87"/>
  <c r="NE374" i="87" s="1"/>
  <c r="MY375" i="87"/>
  <c r="NG375" i="87" s="1"/>
  <c r="MY376" i="87"/>
  <c r="NG376" i="87" s="1"/>
  <c r="MY377" i="87"/>
  <c r="NG377" i="87" s="1"/>
  <c r="MY378" i="87"/>
  <c r="NG378" i="87" s="1"/>
  <c r="MY379" i="87"/>
  <c r="NG379" i="87" s="1"/>
  <c r="MY380" i="87"/>
  <c r="NG380" i="87" s="1"/>
  <c r="MY381" i="87"/>
  <c r="NE381" i="87" s="1"/>
  <c r="MY382" i="87"/>
  <c r="NE382" i="87" s="1"/>
  <c r="MY383" i="87"/>
  <c r="NG383" i="87" s="1"/>
  <c r="MY384" i="87"/>
  <c r="NG384" i="87" s="1"/>
  <c r="MY385" i="87"/>
  <c r="NG385" i="87" s="1"/>
  <c r="MY386" i="87"/>
  <c r="NG386" i="87" s="1"/>
  <c r="MY387" i="87"/>
  <c r="NG387" i="87" s="1"/>
  <c r="MY388" i="87"/>
  <c r="NG388" i="87" s="1"/>
  <c r="MY389" i="87"/>
  <c r="NE389" i="87" s="1"/>
  <c r="MY390" i="87"/>
  <c r="NE390" i="87" s="1"/>
  <c r="MY391" i="87"/>
  <c r="NG391" i="87" s="1"/>
  <c r="MY392" i="87"/>
  <c r="NG392" i="87" s="1"/>
  <c r="MY393" i="87"/>
  <c r="NG393" i="87" s="1"/>
  <c r="MY394" i="87"/>
  <c r="NC394" i="87" s="1"/>
  <c r="MY395" i="87"/>
  <c r="NG395" i="87" s="1"/>
  <c r="MY396" i="87"/>
  <c r="NG396" i="87" s="1"/>
  <c r="MY397" i="87"/>
  <c r="NE397" i="87" s="1"/>
  <c r="MY398" i="87"/>
  <c r="NE398" i="87" s="1"/>
  <c r="MY399" i="87"/>
  <c r="NG399" i="87" s="1"/>
  <c r="MY400" i="87"/>
  <c r="NG400" i="87" s="1"/>
  <c r="MY401" i="87"/>
  <c r="NG401" i="87" s="1"/>
  <c r="MY402" i="87"/>
  <c r="NG402" i="87" s="1"/>
  <c r="MY403" i="87"/>
  <c r="NG403" i="87" s="1"/>
  <c r="MY404" i="87"/>
  <c r="NG404" i="87" s="1"/>
  <c r="MY405" i="87"/>
  <c r="NE405" i="87" s="1"/>
  <c r="MY406" i="87"/>
  <c r="NE406" i="87" s="1"/>
  <c r="MY407" i="87"/>
  <c r="NG407" i="87" s="1"/>
  <c r="MY408" i="87"/>
  <c r="NG408" i="87" s="1"/>
  <c r="MY409" i="87"/>
  <c r="NG409" i="87" s="1"/>
  <c r="MY410" i="87"/>
  <c r="NG410" i="87" s="1"/>
  <c r="MY411" i="87"/>
  <c r="NG411" i="87" s="1"/>
  <c r="MY412" i="87"/>
  <c r="NG412" i="87" s="1"/>
  <c r="MY413" i="87"/>
  <c r="NE413" i="87" s="1"/>
  <c r="MY414" i="87"/>
  <c r="NE414" i="87" s="1"/>
  <c r="MY415" i="87"/>
  <c r="NG415" i="87" s="1"/>
  <c r="MY416" i="87"/>
  <c r="NG416" i="87" s="1"/>
  <c r="MY417" i="87"/>
  <c r="NG417" i="87" s="1"/>
  <c r="MY418" i="87"/>
  <c r="NG418" i="87" s="1"/>
  <c r="MY419" i="87"/>
  <c r="NG419" i="87" s="1"/>
  <c r="MY420" i="87"/>
  <c r="NG420" i="87" s="1"/>
  <c r="MY421" i="87"/>
  <c r="NE421" i="87" s="1"/>
  <c r="MY422" i="87"/>
  <c r="NE422" i="87" s="1"/>
  <c r="MY423" i="87"/>
  <c r="NG423" i="87" s="1"/>
  <c r="MY424" i="87"/>
  <c r="NG424" i="87" s="1"/>
  <c r="MY425" i="87"/>
  <c r="NG425" i="87" s="1"/>
  <c r="MY426" i="87"/>
  <c r="NG426" i="87" s="1"/>
  <c r="MY427" i="87"/>
  <c r="NG427" i="87" s="1"/>
  <c r="MY428" i="87"/>
  <c r="NG428" i="87" s="1"/>
  <c r="MY429" i="87"/>
  <c r="NE429" i="87" s="1"/>
  <c r="MY430" i="87"/>
  <c r="NE430" i="87" s="1"/>
  <c r="MY431" i="87"/>
  <c r="NG431" i="87" s="1"/>
  <c r="MY432" i="87"/>
  <c r="NG432" i="87" s="1"/>
  <c r="MY433" i="87"/>
  <c r="NG433" i="87" s="1"/>
  <c r="MY434" i="87"/>
  <c r="NG434" i="87" s="1"/>
  <c r="MY435" i="87"/>
  <c r="NG435" i="87" s="1"/>
  <c r="MY436" i="87"/>
  <c r="NG436" i="87" s="1"/>
  <c r="MY437" i="87"/>
  <c r="NE437" i="87" s="1"/>
  <c r="MY438" i="87"/>
  <c r="NE438" i="87" s="1"/>
  <c r="MY439" i="87"/>
  <c r="NG439" i="87" s="1"/>
  <c r="MY440" i="87"/>
  <c r="NG440" i="87" s="1"/>
  <c r="MY441" i="87"/>
  <c r="NG441" i="87" s="1"/>
  <c r="MY442" i="87"/>
  <c r="NG442" i="87" s="1"/>
  <c r="MY443" i="87"/>
  <c r="NG443" i="87" s="1"/>
  <c r="MY444" i="87"/>
  <c r="NG444" i="87" s="1"/>
  <c r="MY445" i="87"/>
  <c r="NE445" i="87" s="1"/>
  <c r="MY446" i="87"/>
  <c r="NE446" i="87" s="1"/>
  <c r="MY447" i="87"/>
  <c r="NG447" i="87" s="1"/>
  <c r="MY448" i="87"/>
  <c r="NG448" i="87" s="1"/>
  <c r="MY449" i="87"/>
  <c r="NG449" i="87" s="1"/>
  <c r="MY450" i="87"/>
  <c r="NG450" i="87" s="1"/>
  <c r="MY451" i="87"/>
  <c r="NG451" i="87" s="1"/>
  <c r="MY452" i="87"/>
  <c r="NG452" i="87" s="1"/>
  <c r="MY453" i="87"/>
  <c r="NE453" i="87" s="1"/>
  <c r="MY454" i="87"/>
  <c r="NE454" i="87" s="1"/>
  <c r="MY455" i="87"/>
  <c r="NG455" i="87" s="1"/>
  <c r="MY456" i="87"/>
  <c r="NG456" i="87" s="1"/>
  <c r="MY457" i="87"/>
  <c r="NG457" i="87" s="1"/>
  <c r="MY458" i="87"/>
  <c r="NC458" i="87" s="1"/>
  <c r="MY459" i="87"/>
  <c r="NG459" i="87" s="1"/>
  <c r="MY460" i="87"/>
  <c r="NG460" i="87" s="1"/>
  <c r="MY461" i="87"/>
  <c r="NE461" i="87" s="1"/>
  <c r="MY462" i="87"/>
  <c r="NE462" i="87" s="1"/>
  <c r="MY463" i="87"/>
  <c r="NG463" i="87" s="1"/>
  <c r="MY464" i="87"/>
  <c r="NG464" i="87" s="1"/>
  <c r="MY465" i="87"/>
  <c r="NG465" i="87" s="1"/>
  <c r="MY466" i="87"/>
  <c r="NG466" i="87" s="1"/>
  <c r="MY467" i="87"/>
  <c r="NG467" i="87" s="1"/>
  <c r="MY468" i="87"/>
  <c r="NG468" i="87" s="1"/>
  <c r="MY469" i="87"/>
  <c r="NE469" i="87" s="1"/>
  <c r="MY470" i="87"/>
  <c r="NE470" i="87" s="1"/>
  <c r="MY471" i="87"/>
  <c r="NG471" i="87" s="1"/>
  <c r="MY472" i="87"/>
  <c r="NG472" i="87" s="1"/>
  <c r="MY473" i="87"/>
  <c r="NG473" i="87" s="1"/>
  <c r="MY474" i="87"/>
  <c r="NG474" i="87" s="1"/>
  <c r="MY475" i="87"/>
  <c r="NG475" i="87" s="1"/>
  <c r="MY476" i="87"/>
  <c r="NG476" i="87" s="1"/>
  <c r="MY477" i="87"/>
  <c r="NE477" i="87" s="1"/>
  <c r="MY478" i="87"/>
  <c r="NE478" i="87" s="1"/>
  <c r="MY479" i="87"/>
  <c r="NG479" i="87" s="1"/>
  <c r="MY480" i="87"/>
  <c r="NG480" i="87" s="1"/>
  <c r="MY481" i="87"/>
  <c r="NG481" i="87" s="1"/>
  <c r="MY482" i="87"/>
  <c r="NG482" i="87" s="1"/>
  <c r="MY483" i="87"/>
  <c r="NG483" i="87" s="1"/>
  <c r="MY484" i="87"/>
  <c r="NG484" i="87" s="1"/>
  <c r="MY485" i="87"/>
  <c r="NE485" i="87" s="1"/>
  <c r="MY486" i="87"/>
  <c r="NE486" i="87" s="1"/>
  <c r="MY487" i="87"/>
  <c r="NG487" i="87" s="1"/>
  <c r="MY488" i="87"/>
  <c r="NG488" i="87" s="1"/>
  <c r="MY489" i="87"/>
  <c r="NG489" i="87" s="1"/>
  <c r="MY490" i="87"/>
  <c r="NG490" i="87" s="1"/>
  <c r="MY491" i="87"/>
  <c r="NG491" i="87" s="1"/>
  <c r="MY492" i="87"/>
  <c r="NG492" i="87" s="1"/>
  <c r="MY493" i="87"/>
  <c r="NE493" i="87" s="1"/>
  <c r="MY494" i="87"/>
  <c r="NE494" i="87" s="1"/>
  <c r="MY495" i="87"/>
  <c r="NG495" i="87" s="1"/>
  <c r="MY496" i="87"/>
  <c r="NG496" i="87" s="1"/>
  <c r="MY497" i="87"/>
  <c r="NG497" i="87" s="1"/>
  <c r="MY498" i="87"/>
  <c r="NG498" i="87" s="1"/>
  <c r="MY499" i="87"/>
  <c r="NG499" i="87" s="1"/>
  <c r="MY500" i="87"/>
  <c r="NG500" i="87" s="1"/>
  <c r="MY501" i="87"/>
  <c r="NE501" i="87" s="1"/>
  <c r="MY502" i="87"/>
  <c r="NE502" i="87" s="1"/>
  <c r="MY503" i="87"/>
  <c r="NG503" i="87" s="1"/>
  <c r="MY504" i="87"/>
  <c r="NG504" i="87" s="1"/>
  <c r="MY505" i="87"/>
  <c r="NG505" i="87" s="1"/>
  <c r="MY506" i="87"/>
  <c r="NG506" i="87" s="1"/>
  <c r="MY507" i="87"/>
  <c r="NG507" i="87" s="1"/>
  <c r="MY508" i="87"/>
  <c r="NG508" i="87" s="1"/>
  <c r="MY509" i="87"/>
  <c r="NE509" i="87" s="1"/>
  <c r="MY510" i="87"/>
  <c r="NE510" i="87" s="1"/>
  <c r="MY511" i="87"/>
  <c r="NG511" i="87" s="1"/>
  <c r="MY512" i="87"/>
  <c r="NG512" i="87" s="1"/>
  <c r="MY513" i="87"/>
  <c r="NG513" i="87" s="1"/>
  <c r="MY514" i="87"/>
  <c r="NG514" i="87" s="1"/>
  <c r="MY515" i="87"/>
  <c r="NG515" i="87" s="1"/>
  <c r="MY516" i="87"/>
  <c r="NG516" i="87" s="1"/>
  <c r="MY517" i="87"/>
  <c r="NE517" i="87" s="1"/>
  <c r="MY518" i="87"/>
  <c r="NE518" i="87" s="1"/>
  <c r="MY519" i="87"/>
  <c r="NG519" i="87" s="1"/>
  <c r="MY520" i="87"/>
  <c r="NG520" i="87" s="1"/>
  <c r="MY521" i="87"/>
  <c r="NG521" i="87" s="1"/>
  <c r="MY522" i="87"/>
  <c r="NC522" i="87" s="1"/>
  <c r="MY523" i="87"/>
  <c r="NG523" i="87" s="1"/>
  <c r="MY524" i="87"/>
  <c r="NG524" i="87" s="1"/>
  <c r="MY525" i="87"/>
  <c r="NE525" i="87" s="1"/>
  <c r="MY526" i="87"/>
  <c r="NE526" i="87" s="1"/>
  <c r="MY527" i="87"/>
  <c r="NG527" i="87" s="1"/>
  <c r="MY528" i="87"/>
  <c r="NG528" i="87" s="1"/>
  <c r="MY529" i="87"/>
  <c r="NG529" i="87" s="1"/>
  <c r="MY530" i="87"/>
  <c r="NG530" i="87" s="1"/>
  <c r="MY531" i="87"/>
  <c r="NG531" i="87" s="1"/>
  <c r="MY532" i="87"/>
  <c r="NG532" i="87" s="1"/>
  <c r="MY533" i="87"/>
  <c r="NE533" i="87" s="1"/>
  <c r="MY534" i="87"/>
  <c r="NE534" i="87" s="1"/>
  <c r="MY535" i="87"/>
  <c r="NG535" i="87" s="1"/>
  <c r="MY536" i="87"/>
  <c r="NG536" i="87" s="1"/>
  <c r="MY537" i="87"/>
  <c r="NG537" i="87" s="1"/>
  <c r="MY538" i="87"/>
  <c r="NG538" i="87" s="1"/>
  <c r="MY539" i="87"/>
  <c r="NG539" i="87" s="1"/>
  <c r="MT65" i="87"/>
  <c r="MU65" i="87" s="1"/>
  <c r="MV65" i="87" s="1"/>
  <c r="MW65" i="87" s="1"/>
  <c r="MS120" i="87"/>
  <c r="MR2" i="87"/>
  <c r="MR3" i="87"/>
  <c r="MR4" i="87"/>
  <c r="MR5" i="87"/>
  <c r="MR6" i="87"/>
  <c r="MR7" i="87"/>
  <c r="MR8" i="87"/>
  <c r="MR9" i="87"/>
  <c r="MR10" i="87"/>
  <c r="MR11" i="87"/>
  <c r="MR12" i="87"/>
  <c r="MR13" i="87"/>
  <c r="MR14" i="87"/>
  <c r="MR15" i="87"/>
  <c r="MR16" i="87"/>
  <c r="MR17" i="87"/>
  <c r="MR18" i="87"/>
  <c r="MR19" i="87"/>
  <c r="MR20" i="87"/>
  <c r="MR21" i="87"/>
  <c r="MR22" i="87"/>
  <c r="MR23" i="87"/>
  <c r="MR24" i="87"/>
  <c r="MR25" i="87"/>
  <c r="MR26" i="87"/>
  <c r="MR27" i="87"/>
  <c r="MR28" i="87"/>
  <c r="MR29" i="87"/>
  <c r="MR30" i="87"/>
  <c r="MR31" i="87"/>
  <c r="MR32" i="87"/>
  <c r="MR33" i="87"/>
  <c r="MR34" i="87"/>
  <c r="MR35" i="87"/>
  <c r="MR36" i="87"/>
  <c r="MR37" i="87"/>
  <c r="MR38" i="87"/>
  <c r="MR39" i="87"/>
  <c r="MR40" i="87"/>
  <c r="MR41" i="87"/>
  <c r="MR42" i="87"/>
  <c r="MR43" i="87"/>
  <c r="MR44" i="87"/>
  <c r="MR45" i="87"/>
  <c r="MR46" i="87"/>
  <c r="MR47" i="87"/>
  <c r="MR48" i="87"/>
  <c r="MR49" i="87"/>
  <c r="MR50" i="87"/>
  <c r="MR51" i="87"/>
  <c r="MR52" i="87"/>
  <c r="MR53" i="87"/>
  <c r="MR54" i="87"/>
  <c r="MR55" i="87"/>
  <c r="MR56" i="87"/>
  <c r="MR57" i="87"/>
  <c r="MR58" i="87"/>
  <c r="MR59" i="87"/>
  <c r="MR60" i="87"/>
  <c r="MR61" i="87"/>
  <c r="MR62" i="87"/>
  <c r="MR63" i="87"/>
  <c r="MR64" i="87"/>
  <c r="MR65" i="87"/>
  <c r="MR66" i="87"/>
  <c r="MR67" i="87"/>
  <c r="MR68" i="87"/>
  <c r="MR69" i="87"/>
  <c r="MR70" i="87"/>
  <c r="MR71" i="87"/>
  <c r="MR72" i="87"/>
  <c r="MR73" i="87"/>
  <c r="MR74" i="87"/>
  <c r="MR75" i="87"/>
  <c r="MR76" i="87"/>
  <c r="MR77" i="87"/>
  <c r="MR78" i="87"/>
  <c r="MR79" i="87"/>
  <c r="MR80" i="87"/>
  <c r="MR81" i="87"/>
  <c r="MR82" i="87"/>
  <c r="MR83" i="87"/>
  <c r="MR84" i="87"/>
  <c r="MR85" i="87"/>
  <c r="MR86" i="87"/>
  <c r="MR87" i="87"/>
  <c r="MR88" i="87"/>
  <c r="MR89" i="87"/>
  <c r="MR90" i="87"/>
  <c r="MR91" i="87"/>
  <c r="MR92" i="87"/>
  <c r="MR93" i="87"/>
  <c r="MR94" i="87"/>
  <c r="MR95" i="87"/>
  <c r="MR96" i="87"/>
  <c r="MR97" i="87"/>
  <c r="MR98" i="87"/>
  <c r="MR99" i="87"/>
  <c r="MR100" i="87"/>
  <c r="MR101" i="87"/>
  <c r="MR102" i="87"/>
  <c r="MR103" i="87"/>
  <c r="MR104" i="87"/>
  <c r="MR105" i="87"/>
  <c r="MR106" i="87"/>
  <c r="MR107" i="87"/>
  <c r="MR108" i="87"/>
  <c r="MR109" i="87"/>
  <c r="MR110" i="87"/>
  <c r="MR111" i="87"/>
  <c r="MR112" i="87"/>
  <c r="MR113" i="87"/>
  <c r="MR114" i="87"/>
  <c r="MR115" i="87"/>
  <c r="MR116" i="87"/>
  <c r="MR117" i="87"/>
  <c r="MR118" i="87"/>
  <c r="MR119" i="87"/>
  <c r="MR120" i="87"/>
  <c r="MR121" i="87"/>
  <c r="MR122" i="87"/>
  <c r="MR123" i="87"/>
  <c r="MR124" i="87"/>
  <c r="MR125" i="87"/>
  <c r="MR126" i="87"/>
  <c r="MR127" i="87"/>
  <c r="MR128" i="87"/>
  <c r="MR129" i="87"/>
  <c r="MR130" i="87"/>
  <c r="MR131" i="87"/>
  <c r="MR132" i="87"/>
  <c r="MR133" i="87"/>
  <c r="MR134" i="87"/>
  <c r="MR135" i="87"/>
  <c r="MR136" i="87"/>
  <c r="MR137" i="87"/>
  <c r="MR138" i="87"/>
  <c r="MR139" i="87"/>
  <c r="MR140" i="87"/>
  <c r="MR141" i="87"/>
  <c r="MR142" i="87"/>
  <c r="MR143" i="87"/>
  <c r="MR144" i="87"/>
  <c r="MR145" i="87"/>
  <c r="MR146" i="87"/>
  <c r="MR147" i="87"/>
  <c r="MR148" i="87"/>
  <c r="MR149" i="87"/>
  <c r="MR150" i="87"/>
  <c r="MR151" i="87"/>
  <c r="MR152" i="87"/>
  <c r="MR153" i="87"/>
  <c r="MR154" i="87"/>
  <c r="MR155" i="87"/>
  <c r="MR156" i="87"/>
  <c r="MR157" i="87"/>
  <c r="MR158" i="87"/>
  <c r="MR159" i="87"/>
  <c r="MR160" i="87"/>
  <c r="MR161" i="87"/>
  <c r="MR162" i="87"/>
  <c r="MR163" i="87"/>
  <c r="MR164" i="87"/>
  <c r="MR165" i="87"/>
  <c r="MR166" i="87"/>
  <c r="MR167" i="87"/>
  <c r="MR168" i="87"/>
  <c r="MR169" i="87"/>
  <c r="MR170" i="87"/>
  <c r="MR171" i="87"/>
  <c r="MR172" i="87"/>
  <c r="MR173" i="87"/>
  <c r="MR174" i="87"/>
  <c r="MR175" i="87"/>
  <c r="MR176" i="87"/>
  <c r="MR177" i="87"/>
  <c r="MR178" i="87"/>
  <c r="MR179" i="87"/>
  <c r="MR180" i="87"/>
  <c r="MR181" i="87"/>
  <c r="MR182" i="87"/>
  <c r="MR183" i="87"/>
  <c r="MR184" i="87"/>
  <c r="MR185" i="87"/>
  <c r="MR186" i="87"/>
  <c r="MR187" i="87"/>
  <c r="MR188" i="87"/>
  <c r="MR189" i="87"/>
  <c r="MR190" i="87"/>
  <c r="MR191" i="87"/>
  <c r="MR192" i="87"/>
  <c r="MR193" i="87"/>
  <c r="MR194" i="87"/>
  <c r="MR195" i="87"/>
  <c r="MR196" i="87"/>
  <c r="MR197" i="87"/>
  <c r="MR198" i="87"/>
  <c r="MR199" i="87"/>
  <c r="MR200" i="87"/>
  <c r="MR201" i="87"/>
  <c r="MR202" i="87"/>
  <c r="MR203" i="87"/>
  <c r="MR204" i="87"/>
  <c r="MR205" i="87"/>
  <c r="MR206" i="87"/>
  <c r="MR207" i="87"/>
  <c r="MR208" i="87"/>
  <c r="MR209" i="87"/>
  <c r="MR210" i="87"/>
  <c r="MR211" i="87"/>
  <c r="MR212" i="87"/>
  <c r="MR213" i="87"/>
  <c r="MR214" i="87"/>
  <c r="MR215" i="87"/>
  <c r="MR216" i="87"/>
  <c r="MR217" i="87"/>
  <c r="MR218" i="87"/>
  <c r="MR219" i="87"/>
  <c r="MR220" i="87"/>
  <c r="MR221" i="87"/>
  <c r="MR222" i="87"/>
  <c r="MR223" i="87"/>
  <c r="MR224" i="87"/>
  <c r="MR225" i="87"/>
  <c r="MR226" i="87"/>
  <c r="MR227" i="87"/>
  <c r="MR228" i="87"/>
  <c r="MR229" i="87"/>
  <c r="MR230" i="87"/>
  <c r="MR231" i="87"/>
  <c r="MR232" i="87"/>
  <c r="MR233" i="87"/>
  <c r="MR234" i="87"/>
  <c r="MR235" i="87"/>
  <c r="MR236" i="87"/>
  <c r="MR237" i="87"/>
  <c r="MR238" i="87"/>
  <c r="MR239" i="87"/>
  <c r="MR240" i="87"/>
  <c r="MR241" i="87"/>
  <c r="MR242" i="87"/>
  <c r="MR243" i="87"/>
  <c r="MR244" i="87"/>
  <c r="MR245" i="87"/>
  <c r="MR246" i="87"/>
  <c r="MR247" i="87"/>
  <c r="MR248" i="87"/>
  <c r="MR249" i="87"/>
  <c r="MR250" i="87"/>
  <c r="MR251" i="87"/>
  <c r="MR252" i="87"/>
  <c r="MR253" i="87"/>
  <c r="MR254" i="87"/>
  <c r="MR255" i="87"/>
  <c r="MR256" i="87"/>
  <c r="MR257" i="87"/>
  <c r="MR258" i="87"/>
  <c r="MR259" i="87"/>
  <c r="MR260" i="87"/>
  <c r="MR261" i="87"/>
  <c r="MR262" i="87"/>
  <c r="MR263" i="87"/>
  <c r="MR264" i="87"/>
  <c r="MR265" i="87"/>
  <c r="MR266" i="87"/>
  <c r="MR267" i="87"/>
  <c r="MR268" i="87"/>
  <c r="MR269" i="87"/>
  <c r="MR270" i="87"/>
  <c r="MR271" i="87"/>
  <c r="MR272" i="87"/>
  <c r="MR273" i="87"/>
  <c r="MR274" i="87"/>
  <c r="MR275" i="87"/>
  <c r="MR276" i="87"/>
  <c r="MR277" i="87"/>
  <c r="MR278" i="87"/>
  <c r="MR279" i="87"/>
  <c r="MR280" i="87"/>
  <c r="MR281" i="87"/>
  <c r="MR282" i="87"/>
  <c r="MR283" i="87"/>
  <c r="MR284" i="87"/>
  <c r="MR285" i="87"/>
  <c r="MR286" i="87"/>
  <c r="MR287" i="87"/>
  <c r="MR288" i="87"/>
  <c r="MR289" i="87"/>
  <c r="MR290" i="87"/>
  <c r="MR291" i="87"/>
  <c r="MR292" i="87"/>
  <c r="MR293" i="87"/>
  <c r="MR294" i="87"/>
  <c r="MR295" i="87"/>
  <c r="MR296" i="87"/>
  <c r="MR297" i="87"/>
  <c r="MR298" i="87"/>
  <c r="MR299" i="87"/>
  <c r="MR300" i="87"/>
  <c r="MR301" i="87"/>
  <c r="MR302" i="87"/>
  <c r="MR303" i="87"/>
  <c r="MR304" i="87"/>
  <c r="MR305" i="87"/>
  <c r="MR306" i="87"/>
  <c r="MR307" i="87"/>
  <c r="MR308" i="87"/>
  <c r="MR309" i="87"/>
  <c r="MR310" i="87"/>
  <c r="MR311" i="87"/>
  <c r="MR312" i="87"/>
  <c r="MR313" i="87"/>
  <c r="MR314" i="87"/>
  <c r="MR315" i="87"/>
  <c r="MR316" i="87"/>
  <c r="MR317" i="87"/>
  <c r="MR318" i="87"/>
  <c r="MR319" i="87"/>
  <c r="MR320" i="87"/>
  <c r="MR321" i="87"/>
  <c r="MR322" i="87"/>
  <c r="MR323" i="87"/>
  <c r="MR324" i="87"/>
  <c r="MR325" i="87"/>
  <c r="MR326" i="87"/>
  <c r="MR327" i="87"/>
  <c r="MR328" i="87"/>
  <c r="MR329" i="87"/>
  <c r="MR330" i="87"/>
  <c r="MR331" i="87"/>
  <c r="MR332" i="87"/>
  <c r="MR333" i="87"/>
  <c r="MR334" i="87"/>
  <c r="MR335" i="87"/>
  <c r="MR336" i="87"/>
  <c r="MR337" i="87"/>
  <c r="MR338" i="87"/>
  <c r="MR339" i="87"/>
  <c r="MR340" i="87"/>
  <c r="MR341" i="87"/>
  <c r="MR342" i="87"/>
  <c r="MR343" i="87"/>
  <c r="MR344" i="87"/>
  <c r="MR345" i="87"/>
  <c r="MR346" i="87"/>
  <c r="MR347" i="87"/>
  <c r="MR348" i="87"/>
  <c r="MR349" i="87"/>
  <c r="MR350" i="87"/>
  <c r="MR351" i="87"/>
  <c r="MR352" i="87"/>
  <c r="MR353" i="87"/>
  <c r="MR354" i="87"/>
  <c r="MR355" i="87"/>
  <c r="MR356" i="87"/>
  <c r="MR357" i="87"/>
  <c r="MR358" i="87"/>
  <c r="MR359" i="87"/>
  <c r="MR360" i="87"/>
  <c r="MR361" i="87"/>
  <c r="MR362" i="87"/>
  <c r="MR363" i="87"/>
  <c r="MR364" i="87"/>
  <c r="MR365" i="87"/>
  <c r="MR366" i="87"/>
  <c r="MR367" i="87"/>
  <c r="MR368" i="87"/>
  <c r="MR369" i="87"/>
  <c r="MR370" i="87"/>
  <c r="MR371" i="87"/>
  <c r="MR372" i="87"/>
  <c r="MR373" i="87"/>
  <c r="MR374" i="87"/>
  <c r="MR375" i="87"/>
  <c r="MR376" i="87"/>
  <c r="MR377" i="87"/>
  <c r="MR378" i="87"/>
  <c r="MR379" i="87"/>
  <c r="MR380" i="87"/>
  <c r="MR381" i="87"/>
  <c r="MR382" i="87"/>
  <c r="MR383" i="87"/>
  <c r="MR384" i="87"/>
  <c r="MR385" i="87"/>
  <c r="MR386" i="87"/>
  <c r="MR387" i="87"/>
  <c r="MR388" i="87"/>
  <c r="MR389" i="87"/>
  <c r="MR390" i="87"/>
  <c r="MR391" i="87"/>
  <c r="MR392" i="87"/>
  <c r="MR393" i="87"/>
  <c r="MR394" i="87"/>
  <c r="MR395" i="87"/>
  <c r="MR396" i="87"/>
  <c r="MR397" i="87"/>
  <c r="MR398" i="87"/>
  <c r="MR399" i="87"/>
  <c r="MR400" i="87"/>
  <c r="MR401" i="87"/>
  <c r="MR402" i="87"/>
  <c r="MR403" i="87"/>
  <c r="MR404" i="87"/>
  <c r="MR405" i="87"/>
  <c r="MR406" i="87"/>
  <c r="MR407" i="87"/>
  <c r="MR408" i="87"/>
  <c r="MR409" i="87"/>
  <c r="MR410" i="87"/>
  <c r="MR411" i="87"/>
  <c r="MR412" i="87"/>
  <c r="MR413" i="87"/>
  <c r="MR414" i="87"/>
  <c r="MR415" i="87"/>
  <c r="MR416" i="87"/>
  <c r="MR417" i="87"/>
  <c r="MR418" i="87"/>
  <c r="MR419" i="87"/>
  <c r="MR420" i="87"/>
  <c r="MR421" i="87"/>
  <c r="MR422" i="87"/>
  <c r="MR423" i="87"/>
  <c r="MR424" i="87"/>
  <c r="MR425" i="87"/>
  <c r="MR426" i="87"/>
  <c r="MR427" i="87"/>
  <c r="MR428" i="87"/>
  <c r="MR429" i="87"/>
  <c r="MR430" i="87"/>
  <c r="MR431" i="87"/>
  <c r="MR432" i="87"/>
  <c r="MR433" i="87"/>
  <c r="MR434" i="87"/>
  <c r="MR435" i="87"/>
  <c r="MR436" i="87"/>
  <c r="MR437" i="87"/>
  <c r="MR438" i="87"/>
  <c r="MR439" i="87"/>
  <c r="MR440" i="87"/>
  <c r="MR441" i="87"/>
  <c r="MR442" i="87"/>
  <c r="MR443" i="87"/>
  <c r="MR444" i="87"/>
  <c r="MR445" i="87"/>
  <c r="MR446" i="87"/>
  <c r="MR447" i="87"/>
  <c r="MR448" i="87"/>
  <c r="MR449" i="87"/>
  <c r="MR450" i="87"/>
  <c r="MR451" i="87"/>
  <c r="MR452" i="87"/>
  <c r="MR453" i="87"/>
  <c r="MR454" i="87"/>
  <c r="MR455" i="87"/>
  <c r="MR456" i="87"/>
  <c r="MR457" i="87"/>
  <c r="MR458" i="87"/>
  <c r="MR459" i="87"/>
  <c r="MR460" i="87"/>
  <c r="MR461" i="87"/>
  <c r="MR462" i="87"/>
  <c r="MR463" i="87"/>
  <c r="MR464" i="87"/>
  <c r="MR465" i="87"/>
  <c r="MR466" i="87"/>
  <c r="MR467" i="87"/>
  <c r="MR468" i="87"/>
  <c r="MR469" i="87"/>
  <c r="MR470" i="87"/>
  <c r="MR471" i="87"/>
  <c r="MR472" i="87"/>
  <c r="MR473" i="87"/>
  <c r="MR474" i="87"/>
  <c r="MR475" i="87"/>
  <c r="MR476" i="87"/>
  <c r="MR477" i="87"/>
  <c r="MR478" i="87"/>
  <c r="MR479" i="87"/>
  <c r="MR480" i="87"/>
  <c r="MR481" i="87"/>
  <c r="MR482" i="87"/>
  <c r="MR483" i="87"/>
  <c r="MR484" i="87"/>
  <c r="MR485" i="87"/>
  <c r="MR486" i="87"/>
  <c r="MR487" i="87"/>
  <c r="MR488" i="87"/>
  <c r="MR489" i="87"/>
  <c r="MR490" i="87"/>
  <c r="MR491" i="87"/>
  <c r="MR492" i="87"/>
  <c r="MR493" i="87"/>
  <c r="MR494" i="87"/>
  <c r="MR495" i="87"/>
  <c r="MR496" i="87"/>
  <c r="MR497" i="87"/>
  <c r="MR498" i="87"/>
  <c r="MR499" i="87"/>
  <c r="MR500" i="87"/>
  <c r="MR501" i="87"/>
  <c r="MR502" i="87"/>
  <c r="MR503" i="87"/>
  <c r="MR504" i="87"/>
  <c r="MR505" i="87"/>
  <c r="MR506" i="87"/>
  <c r="MR507" i="87"/>
  <c r="MR508" i="87"/>
  <c r="MR509" i="87"/>
  <c r="MR510" i="87"/>
  <c r="MR511" i="87"/>
  <c r="MR512" i="87"/>
  <c r="MR513" i="87"/>
  <c r="MR514" i="87"/>
  <c r="MR515" i="87"/>
  <c r="MR516" i="87"/>
  <c r="MR517" i="87"/>
  <c r="MR518" i="87"/>
  <c r="MR519" i="87"/>
  <c r="MR520" i="87"/>
  <c r="MR521" i="87"/>
  <c r="MR522" i="87"/>
  <c r="MR523" i="87"/>
  <c r="MR524" i="87"/>
  <c r="MR525" i="87"/>
  <c r="MR526" i="87"/>
  <c r="MR527" i="87"/>
  <c r="MR528" i="87"/>
  <c r="MR529" i="87"/>
  <c r="MR530" i="87"/>
  <c r="MR531" i="87"/>
  <c r="MR532" i="87"/>
  <c r="MR533" i="87"/>
  <c r="MR534" i="87"/>
  <c r="MR535" i="87"/>
  <c r="MR536" i="87"/>
  <c r="MR537" i="87"/>
  <c r="MR538" i="87"/>
  <c r="MR539" i="87"/>
  <c r="MQ6" i="87"/>
  <c r="MS6" i="87" s="1"/>
  <c r="MQ7" i="87"/>
  <c r="MS7" i="87" s="1"/>
  <c r="MQ8" i="87"/>
  <c r="MS8" i="87" s="1"/>
  <c r="MQ9" i="87"/>
  <c r="MS9" i="87" s="1"/>
  <c r="MQ10" i="87"/>
  <c r="MS10" i="87" s="1"/>
  <c r="MQ11" i="87"/>
  <c r="MS11" i="87" s="1"/>
  <c r="MX11" i="87" s="1"/>
  <c r="MQ12" i="87"/>
  <c r="MS12" i="87" s="1"/>
  <c r="MQ15" i="87"/>
  <c r="MS15" i="87" s="1"/>
  <c r="MQ16" i="87"/>
  <c r="MS16" i="87" s="1"/>
  <c r="MX16" i="87" s="1"/>
  <c r="MQ17" i="87"/>
  <c r="MS17" i="87" s="1"/>
  <c r="MT17" i="87" s="1"/>
  <c r="MU17" i="87" s="1"/>
  <c r="MV17" i="87" s="1"/>
  <c r="MW17" i="87" s="1"/>
  <c r="MQ24" i="87"/>
  <c r="MS24" i="87" s="1"/>
  <c r="MQ26" i="87"/>
  <c r="MS26" i="87" s="1"/>
  <c r="MQ27" i="87"/>
  <c r="MS27" i="87" s="1"/>
  <c r="MQ28" i="87"/>
  <c r="MS28" i="87" s="1"/>
  <c r="MQ35" i="87"/>
  <c r="MS35" i="87" s="1"/>
  <c r="MQ36" i="87"/>
  <c r="MS36" i="87" s="1"/>
  <c r="MQ38" i="87"/>
  <c r="MS38" i="87" s="1"/>
  <c r="MQ44" i="87"/>
  <c r="MS44" i="87" s="1"/>
  <c r="MQ45" i="87"/>
  <c r="MS45" i="87" s="1"/>
  <c r="MQ46" i="87"/>
  <c r="MS46" i="87" s="1"/>
  <c r="MQ47" i="87"/>
  <c r="MS47" i="87" s="1"/>
  <c r="MQ48" i="87"/>
  <c r="MS48" i="87" s="1"/>
  <c r="MQ49" i="87"/>
  <c r="MS49" i="87" s="1"/>
  <c r="MQ50" i="87"/>
  <c r="MS50" i="87" s="1"/>
  <c r="MT50" i="87" s="1"/>
  <c r="MU50" i="87" s="1"/>
  <c r="MV50" i="87" s="1"/>
  <c r="MW50" i="87" s="1"/>
  <c r="MQ51" i="87"/>
  <c r="MS51" i="87" s="1"/>
  <c r="MQ52" i="87"/>
  <c r="MS52" i="87" s="1"/>
  <c r="MQ53" i="87"/>
  <c r="MS53" i="87" s="1"/>
  <c r="MQ55" i="87"/>
  <c r="MS55" i="87" s="1"/>
  <c r="MQ58" i="87"/>
  <c r="MS58" i="87" s="1"/>
  <c r="MQ59" i="87"/>
  <c r="MS59" i="87" s="1"/>
  <c r="MQ63" i="87"/>
  <c r="MS63" i="87" s="1"/>
  <c r="MQ65" i="87"/>
  <c r="MS65" i="87" s="1"/>
  <c r="MQ67" i="87"/>
  <c r="MS67" i="87" s="1"/>
  <c r="MQ68" i="87"/>
  <c r="MS68" i="87" s="1"/>
  <c r="MQ69" i="87"/>
  <c r="MS69" i="87" s="1"/>
  <c r="MQ73" i="87"/>
  <c r="MS73" i="87" s="1"/>
  <c r="MQ75" i="87"/>
  <c r="MS75" i="87" s="1"/>
  <c r="MQ76" i="87"/>
  <c r="MS76" i="87" s="1"/>
  <c r="MQ78" i="87"/>
  <c r="MS78" i="87" s="1"/>
  <c r="MQ79" i="87"/>
  <c r="MS79" i="87" s="1"/>
  <c r="MQ80" i="87"/>
  <c r="MS80" i="87" s="1"/>
  <c r="MQ81" i="87"/>
  <c r="MS81" i="87" s="1"/>
  <c r="MT81" i="87" s="1"/>
  <c r="MU81" i="87" s="1"/>
  <c r="MV81" i="87" s="1"/>
  <c r="MW81" i="87" s="1"/>
  <c r="MQ82" i="87"/>
  <c r="MS82" i="87" s="1"/>
  <c r="MT82" i="87" s="1"/>
  <c r="MU82" i="87" s="1"/>
  <c r="MV82" i="87" s="1"/>
  <c r="MW82" i="87" s="1"/>
  <c r="MQ83" i="87"/>
  <c r="MS83" i="87" s="1"/>
  <c r="MQ94" i="87"/>
  <c r="MS94" i="87" s="1"/>
  <c r="MQ96" i="87"/>
  <c r="MS96" i="87" s="1"/>
  <c r="MQ98" i="87"/>
  <c r="MS98" i="87" s="1"/>
  <c r="MT98" i="87" s="1"/>
  <c r="MU98" i="87" s="1"/>
  <c r="MV98" i="87" s="1"/>
  <c r="MW98" i="87" s="1"/>
  <c r="MQ100" i="87"/>
  <c r="MS100" i="87" s="1"/>
  <c r="MQ101" i="87"/>
  <c r="MS101" i="87" s="1"/>
  <c r="MT101" i="87" s="1"/>
  <c r="MU101" i="87" s="1"/>
  <c r="MV101" i="87" s="1"/>
  <c r="MW101" i="87" s="1"/>
  <c r="MQ102" i="87"/>
  <c r="MS102" i="87" s="1"/>
  <c r="MQ103" i="87"/>
  <c r="MS103" i="87" s="1"/>
  <c r="MQ104" i="87"/>
  <c r="MS104" i="87" s="1"/>
  <c r="MQ105" i="87"/>
  <c r="MS105" i="87" s="1"/>
  <c r="MQ106" i="87"/>
  <c r="MS106" i="87" s="1"/>
  <c r="MQ107" i="87"/>
  <c r="MS107" i="87" s="1"/>
  <c r="MQ109" i="87"/>
  <c r="MS109" i="87" s="1"/>
  <c r="MT109" i="87" s="1"/>
  <c r="MU109" i="87" s="1"/>
  <c r="MV109" i="87" s="1"/>
  <c r="MW109" i="87" s="1"/>
  <c r="MQ110" i="87"/>
  <c r="MS110" i="87" s="1"/>
  <c r="MQ112" i="87"/>
  <c r="MS112" i="87" s="1"/>
  <c r="MQ114" i="87"/>
  <c r="MS114" i="87" s="1"/>
  <c r="MT114" i="87" s="1"/>
  <c r="MU114" i="87" s="1"/>
  <c r="MV114" i="87" s="1"/>
  <c r="MW114" i="87" s="1"/>
  <c r="MQ115" i="87"/>
  <c r="MS115" i="87" s="1"/>
  <c r="MQ118" i="87"/>
  <c r="MS118" i="87" s="1"/>
  <c r="MQ120" i="87"/>
  <c r="MQ121" i="87"/>
  <c r="MS121" i="87" s="1"/>
  <c r="MQ128" i="87"/>
  <c r="MS128" i="87" s="1"/>
  <c r="MQ129" i="87"/>
  <c r="MS129" i="87" s="1"/>
  <c r="MT129" i="87" s="1"/>
  <c r="MU129" i="87" s="1"/>
  <c r="MV129" i="87" s="1"/>
  <c r="MW129" i="87" s="1"/>
  <c r="MQ132" i="87"/>
  <c r="MS132" i="87" s="1"/>
  <c r="MQ133" i="87"/>
  <c r="MS133" i="87" s="1"/>
  <c r="MQ139" i="87"/>
  <c r="MS139" i="87" s="1"/>
  <c r="MQ141" i="87"/>
  <c r="MS141" i="87" s="1"/>
  <c r="MT141" i="87" s="1"/>
  <c r="MU141" i="87" s="1"/>
  <c r="MV141" i="87" s="1"/>
  <c r="MW141" i="87" s="1"/>
  <c r="MQ142" i="87"/>
  <c r="MS142" i="87" s="1"/>
  <c r="MQ153" i="87"/>
  <c r="MS153" i="87" s="1"/>
  <c r="MQ155" i="87"/>
  <c r="MS155" i="87" s="1"/>
  <c r="MQ156" i="87"/>
  <c r="MS156" i="87" s="1"/>
  <c r="MQ157" i="87"/>
  <c r="MS157" i="87" s="1"/>
  <c r="MT157" i="87" s="1"/>
  <c r="MU157" i="87" s="1"/>
  <c r="MV157" i="87" s="1"/>
  <c r="MW157" i="87" s="1"/>
  <c r="MQ158" i="87"/>
  <c r="MS158" i="87" s="1"/>
  <c r="MQ159" i="87"/>
  <c r="MS159" i="87" s="1"/>
  <c r="MQ160" i="87"/>
  <c r="MS160" i="87" s="1"/>
  <c r="MQ161" i="87"/>
  <c r="MS161" i="87" s="1"/>
  <c r="MQ162" i="87"/>
  <c r="MS162" i="87" s="1"/>
  <c r="MQ170" i="87"/>
  <c r="MS170" i="87" s="1"/>
  <c r="MQ172" i="87"/>
  <c r="MS172" i="87" s="1"/>
  <c r="MQ174" i="87"/>
  <c r="MS174" i="87" s="1"/>
  <c r="MQ175" i="87"/>
  <c r="MS175" i="87" s="1"/>
  <c r="MQ176" i="87"/>
  <c r="MS176" i="87" s="1"/>
  <c r="MQ177" i="87"/>
  <c r="MS177" i="87" s="1"/>
  <c r="MQ178" i="87"/>
  <c r="MS178" i="87" s="1"/>
  <c r="MT178" i="87" s="1"/>
  <c r="MU178" i="87" s="1"/>
  <c r="MV178" i="87" s="1"/>
  <c r="MW178" i="87" s="1"/>
  <c r="MQ179" i="87"/>
  <c r="MS179" i="87" s="1"/>
  <c r="MQ181" i="87"/>
  <c r="MS181" i="87" s="1"/>
  <c r="MQ182" i="87"/>
  <c r="MS182" i="87" s="1"/>
  <c r="MQ183" i="87"/>
  <c r="MS183" i="87" s="1"/>
  <c r="MQ184" i="87"/>
  <c r="MS184" i="87" s="1"/>
  <c r="MT184" i="87" s="1"/>
  <c r="MU184" i="87" s="1"/>
  <c r="MV184" i="87" s="1"/>
  <c r="MW184" i="87" s="1"/>
  <c r="MQ185" i="87"/>
  <c r="MS185" i="87" s="1"/>
  <c r="MQ186" i="87"/>
  <c r="MS186" i="87" s="1"/>
  <c r="MQ191" i="87"/>
  <c r="MS191" i="87" s="1"/>
  <c r="MQ192" i="87"/>
  <c r="MS192" i="87" s="1"/>
  <c r="MQ193" i="87"/>
  <c r="MS193" i="87" s="1"/>
  <c r="MQ194" i="87"/>
  <c r="MS194" i="87" s="1"/>
  <c r="MQ198" i="87"/>
  <c r="MS198" i="87" s="1"/>
  <c r="MQ199" i="87"/>
  <c r="MS199" i="87" s="1"/>
  <c r="MQ200" i="87"/>
  <c r="MS200" i="87" s="1"/>
  <c r="MQ201" i="87"/>
  <c r="MS201" i="87" s="1"/>
  <c r="MQ202" i="87"/>
  <c r="MS202" i="87" s="1"/>
  <c r="MQ203" i="87"/>
  <c r="MS203" i="87" s="1"/>
  <c r="MQ205" i="87"/>
  <c r="MS205" i="87" s="1"/>
  <c r="MT205" i="87" s="1"/>
  <c r="MU205" i="87" s="1"/>
  <c r="MV205" i="87" s="1"/>
  <c r="MW205" i="87" s="1"/>
  <c r="MQ206" i="87"/>
  <c r="MS206" i="87" s="1"/>
  <c r="MQ207" i="87"/>
  <c r="MS207" i="87" s="1"/>
  <c r="MQ208" i="87"/>
  <c r="MS208" i="87" s="1"/>
  <c r="MQ209" i="87"/>
  <c r="MS209" i="87" s="1"/>
  <c r="MT209" i="87" s="1"/>
  <c r="MU209" i="87" s="1"/>
  <c r="MV209" i="87" s="1"/>
  <c r="MW209" i="87" s="1"/>
  <c r="MQ210" i="87"/>
  <c r="MS210" i="87" s="1"/>
  <c r="MQ212" i="87"/>
  <c r="MS212" i="87" s="1"/>
  <c r="MQ213" i="87"/>
  <c r="MS213" i="87" s="1"/>
  <c r="MQ214" i="87"/>
  <c r="MS214" i="87" s="1"/>
  <c r="MQ215" i="87"/>
  <c r="MS215" i="87" s="1"/>
  <c r="MQ216" i="87"/>
  <c r="MS216" i="87" s="1"/>
  <c r="MQ217" i="87"/>
  <c r="MS217" i="87" s="1"/>
  <c r="MQ218" i="87"/>
  <c r="MS218" i="87" s="1"/>
  <c r="MQ220" i="87"/>
  <c r="MS220" i="87" s="1"/>
  <c r="MQ221" i="87"/>
  <c r="MS221" i="87" s="1"/>
  <c r="MT221" i="87" s="1"/>
  <c r="MU221" i="87" s="1"/>
  <c r="MV221" i="87" s="1"/>
  <c r="MW221" i="87" s="1"/>
  <c r="MQ223" i="87"/>
  <c r="MS223" i="87" s="1"/>
  <c r="MQ224" i="87"/>
  <c r="MS224" i="87" s="1"/>
  <c r="MQ230" i="87"/>
  <c r="MS230" i="87" s="1"/>
  <c r="MQ231" i="87"/>
  <c r="MS231" i="87" s="1"/>
  <c r="MQ233" i="87"/>
  <c r="MS233" i="87" s="1"/>
  <c r="MQ234" i="87"/>
  <c r="MS234" i="87" s="1"/>
  <c r="MQ235" i="87"/>
  <c r="MS235" i="87" s="1"/>
  <c r="MQ236" i="87"/>
  <c r="MS236" i="87" s="1"/>
  <c r="MQ238" i="87"/>
  <c r="MS238" i="87" s="1"/>
  <c r="MQ241" i="87"/>
  <c r="MS241" i="87" s="1"/>
  <c r="MQ244" i="87"/>
  <c r="MS244" i="87" s="1"/>
  <c r="MQ251" i="87"/>
  <c r="MS251" i="87" s="1"/>
  <c r="MQ253" i="87"/>
  <c r="MS253" i="87" s="1"/>
  <c r="MT253" i="87" s="1"/>
  <c r="MU253" i="87" s="1"/>
  <c r="MV253" i="87" s="1"/>
  <c r="MW253" i="87" s="1"/>
  <c r="MQ254" i="87"/>
  <c r="MS254" i="87" s="1"/>
  <c r="MQ255" i="87"/>
  <c r="MS255" i="87" s="1"/>
  <c r="MQ258" i="87"/>
  <c r="MS258" i="87" s="1"/>
  <c r="MT258" i="87" s="1"/>
  <c r="MU258" i="87" s="1"/>
  <c r="MV258" i="87" s="1"/>
  <c r="MW258" i="87" s="1"/>
  <c r="MQ260" i="87"/>
  <c r="MS260" i="87" s="1"/>
  <c r="MQ269" i="87"/>
  <c r="MS269" i="87" s="1"/>
  <c r="MT269" i="87" s="1"/>
  <c r="MU269" i="87" s="1"/>
  <c r="MV269" i="87" s="1"/>
  <c r="MW269" i="87" s="1"/>
  <c r="MQ274" i="87"/>
  <c r="MS274" i="87" s="1"/>
  <c r="MT274" i="87" s="1"/>
  <c r="MU274" i="87" s="1"/>
  <c r="MV274" i="87" s="1"/>
  <c r="MW274" i="87" s="1"/>
  <c r="MQ287" i="87"/>
  <c r="MS287" i="87" s="1"/>
  <c r="MQ289" i="87"/>
  <c r="MS289" i="87" s="1"/>
  <c r="MT289" i="87" s="1"/>
  <c r="MU289" i="87" s="1"/>
  <c r="MV289" i="87" s="1"/>
  <c r="MW289" i="87" s="1"/>
  <c r="MQ290" i="87"/>
  <c r="MS290" i="87" s="1"/>
  <c r="MQ291" i="87"/>
  <c r="MS291" i="87" s="1"/>
  <c r="MQ295" i="87"/>
  <c r="MS295" i="87" s="1"/>
  <c r="MQ296" i="87"/>
  <c r="MS296" i="87" s="1"/>
  <c r="MQ299" i="87"/>
  <c r="MS299" i="87" s="1"/>
  <c r="MQ303" i="87"/>
  <c r="MS303" i="87" s="1"/>
  <c r="MQ304" i="87"/>
  <c r="MS304" i="87" s="1"/>
  <c r="MQ306" i="87"/>
  <c r="MS306" i="87" s="1"/>
  <c r="MQ310" i="87"/>
  <c r="MS310" i="87" s="1"/>
  <c r="MQ311" i="87"/>
  <c r="MS311" i="87" s="1"/>
  <c r="MQ312" i="87"/>
  <c r="MS312" i="87" s="1"/>
  <c r="MQ313" i="87"/>
  <c r="MS313" i="87" s="1"/>
  <c r="MQ314" i="87"/>
  <c r="MS314" i="87" s="1"/>
  <c r="MQ315" i="87"/>
  <c r="MS315" i="87" s="1"/>
  <c r="MQ317" i="87"/>
  <c r="MS317" i="87" s="1"/>
  <c r="MT317" i="87" s="1"/>
  <c r="MU317" i="87" s="1"/>
  <c r="MV317" i="87" s="1"/>
  <c r="MW317" i="87" s="1"/>
  <c r="MQ318" i="87"/>
  <c r="MS318" i="87" s="1"/>
  <c r="MQ319" i="87"/>
  <c r="MS319" i="87" s="1"/>
  <c r="MQ320" i="87"/>
  <c r="MS320" i="87" s="1"/>
  <c r="MQ332" i="87"/>
  <c r="MS332" i="87" s="1"/>
  <c r="MQ333" i="87"/>
  <c r="MS333" i="87" s="1"/>
  <c r="MT333" i="87" s="1"/>
  <c r="MU333" i="87" s="1"/>
  <c r="MV333" i="87" s="1"/>
  <c r="MW333" i="87" s="1"/>
  <c r="MQ334" i="87"/>
  <c r="MS334" i="87" s="1"/>
  <c r="MQ336" i="87"/>
  <c r="MS336" i="87" s="1"/>
  <c r="MQ337" i="87"/>
  <c r="MS337" i="87" s="1"/>
  <c r="MT337" i="87" s="1"/>
  <c r="MU337" i="87" s="1"/>
  <c r="MV337" i="87" s="1"/>
  <c r="MW337" i="87" s="1"/>
  <c r="MQ339" i="87"/>
  <c r="MS339" i="87" s="1"/>
  <c r="MQ340" i="87"/>
  <c r="MS340" i="87" s="1"/>
  <c r="MQ342" i="87"/>
  <c r="MS342" i="87" s="1"/>
  <c r="MQ343" i="87"/>
  <c r="MS343" i="87" s="1"/>
  <c r="MQ344" i="87"/>
  <c r="MS344" i="87" s="1"/>
  <c r="MQ345" i="87"/>
  <c r="MS345" i="87" s="1"/>
  <c r="MQ347" i="87"/>
  <c r="MS347" i="87" s="1"/>
  <c r="MQ352" i="87"/>
  <c r="MS352" i="87" s="1"/>
  <c r="MQ353" i="87"/>
  <c r="MS353" i="87" s="1"/>
  <c r="MQ354" i="87"/>
  <c r="MS354" i="87" s="1"/>
  <c r="MT354" i="87" s="1"/>
  <c r="MU354" i="87" s="1"/>
  <c r="MV354" i="87" s="1"/>
  <c r="MW354" i="87" s="1"/>
  <c r="MQ355" i="87"/>
  <c r="MS355" i="87" s="1"/>
  <c r="MQ356" i="87"/>
  <c r="MS356" i="87" s="1"/>
  <c r="MQ358" i="87"/>
  <c r="MS358" i="87" s="1"/>
  <c r="MQ359" i="87"/>
  <c r="MS359" i="87" s="1"/>
  <c r="MQ361" i="87"/>
  <c r="MS361" i="87" s="1"/>
  <c r="MQ363" i="87"/>
  <c r="MS363" i="87" s="1"/>
  <c r="MQ364" i="87"/>
  <c r="MS364" i="87" s="1"/>
  <c r="MQ369" i="87"/>
  <c r="MS369" i="87" s="1"/>
  <c r="MT369" i="87" s="1"/>
  <c r="MU369" i="87" s="1"/>
  <c r="MV369" i="87" s="1"/>
  <c r="MW369" i="87" s="1"/>
  <c r="MQ371" i="87"/>
  <c r="MS371" i="87" s="1"/>
  <c r="MQ372" i="87"/>
  <c r="MS372" i="87" s="1"/>
  <c r="MQ374" i="87"/>
  <c r="MS374" i="87" s="1"/>
  <c r="MQ383" i="87"/>
  <c r="MS383" i="87" s="1"/>
  <c r="MQ385" i="87"/>
  <c r="MS385" i="87" s="1"/>
  <c r="MQ386" i="87"/>
  <c r="MS386" i="87" s="1"/>
  <c r="MQ390" i="87"/>
  <c r="MS390" i="87" s="1"/>
  <c r="MQ391" i="87"/>
  <c r="MS391" i="87" s="1"/>
  <c r="MQ392" i="87"/>
  <c r="MS392" i="87" s="1"/>
  <c r="MQ395" i="87"/>
  <c r="MS395" i="87" s="1"/>
  <c r="MQ399" i="87"/>
  <c r="MS399" i="87" s="1"/>
  <c r="MQ401" i="87"/>
  <c r="MS401" i="87" s="1"/>
  <c r="MQ404" i="87"/>
  <c r="MS404" i="87" s="1"/>
  <c r="MQ405" i="87"/>
  <c r="MS405" i="87" s="1"/>
  <c r="MQ406" i="87"/>
  <c r="MS406" i="87" s="1"/>
  <c r="MQ408" i="87"/>
  <c r="MS408" i="87" s="1"/>
  <c r="MQ409" i="87"/>
  <c r="MS409" i="87" s="1"/>
  <c r="MQ411" i="87"/>
  <c r="MS411" i="87" s="1"/>
  <c r="MQ412" i="87"/>
  <c r="MS412" i="87" s="1"/>
  <c r="MQ413" i="87"/>
  <c r="MS413" i="87" s="1"/>
  <c r="MQ414" i="87"/>
  <c r="MS414" i="87" s="1"/>
  <c r="MQ421" i="87"/>
  <c r="MS421" i="87" s="1"/>
  <c r="MQ424" i="87"/>
  <c r="MS424" i="87" s="1"/>
  <c r="MQ430" i="87"/>
  <c r="MS430" i="87" s="1"/>
  <c r="MQ431" i="87"/>
  <c r="MS431" i="87" s="1"/>
  <c r="MQ432" i="87"/>
  <c r="MS432" i="87" s="1"/>
  <c r="MQ434" i="87"/>
  <c r="MS434" i="87" s="1"/>
  <c r="MT434" i="87" s="1"/>
  <c r="MU434" i="87" s="1"/>
  <c r="MV434" i="87" s="1"/>
  <c r="MW434" i="87" s="1"/>
  <c r="MQ438" i="87"/>
  <c r="MS438" i="87" s="1"/>
  <c r="MQ439" i="87"/>
  <c r="MS439" i="87" s="1"/>
  <c r="MQ440" i="87"/>
  <c r="MS440" i="87" s="1"/>
  <c r="MQ441" i="87"/>
  <c r="MS441" i="87" s="1"/>
  <c r="MQ442" i="87"/>
  <c r="MS442" i="87" s="1"/>
  <c r="MQ443" i="87"/>
  <c r="MS443" i="87" s="1"/>
  <c r="MQ444" i="87"/>
  <c r="MS444" i="87" s="1"/>
  <c r="MQ445" i="87"/>
  <c r="MS445" i="87" s="1"/>
  <c r="MT445" i="87" s="1"/>
  <c r="MU445" i="87" s="1"/>
  <c r="MV445" i="87" s="1"/>
  <c r="MW445" i="87" s="1"/>
  <c r="MQ446" i="87"/>
  <c r="MS446" i="87" s="1"/>
  <c r="MQ447" i="87"/>
  <c r="MS447" i="87" s="1"/>
  <c r="MQ448" i="87"/>
  <c r="MS448" i="87" s="1"/>
  <c r="MQ452" i="87"/>
  <c r="MS452" i="87" s="1"/>
  <c r="MQ454" i="87"/>
  <c r="MS454" i="87" s="1"/>
  <c r="MQ457" i="87"/>
  <c r="MS457" i="87" s="1"/>
  <c r="MQ464" i="87"/>
  <c r="MS464" i="87" s="1"/>
  <c r="MQ465" i="87"/>
  <c r="MS465" i="87" s="1"/>
  <c r="MQ467" i="87"/>
  <c r="MS467" i="87" s="1"/>
  <c r="MQ468" i="87"/>
  <c r="MS468" i="87" s="1"/>
  <c r="MQ470" i="87"/>
  <c r="MS470" i="87" s="1"/>
  <c r="MQ471" i="87"/>
  <c r="MS471" i="87" s="1"/>
  <c r="MQ473" i="87"/>
  <c r="MS473" i="87" s="1"/>
  <c r="MQ474" i="87"/>
  <c r="MS474" i="87" s="1"/>
  <c r="MQ476" i="87"/>
  <c r="MS476" i="87" s="1"/>
  <c r="MQ478" i="87"/>
  <c r="MS478" i="87" s="1"/>
  <c r="MQ479" i="87"/>
  <c r="MS479" i="87" s="1"/>
  <c r="MQ480" i="87"/>
  <c r="MS480" i="87" s="1"/>
  <c r="MQ481" i="87"/>
  <c r="MS481" i="87" s="1"/>
  <c r="MT481" i="87" s="1"/>
  <c r="MU481" i="87" s="1"/>
  <c r="MV481" i="87" s="1"/>
  <c r="MW481" i="87" s="1"/>
  <c r="MQ482" i="87"/>
  <c r="MS482" i="87" s="1"/>
  <c r="MQ483" i="87"/>
  <c r="MS483" i="87" s="1"/>
  <c r="MQ486" i="87"/>
  <c r="MS486" i="87" s="1"/>
  <c r="MQ487" i="87"/>
  <c r="MS487" i="87" s="1"/>
  <c r="MQ488" i="87"/>
  <c r="MS488" i="87" s="1"/>
  <c r="MQ489" i="87"/>
  <c r="MS489" i="87" s="1"/>
  <c r="MQ490" i="87"/>
  <c r="MS490" i="87" s="1"/>
  <c r="MQ491" i="87"/>
  <c r="MS491" i="87" s="1"/>
  <c r="MQ492" i="87"/>
  <c r="MS492" i="87" s="1"/>
  <c r="MQ493" i="87"/>
  <c r="MS493" i="87" s="1"/>
  <c r="MT493" i="87" s="1"/>
  <c r="MU493" i="87" s="1"/>
  <c r="MV493" i="87" s="1"/>
  <c r="MW493" i="87" s="1"/>
  <c r="MQ494" i="87"/>
  <c r="MS494" i="87" s="1"/>
  <c r="MQ495" i="87"/>
  <c r="MS495" i="87" s="1"/>
  <c r="MQ497" i="87"/>
  <c r="MS497" i="87" s="1"/>
  <c r="MT497" i="87" s="1"/>
  <c r="MU497" i="87" s="1"/>
  <c r="MV497" i="87" s="1"/>
  <c r="MW497" i="87" s="1"/>
  <c r="MQ498" i="87"/>
  <c r="MS498" i="87" s="1"/>
  <c r="MT498" i="87" s="1"/>
  <c r="MU498" i="87" s="1"/>
  <c r="MV498" i="87" s="1"/>
  <c r="MW498" i="87" s="1"/>
  <c r="MQ499" i="87"/>
  <c r="MS499" i="87" s="1"/>
  <c r="MQ500" i="87"/>
  <c r="MS500" i="87" s="1"/>
  <c r="MQ506" i="87"/>
  <c r="MS506" i="87" s="1"/>
  <c r="MQ510" i="87"/>
  <c r="MS510" i="87" s="1"/>
  <c r="MQ511" i="87"/>
  <c r="MS511" i="87" s="1"/>
  <c r="MQ512" i="87"/>
  <c r="MS512" i="87" s="1"/>
  <c r="MQ513" i="87"/>
  <c r="MS513" i="87" s="1"/>
  <c r="MT513" i="87" s="1"/>
  <c r="MU513" i="87" s="1"/>
  <c r="MV513" i="87" s="1"/>
  <c r="MW513" i="87" s="1"/>
  <c r="MQ517" i="87"/>
  <c r="MS517" i="87" s="1"/>
  <c r="MQ518" i="87"/>
  <c r="MS518" i="87" s="1"/>
  <c r="MQ519" i="87"/>
  <c r="MS519" i="87" s="1"/>
  <c r="MQ520" i="87"/>
  <c r="MS520" i="87" s="1"/>
  <c r="MQ523" i="87"/>
  <c r="MS523" i="87" s="1"/>
  <c r="MQ524" i="87"/>
  <c r="MS524" i="87" s="1"/>
  <c r="MQ526" i="87"/>
  <c r="MS526" i="87" s="1"/>
  <c r="MQ528" i="87"/>
  <c r="MS528" i="87" s="1"/>
  <c r="MQ529" i="87"/>
  <c r="MS529" i="87" s="1"/>
  <c r="MT529" i="87" s="1"/>
  <c r="MU529" i="87" s="1"/>
  <c r="MV529" i="87" s="1"/>
  <c r="MW529" i="87" s="1"/>
  <c r="MQ530" i="87"/>
  <c r="MS530" i="87" s="1"/>
  <c r="MQ531" i="87"/>
  <c r="MS531" i="87" s="1"/>
  <c r="MQ532" i="87"/>
  <c r="MS532" i="87" s="1"/>
  <c r="MQ533" i="87"/>
  <c r="MS533" i="87" s="1"/>
  <c r="MQ534" i="87"/>
  <c r="MS534" i="87" s="1"/>
  <c r="MQ536" i="87"/>
  <c r="MS536" i="87" s="1"/>
  <c r="MP2" i="87"/>
  <c r="MQ2" i="87" s="1"/>
  <c r="MS2" i="87" s="1"/>
  <c r="MP3" i="87"/>
  <c r="MQ3" i="87" s="1"/>
  <c r="MS3" i="87" s="1"/>
  <c r="MP4" i="87"/>
  <c r="MQ4" i="87" s="1"/>
  <c r="MS4" i="87" s="1"/>
  <c r="MP5" i="87"/>
  <c r="MQ5" i="87" s="1"/>
  <c r="MS5" i="87" s="1"/>
  <c r="MP6" i="87"/>
  <c r="MP7" i="87"/>
  <c r="MP8" i="87"/>
  <c r="MP9" i="87"/>
  <c r="MP10" i="87"/>
  <c r="MP11" i="87"/>
  <c r="MP12" i="87"/>
  <c r="MP13" i="87"/>
  <c r="MQ13" i="87" s="1"/>
  <c r="MS13" i="87" s="1"/>
  <c r="MP14" i="87"/>
  <c r="MQ14" i="87" s="1"/>
  <c r="MS14" i="87" s="1"/>
  <c r="MP15" i="87"/>
  <c r="MP16" i="87"/>
  <c r="MP17" i="87"/>
  <c r="MP18" i="87"/>
  <c r="MQ18" i="87" s="1"/>
  <c r="MS18" i="87" s="1"/>
  <c r="MP19" i="87"/>
  <c r="MQ19" i="87" s="1"/>
  <c r="MS19" i="87" s="1"/>
  <c r="MP20" i="87"/>
  <c r="MQ20" i="87" s="1"/>
  <c r="MS20" i="87" s="1"/>
  <c r="MP21" i="87"/>
  <c r="MQ21" i="87" s="1"/>
  <c r="MS21" i="87" s="1"/>
  <c r="MP22" i="87"/>
  <c r="MQ22" i="87" s="1"/>
  <c r="MS22" i="87" s="1"/>
  <c r="MP23" i="87"/>
  <c r="MQ23" i="87" s="1"/>
  <c r="MS23" i="87" s="1"/>
  <c r="MP24" i="87"/>
  <c r="MP25" i="87"/>
  <c r="MQ25" i="87" s="1"/>
  <c r="MS25" i="87" s="1"/>
  <c r="MP26" i="87"/>
  <c r="MP27" i="87"/>
  <c r="MP28" i="87"/>
  <c r="MP29" i="87"/>
  <c r="MQ29" i="87" s="1"/>
  <c r="MS29" i="87" s="1"/>
  <c r="MP30" i="87"/>
  <c r="MQ30" i="87" s="1"/>
  <c r="MS30" i="87" s="1"/>
  <c r="MP31" i="87"/>
  <c r="MQ31" i="87" s="1"/>
  <c r="MS31" i="87" s="1"/>
  <c r="MP32" i="87"/>
  <c r="MQ32" i="87" s="1"/>
  <c r="MS32" i="87" s="1"/>
  <c r="MP33" i="87"/>
  <c r="MQ33" i="87" s="1"/>
  <c r="MS33" i="87" s="1"/>
  <c r="MP34" i="87"/>
  <c r="MQ34" i="87" s="1"/>
  <c r="MS34" i="87" s="1"/>
  <c r="MP35" i="87"/>
  <c r="MP36" i="87"/>
  <c r="MP37" i="87"/>
  <c r="MQ37" i="87" s="1"/>
  <c r="MS37" i="87" s="1"/>
  <c r="MP38" i="87"/>
  <c r="MP39" i="87"/>
  <c r="MQ39" i="87" s="1"/>
  <c r="MS39" i="87" s="1"/>
  <c r="MP40" i="87"/>
  <c r="MQ40" i="87" s="1"/>
  <c r="MS40" i="87" s="1"/>
  <c r="MP41" i="87"/>
  <c r="MQ41" i="87" s="1"/>
  <c r="MS41" i="87" s="1"/>
  <c r="MP42" i="87"/>
  <c r="MQ42" i="87" s="1"/>
  <c r="MS42" i="87" s="1"/>
  <c r="MP43" i="87"/>
  <c r="MQ43" i="87" s="1"/>
  <c r="MS43" i="87" s="1"/>
  <c r="MP44" i="87"/>
  <c r="MP45" i="87"/>
  <c r="MP46" i="87"/>
  <c r="MP47" i="87"/>
  <c r="MP48" i="87"/>
  <c r="MP49" i="87"/>
  <c r="MP50" i="87"/>
  <c r="MP51" i="87"/>
  <c r="MP52" i="87"/>
  <c r="MP53" i="87"/>
  <c r="MP54" i="87"/>
  <c r="MQ54" i="87" s="1"/>
  <c r="MS54" i="87" s="1"/>
  <c r="MP55" i="87"/>
  <c r="MP56" i="87"/>
  <c r="MQ56" i="87" s="1"/>
  <c r="MS56" i="87" s="1"/>
  <c r="MP57" i="87"/>
  <c r="MQ57" i="87" s="1"/>
  <c r="MS57" i="87" s="1"/>
  <c r="MP58" i="87"/>
  <c r="MP59" i="87"/>
  <c r="MP60" i="87"/>
  <c r="MQ60" i="87" s="1"/>
  <c r="MS60" i="87" s="1"/>
  <c r="MP61" i="87"/>
  <c r="MQ61" i="87" s="1"/>
  <c r="MS61" i="87" s="1"/>
  <c r="MP62" i="87"/>
  <c r="MQ62" i="87" s="1"/>
  <c r="MS62" i="87" s="1"/>
  <c r="MP63" i="87"/>
  <c r="MP64" i="87"/>
  <c r="MQ64" i="87" s="1"/>
  <c r="MS64" i="87" s="1"/>
  <c r="MP65" i="87"/>
  <c r="MP66" i="87"/>
  <c r="MQ66" i="87" s="1"/>
  <c r="MS66" i="87" s="1"/>
  <c r="MP67" i="87"/>
  <c r="MP68" i="87"/>
  <c r="MP69" i="87"/>
  <c r="MP70" i="87"/>
  <c r="MQ70" i="87" s="1"/>
  <c r="MS70" i="87" s="1"/>
  <c r="MP71" i="87"/>
  <c r="MQ71" i="87" s="1"/>
  <c r="MS71" i="87" s="1"/>
  <c r="MP72" i="87"/>
  <c r="MQ72" i="87" s="1"/>
  <c r="MS72" i="87" s="1"/>
  <c r="MP73" i="87"/>
  <c r="MP74" i="87"/>
  <c r="MQ74" i="87" s="1"/>
  <c r="MS74" i="87" s="1"/>
  <c r="MP75" i="87"/>
  <c r="MP76" i="87"/>
  <c r="MP77" i="87"/>
  <c r="MQ77" i="87" s="1"/>
  <c r="MS77" i="87" s="1"/>
  <c r="MP78" i="87"/>
  <c r="MP79" i="87"/>
  <c r="MP80" i="87"/>
  <c r="MP81" i="87"/>
  <c r="MP82" i="87"/>
  <c r="MP83" i="87"/>
  <c r="MP84" i="87"/>
  <c r="MQ84" i="87" s="1"/>
  <c r="MS84" i="87" s="1"/>
  <c r="MP85" i="87"/>
  <c r="MQ85" i="87" s="1"/>
  <c r="MS85" i="87" s="1"/>
  <c r="MP86" i="87"/>
  <c r="MQ86" i="87" s="1"/>
  <c r="MS86" i="87" s="1"/>
  <c r="MP87" i="87"/>
  <c r="MQ87" i="87" s="1"/>
  <c r="MS87" i="87" s="1"/>
  <c r="MP88" i="87"/>
  <c r="MQ88" i="87" s="1"/>
  <c r="MS88" i="87" s="1"/>
  <c r="MP89" i="87"/>
  <c r="MQ89" i="87" s="1"/>
  <c r="MS89" i="87" s="1"/>
  <c r="MP90" i="87"/>
  <c r="MQ90" i="87" s="1"/>
  <c r="MS90" i="87" s="1"/>
  <c r="MP91" i="87"/>
  <c r="MQ91" i="87" s="1"/>
  <c r="MS91" i="87" s="1"/>
  <c r="MP92" i="87"/>
  <c r="MQ92" i="87" s="1"/>
  <c r="MS92" i="87" s="1"/>
  <c r="MP93" i="87"/>
  <c r="MQ93" i="87" s="1"/>
  <c r="MS93" i="87" s="1"/>
  <c r="MT93" i="87" s="1"/>
  <c r="MU93" i="87" s="1"/>
  <c r="MV93" i="87" s="1"/>
  <c r="MW93" i="87" s="1"/>
  <c r="MP94" i="87"/>
  <c r="MP95" i="87"/>
  <c r="MQ95" i="87" s="1"/>
  <c r="MS95" i="87" s="1"/>
  <c r="MP96" i="87"/>
  <c r="MP97" i="87"/>
  <c r="MQ97" i="87" s="1"/>
  <c r="MS97" i="87" s="1"/>
  <c r="MP98" i="87"/>
  <c r="MP99" i="87"/>
  <c r="MQ99" i="87" s="1"/>
  <c r="MS99" i="87" s="1"/>
  <c r="MP100" i="87"/>
  <c r="MP101" i="87"/>
  <c r="MP102" i="87"/>
  <c r="MP103" i="87"/>
  <c r="MP104" i="87"/>
  <c r="MP105" i="87"/>
  <c r="MP106" i="87"/>
  <c r="MP107" i="87"/>
  <c r="MP108" i="87"/>
  <c r="MQ108" i="87" s="1"/>
  <c r="MS108" i="87" s="1"/>
  <c r="MP109" i="87"/>
  <c r="MP110" i="87"/>
  <c r="MP111" i="87"/>
  <c r="MQ111" i="87" s="1"/>
  <c r="MS111" i="87" s="1"/>
  <c r="MP112" i="87"/>
  <c r="MP113" i="87"/>
  <c r="MQ113" i="87" s="1"/>
  <c r="MS113" i="87" s="1"/>
  <c r="MP114" i="87"/>
  <c r="MP115" i="87"/>
  <c r="MP116" i="87"/>
  <c r="MQ116" i="87" s="1"/>
  <c r="MS116" i="87" s="1"/>
  <c r="MP117" i="87"/>
  <c r="MQ117" i="87" s="1"/>
  <c r="MS117" i="87" s="1"/>
  <c r="MP118" i="87"/>
  <c r="MP119" i="87"/>
  <c r="MQ119" i="87" s="1"/>
  <c r="MS119" i="87" s="1"/>
  <c r="MP120" i="87"/>
  <c r="MP121" i="87"/>
  <c r="MP122" i="87"/>
  <c r="MQ122" i="87" s="1"/>
  <c r="MS122" i="87" s="1"/>
  <c r="MP123" i="87"/>
  <c r="MQ123" i="87" s="1"/>
  <c r="MS123" i="87" s="1"/>
  <c r="MP124" i="87"/>
  <c r="MQ124" i="87" s="1"/>
  <c r="MS124" i="87" s="1"/>
  <c r="MP125" i="87"/>
  <c r="MQ125" i="87" s="1"/>
  <c r="MS125" i="87" s="1"/>
  <c r="MP126" i="87"/>
  <c r="MQ126" i="87" s="1"/>
  <c r="MS126" i="87" s="1"/>
  <c r="MP127" i="87"/>
  <c r="MQ127" i="87" s="1"/>
  <c r="MS127" i="87" s="1"/>
  <c r="MP128" i="87"/>
  <c r="MP129" i="87"/>
  <c r="MP130" i="87"/>
  <c r="MQ130" i="87" s="1"/>
  <c r="MS130" i="87" s="1"/>
  <c r="MP131" i="87"/>
  <c r="MQ131" i="87" s="1"/>
  <c r="MS131" i="87" s="1"/>
  <c r="MP132" i="87"/>
  <c r="MP133" i="87"/>
  <c r="MP134" i="87"/>
  <c r="MQ134" i="87" s="1"/>
  <c r="MS134" i="87" s="1"/>
  <c r="MP135" i="87"/>
  <c r="MQ135" i="87" s="1"/>
  <c r="MS135" i="87" s="1"/>
  <c r="MP136" i="87"/>
  <c r="MQ136" i="87" s="1"/>
  <c r="MS136" i="87" s="1"/>
  <c r="MP137" i="87"/>
  <c r="MQ137" i="87" s="1"/>
  <c r="MS137" i="87" s="1"/>
  <c r="MP138" i="87"/>
  <c r="MQ138" i="87" s="1"/>
  <c r="MS138" i="87" s="1"/>
  <c r="MP139" i="87"/>
  <c r="MP140" i="87"/>
  <c r="MQ140" i="87" s="1"/>
  <c r="MS140" i="87" s="1"/>
  <c r="MP141" i="87"/>
  <c r="MP142" i="87"/>
  <c r="MP143" i="87"/>
  <c r="MQ143" i="87" s="1"/>
  <c r="MS143" i="87" s="1"/>
  <c r="MP144" i="87"/>
  <c r="MQ144" i="87" s="1"/>
  <c r="MS144" i="87" s="1"/>
  <c r="MP145" i="87"/>
  <c r="MQ145" i="87" s="1"/>
  <c r="MS145" i="87" s="1"/>
  <c r="MP146" i="87"/>
  <c r="MQ146" i="87" s="1"/>
  <c r="MS146" i="87" s="1"/>
  <c r="MP147" i="87"/>
  <c r="MQ147" i="87" s="1"/>
  <c r="MS147" i="87" s="1"/>
  <c r="MP148" i="87"/>
  <c r="MQ148" i="87" s="1"/>
  <c r="MS148" i="87" s="1"/>
  <c r="MP149" i="87"/>
  <c r="MQ149" i="87" s="1"/>
  <c r="MS149" i="87" s="1"/>
  <c r="MP150" i="87"/>
  <c r="MQ150" i="87" s="1"/>
  <c r="MS150" i="87" s="1"/>
  <c r="MP151" i="87"/>
  <c r="MQ151" i="87" s="1"/>
  <c r="MS151" i="87" s="1"/>
  <c r="MP152" i="87"/>
  <c r="MQ152" i="87" s="1"/>
  <c r="MS152" i="87" s="1"/>
  <c r="MP153" i="87"/>
  <c r="MP154" i="87"/>
  <c r="MQ154" i="87" s="1"/>
  <c r="MS154" i="87" s="1"/>
  <c r="MP155" i="87"/>
  <c r="MP156" i="87"/>
  <c r="MP157" i="87"/>
  <c r="MP158" i="87"/>
  <c r="MP159" i="87"/>
  <c r="MP160" i="87"/>
  <c r="MP161" i="87"/>
  <c r="MP162" i="87"/>
  <c r="MP163" i="87"/>
  <c r="MQ163" i="87" s="1"/>
  <c r="MS163" i="87" s="1"/>
  <c r="MP164" i="87"/>
  <c r="MQ164" i="87" s="1"/>
  <c r="MS164" i="87" s="1"/>
  <c r="MP165" i="87"/>
  <c r="MQ165" i="87" s="1"/>
  <c r="MS165" i="87" s="1"/>
  <c r="MP166" i="87"/>
  <c r="MQ166" i="87" s="1"/>
  <c r="MS166" i="87" s="1"/>
  <c r="MP167" i="87"/>
  <c r="MQ167" i="87" s="1"/>
  <c r="MS167" i="87" s="1"/>
  <c r="MP168" i="87"/>
  <c r="MQ168" i="87" s="1"/>
  <c r="MS168" i="87" s="1"/>
  <c r="MP169" i="87"/>
  <c r="MQ169" i="87" s="1"/>
  <c r="MS169" i="87" s="1"/>
  <c r="MP170" i="87"/>
  <c r="MP171" i="87"/>
  <c r="MQ171" i="87" s="1"/>
  <c r="MS171" i="87" s="1"/>
  <c r="MP172" i="87"/>
  <c r="MP173" i="87"/>
  <c r="MQ173" i="87" s="1"/>
  <c r="MS173" i="87" s="1"/>
  <c r="MP174" i="87"/>
  <c r="MP175" i="87"/>
  <c r="MP176" i="87"/>
  <c r="MP177" i="87"/>
  <c r="MP178" i="87"/>
  <c r="MP179" i="87"/>
  <c r="MP180" i="87"/>
  <c r="MQ180" i="87" s="1"/>
  <c r="MS180" i="87" s="1"/>
  <c r="MP181" i="87"/>
  <c r="MP182" i="87"/>
  <c r="MP183" i="87"/>
  <c r="MP184" i="87"/>
  <c r="MP185" i="87"/>
  <c r="MP186" i="87"/>
  <c r="MP187" i="87"/>
  <c r="MQ187" i="87" s="1"/>
  <c r="MS187" i="87" s="1"/>
  <c r="MP188" i="87"/>
  <c r="MQ188" i="87" s="1"/>
  <c r="MS188" i="87" s="1"/>
  <c r="MP189" i="87"/>
  <c r="MQ189" i="87" s="1"/>
  <c r="MS189" i="87" s="1"/>
  <c r="MP190" i="87"/>
  <c r="MQ190" i="87" s="1"/>
  <c r="MS190" i="87" s="1"/>
  <c r="MP191" i="87"/>
  <c r="MP192" i="87"/>
  <c r="MP193" i="87"/>
  <c r="MP194" i="87"/>
  <c r="MP195" i="87"/>
  <c r="MQ195" i="87" s="1"/>
  <c r="MS195" i="87" s="1"/>
  <c r="MP196" i="87"/>
  <c r="MQ196" i="87" s="1"/>
  <c r="MS196" i="87" s="1"/>
  <c r="MP197" i="87"/>
  <c r="MQ197" i="87" s="1"/>
  <c r="MS197" i="87" s="1"/>
  <c r="MP198" i="87"/>
  <c r="MP199" i="87"/>
  <c r="MP200" i="87"/>
  <c r="MP201" i="87"/>
  <c r="MP202" i="87"/>
  <c r="MP203" i="87"/>
  <c r="MP204" i="87"/>
  <c r="MQ204" i="87" s="1"/>
  <c r="MS204" i="87" s="1"/>
  <c r="MP205" i="87"/>
  <c r="MP206" i="87"/>
  <c r="MP207" i="87"/>
  <c r="MP208" i="87"/>
  <c r="MP209" i="87"/>
  <c r="MP210" i="87"/>
  <c r="MP211" i="87"/>
  <c r="MQ211" i="87" s="1"/>
  <c r="MS211" i="87" s="1"/>
  <c r="MP212" i="87"/>
  <c r="MP213" i="87"/>
  <c r="MP214" i="87"/>
  <c r="MP215" i="87"/>
  <c r="MP216" i="87"/>
  <c r="MP217" i="87"/>
  <c r="MP218" i="87"/>
  <c r="MP219" i="87"/>
  <c r="MQ219" i="87" s="1"/>
  <c r="MS219" i="87" s="1"/>
  <c r="MP220" i="87"/>
  <c r="MP221" i="87"/>
  <c r="MP222" i="87"/>
  <c r="MQ222" i="87" s="1"/>
  <c r="MS222" i="87" s="1"/>
  <c r="MP223" i="87"/>
  <c r="MP224" i="87"/>
  <c r="MP225" i="87"/>
  <c r="MQ225" i="87" s="1"/>
  <c r="MS225" i="87" s="1"/>
  <c r="MP226" i="87"/>
  <c r="MQ226" i="87" s="1"/>
  <c r="MS226" i="87" s="1"/>
  <c r="MP227" i="87"/>
  <c r="MQ227" i="87" s="1"/>
  <c r="MS227" i="87" s="1"/>
  <c r="MP228" i="87"/>
  <c r="MQ228" i="87" s="1"/>
  <c r="MS228" i="87" s="1"/>
  <c r="MP229" i="87"/>
  <c r="MQ229" i="87" s="1"/>
  <c r="MS229" i="87" s="1"/>
  <c r="MP230" i="87"/>
  <c r="MP231" i="87"/>
  <c r="MP232" i="87"/>
  <c r="MQ232" i="87" s="1"/>
  <c r="MS232" i="87" s="1"/>
  <c r="MP233" i="87"/>
  <c r="MP234" i="87"/>
  <c r="MP235" i="87"/>
  <c r="MP236" i="87"/>
  <c r="MP237" i="87"/>
  <c r="MQ237" i="87" s="1"/>
  <c r="MS237" i="87" s="1"/>
  <c r="MP238" i="87"/>
  <c r="MP239" i="87"/>
  <c r="MQ239" i="87" s="1"/>
  <c r="MS239" i="87" s="1"/>
  <c r="MP240" i="87"/>
  <c r="MQ240" i="87" s="1"/>
  <c r="MS240" i="87" s="1"/>
  <c r="MP241" i="87"/>
  <c r="MP242" i="87"/>
  <c r="MQ242" i="87" s="1"/>
  <c r="MS242" i="87" s="1"/>
  <c r="MP243" i="87"/>
  <c r="MQ243" i="87" s="1"/>
  <c r="MS243" i="87" s="1"/>
  <c r="MP244" i="87"/>
  <c r="MP245" i="87"/>
  <c r="MQ245" i="87" s="1"/>
  <c r="MS245" i="87" s="1"/>
  <c r="MP246" i="87"/>
  <c r="MQ246" i="87" s="1"/>
  <c r="MS246" i="87" s="1"/>
  <c r="MP247" i="87"/>
  <c r="MQ247" i="87" s="1"/>
  <c r="MS247" i="87" s="1"/>
  <c r="MP248" i="87"/>
  <c r="MQ248" i="87" s="1"/>
  <c r="MS248" i="87" s="1"/>
  <c r="MP249" i="87"/>
  <c r="MQ249" i="87" s="1"/>
  <c r="MS249" i="87" s="1"/>
  <c r="MP250" i="87"/>
  <c r="MQ250" i="87" s="1"/>
  <c r="MS250" i="87" s="1"/>
  <c r="MP251" i="87"/>
  <c r="MP252" i="87"/>
  <c r="MQ252" i="87" s="1"/>
  <c r="MS252" i="87" s="1"/>
  <c r="MP253" i="87"/>
  <c r="MP254" i="87"/>
  <c r="MP255" i="87"/>
  <c r="MP256" i="87"/>
  <c r="MQ256" i="87" s="1"/>
  <c r="MS256" i="87" s="1"/>
  <c r="MP257" i="87"/>
  <c r="MQ257" i="87" s="1"/>
  <c r="MS257" i="87" s="1"/>
  <c r="MP258" i="87"/>
  <c r="MP259" i="87"/>
  <c r="MQ259" i="87" s="1"/>
  <c r="MS259" i="87" s="1"/>
  <c r="MP260" i="87"/>
  <c r="MP261" i="87"/>
  <c r="MQ261" i="87" s="1"/>
  <c r="MS261" i="87" s="1"/>
  <c r="MP262" i="87"/>
  <c r="MQ262" i="87" s="1"/>
  <c r="MS262" i="87" s="1"/>
  <c r="MP263" i="87"/>
  <c r="MQ263" i="87" s="1"/>
  <c r="MS263" i="87" s="1"/>
  <c r="MP264" i="87"/>
  <c r="MQ264" i="87" s="1"/>
  <c r="MS264" i="87" s="1"/>
  <c r="MP265" i="87"/>
  <c r="MQ265" i="87" s="1"/>
  <c r="MS265" i="87" s="1"/>
  <c r="MP266" i="87"/>
  <c r="MQ266" i="87" s="1"/>
  <c r="MS266" i="87" s="1"/>
  <c r="MP267" i="87"/>
  <c r="MQ267" i="87" s="1"/>
  <c r="MS267" i="87" s="1"/>
  <c r="MP268" i="87"/>
  <c r="MQ268" i="87" s="1"/>
  <c r="MS268" i="87" s="1"/>
  <c r="MP269" i="87"/>
  <c r="MP270" i="87"/>
  <c r="MQ270" i="87" s="1"/>
  <c r="MS270" i="87" s="1"/>
  <c r="MP271" i="87"/>
  <c r="MQ271" i="87" s="1"/>
  <c r="MS271" i="87" s="1"/>
  <c r="MP272" i="87"/>
  <c r="MQ272" i="87" s="1"/>
  <c r="MS272" i="87" s="1"/>
  <c r="MP273" i="87"/>
  <c r="MQ273" i="87" s="1"/>
  <c r="MS273" i="87" s="1"/>
  <c r="MP274" i="87"/>
  <c r="MP275" i="87"/>
  <c r="MQ275" i="87" s="1"/>
  <c r="MS275" i="87" s="1"/>
  <c r="MP276" i="87"/>
  <c r="MQ276" i="87" s="1"/>
  <c r="MS276" i="87" s="1"/>
  <c r="MP277" i="87"/>
  <c r="MQ277" i="87" s="1"/>
  <c r="MS277" i="87" s="1"/>
  <c r="MP278" i="87"/>
  <c r="MQ278" i="87" s="1"/>
  <c r="MS278" i="87" s="1"/>
  <c r="MP279" i="87"/>
  <c r="MQ279" i="87" s="1"/>
  <c r="MS279" i="87" s="1"/>
  <c r="MP280" i="87"/>
  <c r="MQ280" i="87" s="1"/>
  <c r="MS280" i="87" s="1"/>
  <c r="MP281" i="87"/>
  <c r="MQ281" i="87" s="1"/>
  <c r="MS281" i="87" s="1"/>
  <c r="MP282" i="87"/>
  <c r="MQ282" i="87" s="1"/>
  <c r="MS282" i="87" s="1"/>
  <c r="MP283" i="87"/>
  <c r="MQ283" i="87" s="1"/>
  <c r="MS283" i="87" s="1"/>
  <c r="MP284" i="87"/>
  <c r="MQ284" i="87" s="1"/>
  <c r="MS284" i="87" s="1"/>
  <c r="MP285" i="87"/>
  <c r="MQ285" i="87" s="1"/>
  <c r="MS285" i="87" s="1"/>
  <c r="MP286" i="87"/>
  <c r="MQ286" i="87" s="1"/>
  <c r="MS286" i="87" s="1"/>
  <c r="MP287" i="87"/>
  <c r="MP288" i="87"/>
  <c r="MQ288" i="87" s="1"/>
  <c r="MS288" i="87" s="1"/>
  <c r="MP289" i="87"/>
  <c r="MP290" i="87"/>
  <c r="MP291" i="87"/>
  <c r="MP292" i="87"/>
  <c r="MQ292" i="87" s="1"/>
  <c r="MS292" i="87" s="1"/>
  <c r="MP293" i="87"/>
  <c r="MQ293" i="87" s="1"/>
  <c r="MS293" i="87" s="1"/>
  <c r="MP294" i="87"/>
  <c r="MQ294" i="87" s="1"/>
  <c r="MS294" i="87" s="1"/>
  <c r="MP295" i="87"/>
  <c r="MP296" i="87"/>
  <c r="MP297" i="87"/>
  <c r="MQ297" i="87" s="1"/>
  <c r="MS297" i="87" s="1"/>
  <c r="MP298" i="87"/>
  <c r="MQ298" i="87" s="1"/>
  <c r="MS298" i="87" s="1"/>
  <c r="MP299" i="87"/>
  <c r="MP300" i="87"/>
  <c r="MQ300" i="87" s="1"/>
  <c r="MS300" i="87" s="1"/>
  <c r="MP301" i="87"/>
  <c r="MQ301" i="87" s="1"/>
  <c r="MS301" i="87" s="1"/>
  <c r="MP302" i="87"/>
  <c r="MQ302" i="87" s="1"/>
  <c r="MS302" i="87" s="1"/>
  <c r="MP303" i="87"/>
  <c r="MP304" i="87"/>
  <c r="MP305" i="87"/>
  <c r="MQ305" i="87" s="1"/>
  <c r="MS305" i="87" s="1"/>
  <c r="MP306" i="87"/>
  <c r="MP307" i="87"/>
  <c r="MQ307" i="87" s="1"/>
  <c r="MS307" i="87" s="1"/>
  <c r="MP308" i="87"/>
  <c r="MQ308" i="87" s="1"/>
  <c r="MS308" i="87" s="1"/>
  <c r="MP309" i="87"/>
  <c r="MQ309" i="87" s="1"/>
  <c r="MS309" i="87" s="1"/>
  <c r="MP310" i="87"/>
  <c r="MP311" i="87"/>
  <c r="MP312" i="87"/>
  <c r="MP313" i="87"/>
  <c r="MP314" i="87"/>
  <c r="MP315" i="87"/>
  <c r="MP316" i="87"/>
  <c r="MQ316" i="87" s="1"/>
  <c r="MS316" i="87" s="1"/>
  <c r="MP317" i="87"/>
  <c r="MP318" i="87"/>
  <c r="MP319" i="87"/>
  <c r="MP320" i="87"/>
  <c r="MP321" i="87"/>
  <c r="MQ321" i="87" s="1"/>
  <c r="MS321" i="87" s="1"/>
  <c r="MP322" i="87"/>
  <c r="MQ322" i="87" s="1"/>
  <c r="MS322" i="87" s="1"/>
  <c r="MP323" i="87"/>
  <c r="MQ323" i="87" s="1"/>
  <c r="MS323" i="87" s="1"/>
  <c r="MP324" i="87"/>
  <c r="MQ324" i="87" s="1"/>
  <c r="MS324" i="87" s="1"/>
  <c r="MP325" i="87"/>
  <c r="MQ325" i="87" s="1"/>
  <c r="MS325" i="87" s="1"/>
  <c r="MP326" i="87"/>
  <c r="MQ326" i="87" s="1"/>
  <c r="MS326" i="87" s="1"/>
  <c r="MP327" i="87"/>
  <c r="MQ327" i="87" s="1"/>
  <c r="MS327" i="87" s="1"/>
  <c r="MP328" i="87"/>
  <c r="MQ328" i="87" s="1"/>
  <c r="MS328" i="87" s="1"/>
  <c r="MP329" i="87"/>
  <c r="MQ329" i="87" s="1"/>
  <c r="MS329" i="87" s="1"/>
  <c r="MP330" i="87"/>
  <c r="MQ330" i="87" s="1"/>
  <c r="MS330" i="87" s="1"/>
  <c r="MP331" i="87"/>
  <c r="MQ331" i="87" s="1"/>
  <c r="MS331" i="87" s="1"/>
  <c r="MP332" i="87"/>
  <c r="MP333" i="87"/>
  <c r="MP334" i="87"/>
  <c r="MP335" i="87"/>
  <c r="MQ335" i="87" s="1"/>
  <c r="MS335" i="87" s="1"/>
  <c r="MP336" i="87"/>
  <c r="MP337" i="87"/>
  <c r="MP338" i="87"/>
  <c r="MQ338" i="87" s="1"/>
  <c r="MS338" i="87" s="1"/>
  <c r="MP339" i="87"/>
  <c r="MP340" i="87"/>
  <c r="MP341" i="87"/>
  <c r="MQ341" i="87" s="1"/>
  <c r="MS341" i="87" s="1"/>
  <c r="MP342" i="87"/>
  <c r="MP343" i="87"/>
  <c r="MP344" i="87"/>
  <c r="MP345" i="87"/>
  <c r="MP346" i="87"/>
  <c r="MQ346" i="87" s="1"/>
  <c r="MS346" i="87" s="1"/>
  <c r="MP347" i="87"/>
  <c r="MP348" i="87"/>
  <c r="MQ348" i="87" s="1"/>
  <c r="MS348" i="87" s="1"/>
  <c r="MP349" i="87"/>
  <c r="MQ349" i="87" s="1"/>
  <c r="MS349" i="87" s="1"/>
  <c r="MP350" i="87"/>
  <c r="MQ350" i="87" s="1"/>
  <c r="MS350" i="87" s="1"/>
  <c r="MP351" i="87"/>
  <c r="MQ351" i="87" s="1"/>
  <c r="MS351" i="87" s="1"/>
  <c r="MP352" i="87"/>
  <c r="MP353" i="87"/>
  <c r="MP354" i="87"/>
  <c r="MP355" i="87"/>
  <c r="MP356" i="87"/>
  <c r="MP357" i="87"/>
  <c r="MQ357" i="87" s="1"/>
  <c r="MS357" i="87" s="1"/>
  <c r="MP358" i="87"/>
  <c r="MP359" i="87"/>
  <c r="MP360" i="87"/>
  <c r="MQ360" i="87" s="1"/>
  <c r="MS360" i="87" s="1"/>
  <c r="MP361" i="87"/>
  <c r="MP362" i="87"/>
  <c r="MQ362" i="87" s="1"/>
  <c r="MS362" i="87" s="1"/>
  <c r="MP363" i="87"/>
  <c r="MP364" i="87"/>
  <c r="MP365" i="87"/>
  <c r="MQ365" i="87" s="1"/>
  <c r="MS365" i="87" s="1"/>
  <c r="MP366" i="87"/>
  <c r="MQ366" i="87" s="1"/>
  <c r="MS366" i="87" s="1"/>
  <c r="MP367" i="87"/>
  <c r="MQ367" i="87" s="1"/>
  <c r="MS367" i="87" s="1"/>
  <c r="MP368" i="87"/>
  <c r="MQ368" i="87" s="1"/>
  <c r="MS368" i="87" s="1"/>
  <c r="MP369" i="87"/>
  <c r="MP370" i="87"/>
  <c r="MQ370" i="87" s="1"/>
  <c r="MS370" i="87" s="1"/>
  <c r="MP371" i="87"/>
  <c r="MP372" i="87"/>
  <c r="MP373" i="87"/>
  <c r="MQ373" i="87" s="1"/>
  <c r="MS373" i="87" s="1"/>
  <c r="MP374" i="87"/>
  <c r="MP375" i="87"/>
  <c r="MQ375" i="87" s="1"/>
  <c r="MS375" i="87" s="1"/>
  <c r="MP376" i="87"/>
  <c r="MQ376" i="87" s="1"/>
  <c r="MS376" i="87" s="1"/>
  <c r="MP377" i="87"/>
  <c r="MQ377" i="87" s="1"/>
  <c r="MS377" i="87" s="1"/>
  <c r="MP378" i="87"/>
  <c r="MQ378" i="87" s="1"/>
  <c r="MS378" i="87" s="1"/>
  <c r="MP379" i="87"/>
  <c r="MQ379" i="87" s="1"/>
  <c r="MS379" i="87" s="1"/>
  <c r="MP380" i="87"/>
  <c r="MQ380" i="87" s="1"/>
  <c r="MS380" i="87" s="1"/>
  <c r="MP381" i="87"/>
  <c r="MQ381" i="87" s="1"/>
  <c r="MS381" i="87" s="1"/>
  <c r="MP382" i="87"/>
  <c r="MQ382" i="87" s="1"/>
  <c r="MS382" i="87" s="1"/>
  <c r="MP383" i="87"/>
  <c r="MP384" i="87"/>
  <c r="MQ384" i="87" s="1"/>
  <c r="MS384" i="87" s="1"/>
  <c r="MP385" i="87"/>
  <c r="MP386" i="87"/>
  <c r="MP387" i="87"/>
  <c r="MQ387" i="87" s="1"/>
  <c r="MS387" i="87" s="1"/>
  <c r="MP388" i="87"/>
  <c r="MQ388" i="87" s="1"/>
  <c r="MS388" i="87" s="1"/>
  <c r="MP389" i="87"/>
  <c r="MQ389" i="87" s="1"/>
  <c r="MS389" i="87" s="1"/>
  <c r="MP390" i="87"/>
  <c r="MP391" i="87"/>
  <c r="MP392" i="87"/>
  <c r="MP393" i="87"/>
  <c r="MQ393" i="87" s="1"/>
  <c r="MS393" i="87" s="1"/>
  <c r="MP394" i="87"/>
  <c r="MQ394" i="87" s="1"/>
  <c r="MS394" i="87" s="1"/>
  <c r="MP395" i="87"/>
  <c r="MP396" i="87"/>
  <c r="MQ396" i="87" s="1"/>
  <c r="MS396" i="87" s="1"/>
  <c r="MP397" i="87"/>
  <c r="MQ397" i="87" s="1"/>
  <c r="MS397" i="87" s="1"/>
  <c r="MP398" i="87"/>
  <c r="MQ398" i="87" s="1"/>
  <c r="MS398" i="87" s="1"/>
  <c r="MP399" i="87"/>
  <c r="MP400" i="87"/>
  <c r="MQ400" i="87" s="1"/>
  <c r="MS400" i="87" s="1"/>
  <c r="MP401" i="87"/>
  <c r="MP402" i="87"/>
  <c r="MQ402" i="87" s="1"/>
  <c r="MS402" i="87" s="1"/>
  <c r="MP403" i="87"/>
  <c r="MQ403" i="87" s="1"/>
  <c r="MS403" i="87" s="1"/>
  <c r="MP404" i="87"/>
  <c r="MP405" i="87"/>
  <c r="MP406" i="87"/>
  <c r="MP407" i="87"/>
  <c r="MQ407" i="87" s="1"/>
  <c r="MS407" i="87" s="1"/>
  <c r="MP408" i="87"/>
  <c r="MP409" i="87"/>
  <c r="MP410" i="87"/>
  <c r="MQ410" i="87" s="1"/>
  <c r="MS410" i="87" s="1"/>
  <c r="MP411" i="87"/>
  <c r="MP412" i="87"/>
  <c r="MP413" i="87"/>
  <c r="MP414" i="87"/>
  <c r="MP415" i="87"/>
  <c r="MQ415" i="87" s="1"/>
  <c r="MS415" i="87" s="1"/>
  <c r="MP416" i="87"/>
  <c r="MQ416" i="87" s="1"/>
  <c r="MS416" i="87" s="1"/>
  <c r="MP417" i="87"/>
  <c r="MQ417" i="87" s="1"/>
  <c r="MS417" i="87" s="1"/>
  <c r="MP418" i="87"/>
  <c r="MQ418" i="87" s="1"/>
  <c r="MS418" i="87" s="1"/>
  <c r="MP419" i="87"/>
  <c r="MQ419" i="87" s="1"/>
  <c r="MS419" i="87" s="1"/>
  <c r="MP420" i="87"/>
  <c r="MQ420" i="87" s="1"/>
  <c r="MS420" i="87" s="1"/>
  <c r="MP421" i="87"/>
  <c r="MP422" i="87"/>
  <c r="MQ422" i="87" s="1"/>
  <c r="MS422" i="87" s="1"/>
  <c r="MP423" i="87"/>
  <c r="MQ423" i="87" s="1"/>
  <c r="MS423" i="87" s="1"/>
  <c r="MP424" i="87"/>
  <c r="MP425" i="87"/>
  <c r="MQ425" i="87" s="1"/>
  <c r="MS425" i="87" s="1"/>
  <c r="MP426" i="87"/>
  <c r="MQ426" i="87" s="1"/>
  <c r="MS426" i="87" s="1"/>
  <c r="MP427" i="87"/>
  <c r="MQ427" i="87" s="1"/>
  <c r="MS427" i="87" s="1"/>
  <c r="MP428" i="87"/>
  <c r="MQ428" i="87" s="1"/>
  <c r="MS428" i="87" s="1"/>
  <c r="MP429" i="87"/>
  <c r="MQ429" i="87" s="1"/>
  <c r="MS429" i="87" s="1"/>
  <c r="MP430" i="87"/>
  <c r="MP431" i="87"/>
  <c r="MP432" i="87"/>
  <c r="MP433" i="87"/>
  <c r="MQ433" i="87" s="1"/>
  <c r="MS433" i="87" s="1"/>
  <c r="MP434" i="87"/>
  <c r="MP435" i="87"/>
  <c r="MQ435" i="87" s="1"/>
  <c r="MS435" i="87" s="1"/>
  <c r="MP436" i="87"/>
  <c r="MQ436" i="87" s="1"/>
  <c r="MS436" i="87" s="1"/>
  <c r="MP437" i="87"/>
  <c r="MQ437" i="87" s="1"/>
  <c r="MS437" i="87" s="1"/>
  <c r="MP438" i="87"/>
  <c r="MP439" i="87"/>
  <c r="MP440" i="87"/>
  <c r="MP441" i="87"/>
  <c r="MP442" i="87"/>
  <c r="MP443" i="87"/>
  <c r="MP444" i="87"/>
  <c r="MP445" i="87"/>
  <c r="MP446" i="87"/>
  <c r="MP447" i="87"/>
  <c r="MP448" i="87"/>
  <c r="MP449" i="87"/>
  <c r="MQ449" i="87" s="1"/>
  <c r="MS449" i="87" s="1"/>
  <c r="MP450" i="87"/>
  <c r="MQ450" i="87" s="1"/>
  <c r="MS450" i="87" s="1"/>
  <c r="MP451" i="87"/>
  <c r="MQ451" i="87" s="1"/>
  <c r="MS451" i="87" s="1"/>
  <c r="MP452" i="87"/>
  <c r="MP453" i="87"/>
  <c r="MQ453" i="87" s="1"/>
  <c r="MS453" i="87" s="1"/>
  <c r="MP454" i="87"/>
  <c r="MP455" i="87"/>
  <c r="MQ455" i="87" s="1"/>
  <c r="MS455" i="87" s="1"/>
  <c r="MP456" i="87"/>
  <c r="MQ456" i="87" s="1"/>
  <c r="MS456" i="87" s="1"/>
  <c r="MP457" i="87"/>
  <c r="MP458" i="87"/>
  <c r="MQ458" i="87" s="1"/>
  <c r="MS458" i="87" s="1"/>
  <c r="MP459" i="87"/>
  <c r="MQ459" i="87" s="1"/>
  <c r="MS459" i="87" s="1"/>
  <c r="MP460" i="87"/>
  <c r="MQ460" i="87" s="1"/>
  <c r="MS460" i="87" s="1"/>
  <c r="MP461" i="87"/>
  <c r="MQ461" i="87" s="1"/>
  <c r="MS461" i="87" s="1"/>
  <c r="MP462" i="87"/>
  <c r="MQ462" i="87" s="1"/>
  <c r="MS462" i="87" s="1"/>
  <c r="MP463" i="87"/>
  <c r="MQ463" i="87" s="1"/>
  <c r="MS463" i="87" s="1"/>
  <c r="MP464" i="87"/>
  <c r="MP465" i="87"/>
  <c r="MP466" i="87"/>
  <c r="MQ466" i="87" s="1"/>
  <c r="MS466" i="87" s="1"/>
  <c r="MP467" i="87"/>
  <c r="MP468" i="87"/>
  <c r="MP469" i="87"/>
  <c r="MQ469" i="87" s="1"/>
  <c r="MS469" i="87" s="1"/>
  <c r="MP470" i="87"/>
  <c r="MP471" i="87"/>
  <c r="MP472" i="87"/>
  <c r="MQ472" i="87" s="1"/>
  <c r="MS472" i="87" s="1"/>
  <c r="MP473" i="87"/>
  <c r="MP474" i="87"/>
  <c r="MP475" i="87"/>
  <c r="MQ475" i="87" s="1"/>
  <c r="MS475" i="87" s="1"/>
  <c r="MP476" i="87"/>
  <c r="MP477" i="87"/>
  <c r="MQ477" i="87" s="1"/>
  <c r="MS477" i="87" s="1"/>
  <c r="MP478" i="87"/>
  <c r="MP479" i="87"/>
  <c r="MP480" i="87"/>
  <c r="MP481" i="87"/>
  <c r="MP482" i="87"/>
  <c r="MP483" i="87"/>
  <c r="MP484" i="87"/>
  <c r="MQ484" i="87" s="1"/>
  <c r="MS484" i="87" s="1"/>
  <c r="MP485" i="87"/>
  <c r="MQ485" i="87" s="1"/>
  <c r="MS485" i="87" s="1"/>
  <c r="MP486" i="87"/>
  <c r="MP487" i="87"/>
  <c r="MP488" i="87"/>
  <c r="MP489" i="87"/>
  <c r="MP490" i="87"/>
  <c r="MP491" i="87"/>
  <c r="MP492" i="87"/>
  <c r="MP493" i="87"/>
  <c r="MP494" i="87"/>
  <c r="MP495" i="87"/>
  <c r="MP496" i="87"/>
  <c r="MQ496" i="87" s="1"/>
  <c r="MS496" i="87" s="1"/>
  <c r="MP497" i="87"/>
  <c r="MP498" i="87"/>
  <c r="MP499" i="87"/>
  <c r="MP500" i="87"/>
  <c r="MP501" i="87"/>
  <c r="MQ501" i="87" s="1"/>
  <c r="MS501" i="87" s="1"/>
  <c r="MP502" i="87"/>
  <c r="MQ502" i="87" s="1"/>
  <c r="MS502" i="87" s="1"/>
  <c r="MP503" i="87"/>
  <c r="MQ503" i="87" s="1"/>
  <c r="MS503" i="87" s="1"/>
  <c r="MP504" i="87"/>
  <c r="MQ504" i="87" s="1"/>
  <c r="MS504" i="87" s="1"/>
  <c r="MP505" i="87"/>
  <c r="MQ505" i="87" s="1"/>
  <c r="MS505" i="87" s="1"/>
  <c r="MP506" i="87"/>
  <c r="MP507" i="87"/>
  <c r="MQ507" i="87" s="1"/>
  <c r="MS507" i="87" s="1"/>
  <c r="MP508" i="87"/>
  <c r="MQ508" i="87" s="1"/>
  <c r="MS508" i="87" s="1"/>
  <c r="MP509" i="87"/>
  <c r="MQ509" i="87" s="1"/>
  <c r="MS509" i="87" s="1"/>
  <c r="MT509" i="87" s="1"/>
  <c r="MU509" i="87" s="1"/>
  <c r="MV509" i="87" s="1"/>
  <c r="MP510" i="87"/>
  <c r="MP511" i="87"/>
  <c r="MP512" i="87"/>
  <c r="MP513" i="87"/>
  <c r="MP514" i="87"/>
  <c r="MQ514" i="87" s="1"/>
  <c r="MS514" i="87" s="1"/>
  <c r="MP515" i="87"/>
  <c r="MQ515" i="87" s="1"/>
  <c r="MS515" i="87" s="1"/>
  <c r="MP516" i="87"/>
  <c r="MQ516" i="87" s="1"/>
  <c r="MS516" i="87" s="1"/>
  <c r="MP517" i="87"/>
  <c r="MP518" i="87"/>
  <c r="MP519" i="87"/>
  <c r="MP520" i="87"/>
  <c r="MP521" i="87"/>
  <c r="MQ521" i="87" s="1"/>
  <c r="MS521" i="87" s="1"/>
  <c r="MP522" i="87"/>
  <c r="MQ522" i="87" s="1"/>
  <c r="MS522" i="87" s="1"/>
  <c r="MP523" i="87"/>
  <c r="MP524" i="87"/>
  <c r="MP525" i="87"/>
  <c r="MQ525" i="87" s="1"/>
  <c r="MS525" i="87" s="1"/>
  <c r="MP526" i="87"/>
  <c r="MP527" i="87"/>
  <c r="MQ527" i="87" s="1"/>
  <c r="MS527" i="87" s="1"/>
  <c r="MP528" i="87"/>
  <c r="MP529" i="87"/>
  <c r="MP530" i="87"/>
  <c r="MP531" i="87"/>
  <c r="MP532" i="87"/>
  <c r="MP533" i="87"/>
  <c r="MP534" i="87"/>
  <c r="MP535" i="87"/>
  <c r="MQ535" i="87" s="1"/>
  <c r="MS535" i="87" s="1"/>
  <c r="MP536" i="87"/>
  <c r="MP537" i="87"/>
  <c r="MQ537" i="87" s="1"/>
  <c r="MS537" i="87" s="1"/>
  <c r="MP538" i="87"/>
  <c r="MQ538" i="87" s="1"/>
  <c r="MS538" i="87" s="1"/>
  <c r="MP539" i="87"/>
  <c r="MQ539" i="87" s="1"/>
  <c r="MS539" i="87" s="1"/>
  <c r="MO11" i="87"/>
  <c r="MO27" i="87"/>
  <c r="MO43" i="87"/>
  <c r="MO59" i="87"/>
  <c r="MO75" i="87"/>
  <c r="MO91" i="87"/>
  <c r="MO107" i="87"/>
  <c r="MO123" i="87"/>
  <c r="MO139" i="87"/>
  <c r="MO155" i="87"/>
  <c r="MO187" i="87"/>
  <c r="MO219" i="87"/>
  <c r="MO251" i="87"/>
  <c r="MN2" i="87"/>
  <c r="MO2" i="87" s="1"/>
  <c r="MN3" i="87"/>
  <c r="MO3" i="87" s="1"/>
  <c r="MN4" i="87"/>
  <c r="MO4" i="87" s="1"/>
  <c r="MN5" i="87"/>
  <c r="MO5" i="87" s="1"/>
  <c r="MN6" i="87"/>
  <c r="MO6" i="87" s="1"/>
  <c r="MN7" i="87"/>
  <c r="MO7" i="87" s="1"/>
  <c r="MN8" i="87"/>
  <c r="MO8" i="87" s="1"/>
  <c r="MN9" i="87"/>
  <c r="MO9" i="87" s="1"/>
  <c r="MN10" i="87"/>
  <c r="MO10" i="87" s="1"/>
  <c r="MN11" i="87"/>
  <c r="MN12" i="87"/>
  <c r="MO12" i="87" s="1"/>
  <c r="MN13" i="87"/>
  <c r="MO13" i="87" s="1"/>
  <c r="MN14" i="87"/>
  <c r="MO14" i="87" s="1"/>
  <c r="MN15" i="87"/>
  <c r="MO15" i="87" s="1"/>
  <c r="MN16" i="87"/>
  <c r="MO16" i="87" s="1"/>
  <c r="MN17" i="87"/>
  <c r="MO17" i="87" s="1"/>
  <c r="MN18" i="87"/>
  <c r="MO18" i="87" s="1"/>
  <c r="MN19" i="87"/>
  <c r="MO19" i="87" s="1"/>
  <c r="MN20" i="87"/>
  <c r="MO20" i="87" s="1"/>
  <c r="MN21" i="87"/>
  <c r="MO21" i="87" s="1"/>
  <c r="MN22" i="87"/>
  <c r="MO22" i="87" s="1"/>
  <c r="MN23" i="87"/>
  <c r="MO23" i="87" s="1"/>
  <c r="MN24" i="87"/>
  <c r="MO24" i="87" s="1"/>
  <c r="MN25" i="87"/>
  <c r="MO25" i="87" s="1"/>
  <c r="MN26" i="87"/>
  <c r="MO26" i="87" s="1"/>
  <c r="MN27" i="87"/>
  <c r="MN28" i="87"/>
  <c r="MO28" i="87" s="1"/>
  <c r="MN29" i="87"/>
  <c r="MO29" i="87" s="1"/>
  <c r="MN30" i="87"/>
  <c r="MO30" i="87" s="1"/>
  <c r="MN31" i="87"/>
  <c r="MO31" i="87" s="1"/>
  <c r="MN32" i="87"/>
  <c r="MO32" i="87" s="1"/>
  <c r="MN33" i="87"/>
  <c r="MO33" i="87" s="1"/>
  <c r="MN34" i="87"/>
  <c r="MO34" i="87" s="1"/>
  <c r="MN35" i="87"/>
  <c r="MO35" i="87" s="1"/>
  <c r="MN36" i="87"/>
  <c r="MO36" i="87" s="1"/>
  <c r="MN37" i="87"/>
  <c r="MO37" i="87" s="1"/>
  <c r="MN38" i="87"/>
  <c r="MO38" i="87" s="1"/>
  <c r="MN39" i="87"/>
  <c r="MO39" i="87" s="1"/>
  <c r="MN40" i="87"/>
  <c r="MO40" i="87" s="1"/>
  <c r="MN41" i="87"/>
  <c r="MO41" i="87" s="1"/>
  <c r="MN42" i="87"/>
  <c r="MO42" i="87" s="1"/>
  <c r="MN43" i="87"/>
  <c r="MN44" i="87"/>
  <c r="MO44" i="87" s="1"/>
  <c r="MN45" i="87"/>
  <c r="MO45" i="87" s="1"/>
  <c r="MN46" i="87"/>
  <c r="MO46" i="87" s="1"/>
  <c r="MN47" i="87"/>
  <c r="MO47" i="87" s="1"/>
  <c r="MN48" i="87"/>
  <c r="MO48" i="87" s="1"/>
  <c r="MN49" i="87"/>
  <c r="MO49" i="87" s="1"/>
  <c r="MN50" i="87"/>
  <c r="MO50" i="87" s="1"/>
  <c r="MN51" i="87"/>
  <c r="MO51" i="87" s="1"/>
  <c r="MN52" i="87"/>
  <c r="MO52" i="87" s="1"/>
  <c r="MN53" i="87"/>
  <c r="MO53" i="87" s="1"/>
  <c r="MN54" i="87"/>
  <c r="MO54" i="87" s="1"/>
  <c r="MN55" i="87"/>
  <c r="MO55" i="87" s="1"/>
  <c r="MN56" i="87"/>
  <c r="MO56" i="87" s="1"/>
  <c r="MN57" i="87"/>
  <c r="MO57" i="87" s="1"/>
  <c r="MN58" i="87"/>
  <c r="MO58" i="87" s="1"/>
  <c r="MN59" i="87"/>
  <c r="MN60" i="87"/>
  <c r="MO60" i="87" s="1"/>
  <c r="MN61" i="87"/>
  <c r="MO61" i="87" s="1"/>
  <c r="MN62" i="87"/>
  <c r="MO62" i="87" s="1"/>
  <c r="MN63" i="87"/>
  <c r="MO63" i="87" s="1"/>
  <c r="MN64" i="87"/>
  <c r="MO64" i="87" s="1"/>
  <c r="MN65" i="87"/>
  <c r="MO65" i="87" s="1"/>
  <c r="MN66" i="87"/>
  <c r="MO66" i="87" s="1"/>
  <c r="MN67" i="87"/>
  <c r="MO67" i="87" s="1"/>
  <c r="MN68" i="87"/>
  <c r="MO68" i="87" s="1"/>
  <c r="MN69" i="87"/>
  <c r="MO69" i="87" s="1"/>
  <c r="MN70" i="87"/>
  <c r="MO70" i="87" s="1"/>
  <c r="MN71" i="87"/>
  <c r="MO71" i="87" s="1"/>
  <c r="MN72" i="87"/>
  <c r="MO72" i="87" s="1"/>
  <c r="MN73" i="87"/>
  <c r="MO73" i="87" s="1"/>
  <c r="MN74" i="87"/>
  <c r="MO74" i="87" s="1"/>
  <c r="MN75" i="87"/>
  <c r="MN76" i="87"/>
  <c r="MO76" i="87" s="1"/>
  <c r="MN77" i="87"/>
  <c r="MO77" i="87" s="1"/>
  <c r="MN78" i="87"/>
  <c r="MO78" i="87" s="1"/>
  <c r="MN79" i="87"/>
  <c r="MO79" i="87" s="1"/>
  <c r="MN80" i="87"/>
  <c r="MO80" i="87" s="1"/>
  <c r="MN81" i="87"/>
  <c r="MO81" i="87" s="1"/>
  <c r="MN82" i="87"/>
  <c r="MO82" i="87" s="1"/>
  <c r="MN83" i="87"/>
  <c r="MO83" i="87" s="1"/>
  <c r="MN84" i="87"/>
  <c r="MO84" i="87" s="1"/>
  <c r="MN85" i="87"/>
  <c r="MO85" i="87" s="1"/>
  <c r="MN86" i="87"/>
  <c r="MO86" i="87" s="1"/>
  <c r="MN87" i="87"/>
  <c r="MO87" i="87" s="1"/>
  <c r="MN88" i="87"/>
  <c r="MO88" i="87" s="1"/>
  <c r="MN89" i="87"/>
  <c r="MO89" i="87" s="1"/>
  <c r="MN90" i="87"/>
  <c r="MO90" i="87" s="1"/>
  <c r="MN91" i="87"/>
  <c r="MN92" i="87"/>
  <c r="MO92" i="87" s="1"/>
  <c r="MN93" i="87"/>
  <c r="MO93" i="87" s="1"/>
  <c r="MN94" i="87"/>
  <c r="MO94" i="87" s="1"/>
  <c r="MN95" i="87"/>
  <c r="MO95" i="87" s="1"/>
  <c r="MN96" i="87"/>
  <c r="MO96" i="87" s="1"/>
  <c r="MN97" i="87"/>
  <c r="MO97" i="87" s="1"/>
  <c r="MN98" i="87"/>
  <c r="MO98" i="87" s="1"/>
  <c r="MN99" i="87"/>
  <c r="MO99" i="87" s="1"/>
  <c r="MN100" i="87"/>
  <c r="MO100" i="87" s="1"/>
  <c r="MN101" i="87"/>
  <c r="MO101" i="87" s="1"/>
  <c r="MN102" i="87"/>
  <c r="MO102" i="87" s="1"/>
  <c r="MN103" i="87"/>
  <c r="MO103" i="87" s="1"/>
  <c r="MN104" i="87"/>
  <c r="MO104" i="87" s="1"/>
  <c r="MN105" i="87"/>
  <c r="MO105" i="87" s="1"/>
  <c r="MN106" i="87"/>
  <c r="MO106" i="87" s="1"/>
  <c r="MN107" i="87"/>
  <c r="MN108" i="87"/>
  <c r="MO108" i="87" s="1"/>
  <c r="MN109" i="87"/>
  <c r="MO109" i="87" s="1"/>
  <c r="MN110" i="87"/>
  <c r="MO110" i="87" s="1"/>
  <c r="MN111" i="87"/>
  <c r="MO111" i="87" s="1"/>
  <c r="MN112" i="87"/>
  <c r="MO112" i="87" s="1"/>
  <c r="MN113" i="87"/>
  <c r="MO113" i="87" s="1"/>
  <c r="MN114" i="87"/>
  <c r="MO114" i="87" s="1"/>
  <c r="MN115" i="87"/>
  <c r="MO115" i="87" s="1"/>
  <c r="MN116" i="87"/>
  <c r="MO116" i="87" s="1"/>
  <c r="MN117" i="87"/>
  <c r="MO117" i="87" s="1"/>
  <c r="MN118" i="87"/>
  <c r="MO118" i="87" s="1"/>
  <c r="MN119" i="87"/>
  <c r="MO119" i="87" s="1"/>
  <c r="MN120" i="87"/>
  <c r="MO120" i="87" s="1"/>
  <c r="MN121" i="87"/>
  <c r="MO121" i="87" s="1"/>
  <c r="MN122" i="87"/>
  <c r="MO122" i="87" s="1"/>
  <c r="MN123" i="87"/>
  <c r="MN124" i="87"/>
  <c r="MO124" i="87" s="1"/>
  <c r="MN125" i="87"/>
  <c r="MO125" i="87" s="1"/>
  <c r="MN126" i="87"/>
  <c r="MO126" i="87" s="1"/>
  <c r="MN127" i="87"/>
  <c r="MO127" i="87" s="1"/>
  <c r="MN128" i="87"/>
  <c r="MO128" i="87" s="1"/>
  <c r="MN129" i="87"/>
  <c r="MO129" i="87" s="1"/>
  <c r="MN130" i="87"/>
  <c r="MO130" i="87" s="1"/>
  <c r="MN131" i="87"/>
  <c r="MO131" i="87" s="1"/>
  <c r="MN132" i="87"/>
  <c r="MO132" i="87" s="1"/>
  <c r="MN133" i="87"/>
  <c r="MO133" i="87" s="1"/>
  <c r="MN134" i="87"/>
  <c r="MO134" i="87" s="1"/>
  <c r="MN135" i="87"/>
  <c r="MO135" i="87" s="1"/>
  <c r="MN136" i="87"/>
  <c r="MO136" i="87" s="1"/>
  <c r="MN137" i="87"/>
  <c r="MO137" i="87" s="1"/>
  <c r="MN138" i="87"/>
  <c r="MO138" i="87" s="1"/>
  <c r="MN139" i="87"/>
  <c r="MN140" i="87"/>
  <c r="MO140" i="87" s="1"/>
  <c r="MN141" i="87"/>
  <c r="MO141" i="87" s="1"/>
  <c r="MN142" i="87"/>
  <c r="MO142" i="87" s="1"/>
  <c r="MN143" i="87"/>
  <c r="MO143" i="87" s="1"/>
  <c r="MN144" i="87"/>
  <c r="MO144" i="87" s="1"/>
  <c r="MN145" i="87"/>
  <c r="MO145" i="87" s="1"/>
  <c r="MN146" i="87"/>
  <c r="MO146" i="87" s="1"/>
  <c r="MN147" i="87"/>
  <c r="MO147" i="87" s="1"/>
  <c r="MN148" i="87"/>
  <c r="MO148" i="87" s="1"/>
  <c r="MN149" i="87"/>
  <c r="MO149" i="87" s="1"/>
  <c r="MN150" i="87"/>
  <c r="MO150" i="87" s="1"/>
  <c r="MN151" i="87"/>
  <c r="MO151" i="87" s="1"/>
  <c r="MN152" i="87"/>
  <c r="MO152" i="87" s="1"/>
  <c r="MN153" i="87"/>
  <c r="MO153" i="87" s="1"/>
  <c r="MN154" i="87"/>
  <c r="MO154" i="87" s="1"/>
  <c r="MN155" i="87"/>
  <c r="MN156" i="87"/>
  <c r="MO156" i="87" s="1"/>
  <c r="MN157" i="87"/>
  <c r="MO157" i="87" s="1"/>
  <c r="MN158" i="87"/>
  <c r="MO158" i="87" s="1"/>
  <c r="MN159" i="87"/>
  <c r="MO159" i="87" s="1"/>
  <c r="MN160" i="87"/>
  <c r="MO160" i="87" s="1"/>
  <c r="MN161" i="87"/>
  <c r="MO161" i="87" s="1"/>
  <c r="MN162" i="87"/>
  <c r="MO162" i="87" s="1"/>
  <c r="MN163" i="87"/>
  <c r="MO163" i="87" s="1"/>
  <c r="MN164" i="87"/>
  <c r="MO164" i="87" s="1"/>
  <c r="MN165" i="87"/>
  <c r="MO165" i="87" s="1"/>
  <c r="MN166" i="87"/>
  <c r="MO166" i="87" s="1"/>
  <c r="MN167" i="87"/>
  <c r="MO167" i="87" s="1"/>
  <c r="MN168" i="87"/>
  <c r="MO168" i="87" s="1"/>
  <c r="MN169" i="87"/>
  <c r="MO169" i="87" s="1"/>
  <c r="MN170" i="87"/>
  <c r="MO170" i="87" s="1"/>
  <c r="MN171" i="87"/>
  <c r="MO171" i="87" s="1"/>
  <c r="MN172" i="87"/>
  <c r="MO172" i="87" s="1"/>
  <c r="MN173" i="87"/>
  <c r="MO173" i="87" s="1"/>
  <c r="MN174" i="87"/>
  <c r="MO174" i="87" s="1"/>
  <c r="MN175" i="87"/>
  <c r="MO175" i="87" s="1"/>
  <c r="MN176" i="87"/>
  <c r="MO176" i="87" s="1"/>
  <c r="MN177" i="87"/>
  <c r="MO177" i="87" s="1"/>
  <c r="MN178" i="87"/>
  <c r="MO178" i="87" s="1"/>
  <c r="MN179" i="87"/>
  <c r="MO179" i="87" s="1"/>
  <c r="MN180" i="87"/>
  <c r="MO180" i="87" s="1"/>
  <c r="MN181" i="87"/>
  <c r="MO181" i="87" s="1"/>
  <c r="MN182" i="87"/>
  <c r="MO182" i="87" s="1"/>
  <c r="MN183" i="87"/>
  <c r="MO183" i="87" s="1"/>
  <c r="MN184" i="87"/>
  <c r="MO184" i="87" s="1"/>
  <c r="MN185" i="87"/>
  <c r="MO185" i="87" s="1"/>
  <c r="MN186" i="87"/>
  <c r="MO186" i="87" s="1"/>
  <c r="MN187" i="87"/>
  <c r="MN188" i="87"/>
  <c r="MO188" i="87" s="1"/>
  <c r="MN189" i="87"/>
  <c r="MO189" i="87" s="1"/>
  <c r="MN190" i="87"/>
  <c r="MO190" i="87" s="1"/>
  <c r="MN191" i="87"/>
  <c r="MO191" i="87" s="1"/>
  <c r="MN192" i="87"/>
  <c r="MO192" i="87" s="1"/>
  <c r="MN193" i="87"/>
  <c r="MO193" i="87" s="1"/>
  <c r="MN194" i="87"/>
  <c r="MO194" i="87" s="1"/>
  <c r="MN195" i="87"/>
  <c r="MO195" i="87" s="1"/>
  <c r="MN196" i="87"/>
  <c r="MO196" i="87" s="1"/>
  <c r="MN197" i="87"/>
  <c r="MO197" i="87" s="1"/>
  <c r="MN198" i="87"/>
  <c r="MO198" i="87" s="1"/>
  <c r="MN199" i="87"/>
  <c r="MO199" i="87" s="1"/>
  <c r="MN200" i="87"/>
  <c r="MO200" i="87" s="1"/>
  <c r="MN201" i="87"/>
  <c r="MO201" i="87" s="1"/>
  <c r="MN202" i="87"/>
  <c r="MO202" i="87" s="1"/>
  <c r="MN203" i="87"/>
  <c r="MO203" i="87" s="1"/>
  <c r="MN204" i="87"/>
  <c r="MO204" i="87" s="1"/>
  <c r="MN205" i="87"/>
  <c r="MO205" i="87" s="1"/>
  <c r="MN206" i="87"/>
  <c r="MO206" i="87" s="1"/>
  <c r="MN207" i="87"/>
  <c r="MO207" i="87" s="1"/>
  <c r="MN208" i="87"/>
  <c r="MO208" i="87" s="1"/>
  <c r="MN209" i="87"/>
  <c r="MO209" i="87" s="1"/>
  <c r="MN210" i="87"/>
  <c r="MO210" i="87" s="1"/>
  <c r="MN211" i="87"/>
  <c r="MO211" i="87" s="1"/>
  <c r="MN212" i="87"/>
  <c r="MO212" i="87" s="1"/>
  <c r="MN213" i="87"/>
  <c r="MO213" i="87" s="1"/>
  <c r="MN214" i="87"/>
  <c r="MO214" i="87" s="1"/>
  <c r="MN215" i="87"/>
  <c r="MO215" i="87" s="1"/>
  <c r="MN216" i="87"/>
  <c r="MO216" i="87" s="1"/>
  <c r="MN217" i="87"/>
  <c r="MO217" i="87" s="1"/>
  <c r="MN218" i="87"/>
  <c r="MO218" i="87" s="1"/>
  <c r="MN219" i="87"/>
  <c r="MN220" i="87"/>
  <c r="MO220" i="87" s="1"/>
  <c r="MN221" i="87"/>
  <c r="MO221" i="87" s="1"/>
  <c r="MN222" i="87"/>
  <c r="MO222" i="87" s="1"/>
  <c r="MN223" i="87"/>
  <c r="MO223" i="87" s="1"/>
  <c r="MN224" i="87"/>
  <c r="MO224" i="87" s="1"/>
  <c r="MN225" i="87"/>
  <c r="MO225" i="87" s="1"/>
  <c r="MN226" i="87"/>
  <c r="MO226" i="87" s="1"/>
  <c r="MN227" i="87"/>
  <c r="MO227" i="87" s="1"/>
  <c r="MN228" i="87"/>
  <c r="MO228" i="87" s="1"/>
  <c r="MN229" i="87"/>
  <c r="MO229" i="87" s="1"/>
  <c r="MN230" i="87"/>
  <c r="MO230" i="87" s="1"/>
  <c r="MN231" i="87"/>
  <c r="MO231" i="87" s="1"/>
  <c r="MN232" i="87"/>
  <c r="MO232" i="87" s="1"/>
  <c r="MN233" i="87"/>
  <c r="MO233" i="87" s="1"/>
  <c r="MN234" i="87"/>
  <c r="MO234" i="87" s="1"/>
  <c r="MN235" i="87"/>
  <c r="MO235" i="87" s="1"/>
  <c r="MN236" i="87"/>
  <c r="MO236" i="87" s="1"/>
  <c r="MN237" i="87"/>
  <c r="MO237" i="87" s="1"/>
  <c r="MN238" i="87"/>
  <c r="MO238" i="87" s="1"/>
  <c r="MN239" i="87"/>
  <c r="MO239" i="87" s="1"/>
  <c r="MN240" i="87"/>
  <c r="MO240" i="87" s="1"/>
  <c r="MN241" i="87"/>
  <c r="MO241" i="87" s="1"/>
  <c r="MN242" i="87"/>
  <c r="MO242" i="87" s="1"/>
  <c r="MN243" i="87"/>
  <c r="MO243" i="87" s="1"/>
  <c r="MN244" i="87"/>
  <c r="MO244" i="87" s="1"/>
  <c r="MN245" i="87"/>
  <c r="MO245" i="87" s="1"/>
  <c r="MN246" i="87"/>
  <c r="MO246" i="87" s="1"/>
  <c r="MN247" i="87"/>
  <c r="MO247" i="87" s="1"/>
  <c r="MN248" i="87"/>
  <c r="MO248" i="87" s="1"/>
  <c r="MN249" i="87"/>
  <c r="MO249" i="87" s="1"/>
  <c r="MN250" i="87"/>
  <c r="MO250" i="87" s="1"/>
  <c r="MN251" i="87"/>
  <c r="MN252" i="87"/>
  <c r="MO252" i="87" s="1"/>
  <c r="MN253" i="87"/>
  <c r="MO253" i="87" s="1"/>
  <c r="MN254" i="87"/>
  <c r="MO254" i="87" s="1"/>
  <c r="MN255" i="87"/>
  <c r="MO255" i="87" s="1"/>
  <c r="MN256" i="87"/>
  <c r="MO256" i="87" s="1"/>
  <c r="MN257" i="87"/>
  <c r="MO257" i="87" s="1"/>
  <c r="MN258" i="87"/>
  <c r="MO258" i="87" s="1"/>
  <c r="MN259" i="87"/>
  <c r="MO259" i="87" s="1"/>
  <c r="MN260" i="87"/>
  <c r="MO260" i="87" s="1"/>
  <c r="MN261" i="87"/>
  <c r="MO261" i="87" s="1"/>
  <c r="MN262" i="87"/>
  <c r="MO262" i="87" s="1"/>
  <c r="MN263" i="87"/>
  <c r="MO263" i="87" s="1"/>
  <c r="MN264" i="87"/>
  <c r="MO264" i="87" s="1"/>
  <c r="MN265" i="87"/>
  <c r="MO265" i="87" s="1"/>
  <c r="MN266" i="87"/>
  <c r="MO266" i="87" s="1"/>
  <c r="MN267" i="87"/>
  <c r="MO267" i="87" s="1"/>
  <c r="MN268" i="87"/>
  <c r="MO268" i="87" s="1"/>
  <c r="MN269" i="87"/>
  <c r="MO269" i="87" s="1"/>
  <c r="MN270" i="87"/>
  <c r="MO270" i="87" s="1"/>
  <c r="MN271" i="87"/>
  <c r="MO271" i="87" s="1"/>
  <c r="MN272" i="87"/>
  <c r="MO272" i="87" s="1"/>
  <c r="MN273" i="87"/>
  <c r="MO273" i="87" s="1"/>
  <c r="MN274" i="87"/>
  <c r="MO274" i="87" s="1"/>
  <c r="MN275" i="87"/>
  <c r="MO275" i="87" s="1"/>
  <c r="MN276" i="87"/>
  <c r="MO276" i="87" s="1"/>
  <c r="MN277" i="87"/>
  <c r="MO277" i="87" s="1"/>
  <c r="MN278" i="87"/>
  <c r="MO278" i="87" s="1"/>
  <c r="MN279" i="87"/>
  <c r="MO279" i="87" s="1"/>
  <c r="MN280" i="87"/>
  <c r="MO280" i="87" s="1"/>
  <c r="MN281" i="87"/>
  <c r="MO281" i="87" s="1"/>
  <c r="MN282" i="87"/>
  <c r="MO282" i="87" s="1"/>
  <c r="MN283" i="87"/>
  <c r="MO283" i="87" s="1"/>
  <c r="MN284" i="87"/>
  <c r="MO284" i="87" s="1"/>
  <c r="MN285" i="87"/>
  <c r="MO285" i="87" s="1"/>
  <c r="MN286" i="87"/>
  <c r="MO286" i="87" s="1"/>
  <c r="MN287" i="87"/>
  <c r="MO287" i="87" s="1"/>
  <c r="MN288" i="87"/>
  <c r="MO288" i="87" s="1"/>
  <c r="MN289" i="87"/>
  <c r="MO289" i="87" s="1"/>
  <c r="MN290" i="87"/>
  <c r="MO290" i="87" s="1"/>
  <c r="MN291" i="87"/>
  <c r="MO291" i="87" s="1"/>
  <c r="MN292" i="87"/>
  <c r="MO292" i="87" s="1"/>
  <c r="MN293" i="87"/>
  <c r="MO293" i="87" s="1"/>
  <c r="MN294" i="87"/>
  <c r="MO294" i="87" s="1"/>
  <c r="MN295" i="87"/>
  <c r="MO295" i="87" s="1"/>
  <c r="MN296" i="87"/>
  <c r="MO296" i="87" s="1"/>
  <c r="MN297" i="87"/>
  <c r="MO297" i="87" s="1"/>
  <c r="MN298" i="87"/>
  <c r="MO298" i="87" s="1"/>
  <c r="MN299" i="87"/>
  <c r="MO299" i="87" s="1"/>
  <c r="MN300" i="87"/>
  <c r="MO300" i="87" s="1"/>
  <c r="MN301" i="87"/>
  <c r="MO301" i="87" s="1"/>
  <c r="MN302" i="87"/>
  <c r="MO302" i="87" s="1"/>
  <c r="MN303" i="87"/>
  <c r="MO303" i="87" s="1"/>
  <c r="MN304" i="87"/>
  <c r="MO304" i="87" s="1"/>
  <c r="MN305" i="87"/>
  <c r="MO305" i="87" s="1"/>
  <c r="MN306" i="87"/>
  <c r="MO306" i="87" s="1"/>
  <c r="MN307" i="87"/>
  <c r="MO307" i="87" s="1"/>
  <c r="MN308" i="87"/>
  <c r="MO308" i="87" s="1"/>
  <c r="MN309" i="87"/>
  <c r="MO309" i="87" s="1"/>
  <c r="MN310" i="87"/>
  <c r="MO310" i="87" s="1"/>
  <c r="MN311" i="87"/>
  <c r="MO311" i="87" s="1"/>
  <c r="MN312" i="87"/>
  <c r="MO312" i="87" s="1"/>
  <c r="MN313" i="87"/>
  <c r="MO313" i="87" s="1"/>
  <c r="MN314" i="87"/>
  <c r="MO314" i="87" s="1"/>
  <c r="MN315" i="87"/>
  <c r="MO315" i="87" s="1"/>
  <c r="MN316" i="87"/>
  <c r="MO316" i="87" s="1"/>
  <c r="MN317" i="87"/>
  <c r="MO317" i="87" s="1"/>
  <c r="MN318" i="87"/>
  <c r="MO318" i="87" s="1"/>
  <c r="MN319" i="87"/>
  <c r="MO319" i="87" s="1"/>
  <c r="MN320" i="87"/>
  <c r="MO320" i="87" s="1"/>
  <c r="MN321" i="87"/>
  <c r="MO321" i="87" s="1"/>
  <c r="MN322" i="87"/>
  <c r="MO322" i="87" s="1"/>
  <c r="MN323" i="87"/>
  <c r="MO323" i="87" s="1"/>
  <c r="MN324" i="87"/>
  <c r="MO324" i="87" s="1"/>
  <c r="MN325" i="87"/>
  <c r="MO325" i="87" s="1"/>
  <c r="MN326" i="87"/>
  <c r="MO326" i="87" s="1"/>
  <c r="MN327" i="87"/>
  <c r="MO327" i="87" s="1"/>
  <c r="MN328" i="87"/>
  <c r="MO328" i="87" s="1"/>
  <c r="MN329" i="87"/>
  <c r="MO329" i="87" s="1"/>
  <c r="MN330" i="87"/>
  <c r="MO330" i="87" s="1"/>
  <c r="MN331" i="87"/>
  <c r="MO331" i="87" s="1"/>
  <c r="MN332" i="87"/>
  <c r="MO332" i="87" s="1"/>
  <c r="MN333" i="87"/>
  <c r="MO333" i="87" s="1"/>
  <c r="MN334" i="87"/>
  <c r="MO334" i="87" s="1"/>
  <c r="MN335" i="87"/>
  <c r="MO335" i="87" s="1"/>
  <c r="MN336" i="87"/>
  <c r="MO336" i="87" s="1"/>
  <c r="MN337" i="87"/>
  <c r="MO337" i="87" s="1"/>
  <c r="MN338" i="87"/>
  <c r="MO338" i="87" s="1"/>
  <c r="MN339" i="87"/>
  <c r="MO339" i="87" s="1"/>
  <c r="MN340" i="87"/>
  <c r="MO340" i="87" s="1"/>
  <c r="MN341" i="87"/>
  <c r="MO341" i="87" s="1"/>
  <c r="MN342" i="87"/>
  <c r="MO342" i="87" s="1"/>
  <c r="MN343" i="87"/>
  <c r="MO343" i="87" s="1"/>
  <c r="MN344" i="87"/>
  <c r="MO344" i="87" s="1"/>
  <c r="MN345" i="87"/>
  <c r="MO345" i="87" s="1"/>
  <c r="MN346" i="87"/>
  <c r="MO346" i="87" s="1"/>
  <c r="MN347" i="87"/>
  <c r="MO347" i="87" s="1"/>
  <c r="MN348" i="87"/>
  <c r="MO348" i="87" s="1"/>
  <c r="MN349" i="87"/>
  <c r="MO349" i="87" s="1"/>
  <c r="MN350" i="87"/>
  <c r="MO350" i="87" s="1"/>
  <c r="MN351" i="87"/>
  <c r="MO351" i="87" s="1"/>
  <c r="MN352" i="87"/>
  <c r="MO352" i="87" s="1"/>
  <c r="MN353" i="87"/>
  <c r="MO353" i="87" s="1"/>
  <c r="MN354" i="87"/>
  <c r="MO354" i="87" s="1"/>
  <c r="MN355" i="87"/>
  <c r="MO355" i="87" s="1"/>
  <c r="MN356" i="87"/>
  <c r="MO356" i="87" s="1"/>
  <c r="MN357" i="87"/>
  <c r="MO357" i="87" s="1"/>
  <c r="MN358" i="87"/>
  <c r="MO358" i="87" s="1"/>
  <c r="MN359" i="87"/>
  <c r="MO359" i="87" s="1"/>
  <c r="MN360" i="87"/>
  <c r="MO360" i="87" s="1"/>
  <c r="MN361" i="87"/>
  <c r="MO361" i="87" s="1"/>
  <c r="MN362" i="87"/>
  <c r="MO362" i="87" s="1"/>
  <c r="MN363" i="87"/>
  <c r="MO363" i="87" s="1"/>
  <c r="MN364" i="87"/>
  <c r="MO364" i="87" s="1"/>
  <c r="MN365" i="87"/>
  <c r="MO365" i="87" s="1"/>
  <c r="MN366" i="87"/>
  <c r="MO366" i="87" s="1"/>
  <c r="MN367" i="87"/>
  <c r="MO367" i="87" s="1"/>
  <c r="MN368" i="87"/>
  <c r="MO368" i="87" s="1"/>
  <c r="MN369" i="87"/>
  <c r="MO369" i="87" s="1"/>
  <c r="MN370" i="87"/>
  <c r="MO370" i="87" s="1"/>
  <c r="MN371" i="87"/>
  <c r="MO371" i="87" s="1"/>
  <c r="MN372" i="87"/>
  <c r="MO372" i="87" s="1"/>
  <c r="MN373" i="87"/>
  <c r="MO373" i="87" s="1"/>
  <c r="MN374" i="87"/>
  <c r="MO374" i="87" s="1"/>
  <c r="MN375" i="87"/>
  <c r="MO375" i="87" s="1"/>
  <c r="MN376" i="87"/>
  <c r="MO376" i="87" s="1"/>
  <c r="MN377" i="87"/>
  <c r="MO377" i="87" s="1"/>
  <c r="MN378" i="87"/>
  <c r="MO378" i="87" s="1"/>
  <c r="MN379" i="87"/>
  <c r="MO379" i="87" s="1"/>
  <c r="MN380" i="87"/>
  <c r="MO380" i="87" s="1"/>
  <c r="MN381" i="87"/>
  <c r="MO381" i="87" s="1"/>
  <c r="MN382" i="87"/>
  <c r="MO382" i="87" s="1"/>
  <c r="MN383" i="87"/>
  <c r="MO383" i="87" s="1"/>
  <c r="MN384" i="87"/>
  <c r="MO384" i="87" s="1"/>
  <c r="MN385" i="87"/>
  <c r="MO385" i="87" s="1"/>
  <c r="MN386" i="87"/>
  <c r="MO386" i="87" s="1"/>
  <c r="MN387" i="87"/>
  <c r="MO387" i="87" s="1"/>
  <c r="MN388" i="87"/>
  <c r="MO388" i="87" s="1"/>
  <c r="MN389" i="87"/>
  <c r="MO389" i="87" s="1"/>
  <c r="MN390" i="87"/>
  <c r="MO390" i="87" s="1"/>
  <c r="MN391" i="87"/>
  <c r="MO391" i="87" s="1"/>
  <c r="MN392" i="87"/>
  <c r="MO392" i="87" s="1"/>
  <c r="MN393" i="87"/>
  <c r="MO393" i="87" s="1"/>
  <c r="MN394" i="87"/>
  <c r="MO394" i="87" s="1"/>
  <c r="MN395" i="87"/>
  <c r="MO395" i="87" s="1"/>
  <c r="MN396" i="87"/>
  <c r="MO396" i="87" s="1"/>
  <c r="MN397" i="87"/>
  <c r="MO397" i="87" s="1"/>
  <c r="MN398" i="87"/>
  <c r="MO398" i="87" s="1"/>
  <c r="MN399" i="87"/>
  <c r="MO399" i="87" s="1"/>
  <c r="MN400" i="87"/>
  <c r="MO400" i="87" s="1"/>
  <c r="MN401" i="87"/>
  <c r="MO401" i="87" s="1"/>
  <c r="MN402" i="87"/>
  <c r="MO402" i="87" s="1"/>
  <c r="MN403" i="87"/>
  <c r="MO403" i="87" s="1"/>
  <c r="MN404" i="87"/>
  <c r="MO404" i="87" s="1"/>
  <c r="MN405" i="87"/>
  <c r="MO405" i="87" s="1"/>
  <c r="MN406" i="87"/>
  <c r="MO406" i="87" s="1"/>
  <c r="MN407" i="87"/>
  <c r="MO407" i="87" s="1"/>
  <c r="MN408" i="87"/>
  <c r="MO408" i="87" s="1"/>
  <c r="MN409" i="87"/>
  <c r="MO409" i="87" s="1"/>
  <c r="MN410" i="87"/>
  <c r="MO410" i="87" s="1"/>
  <c r="MN411" i="87"/>
  <c r="MO411" i="87" s="1"/>
  <c r="MN412" i="87"/>
  <c r="MO412" i="87" s="1"/>
  <c r="MN413" i="87"/>
  <c r="MO413" i="87" s="1"/>
  <c r="MN414" i="87"/>
  <c r="MO414" i="87" s="1"/>
  <c r="MN415" i="87"/>
  <c r="MO415" i="87" s="1"/>
  <c r="MN416" i="87"/>
  <c r="MO416" i="87" s="1"/>
  <c r="MN417" i="87"/>
  <c r="MO417" i="87" s="1"/>
  <c r="MN418" i="87"/>
  <c r="MO418" i="87" s="1"/>
  <c r="MN419" i="87"/>
  <c r="MO419" i="87" s="1"/>
  <c r="MN420" i="87"/>
  <c r="MO420" i="87" s="1"/>
  <c r="MN421" i="87"/>
  <c r="MO421" i="87" s="1"/>
  <c r="MN422" i="87"/>
  <c r="MO422" i="87" s="1"/>
  <c r="MN423" i="87"/>
  <c r="MO423" i="87" s="1"/>
  <c r="MN424" i="87"/>
  <c r="MO424" i="87" s="1"/>
  <c r="MN425" i="87"/>
  <c r="MO425" i="87" s="1"/>
  <c r="MN426" i="87"/>
  <c r="MO426" i="87" s="1"/>
  <c r="MN427" i="87"/>
  <c r="MO427" i="87" s="1"/>
  <c r="MN428" i="87"/>
  <c r="MO428" i="87" s="1"/>
  <c r="MN429" i="87"/>
  <c r="MO429" i="87" s="1"/>
  <c r="MN430" i="87"/>
  <c r="MO430" i="87" s="1"/>
  <c r="MN431" i="87"/>
  <c r="MO431" i="87" s="1"/>
  <c r="MN432" i="87"/>
  <c r="MO432" i="87" s="1"/>
  <c r="MN433" i="87"/>
  <c r="MO433" i="87" s="1"/>
  <c r="MN434" i="87"/>
  <c r="MO434" i="87" s="1"/>
  <c r="MN435" i="87"/>
  <c r="MO435" i="87" s="1"/>
  <c r="MN436" i="87"/>
  <c r="MO436" i="87" s="1"/>
  <c r="MN437" i="87"/>
  <c r="MO437" i="87" s="1"/>
  <c r="MN438" i="87"/>
  <c r="MO438" i="87" s="1"/>
  <c r="MN439" i="87"/>
  <c r="MO439" i="87" s="1"/>
  <c r="MN440" i="87"/>
  <c r="MO440" i="87" s="1"/>
  <c r="MN441" i="87"/>
  <c r="MO441" i="87" s="1"/>
  <c r="MN442" i="87"/>
  <c r="MO442" i="87" s="1"/>
  <c r="MN443" i="87"/>
  <c r="MO443" i="87" s="1"/>
  <c r="MN444" i="87"/>
  <c r="MO444" i="87" s="1"/>
  <c r="MN445" i="87"/>
  <c r="MO445" i="87" s="1"/>
  <c r="MN446" i="87"/>
  <c r="MO446" i="87" s="1"/>
  <c r="MN447" i="87"/>
  <c r="MO447" i="87" s="1"/>
  <c r="MN448" i="87"/>
  <c r="MO448" i="87" s="1"/>
  <c r="MN449" i="87"/>
  <c r="MO449" i="87" s="1"/>
  <c r="MN450" i="87"/>
  <c r="MO450" i="87" s="1"/>
  <c r="MN451" i="87"/>
  <c r="MO451" i="87" s="1"/>
  <c r="MN452" i="87"/>
  <c r="MO452" i="87" s="1"/>
  <c r="MN453" i="87"/>
  <c r="MO453" i="87" s="1"/>
  <c r="MN454" i="87"/>
  <c r="MO454" i="87" s="1"/>
  <c r="MN455" i="87"/>
  <c r="MO455" i="87" s="1"/>
  <c r="MN456" i="87"/>
  <c r="MO456" i="87" s="1"/>
  <c r="MN457" i="87"/>
  <c r="MO457" i="87" s="1"/>
  <c r="MN458" i="87"/>
  <c r="MO458" i="87" s="1"/>
  <c r="MN459" i="87"/>
  <c r="MO459" i="87" s="1"/>
  <c r="MN460" i="87"/>
  <c r="MO460" i="87" s="1"/>
  <c r="MN461" i="87"/>
  <c r="MO461" i="87" s="1"/>
  <c r="MN462" i="87"/>
  <c r="MO462" i="87" s="1"/>
  <c r="MN463" i="87"/>
  <c r="MO463" i="87" s="1"/>
  <c r="MN464" i="87"/>
  <c r="MO464" i="87" s="1"/>
  <c r="MN465" i="87"/>
  <c r="MO465" i="87" s="1"/>
  <c r="MN466" i="87"/>
  <c r="MO466" i="87" s="1"/>
  <c r="MN467" i="87"/>
  <c r="MO467" i="87" s="1"/>
  <c r="MN468" i="87"/>
  <c r="MO468" i="87" s="1"/>
  <c r="MN469" i="87"/>
  <c r="MO469" i="87" s="1"/>
  <c r="MN470" i="87"/>
  <c r="MO470" i="87" s="1"/>
  <c r="MN471" i="87"/>
  <c r="MO471" i="87" s="1"/>
  <c r="MN472" i="87"/>
  <c r="MO472" i="87" s="1"/>
  <c r="MN473" i="87"/>
  <c r="MO473" i="87" s="1"/>
  <c r="MN474" i="87"/>
  <c r="MO474" i="87" s="1"/>
  <c r="MN475" i="87"/>
  <c r="MO475" i="87" s="1"/>
  <c r="MN476" i="87"/>
  <c r="MO476" i="87" s="1"/>
  <c r="MN477" i="87"/>
  <c r="MO477" i="87" s="1"/>
  <c r="MN478" i="87"/>
  <c r="MO478" i="87" s="1"/>
  <c r="MN479" i="87"/>
  <c r="MO479" i="87" s="1"/>
  <c r="MN480" i="87"/>
  <c r="MO480" i="87" s="1"/>
  <c r="MN481" i="87"/>
  <c r="MO481" i="87" s="1"/>
  <c r="MN482" i="87"/>
  <c r="MO482" i="87" s="1"/>
  <c r="MN483" i="87"/>
  <c r="MO483" i="87" s="1"/>
  <c r="MN484" i="87"/>
  <c r="MO484" i="87" s="1"/>
  <c r="MN485" i="87"/>
  <c r="MO485" i="87" s="1"/>
  <c r="MN486" i="87"/>
  <c r="MO486" i="87" s="1"/>
  <c r="MN487" i="87"/>
  <c r="MO487" i="87" s="1"/>
  <c r="MN488" i="87"/>
  <c r="MO488" i="87" s="1"/>
  <c r="MN489" i="87"/>
  <c r="MO489" i="87" s="1"/>
  <c r="MN490" i="87"/>
  <c r="MO490" i="87" s="1"/>
  <c r="MN491" i="87"/>
  <c r="MO491" i="87" s="1"/>
  <c r="MN492" i="87"/>
  <c r="MO492" i="87" s="1"/>
  <c r="MN493" i="87"/>
  <c r="MO493" i="87" s="1"/>
  <c r="MN494" i="87"/>
  <c r="MO494" i="87" s="1"/>
  <c r="MN495" i="87"/>
  <c r="MO495" i="87" s="1"/>
  <c r="MN496" i="87"/>
  <c r="MO496" i="87" s="1"/>
  <c r="MN497" i="87"/>
  <c r="MO497" i="87" s="1"/>
  <c r="MN498" i="87"/>
  <c r="MO498" i="87" s="1"/>
  <c r="MN499" i="87"/>
  <c r="MO499" i="87" s="1"/>
  <c r="MN500" i="87"/>
  <c r="MO500" i="87" s="1"/>
  <c r="MN501" i="87"/>
  <c r="MO501" i="87" s="1"/>
  <c r="MN502" i="87"/>
  <c r="MO502" i="87" s="1"/>
  <c r="MN503" i="87"/>
  <c r="MO503" i="87" s="1"/>
  <c r="MN504" i="87"/>
  <c r="MO504" i="87" s="1"/>
  <c r="MN505" i="87"/>
  <c r="MO505" i="87" s="1"/>
  <c r="MN506" i="87"/>
  <c r="MO506" i="87" s="1"/>
  <c r="MN507" i="87"/>
  <c r="MO507" i="87" s="1"/>
  <c r="MN508" i="87"/>
  <c r="MO508" i="87" s="1"/>
  <c r="MN509" i="87"/>
  <c r="MO509" i="87" s="1"/>
  <c r="MN510" i="87"/>
  <c r="MO510" i="87" s="1"/>
  <c r="MN511" i="87"/>
  <c r="MO511" i="87" s="1"/>
  <c r="MN512" i="87"/>
  <c r="MO512" i="87" s="1"/>
  <c r="MN513" i="87"/>
  <c r="MO513" i="87" s="1"/>
  <c r="MN514" i="87"/>
  <c r="MO514" i="87" s="1"/>
  <c r="MN515" i="87"/>
  <c r="MO515" i="87" s="1"/>
  <c r="MN516" i="87"/>
  <c r="MO516" i="87" s="1"/>
  <c r="MN517" i="87"/>
  <c r="MO517" i="87" s="1"/>
  <c r="MN518" i="87"/>
  <c r="MO518" i="87" s="1"/>
  <c r="MN519" i="87"/>
  <c r="MO519" i="87" s="1"/>
  <c r="MN520" i="87"/>
  <c r="MO520" i="87" s="1"/>
  <c r="MN521" i="87"/>
  <c r="MO521" i="87" s="1"/>
  <c r="MN522" i="87"/>
  <c r="MO522" i="87" s="1"/>
  <c r="MN523" i="87"/>
  <c r="MO523" i="87" s="1"/>
  <c r="MN524" i="87"/>
  <c r="MO524" i="87" s="1"/>
  <c r="MN525" i="87"/>
  <c r="MO525" i="87" s="1"/>
  <c r="MN526" i="87"/>
  <c r="MO526" i="87" s="1"/>
  <c r="MN527" i="87"/>
  <c r="MO527" i="87" s="1"/>
  <c r="MN528" i="87"/>
  <c r="MO528" i="87" s="1"/>
  <c r="MN529" i="87"/>
  <c r="MO529" i="87" s="1"/>
  <c r="MN530" i="87"/>
  <c r="MO530" i="87" s="1"/>
  <c r="MN531" i="87"/>
  <c r="MO531" i="87" s="1"/>
  <c r="MN532" i="87"/>
  <c r="MO532" i="87" s="1"/>
  <c r="MN533" i="87"/>
  <c r="MO533" i="87" s="1"/>
  <c r="MN534" i="87"/>
  <c r="MO534" i="87" s="1"/>
  <c r="MN535" i="87"/>
  <c r="MO535" i="87" s="1"/>
  <c r="MN536" i="87"/>
  <c r="MO536" i="87" s="1"/>
  <c r="MN537" i="87"/>
  <c r="MO537" i="87" s="1"/>
  <c r="MN538" i="87"/>
  <c r="MO538" i="87" s="1"/>
  <c r="MN539" i="87"/>
  <c r="MO539" i="87" s="1"/>
  <c r="ES5" i="5"/>
  <c r="NC530" i="87" l="1"/>
  <c r="NC509" i="87"/>
  <c r="NC490" i="87"/>
  <c r="NC466" i="87"/>
  <c r="NC445" i="87"/>
  <c r="NC426" i="87"/>
  <c r="NC402" i="87"/>
  <c r="NC381" i="87"/>
  <c r="NC362" i="87"/>
  <c r="NC338" i="87"/>
  <c r="NC317" i="87"/>
  <c r="NC298" i="87"/>
  <c r="NC274" i="87"/>
  <c r="NC253" i="87"/>
  <c r="NC234" i="87"/>
  <c r="NC210" i="87"/>
  <c r="NC189" i="87"/>
  <c r="NC170" i="87"/>
  <c r="NC146" i="87"/>
  <c r="NC125" i="87"/>
  <c r="NC106" i="87"/>
  <c r="NC82" i="87"/>
  <c r="NC61" i="87"/>
  <c r="NC42" i="87"/>
  <c r="NC18" i="87"/>
  <c r="ND539" i="87"/>
  <c r="ND507" i="87"/>
  <c r="ND475" i="87"/>
  <c r="ND443" i="87"/>
  <c r="ND411" i="87"/>
  <c r="ND379" i="87"/>
  <c r="ND347" i="87"/>
  <c r="ND315" i="87"/>
  <c r="ND283" i="87"/>
  <c r="ND251" i="87"/>
  <c r="ND219" i="87"/>
  <c r="ND187" i="87"/>
  <c r="ND155" i="87"/>
  <c r="ND123" i="87"/>
  <c r="ND91" i="87"/>
  <c r="ND59" i="87"/>
  <c r="ND27" i="87"/>
  <c r="NE537" i="87"/>
  <c r="NE505" i="87"/>
  <c r="NE473" i="87"/>
  <c r="NE441" i="87"/>
  <c r="NE409" i="87"/>
  <c r="NE377" i="87"/>
  <c r="NE345" i="87"/>
  <c r="NE313" i="87"/>
  <c r="NE281" i="87"/>
  <c r="NE249" i="87"/>
  <c r="NE217" i="87"/>
  <c r="NE185" i="87"/>
  <c r="NE153" i="87"/>
  <c r="NE121" i="87"/>
  <c r="NE89" i="87"/>
  <c r="NE57" i="87"/>
  <c r="NE25" i="87"/>
  <c r="NG533" i="87"/>
  <c r="NG501" i="87"/>
  <c r="NG469" i="87"/>
  <c r="NG437" i="87"/>
  <c r="NG405" i="87"/>
  <c r="NG373" i="87"/>
  <c r="NG341" i="87"/>
  <c r="NG309" i="87"/>
  <c r="NG277" i="87"/>
  <c r="NG245" i="87"/>
  <c r="NG213" i="87"/>
  <c r="NG181" i="87"/>
  <c r="NG149" i="87"/>
  <c r="NG117" i="87"/>
  <c r="NG85" i="87"/>
  <c r="NG53" i="87"/>
  <c r="NG21" i="87"/>
  <c r="NI29" i="87"/>
  <c r="NI25" i="87"/>
  <c r="NI5" i="87"/>
  <c r="OC528" i="87" a="1"/>
  <c r="OC528" i="87" s="1"/>
  <c r="NT528" i="87"/>
  <c r="NS510" i="87"/>
  <c r="NV510" i="87" a="1"/>
  <c r="NV510" i="87" s="1"/>
  <c r="NQ510" i="87"/>
  <c r="NS474" i="87"/>
  <c r="NQ474" i="87"/>
  <c r="NU474" i="87"/>
  <c r="OC468" i="87" a="1"/>
  <c r="OC468" i="87" s="1"/>
  <c r="NR468" i="87"/>
  <c r="NL423" i="87"/>
  <c r="NQ406" i="87"/>
  <c r="NS406" i="87"/>
  <c r="NL380" i="87"/>
  <c r="NR380" i="87" s="1"/>
  <c r="NU371" i="87"/>
  <c r="NR371" i="87"/>
  <c r="NU361" i="87"/>
  <c r="NX361" i="87" a="1"/>
  <c r="NX361" i="87" s="1"/>
  <c r="NQ361" i="87"/>
  <c r="NT361" i="87"/>
  <c r="OB361" i="87" a="1"/>
  <c r="OB361" i="87" s="1"/>
  <c r="NS361" i="87"/>
  <c r="NM342" i="87"/>
  <c r="NS342" i="87"/>
  <c r="NR315" i="87"/>
  <c r="NT315" i="87"/>
  <c r="NX291" i="87" a="1"/>
  <c r="NX291" i="87" s="1"/>
  <c r="NR291" i="87"/>
  <c r="NL276" i="87"/>
  <c r="NR276" i="87" s="1"/>
  <c r="NL264" i="87"/>
  <c r="NU254" i="87"/>
  <c r="NQ254" i="87"/>
  <c r="NX241" i="87" a="1"/>
  <c r="NX241" i="87" s="1"/>
  <c r="NW241" i="87" a="1"/>
  <c r="NW241" i="87" s="1"/>
  <c r="NS241" i="87"/>
  <c r="OD241" i="87" a="1"/>
  <c r="OD241" i="87" s="1"/>
  <c r="NQ241" i="87"/>
  <c r="NM218" i="87"/>
  <c r="NU218" i="87"/>
  <c r="NS218" i="87"/>
  <c r="OC218" i="87" a="1"/>
  <c r="OC218" i="87" s="1"/>
  <c r="NV214" i="87" a="1"/>
  <c r="NV214" i="87" s="1"/>
  <c r="NQ214" i="87"/>
  <c r="NX209" i="87" a="1"/>
  <c r="NX209" i="87" s="1"/>
  <c r="NS209" i="87"/>
  <c r="NQ209" i="87"/>
  <c r="OB205" i="87" a="1"/>
  <c r="OB205" i="87" s="1"/>
  <c r="NX205" i="87" a="1"/>
  <c r="NX205" i="87" s="1"/>
  <c r="NS193" i="87"/>
  <c r="NW193" i="87" a="1"/>
  <c r="NW193" i="87" s="1"/>
  <c r="OB193" i="87" a="1"/>
  <c r="OB193" i="87" s="1"/>
  <c r="NL163" i="87"/>
  <c r="NU141" i="87"/>
  <c r="OD141" i="87" a="1"/>
  <c r="OD141" i="87" s="1"/>
  <c r="OC141" i="87" a="1"/>
  <c r="OC141" i="87" s="1"/>
  <c r="NW121" i="87" a="1"/>
  <c r="NW121" i="87" s="1"/>
  <c r="NU121" i="87"/>
  <c r="NQ121" i="87"/>
  <c r="NV121" i="87" a="1"/>
  <c r="NV121" i="87" s="1"/>
  <c r="NM117" i="87"/>
  <c r="NX117" i="87" a="1"/>
  <c r="NX117" i="87" s="1"/>
  <c r="NU117" i="87"/>
  <c r="NS117" i="87"/>
  <c r="NU110" i="87"/>
  <c r="OD110" i="87" a="1"/>
  <c r="OD110" i="87" s="1"/>
  <c r="NQ110" i="87"/>
  <c r="NS105" i="87"/>
  <c r="NQ105" i="87"/>
  <c r="NT101" i="87"/>
  <c r="NU101" i="87"/>
  <c r="NM82" i="87"/>
  <c r="NX82" i="87" a="1"/>
  <c r="NX82" i="87" s="1"/>
  <c r="NS82" i="87"/>
  <c r="NU78" i="87"/>
  <c r="NQ78" i="87"/>
  <c r="NT69" i="87"/>
  <c r="NS69" i="87"/>
  <c r="NQ69" i="87"/>
  <c r="NV53" i="87" a="1"/>
  <c r="NV53" i="87" s="1"/>
  <c r="NS53" i="87"/>
  <c r="NU45" i="87"/>
  <c r="NQ45" i="87"/>
  <c r="NR16" i="87"/>
  <c r="NW16" i="87" a="1"/>
  <c r="NW16" i="87" s="1"/>
  <c r="NT16" i="87"/>
  <c r="NM445" i="87"/>
  <c r="OJ445" i="87" s="1"/>
  <c r="NM254" i="87"/>
  <c r="NM214" i="87"/>
  <c r="NM194" i="87"/>
  <c r="NM110" i="87"/>
  <c r="NC525" i="87"/>
  <c r="NC506" i="87"/>
  <c r="NC482" i="87"/>
  <c r="NC461" i="87"/>
  <c r="NC442" i="87"/>
  <c r="NC418" i="87"/>
  <c r="NC397" i="87"/>
  <c r="NC378" i="87"/>
  <c r="NC354" i="87"/>
  <c r="NC333" i="87"/>
  <c r="NC314" i="87"/>
  <c r="NC290" i="87"/>
  <c r="NC269" i="87"/>
  <c r="NC250" i="87"/>
  <c r="NC226" i="87"/>
  <c r="NC205" i="87"/>
  <c r="NC186" i="87"/>
  <c r="NC162" i="87"/>
  <c r="NC141" i="87"/>
  <c r="NC122" i="87"/>
  <c r="NC98" i="87"/>
  <c r="NC77" i="87"/>
  <c r="NC58" i="87"/>
  <c r="NC34" i="87"/>
  <c r="NC13" i="87"/>
  <c r="ND531" i="87"/>
  <c r="ND499" i="87"/>
  <c r="ND467" i="87"/>
  <c r="ND435" i="87"/>
  <c r="ND403" i="87"/>
  <c r="ND371" i="87"/>
  <c r="ND339" i="87"/>
  <c r="ND307" i="87"/>
  <c r="ND275" i="87"/>
  <c r="ND243" i="87"/>
  <c r="ND211" i="87"/>
  <c r="ND179" i="87"/>
  <c r="ND147" i="87"/>
  <c r="ND115" i="87"/>
  <c r="ND83" i="87"/>
  <c r="ND51" i="87"/>
  <c r="ND19" i="87"/>
  <c r="NG522" i="87"/>
  <c r="NG458" i="87"/>
  <c r="NG394" i="87"/>
  <c r="NG330" i="87"/>
  <c r="NG266" i="87"/>
  <c r="NG202" i="87"/>
  <c r="NG138" i="87"/>
  <c r="NG74" i="87"/>
  <c r="NG10" i="87"/>
  <c r="NI265" i="87"/>
  <c r="NI85" i="87"/>
  <c r="NU526" i="87"/>
  <c r="NV526" i="87" a="1"/>
  <c r="NV526" i="87" s="1"/>
  <c r="NU506" i="87"/>
  <c r="NS506" i="87"/>
  <c r="NV482" i="87" a="1"/>
  <c r="NV482" i="87" s="1"/>
  <c r="NX482" i="87" a="1"/>
  <c r="NX482" i="87" s="1"/>
  <c r="NQ482" i="87"/>
  <c r="NS482" i="87"/>
  <c r="NU473" i="87"/>
  <c r="NQ473" i="87"/>
  <c r="NX473" i="87" a="1"/>
  <c r="NX473" i="87" s="1"/>
  <c r="NS473" i="87"/>
  <c r="NV457" i="87" a="1"/>
  <c r="NV457" i="87" s="1"/>
  <c r="NU457" i="87"/>
  <c r="OB457" i="87" a="1"/>
  <c r="OB457" i="87" s="1"/>
  <c r="NW457" i="87" a="1"/>
  <c r="NW457" i="87" s="1"/>
  <c r="OB421" i="87" a="1"/>
  <c r="OB421" i="87" s="1"/>
  <c r="NT421" i="87"/>
  <c r="NQ421" i="87"/>
  <c r="NS421" i="87"/>
  <c r="NR411" i="87"/>
  <c r="NT411" i="87"/>
  <c r="NQ405" i="87"/>
  <c r="NV405" i="87" a="1"/>
  <c r="NV405" i="87" s="1"/>
  <c r="NU405" i="87"/>
  <c r="NM369" i="87"/>
  <c r="OD369" i="87" a="1"/>
  <c r="OD369" i="87" s="1"/>
  <c r="NS354" i="87"/>
  <c r="NX354" i="87" a="1"/>
  <c r="NX354" i="87" s="1"/>
  <c r="NS314" i="87"/>
  <c r="NQ314" i="87"/>
  <c r="NQ310" i="87"/>
  <c r="NS310" i="87"/>
  <c r="NW310" i="87" a="1"/>
  <c r="NW310" i="87" s="1"/>
  <c r="NT299" i="87"/>
  <c r="OB299" i="87" a="1"/>
  <c r="OB299" i="87" s="1"/>
  <c r="NR299" i="87"/>
  <c r="NS290" i="87"/>
  <c r="NQ290" i="87"/>
  <c r="NL275" i="87"/>
  <c r="NQ238" i="87"/>
  <c r="NS238" i="87"/>
  <c r="NW223" i="87" a="1"/>
  <c r="NW223" i="87" s="1"/>
  <c r="NU223" i="87"/>
  <c r="NT217" i="87"/>
  <c r="NQ217" i="87"/>
  <c r="OB174" i="87" a="1"/>
  <c r="OB174" i="87" s="1"/>
  <c r="NV174" i="87" a="1"/>
  <c r="NV174" i="87" s="1"/>
  <c r="NQ174" i="87"/>
  <c r="OD158" i="87" a="1"/>
  <c r="OD158" i="87" s="1"/>
  <c r="NU158" i="87"/>
  <c r="NQ158" i="87"/>
  <c r="NU153" i="87"/>
  <c r="NS153" i="87"/>
  <c r="NQ153" i="87"/>
  <c r="OB93" i="87" a="1"/>
  <c r="OB93" i="87" s="1"/>
  <c r="NS93" i="87"/>
  <c r="NQ93" i="87"/>
  <c r="NV68" i="87" a="1"/>
  <c r="NV68" i="87" s="1"/>
  <c r="NT68" i="87"/>
  <c r="OB9" i="87" a="1"/>
  <c r="OB9" i="87" s="1"/>
  <c r="NQ9" i="87"/>
  <c r="NL4" i="87"/>
  <c r="NM506" i="87"/>
  <c r="NZ506" i="87" s="1"/>
  <c r="NM386" i="87"/>
  <c r="NM253" i="87"/>
  <c r="NM213" i="87"/>
  <c r="NM153" i="87"/>
  <c r="NM78" i="87"/>
  <c r="NM45" i="87"/>
  <c r="NC498" i="87"/>
  <c r="NC477" i="87"/>
  <c r="NC434" i="87"/>
  <c r="NC413" i="87"/>
  <c r="NC370" i="87"/>
  <c r="NC349" i="87"/>
  <c r="NC306" i="87"/>
  <c r="NC285" i="87"/>
  <c r="NC242" i="87"/>
  <c r="NC221" i="87"/>
  <c r="NC178" i="87"/>
  <c r="NC157" i="87"/>
  <c r="NC114" i="87"/>
  <c r="NC93" i="87"/>
  <c r="NC50" i="87"/>
  <c r="NC29" i="87"/>
  <c r="ND523" i="87"/>
  <c r="ND491" i="87"/>
  <c r="ND459" i="87"/>
  <c r="ND427" i="87"/>
  <c r="ND395" i="87"/>
  <c r="ND363" i="87"/>
  <c r="ND331" i="87"/>
  <c r="ND299" i="87"/>
  <c r="ND267" i="87"/>
  <c r="ND235" i="87"/>
  <c r="ND203" i="87"/>
  <c r="ND171" i="87"/>
  <c r="ND139" i="87"/>
  <c r="ND107" i="87"/>
  <c r="ND75" i="87"/>
  <c r="ND43" i="87"/>
  <c r="ND11" i="87"/>
  <c r="NE521" i="87"/>
  <c r="NE489" i="87"/>
  <c r="NE457" i="87"/>
  <c r="NE425" i="87"/>
  <c r="NE393" i="87"/>
  <c r="NE361" i="87"/>
  <c r="NE329" i="87"/>
  <c r="NE297" i="87"/>
  <c r="NE265" i="87"/>
  <c r="NE233" i="87"/>
  <c r="NE201" i="87"/>
  <c r="NE169" i="87"/>
  <c r="NE137" i="87"/>
  <c r="NE105" i="87"/>
  <c r="NE73" i="87"/>
  <c r="NE41" i="87"/>
  <c r="NE9" i="87"/>
  <c r="NG517" i="87"/>
  <c r="NG485" i="87"/>
  <c r="NG453" i="87"/>
  <c r="NG421" i="87"/>
  <c r="NG389" i="87"/>
  <c r="NG357" i="87"/>
  <c r="NG325" i="87"/>
  <c r="NG293" i="87"/>
  <c r="NG261" i="87"/>
  <c r="NG229" i="87"/>
  <c r="NG197" i="87"/>
  <c r="NG165" i="87"/>
  <c r="NG133" i="87"/>
  <c r="NG101" i="87"/>
  <c r="NG69" i="87"/>
  <c r="NG37" i="87"/>
  <c r="NG5" i="87"/>
  <c r="NI397" i="87"/>
  <c r="NI285" i="87"/>
  <c r="NI197" i="87"/>
  <c r="NQ530" i="87"/>
  <c r="NW530" i="87" a="1"/>
  <c r="NW530" i="87" s="1"/>
  <c r="NS530" i="87"/>
  <c r="NW518" i="87" a="1"/>
  <c r="NW518" i="87" s="1"/>
  <c r="NQ518" i="87"/>
  <c r="NU495" i="87"/>
  <c r="OD495" i="87" a="1"/>
  <c r="OD495" i="87" s="1"/>
  <c r="NT495" i="87"/>
  <c r="NW487" i="87" a="1"/>
  <c r="NW487" i="87" s="1"/>
  <c r="NT487" i="87"/>
  <c r="OD487" i="87" a="1"/>
  <c r="OD487" i="87" s="1"/>
  <c r="NQ438" i="87"/>
  <c r="NS438" i="87"/>
  <c r="NS430" i="87"/>
  <c r="NU430" i="87"/>
  <c r="OB430" i="87" a="1"/>
  <c r="OB430" i="87" s="1"/>
  <c r="OD385" i="87" a="1"/>
  <c r="OD385" i="87" s="1"/>
  <c r="NS385" i="87"/>
  <c r="NQ306" i="87"/>
  <c r="NS306" i="87"/>
  <c r="NS289" i="87"/>
  <c r="NW289" i="87" a="1"/>
  <c r="NW289" i="87" s="1"/>
  <c r="OD274" i="87" a="1"/>
  <c r="OD274" i="87" s="1"/>
  <c r="NQ274" i="87"/>
  <c r="OB258" i="87" a="1"/>
  <c r="OB258" i="87" s="1"/>
  <c r="NS258" i="87"/>
  <c r="NR251" i="87"/>
  <c r="NT251" i="87"/>
  <c r="NW191" i="87" a="1"/>
  <c r="NW191" i="87" s="1"/>
  <c r="OB191" i="87" a="1"/>
  <c r="OB191" i="87" s="1"/>
  <c r="NU191" i="87"/>
  <c r="OD177" i="87" a="1"/>
  <c r="OD177" i="87" s="1"/>
  <c r="OB177" i="87" a="1"/>
  <c r="OB177" i="87" s="1"/>
  <c r="NQ177" i="87"/>
  <c r="NS161" i="87"/>
  <c r="NQ161" i="87"/>
  <c r="OD157" i="87" a="1"/>
  <c r="OD157" i="87" s="1"/>
  <c r="NW157" i="87" a="1"/>
  <c r="NW157" i="87" s="1"/>
  <c r="NS157" i="87"/>
  <c r="NL119" i="87"/>
  <c r="NL87" i="87"/>
  <c r="NS58" i="87"/>
  <c r="OC58" i="87" a="1"/>
  <c r="OC58" i="87" s="1"/>
  <c r="NL20" i="87"/>
  <c r="NR12" i="87"/>
  <c r="NM482" i="87"/>
  <c r="OJ482" i="87" s="1"/>
  <c r="NM421" i="87"/>
  <c r="NM377" i="87"/>
  <c r="NM121" i="87"/>
  <c r="NY121" i="87" s="1"/>
  <c r="NM73" i="87"/>
  <c r="OH73" i="87" s="1"/>
  <c r="OR73" i="87" s="1"/>
  <c r="NC538" i="87"/>
  <c r="NC514" i="87"/>
  <c r="NC493" i="87"/>
  <c r="NC474" i="87"/>
  <c r="NC450" i="87"/>
  <c r="NC429" i="87"/>
  <c r="NC410" i="87"/>
  <c r="NC386" i="87"/>
  <c r="NC365" i="87"/>
  <c r="NC346" i="87"/>
  <c r="NC322" i="87"/>
  <c r="NC301" i="87"/>
  <c r="NC282" i="87"/>
  <c r="NC258" i="87"/>
  <c r="NC237" i="87"/>
  <c r="NC218" i="87"/>
  <c r="NC194" i="87"/>
  <c r="NC173" i="87"/>
  <c r="NC154" i="87"/>
  <c r="NC130" i="87"/>
  <c r="NC109" i="87"/>
  <c r="NC90" i="87"/>
  <c r="NC66" i="87"/>
  <c r="NC45" i="87"/>
  <c r="NC26" i="87"/>
  <c r="NC2" i="87"/>
  <c r="ND515" i="87"/>
  <c r="ND483" i="87"/>
  <c r="ND451" i="87"/>
  <c r="ND419" i="87"/>
  <c r="ND387" i="87"/>
  <c r="ND355" i="87"/>
  <c r="ND323" i="87"/>
  <c r="ND291" i="87"/>
  <c r="ND259" i="87"/>
  <c r="ND227" i="87"/>
  <c r="ND195" i="87"/>
  <c r="ND163" i="87"/>
  <c r="ND131" i="87"/>
  <c r="ND99" i="87"/>
  <c r="ND67" i="87"/>
  <c r="ND35" i="87"/>
  <c r="ND3" i="87"/>
  <c r="NI453" i="87"/>
  <c r="NI309" i="87"/>
  <c r="NV533" i="87" a="1"/>
  <c r="NV533" i="87" s="1"/>
  <c r="OB533" i="87" a="1"/>
  <c r="OB533" i="87" s="1"/>
  <c r="NS533" i="87"/>
  <c r="NW529" i="87" a="1"/>
  <c r="NW529" i="87" s="1"/>
  <c r="OB529" i="87" a="1"/>
  <c r="OB529" i="87" s="1"/>
  <c r="NQ529" i="87"/>
  <c r="NU517" i="87"/>
  <c r="NQ517" i="87"/>
  <c r="NS517" i="87"/>
  <c r="NX517" i="87" a="1"/>
  <c r="NX517" i="87" s="1"/>
  <c r="NL475" i="87"/>
  <c r="NW475" i="87" s="1" a="1"/>
  <c r="NW475" i="87" s="1"/>
  <c r="NT441" i="87"/>
  <c r="NV441" i="87" a="1"/>
  <c r="NV441" i="87" s="1"/>
  <c r="NU441" i="87"/>
  <c r="NQ441" i="87"/>
  <c r="OB401" i="87" a="1"/>
  <c r="OB401" i="87" s="1"/>
  <c r="NS401" i="87"/>
  <c r="NW401" i="87" a="1"/>
  <c r="NW401" i="87" s="1"/>
  <c r="NV383" i="87" a="1"/>
  <c r="NV383" i="87" s="1"/>
  <c r="NU383" i="87"/>
  <c r="OB210" i="87" a="1"/>
  <c r="OB210" i="87" s="1"/>
  <c r="NS210" i="87"/>
  <c r="NS206" i="87"/>
  <c r="NQ206" i="87"/>
  <c r="NX206" i="87" a="1"/>
  <c r="NX206" i="87" s="1"/>
  <c r="OD201" i="87" a="1"/>
  <c r="OD201" i="87" s="1"/>
  <c r="NS201" i="87"/>
  <c r="NQ201" i="87"/>
  <c r="NL124" i="87"/>
  <c r="NR124" i="87" s="1"/>
  <c r="OC102" i="87" a="1"/>
  <c r="OC102" i="87" s="1"/>
  <c r="NV102" i="87" a="1"/>
  <c r="NV102" i="87" s="1"/>
  <c r="NS102" i="87"/>
  <c r="NQ102" i="87"/>
  <c r="OB83" i="87" a="1"/>
  <c r="OB83" i="87" s="1"/>
  <c r="NU83" i="87"/>
  <c r="OB55" i="87" a="1"/>
  <c r="OB55" i="87" s="1"/>
  <c r="OD55" i="87" a="1"/>
  <c r="OD55" i="87" s="1"/>
  <c r="NS50" i="87"/>
  <c r="NU50" i="87"/>
  <c r="NQ50" i="87"/>
  <c r="NS46" i="87"/>
  <c r="OC46" i="87" a="1"/>
  <c r="OC46" i="87" s="1"/>
  <c r="NS26" i="87"/>
  <c r="NQ26" i="87"/>
  <c r="OB11" i="87" a="1"/>
  <c r="OB11" i="87" s="1"/>
  <c r="NX11" i="87" a="1"/>
  <c r="NX11" i="87" s="1"/>
  <c r="NM530" i="87"/>
  <c r="OJ530" i="87" s="1"/>
  <c r="NM473" i="87"/>
  <c r="NM406" i="87"/>
  <c r="NM361" i="87"/>
  <c r="OA361" i="87" s="1"/>
  <c r="NM289" i="87"/>
  <c r="OG289" i="87" s="1"/>
  <c r="NM221" i="87"/>
  <c r="NM205" i="87"/>
  <c r="OI205" i="87" s="1"/>
  <c r="NM162" i="87"/>
  <c r="NM118" i="87"/>
  <c r="NM101" i="87"/>
  <c r="NY101" i="87" s="1"/>
  <c r="NM65" i="87"/>
  <c r="OG65" i="87" s="1"/>
  <c r="NM10" i="87"/>
  <c r="OF10" i="87" s="1"/>
  <c r="OW484" i="87"/>
  <c r="OW387" i="87"/>
  <c r="OW323" i="87"/>
  <c r="OW288" i="87"/>
  <c r="OW256" i="87"/>
  <c r="PS256" i="87" s="1"/>
  <c r="OW227" i="87"/>
  <c r="OW195" i="87"/>
  <c r="OX379" i="87"/>
  <c r="OX357" i="87"/>
  <c r="OX321" i="87"/>
  <c r="OX263" i="87"/>
  <c r="OX147" i="87"/>
  <c r="OY445" i="87"/>
  <c r="PS445" i="87" s="1"/>
  <c r="OY247" i="87"/>
  <c r="OZ419" i="87"/>
  <c r="PN510" i="87"/>
  <c r="PT510" i="87"/>
  <c r="OW405" i="87"/>
  <c r="OX405" i="87"/>
  <c r="OZ397" i="87"/>
  <c r="OX397" i="87"/>
  <c r="OY349" i="87"/>
  <c r="OW349" i="87"/>
  <c r="OY261" i="87"/>
  <c r="OZ261" i="87"/>
  <c r="OY225" i="87"/>
  <c r="OX225" i="87"/>
  <c r="OY61" i="87"/>
  <c r="PG61" i="87"/>
  <c r="PH61" i="87" s="1"/>
  <c r="OZ57" i="87"/>
  <c r="OX57" i="87"/>
  <c r="OW403" i="87"/>
  <c r="OW384" i="87"/>
  <c r="OW248" i="87"/>
  <c r="OW189" i="87"/>
  <c r="OW89" i="87"/>
  <c r="OW61" i="87"/>
  <c r="OY516" i="87"/>
  <c r="OY87" i="87"/>
  <c r="OZ453" i="87"/>
  <c r="OW472" i="87"/>
  <c r="OY472" i="87"/>
  <c r="PG460" i="87"/>
  <c r="PH460" i="87" s="1"/>
  <c r="OY460" i="87"/>
  <c r="OW360" i="87"/>
  <c r="OY360" i="87"/>
  <c r="PG324" i="87"/>
  <c r="PH324" i="87" s="1"/>
  <c r="OW324" i="87"/>
  <c r="PG276" i="87"/>
  <c r="PH276" i="87" s="1"/>
  <c r="OY276" i="87"/>
  <c r="OW276" i="87"/>
  <c r="PG232" i="87"/>
  <c r="PH232" i="87" s="1"/>
  <c r="OY232" i="87"/>
  <c r="PG228" i="87"/>
  <c r="PH228" i="87" s="1"/>
  <c r="OW228" i="87"/>
  <c r="PG196" i="87"/>
  <c r="PH196" i="87" s="1"/>
  <c r="OW196" i="87"/>
  <c r="OY148" i="87"/>
  <c r="OW148" i="87"/>
  <c r="OY144" i="87"/>
  <c r="PG144" i="87"/>
  <c r="PH144" i="87" s="1"/>
  <c r="PG136" i="87"/>
  <c r="PH136" i="87" s="1"/>
  <c r="OY136" i="87"/>
  <c r="OY116" i="87"/>
  <c r="OW116" i="87"/>
  <c r="PG88" i="87"/>
  <c r="PH88" i="87" s="1"/>
  <c r="OY88" i="87"/>
  <c r="OY40" i="87"/>
  <c r="OW40" i="87"/>
  <c r="PG32" i="87"/>
  <c r="PH32" i="87" s="1"/>
  <c r="OY32" i="87"/>
  <c r="PG20" i="87"/>
  <c r="PH20" i="87" s="1"/>
  <c r="OY20" i="87"/>
  <c r="OW20" i="87"/>
  <c r="OW415" i="87"/>
  <c r="OW367" i="87"/>
  <c r="OW275" i="87"/>
  <c r="OY275" i="87"/>
  <c r="OY108" i="87"/>
  <c r="OZ227" i="87"/>
  <c r="PG463" i="87"/>
  <c r="PH463" i="87" s="1"/>
  <c r="OY463" i="87"/>
  <c r="PS463" i="87" s="1"/>
  <c r="OY451" i="87"/>
  <c r="OX451" i="87"/>
  <c r="PG435" i="87"/>
  <c r="PH435" i="87" s="1"/>
  <c r="OX435" i="87"/>
  <c r="PM435" i="87" s="1"/>
  <c r="PG427" i="87"/>
  <c r="PH427" i="87" s="1"/>
  <c r="OZ427" i="87"/>
  <c r="PG423" i="87"/>
  <c r="PH423" i="87" s="1"/>
  <c r="OY423" i="87"/>
  <c r="OZ399" i="87"/>
  <c r="OY399" i="87"/>
  <c r="PG331" i="87"/>
  <c r="PH331" i="87" s="1"/>
  <c r="OX331" i="87"/>
  <c r="OZ307" i="87"/>
  <c r="OX307" i="87"/>
  <c r="OY307" i="87"/>
  <c r="OW307" i="87"/>
  <c r="PG279" i="87"/>
  <c r="PH279" i="87" s="1"/>
  <c r="OY279" i="87"/>
  <c r="OX279" i="87"/>
  <c r="PG271" i="87"/>
  <c r="PH271" i="87" s="1"/>
  <c r="OZ271" i="87"/>
  <c r="OW271" i="87"/>
  <c r="OY271" i="87"/>
  <c r="PG259" i="87"/>
  <c r="PH259" i="87" s="1"/>
  <c r="OW259" i="87"/>
  <c r="PG243" i="87"/>
  <c r="PH243" i="87" s="1"/>
  <c r="OY243" i="87"/>
  <c r="PS243" i="87" s="1"/>
  <c r="OX211" i="87"/>
  <c r="OW211" i="87"/>
  <c r="PG187" i="87"/>
  <c r="PH187" i="87" s="1"/>
  <c r="OY187" i="87"/>
  <c r="PG163" i="87"/>
  <c r="PH163" i="87" s="1"/>
  <c r="OY163" i="87"/>
  <c r="OY151" i="87"/>
  <c r="OX151" i="87"/>
  <c r="PG147" i="87"/>
  <c r="PH147" i="87" s="1"/>
  <c r="OZ147" i="87"/>
  <c r="OX143" i="87"/>
  <c r="OW143" i="87"/>
  <c r="OY143" i="87"/>
  <c r="PG135" i="87"/>
  <c r="PH135" i="87" s="1"/>
  <c r="OY135" i="87"/>
  <c r="PG131" i="87"/>
  <c r="PH131" i="87" s="1"/>
  <c r="OW131" i="87"/>
  <c r="PG127" i="87"/>
  <c r="PH127" i="87" s="1"/>
  <c r="OW127" i="87"/>
  <c r="PG111" i="87"/>
  <c r="PH111" i="87" s="1"/>
  <c r="OW111" i="87"/>
  <c r="OY111" i="87"/>
  <c r="PG23" i="87"/>
  <c r="PH23" i="87" s="1"/>
  <c r="OZ23" i="87"/>
  <c r="PG19" i="87"/>
  <c r="PH19" i="87" s="1"/>
  <c r="OZ19" i="87"/>
  <c r="OY19" i="87"/>
  <c r="OZ7" i="87"/>
  <c r="OX7" i="87"/>
  <c r="PG3" i="87"/>
  <c r="PH3" i="87" s="1"/>
  <c r="OW3" i="87"/>
  <c r="OW445" i="87"/>
  <c r="OW376" i="87"/>
  <c r="OW328" i="87"/>
  <c r="OW297" i="87"/>
  <c r="OW265" i="87"/>
  <c r="OW237" i="87"/>
  <c r="OW169" i="87"/>
  <c r="OW137" i="87"/>
  <c r="OW72" i="87"/>
  <c r="OW41" i="87"/>
  <c r="OX195" i="87"/>
  <c r="OY485" i="87"/>
  <c r="OZ323" i="87"/>
  <c r="PC539" i="87"/>
  <c r="PV539" i="87" s="1"/>
  <c r="PC503" i="87"/>
  <c r="PV503" i="87" s="1"/>
  <c r="PC451" i="87"/>
  <c r="PV451" i="87" s="1"/>
  <c r="PC415" i="87"/>
  <c r="PV415" i="87" s="1"/>
  <c r="PD459" i="87"/>
  <c r="PD455" i="87"/>
  <c r="PD427" i="87"/>
  <c r="PD379" i="87"/>
  <c r="PD147" i="87"/>
  <c r="PF455" i="87"/>
  <c r="PF435" i="87"/>
  <c r="PF418" i="87"/>
  <c r="PF146" i="87"/>
  <c r="PL249" i="87"/>
  <c r="PL58" i="87"/>
  <c r="PM59" i="87"/>
  <c r="PN421" i="87"/>
  <c r="PO440" i="87"/>
  <c r="PR354" i="87"/>
  <c r="PD539" i="87"/>
  <c r="PD43" i="87"/>
  <c r="PD23" i="87"/>
  <c r="PF503" i="87"/>
  <c r="PF370" i="87"/>
  <c r="PF347" i="87"/>
  <c r="PF219" i="87"/>
  <c r="PF211" i="87"/>
  <c r="PF134" i="87"/>
  <c r="PL522" i="87"/>
  <c r="PO392" i="87"/>
  <c r="PO184" i="87"/>
  <c r="QJ537" i="87"/>
  <c r="QJ533" i="87"/>
  <c r="QJ529" i="87"/>
  <c r="QJ525" i="87"/>
  <c r="QJ521" i="87"/>
  <c r="QJ517" i="87"/>
  <c r="QJ513" i="87"/>
  <c r="QJ509" i="87"/>
  <c r="QJ505" i="87"/>
  <c r="QJ501" i="87"/>
  <c r="QJ497" i="87"/>
  <c r="QJ493" i="87"/>
  <c r="QJ489" i="87"/>
  <c r="QJ485" i="87"/>
  <c r="QJ481" i="87"/>
  <c r="QJ477" i="87"/>
  <c r="QJ473" i="87"/>
  <c r="PC403" i="87"/>
  <c r="PV403" i="87" s="1"/>
  <c r="PC399" i="87"/>
  <c r="PV399" i="87" s="1"/>
  <c r="PC135" i="87"/>
  <c r="PV135" i="87" s="1"/>
  <c r="PC131" i="87"/>
  <c r="PV131" i="87" s="1"/>
  <c r="PC87" i="87"/>
  <c r="PV87" i="87" s="1"/>
  <c r="PC43" i="87"/>
  <c r="PV43" i="87" s="1"/>
  <c r="PD247" i="87"/>
  <c r="PD243" i="87"/>
  <c r="PD195" i="87"/>
  <c r="PF410" i="87"/>
  <c r="PF227" i="87"/>
  <c r="PF222" i="87"/>
  <c r="PM11" i="87"/>
  <c r="PO312" i="87"/>
  <c r="PO103" i="87"/>
  <c r="PW59" i="87"/>
  <c r="PF451" i="87"/>
  <c r="PF419" i="87"/>
  <c r="PF387" i="87"/>
  <c r="PL153" i="87"/>
  <c r="PU39" i="87"/>
  <c r="QJ469" i="87"/>
  <c r="QJ465" i="87"/>
  <c r="QJ461" i="87"/>
  <c r="QJ457" i="87"/>
  <c r="QJ453" i="87"/>
  <c r="QJ449" i="87"/>
  <c r="QJ445" i="87"/>
  <c r="QJ441" i="87"/>
  <c r="QJ437" i="87"/>
  <c r="QJ433" i="87"/>
  <c r="QJ429" i="87"/>
  <c r="QJ425" i="87"/>
  <c r="QJ421" i="87"/>
  <c r="QJ417" i="87"/>
  <c r="QJ413" i="87"/>
  <c r="QJ409" i="87"/>
  <c r="QJ405" i="87"/>
  <c r="QJ401" i="87"/>
  <c r="QJ397" i="87"/>
  <c r="QJ393" i="87"/>
  <c r="QJ389" i="87"/>
  <c r="QJ385" i="87"/>
  <c r="QJ381" i="87"/>
  <c r="QJ377" i="87"/>
  <c r="QJ373" i="87"/>
  <c r="QJ369" i="87"/>
  <c r="QJ365" i="87"/>
  <c r="QJ361" i="87"/>
  <c r="QJ357" i="87"/>
  <c r="QJ353" i="87"/>
  <c r="QJ349" i="87"/>
  <c r="QJ345" i="87"/>
  <c r="QJ341" i="87"/>
  <c r="QJ337" i="87"/>
  <c r="QJ333" i="87"/>
  <c r="QJ329" i="87"/>
  <c r="QJ325" i="87"/>
  <c r="QJ321" i="87"/>
  <c r="QJ317" i="87"/>
  <c r="QJ313" i="87"/>
  <c r="QJ309" i="87"/>
  <c r="QJ305" i="87"/>
  <c r="QJ301" i="87"/>
  <c r="QJ297" i="87"/>
  <c r="QJ293" i="87"/>
  <c r="QJ289" i="87"/>
  <c r="QJ285" i="87"/>
  <c r="QJ281" i="87"/>
  <c r="QJ277" i="87"/>
  <c r="QJ273" i="87"/>
  <c r="QJ269" i="87"/>
  <c r="QJ265" i="87"/>
  <c r="QJ261" i="87"/>
  <c r="QJ257" i="87"/>
  <c r="QJ253" i="87"/>
  <c r="QJ249" i="87"/>
  <c r="QJ245" i="87"/>
  <c r="QJ241" i="87"/>
  <c r="QJ237" i="87"/>
  <c r="QJ233" i="87"/>
  <c r="QJ229" i="87"/>
  <c r="QJ225" i="87"/>
  <c r="QJ221" i="87"/>
  <c r="QJ217" i="87"/>
  <c r="QJ213" i="87"/>
  <c r="QJ209" i="87"/>
  <c r="QJ205" i="87"/>
  <c r="QJ201" i="87"/>
  <c r="QJ197" i="87"/>
  <c r="QJ193" i="87"/>
  <c r="QJ189" i="87"/>
  <c r="QJ185" i="87"/>
  <c r="QJ181" i="87"/>
  <c r="QJ177" i="87"/>
  <c r="QJ173" i="87"/>
  <c r="QJ169" i="87"/>
  <c r="QJ165" i="87"/>
  <c r="QJ161" i="87"/>
  <c r="QJ157" i="87"/>
  <c r="QJ153" i="87"/>
  <c r="QJ149" i="87"/>
  <c r="QJ145" i="87"/>
  <c r="QJ141" i="87"/>
  <c r="QJ137" i="87"/>
  <c r="QJ133" i="87"/>
  <c r="QJ129" i="87"/>
  <c r="QJ125" i="87"/>
  <c r="QJ121" i="87"/>
  <c r="QJ117" i="87"/>
  <c r="QJ113" i="87"/>
  <c r="QJ109" i="87"/>
  <c r="QJ105" i="87"/>
  <c r="QJ101" i="87"/>
  <c r="QJ97" i="87"/>
  <c r="QJ93" i="87"/>
  <c r="QJ89" i="87"/>
  <c r="QJ85" i="87"/>
  <c r="QJ81" i="87"/>
  <c r="QJ77" i="87"/>
  <c r="QJ73" i="87"/>
  <c r="QJ69" i="87"/>
  <c r="QJ65" i="87"/>
  <c r="QJ61" i="87"/>
  <c r="QJ57" i="87"/>
  <c r="QJ53" i="87"/>
  <c r="QJ49" i="87"/>
  <c r="QJ45" i="87"/>
  <c r="QJ41" i="87"/>
  <c r="QJ37" i="87"/>
  <c r="QJ33" i="87"/>
  <c r="QJ29" i="87"/>
  <c r="QJ25" i="87"/>
  <c r="QJ21" i="87"/>
  <c r="QJ17" i="87"/>
  <c r="QJ13" i="87"/>
  <c r="QJ9" i="87"/>
  <c r="QJ5" i="87"/>
  <c r="QJ535" i="87"/>
  <c r="QJ527" i="87"/>
  <c r="QJ519" i="87"/>
  <c r="QJ511" i="87"/>
  <c r="QJ503" i="87"/>
  <c r="QJ495" i="87"/>
  <c r="QJ487" i="87"/>
  <c r="QJ479" i="87"/>
  <c r="QJ471" i="87"/>
  <c r="QJ463" i="87"/>
  <c r="QJ455" i="87"/>
  <c r="QJ447" i="87"/>
  <c r="QJ439" i="87"/>
  <c r="QJ431" i="87"/>
  <c r="QJ423" i="87"/>
  <c r="QJ415" i="87"/>
  <c r="QJ407" i="87"/>
  <c r="QJ399" i="87"/>
  <c r="QJ391" i="87"/>
  <c r="QJ383" i="87"/>
  <c r="QJ375" i="87"/>
  <c r="QJ359" i="87"/>
  <c r="QJ343" i="87"/>
  <c r="QJ327" i="87"/>
  <c r="QJ311" i="87"/>
  <c r="QJ279" i="87"/>
  <c r="QJ263" i="87"/>
  <c r="QJ247" i="87"/>
  <c r="QJ231" i="87"/>
  <c r="QJ215" i="87"/>
  <c r="QJ199" i="87"/>
  <c r="QJ183" i="87"/>
  <c r="QJ167" i="87"/>
  <c r="QJ151" i="87"/>
  <c r="QJ135" i="87"/>
  <c r="QJ119" i="87"/>
  <c r="QJ103" i="87"/>
  <c r="QJ87" i="87"/>
  <c r="QJ71" i="87"/>
  <c r="QJ55" i="87"/>
  <c r="QJ23" i="87"/>
  <c r="QJ7" i="87"/>
  <c r="NF528" i="87"/>
  <c r="NF504" i="87"/>
  <c r="NF480" i="87"/>
  <c r="NF456" i="87"/>
  <c r="NF432" i="87"/>
  <c r="NF416" i="87"/>
  <c r="NF400" i="87"/>
  <c r="NF368" i="87"/>
  <c r="NF336" i="87"/>
  <c r="NF320" i="87"/>
  <c r="NF312" i="87"/>
  <c r="NF288" i="87"/>
  <c r="NF264" i="87"/>
  <c r="NF240" i="87"/>
  <c r="NF216" i="87"/>
  <c r="NF192" i="87"/>
  <c r="NF160" i="87"/>
  <c r="NF136" i="87"/>
  <c r="NF120" i="87"/>
  <c r="NF96" i="87"/>
  <c r="NF72" i="87"/>
  <c r="NF32" i="87"/>
  <c r="NL190" i="87"/>
  <c r="NI190" i="87"/>
  <c r="NL154" i="87"/>
  <c r="NI154" i="87"/>
  <c r="NL138" i="87"/>
  <c r="NI138" i="87"/>
  <c r="NL126" i="87"/>
  <c r="NI126" i="87"/>
  <c r="NQ70" i="87"/>
  <c r="NM70" i="87"/>
  <c r="NS22" i="87"/>
  <c r="NL2" i="87"/>
  <c r="NI2" i="87"/>
  <c r="NI462" i="87"/>
  <c r="NI426" i="87"/>
  <c r="NI346" i="87"/>
  <c r="NI302" i="87"/>
  <c r="OD499" i="87" a="1"/>
  <c r="OD499" i="87" s="1"/>
  <c r="NU499" i="87"/>
  <c r="NS470" i="87"/>
  <c r="NQ470" i="87"/>
  <c r="NM470" i="87"/>
  <c r="OD452" i="87" a="1"/>
  <c r="OD452" i="87" s="1"/>
  <c r="NR452" i="87"/>
  <c r="NV413" i="87" a="1"/>
  <c r="NV413" i="87" s="1"/>
  <c r="OD413" i="87" a="1"/>
  <c r="OD413" i="87" s="1"/>
  <c r="NS413" i="87"/>
  <c r="NM413" i="87"/>
  <c r="NS358" i="87"/>
  <c r="NQ358" i="87"/>
  <c r="NX353" i="87" a="1"/>
  <c r="NX353" i="87" s="1"/>
  <c r="NS353" i="87"/>
  <c r="NM353" i="87"/>
  <c r="NU333" i="87"/>
  <c r="OB333" i="87" a="1"/>
  <c r="OB333" i="87" s="1"/>
  <c r="NS333" i="87"/>
  <c r="NQ333" i="87"/>
  <c r="NY377" i="87"/>
  <c r="OF377" i="87"/>
  <c r="NM350" i="87"/>
  <c r="NM222" i="87"/>
  <c r="OZ222" i="87"/>
  <c r="OX222" i="87"/>
  <c r="OZ138" i="87"/>
  <c r="OX138" i="87"/>
  <c r="OZ90" i="87"/>
  <c r="OX90" i="87"/>
  <c r="ND528" i="87"/>
  <c r="ND512" i="87"/>
  <c r="ND496" i="87"/>
  <c r="ND472" i="87"/>
  <c r="ND456" i="87"/>
  <c r="ND440" i="87"/>
  <c r="ND424" i="87"/>
  <c r="ND400" i="87"/>
  <c r="ND384" i="87"/>
  <c r="ND368" i="87"/>
  <c r="ND352" i="87"/>
  <c r="ND328" i="87"/>
  <c r="ND320" i="87"/>
  <c r="ND304" i="87"/>
  <c r="ND280" i="87"/>
  <c r="ND264" i="87"/>
  <c r="ND248" i="87"/>
  <c r="ND232" i="87"/>
  <c r="ND216" i="87"/>
  <c r="ND200" i="87"/>
  <c r="ND184" i="87"/>
  <c r="ND160" i="87"/>
  <c r="ND144" i="87"/>
  <c r="ND128" i="87"/>
  <c r="ND112" i="87"/>
  <c r="ND104" i="87"/>
  <c r="ND88" i="87"/>
  <c r="ND72" i="87"/>
  <c r="ND48" i="87"/>
  <c r="ND32" i="87"/>
  <c r="NF527" i="87"/>
  <c r="NF511" i="87"/>
  <c r="NF495" i="87"/>
  <c r="NF479" i="87"/>
  <c r="NF463" i="87"/>
  <c r="NF447" i="87"/>
  <c r="NF431" i="87"/>
  <c r="NF415" i="87"/>
  <c r="NF399" i="87"/>
  <c r="NF383" i="87"/>
  <c r="NF375" i="87"/>
  <c r="NF359" i="87"/>
  <c r="NF343" i="87"/>
  <c r="NF327" i="87"/>
  <c r="NF311" i="87"/>
  <c r="NF295" i="87"/>
  <c r="NF279" i="87"/>
  <c r="NF263" i="87"/>
  <c r="NF255" i="87"/>
  <c r="NF247" i="87"/>
  <c r="NF231" i="87"/>
  <c r="NF223" i="87"/>
  <c r="NF215" i="87"/>
  <c r="NF207" i="87"/>
  <c r="NF199" i="87"/>
  <c r="NF183" i="87"/>
  <c r="NF175" i="87"/>
  <c r="NF167" i="87"/>
  <c r="NF159" i="87"/>
  <c r="NF151" i="87"/>
  <c r="NF143" i="87"/>
  <c r="NF135" i="87"/>
  <c r="NF127" i="87"/>
  <c r="NF119" i="87"/>
  <c r="NF111" i="87"/>
  <c r="NF103" i="87"/>
  <c r="NF95" i="87"/>
  <c r="NF87" i="87"/>
  <c r="NF79" i="87"/>
  <c r="NF71" i="87"/>
  <c r="NF63" i="87"/>
  <c r="NF55" i="87"/>
  <c r="NF47" i="87"/>
  <c r="NF39" i="87"/>
  <c r="NF31" i="87"/>
  <c r="NF23" i="87"/>
  <c r="NF15" i="87"/>
  <c r="NL537" i="87"/>
  <c r="NI537" i="87"/>
  <c r="NL429" i="87"/>
  <c r="NI429" i="87"/>
  <c r="NL393" i="87"/>
  <c r="NW393" i="87" s="1" a="1"/>
  <c r="NW393" i="87" s="1"/>
  <c r="NI393" i="87"/>
  <c r="NL381" i="87"/>
  <c r="NI381" i="87"/>
  <c r="NL373" i="87"/>
  <c r="NI373" i="87"/>
  <c r="NL349" i="87"/>
  <c r="NI349" i="87"/>
  <c r="NL257" i="87"/>
  <c r="NX257" i="87" s="1" a="1"/>
  <c r="NX257" i="87" s="1"/>
  <c r="NI257" i="87"/>
  <c r="NL245" i="87"/>
  <c r="NI245" i="87"/>
  <c r="NL229" i="87"/>
  <c r="NI229" i="87"/>
  <c r="NL33" i="87"/>
  <c r="NV33" i="87" s="1" a="1"/>
  <c r="NV33" i="87" s="1"/>
  <c r="NI33" i="87"/>
  <c r="NI538" i="87"/>
  <c r="NI477" i="87"/>
  <c r="NI466" i="87"/>
  <c r="NI362" i="87"/>
  <c r="NI357" i="87"/>
  <c r="NI341" i="87"/>
  <c r="NI330" i="87"/>
  <c r="NI282" i="87"/>
  <c r="NI249" i="87"/>
  <c r="NI169" i="87"/>
  <c r="OC169" i="87" s="1" a="1"/>
  <c r="OC169" i="87" s="1"/>
  <c r="NI150" i="87"/>
  <c r="NI113" i="87"/>
  <c r="NI74" i="87"/>
  <c r="NI42" i="87"/>
  <c r="NW531" i="87" a="1"/>
  <c r="NW531" i="87" s="1"/>
  <c r="NU531" i="87"/>
  <c r="NQ526" i="87"/>
  <c r="NS526" i="87"/>
  <c r="NM526" i="87"/>
  <c r="NV498" i="87" a="1"/>
  <c r="NV498" i="87" s="1"/>
  <c r="NS498" i="87"/>
  <c r="NQ498" i="87"/>
  <c r="NM498" i="87"/>
  <c r="NU489" i="87"/>
  <c r="NS489" i="87"/>
  <c r="NQ489" i="87"/>
  <c r="NM489" i="87"/>
  <c r="OO489" i="87" s="1"/>
  <c r="NR432" i="87"/>
  <c r="NT432" i="87"/>
  <c r="NW356" i="87" a="1"/>
  <c r="NW356" i="87" s="1"/>
  <c r="NR356" i="87"/>
  <c r="NV343" i="87" a="1"/>
  <c r="NV343" i="87" s="1"/>
  <c r="OC343" i="87" a="1"/>
  <c r="OC343" i="87" s="1"/>
  <c r="NV185" i="87" a="1"/>
  <c r="NV185" i="87" s="1"/>
  <c r="NS185" i="87"/>
  <c r="OB185" i="87" a="1"/>
  <c r="OB185" i="87" s="1"/>
  <c r="NU185" i="87"/>
  <c r="NX133" i="87" a="1"/>
  <c r="NX133" i="87" s="1"/>
  <c r="NS133" i="87"/>
  <c r="OB133" i="87" a="1"/>
  <c r="OB133" i="87" s="1"/>
  <c r="NU133" i="87"/>
  <c r="NM502" i="87"/>
  <c r="NM458" i="87"/>
  <c r="NY458" i="87" s="1"/>
  <c r="NM434" i="87"/>
  <c r="OF434" i="87" s="1"/>
  <c r="NM185" i="87"/>
  <c r="NQ538" i="87"/>
  <c r="NQ374" i="87"/>
  <c r="NQ133" i="87"/>
  <c r="NR499" i="87"/>
  <c r="NR36" i="87"/>
  <c r="NS502" i="87"/>
  <c r="NX36" i="87" a="1"/>
  <c r="NX36" i="87" s="1"/>
  <c r="ND532" i="87"/>
  <c r="ND524" i="87"/>
  <c r="ND516" i="87"/>
  <c r="ND508" i="87"/>
  <c r="ND500" i="87"/>
  <c r="ND492" i="87"/>
  <c r="ND484" i="87"/>
  <c r="ND476" i="87"/>
  <c r="ND468" i="87"/>
  <c r="ND460" i="87"/>
  <c r="ND452" i="87"/>
  <c r="ND444" i="87"/>
  <c r="ND436" i="87"/>
  <c r="ND428" i="87"/>
  <c r="ND420" i="87"/>
  <c r="ND412" i="87"/>
  <c r="ND404" i="87"/>
  <c r="ND396" i="87"/>
  <c r="ND388" i="87"/>
  <c r="ND380" i="87"/>
  <c r="ND372" i="87"/>
  <c r="ND364" i="87"/>
  <c r="ND356" i="87"/>
  <c r="ND348" i="87"/>
  <c r="ND340" i="87"/>
  <c r="ND332" i="87"/>
  <c r="ND324" i="87"/>
  <c r="ND316" i="87"/>
  <c r="ND308" i="87"/>
  <c r="ND300" i="87"/>
  <c r="ND292" i="87"/>
  <c r="ND284" i="87"/>
  <c r="ND276" i="87"/>
  <c r="ND268" i="87"/>
  <c r="ND260" i="87"/>
  <c r="ND252" i="87"/>
  <c r="ND244" i="87"/>
  <c r="ND236" i="87"/>
  <c r="ND228" i="87"/>
  <c r="ND220" i="87"/>
  <c r="ND212" i="87"/>
  <c r="ND204" i="87"/>
  <c r="ND196" i="87"/>
  <c r="ND188" i="87"/>
  <c r="ND180" i="87"/>
  <c r="ND172" i="87"/>
  <c r="ND164" i="87"/>
  <c r="ND156" i="87"/>
  <c r="ND148" i="87"/>
  <c r="ND140" i="87"/>
  <c r="ND132" i="87"/>
  <c r="ND124" i="87"/>
  <c r="ND116" i="87"/>
  <c r="ND108" i="87"/>
  <c r="ND100" i="87"/>
  <c r="ND92" i="87"/>
  <c r="ND84" i="87"/>
  <c r="ND76" i="87"/>
  <c r="ND68" i="87"/>
  <c r="ND60" i="87"/>
  <c r="ND52" i="87"/>
  <c r="ND44" i="87"/>
  <c r="ND36" i="87"/>
  <c r="ND28" i="87"/>
  <c r="ND20" i="87"/>
  <c r="ND12" i="87"/>
  <c r="ND4" i="87"/>
  <c r="NE529" i="87"/>
  <c r="NE513" i="87"/>
  <c r="NE497" i="87"/>
  <c r="NE481" i="87"/>
  <c r="NE465" i="87"/>
  <c r="NE449" i="87"/>
  <c r="NE433" i="87"/>
  <c r="NE417" i="87"/>
  <c r="NE401" i="87"/>
  <c r="NE385" i="87"/>
  <c r="NE369" i="87"/>
  <c r="NE353" i="87"/>
  <c r="NE337" i="87"/>
  <c r="NE321" i="87"/>
  <c r="NE305" i="87"/>
  <c r="NE289" i="87"/>
  <c r="NE273" i="87"/>
  <c r="NE257" i="87"/>
  <c r="NE241" i="87"/>
  <c r="NE225" i="87"/>
  <c r="NE209" i="87"/>
  <c r="NE193" i="87"/>
  <c r="NE177" i="87"/>
  <c r="NE161" i="87"/>
  <c r="NE145" i="87"/>
  <c r="NE129" i="87"/>
  <c r="NE113" i="87"/>
  <c r="NE97" i="87"/>
  <c r="NE81" i="87"/>
  <c r="NE65" i="87"/>
  <c r="NE49" i="87"/>
  <c r="NE33" i="87"/>
  <c r="NE17" i="87"/>
  <c r="NF539" i="87"/>
  <c r="NF531" i="87"/>
  <c r="NF523" i="87"/>
  <c r="NF515" i="87"/>
  <c r="NF507" i="87"/>
  <c r="NF499" i="87"/>
  <c r="NF491" i="87"/>
  <c r="NF483" i="87"/>
  <c r="NF475" i="87"/>
  <c r="NF467" i="87"/>
  <c r="NF459" i="87"/>
  <c r="NF451" i="87"/>
  <c r="NF443" i="87"/>
  <c r="NF435" i="87"/>
  <c r="NF427" i="87"/>
  <c r="NF419" i="87"/>
  <c r="NF411" i="87"/>
  <c r="NF403" i="87"/>
  <c r="NF395" i="87"/>
  <c r="NF387" i="87"/>
  <c r="NF379" i="87"/>
  <c r="NF371" i="87"/>
  <c r="NF363" i="87"/>
  <c r="NF355" i="87"/>
  <c r="NF347" i="87"/>
  <c r="NF339" i="87"/>
  <c r="NF331" i="87"/>
  <c r="NF323" i="87"/>
  <c r="NF315" i="87"/>
  <c r="NF307" i="87"/>
  <c r="NF299" i="87"/>
  <c r="NF291" i="87"/>
  <c r="NF283" i="87"/>
  <c r="NF275" i="87"/>
  <c r="NF267" i="87"/>
  <c r="NF259" i="87"/>
  <c r="NF251" i="87"/>
  <c r="NF243" i="87"/>
  <c r="NF235" i="87"/>
  <c r="NF227" i="87"/>
  <c r="NF219" i="87"/>
  <c r="NF211" i="87"/>
  <c r="NF203" i="87"/>
  <c r="NF195" i="87"/>
  <c r="NF187" i="87"/>
  <c r="NF179" i="87"/>
  <c r="NF171" i="87"/>
  <c r="NF163" i="87"/>
  <c r="NF155" i="87"/>
  <c r="NF147" i="87"/>
  <c r="NF139" i="87"/>
  <c r="NF131" i="87"/>
  <c r="NF123" i="87"/>
  <c r="NF115" i="87"/>
  <c r="NF107" i="87"/>
  <c r="NF99" i="87"/>
  <c r="NF91" i="87"/>
  <c r="NF83" i="87"/>
  <c r="NF75" i="87"/>
  <c r="NF67" i="87"/>
  <c r="NF59" i="87"/>
  <c r="NF51" i="87"/>
  <c r="NF43" i="87"/>
  <c r="NF35" i="87"/>
  <c r="NF27" i="87"/>
  <c r="NF19" i="87"/>
  <c r="NF11" i="87"/>
  <c r="NF3" i="87"/>
  <c r="NG525" i="87"/>
  <c r="NG509" i="87"/>
  <c r="NG493" i="87"/>
  <c r="NG477" i="87"/>
  <c r="NG461" i="87"/>
  <c r="NG445" i="87"/>
  <c r="NG429" i="87"/>
  <c r="NG413" i="87"/>
  <c r="NG397" i="87"/>
  <c r="NG381" i="87"/>
  <c r="NG365" i="87"/>
  <c r="NG349" i="87"/>
  <c r="NG333" i="87"/>
  <c r="NG317" i="87"/>
  <c r="NG301" i="87"/>
  <c r="NG285" i="87"/>
  <c r="NG269" i="87"/>
  <c r="NG253" i="87"/>
  <c r="NG237" i="87"/>
  <c r="NG221" i="87"/>
  <c r="NG205" i="87"/>
  <c r="NG189" i="87"/>
  <c r="NG173" i="87"/>
  <c r="NG157" i="87"/>
  <c r="NG141" i="87"/>
  <c r="NG125" i="87"/>
  <c r="NG109" i="87"/>
  <c r="NG93" i="87"/>
  <c r="NG77" i="87"/>
  <c r="NG61" i="87"/>
  <c r="NG45" i="87"/>
  <c r="NG29" i="87"/>
  <c r="NG13" i="87"/>
  <c r="NI539" i="87"/>
  <c r="NL539" i="87"/>
  <c r="NI503" i="87"/>
  <c r="NL503" i="87"/>
  <c r="OD503" i="87" s="1" a="1"/>
  <c r="OD503" i="87" s="1"/>
  <c r="NI459" i="87"/>
  <c r="NL459" i="87"/>
  <c r="NI455" i="87"/>
  <c r="NL455" i="87"/>
  <c r="NI451" i="87"/>
  <c r="NL451" i="87"/>
  <c r="NI435" i="87"/>
  <c r="NL435" i="87"/>
  <c r="NI419" i="87"/>
  <c r="NL419" i="87"/>
  <c r="NI407" i="87"/>
  <c r="NL407" i="87"/>
  <c r="NI403" i="87"/>
  <c r="NL403" i="87"/>
  <c r="NI375" i="87"/>
  <c r="NL375" i="87"/>
  <c r="NI335" i="87"/>
  <c r="NT335" i="87" s="1"/>
  <c r="NL335" i="87"/>
  <c r="NI331" i="87"/>
  <c r="NL331" i="87"/>
  <c r="NI283" i="87"/>
  <c r="NW283" i="87" s="1" a="1"/>
  <c r="NW283" i="87" s="1"/>
  <c r="NL283" i="87"/>
  <c r="NI271" i="87"/>
  <c r="NL271" i="87"/>
  <c r="OB271" i="87" s="1" a="1"/>
  <c r="OB271" i="87" s="1"/>
  <c r="NI263" i="87"/>
  <c r="OC263" i="87" s="1" a="1"/>
  <c r="OC263" i="87" s="1"/>
  <c r="NL263" i="87"/>
  <c r="OB263" i="87" s="1" a="1"/>
  <c r="OB263" i="87" s="1"/>
  <c r="NI187" i="87"/>
  <c r="NL187" i="87"/>
  <c r="NI135" i="87"/>
  <c r="NW135" i="87" s="1" a="1"/>
  <c r="NW135" i="87" s="1"/>
  <c r="NL135" i="87"/>
  <c r="NV135" i="87" s="1" a="1"/>
  <c r="NV135" i="87" s="1"/>
  <c r="NI131" i="87"/>
  <c r="NL131" i="87"/>
  <c r="NI123" i="87"/>
  <c r="NW123" i="87" s="1" a="1"/>
  <c r="NW123" i="87" s="1"/>
  <c r="NL123" i="87"/>
  <c r="NI71" i="87"/>
  <c r="NL71" i="87"/>
  <c r="OD71" i="87" s="1" a="1"/>
  <c r="OD71" i="87" s="1"/>
  <c r="NI39" i="87"/>
  <c r="NL39" i="87"/>
  <c r="NI31" i="87"/>
  <c r="NL31" i="87"/>
  <c r="NI19" i="87"/>
  <c r="NL19" i="87"/>
  <c r="OB19" i="87" s="1" a="1"/>
  <c r="OB19" i="87" s="1"/>
  <c r="NI3" i="87"/>
  <c r="NL3" i="87"/>
  <c r="NI525" i="87"/>
  <c r="NI521" i="87"/>
  <c r="NI502" i="87"/>
  <c r="NI449" i="87"/>
  <c r="NI437" i="87"/>
  <c r="NI370" i="87"/>
  <c r="NI350" i="87"/>
  <c r="NI325" i="87"/>
  <c r="NI297" i="87"/>
  <c r="NI293" i="87"/>
  <c r="NI277" i="87"/>
  <c r="NI266" i="87"/>
  <c r="NI237" i="87"/>
  <c r="NI225" i="87"/>
  <c r="NI181" i="87"/>
  <c r="NI165" i="87"/>
  <c r="NI145" i="87"/>
  <c r="NI134" i="87"/>
  <c r="NI89" i="87"/>
  <c r="NI70" i="87"/>
  <c r="NI66" i="87"/>
  <c r="OC66" i="87" s="1" a="1"/>
  <c r="OC66" i="87" s="1"/>
  <c r="NI30" i="87"/>
  <c r="NI13" i="87"/>
  <c r="NV465" i="87" a="1"/>
  <c r="NV465" i="87" s="1"/>
  <c r="NW465" i="87" a="1"/>
  <c r="NW465" i="87" s="1"/>
  <c r="NS465" i="87"/>
  <c r="NM465" i="87"/>
  <c r="OK465" i="87" s="1"/>
  <c r="NV454" i="87" a="1"/>
  <c r="NV454" i="87" s="1"/>
  <c r="NS454" i="87"/>
  <c r="NQ454" i="87"/>
  <c r="NM454" i="87"/>
  <c r="OB446" i="87" a="1"/>
  <c r="OB446" i="87" s="1"/>
  <c r="NU446" i="87"/>
  <c r="NU442" i="87"/>
  <c r="NS442" i="87"/>
  <c r="NM442" i="87"/>
  <c r="NY442" i="87" s="1"/>
  <c r="NQ442" i="87"/>
  <c r="NU414" i="87"/>
  <c r="NW414" i="87" a="1"/>
  <c r="NW414" i="87" s="1"/>
  <c r="NQ414" i="87"/>
  <c r="NX409" i="87" a="1"/>
  <c r="NX409" i="87" s="1"/>
  <c r="NT409" i="87"/>
  <c r="NQ409" i="87"/>
  <c r="OB409" i="87" a="1"/>
  <c r="OB409" i="87" s="1"/>
  <c r="NU409" i="87"/>
  <c r="NS409" i="87"/>
  <c r="NM409" i="87"/>
  <c r="OC377" i="87" a="1"/>
  <c r="OC377" i="87" s="1"/>
  <c r="NW334" i="87" a="1"/>
  <c r="NW334" i="87" s="1"/>
  <c r="NU334" i="87"/>
  <c r="NQ334" i="87"/>
  <c r="NS334" i="87"/>
  <c r="NL323" i="87"/>
  <c r="NV317" i="87" a="1"/>
  <c r="NV317" i="87" s="1"/>
  <c r="NS317" i="87"/>
  <c r="NQ317" i="87"/>
  <c r="OB269" i="87" a="1"/>
  <c r="OB269" i="87" s="1"/>
  <c r="NS269" i="87"/>
  <c r="NL247" i="87"/>
  <c r="NL239" i="87"/>
  <c r="NS234" i="87"/>
  <c r="NQ234" i="87"/>
  <c r="NU234" i="87"/>
  <c r="NL219" i="87"/>
  <c r="NT219" i="87" s="1"/>
  <c r="NL211" i="87"/>
  <c r="NM202" i="87"/>
  <c r="NS202" i="87"/>
  <c r="NQ202" i="87"/>
  <c r="OD198" i="87" a="1"/>
  <c r="OD198" i="87" s="1"/>
  <c r="NX198" i="87" a="1"/>
  <c r="NX198" i="87" s="1"/>
  <c r="NL147" i="87"/>
  <c r="NV140" i="87" a="1"/>
  <c r="NV140" i="87" s="1"/>
  <c r="NR140" i="87"/>
  <c r="OD109" i="87" a="1"/>
  <c r="OD109" i="87" s="1"/>
  <c r="NS109" i="87"/>
  <c r="NW109" i="87" a="1"/>
  <c r="NW109" i="87" s="1"/>
  <c r="NQ109" i="87"/>
  <c r="OB109" i="87" a="1"/>
  <c r="OB109" i="87" s="1"/>
  <c r="OB81" i="87" a="1"/>
  <c r="OB81" i="87" s="1"/>
  <c r="NS81" i="87"/>
  <c r="NM81" i="87"/>
  <c r="NY81" i="87" s="1"/>
  <c r="NT48" i="87"/>
  <c r="NX48" i="87" a="1"/>
  <c r="NX48" i="87" s="1"/>
  <c r="NX28" i="87" a="1"/>
  <c r="NX28" i="87" s="1"/>
  <c r="NR28" i="87"/>
  <c r="NV21" i="87" a="1"/>
  <c r="NV21" i="87" s="1"/>
  <c r="NS21" i="87"/>
  <c r="OC9" i="87" a="1"/>
  <c r="OC9" i="87" s="1"/>
  <c r="NS9" i="87"/>
  <c r="NU9" i="87"/>
  <c r="NT9" i="87"/>
  <c r="NM493" i="87"/>
  <c r="NM414" i="87"/>
  <c r="NM358" i="87"/>
  <c r="NM333" i="87"/>
  <c r="OI333" i="87" s="1"/>
  <c r="NM269" i="87"/>
  <c r="OE269" i="87" s="1"/>
  <c r="NM234" i="87"/>
  <c r="NM21" i="87"/>
  <c r="NQ506" i="87"/>
  <c r="NQ458" i="87"/>
  <c r="NQ269" i="87"/>
  <c r="NQ198" i="87"/>
  <c r="NQ21" i="87"/>
  <c r="NR531" i="87"/>
  <c r="NR156" i="87"/>
  <c r="NS493" i="87"/>
  <c r="NS414" i="87"/>
  <c r="NS198" i="87"/>
  <c r="NT452" i="87"/>
  <c r="NT185" i="87"/>
  <c r="NT100" i="87"/>
  <c r="NV107" i="87" a="1"/>
  <c r="NV107" i="87" s="1"/>
  <c r="OD128" i="87" a="1"/>
  <c r="OD128" i="87" s="1"/>
  <c r="OB334" i="87" a="1"/>
  <c r="OB334" i="87" s="1"/>
  <c r="OD432" i="87" a="1"/>
  <c r="OD432" i="87" s="1"/>
  <c r="OG345" i="87"/>
  <c r="PU6" i="87"/>
  <c r="PT6" i="87"/>
  <c r="PW6" i="87"/>
  <c r="PL450" i="87"/>
  <c r="PR450" i="87"/>
  <c r="NF536" i="87"/>
  <c r="NL326" i="87"/>
  <c r="NI326" i="87"/>
  <c r="NX302" i="87" a="1"/>
  <c r="NX302" i="87" s="1"/>
  <c r="NS302" i="87"/>
  <c r="NQ294" i="87"/>
  <c r="NS294" i="87"/>
  <c r="NM294" i="87"/>
  <c r="OC282" i="87" a="1"/>
  <c r="OC282" i="87" s="1"/>
  <c r="NQ282" i="87"/>
  <c r="NL262" i="87"/>
  <c r="NI262" i="87"/>
  <c r="NS242" i="87"/>
  <c r="NQ242" i="87"/>
  <c r="NQ150" i="87"/>
  <c r="NS150" i="87"/>
  <c r="NU122" i="87"/>
  <c r="NU90" i="87"/>
  <c r="NQ90" i="87"/>
  <c r="NL62" i="87"/>
  <c r="NI62" i="87"/>
  <c r="NX34" i="87" a="1"/>
  <c r="NX34" i="87" s="1"/>
  <c r="NQ34" i="87"/>
  <c r="NS18" i="87"/>
  <c r="NQ18" i="87"/>
  <c r="NI514" i="87"/>
  <c r="NW514" i="87" s="1" a="1"/>
  <c r="NW514" i="87" s="1"/>
  <c r="NI338" i="87"/>
  <c r="OC480" i="87" a="1"/>
  <c r="OC480" i="87" s="1"/>
  <c r="NW480" i="87" a="1"/>
  <c r="NW480" i="87" s="1"/>
  <c r="NT480" i="87"/>
  <c r="NQ170" i="87"/>
  <c r="NM170" i="87"/>
  <c r="NU143" i="87"/>
  <c r="NT143" i="87"/>
  <c r="NX98" i="87" a="1"/>
  <c r="NX98" i="87" s="1"/>
  <c r="NS98" i="87"/>
  <c r="NM98" i="87"/>
  <c r="OJ98" i="87" s="1"/>
  <c r="NQ98" i="87"/>
  <c r="NM486" i="87"/>
  <c r="NQ494" i="87"/>
  <c r="NQ186" i="87"/>
  <c r="NF520" i="87"/>
  <c r="NF512" i="87"/>
  <c r="NF496" i="87"/>
  <c r="NF488" i="87"/>
  <c r="NF472" i="87"/>
  <c r="NF464" i="87"/>
  <c r="NF448" i="87"/>
  <c r="NF440" i="87"/>
  <c r="NF424" i="87"/>
  <c r="NF408" i="87"/>
  <c r="NF392" i="87"/>
  <c r="NF384" i="87"/>
  <c r="NF376" i="87"/>
  <c r="NF360" i="87"/>
  <c r="NF352" i="87"/>
  <c r="NF344" i="87"/>
  <c r="NF328" i="87"/>
  <c r="NF304" i="87"/>
  <c r="NF296" i="87"/>
  <c r="NF280" i="87"/>
  <c r="NF272" i="87"/>
  <c r="NF256" i="87"/>
  <c r="NF248" i="87"/>
  <c r="NF232" i="87"/>
  <c r="NF224" i="87"/>
  <c r="NF208" i="87"/>
  <c r="NF200" i="87"/>
  <c r="NF184" i="87"/>
  <c r="NF176" i="87"/>
  <c r="NF168" i="87"/>
  <c r="NF152" i="87"/>
  <c r="NF144" i="87"/>
  <c r="NF128" i="87"/>
  <c r="NF112" i="87"/>
  <c r="NF104" i="87"/>
  <c r="NF88" i="87"/>
  <c r="NF80" i="87"/>
  <c r="NF64" i="87"/>
  <c r="NF56" i="87"/>
  <c r="NF48" i="87"/>
  <c r="NF40" i="87"/>
  <c r="NF24" i="87"/>
  <c r="NF16" i="87"/>
  <c r="NF8" i="87"/>
  <c r="NX522" i="87" a="1"/>
  <c r="NX522" i="87" s="1"/>
  <c r="NQ522" i="87"/>
  <c r="NS514" i="87"/>
  <c r="NQ514" i="87"/>
  <c r="NS466" i="87"/>
  <c r="NQ466" i="87"/>
  <c r="NS426" i="87"/>
  <c r="OB426" i="87" a="1"/>
  <c r="OB426" i="87" s="1"/>
  <c r="NL422" i="87"/>
  <c r="NI422" i="87"/>
  <c r="NS418" i="87"/>
  <c r="NQ418" i="87"/>
  <c r="NL410" i="87"/>
  <c r="NI410" i="87"/>
  <c r="NL398" i="87"/>
  <c r="NI398" i="87"/>
  <c r="NS394" i="87"/>
  <c r="NQ394" i="87"/>
  <c r="NQ382" i="87"/>
  <c r="NM382" i="87"/>
  <c r="NU378" i="87"/>
  <c r="NQ378" i="87"/>
  <c r="NS370" i="87"/>
  <c r="NQ370" i="87"/>
  <c r="NQ366" i="87"/>
  <c r="NM366" i="87"/>
  <c r="NS362" i="87"/>
  <c r="NW362" i="87" a="1"/>
  <c r="NW362" i="87" s="1"/>
  <c r="NL286" i="87"/>
  <c r="NI286" i="87"/>
  <c r="NL278" i="87"/>
  <c r="NI278" i="87"/>
  <c r="NL270" i="87"/>
  <c r="NI270" i="87"/>
  <c r="NS266" i="87"/>
  <c r="NQ266" i="87"/>
  <c r="NU250" i="87"/>
  <c r="NQ250" i="87"/>
  <c r="NQ246" i="87"/>
  <c r="NM246" i="87"/>
  <c r="NS246" i="87"/>
  <c r="NQ166" i="87"/>
  <c r="NM166" i="87"/>
  <c r="NL146" i="87"/>
  <c r="NI146" i="87"/>
  <c r="NQ134" i="87"/>
  <c r="OB134" i="87" a="1"/>
  <c r="OB134" i="87" s="1"/>
  <c r="NS130" i="87"/>
  <c r="NQ130" i="87"/>
  <c r="NL86" i="87"/>
  <c r="NI86" i="87"/>
  <c r="OD74" i="87" a="1"/>
  <c r="OD74" i="87" s="1"/>
  <c r="NQ74" i="87"/>
  <c r="NU66" i="87"/>
  <c r="NM54" i="87"/>
  <c r="OB30" i="87" a="1"/>
  <c r="OB30" i="87" s="1"/>
  <c r="NM30" i="87"/>
  <c r="NV14" i="87" a="1"/>
  <c r="NV14" i="87" s="1"/>
  <c r="NM14" i="87"/>
  <c r="NI418" i="87"/>
  <c r="NT418" i="87" s="1"/>
  <c r="NI322" i="87"/>
  <c r="NI250" i="87"/>
  <c r="NI242" i="87"/>
  <c r="NV490" i="87" a="1"/>
  <c r="NV490" i="87" s="1"/>
  <c r="NS490" i="87"/>
  <c r="NQ490" i="87"/>
  <c r="NM490" i="87"/>
  <c r="OF490" i="87" s="1"/>
  <c r="OD464" i="87" a="1"/>
  <c r="OD464" i="87" s="1"/>
  <c r="NT464" i="87"/>
  <c r="OC364" i="87" a="1"/>
  <c r="OC364" i="87" s="1"/>
  <c r="NR364" i="87"/>
  <c r="NV182" i="87" a="1"/>
  <c r="NV182" i="87" s="1"/>
  <c r="OD182" i="87" a="1"/>
  <c r="OD182" i="87" s="1"/>
  <c r="NQ182" i="87"/>
  <c r="NM182" i="87"/>
  <c r="NW176" i="87" a="1"/>
  <c r="NW176" i="87" s="1"/>
  <c r="NT176" i="87"/>
  <c r="NT139" i="87"/>
  <c r="NW139" i="87" a="1"/>
  <c r="NW139" i="87" s="1"/>
  <c r="OB139" i="87" a="1"/>
  <c r="OB139" i="87" s="1"/>
  <c r="NR139" i="87"/>
  <c r="OC114" i="87" a="1"/>
  <c r="OC114" i="87" s="1"/>
  <c r="NM114" i="87"/>
  <c r="NM462" i="87"/>
  <c r="NM186" i="87"/>
  <c r="NM134" i="87"/>
  <c r="NQ450" i="87"/>
  <c r="NQ426" i="87"/>
  <c r="NQ353" i="87"/>
  <c r="NQ330" i="87"/>
  <c r="NQ298" i="87"/>
  <c r="NS486" i="87"/>
  <c r="NS462" i="87"/>
  <c r="NS366" i="87"/>
  <c r="NS186" i="87"/>
  <c r="NS54" i="87"/>
  <c r="ND536" i="87"/>
  <c r="ND520" i="87"/>
  <c r="ND504" i="87"/>
  <c r="ND488" i="87"/>
  <c r="ND480" i="87"/>
  <c r="ND464" i="87"/>
  <c r="ND448" i="87"/>
  <c r="ND432" i="87"/>
  <c r="ND416" i="87"/>
  <c r="ND408" i="87"/>
  <c r="ND392" i="87"/>
  <c r="ND376" i="87"/>
  <c r="ND360" i="87"/>
  <c r="ND344" i="87"/>
  <c r="ND336" i="87"/>
  <c r="ND312" i="87"/>
  <c r="ND296" i="87"/>
  <c r="ND288" i="87"/>
  <c r="ND272" i="87"/>
  <c r="ND256" i="87"/>
  <c r="ND240" i="87"/>
  <c r="ND224" i="87"/>
  <c r="ND208" i="87"/>
  <c r="ND192" i="87"/>
  <c r="ND176" i="87"/>
  <c r="ND168" i="87"/>
  <c r="ND152" i="87"/>
  <c r="ND136" i="87"/>
  <c r="ND120" i="87"/>
  <c r="ND96" i="87"/>
  <c r="ND80" i="87"/>
  <c r="ND64" i="87"/>
  <c r="ND56" i="87"/>
  <c r="ND40" i="87"/>
  <c r="ND24" i="87"/>
  <c r="ND16" i="87"/>
  <c r="ND8" i="87"/>
  <c r="NF535" i="87"/>
  <c r="NF519" i="87"/>
  <c r="NF503" i="87"/>
  <c r="NF487" i="87"/>
  <c r="NF471" i="87"/>
  <c r="NF455" i="87"/>
  <c r="NF439" i="87"/>
  <c r="NF423" i="87"/>
  <c r="NF407" i="87"/>
  <c r="NF391" i="87"/>
  <c r="NF367" i="87"/>
  <c r="NF351" i="87"/>
  <c r="NF335" i="87"/>
  <c r="NF319" i="87"/>
  <c r="NF303" i="87"/>
  <c r="NF287" i="87"/>
  <c r="NF271" i="87"/>
  <c r="NF239" i="87"/>
  <c r="NF191" i="87"/>
  <c r="NF7" i="87"/>
  <c r="NL509" i="87"/>
  <c r="NI509" i="87"/>
  <c r="NL501" i="87"/>
  <c r="NU501" i="87" s="1"/>
  <c r="NI501" i="87"/>
  <c r="NL469" i="87"/>
  <c r="NU469" i="87" s="1"/>
  <c r="NI469" i="87"/>
  <c r="NW469" i="87" s="1" a="1"/>
  <c r="NW469" i="87" s="1"/>
  <c r="NT453" i="87"/>
  <c r="NL433" i="87"/>
  <c r="NI433" i="87"/>
  <c r="NL305" i="87"/>
  <c r="NI305" i="87"/>
  <c r="NL301" i="87"/>
  <c r="NI301" i="87"/>
  <c r="NT293" i="87"/>
  <c r="NL77" i="87"/>
  <c r="NI77" i="87"/>
  <c r="NL57" i="87"/>
  <c r="NI57" i="87"/>
  <c r="NL37" i="87"/>
  <c r="NI37" i="87"/>
  <c r="NI461" i="87"/>
  <c r="NI425" i="87"/>
  <c r="NI417" i="87"/>
  <c r="NI389" i="87"/>
  <c r="NI382" i="87"/>
  <c r="NI366" i="87"/>
  <c r="NI321" i="87"/>
  <c r="NI273" i="87"/>
  <c r="NI261" i="87"/>
  <c r="NI189" i="87"/>
  <c r="NI125" i="87"/>
  <c r="NI22" i="87"/>
  <c r="NW22" i="87" s="1" a="1"/>
  <c r="NW22" i="87" s="1"/>
  <c r="NX513" i="87" a="1"/>
  <c r="NX513" i="87" s="1"/>
  <c r="NS513" i="87"/>
  <c r="NM513" i="87"/>
  <c r="OK513" i="87" s="1"/>
  <c r="NQ513" i="87"/>
  <c r="NU479" i="87"/>
  <c r="NT479" i="87"/>
  <c r="NX337" i="87" a="1"/>
  <c r="NX337" i="87" s="1"/>
  <c r="OB337" i="87" a="1"/>
  <c r="OB337" i="87" s="1"/>
  <c r="NS337" i="87"/>
  <c r="NM337" i="87"/>
  <c r="NM374" i="87"/>
  <c r="NM133" i="87"/>
  <c r="OA133" i="87" s="1"/>
  <c r="OL9" i="87"/>
  <c r="OH9" i="87"/>
  <c r="OR9" i="87" s="1"/>
  <c r="NQ493" i="87"/>
  <c r="NQ402" i="87"/>
  <c r="NQ346" i="87"/>
  <c r="NQ322" i="87"/>
  <c r="NQ226" i="87"/>
  <c r="NQ185" i="87"/>
  <c r="NQ42" i="87"/>
  <c r="NR107" i="87"/>
  <c r="NS434" i="87"/>
  <c r="NS182" i="87"/>
  <c r="NS114" i="87"/>
  <c r="NS14" i="87"/>
  <c r="NW493" i="87" a="1"/>
  <c r="NW493" i="87" s="1"/>
  <c r="OA530" i="87"/>
  <c r="OB114" i="87" a="1"/>
  <c r="OB114" i="87" s="1"/>
  <c r="OB418" i="87" a="1"/>
  <c r="OB418" i="87" s="1"/>
  <c r="OH345" i="87"/>
  <c r="OR345" i="87" s="1"/>
  <c r="OZ270" i="87"/>
  <c r="OZ250" i="87"/>
  <c r="OZ18" i="87"/>
  <c r="OZ14" i="87"/>
  <c r="PR458" i="87"/>
  <c r="PL458" i="87"/>
  <c r="PR361" i="87"/>
  <c r="PL361" i="87"/>
  <c r="PU344" i="87"/>
  <c r="PO344" i="87"/>
  <c r="PR330" i="87"/>
  <c r="PL330" i="87"/>
  <c r="PL290" i="87"/>
  <c r="PR290" i="87"/>
  <c r="PW75" i="87"/>
  <c r="PM75" i="87"/>
  <c r="PU70" i="87"/>
  <c r="PT70" i="87"/>
  <c r="PW70" i="87"/>
  <c r="PN70" i="87"/>
  <c r="PL162" i="87"/>
  <c r="PR162" i="87"/>
  <c r="NC533" i="87"/>
  <c r="NC517" i="87"/>
  <c r="NC501" i="87"/>
  <c r="NC485" i="87"/>
  <c r="NC469" i="87"/>
  <c r="NC453" i="87"/>
  <c r="NC437" i="87"/>
  <c r="NC421" i="87"/>
  <c r="NC405" i="87"/>
  <c r="NC389" i="87"/>
  <c r="NC373" i="87"/>
  <c r="NC357" i="87"/>
  <c r="NC341" i="87"/>
  <c r="NC325" i="87"/>
  <c r="NC309" i="87"/>
  <c r="NC293" i="87"/>
  <c r="NC277" i="87"/>
  <c r="NC261" i="87"/>
  <c r="NC245" i="87"/>
  <c r="NC229" i="87"/>
  <c r="NC213" i="87"/>
  <c r="NC197" i="87"/>
  <c r="NC181" i="87"/>
  <c r="NC165" i="87"/>
  <c r="NC149" i="87"/>
  <c r="NC133" i="87"/>
  <c r="NC117" i="87"/>
  <c r="NC101" i="87"/>
  <c r="NC85" i="87"/>
  <c r="NC69" i="87"/>
  <c r="NC53" i="87"/>
  <c r="NC37" i="87"/>
  <c r="NC21" i="87"/>
  <c r="NC5" i="87"/>
  <c r="ND535" i="87"/>
  <c r="ND527" i="87"/>
  <c r="ND519" i="87"/>
  <c r="ND511" i="87"/>
  <c r="ND503" i="87"/>
  <c r="ND495" i="87"/>
  <c r="ND487" i="87"/>
  <c r="ND479" i="87"/>
  <c r="ND471" i="87"/>
  <c r="ND463" i="87"/>
  <c r="ND455" i="87"/>
  <c r="ND447" i="87"/>
  <c r="ND439" i="87"/>
  <c r="ND431" i="87"/>
  <c r="ND423" i="87"/>
  <c r="ND415" i="87"/>
  <c r="ND407" i="87"/>
  <c r="ND399" i="87"/>
  <c r="ND391" i="87"/>
  <c r="ND383" i="87"/>
  <c r="ND375" i="87"/>
  <c r="ND367" i="87"/>
  <c r="ND359" i="87"/>
  <c r="ND351" i="87"/>
  <c r="ND343" i="87"/>
  <c r="ND335" i="87"/>
  <c r="ND327" i="87"/>
  <c r="ND319" i="87"/>
  <c r="ND311" i="87"/>
  <c r="ND303" i="87"/>
  <c r="ND295" i="87"/>
  <c r="ND287" i="87"/>
  <c r="ND279" i="87"/>
  <c r="ND271" i="87"/>
  <c r="ND263" i="87"/>
  <c r="ND255" i="87"/>
  <c r="ND247" i="87"/>
  <c r="ND239" i="87"/>
  <c r="ND231" i="87"/>
  <c r="ND223" i="87"/>
  <c r="ND215" i="87"/>
  <c r="ND207" i="87"/>
  <c r="ND199" i="87"/>
  <c r="ND191" i="87"/>
  <c r="ND183" i="87"/>
  <c r="ND175" i="87"/>
  <c r="ND167" i="87"/>
  <c r="ND159" i="87"/>
  <c r="ND151" i="87"/>
  <c r="ND143" i="87"/>
  <c r="ND135" i="87"/>
  <c r="ND127" i="87"/>
  <c r="ND119" i="87"/>
  <c r="ND111" i="87"/>
  <c r="ND103" i="87"/>
  <c r="ND95" i="87"/>
  <c r="ND87" i="87"/>
  <c r="ND79" i="87"/>
  <c r="ND71" i="87"/>
  <c r="ND63" i="87"/>
  <c r="ND55" i="87"/>
  <c r="ND47" i="87"/>
  <c r="ND39" i="87"/>
  <c r="ND31" i="87"/>
  <c r="ND23" i="87"/>
  <c r="ND15" i="87"/>
  <c r="ND7" i="87"/>
  <c r="NF532" i="87"/>
  <c r="NF524" i="87"/>
  <c r="NF516" i="87"/>
  <c r="NF508" i="87"/>
  <c r="NF500" i="87"/>
  <c r="NF492" i="87"/>
  <c r="NF484" i="87"/>
  <c r="NF476" i="87"/>
  <c r="NF468" i="87"/>
  <c r="NF460" i="87"/>
  <c r="NF452" i="87"/>
  <c r="NF444" i="87"/>
  <c r="NF436" i="87"/>
  <c r="NF428" i="87"/>
  <c r="NF420" i="87"/>
  <c r="NF412" i="87"/>
  <c r="NF404" i="87"/>
  <c r="NF396" i="87"/>
  <c r="NF388" i="87"/>
  <c r="NF380" i="87"/>
  <c r="NF372" i="87"/>
  <c r="NF364" i="87"/>
  <c r="NF356" i="87"/>
  <c r="NF348" i="87"/>
  <c r="NF340" i="87"/>
  <c r="NF332" i="87"/>
  <c r="NF324" i="87"/>
  <c r="NF316" i="87"/>
  <c r="NF308" i="87"/>
  <c r="NF300" i="87"/>
  <c r="NF292" i="87"/>
  <c r="NF284" i="87"/>
  <c r="NF276" i="87"/>
  <c r="NF268" i="87"/>
  <c r="NF260" i="87"/>
  <c r="NF252" i="87"/>
  <c r="NF244" i="87"/>
  <c r="NF236" i="87"/>
  <c r="NF228" i="87"/>
  <c r="NF220" i="87"/>
  <c r="NF212" i="87"/>
  <c r="NF204" i="87"/>
  <c r="NF196" i="87"/>
  <c r="NF188" i="87"/>
  <c r="NF180" i="87"/>
  <c r="NF172" i="87"/>
  <c r="NF164" i="87"/>
  <c r="NF156" i="87"/>
  <c r="NF148" i="87"/>
  <c r="NF140" i="87"/>
  <c r="NF132" i="87"/>
  <c r="NF124" i="87"/>
  <c r="NF116" i="87"/>
  <c r="NF108" i="87"/>
  <c r="NF100" i="87"/>
  <c r="NF92" i="87"/>
  <c r="NF84" i="87"/>
  <c r="NF76" i="87"/>
  <c r="NF68" i="87"/>
  <c r="NF60" i="87"/>
  <c r="NF52" i="87"/>
  <c r="NF44" i="87"/>
  <c r="NF36" i="87"/>
  <c r="NF28" i="87"/>
  <c r="NF20" i="87"/>
  <c r="NF12" i="87"/>
  <c r="NF4" i="87"/>
  <c r="NI472" i="87"/>
  <c r="NL472" i="87"/>
  <c r="NI460" i="87"/>
  <c r="NL460" i="87"/>
  <c r="NR460" i="87" s="1"/>
  <c r="NI456" i="87"/>
  <c r="NL456" i="87"/>
  <c r="NI436" i="87"/>
  <c r="NL436" i="87"/>
  <c r="NR436" i="87" s="1"/>
  <c r="NI284" i="87"/>
  <c r="NL284" i="87"/>
  <c r="NR284" i="87" s="1"/>
  <c r="NI188" i="87"/>
  <c r="NL188" i="87"/>
  <c r="NR188" i="87" s="1"/>
  <c r="NI148" i="87"/>
  <c r="OC148" i="87" s="1" a="1"/>
  <c r="OC148" i="87" s="1"/>
  <c r="NL148" i="87"/>
  <c r="NR148" i="87" s="1"/>
  <c r="NI136" i="87"/>
  <c r="NL136" i="87"/>
  <c r="NI32" i="87"/>
  <c r="NL32" i="87"/>
  <c r="NI522" i="87"/>
  <c r="NI505" i="87"/>
  <c r="NI485" i="87"/>
  <c r="NI450" i="87"/>
  <c r="NI402" i="87"/>
  <c r="NI394" i="87"/>
  <c r="NW394" i="87" s="1" a="1"/>
  <c r="NW394" i="87" s="1"/>
  <c r="NI378" i="87"/>
  <c r="NW378" i="87" s="1" a="1"/>
  <c r="NW378" i="87" s="1"/>
  <c r="NI365" i="87"/>
  <c r="NI329" i="87"/>
  <c r="NI298" i="87"/>
  <c r="OC298" i="87" s="1" a="1"/>
  <c r="OC298" i="87" s="1"/>
  <c r="NI294" i="87"/>
  <c r="NI281" i="87"/>
  <c r="NI246" i="87"/>
  <c r="OC246" i="87" s="1" a="1"/>
  <c r="OC246" i="87" s="1"/>
  <c r="NI226" i="87"/>
  <c r="NI222" i="87"/>
  <c r="OH222" i="87" s="1"/>
  <c r="NI173" i="87"/>
  <c r="NI166" i="87"/>
  <c r="NI149" i="87"/>
  <c r="NI137" i="87"/>
  <c r="OC137" i="87" s="1" a="1"/>
  <c r="OC137" i="87" s="1"/>
  <c r="NI130" i="87"/>
  <c r="NI122" i="87"/>
  <c r="OC122" i="87" s="1" a="1"/>
  <c r="OC122" i="87" s="1"/>
  <c r="NI97" i="87"/>
  <c r="NI90" i="87"/>
  <c r="NI61" i="87"/>
  <c r="NI54" i="87"/>
  <c r="NW54" i="87" s="1" a="1"/>
  <c r="NW54" i="87" s="1"/>
  <c r="NI41" i="87"/>
  <c r="NW41" i="87" s="1" a="1"/>
  <c r="NW41" i="87" s="1"/>
  <c r="NI34" i="87"/>
  <c r="NI18" i="87"/>
  <c r="NI14" i="87"/>
  <c r="NQ534" i="87"/>
  <c r="NS534" i="87"/>
  <c r="NM534" i="87"/>
  <c r="NT512" i="87"/>
  <c r="OD512" i="87" a="1"/>
  <c r="OD512" i="87" s="1"/>
  <c r="NL504" i="87"/>
  <c r="NS457" i="87"/>
  <c r="NQ457" i="87"/>
  <c r="NM457" i="87"/>
  <c r="NT443" i="87"/>
  <c r="NX443" i="87" a="1"/>
  <c r="NX443" i="87" s="1"/>
  <c r="NS405" i="87"/>
  <c r="OB405" i="87" a="1"/>
  <c r="OB405" i="87" s="1"/>
  <c r="NS386" i="87"/>
  <c r="NW386" i="87" a="1"/>
  <c r="NW386" i="87" s="1"/>
  <c r="NL379" i="87"/>
  <c r="NT379" i="87" s="1"/>
  <c r="NL324" i="87"/>
  <c r="NR324" i="87" s="1"/>
  <c r="OB318" i="87" a="1"/>
  <c r="OB318" i="87" s="1"/>
  <c r="NU318" i="87"/>
  <c r="NQ318" i="87"/>
  <c r="NX318" i="87" a="1"/>
  <c r="NX318" i="87" s="1"/>
  <c r="NM318" i="87"/>
  <c r="OF318" i="87" s="1"/>
  <c r="NW313" i="87" a="1"/>
  <c r="NW313" i="87" s="1"/>
  <c r="NU313" i="87"/>
  <c r="NV313" i="87" a="1"/>
  <c r="NV313" i="87" s="1"/>
  <c r="NT313" i="87"/>
  <c r="NM313" i="87"/>
  <c r="NS313" i="87"/>
  <c r="NV289" i="87" a="1"/>
  <c r="NV289" i="87" s="1"/>
  <c r="NQ289" i="87"/>
  <c r="OB289" i="87" a="1"/>
  <c r="OB289" i="87" s="1"/>
  <c r="NQ258" i="87"/>
  <c r="NM258" i="87"/>
  <c r="NL240" i="87"/>
  <c r="NS230" i="87"/>
  <c r="NM230" i="87"/>
  <c r="NR208" i="87"/>
  <c r="OC208" i="87" a="1"/>
  <c r="OC208" i="87" s="1"/>
  <c r="NW208" i="87" a="1"/>
  <c r="NW208" i="87" s="1"/>
  <c r="NT208" i="87"/>
  <c r="NV132" i="87" a="1"/>
  <c r="NV132" i="87" s="1"/>
  <c r="NT132" i="87"/>
  <c r="NU69" i="87"/>
  <c r="NM69" i="87"/>
  <c r="OE69" i="87" s="1"/>
  <c r="OD53" i="87" a="1"/>
  <c r="OD53" i="87" s="1"/>
  <c r="NT53" i="87"/>
  <c r="NX49" i="87" a="1"/>
  <c r="NX49" i="87" s="1"/>
  <c r="NW49" i="87" a="1"/>
  <c r="NW49" i="87" s="1"/>
  <c r="OB49" i="87" a="1"/>
  <c r="OB49" i="87" s="1"/>
  <c r="NS49" i="87"/>
  <c r="NQ49" i="87"/>
  <c r="NM49" i="87"/>
  <c r="OD49" i="87" a="1"/>
  <c r="OD49" i="87" s="1"/>
  <c r="OB45" i="87" a="1"/>
  <c r="OB45" i="87" s="1"/>
  <c r="NV45" i="87" a="1"/>
  <c r="NV45" i="87" s="1"/>
  <c r="OB35" i="87" a="1"/>
  <c r="OB35" i="87" s="1"/>
  <c r="NR35" i="87"/>
  <c r="OD10" i="87" a="1"/>
  <c r="OD10" i="87" s="1"/>
  <c r="NS10" i="87"/>
  <c r="NV10" i="87" a="1"/>
  <c r="NV10" i="87" s="1"/>
  <c r="NQ6" i="87"/>
  <c r="NM6" i="87"/>
  <c r="NZ6" i="87" s="1"/>
  <c r="NS6" i="87"/>
  <c r="NM518" i="87"/>
  <c r="NM494" i="87"/>
  <c r="NM474" i="87"/>
  <c r="NM446" i="87"/>
  <c r="NM390" i="87"/>
  <c r="NM334" i="87"/>
  <c r="NM306" i="87"/>
  <c r="NM198" i="87"/>
  <c r="OF153" i="87"/>
  <c r="OA153" i="87"/>
  <c r="OG121" i="87"/>
  <c r="OF121" i="87"/>
  <c r="NM53" i="87"/>
  <c r="NM22" i="87"/>
  <c r="NQ465" i="87"/>
  <c r="NQ413" i="87"/>
  <c r="NQ390" i="87"/>
  <c r="NQ362" i="87"/>
  <c r="NQ338" i="87"/>
  <c r="NQ122" i="87"/>
  <c r="NQ81" i="87"/>
  <c r="NQ53" i="87"/>
  <c r="NR372" i="87"/>
  <c r="NR68" i="87"/>
  <c r="NR27" i="87"/>
  <c r="NS518" i="87"/>
  <c r="NS494" i="87"/>
  <c r="NS446" i="87"/>
  <c r="NS350" i="87"/>
  <c r="NS222" i="87"/>
  <c r="NS170" i="87"/>
  <c r="NS134" i="87"/>
  <c r="NS70" i="87"/>
  <c r="NS45" i="87"/>
  <c r="NT536" i="87"/>
  <c r="NT457" i="87"/>
  <c r="NU339" i="87"/>
  <c r="NU170" i="87"/>
  <c r="NW52" i="87" a="1"/>
  <c r="NW52" i="87" s="1"/>
  <c r="NW130" i="87" a="1"/>
  <c r="NW130" i="87" s="1"/>
  <c r="NV186" i="87" a="1"/>
  <c r="NV186" i="87" s="1"/>
  <c r="NX434" i="87" a="1"/>
  <c r="NX434" i="87" s="1"/>
  <c r="NV536" i="87" a="1"/>
  <c r="NV536" i="87" s="1"/>
  <c r="NY177" i="87"/>
  <c r="OB100" i="87" a="1"/>
  <c r="OB100" i="87" s="1"/>
  <c r="OC202" i="87" a="1"/>
  <c r="OC202" i="87" s="1"/>
  <c r="OB330" i="87" a="1"/>
  <c r="OB330" i="87" s="1"/>
  <c r="OD392" i="87" a="1"/>
  <c r="OD392" i="87" s="1"/>
  <c r="OE9" i="87"/>
  <c r="OG377" i="87"/>
  <c r="PT446" i="87"/>
  <c r="PN446" i="87"/>
  <c r="PR442" i="87"/>
  <c r="PL442" i="87"/>
  <c r="PL402" i="87"/>
  <c r="PR402" i="87"/>
  <c r="PR314" i="87"/>
  <c r="PL314" i="87"/>
  <c r="PL226" i="87"/>
  <c r="PR226" i="87"/>
  <c r="PR202" i="87"/>
  <c r="PL202" i="87"/>
  <c r="PL161" i="87"/>
  <c r="PR161" i="87"/>
  <c r="PT149" i="87"/>
  <c r="PN149" i="87"/>
  <c r="PU119" i="87"/>
  <c r="PO119" i="87"/>
  <c r="PL386" i="87"/>
  <c r="PR386" i="87"/>
  <c r="PL258" i="87"/>
  <c r="PR258" i="87"/>
  <c r="NR520" i="87"/>
  <c r="NV520" i="87" a="1"/>
  <c r="NV520" i="87" s="1"/>
  <c r="NT520" i="87"/>
  <c r="OC345" i="87" a="1"/>
  <c r="OC345" i="87" s="1"/>
  <c r="NT345" i="87"/>
  <c r="NS345" i="87"/>
  <c r="NU253" i="87"/>
  <c r="NS253" i="87"/>
  <c r="NU221" i="87"/>
  <c r="NS221" i="87"/>
  <c r="NV217" i="87" a="1"/>
  <c r="NV217" i="87" s="1"/>
  <c r="NU217" i="87"/>
  <c r="OC213" i="87" a="1"/>
  <c r="OC213" i="87" s="1"/>
  <c r="NS213" i="87"/>
  <c r="NU205" i="87"/>
  <c r="NS205" i="87"/>
  <c r="OC129" i="87" a="1"/>
  <c r="OC129" i="87" s="1"/>
  <c r="NW105" i="87" a="1"/>
  <c r="NW105" i="87" s="1"/>
  <c r="OD105" i="87" a="1"/>
  <c r="OD105" i="87" s="1"/>
  <c r="NT105" i="87"/>
  <c r="OC101" i="87" a="1"/>
  <c r="OC101" i="87" s="1"/>
  <c r="NS101" i="87"/>
  <c r="NX94" i="87" a="1"/>
  <c r="NX94" i="87" s="1"/>
  <c r="NU94" i="87"/>
  <c r="OC38" i="87" a="1"/>
  <c r="OC38" i="87" s="1"/>
  <c r="NS38" i="87"/>
  <c r="NV17" i="87" a="1"/>
  <c r="NV17" i="87" s="1"/>
  <c r="NX17" i="87" a="1"/>
  <c r="NX17" i="87" s="1"/>
  <c r="NM510" i="87"/>
  <c r="NM497" i="87"/>
  <c r="NY497" i="87" s="1"/>
  <c r="NM478" i="87"/>
  <c r="OA478" i="87" s="1"/>
  <c r="NM441" i="87"/>
  <c r="NY441" i="87" s="1"/>
  <c r="NM310" i="87"/>
  <c r="NM290" i="87"/>
  <c r="NM274" i="87"/>
  <c r="NM241" i="87"/>
  <c r="NM217" i="87"/>
  <c r="OH217" i="87" s="1"/>
  <c r="OR217" i="87" s="1"/>
  <c r="NM209" i="87"/>
  <c r="NM201" i="87"/>
  <c r="NM178" i="87"/>
  <c r="OF178" i="87" s="1"/>
  <c r="NM157" i="87"/>
  <c r="NM141" i="87"/>
  <c r="NM105" i="87"/>
  <c r="OO105" i="87" s="1"/>
  <c r="NM94" i="87"/>
  <c r="NM46" i="87"/>
  <c r="NM26" i="87"/>
  <c r="NQ533" i="87"/>
  <c r="NQ497" i="87"/>
  <c r="NQ478" i="87"/>
  <c r="NQ430" i="87"/>
  <c r="NQ369" i="87"/>
  <c r="NQ354" i="87"/>
  <c r="NQ342" i="87"/>
  <c r="NQ233" i="87"/>
  <c r="NQ218" i="87"/>
  <c r="NQ210" i="87"/>
  <c r="NQ193" i="87"/>
  <c r="NQ178" i="87"/>
  <c r="NQ162" i="87"/>
  <c r="NQ141" i="87"/>
  <c r="NQ129" i="87"/>
  <c r="NQ117" i="87"/>
  <c r="NQ106" i="87"/>
  <c r="NQ82" i="87"/>
  <c r="NQ73" i="87"/>
  <c r="NQ58" i="87"/>
  <c r="NQ46" i="87"/>
  <c r="NQ17" i="87"/>
  <c r="NR83" i="87"/>
  <c r="NS497" i="87"/>
  <c r="NS478" i="87"/>
  <c r="NS441" i="87"/>
  <c r="NS369" i="87"/>
  <c r="NS214" i="87"/>
  <c r="NS177" i="87"/>
  <c r="NS158" i="87"/>
  <c r="NS141" i="87"/>
  <c r="NS121" i="87"/>
  <c r="NS106" i="87"/>
  <c r="NS94" i="87"/>
  <c r="NS78" i="87"/>
  <c r="NT511" i="87"/>
  <c r="NT377" i="87"/>
  <c r="NT201" i="87"/>
  <c r="NT73" i="87"/>
  <c r="NU533" i="87"/>
  <c r="NU478" i="87"/>
  <c r="NU345" i="87"/>
  <c r="NU314" i="87"/>
  <c r="NU206" i="87"/>
  <c r="NU105" i="87"/>
  <c r="NW26" i="87" a="1"/>
  <c r="NW26" i="87" s="1"/>
  <c r="NV101" i="87" a="1"/>
  <c r="NV101" i="87" s="1"/>
  <c r="NW110" i="87" a="1"/>
  <c r="NW110" i="87" s="1"/>
  <c r="NW129" i="87" a="1"/>
  <c r="NW129" i="87" s="1"/>
  <c r="NX141" i="87" a="1"/>
  <c r="NX141" i="87" s="1"/>
  <c r="NX178" i="87" a="1"/>
  <c r="NX178" i="87" s="1"/>
  <c r="NX201" i="87" a="1"/>
  <c r="NX201" i="87" s="1"/>
  <c r="NX369" i="87" a="1"/>
  <c r="NX369" i="87" s="1"/>
  <c r="NX495" i="87" a="1"/>
  <c r="NX495" i="87" s="1"/>
  <c r="NW520" i="87" a="1"/>
  <c r="NW520" i="87" s="1"/>
  <c r="NW533" i="87" a="1"/>
  <c r="NW533" i="87" s="1"/>
  <c r="OB17" i="87" a="1"/>
  <c r="OB17" i="87" s="1"/>
  <c r="OB94" i="87" a="1"/>
  <c r="OB94" i="87" s="1"/>
  <c r="OC117" i="87" a="1"/>
  <c r="OC117" i="87" s="1"/>
  <c r="OB162" i="87" a="1"/>
  <c r="OB162" i="87" s="1"/>
  <c r="OD210" i="87" a="1"/>
  <c r="OD210" i="87" s="1"/>
  <c r="OD221" i="87" a="1"/>
  <c r="OD221" i="87" s="1"/>
  <c r="OD421" i="87" a="1"/>
  <c r="OD421" i="87" s="1"/>
  <c r="OB481" i="87" a="1"/>
  <c r="OB481" i="87" s="1"/>
  <c r="PS308" i="87"/>
  <c r="PS148" i="87"/>
  <c r="PS40" i="87"/>
  <c r="PS307" i="87"/>
  <c r="PL178" i="87"/>
  <c r="PR178" i="87"/>
  <c r="PG57" i="87"/>
  <c r="PH57" i="87" s="1"/>
  <c r="PW57" i="87" s="1"/>
  <c r="PN30" i="87"/>
  <c r="PT30" i="87"/>
  <c r="PN110" i="87"/>
  <c r="NU350" i="87"/>
  <c r="NU330" i="87"/>
  <c r="NU298" i="87"/>
  <c r="NX294" i="87" a="1"/>
  <c r="NX294" i="87" s="1"/>
  <c r="OD246" i="87" a="1"/>
  <c r="OD246" i="87" s="1"/>
  <c r="NX230" i="87" a="1"/>
  <c r="NX230" i="87" s="1"/>
  <c r="OD488" i="87" a="1"/>
  <c r="OD488" i="87" s="1"/>
  <c r="NT488" i="87"/>
  <c r="NU445" i="87"/>
  <c r="OB445" i="87" a="1"/>
  <c r="OB445" i="87" s="1"/>
  <c r="NR392" i="87"/>
  <c r="OB385" i="87" a="1"/>
  <c r="OB385" i="87" s="1"/>
  <c r="NX385" i="87" a="1"/>
  <c r="NX385" i="87" s="1"/>
  <c r="NT347" i="87"/>
  <c r="NR332" i="87"/>
  <c r="OC238" i="87" a="1"/>
  <c r="OC238" i="87" s="1"/>
  <c r="NU238" i="87"/>
  <c r="NW201" i="87" a="1"/>
  <c r="NW201" i="87" s="1"/>
  <c r="NU201" i="87"/>
  <c r="OD174" i="87" a="1"/>
  <c r="OD174" i="87" s="1"/>
  <c r="NU174" i="87"/>
  <c r="NS174" i="87"/>
  <c r="OB112" i="87" a="1"/>
  <c r="OB112" i="87" s="1"/>
  <c r="NX112" i="87" a="1"/>
  <c r="NX112" i="87" s="1"/>
  <c r="NV73" i="87" a="1"/>
  <c r="NV73" i="87" s="1"/>
  <c r="NS73" i="87"/>
  <c r="NX58" i="87" a="1"/>
  <c r="NX58" i="87" s="1"/>
  <c r="NU58" i="87"/>
  <c r="NW8" i="87" a="1"/>
  <c r="NW8" i="87" s="1"/>
  <c r="NM529" i="87"/>
  <c r="NM481" i="87"/>
  <c r="NM430" i="87"/>
  <c r="NM401" i="87"/>
  <c r="NY401" i="87" s="1"/>
  <c r="NM385" i="87"/>
  <c r="NM354" i="87"/>
  <c r="OJ354" i="87" s="1"/>
  <c r="NM233" i="87"/>
  <c r="NM210" i="87"/>
  <c r="OI210" i="87" s="1"/>
  <c r="NM193" i="87"/>
  <c r="NM158" i="87"/>
  <c r="NM142" i="87"/>
  <c r="NM129" i="87"/>
  <c r="NY129" i="87" s="1"/>
  <c r="NM106" i="87"/>
  <c r="NZ106" i="87" s="1"/>
  <c r="NM58" i="87"/>
  <c r="OA58" i="87" s="1"/>
  <c r="NM17" i="87"/>
  <c r="NQ481" i="87"/>
  <c r="NQ445" i="87"/>
  <c r="NQ401" i="87"/>
  <c r="NQ385" i="87"/>
  <c r="NQ345" i="87"/>
  <c r="NQ221" i="87"/>
  <c r="NQ213" i="87"/>
  <c r="NQ205" i="87"/>
  <c r="NQ194" i="87"/>
  <c r="NQ157" i="87"/>
  <c r="NQ142" i="87"/>
  <c r="NQ118" i="87"/>
  <c r="NQ101" i="87"/>
  <c r="NQ65" i="87"/>
  <c r="NQ38" i="87"/>
  <c r="NR260" i="87"/>
  <c r="NR11" i="87"/>
  <c r="NS529" i="87"/>
  <c r="NS481" i="87"/>
  <c r="NS377" i="87"/>
  <c r="NS274" i="87"/>
  <c r="NS254" i="87"/>
  <c r="NS217" i="87"/>
  <c r="NS162" i="87"/>
  <c r="NS142" i="87"/>
  <c r="NS110" i="87"/>
  <c r="NS65" i="87"/>
  <c r="NT213" i="87"/>
  <c r="NT153" i="87"/>
  <c r="NT121" i="87"/>
  <c r="NU511" i="87"/>
  <c r="NU421" i="87"/>
  <c r="NU213" i="87"/>
  <c r="NU106" i="87"/>
  <c r="NW58" i="87" a="1"/>
  <c r="NW58" i="87" s="1"/>
  <c r="NX174" i="87" a="1"/>
  <c r="NX174" i="87" s="1"/>
  <c r="NX213" i="87" a="1"/>
  <c r="NX213" i="87" s="1"/>
  <c r="NX253" i="87" a="1"/>
  <c r="NX253" i="87" s="1"/>
  <c r="NX345" i="87" a="1"/>
  <c r="NX345" i="87" s="1"/>
  <c r="NW441" i="87" a="1"/>
  <c r="NW441" i="87" s="1"/>
  <c r="NV495" i="87" a="1"/>
  <c r="NV495" i="87" s="1"/>
  <c r="OB106" i="87" a="1"/>
  <c r="OB106" i="87" s="1"/>
  <c r="OD161" i="87" a="1"/>
  <c r="OD161" i="87" s="1"/>
  <c r="OB194" i="87" a="1"/>
  <c r="OB194" i="87" s="1"/>
  <c r="OC221" i="87" a="1"/>
  <c r="OC221" i="87" s="1"/>
  <c r="OD441" i="87" a="1"/>
  <c r="OD441" i="87" s="1"/>
  <c r="OC473" i="87" a="1"/>
  <c r="OC473" i="87" s="1"/>
  <c r="OY525" i="87"/>
  <c r="OZ525" i="87"/>
  <c r="OY521" i="87"/>
  <c r="OZ521" i="87"/>
  <c r="OX509" i="87"/>
  <c r="OW509" i="87"/>
  <c r="OY461" i="87"/>
  <c r="PG461" i="87"/>
  <c r="PH461" i="87" s="1"/>
  <c r="OX461" i="87"/>
  <c r="OX429" i="87"/>
  <c r="OW429" i="87"/>
  <c r="PG341" i="87"/>
  <c r="PH341" i="87" s="1"/>
  <c r="OZ341" i="87"/>
  <c r="OY329" i="87"/>
  <c r="PS329" i="87" s="1"/>
  <c r="OW329" i="87"/>
  <c r="PG309" i="87"/>
  <c r="PH309" i="87" s="1"/>
  <c r="OX309" i="87"/>
  <c r="PG285" i="87"/>
  <c r="PH285" i="87" s="1"/>
  <c r="PW285" i="87" s="1"/>
  <c r="OX285" i="87"/>
  <c r="OW285" i="87"/>
  <c r="OY285" i="87"/>
  <c r="OZ281" i="87"/>
  <c r="OW281" i="87"/>
  <c r="OY265" i="87"/>
  <c r="PS265" i="87" s="1"/>
  <c r="PG265" i="87"/>
  <c r="PH265" i="87" s="1"/>
  <c r="OX265" i="87"/>
  <c r="PM265" i="87" s="1"/>
  <c r="OW233" i="87"/>
  <c r="OZ233" i="87"/>
  <c r="OX173" i="87"/>
  <c r="OW173" i="87"/>
  <c r="OW129" i="87"/>
  <c r="OX129" i="87"/>
  <c r="OW85" i="87"/>
  <c r="OZ85" i="87"/>
  <c r="OY85" i="87"/>
  <c r="OX77" i="87"/>
  <c r="OY77" i="87"/>
  <c r="OY41" i="87"/>
  <c r="PS41" i="87" s="1"/>
  <c r="OZ41" i="87"/>
  <c r="PG29" i="87"/>
  <c r="PH29" i="87" s="1"/>
  <c r="OW29" i="87"/>
  <c r="PG25" i="87"/>
  <c r="PH25" i="87" s="1"/>
  <c r="PW25" i="87" s="1"/>
  <c r="OW25" i="87"/>
  <c r="OZ13" i="87"/>
  <c r="PG13" i="87"/>
  <c r="PH13" i="87" s="1"/>
  <c r="OY13" i="87"/>
  <c r="PR13" i="87" s="1"/>
  <c r="PT13" i="87" s="1"/>
  <c r="PU13" i="87" s="1"/>
  <c r="OX13" i="87"/>
  <c r="OX525" i="87"/>
  <c r="OX521" i="87"/>
  <c r="OX245" i="87"/>
  <c r="PL245" i="87" s="1"/>
  <c r="PN245" i="87" s="1"/>
  <c r="PO245" i="87" s="1"/>
  <c r="PM3" i="87"/>
  <c r="PS360" i="87"/>
  <c r="OZ309" i="87"/>
  <c r="OZ77" i="87"/>
  <c r="PR465" i="87"/>
  <c r="PL465" i="87"/>
  <c r="PR266" i="87"/>
  <c r="PL266" i="87"/>
  <c r="PL242" i="87"/>
  <c r="PR242" i="87"/>
  <c r="PR218" i="87"/>
  <c r="PL218" i="87"/>
  <c r="PL210" i="87"/>
  <c r="PR210" i="87"/>
  <c r="PT206" i="87"/>
  <c r="PN206" i="87"/>
  <c r="PW38" i="87"/>
  <c r="PU38" i="87"/>
  <c r="PN38" i="87"/>
  <c r="PT38" i="87"/>
  <c r="PR26" i="87"/>
  <c r="PL26" i="87"/>
  <c r="PU7" i="87"/>
  <c r="PO7" i="87"/>
  <c r="PR490" i="87"/>
  <c r="PL490" i="87"/>
  <c r="PR410" i="87"/>
  <c r="PL410" i="87"/>
  <c r="PL194" i="87"/>
  <c r="PR194" i="87"/>
  <c r="PL10" i="87"/>
  <c r="PS451" i="87"/>
  <c r="PM195" i="87"/>
  <c r="OW516" i="87"/>
  <c r="PS516" i="87" s="1"/>
  <c r="OW496" i="87"/>
  <c r="OW419" i="87"/>
  <c r="OW368" i="87"/>
  <c r="OW351" i="87"/>
  <c r="OW308" i="87"/>
  <c r="OW272" i="87"/>
  <c r="OW240" i="87"/>
  <c r="OW232" i="87"/>
  <c r="PS232" i="87" s="1"/>
  <c r="OW180" i="87"/>
  <c r="PS180" i="87" s="1"/>
  <c r="OW163" i="87"/>
  <c r="OW144" i="87"/>
  <c r="PS144" i="87" s="1"/>
  <c r="OW4" i="87"/>
  <c r="OX507" i="87"/>
  <c r="OX459" i="87"/>
  <c r="OX283" i="87"/>
  <c r="OX275" i="87"/>
  <c r="OX187" i="87"/>
  <c r="OX111" i="87"/>
  <c r="OX23" i="87"/>
  <c r="OY419" i="87"/>
  <c r="PS419" i="87" s="1"/>
  <c r="OY380" i="87"/>
  <c r="OY367" i="87"/>
  <c r="OY328" i="87"/>
  <c r="PS328" i="87" s="1"/>
  <c r="OY324" i="87"/>
  <c r="OY272" i="87"/>
  <c r="OY240" i="87"/>
  <c r="OY204" i="87"/>
  <c r="OY196" i="87"/>
  <c r="PS196" i="87" s="1"/>
  <c r="OY171" i="87"/>
  <c r="OY164" i="87"/>
  <c r="OY119" i="87"/>
  <c r="OY92" i="87"/>
  <c r="OY23" i="87"/>
  <c r="OY8" i="87"/>
  <c r="PS8" i="87" s="1"/>
  <c r="OZ475" i="87"/>
  <c r="OZ423" i="87"/>
  <c r="OZ387" i="87"/>
  <c r="OZ219" i="87"/>
  <c r="OZ211" i="87"/>
  <c r="OZ171" i="87"/>
  <c r="OZ3" i="87"/>
  <c r="PA459" i="87"/>
  <c r="PA263" i="87"/>
  <c r="PA187" i="87"/>
  <c r="PA147" i="87"/>
  <c r="PA135" i="87"/>
  <c r="PA131" i="87"/>
  <c r="PA87" i="87"/>
  <c r="PA43" i="87"/>
  <c r="PA7" i="87"/>
  <c r="PB503" i="87"/>
  <c r="PB427" i="87"/>
  <c r="PB415" i="87"/>
  <c r="PB43" i="87"/>
  <c r="PC427" i="87"/>
  <c r="PV427" i="87" s="1"/>
  <c r="PC379" i="87"/>
  <c r="PV379" i="87" s="1"/>
  <c r="PC351" i="87"/>
  <c r="PV351" i="87" s="1"/>
  <c r="PC263" i="87"/>
  <c r="PV263" i="87" s="1"/>
  <c r="PC147" i="87"/>
  <c r="PV147" i="87" s="1"/>
  <c r="PC111" i="87"/>
  <c r="PV111" i="87" s="1"/>
  <c r="PC23" i="87"/>
  <c r="PV23" i="87" s="1"/>
  <c r="QD23" i="87" s="1"/>
  <c r="PD263" i="87"/>
  <c r="PD87" i="87"/>
  <c r="PF502" i="87"/>
  <c r="PC502" i="87"/>
  <c r="PV502" i="87" s="1"/>
  <c r="PC426" i="87"/>
  <c r="PV426" i="87" s="1"/>
  <c r="PF426" i="87"/>
  <c r="PF350" i="87"/>
  <c r="PC350" i="87"/>
  <c r="PV350" i="87" s="1"/>
  <c r="QD350" i="87" s="1"/>
  <c r="PF330" i="87"/>
  <c r="PD330" i="87"/>
  <c r="PD322" i="87"/>
  <c r="PC322" i="87"/>
  <c r="PV322" i="87" s="1"/>
  <c r="QD322" i="87" s="1"/>
  <c r="PF322" i="87"/>
  <c r="PF282" i="87"/>
  <c r="PD282" i="87"/>
  <c r="PF270" i="87"/>
  <c r="PC270" i="87"/>
  <c r="PV270" i="87" s="1"/>
  <c r="PD262" i="87"/>
  <c r="PF262" i="87"/>
  <c r="PD250" i="87"/>
  <c r="PF250" i="87"/>
  <c r="PD190" i="87"/>
  <c r="PF190" i="87"/>
  <c r="PF150" i="87"/>
  <c r="PD150" i="87"/>
  <c r="PF138" i="87"/>
  <c r="PD138" i="87"/>
  <c r="PC138" i="87"/>
  <c r="PV138" i="87" s="1"/>
  <c r="QD138" i="87" s="1"/>
  <c r="PB74" i="87"/>
  <c r="PD74" i="87"/>
  <c r="PD70" i="87"/>
  <c r="PF70" i="87"/>
  <c r="PD66" i="87"/>
  <c r="PF66" i="87"/>
  <c r="PD34" i="87"/>
  <c r="PF34" i="87"/>
  <c r="PC18" i="87"/>
  <c r="PV18" i="87" s="1"/>
  <c r="PB18" i="87"/>
  <c r="PD18" i="87"/>
  <c r="PC14" i="87"/>
  <c r="PV14" i="87" s="1"/>
  <c r="QD14" i="87" s="1"/>
  <c r="PB14" i="87"/>
  <c r="PD14" i="87"/>
  <c r="PC2" i="87"/>
  <c r="PV2" i="87" s="1"/>
  <c r="PD2" i="87"/>
  <c r="PF475" i="87"/>
  <c r="PF378" i="87"/>
  <c r="PF351" i="87"/>
  <c r="PF279" i="87"/>
  <c r="PF259" i="87"/>
  <c r="PF171" i="87"/>
  <c r="PF166" i="87"/>
  <c r="PF143" i="87"/>
  <c r="PF130" i="87"/>
  <c r="PF18" i="87"/>
  <c r="PF14" i="87"/>
  <c r="PF2" i="87"/>
  <c r="PL530" i="87"/>
  <c r="PR530" i="87"/>
  <c r="PT478" i="87"/>
  <c r="PN478" i="87"/>
  <c r="PL434" i="87"/>
  <c r="PR434" i="87"/>
  <c r="PG292" i="87"/>
  <c r="PH292" i="87" s="1"/>
  <c r="PG116" i="87"/>
  <c r="PH116" i="87" s="1"/>
  <c r="PM91" i="87"/>
  <c r="PU91" i="87"/>
  <c r="PW91" i="87"/>
  <c r="PL82" i="87"/>
  <c r="PR82" i="87"/>
  <c r="PW27" i="87"/>
  <c r="PU27" i="87"/>
  <c r="PM27" i="87"/>
  <c r="PL498" i="87"/>
  <c r="PR498" i="87"/>
  <c r="PL186" i="87"/>
  <c r="OW420" i="87"/>
  <c r="OW164" i="87"/>
  <c r="OW136" i="87"/>
  <c r="OW88" i="87"/>
  <c r="OX503" i="87"/>
  <c r="OX455" i="87"/>
  <c r="OY496" i="87"/>
  <c r="OY459" i="87"/>
  <c r="OY368" i="87"/>
  <c r="OY347" i="87"/>
  <c r="PS19" i="87"/>
  <c r="OY4" i="87"/>
  <c r="PS4" i="87" s="1"/>
  <c r="OZ367" i="87"/>
  <c r="OZ187" i="87"/>
  <c r="OZ143" i="87"/>
  <c r="PF507" i="87"/>
  <c r="PC507" i="87"/>
  <c r="PV507" i="87" s="1"/>
  <c r="PC463" i="87"/>
  <c r="PV463" i="87" s="1"/>
  <c r="PF463" i="87"/>
  <c r="PD367" i="87"/>
  <c r="PF367" i="87"/>
  <c r="PF331" i="87"/>
  <c r="PD331" i="87"/>
  <c r="PC331" i="87"/>
  <c r="PV331" i="87" s="1"/>
  <c r="PD323" i="87"/>
  <c r="PF323" i="87"/>
  <c r="PF307" i="87"/>
  <c r="PD307" i="87"/>
  <c r="PC307" i="87"/>
  <c r="PV307" i="87" s="1"/>
  <c r="PF283" i="87"/>
  <c r="PD283" i="87"/>
  <c r="PF275" i="87"/>
  <c r="PD275" i="87"/>
  <c r="PC187" i="87"/>
  <c r="PV187" i="87" s="1"/>
  <c r="PD187" i="87"/>
  <c r="PF163" i="87"/>
  <c r="PD163" i="87"/>
  <c r="PD151" i="87"/>
  <c r="PC151" i="87"/>
  <c r="PV151" i="87" s="1"/>
  <c r="PF127" i="87"/>
  <c r="PC127" i="87"/>
  <c r="PV127" i="87" s="1"/>
  <c r="QD127" i="87" s="1"/>
  <c r="PF123" i="87"/>
  <c r="PC123" i="87"/>
  <c r="PV123" i="87" s="1"/>
  <c r="PF119" i="87"/>
  <c r="PC119" i="87"/>
  <c r="PV119" i="87" s="1"/>
  <c r="PD111" i="87"/>
  <c r="PB111" i="87"/>
  <c r="PC7" i="87"/>
  <c r="PV7" i="87" s="1"/>
  <c r="PD7" i="87"/>
  <c r="PD3" i="87"/>
  <c r="PB3" i="87"/>
  <c r="PF271" i="87"/>
  <c r="PF187" i="87"/>
  <c r="PF19" i="87"/>
  <c r="PF3" i="87"/>
  <c r="PO488" i="87"/>
  <c r="PU488" i="87"/>
  <c r="PR474" i="87"/>
  <c r="PL474" i="87"/>
  <c r="PR257" i="87"/>
  <c r="PL257" i="87"/>
  <c r="PT102" i="87"/>
  <c r="PU102" i="87"/>
  <c r="PN102" i="87"/>
  <c r="PW102" i="87"/>
  <c r="PT22" i="87"/>
  <c r="PW22" i="87"/>
  <c r="PL306" i="87"/>
  <c r="PR306" i="87"/>
  <c r="PR250" i="87"/>
  <c r="PL250" i="87"/>
  <c r="PR234" i="87"/>
  <c r="PL234" i="87"/>
  <c r="PR154" i="87"/>
  <c r="PL154" i="87"/>
  <c r="PL506" i="87"/>
  <c r="PL362" i="87"/>
  <c r="PN94" i="87"/>
  <c r="PR482" i="87"/>
  <c r="PT509" i="87"/>
  <c r="PN509" i="87"/>
  <c r="PO296" i="87"/>
  <c r="PU296" i="87"/>
  <c r="PL274" i="87"/>
  <c r="PR274" i="87"/>
  <c r="PW118" i="87"/>
  <c r="PT118" i="87"/>
  <c r="PL441" i="87"/>
  <c r="PM107" i="87"/>
  <c r="PN118" i="87"/>
  <c r="PO504" i="87"/>
  <c r="PO71" i="87"/>
  <c r="PT437" i="87"/>
  <c r="PN437" i="87"/>
  <c r="PR353" i="87"/>
  <c r="PL353" i="87"/>
  <c r="PL338" i="87"/>
  <c r="PR338" i="87"/>
  <c r="PL170" i="87"/>
  <c r="PN381" i="87"/>
  <c r="PO248" i="87"/>
  <c r="QJ538" i="87"/>
  <c r="QJ534" i="87"/>
  <c r="QJ530" i="87"/>
  <c r="QJ526" i="87"/>
  <c r="QJ522" i="87"/>
  <c r="QJ518" i="87"/>
  <c r="QJ514" i="87"/>
  <c r="QJ510" i="87"/>
  <c r="QJ506" i="87"/>
  <c r="QJ502" i="87"/>
  <c r="QJ498" i="87"/>
  <c r="QJ494" i="87"/>
  <c r="QJ490" i="87"/>
  <c r="QJ486" i="87"/>
  <c r="QJ482" i="87"/>
  <c r="QJ478" i="87"/>
  <c r="QJ474" i="87"/>
  <c r="QJ470" i="87"/>
  <c r="QJ466" i="87"/>
  <c r="QJ462" i="87"/>
  <c r="QJ458" i="87"/>
  <c r="QJ454" i="87"/>
  <c r="QJ450" i="87"/>
  <c r="QJ446" i="87"/>
  <c r="QJ442" i="87"/>
  <c r="QJ438" i="87"/>
  <c r="QJ434" i="87"/>
  <c r="QJ430" i="87"/>
  <c r="QJ426" i="87"/>
  <c r="QJ422" i="87"/>
  <c r="QJ418" i="87"/>
  <c r="QJ414" i="87"/>
  <c r="QJ410" i="87"/>
  <c r="QJ406" i="87"/>
  <c r="QJ402" i="87"/>
  <c r="QJ398" i="87"/>
  <c r="QJ394" i="87"/>
  <c r="QJ390" i="87"/>
  <c r="QJ386" i="87"/>
  <c r="QJ382" i="87"/>
  <c r="QJ378" i="87"/>
  <c r="QJ374" i="87"/>
  <c r="QJ370" i="87"/>
  <c r="QJ366" i="87"/>
  <c r="QJ362" i="87"/>
  <c r="QJ358" i="87"/>
  <c r="QJ354" i="87"/>
  <c r="QJ350" i="87"/>
  <c r="QJ346" i="87"/>
  <c r="QJ342" i="87"/>
  <c r="QJ338" i="87"/>
  <c r="QJ334" i="87"/>
  <c r="QJ330" i="87"/>
  <c r="QJ326" i="87"/>
  <c r="QJ322" i="87"/>
  <c r="QJ318" i="87"/>
  <c r="QJ314" i="87"/>
  <c r="QJ310" i="87"/>
  <c r="QJ306" i="87"/>
  <c r="QJ302" i="87"/>
  <c r="QJ298" i="87"/>
  <c r="QJ294" i="87"/>
  <c r="QJ290" i="87"/>
  <c r="QJ286" i="87"/>
  <c r="QJ282" i="87"/>
  <c r="QJ278" i="87"/>
  <c r="QJ274" i="87"/>
  <c r="QJ270" i="87"/>
  <c r="QJ266" i="87"/>
  <c r="QJ262" i="87"/>
  <c r="QJ258" i="87"/>
  <c r="QJ254" i="87"/>
  <c r="QJ250" i="87"/>
  <c r="QJ246" i="87"/>
  <c r="QJ242" i="87"/>
  <c r="QJ238" i="87"/>
  <c r="QJ234" i="87"/>
  <c r="QJ230" i="87"/>
  <c r="QJ226" i="87"/>
  <c r="QJ222" i="87"/>
  <c r="QJ218" i="87"/>
  <c r="QJ214" i="87"/>
  <c r="QJ210" i="87"/>
  <c r="QJ206" i="87"/>
  <c r="QJ202" i="87"/>
  <c r="QJ198" i="87"/>
  <c r="QJ194" i="87"/>
  <c r="QJ190" i="87"/>
  <c r="QJ186" i="87"/>
  <c r="QJ182" i="87"/>
  <c r="QJ178" i="87"/>
  <c r="QJ174" i="87"/>
  <c r="QJ170" i="87"/>
  <c r="QJ166" i="87"/>
  <c r="QJ162" i="87"/>
  <c r="QJ158" i="87"/>
  <c r="QJ154" i="87"/>
  <c r="QJ150" i="87"/>
  <c r="QJ146" i="87"/>
  <c r="QJ142" i="87"/>
  <c r="QJ138" i="87"/>
  <c r="QJ134" i="87"/>
  <c r="QJ130" i="87"/>
  <c r="QJ126" i="87"/>
  <c r="QJ122" i="87"/>
  <c r="QJ118" i="87"/>
  <c r="QJ114" i="87"/>
  <c r="QJ110" i="87"/>
  <c r="QJ106" i="87"/>
  <c r="QJ102" i="87"/>
  <c r="QJ98" i="87"/>
  <c r="QJ94" i="87"/>
  <c r="QJ90" i="87"/>
  <c r="QJ86" i="87"/>
  <c r="QJ82" i="87"/>
  <c r="QJ78" i="87"/>
  <c r="QJ74" i="87"/>
  <c r="QJ70" i="87"/>
  <c r="QJ66" i="87"/>
  <c r="QJ62" i="87"/>
  <c r="QJ58" i="87"/>
  <c r="QJ54" i="87"/>
  <c r="QJ50" i="87"/>
  <c r="QJ46" i="87"/>
  <c r="QJ42" i="87"/>
  <c r="QJ38" i="87"/>
  <c r="QJ295" i="87"/>
  <c r="QJ34" i="87"/>
  <c r="QJ30" i="87"/>
  <c r="QJ26" i="87"/>
  <c r="QJ22" i="87"/>
  <c r="QJ18" i="87"/>
  <c r="QJ14" i="87"/>
  <c r="QJ10" i="87"/>
  <c r="QJ6" i="87"/>
  <c r="QJ2" i="87"/>
  <c r="QJ536" i="87"/>
  <c r="QJ528" i="87"/>
  <c r="QJ520" i="87"/>
  <c r="QJ512" i="87"/>
  <c r="QJ504" i="87"/>
  <c r="QJ496" i="87"/>
  <c r="QJ488" i="87"/>
  <c r="QJ480" i="87"/>
  <c r="QJ464" i="87"/>
  <c r="QJ456" i="87"/>
  <c r="QJ448" i="87"/>
  <c r="QJ440" i="87"/>
  <c r="QJ432" i="87"/>
  <c r="QJ424" i="87"/>
  <c r="QJ416" i="87"/>
  <c r="QJ408" i="87"/>
  <c r="QJ400" i="87"/>
  <c r="QJ392" i="87"/>
  <c r="QJ384" i="87"/>
  <c r="QJ360" i="87"/>
  <c r="QJ344" i="87"/>
  <c r="QJ328" i="87"/>
  <c r="QJ296" i="87"/>
  <c r="QJ280" i="87"/>
  <c r="QJ264" i="87"/>
  <c r="QJ248" i="87"/>
  <c r="QJ232" i="87"/>
  <c r="QJ216" i="87"/>
  <c r="QJ200" i="87"/>
  <c r="QJ184" i="87"/>
  <c r="QJ168" i="87"/>
  <c r="QJ152" i="87"/>
  <c r="QJ136" i="87"/>
  <c r="QJ120" i="87"/>
  <c r="QJ104" i="87"/>
  <c r="QJ88" i="87"/>
  <c r="QJ72" i="87"/>
  <c r="QJ40" i="87"/>
  <c r="QJ24" i="87"/>
  <c r="QJ8" i="87"/>
  <c r="QM537" i="87"/>
  <c r="QL537" i="87"/>
  <c r="QN537" i="87"/>
  <c r="QK537" i="87"/>
  <c r="QD537" i="87"/>
  <c r="QB537" i="87"/>
  <c r="QA537" i="87"/>
  <c r="QC537" i="87"/>
  <c r="PZ537" i="87"/>
  <c r="MX537" i="87"/>
  <c r="MT537" i="87"/>
  <c r="MU537" i="87" s="1"/>
  <c r="MV537" i="87" s="1"/>
  <c r="QN539" i="87"/>
  <c r="QK539" i="87"/>
  <c r="QM539" i="87"/>
  <c r="QC539" i="87"/>
  <c r="QB539" i="87"/>
  <c r="PZ539" i="87"/>
  <c r="QL539" i="87"/>
  <c r="QA539" i="87"/>
  <c r="QD539" i="87"/>
  <c r="OS539" i="87"/>
  <c r="MT539" i="87"/>
  <c r="MU539" i="87" s="1"/>
  <c r="MV539" i="87" s="1"/>
  <c r="MX539" i="87"/>
  <c r="QN530" i="87"/>
  <c r="QM530" i="87"/>
  <c r="QL530" i="87"/>
  <c r="QD530" i="87"/>
  <c r="QB530" i="87"/>
  <c r="QC530" i="87"/>
  <c r="PZ530" i="87"/>
  <c r="QK530" i="87"/>
  <c r="QA530" i="87"/>
  <c r="OS530" i="87"/>
  <c r="MX530" i="87"/>
  <c r="MT530" i="87"/>
  <c r="MU530" i="87" s="1"/>
  <c r="MV530" i="87" s="1"/>
  <c r="MW530" i="87" s="1"/>
  <c r="QN511" i="87"/>
  <c r="QM511" i="87"/>
  <c r="QK511" i="87"/>
  <c r="QL511" i="87"/>
  <c r="QC511" i="87"/>
  <c r="QD511" i="87"/>
  <c r="PZ511" i="87"/>
  <c r="QB511" i="87"/>
  <c r="QA511" i="87"/>
  <c r="OS511" i="87"/>
  <c r="MT511" i="87"/>
  <c r="MU511" i="87" s="1"/>
  <c r="MV511" i="87" s="1"/>
  <c r="MW511" i="87" s="1"/>
  <c r="MX511" i="87"/>
  <c r="QN491" i="87"/>
  <c r="QK491" i="87"/>
  <c r="QC491" i="87"/>
  <c r="QM491" i="87"/>
  <c r="QL491" i="87"/>
  <c r="QB491" i="87"/>
  <c r="PZ491" i="87"/>
  <c r="QA491" i="87"/>
  <c r="QD491" i="87"/>
  <c r="OS491" i="87"/>
  <c r="MT491" i="87"/>
  <c r="MU491" i="87" s="1"/>
  <c r="MV491" i="87" s="1"/>
  <c r="MW491" i="87" s="1"/>
  <c r="MX491" i="87"/>
  <c r="QN456" i="87"/>
  <c r="QM456" i="87"/>
  <c r="QK456" i="87"/>
  <c r="QL456" i="87"/>
  <c r="QC456" i="87"/>
  <c r="QB456" i="87"/>
  <c r="QA456" i="87"/>
  <c r="QD456" i="87"/>
  <c r="PZ456" i="87"/>
  <c r="MX456" i="87"/>
  <c r="MT456" i="87"/>
  <c r="MU456" i="87" s="1"/>
  <c r="MV456" i="87" s="1"/>
  <c r="QN71" i="87"/>
  <c r="QL71" i="87"/>
  <c r="QM71" i="87"/>
  <c r="QK71" i="87"/>
  <c r="QC71" i="87"/>
  <c r="QA71" i="87"/>
  <c r="QD71" i="87"/>
  <c r="PZ71" i="87"/>
  <c r="QB71" i="87"/>
  <c r="MT71" i="87"/>
  <c r="MU71" i="87" s="1"/>
  <c r="MV71" i="87" s="1"/>
  <c r="MX71" i="87"/>
  <c r="QN516" i="87"/>
  <c r="QM516" i="87"/>
  <c r="QK516" i="87"/>
  <c r="QL516" i="87"/>
  <c r="QC516" i="87"/>
  <c r="QA516" i="87"/>
  <c r="QB516" i="87"/>
  <c r="PZ516" i="87"/>
  <c r="OS516" i="87"/>
  <c r="MX516" i="87"/>
  <c r="MT516" i="87"/>
  <c r="MU516" i="87" s="1"/>
  <c r="MV516" i="87" s="1"/>
  <c r="QM504" i="87"/>
  <c r="QK504" i="87"/>
  <c r="QL504" i="87"/>
  <c r="QN504" i="87"/>
  <c r="QC504" i="87"/>
  <c r="QB504" i="87"/>
  <c r="QA504" i="87"/>
  <c r="QD504" i="87"/>
  <c r="PZ504" i="87"/>
  <c r="MX504" i="87"/>
  <c r="MT504" i="87"/>
  <c r="MU504" i="87" s="1"/>
  <c r="MV504" i="87" s="1"/>
  <c r="QN472" i="87"/>
  <c r="QM472" i="87"/>
  <c r="QK472" i="87"/>
  <c r="QL472" i="87"/>
  <c r="QC472" i="87"/>
  <c r="QB472" i="87"/>
  <c r="QA472" i="87"/>
  <c r="QD472" i="87"/>
  <c r="PZ472" i="87"/>
  <c r="MX472" i="87"/>
  <c r="MT472" i="87"/>
  <c r="MU472" i="87" s="1"/>
  <c r="MV472" i="87" s="1"/>
  <c r="QN428" i="87"/>
  <c r="QM428" i="87"/>
  <c r="QK428" i="87"/>
  <c r="QL428" i="87"/>
  <c r="QC428" i="87"/>
  <c r="QA428" i="87"/>
  <c r="PZ428" i="87"/>
  <c r="OS428" i="87"/>
  <c r="QB428" i="87"/>
  <c r="MX428" i="87"/>
  <c r="MT428" i="87"/>
  <c r="MU428" i="87" s="1"/>
  <c r="MV428" i="87" s="1"/>
  <c r="MW428" i="87" s="1"/>
  <c r="QN416" i="87"/>
  <c r="QM416" i="87"/>
  <c r="QL416" i="87"/>
  <c r="QK416" i="87"/>
  <c r="QC416" i="87"/>
  <c r="QB416" i="87"/>
  <c r="QA416" i="87"/>
  <c r="OS416" i="87"/>
  <c r="PZ416" i="87"/>
  <c r="MT416" i="87"/>
  <c r="MU416" i="87" s="1"/>
  <c r="MV416" i="87" s="1"/>
  <c r="MW416" i="87" s="1"/>
  <c r="MX416" i="87"/>
  <c r="QN388" i="87"/>
  <c r="QM388" i="87"/>
  <c r="QK388" i="87"/>
  <c r="QC388" i="87"/>
  <c r="QL388" i="87"/>
  <c r="QA388" i="87"/>
  <c r="QB388" i="87"/>
  <c r="PZ388" i="87"/>
  <c r="OS388" i="87"/>
  <c r="MX388" i="87"/>
  <c r="MT388" i="87"/>
  <c r="MU388" i="87" s="1"/>
  <c r="MV388" i="87" s="1"/>
  <c r="QN368" i="87"/>
  <c r="QM368" i="87"/>
  <c r="QL368" i="87"/>
  <c r="QK368" i="87"/>
  <c r="QC368" i="87"/>
  <c r="QB368" i="87"/>
  <c r="QA368" i="87"/>
  <c r="PZ368" i="87"/>
  <c r="OS368" i="87"/>
  <c r="MT368" i="87"/>
  <c r="MU368" i="87" s="1"/>
  <c r="MV368" i="87" s="1"/>
  <c r="MX368" i="87"/>
  <c r="QN328" i="87"/>
  <c r="QM328" i="87"/>
  <c r="QL328" i="87"/>
  <c r="QK328" i="87"/>
  <c r="QC328" i="87"/>
  <c r="QB328" i="87"/>
  <c r="QA328" i="87"/>
  <c r="PZ328" i="87"/>
  <c r="OS328" i="87"/>
  <c r="MX328" i="87"/>
  <c r="MT328" i="87"/>
  <c r="MU328" i="87" s="1"/>
  <c r="MV328" i="87" s="1"/>
  <c r="QN308" i="87"/>
  <c r="QM308" i="87"/>
  <c r="QK308" i="87"/>
  <c r="QL308" i="87"/>
  <c r="QC308" i="87"/>
  <c r="QA308" i="87"/>
  <c r="QB308" i="87"/>
  <c r="PZ308" i="87"/>
  <c r="OS308" i="87"/>
  <c r="MX308" i="87"/>
  <c r="MW308" i="87" s="1"/>
  <c r="MT308" i="87"/>
  <c r="MU308" i="87" s="1"/>
  <c r="MV308" i="87" s="1"/>
  <c r="QN292" i="87"/>
  <c r="QM292" i="87"/>
  <c r="QK292" i="87"/>
  <c r="QC292" i="87"/>
  <c r="QA292" i="87"/>
  <c r="QB292" i="87"/>
  <c r="PZ292" i="87"/>
  <c r="QL292" i="87"/>
  <c r="OS292" i="87"/>
  <c r="MX292" i="87"/>
  <c r="MT292" i="87"/>
  <c r="MU292" i="87" s="1"/>
  <c r="MV292" i="87" s="1"/>
  <c r="QM284" i="87"/>
  <c r="QN284" i="87"/>
  <c r="QK284" i="87"/>
  <c r="QL284" i="87"/>
  <c r="QC284" i="87"/>
  <c r="QA284" i="87"/>
  <c r="PZ284" i="87"/>
  <c r="QB284" i="87"/>
  <c r="OS284" i="87"/>
  <c r="MX284" i="87"/>
  <c r="MT284" i="87"/>
  <c r="MU284" i="87" s="1"/>
  <c r="MV284" i="87" s="1"/>
  <c r="QM272" i="87"/>
  <c r="QN272" i="87"/>
  <c r="QL272" i="87"/>
  <c r="QK272" i="87"/>
  <c r="QC272" i="87"/>
  <c r="QB272" i="87"/>
  <c r="QA272" i="87"/>
  <c r="OS272" i="87"/>
  <c r="PZ272" i="87"/>
  <c r="MT272" i="87"/>
  <c r="MU272" i="87" s="1"/>
  <c r="MV272" i="87" s="1"/>
  <c r="MX272" i="87"/>
  <c r="QN264" i="87"/>
  <c r="QM264" i="87"/>
  <c r="QL264" i="87"/>
  <c r="QK264" i="87"/>
  <c r="QC264" i="87"/>
  <c r="QB264" i="87"/>
  <c r="QA264" i="87"/>
  <c r="PZ264" i="87"/>
  <c r="OS264" i="87"/>
  <c r="MX264" i="87"/>
  <c r="MW264" i="87" s="1"/>
  <c r="MT264" i="87"/>
  <c r="MU264" i="87" s="1"/>
  <c r="MV264" i="87" s="1"/>
  <c r="QN240" i="87"/>
  <c r="QM240" i="87"/>
  <c r="QL240" i="87"/>
  <c r="QK240" i="87"/>
  <c r="QC240" i="87"/>
  <c r="QB240" i="87"/>
  <c r="QA240" i="87"/>
  <c r="PZ240" i="87"/>
  <c r="OS240" i="87"/>
  <c r="MT240" i="87"/>
  <c r="MU240" i="87" s="1"/>
  <c r="MV240" i="87" s="1"/>
  <c r="MX240" i="87"/>
  <c r="QN204" i="87"/>
  <c r="QM204" i="87"/>
  <c r="QK204" i="87"/>
  <c r="QL204" i="87"/>
  <c r="QC204" i="87"/>
  <c r="QA204" i="87"/>
  <c r="PZ204" i="87"/>
  <c r="QB204" i="87"/>
  <c r="OS204" i="87"/>
  <c r="MX204" i="87"/>
  <c r="MT204" i="87"/>
  <c r="MU204" i="87" s="1"/>
  <c r="MV204" i="87" s="1"/>
  <c r="QN188" i="87"/>
  <c r="QM188" i="87"/>
  <c r="QK188" i="87"/>
  <c r="QL188" i="87"/>
  <c r="QC188" i="87"/>
  <c r="QA188" i="87"/>
  <c r="QD188" i="87"/>
  <c r="PZ188" i="87"/>
  <c r="QB188" i="87"/>
  <c r="MX188" i="87"/>
  <c r="MT188" i="87"/>
  <c r="MU188" i="87" s="1"/>
  <c r="MV188" i="87" s="1"/>
  <c r="QN168" i="87"/>
  <c r="QM168" i="87"/>
  <c r="QL168" i="87"/>
  <c r="QK168" i="87"/>
  <c r="QC168" i="87"/>
  <c r="QA168" i="87"/>
  <c r="QB168" i="87"/>
  <c r="QD168" i="87"/>
  <c r="PZ168" i="87"/>
  <c r="MX168" i="87"/>
  <c r="MW168" i="87" s="1"/>
  <c r="MT168" i="87"/>
  <c r="MU168" i="87" s="1"/>
  <c r="MV168" i="87" s="1"/>
  <c r="QN152" i="87"/>
  <c r="QM152" i="87"/>
  <c r="QL152" i="87"/>
  <c r="QK152" i="87"/>
  <c r="QC152" i="87"/>
  <c r="QA152" i="87"/>
  <c r="QB152" i="87"/>
  <c r="QD152" i="87"/>
  <c r="PZ152" i="87"/>
  <c r="MX152" i="87"/>
  <c r="MT152" i="87"/>
  <c r="MU152" i="87" s="1"/>
  <c r="MV152" i="87" s="1"/>
  <c r="QN136" i="87"/>
  <c r="QM136" i="87"/>
  <c r="QL136" i="87"/>
  <c r="QK136" i="87"/>
  <c r="QC136" i="87"/>
  <c r="QA136" i="87"/>
  <c r="QB136" i="87"/>
  <c r="PZ136" i="87"/>
  <c r="OS136" i="87"/>
  <c r="MX136" i="87"/>
  <c r="MT136" i="87"/>
  <c r="MU136" i="87" s="1"/>
  <c r="MV136" i="87" s="1"/>
  <c r="QN116" i="87"/>
  <c r="QM116" i="87"/>
  <c r="QK116" i="87"/>
  <c r="QL116" i="87"/>
  <c r="QC116" i="87"/>
  <c r="QA116" i="87"/>
  <c r="QD116" i="87"/>
  <c r="QB116" i="87"/>
  <c r="PZ116" i="87"/>
  <c r="MX116" i="87"/>
  <c r="MT116" i="87"/>
  <c r="MU116" i="87" s="1"/>
  <c r="MV116" i="87" s="1"/>
  <c r="QN88" i="87"/>
  <c r="QM88" i="87"/>
  <c r="QL88" i="87"/>
  <c r="QK88" i="87"/>
  <c r="QC88" i="87"/>
  <c r="QA88" i="87"/>
  <c r="QB88" i="87"/>
  <c r="PZ88" i="87"/>
  <c r="OS88" i="87"/>
  <c r="MX88" i="87"/>
  <c r="MW88" i="87" s="1"/>
  <c r="MT88" i="87"/>
  <c r="MU88" i="87" s="1"/>
  <c r="MV88" i="87" s="1"/>
  <c r="QN64" i="87"/>
  <c r="QM64" i="87"/>
  <c r="QK64" i="87"/>
  <c r="QL64" i="87"/>
  <c r="QC64" i="87"/>
  <c r="QA64" i="87"/>
  <c r="QB64" i="87"/>
  <c r="PZ64" i="87"/>
  <c r="QD64" i="87"/>
  <c r="MT64" i="87"/>
  <c r="MU64" i="87" s="1"/>
  <c r="MV64" i="87" s="1"/>
  <c r="MX64" i="87"/>
  <c r="QN56" i="87"/>
  <c r="QM56" i="87"/>
  <c r="QL56" i="87"/>
  <c r="QK56" i="87"/>
  <c r="QC56" i="87"/>
  <c r="QA56" i="87"/>
  <c r="QB56" i="87"/>
  <c r="QD56" i="87"/>
  <c r="PZ56" i="87"/>
  <c r="MX56" i="87"/>
  <c r="MT56" i="87"/>
  <c r="MU56" i="87" s="1"/>
  <c r="MV56" i="87" s="1"/>
  <c r="QN20" i="87"/>
  <c r="QM20" i="87"/>
  <c r="QL20" i="87"/>
  <c r="QK20" i="87"/>
  <c r="QC20" i="87"/>
  <c r="QA20" i="87"/>
  <c r="QB20" i="87"/>
  <c r="PZ20" i="87"/>
  <c r="OS20" i="87"/>
  <c r="MX20" i="87"/>
  <c r="MT20" i="87"/>
  <c r="MU20" i="87" s="1"/>
  <c r="MV20" i="87" s="1"/>
  <c r="QN538" i="87"/>
  <c r="QL538" i="87"/>
  <c r="QM538" i="87"/>
  <c r="QK538" i="87"/>
  <c r="QD538" i="87"/>
  <c r="QB538" i="87"/>
  <c r="QC538" i="87"/>
  <c r="PZ538" i="87"/>
  <c r="QA538" i="87"/>
  <c r="OS538" i="87"/>
  <c r="MX538" i="87"/>
  <c r="MT538" i="87"/>
  <c r="MU538" i="87" s="1"/>
  <c r="MV538" i="87" s="1"/>
  <c r="QN514" i="87"/>
  <c r="QM514" i="87"/>
  <c r="QL514" i="87"/>
  <c r="QD514" i="87"/>
  <c r="QB514" i="87"/>
  <c r="QK514" i="87"/>
  <c r="QC514" i="87"/>
  <c r="PZ514" i="87"/>
  <c r="QA514" i="87"/>
  <c r="OS514" i="87"/>
  <c r="MX514" i="87"/>
  <c r="MT514" i="87"/>
  <c r="MU514" i="87" s="1"/>
  <c r="MV514" i="87" s="1"/>
  <c r="QN486" i="87"/>
  <c r="QM486" i="87"/>
  <c r="QL486" i="87"/>
  <c r="QK486" i="87"/>
  <c r="QD486" i="87"/>
  <c r="QB486" i="87"/>
  <c r="PZ486" i="87"/>
  <c r="QA486" i="87"/>
  <c r="QC486" i="87"/>
  <c r="OS486" i="87"/>
  <c r="MX486" i="87"/>
  <c r="MT486" i="87"/>
  <c r="MU486" i="87" s="1"/>
  <c r="MV486" i="87" s="1"/>
  <c r="MW486" i="87" s="1"/>
  <c r="QN474" i="87"/>
  <c r="QL474" i="87"/>
  <c r="QM474" i="87"/>
  <c r="QK474" i="87"/>
  <c r="QD474" i="87"/>
  <c r="QB474" i="87"/>
  <c r="QC474" i="87"/>
  <c r="PZ474" i="87"/>
  <c r="QA474" i="87"/>
  <c r="OS474" i="87"/>
  <c r="MX474" i="87"/>
  <c r="MT474" i="87"/>
  <c r="MU474" i="87" s="1"/>
  <c r="MV474" i="87" s="1"/>
  <c r="MW474" i="87" s="1"/>
  <c r="QN460" i="87"/>
  <c r="QM460" i="87"/>
  <c r="QK460" i="87"/>
  <c r="QC460" i="87"/>
  <c r="QA460" i="87"/>
  <c r="QL460" i="87"/>
  <c r="PZ460" i="87"/>
  <c r="QB460" i="87"/>
  <c r="OS460" i="87"/>
  <c r="MX460" i="87"/>
  <c r="MW460" i="87" s="1"/>
  <c r="MT460" i="87"/>
  <c r="MU460" i="87" s="1"/>
  <c r="MV460" i="87" s="1"/>
  <c r="QN450" i="87"/>
  <c r="QM450" i="87"/>
  <c r="QL450" i="87"/>
  <c r="QD450" i="87"/>
  <c r="QB450" i="87"/>
  <c r="QK450" i="87"/>
  <c r="QC450" i="87"/>
  <c r="PZ450" i="87"/>
  <c r="QA450" i="87"/>
  <c r="MX450" i="87"/>
  <c r="MT450" i="87"/>
  <c r="MU450" i="87" s="1"/>
  <c r="MV450" i="87" s="1"/>
  <c r="QN412" i="87"/>
  <c r="QM412" i="87"/>
  <c r="QK412" i="87"/>
  <c r="QL412" i="87"/>
  <c r="QC412" i="87"/>
  <c r="QD412" i="87"/>
  <c r="QA412" i="87"/>
  <c r="PZ412" i="87"/>
  <c r="QB412" i="87"/>
  <c r="OS412" i="87"/>
  <c r="MX412" i="87"/>
  <c r="MT412" i="87"/>
  <c r="MU412" i="87" s="1"/>
  <c r="MV412" i="87" s="1"/>
  <c r="MW412" i="87" s="1"/>
  <c r="QN399" i="87"/>
  <c r="QM399" i="87"/>
  <c r="QL399" i="87"/>
  <c r="QK399" i="87"/>
  <c r="QC399" i="87"/>
  <c r="QD399" i="87"/>
  <c r="PZ399" i="87"/>
  <c r="QB399" i="87"/>
  <c r="QA399" i="87"/>
  <c r="OS399" i="87"/>
  <c r="MT399" i="87"/>
  <c r="MU399" i="87" s="1"/>
  <c r="MV399" i="87" s="1"/>
  <c r="MW399" i="87" s="1"/>
  <c r="MX399" i="87"/>
  <c r="QN383" i="87"/>
  <c r="QM383" i="87"/>
  <c r="QL383" i="87"/>
  <c r="QK383" i="87"/>
  <c r="QC383" i="87"/>
  <c r="QD383" i="87"/>
  <c r="PZ383" i="87"/>
  <c r="QB383" i="87"/>
  <c r="QA383" i="87"/>
  <c r="OS383" i="87"/>
  <c r="MT383" i="87"/>
  <c r="MU383" i="87" s="1"/>
  <c r="MV383" i="87" s="1"/>
  <c r="MW383" i="87" s="1"/>
  <c r="MX383" i="87"/>
  <c r="QN363" i="87"/>
  <c r="QK363" i="87"/>
  <c r="QL363" i="87"/>
  <c r="QC363" i="87"/>
  <c r="QM363" i="87"/>
  <c r="QB363" i="87"/>
  <c r="PZ363" i="87"/>
  <c r="QA363" i="87"/>
  <c r="QD363" i="87"/>
  <c r="OS363" i="87"/>
  <c r="MT363" i="87"/>
  <c r="MU363" i="87" s="1"/>
  <c r="MV363" i="87" s="1"/>
  <c r="MW363" i="87" s="1"/>
  <c r="MX363" i="87"/>
  <c r="QN340" i="87"/>
  <c r="QM340" i="87"/>
  <c r="QK340" i="87"/>
  <c r="QL340" i="87"/>
  <c r="QC340" i="87"/>
  <c r="QD340" i="87"/>
  <c r="QA340" i="87"/>
  <c r="QB340" i="87"/>
  <c r="PZ340" i="87"/>
  <c r="OS340" i="87"/>
  <c r="MX340" i="87"/>
  <c r="MT340" i="87"/>
  <c r="MU340" i="87" s="1"/>
  <c r="MV340" i="87" s="1"/>
  <c r="MW340" i="87" s="1"/>
  <c r="QN320" i="87"/>
  <c r="QM320" i="87"/>
  <c r="QL320" i="87"/>
  <c r="QK320" i="87"/>
  <c r="QC320" i="87"/>
  <c r="QB320" i="87"/>
  <c r="QA320" i="87"/>
  <c r="PZ320" i="87"/>
  <c r="OS320" i="87"/>
  <c r="QD320" i="87"/>
  <c r="MT320" i="87"/>
  <c r="MU320" i="87" s="1"/>
  <c r="MV320" i="87" s="1"/>
  <c r="MW320" i="87" s="1"/>
  <c r="MX320" i="87"/>
  <c r="QN312" i="87"/>
  <c r="QM312" i="87"/>
  <c r="QL312" i="87"/>
  <c r="QK312" i="87"/>
  <c r="QC312" i="87"/>
  <c r="QB312" i="87"/>
  <c r="QA312" i="87"/>
  <c r="QD312" i="87"/>
  <c r="PZ312" i="87"/>
  <c r="OS312" i="87"/>
  <c r="MX312" i="87"/>
  <c r="MT312" i="87"/>
  <c r="MU312" i="87" s="1"/>
  <c r="MV312" i="87" s="1"/>
  <c r="MW312" i="87" s="1"/>
  <c r="QN299" i="87"/>
  <c r="QK299" i="87"/>
  <c r="QL299" i="87"/>
  <c r="QC299" i="87"/>
  <c r="QM299" i="87"/>
  <c r="QB299" i="87"/>
  <c r="PZ299" i="87"/>
  <c r="QA299" i="87"/>
  <c r="QD299" i="87"/>
  <c r="OS299" i="87"/>
  <c r="MT299" i="87"/>
  <c r="MU299" i="87" s="1"/>
  <c r="MV299" i="87" s="1"/>
  <c r="MW299" i="87" s="1"/>
  <c r="MX299" i="87"/>
  <c r="QN282" i="87"/>
  <c r="QL282" i="87"/>
  <c r="QM282" i="87"/>
  <c r="QK282" i="87"/>
  <c r="QD282" i="87"/>
  <c r="QB282" i="87"/>
  <c r="QC282" i="87"/>
  <c r="PZ282" i="87"/>
  <c r="QA282" i="87"/>
  <c r="OS282" i="87"/>
  <c r="MX282" i="87"/>
  <c r="MT282" i="87"/>
  <c r="MU282" i="87" s="1"/>
  <c r="MV282" i="87" s="1"/>
  <c r="QN266" i="87"/>
  <c r="QL266" i="87"/>
  <c r="QK266" i="87"/>
  <c r="QD266" i="87"/>
  <c r="QB266" i="87"/>
  <c r="QM266" i="87"/>
  <c r="QC266" i="87"/>
  <c r="PZ266" i="87"/>
  <c r="QA266" i="87"/>
  <c r="MX266" i="87"/>
  <c r="MT266" i="87"/>
  <c r="MU266" i="87" s="1"/>
  <c r="MV266" i="87" s="1"/>
  <c r="QM252" i="87"/>
  <c r="QK252" i="87"/>
  <c r="QL252" i="87"/>
  <c r="QN252" i="87"/>
  <c r="QC252" i="87"/>
  <c r="QA252" i="87"/>
  <c r="PZ252" i="87"/>
  <c r="QB252" i="87"/>
  <c r="OS252" i="87"/>
  <c r="MX252" i="87"/>
  <c r="MT252" i="87"/>
  <c r="MU252" i="87" s="1"/>
  <c r="MV252" i="87" s="1"/>
  <c r="QN236" i="87"/>
  <c r="QM236" i="87"/>
  <c r="QK236" i="87"/>
  <c r="QL236" i="87"/>
  <c r="QC236" i="87"/>
  <c r="QD236" i="87"/>
  <c r="QA236" i="87"/>
  <c r="PZ236" i="87"/>
  <c r="QB236" i="87"/>
  <c r="OS236" i="87"/>
  <c r="MX236" i="87"/>
  <c r="MT236" i="87"/>
  <c r="MU236" i="87" s="1"/>
  <c r="MV236" i="87" s="1"/>
  <c r="MW236" i="87" s="1"/>
  <c r="QN212" i="87"/>
  <c r="QM212" i="87"/>
  <c r="QK212" i="87"/>
  <c r="QL212" i="87"/>
  <c r="QC212" i="87"/>
  <c r="QA212" i="87"/>
  <c r="QD212" i="87"/>
  <c r="QB212" i="87"/>
  <c r="PZ212" i="87"/>
  <c r="OS212" i="87"/>
  <c r="MX212" i="87"/>
  <c r="MT212" i="87"/>
  <c r="MU212" i="87" s="1"/>
  <c r="MV212" i="87" s="1"/>
  <c r="MW212" i="87" s="1"/>
  <c r="QN203" i="87"/>
  <c r="QK203" i="87"/>
  <c r="QL203" i="87"/>
  <c r="QC203" i="87"/>
  <c r="QA203" i="87"/>
  <c r="QM203" i="87"/>
  <c r="QB203" i="87"/>
  <c r="PZ203" i="87"/>
  <c r="QD203" i="87"/>
  <c r="OS203" i="87"/>
  <c r="MT203" i="87"/>
  <c r="MU203" i="87" s="1"/>
  <c r="MV203" i="87" s="1"/>
  <c r="MW203" i="87" s="1"/>
  <c r="MX203" i="87"/>
  <c r="QN192" i="87"/>
  <c r="QM192" i="87"/>
  <c r="QL192" i="87"/>
  <c r="QK192" i="87"/>
  <c r="QC192" i="87"/>
  <c r="QA192" i="87"/>
  <c r="QB192" i="87"/>
  <c r="PZ192" i="87"/>
  <c r="OS192" i="87"/>
  <c r="MT192" i="87"/>
  <c r="MU192" i="87" s="1"/>
  <c r="MV192" i="87" s="1"/>
  <c r="MW192" i="87" s="1"/>
  <c r="QD192" i="87"/>
  <c r="MX192" i="87"/>
  <c r="QN171" i="87"/>
  <c r="QK171" i="87"/>
  <c r="QL171" i="87"/>
  <c r="QC171" i="87"/>
  <c r="QA171" i="87"/>
  <c r="QM171" i="87"/>
  <c r="QB171" i="87"/>
  <c r="PZ171" i="87"/>
  <c r="OS171" i="87"/>
  <c r="MT171" i="87"/>
  <c r="MU171" i="87" s="1"/>
  <c r="MV171" i="87" s="1"/>
  <c r="MX171" i="87"/>
  <c r="QN158" i="87"/>
  <c r="QM158" i="87"/>
  <c r="QL158" i="87"/>
  <c r="QK158" i="87"/>
  <c r="QD158" i="87"/>
  <c r="QB158" i="87"/>
  <c r="QA158" i="87"/>
  <c r="PZ158" i="87"/>
  <c r="QC158" i="87"/>
  <c r="OS158" i="87"/>
  <c r="MX158" i="87"/>
  <c r="MT158" i="87"/>
  <c r="MU158" i="87" s="1"/>
  <c r="MV158" i="87" s="1"/>
  <c r="MW158" i="87" s="1"/>
  <c r="QN139" i="87"/>
  <c r="QK139" i="87"/>
  <c r="QL139" i="87"/>
  <c r="QC139" i="87"/>
  <c r="QA139" i="87"/>
  <c r="QM139" i="87"/>
  <c r="QB139" i="87"/>
  <c r="PZ139" i="87"/>
  <c r="QD139" i="87"/>
  <c r="OS139" i="87"/>
  <c r="MT139" i="87"/>
  <c r="MU139" i="87" s="1"/>
  <c r="MV139" i="87" s="1"/>
  <c r="MW139" i="87" s="1"/>
  <c r="MX139" i="87"/>
  <c r="QN84" i="87"/>
  <c r="QM84" i="87"/>
  <c r="QL84" i="87"/>
  <c r="QK84" i="87"/>
  <c r="QC84" i="87"/>
  <c r="QA84" i="87"/>
  <c r="QB84" i="87"/>
  <c r="PZ84" i="87"/>
  <c r="OS84" i="87"/>
  <c r="MX84" i="87"/>
  <c r="MT84" i="87"/>
  <c r="MU84" i="87" s="1"/>
  <c r="MV84" i="87" s="1"/>
  <c r="QN75" i="87"/>
  <c r="QM75" i="87"/>
  <c r="QL75" i="87"/>
  <c r="QK75" i="87"/>
  <c r="QC75" i="87"/>
  <c r="QA75" i="87"/>
  <c r="QB75" i="87"/>
  <c r="PZ75" i="87"/>
  <c r="QD75" i="87"/>
  <c r="OS75" i="87"/>
  <c r="MT75" i="87"/>
  <c r="MU75" i="87" s="1"/>
  <c r="MV75" i="87" s="1"/>
  <c r="MW75" i="87" s="1"/>
  <c r="MX75" i="87"/>
  <c r="QN66" i="87"/>
  <c r="QM66" i="87"/>
  <c r="QL66" i="87"/>
  <c r="QD66" i="87"/>
  <c r="QB66" i="87"/>
  <c r="QK66" i="87"/>
  <c r="QC66" i="87"/>
  <c r="PZ66" i="87"/>
  <c r="QA66" i="87"/>
  <c r="MX66" i="87"/>
  <c r="MT66" i="87"/>
  <c r="MU66" i="87" s="1"/>
  <c r="MV66" i="87" s="1"/>
  <c r="QN52" i="87"/>
  <c r="QM52" i="87"/>
  <c r="QL52" i="87"/>
  <c r="QK52" i="87"/>
  <c r="QC52" i="87"/>
  <c r="QA52" i="87"/>
  <c r="QD52" i="87"/>
  <c r="QB52" i="87"/>
  <c r="PZ52" i="87"/>
  <c r="OS52" i="87"/>
  <c r="MX52" i="87"/>
  <c r="MT52" i="87"/>
  <c r="MU52" i="87" s="1"/>
  <c r="MV52" i="87" s="1"/>
  <c r="MW52" i="87" s="1"/>
  <c r="QN36" i="87"/>
  <c r="QM36" i="87"/>
  <c r="QL36" i="87"/>
  <c r="QK36" i="87"/>
  <c r="QC36" i="87"/>
  <c r="QA36" i="87"/>
  <c r="QD36" i="87"/>
  <c r="QB36" i="87"/>
  <c r="PZ36" i="87"/>
  <c r="OS36" i="87"/>
  <c r="MX36" i="87"/>
  <c r="MT36" i="87"/>
  <c r="MU36" i="87" s="1"/>
  <c r="MV36" i="87" s="1"/>
  <c r="MW36" i="87" s="1"/>
  <c r="QN23" i="87"/>
  <c r="QL23" i="87"/>
  <c r="QM23" i="87"/>
  <c r="QK23" i="87"/>
  <c r="QC23" i="87"/>
  <c r="QA23" i="87"/>
  <c r="PZ23" i="87"/>
  <c r="QB23" i="87"/>
  <c r="OS23" i="87"/>
  <c r="MT23" i="87"/>
  <c r="MU23" i="87" s="1"/>
  <c r="MV23" i="87" s="1"/>
  <c r="MX23" i="87"/>
  <c r="QN502" i="87"/>
  <c r="QM502" i="87"/>
  <c r="QL502" i="87"/>
  <c r="QK502" i="87"/>
  <c r="QD502" i="87"/>
  <c r="QB502" i="87"/>
  <c r="PZ502" i="87"/>
  <c r="QA502" i="87"/>
  <c r="QC502" i="87"/>
  <c r="OS502" i="87"/>
  <c r="MX502" i="87"/>
  <c r="MT502" i="87"/>
  <c r="MU502" i="87" s="1"/>
  <c r="MV502" i="87" s="1"/>
  <c r="QM466" i="87"/>
  <c r="QL466" i="87"/>
  <c r="QN466" i="87"/>
  <c r="QD466" i="87"/>
  <c r="QB466" i="87"/>
  <c r="QC466" i="87"/>
  <c r="PZ466" i="87"/>
  <c r="QA466" i="87"/>
  <c r="QK466" i="87"/>
  <c r="OS466" i="87"/>
  <c r="MX466" i="87"/>
  <c r="MT466" i="87"/>
  <c r="MU466" i="87" s="1"/>
  <c r="MV466" i="87" s="1"/>
  <c r="QN462" i="87"/>
  <c r="QM462" i="87"/>
  <c r="QL462" i="87"/>
  <c r="QK462" i="87"/>
  <c r="QD462" i="87"/>
  <c r="QB462" i="87"/>
  <c r="PZ462" i="87"/>
  <c r="QC462" i="87"/>
  <c r="QA462" i="87"/>
  <c r="OS462" i="87"/>
  <c r="MX462" i="87"/>
  <c r="MT462" i="87"/>
  <c r="MU462" i="87" s="1"/>
  <c r="MV462" i="87" s="1"/>
  <c r="QN458" i="87"/>
  <c r="QL458" i="87"/>
  <c r="QK458" i="87"/>
  <c r="QD458" i="87"/>
  <c r="QB458" i="87"/>
  <c r="QC458" i="87"/>
  <c r="PZ458" i="87"/>
  <c r="QM458" i="87"/>
  <c r="QA458" i="87"/>
  <c r="OS458" i="87"/>
  <c r="MX458" i="87"/>
  <c r="MT458" i="87"/>
  <c r="MU458" i="87" s="1"/>
  <c r="MV458" i="87" s="1"/>
  <c r="MW458" i="87" s="1"/>
  <c r="QN410" i="87"/>
  <c r="QL410" i="87"/>
  <c r="QM410" i="87"/>
  <c r="QK410" i="87"/>
  <c r="QD410" i="87"/>
  <c r="QB410" i="87"/>
  <c r="QC410" i="87"/>
  <c r="PZ410" i="87"/>
  <c r="QA410" i="87"/>
  <c r="MX410" i="87"/>
  <c r="MT410" i="87"/>
  <c r="MU410" i="87" s="1"/>
  <c r="MV410" i="87" s="1"/>
  <c r="QL402" i="87"/>
  <c r="QM402" i="87"/>
  <c r="QD402" i="87"/>
  <c r="QB402" i="87"/>
  <c r="QC402" i="87"/>
  <c r="PZ402" i="87"/>
  <c r="QK402" i="87"/>
  <c r="QA402" i="87"/>
  <c r="QN402" i="87"/>
  <c r="MX402" i="87"/>
  <c r="MT402" i="87"/>
  <c r="MU402" i="87" s="1"/>
  <c r="MV402" i="87" s="1"/>
  <c r="QN398" i="87"/>
  <c r="QM398" i="87"/>
  <c r="QL398" i="87"/>
  <c r="QK398" i="87"/>
  <c r="QD398" i="87"/>
  <c r="QB398" i="87"/>
  <c r="PZ398" i="87"/>
  <c r="QC398" i="87"/>
  <c r="QA398" i="87"/>
  <c r="OS398" i="87"/>
  <c r="MX398" i="87"/>
  <c r="MT398" i="87"/>
  <c r="MU398" i="87" s="1"/>
  <c r="MV398" i="87" s="1"/>
  <c r="QN394" i="87"/>
  <c r="QL394" i="87"/>
  <c r="QK394" i="87"/>
  <c r="QD394" i="87"/>
  <c r="QB394" i="87"/>
  <c r="QM394" i="87"/>
  <c r="QC394" i="87"/>
  <c r="PZ394" i="87"/>
  <c r="QA394" i="87"/>
  <c r="OS394" i="87"/>
  <c r="MX394" i="87"/>
  <c r="MT394" i="87"/>
  <c r="MU394" i="87" s="1"/>
  <c r="MV394" i="87" s="1"/>
  <c r="QN378" i="87"/>
  <c r="QL378" i="87"/>
  <c r="QM378" i="87"/>
  <c r="QK378" i="87"/>
  <c r="QD378" i="87"/>
  <c r="QB378" i="87"/>
  <c r="QC378" i="87"/>
  <c r="PZ378" i="87"/>
  <c r="QA378" i="87"/>
  <c r="OS378" i="87"/>
  <c r="MX378" i="87"/>
  <c r="MT378" i="87"/>
  <c r="MU378" i="87" s="1"/>
  <c r="MV378" i="87" s="1"/>
  <c r="QN350" i="87"/>
  <c r="QM350" i="87"/>
  <c r="QL350" i="87"/>
  <c r="QK350" i="87"/>
  <c r="QB350" i="87"/>
  <c r="PZ350" i="87"/>
  <c r="QC350" i="87"/>
  <c r="QA350" i="87"/>
  <c r="OS350" i="87"/>
  <c r="MX350" i="87"/>
  <c r="MT350" i="87"/>
  <c r="MU350" i="87" s="1"/>
  <c r="MV350" i="87" s="1"/>
  <c r="QN346" i="87"/>
  <c r="QL346" i="87"/>
  <c r="QM346" i="87"/>
  <c r="QK346" i="87"/>
  <c r="QD346" i="87"/>
  <c r="QB346" i="87"/>
  <c r="QC346" i="87"/>
  <c r="PZ346" i="87"/>
  <c r="QA346" i="87"/>
  <c r="OS346" i="87"/>
  <c r="MX346" i="87"/>
  <c r="MT346" i="87"/>
  <c r="MU346" i="87" s="1"/>
  <c r="MV346" i="87" s="1"/>
  <c r="QN322" i="87"/>
  <c r="QL322" i="87"/>
  <c r="QM322" i="87"/>
  <c r="QB322" i="87"/>
  <c r="QK322" i="87"/>
  <c r="QC322" i="87"/>
  <c r="PZ322" i="87"/>
  <c r="QA322" i="87"/>
  <c r="OS322" i="87"/>
  <c r="MX322" i="87"/>
  <c r="MT322" i="87"/>
  <c r="MU322" i="87" s="1"/>
  <c r="MV322" i="87" s="1"/>
  <c r="QN298" i="87"/>
  <c r="QL298" i="87"/>
  <c r="QM298" i="87"/>
  <c r="QK298" i="87"/>
  <c r="QD298" i="87"/>
  <c r="QB298" i="87"/>
  <c r="QC298" i="87"/>
  <c r="PZ298" i="87"/>
  <c r="QA298" i="87"/>
  <c r="OS298" i="87"/>
  <c r="MX298" i="87"/>
  <c r="MT298" i="87"/>
  <c r="MU298" i="87" s="1"/>
  <c r="MV298" i="87" s="1"/>
  <c r="QN294" i="87"/>
  <c r="QM294" i="87"/>
  <c r="QL294" i="87"/>
  <c r="QK294" i="87"/>
  <c r="QD294" i="87"/>
  <c r="QB294" i="87"/>
  <c r="PZ294" i="87"/>
  <c r="QA294" i="87"/>
  <c r="QC294" i="87"/>
  <c r="OS294" i="87"/>
  <c r="MX294" i="87"/>
  <c r="MT294" i="87"/>
  <c r="MU294" i="87" s="1"/>
  <c r="MV294" i="87" s="1"/>
  <c r="QN278" i="87"/>
  <c r="QM278" i="87"/>
  <c r="QL278" i="87"/>
  <c r="QK278" i="87"/>
  <c r="QD278" i="87"/>
  <c r="QB278" i="87"/>
  <c r="PZ278" i="87"/>
  <c r="QA278" i="87"/>
  <c r="QC278" i="87"/>
  <c r="MX278" i="87"/>
  <c r="MT278" i="87"/>
  <c r="MU278" i="87" s="1"/>
  <c r="MV278" i="87" s="1"/>
  <c r="QN250" i="87"/>
  <c r="QL250" i="87"/>
  <c r="QM250" i="87"/>
  <c r="QK250" i="87"/>
  <c r="QD250" i="87"/>
  <c r="QB250" i="87"/>
  <c r="QC250" i="87"/>
  <c r="PZ250" i="87"/>
  <c r="QA250" i="87"/>
  <c r="MX250" i="87"/>
  <c r="MT250" i="87"/>
  <c r="MU250" i="87" s="1"/>
  <c r="MV250" i="87" s="1"/>
  <c r="QN226" i="87"/>
  <c r="QL226" i="87"/>
  <c r="QM226" i="87"/>
  <c r="QD226" i="87"/>
  <c r="QB226" i="87"/>
  <c r="QK226" i="87"/>
  <c r="QC226" i="87"/>
  <c r="PZ226" i="87"/>
  <c r="QA226" i="87"/>
  <c r="MX226" i="87"/>
  <c r="MT226" i="87"/>
  <c r="MU226" i="87" s="1"/>
  <c r="MV226" i="87" s="1"/>
  <c r="QN146" i="87"/>
  <c r="QL146" i="87"/>
  <c r="QM146" i="87"/>
  <c r="QD146" i="87"/>
  <c r="QB146" i="87"/>
  <c r="QC146" i="87"/>
  <c r="PZ146" i="87"/>
  <c r="QK146" i="87"/>
  <c r="QA146" i="87"/>
  <c r="MX146" i="87"/>
  <c r="MT146" i="87"/>
  <c r="MU146" i="87" s="1"/>
  <c r="MV146" i="87" s="1"/>
  <c r="MW146" i="87" s="1"/>
  <c r="QN138" i="87"/>
  <c r="QL138" i="87"/>
  <c r="QK138" i="87"/>
  <c r="QB138" i="87"/>
  <c r="QM138" i="87"/>
  <c r="QC138" i="87"/>
  <c r="PZ138" i="87"/>
  <c r="QA138" i="87"/>
  <c r="OS138" i="87"/>
  <c r="MX138" i="87"/>
  <c r="MT138" i="87"/>
  <c r="MU138" i="87" s="1"/>
  <c r="MV138" i="87" s="1"/>
  <c r="QN86" i="87"/>
  <c r="QL86" i="87"/>
  <c r="QM86" i="87"/>
  <c r="QK86" i="87"/>
  <c r="QD86" i="87"/>
  <c r="QB86" i="87"/>
  <c r="QA86" i="87"/>
  <c r="PZ86" i="87"/>
  <c r="QC86" i="87"/>
  <c r="OS86" i="87"/>
  <c r="MX86" i="87"/>
  <c r="MT86" i="87"/>
  <c r="MU86" i="87" s="1"/>
  <c r="MV86" i="87" s="1"/>
  <c r="QN54" i="87"/>
  <c r="QL54" i="87"/>
  <c r="QM54" i="87"/>
  <c r="QK54" i="87"/>
  <c r="QD54" i="87"/>
  <c r="QB54" i="87"/>
  <c r="QA54" i="87"/>
  <c r="PZ54" i="87"/>
  <c r="QC54" i="87"/>
  <c r="OS54" i="87"/>
  <c r="MX54" i="87"/>
  <c r="MT54" i="87"/>
  <c r="MU54" i="87" s="1"/>
  <c r="MV54" i="87" s="1"/>
  <c r="QN42" i="87"/>
  <c r="QM42" i="87"/>
  <c r="QL42" i="87"/>
  <c r="QK42" i="87"/>
  <c r="QD42" i="87"/>
  <c r="QB42" i="87"/>
  <c r="QC42" i="87"/>
  <c r="PZ42" i="87"/>
  <c r="QA42" i="87"/>
  <c r="OS42" i="87"/>
  <c r="MX42" i="87"/>
  <c r="MT42" i="87"/>
  <c r="MU42" i="87" s="1"/>
  <c r="MV42" i="87" s="1"/>
  <c r="QN22" i="87"/>
  <c r="QL22" i="87"/>
  <c r="QM22" i="87"/>
  <c r="QK22" i="87"/>
  <c r="QD22" i="87"/>
  <c r="QB22" i="87"/>
  <c r="QA22" i="87"/>
  <c r="PZ22" i="87"/>
  <c r="QC22" i="87"/>
  <c r="MX22" i="87"/>
  <c r="MT22" i="87"/>
  <c r="MU22" i="87" s="1"/>
  <c r="MV22" i="87" s="1"/>
  <c r="QN2" i="87"/>
  <c r="QM2" i="87"/>
  <c r="QL2" i="87"/>
  <c r="QD2" i="87"/>
  <c r="QB2" i="87"/>
  <c r="QK2" i="87"/>
  <c r="QC2" i="87"/>
  <c r="PZ2" i="87"/>
  <c r="QA2" i="87"/>
  <c r="MX2" i="87"/>
  <c r="MT2" i="87"/>
  <c r="MU2" i="87" s="1"/>
  <c r="MV2" i="87" s="1"/>
  <c r="QN535" i="87"/>
  <c r="QM535" i="87"/>
  <c r="QK535" i="87"/>
  <c r="QL535" i="87"/>
  <c r="QC535" i="87"/>
  <c r="QD535" i="87"/>
  <c r="PZ535" i="87"/>
  <c r="QA535" i="87"/>
  <c r="QB535" i="87"/>
  <c r="MT535" i="87"/>
  <c r="MU535" i="87" s="1"/>
  <c r="MV535" i="87" s="1"/>
  <c r="MX535" i="87"/>
  <c r="QN531" i="87"/>
  <c r="QK531" i="87"/>
  <c r="QM531" i="87"/>
  <c r="QL531" i="87"/>
  <c r="QC531" i="87"/>
  <c r="QB531" i="87"/>
  <c r="PZ531" i="87"/>
  <c r="QD531" i="87"/>
  <c r="QA531" i="87"/>
  <c r="OS531" i="87"/>
  <c r="MT531" i="87"/>
  <c r="MU531" i="87" s="1"/>
  <c r="MV531" i="87" s="1"/>
  <c r="MW531" i="87" s="1"/>
  <c r="MX531" i="87"/>
  <c r="QN527" i="87"/>
  <c r="QM527" i="87"/>
  <c r="QK527" i="87"/>
  <c r="QL527" i="87"/>
  <c r="QC527" i="87"/>
  <c r="QD527" i="87"/>
  <c r="PZ527" i="87"/>
  <c r="QB527" i="87"/>
  <c r="QA527" i="87"/>
  <c r="MT527" i="87"/>
  <c r="MU527" i="87" s="1"/>
  <c r="MV527" i="87" s="1"/>
  <c r="MX527" i="87"/>
  <c r="QN522" i="87"/>
  <c r="QL522" i="87"/>
  <c r="QK522" i="87"/>
  <c r="QD522" i="87"/>
  <c r="QB522" i="87"/>
  <c r="QM522" i="87"/>
  <c r="QC522" i="87"/>
  <c r="PZ522" i="87"/>
  <c r="QA522" i="87"/>
  <c r="MX522" i="87"/>
  <c r="MT522" i="87"/>
  <c r="MU522" i="87" s="1"/>
  <c r="MV522" i="87" s="1"/>
  <c r="QM512" i="87"/>
  <c r="QN512" i="87"/>
  <c r="QK512" i="87"/>
  <c r="QL512" i="87"/>
  <c r="QC512" i="87"/>
  <c r="QB512" i="87"/>
  <c r="QA512" i="87"/>
  <c r="QD512" i="87"/>
  <c r="PZ512" i="87"/>
  <c r="OS512" i="87"/>
  <c r="MT512" i="87"/>
  <c r="MU512" i="87" s="1"/>
  <c r="MV512" i="87" s="1"/>
  <c r="MW512" i="87" s="1"/>
  <c r="MX512" i="87"/>
  <c r="QN500" i="87"/>
  <c r="QM500" i="87"/>
  <c r="QK500" i="87"/>
  <c r="QL500" i="87"/>
  <c r="QC500" i="87"/>
  <c r="QD500" i="87"/>
  <c r="QA500" i="87"/>
  <c r="QB500" i="87"/>
  <c r="PZ500" i="87"/>
  <c r="OS500" i="87"/>
  <c r="MX500" i="87"/>
  <c r="MT500" i="87"/>
  <c r="MU500" i="87" s="1"/>
  <c r="MV500" i="87" s="1"/>
  <c r="MW500" i="87" s="1"/>
  <c r="QM496" i="87"/>
  <c r="QN496" i="87"/>
  <c r="QK496" i="87"/>
  <c r="QL496" i="87"/>
  <c r="QC496" i="87"/>
  <c r="QB496" i="87"/>
  <c r="QA496" i="87"/>
  <c r="PZ496" i="87"/>
  <c r="OS496" i="87"/>
  <c r="MT496" i="87"/>
  <c r="MU496" i="87" s="1"/>
  <c r="MV496" i="87" s="1"/>
  <c r="MX496" i="87"/>
  <c r="QN492" i="87"/>
  <c r="QM492" i="87"/>
  <c r="QK492" i="87"/>
  <c r="QC492" i="87"/>
  <c r="QD492" i="87"/>
  <c r="QA492" i="87"/>
  <c r="PZ492" i="87"/>
  <c r="QL492" i="87"/>
  <c r="QB492" i="87"/>
  <c r="OS492" i="87"/>
  <c r="MX492" i="87"/>
  <c r="MT492" i="87"/>
  <c r="MU492" i="87" s="1"/>
  <c r="MV492" i="87" s="1"/>
  <c r="MW492" i="87" s="1"/>
  <c r="QM488" i="87"/>
  <c r="QN488" i="87"/>
  <c r="QK488" i="87"/>
  <c r="QL488" i="87"/>
  <c r="QC488" i="87"/>
  <c r="QB488" i="87"/>
  <c r="QA488" i="87"/>
  <c r="QD488" i="87"/>
  <c r="PZ488" i="87"/>
  <c r="OS488" i="87"/>
  <c r="MX488" i="87"/>
  <c r="MT488" i="87"/>
  <c r="MU488" i="87" s="1"/>
  <c r="MV488" i="87" s="1"/>
  <c r="MW488" i="87" s="1"/>
  <c r="QN482" i="87"/>
  <c r="QM482" i="87"/>
  <c r="QL482" i="87"/>
  <c r="QD482" i="87"/>
  <c r="QB482" i="87"/>
  <c r="QK482" i="87"/>
  <c r="QC482" i="87"/>
  <c r="PZ482" i="87"/>
  <c r="QA482" i="87"/>
  <c r="OS482" i="87"/>
  <c r="MX482" i="87"/>
  <c r="MT482" i="87"/>
  <c r="MU482" i="87" s="1"/>
  <c r="MV482" i="87" s="1"/>
  <c r="MW482" i="87" s="1"/>
  <c r="QN452" i="87"/>
  <c r="QM452" i="87"/>
  <c r="QK452" i="87"/>
  <c r="QL452" i="87"/>
  <c r="QC452" i="87"/>
  <c r="QD452" i="87"/>
  <c r="QA452" i="87"/>
  <c r="QB452" i="87"/>
  <c r="PZ452" i="87"/>
  <c r="OS452" i="87"/>
  <c r="MX452" i="87"/>
  <c r="MT452" i="87"/>
  <c r="MU452" i="87" s="1"/>
  <c r="MV452" i="87" s="1"/>
  <c r="MW452" i="87" s="1"/>
  <c r="QN447" i="87"/>
  <c r="QM447" i="87"/>
  <c r="QK447" i="87"/>
  <c r="QL447" i="87"/>
  <c r="QC447" i="87"/>
  <c r="QD447" i="87"/>
  <c r="PZ447" i="87"/>
  <c r="QB447" i="87"/>
  <c r="QA447" i="87"/>
  <c r="OS447" i="87"/>
  <c r="MT447" i="87"/>
  <c r="MU447" i="87" s="1"/>
  <c r="MV447" i="87" s="1"/>
  <c r="MW447" i="87" s="1"/>
  <c r="MX447" i="87"/>
  <c r="QN443" i="87"/>
  <c r="QK443" i="87"/>
  <c r="QM443" i="87"/>
  <c r="QC443" i="87"/>
  <c r="QL443" i="87"/>
  <c r="QB443" i="87"/>
  <c r="PZ443" i="87"/>
  <c r="QA443" i="87"/>
  <c r="QD443" i="87"/>
  <c r="OS443" i="87"/>
  <c r="MT443" i="87"/>
  <c r="MU443" i="87" s="1"/>
  <c r="MV443" i="87" s="1"/>
  <c r="MW443" i="87" s="1"/>
  <c r="MX443" i="87"/>
  <c r="QN431" i="87"/>
  <c r="QM431" i="87"/>
  <c r="QK431" i="87"/>
  <c r="QL431" i="87"/>
  <c r="QC431" i="87"/>
  <c r="QD431" i="87"/>
  <c r="PZ431" i="87"/>
  <c r="QB431" i="87"/>
  <c r="QA431" i="87"/>
  <c r="OS431" i="87"/>
  <c r="MT431" i="87"/>
  <c r="MU431" i="87" s="1"/>
  <c r="MV431" i="87" s="1"/>
  <c r="MW431" i="87" s="1"/>
  <c r="MX431" i="87"/>
  <c r="QN404" i="87"/>
  <c r="QM404" i="87"/>
  <c r="QK404" i="87"/>
  <c r="QL404" i="87"/>
  <c r="QC404" i="87"/>
  <c r="QD404" i="87"/>
  <c r="QA404" i="87"/>
  <c r="QB404" i="87"/>
  <c r="PZ404" i="87"/>
  <c r="OS404" i="87"/>
  <c r="MX404" i="87"/>
  <c r="MT404" i="87"/>
  <c r="MU404" i="87" s="1"/>
  <c r="MV404" i="87" s="1"/>
  <c r="MW404" i="87" s="1"/>
  <c r="QN395" i="87"/>
  <c r="QK395" i="87"/>
  <c r="QL395" i="87"/>
  <c r="QC395" i="87"/>
  <c r="QM395" i="87"/>
  <c r="QB395" i="87"/>
  <c r="PZ395" i="87"/>
  <c r="QA395" i="87"/>
  <c r="QD395" i="87"/>
  <c r="OS395" i="87"/>
  <c r="MT395" i="87"/>
  <c r="MU395" i="87" s="1"/>
  <c r="MV395" i="87" s="1"/>
  <c r="MW395" i="87" s="1"/>
  <c r="MX395" i="87"/>
  <c r="QN386" i="87"/>
  <c r="QL386" i="87"/>
  <c r="QM386" i="87"/>
  <c r="QD386" i="87"/>
  <c r="QB386" i="87"/>
  <c r="QK386" i="87"/>
  <c r="QC386" i="87"/>
  <c r="PZ386" i="87"/>
  <c r="QA386" i="87"/>
  <c r="OS386" i="87"/>
  <c r="MX386" i="87"/>
  <c r="MT386" i="87"/>
  <c r="MU386" i="87" s="1"/>
  <c r="MV386" i="87" s="1"/>
  <c r="MW386" i="87" s="1"/>
  <c r="QN376" i="87"/>
  <c r="QM376" i="87"/>
  <c r="QL376" i="87"/>
  <c r="QK376" i="87"/>
  <c r="QC376" i="87"/>
  <c r="QB376" i="87"/>
  <c r="QA376" i="87"/>
  <c r="PZ376" i="87"/>
  <c r="OS376" i="87"/>
  <c r="MX376" i="87"/>
  <c r="MT376" i="87"/>
  <c r="MU376" i="87" s="1"/>
  <c r="MV376" i="87" s="1"/>
  <c r="QN371" i="87"/>
  <c r="QK371" i="87"/>
  <c r="QM371" i="87"/>
  <c r="QL371" i="87"/>
  <c r="QC371" i="87"/>
  <c r="QB371" i="87"/>
  <c r="PZ371" i="87"/>
  <c r="QD371" i="87"/>
  <c r="QA371" i="87"/>
  <c r="OS371" i="87"/>
  <c r="MT371" i="87"/>
  <c r="MU371" i="87" s="1"/>
  <c r="MV371" i="87" s="1"/>
  <c r="MW371" i="87" s="1"/>
  <c r="MX371" i="87"/>
  <c r="QN348" i="87"/>
  <c r="QM348" i="87"/>
  <c r="QK348" i="87"/>
  <c r="QL348" i="87"/>
  <c r="QC348" i="87"/>
  <c r="QD348" i="87"/>
  <c r="QA348" i="87"/>
  <c r="PZ348" i="87"/>
  <c r="QB348" i="87"/>
  <c r="MX348" i="87"/>
  <c r="MW348" i="87" s="1"/>
  <c r="MT348" i="87"/>
  <c r="MU348" i="87" s="1"/>
  <c r="MV348" i="87" s="1"/>
  <c r="QN343" i="87"/>
  <c r="QM343" i="87"/>
  <c r="QL343" i="87"/>
  <c r="QK343" i="87"/>
  <c r="QC343" i="87"/>
  <c r="QD343" i="87"/>
  <c r="PZ343" i="87"/>
  <c r="QA343" i="87"/>
  <c r="QB343" i="87"/>
  <c r="OS343" i="87"/>
  <c r="MT343" i="87"/>
  <c r="MU343" i="87" s="1"/>
  <c r="MV343" i="87" s="1"/>
  <c r="MW343" i="87" s="1"/>
  <c r="MX343" i="87"/>
  <c r="QN338" i="87"/>
  <c r="QL338" i="87"/>
  <c r="QM338" i="87"/>
  <c r="QD338" i="87"/>
  <c r="QB338" i="87"/>
  <c r="QC338" i="87"/>
  <c r="PZ338" i="87"/>
  <c r="QA338" i="87"/>
  <c r="QK338" i="87"/>
  <c r="MX338" i="87"/>
  <c r="MT338" i="87"/>
  <c r="MU338" i="87" s="1"/>
  <c r="MV338" i="87" s="1"/>
  <c r="QN330" i="87"/>
  <c r="QL330" i="87"/>
  <c r="QK330" i="87"/>
  <c r="QD330" i="87"/>
  <c r="QB330" i="87"/>
  <c r="QM330" i="87"/>
  <c r="QC330" i="87"/>
  <c r="PZ330" i="87"/>
  <c r="QA330" i="87"/>
  <c r="MX330" i="87"/>
  <c r="MT330" i="87"/>
  <c r="MU330" i="87" s="1"/>
  <c r="MV330" i="87" s="1"/>
  <c r="QN314" i="87"/>
  <c r="QL314" i="87"/>
  <c r="QM314" i="87"/>
  <c r="QK314" i="87"/>
  <c r="QD314" i="87"/>
  <c r="QB314" i="87"/>
  <c r="QC314" i="87"/>
  <c r="PZ314" i="87"/>
  <c r="OS314" i="87"/>
  <c r="QA314" i="87"/>
  <c r="MX314" i="87"/>
  <c r="MT314" i="87"/>
  <c r="MU314" i="87" s="1"/>
  <c r="MV314" i="87" s="1"/>
  <c r="MW314" i="87" s="1"/>
  <c r="QN310" i="87"/>
  <c r="QM310" i="87"/>
  <c r="QL310" i="87"/>
  <c r="QK310" i="87"/>
  <c r="QD310" i="87"/>
  <c r="QB310" i="87"/>
  <c r="PZ310" i="87"/>
  <c r="QA310" i="87"/>
  <c r="QC310" i="87"/>
  <c r="OS310" i="87"/>
  <c r="MX310" i="87"/>
  <c r="MT310" i="87"/>
  <c r="MU310" i="87" s="1"/>
  <c r="MV310" i="87" s="1"/>
  <c r="MW310" i="87" s="1"/>
  <c r="QN303" i="87"/>
  <c r="QM303" i="87"/>
  <c r="QL303" i="87"/>
  <c r="QK303" i="87"/>
  <c r="QC303" i="87"/>
  <c r="QD303" i="87"/>
  <c r="PZ303" i="87"/>
  <c r="QB303" i="87"/>
  <c r="QA303" i="87"/>
  <c r="OS303" i="87"/>
  <c r="MT303" i="87"/>
  <c r="MU303" i="87" s="1"/>
  <c r="MV303" i="87" s="1"/>
  <c r="MW303" i="87" s="1"/>
  <c r="MX303" i="87"/>
  <c r="QM295" i="87"/>
  <c r="QL295" i="87"/>
  <c r="QK295" i="87"/>
  <c r="QN295" i="87"/>
  <c r="QC295" i="87"/>
  <c r="QD295" i="87"/>
  <c r="PZ295" i="87"/>
  <c r="QB295" i="87"/>
  <c r="QA295" i="87"/>
  <c r="OS295" i="87"/>
  <c r="MT295" i="87"/>
  <c r="MU295" i="87" s="1"/>
  <c r="MV295" i="87" s="1"/>
  <c r="MW295" i="87" s="1"/>
  <c r="MX295" i="87"/>
  <c r="QN287" i="87"/>
  <c r="QM287" i="87"/>
  <c r="QL287" i="87"/>
  <c r="QK287" i="87"/>
  <c r="QC287" i="87"/>
  <c r="QD287" i="87"/>
  <c r="PZ287" i="87"/>
  <c r="QB287" i="87"/>
  <c r="QA287" i="87"/>
  <c r="OS287" i="87"/>
  <c r="MT287" i="87"/>
  <c r="MU287" i="87" s="1"/>
  <c r="MV287" i="87" s="1"/>
  <c r="MW287" i="87" s="1"/>
  <c r="MX287" i="87"/>
  <c r="QN260" i="87"/>
  <c r="QM260" i="87"/>
  <c r="QK260" i="87"/>
  <c r="QC260" i="87"/>
  <c r="QL260" i="87"/>
  <c r="QD260" i="87"/>
  <c r="QA260" i="87"/>
  <c r="QB260" i="87"/>
  <c r="PZ260" i="87"/>
  <c r="OS260" i="87"/>
  <c r="MX260" i="87"/>
  <c r="MT260" i="87"/>
  <c r="MU260" i="87" s="1"/>
  <c r="MV260" i="87" s="1"/>
  <c r="MW260" i="87" s="1"/>
  <c r="QN247" i="87"/>
  <c r="QM247" i="87"/>
  <c r="QL247" i="87"/>
  <c r="QK247" i="87"/>
  <c r="QC247" i="87"/>
  <c r="QD247" i="87"/>
  <c r="PZ247" i="87"/>
  <c r="QA247" i="87"/>
  <c r="QB247" i="87"/>
  <c r="OS247" i="87"/>
  <c r="MT247" i="87"/>
  <c r="MU247" i="87" s="1"/>
  <c r="MV247" i="87" s="1"/>
  <c r="MW247" i="87" s="1"/>
  <c r="MX247" i="87"/>
  <c r="QN234" i="87"/>
  <c r="QL234" i="87"/>
  <c r="QM234" i="87"/>
  <c r="QK234" i="87"/>
  <c r="QD234" i="87"/>
  <c r="QB234" i="87"/>
  <c r="QC234" i="87"/>
  <c r="PZ234" i="87"/>
  <c r="QA234" i="87"/>
  <c r="OS234" i="87"/>
  <c r="MX234" i="87"/>
  <c r="MT234" i="87"/>
  <c r="MU234" i="87" s="1"/>
  <c r="MV234" i="87" s="1"/>
  <c r="MW234" i="87" s="1"/>
  <c r="QN228" i="87"/>
  <c r="QM228" i="87"/>
  <c r="QK228" i="87"/>
  <c r="QC228" i="87"/>
  <c r="QA228" i="87"/>
  <c r="QL228" i="87"/>
  <c r="QB228" i="87"/>
  <c r="PZ228" i="87"/>
  <c r="OS228" i="87"/>
  <c r="MX228" i="87"/>
  <c r="MT228" i="87"/>
  <c r="MU228" i="87" s="1"/>
  <c r="MV228" i="87" s="1"/>
  <c r="QN218" i="87"/>
  <c r="QL218" i="87"/>
  <c r="QM218" i="87"/>
  <c r="QK218" i="87"/>
  <c r="QD218" i="87"/>
  <c r="QB218" i="87"/>
  <c r="QC218" i="87"/>
  <c r="PZ218" i="87"/>
  <c r="QA218" i="87"/>
  <c r="OS218" i="87"/>
  <c r="MX218" i="87"/>
  <c r="MT218" i="87"/>
  <c r="MU218" i="87" s="1"/>
  <c r="MV218" i="87" s="1"/>
  <c r="MW218" i="87" s="1"/>
  <c r="QN214" i="87"/>
  <c r="QM214" i="87"/>
  <c r="QL214" i="87"/>
  <c r="QK214" i="87"/>
  <c r="QD214" i="87"/>
  <c r="QB214" i="87"/>
  <c r="QA214" i="87"/>
  <c r="PZ214" i="87"/>
  <c r="QC214" i="87"/>
  <c r="OS214" i="87"/>
  <c r="MX214" i="87"/>
  <c r="MT214" i="87"/>
  <c r="MU214" i="87" s="1"/>
  <c r="MV214" i="87" s="1"/>
  <c r="MW214" i="87" s="1"/>
  <c r="QN210" i="87"/>
  <c r="QL210" i="87"/>
  <c r="QM210" i="87"/>
  <c r="QD210" i="87"/>
  <c r="QB210" i="87"/>
  <c r="QC210" i="87"/>
  <c r="PZ210" i="87"/>
  <c r="QK210" i="87"/>
  <c r="QA210" i="87"/>
  <c r="OS210" i="87"/>
  <c r="MX210" i="87"/>
  <c r="MT210" i="87"/>
  <c r="MU210" i="87" s="1"/>
  <c r="MV210" i="87" s="1"/>
  <c r="MW210" i="87" s="1"/>
  <c r="QN194" i="87"/>
  <c r="QL194" i="87"/>
  <c r="QM194" i="87"/>
  <c r="QD194" i="87"/>
  <c r="QB194" i="87"/>
  <c r="QK194" i="87"/>
  <c r="QC194" i="87"/>
  <c r="PZ194" i="87"/>
  <c r="QA194" i="87"/>
  <c r="OS194" i="87"/>
  <c r="MX194" i="87"/>
  <c r="MT194" i="87"/>
  <c r="MU194" i="87" s="1"/>
  <c r="MV194" i="87" s="1"/>
  <c r="MW194" i="87" s="1"/>
  <c r="QN190" i="87"/>
  <c r="QM190" i="87"/>
  <c r="QL190" i="87"/>
  <c r="QK190" i="87"/>
  <c r="QD190" i="87"/>
  <c r="QB190" i="87"/>
  <c r="QA190" i="87"/>
  <c r="PZ190" i="87"/>
  <c r="QC190" i="87"/>
  <c r="OS190" i="87"/>
  <c r="MX190" i="87"/>
  <c r="MT190" i="87"/>
  <c r="MU190" i="87" s="1"/>
  <c r="MV190" i="87" s="1"/>
  <c r="QN167" i="87"/>
  <c r="QM167" i="87"/>
  <c r="QL167" i="87"/>
  <c r="QK167" i="87"/>
  <c r="QC167" i="87"/>
  <c r="QA167" i="87"/>
  <c r="QD167" i="87"/>
  <c r="PZ167" i="87"/>
  <c r="QB167" i="87"/>
  <c r="MT167" i="87"/>
  <c r="MU167" i="87" s="1"/>
  <c r="MV167" i="87" s="1"/>
  <c r="MX167" i="87"/>
  <c r="QN160" i="87"/>
  <c r="QM160" i="87"/>
  <c r="QL160" i="87"/>
  <c r="QK160" i="87"/>
  <c r="QC160" i="87"/>
  <c r="QA160" i="87"/>
  <c r="QB160" i="87"/>
  <c r="QD160" i="87"/>
  <c r="OS160" i="87"/>
  <c r="PZ160" i="87"/>
  <c r="MT160" i="87"/>
  <c r="MU160" i="87" s="1"/>
  <c r="MV160" i="87" s="1"/>
  <c r="MW160" i="87" s="1"/>
  <c r="MX160" i="87"/>
  <c r="QN150" i="87"/>
  <c r="QM150" i="87"/>
  <c r="QL150" i="87"/>
  <c r="QK150" i="87"/>
  <c r="QD150" i="87"/>
  <c r="QB150" i="87"/>
  <c r="QA150" i="87"/>
  <c r="PZ150" i="87"/>
  <c r="QC150" i="87"/>
  <c r="MX150" i="87"/>
  <c r="MT150" i="87"/>
  <c r="MU150" i="87" s="1"/>
  <c r="MV150" i="87" s="1"/>
  <c r="QN134" i="87"/>
  <c r="QM134" i="87"/>
  <c r="QL134" i="87"/>
  <c r="QK134" i="87"/>
  <c r="QD134" i="87"/>
  <c r="QB134" i="87"/>
  <c r="QA134" i="87"/>
  <c r="PZ134" i="87"/>
  <c r="QC134" i="87"/>
  <c r="OS134" i="87"/>
  <c r="MX134" i="87"/>
  <c r="MT134" i="87"/>
  <c r="MU134" i="87" s="1"/>
  <c r="MV134" i="87" s="1"/>
  <c r="QN130" i="87"/>
  <c r="QL130" i="87"/>
  <c r="QM130" i="87"/>
  <c r="QD130" i="87"/>
  <c r="QB130" i="87"/>
  <c r="QK130" i="87"/>
  <c r="QC130" i="87"/>
  <c r="PZ130" i="87"/>
  <c r="QA130" i="87"/>
  <c r="OS130" i="87"/>
  <c r="MX130" i="87"/>
  <c r="MT130" i="87"/>
  <c r="MU130" i="87" s="1"/>
  <c r="MV130" i="87" s="1"/>
  <c r="QN118" i="87"/>
  <c r="QM118" i="87"/>
  <c r="QL118" i="87"/>
  <c r="QK118" i="87"/>
  <c r="QD118" i="87"/>
  <c r="QB118" i="87"/>
  <c r="QA118" i="87"/>
  <c r="PZ118" i="87"/>
  <c r="QC118" i="87"/>
  <c r="OS118" i="87"/>
  <c r="MX118" i="87"/>
  <c r="MT118" i="87"/>
  <c r="MU118" i="87" s="1"/>
  <c r="MV118" i="87" s="1"/>
  <c r="MW118" i="87" s="1"/>
  <c r="QN111" i="87"/>
  <c r="QL111" i="87"/>
  <c r="QK111" i="87"/>
  <c r="QM111" i="87"/>
  <c r="QC111" i="87"/>
  <c r="QA111" i="87"/>
  <c r="QD111" i="87"/>
  <c r="PZ111" i="87"/>
  <c r="QB111" i="87"/>
  <c r="OS111" i="87"/>
  <c r="MT111" i="87"/>
  <c r="MU111" i="87" s="1"/>
  <c r="MV111" i="87" s="1"/>
  <c r="MX111" i="87"/>
  <c r="QN107" i="87"/>
  <c r="QM107" i="87"/>
  <c r="QK107" i="87"/>
  <c r="QL107" i="87"/>
  <c r="QC107" i="87"/>
  <c r="QA107" i="87"/>
  <c r="QB107" i="87"/>
  <c r="PZ107" i="87"/>
  <c r="QD107" i="87"/>
  <c r="OS107" i="87"/>
  <c r="MT107" i="87"/>
  <c r="MU107" i="87" s="1"/>
  <c r="MV107" i="87" s="1"/>
  <c r="MW107" i="87" s="1"/>
  <c r="MX107" i="87"/>
  <c r="QN103" i="87"/>
  <c r="QM103" i="87"/>
  <c r="QL103" i="87"/>
  <c r="QK103" i="87"/>
  <c r="QC103" i="87"/>
  <c r="QA103" i="87"/>
  <c r="QD103" i="87"/>
  <c r="PZ103" i="87"/>
  <c r="QB103" i="87"/>
  <c r="OS103" i="87"/>
  <c r="MT103" i="87"/>
  <c r="MU103" i="87" s="1"/>
  <c r="MV103" i="87" s="1"/>
  <c r="MW103" i="87" s="1"/>
  <c r="MX103" i="87"/>
  <c r="QN68" i="87"/>
  <c r="QM68" i="87"/>
  <c r="QL68" i="87"/>
  <c r="QK68" i="87"/>
  <c r="QC68" i="87"/>
  <c r="QA68" i="87"/>
  <c r="QD68" i="87"/>
  <c r="QB68" i="87"/>
  <c r="PZ68" i="87"/>
  <c r="OS68" i="87"/>
  <c r="MX68" i="87"/>
  <c r="MT68" i="87"/>
  <c r="MU68" i="87" s="1"/>
  <c r="MV68" i="87" s="1"/>
  <c r="MW68" i="87" s="1"/>
  <c r="QN63" i="87"/>
  <c r="QL63" i="87"/>
  <c r="QK63" i="87"/>
  <c r="QM63" i="87"/>
  <c r="QC63" i="87"/>
  <c r="QA63" i="87"/>
  <c r="QD63" i="87"/>
  <c r="PZ63" i="87"/>
  <c r="QB63" i="87"/>
  <c r="OS63" i="87"/>
  <c r="MT63" i="87"/>
  <c r="MU63" i="87" s="1"/>
  <c r="MV63" i="87" s="1"/>
  <c r="MW63" i="87" s="1"/>
  <c r="MX63" i="87"/>
  <c r="QN39" i="87"/>
  <c r="QL39" i="87"/>
  <c r="QM39" i="87"/>
  <c r="QK39" i="87"/>
  <c r="QC39" i="87"/>
  <c r="QA39" i="87"/>
  <c r="QD39" i="87"/>
  <c r="PZ39" i="87"/>
  <c r="QB39" i="87"/>
  <c r="MT39" i="87"/>
  <c r="MU39" i="87" s="1"/>
  <c r="MV39" i="87" s="1"/>
  <c r="MW39" i="87" s="1"/>
  <c r="MX39" i="87"/>
  <c r="QN34" i="87"/>
  <c r="QM34" i="87"/>
  <c r="QL34" i="87"/>
  <c r="QD34" i="87"/>
  <c r="QB34" i="87"/>
  <c r="QK34" i="87"/>
  <c r="QC34" i="87"/>
  <c r="PZ34" i="87"/>
  <c r="QA34" i="87"/>
  <c r="OS34" i="87"/>
  <c r="MX34" i="87"/>
  <c r="MT34" i="87"/>
  <c r="MU34" i="87" s="1"/>
  <c r="MV34" i="87" s="1"/>
  <c r="QN26" i="87"/>
  <c r="QM26" i="87"/>
  <c r="QL26" i="87"/>
  <c r="QK26" i="87"/>
  <c r="QD26" i="87"/>
  <c r="QB26" i="87"/>
  <c r="QC26" i="87"/>
  <c r="PZ26" i="87"/>
  <c r="QA26" i="87"/>
  <c r="OS26" i="87"/>
  <c r="MX26" i="87"/>
  <c r="MT26" i="87"/>
  <c r="MU26" i="87" s="1"/>
  <c r="MV26" i="87" s="1"/>
  <c r="MW26" i="87" s="1"/>
  <c r="QN18" i="87"/>
  <c r="QM18" i="87"/>
  <c r="QL18" i="87"/>
  <c r="QD18" i="87"/>
  <c r="QB18" i="87"/>
  <c r="QC18" i="87"/>
  <c r="PZ18" i="87"/>
  <c r="QK18" i="87"/>
  <c r="QA18" i="87"/>
  <c r="OS18" i="87"/>
  <c r="MX18" i="87"/>
  <c r="MT18" i="87"/>
  <c r="MU18" i="87" s="1"/>
  <c r="MV18" i="87" s="1"/>
  <c r="QN525" i="87"/>
  <c r="QM525" i="87"/>
  <c r="QL525" i="87"/>
  <c r="QK525" i="87"/>
  <c r="QD525" i="87"/>
  <c r="QB525" i="87"/>
  <c r="QC525" i="87"/>
  <c r="QA525" i="87"/>
  <c r="PZ525" i="87"/>
  <c r="OS525" i="87"/>
  <c r="MX525" i="87"/>
  <c r="MT525" i="87"/>
  <c r="MU525" i="87" s="1"/>
  <c r="MV525" i="87" s="1"/>
  <c r="QM521" i="87"/>
  <c r="QL521" i="87"/>
  <c r="QN521" i="87"/>
  <c r="QK521" i="87"/>
  <c r="QD521" i="87"/>
  <c r="QB521" i="87"/>
  <c r="QA521" i="87"/>
  <c r="QC521" i="87"/>
  <c r="PZ521" i="87"/>
  <c r="OS521" i="87"/>
  <c r="MX521" i="87"/>
  <c r="MT521" i="87"/>
  <c r="MU521" i="87" s="1"/>
  <c r="MV521" i="87" s="1"/>
  <c r="QN534" i="87"/>
  <c r="QM534" i="87"/>
  <c r="QL534" i="87"/>
  <c r="QK534" i="87"/>
  <c r="QD534" i="87"/>
  <c r="QB534" i="87"/>
  <c r="PZ534" i="87"/>
  <c r="QA534" i="87"/>
  <c r="QC534" i="87"/>
  <c r="OS534" i="87"/>
  <c r="MX534" i="87"/>
  <c r="MT534" i="87"/>
  <c r="MU534" i="87" s="1"/>
  <c r="MV534" i="87" s="1"/>
  <c r="MW534" i="87" s="1"/>
  <c r="QN515" i="87"/>
  <c r="QK515" i="87"/>
  <c r="QM515" i="87"/>
  <c r="QL515" i="87"/>
  <c r="QC515" i="87"/>
  <c r="QB515" i="87"/>
  <c r="PZ515" i="87"/>
  <c r="QD515" i="87"/>
  <c r="QA515" i="87"/>
  <c r="MT515" i="87"/>
  <c r="MU515" i="87" s="1"/>
  <c r="MV515" i="87" s="1"/>
  <c r="MW515" i="87" s="1"/>
  <c r="MX515" i="87"/>
  <c r="QN495" i="87"/>
  <c r="QM495" i="87"/>
  <c r="QK495" i="87"/>
  <c r="QL495" i="87"/>
  <c r="QC495" i="87"/>
  <c r="QD495" i="87"/>
  <c r="PZ495" i="87"/>
  <c r="QB495" i="87"/>
  <c r="QA495" i="87"/>
  <c r="OS495" i="87"/>
  <c r="MT495" i="87"/>
  <c r="MU495" i="87" s="1"/>
  <c r="MV495" i="87" s="1"/>
  <c r="MW495" i="87" s="1"/>
  <c r="MX495" i="87"/>
  <c r="QN487" i="87"/>
  <c r="QM487" i="87"/>
  <c r="QK487" i="87"/>
  <c r="QL487" i="87"/>
  <c r="QC487" i="87"/>
  <c r="QD487" i="87"/>
  <c r="PZ487" i="87"/>
  <c r="QB487" i="87"/>
  <c r="QA487" i="87"/>
  <c r="OS487" i="87"/>
  <c r="MT487" i="87"/>
  <c r="MU487" i="87" s="1"/>
  <c r="MV487" i="87" s="1"/>
  <c r="MW487" i="87" s="1"/>
  <c r="MX487" i="87"/>
  <c r="QN470" i="87"/>
  <c r="QM470" i="87"/>
  <c r="QL470" i="87"/>
  <c r="QK470" i="87"/>
  <c r="QD470" i="87"/>
  <c r="QB470" i="87"/>
  <c r="PZ470" i="87"/>
  <c r="QA470" i="87"/>
  <c r="QC470" i="87"/>
  <c r="OS470" i="87"/>
  <c r="MX470" i="87"/>
  <c r="MT470" i="87"/>
  <c r="MU470" i="87" s="1"/>
  <c r="MV470" i="87" s="1"/>
  <c r="MW470" i="87" s="1"/>
  <c r="QN464" i="87"/>
  <c r="QM464" i="87"/>
  <c r="QK464" i="87"/>
  <c r="QL464" i="87"/>
  <c r="QC464" i="87"/>
  <c r="QB464" i="87"/>
  <c r="QA464" i="87"/>
  <c r="QD464" i="87"/>
  <c r="OS464" i="87"/>
  <c r="PZ464" i="87"/>
  <c r="MT464" i="87"/>
  <c r="MU464" i="87" s="1"/>
  <c r="MV464" i="87" s="1"/>
  <c r="MW464" i="87" s="1"/>
  <c r="MX464" i="87"/>
  <c r="QN451" i="87"/>
  <c r="QK451" i="87"/>
  <c r="QM451" i="87"/>
  <c r="QL451" i="87"/>
  <c r="QC451" i="87"/>
  <c r="QB451" i="87"/>
  <c r="PZ451" i="87"/>
  <c r="QD451" i="87"/>
  <c r="QA451" i="87"/>
  <c r="MT451" i="87"/>
  <c r="MU451" i="87" s="1"/>
  <c r="MV451" i="87" s="1"/>
  <c r="MX451" i="87"/>
  <c r="QN446" i="87"/>
  <c r="QM446" i="87"/>
  <c r="QL446" i="87"/>
  <c r="QK446" i="87"/>
  <c r="QD446" i="87"/>
  <c r="QB446" i="87"/>
  <c r="PZ446" i="87"/>
  <c r="QC446" i="87"/>
  <c r="QA446" i="87"/>
  <c r="OS446" i="87"/>
  <c r="MX446" i="87"/>
  <c r="MT446" i="87"/>
  <c r="MU446" i="87" s="1"/>
  <c r="MV446" i="87" s="1"/>
  <c r="MW446" i="87" s="1"/>
  <c r="QN442" i="87"/>
  <c r="QL442" i="87"/>
  <c r="QM442" i="87"/>
  <c r="QK442" i="87"/>
  <c r="QD442" i="87"/>
  <c r="QB442" i="87"/>
  <c r="QC442" i="87"/>
  <c r="PZ442" i="87"/>
  <c r="OS442" i="87"/>
  <c r="QA442" i="87"/>
  <c r="MX442" i="87"/>
  <c r="MT442" i="87"/>
  <c r="MU442" i="87" s="1"/>
  <c r="MV442" i="87" s="1"/>
  <c r="MW442" i="87" s="1"/>
  <c r="QN438" i="87"/>
  <c r="QM438" i="87"/>
  <c r="QL438" i="87"/>
  <c r="QK438" i="87"/>
  <c r="QD438" i="87"/>
  <c r="QB438" i="87"/>
  <c r="PZ438" i="87"/>
  <c r="QA438" i="87"/>
  <c r="QC438" i="87"/>
  <c r="OS438" i="87"/>
  <c r="MX438" i="87"/>
  <c r="MT438" i="87"/>
  <c r="MU438" i="87" s="1"/>
  <c r="MV438" i="87" s="1"/>
  <c r="MW438" i="87" s="1"/>
  <c r="QN422" i="87"/>
  <c r="QM422" i="87"/>
  <c r="QL422" i="87"/>
  <c r="QK422" i="87"/>
  <c r="QD422" i="87"/>
  <c r="QB422" i="87"/>
  <c r="PZ422" i="87"/>
  <c r="QA422" i="87"/>
  <c r="QC422" i="87"/>
  <c r="MX422" i="87"/>
  <c r="MT422" i="87"/>
  <c r="MU422" i="87" s="1"/>
  <c r="MV422" i="87" s="1"/>
  <c r="QN375" i="87"/>
  <c r="QM375" i="87"/>
  <c r="QL375" i="87"/>
  <c r="QK375" i="87"/>
  <c r="QC375" i="87"/>
  <c r="QD375" i="87"/>
  <c r="PZ375" i="87"/>
  <c r="QA375" i="87"/>
  <c r="QB375" i="87"/>
  <c r="MT375" i="87"/>
  <c r="MU375" i="87" s="1"/>
  <c r="MV375" i="87" s="1"/>
  <c r="MX375" i="87"/>
  <c r="QL370" i="87"/>
  <c r="QM370" i="87"/>
  <c r="QN370" i="87"/>
  <c r="QD370" i="87"/>
  <c r="QB370" i="87"/>
  <c r="QC370" i="87"/>
  <c r="PZ370" i="87"/>
  <c r="QK370" i="87"/>
  <c r="QA370" i="87"/>
  <c r="OS370" i="87"/>
  <c r="MX370" i="87"/>
  <c r="MT370" i="87"/>
  <c r="MU370" i="87" s="1"/>
  <c r="MV370" i="87" s="1"/>
  <c r="QN347" i="87"/>
  <c r="QK347" i="87"/>
  <c r="QL347" i="87"/>
  <c r="QM347" i="87"/>
  <c r="QC347" i="87"/>
  <c r="QB347" i="87"/>
  <c r="PZ347" i="87"/>
  <c r="QA347" i="87"/>
  <c r="QD347" i="87"/>
  <c r="OS347" i="87"/>
  <c r="MT347" i="87"/>
  <c r="MU347" i="87" s="1"/>
  <c r="MV347" i="87" s="1"/>
  <c r="MW347" i="87" s="1"/>
  <c r="MX347" i="87"/>
  <c r="QN342" i="87"/>
  <c r="QM342" i="87"/>
  <c r="QL342" i="87"/>
  <c r="QK342" i="87"/>
  <c r="QD342" i="87"/>
  <c r="QB342" i="87"/>
  <c r="PZ342" i="87"/>
  <c r="QA342" i="87"/>
  <c r="QC342" i="87"/>
  <c r="OS342" i="87"/>
  <c r="MX342" i="87"/>
  <c r="MT342" i="87"/>
  <c r="MU342" i="87" s="1"/>
  <c r="MV342" i="87" s="1"/>
  <c r="MW342" i="87" s="1"/>
  <c r="QN326" i="87"/>
  <c r="QM326" i="87"/>
  <c r="QL326" i="87"/>
  <c r="QK326" i="87"/>
  <c r="QD326" i="87"/>
  <c r="QB326" i="87"/>
  <c r="PZ326" i="87"/>
  <c r="QA326" i="87"/>
  <c r="QC326" i="87"/>
  <c r="MX326" i="87"/>
  <c r="MT326" i="87"/>
  <c r="MU326" i="87" s="1"/>
  <c r="MV326" i="87" s="1"/>
  <c r="QN307" i="87"/>
  <c r="QK307" i="87"/>
  <c r="QM307" i="87"/>
  <c r="QL307" i="87"/>
  <c r="QC307" i="87"/>
  <c r="QB307" i="87"/>
  <c r="PZ307" i="87"/>
  <c r="QD307" i="87"/>
  <c r="QA307" i="87"/>
  <c r="MT307" i="87"/>
  <c r="MU307" i="87" s="1"/>
  <c r="MV307" i="87" s="1"/>
  <c r="MX307" i="87"/>
  <c r="QN302" i="87"/>
  <c r="QM302" i="87"/>
  <c r="QL302" i="87"/>
  <c r="QK302" i="87"/>
  <c r="QD302" i="87"/>
  <c r="QB302" i="87"/>
  <c r="PZ302" i="87"/>
  <c r="QC302" i="87"/>
  <c r="QA302" i="87"/>
  <c r="MX302" i="87"/>
  <c r="MT302" i="87"/>
  <c r="MU302" i="87" s="1"/>
  <c r="MV302" i="87" s="1"/>
  <c r="QN291" i="87"/>
  <c r="QK291" i="87"/>
  <c r="QM291" i="87"/>
  <c r="QC291" i="87"/>
  <c r="QL291" i="87"/>
  <c r="QB291" i="87"/>
  <c r="PZ291" i="87"/>
  <c r="QD291" i="87"/>
  <c r="QA291" i="87"/>
  <c r="OS291" i="87"/>
  <c r="MT291" i="87"/>
  <c r="MU291" i="87" s="1"/>
  <c r="MV291" i="87" s="1"/>
  <c r="MW291" i="87" s="1"/>
  <c r="MX291" i="87"/>
  <c r="QN267" i="87"/>
  <c r="QK267" i="87"/>
  <c r="QL267" i="87"/>
  <c r="QC267" i="87"/>
  <c r="QB267" i="87"/>
  <c r="PZ267" i="87"/>
  <c r="QA267" i="87"/>
  <c r="QM267" i="87"/>
  <c r="QD267" i="87"/>
  <c r="MT267" i="87"/>
  <c r="MU267" i="87" s="1"/>
  <c r="MV267" i="87" s="1"/>
  <c r="MX267" i="87"/>
  <c r="QN246" i="87"/>
  <c r="QM246" i="87"/>
  <c r="QL246" i="87"/>
  <c r="QK246" i="87"/>
  <c r="QD246" i="87"/>
  <c r="QB246" i="87"/>
  <c r="PZ246" i="87"/>
  <c r="QA246" i="87"/>
  <c r="QC246" i="87"/>
  <c r="OS246" i="87"/>
  <c r="MX246" i="87"/>
  <c r="MT246" i="87"/>
  <c r="MU246" i="87" s="1"/>
  <c r="MV246" i="87" s="1"/>
  <c r="QN238" i="87"/>
  <c r="QM238" i="87"/>
  <c r="QL238" i="87"/>
  <c r="QK238" i="87"/>
  <c r="QD238" i="87"/>
  <c r="QB238" i="87"/>
  <c r="PZ238" i="87"/>
  <c r="QC238" i="87"/>
  <c r="QA238" i="87"/>
  <c r="OS238" i="87"/>
  <c r="MX238" i="87"/>
  <c r="MT238" i="87"/>
  <c r="MU238" i="87" s="1"/>
  <c r="MV238" i="87" s="1"/>
  <c r="MW238" i="87" s="1"/>
  <c r="QN186" i="87"/>
  <c r="QL186" i="87"/>
  <c r="QM186" i="87"/>
  <c r="QK186" i="87"/>
  <c r="QD186" i="87"/>
  <c r="QB186" i="87"/>
  <c r="QC186" i="87"/>
  <c r="PZ186" i="87"/>
  <c r="QA186" i="87"/>
  <c r="OS186" i="87"/>
  <c r="MX186" i="87"/>
  <c r="MT186" i="87"/>
  <c r="MU186" i="87" s="1"/>
  <c r="MV186" i="87" s="1"/>
  <c r="MW186" i="87" s="1"/>
  <c r="QN182" i="87"/>
  <c r="QM182" i="87"/>
  <c r="QL182" i="87"/>
  <c r="QK182" i="87"/>
  <c r="QD182" i="87"/>
  <c r="QB182" i="87"/>
  <c r="QA182" i="87"/>
  <c r="PZ182" i="87"/>
  <c r="QC182" i="87"/>
  <c r="OS182" i="87"/>
  <c r="MX182" i="87"/>
  <c r="MT182" i="87"/>
  <c r="MU182" i="87" s="1"/>
  <c r="MV182" i="87" s="1"/>
  <c r="MW182" i="87" s="1"/>
  <c r="QN172" i="87"/>
  <c r="QM172" i="87"/>
  <c r="QK172" i="87"/>
  <c r="QL172" i="87"/>
  <c r="QC172" i="87"/>
  <c r="QA172" i="87"/>
  <c r="QD172" i="87"/>
  <c r="PZ172" i="87"/>
  <c r="OS172" i="87"/>
  <c r="QB172" i="87"/>
  <c r="MX172" i="87"/>
  <c r="MT172" i="87"/>
  <c r="MU172" i="87" s="1"/>
  <c r="MV172" i="87" s="1"/>
  <c r="MW172" i="87" s="1"/>
  <c r="QN166" i="87"/>
  <c r="QM166" i="87"/>
  <c r="QL166" i="87"/>
  <c r="QK166" i="87"/>
  <c r="QD166" i="87"/>
  <c r="QB166" i="87"/>
  <c r="QA166" i="87"/>
  <c r="PZ166" i="87"/>
  <c r="OS166" i="87"/>
  <c r="QC166" i="87"/>
  <c r="MX166" i="87"/>
  <c r="MT166" i="87"/>
  <c r="MU166" i="87" s="1"/>
  <c r="MV166" i="87" s="1"/>
  <c r="QN159" i="87"/>
  <c r="QM159" i="87"/>
  <c r="QL159" i="87"/>
  <c r="QK159" i="87"/>
  <c r="QC159" i="87"/>
  <c r="QA159" i="87"/>
  <c r="QD159" i="87"/>
  <c r="PZ159" i="87"/>
  <c r="QB159" i="87"/>
  <c r="OS159" i="87"/>
  <c r="MT159" i="87"/>
  <c r="MU159" i="87" s="1"/>
  <c r="MV159" i="87" s="1"/>
  <c r="MW159" i="87" s="1"/>
  <c r="MX159" i="87"/>
  <c r="QN155" i="87"/>
  <c r="QK155" i="87"/>
  <c r="QL155" i="87"/>
  <c r="QM155" i="87"/>
  <c r="QC155" i="87"/>
  <c r="QA155" i="87"/>
  <c r="QB155" i="87"/>
  <c r="PZ155" i="87"/>
  <c r="QD155" i="87"/>
  <c r="OS155" i="87"/>
  <c r="MT155" i="87"/>
  <c r="MU155" i="87" s="1"/>
  <c r="MV155" i="87" s="1"/>
  <c r="MW155" i="87" s="1"/>
  <c r="MX155" i="87"/>
  <c r="QN144" i="87"/>
  <c r="QM144" i="87"/>
  <c r="QL144" i="87"/>
  <c r="QK144" i="87"/>
  <c r="QC144" i="87"/>
  <c r="QA144" i="87"/>
  <c r="QB144" i="87"/>
  <c r="OS144" i="87"/>
  <c r="PZ144" i="87"/>
  <c r="MT144" i="87"/>
  <c r="MU144" i="87" s="1"/>
  <c r="MV144" i="87" s="1"/>
  <c r="MX144" i="87"/>
  <c r="QN140" i="87"/>
  <c r="QM140" i="87"/>
  <c r="QK140" i="87"/>
  <c r="QL140" i="87"/>
  <c r="QC140" i="87"/>
  <c r="QA140" i="87"/>
  <c r="QD140" i="87"/>
  <c r="PZ140" i="87"/>
  <c r="QB140" i="87"/>
  <c r="MX140" i="87"/>
  <c r="MT140" i="87"/>
  <c r="MU140" i="87" s="1"/>
  <c r="MV140" i="87" s="1"/>
  <c r="MW140" i="87" s="1"/>
  <c r="QN122" i="87"/>
  <c r="QL122" i="87"/>
  <c r="QM122" i="87"/>
  <c r="QK122" i="87"/>
  <c r="QD122" i="87"/>
  <c r="QB122" i="87"/>
  <c r="QC122" i="87"/>
  <c r="PZ122" i="87"/>
  <c r="QA122" i="87"/>
  <c r="OS122" i="87"/>
  <c r="MX122" i="87"/>
  <c r="MT122" i="87"/>
  <c r="MU122" i="87" s="1"/>
  <c r="MV122" i="87" s="1"/>
  <c r="QN106" i="87"/>
  <c r="QM106" i="87"/>
  <c r="QL106" i="87"/>
  <c r="QK106" i="87"/>
  <c r="QD106" i="87"/>
  <c r="QB106" i="87"/>
  <c r="QC106" i="87"/>
  <c r="PZ106" i="87"/>
  <c r="QA106" i="87"/>
  <c r="OS106" i="87"/>
  <c r="MX106" i="87"/>
  <c r="MT106" i="87"/>
  <c r="MU106" i="87" s="1"/>
  <c r="MV106" i="87" s="1"/>
  <c r="MW106" i="87" s="1"/>
  <c r="QN102" i="87"/>
  <c r="QM102" i="87"/>
  <c r="QL102" i="87"/>
  <c r="QK102" i="87"/>
  <c r="QD102" i="87"/>
  <c r="QB102" i="87"/>
  <c r="QA102" i="87"/>
  <c r="PZ102" i="87"/>
  <c r="QC102" i="87"/>
  <c r="OS102" i="87"/>
  <c r="MX102" i="87"/>
  <c r="MT102" i="87"/>
  <c r="MU102" i="87" s="1"/>
  <c r="MV102" i="87" s="1"/>
  <c r="MW102" i="87" s="1"/>
  <c r="QN90" i="87"/>
  <c r="QM90" i="87"/>
  <c r="QL90" i="87"/>
  <c r="QK90" i="87"/>
  <c r="QD90" i="87"/>
  <c r="QB90" i="87"/>
  <c r="QC90" i="87"/>
  <c r="PZ90" i="87"/>
  <c r="QA90" i="87"/>
  <c r="MX90" i="87"/>
  <c r="MT90" i="87"/>
  <c r="MU90" i="87" s="1"/>
  <c r="MV90" i="87" s="1"/>
  <c r="QM67" i="87"/>
  <c r="QL67" i="87"/>
  <c r="QN67" i="87"/>
  <c r="QK67" i="87"/>
  <c r="QC67" i="87"/>
  <c r="QA67" i="87"/>
  <c r="QB67" i="87"/>
  <c r="PZ67" i="87"/>
  <c r="QD67" i="87"/>
  <c r="OS67" i="87"/>
  <c r="MT67" i="87"/>
  <c r="MU67" i="87" s="1"/>
  <c r="MV67" i="87" s="1"/>
  <c r="MW67" i="87" s="1"/>
  <c r="MX67" i="87"/>
  <c r="QN38" i="87"/>
  <c r="QL38" i="87"/>
  <c r="QM38" i="87"/>
  <c r="QK38" i="87"/>
  <c r="QD38" i="87"/>
  <c r="QB38" i="87"/>
  <c r="QA38" i="87"/>
  <c r="PZ38" i="87"/>
  <c r="QC38" i="87"/>
  <c r="OS38" i="87"/>
  <c r="MX38" i="87"/>
  <c r="MT38" i="87"/>
  <c r="MU38" i="87" s="1"/>
  <c r="MV38" i="87" s="1"/>
  <c r="MW38" i="87" s="1"/>
  <c r="QN30" i="87"/>
  <c r="QL30" i="87"/>
  <c r="QK30" i="87"/>
  <c r="QD30" i="87"/>
  <c r="QB30" i="87"/>
  <c r="QM30" i="87"/>
  <c r="QA30" i="87"/>
  <c r="PZ30" i="87"/>
  <c r="QC30" i="87"/>
  <c r="MX30" i="87"/>
  <c r="MT30" i="87"/>
  <c r="MU30" i="87" s="1"/>
  <c r="MV30" i="87" s="1"/>
  <c r="MW30" i="87" s="1"/>
  <c r="QN24" i="87"/>
  <c r="QM24" i="87"/>
  <c r="QL24" i="87"/>
  <c r="QK24" i="87"/>
  <c r="QC24" i="87"/>
  <c r="QA24" i="87"/>
  <c r="QB24" i="87"/>
  <c r="QD24" i="87"/>
  <c r="PZ24" i="87"/>
  <c r="OS24" i="87"/>
  <c r="MX24" i="87"/>
  <c r="MT24" i="87"/>
  <c r="MU24" i="87" s="1"/>
  <c r="MV24" i="87" s="1"/>
  <c r="MW24" i="87" s="1"/>
  <c r="QN508" i="87"/>
  <c r="QM508" i="87"/>
  <c r="QK508" i="87"/>
  <c r="QC508" i="87"/>
  <c r="QL508" i="87"/>
  <c r="QD508" i="87"/>
  <c r="QA508" i="87"/>
  <c r="PZ508" i="87"/>
  <c r="QB508" i="87"/>
  <c r="MX508" i="87"/>
  <c r="MT508" i="87"/>
  <c r="MU508" i="87" s="1"/>
  <c r="MV508" i="87" s="1"/>
  <c r="QN484" i="87"/>
  <c r="QM484" i="87"/>
  <c r="QK484" i="87"/>
  <c r="QL484" i="87"/>
  <c r="QC484" i="87"/>
  <c r="QD484" i="87"/>
  <c r="QA484" i="87"/>
  <c r="QB484" i="87"/>
  <c r="PZ484" i="87"/>
  <c r="MX484" i="87"/>
  <c r="MT484" i="87"/>
  <c r="MU484" i="87" s="1"/>
  <c r="MV484" i="87" s="1"/>
  <c r="QN436" i="87"/>
  <c r="QM436" i="87"/>
  <c r="QL436" i="87"/>
  <c r="QK436" i="87"/>
  <c r="QC436" i="87"/>
  <c r="QD436" i="87"/>
  <c r="QA436" i="87"/>
  <c r="QB436" i="87"/>
  <c r="PZ436" i="87"/>
  <c r="MX436" i="87"/>
  <c r="MT436" i="87"/>
  <c r="MU436" i="87" s="1"/>
  <c r="MV436" i="87" s="1"/>
  <c r="QN420" i="87"/>
  <c r="QM420" i="87"/>
  <c r="QK420" i="87"/>
  <c r="QC420" i="87"/>
  <c r="QA420" i="87"/>
  <c r="QL420" i="87"/>
  <c r="QB420" i="87"/>
  <c r="PZ420" i="87"/>
  <c r="OS420" i="87"/>
  <c r="MX420" i="87"/>
  <c r="MT420" i="87"/>
  <c r="MU420" i="87" s="1"/>
  <c r="MV420" i="87" s="1"/>
  <c r="QN400" i="87"/>
  <c r="QM400" i="87"/>
  <c r="QL400" i="87"/>
  <c r="QK400" i="87"/>
  <c r="QC400" i="87"/>
  <c r="QB400" i="87"/>
  <c r="QA400" i="87"/>
  <c r="QD400" i="87"/>
  <c r="PZ400" i="87"/>
  <c r="MT400" i="87"/>
  <c r="MU400" i="87" s="1"/>
  <c r="MV400" i="87" s="1"/>
  <c r="MX400" i="87"/>
  <c r="QN384" i="87"/>
  <c r="QM384" i="87"/>
  <c r="QL384" i="87"/>
  <c r="QK384" i="87"/>
  <c r="QC384" i="87"/>
  <c r="QB384" i="87"/>
  <c r="QA384" i="87"/>
  <c r="PZ384" i="87"/>
  <c r="OS384" i="87"/>
  <c r="MT384" i="87"/>
  <c r="MU384" i="87" s="1"/>
  <c r="MV384" i="87" s="1"/>
  <c r="MX384" i="87"/>
  <c r="QN380" i="87"/>
  <c r="QM380" i="87"/>
  <c r="QK380" i="87"/>
  <c r="QL380" i="87"/>
  <c r="QC380" i="87"/>
  <c r="QA380" i="87"/>
  <c r="PZ380" i="87"/>
  <c r="QB380" i="87"/>
  <c r="OS380" i="87"/>
  <c r="MX380" i="87"/>
  <c r="MT380" i="87"/>
  <c r="MU380" i="87" s="1"/>
  <c r="MV380" i="87" s="1"/>
  <c r="QN360" i="87"/>
  <c r="QM360" i="87"/>
  <c r="QL360" i="87"/>
  <c r="QK360" i="87"/>
  <c r="QC360" i="87"/>
  <c r="QB360" i="87"/>
  <c r="QA360" i="87"/>
  <c r="PZ360" i="87"/>
  <c r="OS360" i="87"/>
  <c r="MX360" i="87"/>
  <c r="MW360" i="87" s="1"/>
  <c r="MT360" i="87"/>
  <c r="MU360" i="87" s="1"/>
  <c r="MV360" i="87" s="1"/>
  <c r="QN324" i="87"/>
  <c r="QM324" i="87"/>
  <c r="QK324" i="87"/>
  <c r="QC324" i="87"/>
  <c r="QL324" i="87"/>
  <c r="QA324" i="87"/>
  <c r="QB324" i="87"/>
  <c r="PZ324" i="87"/>
  <c r="OS324" i="87"/>
  <c r="MX324" i="87"/>
  <c r="MT324" i="87"/>
  <c r="MU324" i="87" s="1"/>
  <c r="MV324" i="87" s="1"/>
  <c r="QN300" i="87"/>
  <c r="QM300" i="87"/>
  <c r="QK300" i="87"/>
  <c r="QL300" i="87"/>
  <c r="QC300" i="87"/>
  <c r="QA300" i="87"/>
  <c r="PZ300" i="87"/>
  <c r="OS300" i="87"/>
  <c r="QB300" i="87"/>
  <c r="MX300" i="87"/>
  <c r="MT300" i="87"/>
  <c r="MU300" i="87" s="1"/>
  <c r="MV300" i="87" s="1"/>
  <c r="QN288" i="87"/>
  <c r="QM288" i="87"/>
  <c r="QL288" i="87"/>
  <c r="QK288" i="87"/>
  <c r="QC288" i="87"/>
  <c r="QB288" i="87"/>
  <c r="QA288" i="87"/>
  <c r="OS288" i="87"/>
  <c r="PZ288" i="87"/>
  <c r="MT288" i="87"/>
  <c r="MU288" i="87" s="1"/>
  <c r="MV288" i="87" s="1"/>
  <c r="MX288" i="87"/>
  <c r="QN280" i="87"/>
  <c r="QM280" i="87"/>
  <c r="QL280" i="87"/>
  <c r="QK280" i="87"/>
  <c r="QC280" i="87"/>
  <c r="QB280" i="87"/>
  <c r="QA280" i="87"/>
  <c r="QD280" i="87"/>
  <c r="PZ280" i="87"/>
  <c r="MX280" i="87"/>
  <c r="MT280" i="87"/>
  <c r="MU280" i="87" s="1"/>
  <c r="MV280" i="87" s="1"/>
  <c r="QN268" i="87"/>
  <c r="QM268" i="87"/>
  <c r="QK268" i="87"/>
  <c r="QL268" i="87"/>
  <c r="QC268" i="87"/>
  <c r="QA268" i="87"/>
  <c r="PZ268" i="87"/>
  <c r="OS268" i="87"/>
  <c r="QB268" i="87"/>
  <c r="MX268" i="87"/>
  <c r="MT268" i="87"/>
  <c r="MU268" i="87" s="1"/>
  <c r="MV268" i="87" s="1"/>
  <c r="QN248" i="87"/>
  <c r="QM248" i="87"/>
  <c r="QL248" i="87"/>
  <c r="QK248" i="87"/>
  <c r="QC248" i="87"/>
  <c r="QB248" i="87"/>
  <c r="QA248" i="87"/>
  <c r="QD248" i="87"/>
  <c r="PZ248" i="87"/>
  <c r="MX248" i="87"/>
  <c r="MW248" i="87" s="1"/>
  <c r="MT248" i="87"/>
  <c r="MU248" i="87" s="1"/>
  <c r="MV248" i="87" s="1"/>
  <c r="QN232" i="87"/>
  <c r="QM232" i="87"/>
  <c r="QL232" i="87"/>
  <c r="QK232" i="87"/>
  <c r="QC232" i="87"/>
  <c r="QB232" i="87"/>
  <c r="QA232" i="87"/>
  <c r="PZ232" i="87"/>
  <c r="OS232" i="87"/>
  <c r="MX232" i="87"/>
  <c r="MT232" i="87"/>
  <c r="MU232" i="87" s="1"/>
  <c r="MV232" i="87" s="1"/>
  <c r="QN196" i="87"/>
  <c r="QM196" i="87"/>
  <c r="QK196" i="87"/>
  <c r="QC196" i="87"/>
  <c r="QA196" i="87"/>
  <c r="QL196" i="87"/>
  <c r="QB196" i="87"/>
  <c r="PZ196" i="87"/>
  <c r="OS196" i="87"/>
  <c r="MX196" i="87"/>
  <c r="MW196" i="87" s="1"/>
  <c r="MT196" i="87"/>
  <c r="MU196" i="87" s="1"/>
  <c r="MV196" i="87" s="1"/>
  <c r="QN180" i="87"/>
  <c r="QM180" i="87"/>
  <c r="QK180" i="87"/>
  <c r="QL180" i="87"/>
  <c r="QC180" i="87"/>
  <c r="QA180" i="87"/>
  <c r="QD180" i="87"/>
  <c r="QB180" i="87"/>
  <c r="PZ180" i="87"/>
  <c r="MX180" i="87"/>
  <c r="MT180" i="87"/>
  <c r="MU180" i="87" s="1"/>
  <c r="MV180" i="87" s="1"/>
  <c r="QN164" i="87"/>
  <c r="QM164" i="87"/>
  <c r="QK164" i="87"/>
  <c r="QC164" i="87"/>
  <c r="QA164" i="87"/>
  <c r="QL164" i="87"/>
  <c r="QB164" i="87"/>
  <c r="PZ164" i="87"/>
  <c r="OS164" i="87"/>
  <c r="MX164" i="87"/>
  <c r="MT164" i="87"/>
  <c r="MU164" i="87" s="1"/>
  <c r="MV164" i="87" s="1"/>
  <c r="QN148" i="87"/>
  <c r="QM148" i="87"/>
  <c r="QK148" i="87"/>
  <c r="QL148" i="87"/>
  <c r="QC148" i="87"/>
  <c r="QA148" i="87"/>
  <c r="QB148" i="87"/>
  <c r="PZ148" i="87"/>
  <c r="OS148" i="87"/>
  <c r="MX148" i="87"/>
  <c r="MT148" i="87"/>
  <c r="MU148" i="87" s="1"/>
  <c r="MV148" i="87" s="1"/>
  <c r="QN124" i="87"/>
  <c r="QM124" i="87"/>
  <c r="QK124" i="87"/>
  <c r="QL124" i="87"/>
  <c r="QC124" i="87"/>
  <c r="QA124" i="87"/>
  <c r="QD124" i="87"/>
  <c r="PZ124" i="87"/>
  <c r="QB124" i="87"/>
  <c r="MX124" i="87"/>
  <c r="MT124" i="87"/>
  <c r="MU124" i="87" s="1"/>
  <c r="MV124" i="87" s="1"/>
  <c r="QN92" i="87"/>
  <c r="QM92" i="87"/>
  <c r="QK92" i="87"/>
  <c r="QL92" i="87"/>
  <c r="QC92" i="87"/>
  <c r="QA92" i="87"/>
  <c r="PZ92" i="87"/>
  <c r="QB92" i="87"/>
  <c r="OS92" i="87"/>
  <c r="MX92" i="87"/>
  <c r="MT92" i="87"/>
  <c r="MU92" i="87" s="1"/>
  <c r="MV92" i="87" s="1"/>
  <c r="QN72" i="87"/>
  <c r="QM72" i="87"/>
  <c r="QL72" i="87"/>
  <c r="QK72" i="87"/>
  <c r="QC72" i="87"/>
  <c r="QA72" i="87"/>
  <c r="QB72" i="87"/>
  <c r="PZ72" i="87"/>
  <c r="OS72" i="87"/>
  <c r="MX72" i="87"/>
  <c r="MT72" i="87"/>
  <c r="MU72" i="87" s="1"/>
  <c r="MV72" i="87" s="1"/>
  <c r="QN60" i="87"/>
  <c r="QM60" i="87"/>
  <c r="QL60" i="87"/>
  <c r="QK60" i="87"/>
  <c r="QC60" i="87"/>
  <c r="QA60" i="87"/>
  <c r="PZ60" i="87"/>
  <c r="QB60" i="87"/>
  <c r="OS60" i="87"/>
  <c r="MX60" i="87"/>
  <c r="MT60" i="87"/>
  <c r="MU60" i="87" s="1"/>
  <c r="MV60" i="87" s="1"/>
  <c r="QN32" i="87"/>
  <c r="QM32" i="87"/>
  <c r="QK32" i="87"/>
  <c r="QL32" i="87"/>
  <c r="QC32" i="87"/>
  <c r="QA32" i="87"/>
  <c r="QB32" i="87"/>
  <c r="OS32" i="87"/>
  <c r="PZ32" i="87"/>
  <c r="MT32" i="87"/>
  <c r="MU32" i="87" s="1"/>
  <c r="MV32" i="87" s="1"/>
  <c r="MX32" i="87"/>
  <c r="QN4" i="87"/>
  <c r="QM4" i="87"/>
  <c r="QL4" i="87"/>
  <c r="QK4" i="87"/>
  <c r="QC4" i="87"/>
  <c r="QA4" i="87"/>
  <c r="QD4" i="87"/>
  <c r="QB4" i="87"/>
  <c r="PZ4" i="87"/>
  <c r="MX4" i="87"/>
  <c r="MT4" i="87"/>
  <c r="MU4" i="87" s="1"/>
  <c r="MV4" i="87" s="1"/>
  <c r="QN519" i="87"/>
  <c r="QM519" i="87"/>
  <c r="QK519" i="87"/>
  <c r="QL519" i="87"/>
  <c r="QC519" i="87"/>
  <c r="QD519" i="87"/>
  <c r="PZ519" i="87"/>
  <c r="QB519" i="87"/>
  <c r="QA519" i="87"/>
  <c r="OS519" i="87"/>
  <c r="MT519" i="87"/>
  <c r="MU519" i="87" s="1"/>
  <c r="MV519" i="87" s="1"/>
  <c r="MW519" i="87" s="1"/>
  <c r="MX519" i="87"/>
  <c r="QN490" i="87"/>
  <c r="QL490" i="87"/>
  <c r="QM490" i="87"/>
  <c r="QK490" i="87"/>
  <c r="QD490" i="87"/>
  <c r="QB490" i="87"/>
  <c r="QC490" i="87"/>
  <c r="PZ490" i="87"/>
  <c r="QA490" i="87"/>
  <c r="OS490" i="87"/>
  <c r="MX490" i="87"/>
  <c r="MT490" i="87"/>
  <c r="MU490" i="87" s="1"/>
  <c r="MV490" i="87" s="1"/>
  <c r="MW490" i="87" s="1"/>
  <c r="QM480" i="87"/>
  <c r="QN480" i="87"/>
  <c r="QK480" i="87"/>
  <c r="QL480" i="87"/>
  <c r="QC480" i="87"/>
  <c r="QB480" i="87"/>
  <c r="QA480" i="87"/>
  <c r="OS480" i="87"/>
  <c r="PZ480" i="87"/>
  <c r="QD480" i="87"/>
  <c r="MT480" i="87"/>
  <c r="MU480" i="87" s="1"/>
  <c r="MV480" i="87" s="1"/>
  <c r="MW480" i="87" s="1"/>
  <c r="MX480" i="87"/>
  <c r="QN468" i="87"/>
  <c r="QM468" i="87"/>
  <c r="QK468" i="87"/>
  <c r="QL468" i="87"/>
  <c r="QC468" i="87"/>
  <c r="QD468" i="87"/>
  <c r="QA468" i="87"/>
  <c r="QB468" i="87"/>
  <c r="PZ468" i="87"/>
  <c r="OS468" i="87"/>
  <c r="MX468" i="87"/>
  <c r="MT468" i="87"/>
  <c r="MU468" i="87" s="1"/>
  <c r="MV468" i="87" s="1"/>
  <c r="MW468" i="87" s="1"/>
  <c r="QN455" i="87"/>
  <c r="QM455" i="87"/>
  <c r="QK455" i="87"/>
  <c r="QL455" i="87"/>
  <c r="QC455" i="87"/>
  <c r="QD455" i="87"/>
  <c r="PZ455" i="87"/>
  <c r="QB455" i="87"/>
  <c r="QA455" i="87"/>
  <c r="OS455" i="87"/>
  <c r="MT455" i="87"/>
  <c r="MU455" i="87" s="1"/>
  <c r="MV455" i="87" s="1"/>
  <c r="MX455" i="87"/>
  <c r="QN427" i="87"/>
  <c r="QK427" i="87"/>
  <c r="QL427" i="87"/>
  <c r="QC427" i="87"/>
  <c r="QM427" i="87"/>
  <c r="QB427" i="87"/>
  <c r="PZ427" i="87"/>
  <c r="QA427" i="87"/>
  <c r="QD427" i="87"/>
  <c r="OS427" i="87"/>
  <c r="MT427" i="87"/>
  <c r="MU427" i="87" s="1"/>
  <c r="MV427" i="87" s="1"/>
  <c r="MX427" i="87"/>
  <c r="QN406" i="87"/>
  <c r="QM406" i="87"/>
  <c r="QL406" i="87"/>
  <c r="QK406" i="87"/>
  <c r="QD406" i="87"/>
  <c r="QB406" i="87"/>
  <c r="PZ406" i="87"/>
  <c r="QA406" i="87"/>
  <c r="QC406" i="87"/>
  <c r="OS406" i="87"/>
  <c r="MX406" i="87"/>
  <c r="MT406" i="87"/>
  <c r="MU406" i="87" s="1"/>
  <c r="MV406" i="87" s="1"/>
  <c r="MW406" i="87" s="1"/>
  <c r="QN391" i="87"/>
  <c r="QM391" i="87"/>
  <c r="QL391" i="87"/>
  <c r="QK391" i="87"/>
  <c r="QC391" i="87"/>
  <c r="QD391" i="87"/>
  <c r="PZ391" i="87"/>
  <c r="QB391" i="87"/>
  <c r="QA391" i="87"/>
  <c r="OS391" i="87"/>
  <c r="MT391" i="87"/>
  <c r="MU391" i="87" s="1"/>
  <c r="MV391" i="87" s="1"/>
  <c r="MW391" i="87" s="1"/>
  <c r="MX391" i="87"/>
  <c r="QN374" i="87"/>
  <c r="QM374" i="87"/>
  <c r="QL374" i="87"/>
  <c r="QK374" i="87"/>
  <c r="QD374" i="87"/>
  <c r="QB374" i="87"/>
  <c r="PZ374" i="87"/>
  <c r="QA374" i="87"/>
  <c r="QC374" i="87"/>
  <c r="OS374" i="87"/>
  <c r="MX374" i="87"/>
  <c r="MT374" i="87"/>
  <c r="MU374" i="87" s="1"/>
  <c r="MV374" i="87" s="1"/>
  <c r="MW374" i="87" s="1"/>
  <c r="QN358" i="87"/>
  <c r="QM358" i="87"/>
  <c r="QL358" i="87"/>
  <c r="QK358" i="87"/>
  <c r="QD358" i="87"/>
  <c r="QB358" i="87"/>
  <c r="PZ358" i="87"/>
  <c r="QA358" i="87"/>
  <c r="QC358" i="87"/>
  <c r="OS358" i="87"/>
  <c r="MX358" i="87"/>
  <c r="MT358" i="87"/>
  <c r="MU358" i="87" s="1"/>
  <c r="MV358" i="87" s="1"/>
  <c r="MW358" i="87" s="1"/>
  <c r="QM336" i="87"/>
  <c r="QL336" i="87"/>
  <c r="QK336" i="87"/>
  <c r="QN336" i="87"/>
  <c r="QC336" i="87"/>
  <c r="QB336" i="87"/>
  <c r="QA336" i="87"/>
  <c r="QD336" i="87"/>
  <c r="OS336" i="87"/>
  <c r="PZ336" i="87"/>
  <c r="MT336" i="87"/>
  <c r="MU336" i="87" s="1"/>
  <c r="MV336" i="87" s="1"/>
  <c r="MW336" i="87" s="1"/>
  <c r="MX336" i="87"/>
  <c r="QM316" i="87"/>
  <c r="QN316" i="87"/>
  <c r="QK316" i="87"/>
  <c r="QL316" i="87"/>
  <c r="QC316" i="87"/>
  <c r="QA316" i="87"/>
  <c r="PZ316" i="87"/>
  <c r="QB316" i="87"/>
  <c r="OS316" i="87"/>
  <c r="MX316" i="87"/>
  <c r="MT316" i="87"/>
  <c r="MU316" i="87" s="1"/>
  <c r="MV316" i="87" s="1"/>
  <c r="QN306" i="87"/>
  <c r="QL306" i="87"/>
  <c r="QM306" i="87"/>
  <c r="QD306" i="87"/>
  <c r="QB306" i="87"/>
  <c r="QC306" i="87"/>
  <c r="PZ306" i="87"/>
  <c r="QK306" i="87"/>
  <c r="QA306" i="87"/>
  <c r="OS306" i="87"/>
  <c r="MX306" i="87"/>
  <c r="MT306" i="87"/>
  <c r="MU306" i="87" s="1"/>
  <c r="MV306" i="87" s="1"/>
  <c r="MW306" i="87" s="1"/>
  <c r="QN290" i="87"/>
  <c r="QL290" i="87"/>
  <c r="QM290" i="87"/>
  <c r="QD290" i="87"/>
  <c r="QB290" i="87"/>
  <c r="QK290" i="87"/>
  <c r="QC290" i="87"/>
  <c r="PZ290" i="87"/>
  <c r="QA290" i="87"/>
  <c r="OS290" i="87"/>
  <c r="MX290" i="87"/>
  <c r="MT290" i="87"/>
  <c r="MU290" i="87" s="1"/>
  <c r="MV290" i="87" s="1"/>
  <c r="MW290" i="87" s="1"/>
  <c r="QN271" i="87"/>
  <c r="QM271" i="87"/>
  <c r="QL271" i="87"/>
  <c r="QK271" i="87"/>
  <c r="QC271" i="87"/>
  <c r="PZ271" i="87"/>
  <c r="QB271" i="87"/>
  <c r="QA271" i="87"/>
  <c r="OS271" i="87"/>
  <c r="MT271" i="87"/>
  <c r="MU271" i="87" s="1"/>
  <c r="MV271" i="87" s="1"/>
  <c r="MX271" i="87"/>
  <c r="QN256" i="87"/>
  <c r="QM256" i="87"/>
  <c r="QL256" i="87"/>
  <c r="QK256" i="87"/>
  <c r="QC256" i="87"/>
  <c r="QB256" i="87"/>
  <c r="QA256" i="87"/>
  <c r="PZ256" i="87"/>
  <c r="OS256" i="87"/>
  <c r="MT256" i="87"/>
  <c r="MU256" i="87" s="1"/>
  <c r="MV256" i="87" s="1"/>
  <c r="MX256" i="87"/>
  <c r="QN244" i="87"/>
  <c r="QM244" i="87"/>
  <c r="QK244" i="87"/>
  <c r="QL244" i="87"/>
  <c r="QC244" i="87"/>
  <c r="QD244" i="87"/>
  <c r="QA244" i="87"/>
  <c r="QB244" i="87"/>
  <c r="PZ244" i="87"/>
  <c r="OS244" i="87"/>
  <c r="MX244" i="87"/>
  <c r="MT244" i="87"/>
  <c r="MU244" i="87" s="1"/>
  <c r="MV244" i="87" s="1"/>
  <c r="MW244" i="87" s="1"/>
  <c r="QN224" i="87"/>
  <c r="QM224" i="87"/>
  <c r="QL224" i="87"/>
  <c r="QK224" i="87"/>
  <c r="QC224" i="87"/>
  <c r="QB224" i="87"/>
  <c r="QA224" i="87"/>
  <c r="OS224" i="87"/>
  <c r="PZ224" i="87"/>
  <c r="QD224" i="87"/>
  <c r="MT224" i="87"/>
  <c r="MU224" i="87" s="1"/>
  <c r="MV224" i="87" s="1"/>
  <c r="MW224" i="87" s="1"/>
  <c r="MX224" i="87"/>
  <c r="QN208" i="87"/>
  <c r="QM208" i="87"/>
  <c r="QL208" i="87"/>
  <c r="QK208" i="87"/>
  <c r="QC208" i="87"/>
  <c r="QA208" i="87"/>
  <c r="QB208" i="87"/>
  <c r="QD208" i="87"/>
  <c r="OS208" i="87"/>
  <c r="PZ208" i="87"/>
  <c r="MT208" i="87"/>
  <c r="MU208" i="87" s="1"/>
  <c r="MV208" i="87" s="1"/>
  <c r="MW208" i="87" s="1"/>
  <c r="MX208" i="87"/>
  <c r="QN199" i="87"/>
  <c r="QM199" i="87"/>
  <c r="QL199" i="87"/>
  <c r="QK199" i="87"/>
  <c r="QC199" i="87"/>
  <c r="QA199" i="87"/>
  <c r="QD199" i="87"/>
  <c r="PZ199" i="87"/>
  <c r="QB199" i="87"/>
  <c r="OS199" i="87"/>
  <c r="MT199" i="87"/>
  <c r="MU199" i="87" s="1"/>
  <c r="MV199" i="87" s="1"/>
  <c r="MW199" i="87" s="1"/>
  <c r="MX199" i="87"/>
  <c r="QN176" i="87"/>
  <c r="QM176" i="87"/>
  <c r="QL176" i="87"/>
  <c r="QK176" i="87"/>
  <c r="QC176" i="87"/>
  <c r="QA176" i="87"/>
  <c r="QB176" i="87"/>
  <c r="QD176" i="87"/>
  <c r="PZ176" i="87"/>
  <c r="OS176" i="87"/>
  <c r="MT176" i="87"/>
  <c r="MU176" i="87" s="1"/>
  <c r="MV176" i="87" s="1"/>
  <c r="MW176" i="87" s="1"/>
  <c r="MX176" i="87"/>
  <c r="QN162" i="87"/>
  <c r="QL162" i="87"/>
  <c r="QM162" i="87"/>
  <c r="QD162" i="87"/>
  <c r="QB162" i="87"/>
  <c r="QK162" i="87"/>
  <c r="QC162" i="87"/>
  <c r="PZ162" i="87"/>
  <c r="QA162" i="87"/>
  <c r="OS162" i="87"/>
  <c r="MX162" i="87"/>
  <c r="MT162" i="87"/>
  <c r="MU162" i="87" s="1"/>
  <c r="MV162" i="87" s="1"/>
  <c r="MW162" i="87" s="1"/>
  <c r="QN154" i="87"/>
  <c r="QL154" i="87"/>
  <c r="QM154" i="87"/>
  <c r="QK154" i="87"/>
  <c r="QD154" i="87"/>
  <c r="QB154" i="87"/>
  <c r="QC154" i="87"/>
  <c r="PZ154" i="87"/>
  <c r="QA154" i="87"/>
  <c r="MX154" i="87"/>
  <c r="MT154" i="87"/>
  <c r="MU154" i="87" s="1"/>
  <c r="MV154" i="87" s="1"/>
  <c r="QN143" i="87"/>
  <c r="QM143" i="87"/>
  <c r="QL143" i="87"/>
  <c r="QK143" i="87"/>
  <c r="QC143" i="87"/>
  <c r="QA143" i="87"/>
  <c r="PZ143" i="87"/>
  <c r="QB143" i="87"/>
  <c r="OS143" i="87"/>
  <c r="MT143" i="87"/>
  <c r="MU143" i="87" s="1"/>
  <c r="MV143" i="87" s="1"/>
  <c r="MW143" i="87" s="1"/>
  <c r="MX143" i="87"/>
  <c r="QN132" i="87"/>
  <c r="QM132" i="87"/>
  <c r="QK132" i="87"/>
  <c r="QC132" i="87"/>
  <c r="QA132" i="87"/>
  <c r="QL132" i="87"/>
  <c r="QD132" i="87"/>
  <c r="QB132" i="87"/>
  <c r="PZ132" i="87"/>
  <c r="OS132" i="87"/>
  <c r="MX132" i="87"/>
  <c r="MT132" i="87"/>
  <c r="MU132" i="87" s="1"/>
  <c r="MV132" i="87" s="1"/>
  <c r="MW132" i="87" s="1"/>
  <c r="QN128" i="87"/>
  <c r="QM128" i="87"/>
  <c r="QL128" i="87"/>
  <c r="QK128" i="87"/>
  <c r="QC128" i="87"/>
  <c r="QA128" i="87"/>
  <c r="QB128" i="87"/>
  <c r="QD128" i="87"/>
  <c r="PZ128" i="87"/>
  <c r="OS128" i="87"/>
  <c r="MT128" i="87"/>
  <c r="MU128" i="87" s="1"/>
  <c r="MV128" i="87" s="1"/>
  <c r="MW128" i="87" s="1"/>
  <c r="MX128" i="87"/>
  <c r="QN96" i="87"/>
  <c r="QM96" i="87"/>
  <c r="QL96" i="87"/>
  <c r="QK96" i="87"/>
  <c r="QC96" i="87"/>
  <c r="QA96" i="87"/>
  <c r="QB96" i="87"/>
  <c r="OS96" i="87"/>
  <c r="QD96" i="87"/>
  <c r="PZ96" i="87"/>
  <c r="MT96" i="87"/>
  <c r="MU96" i="87" s="1"/>
  <c r="MV96" i="87" s="1"/>
  <c r="MW96" i="87" s="1"/>
  <c r="MX96" i="87"/>
  <c r="QN80" i="87"/>
  <c r="QM80" i="87"/>
  <c r="QK80" i="87"/>
  <c r="QL80" i="87"/>
  <c r="QC80" i="87"/>
  <c r="QA80" i="87"/>
  <c r="QB80" i="87"/>
  <c r="QD80" i="87"/>
  <c r="OS80" i="87"/>
  <c r="PZ80" i="87"/>
  <c r="MT80" i="87"/>
  <c r="MU80" i="87" s="1"/>
  <c r="MV80" i="87" s="1"/>
  <c r="MW80" i="87" s="1"/>
  <c r="MX80" i="87"/>
  <c r="QN70" i="87"/>
  <c r="QL70" i="87"/>
  <c r="QM70" i="87"/>
  <c r="QK70" i="87"/>
  <c r="QD70" i="87"/>
  <c r="QB70" i="87"/>
  <c r="QA70" i="87"/>
  <c r="PZ70" i="87"/>
  <c r="QC70" i="87"/>
  <c r="MX70" i="87"/>
  <c r="MT70" i="87"/>
  <c r="MU70" i="87" s="1"/>
  <c r="MV70" i="87" s="1"/>
  <c r="QN59" i="87"/>
  <c r="QM59" i="87"/>
  <c r="QL59" i="87"/>
  <c r="QK59" i="87"/>
  <c r="QC59" i="87"/>
  <c r="QA59" i="87"/>
  <c r="QB59" i="87"/>
  <c r="PZ59" i="87"/>
  <c r="QD59" i="87"/>
  <c r="OS59" i="87"/>
  <c r="MT59" i="87"/>
  <c r="MU59" i="87" s="1"/>
  <c r="MV59" i="87" s="1"/>
  <c r="MW59" i="87" s="1"/>
  <c r="MX59" i="87"/>
  <c r="QN48" i="87"/>
  <c r="QM48" i="87"/>
  <c r="QK48" i="87"/>
  <c r="QC48" i="87"/>
  <c r="QA48" i="87"/>
  <c r="QL48" i="87"/>
  <c r="QB48" i="87"/>
  <c r="QD48" i="87"/>
  <c r="PZ48" i="87"/>
  <c r="OS48" i="87"/>
  <c r="MT48" i="87"/>
  <c r="MU48" i="87" s="1"/>
  <c r="MV48" i="87" s="1"/>
  <c r="MW48" i="87" s="1"/>
  <c r="MX48" i="87"/>
  <c r="QN44" i="87"/>
  <c r="QM44" i="87"/>
  <c r="QL44" i="87"/>
  <c r="QK44" i="87"/>
  <c r="QC44" i="87"/>
  <c r="QA44" i="87"/>
  <c r="QD44" i="87"/>
  <c r="PZ44" i="87"/>
  <c r="OS44" i="87"/>
  <c r="QB44" i="87"/>
  <c r="MX44" i="87"/>
  <c r="MT44" i="87"/>
  <c r="MU44" i="87" s="1"/>
  <c r="MV44" i="87" s="1"/>
  <c r="MW44" i="87" s="1"/>
  <c r="QN28" i="87"/>
  <c r="QM28" i="87"/>
  <c r="QL28" i="87"/>
  <c r="QK28" i="87"/>
  <c r="QC28" i="87"/>
  <c r="QA28" i="87"/>
  <c r="QD28" i="87"/>
  <c r="PZ28" i="87"/>
  <c r="QB28" i="87"/>
  <c r="OS28" i="87"/>
  <c r="MX28" i="87"/>
  <c r="MT28" i="87"/>
  <c r="MU28" i="87" s="1"/>
  <c r="MV28" i="87" s="1"/>
  <c r="MW28" i="87" s="1"/>
  <c r="QN507" i="87"/>
  <c r="QK507" i="87"/>
  <c r="QM507" i="87"/>
  <c r="QC507" i="87"/>
  <c r="QL507" i="87"/>
  <c r="QB507" i="87"/>
  <c r="PZ507" i="87"/>
  <c r="QA507" i="87"/>
  <c r="QD507" i="87"/>
  <c r="OS507" i="87"/>
  <c r="MT507" i="87"/>
  <c r="MU507" i="87" s="1"/>
  <c r="MV507" i="87" s="1"/>
  <c r="MX507" i="87"/>
  <c r="QN503" i="87"/>
  <c r="QM503" i="87"/>
  <c r="QK503" i="87"/>
  <c r="QL503" i="87"/>
  <c r="QC503" i="87"/>
  <c r="QD503" i="87"/>
  <c r="PZ503" i="87"/>
  <c r="QA503" i="87"/>
  <c r="QB503" i="87"/>
  <c r="OS503" i="87"/>
  <c r="MT503" i="87"/>
  <c r="MU503" i="87" s="1"/>
  <c r="MV503" i="87" s="1"/>
  <c r="MX503" i="87"/>
  <c r="QN475" i="87"/>
  <c r="QK475" i="87"/>
  <c r="QM475" i="87"/>
  <c r="QC475" i="87"/>
  <c r="QB475" i="87"/>
  <c r="PZ475" i="87"/>
  <c r="QA475" i="87"/>
  <c r="QL475" i="87"/>
  <c r="OS475" i="87"/>
  <c r="MT475" i="87"/>
  <c r="MU475" i="87" s="1"/>
  <c r="MV475" i="87" s="1"/>
  <c r="MX475" i="87"/>
  <c r="QN463" i="87"/>
  <c r="QM463" i="87"/>
  <c r="QK463" i="87"/>
  <c r="QL463" i="87"/>
  <c r="QC463" i="87"/>
  <c r="QD463" i="87"/>
  <c r="PZ463" i="87"/>
  <c r="QB463" i="87"/>
  <c r="QA463" i="87"/>
  <c r="OS463" i="87"/>
  <c r="MT463" i="87"/>
  <c r="MU463" i="87" s="1"/>
  <c r="MV463" i="87" s="1"/>
  <c r="MX463" i="87"/>
  <c r="QN435" i="87"/>
  <c r="QL435" i="87"/>
  <c r="QK435" i="87"/>
  <c r="QM435" i="87"/>
  <c r="QC435" i="87"/>
  <c r="QB435" i="87"/>
  <c r="PZ435" i="87"/>
  <c r="QD435" i="87"/>
  <c r="QA435" i="87"/>
  <c r="OS435" i="87"/>
  <c r="MT435" i="87"/>
  <c r="MU435" i="87" s="1"/>
  <c r="MV435" i="87" s="1"/>
  <c r="MX435" i="87"/>
  <c r="QN423" i="87"/>
  <c r="QM423" i="87"/>
  <c r="QL423" i="87"/>
  <c r="QK423" i="87"/>
  <c r="QC423" i="87"/>
  <c r="QD423" i="87"/>
  <c r="PZ423" i="87"/>
  <c r="QB423" i="87"/>
  <c r="QA423" i="87"/>
  <c r="OS423" i="87"/>
  <c r="MT423" i="87"/>
  <c r="MU423" i="87" s="1"/>
  <c r="MV423" i="87" s="1"/>
  <c r="MX423" i="87"/>
  <c r="QN419" i="87"/>
  <c r="QK419" i="87"/>
  <c r="QM419" i="87"/>
  <c r="QC419" i="87"/>
  <c r="QL419" i="87"/>
  <c r="QB419" i="87"/>
  <c r="PZ419" i="87"/>
  <c r="QD419" i="87"/>
  <c r="QA419" i="87"/>
  <c r="MT419" i="87"/>
  <c r="MU419" i="87" s="1"/>
  <c r="MV419" i="87" s="1"/>
  <c r="MX419" i="87"/>
  <c r="QN415" i="87"/>
  <c r="QM415" i="87"/>
  <c r="QL415" i="87"/>
  <c r="QK415" i="87"/>
  <c r="QC415" i="87"/>
  <c r="QD415" i="87"/>
  <c r="PZ415" i="87"/>
  <c r="QB415" i="87"/>
  <c r="QA415" i="87"/>
  <c r="OS415" i="87"/>
  <c r="MT415" i="87"/>
  <c r="MU415" i="87" s="1"/>
  <c r="MV415" i="87" s="1"/>
  <c r="MX415" i="87"/>
  <c r="QN407" i="87"/>
  <c r="QM407" i="87"/>
  <c r="QL407" i="87"/>
  <c r="QK407" i="87"/>
  <c r="QC407" i="87"/>
  <c r="QD407" i="87"/>
  <c r="PZ407" i="87"/>
  <c r="QA407" i="87"/>
  <c r="QB407" i="87"/>
  <c r="MT407" i="87"/>
  <c r="MU407" i="87" s="1"/>
  <c r="MV407" i="87" s="1"/>
  <c r="MX407" i="87"/>
  <c r="QN403" i="87"/>
  <c r="QK403" i="87"/>
  <c r="QM403" i="87"/>
  <c r="QL403" i="87"/>
  <c r="QC403" i="87"/>
  <c r="QB403" i="87"/>
  <c r="PZ403" i="87"/>
  <c r="QD403" i="87"/>
  <c r="QA403" i="87"/>
  <c r="OS403" i="87"/>
  <c r="MT403" i="87"/>
  <c r="MU403" i="87" s="1"/>
  <c r="MV403" i="87" s="1"/>
  <c r="MX403" i="87"/>
  <c r="QN387" i="87"/>
  <c r="QK387" i="87"/>
  <c r="QM387" i="87"/>
  <c r="QC387" i="87"/>
  <c r="QB387" i="87"/>
  <c r="PZ387" i="87"/>
  <c r="QL387" i="87"/>
  <c r="QA387" i="87"/>
  <c r="OS387" i="87"/>
  <c r="MT387" i="87"/>
  <c r="MU387" i="87" s="1"/>
  <c r="MV387" i="87" s="1"/>
  <c r="MX387" i="87"/>
  <c r="QN379" i="87"/>
  <c r="QK379" i="87"/>
  <c r="QL379" i="87"/>
  <c r="QM379" i="87"/>
  <c r="QC379" i="87"/>
  <c r="QB379" i="87"/>
  <c r="PZ379" i="87"/>
  <c r="QA379" i="87"/>
  <c r="QD379" i="87"/>
  <c r="OS379" i="87"/>
  <c r="MT379" i="87"/>
  <c r="MU379" i="87" s="1"/>
  <c r="MV379" i="87" s="1"/>
  <c r="MX379" i="87"/>
  <c r="QN351" i="87"/>
  <c r="QM351" i="87"/>
  <c r="QL351" i="87"/>
  <c r="QK351" i="87"/>
  <c r="QC351" i="87"/>
  <c r="QD351" i="87"/>
  <c r="PZ351" i="87"/>
  <c r="QB351" i="87"/>
  <c r="QA351" i="87"/>
  <c r="MT351" i="87"/>
  <c r="MU351" i="87" s="1"/>
  <c r="MV351" i="87" s="1"/>
  <c r="MX351" i="87"/>
  <c r="QN327" i="87"/>
  <c r="QM327" i="87"/>
  <c r="QL327" i="87"/>
  <c r="QK327" i="87"/>
  <c r="QC327" i="87"/>
  <c r="QD327" i="87"/>
  <c r="PZ327" i="87"/>
  <c r="QB327" i="87"/>
  <c r="QA327" i="87"/>
  <c r="MT327" i="87"/>
  <c r="MU327" i="87" s="1"/>
  <c r="MV327" i="87" s="1"/>
  <c r="MX327" i="87"/>
  <c r="QN323" i="87"/>
  <c r="QK323" i="87"/>
  <c r="QM323" i="87"/>
  <c r="QC323" i="87"/>
  <c r="QL323" i="87"/>
  <c r="QB323" i="87"/>
  <c r="PZ323" i="87"/>
  <c r="QA323" i="87"/>
  <c r="OS323" i="87"/>
  <c r="MT323" i="87"/>
  <c r="MU323" i="87" s="1"/>
  <c r="MV323" i="87" s="1"/>
  <c r="MX323" i="87"/>
  <c r="QN283" i="87"/>
  <c r="QK283" i="87"/>
  <c r="QL283" i="87"/>
  <c r="QM283" i="87"/>
  <c r="QC283" i="87"/>
  <c r="QB283" i="87"/>
  <c r="PZ283" i="87"/>
  <c r="QA283" i="87"/>
  <c r="QD283" i="87"/>
  <c r="OS283" i="87"/>
  <c r="MT283" i="87"/>
  <c r="MU283" i="87" s="1"/>
  <c r="MV283" i="87" s="1"/>
  <c r="MX283" i="87"/>
  <c r="QN279" i="87"/>
  <c r="QM279" i="87"/>
  <c r="QL279" i="87"/>
  <c r="QK279" i="87"/>
  <c r="QC279" i="87"/>
  <c r="QD279" i="87"/>
  <c r="PZ279" i="87"/>
  <c r="QA279" i="87"/>
  <c r="QB279" i="87"/>
  <c r="OS279" i="87"/>
  <c r="MT279" i="87"/>
  <c r="MU279" i="87" s="1"/>
  <c r="MV279" i="87" s="1"/>
  <c r="MX279" i="87"/>
  <c r="QN263" i="87"/>
  <c r="QM263" i="87"/>
  <c r="QL263" i="87"/>
  <c r="QK263" i="87"/>
  <c r="QC263" i="87"/>
  <c r="QD263" i="87"/>
  <c r="PZ263" i="87"/>
  <c r="QB263" i="87"/>
  <c r="QA263" i="87"/>
  <c r="OS263" i="87"/>
  <c r="MT263" i="87"/>
  <c r="MU263" i="87" s="1"/>
  <c r="MV263" i="87" s="1"/>
  <c r="MW263" i="87" s="1"/>
  <c r="MX263" i="87"/>
  <c r="QN259" i="87"/>
  <c r="QK259" i="87"/>
  <c r="QM259" i="87"/>
  <c r="QC259" i="87"/>
  <c r="QB259" i="87"/>
  <c r="PZ259" i="87"/>
  <c r="QD259" i="87"/>
  <c r="QA259" i="87"/>
  <c r="OS259" i="87"/>
  <c r="QL259" i="87"/>
  <c r="MT259" i="87"/>
  <c r="MU259" i="87" s="1"/>
  <c r="MV259" i="87" s="1"/>
  <c r="MX259" i="87"/>
  <c r="QN243" i="87"/>
  <c r="QK243" i="87"/>
  <c r="QM243" i="87"/>
  <c r="QL243" i="87"/>
  <c r="QC243" i="87"/>
  <c r="QB243" i="87"/>
  <c r="PZ243" i="87"/>
  <c r="QD243" i="87"/>
  <c r="QA243" i="87"/>
  <c r="OS243" i="87"/>
  <c r="MT243" i="87"/>
  <c r="MU243" i="87" s="1"/>
  <c r="MV243" i="87" s="1"/>
  <c r="MX243" i="87"/>
  <c r="QN239" i="87"/>
  <c r="QM239" i="87"/>
  <c r="QL239" i="87"/>
  <c r="QK239" i="87"/>
  <c r="QC239" i="87"/>
  <c r="QD239" i="87"/>
  <c r="PZ239" i="87"/>
  <c r="QB239" i="87"/>
  <c r="QA239" i="87"/>
  <c r="MT239" i="87"/>
  <c r="MU239" i="87" s="1"/>
  <c r="MV239" i="87" s="1"/>
  <c r="MX239" i="87"/>
  <c r="QN195" i="87"/>
  <c r="QK195" i="87"/>
  <c r="QM195" i="87"/>
  <c r="QC195" i="87"/>
  <c r="QA195" i="87"/>
  <c r="QL195" i="87"/>
  <c r="QB195" i="87"/>
  <c r="PZ195" i="87"/>
  <c r="QD195" i="87"/>
  <c r="OS195" i="87"/>
  <c r="MT195" i="87"/>
  <c r="MU195" i="87" s="1"/>
  <c r="MV195" i="87" s="1"/>
  <c r="MX195" i="87"/>
  <c r="QN187" i="87"/>
  <c r="QK187" i="87"/>
  <c r="QL187" i="87"/>
  <c r="QM187" i="87"/>
  <c r="QC187" i="87"/>
  <c r="QA187" i="87"/>
  <c r="QB187" i="87"/>
  <c r="PZ187" i="87"/>
  <c r="QD187" i="87"/>
  <c r="OS187" i="87"/>
  <c r="MT187" i="87"/>
  <c r="MU187" i="87" s="1"/>
  <c r="MV187" i="87" s="1"/>
  <c r="MX187" i="87"/>
  <c r="QN163" i="87"/>
  <c r="QK163" i="87"/>
  <c r="QM163" i="87"/>
  <c r="QC163" i="87"/>
  <c r="QA163" i="87"/>
  <c r="QL163" i="87"/>
  <c r="QB163" i="87"/>
  <c r="PZ163" i="87"/>
  <c r="QD163" i="87"/>
  <c r="OS163" i="87"/>
  <c r="MT163" i="87"/>
  <c r="MU163" i="87" s="1"/>
  <c r="MV163" i="87" s="1"/>
  <c r="MX163" i="87"/>
  <c r="QN151" i="87"/>
  <c r="QM151" i="87"/>
  <c r="QL151" i="87"/>
  <c r="QK151" i="87"/>
  <c r="QC151" i="87"/>
  <c r="QA151" i="87"/>
  <c r="QD151" i="87"/>
  <c r="PZ151" i="87"/>
  <c r="QB151" i="87"/>
  <c r="MT151" i="87"/>
  <c r="MU151" i="87" s="1"/>
  <c r="MV151" i="87" s="1"/>
  <c r="MX151" i="87"/>
  <c r="QN147" i="87"/>
  <c r="QK147" i="87"/>
  <c r="QM147" i="87"/>
  <c r="QL147" i="87"/>
  <c r="QC147" i="87"/>
  <c r="QA147" i="87"/>
  <c r="QB147" i="87"/>
  <c r="PZ147" i="87"/>
  <c r="QD147" i="87"/>
  <c r="OS147" i="87"/>
  <c r="MT147" i="87"/>
  <c r="MU147" i="87" s="1"/>
  <c r="MV147" i="87" s="1"/>
  <c r="MX147" i="87"/>
  <c r="QN123" i="87"/>
  <c r="QK123" i="87"/>
  <c r="QL123" i="87"/>
  <c r="QM123" i="87"/>
  <c r="QC123" i="87"/>
  <c r="QA123" i="87"/>
  <c r="QB123" i="87"/>
  <c r="PZ123" i="87"/>
  <c r="QD123" i="87"/>
  <c r="OS123" i="87"/>
  <c r="MT123" i="87"/>
  <c r="MU123" i="87" s="1"/>
  <c r="MV123" i="87" s="1"/>
  <c r="MX123" i="87"/>
  <c r="QN119" i="87"/>
  <c r="QM119" i="87"/>
  <c r="QL119" i="87"/>
  <c r="QK119" i="87"/>
  <c r="QC119" i="87"/>
  <c r="QA119" i="87"/>
  <c r="QD119" i="87"/>
  <c r="PZ119" i="87"/>
  <c r="QB119" i="87"/>
  <c r="MT119" i="87"/>
  <c r="MU119" i="87" s="1"/>
  <c r="MV119" i="87" s="1"/>
  <c r="MX119" i="87"/>
  <c r="QN91" i="87"/>
  <c r="QM91" i="87"/>
  <c r="QK91" i="87"/>
  <c r="QL91" i="87"/>
  <c r="QC91" i="87"/>
  <c r="QA91" i="87"/>
  <c r="QB91" i="87"/>
  <c r="PZ91" i="87"/>
  <c r="QD91" i="87"/>
  <c r="MT91" i="87"/>
  <c r="MU91" i="87" s="1"/>
  <c r="MV91" i="87" s="1"/>
  <c r="MX91" i="87"/>
  <c r="QN87" i="87"/>
  <c r="QM87" i="87"/>
  <c r="QL87" i="87"/>
  <c r="QK87" i="87"/>
  <c r="QC87" i="87"/>
  <c r="QA87" i="87"/>
  <c r="QD87" i="87"/>
  <c r="PZ87" i="87"/>
  <c r="QB87" i="87"/>
  <c r="OS87" i="87"/>
  <c r="MT87" i="87"/>
  <c r="MU87" i="87" s="1"/>
  <c r="MV87" i="87" s="1"/>
  <c r="MX87" i="87"/>
  <c r="QN43" i="87"/>
  <c r="QM43" i="87"/>
  <c r="QL43" i="87"/>
  <c r="QK43" i="87"/>
  <c r="QC43" i="87"/>
  <c r="QA43" i="87"/>
  <c r="QB43" i="87"/>
  <c r="PZ43" i="87"/>
  <c r="QD43" i="87"/>
  <c r="OS43" i="87"/>
  <c r="MT43" i="87"/>
  <c r="MU43" i="87" s="1"/>
  <c r="MV43" i="87" s="1"/>
  <c r="MX43" i="87"/>
  <c r="QN31" i="87"/>
  <c r="QL31" i="87"/>
  <c r="QK31" i="87"/>
  <c r="QC31" i="87"/>
  <c r="QA31" i="87"/>
  <c r="QM31" i="87"/>
  <c r="QD31" i="87"/>
  <c r="PZ31" i="87"/>
  <c r="QB31" i="87"/>
  <c r="MT31" i="87"/>
  <c r="MU31" i="87" s="1"/>
  <c r="MV31" i="87" s="1"/>
  <c r="MX31" i="87"/>
  <c r="QM3" i="87"/>
  <c r="QL3" i="87"/>
  <c r="QK3" i="87"/>
  <c r="QC3" i="87"/>
  <c r="QA3" i="87"/>
  <c r="QD3" i="87"/>
  <c r="QB3" i="87"/>
  <c r="PZ3" i="87"/>
  <c r="OS3" i="87"/>
  <c r="MT3" i="87"/>
  <c r="MU3" i="87" s="1"/>
  <c r="MV3" i="87" s="1"/>
  <c r="QN3" i="87"/>
  <c r="MX3" i="87"/>
  <c r="QN532" i="87"/>
  <c r="QM532" i="87"/>
  <c r="QK532" i="87"/>
  <c r="QL532" i="87"/>
  <c r="QC532" i="87"/>
  <c r="QD532" i="87"/>
  <c r="QA532" i="87"/>
  <c r="QB532" i="87"/>
  <c r="PZ532" i="87"/>
  <c r="OS532" i="87"/>
  <c r="MX532" i="87"/>
  <c r="MT532" i="87"/>
  <c r="MU532" i="87" s="1"/>
  <c r="MV532" i="87" s="1"/>
  <c r="MW532" i="87" s="1"/>
  <c r="QM528" i="87"/>
  <c r="QN528" i="87"/>
  <c r="QK528" i="87"/>
  <c r="QL528" i="87"/>
  <c r="QC528" i="87"/>
  <c r="QB528" i="87"/>
  <c r="QA528" i="87"/>
  <c r="QD528" i="87"/>
  <c r="OS528" i="87"/>
  <c r="PZ528" i="87"/>
  <c r="MT528" i="87"/>
  <c r="MU528" i="87" s="1"/>
  <c r="MV528" i="87" s="1"/>
  <c r="MW528" i="87" s="1"/>
  <c r="MX528" i="87"/>
  <c r="QN523" i="87"/>
  <c r="QK523" i="87"/>
  <c r="QC523" i="87"/>
  <c r="QL523" i="87"/>
  <c r="QB523" i="87"/>
  <c r="PZ523" i="87"/>
  <c r="QA523" i="87"/>
  <c r="QM523" i="87"/>
  <c r="QD523" i="87"/>
  <c r="OS523" i="87"/>
  <c r="MT523" i="87"/>
  <c r="MU523" i="87" s="1"/>
  <c r="MV523" i="87" s="1"/>
  <c r="MW523" i="87" s="1"/>
  <c r="MX523" i="87"/>
  <c r="QN518" i="87"/>
  <c r="QM518" i="87"/>
  <c r="QL518" i="87"/>
  <c r="QK518" i="87"/>
  <c r="QD518" i="87"/>
  <c r="QB518" i="87"/>
  <c r="PZ518" i="87"/>
  <c r="QA518" i="87"/>
  <c r="QC518" i="87"/>
  <c r="OS518" i="87"/>
  <c r="MX518" i="87"/>
  <c r="MT518" i="87"/>
  <c r="MU518" i="87" s="1"/>
  <c r="MV518" i="87" s="1"/>
  <c r="MW518" i="87" s="1"/>
  <c r="QN506" i="87"/>
  <c r="QL506" i="87"/>
  <c r="QM506" i="87"/>
  <c r="QK506" i="87"/>
  <c r="QD506" i="87"/>
  <c r="QB506" i="87"/>
  <c r="QC506" i="87"/>
  <c r="PZ506" i="87"/>
  <c r="QA506" i="87"/>
  <c r="OS506" i="87"/>
  <c r="MX506" i="87"/>
  <c r="MT506" i="87"/>
  <c r="MU506" i="87" s="1"/>
  <c r="MV506" i="87" s="1"/>
  <c r="MW506" i="87" s="1"/>
  <c r="QN483" i="87"/>
  <c r="QK483" i="87"/>
  <c r="QM483" i="87"/>
  <c r="QL483" i="87"/>
  <c r="QC483" i="87"/>
  <c r="QB483" i="87"/>
  <c r="PZ483" i="87"/>
  <c r="QD483" i="87"/>
  <c r="QA483" i="87"/>
  <c r="OS483" i="87"/>
  <c r="MT483" i="87"/>
  <c r="MU483" i="87" s="1"/>
  <c r="MV483" i="87" s="1"/>
  <c r="MW483" i="87" s="1"/>
  <c r="MX483" i="87"/>
  <c r="QN479" i="87"/>
  <c r="QM479" i="87"/>
  <c r="QK479" i="87"/>
  <c r="QL479" i="87"/>
  <c r="QC479" i="87"/>
  <c r="QD479" i="87"/>
  <c r="PZ479" i="87"/>
  <c r="QB479" i="87"/>
  <c r="QA479" i="87"/>
  <c r="OS479" i="87"/>
  <c r="MT479" i="87"/>
  <c r="MU479" i="87" s="1"/>
  <c r="MV479" i="87" s="1"/>
  <c r="MW479" i="87" s="1"/>
  <c r="MX479" i="87"/>
  <c r="QN459" i="87"/>
  <c r="QK459" i="87"/>
  <c r="QC459" i="87"/>
  <c r="QL459" i="87"/>
  <c r="QM459" i="87"/>
  <c r="QB459" i="87"/>
  <c r="PZ459" i="87"/>
  <c r="QA459" i="87"/>
  <c r="QD459" i="87"/>
  <c r="OS459" i="87"/>
  <c r="MT459" i="87"/>
  <c r="MU459" i="87" s="1"/>
  <c r="MV459" i="87" s="1"/>
  <c r="MX459" i="87"/>
  <c r="QN454" i="87"/>
  <c r="QM454" i="87"/>
  <c r="QL454" i="87"/>
  <c r="QK454" i="87"/>
  <c r="QD454" i="87"/>
  <c r="QB454" i="87"/>
  <c r="PZ454" i="87"/>
  <c r="QA454" i="87"/>
  <c r="QC454" i="87"/>
  <c r="OS454" i="87"/>
  <c r="MX454" i="87"/>
  <c r="MT454" i="87"/>
  <c r="MU454" i="87" s="1"/>
  <c r="MV454" i="87" s="1"/>
  <c r="MW454" i="87" s="1"/>
  <c r="QN448" i="87"/>
  <c r="QM448" i="87"/>
  <c r="QK448" i="87"/>
  <c r="QL448" i="87"/>
  <c r="QC448" i="87"/>
  <c r="QB448" i="87"/>
  <c r="QA448" i="87"/>
  <c r="PZ448" i="87"/>
  <c r="OS448" i="87"/>
  <c r="QD448" i="87"/>
  <c r="MT448" i="87"/>
  <c r="MU448" i="87" s="1"/>
  <c r="MV448" i="87" s="1"/>
  <c r="MW448" i="87" s="1"/>
  <c r="MX448" i="87"/>
  <c r="QN432" i="87"/>
  <c r="QM432" i="87"/>
  <c r="QK432" i="87"/>
  <c r="QL432" i="87"/>
  <c r="QC432" i="87"/>
  <c r="QB432" i="87"/>
  <c r="QA432" i="87"/>
  <c r="QD432" i="87"/>
  <c r="PZ432" i="87"/>
  <c r="OS432" i="87"/>
  <c r="MT432" i="87"/>
  <c r="MU432" i="87" s="1"/>
  <c r="MV432" i="87" s="1"/>
  <c r="MW432" i="87" s="1"/>
  <c r="MX432" i="87"/>
  <c r="QN426" i="87"/>
  <c r="QL426" i="87"/>
  <c r="QM426" i="87"/>
  <c r="QK426" i="87"/>
  <c r="QD426" i="87"/>
  <c r="QB426" i="87"/>
  <c r="QC426" i="87"/>
  <c r="PZ426" i="87"/>
  <c r="OS426" i="87"/>
  <c r="QA426" i="87"/>
  <c r="MX426" i="87"/>
  <c r="MT426" i="87"/>
  <c r="MU426" i="87" s="1"/>
  <c r="MV426" i="87" s="1"/>
  <c r="QN418" i="87"/>
  <c r="QL418" i="87"/>
  <c r="QM418" i="87"/>
  <c r="QD418" i="87"/>
  <c r="QB418" i="87"/>
  <c r="QK418" i="87"/>
  <c r="QC418" i="87"/>
  <c r="PZ418" i="87"/>
  <c r="QA418" i="87"/>
  <c r="MX418" i="87"/>
  <c r="OS418" i="87"/>
  <c r="MT418" i="87"/>
  <c r="MU418" i="87" s="1"/>
  <c r="MV418" i="87" s="1"/>
  <c r="QN411" i="87"/>
  <c r="QK411" i="87"/>
  <c r="QL411" i="87"/>
  <c r="QM411" i="87"/>
  <c r="QC411" i="87"/>
  <c r="QB411" i="87"/>
  <c r="PZ411" i="87"/>
  <c r="QA411" i="87"/>
  <c r="QD411" i="87"/>
  <c r="OS411" i="87"/>
  <c r="MT411" i="87"/>
  <c r="MU411" i="87" s="1"/>
  <c r="MV411" i="87" s="1"/>
  <c r="MW411" i="87" s="1"/>
  <c r="MX411" i="87"/>
  <c r="QN396" i="87"/>
  <c r="QM396" i="87"/>
  <c r="QK396" i="87"/>
  <c r="QL396" i="87"/>
  <c r="QC396" i="87"/>
  <c r="QA396" i="87"/>
  <c r="PZ396" i="87"/>
  <c r="OS396" i="87"/>
  <c r="QB396" i="87"/>
  <c r="MX396" i="87"/>
  <c r="MT396" i="87"/>
  <c r="MU396" i="87" s="1"/>
  <c r="MV396" i="87" s="1"/>
  <c r="QN390" i="87"/>
  <c r="QM390" i="87"/>
  <c r="QL390" i="87"/>
  <c r="QK390" i="87"/>
  <c r="QD390" i="87"/>
  <c r="QB390" i="87"/>
  <c r="PZ390" i="87"/>
  <c r="QA390" i="87"/>
  <c r="QC390" i="87"/>
  <c r="OS390" i="87"/>
  <c r="MX390" i="87"/>
  <c r="MT390" i="87"/>
  <c r="MU390" i="87" s="1"/>
  <c r="MV390" i="87" s="1"/>
  <c r="MW390" i="87" s="1"/>
  <c r="QN382" i="87"/>
  <c r="QM382" i="87"/>
  <c r="QL382" i="87"/>
  <c r="QK382" i="87"/>
  <c r="QD382" i="87"/>
  <c r="QB382" i="87"/>
  <c r="PZ382" i="87"/>
  <c r="QC382" i="87"/>
  <c r="QA382" i="87"/>
  <c r="OS382" i="87"/>
  <c r="MX382" i="87"/>
  <c r="MT382" i="87"/>
  <c r="MU382" i="87" s="1"/>
  <c r="MV382" i="87" s="1"/>
  <c r="QN372" i="87"/>
  <c r="QM372" i="87"/>
  <c r="QK372" i="87"/>
  <c r="QL372" i="87"/>
  <c r="QC372" i="87"/>
  <c r="QD372" i="87"/>
  <c r="QA372" i="87"/>
  <c r="QB372" i="87"/>
  <c r="PZ372" i="87"/>
  <c r="OS372" i="87"/>
  <c r="MX372" i="87"/>
  <c r="MT372" i="87"/>
  <c r="MU372" i="87" s="1"/>
  <c r="MV372" i="87" s="1"/>
  <c r="MW372" i="87" s="1"/>
  <c r="QN367" i="87"/>
  <c r="QM367" i="87"/>
  <c r="QL367" i="87"/>
  <c r="QK367" i="87"/>
  <c r="QC367" i="87"/>
  <c r="PZ367" i="87"/>
  <c r="QB367" i="87"/>
  <c r="QA367" i="87"/>
  <c r="OS367" i="87"/>
  <c r="MT367" i="87"/>
  <c r="MU367" i="87" s="1"/>
  <c r="MV367" i="87" s="1"/>
  <c r="MX367" i="87"/>
  <c r="QN362" i="87"/>
  <c r="QL362" i="87"/>
  <c r="QM362" i="87"/>
  <c r="QK362" i="87"/>
  <c r="QD362" i="87"/>
  <c r="QB362" i="87"/>
  <c r="QC362" i="87"/>
  <c r="PZ362" i="87"/>
  <c r="QA362" i="87"/>
  <c r="MX362" i="87"/>
  <c r="MT362" i="87"/>
  <c r="MU362" i="87" s="1"/>
  <c r="MV362" i="87" s="1"/>
  <c r="QN356" i="87"/>
  <c r="QM356" i="87"/>
  <c r="QK356" i="87"/>
  <c r="QC356" i="87"/>
  <c r="QD356" i="87"/>
  <c r="QA356" i="87"/>
  <c r="QL356" i="87"/>
  <c r="QB356" i="87"/>
  <c r="PZ356" i="87"/>
  <c r="OS356" i="87"/>
  <c r="MX356" i="87"/>
  <c r="MT356" i="87"/>
  <c r="MU356" i="87" s="1"/>
  <c r="MV356" i="87" s="1"/>
  <c r="MW356" i="87" s="1"/>
  <c r="QN352" i="87"/>
  <c r="QM352" i="87"/>
  <c r="QL352" i="87"/>
  <c r="QK352" i="87"/>
  <c r="QC352" i="87"/>
  <c r="QB352" i="87"/>
  <c r="QA352" i="87"/>
  <c r="OS352" i="87"/>
  <c r="QD352" i="87"/>
  <c r="PZ352" i="87"/>
  <c r="MT352" i="87"/>
  <c r="MU352" i="87" s="1"/>
  <c r="MV352" i="87" s="1"/>
  <c r="MW352" i="87" s="1"/>
  <c r="MX352" i="87"/>
  <c r="QN344" i="87"/>
  <c r="QM344" i="87"/>
  <c r="QL344" i="87"/>
  <c r="QK344" i="87"/>
  <c r="QC344" i="87"/>
  <c r="QB344" i="87"/>
  <c r="QA344" i="87"/>
  <c r="QD344" i="87"/>
  <c r="PZ344" i="87"/>
  <c r="OS344" i="87"/>
  <c r="MX344" i="87"/>
  <c r="MT344" i="87"/>
  <c r="MU344" i="87" s="1"/>
  <c r="MV344" i="87" s="1"/>
  <c r="MW344" i="87" s="1"/>
  <c r="QN339" i="87"/>
  <c r="QK339" i="87"/>
  <c r="QM339" i="87"/>
  <c r="QL339" i="87"/>
  <c r="QC339" i="87"/>
  <c r="QB339" i="87"/>
  <c r="PZ339" i="87"/>
  <c r="QD339" i="87"/>
  <c r="QA339" i="87"/>
  <c r="OS339" i="87"/>
  <c r="MT339" i="87"/>
  <c r="MU339" i="87" s="1"/>
  <c r="MV339" i="87" s="1"/>
  <c r="MW339" i="87" s="1"/>
  <c r="MX339" i="87"/>
  <c r="QN335" i="87"/>
  <c r="QM335" i="87"/>
  <c r="QL335" i="87"/>
  <c r="QK335" i="87"/>
  <c r="QC335" i="87"/>
  <c r="QD335" i="87"/>
  <c r="PZ335" i="87"/>
  <c r="QB335" i="87"/>
  <c r="QA335" i="87"/>
  <c r="MT335" i="87"/>
  <c r="MU335" i="87" s="1"/>
  <c r="MV335" i="87" s="1"/>
  <c r="MX335" i="87"/>
  <c r="QN331" i="87"/>
  <c r="QK331" i="87"/>
  <c r="QL331" i="87"/>
  <c r="QC331" i="87"/>
  <c r="QM331" i="87"/>
  <c r="QB331" i="87"/>
  <c r="PZ331" i="87"/>
  <c r="QA331" i="87"/>
  <c r="QD331" i="87"/>
  <c r="OS331" i="87"/>
  <c r="MT331" i="87"/>
  <c r="MU331" i="87" s="1"/>
  <c r="MV331" i="87" s="1"/>
  <c r="MW331" i="87" s="1"/>
  <c r="MX331" i="87"/>
  <c r="QN319" i="87"/>
  <c r="QM319" i="87"/>
  <c r="QL319" i="87"/>
  <c r="QK319" i="87"/>
  <c r="QC319" i="87"/>
  <c r="QD319" i="87"/>
  <c r="PZ319" i="87"/>
  <c r="QB319" i="87"/>
  <c r="QA319" i="87"/>
  <c r="OS319" i="87"/>
  <c r="MT319" i="87"/>
  <c r="MU319" i="87" s="1"/>
  <c r="MV319" i="87" s="1"/>
  <c r="MW319" i="87" s="1"/>
  <c r="MX319" i="87"/>
  <c r="QN315" i="87"/>
  <c r="QK315" i="87"/>
  <c r="QL315" i="87"/>
  <c r="QM315" i="87"/>
  <c r="QC315" i="87"/>
  <c r="QB315" i="87"/>
  <c r="PZ315" i="87"/>
  <c r="QA315" i="87"/>
  <c r="QD315" i="87"/>
  <c r="OS315" i="87"/>
  <c r="MT315" i="87"/>
  <c r="MU315" i="87" s="1"/>
  <c r="MV315" i="87" s="1"/>
  <c r="MW315" i="87" s="1"/>
  <c r="MX315" i="87"/>
  <c r="QN311" i="87"/>
  <c r="QM311" i="87"/>
  <c r="QL311" i="87"/>
  <c r="QK311" i="87"/>
  <c r="QC311" i="87"/>
  <c r="QD311" i="87"/>
  <c r="PZ311" i="87"/>
  <c r="QA311" i="87"/>
  <c r="QB311" i="87"/>
  <c r="OS311" i="87"/>
  <c r="MT311" i="87"/>
  <c r="MU311" i="87" s="1"/>
  <c r="MV311" i="87" s="1"/>
  <c r="MW311" i="87" s="1"/>
  <c r="MX311" i="87"/>
  <c r="QN304" i="87"/>
  <c r="QM304" i="87"/>
  <c r="QL304" i="87"/>
  <c r="QK304" i="87"/>
  <c r="QC304" i="87"/>
  <c r="QB304" i="87"/>
  <c r="QA304" i="87"/>
  <c r="QD304" i="87"/>
  <c r="PZ304" i="87"/>
  <c r="OS304" i="87"/>
  <c r="MT304" i="87"/>
  <c r="MU304" i="87" s="1"/>
  <c r="MV304" i="87" s="1"/>
  <c r="MW304" i="87" s="1"/>
  <c r="MX304" i="87"/>
  <c r="QN296" i="87"/>
  <c r="QM296" i="87"/>
  <c r="QL296" i="87"/>
  <c r="QK296" i="87"/>
  <c r="QC296" i="87"/>
  <c r="QB296" i="87"/>
  <c r="QA296" i="87"/>
  <c r="QD296" i="87"/>
  <c r="PZ296" i="87"/>
  <c r="OS296" i="87"/>
  <c r="MX296" i="87"/>
  <c r="MT296" i="87"/>
  <c r="MU296" i="87" s="1"/>
  <c r="MV296" i="87" s="1"/>
  <c r="MW296" i="87" s="1"/>
  <c r="QN276" i="87"/>
  <c r="QM276" i="87"/>
  <c r="QK276" i="87"/>
  <c r="QL276" i="87"/>
  <c r="QC276" i="87"/>
  <c r="QA276" i="87"/>
  <c r="QB276" i="87"/>
  <c r="PZ276" i="87"/>
  <c r="OS276" i="87"/>
  <c r="MX276" i="87"/>
  <c r="MW276" i="87" s="1"/>
  <c r="MT276" i="87"/>
  <c r="MU276" i="87" s="1"/>
  <c r="MV276" i="87" s="1"/>
  <c r="QN262" i="87"/>
  <c r="QM262" i="87"/>
  <c r="QL262" i="87"/>
  <c r="QK262" i="87"/>
  <c r="QD262" i="87"/>
  <c r="QB262" i="87"/>
  <c r="PZ262" i="87"/>
  <c r="QA262" i="87"/>
  <c r="QC262" i="87"/>
  <c r="OS262" i="87"/>
  <c r="MX262" i="87"/>
  <c r="MT262" i="87"/>
  <c r="MU262" i="87" s="1"/>
  <c r="MV262" i="87" s="1"/>
  <c r="QN255" i="87"/>
  <c r="QM255" i="87"/>
  <c r="QL255" i="87"/>
  <c r="QK255" i="87"/>
  <c r="QC255" i="87"/>
  <c r="QD255" i="87"/>
  <c r="PZ255" i="87"/>
  <c r="QB255" i="87"/>
  <c r="QA255" i="87"/>
  <c r="OS255" i="87"/>
  <c r="MT255" i="87"/>
  <c r="MU255" i="87" s="1"/>
  <c r="MV255" i="87" s="1"/>
  <c r="MW255" i="87" s="1"/>
  <c r="MX255" i="87"/>
  <c r="QK251" i="87"/>
  <c r="QL251" i="87"/>
  <c r="QM251" i="87"/>
  <c r="QN251" i="87"/>
  <c r="QC251" i="87"/>
  <c r="QB251" i="87"/>
  <c r="PZ251" i="87"/>
  <c r="QA251" i="87"/>
  <c r="QD251" i="87"/>
  <c r="OS251" i="87"/>
  <c r="MT251" i="87"/>
  <c r="MU251" i="87" s="1"/>
  <c r="MV251" i="87" s="1"/>
  <c r="MW251" i="87" s="1"/>
  <c r="MX251" i="87"/>
  <c r="QN242" i="87"/>
  <c r="QL242" i="87"/>
  <c r="QM242" i="87"/>
  <c r="QD242" i="87"/>
  <c r="QB242" i="87"/>
  <c r="QC242" i="87"/>
  <c r="PZ242" i="87"/>
  <c r="QK242" i="87"/>
  <c r="QA242" i="87"/>
  <c r="MX242" i="87"/>
  <c r="MT242" i="87"/>
  <c r="MU242" i="87" s="1"/>
  <c r="MV242" i="87" s="1"/>
  <c r="QN235" i="87"/>
  <c r="QK235" i="87"/>
  <c r="QL235" i="87"/>
  <c r="QC235" i="87"/>
  <c r="QM235" i="87"/>
  <c r="QB235" i="87"/>
  <c r="PZ235" i="87"/>
  <c r="QA235" i="87"/>
  <c r="QD235" i="87"/>
  <c r="OS235" i="87"/>
  <c r="MT235" i="87"/>
  <c r="MU235" i="87" s="1"/>
  <c r="MV235" i="87" s="1"/>
  <c r="MW235" i="87" s="1"/>
  <c r="MX235" i="87"/>
  <c r="QN230" i="87"/>
  <c r="QM230" i="87"/>
  <c r="QL230" i="87"/>
  <c r="QK230" i="87"/>
  <c r="QD230" i="87"/>
  <c r="QB230" i="87"/>
  <c r="PZ230" i="87"/>
  <c r="QA230" i="87"/>
  <c r="QC230" i="87"/>
  <c r="OS230" i="87"/>
  <c r="MX230" i="87"/>
  <c r="MT230" i="87"/>
  <c r="MU230" i="87" s="1"/>
  <c r="MV230" i="87" s="1"/>
  <c r="MW230" i="87" s="1"/>
  <c r="QN223" i="87"/>
  <c r="QM223" i="87"/>
  <c r="QL223" i="87"/>
  <c r="QK223" i="87"/>
  <c r="QC223" i="87"/>
  <c r="QA223" i="87"/>
  <c r="QD223" i="87"/>
  <c r="PZ223" i="87"/>
  <c r="QB223" i="87"/>
  <c r="OS223" i="87"/>
  <c r="MT223" i="87"/>
  <c r="MU223" i="87" s="1"/>
  <c r="MV223" i="87" s="1"/>
  <c r="MW223" i="87" s="1"/>
  <c r="MX223" i="87"/>
  <c r="QN219" i="87"/>
  <c r="QK219" i="87"/>
  <c r="QL219" i="87"/>
  <c r="QM219" i="87"/>
  <c r="QC219" i="87"/>
  <c r="QA219" i="87"/>
  <c r="QB219" i="87"/>
  <c r="PZ219" i="87"/>
  <c r="QD219" i="87"/>
  <c r="MT219" i="87"/>
  <c r="MU219" i="87" s="1"/>
  <c r="MV219" i="87" s="1"/>
  <c r="MX219" i="87"/>
  <c r="QN215" i="87"/>
  <c r="QM215" i="87"/>
  <c r="QL215" i="87"/>
  <c r="QK215" i="87"/>
  <c r="QC215" i="87"/>
  <c r="QA215" i="87"/>
  <c r="QD215" i="87"/>
  <c r="PZ215" i="87"/>
  <c r="QB215" i="87"/>
  <c r="OS215" i="87"/>
  <c r="MT215" i="87"/>
  <c r="MU215" i="87" s="1"/>
  <c r="MV215" i="87" s="1"/>
  <c r="MW215" i="87" s="1"/>
  <c r="MX215" i="87"/>
  <c r="QN211" i="87"/>
  <c r="QK211" i="87"/>
  <c r="QM211" i="87"/>
  <c r="QL211" i="87"/>
  <c r="QC211" i="87"/>
  <c r="QA211" i="87"/>
  <c r="QB211" i="87"/>
  <c r="PZ211" i="87"/>
  <c r="QD211" i="87"/>
  <c r="MT211" i="87"/>
  <c r="MU211" i="87" s="1"/>
  <c r="MV211" i="87" s="1"/>
  <c r="MX211" i="87"/>
  <c r="QN207" i="87"/>
  <c r="QM207" i="87"/>
  <c r="QL207" i="87"/>
  <c r="QK207" i="87"/>
  <c r="QC207" i="87"/>
  <c r="QA207" i="87"/>
  <c r="QD207" i="87"/>
  <c r="PZ207" i="87"/>
  <c r="QB207" i="87"/>
  <c r="OS207" i="87"/>
  <c r="MT207" i="87"/>
  <c r="MU207" i="87" s="1"/>
  <c r="MV207" i="87" s="1"/>
  <c r="MW207" i="87" s="1"/>
  <c r="MX207" i="87"/>
  <c r="QN202" i="87"/>
  <c r="QL202" i="87"/>
  <c r="QK202" i="87"/>
  <c r="QD202" i="87"/>
  <c r="QB202" i="87"/>
  <c r="QC202" i="87"/>
  <c r="PZ202" i="87"/>
  <c r="QM202" i="87"/>
  <c r="QA202" i="87"/>
  <c r="OS202" i="87"/>
  <c r="MX202" i="87"/>
  <c r="MT202" i="87"/>
  <c r="MU202" i="87" s="1"/>
  <c r="MV202" i="87" s="1"/>
  <c r="MW202" i="87" s="1"/>
  <c r="QN198" i="87"/>
  <c r="QM198" i="87"/>
  <c r="QL198" i="87"/>
  <c r="QK198" i="87"/>
  <c r="QD198" i="87"/>
  <c r="QB198" i="87"/>
  <c r="QA198" i="87"/>
  <c r="PZ198" i="87"/>
  <c r="OS198" i="87"/>
  <c r="QC198" i="87"/>
  <c r="MX198" i="87"/>
  <c r="MT198" i="87"/>
  <c r="MU198" i="87" s="1"/>
  <c r="MV198" i="87" s="1"/>
  <c r="MW198" i="87" s="1"/>
  <c r="QN191" i="87"/>
  <c r="QM191" i="87"/>
  <c r="QL191" i="87"/>
  <c r="QK191" i="87"/>
  <c r="QC191" i="87"/>
  <c r="QA191" i="87"/>
  <c r="QD191" i="87"/>
  <c r="PZ191" i="87"/>
  <c r="QB191" i="87"/>
  <c r="OS191" i="87"/>
  <c r="MT191" i="87"/>
  <c r="MU191" i="87" s="1"/>
  <c r="MV191" i="87" s="1"/>
  <c r="MW191" i="87" s="1"/>
  <c r="MX191" i="87"/>
  <c r="QN175" i="87"/>
  <c r="QM175" i="87"/>
  <c r="QL175" i="87"/>
  <c r="QK175" i="87"/>
  <c r="QC175" i="87"/>
  <c r="QA175" i="87"/>
  <c r="QD175" i="87"/>
  <c r="PZ175" i="87"/>
  <c r="QB175" i="87"/>
  <c r="OS175" i="87"/>
  <c r="MT175" i="87"/>
  <c r="MU175" i="87" s="1"/>
  <c r="MV175" i="87" s="1"/>
  <c r="MW175" i="87" s="1"/>
  <c r="MX175" i="87"/>
  <c r="QN170" i="87"/>
  <c r="QL170" i="87"/>
  <c r="QM170" i="87"/>
  <c r="QK170" i="87"/>
  <c r="QD170" i="87"/>
  <c r="QB170" i="87"/>
  <c r="QC170" i="87"/>
  <c r="PZ170" i="87"/>
  <c r="QA170" i="87"/>
  <c r="OS170" i="87"/>
  <c r="MX170" i="87"/>
  <c r="MT170" i="87"/>
  <c r="MU170" i="87" s="1"/>
  <c r="MV170" i="87" s="1"/>
  <c r="MW170" i="87" s="1"/>
  <c r="QN135" i="87"/>
  <c r="QM135" i="87"/>
  <c r="QL135" i="87"/>
  <c r="QK135" i="87"/>
  <c r="QC135" i="87"/>
  <c r="QA135" i="87"/>
  <c r="QD135" i="87"/>
  <c r="PZ135" i="87"/>
  <c r="QB135" i="87"/>
  <c r="OS135" i="87"/>
  <c r="MT135" i="87"/>
  <c r="MU135" i="87" s="1"/>
  <c r="MV135" i="87" s="1"/>
  <c r="MX135" i="87"/>
  <c r="QK131" i="87"/>
  <c r="QM131" i="87"/>
  <c r="QN131" i="87"/>
  <c r="QC131" i="87"/>
  <c r="QA131" i="87"/>
  <c r="QB131" i="87"/>
  <c r="PZ131" i="87"/>
  <c r="QL131" i="87"/>
  <c r="QD131" i="87"/>
  <c r="OS131" i="87"/>
  <c r="MT131" i="87"/>
  <c r="MU131" i="87" s="1"/>
  <c r="MV131" i="87" s="1"/>
  <c r="MX131" i="87"/>
  <c r="QN127" i="87"/>
  <c r="QM127" i="87"/>
  <c r="QL127" i="87"/>
  <c r="QK127" i="87"/>
  <c r="QC127" i="87"/>
  <c r="QA127" i="87"/>
  <c r="PZ127" i="87"/>
  <c r="QB127" i="87"/>
  <c r="OS127" i="87"/>
  <c r="MT127" i="87"/>
  <c r="MU127" i="87" s="1"/>
  <c r="MV127" i="87" s="1"/>
  <c r="MX127" i="87"/>
  <c r="QN112" i="87"/>
  <c r="QM112" i="87"/>
  <c r="QL112" i="87"/>
  <c r="QK112" i="87"/>
  <c r="QC112" i="87"/>
  <c r="QA112" i="87"/>
  <c r="QB112" i="87"/>
  <c r="QD112" i="87"/>
  <c r="PZ112" i="87"/>
  <c r="OS112" i="87"/>
  <c r="MT112" i="87"/>
  <c r="MU112" i="87" s="1"/>
  <c r="MV112" i="87" s="1"/>
  <c r="MW112" i="87" s="1"/>
  <c r="MX112" i="87"/>
  <c r="QN108" i="87"/>
  <c r="QM108" i="87"/>
  <c r="QK108" i="87"/>
  <c r="QL108" i="87"/>
  <c r="QC108" i="87"/>
  <c r="QA108" i="87"/>
  <c r="PZ108" i="87"/>
  <c r="QB108" i="87"/>
  <c r="OS108" i="87"/>
  <c r="MX108" i="87"/>
  <c r="MT108" i="87"/>
  <c r="MU108" i="87" s="1"/>
  <c r="MV108" i="87" s="1"/>
  <c r="QN104" i="87"/>
  <c r="QM104" i="87"/>
  <c r="QL104" i="87"/>
  <c r="QK104" i="87"/>
  <c r="QC104" i="87"/>
  <c r="QA104" i="87"/>
  <c r="QB104" i="87"/>
  <c r="QD104" i="87"/>
  <c r="PZ104" i="87"/>
  <c r="OS104" i="87"/>
  <c r="MX104" i="87"/>
  <c r="MT104" i="87"/>
  <c r="MU104" i="87" s="1"/>
  <c r="MV104" i="87" s="1"/>
  <c r="MW104" i="87" s="1"/>
  <c r="QN100" i="87"/>
  <c r="QM100" i="87"/>
  <c r="QK100" i="87"/>
  <c r="QC100" i="87"/>
  <c r="QA100" i="87"/>
  <c r="QD100" i="87"/>
  <c r="QL100" i="87"/>
  <c r="QB100" i="87"/>
  <c r="PZ100" i="87"/>
  <c r="OS100" i="87"/>
  <c r="MX100" i="87"/>
  <c r="MT100" i="87"/>
  <c r="MU100" i="87" s="1"/>
  <c r="MV100" i="87" s="1"/>
  <c r="MW100" i="87" s="1"/>
  <c r="QN95" i="87"/>
  <c r="QL95" i="87"/>
  <c r="QK95" i="87"/>
  <c r="QC95" i="87"/>
  <c r="QA95" i="87"/>
  <c r="QM95" i="87"/>
  <c r="QD95" i="87"/>
  <c r="PZ95" i="87"/>
  <c r="QB95" i="87"/>
  <c r="MT95" i="87"/>
  <c r="MU95" i="87" s="1"/>
  <c r="MV95" i="87" s="1"/>
  <c r="MX95" i="87"/>
  <c r="QN79" i="87"/>
  <c r="QL79" i="87"/>
  <c r="QK79" i="87"/>
  <c r="QM79" i="87"/>
  <c r="QC79" i="87"/>
  <c r="QA79" i="87"/>
  <c r="QD79" i="87"/>
  <c r="PZ79" i="87"/>
  <c r="QB79" i="87"/>
  <c r="OS79" i="87"/>
  <c r="MT79" i="87"/>
  <c r="MU79" i="87" s="1"/>
  <c r="MV79" i="87" s="1"/>
  <c r="MW79" i="87" s="1"/>
  <c r="MX79" i="87"/>
  <c r="QN74" i="87"/>
  <c r="QM74" i="87"/>
  <c r="QL74" i="87"/>
  <c r="QK74" i="87"/>
  <c r="QD74" i="87"/>
  <c r="QB74" i="87"/>
  <c r="QC74" i="87"/>
  <c r="PZ74" i="87"/>
  <c r="QA74" i="87"/>
  <c r="MX74" i="87"/>
  <c r="MT74" i="87"/>
  <c r="MU74" i="87" s="1"/>
  <c r="MV74" i="87" s="1"/>
  <c r="QN58" i="87"/>
  <c r="QM58" i="87"/>
  <c r="QL58" i="87"/>
  <c r="QK58" i="87"/>
  <c r="QD58" i="87"/>
  <c r="QB58" i="87"/>
  <c r="QC58" i="87"/>
  <c r="PZ58" i="87"/>
  <c r="QA58" i="87"/>
  <c r="OS58" i="87"/>
  <c r="MX58" i="87"/>
  <c r="MT58" i="87"/>
  <c r="MU58" i="87" s="1"/>
  <c r="MV58" i="87" s="1"/>
  <c r="MW58" i="87" s="1"/>
  <c r="QN47" i="87"/>
  <c r="QL47" i="87"/>
  <c r="QK47" i="87"/>
  <c r="QM47" i="87"/>
  <c r="QC47" i="87"/>
  <c r="QA47" i="87"/>
  <c r="QD47" i="87"/>
  <c r="PZ47" i="87"/>
  <c r="QB47" i="87"/>
  <c r="OS47" i="87"/>
  <c r="MT47" i="87"/>
  <c r="MU47" i="87" s="1"/>
  <c r="MV47" i="87" s="1"/>
  <c r="MW47" i="87" s="1"/>
  <c r="MX47" i="87"/>
  <c r="QN40" i="87"/>
  <c r="QM40" i="87"/>
  <c r="QL40" i="87"/>
  <c r="QK40" i="87"/>
  <c r="QC40" i="87"/>
  <c r="QA40" i="87"/>
  <c r="QB40" i="87"/>
  <c r="QD40" i="87"/>
  <c r="PZ40" i="87"/>
  <c r="MX40" i="87"/>
  <c r="MT40" i="87"/>
  <c r="MU40" i="87" s="1"/>
  <c r="MV40" i="87" s="1"/>
  <c r="QM35" i="87"/>
  <c r="QL35" i="87"/>
  <c r="QN35" i="87"/>
  <c r="QK35" i="87"/>
  <c r="QC35" i="87"/>
  <c r="QA35" i="87"/>
  <c r="QB35" i="87"/>
  <c r="PZ35" i="87"/>
  <c r="QD35" i="87"/>
  <c r="OS35" i="87"/>
  <c r="MT35" i="87"/>
  <c r="MU35" i="87" s="1"/>
  <c r="MV35" i="87" s="1"/>
  <c r="MW35" i="87" s="1"/>
  <c r="MX35" i="87"/>
  <c r="QN27" i="87"/>
  <c r="QM27" i="87"/>
  <c r="QL27" i="87"/>
  <c r="QK27" i="87"/>
  <c r="QC27" i="87"/>
  <c r="QA27" i="87"/>
  <c r="QB27" i="87"/>
  <c r="PZ27" i="87"/>
  <c r="QD27" i="87"/>
  <c r="OS27" i="87"/>
  <c r="MT27" i="87"/>
  <c r="MU27" i="87" s="1"/>
  <c r="MV27" i="87" s="1"/>
  <c r="MW27" i="87" s="1"/>
  <c r="MX27" i="87"/>
  <c r="QN19" i="87"/>
  <c r="QM19" i="87"/>
  <c r="QL19" i="87"/>
  <c r="QK19" i="87"/>
  <c r="QC19" i="87"/>
  <c r="QA19" i="87"/>
  <c r="QB19" i="87"/>
  <c r="PZ19" i="87"/>
  <c r="OS19" i="87"/>
  <c r="MT19" i="87"/>
  <c r="MU19" i="87" s="1"/>
  <c r="MV19" i="87" s="1"/>
  <c r="MX19" i="87"/>
  <c r="QN15" i="87"/>
  <c r="QL15" i="87"/>
  <c r="QK15" i="87"/>
  <c r="QM15" i="87"/>
  <c r="QC15" i="87"/>
  <c r="QA15" i="87"/>
  <c r="QD15" i="87"/>
  <c r="PZ15" i="87"/>
  <c r="QB15" i="87"/>
  <c r="OS15" i="87"/>
  <c r="MT15" i="87"/>
  <c r="MU15" i="87" s="1"/>
  <c r="MV15" i="87" s="1"/>
  <c r="MW15" i="87" s="1"/>
  <c r="MX15" i="87"/>
  <c r="QN10" i="87"/>
  <c r="QM10" i="87"/>
  <c r="QL10" i="87"/>
  <c r="QK10" i="87"/>
  <c r="QD10" i="87"/>
  <c r="QB10" i="87"/>
  <c r="QC10" i="87"/>
  <c r="PZ10" i="87"/>
  <c r="QA10" i="87"/>
  <c r="OS10" i="87"/>
  <c r="MX10" i="87"/>
  <c r="MT10" i="87"/>
  <c r="MU10" i="87" s="1"/>
  <c r="MV10" i="87" s="1"/>
  <c r="MW10" i="87" s="1"/>
  <c r="QN6" i="87"/>
  <c r="QL6" i="87"/>
  <c r="QM6" i="87"/>
  <c r="QK6" i="87"/>
  <c r="QD6" i="87"/>
  <c r="QB6" i="87"/>
  <c r="QA6" i="87"/>
  <c r="PZ6" i="87"/>
  <c r="QC6" i="87"/>
  <c r="OS6" i="87"/>
  <c r="MX6" i="87"/>
  <c r="MT6" i="87"/>
  <c r="MU6" i="87" s="1"/>
  <c r="MV6" i="87" s="1"/>
  <c r="MW6" i="87" s="1"/>
  <c r="QM505" i="87"/>
  <c r="QL505" i="87"/>
  <c r="QK505" i="87"/>
  <c r="QD505" i="87"/>
  <c r="QB505" i="87"/>
  <c r="QN505" i="87"/>
  <c r="QA505" i="87"/>
  <c r="QC505" i="87"/>
  <c r="PZ505" i="87"/>
  <c r="MX505" i="87"/>
  <c r="QN477" i="87"/>
  <c r="QM477" i="87"/>
  <c r="QL477" i="87"/>
  <c r="QK477" i="87"/>
  <c r="QD477" i="87"/>
  <c r="QB477" i="87"/>
  <c r="QC477" i="87"/>
  <c r="QA477" i="87"/>
  <c r="PZ477" i="87"/>
  <c r="MX477" i="87"/>
  <c r="QN461" i="87"/>
  <c r="QM461" i="87"/>
  <c r="QL461" i="87"/>
  <c r="QK461" i="87"/>
  <c r="QB461" i="87"/>
  <c r="QC461" i="87"/>
  <c r="QA461" i="87"/>
  <c r="PZ461" i="87"/>
  <c r="OS461" i="87"/>
  <c r="MX461" i="87"/>
  <c r="QM449" i="87"/>
  <c r="QN449" i="87"/>
  <c r="QL449" i="87"/>
  <c r="QB449" i="87"/>
  <c r="QA449" i="87"/>
  <c r="PZ449" i="87"/>
  <c r="QK449" i="87"/>
  <c r="QC449" i="87"/>
  <c r="OS449" i="87"/>
  <c r="MX449" i="87"/>
  <c r="QM433" i="87"/>
  <c r="QL433" i="87"/>
  <c r="QN433" i="87"/>
  <c r="QB433" i="87"/>
  <c r="QK433" i="87"/>
  <c r="QA433" i="87"/>
  <c r="PZ433" i="87"/>
  <c r="QC433" i="87"/>
  <c r="OS433" i="87"/>
  <c r="MX433" i="87"/>
  <c r="QN425" i="87"/>
  <c r="QM425" i="87"/>
  <c r="QL425" i="87"/>
  <c r="QK425" i="87"/>
  <c r="QB425" i="87"/>
  <c r="QA425" i="87"/>
  <c r="QC425" i="87"/>
  <c r="PZ425" i="87"/>
  <c r="OS425" i="87"/>
  <c r="MX425" i="87"/>
  <c r="QN397" i="87"/>
  <c r="QM397" i="87"/>
  <c r="QL397" i="87"/>
  <c r="QK397" i="87"/>
  <c r="QB397" i="87"/>
  <c r="QC397" i="87"/>
  <c r="QA397" i="87"/>
  <c r="PZ397" i="87"/>
  <c r="OS397" i="87"/>
  <c r="MX397" i="87"/>
  <c r="QN389" i="87"/>
  <c r="QM389" i="87"/>
  <c r="QL389" i="87"/>
  <c r="QK389" i="87"/>
  <c r="QB389" i="87"/>
  <c r="QC389" i="87"/>
  <c r="QA389" i="87"/>
  <c r="PZ389" i="87"/>
  <c r="OS389" i="87"/>
  <c r="MX389" i="87"/>
  <c r="QN377" i="87"/>
  <c r="QM377" i="87"/>
  <c r="QL377" i="87"/>
  <c r="QK377" i="87"/>
  <c r="QD377" i="87"/>
  <c r="QB377" i="87"/>
  <c r="QA377" i="87"/>
  <c r="QC377" i="87"/>
  <c r="PZ377" i="87"/>
  <c r="MX377" i="87"/>
  <c r="QN365" i="87"/>
  <c r="QM365" i="87"/>
  <c r="QL365" i="87"/>
  <c r="QK365" i="87"/>
  <c r="QD365" i="87"/>
  <c r="QB365" i="87"/>
  <c r="QC365" i="87"/>
  <c r="QA365" i="87"/>
  <c r="PZ365" i="87"/>
  <c r="MX365" i="87"/>
  <c r="QN349" i="87"/>
  <c r="QM349" i="87"/>
  <c r="QL349" i="87"/>
  <c r="QK349" i="87"/>
  <c r="QB349" i="87"/>
  <c r="QC349" i="87"/>
  <c r="QA349" i="87"/>
  <c r="PZ349" i="87"/>
  <c r="OS349" i="87"/>
  <c r="MX349" i="87"/>
  <c r="QN329" i="87"/>
  <c r="QM329" i="87"/>
  <c r="QL329" i="87"/>
  <c r="QK329" i="87"/>
  <c r="QB329" i="87"/>
  <c r="QA329" i="87"/>
  <c r="QC329" i="87"/>
  <c r="PZ329" i="87"/>
  <c r="OS329" i="87"/>
  <c r="MX329" i="87"/>
  <c r="QN321" i="87"/>
  <c r="QM321" i="87"/>
  <c r="QL321" i="87"/>
  <c r="QD321" i="87"/>
  <c r="QB321" i="87"/>
  <c r="QA321" i="87"/>
  <c r="PZ321" i="87"/>
  <c r="QC321" i="87"/>
  <c r="QK321" i="87"/>
  <c r="OS321" i="87"/>
  <c r="MX321" i="87"/>
  <c r="QN301" i="87"/>
  <c r="QM301" i="87"/>
  <c r="QL301" i="87"/>
  <c r="QK301" i="87"/>
  <c r="QB301" i="87"/>
  <c r="QC301" i="87"/>
  <c r="QA301" i="87"/>
  <c r="PZ301" i="87"/>
  <c r="OS301" i="87"/>
  <c r="MX301" i="87"/>
  <c r="QN297" i="87"/>
  <c r="QM297" i="87"/>
  <c r="QL297" i="87"/>
  <c r="QK297" i="87"/>
  <c r="QB297" i="87"/>
  <c r="QA297" i="87"/>
  <c r="QC297" i="87"/>
  <c r="PZ297" i="87"/>
  <c r="OS297" i="87"/>
  <c r="MX297" i="87"/>
  <c r="QN281" i="87"/>
  <c r="QM281" i="87"/>
  <c r="QL281" i="87"/>
  <c r="QK281" i="87"/>
  <c r="QB281" i="87"/>
  <c r="QA281" i="87"/>
  <c r="QC281" i="87"/>
  <c r="PZ281" i="87"/>
  <c r="OS281" i="87"/>
  <c r="MX281" i="87"/>
  <c r="QM273" i="87"/>
  <c r="QL273" i="87"/>
  <c r="QN273" i="87"/>
  <c r="QD273" i="87"/>
  <c r="QB273" i="87"/>
  <c r="QK273" i="87"/>
  <c r="QA273" i="87"/>
  <c r="PZ273" i="87"/>
  <c r="QC273" i="87"/>
  <c r="MX273" i="87"/>
  <c r="QN261" i="87"/>
  <c r="QM261" i="87"/>
  <c r="QL261" i="87"/>
  <c r="QK261" i="87"/>
  <c r="QB261" i="87"/>
  <c r="QC261" i="87"/>
  <c r="QA261" i="87"/>
  <c r="PZ261" i="87"/>
  <c r="OS261" i="87"/>
  <c r="MX261" i="87"/>
  <c r="QN249" i="87"/>
  <c r="QM249" i="87"/>
  <c r="QL249" i="87"/>
  <c r="QK249" i="87"/>
  <c r="QD249" i="87"/>
  <c r="QB249" i="87"/>
  <c r="QA249" i="87"/>
  <c r="QC249" i="87"/>
  <c r="PZ249" i="87"/>
  <c r="MX249" i="87"/>
  <c r="QN237" i="87"/>
  <c r="QM237" i="87"/>
  <c r="QL237" i="87"/>
  <c r="QK237" i="87"/>
  <c r="QB237" i="87"/>
  <c r="QC237" i="87"/>
  <c r="QA237" i="87"/>
  <c r="PZ237" i="87"/>
  <c r="OS237" i="87"/>
  <c r="MX237" i="87"/>
  <c r="QN225" i="87"/>
  <c r="QM225" i="87"/>
  <c r="QL225" i="87"/>
  <c r="QB225" i="87"/>
  <c r="QK225" i="87"/>
  <c r="PZ225" i="87"/>
  <c r="QA225" i="87"/>
  <c r="QC225" i="87"/>
  <c r="OS225" i="87"/>
  <c r="MX225" i="87"/>
  <c r="QN189" i="87"/>
  <c r="QM189" i="87"/>
  <c r="QL189" i="87"/>
  <c r="QK189" i="87"/>
  <c r="QB189" i="87"/>
  <c r="QC189" i="87"/>
  <c r="PZ189" i="87"/>
  <c r="QA189" i="87"/>
  <c r="OS189" i="87"/>
  <c r="MX189" i="87"/>
  <c r="QN169" i="87"/>
  <c r="QM169" i="87"/>
  <c r="QL169" i="87"/>
  <c r="QK169" i="87"/>
  <c r="QB169" i="87"/>
  <c r="QA169" i="87"/>
  <c r="QC169" i="87"/>
  <c r="PZ169" i="87"/>
  <c r="OS169" i="87"/>
  <c r="MX169" i="87"/>
  <c r="QN149" i="87"/>
  <c r="QM149" i="87"/>
  <c r="QL149" i="87"/>
  <c r="QK149" i="87"/>
  <c r="QB149" i="87"/>
  <c r="QC149" i="87"/>
  <c r="QA149" i="87"/>
  <c r="PZ149" i="87"/>
  <c r="OS149" i="87"/>
  <c r="MX149" i="87"/>
  <c r="QN137" i="87"/>
  <c r="QM137" i="87"/>
  <c r="QL137" i="87"/>
  <c r="QK137" i="87"/>
  <c r="QB137" i="87"/>
  <c r="QA137" i="87"/>
  <c r="QC137" i="87"/>
  <c r="PZ137" i="87"/>
  <c r="OS137" i="87"/>
  <c r="MX137" i="87"/>
  <c r="QN117" i="87"/>
  <c r="QM117" i="87"/>
  <c r="QL117" i="87"/>
  <c r="QK117" i="87"/>
  <c r="QD117" i="87"/>
  <c r="QB117" i="87"/>
  <c r="QC117" i="87"/>
  <c r="QA117" i="87"/>
  <c r="PZ117" i="87"/>
  <c r="MX117" i="87"/>
  <c r="QN97" i="87"/>
  <c r="QM97" i="87"/>
  <c r="QL97" i="87"/>
  <c r="QB97" i="87"/>
  <c r="QK97" i="87"/>
  <c r="QA97" i="87"/>
  <c r="PZ97" i="87"/>
  <c r="QC97" i="87"/>
  <c r="OS97" i="87"/>
  <c r="MX97" i="87"/>
  <c r="QN89" i="87"/>
  <c r="QM89" i="87"/>
  <c r="QL89" i="87"/>
  <c r="QK89" i="87"/>
  <c r="QD89" i="87"/>
  <c r="QB89" i="87"/>
  <c r="QA89" i="87"/>
  <c r="QC89" i="87"/>
  <c r="PZ89" i="87"/>
  <c r="OS89" i="87"/>
  <c r="MX89" i="87"/>
  <c r="QN77" i="87"/>
  <c r="QM77" i="87"/>
  <c r="QL77" i="87"/>
  <c r="QK77" i="87"/>
  <c r="QB77" i="87"/>
  <c r="QC77" i="87"/>
  <c r="QA77" i="87"/>
  <c r="PZ77" i="87"/>
  <c r="MX77" i="87"/>
  <c r="QN61" i="87"/>
  <c r="QM61" i="87"/>
  <c r="QL61" i="87"/>
  <c r="QK61" i="87"/>
  <c r="QB61" i="87"/>
  <c r="QC61" i="87"/>
  <c r="PZ61" i="87"/>
  <c r="QA61" i="87"/>
  <c r="OS61" i="87"/>
  <c r="MX61" i="87"/>
  <c r="QN41" i="87"/>
  <c r="QM41" i="87"/>
  <c r="QL41" i="87"/>
  <c r="QK41" i="87"/>
  <c r="QD41" i="87"/>
  <c r="QB41" i="87"/>
  <c r="QA41" i="87"/>
  <c r="QC41" i="87"/>
  <c r="PZ41" i="87"/>
  <c r="OS41" i="87"/>
  <c r="MX41" i="87"/>
  <c r="QN33" i="87"/>
  <c r="QM33" i="87"/>
  <c r="QL33" i="87"/>
  <c r="QD33" i="87"/>
  <c r="QB33" i="87"/>
  <c r="QK33" i="87"/>
  <c r="QA33" i="87"/>
  <c r="PZ33" i="87"/>
  <c r="QC33" i="87"/>
  <c r="MX33" i="87"/>
  <c r="QN25" i="87"/>
  <c r="QM25" i="87"/>
  <c r="QL25" i="87"/>
  <c r="QK25" i="87"/>
  <c r="QB25" i="87"/>
  <c r="QA25" i="87"/>
  <c r="QC25" i="87"/>
  <c r="PZ25" i="87"/>
  <c r="OS25" i="87"/>
  <c r="MX25" i="87"/>
  <c r="QN13" i="87"/>
  <c r="QM13" i="87"/>
  <c r="QL13" i="87"/>
  <c r="QK13" i="87"/>
  <c r="QB13" i="87"/>
  <c r="QC13" i="87"/>
  <c r="QA13" i="87"/>
  <c r="PZ13" i="87"/>
  <c r="OS13" i="87"/>
  <c r="MX13" i="87"/>
  <c r="QM465" i="87"/>
  <c r="QL465" i="87"/>
  <c r="QN465" i="87"/>
  <c r="QD465" i="87"/>
  <c r="QB465" i="87"/>
  <c r="QK465" i="87"/>
  <c r="QA465" i="87"/>
  <c r="PZ465" i="87"/>
  <c r="QC465" i="87"/>
  <c r="OS465" i="87"/>
  <c r="MX465" i="87"/>
  <c r="QN413" i="87"/>
  <c r="QM413" i="87"/>
  <c r="QL413" i="87"/>
  <c r="QK413" i="87"/>
  <c r="QD413" i="87"/>
  <c r="QB413" i="87"/>
  <c r="QC413" i="87"/>
  <c r="QA413" i="87"/>
  <c r="PZ413" i="87"/>
  <c r="OS413" i="87"/>
  <c r="MX413" i="87"/>
  <c r="QN405" i="87"/>
  <c r="QM405" i="87"/>
  <c r="QL405" i="87"/>
  <c r="QK405" i="87"/>
  <c r="QD405" i="87"/>
  <c r="QB405" i="87"/>
  <c r="QC405" i="87"/>
  <c r="QA405" i="87"/>
  <c r="PZ405" i="87"/>
  <c r="OS405" i="87"/>
  <c r="MX405" i="87"/>
  <c r="QN185" i="87"/>
  <c r="QM185" i="87"/>
  <c r="QL185" i="87"/>
  <c r="QK185" i="87"/>
  <c r="QD185" i="87"/>
  <c r="QB185" i="87"/>
  <c r="QA185" i="87"/>
  <c r="QC185" i="87"/>
  <c r="PZ185" i="87"/>
  <c r="OS185" i="87"/>
  <c r="MX185" i="87"/>
  <c r="QN177" i="87"/>
  <c r="QM177" i="87"/>
  <c r="QL177" i="87"/>
  <c r="QD177" i="87"/>
  <c r="QB177" i="87"/>
  <c r="QK177" i="87"/>
  <c r="QA177" i="87"/>
  <c r="PZ177" i="87"/>
  <c r="QC177" i="87"/>
  <c r="OS177" i="87"/>
  <c r="MX177" i="87"/>
  <c r="QM53" i="87"/>
  <c r="QN53" i="87"/>
  <c r="QL53" i="87"/>
  <c r="QK53" i="87"/>
  <c r="QD53" i="87"/>
  <c r="QB53" i="87"/>
  <c r="QC53" i="87"/>
  <c r="QA53" i="87"/>
  <c r="PZ53" i="87"/>
  <c r="OS53" i="87"/>
  <c r="MX53" i="87"/>
  <c r="QN45" i="87"/>
  <c r="QM45" i="87"/>
  <c r="QL45" i="87"/>
  <c r="QK45" i="87"/>
  <c r="QD45" i="87"/>
  <c r="QB45" i="87"/>
  <c r="QC45" i="87"/>
  <c r="QA45" i="87"/>
  <c r="PZ45" i="87"/>
  <c r="OS45" i="87"/>
  <c r="MX45" i="87"/>
  <c r="QM536" i="87"/>
  <c r="QK536" i="87"/>
  <c r="QN536" i="87"/>
  <c r="QL536" i="87"/>
  <c r="QC536" i="87"/>
  <c r="QB536" i="87"/>
  <c r="QA536" i="87"/>
  <c r="QD536" i="87"/>
  <c r="PZ536" i="87"/>
  <c r="OS536" i="87"/>
  <c r="QM520" i="87"/>
  <c r="QN520" i="87"/>
  <c r="QK520" i="87"/>
  <c r="QL520" i="87"/>
  <c r="QC520" i="87"/>
  <c r="QB520" i="87"/>
  <c r="QA520" i="87"/>
  <c r="QD520" i="87"/>
  <c r="PZ520" i="87"/>
  <c r="OS520" i="87"/>
  <c r="QN499" i="87"/>
  <c r="QK499" i="87"/>
  <c r="QM499" i="87"/>
  <c r="QL499" i="87"/>
  <c r="QC499" i="87"/>
  <c r="QB499" i="87"/>
  <c r="PZ499" i="87"/>
  <c r="QD499" i="87"/>
  <c r="QA499" i="87"/>
  <c r="OS499" i="87"/>
  <c r="MT499" i="87"/>
  <c r="MU499" i="87" s="1"/>
  <c r="MV499" i="87" s="1"/>
  <c r="MW499" i="87" s="1"/>
  <c r="QN478" i="87"/>
  <c r="QM478" i="87"/>
  <c r="QL478" i="87"/>
  <c r="QK478" i="87"/>
  <c r="QD478" i="87"/>
  <c r="QB478" i="87"/>
  <c r="PZ478" i="87"/>
  <c r="QC478" i="87"/>
  <c r="QA478" i="87"/>
  <c r="OS478" i="87"/>
  <c r="MX478" i="87"/>
  <c r="QN440" i="87"/>
  <c r="QM440" i="87"/>
  <c r="QL440" i="87"/>
  <c r="QK440" i="87"/>
  <c r="QC440" i="87"/>
  <c r="QB440" i="87"/>
  <c r="QA440" i="87"/>
  <c r="QD440" i="87"/>
  <c r="PZ440" i="87"/>
  <c r="OS440" i="87"/>
  <c r="QN424" i="87"/>
  <c r="QM424" i="87"/>
  <c r="QL424" i="87"/>
  <c r="QK424" i="87"/>
  <c r="QC424" i="87"/>
  <c r="QB424" i="87"/>
  <c r="QA424" i="87"/>
  <c r="QD424" i="87"/>
  <c r="PZ424" i="87"/>
  <c r="OS424" i="87"/>
  <c r="QN408" i="87"/>
  <c r="QM408" i="87"/>
  <c r="QL408" i="87"/>
  <c r="QK408" i="87"/>
  <c r="QC408" i="87"/>
  <c r="QB408" i="87"/>
  <c r="QA408" i="87"/>
  <c r="QD408" i="87"/>
  <c r="PZ408" i="87"/>
  <c r="OS408" i="87"/>
  <c r="QN355" i="87"/>
  <c r="QK355" i="87"/>
  <c r="QM355" i="87"/>
  <c r="QC355" i="87"/>
  <c r="QL355" i="87"/>
  <c r="QB355" i="87"/>
  <c r="PZ355" i="87"/>
  <c r="QD355" i="87"/>
  <c r="QA355" i="87"/>
  <c r="OS355" i="87"/>
  <c r="MT355" i="87"/>
  <c r="MU355" i="87" s="1"/>
  <c r="MV355" i="87" s="1"/>
  <c r="MW355" i="87" s="1"/>
  <c r="QN334" i="87"/>
  <c r="QM334" i="87"/>
  <c r="QL334" i="87"/>
  <c r="QK334" i="87"/>
  <c r="QD334" i="87"/>
  <c r="QB334" i="87"/>
  <c r="PZ334" i="87"/>
  <c r="QC334" i="87"/>
  <c r="QA334" i="87"/>
  <c r="OS334" i="87"/>
  <c r="MX334" i="87"/>
  <c r="QN275" i="87"/>
  <c r="QK275" i="87"/>
  <c r="QM275" i="87"/>
  <c r="QL275" i="87"/>
  <c r="QC275" i="87"/>
  <c r="QB275" i="87"/>
  <c r="PZ275" i="87"/>
  <c r="QD275" i="87"/>
  <c r="QA275" i="87"/>
  <c r="MT275" i="87"/>
  <c r="MU275" i="87" s="1"/>
  <c r="MV275" i="87" s="1"/>
  <c r="QN227" i="87"/>
  <c r="QK227" i="87"/>
  <c r="QM227" i="87"/>
  <c r="QC227" i="87"/>
  <c r="QA227" i="87"/>
  <c r="QL227" i="87"/>
  <c r="QB227" i="87"/>
  <c r="PZ227" i="87"/>
  <c r="OS227" i="87"/>
  <c r="MT227" i="87"/>
  <c r="MU227" i="87" s="1"/>
  <c r="MV227" i="87" s="1"/>
  <c r="QN216" i="87"/>
  <c r="QM216" i="87"/>
  <c r="QL216" i="87"/>
  <c r="QK216" i="87"/>
  <c r="QC216" i="87"/>
  <c r="QA216" i="87"/>
  <c r="QB216" i="87"/>
  <c r="QD216" i="87"/>
  <c r="PZ216" i="87"/>
  <c r="OS216" i="87"/>
  <c r="QN200" i="87"/>
  <c r="QM200" i="87"/>
  <c r="QL200" i="87"/>
  <c r="QK200" i="87"/>
  <c r="QC200" i="87"/>
  <c r="QA200" i="87"/>
  <c r="QB200" i="87"/>
  <c r="QD200" i="87"/>
  <c r="PZ200" i="87"/>
  <c r="OS200" i="87"/>
  <c r="QN179" i="87"/>
  <c r="QK179" i="87"/>
  <c r="QM179" i="87"/>
  <c r="QL179" i="87"/>
  <c r="QC179" i="87"/>
  <c r="QA179" i="87"/>
  <c r="QB179" i="87"/>
  <c r="PZ179" i="87"/>
  <c r="QD179" i="87"/>
  <c r="OS179" i="87"/>
  <c r="MT179" i="87"/>
  <c r="MU179" i="87" s="1"/>
  <c r="MV179" i="87" s="1"/>
  <c r="MW179" i="87" s="1"/>
  <c r="QN142" i="87"/>
  <c r="QM142" i="87"/>
  <c r="QL142" i="87"/>
  <c r="QK142" i="87"/>
  <c r="QD142" i="87"/>
  <c r="QB142" i="87"/>
  <c r="QA142" i="87"/>
  <c r="PZ142" i="87"/>
  <c r="QC142" i="87"/>
  <c r="OS142" i="87"/>
  <c r="MX142" i="87"/>
  <c r="QN120" i="87"/>
  <c r="QM120" i="87"/>
  <c r="QL120" i="87"/>
  <c r="QK120" i="87"/>
  <c r="QC120" i="87"/>
  <c r="QA120" i="87"/>
  <c r="QB120" i="87"/>
  <c r="QD120" i="87"/>
  <c r="PZ120" i="87"/>
  <c r="OS120" i="87"/>
  <c r="QN110" i="87"/>
  <c r="QL110" i="87"/>
  <c r="QM110" i="87"/>
  <c r="QK110" i="87"/>
  <c r="QD110" i="87"/>
  <c r="QB110" i="87"/>
  <c r="QA110" i="87"/>
  <c r="PZ110" i="87"/>
  <c r="QC110" i="87"/>
  <c r="OS110" i="87"/>
  <c r="MX110" i="87"/>
  <c r="QN94" i="87"/>
  <c r="QL94" i="87"/>
  <c r="QK94" i="87"/>
  <c r="QM94" i="87"/>
  <c r="QD94" i="87"/>
  <c r="QB94" i="87"/>
  <c r="QA94" i="87"/>
  <c r="PZ94" i="87"/>
  <c r="QC94" i="87"/>
  <c r="OS94" i="87"/>
  <c r="MX94" i="87"/>
  <c r="QN78" i="87"/>
  <c r="QL78" i="87"/>
  <c r="QM78" i="87"/>
  <c r="QK78" i="87"/>
  <c r="QD78" i="87"/>
  <c r="QB78" i="87"/>
  <c r="QA78" i="87"/>
  <c r="PZ78" i="87"/>
  <c r="QC78" i="87"/>
  <c r="OS78" i="87"/>
  <c r="MX78" i="87"/>
  <c r="QN46" i="87"/>
  <c r="QL46" i="87"/>
  <c r="QM46" i="87"/>
  <c r="QK46" i="87"/>
  <c r="QD46" i="87"/>
  <c r="QB46" i="87"/>
  <c r="QA46" i="87"/>
  <c r="PZ46" i="87"/>
  <c r="QC46" i="87"/>
  <c r="OS46" i="87"/>
  <c r="MX46" i="87"/>
  <c r="QN8" i="87"/>
  <c r="QM8" i="87"/>
  <c r="QL8" i="87"/>
  <c r="QK8" i="87"/>
  <c r="QC8" i="87"/>
  <c r="QA8" i="87"/>
  <c r="QB8" i="87"/>
  <c r="PZ8" i="87"/>
  <c r="QD8" i="87"/>
  <c r="OS8" i="87"/>
  <c r="MT536" i="87"/>
  <c r="MU536" i="87" s="1"/>
  <c r="MV536" i="87" s="1"/>
  <c r="MW536" i="87" s="1"/>
  <c r="MT520" i="87"/>
  <c r="MU520" i="87" s="1"/>
  <c r="MV520" i="87" s="1"/>
  <c r="MW520" i="87" s="1"/>
  <c r="MT477" i="87"/>
  <c r="MU477" i="87" s="1"/>
  <c r="MV477" i="87" s="1"/>
  <c r="MT461" i="87"/>
  <c r="MU461" i="87" s="1"/>
  <c r="MV461" i="87" s="1"/>
  <c r="MW461" i="87" s="1"/>
  <c r="MT413" i="87"/>
  <c r="MU413" i="87" s="1"/>
  <c r="MV413" i="87" s="1"/>
  <c r="MW413" i="87" s="1"/>
  <c r="MT237" i="87"/>
  <c r="MU237" i="87" s="1"/>
  <c r="MV237" i="87" s="1"/>
  <c r="MW237" i="87" s="1"/>
  <c r="MT200" i="87"/>
  <c r="MU200" i="87" s="1"/>
  <c r="MV200" i="87" s="1"/>
  <c r="MW200" i="87" s="1"/>
  <c r="MT189" i="87"/>
  <c r="MU189" i="87" s="1"/>
  <c r="MV189" i="87" s="1"/>
  <c r="MT8" i="87"/>
  <c r="MU8" i="87" s="1"/>
  <c r="MV8" i="87" s="1"/>
  <c r="MW8" i="87" s="1"/>
  <c r="MX499" i="87"/>
  <c r="OB537" i="87" a="1"/>
  <c r="OB537" i="87" s="1"/>
  <c r="NW537" i="87" a="1"/>
  <c r="NW537" i="87" s="1"/>
  <c r="NT537" i="87"/>
  <c r="NR537" i="87"/>
  <c r="OD537" i="87" a="1"/>
  <c r="OD537" i="87" s="1"/>
  <c r="NV537" i="87" a="1"/>
  <c r="NV537" i="87" s="1"/>
  <c r="OC521" i="87" a="1"/>
  <c r="OC521" i="87" s="1"/>
  <c r="OD521" i="87" a="1"/>
  <c r="OD521" i="87" s="1"/>
  <c r="NV521" i="87" a="1"/>
  <c r="NV521" i="87" s="1"/>
  <c r="NW521" i="87" a="1"/>
  <c r="NW521" i="87" s="1"/>
  <c r="NT521" i="87"/>
  <c r="NR521" i="87"/>
  <c r="NX521" i="87" a="1"/>
  <c r="NX521" i="87" s="1"/>
  <c r="OC505" i="87" a="1"/>
  <c r="OC505" i="87" s="1"/>
  <c r="NX505" i="87" a="1"/>
  <c r="NX505" i="87" s="1"/>
  <c r="OB505" i="87" a="1"/>
  <c r="OB505" i="87" s="1"/>
  <c r="NV505" i="87" a="1"/>
  <c r="NV505" i="87" s="1"/>
  <c r="NT505" i="87"/>
  <c r="NR505" i="87"/>
  <c r="OD505" i="87" a="1"/>
  <c r="OD505" i="87" s="1"/>
  <c r="NV477" i="87" a="1"/>
  <c r="NV477" i="87" s="1"/>
  <c r="NX477" i="87" a="1"/>
  <c r="NX477" i="87" s="1"/>
  <c r="OD477" i="87" a="1"/>
  <c r="OD477" i="87" s="1"/>
  <c r="NR477" i="87"/>
  <c r="NU477" i="87"/>
  <c r="OB461" i="87" a="1"/>
  <c r="OB461" i="87" s="1"/>
  <c r="NW461" i="87" a="1"/>
  <c r="NW461" i="87" s="1"/>
  <c r="OC461" i="87" a="1"/>
  <c r="OC461" i="87" s="1"/>
  <c r="NX461" i="87" a="1"/>
  <c r="NX461" i="87" s="1"/>
  <c r="NR461" i="87"/>
  <c r="NV461" i="87" a="1"/>
  <c r="NV461" i="87" s="1"/>
  <c r="NU461" i="87"/>
  <c r="NT461" i="87"/>
  <c r="OB437" i="87" a="1"/>
  <c r="OB437" i="87" s="1"/>
  <c r="NR437" i="87"/>
  <c r="NX437" i="87" a="1"/>
  <c r="NX437" i="87" s="1"/>
  <c r="OB429" i="87" a="1"/>
  <c r="OB429" i="87" s="1"/>
  <c r="NT429" i="87"/>
  <c r="OC417" i="87" a="1"/>
  <c r="OC417" i="87" s="1"/>
  <c r="OD417" i="87" a="1"/>
  <c r="OD417" i="87" s="1"/>
  <c r="NX417" i="87" a="1"/>
  <c r="NX417" i="87" s="1"/>
  <c r="OB417" i="87" a="1"/>
  <c r="OB417" i="87" s="1"/>
  <c r="NW417" i="87" a="1"/>
  <c r="NW417" i="87" s="1"/>
  <c r="NU417" i="87"/>
  <c r="NT417" i="87"/>
  <c r="NR417" i="87"/>
  <c r="OB389" i="87" a="1"/>
  <c r="OB389" i="87" s="1"/>
  <c r="NV389" i="87" a="1"/>
  <c r="NV389" i="87" s="1"/>
  <c r="NX389" i="87" a="1"/>
  <c r="NX389" i="87" s="1"/>
  <c r="OC389" i="87" a="1"/>
  <c r="OC389" i="87" s="1"/>
  <c r="NR389" i="87"/>
  <c r="NW389" i="87" a="1"/>
  <c r="NW389" i="87" s="1"/>
  <c r="OB373" i="87" a="1"/>
  <c r="OB373" i="87" s="1"/>
  <c r="NW373" i="87" a="1"/>
  <c r="NW373" i="87" s="1"/>
  <c r="OD373" i="87" a="1"/>
  <c r="OD373" i="87" s="1"/>
  <c r="NV373" i="87" a="1"/>
  <c r="NV373" i="87" s="1"/>
  <c r="NR373" i="87"/>
  <c r="NX373" i="87" a="1"/>
  <c r="NX373" i="87" s="1"/>
  <c r="NX357" i="87" a="1"/>
  <c r="NX357" i="87" s="1"/>
  <c r="OC357" i="87" a="1"/>
  <c r="OC357" i="87" s="1"/>
  <c r="NR357" i="87"/>
  <c r="OD357" i="87" a="1"/>
  <c r="OD357" i="87" s="1"/>
  <c r="NW357" i="87" a="1"/>
  <c r="NW357" i="87" s="1"/>
  <c r="NV341" i="87" a="1"/>
  <c r="NV341" i="87" s="1"/>
  <c r="NX341" i="87" a="1"/>
  <c r="NX341" i="87" s="1"/>
  <c r="OD341" i="87" a="1"/>
  <c r="OD341" i="87" s="1"/>
  <c r="NR341" i="87"/>
  <c r="OB341" i="87" a="1"/>
  <c r="OB341" i="87" s="1"/>
  <c r="OC325" i="87" a="1"/>
  <c r="OC325" i="87" s="1"/>
  <c r="NX325" i="87" a="1"/>
  <c r="NX325" i="87" s="1"/>
  <c r="OD325" i="87" a="1"/>
  <c r="OD325" i="87" s="1"/>
  <c r="NW325" i="87" a="1"/>
  <c r="NW325" i="87" s="1"/>
  <c r="NR325" i="87"/>
  <c r="OB325" i="87" a="1"/>
  <c r="OB325" i="87" s="1"/>
  <c r="NV325" i="87" a="1"/>
  <c r="NV325" i="87" s="1"/>
  <c r="OC309" i="87" a="1"/>
  <c r="OC309" i="87" s="1"/>
  <c r="NV309" i="87" a="1"/>
  <c r="NV309" i="87" s="1"/>
  <c r="NW309" i="87" a="1"/>
  <c r="NW309" i="87" s="1"/>
  <c r="OB309" i="87" a="1"/>
  <c r="OB309" i="87" s="1"/>
  <c r="OD309" i="87" a="1"/>
  <c r="OD309" i="87" s="1"/>
  <c r="NX309" i="87" a="1"/>
  <c r="NX309" i="87" s="1"/>
  <c r="NR309" i="87"/>
  <c r="OD297" i="87" a="1"/>
  <c r="OD297" i="87" s="1"/>
  <c r="NX297" i="87" a="1"/>
  <c r="NX297" i="87" s="1"/>
  <c r="OB297" i="87" a="1"/>
  <c r="OB297" i="87" s="1"/>
  <c r="NR297" i="87"/>
  <c r="OC285" i="87" a="1"/>
  <c r="OC285" i="87" s="1"/>
  <c r="NW285" i="87" a="1"/>
  <c r="NW285" i="87" s="1"/>
  <c r="OB285" i="87" a="1"/>
  <c r="OB285" i="87" s="1"/>
  <c r="NV285" i="87" a="1"/>
  <c r="NV285" i="87" s="1"/>
  <c r="NX285" i="87" a="1"/>
  <c r="NX285" i="87" s="1"/>
  <c r="NR285" i="87"/>
  <c r="NU285" i="87"/>
  <c r="NT285" i="87"/>
  <c r="OC277" i="87" a="1"/>
  <c r="OC277" i="87" s="1"/>
  <c r="NX277" i="87" a="1"/>
  <c r="NX277" i="87" s="1"/>
  <c r="OB277" i="87" a="1"/>
  <c r="OB277" i="87" s="1"/>
  <c r="OD277" i="87" a="1"/>
  <c r="OD277" i="87" s="1"/>
  <c r="NW277" i="87" a="1"/>
  <c r="NW277" i="87" s="1"/>
  <c r="NR277" i="87"/>
  <c r="NV277" i="87" a="1"/>
  <c r="NV277" i="87" s="1"/>
  <c r="OD261" i="87" a="1"/>
  <c r="OD261" i="87" s="1"/>
  <c r="NV261" i="87" a="1"/>
  <c r="NV261" i="87" s="1"/>
  <c r="OB261" i="87" a="1"/>
  <c r="OB261" i="87" s="1"/>
  <c r="NX261" i="87" a="1"/>
  <c r="NX261" i="87" s="1"/>
  <c r="NR261" i="87"/>
  <c r="OC261" i="87" a="1"/>
  <c r="OC261" i="87" s="1"/>
  <c r="NW261" i="87" a="1"/>
  <c r="NW261" i="87" s="1"/>
  <c r="OC249" i="87" a="1"/>
  <c r="OC249" i="87" s="1"/>
  <c r="NX249" i="87" a="1"/>
  <c r="NX249" i="87" s="1"/>
  <c r="NW249" i="87" a="1"/>
  <c r="NW249" i="87" s="1"/>
  <c r="OD249" i="87" a="1"/>
  <c r="OD249" i="87" s="1"/>
  <c r="NR249" i="87"/>
  <c r="NV249" i="87" a="1"/>
  <c r="NV249" i="87" s="1"/>
  <c r="OC229" i="87" a="1"/>
  <c r="OC229" i="87" s="1"/>
  <c r="NX229" i="87" a="1"/>
  <c r="NX229" i="87" s="1"/>
  <c r="NV229" i="87" a="1"/>
  <c r="NV229" i="87" s="1"/>
  <c r="OB229" i="87" a="1"/>
  <c r="OB229" i="87" s="1"/>
  <c r="NR229" i="87"/>
  <c r="NW229" i="87" a="1"/>
  <c r="NW229" i="87" s="1"/>
  <c r="OC197" i="87" a="1"/>
  <c r="OC197" i="87" s="1"/>
  <c r="NX197" i="87" a="1"/>
  <c r="NX197" i="87" s="1"/>
  <c r="OB197" i="87" a="1"/>
  <c r="OB197" i="87" s="1"/>
  <c r="NW197" i="87" a="1"/>
  <c r="NW197" i="87" s="1"/>
  <c r="NR197" i="87"/>
  <c r="OD197" i="87" a="1"/>
  <c r="OD197" i="87" s="1"/>
  <c r="NV197" i="87" a="1"/>
  <c r="NV197" i="87" s="1"/>
  <c r="OB173" i="87" a="1"/>
  <c r="OB173" i="87" s="1"/>
  <c r="NX173" i="87" a="1"/>
  <c r="NX173" i="87" s="1"/>
  <c r="OD173" i="87" a="1"/>
  <c r="OD173" i="87" s="1"/>
  <c r="NW173" i="87" a="1"/>
  <c r="NW173" i="87" s="1"/>
  <c r="OC173" i="87" a="1"/>
  <c r="OC173" i="87" s="1"/>
  <c r="NV173" i="87" a="1"/>
  <c r="NV173" i="87" s="1"/>
  <c r="NR173" i="87"/>
  <c r="NU173" i="87"/>
  <c r="NT173" i="87"/>
  <c r="OD165" i="87" a="1"/>
  <c r="OD165" i="87" s="1"/>
  <c r="NW165" i="87" a="1"/>
  <c r="NW165" i="87" s="1"/>
  <c r="OB165" i="87" a="1"/>
  <c r="OB165" i="87" s="1"/>
  <c r="NX165" i="87" a="1"/>
  <c r="NX165" i="87" s="1"/>
  <c r="NR165" i="87"/>
  <c r="OC165" i="87" a="1"/>
  <c r="OC165" i="87" s="1"/>
  <c r="NV165" i="87" a="1"/>
  <c r="NV165" i="87" s="1"/>
  <c r="OD137" i="87" a="1"/>
  <c r="OD137" i="87" s="1"/>
  <c r="NV137" i="87" a="1"/>
  <c r="NV137" i="87" s="1"/>
  <c r="NR137" i="87"/>
  <c r="OB137" i="87" a="1"/>
  <c r="OB137" i="87" s="1"/>
  <c r="OC113" i="87" a="1"/>
  <c r="OC113" i="87" s="1"/>
  <c r="NW113" i="87" a="1"/>
  <c r="NW113" i="87" s="1"/>
  <c r="OB113" i="87" a="1"/>
  <c r="OB113" i="87" s="1"/>
  <c r="OD113" i="87" a="1"/>
  <c r="OD113" i="87" s="1"/>
  <c r="NU113" i="87"/>
  <c r="NT113" i="87"/>
  <c r="NR113" i="87"/>
  <c r="NX113" i="87" a="1"/>
  <c r="NX113" i="87" s="1"/>
  <c r="OD89" i="87" a="1"/>
  <c r="OD89" i="87" s="1"/>
  <c r="OC89" i="87" a="1"/>
  <c r="OC89" i="87" s="1"/>
  <c r="NW89" i="87" a="1"/>
  <c r="NW89" i="87" s="1"/>
  <c r="NV89" i="87" a="1"/>
  <c r="NV89" i="87" s="1"/>
  <c r="NR89" i="87"/>
  <c r="NX77" i="87" a="1"/>
  <c r="NX77" i="87" s="1"/>
  <c r="OB77" i="87" a="1"/>
  <c r="OB77" i="87" s="1"/>
  <c r="OD77" i="87" a="1"/>
  <c r="OD77" i="87" s="1"/>
  <c r="NR77" i="87"/>
  <c r="NU77" i="87"/>
  <c r="NT77" i="87"/>
  <c r="OD57" i="87" a="1"/>
  <c r="OD57" i="87" s="1"/>
  <c r="NV57" i="87" a="1"/>
  <c r="NV57" i="87" s="1"/>
  <c r="OB57" i="87" a="1"/>
  <c r="OB57" i="87" s="1"/>
  <c r="NX57" i="87" a="1"/>
  <c r="NX57" i="87" s="1"/>
  <c r="NR57" i="87"/>
  <c r="OD37" i="87" a="1"/>
  <c r="OD37" i="87" s="1"/>
  <c r="OC37" i="87" a="1"/>
  <c r="OC37" i="87" s="1"/>
  <c r="NW37" i="87" a="1"/>
  <c r="NW37" i="87" s="1"/>
  <c r="NV37" i="87" a="1"/>
  <c r="NV37" i="87" s="1"/>
  <c r="OB37" i="87" a="1"/>
  <c r="OB37" i="87" s="1"/>
  <c r="NR37" i="87"/>
  <c r="OC29" i="87" a="1"/>
  <c r="OC29" i="87" s="1"/>
  <c r="OD29" i="87" a="1"/>
  <c r="OD29" i="87" s="1"/>
  <c r="NV29" i="87" a="1"/>
  <c r="NV29" i="87" s="1"/>
  <c r="OB29" i="87" a="1"/>
  <c r="OB29" i="87" s="1"/>
  <c r="NW29" i="87" a="1"/>
  <c r="NW29" i="87" s="1"/>
  <c r="NR29" i="87"/>
  <c r="NX29" i="87" a="1"/>
  <c r="NX29" i="87" s="1"/>
  <c r="NT29" i="87"/>
  <c r="NX13" i="87" a="1"/>
  <c r="NX13" i="87" s="1"/>
  <c r="OC13" i="87" a="1"/>
  <c r="OC13" i="87" s="1"/>
  <c r="NW13" i="87" a="1"/>
  <c r="NW13" i="87" s="1"/>
  <c r="NV13" i="87" a="1"/>
  <c r="NV13" i="87" s="1"/>
  <c r="NR13" i="87"/>
  <c r="OD13" i="87" a="1"/>
  <c r="OD13" i="87" s="1"/>
  <c r="NU13" i="87"/>
  <c r="NT13" i="87"/>
  <c r="OD5" i="87" a="1"/>
  <c r="OD5" i="87" s="1"/>
  <c r="NV5" i="87" a="1"/>
  <c r="NV5" i="87" s="1"/>
  <c r="OC5" i="87" a="1"/>
  <c r="OC5" i="87" s="1"/>
  <c r="NX5" i="87" a="1"/>
  <c r="NX5" i="87" s="1"/>
  <c r="NR5" i="87"/>
  <c r="OB5" i="87" a="1"/>
  <c r="OB5" i="87" s="1"/>
  <c r="NU5" i="87"/>
  <c r="OC515" i="87" a="1"/>
  <c r="OC515" i="87" s="1"/>
  <c r="NV515" i="87" a="1"/>
  <c r="NV515" i="87" s="1"/>
  <c r="OD515" i="87" a="1"/>
  <c r="OD515" i="87" s="1"/>
  <c r="OB515" i="87" a="1"/>
  <c r="OB515" i="87" s="1"/>
  <c r="NW515" i="87" a="1"/>
  <c r="NW515" i="87" s="1"/>
  <c r="NS515" i="87"/>
  <c r="NQ515" i="87"/>
  <c r="NM515" i="87"/>
  <c r="OB504" i="87" a="1"/>
  <c r="OB504" i="87" s="1"/>
  <c r="NV504" i="87" a="1"/>
  <c r="NV504" i="87" s="1"/>
  <c r="OD476" i="87" a="1"/>
  <c r="OD476" i="87" s="1"/>
  <c r="NW476" i="87" a="1"/>
  <c r="NW476" i="87" s="1"/>
  <c r="NU476" i="87"/>
  <c r="OC476" i="87" a="1"/>
  <c r="OC476" i="87" s="1"/>
  <c r="NX476" i="87" a="1"/>
  <c r="NX476" i="87" s="1"/>
  <c r="NS476" i="87"/>
  <c r="NQ476" i="87"/>
  <c r="NM476" i="87"/>
  <c r="OD467" i="87" a="1"/>
  <c r="OD467" i="87" s="1"/>
  <c r="NX467" i="87" a="1"/>
  <c r="NX467" i="87" s="1"/>
  <c r="OB467" i="87" a="1"/>
  <c r="OB467" i="87" s="1"/>
  <c r="OC467" i="87" a="1"/>
  <c r="OC467" i="87" s="1"/>
  <c r="NV467" i="87" a="1"/>
  <c r="NV467" i="87" s="1"/>
  <c r="NS467" i="87"/>
  <c r="NQ467" i="87"/>
  <c r="NM467" i="87"/>
  <c r="OD456" i="87" a="1"/>
  <c r="OD456" i="87" s="1"/>
  <c r="NX456" i="87" a="1"/>
  <c r="NX456" i="87" s="1"/>
  <c r="NU456" i="87"/>
  <c r="NW456" i="87" a="1"/>
  <c r="NW456" i="87" s="1"/>
  <c r="OB456" i="87" a="1"/>
  <c r="OB456" i="87" s="1"/>
  <c r="NV456" i="87" a="1"/>
  <c r="NV456" i="87" s="1"/>
  <c r="NS456" i="87"/>
  <c r="NQ456" i="87"/>
  <c r="NM456" i="87"/>
  <c r="OB451" i="87" a="1"/>
  <c r="OB451" i="87" s="1"/>
  <c r="NV451" i="87" a="1"/>
  <c r="NV451" i="87" s="1"/>
  <c r="OD451" i="87" a="1"/>
  <c r="OD451" i="87" s="1"/>
  <c r="NS451" i="87"/>
  <c r="NQ451" i="87"/>
  <c r="NM451" i="87"/>
  <c r="OC424" i="87" a="1"/>
  <c r="OC424" i="87" s="1"/>
  <c r="NV424" i="87" a="1"/>
  <c r="NV424" i="87" s="1"/>
  <c r="NX424" i="87" a="1"/>
  <c r="NX424" i="87" s="1"/>
  <c r="NU424" i="87"/>
  <c r="OD424" i="87" a="1"/>
  <c r="OD424" i="87" s="1"/>
  <c r="OB424" i="87" a="1"/>
  <c r="OB424" i="87" s="1"/>
  <c r="NT424" i="87"/>
  <c r="NS424" i="87"/>
  <c r="NQ424" i="87"/>
  <c r="NM424" i="87"/>
  <c r="OD419" i="87" a="1"/>
  <c r="OD419" i="87" s="1"/>
  <c r="OB419" i="87" a="1"/>
  <c r="OB419" i="87" s="1"/>
  <c r="NV419" i="87" a="1"/>
  <c r="NV419" i="87" s="1"/>
  <c r="OC419" i="87" a="1"/>
  <c r="OC419" i="87" s="1"/>
  <c r="NS419" i="87"/>
  <c r="NQ419" i="87"/>
  <c r="NM419" i="87"/>
  <c r="OD408" i="87" a="1"/>
  <c r="OD408" i="87" s="1"/>
  <c r="NW408" i="87" a="1"/>
  <c r="NW408" i="87" s="1"/>
  <c r="NU408" i="87"/>
  <c r="OC408" i="87" a="1"/>
  <c r="OC408" i="87" s="1"/>
  <c r="NV408" i="87" a="1"/>
  <c r="NV408" i="87" s="1"/>
  <c r="OB408" i="87" a="1"/>
  <c r="OB408" i="87" s="1"/>
  <c r="NX408" i="87" a="1"/>
  <c r="NX408" i="87" s="1"/>
  <c r="NT408" i="87"/>
  <c r="NS408" i="87"/>
  <c r="NQ408" i="87"/>
  <c r="NM408" i="87"/>
  <c r="OD399" i="87" a="1"/>
  <c r="OD399" i="87" s="1"/>
  <c r="OC399" i="87" a="1"/>
  <c r="OC399" i="87" s="1"/>
  <c r="NX399" i="87" a="1"/>
  <c r="NX399" i="87" s="1"/>
  <c r="NS399" i="87"/>
  <c r="NQ399" i="87"/>
  <c r="NM399" i="87"/>
  <c r="OB399" i="87" a="1"/>
  <c r="OB399" i="87" s="1"/>
  <c r="OB336" i="87" a="1"/>
  <c r="OB336" i="87" s="1"/>
  <c r="NX336" i="87" a="1"/>
  <c r="NX336" i="87" s="1"/>
  <c r="NV336" i="87" a="1"/>
  <c r="NV336" i="87" s="1"/>
  <c r="NU336" i="87"/>
  <c r="OD336" i="87" a="1"/>
  <c r="OD336" i="87" s="1"/>
  <c r="NS336" i="87"/>
  <c r="NQ336" i="87"/>
  <c r="NM336" i="87"/>
  <c r="OC87" i="87" a="1"/>
  <c r="OC87" i="87" s="1"/>
  <c r="NW87" i="87" a="1"/>
  <c r="NW87" i="87" s="1"/>
  <c r="NV87" i="87" a="1"/>
  <c r="NV87" i="87" s="1"/>
  <c r="OD87" i="87" a="1"/>
  <c r="OD87" i="87" s="1"/>
  <c r="NT87" i="87"/>
  <c r="NS87" i="87"/>
  <c r="NQ87" i="87"/>
  <c r="NM87" i="87"/>
  <c r="OB87" i="87" a="1"/>
  <c r="OB87" i="87" s="1"/>
  <c r="NU87" i="87"/>
  <c r="OD76" i="87" a="1"/>
  <c r="OD76" i="87" s="1"/>
  <c r="NX76" i="87" a="1"/>
  <c r="NX76" i="87" s="1"/>
  <c r="NW76" i="87" a="1"/>
  <c r="NW76" i="87" s="1"/>
  <c r="NU76" i="87"/>
  <c r="NV76" i="87" a="1"/>
  <c r="NV76" i="87" s="1"/>
  <c r="OC76" i="87" a="1"/>
  <c r="OC76" i="87" s="1"/>
  <c r="NT76" i="87"/>
  <c r="OB76" i="87" a="1"/>
  <c r="OB76" i="87" s="1"/>
  <c r="NS76" i="87"/>
  <c r="NQ76" i="87"/>
  <c r="NM76" i="87"/>
  <c r="OB59" i="87" a="1"/>
  <c r="OB59" i="87" s="1"/>
  <c r="NV59" i="87" a="1"/>
  <c r="NV59" i="87" s="1"/>
  <c r="NU59" i="87"/>
  <c r="OD59" i="87" a="1"/>
  <c r="OD59" i="87" s="1"/>
  <c r="NX59" i="87" a="1"/>
  <c r="NX59" i="87" s="1"/>
  <c r="NS59" i="87"/>
  <c r="NQ59" i="87"/>
  <c r="NM59" i="87"/>
  <c r="OC59" i="87" a="1"/>
  <c r="OC59" i="87" s="1"/>
  <c r="NW59" i="87" a="1"/>
  <c r="NW59" i="87" s="1"/>
  <c r="OB39" i="87" a="1"/>
  <c r="OB39" i="87" s="1"/>
  <c r="NX39" i="87" a="1"/>
  <c r="NX39" i="87" s="1"/>
  <c r="OD39" i="87" a="1"/>
  <c r="OD39" i="87" s="1"/>
  <c r="NU39" i="87"/>
  <c r="NS39" i="87"/>
  <c r="NQ39" i="87"/>
  <c r="NM39" i="87"/>
  <c r="OD32" i="87" a="1"/>
  <c r="OD32" i="87" s="1"/>
  <c r="NX32" i="87" a="1"/>
  <c r="NX32" i="87" s="1"/>
  <c r="NU32" i="87"/>
  <c r="OB32" i="87" a="1"/>
  <c r="OB32" i="87" s="1"/>
  <c r="NV32" i="87" a="1"/>
  <c r="NV32" i="87" s="1"/>
  <c r="NS32" i="87"/>
  <c r="NQ32" i="87"/>
  <c r="NM32" i="87"/>
  <c r="OC20" i="87" a="1"/>
  <c r="OC20" i="87" s="1"/>
  <c r="NX20" i="87" a="1"/>
  <c r="NX20" i="87" s="1"/>
  <c r="NU20" i="87"/>
  <c r="NV20" i="87" a="1"/>
  <c r="NV20" i="87" s="1"/>
  <c r="OB20" i="87" a="1"/>
  <c r="OB20" i="87" s="1"/>
  <c r="NS20" i="87"/>
  <c r="NQ20" i="87"/>
  <c r="NM20" i="87"/>
  <c r="OB15" i="87" a="1"/>
  <c r="OB15" i="87" s="1"/>
  <c r="NV15" i="87" a="1"/>
  <c r="NV15" i="87" s="1"/>
  <c r="NW15" i="87" a="1"/>
  <c r="NW15" i="87" s="1"/>
  <c r="NS15" i="87"/>
  <c r="NQ15" i="87"/>
  <c r="NM15" i="87"/>
  <c r="OD15" i="87" a="1"/>
  <c r="OD15" i="87" s="1"/>
  <c r="OC4" i="87" a="1"/>
  <c r="OC4" i="87" s="1"/>
  <c r="NV4" i="87" a="1"/>
  <c r="NV4" i="87" s="1"/>
  <c r="NU4" i="87"/>
  <c r="NX4" i="87" a="1"/>
  <c r="NX4" i="87" s="1"/>
  <c r="NW4" i="87" a="1"/>
  <c r="NW4" i="87" s="1"/>
  <c r="NS4" i="87"/>
  <c r="NQ4" i="87"/>
  <c r="NM4" i="87"/>
  <c r="ON534" i="87"/>
  <c r="OL534" i="87"/>
  <c r="OK534" i="87"/>
  <c r="OI534" i="87"/>
  <c r="OG534" i="87"/>
  <c r="OE534" i="87"/>
  <c r="OF534" i="87"/>
  <c r="OA534" i="87"/>
  <c r="OJ534" i="87"/>
  <c r="OH534" i="87"/>
  <c r="OR534" i="87" s="1"/>
  <c r="OO534" i="87"/>
  <c r="ON526" i="87"/>
  <c r="OL526" i="87"/>
  <c r="OK526" i="87"/>
  <c r="OI526" i="87"/>
  <c r="OG526" i="87"/>
  <c r="OE526" i="87"/>
  <c r="OJ526" i="87"/>
  <c r="OO526" i="87"/>
  <c r="OH526" i="87"/>
  <c r="OR526" i="87" s="1"/>
  <c r="OA526" i="87"/>
  <c r="OF526" i="87"/>
  <c r="ON518" i="87"/>
  <c r="OL518" i="87"/>
  <c r="OK518" i="87"/>
  <c r="OI518" i="87"/>
  <c r="OG518" i="87"/>
  <c r="OE518" i="87"/>
  <c r="OF518" i="87"/>
  <c r="OA518" i="87"/>
  <c r="OO518" i="87"/>
  <c r="OJ518" i="87"/>
  <c r="NZ518" i="87"/>
  <c r="ON510" i="87"/>
  <c r="OL510" i="87"/>
  <c r="OK510" i="87"/>
  <c r="OI510" i="87"/>
  <c r="OG510" i="87"/>
  <c r="OE510" i="87"/>
  <c r="OJ510" i="87"/>
  <c r="OO510" i="87"/>
  <c r="OF510" i="87"/>
  <c r="NY510" i="87"/>
  <c r="NZ510" i="87"/>
  <c r="OH510" i="87"/>
  <c r="OR510" i="87" s="1"/>
  <c r="OH502" i="87"/>
  <c r="OR502" i="87" s="1"/>
  <c r="ON494" i="87"/>
  <c r="OL494" i="87"/>
  <c r="OK494" i="87"/>
  <c r="OI494" i="87"/>
  <c r="OG494" i="87"/>
  <c r="OE494" i="87"/>
  <c r="OO494" i="87"/>
  <c r="OJ494" i="87"/>
  <c r="NZ494" i="87"/>
  <c r="NY494" i="87"/>
  <c r="OL486" i="87"/>
  <c r="OE486" i="87"/>
  <c r="OJ486" i="87"/>
  <c r="OL478" i="87"/>
  <c r="OE478" i="87"/>
  <c r="ON470" i="87"/>
  <c r="OL470" i="87"/>
  <c r="OK470" i="87"/>
  <c r="OI470" i="87"/>
  <c r="OG470" i="87"/>
  <c r="OE470" i="87"/>
  <c r="OF470" i="87"/>
  <c r="OA470" i="87"/>
  <c r="OJ470" i="87"/>
  <c r="OO470" i="87"/>
  <c r="OH470" i="87"/>
  <c r="OR470" i="87" s="1"/>
  <c r="NZ470" i="87"/>
  <c r="OH462" i="87"/>
  <c r="OR462" i="87" s="1"/>
  <c r="ON454" i="87"/>
  <c r="OL454" i="87"/>
  <c r="OK454" i="87"/>
  <c r="OI454" i="87"/>
  <c r="OG454" i="87"/>
  <c r="OE454" i="87"/>
  <c r="OF454" i="87"/>
  <c r="OA454" i="87"/>
  <c r="OO454" i="87"/>
  <c r="OJ454" i="87"/>
  <c r="OH454" i="87"/>
  <c r="OR454" i="87" s="1"/>
  <c r="NY454" i="87"/>
  <c r="NZ454" i="87"/>
  <c r="ON446" i="87"/>
  <c r="OL446" i="87"/>
  <c r="OK446" i="87"/>
  <c r="OI446" i="87"/>
  <c r="OG446" i="87"/>
  <c r="OE446" i="87"/>
  <c r="OJ446" i="87"/>
  <c r="OF446" i="87"/>
  <c r="NY446" i="87"/>
  <c r="OH446" i="87"/>
  <c r="OR446" i="87" s="1"/>
  <c r="NZ446" i="87"/>
  <c r="ON438" i="87"/>
  <c r="OL438" i="87"/>
  <c r="OK438" i="87"/>
  <c r="OI438" i="87"/>
  <c r="OG438" i="87"/>
  <c r="OE438" i="87"/>
  <c r="OF438" i="87"/>
  <c r="OA438" i="87"/>
  <c r="OJ438" i="87"/>
  <c r="OO438" i="87"/>
  <c r="OH438" i="87"/>
  <c r="OR438" i="87" s="1"/>
  <c r="NY438" i="87"/>
  <c r="ON430" i="87"/>
  <c r="OL430" i="87"/>
  <c r="OK430" i="87"/>
  <c r="OI430" i="87"/>
  <c r="OG430" i="87"/>
  <c r="OE430" i="87"/>
  <c r="OO430" i="87"/>
  <c r="OJ430" i="87"/>
  <c r="NZ430" i="87"/>
  <c r="OA430" i="87"/>
  <c r="OF430" i="87"/>
  <c r="OI414" i="87"/>
  <c r="OO414" i="87"/>
  <c r="ON406" i="87"/>
  <c r="OL406" i="87"/>
  <c r="OK406" i="87"/>
  <c r="OI406" i="87"/>
  <c r="OG406" i="87"/>
  <c r="OE406" i="87"/>
  <c r="OF406" i="87"/>
  <c r="OA406" i="87"/>
  <c r="OJ406" i="87"/>
  <c r="OH406" i="87"/>
  <c r="OR406" i="87" s="1"/>
  <c r="OO406" i="87"/>
  <c r="NY406" i="87"/>
  <c r="NZ406" i="87"/>
  <c r="ON390" i="87"/>
  <c r="OL390" i="87"/>
  <c r="OK390" i="87"/>
  <c r="OI390" i="87"/>
  <c r="OG390" i="87"/>
  <c r="OE390" i="87"/>
  <c r="OF390" i="87"/>
  <c r="OA390" i="87"/>
  <c r="OO390" i="87"/>
  <c r="OJ390" i="87"/>
  <c r="OH390" i="87"/>
  <c r="OR390" i="87" s="1"/>
  <c r="NY390" i="87"/>
  <c r="ON382" i="87"/>
  <c r="OO382" i="87" s="1"/>
  <c r="OK382" i="87"/>
  <c r="OJ382" i="87"/>
  <c r="OH382" i="87"/>
  <c r="OR382" i="87" s="1"/>
  <c r="ON374" i="87"/>
  <c r="OL374" i="87"/>
  <c r="OK374" i="87"/>
  <c r="OI374" i="87"/>
  <c r="OG374" i="87"/>
  <c r="OE374" i="87"/>
  <c r="OF374" i="87"/>
  <c r="OA374" i="87"/>
  <c r="OJ374" i="87"/>
  <c r="OH374" i="87"/>
  <c r="OR374" i="87" s="1"/>
  <c r="NY374" i="87"/>
  <c r="ON358" i="87"/>
  <c r="OL358" i="87"/>
  <c r="OK358" i="87"/>
  <c r="OI358" i="87"/>
  <c r="OG358" i="87"/>
  <c r="OE358" i="87"/>
  <c r="OO358" i="87"/>
  <c r="OF358" i="87"/>
  <c r="OA358" i="87"/>
  <c r="OJ358" i="87"/>
  <c r="OH358" i="87"/>
  <c r="OR358" i="87" s="1"/>
  <c r="NZ358" i="87"/>
  <c r="NY358" i="87"/>
  <c r="ON350" i="87"/>
  <c r="OO350" i="87" s="1"/>
  <c r="ON342" i="87"/>
  <c r="OL342" i="87"/>
  <c r="OK342" i="87"/>
  <c r="OI342" i="87"/>
  <c r="OG342" i="87"/>
  <c r="OE342" i="87"/>
  <c r="OF342" i="87"/>
  <c r="OA342" i="87"/>
  <c r="OJ342" i="87"/>
  <c r="OO342" i="87"/>
  <c r="OH342" i="87"/>
  <c r="OR342" i="87" s="1"/>
  <c r="NY342" i="87"/>
  <c r="ON334" i="87"/>
  <c r="OL334" i="87"/>
  <c r="OK334" i="87"/>
  <c r="OI334" i="87"/>
  <c r="OG334" i="87"/>
  <c r="OE334" i="87"/>
  <c r="OJ334" i="87"/>
  <c r="OO334" i="87"/>
  <c r="OA334" i="87"/>
  <c r="OH334" i="87"/>
  <c r="OR334" i="87" s="1"/>
  <c r="NY334" i="87"/>
  <c r="OI318" i="87"/>
  <c r="ON310" i="87"/>
  <c r="OL310" i="87"/>
  <c r="OK310" i="87"/>
  <c r="OI310" i="87"/>
  <c r="OG310" i="87"/>
  <c r="OE310" i="87"/>
  <c r="OF310" i="87"/>
  <c r="OA310" i="87"/>
  <c r="OJ310" i="87"/>
  <c r="OO310" i="87"/>
  <c r="OH310" i="87"/>
  <c r="OR310" i="87" s="1"/>
  <c r="NY310" i="87"/>
  <c r="NZ310" i="87"/>
  <c r="ON302" i="87"/>
  <c r="OO302" i="87" s="1"/>
  <c r="ON254" i="87"/>
  <c r="OL254" i="87"/>
  <c r="OK254" i="87"/>
  <c r="OI254" i="87"/>
  <c r="OG254" i="87"/>
  <c r="OE254" i="87"/>
  <c r="OJ254" i="87"/>
  <c r="OO254" i="87"/>
  <c r="OF254" i="87"/>
  <c r="NY254" i="87"/>
  <c r="NZ254" i="87"/>
  <c r="OH254" i="87"/>
  <c r="OR254" i="87" s="1"/>
  <c r="ON246" i="87"/>
  <c r="OO246" i="87" s="1"/>
  <c r="OH246" i="87"/>
  <c r="OR246" i="87" s="1"/>
  <c r="ON238" i="87"/>
  <c r="OL238" i="87"/>
  <c r="OK238" i="87"/>
  <c r="OI238" i="87"/>
  <c r="OG238" i="87"/>
  <c r="OE238" i="87"/>
  <c r="OO238" i="87"/>
  <c r="OJ238" i="87"/>
  <c r="NZ238" i="87"/>
  <c r="NY238" i="87"/>
  <c r="ON230" i="87"/>
  <c r="OL230" i="87"/>
  <c r="OK230" i="87"/>
  <c r="OI230" i="87"/>
  <c r="OG230" i="87"/>
  <c r="OE230" i="87"/>
  <c r="OO230" i="87"/>
  <c r="OF230" i="87"/>
  <c r="OA230" i="87"/>
  <c r="OJ230" i="87"/>
  <c r="OH230" i="87"/>
  <c r="OR230" i="87" s="1"/>
  <c r="NZ230" i="87"/>
  <c r="ON222" i="87"/>
  <c r="OO222" i="87" s="1"/>
  <c r="ON214" i="87"/>
  <c r="OL214" i="87"/>
  <c r="OI214" i="87"/>
  <c r="OG214" i="87"/>
  <c r="OE214" i="87"/>
  <c r="OF214" i="87"/>
  <c r="OA214" i="87"/>
  <c r="OJ214" i="87"/>
  <c r="OO214" i="87"/>
  <c r="OK214" i="87"/>
  <c r="OH214" i="87"/>
  <c r="OR214" i="87" s="1"/>
  <c r="NZ214" i="87"/>
  <c r="ON206" i="87"/>
  <c r="OL206" i="87"/>
  <c r="OI206" i="87"/>
  <c r="OG206" i="87"/>
  <c r="OE206" i="87"/>
  <c r="OK206" i="87"/>
  <c r="OJ206" i="87"/>
  <c r="OO206" i="87"/>
  <c r="OA206" i="87"/>
  <c r="OH206" i="87"/>
  <c r="OR206" i="87" s="1"/>
  <c r="NZ206" i="87"/>
  <c r="ON198" i="87"/>
  <c r="OL198" i="87"/>
  <c r="OI198" i="87"/>
  <c r="OG198" i="87"/>
  <c r="OE198" i="87"/>
  <c r="OK198" i="87"/>
  <c r="OF198" i="87"/>
  <c r="OA198" i="87"/>
  <c r="OO198" i="87"/>
  <c r="OJ198" i="87"/>
  <c r="OH198" i="87"/>
  <c r="OR198" i="87" s="1"/>
  <c r="NY198" i="87"/>
  <c r="NZ198" i="87"/>
  <c r="ON182" i="87"/>
  <c r="OL182" i="87"/>
  <c r="OI182" i="87"/>
  <c r="OG182" i="87"/>
  <c r="OE182" i="87"/>
  <c r="OF182" i="87"/>
  <c r="OA182" i="87"/>
  <c r="OJ182" i="87"/>
  <c r="OO182" i="87"/>
  <c r="OH182" i="87"/>
  <c r="OR182" i="87" s="1"/>
  <c r="NY182" i="87"/>
  <c r="ON174" i="87"/>
  <c r="OL174" i="87"/>
  <c r="OI174" i="87"/>
  <c r="OG174" i="87"/>
  <c r="OE174" i="87"/>
  <c r="OO174" i="87"/>
  <c r="OJ174" i="87"/>
  <c r="OK174" i="87"/>
  <c r="NZ174" i="87"/>
  <c r="OA174" i="87"/>
  <c r="OF174" i="87"/>
  <c r="ON166" i="87"/>
  <c r="OO166" i="87" s="1"/>
  <c r="OH166" i="87"/>
  <c r="OR166" i="87" s="1"/>
  <c r="ON158" i="87"/>
  <c r="OL158" i="87"/>
  <c r="OI158" i="87"/>
  <c r="OG158" i="87"/>
  <c r="OE158" i="87"/>
  <c r="OJ158" i="87"/>
  <c r="OO158" i="87"/>
  <c r="OK158" i="87"/>
  <c r="OF158" i="87"/>
  <c r="NZ158" i="87"/>
  <c r="OA158" i="87"/>
  <c r="ON150" i="87"/>
  <c r="OO150" i="87" s="1"/>
  <c r="OH150" i="87"/>
  <c r="OR150" i="87" s="1"/>
  <c r="ON142" i="87"/>
  <c r="OL142" i="87"/>
  <c r="OI142" i="87"/>
  <c r="OG142" i="87"/>
  <c r="OE142" i="87"/>
  <c r="OK142" i="87"/>
  <c r="OJ142" i="87"/>
  <c r="OO142" i="87"/>
  <c r="OA142" i="87"/>
  <c r="OH142" i="87"/>
  <c r="OR142" i="87" s="1"/>
  <c r="OF142" i="87"/>
  <c r="NY142" i="87"/>
  <c r="NZ142" i="87"/>
  <c r="ON134" i="87"/>
  <c r="OO134" i="87" s="1"/>
  <c r="OJ134" i="87"/>
  <c r="OH134" i="87"/>
  <c r="OR134" i="87" s="1"/>
  <c r="ON118" i="87"/>
  <c r="OL118" i="87"/>
  <c r="OI118" i="87"/>
  <c r="OG118" i="87"/>
  <c r="OE118" i="87"/>
  <c r="OF118" i="87"/>
  <c r="OA118" i="87"/>
  <c r="OJ118" i="87"/>
  <c r="OH118" i="87"/>
  <c r="OR118" i="87" s="1"/>
  <c r="NY118" i="87"/>
  <c r="OO118" i="87"/>
  <c r="ON110" i="87"/>
  <c r="OL110" i="87"/>
  <c r="OI110" i="87"/>
  <c r="OG110" i="87"/>
  <c r="OE110" i="87"/>
  <c r="OO110" i="87"/>
  <c r="OJ110" i="87"/>
  <c r="OK110" i="87"/>
  <c r="NZ110" i="87"/>
  <c r="OA110" i="87"/>
  <c r="ON102" i="87"/>
  <c r="OL102" i="87"/>
  <c r="OI102" i="87"/>
  <c r="OG102" i="87"/>
  <c r="OE102" i="87"/>
  <c r="OO102" i="87"/>
  <c r="OF102" i="87"/>
  <c r="OA102" i="87"/>
  <c r="OK102" i="87"/>
  <c r="OJ102" i="87"/>
  <c r="OH102" i="87"/>
  <c r="OR102" i="87" s="1"/>
  <c r="NZ102" i="87"/>
  <c r="NY102" i="87"/>
  <c r="ON94" i="87"/>
  <c r="OL94" i="87"/>
  <c r="OI94" i="87"/>
  <c r="OG94" i="87"/>
  <c r="OE94" i="87"/>
  <c r="OJ94" i="87"/>
  <c r="OO94" i="87"/>
  <c r="OK94" i="87"/>
  <c r="OF94" i="87"/>
  <c r="NY94" i="87"/>
  <c r="NZ94" i="87"/>
  <c r="ON78" i="87"/>
  <c r="OL78" i="87"/>
  <c r="OI78" i="87"/>
  <c r="OG78" i="87"/>
  <c r="OE78" i="87"/>
  <c r="OK78" i="87"/>
  <c r="OJ78" i="87"/>
  <c r="OO78" i="87"/>
  <c r="OA78" i="87"/>
  <c r="OH78" i="87"/>
  <c r="OR78" i="87" s="1"/>
  <c r="NY78" i="87"/>
  <c r="ON70" i="87"/>
  <c r="OO70" i="87" s="1"/>
  <c r="OH70" i="87"/>
  <c r="OR70" i="87" s="1"/>
  <c r="ON54" i="87"/>
  <c r="OO54" i="87" s="1"/>
  <c r="OH54" i="87"/>
  <c r="ON46" i="87"/>
  <c r="OL46" i="87"/>
  <c r="OI46" i="87"/>
  <c r="OG46" i="87"/>
  <c r="OE46" i="87"/>
  <c r="OO46" i="87"/>
  <c r="OJ46" i="87"/>
  <c r="OK46" i="87"/>
  <c r="NZ46" i="87"/>
  <c r="NY46" i="87"/>
  <c r="OF46" i="87"/>
  <c r="ON38" i="87"/>
  <c r="OL38" i="87"/>
  <c r="OI38" i="87"/>
  <c r="OG38" i="87"/>
  <c r="OE38" i="87"/>
  <c r="OO38" i="87"/>
  <c r="OF38" i="87"/>
  <c r="OA38" i="87"/>
  <c r="OK38" i="87"/>
  <c r="OJ38" i="87"/>
  <c r="OH38" i="87"/>
  <c r="OR38" i="87" s="1"/>
  <c r="NZ38" i="87"/>
  <c r="NY38" i="87"/>
  <c r="ON30" i="87"/>
  <c r="OO30" i="87" s="1"/>
  <c r="ON22" i="87"/>
  <c r="OO22" i="87" s="1"/>
  <c r="OH22" i="87"/>
  <c r="ON14" i="87"/>
  <c r="OO14" i="87" s="1"/>
  <c r="OI14" i="87"/>
  <c r="OH14" i="87"/>
  <c r="OR14" i="87" s="1"/>
  <c r="OG6" i="87"/>
  <c r="OA6" i="87"/>
  <c r="NR476" i="87"/>
  <c r="NR404" i="87"/>
  <c r="NR76" i="87"/>
  <c r="NR20" i="87"/>
  <c r="NR4" i="87"/>
  <c r="NT389" i="87"/>
  <c r="NT357" i="87"/>
  <c r="NT336" i="87"/>
  <c r="NT325" i="87"/>
  <c r="NT304" i="87"/>
  <c r="NT261" i="87"/>
  <c r="NT229" i="87"/>
  <c r="NT197" i="87"/>
  <c r="NT165" i="87"/>
  <c r="NT59" i="87"/>
  <c r="NT37" i="87"/>
  <c r="NT5" i="87"/>
  <c r="NU522" i="87"/>
  <c r="NU458" i="87"/>
  <c r="NU437" i="87"/>
  <c r="NU426" i="87"/>
  <c r="NU394" i="87"/>
  <c r="NU373" i="87"/>
  <c r="NU362" i="87"/>
  <c r="NU341" i="87"/>
  <c r="NU309" i="87"/>
  <c r="NU277" i="87"/>
  <c r="NU266" i="87"/>
  <c r="NU149" i="87"/>
  <c r="NU138" i="87"/>
  <c r="NU30" i="87"/>
  <c r="NU15" i="87"/>
  <c r="NU2" i="87"/>
  <c r="NX15" i="87" a="1"/>
  <c r="NX15" i="87" s="1"/>
  <c r="NX71" i="87" a="1"/>
  <c r="NX71" i="87" s="1"/>
  <c r="NV77" i="87" a="1"/>
  <c r="NV77" i="87" s="1"/>
  <c r="NW169" i="87" a="1"/>
  <c r="NW169" i="87" s="1"/>
  <c r="NW336" i="87" a="1"/>
  <c r="NW336" i="87" s="1"/>
  <c r="NV399" i="87" a="1"/>
  <c r="NV399" i="87" s="1"/>
  <c r="NX419" i="87" a="1"/>
  <c r="NX419" i="87" s="1"/>
  <c r="NW424" i="87" a="1"/>
  <c r="NW424" i="87" s="1"/>
  <c r="NY518" i="87"/>
  <c r="NY214" i="87"/>
  <c r="NY158" i="87"/>
  <c r="NZ526" i="87"/>
  <c r="NZ374" i="87"/>
  <c r="OA494" i="87"/>
  <c r="OC32" i="87" a="1"/>
  <c r="OC32" i="87" s="1"/>
  <c r="OC77" i="87" a="1"/>
  <c r="OC77" i="87" s="1"/>
  <c r="OD229" i="87" a="1"/>
  <c r="OD229" i="87" s="1"/>
  <c r="OD285" i="87" a="1"/>
  <c r="OD285" i="87" s="1"/>
  <c r="OC336" i="87" a="1"/>
  <c r="OC336" i="87" s="1"/>
  <c r="OF494" i="87"/>
  <c r="OF238" i="87"/>
  <c r="OH518" i="87"/>
  <c r="OR518" i="87" s="1"/>
  <c r="OH350" i="87"/>
  <c r="OR350" i="87" s="1"/>
  <c r="OH94" i="87"/>
  <c r="OR94" i="87" s="1"/>
  <c r="OS77" i="87"/>
  <c r="QN509" i="87"/>
  <c r="QM509" i="87"/>
  <c r="QL509" i="87"/>
  <c r="QK509" i="87"/>
  <c r="QD509" i="87"/>
  <c r="QB509" i="87"/>
  <c r="QC509" i="87"/>
  <c r="QA509" i="87"/>
  <c r="PZ509" i="87"/>
  <c r="MX509" i="87"/>
  <c r="MW509" i="87" s="1"/>
  <c r="QN501" i="87"/>
  <c r="QM501" i="87"/>
  <c r="QL501" i="87"/>
  <c r="QK501" i="87"/>
  <c r="QD501" i="87"/>
  <c r="QB501" i="87"/>
  <c r="QC501" i="87"/>
  <c r="QA501" i="87"/>
  <c r="PZ501" i="87"/>
  <c r="MX501" i="87"/>
  <c r="QN485" i="87"/>
  <c r="QM485" i="87"/>
  <c r="QL485" i="87"/>
  <c r="QK485" i="87"/>
  <c r="QB485" i="87"/>
  <c r="QC485" i="87"/>
  <c r="QA485" i="87"/>
  <c r="PZ485" i="87"/>
  <c r="OS485" i="87"/>
  <c r="MX485" i="87"/>
  <c r="QN469" i="87"/>
  <c r="QM469" i="87"/>
  <c r="QL469" i="87"/>
  <c r="QK469" i="87"/>
  <c r="QB469" i="87"/>
  <c r="QC469" i="87"/>
  <c r="QA469" i="87"/>
  <c r="PZ469" i="87"/>
  <c r="OS469" i="87"/>
  <c r="MX469" i="87"/>
  <c r="QN453" i="87"/>
  <c r="QM453" i="87"/>
  <c r="QL453" i="87"/>
  <c r="QK453" i="87"/>
  <c r="QB453" i="87"/>
  <c r="QC453" i="87"/>
  <c r="QA453" i="87"/>
  <c r="PZ453" i="87"/>
  <c r="OS453" i="87"/>
  <c r="MX453" i="87"/>
  <c r="QN437" i="87"/>
  <c r="QM437" i="87"/>
  <c r="QL437" i="87"/>
  <c r="QK437" i="87"/>
  <c r="QD437" i="87"/>
  <c r="QB437" i="87"/>
  <c r="QC437" i="87"/>
  <c r="QA437" i="87"/>
  <c r="PZ437" i="87"/>
  <c r="MX437" i="87"/>
  <c r="QN429" i="87"/>
  <c r="QM429" i="87"/>
  <c r="QL429" i="87"/>
  <c r="QK429" i="87"/>
  <c r="QB429" i="87"/>
  <c r="QC429" i="87"/>
  <c r="QA429" i="87"/>
  <c r="PZ429" i="87"/>
  <c r="OS429" i="87"/>
  <c r="MX429" i="87"/>
  <c r="QM417" i="87"/>
  <c r="QN417" i="87"/>
  <c r="QL417" i="87"/>
  <c r="QD417" i="87"/>
  <c r="QB417" i="87"/>
  <c r="QK417" i="87"/>
  <c r="QA417" i="87"/>
  <c r="PZ417" i="87"/>
  <c r="QC417" i="87"/>
  <c r="MX417" i="87"/>
  <c r="QN393" i="87"/>
  <c r="QM393" i="87"/>
  <c r="QL393" i="87"/>
  <c r="QK393" i="87"/>
  <c r="QD393" i="87"/>
  <c r="QB393" i="87"/>
  <c r="QA393" i="87"/>
  <c r="QC393" i="87"/>
  <c r="PZ393" i="87"/>
  <c r="MX393" i="87"/>
  <c r="QN381" i="87"/>
  <c r="QM381" i="87"/>
  <c r="QL381" i="87"/>
  <c r="QK381" i="87"/>
  <c r="QD381" i="87"/>
  <c r="QB381" i="87"/>
  <c r="QC381" i="87"/>
  <c r="QA381" i="87"/>
  <c r="PZ381" i="87"/>
  <c r="MX381" i="87"/>
  <c r="QN373" i="87"/>
  <c r="QM373" i="87"/>
  <c r="QL373" i="87"/>
  <c r="QK373" i="87"/>
  <c r="QB373" i="87"/>
  <c r="QC373" i="87"/>
  <c r="QA373" i="87"/>
  <c r="PZ373" i="87"/>
  <c r="OS373" i="87"/>
  <c r="MX373" i="87"/>
  <c r="QN357" i="87"/>
  <c r="QM357" i="87"/>
  <c r="QL357" i="87"/>
  <c r="QK357" i="87"/>
  <c r="QB357" i="87"/>
  <c r="QC357" i="87"/>
  <c r="QA357" i="87"/>
  <c r="PZ357" i="87"/>
  <c r="OS357" i="87"/>
  <c r="MX357" i="87"/>
  <c r="QN341" i="87"/>
  <c r="QM341" i="87"/>
  <c r="QL341" i="87"/>
  <c r="QK341" i="87"/>
  <c r="QB341" i="87"/>
  <c r="QC341" i="87"/>
  <c r="QA341" i="87"/>
  <c r="PZ341" i="87"/>
  <c r="OS341" i="87"/>
  <c r="MX341" i="87"/>
  <c r="QN325" i="87"/>
  <c r="QM325" i="87"/>
  <c r="QL325" i="87"/>
  <c r="QK325" i="87"/>
  <c r="QD325" i="87"/>
  <c r="QB325" i="87"/>
  <c r="QC325" i="87"/>
  <c r="QA325" i="87"/>
  <c r="PZ325" i="87"/>
  <c r="MX325" i="87"/>
  <c r="QN309" i="87"/>
  <c r="QM309" i="87"/>
  <c r="QL309" i="87"/>
  <c r="QK309" i="87"/>
  <c r="QB309" i="87"/>
  <c r="QC309" i="87"/>
  <c r="QA309" i="87"/>
  <c r="PZ309" i="87"/>
  <c r="OS309" i="87"/>
  <c r="MX309" i="87"/>
  <c r="QN305" i="87"/>
  <c r="QM305" i="87"/>
  <c r="QL305" i="87"/>
  <c r="QD305" i="87"/>
  <c r="QB305" i="87"/>
  <c r="QK305" i="87"/>
  <c r="QA305" i="87"/>
  <c r="PZ305" i="87"/>
  <c r="QC305" i="87"/>
  <c r="MX305" i="87"/>
  <c r="QM293" i="87"/>
  <c r="QL293" i="87"/>
  <c r="QN293" i="87"/>
  <c r="QK293" i="87"/>
  <c r="QB293" i="87"/>
  <c r="QC293" i="87"/>
  <c r="QA293" i="87"/>
  <c r="PZ293" i="87"/>
  <c r="OS293" i="87"/>
  <c r="MX293" i="87"/>
  <c r="QN285" i="87"/>
  <c r="QM285" i="87"/>
  <c r="QL285" i="87"/>
  <c r="QK285" i="87"/>
  <c r="QD285" i="87"/>
  <c r="QB285" i="87"/>
  <c r="QC285" i="87"/>
  <c r="QA285" i="87"/>
  <c r="PZ285" i="87"/>
  <c r="OS285" i="87"/>
  <c r="MX285" i="87"/>
  <c r="QN277" i="87"/>
  <c r="QM277" i="87"/>
  <c r="QL277" i="87"/>
  <c r="QK277" i="87"/>
  <c r="QB277" i="87"/>
  <c r="QC277" i="87"/>
  <c r="QA277" i="87"/>
  <c r="PZ277" i="87"/>
  <c r="OS277" i="87"/>
  <c r="MX277" i="87"/>
  <c r="QN265" i="87"/>
  <c r="QM265" i="87"/>
  <c r="QL265" i="87"/>
  <c r="QK265" i="87"/>
  <c r="QD265" i="87"/>
  <c r="QB265" i="87"/>
  <c r="QA265" i="87"/>
  <c r="QC265" i="87"/>
  <c r="PZ265" i="87"/>
  <c r="OS265" i="87"/>
  <c r="MX265" i="87"/>
  <c r="QN257" i="87"/>
  <c r="QM257" i="87"/>
  <c r="QL257" i="87"/>
  <c r="QD257" i="87"/>
  <c r="QB257" i="87"/>
  <c r="QA257" i="87"/>
  <c r="QK257" i="87"/>
  <c r="PZ257" i="87"/>
  <c r="QC257" i="87"/>
  <c r="MX257" i="87"/>
  <c r="QN245" i="87"/>
  <c r="QM245" i="87"/>
  <c r="QL245" i="87"/>
  <c r="QK245" i="87"/>
  <c r="QD245" i="87"/>
  <c r="QB245" i="87"/>
  <c r="QC245" i="87"/>
  <c r="QA245" i="87"/>
  <c r="PZ245" i="87"/>
  <c r="MX245" i="87"/>
  <c r="QM229" i="87"/>
  <c r="QL229" i="87"/>
  <c r="QN229" i="87"/>
  <c r="QK229" i="87"/>
  <c r="QD229" i="87"/>
  <c r="QB229" i="87"/>
  <c r="QC229" i="87"/>
  <c r="QA229" i="87"/>
  <c r="PZ229" i="87"/>
  <c r="MX229" i="87"/>
  <c r="QM197" i="87"/>
  <c r="QL197" i="87"/>
  <c r="QN197" i="87"/>
  <c r="QK197" i="87"/>
  <c r="QD197" i="87"/>
  <c r="QB197" i="87"/>
  <c r="QC197" i="87"/>
  <c r="QA197" i="87"/>
  <c r="PZ197" i="87"/>
  <c r="MX197" i="87"/>
  <c r="QN173" i="87"/>
  <c r="QM173" i="87"/>
  <c r="QL173" i="87"/>
  <c r="QK173" i="87"/>
  <c r="QB173" i="87"/>
  <c r="QC173" i="87"/>
  <c r="QA173" i="87"/>
  <c r="PZ173" i="87"/>
  <c r="OS173" i="87"/>
  <c r="MX173" i="87"/>
  <c r="QM165" i="87"/>
  <c r="QL165" i="87"/>
  <c r="QN165" i="87"/>
  <c r="QK165" i="87"/>
  <c r="QB165" i="87"/>
  <c r="QC165" i="87"/>
  <c r="QA165" i="87"/>
  <c r="PZ165" i="87"/>
  <c r="OS165" i="87"/>
  <c r="MX165" i="87"/>
  <c r="QN145" i="87"/>
  <c r="QM145" i="87"/>
  <c r="QL145" i="87"/>
  <c r="QB145" i="87"/>
  <c r="QK145" i="87"/>
  <c r="QA145" i="87"/>
  <c r="PZ145" i="87"/>
  <c r="QC145" i="87"/>
  <c r="OS145" i="87"/>
  <c r="MX145" i="87"/>
  <c r="QN125" i="87"/>
  <c r="QM125" i="87"/>
  <c r="QL125" i="87"/>
  <c r="QK125" i="87"/>
  <c r="QD125" i="87"/>
  <c r="QB125" i="87"/>
  <c r="QC125" i="87"/>
  <c r="PZ125" i="87"/>
  <c r="QA125" i="87"/>
  <c r="MX125" i="87"/>
  <c r="QN113" i="87"/>
  <c r="QM113" i="87"/>
  <c r="QL113" i="87"/>
  <c r="QB113" i="87"/>
  <c r="QK113" i="87"/>
  <c r="QA113" i="87"/>
  <c r="PZ113" i="87"/>
  <c r="QC113" i="87"/>
  <c r="OS113" i="87"/>
  <c r="MX113" i="87"/>
  <c r="QN93" i="87"/>
  <c r="QM93" i="87"/>
  <c r="QL93" i="87"/>
  <c r="QK93" i="87"/>
  <c r="QB93" i="87"/>
  <c r="QC93" i="87"/>
  <c r="PZ93" i="87"/>
  <c r="QA93" i="87"/>
  <c r="OS93" i="87"/>
  <c r="MX93" i="87"/>
  <c r="QM85" i="87"/>
  <c r="QN85" i="87"/>
  <c r="QL85" i="87"/>
  <c r="QK85" i="87"/>
  <c r="QB85" i="87"/>
  <c r="QC85" i="87"/>
  <c r="QA85" i="87"/>
  <c r="PZ85" i="87"/>
  <c r="OS85" i="87"/>
  <c r="MX85" i="87"/>
  <c r="QN57" i="87"/>
  <c r="QM57" i="87"/>
  <c r="QL57" i="87"/>
  <c r="QK57" i="87"/>
  <c r="QD57" i="87"/>
  <c r="QB57" i="87"/>
  <c r="QA57" i="87"/>
  <c r="QC57" i="87"/>
  <c r="PZ57" i="87"/>
  <c r="OS57" i="87"/>
  <c r="MX57" i="87"/>
  <c r="QM37" i="87"/>
  <c r="QN37" i="87"/>
  <c r="QL37" i="87"/>
  <c r="QK37" i="87"/>
  <c r="QB37" i="87"/>
  <c r="QC37" i="87"/>
  <c r="QA37" i="87"/>
  <c r="PZ37" i="87"/>
  <c r="OS37" i="87"/>
  <c r="MX37" i="87"/>
  <c r="QN29" i="87"/>
  <c r="QM29" i="87"/>
  <c r="QL29" i="87"/>
  <c r="QK29" i="87"/>
  <c r="QB29" i="87"/>
  <c r="QC29" i="87"/>
  <c r="PZ29" i="87"/>
  <c r="QA29" i="87"/>
  <c r="OS29" i="87"/>
  <c r="MX29" i="87"/>
  <c r="QM21" i="87"/>
  <c r="QN21" i="87"/>
  <c r="QL21" i="87"/>
  <c r="QK21" i="87"/>
  <c r="QB21" i="87"/>
  <c r="QC21" i="87"/>
  <c r="QA21" i="87"/>
  <c r="PZ21" i="87"/>
  <c r="OS21" i="87"/>
  <c r="MX21" i="87"/>
  <c r="QM5" i="87"/>
  <c r="QL5" i="87"/>
  <c r="QK5" i="87"/>
  <c r="QD5" i="87"/>
  <c r="QB5" i="87"/>
  <c r="QN5" i="87"/>
  <c r="QC5" i="87"/>
  <c r="QA5" i="87"/>
  <c r="PZ5" i="87"/>
  <c r="MX5" i="87"/>
  <c r="QN409" i="87"/>
  <c r="QM409" i="87"/>
  <c r="QL409" i="87"/>
  <c r="QK409" i="87"/>
  <c r="QD409" i="87"/>
  <c r="QB409" i="87"/>
  <c r="QA409" i="87"/>
  <c r="QC409" i="87"/>
  <c r="PZ409" i="87"/>
  <c r="OS409" i="87"/>
  <c r="MX409" i="87"/>
  <c r="QM401" i="87"/>
  <c r="QL401" i="87"/>
  <c r="QD401" i="87"/>
  <c r="QB401" i="87"/>
  <c r="QN401" i="87"/>
  <c r="QK401" i="87"/>
  <c r="QA401" i="87"/>
  <c r="PZ401" i="87"/>
  <c r="QC401" i="87"/>
  <c r="OS401" i="87"/>
  <c r="MX401" i="87"/>
  <c r="QM353" i="87"/>
  <c r="QN353" i="87"/>
  <c r="QL353" i="87"/>
  <c r="QD353" i="87"/>
  <c r="QB353" i="87"/>
  <c r="QK353" i="87"/>
  <c r="QA353" i="87"/>
  <c r="PZ353" i="87"/>
  <c r="QC353" i="87"/>
  <c r="OS353" i="87"/>
  <c r="MX353" i="87"/>
  <c r="QN233" i="87"/>
  <c r="QM233" i="87"/>
  <c r="QL233" i="87"/>
  <c r="QK233" i="87"/>
  <c r="QD233" i="87"/>
  <c r="QB233" i="87"/>
  <c r="QA233" i="87"/>
  <c r="QC233" i="87"/>
  <c r="PZ233" i="87"/>
  <c r="OS233" i="87"/>
  <c r="MX233" i="87"/>
  <c r="QN181" i="87"/>
  <c r="QM181" i="87"/>
  <c r="QL181" i="87"/>
  <c r="QK181" i="87"/>
  <c r="QD181" i="87"/>
  <c r="QB181" i="87"/>
  <c r="QC181" i="87"/>
  <c r="QA181" i="87"/>
  <c r="PZ181" i="87"/>
  <c r="OS181" i="87"/>
  <c r="MX181" i="87"/>
  <c r="QN49" i="87"/>
  <c r="QM49" i="87"/>
  <c r="QD49" i="87"/>
  <c r="QB49" i="87"/>
  <c r="QK49" i="87"/>
  <c r="QL49" i="87"/>
  <c r="QA49" i="87"/>
  <c r="PZ49" i="87"/>
  <c r="QC49" i="87"/>
  <c r="OS49" i="87"/>
  <c r="MX49" i="87"/>
  <c r="QN526" i="87"/>
  <c r="QM526" i="87"/>
  <c r="QL526" i="87"/>
  <c r="QK526" i="87"/>
  <c r="QD526" i="87"/>
  <c r="QB526" i="87"/>
  <c r="PZ526" i="87"/>
  <c r="QC526" i="87"/>
  <c r="QA526" i="87"/>
  <c r="OS526" i="87"/>
  <c r="MX526" i="87"/>
  <c r="QN510" i="87"/>
  <c r="QM510" i="87"/>
  <c r="QL510" i="87"/>
  <c r="QK510" i="87"/>
  <c r="QD510" i="87"/>
  <c r="QB510" i="87"/>
  <c r="PZ510" i="87"/>
  <c r="QC510" i="87"/>
  <c r="QA510" i="87"/>
  <c r="OS510" i="87"/>
  <c r="MX510" i="87"/>
  <c r="QN494" i="87"/>
  <c r="QM494" i="87"/>
  <c r="QL494" i="87"/>
  <c r="QK494" i="87"/>
  <c r="QD494" i="87"/>
  <c r="QB494" i="87"/>
  <c r="PZ494" i="87"/>
  <c r="QC494" i="87"/>
  <c r="QA494" i="87"/>
  <c r="OS494" i="87"/>
  <c r="MX494" i="87"/>
  <c r="QN467" i="87"/>
  <c r="QK467" i="87"/>
  <c r="QM467" i="87"/>
  <c r="QL467" i="87"/>
  <c r="QC467" i="87"/>
  <c r="QB467" i="87"/>
  <c r="PZ467" i="87"/>
  <c r="QD467" i="87"/>
  <c r="QA467" i="87"/>
  <c r="OS467" i="87"/>
  <c r="MT467" i="87"/>
  <c r="MU467" i="87" s="1"/>
  <c r="MV467" i="87" s="1"/>
  <c r="MW467" i="87" s="1"/>
  <c r="QN430" i="87"/>
  <c r="QM430" i="87"/>
  <c r="QL430" i="87"/>
  <c r="QK430" i="87"/>
  <c r="QD430" i="87"/>
  <c r="QB430" i="87"/>
  <c r="PZ430" i="87"/>
  <c r="QC430" i="87"/>
  <c r="QA430" i="87"/>
  <c r="OS430" i="87"/>
  <c r="MX430" i="87"/>
  <c r="QN414" i="87"/>
  <c r="QM414" i="87"/>
  <c r="QL414" i="87"/>
  <c r="QK414" i="87"/>
  <c r="QD414" i="87"/>
  <c r="QB414" i="87"/>
  <c r="PZ414" i="87"/>
  <c r="QC414" i="87"/>
  <c r="QA414" i="87"/>
  <c r="OS414" i="87"/>
  <c r="MX414" i="87"/>
  <c r="QN392" i="87"/>
  <c r="QM392" i="87"/>
  <c r="QL392" i="87"/>
  <c r="QK392" i="87"/>
  <c r="QC392" i="87"/>
  <c r="QB392" i="87"/>
  <c r="QA392" i="87"/>
  <c r="QD392" i="87"/>
  <c r="PZ392" i="87"/>
  <c r="OS392" i="87"/>
  <c r="QN366" i="87"/>
  <c r="QM366" i="87"/>
  <c r="QL366" i="87"/>
  <c r="QK366" i="87"/>
  <c r="QD366" i="87"/>
  <c r="QB366" i="87"/>
  <c r="PZ366" i="87"/>
  <c r="QC366" i="87"/>
  <c r="QA366" i="87"/>
  <c r="OS366" i="87"/>
  <c r="MX366" i="87"/>
  <c r="QN318" i="87"/>
  <c r="QM318" i="87"/>
  <c r="QL318" i="87"/>
  <c r="QK318" i="87"/>
  <c r="QD318" i="87"/>
  <c r="QB318" i="87"/>
  <c r="PZ318" i="87"/>
  <c r="QC318" i="87"/>
  <c r="QA318" i="87"/>
  <c r="OS318" i="87"/>
  <c r="MX318" i="87"/>
  <c r="QN286" i="87"/>
  <c r="QM286" i="87"/>
  <c r="QL286" i="87"/>
  <c r="QK286" i="87"/>
  <c r="QD286" i="87"/>
  <c r="QB286" i="87"/>
  <c r="PZ286" i="87"/>
  <c r="QC286" i="87"/>
  <c r="QA286" i="87"/>
  <c r="OS286" i="87"/>
  <c r="MX286" i="87"/>
  <c r="QN270" i="87"/>
  <c r="QM270" i="87"/>
  <c r="QL270" i="87"/>
  <c r="QK270" i="87"/>
  <c r="QD270" i="87"/>
  <c r="QB270" i="87"/>
  <c r="PZ270" i="87"/>
  <c r="QC270" i="87"/>
  <c r="QA270" i="87"/>
  <c r="OS270" i="87"/>
  <c r="MX270" i="87"/>
  <c r="QN254" i="87"/>
  <c r="QM254" i="87"/>
  <c r="QL254" i="87"/>
  <c r="QK254" i="87"/>
  <c r="QD254" i="87"/>
  <c r="QB254" i="87"/>
  <c r="PZ254" i="87"/>
  <c r="QC254" i="87"/>
  <c r="QA254" i="87"/>
  <c r="OS254" i="87"/>
  <c r="MX254" i="87"/>
  <c r="QN222" i="87"/>
  <c r="QM222" i="87"/>
  <c r="QL222" i="87"/>
  <c r="QK222" i="87"/>
  <c r="QD222" i="87"/>
  <c r="QB222" i="87"/>
  <c r="QA222" i="87"/>
  <c r="PZ222" i="87"/>
  <c r="QC222" i="87"/>
  <c r="OS222" i="87"/>
  <c r="MX222" i="87"/>
  <c r="QN206" i="87"/>
  <c r="QM206" i="87"/>
  <c r="QL206" i="87"/>
  <c r="QK206" i="87"/>
  <c r="QD206" i="87"/>
  <c r="QB206" i="87"/>
  <c r="QA206" i="87"/>
  <c r="PZ206" i="87"/>
  <c r="QC206" i="87"/>
  <c r="OS206" i="87"/>
  <c r="MX206" i="87"/>
  <c r="QN184" i="87"/>
  <c r="QM184" i="87"/>
  <c r="QL184" i="87"/>
  <c r="QK184" i="87"/>
  <c r="QC184" i="87"/>
  <c r="QA184" i="87"/>
  <c r="QB184" i="87"/>
  <c r="QD184" i="87"/>
  <c r="PZ184" i="87"/>
  <c r="OS184" i="87"/>
  <c r="QN174" i="87"/>
  <c r="QM174" i="87"/>
  <c r="QL174" i="87"/>
  <c r="QK174" i="87"/>
  <c r="QD174" i="87"/>
  <c r="QB174" i="87"/>
  <c r="QA174" i="87"/>
  <c r="PZ174" i="87"/>
  <c r="QC174" i="87"/>
  <c r="OS174" i="87"/>
  <c r="MX174" i="87"/>
  <c r="QN126" i="87"/>
  <c r="QM126" i="87"/>
  <c r="QL126" i="87"/>
  <c r="QK126" i="87"/>
  <c r="QD126" i="87"/>
  <c r="QB126" i="87"/>
  <c r="QA126" i="87"/>
  <c r="PZ126" i="87"/>
  <c r="QC126" i="87"/>
  <c r="MX126" i="87"/>
  <c r="QN115" i="87"/>
  <c r="QM115" i="87"/>
  <c r="QK115" i="87"/>
  <c r="QL115" i="87"/>
  <c r="QC115" i="87"/>
  <c r="QA115" i="87"/>
  <c r="QB115" i="87"/>
  <c r="PZ115" i="87"/>
  <c r="QD115" i="87"/>
  <c r="OS115" i="87"/>
  <c r="MT115" i="87"/>
  <c r="MU115" i="87" s="1"/>
  <c r="MV115" i="87" s="1"/>
  <c r="MW115" i="87" s="1"/>
  <c r="QM99" i="87"/>
  <c r="QN99" i="87"/>
  <c r="QK99" i="87"/>
  <c r="QC99" i="87"/>
  <c r="QA99" i="87"/>
  <c r="QL99" i="87"/>
  <c r="QB99" i="87"/>
  <c r="PZ99" i="87"/>
  <c r="QD99" i="87"/>
  <c r="MT99" i="87"/>
  <c r="MU99" i="87" s="1"/>
  <c r="MV99" i="87" s="1"/>
  <c r="MW99" i="87" s="1"/>
  <c r="QN83" i="87"/>
  <c r="QM83" i="87"/>
  <c r="QL83" i="87"/>
  <c r="QK83" i="87"/>
  <c r="QC83" i="87"/>
  <c r="QA83" i="87"/>
  <c r="QB83" i="87"/>
  <c r="PZ83" i="87"/>
  <c r="QD83" i="87"/>
  <c r="OS83" i="87"/>
  <c r="MT83" i="87"/>
  <c r="MU83" i="87" s="1"/>
  <c r="MV83" i="87" s="1"/>
  <c r="MW83" i="87" s="1"/>
  <c r="QN62" i="87"/>
  <c r="QL62" i="87"/>
  <c r="QM62" i="87"/>
  <c r="QK62" i="87"/>
  <c r="QD62" i="87"/>
  <c r="QB62" i="87"/>
  <c r="QA62" i="87"/>
  <c r="PZ62" i="87"/>
  <c r="QC62" i="87"/>
  <c r="OS62" i="87"/>
  <c r="MX62" i="87"/>
  <c r="QN51" i="87"/>
  <c r="QM51" i="87"/>
  <c r="QL51" i="87"/>
  <c r="QK51" i="87"/>
  <c r="QC51" i="87"/>
  <c r="QA51" i="87"/>
  <c r="QB51" i="87"/>
  <c r="PZ51" i="87"/>
  <c r="QD51" i="87"/>
  <c r="OS51" i="87"/>
  <c r="MT51" i="87"/>
  <c r="MU51" i="87" s="1"/>
  <c r="MV51" i="87" s="1"/>
  <c r="MW51" i="87" s="1"/>
  <c r="QN14" i="87"/>
  <c r="QL14" i="87"/>
  <c r="QM14" i="87"/>
  <c r="QK14" i="87"/>
  <c r="QB14" i="87"/>
  <c r="QA14" i="87"/>
  <c r="PZ14" i="87"/>
  <c r="QC14" i="87"/>
  <c r="OS14" i="87"/>
  <c r="MX14" i="87"/>
  <c r="MT440" i="87"/>
  <c r="MU440" i="87" s="1"/>
  <c r="MV440" i="87" s="1"/>
  <c r="MW440" i="87" s="1"/>
  <c r="MT429" i="87"/>
  <c r="MU429" i="87" s="1"/>
  <c r="MV429" i="87" s="1"/>
  <c r="MT424" i="87"/>
  <c r="MU424" i="87" s="1"/>
  <c r="MV424" i="87" s="1"/>
  <c r="MW424" i="87" s="1"/>
  <c r="MT408" i="87"/>
  <c r="MU408" i="87" s="1"/>
  <c r="MV408" i="87" s="1"/>
  <c r="MW408" i="87" s="1"/>
  <c r="MT397" i="87"/>
  <c r="MU397" i="87" s="1"/>
  <c r="MV397" i="87" s="1"/>
  <c r="MW397" i="87" s="1"/>
  <c r="MT392" i="87"/>
  <c r="MU392" i="87" s="1"/>
  <c r="MV392" i="87" s="1"/>
  <c r="MW392" i="87" s="1"/>
  <c r="MT381" i="87"/>
  <c r="MU381" i="87" s="1"/>
  <c r="MV381" i="87" s="1"/>
  <c r="MW381" i="87" s="1"/>
  <c r="MT365" i="87"/>
  <c r="MU365" i="87" s="1"/>
  <c r="MV365" i="87" s="1"/>
  <c r="MT349" i="87"/>
  <c r="MU349" i="87" s="1"/>
  <c r="MV349" i="87" s="1"/>
  <c r="MW349" i="87" s="1"/>
  <c r="MT301" i="87"/>
  <c r="MU301" i="87" s="1"/>
  <c r="MV301" i="87" s="1"/>
  <c r="MT285" i="87"/>
  <c r="MU285" i="87" s="1"/>
  <c r="MV285" i="87" s="1"/>
  <c r="MT216" i="87"/>
  <c r="MU216" i="87" s="1"/>
  <c r="MV216" i="87" s="1"/>
  <c r="MW216" i="87" s="1"/>
  <c r="MT173" i="87"/>
  <c r="MU173" i="87" s="1"/>
  <c r="MV173" i="87" s="1"/>
  <c r="MT125" i="87"/>
  <c r="MU125" i="87" s="1"/>
  <c r="MV125" i="87" s="1"/>
  <c r="MW125" i="87" s="1"/>
  <c r="MT120" i="87"/>
  <c r="MU120" i="87" s="1"/>
  <c r="MV120" i="87" s="1"/>
  <c r="MW120" i="87" s="1"/>
  <c r="MT77" i="87"/>
  <c r="MU77" i="87" s="1"/>
  <c r="MV77" i="87" s="1"/>
  <c r="MT61" i="87"/>
  <c r="MU61" i="87" s="1"/>
  <c r="MV61" i="87" s="1"/>
  <c r="MW61" i="87" s="1"/>
  <c r="MT45" i="87"/>
  <c r="MU45" i="87" s="1"/>
  <c r="MV45" i="87" s="1"/>
  <c r="MW45" i="87" s="1"/>
  <c r="MT29" i="87"/>
  <c r="MU29" i="87" s="1"/>
  <c r="MV29" i="87" s="1"/>
  <c r="MT13" i="87"/>
  <c r="MU13" i="87" s="1"/>
  <c r="MV13" i="87" s="1"/>
  <c r="MW13" i="87" s="1"/>
  <c r="MX467" i="87"/>
  <c r="MX355" i="87"/>
  <c r="MX275" i="87"/>
  <c r="MW275" i="87" s="1"/>
  <c r="MX227" i="87"/>
  <c r="MX179" i="87"/>
  <c r="MX115" i="87"/>
  <c r="MX99" i="87"/>
  <c r="MX83" i="87"/>
  <c r="MX51" i="87"/>
  <c r="NV525" i="87" a="1"/>
  <c r="NV525" i="87" s="1"/>
  <c r="OB525" i="87" a="1"/>
  <c r="OB525" i="87" s="1"/>
  <c r="OD525" i="87" a="1"/>
  <c r="OD525" i="87" s="1"/>
  <c r="NR525" i="87"/>
  <c r="NU525" i="87"/>
  <c r="NX509" i="87" a="1"/>
  <c r="NX509" i="87" s="1"/>
  <c r="OB509" i="87" a="1"/>
  <c r="OB509" i="87" s="1"/>
  <c r="NV509" i="87" a="1"/>
  <c r="NV509" i="87" s="1"/>
  <c r="NR509" i="87"/>
  <c r="OD509" i="87" a="1"/>
  <c r="OD509" i="87" s="1"/>
  <c r="NU509" i="87"/>
  <c r="OD501" i="87" a="1"/>
  <c r="OD501" i="87" s="1"/>
  <c r="NV501" i="87" a="1"/>
  <c r="NV501" i="87" s="1"/>
  <c r="OB501" i="87" a="1"/>
  <c r="OB501" i="87" s="1"/>
  <c r="NX501" i="87" a="1"/>
  <c r="NX501" i="87" s="1"/>
  <c r="NT501" i="87"/>
  <c r="NR501" i="87"/>
  <c r="OC501" i="87" a="1"/>
  <c r="OC501" i="87" s="1"/>
  <c r="NW501" i="87" a="1"/>
  <c r="NW501" i="87" s="1"/>
  <c r="OB485" i="87" a="1"/>
  <c r="OB485" i="87" s="1"/>
  <c r="NV485" i="87" a="1"/>
  <c r="NV485" i="87" s="1"/>
  <c r="OD485" i="87" a="1"/>
  <c r="OD485" i="87" s="1"/>
  <c r="OC485" i="87" a="1"/>
  <c r="OC485" i="87" s="1"/>
  <c r="NR485" i="87"/>
  <c r="NX485" i="87" a="1"/>
  <c r="NX485" i="87" s="1"/>
  <c r="NV469" i="87" a="1"/>
  <c r="NV469" i="87" s="1"/>
  <c r="OD469" i="87" a="1"/>
  <c r="OD469" i="87" s="1"/>
  <c r="OB469" i="87" a="1"/>
  <c r="OB469" i="87" s="1"/>
  <c r="NX469" i="87" a="1"/>
  <c r="NX469" i="87" s="1"/>
  <c r="NT469" i="87"/>
  <c r="NR469" i="87"/>
  <c r="OC453" i="87" a="1"/>
  <c r="OC453" i="87" s="1"/>
  <c r="NW453" i="87" a="1"/>
  <c r="NW453" i="87" s="1"/>
  <c r="OD453" i="87" a="1"/>
  <c r="OD453" i="87" s="1"/>
  <c r="OB453" i="87" a="1"/>
  <c r="OB453" i="87" s="1"/>
  <c r="NX453" i="87" a="1"/>
  <c r="NX453" i="87" s="1"/>
  <c r="NR453" i="87"/>
  <c r="NV453" i="87" a="1"/>
  <c r="NV453" i="87" s="1"/>
  <c r="OD449" i="87" a="1"/>
  <c r="OD449" i="87" s="1"/>
  <c r="OB449" i="87" a="1"/>
  <c r="OB449" i="87" s="1"/>
  <c r="NW449" i="87" a="1"/>
  <c r="NW449" i="87" s="1"/>
  <c r="OC449" i="87" a="1"/>
  <c r="OC449" i="87" s="1"/>
  <c r="NU449" i="87"/>
  <c r="NT449" i="87"/>
  <c r="NR449" i="87"/>
  <c r="NX433" i="87" a="1"/>
  <c r="NX433" i="87" s="1"/>
  <c r="OD433" i="87" a="1"/>
  <c r="OD433" i="87" s="1"/>
  <c r="NV433" i="87" a="1"/>
  <c r="NV433" i="87" s="1"/>
  <c r="OB433" i="87" a="1"/>
  <c r="OB433" i="87" s="1"/>
  <c r="NU433" i="87"/>
  <c r="NT433" i="87"/>
  <c r="NR433" i="87"/>
  <c r="NW433" i="87" a="1"/>
  <c r="NW433" i="87" s="1"/>
  <c r="OB425" i="87" a="1"/>
  <c r="OB425" i="87" s="1"/>
  <c r="OD425" i="87" a="1"/>
  <c r="OD425" i="87" s="1"/>
  <c r="NV425" i="87" a="1"/>
  <c r="NV425" i="87" s="1"/>
  <c r="NR425" i="87"/>
  <c r="OB397" i="87" a="1"/>
  <c r="OB397" i="87" s="1"/>
  <c r="NV397" i="87" a="1"/>
  <c r="NV397" i="87" s="1"/>
  <c r="NW397" i="87" a="1"/>
  <c r="NW397" i="87" s="1"/>
  <c r="OC397" i="87" a="1"/>
  <c r="OC397" i="87" s="1"/>
  <c r="NR397" i="87"/>
  <c r="NX397" i="87" a="1"/>
  <c r="NX397" i="87" s="1"/>
  <c r="NU397" i="87"/>
  <c r="NT397" i="87"/>
  <c r="OD393" i="87" a="1"/>
  <c r="OD393" i="87" s="1"/>
  <c r="NX393" i="87" a="1"/>
  <c r="NX393" i="87" s="1"/>
  <c r="OC393" i="87" a="1"/>
  <c r="OC393" i="87" s="1"/>
  <c r="NV393" i="87" a="1"/>
  <c r="NV393" i="87" s="1"/>
  <c r="OB393" i="87" a="1"/>
  <c r="OB393" i="87" s="1"/>
  <c r="NR393" i="87"/>
  <c r="NR381" i="87"/>
  <c r="OB365" i="87" a="1"/>
  <c r="OB365" i="87" s="1"/>
  <c r="NX365" i="87" a="1"/>
  <c r="NX365" i="87" s="1"/>
  <c r="OD365" i="87" a="1"/>
  <c r="OD365" i="87" s="1"/>
  <c r="NR365" i="87"/>
  <c r="NW365" i="87" a="1"/>
  <c r="NW365" i="87" s="1"/>
  <c r="NU365" i="87"/>
  <c r="NT365" i="87"/>
  <c r="NW349" i="87" a="1"/>
  <c r="NW349" i="87" s="1"/>
  <c r="NX349" i="87" a="1"/>
  <c r="NX349" i="87" s="1"/>
  <c r="OD329" i="87" a="1"/>
  <c r="OD329" i="87" s="1"/>
  <c r="NW329" i="87" a="1"/>
  <c r="NW329" i="87" s="1"/>
  <c r="OB329" i="87" a="1"/>
  <c r="OB329" i="87" s="1"/>
  <c r="NX329" i="87" a="1"/>
  <c r="NX329" i="87" s="1"/>
  <c r="OC329" i="87" a="1"/>
  <c r="OC329" i="87" s="1"/>
  <c r="NR329" i="87"/>
  <c r="OD321" i="87" a="1"/>
  <c r="OD321" i="87" s="1"/>
  <c r="NW321" i="87" a="1"/>
  <c r="NW321" i="87" s="1"/>
  <c r="NV321" i="87" a="1"/>
  <c r="NV321" i="87" s="1"/>
  <c r="OB321" i="87" a="1"/>
  <c r="OB321" i="87" s="1"/>
  <c r="NX321" i="87" a="1"/>
  <c r="NX321" i="87" s="1"/>
  <c r="NU321" i="87"/>
  <c r="NT321" i="87"/>
  <c r="NR321" i="87"/>
  <c r="NX305" i="87" a="1"/>
  <c r="NX305" i="87" s="1"/>
  <c r="OC301" i="87" a="1"/>
  <c r="OC301" i="87" s="1"/>
  <c r="NV301" i="87" a="1"/>
  <c r="NV301" i="87" s="1"/>
  <c r="OD301" i="87" a="1"/>
  <c r="OD301" i="87" s="1"/>
  <c r="NX301" i="87" a="1"/>
  <c r="NX301" i="87" s="1"/>
  <c r="OB301" i="87" a="1"/>
  <c r="OB301" i="87" s="1"/>
  <c r="NW301" i="87" a="1"/>
  <c r="NW301" i="87" s="1"/>
  <c r="NR301" i="87"/>
  <c r="NU301" i="87"/>
  <c r="NT301" i="87"/>
  <c r="OC293" i="87" a="1"/>
  <c r="OC293" i="87" s="1"/>
  <c r="NW293" i="87" a="1"/>
  <c r="NW293" i="87" s="1"/>
  <c r="OB293" i="87" a="1"/>
  <c r="OB293" i="87" s="1"/>
  <c r="NX293" i="87" a="1"/>
  <c r="NX293" i="87" s="1"/>
  <c r="NR293" i="87"/>
  <c r="OD293" i="87" a="1"/>
  <c r="OD293" i="87" s="1"/>
  <c r="NV293" i="87" a="1"/>
  <c r="NV293" i="87" s="1"/>
  <c r="OD281" i="87" a="1"/>
  <c r="OD281" i="87" s="1"/>
  <c r="NV281" i="87" a="1"/>
  <c r="NV281" i="87" s="1"/>
  <c r="OC281" i="87" a="1"/>
  <c r="OC281" i="87" s="1"/>
  <c r="NX281" i="87" a="1"/>
  <c r="NX281" i="87" s="1"/>
  <c r="NR281" i="87"/>
  <c r="OB281" i="87" a="1"/>
  <c r="OB281" i="87" s="1"/>
  <c r="NW273" i="87" a="1"/>
  <c r="NW273" i="87" s="1"/>
  <c r="OC273" i="87" a="1"/>
  <c r="OC273" i="87" s="1"/>
  <c r="OD273" i="87" a="1"/>
  <c r="OD273" i="87" s="1"/>
  <c r="NU273" i="87"/>
  <c r="NT273" i="87"/>
  <c r="NR273" i="87"/>
  <c r="OB273" i="87" a="1"/>
  <c r="OB273" i="87" s="1"/>
  <c r="OB265" i="87" a="1"/>
  <c r="OB265" i="87" s="1"/>
  <c r="OC265" i="87" a="1"/>
  <c r="OC265" i="87" s="1"/>
  <c r="OD265" i="87" a="1"/>
  <c r="OD265" i="87" s="1"/>
  <c r="NV265" i="87" a="1"/>
  <c r="NV265" i="87" s="1"/>
  <c r="NR265" i="87"/>
  <c r="OB257" i="87" a="1"/>
  <c r="OB257" i="87" s="1"/>
  <c r="NV257" i="87" a="1"/>
  <c r="NV257" i="87" s="1"/>
  <c r="OD257" i="87" a="1"/>
  <c r="OD257" i="87" s="1"/>
  <c r="OC257" i="87" a="1"/>
  <c r="OC257" i="87" s="1"/>
  <c r="NW257" i="87" a="1"/>
  <c r="NW257" i="87" s="1"/>
  <c r="NU257" i="87"/>
  <c r="NT257" i="87"/>
  <c r="NR257" i="87"/>
  <c r="NV245" i="87" a="1"/>
  <c r="NV245" i="87" s="1"/>
  <c r="OD237" i="87" a="1"/>
  <c r="OD237" i="87" s="1"/>
  <c r="NV237" i="87" a="1"/>
  <c r="NV237" i="87" s="1"/>
  <c r="OB237" i="87" a="1"/>
  <c r="OB237" i="87" s="1"/>
  <c r="NW237" i="87" a="1"/>
  <c r="NW237" i="87" s="1"/>
  <c r="NR237" i="87"/>
  <c r="NU237" i="87"/>
  <c r="OD225" i="87" a="1"/>
  <c r="OD225" i="87" s="1"/>
  <c r="NX225" i="87" a="1"/>
  <c r="NX225" i="87" s="1"/>
  <c r="OB225" i="87" a="1"/>
  <c r="OB225" i="87" s="1"/>
  <c r="NW225" i="87" a="1"/>
  <c r="NW225" i="87" s="1"/>
  <c r="NV225" i="87" a="1"/>
  <c r="NV225" i="87" s="1"/>
  <c r="NU225" i="87"/>
  <c r="NT225" i="87"/>
  <c r="NR225" i="87"/>
  <c r="OC225" i="87" a="1"/>
  <c r="OC225" i="87" s="1"/>
  <c r="OB189" i="87" a="1"/>
  <c r="OB189" i="87" s="1"/>
  <c r="NX189" i="87" a="1"/>
  <c r="NX189" i="87" s="1"/>
  <c r="OD189" i="87" a="1"/>
  <c r="OD189" i="87" s="1"/>
  <c r="NR189" i="87"/>
  <c r="NU189" i="87"/>
  <c r="NT189" i="87"/>
  <c r="NV181" i="87" a="1"/>
  <c r="NV181" i="87" s="1"/>
  <c r="OB181" i="87" a="1"/>
  <c r="OB181" i="87" s="1"/>
  <c r="NW181" i="87" a="1"/>
  <c r="NW181" i="87" s="1"/>
  <c r="OC181" i="87" a="1"/>
  <c r="OC181" i="87" s="1"/>
  <c r="NR181" i="87"/>
  <c r="NX169" i="87" a="1"/>
  <c r="NX169" i="87" s="1"/>
  <c r="NV169" i="87" a="1"/>
  <c r="NV169" i="87" s="1"/>
  <c r="NR169" i="87"/>
  <c r="OD149" i="87" a="1"/>
  <c r="OD149" i="87" s="1"/>
  <c r="OC149" i="87" a="1"/>
  <c r="OC149" i="87" s="1"/>
  <c r="NW149" i="87" a="1"/>
  <c r="NW149" i="87" s="1"/>
  <c r="NX149" i="87" a="1"/>
  <c r="NX149" i="87" s="1"/>
  <c r="NR149" i="87"/>
  <c r="NX145" i="87" a="1"/>
  <c r="NX145" i="87" s="1"/>
  <c r="OB145" i="87" a="1"/>
  <c r="OB145" i="87" s="1"/>
  <c r="OD145" i="87" a="1"/>
  <c r="OD145" i="87" s="1"/>
  <c r="NU145" i="87"/>
  <c r="NR145" i="87"/>
  <c r="OC125" i="87" a="1"/>
  <c r="OC125" i="87" s="1"/>
  <c r="NV125" i="87" a="1"/>
  <c r="NV125" i="87" s="1"/>
  <c r="NX125" i="87" a="1"/>
  <c r="NX125" i="87" s="1"/>
  <c r="NR125" i="87"/>
  <c r="NW125" i="87" a="1"/>
  <c r="NW125" i="87" s="1"/>
  <c r="NU125" i="87"/>
  <c r="NT125" i="87"/>
  <c r="OC97" i="87" a="1"/>
  <c r="OC97" i="87" s="1"/>
  <c r="NW97" i="87" a="1"/>
  <c r="NW97" i="87" s="1"/>
  <c r="NX97" i="87" a="1"/>
  <c r="NX97" i="87" s="1"/>
  <c r="NU97" i="87"/>
  <c r="NT97" i="87"/>
  <c r="NR97" i="87"/>
  <c r="NV97" i="87" a="1"/>
  <c r="NV97" i="87" s="1"/>
  <c r="OB85" i="87" a="1"/>
  <c r="OB85" i="87" s="1"/>
  <c r="NW85" i="87" a="1"/>
  <c r="NW85" i="87" s="1"/>
  <c r="NV85" i="87" a="1"/>
  <c r="NV85" i="87" s="1"/>
  <c r="OC85" i="87" a="1"/>
  <c r="OC85" i="87" s="1"/>
  <c r="NR85" i="87"/>
  <c r="NX85" i="87" a="1"/>
  <c r="NX85" i="87" s="1"/>
  <c r="OC61" i="87" a="1"/>
  <c r="OC61" i="87" s="1"/>
  <c r="OB61" i="87" a="1"/>
  <c r="OB61" i="87" s="1"/>
  <c r="NW61" i="87" a="1"/>
  <c r="NW61" i="87" s="1"/>
  <c r="NX61" i="87" a="1"/>
  <c r="NX61" i="87" s="1"/>
  <c r="NU61" i="87"/>
  <c r="NR61" i="87"/>
  <c r="NV61" i="87" a="1"/>
  <c r="NV61" i="87" s="1"/>
  <c r="NT61" i="87"/>
  <c r="OB41" i="87" a="1"/>
  <c r="OB41" i="87" s="1"/>
  <c r="NV41" i="87" a="1"/>
  <c r="NV41" i="87" s="1"/>
  <c r="OD41" i="87" a="1"/>
  <c r="OD41" i="87" s="1"/>
  <c r="NX41" i="87" a="1"/>
  <c r="NX41" i="87" s="1"/>
  <c r="NR41" i="87"/>
  <c r="NU41" i="87"/>
  <c r="NX33" i="87" a="1"/>
  <c r="NX33" i="87" s="1"/>
  <c r="OC33" i="87" a="1"/>
  <c r="OC33" i="87" s="1"/>
  <c r="NU33" i="87"/>
  <c r="NT33" i="87"/>
  <c r="NR33" i="87"/>
  <c r="OD33" i="87" a="1"/>
  <c r="OD33" i="87" s="1"/>
  <c r="OD25" i="87" a="1"/>
  <c r="OD25" i="87" s="1"/>
  <c r="OB25" i="87" a="1"/>
  <c r="OB25" i="87" s="1"/>
  <c r="NX25" i="87" a="1"/>
  <c r="NX25" i="87" s="1"/>
  <c r="NU25" i="87"/>
  <c r="NR25" i="87"/>
  <c r="NW25" i="87" a="1"/>
  <c r="NW25" i="87" s="1"/>
  <c r="NW519" i="87" a="1"/>
  <c r="NW519" i="87" s="1"/>
  <c r="OC519" i="87" a="1"/>
  <c r="OC519" i="87" s="1"/>
  <c r="NV519" i="87" a="1"/>
  <c r="NV519" i="87" s="1"/>
  <c r="OB519" i="87" a="1"/>
  <c r="OB519" i="87" s="1"/>
  <c r="NX519" i="87" a="1"/>
  <c r="NX519" i="87" s="1"/>
  <c r="NS519" i="87"/>
  <c r="NQ519" i="87"/>
  <c r="NM519" i="87"/>
  <c r="NU519" i="87"/>
  <c r="OB472" i="87" a="1"/>
  <c r="OB472" i="87" s="1"/>
  <c r="OD472" i="87" a="1"/>
  <c r="OD472" i="87" s="1"/>
  <c r="NU472" i="87"/>
  <c r="NV472" i="87" a="1"/>
  <c r="NV472" i="87" s="1"/>
  <c r="NS472" i="87"/>
  <c r="NQ472" i="87"/>
  <c r="NM472" i="87"/>
  <c r="OB460" i="87" a="1"/>
  <c r="OB460" i="87" s="1"/>
  <c r="NV460" i="87" a="1"/>
  <c r="NV460" i="87" s="1"/>
  <c r="OD460" i="87" a="1"/>
  <c r="OD460" i="87" s="1"/>
  <c r="NU460" i="87"/>
  <c r="NX460" i="87" a="1"/>
  <c r="NX460" i="87" s="1"/>
  <c r="NT460" i="87"/>
  <c r="NS460" i="87"/>
  <c r="NQ460" i="87"/>
  <c r="NM460" i="87"/>
  <c r="OC436" i="87" a="1"/>
  <c r="OC436" i="87" s="1"/>
  <c r="NW436" i="87" a="1"/>
  <c r="NW436" i="87" s="1"/>
  <c r="NX436" i="87" a="1"/>
  <c r="NX436" i="87" s="1"/>
  <c r="NU436" i="87"/>
  <c r="OB436" i="87" a="1"/>
  <c r="OB436" i="87" s="1"/>
  <c r="NV436" i="87" a="1"/>
  <c r="NV436" i="87" s="1"/>
  <c r="NS436" i="87"/>
  <c r="NQ436" i="87"/>
  <c r="NM436" i="87"/>
  <c r="OD431" i="87" a="1"/>
  <c r="OD431" i="87" s="1"/>
  <c r="NW431" i="87" a="1"/>
  <c r="NW431" i="87" s="1"/>
  <c r="OB431" i="87" a="1"/>
  <c r="OB431" i="87" s="1"/>
  <c r="NX431" i="87" a="1"/>
  <c r="NX431" i="87" s="1"/>
  <c r="OC431" i="87" a="1"/>
  <c r="OC431" i="87" s="1"/>
  <c r="NS431" i="87"/>
  <c r="NQ431" i="87"/>
  <c r="NM431" i="87"/>
  <c r="NV431" i="87" a="1"/>
  <c r="NV431" i="87" s="1"/>
  <c r="OC404" i="87" a="1"/>
  <c r="OC404" i="87" s="1"/>
  <c r="NX404" i="87" a="1"/>
  <c r="NX404" i="87" s="1"/>
  <c r="OD404" i="87" a="1"/>
  <c r="OD404" i="87" s="1"/>
  <c r="NU404" i="87"/>
  <c r="NV404" i="87" a="1"/>
  <c r="NV404" i="87" s="1"/>
  <c r="OB404" i="87" a="1"/>
  <c r="OB404" i="87" s="1"/>
  <c r="NS404" i="87"/>
  <c r="NQ404" i="87"/>
  <c r="NM404" i="87"/>
  <c r="OC391" i="87" a="1"/>
  <c r="OC391" i="87" s="1"/>
  <c r="NW391" i="87" a="1"/>
  <c r="NW391" i="87" s="1"/>
  <c r="OD391" i="87" a="1"/>
  <c r="OD391" i="87" s="1"/>
  <c r="OB391" i="87" a="1"/>
  <c r="OB391" i="87" s="1"/>
  <c r="NT391" i="87"/>
  <c r="NS391" i="87"/>
  <c r="NQ391" i="87"/>
  <c r="NM391" i="87"/>
  <c r="NU391" i="87"/>
  <c r="OB380" i="87" a="1"/>
  <c r="OB380" i="87" s="1"/>
  <c r="NW380" i="87" a="1"/>
  <c r="NW380" i="87" s="1"/>
  <c r="NX380" i="87" a="1"/>
  <c r="NX380" i="87" s="1"/>
  <c r="NU380" i="87"/>
  <c r="OC380" i="87" a="1"/>
  <c r="OC380" i="87" s="1"/>
  <c r="NV380" i="87" a="1"/>
  <c r="NV380" i="87" s="1"/>
  <c r="NT380" i="87"/>
  <c r="NS380" i="87"/>
  <c r="NQ380" i="87"/>
  <c r="NM380" i="87"/>
  <c r="OC375" i="87" a="1"/>
  <c r="OC375" i="87" s="1"/>
  <c r="NX375" i="87" a="1"/>
  <c r="NX375" i="87" s="1"/>
  <c r="OB375" i="87" a="1"/>
  <c r="OB375" i="87" s="1"/>
  <c r="NV375" i="87" a="1"/>
  <c r="NV375" i="87" s="1"/>
  <c r="OD375" i="87" a="1"/>
  <c r="OD375" i="87" s="1"/>
  <c r="NT375" i="87"/>
  <c r="NS375" i="87"/>
  <c r="NQ375" i="87"/>
  <c r="NM375" i="87"/>
  <c r="NU375" i="87"/>
  <c r="NW363" i="87" a="1"/>
  <c r="NW363" i="87" s="1"/>
  <c r="OB363" i="87" a="1"/>
  <c r="OB363" i="87" s="1"/>
  <c r="OD363" i="87" a="1"/>
  <c r="OD363" i="87" s="1"/>
  <c r="OC363" i="87" a="1"/>
  <c r="OC363" i="87" s="1"/>
  <c r="NX363" i="87" a="1"/>
  <c r="NX363" i="87" s="1"/>
  <c r="NU363" i="87"/>
  <c r="NS363" i="87"/>
  <c r="NQ363" i="87"/>
  <c r="NM363" i="87"/>
  <c r="NV363" i="87" a="1"/>
  <c r="NV363" i="87" s="1"/>
  <c r="OC347" i="87" a="1"/>
  <c r="OC347" i="87" s="1"/>
  <c r="NX347" i="87" a="1"/>
  <c r="NX347" i="87" s="1"/>
  <c r="OB347" i="87" a="1"/>
  <c r="OB347" i="87" s="1"/>
  <c r="NW347" i="87" a="1"/>
  <c r="NW347" i="87" s="1"/>
  <c r="NU347" i="87"/>
  <c r="NS347" i="87"/>
  <c r="NQ347" i="87"/>
  <c r="NM347" i="87"/>
  <c r="NV347" i="87" a="1"/>
  <c r="NV347" i="87" s="1"/>
  <c r="OC332" i="87" a="1"/>
  <c r="OC332" i="87" s="1"/>
  <c r="NW332" i="87" a="1"/>
  <c r="NW332" i="87" s="1"/>
  <c r="OD332" i="87" a="1"/>
  <c r="OD332" i="87" s="1"/>
  <c r="NU332" i="87"/>
  <c r="OB332" i="87" a="1"/>
  <c r="OB332" i="87" s="1"/>
  <c r="NV332" i="87" a="1"/>
  <c r="NV332" i="87" s="1"/>
  <c r="NT332" i="87"/>
  <c r="NX332" i="87" a="1"/>
  <c r="NX332" i="87" s="1"/>
  <c r="NS332" i="87"/>
  <c r="NQ332" i="87"/>
  <c r="NM332" i="87"/>
  <c r="OC324" i="87" a="1"/>
  <c r="OC324" i="87" s="1"/>
  <c r="NX324" i="87" a="1"/>
  <c r="NX324" i="87" s="1"/>
  <c r="NU324" i="87"/>
  <c r="OB324" i="87" a="1"/>
  <c r="OB324" i="87" s="1"/>
  <c r="NV324" i="87" a="1"/>
  <c r="NV324" i="87" s="1"/>
  <c r="NS324" i="87"/>
  <c r="NQ324" i="87"/>
  <c r="NM324" i="87"/>
  <c r="OB304" i="87" a="1"/>
  <c r="OB304" i="87" s="1"/>
  <c r="NX304" i="87" a="1"/>
  <c r="NX304" i="87" s="1"/>
  <c r="NU304" i="87"/>
  <c r="OC304" i="87" a="1"/>
  <c r="OC304" i="87" s="1"/>
  <c r="NV304" i="87" a="1"/>
  <c r="NV304" i="87" s="1"/>
  <c r="NW304" i="87" a="1"/>
  <c r="NW304" i="87" s="1"/>
  <c r="NS304" i="87"/>
  <c r="NQ304" i="87"/>
  <c r="NM304" i="87"/>
  <c r="OB296" i="87" a="1"/>
  <c r="OB296" i="87" s="1"/>
  <c r="NX296" i="87" a="1"/>
  <c r="NX296" i="87" s="1"/>
  <c r="NU296" i="87"/>
  <c r="OC296" i="87" a="1"/>
  <c r="OC296" i="87" s="1"/>
  <c r="NV296" i="87" a="1"/>
  <c r="NV296" i="87" s="1"/>
  <c r="NW296" i="87" a="1"/>
  <c r="NW296" i="87" s="1"/>
  <c r="OD296" i="87" a="1"/>
  <c r="OD296" i="87" s="1"/>
  <c r="NT296" i="87"/>
  <c r="NS296" i="87"/>
  <c r="NQ296" i="87"/>
  <c r="NM296" i="87"/>
  <c r="OB284" i="87" a="1"/>
  <c r="OB284" i="87" s="1"/>
  <c r="NU284" i="87"/>
  <c r="OD284" i="87" a="1"/>
  <c r="OD284" i="87" s="1"/>
  <c r="NV284" i="87" a="1"/>
  <c r="NV284" i="87" s="1"/>
  <c r="NX284" i="87" a="1"/>
  <c r="NX284" i="87" s="1"/>
  <c r="NS284" i="87"/>
  <c r="NQ284" i="87"/>
  <c r="NM284" i="87"/>
  <c r="OB276" i="87" a="1"/>
  <c r="OB276" i="87" s="1"/>
  <c r="NW276" i="87" a="1"/>
  <c r="NW276" i="87" s="1"/>
  <c r="NU276" i="87"/>
  <c r="OC276" i="87" a="1"/>
  <c r="OC276" i="87" s="1"/>
  <c r="NV276" i="87" a="1"/>
  <c r="NV276" i="87" s="1"/>
  <c r="OD276" i="87" a="1"/>
  <c r="OD276" i="87" s="1"/>
  <c r="NS276" i="87"/>
  <c r="NQ276" i="87"/>
  <c r="NM276" i="87"/>
  <c r="NV271" i="87" a="1"/>
  <c r="NV271" i="87" s="1"/>
  <c r="OC271" i="87" a="1"/>
  <c r="OC271" i="87" s="1"/>
  <c r="NX271" i="87" a="1"/>
  <c r="NX271" i="87" s="1"/>
  <c r="OD271" i="87" a="1"/>
  <c r="OD271" i="87" s="1"/>
  <c r="NS271" i="87"/>
  <c r="NQ271" i="87"/>
  <c r="NM271" i="87"/>
  <c r="NX264" i="87" a="1"/>
  <c r="NX264" i="87" s="1"/>
  <c r="NU264" i="87"/>
  <c r="OC264" i="87" a="1"/>
  <c r="OC264" i="87" s="1"/>
  <c r="NW264" i="87" a="1"/>
  <c r="NW264" i="87" s="1"/>
  <c r="OD264" i="87" a="1"/>
  <c r="OD264" i="87" s="1"/>
  <c r="NV264" i="87" a="1"/>
  <c r="NV264" i="87" s="1"/>
  <c r="NT264" i="87"/>
  <c r="NS264" i="87"/>
  <c r="NQ264" i="87"/>
  <c r="NM264" i="87"/>
  <c r="OB247" i="87" a="1"/>
  <c r="OB247" i="87" s="1"/>
  <c r="OC247" i="87" a="1"/>
  <c r="OC247" i="87" s="1"/>
  <c r="NX247" i="87" a="1"/>
  <c r="NX247" i="87" s="1"/>
  <c r="OD247" i="87" a="1"/>
  <c r="OD247" i="87" s="1"/>
  <c r="NW247" i="87" a="1"/>
  <c r="NW247" i="87" s="1"/>
  <c r="NV247" i="87" a="1"/>
  <c r="NV247" i="87" s="1"/>
  <c r="NT247" i="87"/>
  <c r="NS247" i="87"/>
  <c r="NQ247" i="87"/>
  <c r="NM247" i="87"/>
  <c r="NU247" i="87"/>
  <c r="OB240" i="87" a="1"/>
  <c r="OB240" i="87" s="1"/>
  <c r="OC240" i="87" a="1"/>
  <c r="OC240" i="87" s="1"/>
  <c r="OC235" i="87" a="1"/>
  <c r="OC235" i="87" s="1"/>
  <c r="NW235" i="87" a="1"/>
  <c r="NW235" i="87" s="1"/>
  <c r="OB235" i="87" a="1"/>
  <c r="OB235" i="87" s="1"/>
  <c r="NV235" i="87" a="1"/>
  <c r="NV235" i="87" s="1"/>
  <c r="NU235" i="87"/>
  <c r="NS235" i="87"/>
  <c r="NQ235" i="87"/>
  <c r="NM235" i="87"/>
  <c r="OD231" i="87" a="1"/>
  <c r="OD231" i="87" s="1"/>
  <c r="NV231" i="87" a="1"/>
  <c r="NV231" i="87" s="1"/>
  <c r="OC231" i="87" a="1"/>
  <c r="OC231" i="87" s="1"/>
  <c r="NW231" i="87" a="1"/>
  <c r="NW231" i="87" s="1"/>
  <c r="NT231" i="87"/>
  <c r="NS231" i="87"/>
  <c r="NQ231" i="87"/>
  <c r="NM231" i="87"/>
  <c r="OB231" i="87" a="1"/>
  <c r="OB231" i="87" s="1"/>
  <c r="NX231" i="87" a="1"/>
  <c r="NX231" i="87" s="1"/>
  <c r="NU231" i="87"/>
  <c r="OD224" i="87" a="1"/>
  <c r="OD224" i="87" s="1"/>
  <c r="NW224" i="87" a="1"/>
  <c r="NW224" i="87" s="1"/>
  <c r="NU224" i="87"/>
  <c r="OC224" i="87" a="1"/>
  <c r="OC224" i="87" s="1"/>
  <c r="NX224" i="87" a="1"/>
  <c r="NX224" i="87" s="1"/>
  <c r="NS224" i="87"/>
  <c r="NQ224" i="87"/>
  <c r="NM224" i="87"/>
  <c r="OD219" i="87" a="1"/>
  <c r="OD219" i="87" s="1"/>
  <c r="NX219" i="87" a="1"/>
  <c r="NX219" i="87" s="1"/>
  <c r="OB219" i="87" a="1"/>
  <c r="OB219" i="87" s="1"/>
  <c r="NU219" i="87"/>
  <c r="NS219" i="87"/>
  <c r="NQ219" i="87"/>
  <c r="NM219" i="87"/>
  <c r="NW219" i="87" a="1"/>
  <c r="NW219" i="87" s="1"/>
  <c r="OB215" i="87" a="1"/>
  <c r="OB215" i="87" s="1"/>
  <c r="NW215" i="87" a="1"/>
  <c r="NW215" i="87" s="1"/>
  <c r="OD215" i="87" a="1"/>
  <c r="OD215" i="87" s="1"/>
  <c r="NX215" i="87" a="1"/>
  <c r="NX215" i="87" s="1"/>
  <c r="NV215" i="87" a="1"/>
  <c r="NV215" i="87" s="1"/>
  <c r="NT215" i="87"/>
  <c r="NS215" i="87"/>
  <c r="NQ215" i="87"/>
  <c r="NM215" i="87"/>
  <c r="NU215" i="87"/>
  <c r="NS211" i="87"/>
  <c r="NT211" i="87"/>
  <c r="NV207" i="87" a="1"/>
  <c r="NV207" i="87" s="1"/>
  <c r="OD207" i="87" a="1"/>
  <c r="OD207" i="87" s="1"/>
  <c r="OC207" i="87" a="1"/>
  <c r="OC207" i="87" s="1"/>
  <c r="NX207" i="87" a="1"/>
  <c r="NX207" i="87" s="1"/>
  <c r="NS207" i="87"/>
  <c r="NQ207" i="87"/>
  <c r="NM207" i="87"/>
  <c r="NW207" i="87" a="1"/>
  <c r="NW207" i="87" s="1"/>
  <c r="OC203" i="87" a="1"/>
  <c r="OC203" i="87" s="1"/>
  <c r="NV203" i="87" a="1"/>
  <c r="NV203" i="87" s="1"/>
  <c r="OB203" i="87" a="1"/>
  <c r="OB203" i="87" s="1"/>
  <c r="NW203" i="87" a="1"/>
  <c r="NW203" i="87" s="1"/>
  <c r="OD203" i="87" a="1"/>
  <c r="OD203" i="87" s="1"/>
  <c r="NU203" i="87"/>
  <c r="NS203" i="87"/>
  <c r="NQ203" i="87"/>
  <c r="NM203" i="87"/>
  <c r="OD199" i="87" a="1"/>
  <c r="OD199" i="87" s="1"/>
  <c r="NX199" i="87" a="1"/>
  <c r="NX199" i="87" s="1"/>
  <c r="NW199" i="87" a="1"/>
  <c r="NW199" i="87" s="1"/>
  <c r="OB199" i="87" a="1"/>
  <c r="OB199" i="87" s="1"/>
  <c r="NT199" i="87"/>
  <c r="NS199" i="87"/>
  <c r="NQ199" i="87"/>
  <c r="NM199" i="87"/>
  <c r="NU199" i="87"/>
  <c r="NW188" i="87" a="1"/>
  <c r="NW188" i="87" s="1"/>
  <c r="OD188" i="87" a="1"/>
  <c r="OD188" i="87" s="1"/>
  <c r="NU188" i="87"/>
  <c r="OC188" i="87" a="1"/>
  <c r="OC188" i="87" s="1"/>
  <c r="NX188" i="87" a="1"/>
  <c r="NX188" i="87" s="1"/>
  <c r="NV188" i="87" a="1"/>
  <c r="NV188" i="87" s="1"/>
  <c r="NT188" i="87"/>
  <c r="NS188" i="87"/>
  <c r="NQ188" i="87"/>
  <c r="NM188" i="87"/>
  <c r="OC184" i="87" a="1"/>
  <c r="OC184" i="87" s="1"/>
  <c r="NV184" i="87" a="1"/>
  <c r="NV184" i="87" s="1"/>
  <c r="OB184" i="87" a="1"/>
  <c r="OB184" i="87" s="1"/>
  <c r="NU184" i="87"/>
  <c r="OD184" i="87" a="1"/>
  <c r="OD184" i="87" s="1"/>
  <c r="NX184" i="87" a="1"/>
  <c r="NX184" i="87" s="1"/>
  <c r="NT184" i="87"/>
  <c r="NS184" i="87"/>
  <c r="NQ184" i="87"/>
  <c r="NM184" i="87"/>
  <c r="NV179" i="87" a="1"/>
  <c r="NV179" i="87" s="1"/>
  <c r="OC179" i="87" a="1"/>
  <c r="OC179" i="87" s="1"/>
  <c r="NW179" i="87" a="1"/>
  <c r="NW179" i="87" s="1"/>
  <c r="NS179" i="87"/>
  <c r="NQ179" i="87"/>
  <c r="NM179" i="87"/>
  <c r="NT179" i="87"/>
  <c r="OC175" i="87" a="1"/>
  <c r="OC175" i="87" s="1"/>
  <c r="NX175" i="87" a="1"/>
  <c r="NX175" i="87" s="1"/>
  <c r="OB175" i="87" a="1"/>
  <c r="OB175" i="87" s="1"/>
  <c r="NW175" i="87" a="1"/>
  <c r="NW175" i="87" s="1"/>
  <c r="OD175" i="87" a="1"/>
  <c r="OD175" i="87" s="1"/>
  <c r="NS175" i="87"/>
  <c r="NQ175" i="87"/>
  <c r="NM175" i="87"/>
  <c r="NV175" i="87" a="1"/>
  <c r="NV175" i="87" s="1"/>
  <c r="NW163" i="87" a="1"/>
  <c r="NW163" i="87" s="1"/>
  <c r="OD163" i="87" a="1"/>
  <c r="OD163" i="87" s="1"/>
  <c r="NV163" i="87" a="1"/>
  <c r="NV163" i="87" s="1"/>
  <c r="OB163" i="87" a="1"/>
  <c r="OB163" i="87" s="1"/>
  <c r="OC163" i="87" a="1"/>
  <c r="OC163" i="87" s="1"/>
  <c r="NX163" i="87" a="1"/>
  <c r="NX163" i="87" s="1"/>
  <c r="NS163" i="87"/>
  <c r="NQ163" i="87"/>
  <c r="NM163" i="87"/>
  <c r="NT163" i="87"/>
  <c r="OC159" i="87" a="1"/>
  <c r="OC159" i="87" s="1"/>
  <c r="NW159" i="87" a="1"/>
  <c r="NW159" i="87" s="1"/>
  <c r="NV159" i="87" a="1"/>
  <c r="NV159" i="87" s="1"/>
  <c r="OB159" i="87" a="1"/>
  <c r="OB159" i="87" s="1"/>
  <c r="NS159" i="87"/>
  <c r="NQ159" i="87"/>
  <c r="NM159" i="87"/>
  <c r="OB155" i="87" a="1"/>
  <c r="OB155" i="87" s="1"/>
  <c r="NV155" i="87" a="1"/>
  <c r="NV155" i="87" s="1"/>
  <c r="OC155" i="87" a="1"/>
  <c r="OC155" i="87" s="1"/>
  <c r="NW155" i="87" a="1"/>
  <c r="NW155" i="87" s="1"/>
  <c r="OD155" i="87" a="1"/>
  <c r="OD155" i="87" s="1"/>
  <c r="NU155" i="87"/>
  <c r="NS155" i="87"/>
  <c r="NQ155" i="87"/>
  <c r="NM155" i="87"/>
  <c r="NX155" i="87" a="1"/>
  <c r="NX155" i="87" s="1"/>
  <c r="OD148" i="87" a="1"/>
  <c r="OD148" i="87" s="1"/>
  <c r="NV148" i="87" a="1"/>
  <c r="NV148" i="87" s="1"/>
  <c r="OB148" i="87" a="1"/>
  <c r="OB148" i="87" s="1"/>
  <c r="NU148" i="87"/>
  <c r="NX148" i="87" a="1"/>
  <c r="NX148" i="87" s="1"/>
  <c r="NW148" i="87" a="1"/>
  <c r="NW148" i="87" s="1"/>
  <c r="NS148" i="87"/>
  <c r="NQ148" i="87"/>
  <c r="NM148" i="87"/>
  <c r="OD136" i="87" a="1"/>
  <c r="OD136" i="87" s="1"/>
  <c r="NX136" i="87" a="1"/>
  <c r="NX136" i="87" s="1"/>
  <c r="OC136" i="87" a="1"/>
  <c r="OC136" i="87" s="1"/>
  <c r="NV136" i="87" a="1"/>
  <c r="NV136" i="87" s="1"/>
  <c r="NU136" i="87"/>
  <c r="OB136" i="87" a="1"/>
  <c r="OB136" i="87" s="1"/>
  <c r="NW136" i="87" a="1"/>
  <c r="NW136" i="87" s="1"/>
  <c r="NT136" i="87"/>
  <c r="NS136" i="87"/>
  <c r="NQ136" i="87"/>
  <c r="NM136" i="87"/>
  <c r="OC131" i="87" a="1"/>
  <c r="OC131" i="87" s="1"/>
  <c r="NV131" i="87" a="1"/>
  <c r="NV131" i="87" s="1"/>
  <c r="NW131" i="87" a="1"/>
  <c r="NW131" i="87" s="1"/>
  <c r="NX131" i="87" a="1"/>
  <c r="NX131" i="87" s="1"/>
  <c r="NS131" i="87"/>
  <c r="NQ131" i="87"/>
  <c r="NM131" i="87"/>
  <c r="OD131" i="87" a="1"/>
  <c r="OD131" i="87" s="1"/>
  <c r="NT131" i="87"/>
  <c r="OB124" i="87" a="1"/>
  <c r="OB124" i="87" s="1"/>
  <c r="NV124" i="87" a="1"/>
  <c r="NV124" i="87" s="1"/>
  <c r="OC124" i="87" a="1"/>
  <c r="OC124" i="87" s="1"/>
  <c r="NU124" i="87"/>
  <c r="NX124" i="87" a="1"/>
  <c r="NX124" i="87" s="1"/>
  <c r="OD124" i="87" a="1"/>
  <c r="OD124" i="87" s="1"/>
  <c r="NT124" i="87"/>
  <c r="NS124" i="87"/>
  <c r="NQ124" i="87"/>
  <c r="NM124" i="87"/>
  <c r="OC119" i="87" a="1"/>
  <c r="OC119" i="87" s="1"/>
  <c r="NW119" i="87" a="1"/>
  <c r="NW119" i="87" s="1"/>
  <c r="OD119" i="87" a="1"/>
  <c r="OD119" i="87" s="1"/>
  <c r="NT119" i="87"/>
  <c r="NS119" i="87"/>
  <c r="NQ119" i="87"/>
  <c r="NM119" i="87"/>
  <c r="NX119" i="87" a="1"/>
  <c r="NX119" i="87" s="1"/>
  <c r="NU119" i="87"/>
  <c r="OD115" i="87" a="1"/>
  <c r="OD115" i="87" s="1"/>
  <c r="NX115" i="87" a="1"/>
  <c r="NX115" i="87" s="1"/>
  <c r="OB115" i="87" a="1"/>
  <c r="OB115" i="87" s="1"/>
  <c r="NW115" i="87" a="1"/>
  <c r="NW115" i="87" s="1"/>
  <c r="NS115" i="87"/>
  <c r="NQ115" i="87"/>
  <c r="NM115" i="87"/>
  <c r="OC115" i="87" a="1"/>
  <c r="OC115" i="87" s="1"/>
  <c r="NT115" i="87"/>
  <c r="NW71" i="87" a="1"/>
  <c r="NW71" i="87" s="1"/>
  <c r="OC71" i="87" a="1"/>
  <c r="OC71" i="87" s="1"/>
  <c r="OB71" i="87" a="1"/>
  <c r="OB71" i="87" s="1"/>
  <c r="NV71" i="87" a="1"/>
  <c r="NV71" i="87" s="1"/>
  <c r="NT71" i="87"/>
  <c r="NS71" i="87"/>
  <c r="NQ71" i="87"/>
  <c r="NM71" i="87"/>
  <c r="QN473" i="87"/>
  <c r="QM473" i="87"/>
  <c r="QL473" i="87"/>
  <c r="QK473" i="87"/>
  <c r="QD473" i="87"/>
  <c r="QB473" i="87"/>
  <c r="QA473" i="87"/>
  <c r="QC473" i="87"/>
  <c r="PZ473" i="87"/>
  <c r="OS473" i="87"/>
  <c r="MX473" i="87"/>
  <c r="QN445" i="87"/>
  <c r="QM445" i="87"/>
  <c r="QL445" i="87"/>
  <c r="QK445" i="87"/>
  <c r="QD445" i="87"/>
  <c r="QB445" i="87"/>
  <c r="QC445" i="87"/>
  <c r="QA445" i="87"/>
  <c r="PZ445" i="87"/>
  <c r="OS445" i="87"/>
  <c r="MX445" i="87"/>
  <c r="QN441" i="87"/>
  <c r="QM441" i="87"/>
  <c r="QL441" i="87"/>
  <c r="QK441" i="87"/>
  <c r="QD441" i="87"/>
  <c r="QB441" i="87"/>
  <c r="QA441" i="87"/>
  <c r="QC441" i="87"/>
  <c r="PZ441" i="87"/>
  <c r="OS441" i="87"/>
  <c r="MX441" i="87"/>
  <c r="QN421" i="87"/>
  <c r="QM421" i="87"/>
  <c r="QL421" i="87"/>
  <c r="QK421" i="87"/>
  <c r="QD421" i="87"/>
  <c r="QB421" i="87"/>
  <c r="QC421" i="87"/>
  <c r="QA421" i="87"/>
  <c r="PZ421" i="87"/>
  <c r="OS421" i="87"/>
  <c r="MX421" i="87"/>
  <c r="QM385" i="87"/>
  <c r="QN385" i="87"/>
  <c r="QL385" i="87"/>
  <c r="QD385" i="87"/>
  <c r="QB385" i="87"/>
  <c r="QA385" i="87"/>
  <c r="QK385" i="87"/>
  <c r="PZ385" i="87"/>
  <c r="QC385" i="87"/>
  <c r="OS385" i="87"/>
  <c r="MX385" i="87"/>
  <c r="QN361" i="87"/>
  <c r="QM361" i="87"/>
  <c r="QL361" i="87"/>
  <c r="QK361" i="87"/>
  <c r="QD361" i="87"/>
  <c r="QB361" i="87"/>
  <c r="QA361" i="87"/>
  <c r="QC361" i="87"/>
  <c r="PZ361" i="87"/>
  <c r="OS361" i="87"/>
  <c r="MX361" i="87"/>
  <c r="QN241" i="87"/>
  <c r="QM241" i="87"/>
  <c r="QL241" i="87"/>
  <c r="QD241" i="87"/>
  <c r="QB241" i="87"/>
  <c r="QK241" i="87"/>
  <c r="QA241" i="87"/>
  <c r="PZ241" i="87"/>
  <c r="QC241" i="87"/>
  <c r="OS241" i="87"/>
  <c r="MX241" i="87"/>
  <c r="QN193" i="87"/>
  <c r="QM193" i="87"/>
  <c r="QL193" i="87"/>
  <c r="QD193" i="87"/>
  <c r="QB193" i="87"/>
  <c r="QA193" i="87"/>
  <c r="PZ193" i="87"/>
  <c r="QK193" i="87"/>
  <c r="QC193" i="87"/>
  <c r="OS193" i="87"/>
  <c r="MX193" i="87"/>
  <c r="QN161" i="87"/>
  <c r="QM161" i="87"/>
  <c r="QL161" i="87"/>
  <c r="QD161" i="87"/>
  <c r="QB161" i="87"/>
  <c r="QK161" i="87"/>
  <c r="QA161" i="87"/>
  <c r="PZ161" i="87"/>
  <c r="QC161" i="87"/>
  <c r="OS161" i="87"/>
  <c r="MX161" i="87"/>
  <c r="QN157" i="87"/>
  <c r="QM157" i="87"/>
  <c r="QL157" i="87"/>
  <c r="QK157" i="87"/>
  <c r="QD157" i="87"/>
  <c r="QB157" i="87"/>
  <c r="QC157" i="87"/>
  <c r="PZ157" i="87"/>
  <c r="QA157" i="87"/>
  <c r="OS157" i="87"/>
  <c r="MX157" i="87"/>
  <c r="QN153" i="87"/>
  <c r="QM153" i="87"/>
  <c r="QL153" i="87"/>
  <c r="QK153" i="87"/>
  <c r="QD153" i="87"/>
  <c r="QB153" i="87"/>
  <c r="QA153" i="87"/>
  <c r="QC153" i="87"/>
  <c r="PZ153" i="87"/>
  <c r="OS153" i="87"/>
  <c r="MX153" i="87"/>
  <c r="QN121" i="87"/>
  <c r="QM121" i="87"/>
  <c r="QL121" i="87"/>
  <c r="QK121" i="87"/>
  <c r="QD121" i="87"/>
  <c r="QB121" i="87"/>
  <c r="QA121" i="87"/>
  <c r="QC121" i="87"/>
  <c r="PZ121" i="87"/>
  <c r="OS121" i="87"/>
  <c r="MX121" i="87"/>
  <c r="QN9" i="87"/>
  <c r="QM9" i="87"/>
  <c r="QL9" i="87"/>
  <c r="QK9" i="87"/>
  <c r="QD9" i="87"/>
  <c r="QB9" i="87"/>
  <c r="QA9" i="87"/>
  <c r="QC9" i="87"/>
  <c r="PZ9" i="87"/>
  <c r="OS9" i="87"/>
  <c r="MX9" i="87"/>
  <c r="QN524" i="87"/>
  <c r="QM524" i="87"/>
  <c r="QK524" i="87"/>
  <c r="QC524" i="87"/>
  <c r="QD524" i="87"/>
  <c r="QA524" i="87"/>
  <c r="QL524" i="87"/>
  <c r="PZ524" i="87"/>
  <c r="OS524" i="87"/>
  <c r="QB524" i="87"/>
  <c r="QN498" i="87"/>
  <c r="QM498" i="87"/>
  <c r="QL498" i="87"/>
  <c r="QD498" i="87"/>
  <c r="QB498" i="87"/>
  <c r="QC498" i="87"/>
  <c r="PZ498" i="87"/>
  <c r="QK498" i="87"/>
  <c r="QA498" i="87"/>
  <c r="OS498" i="87"/>
  <c r="MX498" i="87"/>
  <c r="QN476" i="87"/>
  <c r="QM476" i="87"/>
  <c r="QK476" i="87"/>
  <c r="QC476" i="87"/>
  <c r="QL476" i="87"/>
  <c r="QD476" i="87"/>
  <c r="QA476" i="87"/>
  <c r="PZ476" i="87"/>
  <c r="QB476" i="87"/>
  <c r="OS476" i="87"/>
  <c r="QN471" i="87"/>
  <c r="QM471" i="87"/>
  <c r="QK471" i="87"/>
  <c r="QL471" i="87"/>
  <c r="QC471" i="87"/>
  <c r="QD471" i="87"/>
  <c r="PZ471" i="87"/>
  <c r="QA471" i="87"/>
  <c r="QB471" i="87"/>
  <c r="OS471" i="87"/>
  <c r="MT471" i="87"/>
  <c r="MU471" i="87" s="1"/>
  <c r="MV471" i="87" s="1"/>
  <c r="MW471" i="87" s="1"/>
  <c r="QN444" i="87"/>
  <c r="QM444" i="87"/>
  <c r="QK444" i="87"/>
  <c r="QC444" i="87"/>
  <c r="QL444" i="87"/>
  <c r="QD444" i="87"/>
  <c r="QA444" i="87"/>
  <c r="PZ444" i="87"/>
  <c r="QB444" i="87"/>
  <c r="OS444" i="87"/>
  <c r="QN439" i="87"/>
  <c r="QM439" i="87"/>
  <c r="QK439" i="87"/>
  <c r="QL439" i="87"/>
  <c r="QC439" i="87"/>
  <c r="QD439" i="87"/>
  <c r="PZ439" i="87"/>
  <c r="QA439" i="87"/>
  <c r="QB439" i="87"/>
  <c r="OS439" i="87"/>
  <c r="MT439" i="87"/>
  <c r="MU439" i="87" s="1"/>
  <c r="MV439" i="87" s="1"/>
  <c r="MW439" i="87" s="1"/>
  <c r="QM434" i="87"/>
  <c r="QN434" i="87"/>
  <c r="QL434" i="87"/>
  <c r="QD434" i="87"/>
  <c r="QB434" i="87"/>
  <c r="QC434" i="87"/>
  <c r="PZ434" i="87"/>
  <c r="QK434" i="87"/>
  <c r="QA434" i="87"/>
  <c r="OS434" i="87"/>
  <c r="MX434" i="87"/>
  <c r="QN364" i="87"/>
  <c r="QM364" i="87"/>
  <c r="QK364" i="87"/>
  <c r="QL364" i="87"/>
  <c r="QC364" i="87"/>
  <c r="QD364" i="87"/>
  <c r="QA364" i="87"/>
  <c r="PZ364" i="87"/>
  <c r="QB364" i="87"/>
  <c r="OS364" i="87"/>
  <c r="QN359" i="87"/>
  <c r="QM359" i="87"/>
  <c r="QL359" i="87"/>
  <c r="QK359" i="87"/>
  <c r="QC359" i="87"/>
  <c r="QD359" i="87"/>
  <c r="PZ359" i="87"/>
  <c r="QB359" i="87"/>
  <c r="QA359" i="87"/>
  <c r="OS359" i="87"/>
  <c r="MT359" i="87"/>
  <c r="MU359" i="87" s="1"/>
  <c r="MV359" i="87" s="1"/>
  <c r="MW359" i="87" s="1"/>
  <c r="QN354" i="87"/>
  <c r="QL354" i="87"/>
  <c r="QM354" i="87"/>
  <c r="QD354" i="87"/>
  <c r="QB354" i="87"/>
  <c r="QK354" i="87"/>
  <c r="QC354" i="87"/>
  <c r="PZ354" i="87"/>
  <c r="QA354" i="87"/>
  <c r="OS354" i="87"/>
  <c r="MX354" i="87"/>
  <c r="QN332" i="87"/>
  <c r="QM332" i="87"/>
  <c r="QK332" i="87"/>
  <c r="QL332" i="87"/>
  <c r="QC332" i="87"/>
  <c r="QD332" i="87"/>
  <c r="QA332" i="87"/>
  <c r="PZ332" i="87"/>
  <c r="QB332" i="87"/>
  <c r="OS332" i="87"/>
  <c r="QN274" i="87"/>
  <c r="QL274" i="87"/>
  <c r="QM274" i="87"/>
  <c r="QD274" i="87"/>
  <c r="QB274" i="87"/>
  <c r="QC274" i="87"/>
  <c r="PZ274" i="87"/>
  <c r="QK274" i="87"/>
  <c r="QA274" i="87"/>
  <c r="OS274" i="87"/>
  <c r="MX274" i="87"/>
  <c r="QN258" i="87"/>
  <c r="QL258" i="87"/>
  <c r="QM258" i="87"/>
  <c r="QD258" i="87"/>
  <c r="QB258" i="87"/>
  <c r="QK258" i="87"/>
  <c r="QC258" i="87"/>
  <c r="PZ258" i="87"/>
  <c r="QA258" i="87"/>
  <c r="OS258" i="87"/>
  <c r="MX258" i="87"/>
  <c r="QN231" i="87"/>
  <c r="QM231" i="87"/>
  <c r="QL231" i="87"/>
  <c r="QK231" i="87"/>
  <c r="QC231" i="87"/>
  <c r="QD231" i="87"/>
  <c r="PZ231" i="87"/>
  <c r="QB231" i="87"/>
  <c r="QA231" i="87"/>
  <c r="OS231" i="87"/>
  <c r="MT231" i="87"/>
  <c r="MU231" i="87" s="1"/>
  <c r="MV231" i="87" s="1"/>
  <c r="MW231" i="87" s="1"/>
  <c r="QN220" i="87"/>
  <c r="QM220" i="87"/>
  <c r="QK220" i="87"/>
  <c r="QL220" i="87"/>
  <c r="QC220" i="87"/>
  <c r="QA220" i="87"/>
  <c r="QD220" i="87"/>
  <c r="PZ220" i="87"/>
  <c r="QB220" i="87"/>
  <c r="OS220" i="87"/>
  <c r="QN183" i="87"/>
  <c r="QM183" i="87"/>
  <c r="QL183" i="87"/>
  <c r="QK183" i="87"/>
  <c r="QC183" i="87"/>
  <c r="QA183" i="87"/>
  <c r="QD183" i="87"/>
  <c r="PZ183" i="87"/>
  <c r="QB183" i="87"/>
  <c r="OS183" i="87"/>
  <c r="MT183" i="87"/>
  <c r="MU183" i="87" s="1"/>
  <c r="MV183" i="87" s="1"/>
  <c r="MW183" i="87" s="1"/>
  <c r="QN178" i="87"/>
  <c r="QL178" i="87"/>
  <c r="QM178" i="87"/>
  <c r="QD178" i="87"/>
  <c r="QB178" i="87"/>
  <c r="QC178" i="87"/>
  <c r="PZ178" i="87"/>
  <c r="QK178" i="87"/>
  <c r="QA178" i="87"/>
  <c r="OS178" i="87"/>
  <c r="MX178" i="87"/>
  <c r="QN156" i="87"/>
  <c r="QM156" i="87"/>
  <c r="QK156" i="87"/>
  <c r="QL156" i="87"/>
  <c r="QC156" i="87"/>
  <c r="QA156" i="87"/>
  <c r="QD156" i="87"/>
  <c r="PZ156" i="87"/>
  <c r="QB156" i="87"/>
  <c r="OS156" i="87"/>
  <c r="QN114" i="87"/>
  <c r="QM114" i="87"/>
  <c r="QL114" i="87"/>
  <c r="QD114" i="87"/>
  <c r="QB114" i="87"/>
  <c r="QC114" i="87"/>
  <c r="PZ114" i="87"/>
  <c r="QK114" i="87"/>
  <c r="OS114" i="87"/>
  <c r="QA114" i="87"/>
  <c r="MX114" i="87"/>
  <c r="QN98" i="87"/>
  <c r="QM98" i="87"/>
  <c r="QL98" i="87"/>
  <c r="QD98" i="87"/>
  <c r="QB98" i="87"/>
  <c r="QK98" i="87"/>
  <c r="QC98" i="87"/>
  <c r="PZ98" i="87"/>
  <c r="QA98" i="87"/>
  <c r="OS98" i="87"/>
  <c r="MX98" i="87"/>
  <c r="QN82" i="87"/>
  <c r="QM82" i="87"/>
  <c r="QL82" i="87"/>
  <c r="QD82" i="87"/>
  <c r="QB82" i="87"/>
  <c r="QC82" i="87"/>
  <c r="PZ82" i="87"/>
  <c r="QK82" i="87"/>
  <c r="QA82" i="87"/>
  <c r="OS82" i="87"/>
  <c r="MX82" i="87"/>
  <c r="QN76" i="87"/>
  <c r="QM76" i="87"/>
  <c r="QL76" i="87"/>
  <c r="QK76" i="87"/>
  <c r="QC76" i="87"/>
  <c r="QA76" i="87"/>
  <c r="QD76" i="87"/>
  <c r="PZ76" i="87"/>
  <c r="QB76" i="87"/>
  <c r="OS76" i="87"/>
  <c r="QN55" i="87"/>
  <c r="QL55" i="87"/>
  <c r="QM55" i="87"/>
  <c r="QK55" i="87"/>
  <c r="QC55" i="87"/>
  <c r="QA55" i="87"/>
  <c r="QD55" i="87"/>
  <c r="PZ55" i="87"/>
  <c r="QB55" i="87"/>
  <c r="OS55" i="87"/>
  <c r="MT55" i="87"/>
  <c r="MU55" i="87" s="1"/>
  <c r="MV55" i="87" s="1"/>
  <c r="MW55" i="87" s="1"/>
  <c r="QN50" i="87"/>
  <c r="QM50" i="87"/>
  <c r="QL50" i="87"/>
  <c r="QD50" i="87"/>
  <c r="QB50" i="87"/>
  <c r="QC50" i="87"/>
  <c r="PZ50" i="87"/>
  <c r="QK50" i="87"/>
  <c r="QA50" i="87"/>
  <c r="OS50" i="87"/>
  <c r="MX50" i="87"/>
  <c r="QN12" i="87"/>
  <c r="QM12" i="87"/>
  <c r="QL12" i="87"/>
  <c r="QK12" i="87"/>
  <c r="QC12" i="87"/>
  <c r="QA12" i="87"/>
  <c r="QD12" i="87"/>
  <c r="PZ12" i="87"/>
  <c r="OS12" i="87"/>
  <c r="QB12" i="87"/>
  <c r="QN7" i="87"/>
  <c r="QL7" i="87"/>
  <c r="QM7" i="87"/>
  <c r="QK7" i="87"/>
  <c r="QC7" i="87"/>
  <c r="QA7" i="87"/>
  <c r="PZ7" i="87"/>
  <c r="QD7" i="87"/>
  <c r="QB7" i="87"/>
  <c r="OS7" i="87"/>
  <c r="MT7" i="87"/>
  <c r="MU7" i="87" s="1"/>
  <c r="MV7" i="87" s="1"/>
  <c r="MW7" i="87" s="1"/>
  <c r="MT524" i="87"/>
  <c r="MU524" i="87" s="1"/>
  <c r="MV524" i="87" s="1"/>
  <c r="MW524" i="87" s="1"/>
  <c r="MT476" i="87"/>
  <c r="MU476" i="87" s="1"/>
  <c r="MV476" i="87" s="1"/>
  <c r="MW476" i="87" s="1"/>
  <c r="MT465" i="87"/>
  <c r="MU465" i="87" s="1"/>
  <c r="MV465" i="87" s="1"/>
  <c r="MW465" i="87" s="1"/>
  <c r="MT449" i="87"/>
  <c r="MU449" i="87" s="1"/>
  <c r="MV449" i="87" s="1"/>
  <c r="MW449" i="87" s="1"/>
  <c r="MT444" i="87"/>
  <c r="MU444" i="87" s="1"/>
  <c r="MV444" i="87" s="1"/>
  <c r="MW444" i="87" s="1"/>
  <c r="MT433" i="87"/>
  <c r="MU433" i="87" s="1"/>
  <c r="MV433" i="87" s="1"/>
  <c r="MW433" i="87" s="1"/>
  <c r="MT417" i="87"/>
  <c r="MU417" i="87" s="1"/>
  <c r="MV417" i="87" s="1"/>
  <c r="MW417" i="87" s="1"/>
  <c r="MT401" i="87"/>
  <c r="MU401" i="87" s="1"/>
  <c r="MV401" i="87" s="1"/>
  <c r="MW401" i="87" s="1"/>
  <c r="MT385" i="87"/>
  <c r="MU385" i="87" s="1"/>
  <c r="MV385" i="87" s="1"/>
  <c r="MW385" i="87" s="1"/>
  <c r="MT364" i="87"/>
  <c r="MU364" i="87" s="1"/>
  <c r="MV364" i="87" s="1"/>
  <c r="MW364" i="87" s="1"/>
  <c r="MT353" i="87"/>
  <c r="MU353" i="87" s="1"/>
  <c r="MV353" i="87" s="1"/>
  <c r="MW353" i="87" s="1"/>
  <c r="MT332" i="87"/>
  <c r="MU332" i="87" s="1"/>
  <c r="MV332" i="87" s="1"/>
  <c r="MW332" i="87" s="1"/>
  <c r="MT321" i="87"/>
  <c r="MU321" i="87" s="1"/>
  <c r="MV321" i="87" s="1"/>
  <c r="MT305" i="87"/>
  <c r="MU305" i="87" s="1"/>
  <c r="MV305" i="87" s="1"/>
  <c r="MW305" i="87" s="1"/>
  <c r="MT273" i="87"/>
  <c r="MU273" i="87" s="1"/>
  <c r="MV273" i="87" s="1"/>
  <c r="MW273" i="87" s="1"/>
  <c r="MT257" i="87"/>
  <c r="MU257" i="87" s="1"/>
  <c r="MV257" i="87" s="1"/>
  <c r="MT241" i="87"/>
  <c r="MU241" i="87" s="1"/>
  <c r="MV241" i="87" s="1"/>
  <c r="MW241" i="87" s="1"/>
  <c r="MT225" i="87"/>
  <c r="MU225" i="87" s="1"/>
  <c r="MV225" i="87" s="1"/>
  <c r="MT220" i="87"/>
  <c r="MU220" i="87" s="1"/>
  <c r="MV220" i="87" s="1"/>
  <c r="MW220" i="87" s="1"/>
  <c r="MT193" i="87"/>
  <c r="MU193" i="87" s="1"/>
  <c r="MV193" i="87" s="1"/>
  <c r="MW193" i="87" s="1"/>
  <c r="MT177" i="87"/>
  <c r="MU177" i="87" s="1"/>
  <c r="MV177" i="87" s="1"/>
  <c r="MW177" i="87" s="1"/>
  <c r="MT161" i="87"/>
  <c r="MU161" i="87" s="1"/>
  <c r="MV161" i="87" s="1"/>
  <c r="MW161" i="87" s="1"/>
  <c r="MT156" i="87"/>
  <c r="MU156" i="87" s="1"/>
  <c r="MV156" i="87" s="1"/>
  <c r="MW156" i="87" s="1"/>
  <c r="MT145" i="87"/>
  <c r="MU145" i="87" s="1"/>
  <c r="MV145" i="87" s="1"/>
  <c r="MW145" i="87" s="1"/>
  <c r="MT113" i="87"/>
  <c r="MU113" i="87" s="1"/>
  <c r="MV113" i="87" s="1"/>
  <c r="MT97" i="87"/>
  <c r="MU97" i="87" s="1"/>
  <c r="MV97" i="87" s="1"/>
  <c r="MW97" i="87" s="1"/>
  <c r="MT76" i="87"/>
  <c r="MU76" i="87" s="1"/>
  <c r="MV76" i="87" s="1"/>
  <c r="MW76" i="87" s="1"/>
  <c r="MT49" i="87"/>
  <c r="MU49" i="87" s="1"/>
  <c r="MV49" i="87" s="1"/>
  <c r="MW49" i="87" s="1"/>
  <c r="MT33" i="87"/>
  <c r="MU33" i="87" s="1"/>
  <c r="MV33" i="87" s="1"/>
  <c r="MT12" i="87"/>
  <c r="MU12" i="87" s="1"/>
  <c r="MV12" i="87" s="1"/>
  <c r="MW12" i="87" s="1"/>
  <c r="MX536" i="87"/>
  <c r="MX520" i="87"/>
  <c r="MX440" i="87"/>
  <c r="MX424" i="87"/>
  <c r="MX408" i="87"/>
  <c r="MX392" i="87"/>
  <c r="MX216" i="87"/>
  <c r="MX200" i="87"/>
  <c r="MX184" i="87"/>
  <c r="MX120" i="87"/>
  <c r="MX8" i="87"/>
  <c r="NJ230" i="87"/>
  <c r="OC539" i="87" a="1"/>
  <c r="OC539" i="87" s="1"/>
  <c r="NV539" i="87" a="1"/>
  <c r="NV539" i="87" s="1"/>
  <c r="OD539" i="87" a="1"/>
  <c r="OD539" i="87" s="1"/>
  <c r="OB539" i="87" a="1"/>
  <c r="OB539" i="87" s="1"/>
  <c r="NX539" i="87" a="1"/>
  <c r="NX539" i="87" s="1"/>
  <c r="NU539" i="87"/>
  <c r="NS539" i="87"/>
  <c r="NQ539" i="87"/>
  <c r="NM539" i="87"/>
  <c r="NW539" i="87" a="1"/>
  <c r="NW539" i="87" s="1"/>
  <c r="OD524" i="87" a="1"/>
  <c r="OD524" i="87" s="1"/>
  <c r="NV524" i="87" a="1"/>
  <c r="NV524" i="87" s="1"/>
  <c r="NU524" i="87"/>
  <c r="OB524" i="87" a="1"/>
  <c r="OB524" i="87" s="1"/>
  <c r="OC524" i="87" a="1"/>
  <c r="OC524" i="87" s="1"/>
  <c r="NX524" i="87" a="1"/>
  <c r="NX524" i="87" s="1"/>
  <c r="NW524" i="87" a="1"/>
  <c r="NW524" i="87" s="1"/>
  <c r="NS524" i="87"/>
  <c r="NQ524" i="87"/>
  <c r="NM524" i="87"/>
  <c r="NL508" i="87"/>
  <c r="OC503" i="87" a="1"/>
  <c r="OC503" i="87" s="1"/>
  <c r="NX503" i="87" a="1"/>
  <c r="NX503" i="87" s="1"/>
  <c r="OB503" i="87" a="1"/>
  <c r="OB503" i="87" s="1"/>
  <c r="NS503" i="87"/>
  <c r="NQ503" i="87"/>
  <c r="NM503" i="87"/>
  <c r="NW503" i="87" a="1"/>
  <c r="NW503" i="87" s="1"/>
  <c r="NU503" i="87"/>
  <c r="NL484" i="87"/>
  <c r="OB480" i="87" a="1"/>
  <c r="OB480" i="87" s="1"/>
  <c r="NV480" i="87" a="1"/>
  <c r="NV480" i="87" s="1"/>
  <c r="NU480" i="87"/>
  <c r="OD480" i="87" a="1"/>
  <c r="OD480" i="87" s="1"/>
  <c r="NS480" i="87"/>
  <c r="NQ480" i="87"/>
  <c r="NM480" i="87"/>
  <c r="OC475" i="87" a="1"/>
  <c r="OC475" i="87" s="1"/>
  <c r="NX475" i="87" a="1"/>
  <c r="NX475" i="87" s="1"/>
  <c r="NV475" i="87" a="1"/>
  <c r="NV475" i="87" s="1"/>
  <c r="OD475" i="87" a="1"/>
  <c r="OD475" i="87" s="1"/>
  <c r="OB475" i="87" a="1"/>
  <c r="OB475" i="87" s="1"/>
  <c r="NU475" i="87"/>
  <c r="NS475" i="87"/>
  <c r="NQ475" i="87"/>
  <c r="NM475" i="87"/>
  <c r="NW471" i="87" a="1"/>
  <c r="NW471" i="87" s="1"/>
  <c r="OB471" i="87" a="1"/>
  <c r="OB471" i="87" s="1"/>
  <c r="OD471" i="87" a="1"/>
  <c r="OD471" i="87" s="1"/>
  <c r="OC471" i="87" a="1"/>
  <c r="OC471" i="87" s="1"/>
  <c r="NS471" i="87"/>
  <c r="NQ471" i="87"/>
  <c r="NM471" i="87"/>
  <c r="NX471" i="87" a="1"/>
  <c r="NX471" i="87" s="1"/>
  <c r="NU471" i="87"/>
  <c r="NV459" i="87" a="1"/>
  <c r="NV459" i="87" s="1"/>
  <c r="OC459" i="87" a="1"/>
  <c r="OC459" i="87" s="1"/>
  <c r="NX459" i="87" a="1"/>
  <c r="NX459" i="87" s="1"/>
  <c r="OB459" i="87" a="1"/>
  <c r="OB459" i="87" s="1"/>
  <c r="OD459" i="87" a="1"/>
  <c r="OD459" i="87" s="1"/>
  <c r="NU459" i="87"/>
  <c r="NS459" i="87"/>
  <c r="NQ459" i="87"/>
  <c r="NM459" i="87"/>
  <c r="OD455" i="87" a="1"/>
  <c r="OD455" i="87" s="1"/>
  <c r="NX455" i="87" a="1"/>
  <c r="NX455" i="87" s="1"/>
  <c r="OB455" i="87" a="1"/>
  <c r="OB455" i="87" s="1"/>
  <c r="NW455" i="87" a="1"/>
  <c r="NW455" i="87" s="1"/>
  <c r="OC455" i="87" a="1"/>
  <c r="OC455" i="87" s="1"/>
  <c r="NT455" i="87"/>
  <c r="NS455" i="87"/>
  <c r="NQ455" i="87"/>
  <c r="NM455" i="87"/>
  <c r="NU455" i="87"/>
  <c r="OD448" i="87" a="1"/>
  <c r="OD448" i="87" s="1"/>
  <c r="NX448" i="87" a="1"/>
  <c r="NX448" i="87" s="1"/>
  <c r="NV448" i="87" a="1"/>
  <c r="NV448" i="87" s="1"/>
  <c r="NU448" i="87"/>
  <c r="OB448" i="87" a="1"/>
  <c r="OB448" i="87" s="1"/>
  <c r="NW448" i="87" a="1"/>
  <c r="NW448" i="87" s="1"/>
  <c r="NS448" i="87"/>
  <c r="NQ448" i="87"/>
  <c r="NM448" i="87"/>
  <c r="OC444" i="87" a="1"/>
  <c r="OC444" i="87" s="1"/>
  <c r="NW444" i="87" a="1"/>
  <c r="NW444" i="87" s="1"/>
  <c r="OD444" i="87" a="1"/>
  <c r="OD444" i="87" s="1"/>
  <c r="NU444" i="87"/>
  <c r="NX444" i="87" a="1"/>
  <c r="NX444" i="87" s="1"/>
  <c r="OB444" i="87" a="1"/>
  <c r="OB444" i="87" s="1"/>
  <c r="NT444" i="87"/>
  <c r="NS444" i="87"/>
  <c r="NQ444" i="87"/>
  <c r="NM444" i="87"/>
  <c r="NX440" i="87" a="1"/>
  <c r="NX440" i="87" s="1"/>
  <c r="OB440" i="87" a="1"/>
  <c r="OB440" i="87" s="1"/>
  <c r="NW440" i="87" a="1"/>
  <c r="NW440" i="87" s="1"/>
  <c r="NU440" i="87"/>
  <c r="OC440" i="87" a="1"/>
  <c r="OC440" i="87" s="1"/>
  <c r="NV440" i="87" a="1"/>
  <c r="NV440" i="87" s="1"/>
  <c r="NT440" i="87"/>
  <c r="NS440" i="87"/>
  <c r="NQ440" i="87"/>
  <c r="NM440" i="87"/>
  <c r="OB435" i="87" a="1"/>
  <c r="OB435" i="87" s="1"/>
  <c r="NW435" i="87" a="1"/>
  <c r="NW435" i="87" s="1"/>
  <c r="OC435" i="87" a="1"/>
  <c r="OC435" i="87" s="1"/>
  <c r="NX435" i="87" a="1"/>
  <c r="NX435" i="87" s="1"/>
  <c r="OD435" i="87" a="1"/>
  <c r="OD435" i="87" s="1"/>
  <c r="NS435" i="87"/>
  <c r="NQ435" i="87"/>
  <c r="NM435" i="87"/>
  <c r="NT435" i="87"/>
  <c r="OC423" i="87" a="1"/>
  <c r="OC423" i="87" s="1"/>
  <c r="NV423" i="87" a="1"/>
  <c r="NV423" i="87" s="1"/>
  <c r="OD423" i="87" a="1"/>
  <c r="OD423" i="87" s="1"/>
  <c r="NX423" i="87" a="1"/>
  <c r="NX423" i="87" s="1"/>
  <c r="NT423" i="87"/>
  <c r="NS423" i="87"/>
  <c r="NQ423" i="87"/>
  <c r="NM423" i="87"/>
  <c r="OB423" i="87" a="1"/>
  <c r="OB423" i="87" s="1"/>
  <c r="NW423" i="87" a="1"/>
  <c r="NW423" i="87" s="1"/>
  <c r="NU423" i="87"/>
  <c r="NL416" i="87"/>
  <c r="NV412" i="87" a="1"/>
  <c r="NV412" i="87" s="1"/>
  <c r="NU412" i="87"/>
  <c r="OC412" i="87" a="1"/>
  <c r="OC412" i="87" s="1"/>
  <c r="OB412" i="87" a="1"/>
  <c r="OB412" i="87" s="1"/>
  <c r="NT412" i="87"/>
  <c r="NS412" i="87"/>
  <c r="NQ412" i="87"/>
  <c r="NM412" i="87"/>
  <c r="OC407" i="87" a="1"/>
  <c r="OC407" i="87" s="1"/>
  <c r="NX407" i="87" a="1"/>
  <c r="NX407" i="87" s="1"/>
  <c r="OD407" i="87" a="1"/>
  <c r="OD407" i="87" s="1"/>
  <c r="NT407" i="87"/>
  <c r="NS407" i="87"/>
  <c r="NQ407" i="87"/>
  <c r="NM407" i="87"/>
  <c r="OB407" i="87" a="1"/>
  <c r="OB407" i="87" s="1"/>
  <c r="NU407" i="87"/>
  <c r="OB403" i="87" a="1"/>
  <c r="OB403" i="87" s="1"/>
  <c r="NW403" i="87" a="1"/>
  <c r="NW403" i="87" s="1"/>
  <c r="OD403" i="87" a="1"/>
  <c r="OD403" i="87" s="1"/>
  <c r="NX403" i="87" a="1"/>
  <c r="NX403" i="87" s="1"/>
  <c r="NS403" i="87"/>
  <c r="NQ403" i="87"/>
  <c r="NM403" i="87"/>
  <c r="OC403" i="87" a="1"/>
  <c r="OC403" i="87" s="1"/>
  <c r="NV403" i="87" a="1"/>
  <c r="NV403" i="87" s="1"/>
  <c r="NT403" i="87"/>
  <c r="NL396" i="87"/>
  <c r="NV379" i="87" a="1"/>
  <c r="NV379" i="87" s="1"/>
  <c r="OD379" i="87" a="1"/>
  <c r="OD379" i="87" s="1"/>
  <c r="NW379" i="87" a="1"/>
  <c r="NW379" i="87" s="1"/>
  <c r="OB379" i="87" a="1"/>
  <c r="OB379" i="87" s="1"/>
  <c r="OC379" i="87" a="1"/>
  <c r="OC379" i="87" s="1"/>
  <c r="NX379" i="87" a="1"/>
  <c r="NX379" i="87" s="1"/>
  <c r="NU379" i="87"/>
  <c r="NS379" i="87"/>
  <c r="NQ379" i="87"/>
  <c r="NM379" i="87"/>
  <c r="NL368" i="87"/>
  <c r="OD356" i="87" a="1"/>
  <c r="OD356" i="87" s="1"/>
  <c r="NX356" i="87" a="1"/>
  <c r="NX356" i="87" s="1"/>
  <c r="NU356" i="87"/>
  <c r="OC356" i="87" a="1"/>
  <c r="OC356" i="87" s="1"/>
  <c r="NV356" i="87" a="1"/>
  <c r="NV356" i="87" s="1"/>
  <c r="NS356" i="87"/>
  <c r="NQ356" i="87"/>
  <c r="NM356" i="87"/>
  <c r="OB352" i="87" a="1"/>
  <c r="OB352" i="87" s="1"/>
  <c r="NV352" i="87" a="1"/>
  <c r="NV352" i="87" s="1"/>
  <c r="NW352" i="87" a="1"/>
  <c r="NW352" i="87" s="1"/>
  <c r="NU352" i="87"/>
  <c r="OC352" i="87" a="1"/>
  <c r="OC352" i="87" s="1"/>
  <c r="NX352" i="87" a="1"/>
  <c r="NX352" i="87" s="1"/>
  <c r="NS352" i="87"/>
  <c r="NQ352" i="87"/>
  <c r="NM352" i="87"/>
  <c r="OC340" i="87" a="1"/>
  <c r="OC340" i="87" s="1"/>
  <c r="NX340" i="87" a="1"/>
  <c r="NX340" i="87" s="1"/>
  <c r="NU340" i="87"/>
  <c r="OD340" i="87" a="1"/>
  <c r="OD340" i="87" s="1"/>
  <c r="OB340" i="87" a="1"/>
  <c r="OB340" i="87" s="1"/>
  <c r="NW340" i="87" a="1"/>
  <c r="NW340" i="87" s="1"/>
  <c r="NV340" i="87" a="1"/>
  <c r="NV340" i="87" s="1"/>
  <c r="NS340" i="87"/>
  <c r="NQ340" i="87"/>
  <c r="NM340" i="87"/>
  <c r="OB335" i="87" a="1"/>
  <c r="OB335" i="87" s="1"/>
  <c r="NX335" i="87" a="1"/>
  <c r="NX335" i="87" s="1"/>
  <c r="OD335" i="87" a="1"/>
  <c r="OD335" i="87" s="1"/>
  <c r="OC335" i="87" a="1"/>
  <c r="OC335" i="87" s="1"/>
  <c r="NS335" i="87"/>
  <c r="NQ335" i="87"/>
  <c r="NM335" i="87"/>
  <c r="NW335" i="87" a="1"/>
  <c r="NW335" i="87" s="1"/>
  <c r="OC331" i="87" a="1"/>
  <c r="OC331" i="87" s="1"/>
  <c r="NX331" i="87" a="1"/>
  <c r="NX331" i="87" s="1"/>
  <c r="OB331" i="87" a="1"/>
  <c r="OB331" i="87" s="1"/>
  <c r="NV331" i="87" a="1"/>
  <c r="NV331" i="87" s="1"/>
  <c r="NU331" i="87"/>
  <c r="NS331" i="87"/>
  <c r="NQ331" i="87"/>
  <c r="NM331" i="87"/>
  <c r="OD331" i="87" a="1"/>
  <c r="OD331" i="87" s="1"/>
  <c r="OB323" i="87" a="1"/>
  <c r="OB323" i="87" s="1"/>
  <c r="OC323" i="87" a="1"/>
  <c r="OC323" i="87" s="1"/>
  <c r="NV323" i="87" a="1"/>
  <c r="NV323" i="87" s="1"/>
  <c r="NQ323" i="87"/>
  <c r="NM323" i="87"/>
  <c r="NT323" i="87"/>
  <c r="NL308" i="87"/>
  <c r="OB303" i="87" a="1"/>
  <c r="OB303" i="87" s="1"/>
  <c r="NW303" i="87" a="1"/>
  <c r="NW303" i="87" s="1"/>
  <c r="NV303" i="87" a="1"/>
  <c r="NV303" i="87" s="1"/>
  <c r="OD303" i="87" a="1"/>
  <c r="OD303" i="87" s="1"/>
  <c r="NS303" i="87"/>
  <c r="NQ303" i="87"/>
  <c r="NM303" i="87"/>
  <c r="OC303" i="87" a="1"/>
  <c r="OC303" i="87" s="1"/>
  <c r="NX303" i="87" a="1"/>
  <c r="NX303" i="87" s="1"/>
  <c r="OB295" i="87" a="1"/>
  <c r="OB295" i="87" s="1"/>
  <c r="NW295" i="87" a="1"/>
  <c r="NW295" i="87" s="1"/>
  <c r="OD295" i="87" a="1"/>
  <c r="OD295" i="87" s="1"/>
  <c r="NX295" i="87" a="1"/>
  <c r="NX295" i="87" s="1"/>
  <c r="NT295" i="87"/>
  <c r="NS295" i="87"/>
  <c r="NQ295" i="87"/>
  <c r="NM295" i="87"/>
  <c r="NV295" i="87" a="1"/>
  <c r="NV295" i="87" s="1"/>
  <c r="NU295" i="87"/>
  <c r="NX283" i="87" a="1"/>
  <c r="NX283" i="87" s="1"/>
  <c r="OD283" i="87" a="1"/>
  <c r="OD283" i="87" s="1"/>
  <c r="OB283" i="87" a="1"/>
  <c r="OB283" i="87" s="1"/>
  <c r="NV283" i="87" a="1"/>
  <c r="NV283" i="87" s="1"/>
  <c r="NU283" i="87"/>
  <c r="NS283" i="87"/>
  <c r="NQ283" i="87"/>
  <c r="NM283" i="87"/>
  <c r="OB275" i="87" a="1"/>
  <c r="OB275" i="87" s="1"/>
  <c r="NW275" i="87" a="1"/>
  <c r="NW275" i="87" s="1"/>
  <c r="OC275" i="87" a="1"/>
  <c r="OC275" i="87" s="1"/>
  <c r="NV275" i="87" a="1"/>
  <c r="NV275" i="87" s="1"/>
  <c r="NS275" i="87"/>
  <c r="NQ275" i="87"/>
  <c r="NM275" i="87"/>
  <c r="NT275" i="87"/>
  <c r="OD263" i="87" a="1"/>
  <c r="OD263" i="87" s="1"/>
  <c r="NW263" i="87" a="1"/>
  <c r="NW263" i="87" s="1"/>
  <c r="NV263" i="87" a="1"/>
  <c r="NV263" i="87" s="1"/>
  <c r="NT263" i="87"/>
  <c r="NS263" i="87"/>
  <c r="NQ263" i="87"/>
  <c r="NM263" i="87"/>
  <c r="NU263" i="87"/>
  <c r="NL256" i="87"/>
  <c r="NL252" i="87"/>
  <c r="OD244" i="87" a="1"/>
  <c r="OD244" i="87" s="1"/>
  <c r="NX244" i="87" a="1"/>
  <c r="NX244" i="87" s="1"/>
  <c r="OB244" i="87" a="1"/>
  <c r="OB244" i="87" s="1"/>
  <c r="NV244" i="87" a="1"/>
  <c r="NV244" i="87" s="1"/>
  <c r="NU244" i="87"/>
  <c r="NW244" i="87" a="1"/>
  <c r="NW244" i="87" s="1"/>
  <c r="NS244" i="87"/>
  <c r="NQ244" i="87"/>
  <c r="NM244" i="87"/>
  <c r="NW239" i="87" a="1"/>
  <c r="NW239" i="87" s="1"/>
  <c r="OC239" i="87" a="1"/>
  <c r="OC239" i="87" s="1"/>
  <c r="OB239" i="87" a="1"/>
  <c r="OB239" i="87" s="1"/>
  <c r="NX239" i="87" a="1"/>
  <c r="NX239" i="87" s="1"/>
  <c r="NS239" i="87"/>
  <c r="NQ239" i="87"/>
  <c r="NM239" i="87"/>
  <c r="OD239" i="87" a="1"/>
  <c r="OD239" i="87" s="1"/>
  <c r="NV239" i="87" a="1"/>
  <c r="NV239" i="87" s="1"/>
  <c r="OC223" i="87" a="1"/>
  <c r="OC223" i="87" s="1"/>
  <c r="NX223" i="87" a="1"/>
  <c r="NX223" i="87" s="1"/>
  <c r="OD223" i="87" a="1"/>
  <c r="OD223" i="87" s="1"/>
  <c r="NV223" i="87" a="1"/>
  <c r="NV223" i="87" s="1"/>
  <c r="OB223" i="87" a="1"/>
  <c r="OB223" i="87" s="1"/>
  <c r="NS223" i="87"/>
  <c r="NQ223" i="87"/>
  <c r="NM223" i="87"/>
  <c r="OD187" i="87" a="1"/>
  <c r="OD187" i="87" s="1"/>
  <c r="NW187" i="87" a="1"/>
  <c r="NW187" i="87" s="1"/>
  <c r="OC187" i="87" a="1"/>
  <c r="OC187" i="87" s="1"/>
  <c r="OB187" i="87" a="1"/>
  <c r="OB187" i="87" s="1"/>
  <c r="NU187" i="87"/>
  <c r="NS187" i="87"/>
  <c r="NQ187" i="87"/>
  <c r="NM187" i="87"/>
  <c r="NX187" i="87" a="1"/>
  <c r="NX187" i="87" s="1"/>
  <c r="OB183" i="87" a="1"/>
  <c r="OB183" i="87" s="1"/>
  <c r="NV183" i="87" a="1"/>
  <c r="NV183" i="87" s="1"/>
  <c r="NX183" i="87" a="1"/>
  <c r="NX183" i="87" s="1"/>
  <c r="OD183" i="87" a="1"/>
  <c r="OD183" i="87" s="1"/>
  <c r="NW183" i="87" a="1"/>
  <c r="NW183" i="87" s="1"/>
  <c r="NT183" i="87"/>
  <c r="NS183" i="87"/>
  <c r="NQ183" i="87"/>
  <c r="NM183" i="87"/>
  <c r="OC183" i="87" a="1"/>
  <c r="OC183" i="87" s="1"/>
  <c r="NU183" i="87"/>
  <c r="NL168" i="87"/>
  <c r="OD147" i="87" a="1"/>
  <c r="OD147" i="87" s="1"/>
  <c r="NX147" i="87" a="1"/>
  <c r="NX147" i="87" s="1"/>
  <c r="NS147" i="87"/>
  <c r="NQ147" i="87"/>
  <c r="NM147" i="87"/>
  <c r="OC147" i="87" a="1"/>
  <c r="OC147" i="87" s="1"/>
  <c r="NT147" i="87"/>
  <c r="NX135" i="87" a="1"/>
  <c r="NX135" i="87" s="1"/>
  <c r="OB135" i="87" a="1"/>
  <c r="OB135" i="87" s="1"/>
  <c r="OC135" i="87" a="1"/>
  <c r="OC135" i="87" s="1"/>
  <c r="NT135" i="87"/>
  <c r="NS135" i="87"/>
  <c r="NQ135" i="87"/>
  <c r="NM135" i="87"/>
  <c r="NU135" i="87"/>
  <c r="OB123" i="87" a="1"/>
  <c r="OB123" i="87" s="1"/>
  <c r="OD123" i="87" a="1"/>
  <c r="OD123" i="87" s="1"/>
  <c r="NV123" i="87" a="1"/>
  <c r="NV123" i="87" s="1"/>
  <c r="NU123" i="87"/>
  <c r="NS123" i="87"/>
  <c r="NQ123" i="87"/>
  <c r="NM123" i="87"/>
  <c r="NV96" i="87" a="1"/>
  <c r="NV96" i="87" s="1"/>
  <c r="OB96" i="87" a="1"/>
  <c r="OB96" i="87" s="1"/>
  <c r="NX96" i="87" a="1"/>
  <c r="NX96" i="87" s="1"/>
  <c r="NU96" i="87"/>
  <c r="OD96" i="87" a="1"/>
  <c r="OD96" i="87" s="1"/>
  <c r="OC96" i="87" a="1"/>
  <c r="OC96" i="87" s="1"/>
  <c r="NS96" i="87"/>
  <c r="NQ96" i="87"/>
  <c r="NM96" i="87"/>
  <c r="NL92" i="87"/>
  <c r="NL84" i="87"/>
  <c r="OC80" i="87" a="1"/>
  <c r="OC80" i="87" s="1"/>
  <c r="NV80" i="87" a="1"/>
  <c r="NV80" i="87" s="1"/>
  <c r="OB80" i="87" a="1"/>
  <c r="OB80" i="87" s="1"/>
  <c r="NX80" i="87" a="1"/>
  <c r="NX80" i="87" s="1"/>
  <c r="NU80" i="87"/>
  <c r="NW80" i="87" a="1"/>
  <c r="NW80" i="87" s="1"/>
  <c r="NS80" i="87"/>
  <c r="NQ80" i="87"/>
  <c r="NM80" i="87"/>
  <c r="NX75" i="87" a="1"/>
  <c r="NX75" i="87" s="1"/>
  <c r="OC75" i="87" a="1"/>
  <c r="OC75" i="87" s="1"/>
  <c r="NV75" i="87" a="1"/>
  <c r="NV75" i="87" s="1"/>
  <c r="OD75" i="87" a="1"/>
  <c r="OD75" i="87" s="1"/>
  <c r="NU75" i="87"/>
  <c r="NS75" i="87"/>
  <c r="NQ75" i="87"/>
  <c r="NM75" i="87"/>
  <c r="NW75" i="87" a="1"/>
  <c r="NW75" i="87" s="1"/>
  <c r="NL64" i="87"/>
  <c r="NX52" i="87" a="1"/>
  <c r="NX52" i="87" s="1"/>
  <c r="NU52" i="87"/>
  <c r="OC52" i="87" a="1"/>
  <c r="OC52" i="87" s="1"/>
  <c r="NV52" i="87" a="1"/>
  <c r="NV52" i="87" s="1"/>
  <c r="NS52" i="87"/>
  <c r="NQ52" i="87"/>
  <c r="NM52" i="87"/>
  <c r="OC48" i="87" a="1"/>
  <c r="OC48" i="87" s="1"/>
  <c r="OD48" i="87" a="1"/>
  <c r="OD48" i="87" s="1"/>
  <c r="NW48" i="87" a="1"/>
  <c r="NW48" i="87" s="1"/>
  <c r="NU48" i="87"/>
  <c r="OB48" i="87" a="1"/>
  <c r="OB48" i="87" s="1"/>
  <c r="NV48" i="87" a="1"/>
  <c r="NV48" i="87" s="1"/>
  <c r="NS48" i="87"/>
  <c r="NQ48" i="87"/>
  <c r="NM48" i="87"/>
  <c r="OD44" i="87" a="1"/>
  <c r="OD44" i="87" s="1"/>
  <c r="NU44" i="87"/>
  <c r="OB44" i="87" a="1"/>
  <c r="OB44" i="87" s="1"/>
  <c r="NX44" i="87" a="1"/>
  <c r="NX44" i="87" s="1"/>
  <c r="NW44" i="87" a="1"/>
  <c r="NW44" i="87" s="1"/>
  <c r="NT44" i="87"/>
  <c r="NV44" i="87" a="1"/>
  <c r="NV44" i="87" s="1"/>
  <c r="NS44" i="87"/>
  <c r="NQ44" i="87"/>
  <c r="NM44" i="87"/>
  <c r="OD31" i="87" a="1"/>
  <c r="OD31" i="87" s="1"/>
  <c r="OB31" i="87" a="1"/>
  <c r="OB31" i="87" s="1"/>
  <c r="NW31" i="87" a="1"/>
  <c r="NW31" i="87" s="1"/>
  <c r="OC31" i="87" a="1"/>
  <c r="OC31" i="87" s="1"/>
  <c r="NU31" i="87"/>
  <c r="NS31" i="87"/>
  <c r="NQ31" i="87"/>
  <c r="NM31" i="87"/>
  <c r="NX31" i="87" a="1"/>
  <c r="NX31" i="87" s="1"/>
  <c r="OD24" i="87" a="1"/>
  <c r="OD24" i="87" s="1"/>
  <c r="NW24" i="87" a="1"/>
  <c r="NW24" i="87" s="1"/>
  <c r="NU24" i="87"/>
  <c r="OC24" i="87" a="1"/>
  <c r="OC24" i="87" s="1"/>
  <c r="NX24" i="87" a="1"/>
  <c r="NX24" i="87" s="1"/>
  <c r="OB24" i="87" a="1"/>
  <c r="OB24" i="87" s="1"/>
  <c r="NT24" i="87"/>
  <c r="NS24" i="87"/>
  <c r="NQ24" i="87"/>
  <c r="NM24" i="87"/>
  <c r="OC19" i="87" a="1"/>
  <c r="OC19" i="87" s="1"/>
  <c r="NX19" i="87" a="1"/>
  <c r="NX19" i="87" s="1"/>
  <c r="OD19" i="87" a="1"/>
  <c r="OD19" i="87" s="1"/>
  <c r="NW19" i="87" a="1"/>
  <c r="NW19" i="87" s="1"/>
  <c r="NS19" i="87"/>
  <c r="NQ19" i="87"/>
  <c r="NM19" i="87"/>
  <c r="NV19" i="87" a="1"/>
  <c r="NV19" i="87" s="1"/>
  <c r="NU19" i="87"/>
  <c r="NT19" i="87"/>
  <c r="OC12" i="87" a="1"/>
  <c r="OC12" i="87" s="1"/>
  <c r="OD12" i="87" a="1"/>
  <c r="OD12" i="87" s="1"/>
  <c r="NW12" i="87" a="1"/>
  <c r="NW12" i="87" s="1"/>
  <c r="NU12" i="87"/>
  <c r="NV12" i="87" a="1"/>
  <c r="NV12" i="87" s="1"/>
  <c r="OB12" i="87" a="1"/>
  <c r="OB12" i="87" s="1"/>
  <c r="NT12" i="87"/>
  <c r="NX12" i="87" a="1"/>
  <c r="NX12" i="87" s="1"/>
  <c r="NS12" i="87"/>
  <c r="NQ12" i="87"/>
  <c r="NM12" i="87"/>
  <c r="OD8" i="87" a="1"/>
  <c r="OD8" i="87" s="1"/>
  <c r="OB8" i="87" a="1"/>
  <c r="OB8" i="87" s="1"/>
  <c r="NU8" i="87"/>
  <c r="NV8" i="87" a="1"/>
  <c r="NV8" i="87" s="1"/>
  <c r="NT8" i="87"/>
  <c r="NS8" i="87"/>
  <c r="NQ8" i="87"/>
  <c r="NM8" i="87"/>
  <c r="OC3" i="87" a="1"/>
  <c r="OC3" i="87" s="1"/>
  <c r="NW3" i="87" a="1"/>
  <c r="NW3" i="87" s="1"/>
  <c r="OD3" i="87" a="1"/>
  <c r="OD3" i="87" s="1"/>
  <c r="NV3" i="87" a="1"/>
  <c r="NV3" i="87" s="1"/>
  <c r="NU3" i="87"/>
  <c r="NS3" i="87"/>
  <c r="NQ3" i="87"/>
  <c r="NM3" i="87"/>
  <c r="OB3" i="87" a="1"/>
  <c r="OB3" i="87" s="1"/>
  <c r="NT3" i="87"/>
  <c r="NZ533" i="87"/>
  <c r="OH533" i="87"/>
  <c r="OR533" i="87" s="1"/>
  <c r="OG533" i="87"/>
  <c r="OO533" i="87"/>
  <c r="OL533" i="87"/>
  <c r="OK533" i="87"/>
  <c r="OJ533" i="87"/>
  <c r="OE533" i="87"/>
  <c r="OI533" i="87"/>
  <c r="OA533" i="87"/>
  <c r="NY533" i="87"/>
  <c r="NM525" i="87"/>
  <c r="NZ517" i="87"/>
  <c r="ON517" i="87"/>
  <c r="OH517" i="87"/>
  <c r="OR517" i="87" s="1"/>
  <c r="OG517" i="87"/>
  <c r="OK517" i="87"/>
  <c r="OI517" i="87"/>
  <c r="OF517" i="87"/>
  <c r="OL517" i="87"/>
  <c r="OJ517" i="87"/>
  <c r="NY517" i="87"/>
  <c r="OO517" i="87"/>
  <c r="OE517" i="87"/>
  <c r="OA517" i="87"/>
  <c r="NM509" i="87"/>
  <c r="NM501" i="87"/>
  <c r="OO493" i="87"/>
  <c r="ON493" i="87"/>
  <c r="NZ493" i="87"/>
  <c r="OK493" i="87"/>
  <c r="NY493" i="87"/>
  <c r="OH493" i="87"/>
  <c r="OR493" i="87" s="1"/>
  <c r="OG493" i="87"/>
  <c r="OF493" i="87"/>
  <c r="OJ493" i="87"/>
  <c r="OI493" i="87"/>
  <c r="NM485" i="87"/>
  <c r="NM477" i="87"/>
  <c r="NM469" i="87"/>
  <c r="NM461" i="87"/>
  <c r="NM453" i="87"/>
  <c r="OO445" i="87"/>
  <c r="ON445" i="87"/>
  <c r="NZ445" i="87"/>
  <c r="OL445" i="87"/>
  <c r="OK445" i="87"/>
  <c r="NY445" i="87"/>
  <c r="OH445" i="87"/>
  <c r="OR445" i="87" s="1"/>
  <c r="OE445" i="87"/>
  <c r="OI445" i="87"/>
  <c r="OF445" i="87"/>
  <c r="NM437" i="87"/>
  <c r="NM429" i="87"/>
  <c r="NZ421" i="87"/>
  <c r="OH421" i="87"/>
  <c r="OR421" i="87" s="1"/>
  <c r="OG421" i="87"/>
  <c r="ON421" i="87"/>
  <c r="OK421" i="87"/>
  <c r="OI421" i="87"/>
  <c r="OO421" i="87"/>
  <c r="OJ421" i="87"/>
  <c r="OF421" i="87"/>
  <c r="OA421" i="87"/>
  <c r="OL421" i="87"/>
  <c r="OO413" i="87"/>
  <c r="ON413" i="87"/>
  <c r="NZ413" i="87"/>
  <c r="OK413" i="87"/>
  <c r="NY413" i="87"/>
  <c r="OL413" i="87"/>
  <c r="OH413" i="87"/>
  <c r="OR413" i="87" s="1"/>
  <c r="OE413" i="87"/>
  <c r="OA413" i="87"/>
  <c r="OF413" i="87"/>
  <c r="OJ413" i="87"/>
  <c r="OG413" i="87"/>
  <c r="NZ405" i="87"/>
  <c r="OH405" i="87"/>
  <c r="OR405" i="87" s="1"/>
  <c r="OG405" i="87"/>
  <c r="OO405" i="87"/>
  <c r="OL405" i="87"/>
  <c r="OK405" i="87"/>
  <c r="OJ405" i="87"/>
  <c r="OE405" i="87"/>
  <c r="OI405" i="87"/>
  <c r="OA405" i="87"/>
  <c r="NM397" i="87"/>
  <c r="NM389" i="87"/>
  <c r="NM381" i="87"/>
  <c r="NM373" i="87"/>
  <c r="NM365" i="87"/>
  <c r="NM357" i="87"/>
  <c r="NM349" i="87"/>
  <c r="NM341" i="87"/>
  <c r="OO333" i="87"/>
  <c r="ON333" i="87"/>
  <c r="NZ333" i="87"/>
  <c r="OK333" i="87"/>
  <c r="NY333" i="87"/>
  <c r="OH333" i="87"/>
  <c r="OR333" i="87" s="1"/>
  <c r="OF333" i="87"/>
  <c r="OL333" i="87"/>
  <c r="OG333" i="87"/>
  <c r="OE333" i="87"/>
  <c r="NM325" i="87"/>
  <c r="OO317" i="87"/>
  <c r="ON317" i="87"/>
  <c r="NZ317" i="87"/>
  <c r="OL317" i="87"/>
  <c r="OK317" i="87"/>
  <c r="NY317" i="87"/>
  <c r="OH317" i="87"/>
  <c r="OR317" i="87" s="1"/>
  <c r="OE317" i="87"/>
  <c r="OI317" i="87"/>
  <c r="OA317" i="87"/>
  <c r="OF317" i="87"/>
  <c r="NM309" i="87"/>
  <c r="NM301" i="87"/>
  <c r="NM293" i="87"/>
  <c r="NM285" i="87"/>
  <c r="NM277" i="87"/>
  <c r="OO269" i="87"/>
  <c r="ON269" i="87"/>
  <c r="NZ269" i="87"/>
  <c r="OK269" i="87"/>
  <c r="NY269" i="87"/>
  <c r="OH269" i="87"/>
  <c r="OR269" i="87" s="1"/>
  <c r="OL269" i="87"/>
  <c r="OF269" i="87"/>
  <c r="OG269" i="87"/>
  <c r="OA269" i="87"/>
  <c r="NM261" i="87"/>
  <c r="OO253" i="87"/>
  <c r="ON253" i="87"/>
  <c r="NZ253" i="87"/>
  <c r="OL253" i="87"/>
  <c r="OK253" i="87"/>
  <c r="NY253" i="87"/>
  <c r="OH253" i="87"/>
  <c r="OR253" i="87" s="1"/>
  <c r="OE253" i="87"/>
  <c r="OI253" i="87"/>
  <c r="OG253" i="87"/>
  <c r="OA253" i="87"/>
  <c r="NM245" i="87"/>
  <c r="NM237" i="87"/>
  <c r="NM229" i="87"/>
  <c r="OO221" i="87"/>
  <c r="ON221" i="87"/>
  <c r="OK221" i="87"/>
  <c r="NZ221" i="87"/>
  <c r="NY221" i="87"/>
  <c r="OL221" i="87"/>
  <c r="OH221" i="87"/>
  <c r="OR221" i="87" s="1"/>
  <c r="OE221" i="87"/>
  <c r="OA221" i="87"/>
  <c r="OJ221" i="87"/>
  <c r="NZ213" i="87"/>
  <c r="OK213" i="87"/>
  <c r="OH213" i="87"/>
  <c r="OR213" i="87" s="1"/>
  <c r="OG213" i="87"/>
  <c r="OO213" i="87"/>
  <c r="OL213" i="87"/>
  <c r="ON213" i="87"/>
  <c r="OJ213" i="87"/>
  <c r="OE213" i="87"/>
  <c r="OI213" i="87"/>
  <c r="OA213" i="87"/>
  <c r="OF213" i="87"/>
  <c r="OO205" i="87"/>
  <c r="ON205" i="87"/>
  <c r="OK205" i="87"/>
  <c r="NZ205" i="87"/>
  <c r="NY205" i="87"/>
  <c r="OH205" i="87"/>
  <c r="OR205" i="87" s="1"/>
  <c r="OF205" i="87"/>
  <c r="OL205" i="87"/>
  <c r="OG205" i="87"/>
  <c r="OE205" i="87"/>
  <c r="OA205" i="87"/>
  <c r="NM197" i="87"/>
  <c r="NM189" i="87"/>
  <c r="NM181" i="87"/>
  <c r="NM173" i="87"/>
  <c r="NM165" i="87"/>
  <c r="OO157" i="87"/>
  <c r="ON157" i="87"/>
  <c r="OK157" i="87"/>
  <c r="NZ157" i="87"/>
  <c r="NY157" i="87"/>
  <c r="OL157" i="87"/>
  <c r="OH157" i="87"/>
  <c r="OR157" i="87" s="1"/>
  <c r="OE157" i="87"/>
  <c r="OA157" i="87"/>
  <c r="OF157" i="87"/>
  <c r="OJ157" i="87"/>
  <c r="OG157" i="87"/>
  <c r="NM149" i="87"/>
  <c r="OO141" i="87"/>
  <c r="ON141" i="87"/>
  <c r="OK141" i="87"/>
  <c r="NZ141" i="87"/>
  <c r="NY141" i="87"/>
  <c r="OH141" i="87"/>
  <c r="OR141" i="87" s="1"/>
  <c r="OL141" i="87"/>
  <c r="OF141" i="87"/>
  <c r="OG141" i="87"/>
  <c r="NZ133" i="87"/>
  <c r="ON133" i="87"/>
  <c r="OH133" i="87"/>
  <c r="OR133" i="87" s="1"/>
  <c r="OG133" i="87"/>
  <c r="OI133" i="87"/>
  <c r="OF133" i="87"/>
  <c r="OL133" i="87"/>
  <c r="OJ133" i="87"/>
  <c r="NY133" i="87"/>
  <c r="OK133" i="87"/>
  <c r="OO133" i="87"/>
  <c r="OE133" i="87"/>
  <c r="NM125" i="87"/>
  <c r="NZ117" i="87"/>
  <c r="OO117" i="87"/>
  <c r="OL117" i="87"/>
  <c r="OS117" i="87" s="1"/>
  <c r="OH117" i="87"/>
  <c r="OR117" i="87" s="1"/>
  <c r="OG117" i="87"/>
  <c r="OK117" i="87"/>
  <c r="ON117" i="87"/>
  <c r="OJ117" i="87"/>
  <c r="OI117" i="87"/>
  <c r="OE117" i="87"/>
  <c r="OA117" i="87"/>
  <c r="OF117" i="87"/>
  <c r="OO109" i="87"/>
  <c r="ON109" i="87"/>
  <c r="OK109" i="87"/>
  <c r="NZ109" i="87"/>
  <c r="NY109" i="87"/>
  <c r="OH109" i="87"/>
  <c r="OR109" i="87" s="1"/>
  <c r="OG109" i="87"/>
  <c r="OF109" i="87"/>
  <c r="OJ109" i="87"/>
  <c r="OA109" i="87"/>
  <c r="OL109" i="87"/>
  <c r="OI109" i="87"/>
  <c r="NZ101" i="87"/>
  <c r="OH101" i="87"/>
  <c r="OR101" i="87" s="1"/>
  <c r="OG101" i="87"/>
  <c r="ON101" i="87"/>
  <c r="OO101" i="87"/>
  <c r="OK101" i="87"/>
  <c r="OI101" i="87"/>
  <c r="OJ101" i="87"/>
  <c r="OF101" i="87"/>
  <c r="OL101" i="87"/>
  <c r="OE101" i="87"/>
  <c r="OA101" i="87"/>
  <c r="OO93" i="87"/>
  <c r="ON93" i="87"/>
  <c r="OK93" i="87"/>
  <c r="NZ93" i="87"/>
  <c r="NY93" i="87"/>
  <c r="OL93" i="87"/>
  <c r="OH93" i="87"/>
  <c r="OR93" i="87" s="1"/>
  <c r="OE93" i="87"/>
  <c r="OA93" i="87"/>
  <c r="OJ93" i="87"/>
  <c r="NM85" i="87"/>
  <c r="NM77" i="87"/>
  <c r="NZ69" i="87"/>
  <c r="ON69" i="87"/>
  <c r="OH69" i="87"/>
  <c r="OR69" i="87" s="1"/>
  <c r="OG69" i="87"/>
  <c r="OO69" i="87"/>
  <c r="OL69" i="87"/>
  <c r="OI69" i="87"/>
  <c r="OF69" i="87"/>
  <c r="OJ69" i="87"/>
  <c r="NY69" i="87"/>
  <c r="OA69" i="87"/>
  <c r="NM61" i="87"/>
  <c r="NZ53" i="87"/>
  <c r="OO53" i="87"/>
  <c r="OL53" i="87"/>
  <c r="OH53" i="87"/>
  <c r="OR53" i="87" s="1"/>
  <c r="OG53" i="87"/>
  <c r="OK53" i="87"/>
  <c r="OJ53" i="87"/>
  <c r="ON53" i="87"/>
  <c r="OI53" i="87"/>
  <c r="OE53" i="87"/>
  <c r="OA53" i="87"/>
  <c r="OO45" i="87"/>
  <c r="ON45" i="87"/>
  <c r="OK45" i="87"/>
  <c r="NZ45" i="87"/>
  <c r="NY45" i="87"/>
  <c r="OH45" i="87"/>
  <c r="OR45" i="87" s="1"/>
  <c r="OG45" i="87"/>
  <c r="OF45" i="87"/>
  <c r="OL45" i="87"/>
  <c r="OJ45" i="87"/>
  <c r="OE45" i="87"/>
  <c r="OI45" i="87"/>
  <c r="OA45" i="87"/>
  <c r="NM37" i="87"/>
  <c r="NM29" i="87"/>
  <c r="NZ21" i="87"/>
  <c r="OK21" i="87"/>
  <c r="OH21" i="87"/>
  <c r="OR21" i="87" s="1"/>
  <c r="OG21" i="87"/>
  <c r="OO21" i="87"/>
  <c r="OL21" i="87"/>
  <c r="OJ21" i="87"/>
  <c r="OE21" i="87"/>
  <c r="OI21" i="87"/>
  <c r="OA21" i="87"/>
  <c r="NY21" i="87"/>
  <c r="NM13" i="87"/>
  <c r="NM5" i="87"/>
  <c r="NQ537" i="87"/>
  <c r="NQ521" i="87"/>
  <c r="NQ505" i="87"/>
  <c r="NQ449" i="87"/>
  <c r="NQ433" i="87"/>
  <c r="NQ425" i="87"/>
  <c r="NQ417" i="87"/>
  <c r="NQ393" i="87"/>
  <c r="NQ329" i="87"/>
  <c r="NQ321" i="87"/>
  <c r="NQ305" i="87"/>
  <c r="NQ297" i="87"/>
  <c r="NQ281" i="87"/>
  <c r="NQ273" i="87"/>
  <c r="NQ265" i="87"/>
  <c r="NQ257" i="87"/>
  <c r="NQ249" i="87"/>
  <c r="NQ225" i="87"/>
  <c r="NQ169" i="87"/>
  <c r="NQ145" i="87"/>
  <c r="NQ137" i="87"/>
  <c r="NQ113" i="87"/>
  <c r="NQ97" i="87"/>
  <c r="NQ89" i="87"/>
  <c r="NQ57" i="87"/>
  <c r="NQ41" i="87"/>
  <c r="NQ33" i="87"/>
  <c r="NQ25" i="87"/>
  <c r="NR539" i="87"/>
  <c r="NR515" i="87"/>
  <c r="NR475" i="87"/>
  <c r="NR467" i="87"/>
  <c r="NR459" i="87"/>
  <c r="NR451" i="87"/>
  <c r="NR435" i="87"/>
  <c r="NR419" i="87"/>
  <c r="NR403" i="87"/>
  <c r="NR379" i="87"/>
  <c r="NR363" i="87"/>
  <c r="NR347" i="87"/>
  <c r="NR331" i="87"/>
  <c r="NR323" i="87"/>
  <c r="NR283" i="87"/>
  <c r="NR275" i="87"/>
  <c r="NR235" i="87"/>
  <c r="NR219" i="87"/>
  <c r="NR211" i="87"/>
  <c r="NR203" i="87"/>
  <c r="NR187" i="87"/>
  <c r="NR179" i="87"/>
  <c r="NR163" i="87"/>
  <c r="NR155" i="87"/>
  <c r="NR147" i="87"/>
  <c r="NR131" i="87"/>
  <c r="NR123" i="87"/>
  <c r="NR115" i="87"/>
  <c r="NR75" i="87"/>
  <c r="NR59" i="87"/>
  <c r="NR19" i="87"/>
  <c r="NR3" i="87"/>
  <c r="NS525" i="87"/>
  <c r="NS509" i="87"/>
  <c r="NS501" i="87"/>
  <c r="NS485" i="87"/>
  <c r="NS477" i="87"/>
  <c r="NS469" i="87"/>
  <c r="NS461" i="87"/>
  <c r="NS453" i="87"/>
  <c r="NS437" i="87"/>
  <c r="NS429" i="87"/>
  <c r="NS397" i="87"/>
  <c r="NS389" i="87"/>
  <c r="NS373" i="87"/>
  <c r="NS365" i="87"/>
  <c r="NS357" i="87"/>
  <c r="NS341" i="87"/>
  <c r="NS325" i="87"/>
  <c r="NS309" i="87"/>
  <c r="NS301" i="87"/>
  <c r="NS293" i="87"/>
  <c r="NS285" i="87"/>
  <c r="NS277" i="87"/>
  <c r="NS261" i="87"/>
  <c r="NS245" i="87"/>
  <c r="NS237" i="87"/>
  <c r="NS229" i="87"/>
  <c r="NS197" i="87"/>
  <c r="NS189" i="87"/>
  <c r="NS181" i="87"/>
  <c r="NS173" i="87"/>
  <c r="NS165" i="87"/>
  <c r="NS149" i="87"/>
  <c r="NS125" i="87"/>
  <c r="NS85" i="87"/>
  <c r="NS77" i="87"/>
  <c r="NS61" i="87"/>
  <c r="NS37" i="87"/>
  <c r="NS29" i="87"/>
  <c r="NS13" i="87"/>
  <c r="NS5" i="87"/>
  <c r="NT519" i="87"/>
  <c r="NT503" i="87"/>
  <c r="NT471" i="87"/>
  <c r="NT431" i="87"/>
  <c r="NT399" i="87"/>
  <c r="NT356" i="87"/>
  <c r="NT324" i="87"/>
  <c r="NT303" i="87"/>
  <c r="NT281" i="87"/>
  <c r="NT271" i="87"/>
  <c r="NT249" i="87"/>
  <c r="NT239" i="87"/>
  <c r="NT207" i="87"/>
  <c r="NT175" i="87"/>
  <c r="NT57" i="87"/>
  <c r="NT25" i="87"/>
  <c r="NT15" i="87"/>
  <c r="NT4" i="87"/>
  <c r="NU467" i="87"/>
  <c r="NU435" i="87"/>
  <c r="NU425" i="87"/>
  <c r="NU403" i="87"/>
  <c r="NU382" i="87"/>
  <c r="NU329" i="87"/>
  <c r="NU297" i="87"/>
  <c r="NU233" i="87"/>
  <c r="NU179" i="87"/>
  <c r="NU169" i="87"/>
  <c r="NU147" i="87"/>
  <c r="NU126" i="87"/>
  <c r="NU115" i="87"/>
  <c r="NU71" i="87"/>
  <c r="NU42" i="87"/>
  <c r="NU14" i="87"/>
  <c r="NW5" i="87" a="1"/>
  <c r="NW5" i="87" s="1"/>
  <c r="NX8" i="87" a="1"/>
  <c r="NX8" i="87" s="1"/>
  <c r="NV25" i="87" a="1"/>
  <c r="NV25" i="87" s="1"/>
  <c r="NX179" i="87" a="1"/>
  <c r="NX179" i="87" s="1"/>
  <c r="NW184" i="87" a="1"/>
  <c r="NW184" i="87" s="1"/>
  <c r="NV189" i="87" a="1"/>
  <c r="NV189" i="87" s="1"/>
  <c r="NV199" i="87" a="1"/>
  <c r="NV199" i="87" s="1"/>
  <c r="NV219" i="87" a="1"/>
  <c r="NV219" i="87" s="1"/>
  <c r="NV224" i="87" a="1"/>
  <c r="NV224" i="87" s="1"/>
  <c r="NX233" i="87" a="1"/>
  <c r="NX233" i="87" s="1"/>
  <c r="NX263" i="87" a="1"/>
  <c r="NX263" i="87" s="1"/>
  <c r="NX273" i="87" a="1"/>
  <c r="NX273" i="87" s="1"/>
  <c r="NW284" i="87" a="1"/>
  <c r="NW284" i="87" s="1"/>
  <c r="NW305" i="87" a="1"/>
  <c r="NW305" i="87" s="1"/>
  <c r="NX326" i="87" a="1"/>
  <c r="NX326" i="87" s="1"/>
  <c r="NW341" i="87" a="1"/>
  <c r="NW341" i="87" s="1"/>
  <c r="NX346" i="87" a="1"/>
  <c r="NX346" i="87" s="1"/>
  <c r="NV357" i="87" a="1"/>
  <c r="NV357" i="87" s="1"/>
  <c r="NX515" i="87" a="1"/>
  <c r="NX515" i="87" s="1"/>
  <c r="NY534" i="87"/>
  <c r="NY230" i="87"/>
  <c r="NY213" i="87"/>
  <c r="NY117" i="87"/>
  <c r="NZ390" i="87"/>
  <c r="NZ334" i="87"/>
  <c r="OA510" i="87"/>
  <c r="OA493" i="87"/>
  <c r="OA94" i="87"/>
  <c r="OC123" i="87" a="1"/>
  <c r="OC123" i="87" s="1"/>
  <c r="OB149" i="87" a="1"/>
  <c r="OB149" i="87" s="1"/>
  <c r="OD179" i="87" a="1"/>
  <c r="OD179" i="87" s="1"/>
  <c r="OD235" i="87" a="1"/>
  <c r="OD235" i="87" s="1"/>
  <c r="OC433" i="87" a="1"/>
  <c r="OC433" i="87" s="1"/>
  <c r="OB521" i="87" a="1"/>
  <c r="OB521" i="87" s="1"/>
  <c r="OC537" i="87" a="1"/>
  <c r="OC537" i="87" s="1"/>
  <c r="OE493" i="87"/>
  <c r="OF405" i="87"/>
  <c r="OF93" i="87"/>
  <c r="OH302" i="87"/>
  <c r="OR302" i="87" s="1"/>
  <c r="OH174" i="87"/>
  <c r="OR174" i="87" s="1"/>
  <c r="OI413" i="87"/>
  <c r="OI157" i="87"/>
  <c r="OJ269" i="87"/>
  <c r="ON405" i="87"/>
  <c r="OO374" i="87"/>
  <c r="QN533" i="87"/>
  <c r="QM533" i="87"/>
  <c r="QL533" i="87"/>
  <c r="QK533" i="87"/>
  <c r="QD533" i="87"/>
  <c r="QB533" i="87"/>
  <c r="QC533" i="87"/>
  <c r="QA533" i="87"/>
  <c r="PZ533" i="87"/>
  <c r="OS533" i="87"/>
  <c r="MX533" i="87"/>
  <c r="QM529" i="87"/>
  <c r="QN529" i="87"/>
  <c r="QL529" i="87"/>
  <c r="QD529" i="87"/>
  <c r="QB529" i="87"/>
  <c r="QK529" i="87"/>
  <c r="QA529" i="87"/>
  <c r="PZ529" i="87"/>
  <c r="QC529" i="87"/>
  <c r="OS529" i="87"/>
  <c r="MX529" i="87"/>
  <c r="QN517" i="87"/>
  <c r="QM517" i="87"/>
  <c r="QL517" i="87"/>
  <c r="QK517" i="87"/>
  <c r="QD517" i="87"/>
  <c r="QB517" i="87"/>
  <c r="QC517" i="87"/>
  <c r="QA517" i="87"/>
  <c r="PZ517" i="87"/>
  <c r="OS517" i="87"/>
  <c r="MX517" i="87"/>
  <c r="QM513" i="87"/>
  <c r="QN513" i="87"/>
  <c r="QL513" i="87"/>
  <c r="QD513" i="87"/>
  <c r="QB513" i="87"/>
  <c r="QA513" i="87"/>
  <c r="QK513" i="87"/>
  <c r="PZ513" i="87"/>
  <c r="QC513" i="87"/>
  <c r="OS513" i="87"/>
  <c r="MX513" i="87"/>
  <c r="QN481" i="87"/>
  <c r="QM481" i="87"/>
  <c r="QL481" i="87"/>
  <c r="QD481" i="87"/>
  <c r="QB481" i="87"/>
  <c r="QK481" i="87"/>
  <c r="QA481" i="87"/>
  <c r="PZ481" i="87"/>
  <c r="QC481" i="87"/>
  <c r="OS481" i="87"/>
  <c r="MX481" i="87"/>
  <c r="QM369" i="87"/>
  <c r="QL369" i="87"/>
  <c r="QN369" i="87"/>
  <c r="QD369" i="87"/>
  <c r="QB369" i="87"/>
  <c r="QK369" i="87"/>
  <c r="QA369" i="87"/>
  <c r="PZ369" i="87"/>
  <c r="QC369" i="87"/>
  <c r="OS369" i="87"/>
  <c r="MX369" i="87"/>
  <c r="QM337" i="87"/>
  <c r="QL337" i="87"/>
  <c r="QN337" i="87"/>
  <c r="QD337" i="87"/>
  <c r="QB337" i="87"/>
  <c r="QK337" i="87"/>
  <c r="QA337" i="87"/>
  <c r="PZ337" i="87"/>
  <c r="QC337" i="87"/>
  <c r="OS337" i="87"/>
  <c r="MX337" i="87"/>
  <c r="QN333" i="87"/>
  <c r="QM333" i="87"/>
  <c r="QL333" i="87"/>
  <c r="QK333" i="87"/>
  <c r="QD333" i="87"/>
  <c r="QB333" i="87"/>
  <c r="QC333" i="87"/>
  <c r="QA333" i="87"/>
  <c r="PZ333" i="87"/>
  <c r="MX333" i="87"/>
  <c r="QN289" i="87"/>
  <c r="QM289" i="87"/>
  <c r="QL289" i="87"/>
  <c r="QD289" i="87"/>
  <c r="QB289" i="87"/>
  <c r="QK289" i="87"/>
  <c r="QA289" i="87"/>
  <c r="PZ289" i="87"/>
  <c r="QC289" i="87"/>
  <c r="OS289" i="87"/>
  <c r="MX289" i="87"/>
  <c r="QN269" i="87"/>
  <c r="QM269" i="87"/>
  <c r="QL269" i="87"/>
  <c r="QK269" i="87"/>
  <c r="QD269" i="87"/>
  <c r="QB269" i="87"/>
  <c r="QC269" i="87"/>
  <c r="QA269" i="87"/>
  <c r="PZ269" i="87"/>
  <c r="OS269" i="87"/>
  <c r="MX269" i="87"/>
  <c r="QN221" i="87"/>
  <c r="QM221" i="87"/>
  <c r="QL221" i="87"/>
  <c r="QK221" i="87"/>
  <c r="QD221" i="87"/>
  <c r="QB221" i="87"/>
  <c r="QC221" i="87"/>
  <c r="PZ221" i="87"/>
  <c r="QA221" i="87"/>
  <c r="OS221" i="87"/>
  <c r="MX221" i="87"/>
  <c r="QN217" i="87"/>
  <c r="QM217" i="87"/>
  <c r="QL217" i="87"/>
  <c r="QK217" i="87"/>
  <c r="QD217" i="87"/>
  <c r="QB217" i="87"/>
  <c r="QA217" i="87"/>
  <c r="QC217" i="87"/>
  <c r="PZ217" i="87"/>
  <c r="OS217" i="87"/>
  <c r="MX217" i="87"/>
  <c r="QN213" i="87"/>
  <c r="QM213" i="87"/>
  <c r="QL213" i="87"/>
  <c r="QK213" i="87"/>
  <c r="QD213" i="87"/>
  <c r="QB213" i="87"/>
  <c r="QC213" i="87"/>
  <c r="QA213" i="87"/>
  <c r="PZ213" i="87"/>
  <c r="OS213" i="87"/>
  <c r="MX213" i="87"/>
  <c r="QN209" i="87"/>
  <c r="QM209" i="87"/>
  <c r="QL209" i="87"/>
  <c r="QD209" i="87"/>
  <c r="QB209" i="87"/>
  <c r="QK209" i="87"/>
  <c r="QA209" i="87"/>
  <c r="PZ209" i="87"/>
  <c r="QC209" i="87"/>
  <c r="OS209" i="87"/>
  <c r="MX209" i="87"/>
  <c r="QN205" i="87"/>
  <c r="QM205" i="87"/>
  <c r="QL205" i="87"/>
  <c r="QK205" i="87"/>
  <c r="QD205" i="87"/>
  <c r="QB205" i="87"/>
  <c r="QC205" i="87"/>
  <c r="QA205" i="87"/>
  <c r="PZ205" i="87"/>
  <c r="OS205" i="87"/>
  <c r="MX205" i="87"/>
  <c r="QN201" i="87"/>
  <c r="QM201" i="87"/>
  <c r="QL201" i="87"/>
  <c r="QK201" i="87"/>
  <c r="QD201" i="87"/>
  <c r="QB201" i="87"/>
  <c r="QA201" i="87"/>
  <c r="QC201" i="87"/>
  <c r="PZ201" i="87"/>
  <c r="OS201" i="87"/>
  <c r="MX201" i="87"/>
  <c r="QM133" i="87"/>
  <c r="QL133" i="87"/>
  <c r="QK133" i="87"/>
  <c r="QN133" i="87"/>
  <c r="QD133" i="87"/>
  <c r="QB133" i="87"/>
  <c r="QC133" i="87"/>
  <c r="QA133" i="87"/>
  <c r="PZ133" i="87"/>
  <c r="OS133" i="87"/>
  <c r="MX133" i="87"/>
  <c r="QN129" i="87"/>
  <c r="QM129" i="87"/>
  <c r="QL129" i="87"/>
  <c r="QD129" i="87"/>
  <c r="QB129" i="87"/>
  <c r="QA129" i="87"/>
  <c r="QK129" i="87"/>
  <c r="PZ129" i="87"/>
  <c r="QC129" i="87"/>
  <c r="OS129" i="87"/>
  <c r="MX129" i="87"/>
  <c r="QN73" i="87"/>
  <c r="QM73" i="87"/>
  <c r="QL73" i="87"/>
  <c r="QK73" i="87"/>
  <c r="QD73" i="87"/>
  <c r="QB73" i="87"/>
  <c r="QA73" i="87"/>
  <c r="QC73" i="87"/>
  <c r="PZ73" i="87"/>
  <c r="OS73" i="87"/>
  <c r="MX73" i="87"/>
  <c r="QM69" i="87"/>
  <c r="QL69" i="87"/>
  <c r="QN69" i="87"/>
  <c r="QK69" i="87"/>
  <c r="QD69" i="87"/>
  <c r="QB69" i="87"/>
  <c r="QC69" i="87"/>
  <c r="QA69" i="87"/>
  <c r="PZ69" i="87"/>
  <c r="OS69" i="87"/>
  <c r="MX69" i="87"/>
  <c r="QN65" i="87"/>
  <c r="QM65" i="87"/>
  <c r="QL65" i="87"/>
  <c r="QD65" i="87"/>
  <c r="QB65" i="87"/>
  <c r="QA65" i="87"/>
  <c r="PZ65" i="87"/>
  <c r="QC65" i="87"/>
  <c r="QK65" i="87"/>
  <c r="OS65" i="87"/>
  <c r="MX65" i="87"/>
  <c r="QN17" i="87"/>
  <c r="QM17" i="87"/>
  <c r="QD17" i="87"/>
  <c r="QB17" i="87"/>
  <c r="QL17" i="87"/>
  <c r="QK17" i="87"/>
  <c r="QA17" i="87"/>
  <c r="PZ17" i="87"/>
  <c r="QC17" i="87"/>
  <c r="OS17" i="87"/>
  <c r="MX17" i="87"/>
  <c r="QN16" i="87"/>
  <c r="QM16" i="87"/>
  <c r="QK16" i="87"/>
  <c r="QL16" i="87"/>
  <c r="QC16" i="87"/>
  <c r="QA16" i="87"/>
  <c r="QB16" i="87"/>
  <c r="QD16" i="87"/>
  <c r="OS16" i="87"/>
  <c r="PZ16" i="87"/>
  <c r="QN11" i="87"/>
  <c r="QM11" i="87"/>
  <c r="QL11" i="87"/>
  <c r="QK11" i="87"/>
  <c r="QC11" i="87"/>
  <c r="QA11" i="87"/>
  <c r="QD11" i="87"/>
  <c r="QB11" i="87"/>
  <c r="PZ11" i="87"/>
  <c r="OS11" i="87"/>
  <c r="MT11" i="87"/>
  <c r="MU11" i="87" s="1"/>
  <c r="MV11" i="87" s="1"/>
  <c r="MW11" i="87" s="1"/>
  <c r="MT533" i="87"/>
  <c r="MU533" i="87" s="1"/>
  <c r="MV533" i="87" s="1"/>
  <c r="MW533" i="87" s="1"/>
  <c r="MT517" i="87"/>
  <c r="MU517" i="87" s="1"/>
  <c r="MV517" i="87" s="1"/>
  <c r="MW517" i="87" s="1"/>
  <c r="MT501" i="87"/>
  <c r="MU501" i="87" s="1"/>
  <c r="MV501" i="87" s="1"/>
  <c r="MW501" i="87" s="1"/>
  <c r="MT485" i="87"/>
  <c r="MU485" i="87" s="1"/>
  <c r="MV485" i="87" s="1"/>
  <c r="MW485" i="87" s="1"/>
  <c r="MT469" i="87"/>
  <c r="MU469" i="87" s="1"/>
  <c r="MV469" i="87" s="1"/>
  <c r="MW469" i="87" s="1"/>
  <c r="MT453" i="87"/>
  <c r="MU453" i="87" s="1"/>
  <c r="MV453" i="87" s="1"/>
  <c r="MT437" i="87"/>
  <c r="MU437" i="87" s="1"/>
  <c r="MV437" i="87" s="1"/>
  <c r="MW437" i="87" s="1"/>
  <c r="MT421" i="87"/>
  <c r="MU421" i="87" s="1"/>
  <c r="MV421" i="87" s="1"/>
  <c r="MW421" i="87" s="1"/>
  <c r="MT405" i="87"/>
  <c r="MU405" i="87" s="1"/>
  <c r="MV405" i="87" s="1"/>
  <c r="MW405" i="87" s="1"/>
  <c r="MT389" i="87"/>
  <c r="MU389" i="87" s="1"/>
  <c r="MV389" i="87" s="1"/>
  <c r="MW389" i="87" s="1"/>
  <c r="MT373" i="87"/>
  <c r="MU373" i="87" s="1"/>
  <c r="MV373" i="87" s="1"/>
  <c r="MT357" i="87"/>
  <c r="MU357" i="87" s="1"/>
  <c r="MV357" i="87" s="1"/>
  <c r="MW357" i="87" s="1"/>
  <c r="MT341" i="87"/>
  <c r="MU341" i="87" s="1"/>
  <c r="MV341" i="87" s="1"/>
  <c r="MT325" i="87"/>
  <c r="MU325" i="87" s="1"/>
  <c r="MV325" i="87" s="1"/>
  <c r="MW325" i="87" s="1"/>
  <c r="MT309" i="87"/>
  <c r="MU309" i="87" s="1"/>
  <c r="MV309" i="87" s="1"/>
  <c r="MW309" i="87" s="1"/>
  <c r="MT293" i="87"/>
  <c r="MU293" i="87" s="1"/>
  <c r="MV293" i="87" s="1"/>
  <c r="MW293" i="87" s="1"/>
  <c r="MT277" i="87"/>
  <c r="MU277" i="87" s="1"/>
  <c r="MV277" i="87" s="1"/>
  <c r="MW277" i="87" s="1"/>
  <c r="MT261" i="87"/>
  <c r="MU261" i="87" s="1"/>
  <c r="MV261" i="87" s="1"/>
  <c r="MT245" i="87"/>
  <c r="MU245" i="87" s="1"/>
  <c r="MV245" i="87" s="1"/>
  <c r="MW245" i="87" s="1"/>
  <c r="MT229" i="87"/>
  <c r="MU229" i="87" s="1"/>
  <c r="MV229" i="87" s="1"/>
  <c r="MW229" i="87" s="1"/>
  <c r="MT213" i="87"/>
  <c r="MU213" i="87" s="1"/>
  <c r="MV213" i="87" s="1"/>
  <c r="MW213" i="87" s="1"/>
  <c r="MT197" i="87"/>
  <c r="MU197" i="87" s="1"/>
  <c r="MV197" i="87" s="1"/>
  <c r="MW197" i="87" s="1"/>
  <c r="MT181" i="87"/>
  <c r="MU181" i="87" s="1"/>
  <c r="MV181" i="87" s="1"/>
  <c r="MT165" i="87"/>
  <c r="MU165" i="87" s="1"/>
  <c r="MV165" i="87" s="1"/>
  <c r="MW165" i="87" s="1"/>
  <c r="MT149" i="87"/>
  <c r="MU149" i="87" s="1"/>
  <c r="MV149" i="87" s="1"/>
  <c r="MW149" i="87" s="1"/>
  <c r="MT133" i="87"/>
  <c r="MU133" i="87" s="1"/>
  <c r="MV133" i="87" s="1"/>
  <c r="MW133" i="87" s="1"/>
  <c r="MT117" i="87"/>
  <c r="MU117" i="87" s="1"/>
  <c r="MV117" i="87" s="1"/>
  <c r="MW117" i="87" s="1"/>
  <c r="MT85" i="87"/>
  <c r="MU85" i="87" s="1"/>
  <c r="MV85" i="87" s="1"/>
  <c r="MW85" i="87" s="1"/>
  <c r="MT69" i="87"/>
  <c r="MU69" i="87" s="1"/>
  <c r="MV69" i="87" s="1"/>
  <c r="MW69" i="87" s="1"/>
  <c r="MT53" i="87"/>
  <c r="MU53" i="87" s="1"/>
  <c r="MV53" i="87" s="1"/>
  <c r="MW53" i="87" s="1"/>
  <c r="MT37" i="87"/>
  <c r="MU37" i="87" s="1"/>
  <c r="MV37" i="87" s="1"/>
  <c r="MW37" i="87" s="1"/>
  <c r="MT21" i="87"/>
  <c r="MU21" i="87" s="1"/>
  <c r="MV21" i="87" s="1"/>
  <c r="MW21" i="87" s="1"/>
  <c r="MT16" i="87"/>
  <c r="MU16" i="87" s="1"/>
  <c r="MV16" i="87" s="1"/>
  <c r="MW16" i="87" s="1"/>
  <c r="MT5" i="87"/>
  <c r="MU5" i="87" s="1"/>
  <c r="MV5" i="87" s="1"/>
  <c r="MW5" i="87" s="1"/>
  <c r="MX471" i="87"/>
  <c r="MX439" i="87"/>
  <c r="MX359" i="87"/>
  <c r="MX231" i="87"/>
  <c r="MX183" i="87"/>
  <c r="MX55" i="87"/>
  <c r="MX7" i="87"/>
  <c r="NF538" i="87"/>
  <c r="ND538" i="87"/>
  <c r="NF534" i="87"/>
  <c r="ND534" i="87"/>
  <c r="NF530" i="87"/>
  <c r="ND530" i="87"/>
  <c r="NF526" i="87"/>
  <c r="ND526" i="87"/>
  <c r="NF522" i="87"/>
  <c r="ND522" i="87"/>
  <c r="NF518" i="87"/>
  <c r="ND518" i="87"/>
  <c r="NF514" i="87"/>
  <c r="ND514" i="87"/>
  <c r="NF510" i="87"/>
  <c r="ND510" i="87"/>
  <c r="NF506" i="87"/>
  <c r="ND506" i="87"/>
  <c r="NF502" i="87"/>
  <c r="ND502" i="87"/>
  <c r="NF498" i="87"/>
  <c r="ND498" i="87"/>
  <c r="NF494" i="87"/>
  <c r="ND494" i="87"/>
  <c r="NF490" i="87"/>
  <c r="ND490" i="87"/>
  <c r="NF486" i="87"/>
  <c r="ND486" i="87"/>
  <c r="NF482" i="87"/>
  <c r="ND482" i="87"/>
  <c r="NF478" i="87"/>
  <c r="ND478" i="87"/>
  <c r="NF474" i="87"/>
  <c r="ND474" i="87"/>
  <c r="NF470" i="87"/>
  <c r="ND470" i="87"/>
  <c r="NF466" i="87"/>
  <c r="ND466" i="87"/>
  <c r="NF462" i="87"/>
  <c r="ND462" i="87"/>
  <c r="NF458" i="87"/>
  <c r="ND458" i="87"/>
  <c r="NF454" i="87"/>
  <c r="ND454" i="87"/>
  <c r="NF450" i="87"/>
  <c r="ND450" i="87"/>
  <c r="NF446" i="87"/>
  <c r="ND446" i="87"/>
  <c r="NF442" i="87"/>
  <c r="ND442" i="87"/>
  <c r="NF438" i="87"/>
  <c r="ND438" i="87"/>
  <c r="NF434" i="87"/>
  <c r="ND434" i="87"/>
  <c r="NF430" i="87"/>
  <c r="ND430" i="87"/>
  <c r="NF426" i="87"/>
  <c r="ND426" i="87"/>
  <c r="NF422" i="87"/>
  <c r="ND422" i="87"/>
  <c r="NF418" i="87"/>
  <c r="ND418" i="87"/>
  <c r="NF414" i="87"/>
  <c r="ND414" i="87"/>
  <c r="NF410" i="87"/>
  <c r="ND410" i="87"/>
  <c r="NF406" i="87"/>
  <c r="ND406" i="87"/>
  <c r="NF402" i="87"/>
  <c r="ND402" i="87"/>
  <c r="NF398" i="87"/>
  <c r="ND398" i="87"/>
  <c r="NF394" i="87"/>
  <c r="ND394" i="87"/>
  <c r="NF390" i="87"/>
  <c r="ND390" i="87"/>
  <c r="NF386" i="87"/>
  <c r="ND386" i="87"/>
  <c r="NF382" i="87"/>
  <c r="ND382" i="87"/>
  <c r="NF378" i="87"/>
  <c r="ND378" i="87"/>
  <c r="NF374" i="87"/>
  <c r="ND374" i="87"/>
  <c r="NF370" i="87"/>
  <c r="ND370" i="87"/>
  <c r="NF366" i="87"/>
  <c r="ND366" i="87"/>
  <c r="NF362" i="87"/>
  <c r="ND362" i="87"/>
  <c r="NF358" i="87"/>
  <c r="ND358" i="87"/>
  <c r="NF354" i="87"/>
  <c r="ND354" i="87"/>
  <c r="NF350" i="87"/>
  <c r="ND350" i="87"/>
  <c r="NF346" i="87"/>
  <c r="ND346" i="87"/>
  <c r="NF342" i="87"/>
  <c r="ND342" i="87"/>
  <c r="NF338" i="87"/>
  <c r="ND338" i="87"/>
  <c r="NF334" i="87"/>
  <c r="ND334" i="87"/>
  <c r="NF330" i="87"/>
  <c r="ND330" i="87"/>
  <c r="NF326" i="87"/>
  <c r="ND326" i="87"/>
  <c r="NF322" i="87"/>
  <c r="ND322" i="87"/>
  <c r="NF318" i="87"/>
  <c r="ND318" i="87"/>
  <c r="NF314" i="87"/>
  <c r="ND314" i="87"/>
  <c r="NF310" i="87"/>
  <c r="ND310" i="87"/>
  <c r="NF306" i="87"/>
  <c r="ND306" i="87"/>
  <c r="NF302" i="87"/>
  <c r="ND302" i="87"/>
  <c r="NF298" i="87"/>
  <c r="ND298" i="87"/>
  <c r="NF294" i="87"/>
  <c r="ND294" i="87"/>
  <c r="NF290" i="87"/>
  <c r="ND290" i="87"/>
  <c r="NF286" i="87"/>
  <c r="ND286" i="87"/>
  <c r="NF282" i="87"/>
  <c r="ND282" i="87"/>
  <c r="NF278" i="87"/>
  <c r="ND278" i="87"/>
  <c r="NF274" i="87"/>
  <c r="ND274" i="87"/>
  <c r="NF270" i="87"/>
  <c r="ND270" i="87"/>
  <c r="NF266" i="87"/>
  <c r="ND266" i="87"/>
  <c r="NF262" i="87"/>
  <c r="ND262" i="87"/>
  <c r="NF258" i="87"/>
  <c r="ND258" i="87"/>
  <c r="NF254" i="87"/>
  <c r="ND254" i="87"/>
  <c r="NF250" i="87"/>
  <c r="ND250" i="87"/>
  <c r="NF246" i="87"/>
  <c r="ND246" i="87"/>
  <c r="NF242" i="87"/>
  <c r="ND242" i="87"/>
  <c r="NF238" i="87"/>
  <c r="ND238" i="87"/>
  <c r="NF234" i="87"/>
  <c r="ND234" i="87"/>
  <c r="NF230" i="87"/>
  <c r="ND230" i="87"/>
  <c r="NF226" i="87"/>
  <c r="ND226" i="87"/>
  <c r="NF222" i="87"/>
  <c r="ND222" i="87"/>
  <c r="NF218" i="87"/>
  <c r="ND218" i="87"/>
  <c r="NF214" i="87"/>
  <c r="ND214" i="87"/>
  <c r="NF210" i="87"/>
  <c r="ND210" i="87"/>
  <c r="NF206" i="87"/>
  <c r="ND206" i="87"/>
  <c r="NF202" i="87"/>
  <c r="ND202" i="87"/>
  <c r="NF198" i="87"/>
  <c r="ND198" i="87"/>
  <c r="NF194" i="87"/>
  <c r="ND194" i="87"/>
  <c r="NF190" i="87"/>
  <c r="ND190" i="87"/>
  <c r="NF186" i="87"/>
  <c r="ND186" i="87"/>
  <c r="NF182" i="87"/>
  <c r="ND182" i="87"/>
  <c r="NF178" i="87"/>
  <c r="ND178" i="87"/>
  <c r="NF174" i="87"/>
  <c r="ND174" i="87"/>
  <c r="NF170" i="87"/>
  <c r="ND170" i="87"/>
  <c r="NF166" i="87"/>
  <c r="ND166" i="87"/>
  <c r="NF162" i="87"/>
  <c r="ND162" i="87"/>
  <c r="NF158" i="87"/>
  <c r="ND158" i="87"/>
  <c r="NF154" i="87"/>
  <c r="ND154" i="87"/>
  <c r="NF150" i="87"/>
  <c r="ND150" i="87"/>
  <c r="NF146" i="87"/>
  <c r="ND146" i="87"/>
  <c r="NF142" i="87"/>
  <c r="ND142" i="87"/>
  <c r="NF138" i="87"/>
  <c r="ND138" i="87"/>
  <c r="NF134" i="87"/>
  <c r="ND134" i="87"/>
  <c r="NF130" i="87"/>
  <c r="ND130" i="87"/>
  <c r="NF126" i="87"/>
  <c r="ND126" i="87"/>
  <c r="NF122" i="87"/>
  <c r="ND122" i="87"/>
  <c r="NF118" i="87"/>
  <c r="ND118" i="87"/>
  <c r="NF114" i="87"/>
  <c r="ND114" i="87"/>
  <c r="NF110" i="87"/>
  <c r="ND110" i="87"/>
  <c r="NF106" i="87"/>
  <c r="ND106" i="87"/>
  <c r="NF102" i="87"/>
  <c r="ND102" i="87"/>
  <c r="NF98" i="87"/>
  <c r="ND98" i="87"/>
  <c r="NF94" i="87"/>
  <c r="ND94" i="87"/>
  <c r="NF90" i="87"/>
  <c r="ND90" i="87"/>
  <c r="NF86" i="87"/>
  <c r="ND86" i="87"/>
  <c r="NF82" i="87"/>
  <c r="ND82" i="87"/>
  <c r="NF78" i="87"/>
  <c r="ND78" i="87"/>
  <c r="NF74" i="87"/>
  <c r="ND74" i="87"/>
  <c r="NF70" i="87"/>
  <c r="ND70" i="87"/>
  <c r="NF66" i="87"/>
  <c r="ND66" i="87"/>
  <c r="NF62" i="87"/>
  <c r="ND62" i="87"/>
  <c r="NF58" i="87"/>
  <c r="ND58" i="87"/>
  <c r="NF54" i="87"/>
  <c r="ND54" i="87"/>
  <c r="NF50" i="87"/>
  <c r="ND50" i="87"/>
  <c r="NF46" i="87"/>
  <c r="ND46" i="87"/>
  <c r="NF42" i="87"/>
  <c r="ND42" i="87"/>
  <c r="NF38" i="87"/>
  <c r="ND38" i="87"/>
  <c r="NF34" i="87"/>
  <c r="ND34" i="87"/>
  <c r="NF30" i="87"/>
  <c r="ND30" i="87"/>
  <c r="NF26" i="87"/>
  <c r="ND26" i="87"/>
  <c r="NF22" i="87"/>
  <c r="ND22" i="87"/>
  <c r="NF18" i="87"/>
  <c r="ND18" i="87"/>
  <c r="NF14" i="87"/>
  <c r="ND14" i="87"/>
  <c r="NF10" i="87"/>
  <c r="ND10" i="87"/>
  <c r="NF6" i="87"/>
  <c r="ND6" i="87"/>
  <c r="NF2" i="87"/>
  <c r="ND2" i="87"/>
  <c r="NC537" i="87"/>
  <c r="NC529" i="87"/>
  <c r="NC521" i="87"/>
  <c r="NC513" i="87"/>
  <c r="NC505" i="87"/>
  <c r="NC497" i="87"/>
  <c r="NC489" i="87"/>
  <c r="NC481" i="87"/>
  <c r="NC473" i="87"/>
  <c r="NC465" i="87"/>
  <c r="NC457" i="87"/>
  <c r="NC449" i="87"/>
  <c r="NC441" i="87"/>
  <c r="NC433" i="87"/>
  <c r="NC425" i="87"/>
  <c r="NC417" i="87"/>
  <c r="NC409" i="87"/>
  <c r="NC401" i="87"/>
  <c r="NC393" i="87"/>
  <c r="NC385" i="87"/>
  <c r="NC377" i="87"/>
  <c r="NC369" i="87"/>
  <c r="NC361" i="87"/>
  <c r="NC353" i="87"/>
  <c r="NC345" i="87"/>
  <c r="NC337" i="87"/>
  <c r="NC329" i="87"/>
  <c r="NC321" i="87"/>
  <c r="NC313" i="87"/>
  <c r="NC305" i="87"/>
  <c r="NC297" i="87"/>
  <c r="NC289" i="87"/>
  <c r="NC281" i="87"/>
  <c r="NC273" i="87"/>
  <c r="NC265" i="87"/>
  <c r="NC257" i="87"/>
  <c r="NC249" i="87"/>
  <c r="NC241" i="87"/>
  <c r="NC233" i="87"/>
  <c r="NC225" i="87"/>
  <c r="NC217" i="87"/>
  <c r="NC209" i="87"/>
  <c r="NC201" i="87"/>
  <c r="NC193" i="87"/>
  <c r="NC185" i="87"/>
  <c r="NC177" i="87"/>
  <c r="NC169" i="87"/>
  <c r="NC161" i="87"/>
  <c r="NC153" i="87"/>
  <c r="NC145" i="87"/>
  <c r="NC137" i="87"/>
  <c r="NC129" i="87"/>
  <c r="NC121" i="87"/>
  <c r="NC113" i="87"/>
  <c r="NC105" i="87"/>
  <c r="NC97" i="87"/>
  <c r="NC89" i="87"/>
  <c r="NC81" i="87"/>
  <c r="NC73" i="87"/>
  <c r="NC65" i="87"/>
  <c r="NC57" i="87"/>
  <c r="NC49" i="87"/>
  <c r="NC41" i="87"/>
  <c r="NC33" i="87"/>
  <c r="NC25" i="87"/>
  <c r="NC17" i="87"/>
  <c r="NC9" i="87"/>
  <c r="NX536" i="87" a="1"/>
  <c r="NX536" i="87" s="1"/>
  <c r="OD536" i="87" a="1"/>
  <c r="OD536" i="87" s="1"/>
  <c r="NW536" i="87" a="1"/>
  <c r="NW536" i="87" s="1"/>
  <c r="NU536" i="87"/>
  <c r="OC536" i="87" a="1"/>
  <c r="OC536" i="87" s="1"/>
  <c r="NS536" i="87"/>
  <c r="NQ536" i="87"/>
  <c r="NM536" i="87"/>
  <c r="OC532" i="87" a="1"/>
  <c r="OC532" i="87" s="1"/>
  <c r="NX532" i="87" a="1"/>
  <c r="NX532" i="87" s="1"/>
  <c r="NW532" i="87" a="1"/>
  <c r="NW532" i="87" s="1"/>
  <c r="NU532" i="87"/>
  <c r="OD532" i="87" a="1"/>
  <c r="OD532" i="87" s="1"/>
  <c r="NV532" i="87" a="1"/>
  <c r="NV532" i="87" s="1"/>
  <c r="NS532" i="87"/>
  <c r="NQ532" i="87"/>
  <c r="NM532" i="87"/>
  <c r="NW528" i="87" a="1"/>
  <c r="NW528" i="87" s="1"/>
  <c r="OB528" i="87" a="1"/>
  <c r="OB528" i="87" s="1"/>
  <c r="NU528" i="87"/>
  <c r="OD528" i="87" a="1"/>
  <c r="OD528" i="87" s="1"/>
  <c r="NS528" i="87"/>
  <c r="NQ528" i="87"/>
  <c r="NM528" i="87"/>
  <c r="OD523" i="87" a="1"/>
  <c r="OD523" i="87" s="1"/>
  <c r="NV523" i="87" a="1"/>
  <c r="NV523" i="87" s="1"/>
  <c r="OC523" i="87" a="1"/>
  <c r="OC523" i="87" s="1"/>
  <c r="NW523" i="87" a="1"/>
  <c r="NW523" i="87" s="1"/>
  <c r="OB523" i="87" a="1"/>
  <c r="OB523" i="87" s="1"/>
  <c r="NU523" i="87"/>
  <c r="NS523" i="87"/>
  <c r="NQ523" i="87"/>
  <c r="NM523" i="87"/>
  <c r="NV512" i="87" a="1"/>
  <c r="NV512" i="87" s="1"/>
  <c r="OC512" i="87" a="1"/>
  <c r="OC512" i="87" s="1"/>
  <c r="NU512" i="87"/>
  <c r="OB512" i="87" a="1"/>
  <c r="OB512" i="87" s="1"/>
  <c r="NS512" i="87"/>
  <c r="NQ512" i="87"/>
  <c r="NM512" i="87"/>
  <c r="NL507" i="87"/>
  <c r="OC500" i="87" a="1"/>
  <c r="OC500" i="87" s="1"/>
  <c r="NX500" i="87" a="1"/>
  <c r="NX500" i="87" s="1"/>
  <c r="NV500" i="87" a="1"/>
  <c r="NV500" i="87" s="1"/>
  <c r="NU500" i="87"/>
  <c r="OB500" i="87" a="1"/>
  <c r="OB500" i="87" s="1"/>
  <c r="NW500" i="87" a="1"/>
  <c r="NW500" i="87" s="1"/>
  <c r="NS500" i="87"/>
  <c r="NQ500" i="87"/>
  <c r="NM500" i="87"/>
  <c r="NL496" i="87"/>
  <c r="OD492" i="87" a="1"/>
  <c r="OD492" i="87" s="1"/>
  <c r="NV492" i="87" a="1"/>
  <c r="NV492" i="87" s="1"/>
  <c r="NX492" i="87" a="1"/>
  <c r="NX492" i="87" s="1"/>
  <c r="NU492" i="87"/>
  <c r="NS492" i="87"/>
  <c r="NQ492" i="87"/>
  <c r="NM492" i="87"/>
  <c r="NX488" i="87" a="1"/>
  <c r="NX488" i="87" s="1"/>
  <c r="OC488" i="87" a="1"/>
  <c r="OC488" i="87" s="1"/>
  <c r="NV488" i="87" a="1"/>
  <c r="NV488" i="87" s="1"/>
  <c r="NU488" i="87"/>
  <c r="OB488" i="87" a="1"/>
  <c r="OB488" i="87" s="1"/>
  <c r="NW488" i="87" a="1"/>
  <c r="NW488" i="87" s="1"/>
  <c r="NS488" i="87"/>
  <c r="NQ488" i="87"/>
  <c r="NM488" i="87"/>
  <c r="OB483" i="87" a="1"/>
  <c r="OB483" i="87" s="1"/>
  <c r="NX483" i="87" a="1"/>
  <c r="NX483" i="87" s="1"/>
  <c r="NV483" i="87" a="1"/>
  <c r="NV483" i="87" s="1"/>
  <c r="OC483" i="87" a="1"/>
  <c r="OC483" i="87" s="1"/>
  <c r="NS483" i="87"/>
  <c r="NQ483" i="87"/>
  <c r="NM483" i="87"/>
  <c r="NW483" i="87" a="1"/>
  <c r="NW483" i="87" s="1"/>
  <c r="OD479" i="87" a="1"/>
  <c r="OD479" i="87" s="1"/>
  <c r="NX479" i="87" a="1"/>
  <c r="NX479" i="87" s="1"/>
  <c r="NV479" i="87" a="1"/>
  <c r="NV479" i="87" s="1"/>
  <c r="OC479" i="87" a="1"/>
  <c r="OC479" i="87" s="1"/>
  <c r="OB479" i="87" a="1"/>
  <c r="OB479" i="87" s="1"/>
  <c r="NW479" i="87" a="1"/>
  <c r="NW479" i="87" s="1"/>
  <c r="NS479" i="87"/>
  <c r="NQ479" i="87"/>
  <c r="NM479" i="87"/>
  <c r="OC464" i="87" a="1"/>
  <c r="OC464" i="87" s="1"/>
  <c r="NW464" i="87" a="1"/>
  <c r="NW464" i="87" s="1"/>
  <c r="NU464" i="87"/>
  <c r="OB464" i="87" a="1"/>
  <c r="OB464" i="87" s="1"/>
  <c r="NX464" i="87" a="1"/>
  <c r="NX464" i="87" s="1"/>
  <c r="NV464" i="87" a="1"/>
  <c r="NV464" i="87" s="1"/>
  <c r="NS464" i="87"/>
  <c r="NQ464" i="87"/>
  <c r="NM464" i="87"/>
  <c r="OD447" i="87" a="1"/>
  <c r="OD447" i="87" s="1"/>
  <c r="NX447" i="87" a="1"/>
  <c r="NX447" i="87" s="1"/>
  <c r="OC447" i="87" a="1"/>
  <c r="OC447" i="87" s="1"/>
  <c r="OB447" i="87" a="1"/>
  <c r="OB447" i="87" s="1"/>
  <c r="NS447" i="87"/>
  <c r="NQ447" i="87"/>
  <c r="NM447" i="87"/>
  <c r="NW447" i="87" a="1"/>
  <c r="NW447" i="87" s="1"/>
  <c r="OC443" i="87" a="1"/>
  <c r="OC443" i="87" s="1"/>
  <c r="OB443" i="87" a="1"/>
  <c r="OB443" i="87" s="1"/>
  <c r="NW443" i="87" a="1"/>
  <c r="NW443" i="87" s="1"/>
  <c r="OD443" i="87" a="1"/>
  <c r="OD443" i="87" s="1"/>
  <c r="NV443" i="87" a="1"/>
  <c r="NV443" i="87" s="1"/>
  <c r="NU443" i="87"/>
  <c r="NS443" i="87"/>
  <c r="NQ443" i="87"/>
  <c r="NM443" i="87"/>
  <c r="OD439" i="87" a="1"/>
  <c r="OD439" i="87" s="1"/>
  <c r="NV439" i="87" a="1"/>
  <c r="NV439" i="87" s="1"/>
  <c r="OC439" i="87" a="1"/>
  <c r="OC439" i="87" s="1"/>
  <c r="NT439" i="87"/>
  <c r="NS439" i="87"/>
  <c r="NQ439" i="87"/>
  <c r="NM439" i="87"/>
  <c r="OB439" i="87" a="1"/>
  <c r="OB439" i="87" s="1"/>
  <c r="NX439" i="87" a="1"/>
  <c r="NX439" i="87" s="1"/>
  <c r="NU439" i="87"/>
  <c r="NL428" i="87"/>
  <c r="NL415" i="87"/>
  <c r="OD411" i="87" a="1"/>
  <c r="OD411" i="87" s="1"/>
  <c r="NW411" i="87" a="1"/>
  <c r="NW411" i="87" s="1"/>
  <c r="OC411" i="87" a="1"/>
  <c r="OC411" i="87" s="1"/>
  <c r="NX411" i="87" a="1"/>
  <c r="NX411" i="87" s="1"/>
  <c r="NV411" i="87" a="1"/>
  <c r="NV411" i="87" s="1"/>
  <c r="NU411" i="87"/>
  <c r="NS411" i="87"/>
  <c r="NQ411" i="87"/>
  <c r="NM411" i="87"/>
  <c r="OB411" i="87" a="1"/>
  <c r="OB411" i="87" s="1"/>
  <c r="OB395" i="87" a="1"/>
  <c r="OB395" i="87" s="1"/>
  <c r="NX395" i="87" a="1"/>
  <c r="NX395" i="87" s="1"/>
  <c r="OC395" i="87" a="1"/>
  <c r="OC395" i="87" s="1"/>
  <c r="OD395" i="87" a="1"/>
  <c r="OD395" i="87" s="1"/>
  <c r="NW395" i="87" a="1"/>
  <c r="NW395" i="87" s="1"/>
  <c r="NU395" i="87"/>
  <c r="NS395" i="87"/>
  <c r="NQ395" i="87"/>
  <c r="NM395" i="87"/>
  <c r="NV395" i="87" a="1"/>
  <c r="NV395" i="87" s="1"/>
  <c r="NL388" i="87"/>
  <c r="NL384" i="87"/>
  <c r="OB372" i="87" a="1"/>
  <c r="OB372" i="87" s="1"/>
  <c r="NW372" i="87" a="1"/>
  <c r="NW372" i="87" s="1"/>
  <c r="OC372" i="87" a="1"/>
  <c r="OC372" i="87" s="1"/>
  <c r="NU372" i="87"/>
  <c r="NV372" i="87" a="1"/>
  <c r="NV372" i="87" s="1"/>
  <c r="NS372" i="87"/>
  <c r="NQ372" i="87"/>
  <c r="NM372" i="87"/>
  <c r="NL367" i="87"/>
  <c r="NL360" i="87"/>
  <c r="OD355" i="87" a="1"/>
  <c r="OD355" i="87" s="1"/>
  <c r="NX355" i="87" a="1"/>
  <c r="NX355" i="87" s="1"/>
  <c r="OB355" i="87" a="1"/>
  <c r="OB355" i="87" s="1"/>
  <c r="NW355" i="87" a="1"/>
  <c r="NW355" i="87" s="1"/>
  <c r="OC355" i="87" a="1"/>
  <c r="OC355" i="87" s="1"/>
  <c r="NS355" i="87"/>
  <c r="NQ355" i="87"/>
  <c r="NM355" i="87"/>
  <c r="NV355" i="87" a="1"/>
  <c r="NV355" i="87" s="1"/>
  <c r="NT355" i="87"/>
  <c r="NL351" i="87"/>
  <c r="NW344" i="87" a="1"/>
  <c r="NW344" i="87" s="1"/>
  <c r="OB344" i="87" a="1"/>
  <c r="OB344" i="87" s="1"/>
  <c r="NU344" i="87"/>
  <c r="OD344" i="87" a="1"/>
  <c r="OD344" i="87" s="1"/>
  <c r="NV344" i="87" a="1"/>
  <c r="NV344" i="87" s="1"/>
  <c r="NX344" i="87" a="1"/>
  <c r="NX344" i="87" s="1"/>
  <c r="NT344" i="87"/>
  <c r="NS344" i="87"/>
  <c r="NQ344" i="87"/>
  <c r="NM344" i="87"/>
  <c r="NW339" i="87" a="1"/>
  <c r="NW339" i="87" s="1"/>
  <c r="OD339" i="87" a="1"/>
  <c r="OD339" i="87" s="1"/>
  <c r="OB339" i="87" a="1"/>
  <c r="OB339" i="87" s="1"/>
  <c r="NS339" i="87"/>
  <c r="NQ339" i="87"/>
  <c r="NM339" i="87"/>
  <c r="NX339" i="87" a="1"/>
  <c r="NX339" i="87" s="1"/>
  <c r="NT339" i="87"/>
  <c r="NL328" i="87"/>
  <c r="OB320" i="87" a="1"/>
  <c r="OB320" i="87" s="1"/>
  <c r="NW320" i="87" a="1"/>
  <c r="NW320" i="87" s="1"/>
  <c r="OD320" i="87" a="1"/>
  <c r="OD320" i="87" s="1"/>
  <c r="NU320" i="87"/>
  <c r="NV320" i="87" a="1"/>
  <c r="NV320" i="87" s="1"/>
  <c r="NX320" i="87" a="1"/>
  <c r="NX320" i="87" s="1"/>
  <c r="NS320" i="87"/>
  <c r="NQ320" i="87"/>
  <c r="NM320" i="87"/>
  <c r="NL316" i="87"/>
  <c r="OB312" i="87" a="1"/>
  <c r="OB312" i="87" s="1"/>
  <c r="NW312" i="87" a="1"/>
  <c r="NW312" i="87" s="1"/>
  <c r="OC312" i="87" a="1"/>
  <c r="OC312" i="87" s="1"/>
  <c r="NV312" i="87" a="1"/>
  <c r="NV312" i="87" s="1"/>
  <c r="NU312" i="87"/>
  <c r="NX312" i="87" a="1"/>
  <c r="NX312" i="87" s="1"/>
  <c r="OD312" i="87" a="1"/>
  <c r="OD312" i="87" s="1"/>
  <c r="NT312" i="87"/>
  <c r="NS312" i="87"/>
  <c r="NQ312" i="87"/>
  <c r="NM312" i="87"/>
  <c r="NL307" i="87"/>
  <c r="NL300" i="87"/>
  <c r="NL292" i="87"/>
  <c r="NL288" i="87"/>
  <c r="NL280" i="87"/>
  <c r="NL268" i="87"/>
  <c r="OD260" i="87" a="1"/>
  <c r="OD260" i="87" s="1"/>
  <c r="NW260" i="87" a="1"/>
  <c r="NW260" i="87" s="1"/>
  <c r="NU260" i="87"/>
  <c r="NX260" i="87" a="1"/>
  <c r="NX260" i="87" s="1"/>
  <c r="NS260" i="87"/>
  <c r="NQ260" i="87"/>
  <c r="NM260" i="87"/>
  <c r="NV255" i="87" a="1"/>
  <c r="NV255" i="87" s="1"/>
  <c r="OC255" i="87" a="1"/>
  <c r="OC255" i="87" s="1"/>
  <c r="NW255" i="87" a="1"/>
  <c r="NW255" i="87" s="1"/>
  <c r="NS255" i="87"/>
  <c r="NQ255" i="87"/>
  <c r="NM255" i="87"/>
  <c r="OD255" i="87" a="1"/>
  <c r="OD255" i="87" s="1"/>
  <c r="OD251" i="87" a="1"/>
  <c r="OD251" i="87" s="1"/>
  <c r="OC251" i="87" a="1"/>
  <c r="OC251" i="87" s="1"/>
  <c r="NW251" i="87" a="1"/>
  <c r="NW251" i="87" s="1"/>
  <c r="OB251" i="87" a="1"/>
  <c r="OB251" i="87" s="1"/>
  <c r="NU251" i="87"/>
  <c r="NS251" i="87"/>
  <c r="NQ251" i="87"/>
  <c r="NM251" i="87"/>
  <c r="NX251" i="87" a="1"/>
  <c r="NX251" i="87" s="1"/>
  <c r="NL243" i="87"/>
  <c r="OD233" i="87" a="1"/>
  <c r="OD233" i="87" s="1"/>
  <c r="NL228" i="87"/>
  <c r="NL196" i="87"/>
  <c r="OD192" i="87" a="1"/>
  <c r="OD192" i="87" s="1"/>
  <c r="NX192" i="87" a="1"/>
  <c r="NX192" i="87" s="1"/>
  <c r="OB192" i="87" a="1"/>
  <c r="OB192" i="87" s="1"/>
  <c r="NW192" i="87" a="1"/>
  <c r="NW192" i="87" s="1"/>
  <c r="NU192" i="87"/>
  <c r="NV192" i="87" a="1"/>
  <c r="NV192" i="87" s="1"/>
  <c r="OC192" i="87" a="1"/>
  <c r="OC192" i="87" s="1"/>
  <c r="NS192" i="87"/>
  <c r="NQ192" i="87"/>
  <c r="NM192" i="87"/>
  <c r="OB172" i="87" a="1"/>
  <c r="OB172" i="87" s="1"/>
  <c r="NX172" i="87" a="1"/>
  <c r="NX172" i="87" s="1"/>
  <c r="OC172" i="87" a="1"/>
  <c r="OC172" i="87" s="1"/>
  <c r="NU172" i="87"/>
  <c r="OD172" i="87" a="1"/>
  <c r="OD172" i="87" s="1"/>
  <c r="NV172" i="87" a="1"/>
  <c r="NV172" i="87" s="1"/>
  <c r="NT172" i="87"/>
  <c r="NW172" i="87" a="1"/>
  <c r="NW172" i="87" s="1"/>
  <c r="NS172" i="87"/>
  <c r="NQ172" i="87"/>
  <c r="NM172" i="87"/>
  <c r="NL167" i="87"/>
  <c r="NL152" i="87"/>
  <c r="NL144" i="87"/>
  <c r="NW140" i="87" a="1"/>
  <c r="NW140" i="87" s="1"/>
  <c r="OD140" i="87" a="1"/>
  <c r="OD140" i="87" s="1"/>
  <c r="NU140" i="87"/>
  <c r="OB140" i="87" a="1"/>
  <c r="OB140" i="87" s="1"/>
  <c r="OC140" i="87" a="1"/>
  <c r="OC140" i="87" s="1"/>
  <c r="NT140" i="87"/>
  <c r="NX140" i="87" a="1"/>
  <c r="NX140" i="87" s="1"/>
  <c r="NS140" i="87"/>
  <c r="NQ140" i="87"/>
  <c r="NM140" i="87"/>
  <c r="NX128" i="87" a="1"/>
  <c r="NX128" i="87" s="1"/>
  <c r="NV128" i="87" a="1"/>
  <c r="NV128" i="87" s="1"/>
  <c r="NU128" i="87"/>
  <c r="OC128" i="87" a="1"/>
  <c r="OC128" i="87" s="1"/>
  <c r="NW128" i="87" a="1"/>
  <c r="NW128" i="87" s="1"/>
  <c r="NS128" i="87"/>
  <c r="NQ128" i="87"/>
  <c r="NM128" i="87"/>
  <c r="OC112" i="87" a="1"/>
  <c r="OC112" i="87" s="1"/>
  <c r="NV112" i="87" a="1"/>
  <c r="NV112" i="87" s="1"/>
  <c r="NW112" i="87" a="1"/>
  <c r="NW112" i="87" s="1"/>
  <c r="NU112" i="87"/>
  <c r="OD112" i="87" a="1"/>
  <c r="OD112" i="87" s="1"/>
  <c r="NS112" i="87"/>
  <c r="NQ112" i="87"/>
  <c r="NM112" i="87"/>
  <c r="NL108" i="87"/>
  <c r="OB104" i="87" a="1"/>
  <c r="OB104" i="87" s="1"/>
  <c r="NW104" i="87" a="1"/>
  <c r="NW104" i="87" s="1"/>
  <c r="NU104" i="87"/>
  <c r="OD104" i="87" a="1"/>
  <c r="OD104" i="87" s="1"/>
  <c r="OC104" i="87" a="1"/>
  <c r="OC104" i="87" s="1"/>
  <c r="NT104" i="87"/>
  <c r="NS104" i="87"/>
  <c r="NQ104" i="87"/>
  <c r="NM104" i="87"/>
  <c r="OC100" i="87" a="1"/>
  <c r="OC100" i="87" s="1"/>
  <c r="NW100" i="87" a="1"/>
  <c r="NW100" i="87" s="1"/>
  <c r="OD100" i="87" a="1"/>
  <c r="OD100" i="87" s="1"/>
  <c r="NU100" i="87"/>
  <c r="NX100" i="87" a="1"/>
  <c r="NX100" i="87" s="1"/>
  <c r="NV100" i="87" a="1"/>
  <c r="NV100" i="87" s="1"/>
  <c r="NS100" i="87"/>
  <c r="NQ100" i="87"/>
  <c r="NM100" i="87"/>
  <c r="NL95" i="87"/>
  <c r="NL91" i="87"/>
  <c r="OD83" i="87" a="1"/>
  <c r="OD83" i="87" s="1"/>
  <c r="NV83" i="87" a="1"/>
  <c r="NV83" i="87" s="1"/>
  <c r="OC83" i="87" a="1"/>
  <c r="OC83" i="87" s="1"/>
  <c r="NX83" i="87" a="1"/>
  <c r="NX83" i="87" s="1"/>
  <c r="NW83" i="87" a="1"/>
  <c r="NW83" i="87" s="1"/>
  <c r="NS83" i="87"/>
  <c r="NQ83" i="87"/>
  <c r="NM83" i="87"/>
  <c r="NT83" i="87"/>
  <c r="OB79" i="87" a="1"/>
  <c r="OB79" i="87" s="1"/>
  <c r="NW79" i="87" a="1"/>
  <c r="NW79" i="87" s="1"/>
  <c r="OD79" i="87" a="1"/>
  <c r="OD79" i="87" s="1"/>
  <c r="NX79" i="87" a="1"/>
  <c r="NX79" i="87" s="1"/>
  <c r="OC79" i="87" a="1"/>
  <c r="OC79" i="87" s="1"/>
  <c r="NS79" i="87"/>
  <c r="NQ79" i="87"/>
  <c r="NM79" i="87"/>
  <c r="OC68" i="87" a="1"/>
  <c r="OC68" i="87" s="1"/>
  <c r="NX68" i="87" a="1"/>
  <c r="NX68" i="87" s="1"/>
  <c r="NU68" i="87"/>
  <c r="OB68" i="87" a="1"/>
  <c r="OB68" i="87" s="1"/>
  <c r="NW68" i="87" a="1"/>
  <c r="NW68" i="87" s="1"/>
  <c r="NS68" i="87"/>
  <c r="NQ68" i="87"/>
  <c r="NM68" i="87"/>
  <c r="OD63" i="87" a="1"/>
  <c r="OD63" i="87" s="1"/>
  <c r="NW63" i="87" a="1"/>
  <c r="NW63" i="87" s="1"/>
  <c r="OB63" i="87" a="1"/>
  <c r="OB63" i="87" s="1"/>
  <c r="NV63" i="87" a="1"/>
  <c r="NV63" i="87" s="1"/>
  <c r="NX63" i="87" a="1"/>
  <c r="NX63" i="87" s="1"/>
  <c r="NS63" i="87"/>
  <c r="NQ63" i="87"/>
  <c r="NM63" i="87"/>
  <c r="NL56" i="87"/>
  <c r="OD51" i="87" a="1"/>
  <c r="OD51" i="87" s="1"/>
  <c r="NX51" i="87" a="1"/>
  <c r="NX51" i="87" s="1"/>
  <c r="OC51" i="87" a="1"/>
  <c r="OC51" i="87" s="1"/>
  <c r="NS51" i="87"/>
  <c r="NQ51" i="87"/>
  <c r="NM51" i="87"/>
  <c r="OB51" i="87" a="1"/>
  <c r="OB51" i="87" s="1"/>
  <c r="NW51" i="87" a="1"/>
  <c r="NW51" i="87" s="1"/>
  <c r="NT51" i="87"/>
  <c r="OB47" i="87" a="1"/>
  <c r="OB47" i="87" s="1"/>
  <c r="NW47" i="87" a="1"/>
  <c r="NW47" i="87" s="1"/>
  <c r="NX47" i="87" a="1"/>
  <c r="NX47" i="87" s="1"/>
  <c r="NS47" i="87"/>
  <c r="NQ47" i="87"/>
  <c r="NM47" i="87"/>
  <c r="OD47" i="87" a="1"/>
  <c r="OD47" i="87" s="1"/>
  <c r="NU47" i="87"/>
  <c r="NL43" i="87"/>
  <c r="OC36" i="87" a="1"/>
  <c r="OC36" i="87" s="1"/>
  <c r="NU36" i="87"/>
  <c r="NW36" i="87" a="1"/>
  <c r="NW36" i="87" s="1"/>
  <c r="OD36" i="87" a="1"/>
  <c r="OD36" i="87" s="1"/>
  <c r="NV36" i="87" a="1"/>
  <c r="NV36" i="87" s="1"/>
  <c r="NS36" i="87"/>
  <c r="NQ36" i="87"/>
  <c r="NM36" i="87"/>
  <c r="OC28" i="87" a="1"/>
  <c r="OC28" i="87" s="1"/>
  <c r="OB28" i="87" a="1"/>
  <c r="OB28" i="87" s="1"/>
  <c r="NV28" i="87" a="1"/>
  <c r="NV28" i="87" s="1"/>
  <c r="NU28" i="87"/>
  <c r="OD28" i="87" a="1"/>
  <c r="OD28" i="87" s="1"/>
  <c r="NT28" i="87"/>
  <c r="NS28" i="87"/>
  <c r="NQ28" i="87"/>
  <c r="NM28" i="87"/>
  <c r="NL23" i="87"/>
  <c r="OC11" i="87" a="1"/>
  <c r="OC11" i="87" s="1"/>
  <c r="OD11" i="87" a="1"/>
  <c r="OD11" i="87" s="1"/>
  <c r="NW11" i="87" a="1"/>
  <c r="NW11" i="87" s="1"/>
  <c r="NU11" i="87"/>
  <c r="NV11" i="87" a="1"/>
  <c r="NV11" i="87" s="1"/>
  <c r="NS11" i="87"/>
  <c r="NQ11" i="87"/>
  <c r="NM11" i="87"/>
  <c r="OB7" i="87" a="1"/>
  <c r="OB7" i="87" s="1"/>
  <c r="NX7" i="87" a="1"/>
  <c r="NX7" i="87" s="1"/>
  <c r="NV7" i="87" a="1"/>
  <c r="NV7" i="87" s="1"/>
  <c r="OD7" i="87" a="1"/>
  <c r="OD7" i="87" s="1"/>
  <c r="NT7" i="87"/>
  <c r="NS7" i="87"/>
  <c r="NQ7" i="87"/>
  <c r="NM7" i="87"/>
  <c r="OC7" i="87" a="1"/>
  <c r="OC7" i="87" s="1"/>
  <c r="NW7" i="87" a="1"/>
  <c r="NW7" i="87" s="1"/>
  <c r="NM538" i="87"/>
  <c r="ON530" i="87"/>
  <c r="OL530" i="87"/>
  <c r="OO530" i="87"/>
  <c r="OK530" i="87"/>
  <c r="OI530" i="87"/>
  <c r="OG530" i="87"/>
  <c r="OE530" i="87"/>
  <c r="NZ530" i="87"/>
  <c r="NY530" i="87"/>
  <c r="OH530" i="87"/>
  <c r="OR530" i="87" s="1"/>
  <c r="OF530" i="87"/>
  <c r="NM522" i="87"/>
  <c r="NM514" i="87"/>
  <c r="ON506" i="87"/>
  <c r="OL506" i="87"/>
  <c r="OK506" i="87"/>
  <c r="OI506" i="87"/>
  <c r="OG506" i="87"/>
  <c r="OE506" i="87"/>
  <c r="OH506" i="87"/>
  <c r="OR506" i="87" s="1"/>
  <c r="OO506" i="87"/>
  <c r="OJ506" i="87"/>
  <c r="OF506" i="87"/>
  <c r="OA506" i="87"/>
  <c r="ON498" i="87"/>
  <c r="OL498" i="87"/>
  <c r="OO498" i="87"/>
  <c r="OK498" i="87"/>
  <c r="OI498" i="87"/>
  <c r="OG498" i="87"/>
  <c r="OE498" i="87"/>
  <c r="NZ498" i="87"/>
  <c r="NY498" i="87"/>
  <c r="OH498" i="87"/>
  <c r="OR498" i="87" s="1"/>
  <c r="OA498" i="87"/>
  <c r="OF498" i="87"/>
  <c r="OJ498" i="87"/>
  <c r="ON490" i="87"/>
  <c r="OL490" i="87"/>
  <c r="OK490" i="87"/>
  <c r="OI490" i="87"/>
  <c r="OG490" i="87"/>
  <c r="OE490" i="87"/>
  <c r="OH490" i="87"/>
  <c r="OR490" i="87" s="1"/>
  <c r="OO490" i="87"/>
  <c r="OJ490" i="87"/>
  <c r="OA490" i="87"/>
  <c r="NZ490" i="87"/>
  <c r="ON482" i="87"/>
  <c r="OL482" i="87"/>
  <c r="OO482" i="87"/>
  <c r="OK482" i="87"/>
  <c r="OI482" i="87"/>
  <c r="OG482" i="87"/>
  <c r="OE482" i="87"/>
  <c r="NZ482" i="87"/>
  <c r="NY482" i="87"/>
  <c r="OH482" i="87"/>
  <c r="OR482" i="87" s="1"/>
  <c r="OF482" i="87"/>
  <c r="ON474" i="87"/>
  <c r="OL474" i="87"/>
  <c r="OK474" i="87"/>
  <c r="OG474" i="87"/>
  <c r="OE474" i="87"/>
  <c r="OH474" i="87"/>
  <c r="OR474" i="87" s="1"/>
  <c r="OJ474" i="87"/>
  <c r="NY474" i="87"/>
  <c r="OO474" i="87"/>
  <c r="NM466" i="87"/>
  <c r="ON458" i="87"/>
  <c r="OL458" i="87"/>
  <c r="OK458" i="87"/>
  <c r="OI458" i="87"/>
  <c r="OG458" i="87"/>
  <c r="OE458" i="87"/>
  <c r="OO458" i="87"/>
  <c r="OH458" i="87"/>
  <c r="OR458" i="87" s="1"/>
  <c r="OJ458" i="87"/>
  <c r="NZ458" i="87"/>
  <c r="OA458" i="87"/>
  <c r="OF458" i="87"/>
  <c r="NM450" i="87"/>
  <c r="ON442" i="87"/>
  <c r="OL442" i="87"/>
  <c r="OK442" i="87"/>
  <c r="OI442" i="87"/>
  <c r="OG442" i="87"/>
  <c r="OE442" i="87"/>
  <c r="OH442" i="87"/>
  <c r="OR442" i="87" s="1"/>
  <c r="OO442" i="87"/>
  <c r="OJ442" i="87"/>
  <c r="OF442" i="87"/>
  <c r="NZ442" i="87"/>
  <c r="OA442" i="87"/>
  <c r="ON434" i="87"/>
  <c r="OL434" i="87"/>
  <c r="OO434" i="87"/>
  <c r="OK434" i="87"/>
  <c r="OI434" i="87"/>
  <c r="OG434" i="87"/>
  <c r="OE434" i="87"/>
  <c r="NZ434" i="87"/>
  <c r="NY434" i="87"/>
  <c r="OH434" i="87"/>
  <c r="OR434" i="87" s="1"/>
  <c r="OA434" i="87"/>
  <c r="OJ434" i="87"/>
  <c r="NM426" i="87"/>
  <c r="NM418" i="87"/>
  <c r="NM410" i="87"/>
  <c r="NM402" i="87"/>
  <c r="NM394" i="87"/>
  <c r="ON386" i="87"/>
  <c r="OL386" i="87"/>
  <c r="OO386" i="87"/>
  <c r="OK386" i="87"/>
  <c r="OI386" i="87"/>
  <c r="OG386" i="87"/>
  <c r="OE386" i="87"/>
  <c r="NZ386" i="87"/>
  <c r="NY386" i="87"/>
  <c r="OH386" i="87"/>
  <c r="OR386" i="87" s="1"/>
  <c r="OF386" i="87"/>
  <c r="OJ386" i="87"/>
  <c r="OA386" i="87"/>
  <c r="NM378" i="87"/>
  <c r="NM370" i="87"/>
  <c r="NM362" i="87"/>
  <c r="ON354" i="87"/>
  <c r="OL354" i="87"/>
  <c r="OO354" i="87"/>
  <c r="OK354" i="87"/>
  <c r="OI354" i="87"/>
  <c r="OG354" i="87"/>
  <c r="OE354" i="87"/>
  <c r="NZ354" i="87"/>
  <c r="NY354" i="87"/>
  <c r="OH354" i="87"/>
  <c r="OR354" i="87" s="1"/>
  <c r="OF354" i="87"/>
  <c r="OA354" i="87"/>
  <c r="NM346" i="87"/>
  <c r="NM338" i="87"/>
  <c r="NM330" i="87"/>
  <c r="NM322" i="87"/>
  <c r="ON314" i="87"/>
  <c r="OL314" i="87"/>
  <c r="OK314" i="87"/>
  <c r="OI314" i="87"/>
  <c r="OG314" i="87"/>
  <c r="OE314" i="87"/>
  <c r="OH314" i="87"/>
  <c r="OR314" i="87" s="1"/>
  <c r="OO314" i="87"/>
  <c r="OJ314" i="87"/>
  <c r="OF314" i="87"/>
  <c r="NY314" i="87"/>
  <c r="ON306" i="87"/>
  <c r="OO306" i="87"/>
  <c r="OK306" i="87"/>
  <c r="OI306" i="87"/>
  <c r="OE306" i="87"/>
  <c r="NZ306" i="87"/>
  <c r="NY306" i="87"/>
  <c r="OA306" i="87"/>
  <c r="OJ306" i="87"/>
  <c r="NM298" i="87"/>
  <c r="ON290" i="87"/>
  <c r="OL290" i="87"/>
  <c r="OO290" i="87"/>
  <c r="OK290" i="87"/>
  <c r="OI290" i="87"/>
  <c r="OG290" i="87"/>
  <c r="OE290" i="87"/>
  <c r="NZ290" i="87"/>
  <c r="NY290" i="87"/>
  <c r="OH290" i="87"/>
  <c r="OR290" i="87" s="1"/>
  <c r="OF290" i="87"/>
  <c r="OA290" i="87"/>
  <c r="NM282" i="87"/>
  <c r="ON274" i="87"/>
  <c r="OL274" i="87"/>
  <c r="OO274" i="87"/>
  <c r="OI274" i="87"/>
  <c r="OG274" i="87"/>
  <c r="OE274" i="87"/>
  <c r="NY274" i="87"/>
  <c r="OH274" i="87"/>
  <c r="OR274" i="87" s="1"/>
  <c r="OF274" i="87"/>
  <c r="NM266" i="87"/>
  <c r="ON258" i="87"/>
  <c r="OL258" i="87"/>
  <c r="OO258" i="87"/>
  <c r="OK258" i="87"/>
  <c r="OI258" i="87"/>
  <c r="OG258" i="87"/>
  <c r="OE258" i="87"/>
  <c r="NZ258" i="87"/>
  <c r="NY258" i="87"/>
  <c r="OH258" i="87"/>
  <c r="OR258" i="87" s="1"/>
  <c r="OF258" i="87"/>
  <c r="OJ258" i="87"/>
  <c r="NM250" i="87"/>
  <c r="NM242" i="87"/>
  <c r="ON234" i="87"/>
  <c r="OK234" i="87"/>
  <c r="OI234" i="87"/>
  <c r="OG234" i="87"/>
  <c r="OH234" i="87"/>
  <c r="OR234" i="87" s="1"/>
  <c r="OO234" i="87"/>
  <c r="OJ234" i="87"/>
  <c r="NZ234" i="87"/>
  <c r="NM226" i="87"/>
  <c r="ON218" i="87"/>
  <c r="OL218" i="87"/>
  <c r="OI218" i="87"/>
  <c r="OG218" i="87"/>
  <c r="OE218" i="87"/>
  <c r="OH218" i="87"/>
  <c r="OR218" i="87" s="1"/>
  <c r="OF218" i="87"/>
  <c r="OJ218" i="87"/>
  <c r="NY218" i="87"/>
  <c r="OK218" i="87"/>
  <c r="NZ218" i="87"/>
  <c r="OK210" i="87"/>
  <c r="NY210" i="87"/>
  <c r="ON202" i="87"/>
  <c r="OL202" i="87"/>
  <c r="OI202" i="87"/>
  <c r="OG202" i="87"/>
  <c r="OE202" i="87"/>
  <c r="OO202" i="87"/>
  <c r="OH202" i="87"/>
  <c r="OR202" i="87" s="1"/>
  <c r="OK202" i="87"/>
  <c r="OJ202" i="87"/>
  <c r="NZ202" i="87"/>
  <c r="OA202" i="87"/>
  <c r="OF202" i="87"/>
  <c r="ON194" i="87"/>
  <c r="OL194" i="87"/>
  <c r="OO194" i="87"/>
  <c r="OK194" i="87"/>
  <c r="OI194" i="87"/>
  <c r="OG194" i="87"/>
  <c r="OE194" i="87"/>
  <c r="NZ194" i="87"/>
  <c r="NY194" i="87"/>
  <c r="OH194" i="87"/>
  <c r="OR194" i="87" s="1"/>
  <c r="OF194" i="87"/>
  <c r="OJ194" i="87"/>
  <c r="OA194" i="87"/>
  <c r="ON186" i="87"/>
  <c r="OL186" i="87"/>
  <c r="OI186" i="87"/>
  <c r="OG186" i="87"/>
  <c r="OE186" i="87"/>
  <c r="OH186" i="87"/>
  <c r="OR186" i="87" s="1"/>
  <c r="OO186" i="87"/>
  <c r="OK186" i="87"/>
  <c r="OJ186" i="87"/>
  <c r="OF186" i="87"/>
  <c r="NZ186" i="87"/>
  <c r="OA186" i="87"/>
  <c r="ON178" i="87"/>
  <c r="OL178" i="87"/>
  <c r="OO178" i="87"/>
  <c r="OK178" i="87"/>
  <c r="OI178" i="87"/>
  <c r="OG178" i="87"/>
  <c r="OE178" i="87"/>
  <c r="NZ178" i="87"/>
  <c r="NY178" i="87"/>
  <c r="OH178" i="87"/>
  <c r="OR178" i="87" s="1"/>
  <c r="OA178" i="87"/>
  <c r="OJ178" i="87"/>
  <c r="ON170" i="87"/>
  <c r="OL170" i="87"/>
  <c r="OI170" i="87"/>
  <c r="OG170" i="87"/>
  <c r="OE170" i="87"/>
  <c r="OK170" i="87"/>
  <c r="OH170" i="87"/>
  <c r="OR170" i="87" s="1"/>
  <c r="OO170" i="87"/>
  <c r="OJ170" i="87"/>
  <c r="OA170" i="87"/>
  <c r="OF170" i="87"/>
  <c r="NY170" i="87"/>
  <c r="NZ170" i="87"/>
  <c r="ON162" i="87"/>
  <c r="OL162" i="87"/>
  <c r="OO162" i="87"/>
  <c r="OK162" i="87"/>
  <c r="OI162" i="87"/>
  <c r="OG162" i="87"/>
  <c r="OE162" i="87"/>
  <c r="NZ162" i="87"/>
  <c r="NY162" i="87"/>
  <c r="OH162" i="87"/>
  <c r="OR162" i="87" s="1"/>
  <c r="OF162" i="87"/>
  <c r="NM154" i="87"/>
  <c r="NM146" i="87"/>
  <c r="NM138" i="87"/>
  <c r="NM130" i="87"/>
  <c r="NM122" i="87"/>
  <c r="ON114" i="87"/>
  <c r="OL114" i="87"/>
  <c r="OO114" i="87"/>
  <c r="OK114" i="87"/>
  <c r="OI114" i="87"/>
  <c r="OG114" i="87"/>
  <c r="OE114" i="87"/>
  <c r="NZ114" i="87"/>
  <c r="NY114" i="87"/>
  <c r="OH114" i="87"/>
  <c r="OR114" i="87" s="1"/>
  <c r="OA114" i="87"/>
  <c r="OF114" i="87"/>
  <c r="OJ114" i="87"/>
  <c r="ON106" i="87"/>
  <c r="OL106" i="87"/>
  <c r="OI106" i="87"/>
  <c r="OG106" i="87"/>
  <c r="OE106" i="87"/>
  <c r="OK106" i="87"/>
  <c r="OH106" i="87"/>
  <c r="OR106" i="87" s="1"/>
  <c r="OO106" i="87"/>
  <c r="OJ106" i="87"/>
  <c r="OA106" i="87"/>
  <c r="NY106" i="87"/>
  <c r="ON98" i="87"/>
  <c r="OL98" i="87"/>
  <c r="OO98" i="87"/>
  <c r="OK98" i="87"/>
  <c r="OI98" i="87"/>
  <c r="OG98" i="87"/>
  <c r="OE98" i="87"/>
  <c r="NZ98" i="87"/>
  <c r="NY98" i="87"/>
  <c r="OH98" i="87"/>
  <c r="OR98" i="87" s="1"/>
  <c r="OF98" i="87"/>
  <c r="OA98" i="87"/>
  <c r="NM90" i="87"/>
  <c r="ON82" i="87"/>
  <c r="OL82" i="87"/>
  <c r="OO82" i="87"/>
  <c r="OK82" i="87"/>
  <c r="OI82" i="87"/>
  <c r="OG82" i="87"/>
  <c r="OE82" i="87"/>
  <c r="NZ82" i="87"/>
  <c r="NY82" i="87"/>
  <c r="OH82" i="87"/>
  <c r="OR82" i="87" s="1"/>
  <c r="OA82" i="87"/>
  <c r="NM74" i="87"/>
  <c r="NM66" i="87"/>
  <c r="ON58" i="87"/>
  <c r="OL58" i="87"/>
  <c r="OI58" i="87"/>
  <c r="OG58" i="87"/>
  <c r="OE58" i="87"/>
  <c r="OH58" i="87"/>
  <c r="OR58" i="87" s="1"/>
  <c r="OO58" i="87"/>
  <c r="OK58" i="87"/>
  <c r="OJ58" i="87"/>
  <c r="OF58" i="87"/>
  <c r="NY58" i="87"/>
  <c r="ON50" i="87"/>
  <c r="OL50" i="87"/>
  <c r="OO50" i="87"/>
  <c r="OK50" i="87"/>
  <c r="OI50" i="87"/>
  <c r="OG50" i="87"/>
  <c r="OE50" i="87"/>
  <c r="NZ50" i="87"/>
  <c r="NY50" i="87"/>
  <c r="OH50" i="87"/>
  <c r="OR50" i="87" s="1"/>
  <c r="OA50" i="87"/>
  <c r="OJ50" i="87"/>
  <c r="NM42" i="87"/>
  <c r="NM34" i="87"/>
  <c r="ON26" i="87"/>
  <c r="OL26" i="87"/>
  <c r="OI26" i="87"/>
  <c r="OG26" i="87"/>
  <c r="OE26" i="87"/>
  <c r="OH26" i="87"/>
  <c r="OR26" i="87" s="1"/>
  <c r="OO26" i="87"/>
  <c r="OF26" i="87"/>
  <c r="OJ26" i="87"/>
  <c r="NY26" i="87"/>
  <c r="NZ26" i="87"/>
  <c r="OK26" i="87"/>
  <c r="NM18" i="87"/>
  <c r="ON10" i="87"/>
  <c r="OL10" i="87"/>
  <c r="OI10" i="87"/>
  <c r="OG10" i="87"/>
  <c r="OE10" i="87"/>
  <c r="OO10" i="87"/>
  <c r="OH10" i="87"/>
  <c r="OR10" i="87" s="1"/>
  <c r="OK10" i="87"/>
  <c r="OJ10" i="87"/>
  <c r="NZ10" i="87"/>
  <c r="NY10" i="87"/>
  <c r="NM2" i="87"/>
  <c r="NQ422" i="87"/>
  <c r="NQ302" i="87"/>
  <c r="NQ286" i="87"/>
  <c r="NQ126" i="87"/>
  <c r="NQ62" i="87"/>
  <c r="NQ54" i="87"/>
  <c r="NQ30" i="87"/>
  <c r="NQ22" i="87"/>
  <c r="NQ14" i="87"/>
  <c r="NR536" i="87"/>
  <c r="NR528" i="87"/>
  <c r="NR512" i="87"/>
  <c r="NR504" i="87"/>
  <c r="NR488" i="87"/>
  <c r="NR480" i="87"/>
  <c r="NR472" i="87"/>
  <c r="NR464" i="87"/>
  <c r="NR456" i="87"/>
  <c r="NR448" i="87"/>
  <c r="NR440" i="87"/>
  <c r="NR424" i="87"/>
  <c r="NR408" i="87"/>
  <c r="NR352" i="87"/>
  <c r="NR344" i="87"/>
  <c r="NR336" i="87"/>
  <c r="NR320" i="87"/>
  <c r="NR312" i="87"/>
  <c r="NR304" i="87"/>
  <c r="NR296" i="87"/>
  <c r="NR264" i="87"/>
  <c r="NR224" i="87"/>
  <c r="NR192" i="87"/>
  <c r="NR184" i="87"/>
  <c r="NR176" i="87"/>
  <c r="NR160" i="87"/>
  <c r="NR136" i="87"/>
  <c r="NR128" i="87"/>
  <c r="NR112" i="87"/>
  <c r="NR104" i="87"/>
  <c r="NR96" i="87"/>
  <c r="NR80" i="87"/>
  <c r="NR48" i="87"/>
  <c r="NR32" i="87"/>
  <c r="NR24" i="87"/>
  <c r="NR8" i="87"/>
  <c r="NS538" i="87"/>
  <c r="NS522" i="87"/>
  <c r="NS410" i="87"/>
  <c r="NS378" i="87"/>
  <c r="NS346" i="87"/>
  <c r="NS338" i="87"/>
  <c r="NS282" i="87"/>
  <c r="NS250" i="87"/>
  <c r="NS226" i="87"/>
  <c r="NS154" i="87"/>
  <c r="NS122" i="87"/>
  <c r="NS90" i="87"/>
  <c r="NS74" i="87"/>
  <c r="NS66" i="87"/>
  <c r="NS34" i="87"/>
  <c r="NT532" i="87"/>
  <c r="NT524" i="87"/>
  <c r="NT500" i="87"/>
  <c r="NT492" i="87"/>
  <c r="NT476" i="87"/>
  <c r="NT468" i="87"/>
  <c r="NT459" i="87"/>
  <c r="NT448" i="87"/>
  <c r="NT437" i="87"/>
  <c r="NT395" i="87"/>
  <c r="NT373" i="87"/>
  <c r="NT363" i="87"/>
  <c r="NT352" i="87"/>
  <c r="NT331" i="87"/>
  <c r="NT320" i="87"/>
  <c r="NT309" i="87"/>
  <c r="NT277" i="87"/>
  <c r="NT245" i="87"/>
  <c r="NT235" i="87"/>
  <c r="NT224" i="87"/>
  <c r="NT203" i="87"/>
  <c r="NT192" i="87"/>
  <c r="NT181" i="87"/>
  <c r="NT149" i="87"/>
  <c r="NT128" i="87"/>
  <c r="NT96" i="87"/>
  <c r="NT85" i="87"/>
  <c r="NT75" i="87"/>
  <c r="NT11" i="87"/>
  <c r="NU485" i="87"/>
  <c r="NU453" i="87"/>
  <c r="NU431" i="87"/>
  <c r="NU399" i="87"/>
  <c r="NU389" i="87"/>
  <c r="NU357" i="87"/>
  <c r="NU335" i="87"/>
  <c r="NU325" i="87"/>
  <c r="NU303" i="87"/>
  <c r="NU293" i="87"/>
  <c r="NU282" i="87"/>
  <c r="NU271" i="87"/>
  <c r="NU261" i="87"/>
  <c r="NU239" i="87"/>
  <c r="NU229" i="87"/>
  <c r="NU207" i="87"/>
  <c r="NU197" i="87"/>
  <c r="NU175" i="87"/>
  <c r="NU165" i="87"/>
  <c r="NU79" i="87"/>
  <c r="NU51" i="87"/>
  <c r="NU37" i="87"/>
  <c r="NX3" i="87" a="1"/>
  <c r="NX3" i="87" s="1"/>
  <c r="NX30" i="87" a="1"/>
  <c r="NX30" i="87" s="1"/>
  <c r="NV39" i="87" a="1"/>
  <c r="NV39" i="87" s="1"/>
  <c r="NX65" i="87" a="1"/>
  <c r="NX65" i="87" s="1"/>
  <c r="NW74" i="87" a="1"/>
  <c r="NW74" i="87" s="1"/>
  <c r="NV79" i="87" a="1"/>
  <c r="NV79" i="87" s="1"/>
  <c r="NX89" i="87" a="1"/>
  <c r="NX89" i="87" s="1"/>
  <c r="NX93" i="87" a="1"/>
  <c r="NX93" i="87" s="1"/>
  <c r="NV104" i="87" a="1"/>
  <c r="NV104" i="87" s="1"/>
  <c r="NV115" i="87" a="1"/>
  <c r="NV115" i="87" s="1"/>
  <c r="NW137" i="87" a="1"/>
  <c r="NW137" i="87" s="1"/>
  <c r="NV147" i="87" a="1"/>
  <c r="NV147" i="87" s="1"/>
  <c r="NX156" i="87" a="1"/>
  <c r="NX156" i="87" s="1"/>
  <c r="NX181" i="87" a="1"/>
  <c r="NX181" i="87" s="1"/>
  <c r="NV211" i="87" a="1"/>
  <c r="NV211" i="87" s="1"/>
  <c r="NX235" i="87" a="1"/>
  <c r="NX235" i="87" s="1"/>
  <c r="NW245" i="87" a="1"/>
  <c r="NW245" i="87" s="1"/>
  <c r="NV260" i="87" a="1"/>
  <c r="NV260" i="87" s="1"/>
  <c r="NW265" i="87" a="1"/>
  <c r="NW265" i="87" s="1"/>
  <c r="NX275" i="87" a="1"/>
  <c r="NX275" i="87" s="1"/>
  <c r="NW281" i="87" a="1"/>
  <c r="NW281" i="87" s="1"/>
  <c r="NV297" i="87" a="1"/>
  <c r="NV297" i="87" s="1"/>
  <c r="NW323" i="87" a="1"/>
  <c r="NW323" i="87" s="1"/>
  <c r="NV329" i="87" a="1"/>
  <c r="NV329" i="87" s="1"/>
  <c r="NX364" i="87" a="1"/>
  <c r="NX364" i="87" s="1"/>
  <c r="NV391" i="87" a="1"/>
  <c r="NV391" i="87" s="1"/>
  <c r="NV407" i="87" a="1"/>
  <c r="NV407" i="87" s="1"/>
  <c r="NW412" i="87" a="1"/>
  <c r="NW412" i="87" s="1"/>
  <c r="NV417" i="87" a="1"/>
  <c r="NV417" i="87" s="1"/>
  <c r="NW451" i="87" a="1"/>
  <c r="NW451" i="87" s="1"/>
  <c r="NW467" i="87" a="1"/>
  <c r="NW467" i="87" s="1"/>
  <c r="NX472" i="87" a="1"/>
  <c r="NX472" i="87" s="1"/>
  <c r="NW492" i="87" a="1"/>
  <c r="NW492" i="87" s="1"/>
  <c r="NW512" i="87" a="1"/>
  <c r="NW512" i="87" s="1"/>
  <c r="NV528" i="87" a="1"/>
  <c r="NV528" i="87" s="1"/>
  <c r="NX537" i="87" a="1"/>
  <c r="NX537" i="87" s="1"/>
  <c r="NY490" i="87"/>
  <c r="NY470" i="87"/>
  <c r="NY414" i="87"/>
  <c r="NY206" i="87"/>
  <c r="NY186" i="87"/>
  <c r="NY110" i="87"/>
  <c r="NY73" i="87"/>
  <c r="NY53" i="87"/>
  <c r="NZ534" i="87"/>
  <c r="NZ478" i="87"/>
  <c r="NZ118" i="87"/>
  <c r="OA446" i="87"/>
  <c r="OA333" i="87"/>
  <c r="OA314" i="87"/>
  <c r="OA258" i="87"/>
  <c r="OA238" i="87"/>
  <c r="OA218" i="87"/>
  <c r="OA162" i="87"/>
  <c r="OA105" i="87"/>
  <c r="OA10" i="87"/>
  <c r="OB4" i="87" a="1"/>
  <c r="OB4" i="87" s="1"/>
  <c r="OC8" i="87" a="1"/>
  <c r="OC8" i="87" s="1"/>
  <c r="OD20" i="87" a="1"/>
  <c r="OD20" i="87" s="1"/>
  <c r="OB52" i="87" a="1"/>
  <c r="OB52" i="87" s="1"/>
  <c r="OC63" i="87" a="1"/>
  <c r="OC63" i="87" s="1"/>
  <c r="OD68" i="87" a="1"/>
  <c r="OD68" i="87" s="1"/>
  <c r="OD80" i="87" a="1"/>
  <c r="OD80" i="87" s="1"/>
  <c r="OD85" i="87" a="1"/>
  <c r="OD85" i="87" s="1"/>
  <c r="OB97" i="87" a="1"/>
  <c r="OB97" i="87" s="1"/>
  <c r="OB119" i="87" a="1"/>
  <c r="OB119" i="87" s="1"/>
  <c r="OB125" i="87" a="1"/>
  <c r="OB125" i="87" s="1"/>
  <c r="OB131" i="87" a="1"/>
  <c r="OB131" i="87" s="1"/>
  <c r="OD135" i="87" a="1"/>
  <c r="OD135" i="87" s="1"/>
  <c r="OD181" i="87" a="1"/>
  <c r="OD181" i="87" s="1"/>
  <c r="OC215" i="87" a="1"/>
  <c r="OC215" i="87" s="1"/>
  <c r="OB249" i="87" a="1"/>
  <c r="OB249" i="87" s="1"/>
  <c r="OB260" i="87" a="1"/>
  <c r="OB260" i="87" s="1"/>
  <c r="OC295" i="87" a="1"/>
  <c r="OC295" i="87" s="1"/>
  <c r="OC320" i="87" a="1"/>
  <c r="OC320" i="87" s="1"/>
  <c r="OC339" i="87" a="1"/>
  <c r="OC339" i="87" s="1"/>
  <c r="OD347" i="87" a="1"/>
  <c r="OD347" i="87" s="1"/>
  <c r="OB356" i="87" a="1"/>
  <c r="OB356" i="87" s="1"/>
  <c r="OD372" i="87" a="1"/>
  <c r="OD372" i="87" s="1"/>
  <c r="OD380" i="87" a="1"/>
  <c r="OD380" i="87" s="1"/>
  <c r="OD412" i="87" a="1"/>
  <c r="OD412" i="87" s="1"/>
  <c r="OD436" i="87" a="1"/>
  <c r="OD436" i="87" s="1"/>
  <c r="OC460" i="87" a="1"/>
  <c r="OC460" i="87" s="1"/>
  <c r="OB476" i="87" a="1"/>
  <c r="OB476" i="87" s="1"/>
  <c r="OD483" i="87" a="1"/>
  <c r="OD483" i="87" s="1"/>
  <c r="OB492" i="87" a="1"/>
  <c r="OB492" i="87" s="1"/>
  <c r="OB532" i="87" a="1"/>
  <c r="OB532" i="87" s="1"/>
  <c r="OE141" i="87"/>
  <c r="OF253" i="87"/>
  <c r="OF110" i="87"/>
  <c r="OF82" i="87"/>
  <c r="OF53" i="87"/>
  <c r="OG221" i="87"/>
  <c r="OH414" i="87"/>
  <c r="OR414" i="87" s="1"/>
  <c r="OH158" i="87"/>
  <c r="OR158" i="87" s="1"/>
  <c r="OH30" i="87"/>
  <c r="OI269" i="87"/>
  <c r="OI141" i="87"/>
  <c r="OJ253" i="87"/>
  <c r="OJ82" i="87"/>
  <c r="OK182" i="87"/>
  <c r="OK69" i="87"/>
  <c r="OL493" i="87"/>
  <c r="ON21" i="87"/>
  <c r="OO446" i="87"/>
  <c r="OO218" i="87"/>
  <c r="NT89" i="87"/>
  <c r="NU521" i="87"/>
  <c r="NU393" i="87"/>
  <c r="NU286" i="87"/>
  <c r="NU275" i="87"/>
  <c r="NU265" i="87"/>
  <c r="NU222" i="87"/>
  <c r="NU211" i="87"/>
  <c r="NU190" i="87"/>
  <c r="NU137" i="87"/>
  <c r="NU57" i="87"/>
  <c r="NU29" i="87"/>
  <c r="NW20" i="87" a="1"/>
  <c r="NW20" i="87" s="1"/>
  <c r="NW33" i="87" a="1"/>
  <c r="NW33" i="87" s="1"/>
  <c r="NX37" i="87" a="1"/>
  <c r="NX37" i="87" s="1"/>
  <c r="NW77" i="87" a="1"/>
  <c r="NW77" i="87" s="1"/>
  <c r="NX87" i="87" a="1"/>
  <c r="NX87" i="87" s="1"/>
  <c r="NW96" i="87" a="1"/>
  <c r="NW96" i="87" s="1"/>
  <c r="NV113" i="87" a="1"/>
  <c r="NV113" i="87" s="1"/>
  <c r="NV119" i="87" a="1"/>
  <c r="NV119" i="87" s="1"/>
  <c r="NW124" i="87" a="1"/>
  <c r="NW124" i="87" s="1"/>
  <c r="NV145" i="87" a="1"/>
  <c r="NV145" i="87" s="1"/>
  <c r="NX159" i="87" a="1"/>
  <c r="NX159" i="87" s="1"/>
  <c r="NW399" i="87" a="1"/>
  <c r="NW399" i="87" s="1"/>
  <c r="NX425" i="87" a="1"/>
  <c r="NX425" i="87" s="1"/>
  <c r="NX429" i="87" a="1"/>
  <c r="NX429" i="87" s="1"/>
  <c r="NV435" i="87" a="1"/>
  <c r="NV435" i="87" s="1"/>
  <c r="NV444" i="87" a="1"/>
  <c r="NV444" i="87" s="1"/>
  <c r="NX449" i="87" a="1"/>
  <c r="NX449" i="87" s="1"/>
  <c r="NV455" i="87" a="1"/>
  <c r="NV455" i="87" s="1"/>
  <c r="NW460" i="87" a="1"/>
  <c r="NW460" i="87" s="1"/>
  <c r="NV471" i="87" a="1"/>
  <c r="NV471" i="87" s="1"/>
  <c r="NV476" i="87" a="1"/>
  <c r="NV476" i="87" s="1"/>
  <c r="NX480" i="87" a="1"/>
  <c r="NX480" i="87" s="1"/>
  <c r="NW505" i="87" a="1"/>
  <c r="NW505" i="87" s="1"/>
  <c r="NY478" i="87"/>
  <c r="NY421" i="87"/>
  <c r="NY174" i="87"/>
  <c r="NZ182" i="87"/>
  <c r="OD2" i="87" a="1"/>
  <c r="OD2" i="87" s="1"/>
  <c r="OC15" i="87" a="1"/>
  <c r="OC15" i="87" s="1"/>
  <c r="OB33" i="87" a="1"/>
  <c r="OB33" i="87" s="1"/>
  <c r="OC44" i="87" a="1"/>
  <c r="OC44" i="87" s="1"/>
  <c r="OD61" i="87" a="1"/>
  <c r="OD61" i="87" s="1"/>
  <c r="OD66" i="87" a="1"/>
  <c r="OD66" i="87" s="1"/>
  <c r="OB89" i="87" a="1"/>
  <c r="OB89" i="87" s="1"/>
  <c r="OD159" i="87" a="1"/>
  <c r="OD159" i="87" s="1"/>
  <c r="OD169" i="87" a="1"/>
  <c r="OD169" i="87" s="1"/>
  <c r="OC219" i="87" a="1"/>
  <c r="OC219" i="87" s="1"/>
  <c r="OB264" i="87" a="1"/>
  <c r="OB264" i="87" s="1"/>
  <c r="OD286" i="87" a="1"/>
  <c r="OD286" i="87" s="1"/>
  <c r="OD324" i="87" a="1"/>
  <c r="OD324" i="87" s="1"/>
  <c r="OD352" i="87" a="1"/>
  <c r="OD352" i="87" s="1"/>
  <c r="OF206" i="87"/>
  <c r="OG317" i="87"/>
  <c r="OH430" i="87"/>
  <c r="OR430" i="87" s="1"/>
  <c r="OH46" i="87"/>
  <c r="OR46" i="87" s="1"/>
  <c r="OJ141" i="87"/>
  <c r="QM497" i="87"/>
  <c r="QN497" i="87"/>
  <c r="QL497" i="87"/>
  <c r="QD497" i="87"/>
  <c r="QB497" i="87"/>
  <c r="QK497" i="87"/>
  <c r="QA497" i="87"/>
  <c r="PZ497" i="87"/>
  <c r="QC497" i="87"/>
  <c r="OS497" i="87"/>
  <c r="MX497" i="87"/>
  <c r="QN493" i="87"/>
  <c r="QM493" i="87"/>
  <c r="QL493" i="87"/>
  <c r="QK493" i="87"/>
  <c r="QD493" i="87"/>
  <c r="QB493" i="87"/>
  <c r="QC493" i="87"/>
  <c r="QA493" i="87"/>
  <c r="PZ493" i="87"/>
  <c r="OS493" i="87"/>
  <c r="MX493" i="87"/>
  <c r="QM489" i="87"/>
  <c r="QL489" i="87"/>
  <c r="QN489" i="87"/>
  <c r="QK489" i="87"/>
  <c r="QD489" i="87"/>
  <c r="QB489" i="87"/>
  <c r="QA489" i="87"/>
  <c r="QC489" i="87"/>
  <c r="PZ489" i="87"/>
  <c r="OS489" i="87"/>
  <c r="MX489" i="87"/>
  <c r="QN457" i="87"/>
  <c r="QM457" i="87"/>
  <c r="QL457" i="87"/>
  <c r="QK457" i="87"/>
  <c r="QD457" i="87"/>
  <c r="QB457" i="87"/>
  <c r="QA457" i="87"/>
  <c r="QC457" i="87"/>
  <c r="PZ457" i="87"/>
  <c r="OS457" i="87"/>
  <c r="MX457" i="87"/>
  <c r="QN345" i="87"/>
  <c r="QM345" i="87"/>
  <c r="QL345" i="87"/>
  <c r="QK345" i="87"/>
  <c r="QD345" i="87"/>
  <c r="QB345" i="87"/>
  <c r="QA345" i="87"/>
  <c r="QC345" i="87"/>
  <c r="PZ345" i="87"/>
  <c r="OS345" i="87"/>
  <c r="MX345" i="87"/>
  <c r="QN317" i="87"/>
  <c r="QM317" i="87"/>
  <c r="QL317" i="87"/>
  <c r="QK317" i="87"/>
  <c r="QD317" i="87"/>
  <c r="QB317" i="87"/>
  <c r="QC317" i="87"/>
  <c r="QA317" i="87"/>
  <c r="PZ317" i="87"/>
  <c r="OS317" i="87"/>
  <c r="MX317" i="87"/>
  <c r="QN313" i="87"/>
  <c r="QM313" i="87"/>
  <c r="QL313" i="87"/>
  <c r="QK313" i="87"/>
  <c r="QD313" i="87"/>
  <c r="QB313" i="87"/>
  <c r="QA313" i="87"/>
  <c r="QC313" i="87"/>
  <c r="PZ313" i="87"/>
  <c r="OS313" i="87"/>
  <c r="MX313" i="87"/>
  <c r="QN253" i="87"/>
  <c r="QM253" i="87"/>
  <c r="QL253" i="87"/>
  <c r="QK253" i="87"/>
  <c r="QD253" i="87"/>
  <c r="QB253" i="87"/>
  <c r="QC253" i="87"/>
  <c r="QA253" i="87"/>
  <c r="PZ253" i="87"/>
  <c r="OS253" i="87"/>
  <c r="MX253" i="87"/>
  <c r="QN141" i="87"/>
  <c r="QM141" i="87"/>
  <c r="QL141" i="87"/>
  <c r="QK141" i="87"/>
  <c r="QD141" i="87"/>
  <c r="QB141" i="87"/>
  <c r="QC141" i="87"/>
  <c r="QA141" i="87"/>
  <c r="PZ141" i="87"/>
  <c r="OS141" i="87"/>
  <c r="MX141" i="87"/>
  <c r="QN109" i="87"/>
  <c r="QM109" i="87"/>
  <c r="QL109" i="87"/>
  <c r="QK109" i="87"/>
  <c r="QD109" i="87"/>
  <c r="QB109" i="87"/>
  <c r="QC109" i="87"/>
  <c r="QA109" i="87"/>
  <c r="PZ109" i="87"/>
  <c r="OS109" i="87"/>
  <c r="MX109" i="87"/>
  <c r="QN105" i="87"/>
  <c r="QM105" i="87"/>
  <c r="QL105" i="87"/>
  <c r="QK105" i="87"/>
  <c r="QD105" i="87"/>
  <c r="QB105" i="87"/>
  <c r="QA105" i="87"/>
  <c r="QC105" i="87"/>
  <c r="PZ105" i="87"/>
  <c r="OS105" i="87"/>
  <c r="MX105" i="87"/>
  <c r="QM101" i="87"/>
  <c r="QL101" i="87"/>
  <c r="QN101" i="87"/>
  <c r="QK101" i="87"/>
  <c r="QD101" i="87"/>
  <c r="QB101" i="87"/>
  <c r="QC101" i="87"/>
  <c r="QA101" i="87"/>
  <c r="PZ101" i="87"/>
  <c r="OS101" i="87"/>
  <c r="MX101" i="87"/>
  <c r="QN81" i="87"/>
  <c r="QM81" i="87"/>
  <c r="QD81" i="87"/>
  <c r="QB81" i="87"/>
  <c r="QL81" i="87"/>
  <c r="QK81" i="87"/>
  <c r="QA81" i="87"/>
  <c r="PZ81" i="87"/>
  <c r="QC81" i="87"/>
  <c r="OS81" i="87"/>
  <c r="MX81" i="87"/>
  <c r="MT526" i="87"/>
  <c r="MU526" i="87" s="1"/>
  <c r="MV526" i="87" s="1"/>
  <c r="MW526" i="87" s="1"/>
  <c r="MT510" i="87"/>
  <c r="MU510" i="87" s="1"/>
  <c r="MV510" i="87" s="1"/>
  <c r="MW510" i="87" s="1"/>
  <c r="MT505" i="87"/>
  <c r="MU505" i="87" s="1"/>
  <c r="MV505" i="87" s="1"/>
  <c r="MW505" i="87" s="1"/>
  <c r="MT494" i="87"/>
  <c r="MU494" i="87" s="1"/>
  <c r="MV494" i="87" s="1"/>
  <c r="MW494" i="87" s="1"/>
  <c r="MT489" i="87"/>
  <c r="MU489" i="87" s="1"/>
  <c r="MV489" i="87" s="1"/>
  <c r="MW489" i="87" s="1"/>
  <c r="MT478" i="87"/>
  <c r="MU478" i="87" s="1"/>
  <c r="MV478" i="87" s="1"/>
  <c r="MW478" i="87" s="1"/>
  <c r="MT473" i="87"/>
  <c r="MU473" i="87" s="1"/>
  <c r="MV473" i="87" s="1"/>
  <c r="MW473" i="87" s="1"/>
  <c r="MT457" i="87"/>
  <c r="MU457" i="87" s="1"/>
  <c r="MV457" i="87" s="1"/>
  <c r="MW457" i="87" s="1"/>
  <c r="MT441" i="87"/>
  <c r="MU441" i="87" s="1"/>
  <c r="MV441" i="87" s="1"/>
  <c r="MW441" i="87" s="1"/>
  <c r="MT430" i="87"/>
  <c r="MU430" i="87" s="1"/>
  <c r="MV430" i="87" s="1"/>
  <c r="MW430" i="87" s="1"/>
  <c r="MT425" i="87"/>
  <c r="MU425" i="87" s="1"/>
  <c r="MV425" i="87" s="1"/>
  <c r="MW425" i="87" s="1"/>
  <c r="MT414" i="87"/>
  <c r="MU414" i="87" s="1"/>
  <c r="MV414" i="87" s="1"/>
  <c r="MW414" i="87" s="1"/>
  <c r="MT409" i="87"/>
  <c r="MU409" i="87" s="1"/>
  <c r="MV409" i="87" s="1"/>
  <c r="MW409" i="87" s="1"/>
  <c r="MT393" i="87"/>
  <c r="MU393" i="87" s="1"/>
  <c r="MV393" i="87" s="1"/>
  <c r="MT377" i="87"/>
  <c r="MU377" i="87" s="1"/>
  <c r="MV377" i="87" s="1"/>
  <c r="MW377" i="87" s="1"/>
  <c r="MT366" i="87"/>
  <c r="MU366" i="87" s="1"/>
  <c r="MV366" i="87" s="1"/>
  <c r="MW366" i="87" s="1"/>
  <c r="MT361" i="87"/>
  <c r="MU361" i="87" s="1"/>
  <c r="MV361" i="87" s="1"/>
  <c r="MW361" i="87" s="1"/>
  <c r="MT345" i="87"/>
  <c r="MU345" i="87" s="1"/>
  <c r="MV345" i="87" s="1"/>
  <c r="MW345" i="87" s="1"/>
  <c r="MT334" i="87"/>
  <c r="MU334" i="87" s="1"/>
  <c r="MV334" i="87" s="1"/>
  <c r="MW334" i="87" s="1"/>
  <c r="MT329" i="87"/>
  <c r="MU329" i="87" s="1"/>
  <c r="MV329" i="87" s="1"/>
  <c r="MW329" i="87" s="1"/>
  <c r="MT318" i="87"/>
  <c r="MU318" i="87" s="1"/>
  <c r="MV318" i="87" s="1"/>
  <c r="MW318" i="87" s="1"/>
  <c r="MT313" i="87"/>
  <c r="MU313" i="87" s="1"/>
  <c r="MV313" i="87" s="1"/>
  <c r="MW313" i="87" s="1"/>
  <c r="MT297" i="87"/>
  <c r="MU297" i="87" s="1"/>
  <c r="MV297" i="87" s="1"/>
  <c r="MW297" i="87" s="1"/>
  <c r="MT286" i="87"/>
  <c r="MU286" i="87" s="1"/>
  <c r="MV286" i="87" s="1"/>
  <c r="MT281" i="87"/>
  <c r="MU281" i="87" s="1"/>
  <c r="MV281" i="87" s="1"/>
  <c r="MW281" i="87" s="1"/>
  <c r="MT270" i="87"/>
  <c r="MU270" i="87" s="1"/>
  <c r="MV270" i="87" s="1"/>
  <c r="MW270" i="87" s="1"/>
  <c r="MT265" i="87"/>
  <c r="MU265" i="87" s="1"/>
  <c r="MV265" i="87" s="1"/>
  <c r="MW265" i="87" s="1"/>
  <c r="MT254" i="87"/>
  <c r="MU254" i="87" s="1"/>
  <c r="MV254" i="87" s="1"/>
  <c r="MW254" i="87" s="1"/>
  <c r="MT249" i="87"/>
  <c r="MU249" i="87" s="1"/>
  <c r="MV249" i="87" s="1"/>
  <c r="MW249" i="87" s="1"/>
  <c r="MT233" i="87"/>
  <c r="MU233" i="87" s="1"/>
  <c r="MV233" i="87" s="1"/>
  <c r="MW233" i="87" s="1"/>
  <c r="MT222" i="87"/>
  <c r="MU222" i="87" s="1"/>
  <c r="MV222" i="87" s="1"/>
  <c r="MW222" i="87" s="1"/>
  <c r="MT217" i="87"/>
  <c r="MU217" i="87" s="1"/>
  <c r="MV217" i="87" s="1"/>
  <c r="MW217" i="87" s="1"/>
  <c r="MT206" i="87"/>
  <c r="MU206" i="87" s="1"/>
  <c r="MV206" i="87" s="1"/>
  <c r="MW206" i="87" s="1"/>
  <c r="MT201" i="87"/>
  <c r="MU201" i="87" s="1"/>
  <c r="MV201" i="87" s="1"/>
  <c r="MW201" i="87" s="1"/>
  <c r="MT185" i="87"/>
  <c r="MU185" i="87" s="1"/>
  <c r="MV185" i="87" s="1"/>
  <c r="MW185" i="87" s="1"/>
  <c r="MT174" i="87"/>
  <c r="MU174" i="87" s="1"/>
  <c r="MV174" i="87" s="1"/>
  <c r="MW174" i="87" s="1"/>
  <c r="MT169" i="87"/>
  <c r="MU169" i="87" s="1"/>
  <c r="MV169" i="87" s="1"/>
  <c r="MT153" i="87"/>
  <c r="MU153" i="87" s="1"/>
  <c r="MV153" i="87" s="1"/>
  <c r="MW153" i="87" s="1"/>
  <c r="MT142" i="87"/>
  <c r="MU142" i="87" s="1"/>
  <c r="MV142" i="87" s="1"/>
  <c r="MW142" i="87" s="1"/>
  <c r="MT137" i="87"/>
  <c r="MU137" i="87" s="1"/>
  <c r="MV137" i="87" s="1"/>
  <c r="MW137" i="87" s="1"/>
  <c r="MT126" i="87"/>
  <c r="MU126" i="87" s="1"/>
  <c r="MV126" i="87" s="1"/>
  <c r="MT121" i="87"/>
  <c r="MU121" i="87" s="1"/>
  <c r="MV121" i="87" s="1"/>
  <c r="MW121" i="87" s="1"/>
  <c r="MT110" i="87"/>
  <c r="MU110" i="87" s="1"/>
  <c r="MV110" i="87" s="1"/>
  <c r="MW110" i="87" s="1"/>
  <c r="MT105" i="87"/>
  <c r="MU105" i="87" s="1"/>
  <c r="MV105" i="87" s="1"/>
  <c r="MW105" i="87" s="1"/>
  <c r="MT94" i="87"/>
  <c r="MU94" i="87" s="1"/>
  <c r="MV94" i="87" s="1"/>
  <c r="MW94" i="87" s="1"/>
  <c r="MT89" i="87"/>
  <c r="MU89" i="87" s="1"/>
  <c r="MV89" i="87" s="1"/>
  <c r="MW89" i="87" s="1"/>
  <c r="MT78" i="87"/>
  <c r="MU78" i="87" s="1"/>
  <c r="MV78" i="87" s="1"/>
  <c r="MW78" i="87" s="1"/>
  <c r="MT73" i="87"/>
  <c r="MU73" i="87" s="1"/>
  <c r="MV73" i="87" s="1"/>
  <c r="MW73" i="87" s="1"/>
  <c r="MT62" i="87"/>
  <c r="MU62" i="87" s="1"/>
  <c r="MV62" i="87" s="1"/>
  <c r="MT57" i="87"/>
  <c r="MU57" i="87" s="1"/>
  <c r="MV57" i="87" s="1"/>
  <c r="MW57" i="87" s="1"/>
  <c r="MT46" i="87"/>
  <c r="MU46" i="87" s="1"/>
  <c r="MV46" i="87" s="1"/>
  <c r="MW46" i="87" s="1"/>
  <c r="MT41" i="87"/>
  <c r="MU41" i="87" s="1"/>
  <c r="MV41" i="87" s="1"/>
  <c r="MW41" i="87" s="1"/>
  <c r="MT25" i="87"/>
  <c r="MU25" i="87" s="1"/>
  <c r="MV25" i="87" s="1"/>
  <c r="MT14" i="87"/>
  <c r="MU14" i="87" s="1"/>
  <c r="MV14" i="87" s="1"/>
  <c r="MW14" i="87" s="1"/>
  <c r="MT9" i="87"/>
  <c r="MU9" i="87" s="1"/>
  <c r="MV9" i="87" s="1"/>
  <c r="MW9" i="87" s="1"/>
  <c r="MX524" i="87"/>
  <c r="MX476" i="87"/>
  <c r="MX444" i="87"/>
  <c r="MX364" i="87"/>
  <c r="MX332" i="87"/>
  <c r="MX220" i="87"/>
  <c r="MX156" i="87"/>
  <c r="MX76" i="87"/>
  <c r="MX12" i="87"/>
  <c r="NF537" i="87"/>
  <c r="ND537" i="87"/>
  <c r="NF533" i="87"/>
  <c r="ND533" i="87"/>
  <c r="NF529" i="87"/>
  <c r="ND529" i="87"/>
  <c r="NF525" i="87"/>
  <c r="ND525" i="87"/>
  <c r="NF521" i="87"/>
  <c r="ND521" i="87"/>
  <c r="NF517" i="87"/>
  <c r="ND517" i="87"/>
  <c r="NF513" i="87"/>
  <c r="ND513" i="87"/>
  <c r="NF509" i="87"/>
  <c r="ND509" i="87"/>
  <c r="NF505" i="87"/>
  <c r="ND505" i="87"/>
  <c r="NF501" i="87"/>
  <c r="ND501" i="87"/>
  <c r="NF497" i="87"/>
  <c r="ND497" i="87"/>
  <c r="NF493" i="87"/>
  <c r="ND493" i="87"/>
  <c r="NF489" i="87"/>
  <c r="ND489" i="87"/>
  <c r="NF485" i="87"/>
  <c r="ND485" i="87"/>
  <c r="NF481" i="87"/>
  <c r="ND481" i="87"/>
  <c r="NF477" i="87"/>
  <c r="ND477" i="87"/>
  <c r="NF473" i="87"/>
  <c r="ND473" i="87"/>
  <c r="NF469" i="87"/>
  <c r="ND469" i="87"/>
  <c r="NF465" i="87"/>
  <c r="ND465" i="87"/>
  <c r="NF461" i="87"/>
  <c r="ND461" i="87"/>
  <c r="NF457" i="87"/>
  <c r="ND457" i="87"/>
  <c r="NF453" i="87"/>
  <c r="ND453" i="87"/>
  <c r="NF449" i="87"/>
  <c r="ND449" i="87"/>
  <c r="NF445" i="87"/>
  <c r="ND445" i="87"/>
  <c r="NF441" i="87"/>
  <c r="ND441" i="87"/>
  <c r="NF437" i="87"/>
  <c r="ND437" i="87"/>
  <c r="NF433" i="87"/>
  <c r="ND433" i="87"/>
  <c r="NF429" i="87"/>
  <c r="ND429" i="87"/>
  <c r="NF425" i="87"/>
  <c r="ND425" i="87"/>
  <c r="NF421" i="87"/>
  <c r="ND421" i="87"/>
  <c r="NF417" i="87"/>
  <c r="ND417" i="87"/>
  <c r="NF413" i="87"/>
  <c r="ND413" i="87"/>
  <c r="NF409" i="87"/>
  <c r="ND409" i="87"/>
  <c r="NF405" i="87"/>
  <c r="ND405" i="87"/>
  <c r="NF401" i="87"/>
  <c r="ND401" i="87"/>
  <c r="NF397" i="87"/>
  <c r="ND397" i="87"/>
  <c r="NF393" i="87"/>
  <c r="ND393" i="87"/>
  <c r="NF389" i="87"/>
  <c r="ND389" i="87"/>
  <c r="NF385" i="87"/>
  <c r="ND385" i="87"/>
  <c r="NF381" i="87"/>
  <c r="ND381" i="87"/>
  <c r="NF377" i="87"/>
  <c r="ND377" i="87"/>
  <c r="NF373" i="87"/>
  <c r="ND373" i="87"/>
  <c r="NF369" i="87"/>
  <c r="ND369" i="87"/>
  <c r="NF365" i="87"/>
  <c r="ND365" i="87"/>
  <c r="NF361" i="87"/>
  <c r="ND361" i="87"/>
  <c r="NF357" i="87"/>
  <c r="ND357" i="87"/>
  <c r="NF353" i="87"/>
  <c r="ND353" i="87"/>
  <c r="NF349" i="87"/>
  <c r="ND349" i="87"/>
  <c r="NF345" i="87"/>
  <c r="ND345" i="87"/>
  <c r="NF341" i="87"/>
  <c r="ND341" i="87"/>
  <c r="NF337" i="87"/>
  <c r="ND337" i="87"/>
  <c r="NF333" i="87"/>
  <c r="ND333" i="87"/>
  <c r="NF329" i="87"/>
  <c r="ND329" i="87"/>
  <c r="NF325" i="87"/>
  <c r="ND325" i="87"/>
  <c r="NF321" i="87"/>
  <c r="ND321" i="87"/>
  <c r="NF317" i="87"/>
  <c r="ND317" i="87"/>
  <c r="NF313" i="87"/>
  <c r="ND313" i="87"/>
  <c r="NF309" i="87"/>
  <c r="ND309" i="87"/>
  <c r="NF305" i="87"/>
  <c r="ND305" i="87"/>
  <c r="NF301" i="87"/>
  <c r="ND301" i="87"/>
  <c r="NF297" i="87"/>
  <c r="ND297" i="87"/>
  <c r="NF293" i="87"/>
  <c r="ND293" i="87"/>
  <c r="NF289" i="87"/>
  <c r="ND289" i="87"/>
  <c r="NF285" i="87"/>
  <c r="ND285" i="87"/>
  <c r="NF281" i="87"/>
  <c r="ND281" i="87"/>
  <c r="NF277" i="87"/>
  <c r="ND277" i="87"/>
  <c r="NF273" i="87"/>
  <c r="ND273" i="87"/>
  <c r="NF269" i="87"/>
  <c r="ND269" i="87"/>
  <c r="NF265" i="87"/>
  <c r="ND265" i="87"/>
  <c r="NF261" i="87"/>
  <c r="ND261" i="87"/>
  <c r="NF257" i="87"/>
  <c r="ND257" i="87"/>
  <c r="NF253" i="87"/>
  <c r="ND253" i="87"/>
  <c r="NF249" i="87"/>
  <c r="ND249" i="87"/>
  <c r="NF245" i="87"/>
  <c r="ND245" i="87"/>
  <c r="NF241" i="87"/>
  <c r="ND241" i="87"/>
  <c r="NF237" i="87"/>
  <c r="ND237" i="87"/>
  <c r="NF233" i="87"/>
  <c r="ND233" i="87"/>
  <c r="NF229" i="87"/>
  <c r="ND229" i="87"/>
  <c r="NF225" i="87"/>
  <c r="ND225" i="87"/>
  <c r="NF221" i="87"/>
  <c r="ND221" i="87"/>
  <c r="NF217" i="87"/>
  <c r="ND217" i="87"/>
  <c r="NF213" i="87"/>
  <c r="ND213" i="87"/>
  <c r="NF209" i="87"/>
  <c r="ND209" i="87"/>
  <c r="NF205" i="87"/>
  <c r="ND205" i="87"/>
  <c r="NF201" i="87"/>
  <c r="ND201" i="87"/>
  <c r="NF197" i="87"/>
  <c r="ND197" i="87"/>
  <c r="NF193" i="87"/>
  <c r="ND193" i="87"/>
  <c r="NF189" i="87"/>
  <c r="ND189" i="87"/>
  <c r="NF185" i="87"/>
  <c r="ND185" i="87"/>
  <c r="NF181" i="87"/>
  <c r="ND181" i="87"/>
  <c r="NF177" i="87"/>
  <c r="ND177" i="87"/>
  <c r="NF173" i="87"/>
  <c r="ND173" i="87"/>
  <c r="NF169" i="87"/>
  <c r="ND169" i="87"/>
  <c r="NF165" i="87"/>
  <c r="ND165" i="87"/>
  <c r="NF161" i="87"/>
  <c r="ND161" i="87"/>
  <c r="NF157" i="87"/>
  <c r="ND157" i="87"/>
  <c r="NF153" i="87"/>
  <c r="ND153" i="87"/>
  <c r="NF149" i="87"/>
  <c r="ND149" i="87"/>
  <c r="NF145" i="87"/>
  <c r="ND145" i="87"/>
  <c r="NF141" i="87"/>
  <c r="ND141" i="87"/>
  <c r="NF137" i="87"/>
  <c r="ND137" i="87"/>
  <c r="NF133" i="87"/>
  <c r="ND133" i="87"/>
  <c r="NF129" i="87"/>
  <c r="ND129" i="87"/>
  <c r="NF125" i="87"/>
  <c r="ND125" i="87"/>
  <c r="NF121" i="87"/>
  <c r="ND121" i="87"/>
  <c r="NF117" i="87"/>
  <c r="ND117" i="87"/>
  <c r="NF113" i="87"/>
  <c r="ND113" i="87"/>
  <c r="NF109" i="87"/>
  <c r="ND109" i="87"/>
  <c r="NF105" i="87"/>
  <c r="ND105" i="87"/>
  <c r="NF101" i="87"/>
  <c r="ND101" i="87"/>
  <c r="NF97" i="87"/>
  <c r="ND97" i="87"/>
  <c r="NF93" i="87"/>
  <c r="ND93" i="87"/>
  <c r="NF89" i="87"/>
  <c r="ND89" i="87"/>
  <c r="NF85" i="87"/>
  <c r="ND85" i="87"/>
  <c r="NF81" i="87"/>
  <c r="ND81" i="87"/>
  <c r="NF77" i="87"/>
  <c r="ND77" i="87"/>
  <c r="NF73" i="87"/>
  <c r="ND73" i="87"/>
  <c r="NF69" i="87"/>
  <c r="ND69" i="87"/>
  <c r="NF65" i="87"/>
  <c r="ND65" i="87"/>
  <c r="NF61" i="87"/>
  <c r="ND61" i="87"/>
  <c r="NF57" i="87"/>
  <c r="ND57" i="87"/>
  <c r="NF53" i="87"/>
  <c r="ND53" i="87"/>
  <c r="NF49" i="87"/>
  <c r="ND49" i="87"/>
  <c r="NF45" i="87"/>
  <c r="ND45" i="87"/>
  <c r="NF41" i="87"/>
  <c r="ND41" i="87"/>
  <c r="NF37" i="87"/>
  <c r="ND37" i="87"/>
  <c r="NF33" i="87"/>
  <c r="ND33" i="87"/>
  <c r="NF29" i="87"/>
  <c r="ND29" i="87"/>
  <c r="NF25" i="87"/>
  <c r="ND25" i="87"/>
  <c r="NF21" i="87"/>
  <c r="ND21" i="87"/>
  <c r="NF17" i="87"/>
  <c r="ND17" i="87"/>
  <c r="NF13" i="87"/>
  <c r="ND13" i="87"/>
  <c r="NF9" i="87"/>
  <c r="ND9" i="87"/>
  <c r="NF5" i="87"/>
  <c r="ND5" i="87"/>
  <c r="NC534" i="87"/>
  <c r="NC526" i="87"/>
  <c r="NC518" i="87"/>
  <c r="NC510" i="87"/>
  <c r="NC502" i="87"/>
  <c r="NC494" i="87"/>
  <c r="NC486" i="87"/>
  <c r="NC478" i="87"/>
  <c r="NC470" i="87"/>
  <c r="NC462" i="87"/>
  <c r="NC454" i="87"/>
  <c r="NC446" i="87"/>
  <c r="NC438" i="87"/>
  <c r="NC430" i="87"/>
  <c r="NC422" i="87"/>
  <c r="NC414" i="87"/>
  <c r="NC406" i="87"/>
  <c r="NC398" i="87"/>
  <c r="NC390" i="87"/>
  <c r="NC382" i="87"/>
  <c r="NC374" i="87"/>
  <c r="NC366" i="87"/>
  <c r="NC358" i="87"/>
  <c r="NC350" i="87"/>
  <c r="NC342" i="87"/>
  <c r="NC334" i="87"/>
  <c r="NC326" i="87"/>
  <c r="NC318" i="87"/>
  <c r="NC310" i="87"/>
  <c r="NC302" i="87"/>
  <c r="NC294" i="87"/>
  <c r="NC286" i="87"/>
  <c r="NC278" i="87"/>
  <c r="NC270" i="87"/>
  <c r="NC262" i="87"/>
  <c r="NC254" i="87"/>
  <c r="NC246" i="87"/>
  <c r="NC238" i="87"/>
  <c r="NC230" i="87"/>
  <c r="NC222" i="87"/>
  <c r="NC214" i="87"/>
  <c r="NC206" i="87"/>
  <c r="NC198" i="87"/>
  <c r="NC190" i="87"/>
  <c r="NC182" i="87"/>
  <c r="NC174" i="87"/>
  <c r="NC166" i="87"/>
  <c r="NC158" i="87"/>
  <c r="NC150" i="87"/>
  <c r="NC142" i="87"/>
  <c r="NC134" i="87"/>
  <c r="NC126" i="87"/>
  <c r="NC118" i="87"/>
  <c r="NC110" i="87"/>
  <c r="NC102" i="87"/>
  <c r="NC94" i="87"/>
  <c r="NC86" i="87"/>
  <c r="NC78" i="87"/>
  <c r="NC70" i="87"/>
  <c r="NC62" i="87"/>
  <c r="NC54" i="87"/>
  <c r="NC46" i="87"/>
  <c r="NC38" i="87"/>
  <c r="NC30" i="87"/>
  <c r="NC22" i="87"/>
  <c r="NC14" i="87"/>
  <c r="NC6" i="87"/>
  <c r="NE538" i="87"/>
  <c r="NE530" i="87"/>
  <c r="NE522" i="87"/>
  <c r="NE514" i="87"/>
  <c r="NE506" i="87"/>
  <c r="NE498" i="87"/>
  <c r="NE490" i="87"/>
  <c r="NE482" i="87"/>
  <c r="NE474" i="87"/>
  <c r="NE466" i="87"/>
  <c r="NE458" i="87"/>
  <c r="NE450" i="87"/>
  <c r="NE442" i="87"/>
  <c r="NE434" i="87"/>
  <c r="NE426" i="87"/>
  <c r="NE418" i="87"/>
  <c r="NE410" i="87"/>
  <c r="NE402" i="87"/>
  <c r="NE394" i="87"/>
  <c r="NE386" i="87"/>
  <c r="NE378" i="87"/>
  <c r="NE370" i="87"/>
  <c r="NE362" i="87"/>
  <c r="NE354" i="87"/>
  <c r="NE346" i="87"/>
  <c r="NE338" i="87"/>
  <c r="NE330" i="87"/>
  <c r="NE322" i="87"/>
  <c r="NE314" i="87"/>
  <c r="NE306" i="87"/>
  <c r="NE298" i="87"/>
  <c r="NE290" i="87"/>
  <c r="NE282" i="87"/>
  <c r="NE274" i="87"/>
  <c r="NE266" i="87"/>
  <c r="NE258" i="87"/>
  <c r="NE250" i="87"/>
  <c r="NE242" i="87"/>
  <c r="NE234" i="87"/>
  <c r="NE226" i="87"/>
  <c r="NE218" i="87"/>
  <c r="NE210" i="87"/>
  <c r="NE202" i="87"/>
  <c r="NE194" i="87"/>
  <c r="NE186" i="87"/>
  <c r="NE178" i="87"/>
  <c r="NE170" i="87"/>
  <c r="NE162" i="87"/>
  <c r="NE154" i="87"/>
  <c r="NE146" i="87"/>
  <c r="NE138" i="87"/>
  <c r="NE130" i="87"/>
  <c r="NE122" i="87"/>
  <c r="NE114" i="87"/>
  <c r="NE106" i="87"/>
  <c r="NE98" i="87"/>
  <c r="NE90" i="87"/>
  <c r="NE82" i="87"/>
  <c r="NE74" i="87"/>
  <c r="NE66" i="87"/>
  <c r="NE58" i="87"/>
  <c r="NE50" i="87"/>
  <c r="NE42" i="87"/>
  <c r="NE34" i="87"/>
  <c r="NE26" i="87"/>
  <c r="NE18" i="87"/>
  <c r="NE10" i="87"/>
  <c r="NE2" i="87"/>
  <c r="NG534" i="87"/>
  <c r="NG526" i="87"/>
  <c r="NG518" i="87"/>
  <c r="NG510" i="87"/>
  <c r="NG502" i="87"/>
  <c r="NG494" i="87"/>
  <c r="NG486" i="87"/>
  <c r="NG478" i="87"/>
  <c r="NG470" i="87"/>
  <c r="NG462" i="87"/>
  <c r="NG454" i="87"/>
  <c r="NG446" i="87"/>
  <c r="NG438" i="87"/>
  <c r="NG430" i="87"/>
  <c r="NG422" i="87"/>
  <c r="NG414" i="87"/>
  <c r="NG406" i="87"/>
  <c r="NG398" i="87"/>
  <c r="NG390" i="87"/>
  <c r="NG382" i="87"/>
  <c r="NG374" i="87"/>
  <c r="NG366" i="87"/>
  <c r="NG358" i="87"/>
  <c r="NG350" i="87"/>
  <c r="NG342" i="87"/>
  <c r="NG334" i="87"/>
  <c r="NG326" i="87"/>
  <c r="NG318" i="87"/>
  <c r="NG310" i="87"/>
  <c r="NG302" i="87"/>
  <c r="NG294" i="87"/>
  <c r="NG286" i="87"/>
  <c r="NG278" i="87"/>
  <c r="NG270" i="87"/>
  <c r="NG262" i="87"/>
  <c r="NG254" i="87"/>
  <c r="NG246" i="87"/>
  <c r="NG238" i="87"/>
  <c r="NG230" i="87"/>
  <c r="NG222" i="87"/>
  <c r="NG214" i="87"/>
  <c r="NG206" i="87"/>
  <c r="NG198" i="87"/>
  <c r="NG190" i="87"/>
  <c r="NG182" i="87"/>
  <c r="NG174" i="87"/>
  <c r="NG166" i="87"/>
  <c r="NG158" i="87"/>
  <c r="NG150" i="87"/>
  <c r="NG142" i="87"/>
  <c r="NG134" i="87"/>
  <c r="NG126" i="87"/>
  <c r="NG118" i="87"/>
  <c r="NG110" i="87"/>
  <c r="NG102" i="87"/>
  <c r="NG94" i="87"/>
  <c r="NG86" i="87"/>
  <c r="NG78" i="87"/>
  <c r="NG70" i="87"/>
  <c r="NG62" i="87"/>
  <c r="NG54" i="87"/>
  <c r="NG46" i="87"/>
  <c r="NG38" i="87"/>
  <c r="NG30" i="87"/>
  <c r="NG22" i="87"/>
  <c r="NG14" i="87"/>
  <c r="NG6" i="87"/>
  <c r="OB538" i="87" a="1"/>
  <c r="OB538" i="87" s="1"/>
  <c r="NV538" i="87" a="1"/>
  <c r="NV538" i="87" s="1"/>
  <c r="OC538" i="87" a="1"/>
  <c r="OC538" i="87" s="1"/>
  <c r="OD538" i="87" a="1"/>
  <c r="OD538" i="87" s="1"/>
  <c r="NW538" i="87" a="1"/>
  <c r="NW538" i="87" s="1"/>
  <c r="NT538" i="87"/>
  <c r="NR538" i="87"/>
  <c r="OC522" i="87" a="1"/>
  <c r="OC522" i="87" s="1"/>
  <c r="NV522" i="87" a="1"/>
  <c r="NV522" i="87" s="1"/>
  <c r="NW522" i="87" a="1"/>
  <c r="NW522" i="87" s="1"/>
  <c r="OD522" i="87" a="1"/>
  <c r="OD522" i="87" s="1"/>
  <c r="OB522" i="87" a="1"/>
  <c r="OB522" i="87" s="1"/>
  <c r="NT522" i="87"/>
  <c r="NR522" i="87"/>
  <c r="OB514" i="87" a="1"/>
  <c r="OB514" i="87" s="1"/>
  <c r="NV514" i="87" a="1"/>
  <c r="NV514" i="87" s="1"/>
  <c r="NX514" i="87" a="1"/>
  <c r="NX514" i="87" s="1"/>
  <c r="OC514" i="87" a="1"/>
  <c r="OC514" i="87" s="1"/>
  <c r="OD514" i="87" a="1"/>
  <c r="OD514" i="87" s="1"/>
  <c r="NU514" i="87"/>
  <c r="NT514" i="87"/>
  <c r="NR514" i="87"/>
  <c r="NX502" i="87" a="1"/>
  <c r="NX502" i="87" s="1"/>
  <c r="OB502" i="87" a="1"/>
  <c r="OB502" i="87" s="1"/>
  <c r="OE502" i="87" s="1"/>
  <c r="OG502" i="87" s="1"/>
  <c r="NW502" i="87" a="1"/>
  <c r="NW502" i="87" s="1"/>
  <c r="OC502" i="87" a="1"/>
  <c r="OC502" i="87" s="1"/>
  <c r="NV502" i="87" a="1"/>
  <c r="NV502" i="87" s="1"/>
  <c r="OD502" i="87" a="1"/>
  <c r="OD502" i="87" s="1"/>
  <c r="NU502" i="87"/>
  <c r="NT502" i="87"/>
  <c r="NR502" i="87"/>
  <c r="OC466" i="87" a="1"/>
  <c r="OC466" i="87" s="1"/>
  <c r="NX466" i="87" a="1"/>
  <c r="NX466" i="87" s="1"/>
  <c r="OD466" i="87" a="1"/>
  <c r="OD466" i="87" s="1"/>
  <c r="NV466" i="87" a="1"/>
  <c r="NV466" i="87" s="1"/>
  <c r="OB466" i="87" a="1"/>
  <c r="OB466" i="87" s="1"/>
  <c r="NW466" i="87" a="1"/>
  <c r="NW466" i="87" s="1"/>
  <c r="NU466" i="87"/>
  <c r="NT466" i="87"/>
  <c r="NR466" i="87"/>
  <c r="NV462" i="87" a="1"/>
  <c r="NV462" i="87" s="1"/>
  <c r="NY462" i="87" s="1"/>
  <c r="OA462" i="87" s="1"/>
  <c r="OC462" i="87" a="1"/>
  <c r="OC462" i="87" s="1"/>
  <c r="NX462" i="87" a="1"/>
  <c r="NX462" i="87" s="1"/>
  <c r="NT462" i="87"/>
  <c r="OB462" i="87" a="1"/>
  <c r="OB462" i="87" s="1"/>
  <c r="OE462" i="87" s="1"/>
  <c r="OG462" i="87" s="1"/>
  <c r="NW462" i="87" a="1"/>
  <c r="NW462" i="87" s="1"/>
  <c r="OD462" i="87" a="1"/>
  <c r="OD462" i="87" s="1"/>
  <c r="NR462" i="87"/>
  <c r="NV450" i="87" a="1"/>
  <c r="NV450" i="87" s="1"/>
  <c r="OC450" i="87" a="1"/>
  <c r="OC450" i="87" s="1"/>
  <c r="NX450" i="87" a="1"/>
  <c r="NX450" i="87" s="1"/>
  <c r="NT450" i="87"/>
  <c r="OB450" i="87" a="1"/>
  <c r="OB450" i="87" s="1"/>
  <c r="OD450" i="87" a="1"/>
  <c r="OD450" i="87" s="1"/>
  <c r="NW450" i="87" a="1"/>
  <c r="NW450" i="87" s="1"/>
  <c r="NU450" i="87"/>
  <c r="NR450" i="87"/>
  <c r="NW426" i="87" a="1"/>
  <c r="NW426" i="87" s="1"/>
  <c r="OD426" i="87" a="1"/>
  <c r="OD426" i="87" s="1"/>
  <c r="NV426" i="87" a="1"/>
  <c r="NV426" i="87" s="1"/>
  <c r="NX426" i="87" a="1"/>
  <c r="NX426" i="87" s="1"/>
  <c r="NR426" i="87"/>
  <c r="OB422" i="87" a="1"/>
  <c r="OB422" i="87" s="1"/>
  <c r="NT422" i="87"/>
  <c r="OD422" i="87" a="1"/>
  <c r="OD422" i="87" s="1"/>
  <c r="NX422" i="87" a="1"/>
  <c r="NX422" i="87" s="1"/>
  <c r="NU422" i="87"/>
  <c r="NR422" i="87"/>
  <c r="OC418" i="87" a="1"/>
  <c r="OC418" i="87" s="1"/>
  <c r="NX418" i="87" a="1"/>
  <c r="NX418" i="87" s="1"/>
  <c r="OD418" i="87" a="1"/>
  <c r="OD418" i="87" s="1"/>
  <c r="NW418" i="87" a="1"/>
  <c r="NW418" i="87" s="1"/>
  <c r="NU418" i="87"/>
  <c r="NR418" i="87"/>
  <c r="OD410" i="87" a="1"/>
  <c r="OD410" i="87" s="1"/>
  <c r="NW410" i="87" a="1"/>
  <c r="NW410" i="87" s="1"/>
  <c r="NT410" i="87"/>
  <c r="NX410" i="87" a="1"/>
  <c r="NX410" i="87" s="1"/>
  <c r="NR410" i="87"/>
  <c r="OB402" i="87" a="1"/>
  <c r="OB402" i="87" s="1"/>
  <c r="NX402" i="87" a="1"/>
  <c r="NX402" i="87" s="1"/>
  <c r="OD402" i="87" a="1"/>
  <c r="OD402" i="87" s="1"/>
  <c r="NT402" i="87"/>
  <c r="OC402" i="87" a="1"/>
  <c r="OC402" i="87" s="1"/>
  <c r="NV402" i="87" a="1"/>
  <c r="NV402" i="87" s="1"/>
  <c r="NU402" i="87"/>
  <c r="NR402" i="87"/>
  <c r="OC398" i="87" a="1"/>
  <c r="OC398" i="87" s="1"/>
  <c r="NW398" i="87" a="1"/>
  <c r="NW398" i="87" s="1"/>
  <c r="OB398" i="87" a="1"/>
  <c r="OB398" i="87" s="1"/>
  <c r="NX398" i="87" a="1"/>
  <c r="NX398" i="87" s="1"/>
  <c r="NT398" i="87"/>
  <c r="OD398" i="87" a="1"/>
  <c r="OD398" i="87" s="1"/>
  <c r="NV398" i="87" a="1"/>
  <c r="NV398" i="87" s="1"/>
  <c r="NR398" i="87"/>
  <c r="OD394" i="87" a="1"/>
  <c r="OD394" i="87" s="1"/>
  <c r="NX394" i="87" a="1"/>
  <c r="NX394" i="87" s="1"/>
  <c r="NV394" i="87" a="1"/>
  <c r="NV394" i="87" s="1"/>
  <c r="NT394" i="87"/>
  <c r="OC394" i="87" a="1"/>
  <c r="OC394" i="87" s="1"/>
  <c r="NR394" i="87"/>
  <c r="OC382" i="87" a="1"/>
  <c r="OC382" i="87" s="1"/>
  <c r="NW382" i="87" a="1"/>
  <c r="NW382" i="87" s="1"/>
  <c r="NZ382" i="87" s="1"/>
  <c r="NT382" i="87"/>
  <c r="OB382" i="87" a="1"/>
  <c r="OB382" i="87" s="1"/>
  <c r="NV382" i="87" a="1"/>
  <c r="NV382" i="87" s="1"/>
  <c r="NX382" i="87" a="1"/>
  <c r="NX382" i="87" s="1"/>
  <c r="OD382" i="87" a="1"/>
  <c r="OD382" i="87" s="1"/>
  <c r="NR382" i="87"/>
  <c r="OD378" i="87" a="1"/>
  <c r="OD378" i="87" s="1"/>
  <c r="NT378" i="87"/>
  <c r="OB378" i="87" a="1"/>
  <c r="OB378" i="87" s="1"/>
  <c r="NV378" i="87" a="1"/>
  <c r="NV378" i="87" s="1"/>
  <c r="OC378" i="87" a="1"/>
  <c r="OC378" i="87" s="1"/>
  <c r="NX378" i="87" a="1"/>
  <c r="NX378" i="87" s="1"/>
  <c r="NR378" i="87"/>
  <c r="OB370" i="87" a="1"/>
  <c r="OB370" i="87" s="1"/>
  <c r="NV370" i="87" a="1"/>
  <c r="NV370" i="87" s="1"/>
  <c r="OD370" i="87" a="1"/>
  <c r="OD370" i="87" s="1"/>
  <c r="NW370" i="87" a="1"/>
  <c r="NW370" i="87" s="1"/>
  <c r="NT370" i="87"/>
  <c r="OC370" i="87" a="1"/>
  <c r="OC370" i="87" s="1"/>
  <c r="NU370" i="87"/>
  <c r="NR370" i="87"/>
  <c r="NX366" i="87" a="1"/>
  <c r="NX366" i="87" s="1"/>
  <c r="OB366" i="87" a="1"/>
  <c r="OB366" i="87" s="1"/>
  <c r="NV366" i="87" a="1"/>
  <c r="NV366" i="87" s="1"/>
  <c r="NW366" i="87" a="1"/>
  <c r="NW366" i="87" s="1"/>
  <c r="OD366" i="87" a="1"/>
  <c r="OD366" i="87" s="1"/>
  <c r="NR366" i="87"/>
  <c r="OD362" i="87" a="1"/>
  <c r="OD362" i="87" s="1"/>
  <c r="NV362" i="87" a="1"/>
  <c r="NV362" i="87" s="1"/>
  <c r="NX362" i="87" a="1"/>
  <c r="NX362" i="87" s="1"/>
  <c r="NT362" i="87"/>
  <c r="OB362" i="87" a="1"/>
  <c r="OB362" i="87" s="1"/>
  <c r="OC362" i="87" a="1"/>
  <c r="OC362" i="87" s="1"/>
  <c r="NR362" i="87"/>
  <c r="NV350" i="87" a="1"/>
  <c r="NV350" i="87" s="1"/>
  <c r="OC350" i="87" a="1"/>
  <c r="OC350" i="87" s="1"/>
  <c r="NX350" i="87" a="1"/>
  <c r="NX350" i="87" s="1"/>
  <c r="NT350" i="87"/>
  <c r="OB350" i="87" a="1"/>
  <c r="OB350" i="87" s="1"/>
  <c r="NW350" i="87" a="1"/>
  <c r="NW350" i="87" s="1"/>
  <c r="OD350" i="87" a="1"/>
  <c r="OD350" i="87" s="1"/>
  <c r="NR350" i="87"/>
  <c r="NW346" i="87" a="1"/>
  <c r="NW346" i="87" s="1"/>
  <c r="NV346" i="87" a="1"/>
  <c r="NV346" i="87" s="1"/>
  <c r="NT346" i="87"/>
  <c r="OD346" i="87" a="1"/>
  <c r="OD346" i="87" s="1"/>
  <c r="OB346" i="87" a="1"/>
  <c r="OB346" i="87" s="1"/>
  <c r="OC346" i="87" a="1"/>
  <c r="OC346" i="87" s="1"/>
  <c r="NR346" i="87"/>
  <c r="OD338" i="87" a="1"/>
  <c r="OD338" i="87" s="1"/>
  <c r="NW338" i="87" a="1"/>
  <c r="NW338" i="87" s="1"/>
  <c r="OC338" i="87" a="1"/>
  <c r="OC338" i="87" s="1"/>
  <c r="NT338" i="87"/>
  <c r="NV338" i="87" a="1"/>
  <c r="NV338" i="87" s="1"/>
  <c r="OB338" i="87" a="1"/>
  <c r="OB338" i="87" s="1"/>
  <c r="NU338" i="87"/>
  <c r="NR338" i="87"/>
  <c r="OD330" i="87" a="1"/>
  <c r="OD330" i="87" s="1"/>
  <c r="NW330" i="87" a="1"/>
  <c r="NW330" i="87" s="1"/>
  <c r="NV330" i="87" a="1"/>
  <c r="NV330" i="87" s="1"/>
  <c r="NT330" i="87"/>
  <c r="OC330" i="87" a="1"/>
  <c r="OC330" i="87" s="1"/>
  <c r="NX330" i="87" a="1"/>
  <c r="NX330" i="87" s="1"/>
  <c r="NR330" i="87"/>
  <c r="NV326" i="87" a="1"/>
  <c r="NV326" i="87" s="1"/>
  <c r="OD326" i="87" a="1"/>
  <c r="OD326" i="87" s="1"/>
  <c r="NT326" i="87"/>
  <c r="OC326" i="87" a="1"/>
  <c r="OC326" i="87" s="1"/>
  <c r="OB326" i="87" a="1"/>
  <c r="OB326" i="87" s="1"/>
  <c r="NU326" i="87"/>
  <c r="NR326" i="87"/>
  <c r="OD322" i="87" a="1"/>
  <c r="OD322" i="87" s="1"/>
  <c r="NW322" i="87" a="1"/>
  <c r="NW322" i="87" s="1"/>
  <c r="OB322" i="87" a="1"/>
  <c r="OB322" i="87" s="1"/>
  <c r="NX322" i="87" a="1"/>
  <c r="NX322" i="87" s="1"/>
  <c r="NT322" i="87"/>
  <c r="OC322" i="87" a="1"/>
  <c r="OC322" i="87" s="1"/>
  <c r="NV322" i="87" a="1"/>
  <c r="NV322" i="87" s="1"/>
  <c r="NU322" i="87"/>
  <c r="NR322" i="87"/>
  <c r="NW302" i="87" a="1"/>
  <c r="NW302" i="87" s="1"/>
  <c r="NT302" i="87"/>
  <c r="OD302" i="87" a="1"/>
  <c r="OD302" i="87" s="1"/>
  <c r="OB302" i="87" a="1"/>
  <c r="OB302" i="87" s="1"/>
  <c r="NV302" i="87" a="1"/>
  <c r="NV302" i="87" s="1"/>
  <c r="NZ302" i="87" s="1"/>
  <c r="NR302" i="87"/>
  <c r="OD298" i="87" a="1"/>
  <c r="OD298" i="87" s="1"/>
  <c r="NX298" i="87" a="1"/>
  <c r="NX298" i="87" s="1"/>
  <c r="NT298" i="87"/>
  <c r="OB298" i="87" a="1"/>
  <c r="OB298" i="87" s="1"/>
  <c r="NV298" i="87" a="1"/>
  <c r="NV298" i="87" s="1"/>
  <c r="NW298" i="87" a="1"/>
  <c r="NW298" i="87" s="1"/>
  <c r="NR298" i="87"/>
  <c r="NW294" i="87" a="1"/>
  <c r="NW294" i="87" s="1"/>
  <c r="OD294" i="87" a="1"/>
  <c r="OD294" i="87" s="1"/>
  <c r="NT294" i="87"/>
  <c r="OB294" i="87" a="1"/>
  <c r="OB294" i="87" s="1"/>
  <c r="NV294" i="87" a="1"/>
  <c r="NV294" i="87" s="1"/>
  <c r="NY294" i="87" s="1"/>
  <c r="OA294" i="87" s="1"/>
  <c r="OC294" i="87" a="1"/>
  <c r="OC294" i="87" s="1"/>
  <c r="NU294" i="87"/>
  <c r="NR294" i="87"/>
  <c r="NX286" i="87" a="1"/>
  <c r="NX286" i="87" s="1"/>
  <c r="OC286" i="87" a="1"/>
  <c r="OC286" i="87" s="1"/>
  <c r="NT286" i="87"/>
  <c r="OB286" i="87" a="1"/>
  <c r="OB286" i="87" s="1"/>
  <c r="NV286" i="87" a="1"/>
  <c r="NV286" i="87" s="1"/>
  <c r="NR286" i="87"/>
  <c r="OD282" i="87" a="1"/>
  <c r="OD282" i="87" s="1"/>
  <c r="NV282" i="87" a="1"/>
  <c r="NV282" i="87" s="1"/>
  <c r="NW282" i="87" a="1"/>
  <c r="NW282" i="87" s="1"/>
  <c r="NT282" i="87"/>
  <c r="OB282" i="87" a="1"/>
  <c r="OB282" i="87" s="1"/>
  <c r="NX282" i="87" a="1"/>
  <c r="NX282" i="87" s="1"/>
  <c r="NR282" i="87"/>
  <c r="OC278" i="87" a="1"/>
  <c r="OC278" i="87" s="1"/>
  <c r="NX278" i="87" a="1"/>
  <c r="NX278" i="87" s="1"/>
  <c r="OD278" i="87" a="1"/>
  <c r="OD278" i="87" s="1"/>
  <c r="NV278" i="87" a="1"/>
  <c r="NV278" i="87" s="1"/>
  <c r="NT278" i="87"/>
  <c r="OB278" i="87" a="1"/>
  <c r="OB278" i="87" s="1"/>
  <c r="NU278" i="87"/>
  <c r="NR278" i="87"/>
  <c r="OD270" i="87" a="1"/>
  <c r="OD270" i="87" s="1"/>
  <c r="OB270" i="87" a="1"/>
  <c r="OB270" i="87" s="1"/>
  <c r="NX270" i="87" a="1"/>
  <c r="NX270" i="87" s="1"/>
  <c r="NT270" i="87"/>
  <c r="OC270" i="87" a="1"/>
  <c r="OC270" i="87" s="1"/>
  <c r="NW270" i="87" a="1"/>
  <c r="NW270" i="87" s="1"/>
  <c r="NV270" i="87" a="1"/>
  <c r="NV270" i="87" s="1"/>
  <c r="NR270" i="87"/>
  <c r="OB266" i="87" a="1"/>
  <c r="OB266" i="87" s="1"/>
  <c r="NX266" i="87" a="1"/>
  <c r="NX266" i="87" s="1"/>
  <c r="OD266" i="87" a="1"/>
  <c r="OD266" i="87" s="1"/>
  <c r="NV266" i="87" a="1"/>
  <c r="NV266" i="87" s="1"/>
  <c r="NT266" i="87"/>
  <c r="OC266" i="87" a="1"/>
  <c r="OC266" i="87" s="1"/>
  <c r="NW266" i="87" a="1"/>
  <c r="NW266" i="87" s="1"/>
  <c r="NR266" i="87"/>
  <c r="OD262" i="87" a="1"/>
  <c r="OD262" i="87" s="1"/>
  <c r="NW262" i="87" a="1"/>
  <c r="NW262" i="87" s="1"/>
  <c r="NT262" i="87"/>
  <c r="OC262" i="87" a="1"/>
  <c r="OC262" i="87" s="1"/>
  <c r="NX262" i="87" a="1"/>
  <c r="NX262" i="87" s="1"/>
  <c r="OB262" i="87" a="1"/>
  <c r="OB262" i="87" s="1"/>
  <c r="NV262" i="87" a="1"/>
  <c r="NV262" i="87" s="1"/>
  <c r="NU262" i="87"/>
  <c r="NR262" i="87"/>
  <c r="OD250" i="87" a="1"/>
  <c r="OD250" i="87" s="1"/>
  <c r="NX250" i="87" a="1"/>
  <c r="NX250" i="87" s="1"/>
  <c r="OC250" i="87" a="1"/>
  <c r="OC250" i="87" s="1"/>
  <c r="NW250" i="87" a="1"/>
  <c r="NW250" i="87" s="1"/>
  <c r="NT250" i="87"/>
  <c r="NV250" i="87" a="1"/>
  <c r="NV250" i="87" s="1"/>
  <c r="NR250" i="87"/>
  <c r="OB246" i="87" a="1"/>
  <c r="OB246" i="87" s="1"/>
  <c r="OF246" i="87" s="1"/>
  <c r="NX246" i="87" a="1"/>
  <c r="NX246" i="87" s="1"/>
  <c r="NW246" i="87" a="1"/>
  <c r="NW246" i="87" s="1"/>
  <c r="NT246" i="87"/>
  <c r="NV246" i="87" a="1"/>
  <c r="NV246" i="87" s="1"/>
  <c r="NU246" i="87"/>
  <c r="NR246" i="87"/>
  <c r="OC242" i="87" a="1"/>
  <c r="OC242" i="87" s="1"/>
  <c r="NW242" i="87" a="1"/>
  <c r="NW242" i="87" s="1"/>
  <c r="OD242" i="87" a="1"/>
  <c r="OD242" i="87" s="1"/>
  <c r="NT242" i="87"/>
  <c r="NV242" i="87" a="1"/>
  <c r="NV242" i="87" s="1"/>
  <c r="NX242" i="87" a="1"/>
  <c r="NX242" i="87" s="1"/>
  <c r="OB242" i="87" a="1"/>
  <c r="OB242" i="87" s="1"/>
  <c r="NU242" i="87"/>
  <c r="NR242" i="87"/>
  <c r="NX226" i="87" a="1"/>
  <c r="NX226" i="87" s="1"/>
  <c r="OD226" i="87" a="1"/>
  <c r="OD226" i="87" s="1"/>
  <c r="NT226" i="87"/>
  <c r="OC226" i="87" a="1"/>
  <c r="OC226" i="87" s="1"/>
  <c r="OB226" i="87" a="1"/>
  <c r="OB226" i="87" s="1"/>
  <c r="NW226" i="87" a="1"/>
  <c r="NW226" i="87" s="1"/>
  <c r="NU226" i="87"/>
  <c r="NR226" i="87"/>
  <c r="OB222" i="87" a="1"/>
  <c r="OB222" i="87" s="1"/>
  <c r="NT222" i="87"/>
  <c r="OC222" i="87" a="1"/>
  <c r="OC222" i="87" s="1"/>
  <c r="NV222" i="87" a="1"/>
  <c r="NV222" i="87" s="1"/>
  <c r="NZ222" i="87" s="1"/>
  <c r="NX222" i="87" a="1"/>
  <c r="NX222" i="87" s="1"/>
  <c r="OD222" i="87" a="1"/>
  <c r="OD222" i="87" s="1"/>
  <c r="NW222" i="87" a="1"/>
  <c r="NW222" i="87" s="1"/>
  <c r="NR222" i="87"/>
  <c r="NX190" i="87" a="1"/>
  <c r="NX190" i="87" s="1"/>
  <c r="OC190" i="87" a="1"/>
  <c r="OC190" i="87" s="1"/>
  <c r="NT190" i="87"/>
  <c r="OD190" i="87" a="1"/>
  <c r="OD190" i="87" s="1"/>
  <c r="NW190" i="87" a="1"/>
  <c r="NW190" i="87" s="1"/>
  <c r="NV190" i="87" a="1"/>
  <c r="NV190" i="87" s="1"/>
  <c r="NR190" i="87"/>
  <c r="OD166" i="87" a="1"/>
  <c r="OD166" i="87" s="1"/>
  <c r="NX166" i="87" a="1"/>
  <c r="NX166" i="87" s="1"/>
  <c r="OC166" i="87" a="1"/>
  <c r="OC166" i="87" s="1"/>
  <c r="NV166" i="87" a="1"/>
  <c r="NV166" i="87" s="1"/>
  <c r="NT166" i="87"/>
  <c r="NW166" i="87" a="1"/>
  <c r="NW166" i="87" s="1"/>
  <c r="OB166" i="87" a="1"/>
  <c r="OB166" i="87" s="1"/>
  <c r="NU166" i="87"/>
  <c r="NR166" i="87"/>
  <c r="OB154" i="87" a="1"/>
  <c r="OB154" i="87" s="1"/>
  <c r="NV154" i="87" a="1"/>
  <c r="NV154" i="87" s="1"/>
  <c r="NX154" i="87" a="1"/>
  <c r="NX154" i="87" s="1"/>
  <c r="NT154" i="87"/>
  <c r="OD154" i="87" a="1"/>
  <c r="OD154" i="87" s="1"/>
  <c r="NR154" i="87"/>
  <c r="OD150" i="87" a="1"/>
  <c r="OD150" i="87" s="1"/>
  <c r="NV150" i="87" a="1"/>
  <c r="NV150" i="87" s="1"/>
  <c r="NX150" i="87" a="1"/>
  <c r="NX150" i="87" s="1"/>
  <c r="NT150" i="87"/>
  <c r="OB150" i="87" a="1"/>
  <c r="OB150" i="87" s="1"/>
  <c r="OC150" i="87" a="1"/>
  <c r="OC150" i="87" s="1"/>
  <c r="NU150" i="87"/>
  <c r="NW150" i="87" a="1"/>
  <c r="NW150" i="87" s="1"/>
  <c r="NR150" i="87"/>
  <c r="OC146" i="87" a="1"/>
  <c r="OC146" i="87" s="1"/>
  <c r="NX146" i="87" a="1"/>
  <c r="NX146" i="87" s="1"/>
  <c r="OD146" i="87" a="1"/>
  <c r="OD146" i="87" s="1"/>
  <c r="NW146" i="87" a="1"/>
  <c r="NW146" i="87" s="1"/>
  <c r="NT146" i="87"/>
  <c r="OB146" i="87" a="1"/>
  <c r="OB146" i="87" s="1"/>
  <c r="NV146" i="87" a="1"/>
  <c r="NV146" i="87" s="1"/>
  <c r="NU146" i="87"/>
  <c r="NR146" i="87"/>
  <c r="OD138" i="87" a="1"/>
  <c r="OD138" i="87" s="1"/>
  <c r="NW138" i="87" a="1"/>
  <c r="NW138" i="87" s="1"/>
  <c r="OB138" i="87" a="1"/>
  <c r="OB138" i="87" s="1"/>
  <c r="NT138" i="87"/>
  <c r="NX138" i="87" a="1"/>
  <c r="NX138" i="87" s="1"/>
  <c r="NV138" i="87" a="1"/>
  <c r="NV138" i="87" s="1"/>
  <c r="NR138" i="87"/>
  <c r="OC134" i="87" a="1"/>
  <c r="OC134" i="87" s="1"/>
  <c r="OE134" i="87" s="1"/>
  <c r="OG134" i="87" s="1"/>
  <c r="NX134" i="87" a="1"/>
  <c r="NX134" i="87" s="1"/>
  <c r="NW134" i="87" a="1"/>
  <c r="NW134" i="87" s="1"/>
  <c r="NT134" i="87"/>
  <c r="NV134" i="87" a="1"/>
  <c r="NV134" i="87" s="1"/>
  <c r="NU134" i="87"/>
  <c r="OD134" i="87" a="1"/>
  <c r="OD134" i="87" s="1"/>
  <c r="NR134" i="87"/>
  <c r="OB130" i="87" a="1"/>
  <c r="OB130" i="87" s="1"/>
  <c r="NV130" i="87" a="1"/>
  <c r="NV130" i="87" s="1"/>
  <c r="OD130" i="87" a="1"/>
  <c r="OD130" i="87" s="1"/>
  <c r="NT130" i="87"/>
  <c r="OC130" i="87" a="1"/>
  <c r="OC130" i="87" s="1"/>
  <c r="NX130" i="87" a="1"/>
  <c r="NX130" i="87" s="1"/>
  <c r="NU130" i="87"/>
  <c r="NR130" i="87"/>
  <c r="OC126" i="87" a="1"/>
  <c r="OC126" i="87" s="1"/>
  <c r="NW126" i="87" a="1"/>
  <c r="NW126" i="87" s="1"/>
  <c r="OB126" i="87" a="1"/>
  <c r="OB126" i="87" s="1"/>
  <c r="NX126" i="87" a="1"/>
  <c r="NX126" i="87" s="1"/>
  <c r="NT126" i="87"/>
  <c r="OD126" i="87" a="1"/>
  <c r="OD126" i="87" s="1"/>
  <c r="NR126" i="87"/>
  <c r="NX122" i="87" a="1"/>
  <c r="NX122" i="87" s="1"/>
  <c r="OD122" i="87" a="1"/>
  <c r="OD122" i="87" s="1"/>
  <c r="NV122" i="87" a="1"/>
  <c r="NV122" i="87" s="1"/>
  <c r="NT122" i="87"/>
  <c r="OB122" i="87" a="1"/>
  <c r="OB122" i="87" s="1"/>
  <c r="NW122" i="87" a="1"/>
  <c r="NW122" i="87" s="1"/>
  <c r="NR122" i="87"/>
  <c r="NX90" i="87" a="1"/>
  <c r="NX90" i="87" s="1"/>
  <c r="NT90" i="87"/>
  <c r="OC90" i="87" a="1"/>
  <c r="OC90" i="87" s="1"/>
  <c r="OD90" i="87" a="1"/>
  <c r="OD90" i="87" s="1"/>
  <c r="OB90" i="87" a="1"/>
  <c r="OB90" i="87" s="1"/>
  <c r="NW90" i="87" a="1"/>
  <c r="NW90" i="87" s="1"/>
  <c r="NR90" i="87"/>
  <c r="NW86" i="87" a="1"/>
  <c r="NW86" i="87" s="1"/>
  <c r="OC86" i="87" a="1"/>
  <c r="OC86" i="87" s="1"/>
  <c r="NX86" i="87" a="1"/>
  <c r="NX86" i="87" s="1"/>
  <c r="NT86" i="87"/>
  <c r="OB86" i="87" a="1"/>
  <c r="OB86" i="87" s="1"/>
  <c r="NV86" i="87" a="1"/>
  <c r="NV86" i="87" s="1"/>
  <c r="NU86" i="87"/>
  <c r="NR86" i="87"/>
  <c r="OC74" i="87" a="1"/>
  <c r="OC74" i="87" s="1"/>
  <c r="NX74" i="87" a="1"/>
  <c r="NX74" i="87" s="1"/>
  <c r="NT74" i="87"/>
  <c r="NV74" i="87" a="1"/>
  <c r="NV74" i="87" s="1"/>
  <c r="OB74" i="87" a="1"/>
  <c r="OB74" i="87" s="1"/>
  <c r="NU74" i="87"/>
  <c r="NR74" i="87"/>
  <c r="OD70" i="87" a="1"/>
  <c r="OD70" i="87" s="1"/>
  <c r="OC70" i="87" a="1"/>
  <c r="OC70" i="87" s="1"/>
  <c r="NT70" i="87"/>
  <c r="NW70" i="87" a="1"/>
  <c r="NW70" i="87" s="1"/>
  <c r="NU70" i="87"/>
  <c r="NX70" i="87" a="1"/>
  <c r="NX70" i="87" s="1"/>
  <c r="NR70" i="87"/>
  <c r="OB66" i="87" a="1"/>
  <c r="OB66" i="87" s="1"/>
  <c r="NX66" i="87" a="1"/>
  <c r="NX66" i="87" s="1"/>
  <c r="NT66" i="87"/>
  <c r="NV66" i="87" a="1"/>
  <c r="NV66" i="87" s="1"/>
  <c r="NR66" i="87"/>
  <c r="OC62" i="87" a="1"/>
  <c r="OC62" i="87" s="1"/>
  <c r="OD62" i="87" a="1"/>
  <c r="OD62" i="87" s="1"/>
  <c r="NW62" i="87" a="1"/>
  <c r="NW62" i="87" s="1"/>
  <c r="NT62" i="87"/>
  <c r="OB62" i="87" a="1"/>
  <c r="OB62" i="87" s="1"/>
  <c r="NU62" i="87"/>
  <c r="NR62" i="87"/>
  <c r="OD54" i="87" a="1"/>
  <c r="OD54" i="87" s="1"/>
  <c r="NT54" i="87"/>
  <c r="OC54" i="87" a="1"/>
  <c r="OC54" i="87" s="1"/>
  <c r="NX54" i="87" a="1"/>
  <c r="NX54" i="87" s="1"/>
  <c r="NU54" i="87"/>
  <c r="OB54" i="87" a="1"/>
  <c r="OB54" i="87" s="1"/>
  <c r="NV54" i="87" a="1"/>
  <c r="NV54" i="87" s="1"/>
  <c r="NR54" i="87"/>
  <c r="OC42" i="87" a="1"/>
  <c r="OC42" i="87" s="1"/>
  <c r="OB42" i="87" a="1"/>
  <c r="OB42" i="87" s="1"/>
  <c r="NV42" i="87" a="1"/>
  <c r="NV42" i="87" s="1"/>
  <c r="NT42" i="87"/>
  <c r="NX42" i="87" a="1"/>
  <c r="NX42" i="87" s="1"/>
  <c r="OD42" i="87" a="1"/>
  <c r="OD42" i="87" s="1"/>
  <c r="NW42" i="87" a="1"/>
  <c r="NW42" i="87" s="1"/>
  <c r="NR42" i="87"/>
  <c r="OB34" i="87" a="1"/>
  <c r="OB34" i="87" s="1"/>
  <c r="OC34" i="87" a="1"/>
  <c r="OC34" i="87" s="1"/>
  <c r="NT34" i="87"/>
  <c r="NV34" i="87" a="1"/>
  <c r="NV34" i="87" s="1"/>
  <c r="OD34" i="87" a="1"/>
  <c r="OD34" i="87" s="1"/>
  <c r="NW34" i="87" a="1"/>
  <c r="NW34" i="87" s="1"/>
  <c r="NU34" i="87"/>
  <c r="NR34" i="87"/>
  <c r="OC30" i="87" a="1"/>
  <c r="OC30" i="87" s="1"/>
  <c r="OE30" i="87" s="1"/>
  <c r="OG30" i="87" s="1"/>
  <c r="NW30" i="87" a="1"/>
  <c r="NW30" i="87" s="1"/>
  <c r="NT30" i="87"/>
  <c r="NV30" i="87" a="1"/>
  <c r="NV30" i="87" s="1"/>
  <c r="OD30" i="87" a="1"/>
  <c r="OD30" i="87" s="1"/>
  <c r="NR30" i="87"/>
  <c r="OB22" i="87" a="1"/>
  <c r="OB22" i="87" s="1"/>
  <c r="OC22" i="87" a="1"/>
  <c r="OC22" i="87" s="1"/>
  <c r="NV22" i="87" a="1"/>
  <c r="NV22" i="87" s="1"/>
  <c r="NT22" i="87"/>
  <c r="OD22" i="87" a="1"/>
  <c r="OD22" i="87" s="1"/>
  <c r="NU22" i="87"/>
  <c r="NR22" i="87"/>
  <c r="OD18" i="87" a="1"/>
  <c r="OD18" i="87" s="1"/>
  <c r="NW18" i="87" a="1"/>
  <c r="NW18" i="87" s="1"/>
  <c r="NT18" i="87"/>
  <c r="OB18" i="87" a="1"/>
  <c r="OB18" i="87" s="1"/>
  <c r="NV18" i="87" a="1"/>
  <c r="NV18" i="87" s="1"/>
  <c r="OC18" i="87" a="1"/>
  <c r="OC18" i="87" s="1"/>
  <c r="NU18" i="87"/>
  <c r="NR18" i="87"/>
  <c r="OB14" i="87" a="1"/>
  <c r="OB14" i="87" s="1"/>
  <c r="OE14" i="87" s="1"/>
  <c r="OG14" i="87" s="1"/>
  <c r="NT14" i="87"/>
  <c r="OD14" i="87" a="1"/>
  <c r="OD14" i="87" s="1"/>
  <c r="OC14" i="87" a="1"/>
  <c r="OC14" i="87" s="1"/>
  <c r="NX14" i="87" a="1"/>
  <c r="NX14" i="87" s="1"/>
  <c r="NR14" i="87"/>
  <c r="OB2" i="87" a="1"/>
  <c r="OB2" i="87" s="1"/>
  <c r="NW2" i="87" a="1"/>
  <c r="NW2" i="87" s="1"/>
  <c r="NT2" i="87"/>
  <c r="OC2" i="87" a="1"/>
  <c r="OC2" i="87" s="1"/>
  <c r="NV2" i="87" a="1"/>
  <c r="NV2" i="87" s="1"/>
  <c r="NX2" i="87" a="1"/>
  <c r="NX2" i="87" s="1"/>
  <c r="NR2" i="87"/>
  <c r="NJ377" i="87"/>
  <c r="NL535" i="87"/>
  <c r="OC531" i="87" a="1"/>
  <c r="OC531" i="87" s="1"/>
  <c r="NX531" i="87" a="1"/>
  <c r="NX531" i="87" s="1"/>
  <c r="NV531" i="87" a="1"/>
  <c r="NV531" i="87" s="1"/>
  <c r="OD531" i="87" a="1"/>
  <c r="OD531" i="87" s="1"/>
  <c r="OB531" i="87" a="1"/>
  <c r="OB531" i="87" s="1"/>
  <c r="NS531" i="87"/>
  <c r="NQ531" i="87"/>
  <c r="NM531" i="87"/>
  <c r="NL527" i="87"/>
  <c r="OB520" i="87" a="1"/>
  <c r="OB520" i="87" s="1"/>
  <c r="NX520" i="87" a="1"/>
  <c r="NX520" i="87" s="1"/>
  <c r="OC520" i="87" a="1"/>
  <c r="OC520" i="87" s="1"/>
  <c r="NU520" i="87"/>
  <c r="OD520" i="87" a="1"/>
  <c r="OD520" i="87" s="1"/>
  <c r="NS520" i="87"/>
  <c r="NQ520" i="87"/>
  <c r="NM520" i="87"/>
  <c r="NL516" i="87"/>
  <c r="OD511" i="87" a="1"/>
  <c r="OD511" i="87" s="1"/>
  <c r="NV511" i="87" a="1"/>
  <c r="NV511" i="87" s="1"/>
  <c r="OB511" i="87" a="1"/>
  <c r="OB511" i="87" s="1"/>
  <c r="NX511" i="87" a="1"/>
  <c r="NX511" i="87" s="1"/>
  <c r="NS511" i="87"/>
  <c r="NQ511" i="87"/>
  <c r="NM511" i="87"/>
  <c r="NW511" i="87" a="1"/>
  <c r="NW511" i="87" s="1"/>
  <c r="OC499" i="87" a="1"/>
  <c r="OC499" i="87" s="1"/>
  <c r="NX499" i="87" a="1"/>
  <c r="NX499" i="87" s="1"/>
  <c r="OB499" i="87" a="1"/>
  <c r="OB499" i="87" s="1"/>
  <c r="NW499" i="87" a="1"/>
  <c r="NW499" i="87" s="1"/>
  <c r="NS499" i="87"/>
  <c r="NQ499" i="87"/>
  <c r="NM499" i="87"/>
  <c r="NV499" i="87" a="1"/>
  <c r="NV499" i="87" s="1"/>
  <c r="OB495" i="87" a="1"/>
  <c r="OB495" i="87" s="1"/>
  <c r="NW495" i="87" a="1"/>
  <c r="NW495" i="87" s="1"/>
  <c r="OC495" i="87" a="1"/>
  <c r="OC495" i="87" s="1"/>
  <c r="NS495" i="87"/>
  <c r="NQ495" i="87"/>
  <c r="NM495" i="87"/>
  <c r="OD491" i="87" a="1"/>
  <c r="OD491" i="87" s="1"/>
  <c r="OC491" i="87" a="1"/>
  <c r="OC491" i="87" s="1"/>
  <c r="NV491" i="87" a="1"/>
  <c r="NV491" i="87" s="1"/>
  <c r="OB491" i="87" a="1"/>
  <c r="OB491" i="87" s="1"/>
  <c r="NX491" i="87" a="1"/>
  <c r="NX491" i="87" s="1"/>
  <c r="NU491" i="87"/>
  <c r="NS491" i="87"/>
  <c r="NQ491" i="87"/>
  <c r="NM491" i="87"/>
  <c r="NW491" i="87" a="1"/>
  <c r="NW491" i="87" s="1"/>
  <c r="OB487" i="87" a="1"/>
  <c r="OB487" i="87" s="1"/>
  <c r="OC487" i="87" a="1"/>
  <c r="OC487" i="87" s="1"/>
  <c r="NV487" i="87" a="1"/>
  <c r="NV487" i="87" s="1"/>
  <c r="NS487" i="87"/>
  <c r="NQ487" i="87"/>
  <c r="NM487" i="87"/>
  <c r="NU487" i="87"/>
  <c r="OD468" i="87" a="1"/>
  <c r="OD468" i="87" s="1"/>
  <c r="NX468" i="87" a="1"/>
  <c r="NX468" i="87" s="1"/>
  <c r="NU468" i="87"/>
  <c r="OB468" i="87" a="1"/>
  <c r="OB468" i="87" s="1"/>
  <c r="NW468" i="87" a="1"/>
  <c r="NW468" i="87" s="1"/>
  <c r="NS468" i="87"/>
  <c r="NQ468" i="87"/>
  <c r="NM468" i="87"/>
  <c r="NL463" i="87"/>
  <c r="NV452" i="87" a="1"/>
  <c r="NV452" i="87" s="1"/>
  <c r="OB452" i="87" a="1"/>
  <c r="OB452" i="87" s="1"/>
  <c r="NW452" i="87" a="1"/>
  <c r="NW452" i="87" s="1"/>
  <c r="NU452" i="87"/>
  <c r="OC452" i="87" a="1"/>
  <c r="OC452" i="87" s="1"/>
  <c r="NX452" i="87" a="1"/>
  <c r="NX452" i="87" s="1"/>
  <c r="NS452" i="87"/>
  <c r="NQ452" i="87"/>
  <c r="NM452" i="87"/>
  <c r="NW432" i="87" a="1"/>
  <c r="NW432" i="87" s="1"/>
  <c r="OC432" i="87" a="1"/>
  <c r="OC432" i="87" s="1"/>
  <c r="NU432" i="87"/>
  <c r="OB432" i="87" a="1"/>
  <c r="OB432" i="87" s="1"/>
  <c r="NV432" i="87" a="1"/>
  <c r="NV432" i="87" s="1"/>
  <c r="NS432" i="87"/>
  <c r="NQ432" i="87"/>
  <c r="NM432" i="87"/>
  <c r="NL427" i="87"/>
  <c r="NL420" i="87"/>
  <c r="NW405" i="87" a="1"/>
  <c r="NW405" i="87" s="1"/>
  <c r="NL400" i="87"/>
  <c r="OC392" i="87" a="1"/>
  <c r="OC392" i="87" s="1"/>
  <c r="NX392" i="87" a="1"/>
  <c r="NX392" i="87" s="1"/>
  <c r="NU392" i="87"/>
  <c r="OB392" i="87" a="1"/>
  <c r="OB392" i="87" s="1"/>
  <c r="NV392" i="87" a="1"/>
  <c r="NV392" i="87" s="1"/>
  <c r="NW392" i="87" a="1"/>
  <c r="NW392" i="87" s="1"/>
  <c r="NT392" i="87"/>
  <c r="NS392" i="87"/>
  <c r="NQ392" i="87"/>
  <c r="NM392" i="87"/>
  <c r="NL387" i="87"/>
  <c r="NW383" i="87" a="1"/>
  <c r="NW383" i="87" s="1"/>
  <c r="OB383" i="87" a="1"/>
  <c r="OB383" i="87" s="1"/>
  <c r="NX383" i="87" a="1"/>
  <c r="NX383" i="87" s="1"/>
  <c r="OC383" i="87" a="1"/>
  <c r="OC383" i="87" s="1"/>
  <c r="OD383" i="87" a="1"/>
  <c r="OD383" i="87" s="1"/>
  <c r="NS383" i="87"/>
  <c r="NQ383" i="87"/>
  <c r="NM383" i="87"/>
  <c r="NL376" i="87"/>
  <c r="OB371" i="87" a="1"/>
  <c r="OB371" i="87" s="1"/>
  <c r="NW371" i="87" a="1"/>
  <c r="NW371" i="87" s="1"/>
  <c r="OD371" i="87" a="1"/>
  <c r="OD371" i="87" s="1"/>
  <c r="OC371" i="87" a="1"/>
  <c r="OC371" i="87" s="1"/>
  <c r="NX371" i="87" a="1"/>
  <c r="NX371" i="87" s="1"/>
  <c r="NS371" i="87"/>
  <c r="NQ371" i="87"/>
  <c r="NM371" i="87"/>
  <c r="NV371" i="87" a="1"/>
  <c r="NV371" i="87" s="1"/>
  <c r="NT371" i="87"/>
  <c r="OB364" i="87" a="1"/>
  <c r="OB364" i="87" s="1"/>
  <c r="OD364" i="87" a="1"/>
  <c r="OD364" i="87" s="1"/>
  <c r="NW364" i="87" a="1"/>
  <c r="NW364" i="87" s="1"/>
  <c r="NU364" i="87"/>
  <c r="NV364" i="87" a="1"/>
  <c r="NV364" i="87" s="1"/>
  <c r="NT364" i="87"/>
  <c r="NS364" i="87"/>
  <c r="NQ364" i="87"/>
  <c r="NM364" i="87"/>
  <c r="OC359" i="87" a="1"/>
  <c r="OC359" i="87" s="1"/>
  <c r="NV359" i="87" a="1"/>
  <c r="NV359" i="87" s="1"/>
  <c r="OD359" i="87" a="1"/>
  <c r="OD359" i="87" s="1"/>
  <c r="NX359" i="87" a="1"/>
  <c r="NX359" i="87" s="1"/>
  <c r="OB359" i="87" a="1"/>
  <c r="OB359" i="87" s="1"/>
  <c r="NT359" i="87"/>
  <c r="NS359" i="87"/>
  <c r="NQ359" i="87"/>
  <c r="NM359" i="87"/>
  <c r="NU359" i="87"/>
  <c r="NL348" i="87"/>
  <c r="OD343" i="87" a="1"/>
  <c r="OD343" i="87" s="1"/>
  <c r="NW343" i="87" a="1"/>
  <c r="NW343" i="87" s="1"/>
  <c r="OB343" i="87" a="1"/>
  <c r="OB343" i="87" s="1"/>
  <c r="NT343" i="87"/>
  <c r="NS343" i="87"/>
  <c r="NQ343" i="87"/>
  <c r="NM343" i="87"/>
  <c r="NU343" i="87"/>
  <c r="NL327" i="87"/>
  <c r="OB319" i="87" a="1"/>
  <c r="OB319" i="87" s="1"/>
  <c r="NV319" i="87" a="1"/>
  <c r="NV319" i="87" s="1"/>
  <c r="NX319" i="87" a="1"/>
  <c r="NX319" i="87" s="1"/>
  <c r="OC319" i="87" a="1"/>
  <c r="OC319" i="87" s="1"/>
  <c r="OD319" i="87" a="1"/>
  <c r="OD319" i="87" s="1"/>
  <c r="NS319" i="87"/>
  <c r="NQ319" i="87"/>
  <c r="NM319" i="87"/>
  <c r="NW319" i="87" a="1"/>
  <c r="NW319" i="87" s="1"/>
  <c r="NX315" i="87" a="1"/>
  <c r="NX315" i="87" s="1"/>
  <c r="NW315" i="87" a="1"/>
  <c r="NW315" i="87" s="1"/>
  <c r="OC315" i="87" a="1"/>
  <c r="OC315" i="87" s="1"/>
  <c r="NV315" i="87" a="1"/>
  <c r="NV315" i="87" s="1"/>
  <c r="NU315" i="87"/>
  <c r="NS315" i="87"/>
  <c r="NQ315" i="87"/>
  <c r="NM315" i="87"/>
  <c r="OD315" i="87" a="1"/>
  <c r="OD315" i="87" s="1"/>
  <c r="OB311" i="87" a="1"/>
  <c r="OB311" i="87" s="1"/>
  <c r="NV311" i="87" a="1"/>
  <c r="NV311" i="87" s="1"/>
  <c r="OC311" i="87" a="1"/>
  <c r="OC311" i="87" s="1"/>
  <c r="NX311" i="87" a="1"/>
  <c r="NX311" i="87" s="1"/>
  <c r="NT311" i="87"/>
  <c r="NS311" i="87"/>
  <c r="NQ311" i="87"/>
  <c r="NM311" i="87"/>
  <c r="NW311" i="87" a="1"/>
  <c r="NW311" i="87" s="1"/>
  <c r="NU311" i="87"/>
  <c r="NV299" i="87" a="1"/>
  <c r="NV299" i="87" s="1"/>
  <c r="OC299" i="87" a="1"/>
  <c r="OC299" i="87" s="1"/>
  <c r="OD299" i="87" a="1"/>
  <c r="OD299" i="87" s="1"/>
  <c r="NX299" i="87" a="1"/>
  <c r="NX299" i="87" s="1"/>
  <c r="NW299" i="87" a="1"/>
  <c r="NW299" i="87" s="1"/>
  <c r="NU299" i="87"/>
  <c r="NS299" i="87"/>
  <c r="NQ299" i="87"/>
  <c r="NM299" i="87"/>
  <c r="NV291" i="87" a="1"/>
  <c r="NV291" i="87" s="1"/>
  <c r="OB291" i="87" a="1"/>
  <c r="OB291" i="87" s="1"/>
  <c r="NW291" i="87" a="1"/>
  <c r="NW291" i="87" s="1"/>
  <c r="OD291" i="87" a="1"/>
  <c r="OD291" i="87" s="1"/>
  <c r="OC291" i="87" a="1"/>
  <c r="OC291" i="87" s="1"/>
  <c r="NS291" i="87"/>
  <c r="NQ291" i="87"/>
  <c r="NM291" i="87"/>
  <c r="NT291" i="87"/>
  <c r="OB287" i="87" a="1"/>
  <c r="OB287" i="87" s="1"/>
  <c r="NX287" i="87" a="1"/>
  <c r="NX287" i="87" s="1"/>
  <c r="OD287" i="87" a="1"/>
  <c r="OD287" i="87" s="1"/>
  <c r="NS287" i="87"/>
  <c r="NQ287" i="87"/>
  <c r="NM287" i="87"/>
  <c r="OC287" i="87" a="1"/>
  <c r="OC287" i="87" s="1"/>
  <c r="NW287" i="87" a="1"/>
  <c r="NW287" i="87" s="1"/>
  <c r="NL279" i="87"/>
  <c r="NL272" i="87"/>
  <c r="NL267" i="87"/>
  <c r="NL259" i="87"/>
  <c r="NL248" i="87"/>
  <c r="OC236" i="87" a="1"/>
  <c r="OC236" i="87" s="1"/>
  <c r="OB236" i="87" a="1"/>
  <c r="OB236" i="87" s="1"/>
  <c r="NX236" i="87" a="1"/>
  <c r="NX236" i="87" s="1"/>
  <c r="NU236" i="87"/>
  <c r="NW236" i="87" a="1"/>
  <c r="NW236" i="87" s="1"/>
  <c r="NT236" i="87"/>
  <c r="OD236" i="87" a="1"/>
  <c r="OD236" i="87" s="1"/>
  <c r="NS236" i="87"/>
  <c r="NQ236" i="87"/>
  <c r="NM236" i="87"/>
  <c r="NL232" i="87"/>
  <c r="NL227" i="87"/>
  <c r="NX220" i="87" a="1"/>
  <c r="NX220" i="87" s="1"/>
  <c r="OC220" i="87" a="1"/>
  <c r="OC220" i="87" s="1"/>
  <c r="NU220" i="87"/>
  <c r="OB220" i="87" a="1"/>
  <c r="OB220" i="87" s="1"/>
  <c r="NV220" i="87" a="1"/>
  <c r="NV220" i="87" s="1"/>
  <c r="OD220" i="87" a="1"/>
  <c r="OD220" i="87" s="1"/>
  <c r="NW220" i="87" a="1"/>
  <c r="NW220" i="87" s="1"/>
  <c r="NT220" i="87"/>
  <c r="NS220" i="87"/>
  <c r="NQ220" i="87"/>
  <c r="NM220" i="87"/>
  <c r="OC216" i="87" a="1"/>
  <c r="OC216" i="87" s="1"/>
  <c r="NW216" i="87" a="1"/>
  <c r="NW216" i="87" s="1"/>
  <c r="NU216" i="87"/>
  <c r="OB216" i="87" a="1"/>
  <c r="OB216" i="87" s="1"/>
  <c r="NV216" i="87" a="1"/>
  <c r="NV216" i="87" s="1"/>
  <c r="NT216" i="87"/>
  <c r="NS216" i="87"/>
  <c r="NQ216" i="87"/>
  <c r="NM216" i="87"/>
  <c r="OD212" i="87" a="1"/>
  <c r="OD212" i="87" s="1"/>
  <c r="NW212" i="87" a="1"/>
  <c r="NW212" i="87" s="1"/>
  <c r="OC212" i="87" a="1"/>
  <c r="OC212" i="87" s="1"/>
  <c r="NV212" i="87" a="1"/>
  <c r="NV212" i="87" s="1"/>
  <c r="NU212" i="87"/>
  <c r="NX212" i="87" a="1"/>
  <c r="NX212" i="87" s="1"/>
  <c r="OB212" i="87" a="1"/>
  <c r="OB212" i="87" s="1"/>
  <c r="NS212" i="87"/>
  <c r="NQ212" i="87"/>
  <c r="NM212" i="87"/>
  <c r="OB208" i="87" a="1"/>
  <c r="OB208" i="87" s="1"/>
  <c r="NV208" i="87" a="1"/>
  <c r="NV208" i="87" s="1"/>
  <c r="NU208" i="87"/>
  <c r="NX208" i="87" a="1"/>
  <c r="NX208" i="87" s="1"/>
  <c r="OD208" i="87" a="1"/>
  <c r="OD208" i="87" s="1"/>
  <c r="NS208" i="87"/>
  <c r="NQ208" i="87"/>
  <c r="NM208" i="87"/>
  <c r="NL204" i="87"/>
  <c r="OB200" i="87" a="1"/>
  <c r="OB200" i="87" s="1"/>
  <c r="NX200" i="87" a="1"/>
  <c r="NX200" i="87" s="1"/>
  <c r="NU200" i="87"/>
  <c r="OD200" i="87" a="1"/>
  <c r="OD200" i="87" s="1"/>
  <c r="NW200" i="87" a="1"/>
  <c r="NW200" i="87" s="1"/>
  <c r="OC200" i="87" a="1"/>
  <c r="OC200" i="87" s="1"/>
  <c r="NV200" i="87" a="1"/>
  <c r="NV200" i="87" s="1"/>
  <c r="NT200" i="87"/>
  <c r="NS200" i="87"/>
  <c r="NQ200" i="87"/>
  <c r="NM200" i="87"/>
  <c r="NL195" i="87"/>
  <c r="OC191" i="87" a="1"/>
  <c r="OC191" i="87" s="1"/>
  <c r="NV191" i="87" a="1"/>
  <c r="NV191" i="87" s="1"/>
  <c r="NS191" i="87"/>
  <c r="NQ191" i="87"/>
  <c r="NM191" i="87"/>
  <c r="OD191" i="87" a="1"/>
  <c r="OD191" i="87" s="1"/>
  <c r="NL180" i="87"/>
  <c r="OC176" i="87" a="1"/>
  <c r="OC176" i="87" s="1"/>
  <c r="OD176" i="87" a="1"/>
  <c r="OD176" i="87" s="1"/>
  <c r="NU176" i="87"/>
  <c r="OB176" i="87" a="1"/>
  <c r="OB176" i="87" s="1"/>
  <c r="NV176" i="87" a="1"/>
  <c r="NV176" i="87" s="1"/>
  <c r="NS176" i="87"/>
  <c r="NQ176" i="87"/>
  <c r="NM176" i="87"/>
  <c r="NL171" i="87"/>
  <c r="NL164" i="87"/>
  <c r="OC160" i="87" a="1"/>
  <c r="OC160" i="87" s="1"/>
  <c r="NW160" i="87" a="1"/>
  <c r="NW160" i="87" s="1"/>
  <c r="NX160" i="87" a="1"/>
  <c r="NX160" i="87" s="1"/>
  <c r="NU160" i="87"/>
  <c r="OD160" i="87" a="1"/>
  <c r="OD160" i="87" s="1"/>
  <c r="OB160" i="87" a="1"/>
  <c r="OB160" i="87" s="1"/>
  <c r="NV160" i="87" a="1"/>
  <c r="NV160" i="87" s="1"/>
  <c r="NS160" i="87"/>
  <c r="NQ160" i="87"/>
  <c r="NM160" i="87"/>
  <c r="OB156" i="87" a="1"/>
  <c r="OB156" i="87" s="1"/>
  <c r="OD156" i="87" a="1"/>
  <c r="OD156" i="87" s="1"/>
  <c r="NW156" i="87" a="1"/>
  <c r="NW156" i="87" s="1"/>
  <c r="NU156" i="87"/>
  <c r="NV156" i="87" a="1"/>
  <c r="NV156" i="87" s="1"/>
  <c r="NT156" i="87"/>
  <c r="NS156" i="87"/>
  <c r="NQ156" i="87"/>
  <c r="NM156" i="87"/>
  <c r="NL151" i="87"/>
  <c r="OC143" i="87" a="1"/>
  <c r="OC143" i="87" s="1"/>
  <c r="OD143" i="87" a="1"/>
  <c r="OD143" i="87" s="1"/>
  <c r="NX143" i="87" a="1"/>
  <c r="NX143" i="87" s="1"/>
  <c r="OB143" i="87" a="1"/>
  <c r="OB143" i="87" s="1"/>
  <c r="NW143" i="87" a="1"/>
  <c r="NW143" i="87" s="1"/>
  <c r="NS143" i="87"/>
  <c r="NQ143" i="87"/>
  <c r="NM143" i="87"/>
  <c r="NV143" i="87" a="1"/>
  <c r="NV143" i="87" s="1"/>
  <c r="OD139" i="87" a="1"/>
  <c r="OD139" i="87" s="1"/>
  <c r="OC139" i="87" a="1"/>
  <c r="OC139" i="87" s="1"/>
  <c r="NX139" i="87" a="1"/>
  <c r="NX139" i="87" s="1"/>
  <c r="NV139" i="87" a="1"/>
  <c r="NV139" i="87" s="1"/>
  <c r="NU139" i="87"/>
  <c r="NS139" i="87"/>
  <c r="NQ139" i="87"/>
  <c r="NM139" i="87"/>
  <c r="OC132" i="87" a="1"/>
  <c r="OC132" i="87" s="1"/>
  <c r="NW132" i="87" a="1"/>
  <c r="NW132" i="87" s="1"/>
  <c r="OB132" i="87" a="1"/>
  <c r="OB132" i="87" s="1"/>
  <c r="NU132" i="87"/>
  <c r="OD132" i="87" a="1"/>
  <c r="OD132" i="87" s="1"/>
  <c r="NS132" i="87"/>
  <c r="NQ132" i="87"/>
  <c r="NM132" i="87"/>
  <c r="NL127" i="87"/>
  <c r="OD120" i="87" a="1"/>
  <c r="OD120" i="87" s="1"/>
  <c r="NW120" i="87" a="1"/>
  <c r="NW120" i="87" s="1"/>
  <c r="NV120" i="87" a="1"/>
  <c r="NV120" i="87" s="1"/>
  <c r="NU120" i="87"/>
  <c r="OB120" i="87" a="1"/>
  <c r="OB120" i="87" s="1"/>
  <c r="NX120" i="87" a="1"/>
  <c r="NX120" i="87" s="1"/>
  <c r="NT120" i="87"/>
  <c r="NS120" i="87"/>
  <c r="NQ120" i="87"/>
  <c r="NM120" i="87"/>
  <c r="NL116" i="87"/>
  <c r="NL111" i="87"/>
  <c r="NW107" i="87" a="1"/>
  <c r="NW107" i="87" s="1"/>
  <c r="OB107" i="87" a="1"/>
  <c r="OB107" i="87" s="1"/>
  <c r="NX107" i="87" a="1"/>
  <c r="NX107" i="87" s="1"/>
  <c r="OC107" i="87" a="1"/>
  <c r="OC107" i="87" s="1"/>
  <c r="OD107" i="87" a="1"/>
  <c r="OD107" i="87" s="1"/>
  <c r="NU107" i="87"/>
  <c r="NS107" i="87"/>
  <c r="NQ107" i="87"/>
  <c r="NM107" i="87"/>
  <c r="OD103" i="87" a="1"/>
  <c r="OD103" i="87" s="1"/>
  <c r="NV103" i="87" a="1"/>
  <c r="NV103" i="87" s="1"/>
  <c r="OB103" i="87" a="1"/>
  <c r="OB103" i="87" s="1"/>
  <c r="NX103" i="87" a="1"/>
  <c r="NX103" i="87" s="1"/>
  <c r="NW103" i="87" a="1"/>
  <c r="NW103" i="87" s="1"/>
  <c r="NT103" i="87"/>
  <c r="NS103" i="87"/>
  <c r="NQ103" i="87"/>
  <c r="NM103" i="87"/>
  <c r="NU103" i="87"/>
  <c r="NL99" i="87"/>
  <c r="NL88" i="87"/>
  <c r="NL72" i="87"/>
  <c r="OC67" i="87" a="1"/>
  <c r="OC67" i="87" s="1"/>
  <c r="NX67" i="87" a="1"/>
  <c r="NX67" i="87" s="1"/>
  <c r="OB67" i="87" a="1"/>
  <c r="OB67" i="87" s="1"/>
  <c r="NW67" i="87" a="1"/>
  <c r="NW67" i="87" s="1"/>
  <c r="NV67" i="87" a="1"/>
  <c r="NV67" i="87" s="1"/>
  <c r="NU67" i="87"/>
  <c r="NS67" i="87"/>
  <c r="NQ67" i="87"/>
  <c r="NM67" i="87"/>
  <c r="OD67" i="87" a="1"/>
  <c r="OD67" i="87" s="1"/>
  <c r="NT67" i="87"/>
  <c r="NL60" i="87"/>
  <c r="OC55" i="87" a="1"/>
  <c r="OC55" i="87" s="1"/>
  <c r="NX55" i="87" a="1"/>
  <c r="NX55" i="87" s="1"/>
  <c r="NT55" i="87"/>
  <c r="NS55" i="87"/>
  <c r="NQ55" i="87"/>
  <c r="NM55" i="87"/>
  <c r="NW55" i="87" a="1"/>
  <c r="NW55" i="87" s="1"/>
  <c r="NU55" i="87"/>
  <c r="NL40" i="87"/>
  <c r="OC35" i="87" a="1"/>
  <c r="OC35" i="87" s="1"/>
  <c r="OD35" i="87" a="1"/>
  <c r="OD35" i="87" s="1"/>
  <c r="NV35" i="87" a="1"/>
  <c r="NV35" i="87" s="1"/>
  <c r="NX35" i="87" a="1"/>
  <c r="NX35" i="87" s="1"/>
  <c r="NS35" i="87"/>
  <c r="NQ35" i="87"/>
  <c r="NM35" i="87"/>
  <c r="NT35" i="87"/>
  <c r="OC27" i="87" a="1"/>
  <c r="OC27" i="87" s="1"/>
  <c r="OB27" i="87" a="1"/>
  <c r="OB27" i="87" s="1"/>
  <c r="OD27" i="87" a="1"/>
  <c r="OD27" i="87" s="1"/>
  <c r="NX27" i="87" a="1"/>
  <c r="NX27" i="87" s="1"/>
  <c r="NU27" i="87"/>
  <c r="NS27" i="87"/>
  <c r="NQ27" i="87"/>
  <c r="NM27" i="87"/>
  <c r="NW27" i="87" a="1"/>
  <c r="NW27" i="87" s="1"/>
  <c r="OD16" i="87" a="1"/>
  <c r="OD16" i="87" s="1"/>
  <c r="OC16" i="87" a="1"/>
  <c r="OC16" i="87" s="1"/>
  <c r="NV16" i="87" a="1"/>
  <c r="NV16" i="87" s="1"/>
  <c r="NU16" i="87"/>
  <c r="NX16" i="87" a="1"/>
  <c r="NX16" i="87" s="1"/>
  <c r="OB16" i="87" a="1"/>
  <c r="OB16" i="87" s="1"/>
  <c r="NS16" i="87"/>
  <c r="NQ16" i="87"/>
  <c r="NM16" i="87"/>
  <c r="NM537" i="87"/>
  <c r="OL529" i="87"/>
  <c r="NZ529" i="87"/>
  <c r="OO529" i="87"/>
  <c r="OF529" i="87"/>
  <c r="OE529" i="87"/>
  <c r="OA529" i="87"/>
  <c r="OJ529" i="87"/>
  <c r="OI529" i="87"/>
  <c r="ON529" i="87"/>
  <c r="OG529" i="87"/>
  <c r="NY529" i="87"/>
  <c r="NM521" i="87"/>
  <c r="OL513" i="87"/>
  <c r="NZ513" i="87"/>
  <c r="OF513" i="87"/>
  <c r="OE513" i="87"/>
  <c r="OA513" i="87"/>
  <c r="ON513" i="87"/>
  <c r="OJ513" i="87"/>
  <c r="OI513" i="87"/>
  <c r="OO513" i="87"/>
  <c r="OH513" i="87"/>
  <c r="OR513" i="87" s="1"/>
  <c r="OG513" i="87"/>
  <c r="NY513" i="87"/>
  <c r="NM505" i="87"/>
  <c r="OL497" i="87"/>
  <c r="NZ497" i="87"/>
  <c r="OF497" i="87"/>
  <c r="OE497" i="87"/>
  <c r="OA497" i="87"/>
  <c r="OO497" i="87"/>
  <c r="OJ497" i="87"/>
  <c r="OI497" i="87"/>
  <c r="ON497" i="87"/>
  <c r="OH497" i="87"/>
  <c r="OR497" i="87" s="1"/>
  <c r="OG497" i="87"/>
  <c r="OK497" i="87"/>
  <c r="NZ489" i="87"/>
  <c r="ON489" i="87"/>
  <c r="OJ489" i="87"/>
  <c r="OI489" i="87"/>
  <c r="OF489" i="87"/>
  <c r="OL489" i="87"/>
  <c r="OK489" i="87"/>
  <c r="OG489" i="87"/>
  <c r="NY489" i="87"/>
  <c r="OH489" i="87"/>
  <c r="OR489" i="87" s="1"/>
  <c r="OE489" i="87"/>
  <c r="OA489" i="87"/>
  <c r="OL481" i="87"/>
  <c r="NZ481" i="87"/>
  <c r="ON481" i="87"/>
  <c r="OF481" i="87"/>
  <c r="OE481" i="87"/>
  <c r="OA481" i="87"/>
  <c r="OJ481" i="87"/>
  <c r="OI481" i="87"/>
  <c r="OO481" i="87"/>
  <c r="OH481" i="87"/>
  <c r="OR481" i="87" s="1"/>
  <c r="NY481" i="87"/>
  <c r="OG481" i="87"/>
  <c r="OK481" i="87"/>
  <c r="NZ473" i="87"/>
  <c r="OO473" i="87"/>
  <c r="OL473" i="87"/>
  <c r="OJ473" i="87"/>
  <c r="OI473" i="87"/>
  <c r="ON473" i="87"/>
  <c r="OK473" i="87"/>
  <c r="OE473" i="87"/>
  <c r="NY473" i="87"/>
  <c r="OF473" i="87"/>
  <c r="OL465" i="87"/>
  <c r="NZ465" i="87"/>
  <c r="OO465" i="87"/>
  <c r="OF465" i="87"/>
  <c r="OE465" i="87"/>
  <c r="OA465" i="87"/>
  <c r="OJ465" i="87"/>
  <c r="OI465" i="87"/>
  <c r="OG465" i="87"/>
  <c r="ON465" i="87"/>
  <c r="OH465" i="87"/>
  <c r="OR465" i="87" s="1"/>
  <c r="NY465" i="87"/>
  <c r="NZ457" i="87"/>
  <c r="OJ457" i="87"/>
  <c r="OI457" i="87"/>
  <c r="ON457" i="87"/>
  <c r="OO457" i="87"/>
  <c r="OG457" i="87"/>
  <c r="OK457" i="87"/>
  <c r="OF457" i="87"/>
  <c r="OE457" i="87"/>
  <c r="NY457" i="87"/>
  <c r="NM449" i="87"/>
  <c r="NZ441" i="87"/>
  <c r="OJ441" i="87"/>
  <c r="OI441" i="87"/>
  <c r="OO441" i="87"/>
  <c r="OL441" i="87"/>
  <c r="ON441" i="87"/>
  <c r="OK441" i="87"/>
  <c r="OE441" i="87"/>
  <c r="OA441" i="87"/>
  <c r="OH441" i="87"/>
  <c r="OR441" i="87" s="1"/>
  <c r="OF441" i="87"/>
  <c r="OG441" i="87"/>
  <c r="NM433" i="87"/>
  <c r="NM425" i="87"/>
  <c r="NM417" i="87"/>
  <c r="NZ409" i="87"/>
  <c r="OO409" i="87"/>
  <c r="OL409" i="87"/>
  <c r="OJ409" i="87"/>
  <c r="OI409" i="87"/>
  <c r="OK409" i="87"/>
  <c r="ON409" i="87"/>
  <c r="OE409" i="87"/>
  <c r="OG409" i="87"/>
  <c r="NY409" i="87"/>
  <c r="OL401" i="87"/>
  <c r="OE401" i="87"/>
  <c r="ON401" i="87"/>
  <c r="NM393" i="87"/>
  <c r="OL385" i="87"/>
  <c r="NZ385" i="87"/>
  <c r="OF385" i="87"/>
  <c r="OE385" i="87"/>
  <c r="OA385" i="87"/>
  <c r="ON385" i="87"/>
  <c r="OJ385" i="87"/>
  <c r="OI385" i="87"/>
  <c r="OO385" i="87"/>
  <c r="OH385" i="87"/>
  <c r="OR385" i="87" s="1"/>
  <c r="OG385" i="87"/>
  <c r="NZ377" i="87"/>
  <c r="OJ377" i="87"/>
  <c r="OI377" i="87"/>
  <c r="OO377" i="87"/>
  <c r="OL377" i="87"/>
  <c r="OS377" i="87" s="1"/>
  <c r="OK377" i="87"/>
  <c r="OE377" i="87"/>
  <c r="OA377" i="87"/>
  <c r="ON377" i="87"/>
  <c r="OH377" i="87"/>
  <c r="OR377" i="87" s="1"/>
  <c r="OL369" i="87"/>
  <c r="NZ369" i="87"/>
  <c r="OF369" i="87"/>
  <c r="OE369" i="87"/>
  <c r="OA369" i="87"/>
  <c r="OO369" i="87"/>
  <c r="OJ369" i="87"/>
  <c r="OI369" i="87"/>
  <c r="ON369" i="87"/>
  <c r="OH369" i="87"/>
  <c r="OR369" i="87" s="1"/>
  <c r="OG369" i="87"/>
  <c r="OK369" i="87"/>
  <c r="NY369" i="87"/>
  <c r="NZ361" i="87"/>
  <c r="ON361" i="87"/>
  <c r="OJ361" i="87"/>
  <c r="OI361" i="87"/>
  <c r="OF361" i="87"/>
  <c r="OL361" i="87"/>
  <c r="OK361" i="87"/>
  <c r="OG361" i="87"/>
  <c r="NY361" i="87"/>
  <c r="OO361" i="87"/>
  <c r="OH361" i="87"/>
  <c r="OR361" i="87" s="1"/>
  <c r="OE361" i="87"/>
  <c r="OL353" i="87"/>
  <c r="NZ353" i="87"/>
  <c r="ON353" i="87"/>
  <c r="OF353" i="87"/>
  <c r="OE353" i="87"/>
  <c r="OA353" i="87"/>
  <c r="OJ353" i="87"/>
  <c r="OI353" i="87"/>
  <c r="OO353" i="87"/>
  <c r="OH353" i="87"/>
  <c r="OR353" i="87" s="1"/>
  <c r="NY353" i="87"/>
  <c r="OG353" i="87"/>
  <c r="OK353" i="87"/>
  <c r="NZ345" i="87"/>
  <c r="OO345" i="87"/>
  <c r="OL345" i="87"/>
  <c r="OJ345" i="87"/>
  <c r="OI345" i="87"/>
  <c r="ON345" i="87"/>
  <c r="OK345" i="87"/>
  <c r="OE345" i="87"/>
  <c r="OA345" i="87"/>
  <c r="OF345" i="87"/>
  <c r="OL337" i="87"/>
  <c r="NZ337" i="87"/>
  <c r="OO337" i="87"/>
  <c r="OF337" i="87"/>
  <c r="OE337" i="87"/>
  <c r="OA337" i="87"/>
  <c r="OJ337" i="87"/>
  <c r="OI337" i="87"/>
  <c r="OG337" i="87"/>
  <c r="ON337" i="87"/>
  <c r="OH337" i="87"/>
  <c r="OR337" i="87" s="1"/>
  <c r="NM329" i="87"/>
  <c r="NM321" i="87"/>
  <c r="NZ313" i="87"/>
  <c r="OJ313" i="87"/>
  <c r="OI313" i="87"/>
  <c r="OO313" i="87"/>
  <c r="OL313" i="87"/>
  <c r="ON313" i="87"/>
  <c r="OK313" i="87"/>
  <c r="OE313" i="87"/>
  <c r="OA313" i="87"/>
  <c r="OH313" i="87"/>
  <c r="OR313" i="87" s="1"/>
  <c r="OF313" i="87"/>
  <c r="NY313" i="87"/>
  <c r="OG313" i="87"/>
  <c r="NM305" i="87"/>
  <c r="NM297" i="87"/>
  <c r="OL289" i="87"/>
  <c r="NZ289" i="87"/>
  <c r="ON289" i="87"/>
  <c r="OF289" i="87"/>
  <c r="OE289" i="87"/>
  <c r="OA289" i="87"/>
  <c r="OJ289" i="87"/>
  <c r="OI289" i="87"/>
  <c r="OH289" i="87"/>
  <c r="OR289" i="87" s="1"/>
  <c r="NY289" i="87"/>
  <c r="OO289" i="87"/>
  <c r="OK289" i="87"/>
  <c r="NM281" i="87"/>
  <c r="NM273" i="87"/>
  <c r="NM265" i="87"/>
  <c r="NM257" i="87"/>
  <c r="NM249" i="87"/>
  <c r="OL241" i="87"/>
  <c r="NZ241" i="87"/>
  <c r="OF241" i="87"/>
  <c r="OE241" i="87"/>
  <c r="OA241" i="87"/>
  <c r="OO241" i="87"/>
  <c r="OJ241" i="87"/>
  <c r="OI241" i="87"/>
  <c r="ON241" i="87"/>
  <c r="OH241" i="87"/>
  <c r="OR241" i="87" s="1"/>
  <c r="OG241" i="87"/>
  <c r="OK241" i="87"/>
  <c r="NZ233" i="87"/>
  <c r="ON233" i="87"/>
  <c r="OJ233" i="87"/>
  <c r="OI233" i="87"/>
  <c r="OF233" i="87"/>
  <c r="OL233" i="87"/>
  <c r="OK233" i="87"/>
  <c r="OG233" i="87"/>
  <c r="NY233" i="87"/>
  <c r="OO233" i="87"/>
  <c r="OH233" i="87"/>
  <c r="OR233" i="87" s="1"/>
  <c r="OE233" i="87"/>
  <c r="OA233" i="87"/>
  <c r="NM225" i="87"/>
  <c r="NZ217" i="87"/>
  <c r="OO217" i="87"/>
  <c r="OL217" i="87"/>
  <c r="OJ217" i="87"/>
  <c r="OI217" i="87"/>
  <c r="OK217" i="87"/>
  <c r="ON217" i="87"/>
  <c r="OE217" i="87"/>
  <c r="NY217" i="87"/>
  <c r="OF217" i="87"/>
  <c r="OL209" i="87"/>
  <c r="NZ209" i="87"/>
  <c r="OO209" i="87"/>
  <c r="OF209" i="87"/>
  <c r="OE209" i="87"/>
  <c r="OA209" i="87"/>
  <c r="OK209" i="87"/>
  <c r="OJ209" i="87"/>
  <c r="OI209" i="87"/>
  <c r="OG209" i="87"/>
  <c r="ON209" i="87"/>
  <c r="OH209" i="87"/>
  <c r="OR209" i="87" s="1"/>
  <c r="NY209" i="87"/>
  <c r="NZ201" i="87"/>
  <c r="OJ201" i="87"/>
  <c r="OI201" i="87"/>
  <c r="ON201" i="87"/>
  <c r="OO201" i="87"/>
  <c r="OK201" i="87"/>
  <c r="OG201" i="87"/>
  <c r="OF201" i="87"/>
  <c r="OE201" i="87"/>
  <c r="NY201" i="87"/>
  <c r="OL193" i="87"/>
  <c r="NZ193" i="87"/>
  <c r="OF193" i="87"/>
  <c r="OE193" i="87"/>
  <c r="OA193" i="87"/>
  <c r="ON193" i="87"/>
  <c r="OJ193" i="87"/>
  <c r="OI193" i="87"/>
  <c r="OH193" i="87"/>
  <c r="OR193" i="87" s="1"/>
  <c r="OO193" i="87"/>
  <c r="OK193" i="87"/>
  <c r="NZ185" i="87"/>
  <c r="OK185" i="87"/>
  <c r="OJ185" i="87"/>
  <c r="OI185" i="87"/>
  <c r="OO185" i="87"/>
  <c r="OL185" i="87"/>
  <c r="ON185" i="87"/>
  <c r="OE185" i="87"/>
  <c r="OA185" i="87"/>
  <c r="OH185" i="87"/>
  <c r="OR185" i="87" s="1"/>
  <c r="OF185" i="87"/>
  <c r="OG185" i="87"/>
  <c r="OL177" i="87"/>
  <c r="NZ177" i="87"/>
  <c r="OK177" i="87"/>
  <c r="OF177" i="87"/>
  <c r="OE177" i="87"/>
  <c r="OA177" i="87"/>
  <c r="OO177" i="87"/>
  <c r="OJ177" i="87"/>
  <c r="OI177" i="87"/>
  <c r="OH177" i="87"/>
  <c r="OR177" i="87" s="1"/>
  <c r="OG177" i="87"/>
  <c r="NM169" i="87"/>
  <c r="OL161" i="87"/>
  <c r="NZ161" i="87"/>
  <c r="ON161" i="87"/>
  <c r="OF161" i="87"/>
  <c r="OE161" i="87"/>
  <c r="OA161" i="87"/>
  <c r="OJ161" i="87"/>
  <c r="OI161" i="87"/>
  <c r="OH161" i="87"/>
  <c r="OR161" i="87" s="1"/>
  <c r="NY161" i="87"/>
  <c r="OK161" i="87"/>
  <c r="NZ153" i="87"/>
  <c r="OO153" i="87"/>
  <c r="OL153" i="87"/>
  <c r="OJ153" i="87"/>
  <c r="OI153" i="87"/>
  <c r="OK153" i="87"/>
  <c r="ON153" i="87"/>
  <c r="OE153" i="87"/>
  <c r="OG153" i="87"/>
  <c r="NY153" i="87"/>
  <c r="NM145" i="87"/>
  <c r="NM137" i="87"/>
  <c r="NZ129" i="87"/>
  <c r="ON129" i="87"/>
  <c r="OK129" i="87"/>
  <c r="NZ121" i="87"/>
  <c r="OK121" i="87"/>
  <c r="OJ121" i="87"/>
  <c r="OI121" i="87"/>
  <c r="OO121" i="87"/>
  <c r="OL121" i="87"/>
  <c r="OE121" i="87"/>
  <c r="OA121" i="87"/>
  <c r="OH121" i="87"/>
  <c r="OR121" i="87" s="1"/>
  <c r="NM113" i="87"/>
  <c r="NZ105" i="87"/>
  <c r="ON105" i="87"/>
  <c r="OJ105" i="87"/>
  <c r="OI105" i="87"/>
  <c r="OF105" i="87"/>
  <c r="OL105" i="87"/>
  <c r="OG105" i="87"/>
  <c r="NY105" i="87"/>
  <c r="OK105" i="87"/>
  <c r="OH105" i="87"/>
  <c r="OR105" i="87" s="1"/>
  <c r="OE105" i="87"/>
  <c r="NM97" i="87"/>
  <c r="NM89" i="87"/>
  <c r="OL81" i="87"/>
  <c r="NZ81" i="87"/>
  <c r="OO81" i="87"/>
  <c r="OF81" i="87"/>
  <c r="OE81" i="87"/>
  <c r="OA81" i="87"/>
  <c r="OK81" i="87"/>
  <c r="OJ81" i="87"/>
  <c r="OI81" i="87"/>
  <c r="OG81" i="87"/>
  <c r="ON81" i="87"/>
  <c r="OH81" i="87"/>
  <c r="OR81" i="87" s="1"/>
  <c r="NZ73" i="87"/>
  <c r="OJ73" i="87"/>
  <c r="OI73" i="87"/>
  <c r="ON73" i="87"/>
  <c r="OO73" i="87"/>
  <c r="OK73" i="87"/>
  <c r="OG73" i="87"/>
  <c r="OF73" i="87"/>
  <c r="OL73" i="87"/>
  <c r="OE73" i="87"/>
  <c r="OA73" i="87"/>
  <c r="OL65" i="87"/>
  <c r="NZ65" i="87"/>
  <c r="OF65" i="87"/>
  <c r="OE65" i="87"/>
  <c r="OA65" i="87"/>
  <c r="ON65" i="87"/>
  <c r="OJ65" i="87"/>
  <c r="OI65" i="87"/>
  <c r="OH65" i="87"/>
  <c r="OR65" i="87" s="1"/>
  <c r="OO65" i="87"/>
  <c r="OK65" i="87"/>
  <c r="NY65" i="87"/>
  <c r="NM57" i="87"/>
  <c r="OL49" i="87"/>
  <c r="NZ49" i="87"/>
  <c r="OK49" i="87"/>
  <c r="OF49" i="87"/>
  <c r="OE49" i="87"/>
  <c r="OA49" i="87"/>
  <c r="OO49" i="87"/>
  <c r="OJ49" i="87"/>
  <c r="OI49" i="87"/>
  <c r="OH49" i="87"/>
  <c r="OR49" i="87" s="1"/>
  <c r="OG49" i="87"/>
  <c r="ON49" i="87"/>
  <c r="NY49" i="87"/>
  <c r="NM41" i="87"/>
  <c r="NM33" i="87"/>
  <c r="NM25" i="87"/>
  <c r="OL17" i="87"/>
  <c r="NZ17" i="87"/>
  <c r="OO17" i="87"/>
  <c r="OF17" i="87"/>
  <c r="OE17" i="87"/>
  <c r="OA17" i="87"/>
  <c r="OK17" i="87"/>
  <c r="OJ17" i="87"/>
  <c r="OI17" i="87"/>
  <c r="ON17" i="87"/>
  <c r="OG17" i="87"/>
  <c r="OH17" i="87"/>
  <c r="OR17" i="87" s="1"/>
  <c r="NY17" i="87"/>
  <c r="NZ9" i="87"/>
  <c r="OJ9" i="87"/>
  <c r="OI9" i="87"/>
  <c r="ON9" i="87"/>
  <c r="OG9" i="87"/>
  <c r="OO9" i="87"/>
  <c r="OK9" i="87"/>
  <c r="OF9" i="87"/>
  <c r="NY9" i="87"/>
  <c r="NQ525" i="87"/>
  <c r="NQ509" i="87"/>
  <c r="NQ501" i="87"/>
  <c r="NQ485" i="87"/>
  <c r="NQ477" i="87"/>
  <c r="NQ469" i="87"/>
  <c r="NQ461" i="87"/>
  <c r="NQ453" i="87"/>
  <c r="NQ437" i="87"/>
  <c r="NQ429" i="87"/>
  <c r="NQ397" i="87"/>
  <c r="NQ389" i="87"/>
  <c r="NQ381" i="87"/>
  <c r="NQ373" i="87"/>
  <c r="NQ365" i="87"/>
  <c r="NQ357" i="87"/>
  <c r="NQ349" i="87"/>
  <c r="NQ341" i="87"/>
  <c r="NQ325" i="87"/>
  <c r="NQ309" i="87"/>
  <c r="NQ301" i="87"/>
  <c r="NQ293" i="87"/>
  <c r="NQ285" i="87"/>
  <c r="NQ277" i="87"/>
  <c r="NQ261" i="87"/>
  <c r="NQ245" i="87"/>
  <c r="NQ237" i="87"/>
  <c r="NQ229" i="87"/>
  <c r="NQ197" i="87"/>
  <c r="NQ189" i="87"/>
  <c r="NQ181" i="87"/>
  <c r="NQ173" i="87"/>
  <c r="NQ165" i="87"/>
  <c r="NQ149" i="87"/>
  <c r="NQ125" i="87"/>
  <c r="NQ85" i="87"/>
  <c r="NQ77" i="87"/>
  <c r="NQ61" i="87"/>
  <c r="NQ37" i="87"/>
  <c r="NQ29" i="87"/>
  <c r="NQ13" i="87"/>
  <c r="NQ5" i="87"/>
  <c r="NR519" i="87"/>
  <c r="NR511" i="87"/>
  <c r="NR503" i="87"/>
  <c r="NR495" i="87"/>
  <c r="NR487" i="87"/>
  <c r="NR479" i="87"/>
  <c r="NR471" i="87"/>
  <c r="NR455" i="87"/>
  <c r="NR447" i="87"/>
  <c r="NR439" i="87"/>
  <c r="NR431" i="87"/>
  <c r="NR423" i="87"/>
  <c r="NR407" i="87"/>
  <c r="NR399" i="87"/>
  <c r="NR391" i="87"/>
  <c r="NR383" i="87"/>
  <c r="NR375" i="87"/>
  <c r="NR359" i="87"/>
  <c r="NR343" i="87"/>
  <c r="NR335" i="87"/>
  <c r="NR319" i="87"/>
  <c r="NR311" i="87"/>
  <c r="NR303" i="87"/>
  <c r="NR295" i="87"/>
  <c r="NR287" i="87"/>
  <c r="NR271" i="87"/>
  <c r="NR263" i="87"/>
  <c r="NR255" i="87"/>
  <c r="NR247" i="87"/>
  <c r="NR239" i="87"/>
  <c r="NR231" i="87"/>
  <c r="NR223" i="87"/>
  <c r="NR215" i="87"/>
  <c r="NR207" i="87"/>
  <c r="NR199" i="87"/>
  <c r="NR191" i="87"/>
  <c r="NR183" i="87"/>
  <c r="NR175" i="87"/>
  <c r="NR159" i="87"/>
  <c r="NR143" i="87"/>
  <c r="NR135" i="87"/>
  <c r="NR119" i="87"/>
  <c r="NR103" i="87"/>
  <c r="NR87" i="87"/>
  <c r="NR79" i="87"/>
  <c r="NR71" i="87"/>
  <c r="NR63" i="87"/>
  <c r="NR55" i="87"/>
  <c r="NR47" i="87"/>
  <c r="NR39" i="87"/>
  <c r="NR31" i="87"/>
  <c r="NR15" i="87"/>
  <c r="NR7" i="87"/>
  <c r="NS537" i="87"/>
  <c r="NS521" i="87"/>
  <c r="NS505" i="87"/>
  <c r="NS449" i="87"/>
  <c r="NS433" i="87"/>
  <c r="NS425" i="87"/>
  <c r="NS417" i="87"/>
  <c r="NS393" i="87"/>
  <c r="NS329" i="87"/>
  <c r="NS321" i="87"/>
  <c r="NS305" i="87"/>
  <c r="NS297" i="87"/>
  <c r="NS281" i="87"/>
  <c r="NS273" i="87"/>
  <c r="NS265" i="87"/>
  <c r="NS257" i="87"/>
  <c r="NS249" i="87"/>
  <c r="NS225" i="87"/>
  <c r="NS169" i="87"/>
  <c r="NS145" i="87"/>
  <c r="NS137" i="87"/>
  <c r="NS113" i="87"/>
  <c r="NS97" i="87"/>
  <c r="NS89" i="87"/>
  <c r="NS57" i="87"/>
  <c r="NS41" i="87"/>
  <c r="NS33" i="87"/>
  <c r="NS25" i="87"/>
  <c r="NT539" i="87"/>
  <c r="NT531" i="87"/>
  <c r="NT523" i="87"/>
  <c r="NT515" i="87"/>
  <c r="NT499" i="87"/>
  <c r="NT491" i="87"/>
  <c r="NT483" i="87"/>
  <c r="NT475" i="87"/>
  <c r="NT467" i="87"/>
  <c r="NT447" i="87"/>
  <c r="NT436" i="87"/>
  <c r="NT425" i="87"/>
  <c r="NT404" i="87"/>
  <c r="NT393" i="87"/>
  <c r="NT383" i="87"/>
  <c r="NT372" i="87"/>
  <c r="NT340" i="87"/>
  <c r="NT329" i="87"/>
  <c r="NT319" i="87"/>
  <c r="NT297" i="87"/>
  <c r="NT287" i="87"/>
  <c r="NT276" i="87"/>
  <c r="NT265" i="87"/>
  <c r="NT255" i="87"/>
  <c r="NT244" i="87"/>
  <c r="NT233" i="87"/>
  <c r="NT223" i="87"/>
  <c r="NT212" i="87"/>
  <c r="NT191" i="87"/>
  <c r="NT169" i="87"/>
  <c r="NT159" i="87"/>
  <c r="NT148" i="87"/>
  <c r="NT137" i="87"/>
  <c r="NT63" i="87"/>
  <c r="NT52" i="87"/>
  <c r="NT41" i="87"/>
  <c r="NT31" i="87"/>
  <c r="NT20" i="87"/>
  <c r="NU537" i="87"/>
  <c r="NU515" i="87"/>
  <c r="NU505" i="87"/>
  <c r="NU483" i="87"/>
  <c r="NU462" i="87"/>
  <c r="NU451" i="87"/>
  <c r="NU419" i="87"/>
  <c r="NU398" i="87"/>
  <c r="NU366" i="87"/>
  <c r="NU355" i="87"/>
  <c r="NU323" i="87"/>
  <c r="NU302" i="87"/>
  <c r="NU291" i="87"/>
  <c r="NU281" i="87"/>
  <c r="NU270" i="87"/>
  <c r="NU249" i="87"/>
  <c r="NU163" i="87"/>
  <c r="NU131" i="87"/>
  <c r="NU89" i="87"/>
  <c r="NU63" i="87"/>
  <c r="NU35" i="87"/>
  <c r="NU21" i="87"/>
  <c r="NU7" i="87"/>
  <c r="NW14" i="87" a="1"/>
  <c r="NW14" i="87" s="1"/>
  <c r="NZ14" i="87" s="1"/>
  <c r="NX18" i="87" a="1"/>
  <c r="NX18" i="87" s="1"/>
  <c r="NX22" i="87" a="1"/>
  <c r="NX22" i="87" s="1"/>
  <c r="NV27" i="87" a="1"/>
  <c r="NV27" i="87" s="1"/>
  <c r="NV31" i="87" a="1"/>
  <c r="NV31" i="87" s="1"/>
  <c r="NW35" i="87" a="1"/>
  <c r="NW35" i="87" s="1"/>
  <c r="NW39" i="87" a="1"/>
  <c r="NW39" i="87" s="1"/>
  <c r="NV47" i="87" a="1"/>
  <c r="NV47" i="87" s="1"/>
  <c r="NV51" i="87" a="1"/>
  <c r="NV51" i="87" s="1"/>
  <c r="NV55" i="87" a="1"/>
  <c r="NV55" i="87" s="1"/>
  <c r="NX62" i="87" a="1"/>
  <c r="NX62" i="87" s="1"/>
  <c r="NW66" i="87" a="1"/>
  <c r="NW66" i="87" s="1"/>
  <c r="NV70" i="87" a="1"/>
  <c r="NV70" i="87" s="1"/>
  <c r="NZ70" i="87" s="1"/>
  <c r="NV90" i="87" a="1"/>
  <c r="NV90" i="87" s="1"/>
  <c r="NX104" i="87" a="1"/>
  <c r="NX104" i="87" s="1"/>
  <c r="NX132" i="87" a="1"/>
  <c r="NX132" i="87" s="1"/>
  <c r="NX137" i="87" a="1"/>
  <c r="NX137" i="87" s="1"/>
  <c r="NW147" i="87" a="1"/>
  <c r="NW147" i="87" s="1"/>
  <c r="NX176" i="87" a="1"/>
  <c r="NX176" i="87" s="1"/>
  <c r="NV187" i="87" a="1"/>
  <c r="NV187" i="87" s="1"/>
  <c r="NX191" i="87" a="1"/>
  <c r="NX191" i="87" s="1"/>
  <c r="NX211" i="87" a="1"/>
  <c r="NX211" i="87" s="1"/>
  <c r="NX216" i="87" a="1"/>
  <c r="NX216" i="87" s="1"/>
  <c r="NV236" i="87" a="1"/>
  <c r="NV236" i="87" s="1"/>
  <c r="NV251" i="87" a="1"/>
  <c r="NV251" i="87" s="1"/>
  <c r="NX255" i="87" a="1"/>
  <c r="NX255" i="87" s="1"/>
  <c r="NX265" i="87" a="1"/>
  <c r="NX265" i="87" s="1"/>
  <c r="NW271" i="87" a="1"/>
  <c r="NW271" i="87" s="1"/>
  <c r="NX276" i="87" a="1"/>
  <c r="NX276" i="87" s="1"/>
  <c r="NV287" i="87" a="1"/>
  <c r="NV287" i="87" s="1"/>
  <c r="NW324" i="87" a="1"/>
  <c r="NW324" i="87" s="1"/>
  <c r="NV335" i="87" a="1"/>
  <c r="NV335" i="87" s="1"/>
  <c r="NV339" i="87" a="1"/>
  <c r="NV339" i="87" s="1"/>
  <c r="NX343" i="87" a="1"/>
  <c r="NX343" i="87" s="1"/>
  <c r="NV349" i="87" a="1"/>
  <c r="NV349" i="87" s="1"/>
  <c r="NW359" i="87" a="1"/>
  <c r="NW359" i="87" s="1"/>
  <c r="NV365" i="87" a="1"/>
  <c r="NV365" i="87" s="1"/>
  <c r="NX370" i="87" a="1"/>
  <c r="NX370" i="87" s="1"/>
  <c r="NW375" i="87" a="1"/>
  <c r="NW375" i="87" s="1"/>
  <c r="NV381" i="87" a="1"/>
  <c r="NV381" i="87" s="1"/>
  <c r="NX391" i="87" a="1"/>
  <c r="NX391" i="87" s="1"/>
  <c r="NW402" i="87" a="1"/>
  <c r="NW402" i="87" s="1"/>
  <c r="NW407" i="87" a="1"/>
  <c r="NW407" i="87" s="1"/>
  <c r="NX412" i="87" a="1"/>
  <c r="NX412" i="87" s="1"/>
  <c r="NV418" i="87" a="1"/>
  <c r="NV418" i="87" s="1"/>
  <c r="NW422" i="87" a="1"/>
  <c r="NW422" i="87" s="1"/>
  <c r="NX432" i="87" a="1"/>
  <c r="NX432" i="87" s="1"/>
  <c r="NV437" i="87" a="1"/>
  <c r="NV437" i="87" s="1"/>
  <c r="NV447" i="87" a="1"/>
  <c r="NV447" i="87" s="1"/>
  <c r="NX451" i="87" a="1"/>
  <c r="NX451" i="87" s="1"/>
  <c r="NV468" i="87" a="1"/>
  <c r="NV468" i="87" s="1"/>
  <c r="NX487" i="87" a="1"/>
  <c r="NX487" i="87" s="1"/>
  <c r="NV503" i="87" a="1"/>
  <c r="NV503" i="87" s="1"/>
  <c r="NX512" i="87" a="1"/>
  <c r="NX512" i="87" s="1"/>
  <c r="NX523" i="87" a="1"/>
  <c r="NX523" i="87" s="1"/>
  <c r="NX528" i="87" a="1"/>
  <c r="NX528" i="87" s="1"/>
  <c r="NX538" i="87" a="1"/>
  <c r="NX538" i="87" s="1"/>
  <c r="NY526" i="87"/>
  <c r="NY506" i="87"/>
  <c r="NY486" i="87"/>
  <c r="NY430" i="87"/>
  <c r="NY241" i="87"/>
  <c r="NY202" i="87"/>
  <c r="NY185" i="87"/>
  <c r="NZ438" i="87"/>
  <c r="NZ342" i="87"/>
  <c r="NZ78" i="87"/>
  <c r="NZ58" i="87"/>
  <c r="OA482" i="87"/>
  <c r="OA445" i="87"/>
  <c r="OA274" i="87"/>
  <c r="OA254" i="87"/>
  <c r="OA217" i="87"/>
  <c r="OA141" i="87"/>
  <c r="OA46" i="87"/>
  <c r="OA26" i="87"/>
  <c r="OA9" i="87"/>
  <c r="OD4" i="87" a="1"/>
  <c r="OD4" i="87" s="1"/>
  <c r="OB13" i="87" a="1"/>
  <c r="OB13" i="87" s="1"/>
  <c r="OD21" i="87" a="1"/>
  <c r="OD21" i="87" s="1"/>
  <c r="OC25" i="87" a="1"/>
  <c r="OC25" i="87" s="1"/>
  <c r="OB36" i="87" a="1"/>
  <c r="OB36" i="87" s="1"/>
  <c r="OC41" i="87" a="1"/>
  <c r="OC41" i="87" s="1"/>
  <c r="OC47" i="87" a="1"/>
  <c r="OC47" i="87" s="1"/>
  <c r="OD52" i="87" a="1"/>
  <c r="OD52" i="87" s="1"/>
  <c r="OB70" i="87" a="1"/>
  <c r="OB70" i="87" s="1"/>
  <c r="OE70" i="87" s="1"/>
  <c r="OB75" i="87" a="1"/>
  <c r="OB75" i="87" s="1"/>
  <c r="OD86" i="87" a="1"/>
  <c r="OD86" i="87" s="1"/>
  <c r="OD97" i="87" a="1"/>
  <c r="OD97" i="87" s="1"/>
  <c r="OC103" i="87" a="1"/>
  <c r="OC103" i="87" s="1"/>
  <c r="OC120" i="87" a="1"/>
  <c r="OC120" i="87" s="1"/>
  <c r="OD125" i="87" a="1"/>
  <c r="OD125" i="87" s="1"/>
  <c r="OB147" i="87" a="1"/>
  <c r="OB147" i="87" s="1"/>
  <c r="OB188" i="87" a="1"/>
  <c r="OB188" i="87" s="1"/>
  <c r="OC199" i="87" a="1"/>
  <c r="OC199" i="87" s="1"/>
  <c r="OD216" i="87" a="1"/>
  <c r="OD216" i="87" s="1"/>
  <c r="OC244" i="87" a="1"/>
  <c r="OC244" i="87" s="1"/>
  <c r="OB250" i="87" a="1"/>
  <c r="OB250" i="87" s="1"/>
  <c r="OB255" i="87" a="1"/>
  <c r="OB255" i="87" s="1"/>
  <c r="OC260" i="87" a="1"/>
  <c r="OC260" i="87" s="1"/>
  <c r="OD275" i="87" a="1"/>
  <c r="OD275" i="87" s="1"/>
  <c r="OC283" i="87" a="1"/>
  <c r="OC283" i="87" s="1"/>
  <c r="OC302" i="87" a="1"/>
  <c r="OC302" i="87" s="1"/>
  <c r="OB315" i="87" a="1"/>
  <c r="OB315" i="87" s="1"/>
  <c r="OC321" i="87" a="1"/>
  <c r="OC321" i="87" s="1"/>
  <c r="OB357" i="87" a="1"/>
  <c r="OB357" i="87" s="1"/>
  <c r="OC365" i="87" a="1"/>
  <c r="OC365" i="87" s="1"/>
  <c r="OC373" i="87" a="1"/>
  <c r="OC373" i="87" s="1"/>
  <c r="OD381" i="87" a="1"/>
  <c r="OD381" i="87" s="1"/>
  <c r="OD389" i="87" a="1"/>
  <c r="OD389" i="87" s="1"/>
  <c r="OD397" i="87" a="1"/>
  <c r="OD397" i="87" s="1"/>
  <c r="OD437" i="87" a="1"/>
  <c r="OD437" i="87" s="1"/>
  <c r="OD461" i="87" a="1"/>
  <c r="OD461" i="87" s="1"/>
  <c r="OC469" i="87" a="1"/>
  <c r="OC469" i="87" s="1"/>
  <c r="OB477" i="87" a="1"/>
  <c r="OB477" i="87" s="1"/>
  <c r="OC492" i="87" a="1"/>
  <c r="OC492" i="87" s="1"/>
  <c r="OD500" i="87" a="1"/>
  <c r="OD500" i="87" s="1"/>
  <c r="OC525" i="87" a="1"/>
  <c r="OC525" i="87" s="1"/>
  <c r="OE421" i="87"/>
  <c r="OE109" i="87"/>
  <c r="OF533" i="87"/>
  <c r="OF334" i="87"/>
  <c r="OF306" i="87"/>
  <c r="OF221" i="87"/>
  <c r="OF106" i="87"/>
  <c r="OF78" i="87"/>
  <c r="OF50" i="87"/>
  <c r="OF21" i="87"/>
  <c r="OG473" i="87"/>
  <c r="OG445" i="87"/>
  <c r="OG217" i="87"/>
  <c r="OG161" i="87"/>
  <c r="OH529" i="87"/>
  <c r="OR529" i="87" s="1"/>
  <c r="OH494" i="87"/>
  <c r="OR494" i="87" s="1"/>
  <c r="OH409" i="87"/>
  <c r="OR409" i="87" s="1"/>
  <c r="OH366" i="87"/>
  <c r="OR366" i="87" s="1"/>
  <c r="OH238" i="87"/>
  <c r="OR238" i="87" s="1"/>
  <c r="OH153" i="87"/>
  <c r="OR153" i="87" s="1"/>
  <c r="OH110" i="87"/>
  <c r="OR110" i="87" s="1"/>
  <c r="OI221" i="87"/>
  <c r="OI93" i="87"/>
  <c r="OJ333" i="87"/>
  <c r="OJ290" i="87"/>
  <c r="OJ205" i="87"/>
  <c r="OJ162" i="87"/>
  <c r="OK529" i="87"/>
  <c r="OK401" i="87"/>
  <c r="OK118" i="87"/>
  <c r="OL201" i="87"/>
  <c r="ON121" i="87"/>
  <c r="OO318" i="87"/>
  <c r="OS333" i="87"/>
  <c r="NC536" i="87"/>
  <c r="NC532" i="87"/>
  <c r="NC528" i="87"/>
  <c r="NC524" i="87"/>
  <c r="NC520" i="87"/>
  <c r="NC516" i="87"/>
  <c r="NC512" i="87"/>
  <c r="NC508" i="87"/>
  <c r="NC504" i="87"/>
  <c r="NC500" i="87"/>
  <c r="NC496" i="87"/>
  <c r="NC492" i="87"/>
  <c r="NC488" i="87"/>
  <c r="NC484" i="87"/>
  <c r="NC480" i="87"/>
  <c r="NC476" i="87"/>
  <c r="NC472" i="87"/>
  <c r="NC468" i="87"/>
  <c r="NC464" i="87"/>
  <c r="NC460" i="87"/>
  <c r="NC456" i="87"/>
  <c r="NC452" i="87"/>
  <c r="NC448" i="87"/>
  <c r="NC444" i="87"/>
  <c r="NC440" i="87"/>
  <c r="NC436" i="87"/>
  <c r="NC432" i="87"/>
  <c r="NC428" i="87"/>
  <c r="NC424" i="87"/>
  <c r="NC420" i="87"/>
  <c r="NC416" i="87"/>
  <c r="NC412" i="87"/>
  <c r="NC408" i="87"/>
  <c r="NC404" i="87"/>
  <c r="NC400" i="87"/>
  <c r="NC396" i="87"/>
  <c r="NC392" i="87"/>
  <c r="NC388" i="87"/>
  <c r="NC384" i="87"/>
  <c r="NC380" i="87"/>
  <c r="NC376" i="87"/>
  <c r="NC372" i="87"/>
  <c r="NC368" i="87"/>
  <c r="NC364" i="87"/>
  <c r="NC360" i="87"/>
  <c r="NC356" i="87"/>
  <c r="NC352" i="87"/>
  <c r="NC348" i="87"/>
  <c r="NC344" i="87"/>
  <c r="NC340" i="87"/>
  <c r="NC336" i="87"/>
  <c r="NC332" i="87"/>
  <c r="NC328" i="87"/>
  <c r="NC324" i="87"/>
  <c r="NC320" i="87"/>
  <c r="NC316" i="87"/>
  <c r="NC312" i="87"/>
  <c r="NC308" i="87"/>
  <c r="NC304" i="87"/>
  <c r="NC300" i="87"/>
  <c r="NC296" i="87"/>
  <c r="NC292" i="87"/>
  <c r="NC288" i="87"/>
  <c r="NC284" i="87"/>
  <c r="NC280" i="87"/>
  <c r="NC276" i="87"/>
  <c r="NC272" i="87"/>
  <c r="NC268" i="87"/>
  <c r="NC264" i="87"/>
  <c r="NC260" i="87"/>
  <c r="NC256" i="87"/>
  <c r="NC252" i="87"/>
  <c r="NC248" i="87"/>
  <c r="NC244" i="87"/>
  <c r="NC240" i="87"/>
  <c r="NC236" i="87"/>
  <c r="NC232" i="87"/>
  <c r="NC228" i="87"/>
  <c r="NC224" i="87"/>
  <c r="NC220" i="87"/>
  <c r="NC216" i="87"/>
  <c r="NC212" i="87"/>
  <c r="NC208" i="87"/>
  <c r="NC204" i="87"/>
  <c r="NC200" i="87"/>
  <c r="NC196" i="87"/>
  <c r="NC192" i="87"/>
  <c r="NC188" i="87"/>
  <c r="NC184" i="87"/>
  <c r="NC180" i="87"/>
  <c r="NC176" i="87"/>
  <c r="NC172" i="87"/>
  <c r="NC168" i="87"/>
  <c r="NC164" i="87"/>
  <c r="NC160" i="87"/>
  <c r="NC156" i="87"/>
  <c r="NC152" i="87"/>
  <c r="NC148" i="87"/>
  <c r="NC144" i="87"/>
  <c r="NC140" i="87"/>
  <c r="NC136" i="87"/>
  <c r="NC132" i="87"/>
  <c r="NC128" i="87"/>
  <c r="NC124" i="87"/>
  <c r="NC120" i="87"/>
  <c r="NC116" i="87"/>
  <c r="NC112" i="87"/>
  <c r="NC108" i="87"/>
  <c r="NC104" i="87"/>
  <c r="NC100" i="87"/>
  <c r="NC96" i="87"/>
  <c r="NC92" i="87"/>
  <c r="NC88" i="87"/>
  <c r="NC84" i="87"/>
  <c r="NC80" i="87"/>
  <c r="NC76" i="87"/>
  <c r="NC72" i="87"/>
  <c r="NC68" i="87"/>
  <c r="NC64" i="87"/>
  <c r="NC60" i="87"/>
  <c r="NC56" i="87"/>
  <c r="NC52" i="87"/>
  <c r="NC48" i="87"/>
  <c r="NC44" i="87"/>
  <c r="NC40" i="87"/>
  <c r="NC36" i="87"/>
  <c r="NC32" i="87"/>
  <c r="NC28" i="87"/>
  <c r="NC24" i="87"/>
  <c r="NC20" i="87"/>
  <c r="NC16" i="87"/>
  <c r="NC12" i="87"/>
  <c r="NC8" i="87"/>
  <c r="NC4" i="87"/>
  <c r="NE536" i="87"/>
  <c r="NE532" i="87"/>
  <c r="NE528" i="87"/>
  <c r="NE524" i="87"/>
  <c r="NE520" i="87"/>
  <c r="NE516" i="87"/>
  <c r="NE512" i="87"/>
  <c r="NE508" i="87"/>
  <c r="NE504" i="87"/>
  <c r="NE500" i="87"/>
  <c r="NE496" i="87"/>
  <c r="NE492" i="87"/>
  <c r="NE488" i="87"/>
  <c r="NE484" i="87"/>
  <c r="NE480" i="87"/>
  <c r="NE476" i="87"/>
  <c r="NE472" i="87"/>
  <c r="NE468" i="87"/>
  <c r="NE464" i="87"/>
  <c r="NE460" i="87"/>
  <c r="NE456" i="87"/>
  <c r="NE452" i="87"/>
  <c r="NE448" i="87"/>
  <c r="NE444" i="87"/>
  <c r="NE440" i="87"/>
  <c r="NE436" i="87"/>
  <c r="NE432" i="87"/>
  <c r="NE428" i="87"/>
  <c r="NE424" i="87"/>
  <c r="NE420" i="87"/>
  <c r="NE416" i="87"/>
  <c r="NE412" i="87"/>
  <c r="NE408" i="87"/>
  <c r="NE404" i="87"/>
  <c r="NE400" i="87"/>
  <c r="NE396" i="87"/>
  <c r="NE392" i="87"/>
  <c r="NE388" i="87"/>
  <c r="NE384" i="87"/>
  <c r="NE380" i="87"/>
  <c r="NE376" i="87"/>
  <c r="NE372" i="87"/>
  <c r="NE368" i="87"/>
  <c r="NE364" i="87"/>
  <c r="NE360" i="87"/>
  <c r="NE356" i="87"/>
  <c r="NE352" i="87"/>
  <c r="NE348" i="87"/>
  <c r="NE344" i="87"/>
  <c r="NE340" i="87"/>
  <c r="NE336" i="87"/>
  <c r="NE332" i="87"/>
  <c r="NE328" i="87"/>
  <c r="NE324" i="87"/>
  <c r="NE320" i="87"/>
  <c r="NE316" i="87"/>
  <c r="NE312" i="87"/>
  <c r="NE308" i="87"/>
  <c r="NE304" i="87"/>
  <c r="NE300" i="87"/>
  <c r="NE296" i="87"/>
  <c r="NE292" i="87"/>
  <c r="NE288" i="87"/>
  <c r="NE284" i="87"/>
  <c r="NE280" i="87"/>
  <c r="NE276" i="87"/>
  <c r="NE272" i="87"/>
  <c r="NE268" i="87"/>
  <c r="NE264" i="87"/>
  <c r="NE260" i="87"/>
  <c r="NE256" i="87"/>
  <c r="NE252" i="87"/>
  <c r="NE248" i="87"/>
  <c r="NE244" i="87"/>
  <c r="NE240" i="87"/>
  <c r="NE236" i="87"/>
  <c r="NE232" i="87"/>
  <c r="NE228" i="87"/>
  <c r="NE224" i="87"/>
  <c r="NE220" i="87"/>
  <c r="NE216" i="87"/>
  <c r="NE212" i="87"/>
  <c r="NE208" i="87"/>
  <c r="NE204" i="87"/>
  <c r="NE200" i="87"/>
  <c r="NE196" i="87"/>
  <c r="NE192" i="87"/>
  <c r="NE188" i="87"/>
  <c r="NE184" i="87"/>
  <c r="NE180" i="87"/>
  <c r="NE176" i="87"/>
  <c r="NE172" i="87"/>
  <c r="NE168" i="87"/>
  <c r="NE164" i="87"/>
  <c r="NE160" i="87"/>
  <c r="NE156" i="87"/>
  <c r="NE152" i="87"/>
  <c r="NE148" i="87"/>
  <c r="NE144" i="87"/>
  <c r="NE140" i="87"/>
  <c r="NE136" i="87"/>
  <c r="NE132" i="87"/>
  <c r="NE128" i="87"/>
  <c r="NE124" i="87"/>
  <c r="NE120" i="87"/>
  <c r="NE116" i="87"/>
  <c r="NE112" i="87"/>
  <c r="NE108" i="87"/>
  <c r="NE104" i="87"/>
  <c r="NE100" i="87"/>
  <c r="NE96" i="87"/>
  <c r="NE92" i="87"/>
  <c r="NE88" i="87"/>
  <c r="NE84" i="87"/>
  <c r="NE80" i="87"/>
  <c r="NE76" i="87"/>
  <c r="NE72" i="87"/>
  <c r="NE68" i="87"/>
  <c r="NE64" i="87"/>
  <c r="NE60" i="87"/>
  <c r="NE56" i="87"/>
  <c r="NE52" i="87"/>
  <c r="NE48" i="87"/>
  <c r="NE44" i="87"/>
  <c r="NE40" i="87"/>
  <c r="NE36" i="87"/>
  <c r="NE32" i="87"/>
  <c r="NE28" i="87"/>
  <c r="NE24" i="87"/>
  <c r="NE20" i="87"/>
  <c r="NE16" i="87"/>
  <c r="NE12" i="87"/>
  <c r="NE8" i="87"/>
  <c r="NE4" i="87"/>
  <c r="OD534" i="87" a="1"/>
  <c r="OD534" i="87" s="1"/>
  <c r="NX534" i="87" a="1"/>
  <c r="NX534" i="87" s="1"/>
  <c r="OC534" i="87" a="1"/>
  <c r="OC534" i="87" s="1"/>
  <c r="NW534" i="87" a="1"/>
  <c r="NW534" i="87" s="1"/>
  <c r="OC530" i="87" a="1"/>
  <c r="OC530" i="87" s="1"/>
  <c r="NX530" i="87" a="1"/>
  <c r="NX530" i="87" s="1"/>
  <c r="NV530" i="87" a="1"/>
  <c r="NV530" i="87" s="1"/>
  <c r="OD530" i="87" a="1"/>
  <c r="OD530" i="87" s="1"/>
  <c r="OB526" i="87" a="1"/>
  <c r="OB526" i="87" s="1"/>
  <c r="NW526" i="87" a="1"/>
  <c r="NW526" i="87" s="1"/>
  <c r="OD526" i="87" a="1"/>
  <c r="OD526" i="87" s="1"/>
  <c r="NX518" i="87" a="1"/>
  <c r="NX518" i="87" s="1"/>
  <c r="OD518" i="87" a="1"/>
  <c r="OD518" i="87" s="1"/>
  <c r="NV518" i="87" a="1"/>
  <c r="NV518" i="87" s="1"/>
  <c r="OC518" i="87" a="1"/>
  <c r="OC518" i="87" s="1"/>
  <c r="OD510" i="87" a="1"/>
  <c r="OD510" i="87" s="1"/>
  <c r="NX510" i="87" a="1"/>
  <c r="NX510" i="87" s="1"/>
  <c r="OB510" i="87" a="1"/>
  <c r="OB510" i="87" s="1"/>
  <c r="OC506" i="87" a="1"/>
  <c r="OC506" i="87" s="1"/>
  <c r="NX506" i="87" a="1"/>
  <c r="NX506" i="87" s="1"/>
  <c r="OD506" i="87" a="1"/>
  <c r="OD506" i="87" s="1"/>
  <c r="NW506" i="87" a="1"/>
  <c r="NW506" i="87" s="1"/>
  <c r="OB506" i="87" a="1"/>
  <c r="OB506" i="87" s="1"/>
  <c r="NV506" i="87" a="1"/>
  <c r="NV506" i="87" s="1"/>
  <c r="OC498" i="87" a="1"/>
  <c r="OC498" i="87" s="1"/>
  <c r="NX498" i="87" a="1"/>
  <c r="NX498" i="87" s="1"/>
  <c r="NW498" i="87" a="1"/>
  <c r="NW498" i="87" s="1"/>
  <c r="OB498" i="87" a="1"/>
  <c r="OB498" i="87" s="1"/>
  <c r="OB494" i="87" a="1"/>
  <c r="OB494" i="87" s="1"/>
  <c r="NW494" i="87" a="1"/>
  <c r="NW494" i="87" s="1"/>
  <c r="OD494" i="87" a="1"/>
  <c r="OD494" i="87" s="1"/>
  <c r="NV494" i="87" a="1"/>
  <c r="NV494" i="87" s="1"/>
  <c r="OC494" i="87" a="1"/>
  <c r="OC494" i="87" s="1"/>
  <c r="OC490" i="87" a="1"/>
  <c r="OC490" i="87" s="1"/>
  <c r="NX490" i="87" a="1"/>
  <c r="NX490" i="87" s="1"/>
  <c r="OB490" i="87" a="1"/>
  <c r="OB490" i="87" s="1"/>
  <c r="NW490" i="87" a="1"/>
  <c r="NW490" i="87" s="1"/>
  <c r="NW486" i="87" a="1"/>
  <c r="NW486" i="87" s="1"/>
  <c r="NX486" i="87" a="1"/>
  <c r="NX486" i="87" s="1"/>
  <c r="OC486" i="87" a="1"/>
  <c r="OC486" i="87" s="1"/>
  <c r="NW482" i="87" a="1"/>
  <c r="NW482" i="87" s="1"/>
  <c r="OD482" i="87" a="1"/>
  <c r="OD482" i="87" s="1"/>
  <c r="OC482" i="87" a="1"/>
  <c r="OC482" i="87" s="1"/>
  <c r="OD478" i="87" a="1"/>
  <c r="OD478" i="87" s="1"/>
  <c r="NX478" i="87" a="1"/>
  <c r="NX478" i="87" s="1"/>
  <c r="OC478" i="87" a="1"/>
  <c r="OC478" i="87" s="1"/>
  <c r="NW478" i="87" a="1"/>
  <c r="NW478" i="87" s="1"/>
  <c r="OB474" i="87" a="1"/>
  <c r="OB474" i="87" s="1"/>
  <c r="NX474" i="87" a="1"/>
  <c r="NX474" i="87" s="1"/>
  <c r="OD474" i="87" a="1"/>
  <c r="OD474" i="87" s="1"/>
  <c r="NW474" i="87" a="1"/>
  <c r="NW474" i="87" s="1"/>
  <c r="OB470" i="87" a="1"/>
  <c r="OB470" i="87" s="1"/>
  <c r="NV470" i="87" a="1"/>
  <c r="NV470" i="87" s="1"/>
  <c r="NW470" i="87" a="1"/>
  <c r="NW470" i="87" s="1"/>
  <c r="OD470" i="87" a="1"/>
  <c r="OD470" i="87" s="1"/>
  <c r="NX470" i="87" a="1"/>
  <c r="NX470" i="87" s="1"/>
  <c r="OB458" i="87" a="1"/>
  <c r="OB458" i="87" s="1"/>
  <c r="NW458" i="87" a="1"/>
  <c r="NW458" i="87" s="1"/>
  <c r="NT458" i="87"/>
  <c r="OC458" i="87" a="1"/>
  <c r="OC458" i="87" s="1"/>
  <c r="NX458" i="87" a="1"/>
  <c r="NX458" i="87" s="1"/>
  <c r="OD454" i="87" a="1"/>
  <c r="OD454" i="87" s="1"/>
  <c r="NW454" i="87" a="1"/>
  <c r="NW454" i="87" s="1"/>
  <c r="NT454" i="87"/>
  <c r="OC454" i="87" a="1"/>
  <c r="OC454" i="87" s="1"/>
  <c r="NX454" i="87" a="1"/>
  <c r="NX454" i="87" s="1"/>
  <c r="OD446" i="87" a="1"/>
  <c r="OD446" i="87" s="1"/>
  <c r="NW446" i="87" a="1"/>
  <c r="NW446" i="87" s="1"/>
  <c r="NV446" i="87" a="1"/>
  <c r="NV446" i="87" s="1"/>
  <c r="NT446" i="87"/>
  <c r="OC446" i="87" a="1"/>
  <c r="OC446" i="87" s="1"/>
  <c r="NX446" i="87" a="1"/>
  <c r="NX446" i="87" s="1"/>
  <c r="OB442" i="87" a="1"/>
  <c r="OB442" i="87" s="1"/>
  <c r="NV442" i="87" a="1"/>
  <c r="NV442" i="87" s="1"/>
  <c r="NT442" i="87"/>
  <c r="OC442" i="87" a="1"/>
  <c r="OC442" i="87" s="1"/>
  <c r="NX442" i="87" a="1"/>
  <c r="NX442" i="87" s="1"/>
  <c r="OD438" i="87" a="1"/>
  <c r="OD438" i="87" s="1"/>
  <c r="NV438" i="87" a="1"/>
  <c r="NV438" i="87" s="1"/>
  <c r="OC438" i="87" a="1"/>
  <c r="OC438" i="87" s="1"/>
  <c r="NT438" i="87"/>
  <c r="OB438" i="87" a="1"/>
  <c r="OB438" i="87" s="1"/>
  <c r="NX438" i="87" a="1"/>
  <c r="NX438" i="87" s="1"/>
  <c r="OB434" i="87" a="1"/>
  <c r="OB434" i="87" s="1"/>
  <c r="NW434" i="87" a="1"/>
  <c r="NW434" i="87" s="1"/>
  <c r="NT434" i="87"/>
  <c r="OD434" i="87" a="1"/>
  <c r="OD434" i="87" s="1"/>
  <c r="NV434" i="87" a="1"/>
  <c r="NV434" i="87" s="1"/>
  <c r="OD430" i="87" a="1"/>
  <c r="OD430" i="87" s="1"/>
  <c r="NW430" i="87" a="1"/>
  <c r="NW430" i="87" s="1"/>
  <c r="NV430" i="87" a="1"/>
  <c r="NV430" i="87" s="1"/>
  <c r="NT430" i="87"/>
  <c r="NX430" i="87" a="1"/>
  <c r="NX430" i="87" s="1"/>
  <c r="OB414" i="87" a="1"/>
  <c r="OB414" i="87" s="1"/>
  <c r="NX414" i="87" a="1"/>
  <c r="NX414" i="87" s="1"/>
  <c r="OC414" i="87" a="1"/>
  <c r="OC414" i="87" s="1"/>
  <c r="NT414" i="87"/>
  <c r="OC406" i="87" a="1"/>
  <c r="OC406" i="87" s="1"/>
  <c r="NV406" i="87" a="1"/>
  <c r="NV406" i="87" s="1"/>
  <c r="OB406" i="87" a="1"/>
  <c r="OB406" i="87" s="1"/>
  <c r="NW406" i="87" a="1"/>
  <c r="NW406" i="87" s="1"/>
  <c r="NT406" i="87"/>
  <c r="OD406" i="87" a="1"/>
  <c r="OD406" i="87" s="1"/>
  <c r="NW390" i="87" a="1"/>
  <c r="NW390" i="87" s="1"/>
  <c r="OC390" i="87" a="1"/>
  <c r="OC390" i="87" s="1"/>
  <c r="NT390" i="87"/>
  <c r="OB390" i="87" a="1"/>
  <c r="OB390" i="87" s="1"/>
  <c r="NV390" i="87" a="1"/>
  <c r="NV390" i="87" s="1"/>
  <c r="OB386" i="87" a="1"/>
  <c r="OB386" i="87" s="1"/>
  <c r="NX386" i="87" a="1"/>
  <c r="NX386" i="87" s="1"/>
  <c r="NT386" i="87"/>
  <c r="OC386" i="87" a="1"/>
  <c r="OC386" i="87" s="1"/>
  <c r="NV386" i="87" a="1"/>
  <c r="NV386" i="87" s="1"/>
  <c r="NX374" i="87" a="1"/>
  <c r="NX374" i="87" s="1"/>
  <c r="NT374" i="87"/>
  <c r="OB374" i="87" a="1"/>
  <c r="OB374" i="87" s="1"/>
  <c r="OD374" i="87" a="1"/>
  <c r="OD374" i="87" s="1"/>
  <c r="NV374" i="87" a="1"/>
  <c r="NV374" i="87" s="1"/>
  <c r="OB358" i="87" a="1"/>
  <c r="OB358" i="87" s="1"/>
  <c r="OC358" i="87" a="1"/>
  <c r="OC358" i="87" s="1"/>
  <c r="NW358" i="87" a="1"/>
  <c r="NW358" i="87" s="1"/>
  <c r="NT358" i="87"/>
  <c r="OD358" i="87" a="1"/>
  <c r="OD358" i="87" s="1"/>
  <c r="NV358" i="87" a="1"/>
  <c r="NV358" i="87" s="1"/>
  <c r="OC354" i="87" a="1"/>
  <c r="OC354" i="87" s="1"/>
  <c r="NW354" i="87" a="1"/>
  <c r="NW354" i="87" s="1"/>
  <c r="NT354" i="87"/>
  <c r="NV354" i="87" a="1"/>
  <c r="NV354" i="87" s="1"/>
  <c r="OD342" i="87" a="1"/>
  <c r="OD342" i="87" s="1"/>
  <c r="NV342" i="87" a="1"/>
  <c r="NV342" i="87" s="1"/>
  <c r="OC342" i="87" a="1"/>
  <c r="OC342" i="87" s="1"/>
  <c r="NT342" i="87"/>
  <c r="NW342" i="87" a="1"/>
  <c r="NW342" i="87" s="1"/>
  <c r="NX334" i="87" a="1"/>
  <c r="NX334" i="87" s="1"/>
  <c r="NT334" i="87"/>
  <c r="OC334" i="87" a="1"/>
  <c r="OC334" i="87" s="1"/>
  <c r="NV334" i="87" a="1"/>
  <c r="NV334" i="87" s="1"/>
  <c r="NV318" i="87" a="1"/>
  <c r="NV318" i="87" s="1"/>
  <c r="OC318" i="87" a="1"/>
  <c r="OC318" i="87" s="1"/>
  <c r="NW318" i="87" a="1"/>
  <c r="NW318" i="87" s="1"/>
  <c r="NT318" i="87"/>
  <c r="OD318" i="87" a="1"/>
  <c r="OD318" i="87" s="1"/>
  <c r="OD314" i="87" a="1"/>
  <c r="OD314" i="87" s="1"/>
  <c r="NX314" i="87" a="1"/>
  <c r="NX314" i="87" s="1"/>
  <c r="NT314" i="87"/>
  <c r="OB314" i="87" a="1"/>
  <c r="OB314" i="87" s="1"/>
  <c r="OC314" i="87" a="1"/>
  <c r="OC314" i="87" s="1"/>
  <c r="NV314" i="87" a="1"/>
  <c r="NV314" i="87" s="1"/>
  <c r="OB310" i="87" a="1"/>
  <c r="OB310" i="87" s="1"/>
  <c r="NX310" i="87" a="1"/>
  <c r="NX310" i="87" s="1"/>
  <c r="NT310" i="87"/>
  <c r="OD310" i="87" a="1"/>
  <c r="OD310" i="87" s="1"/>
  <c r="NV310" i="87" a="1"/>
  <c r="NV310" i="87" s="1"/>
  <c r="OD306" i="87" a="1"/>
  <c r="OD306" i="87" s="1"/>
  <c r="NX306" i="87" a="1"/>
  <c r="NX306" i="87" s="1"/>
  <c r="OC306" i="87" a="1"/>
  <c r="OC306" i="87" s="1"/>
  <c r="NV306" i="87" a="1"/>
  <c r="NV306" i="87" s="1"/>
  <c r="NT306" i="87"/>
  <c r="OB306" i="87" a="1"/>
  <c r="OB306" i="87" s="1"/>
  <c r="OD290" i="87" a="1"/>
  <c r="OD290" i="87" s="1"/>
  <c r="OB290" i="87" a="1"/>
  <c r="OB290" i="87" s="1"/>
  <c r="NT290" i="87"/>
  <c r="NV290" i="87" a="1"/>
  <c r="NV290" i="87" s="1"/>
  <c r="OB274" i="87" a="1"/>
  <c r="OB274" i="87" s="1"/>
  <c r="NX274" i="87" a="1"/>
  <c r="NX274" i="87" s="1"/>
  <c r="NT274" i="87"/>
  <c r="OC274" i="87" a="1"/>
  <c r="OC274" i="87" s="1"/>
  <c r="NV274" i="87" a="1"/>
  <c r="NV274" i="87" s="1"/>
  <c r="OC258" i="87" a="1"/>
  <c r="OC258" i="87" s="1"/>
  <c r="NV258" i="87" a="1"/>
  <c r="NV258" i="87" s="1"/>
  <c r="NX258" i="87" a="1"/>
  <c r="NX258" i="87" s="1"/>
  <c r="NT258" i="87"/>
  <c r="NW258" i="87" a="1"/>
  <c r="NW258" i="87" s="1"/>
  <c r="OD254" i="87" a="1"/>
  <c r="OD254" i="87" s="1"/>
  <c r="NV254" i="87" a="1"/>
  <c r="NV254" i="87" s="1"/>
  <c r="OC254" i="87" a="1"/>
  <c r="OC254" i="87" s="1"/>
  <c r="NT254" i="87"/>
  <c r="OD238" i="87" a="1"/>
  <c r="OD238" i="87" s="1"/>
  <c r="NW238" i="87" a="1"/>
  <c r="NW238" i="87" s="1"/>
  <c r="OB238" i="87" a="1"/>
  <c r="OB238" i="87" s="1"/>
  <c r="NV238" i="87" a="1"/>
  <c r="NV238" i="87" s="1"/>
  <c r="NT238" i="87"/>
  <c r="NX238" i="87" a="1"/>
  <c r="NX238" i="87" s="1"/>
  <c r="OB234" i="87" a="1"/>
  <c r="OB234" i="87" s="1"/>
  <c r="OD234" i="87" a="1"/>
  <c r="OD234" i="87" s="1"/>
  <c r="NV234" i="87" a="1"/>
  <c r="NV234" i="87" s="1"/>
  <c r="NT234" i="87"/>
  <c r="NX234" i="87" a="1"/>
  <c r="NX234" i="87" s="1"/>
  <c r="OC230" i="87" a="1"/>
  <c r="OC230" i="87" s="1"/>
  <c r="NV230" i="87" a="1"/>
  <c r="NV230" i="87" s="1"/>
  <c r="OB230" i="87" a="1"/>
  <c r="OB230" i="87" s="1"/>
  <c r="NT230" i="87"/>
  <c r="OD230" i="87" a="1"/>
  <c r="OD230" i="87" s="1"/>
  <c r="OD218" i="87" a="1"/>
  <c r="OD218" i="87" s="1"/>
  <c r="NW218" i="87" a="1"/>
  <c r="NW218" i="87" s="1"/>
  <c r="NX218" i="87" a="1"/>
  <c r="NX218" i="87" s="1"/>
  <c r="NT218" i="87"/>
  <c r="OB218" i="87" a="1"/>
  <c r="OB218" i="87" s="1"/>
  <c r="NV218" i="87" a="1"/>
  <c r="NV218" i="87" s="1"/>
  <c r="OB214" i="87" a="1"/>
  <c r="OB214" i="87" s="1"/>
  <c r="NW214" i="87" a="1"/>
  <c r="NW214" i="87" s="1"/>
  <c r="NX214" i="87" a="1"/>
  <c r="NX214" i="87" s="1"/>
  <c r="NT214" i="87"/>
  <c r="OC210" i="87" a="1"/>
  <c r="OC210" i="87" s="1"/>
  <c r="NW210" i="87" a="1"/>
  <c r="NW210" i="87" s="1"/>
  <c r="NT210" i="87"/>
  <c r="NX210" i="87" a="1"/>
  <c r="NX210" i="87" s="1"/>
  <c r="OD206" i="87" a="1"/>
  <c r="OD206" i="87" s="1"/>
  <c r="NV206" i="87" a="1"/>
  <c r="NV206" i="87" s="1"/>
  <c r="NW206" i="87" a="1"/>
  <c r="NW206" i="87" s="1"/>
  <c r="NT206" i="87"/>
  <c r="OB202" i="87" a="1"/>
  <c r="OB202" i="87" s="1"/>
  <c r="NV202" i="87" a="1"/>
  <c r="NV202" i="87" s="1"/>
  <c r="NT202" i="87"/>
  <c r="OC198" i="87" a="1"/>
  <c r="OC198" i="87" s="1"/>
  <c r="NV198" i="87" a="1"/>
  <c r="NV198" i="87" s="1"/>
  <c r="NT198" i="87"/>
  <c r="NW194" i="87" a="1"/>
  <c r="NW194" i="87" s="1"/>
  <c r="NT194" i="87"/>
  <c r="OD194" i="87" a="1"/>
  <c r="OD194" i="87" s="1"/>
  <c r="NV194" i="87" a="1"/>
  <c r="NV194" i="87" s="1"/>
  <c r="OD186" i="87" a="1"/>
  <c r="OD186" i="87" s="1"/>
  <c r="NX186" i="87" a="1"/>
  <c r="NX186" i="87" s="1"/>
  <c r="NT186" i="87"/>
  <c r="OC186" i="87" a="1"/>
  <c r="OC186" i="87" s="1"/>
  <c r="NW186" i="87" a="1"/>
  <c r="NW186" i="87" s="1"/>
  <c r="OB182" i="87" a="1"/>
  <c r="OB182" i="87" s="1"/>
  <c r="OC182" i="87" a="1"/>
  <c r="OC182" i="87" s="1"/>
  <c r="NX182" i="87" a="1"/>
  <c r="NX182" i="87" s="1"/>
  <c r="NT182" i="87"/>
  <c r="OC178" i="87" a="1"/>
  <c r="OC178" i="87" s="1"/>
  <c r="NV178" i="87" a="1"/>
  <c r="NV178" i="87" s="1"/>
  <c r="OB178" i="87" a="1"/>
  <c r="OB178" i="87" s="1"/>
  <c r="NW178" i="87" a="1"/>
  <c r="NW178" i="87" s="1"/>
  <c r="NT178" i="87"/>
  <c r="NW174" i="87" a="1"/>
  <c r="NW174" i="87" s="1"/>
  <c r="NT174" i="87"/>
  <c r="OC174" i="87" a="1"/>
  <c r="OC174" i="87" s="1"/>
  <c r="OB170" i="87" a="1"/>
  <c r="OB170" i="87" s="1"/>
  <c r="NX170" i="87" a="1"/>
  <c r="NX170" i="87" s="1"/>
  <c r="OD170" i="87" a="1"/>
  <c r="OD170" i="87" s="1"/>
  <c r="NT170" i="87"/>
  <c r="OC170" i="87" a="1"/>
  <c r="OC170" i="87" s="1"/>
  <c r="NV170" i="87" a="1"/>
  <c r="NV170" i="87" s="1"/>
  <c r="OC162" i="87" a="1"/>
  <c r="OC162" i="87" s="1"/>
  <c r="NT162" i="87"/>
  <c r="NW162" i="87" a="1"/>
  <c r="NW162" i="87" s="1"/>
  <c r="NW158" i="87" a="1"/>
  <c r="NW158" i="87" s="1"/>
  <c r="OB158" i="87" a="1"/>
  <c r="OB158" i="87" s="1"/>
  <c r="NT158" i="87"/>
  <c r="NX142" i="87" a="1"/>
  <c r="NX142" i="87" s="1"/>
  <c r="OC142" i="87" a="1"/>
  <c r="OC142" i="87" s="1"/>
  <c r="NW142" i="87" a="1"/>
  <c r="NW142" i="87" s="1"/>
  <c r="NT142" i="87"/>
  <c r="OB142" i="87" a="1"/>
  <c r="OB142" i="87" s="1"/>
  <c r="NV142" i="87" a="1"/>
  <c r="NV142" i="87" s="1"/>
  <c r="NV118" i="87" a="1"/>
  <c r="NV118" i="87" s="1"/>
  <c r="OB118" i="87" a="1"/>
  <c r="OB118" i="87" s="1"/>
  <c r="NX118" i="87" a="1"/>
  <c r="NX118" i="87" s="1"/>
  <c r="NT118" i="87"/>
  <c r="NW118" i="87" a="1"/>
  <c r="NW118" i="87" s="1"/>
  <c r="OD114" i="87" a="1"/>
  <c r="OD114" i="87" s="1"/>
  <c r="NV114" i="87" a="1"/>
  <c r="NV114" i="87" s="1"/>
  <c r="NT114" i="87"/>
  <c r="NW114" i="87" a="1"/>
  <c r="NW114" i="87" s="1"/>
  <c r="OB110" i="87" a="1"/>
  <c r="OB110" i="87" s="1"/>
  <c r="NX110" i="87" a="1"/>
  <c r="NX110" i="87" s="1"/>
  <c r="NT110" i="87"/>
  <c r="NV110" i="87" a="1"/>
  <c r="NV110" i="87" s="1"/>
  <c r="OC106" i="87" a="1"/>
  <c r="OC106" i="87" s="1"/>
  <c r="NW106" i="87" a="1"/>
  <c r="NW106" i="87" s="1"/>
  <c r="NV106" i="87" a="1"/>
  <c r="NV106" i="87" s="1"/>
  <c r="NT106" i="87"/>
  <c r="OD102" i="87" a="1"/>
  <c r="OD102" i="87" s="1"/>
  <c r="NX102" i="87" a="1"/>
  <c r="NX102" i="87" s="1"/>
  <c r="NT102" i="87"/>
  <c r="OB98" i="87" a="1"/>
  <c r="OB98" i="87" s="1"/>
  <c r="NV98" i="87" a="1"/>
  <c r="NV98" i="87" s="1"/>
  <c r="NW98" i="87" a="1"/>
  <c r="NW98" i="87" s="1"/>
  <c r="NT98" i="87"/>
  <c r="OD98" i="87" a="1"/>
  <c r="OD98" i="87" s="1"/>
  <c r="OC94" i="87" a="1"/>
  <c r="OC94" i="87" s="1"/>
  <c r="NW94" i="87" a="1"/>
  <c r="NW94" i="87" s="1"/>
  <c r="NT94" i="87"/>
  <c r="OD94" i="87" a="1"/>
  <c r="OD94" i="87" s="1"/>
  <c r="NV94" i="87" a="1"/>
  <c r="NV94" i="87" s="1"/>
  <c r="OD82" i="87" a="1"/>
  <c r="OD82" i="87" s="1"/>
  <c r="NV82" i="87" a="1"/>
  <c r="NV82" i="87" s="1"/>
  <c r="NW82" i="87" a="1"/>
  <c r="NW82" i="87" s="1"/>
  <c r="NT82" i="87"/>
  <c r="OB82" i="87" a="1"/>
  <c r="OB82" i="87" s="1"/>
  <c r="OB78" i="87" a="1"/>
  <c r="OB78" i="87" s="1"/>
  <c r="OC78" i="87" a="1"/>
  <c r="OC78" i="87" s="1"/>
  <c r="NV78" i="87" a="1"/>
  <c r="NV78" i="87" s="1"/>
  <c r="NT78" i="87"/>
  <c r="OB58" i="87" a="1"/>
  <c r="OB58" i="87" s="1"/>
  <c r="NV58" i="87" a="1"/>
  <c r="NV58" i="87" s="1"/>
  <c r="NT58" i="87"/>
  <c r="OD58" i="87" a="1"/>
  <c r="OD58" i="87" s="1"/>
  <c r="OD50" i="87" a="1"/>
  <c r="OD50" i="87" s="1"/>
  <c r="OB50" i="87" a="1"/>
  <c r="OB50" i="87" s="1"/>
  <c r="NX50" i="87" a="1"/>
  <c r="NX50" i="87" s="1"/>
  <c r="NT50" i="87"/>
  <c r="OC50" i="87" a="1"/>
  <c r="OC50" i="87" s="1"/>
  <c r="NW50" i="87" a="1"/>
  <c r="NW50" i="87" s="1"/>
  <c r="OB46" i="87" a="1"/>
  <c r="OB46" i="87" s="1"/>
  <c r="OD46" i="87" a="1"/>
  <c r="OD46" i="87" s="1"/>
  <c r="NW46" i="87" a="1"/>
  <c r="NW46" i="87" s="1"/>
  <c r="NT46" i="87"/>
  <c r="NV46" i="87" a="1"/>
  <c r="NV46" i="87" s="1"/>
  <c r="OD38" i="87" a="1"/>
  <c r="OD38" i="87" s="1"/>
  <c r="NX38" i="87" a="1"/>
  <c r="NX38" i="87" s="1"/>
  <c r="NT38" i="87"/>
  <c r="OB38" i="87" a="1"/>
  <c r="OB38" i="87" s="1"/>
  <c r="NU38" i="87"/>
  <c r="NX26" i="87" a="1"/>
  <c r="NX26" i="87" s="1"/>
  <c r="NT26" i="87"/>
  <c r="OB26" i="87" a="1"/>
  <c r="OB26" i="87" s="1"/>
  <c r="NV26" i="87" a="1"/>
  <c r="NV26" i="87" s="1"/>
  <c r="OC10" i="87" a="1"/>
  <c r="OC10" i="87" s="1"/>
  <c r="NW10" i="87" a="1"/>
  <c r="NW10" i="87" s="1"/>
  <c r="NT10" i="87"/>
  <c r="OB10" i="87" a="1"/>
  <c r="OB10" i="87" s="1"/>
  <c r="OB6" i="87" a="1"/>
  <c r="OB6" i="87" s="1"/>
  <c r="OD6" i="87" a="1"/>
  <c r="OD6" i="87" s="1"/>
  <c r="NX6" i="87" a="1"/>
  <c r="NX6" i="87" s="1"/>
  <c r="NT6" i="87"/>
  <c r="NU6" i="87"/>
  <c r="NR534" i="87"/>
  <c r="NR530" i="87"/>
  <c r="NR526" i="87"/>
  <c r="NR518" i="87"/>
  <c r="NR510" i="87"/>
  <c r="NR506" i="87"/>
  <c r="NR498" i="87"/>
  <c r="NR494" i="87"/>
  <c r="NR490" i="87"/>
  <c r="NR486" i="87"/>
  <c r="NR482" i="87"/>
  <c r="NR478" i="87"/>
  <c r="NR474" i="87"/>
  <c r="NR470" i="87"/>
  <c r="NR458" i="87"/>
  <c r="NR454" i="87"/>
  <c r="NR446" i="87"/>
  <c r="NR442" i="87"/>
  <c r="NR438" i="87"/>
  <c r="NR434" i="87"/>
  <c r="NR430" i="87"/>
  <c r="NR414" i="87"/>
  <c r="NR406" i="87"/>
  <c r="NR390" i="87"/>
  <c r="NR386" i="87"/>
  <c r="NR374" i="87"/>
  <c r="NR358" i="87"/>
  <c r="NR354" i="87"/>
  <c r="NR342" i="87"/>
  <c r="NR334" i="87"/>
  <c r="NR318" i="87"/>
  <c r="NR314" i="87"/>
  <c r="NR310" i="87"/>
  <c r="NR306" i="87"/>
  <c r="NR290" i="87"/>
  <c r="NR274" i="87"/>
  <c r="NR258" i="87"/>
  <c r="NR254" i="87"/>
  <c r="NR238" i="87"/>
  <c r="NR234" i="87"/>
  <c r="NR230" i="87"/>
  <c r="NR218" i="87"/>
  <c r="NR214" i="87"/>
  <c r="NR210" i="87"/>
  <c r="NR206" i="87"/>
  <c r="NR202" i="87"/>
  <c r="NR198" i="87"/>
  <c r="NR194" i="87"/>
  <c r="NR186" i="87"/>
  <c r="NR182" i="87"/>
  <c r="NR178" i="87"/>
  <c r="NR174" i="87"/>
  <c r="NR170" i="87"/>
  <c r="NR162" i="87"/>
  <c r="NR158" i="87"/>
  <c r="NR142" i="87"/>
  <c r="NR118" i="87"/>
  <c r="NR114" i="87"/>
  <c r="NR110" i="87"/>
  <c r="NR106" i="87"/>
  <c r="NR102" i="87"/>
  <c r="NR98" i="87"/>
  <c r="NR94" i="87"/>
  <c r="NR82" i="87"/>
  <c r="NR78" i="87"/>
  <c r="NR58" i="87"/>
  <c r="NR50" i="87"/>
  <c r="NR46" i="87"/>
  <c r="NR38" i="87"/>
  <c r="NR26" i="87"/>
  <c r="NR10" i="87"/>
  <c r="NR6" i="87"/>
  <c r="NT534" i="87"/>
  <c r="NT530" i="87"/>
  <c r="NT526" i="87"/>
  <c r="NT518" i="87"/>
  <c r="NT510" i="87"/>
  <c r="NT506" i="87"/>
  <c r="NT498" i="87"/>
  <c r="NT494" i="87"/>
  <c r="NT490" i="87"/>
  <c r="NT486" i="87"/>
  <c r="NT482" i="87"/>
  <c r="NT478" i="87"/>
  <c r="NT474" i="87"/>
  <c r="NT470" i="87"/>
  <c r="NT445" i="87"/>
  <c r="NT413" i="87"/>
  <c r="NT333" i="87"/>
  <c r="NT317" i="87"/>
  <c r="NT269" i="87"/>
  <c r="NT253" i="87"/>
  <c r="NT221" i="87"/>
  <c r="NT205" i="87"/>
  <c r="NT157" i="87"/>
  <c r="NT141" i="87"/>
  <c r="NT109" i="87"/>
  <c r="NT93" i="87"/>
  <c r="NT45" i="87"/>
  <c r="NU530" i="87"/>
  <c r="NU498" i="87"/>
  <c r="NU493" i="87"/>
  <c r="NU482" i="87"/>
  <c r="NU434" i="87"/>
  <c r="NU413" i="87"/>
  <c r="NU386" i="87"/>
  <c r="NU354" i="87"/>
  <c r="NU317" i="87"/>
  <c r="NU306" i="87"/>
  <c r="NU290" i="87"/>
  <c r="NU274" i="87"/>
  <c r="NU269" i="87"/>
  <c r="NU258" i="87"/>
  <c r="NU210" i="87"/>
  <c r="NU194" i="87"/>
  <c r="NU178" i="87"/>
  <c r="NU162" i="87"/>
  <c r="NU157" i="87"/>
  <c r="NU114" i="87"/>
  <c r="NU109" i="87"/>
  <c r="NU98" i="87"/>
  <c r="NU93" i="87"/>
  <c r="NU82" i="87"/>
  <c r="NU26" i="87"/>
  <c r="NV6" i="87" a="1"/>
  <c r="NV6" i="87" s="1"/>
  <c r="NV9" i="87" a="1"/>
  <c r="NV9" i="87" s="1"/>
  <c r="NX10" i="87" a="1"/>
  <c r="NX10" i="87" s="1"/>
  <c r="NV38" i="87" a="1"/>
  <c r="NV38" i="87" s="1"/>
  <c r="NX45" i="87" a="1"/>
  <c r="NX45" i="87" s="1"/>
  <c r="NW78" i="87" a="1"/>
  <c r="NW78" i="87" s="1"/>
  <c r="NW102" i="87" a="1"/>
  <c r="NW102" i="87" s="1"/>
  <c r="NV158" i="87" a="1"/>
  <c r="NV158" i="87" s="1"/>
  <c r="NX162" i="87" a="1"/>
  <c r="NX162" i="87" s="1"/>
  <c r="NW170" i="87" a="1"/>
  <c r="NW170" i="87" s="1"/>
  <c r="NX177" i="87" a="1"/>
  <c r="NX177" i="87" s="1"/>
  <c r="NW182" i="87" a="1"/>
  <c r="NW182" i="87" s="1"/>
  <c r="NX194" i="87" a="1"/>
  <c r="NX194" i="87" s="1"/>
  <c r="NW202" i="87" a="1"/>
  <c r="NW202" i="87" s="1"/>
  <c r="NW234" i="87" a="1"/>
  <c r="NW234" i="87" s="1"/>
  <c r="NW254" i="87" a="1"/>
  <c r="NW254" i="87" s="1"/>
  <c r="NX269" i="87" a="1"/>
  <c r="NX269" i="87" s="1"/>
  <c r="NW274" i="87" a="1"/>
  <c r="NW274" i="87" s="1"/>
  <c r="NW290" i="87" a="1"/>
  <c r="NW290" i="87" s="1"/>
  <c r="NW306" i="87" a="1"/>
  <c r="NW306" i="87" s="1"/>
  <c r="NW314" i="87" a="1"/>
  <c r="NW314" i="87" s="1"/>
  <c r="NW442" i="87" a="1"/>
  <c r="NW442" i="87" s="1"/>
  <c r="NV458" i="87" a="1"/>
  <c r="NV458" i="87" s="1"/>
  <c r="NV474" i="87" a="1"/>
  <c r="NV474" i="87" s="1"/>
  <c r="NX493" i="87" a="1"/>
  <c r="NX493" i="87" s="1"/>
  <c r="NX526" i="87" a="1"/>
  <c r="NX526" i="87" s="1"/>
  <c r="NV534" i="87" a="1"/>
  <c r="NV534" i="87" s="1"/>
  <c r="OC26" i="87" a="1"/>
  <c r="OC26" i="87" s="1"/>
  <c r="OD78" i="87" a="1"/>
  <c r="OD78" i="87" s="1"/>
  <c r="OC98" i="87" a="1"/>
  <c r="OC98" i="87" s="1"/>
  <c r="OD106" i="87" a="1"/>
  <c r="OD106" i="87" s="1"/>
  <c r="OC118" i="87" a="1"/>
  <c r="OC118" i="87" s="1"/>
  <c r="OD142" i="87" a="1"/>
  <c r="OD142" i="87" s="1"/>
  <c r="OD162" i="87" a="1"/>
  <c r="OD162" i="87" s="1"/>
  <c r="OB186" i="87" a="1"/>
  <c r="OB186" i="87" s="1"/>
  <c r="OC194" i="87" a="1"/>
  <c r="OC194" i="87" s="1"/>
  <c r="OD202" i="87" a="1"/>
  <c r="OD202" i="87" s="1"/>
  <c r="OB206" i="87" a="1"/>
  <c r="OB206" i="87" s="1"/>
  <c r="OC214" i="87" a="1"/>
  <c r="OC214" i="87" s="1"/>
  <c r="OD258" i="87" a="1"/>
  <c r="OD258" i="87" s="1"/>
  <c r="OC290" i="87" a="1"/>
  <c r="OC290" i="87" s="1"/>
  <c r="OD334" i="87" a="1"/>
  <c r="OD334" i="87" s="1"/>
  <c r="OB354" i="87" a="1"/>
  <c r="OB354" i="87" s="1"/>
  <c r="OC374" i="87" a="1"/>
  <c r="OC374" i="87" s="1"/>
  <c r="OD386" i="87" a="1"/>
  <c r="OD386" i="87" s="1"/>
  <c r="OD390" i="87" a="1"/>
  <c r="OD390" i="87" s="1"/>
  <c r="OD414" i="87" a="1"/>
  <c r="OD414" i="87" s="1"/>
  <c r="OC430" i="87" a="1"/>
  <c r="OC430" i="87" s="1"/>
  <c r="OC434" i="87" a="1"/>
  <c r="OC434" i="87" s="1"/>
  <c r="OD442" i="87" a="1"/>
  <c r="OD442" i="87" s="1"/>
  <c r="OD458" i="87" a="1"/>
  <c r="OD458" i="87" s="1"/>
  <c r="OC470" i="87" a="1"/>
  <c r="OC470" i="87" s="1"/>
  <c r="OC474" i="87" a="1"/>
  <c r="OC474" i="87" s="1"/>
  <c r="OB478" i="87" a="1"/>
  <c r="OB478" i="87" s="1"/>
  <c r="OB482" i="87" a="1"/>
  <c r="OB482" i="87" s="1"/>
  <c r="OB486" i="87" a="1"/>
  <c r="OB486" i="87" s="1"/>
  <c r="OB518" i="87" a="1"/>
  <c r="OB518" i="87" s="1"/>
  <c r="OC526" i="87" a="1"/>
  <c r="OC526" i="87" s="1"/>
  <c r="OB530" i="87" a="1"/>
  <c r="OB530" i="87" s="1"/>
  <c r="OB534" i="87" a="1"/>
  <c r="OB534" i="87" s="1"/>
  <c r="NC539" i="87"/>
  <c r="NC535" i="87"/>
  <c r="NC531" i="87"/>
  <c r="NC527" i="87"/>
  <c r="NC523" i="87"/>
  <c r="NC519" i="87"/>
  <c r="NC515" i="87"/>
  <c r="NC511" i="87"/>
  <c r="NC507" i="87"/>
  <c r="NC503" i="87"/>
  <c r="NC499" i="87"/>
  <c r="NC495" i="87"/>
  <c r="NC491" i="87"/>
  <c r="NC487" i="87"/>
  <c r="NC483" i="87"/>
  <c r="NC479" i="87"/>
  <c r="NC475" i="87"/>
  <c r="NC471" i="87"/>
  <c r="NC467" i="87"/>
  <c r="NC463" i="87"/>
  <c r="NC459" i="87"/>
  <c r="NC455" i="87"/>
  <c r="NC451" i="87"/>
  <c r="NC447" i="87"/>
  <c r="NC443" i="87"/>
  <c r="NC439" i="87"/>
  <c r="NC435" i="87"/>
  <c r="NC431" i="87"/>
  <c r="NC427" i="87"/>
  <c r="NC423" i="87"/>
  <c r="NC419" i="87"/>
  <c r="NC415" i="87"/>
  <c r="NC411" i="87"/>
  <c r="NC407" i="87"/>
  <c r="NC403" i="87"/>
  <c r="NC399" i="87"/>
  <c r="NC395" i="87"/>
  <c r="NC391" i="87"/>
  <c r="NC387" i="87"/>
  <c r="NC383" i="87"/>
  <c r="NC379" i="87"/>
  <c r="NC375" i="87"/>
  <c r="NC371" i="87"/>
  <c r="NC367" i="87"/>
  <c r="NC363" i="87"/>
  <c r="NC359" i="87"/>
  <c r="NC355" i="87"/>
  <c r="NC351" i="87"/>
  <c r="NC347" i="87"/>
  <c r="NC343" i="87"/>
  <c r="NC339" i="87"/>
  <c r="NC335" i="87"/>
  <c r="NC331" i="87"/>
  <c r="NC327" i="87"/>
  <c r="NC323" i="87"/>
  <c r="NC319" i="87"/>
  <c r="NC315" i="87"/>
  <c r="NC311" i="87"/>
  <c r="NC307" i="87"/>
  <c r="NC303" i="87"/>
  <c r="NC299" i="87"/>
  <c r="NC295" i="87"/>
  <c r="NC291" i="87"/>
  <c r="NC287" i="87"/>
  <c r="NC283" i="87"/>
  <c r="NC279" i="87"/>
  <c r="NC275" i="87"/>
  <c r="NC271" i="87"/>
  <c r="NC267" i="87"/>
  <c r="NC263" i="87"/>
  <c r="NC259" i="87"/>
  <c r="NC255" i="87"/>
  <c r="NC251" i="87"/>
  <c r="NC247" i="87"/>
  <c r="NC243" i="87"/>
  <c r="NC239" i="87"/>
  <c r="NC235" i="87"/>
  <c r="NC231" i="87"/>
  <c r="NC227" i="87"/>
  <c r="NC223" i="87"/>
  <c r="NC219" i="87"/>
  <c r="NC215" i="87"/>
  <c r="NC211" i="87"/>
  <c r="NC207" i="87"/>
  <c r="NC203" i="87"/>
  <c r="NC199" i="87"/>
  <c r="NC195" i="87"/>
  <c r="NC191" i="87"/>
  <c r="NC187" i="87"/>
  <c r="NC183" i="87"/>
  <c r="NC179" i="87"/>
  <c r="NC175" i="87"/>
  <c r="NC171" i="87"/>
  <c r="NC167" i="87"/>
  <c r="NC163" i="87"/>
  <c r="NC159" i="87"/>
  <c r="NC155" i="87"/>
  <c r="NC151" i="87"/>
  <c r="NC147" i="87"/>
  <c r="NC143" i="87"/>
  <c r="NC139" i="87"/>
  <c r="NC135" i="87"/>
  <c r="NC131" i="87"/>
  <c r="NC127" i="87"/>
  <c r="NC123" i="87"/>
  <c r="NC119" i="87"/>
  <c r="NC115" i="87"/>
  <c r="NC111" i="87"/>
  <c r="NC107" i="87"/>
  <c r="NC103" i="87"/>
  <c r="NC99" i="87"/>
  <c r="NC95" i="87"/>
  <c r="NC91" i="87"/>
  <c r="NC87" i="87"/>
  <c r="NC83" i="87"/>
  <c r="NC79" i="87"/>
  <c r="NC75" i="87"/>
  <c r="NC71" i="87"/>
  <c r="NC67" i="87"/>
  <c r="NC63" i="87"/>
  <c r="NC59" i="87"/>
  <c r="NC55" i="87"/>
  <c r="NC51" i="87"/>
  <c r="NC47" i="87"/>
  <c r="NC43" i="87"/>
  <c r="NC39" i="87"/>
  <c r="NC35" i="87"/>
  <c r="NC31" i="87"/>
  <c r="NC27" i="87"/>
  <c r="NC23" i="87"/>
  <c r="NC19" i="87"/>
  <c r="NC15" i="87"/>
  <c r="NC11" i="87"/>
  <c r="NC7" i="87"/>
  <c r="NC3" i="87"/>
  <c r="NE539" i="87"/>
  <c r="NE535" i="87"/>
  <c r="NE531" i="87"/>
  <c r="NE527" i="87"/>
  <c r="NE523" i="87"/>
  <c r="NE519" i="87"/>
  <c r="NE515" i="87"/>
  <c r="NE511" i="87"/>
  <c r="NE507" i="87"/>
  <c r="NE503" i="87"/>
  <c r="NE499" i="87"/>
  <c r="NE495" i="87"/>
  <c r="NE491" i="87"/>
  <c r="NE487" i="87"/>
  <c r="NE483" i="87"/>
  <c r="NE479" i="87"/>
  <c r="NE475" i="87"/>
  <c r="NE471" i="87"/>
  <c r="NE467" i="87"/>
  <c r="NE463" i="87"/>
  <c r="NE459" i="87"/>
  <c r="NE455" i="87"/>
  <c r="NE451" i="87"/>
  <c r="NE447" i="87"/>
  <c r="NE443" i="87"/>
  <c r="NE439" i="87"/>
  <c r="NE435" i="87"/>
  <c r="NE431" i="87"/>
  <c r="NE427" i="87"/>
  <c r="NE423" i="87"/>
  <c r="NE419" i="87"/>
  <c r="NE415" i="87"/>
  <c r="NE411" i="87"/>
  <c r="NE407" i="87"/>
  <c r="NE403" i="87"/>
  <c r="NE399" i="87"/>
  <c r="NE395" i="87"/>
  <c r="NE391" i="87"/>
  <c r="NE387" i="87"/>
  <c r="NE383" i="87"/>
  <c r="NE379" i="87"/>
  <c r="NE375" i="87"/>
  <c r="NE371" i="87"/>
  <c r="NE367" i="87"/>
  <c r="NE363" i="87"/>
  <c r="NE359" i="87"/>
  <c r="NE355" i="87"/>
  <c r="NE351" i="87"/>
  <c r="NE347" i="87"/>
  <c r="NE343" i="87"/>
  <c r="NE339" i="87"/>
  <c r="NE335" i="87"/>
  <c r="NE331" i="87"/>
  <c r="NE327" i="87"/>
  <c r="NE323" i="87"/>
  <c r="NE319" i="87"/>
  <c r="NE315" i="87"/>
  <c r="NE311" i="87"/>
  <c r="NE307" i="87"/>
  <c r="NE303" i="87"/>
  <c r="NE299" i="87"/>
  <c r="NE295" i="87"/>
  <c r="NE291" i="87"/>
  <c r="NE287" i="87"/>
  <c r="NE283" i="87"/>
  <c r="NE279" i="87"/>
  <c r="NE275" i="87"/>
  <c r="NE271" i="87"/>
  <c r="NE267" i="87"/>
  <c r="NE263" i="87"/>
  <c r="NE259" i="87"/>
  <c r="NE255" i="87"/>
  <c r="NE251" i="87"/>
  <c r="NE247" i="87"/>
  <c r="NE243" i="87"/>
  <c r="NE239" i="87"/>
  <c r="NE235" i="87"/>
  <c r="NE231" i="87"/>
  <c r="NE227" i="87"/>
  <c r="NE223" i="87"/>
  <c r="NE219" i="87"/>
  <c r="NE215" i="87"/>
  <c r="NE211" i="87"/>
  <c r="NE207" i="87"/>
  <c r="NE203" i="87"/>
  <c r="NE199" i="87"/>
  <c r="NE195" i="87"/>
  <c r="NE191" i="87"/>
  <c r="NE187" i="87"/>
  <c r="NE183" i="87"/>
  <c r="NE179" i="87"/>
  <c r="NE175" i="87"/>
  <c r="NE171" i="87"/>
  <c r="NE167" i="87"/>
  <c r="NE163" i="87"/>
  <c r="NE159" i="87"/>
  <c r="NE155" i="87"/>
  <c r="NE151" i="87"/>
  <c r="NE147" i="87"/>
  <c r="NE143" i="87"/>
  <c r="NE139" i="87"/>
  <c r="NE135" i="87"/>
  <c r="NE131" i="87"/>
  <c r="NE127" i="87"/>
  <c r="NE123" i="87"/>
  <c r="NE119" i="87"/>
  <c r="NE115" i="87"/>
  <c r="NE111" i="87"/>
  <c r="NE107" i="87"/>
  <c r="NE103" i="87"/>
  <c r="NE99" i="87"/>
  <c r="NE95" i="87"/>
  <c r="NE91" i="87"/>
  <c r="NE87" i="87"/>
  <c r="NE83" i="87"/>
  <c r="NE79" i="87"/>
  <c r="NE75" i="87"/>
  <c r="NE71" i="87"/>
  <c r="NE67" i="87"/>
  <c r="NE63" i="87"/>
  <c r="NE59" i="87"/>
  <c r="NE55" i="87"/>
  <c r="NE51" i="87"/>
  <c r="NE47" i="87"/>
  <c r="NE43" i="87"/>
  <c r="NE39" i="87"/>
  <c r="NE35" i="87"/>
  <c r="NE31" i="87"/>
  <c r="NE27" i="87"/>
  <c r="NE23" i="87"/>
  <c r="NE19" i="87"/>
  <c r="NE15" i="87"/>
  <c r="NE11" i="87"/>
  <c r="NE7" i="87"/>
  <c r="NE3" i="87"/>
  <c r="OD533" i="87" a="1"/>
  <c r="OD533" i="87" s="1"/>
  <c r="NX533" i="87" a="1"/>
  <c r="NX533" i="87" s="1"/>
  <c r="OC533" i="87" a="1"/>
  <c r="OC533" i="87" s="1"/>
  <c r="OC529" i="87" a="1"/>
  <c r="OC529" i="87" s="1"/>
  <c r="NX529" i="87" a="1"/>
  <c r="NX529" i="87" s="1"/>
  <c r="OD529" i="87" a="1"/>
  <c r="OD529" i="87" s="1"/>
  <c r="NV529" i="87" a="1"/>
  <c r="NV529" i="87" s="1"/>
  <c r="OD517" i="87" a="1"/>
  <c r="OD517" i="87" s="1"/>
  <c r="NW517" i="87" a="1"/>
  <c r="NW517" i="87" s="1"/>
  <c r="OB517" i="87" a="1"/>
  <c r="OB517" i="87" s="1"/>
  <c r="OC517" i="87" a="1"/>
  <c r="OC517" i="87" s="1"/>
  <c r="NV517" i="87" a="1"/>
  <c r="NV517" i="87" s="1"/>
  <c r="OB513" i="87" a="1"/>
  <c r="OB513" i="87" s="1"/>
  <c r="NV513" i="87" a="1"/>
  <c r="NV513" i="87" s="1"/>
  <c r="OD513" i="87" a="1"/>
  <c r="OD513" i="87" s="1"/>
  <c r="OC513" i="87" a="1"/>
  <c r="OC513" i="87" s="1"/>
  <c r="NW513" i="87" a="1"/>
  <c r="NW513" i="87" s="1"/>
  <c r="OC497" i="87" a="1"/>
  <c r="OC497" i="87" s="1"/>
  <c r="NX497" i="87" a="1"/>
  <c r="NX497" i="87" s="1"/>
  <c r="NV497" i="87" a="1"/>
  <c r="NV497" i="87" s="1"/>
  <c r="OB497" i="87" a="1"/>
  <c r="OB497" i="87" s="1"/>
  <c r="NV493" i="87" a="1"/>
  <c r="NV493" i="87" s="1"/>
  <c r="OB493" i="87" a="1"/>
  <c r="OB493" i="87" s="1"/>
  <c r="OC493" i="87" a="1"/>
  <c r="OC493" i="87" s="1"/>
  <c r="OC489" i="87" a="1"/>
  <c r="OC489" i="87" s="1"/>
  <c r="NX489" i="87" a="1"/>
  <c r="NX489" i="87" s="1"/>
  <c r="OD489" i="87" a="1"/>
  <c r="OD489" i="87" s="1"/>
  <c r="OB489" i="87" a="1"/>
  <c r="OB489" i="87" s="1"/>
  <c r="NV489" i="87" a="1"/>
  <c r="NV489" i="87" s="1"/>
  <c r="OD481" i="87" a="1"/>
  <c r="OD481" i="87" s="1"/>
  <c r="NW481" i="87" a="1"/>
  <c r="NW481" i="87" s="1"/>
  <c r="OC481" i="87" a="1"/>
  <c r="OC481" i="87" s="1"/>
  <c r="NX481" i="87" a="1"/>
  <c r="NX481" i="87" s="1"/>
  <c r="OB473" i="87" a="1"/>
  <c r="OB473" i="87" s="1"/>
  <c r="NW473" i="87" a="1"/>
  <c r="NW473" i="87" s="1"/>
  <c r="OD473" i="87" a="1"/>
  <c r="OD473" i="87" s="1"/>
  <c r="NV473" i="87" a="1"/>
  <c r="NV473" i="87" s="1"/>
  <c r="OC465" i="87" a="1"/>
  <c r="OC465" i="87" s="1"/>
  <c r="NX465" i="87" a="1"/>
  <c r="NX465" i="87" s="1"/>
  <c r="OB465" i="87" a="1"/>
  <c r="OB465" i="87" s="1"/>
  <c r="OD465" i="87" a="1"/>
  <c r="OD465" i="87" s="1"/>
  <c r="OD457" i="87" a="1"/>
  <c r="OD457" i="87" s="1"/>
  <c r="NX457" i="87" a="1"/>
  <c r="NX457" i="87" s="1"/>
  <c r="OC457" i="87" a="1"/>
  <c r="OC457" i="87" s="1"/>
  <c r="OD445" i="87" a="1"/>
  <c r="OD445" i="87" s="1"/>
  <c r="NW445" i="87" a="1"/>
  <c r="NW445" i="87" s="1"/>
  <c r="NV445" i="87" a="1"/>
  <c r="NV445" i="87" s="1"/>
  <c r="OC445" i="87" a="1"/>
  <c r="OC445" i="87" s="1"/>
  <c r="OB441" i="87" a="1"/>
  <c r="OB441" i="87" s="1"/>
  <c r="NX441" i="87" a="1"/>
  <c r="NX441" i="87" s="1"/>
  <c r="OC441" i="87" a="1"/>
  <c r="OC441" i="87" s="1"/>
  <c r="NX421" i="87" a="1"/>
  <c r="NX421" i="87" s="1"/>
  <c r="NW421" i="87" a="1"/>
  <c r="NW421" i="87" s="1"/>
  <c r="OC421" i="87" a="1"/>
  <c r="OC421" i="87" s="1"/>
  <c r="NV421" i="87" a="1"/>
  <c r="NV421" i="87" s="1"/>
  <c r="NW413" i="87" a="1"/>
  <c r="NW413" i="87" s="1"/>
  <c r="OB413" i="87" a="1"/>
  <c r="OB413" i="87" s="1"/>
  <c r="OC413" i="87" a="1"/>
  <c r="OC413" i="87" s="1"/>
  <c r="NX413" i="87" a="1"/>
  <c r="NX413" i="87" s="1"/>
  <c r="OD409" i="87" a="1"/>
  <c r="OD409" i="87" s="1"/>
  <c r="NW409" i="87" a="1"/>
  <c r="NW409" i="87" s="1"/>
  <c r="OC409" i="87" a="1"/>
  <c r="OC409" i="87" s="1"/>
  <c r="OC405" i="87" a="1"/>
  <c r="OC405" i="87" s="1"/>
  <c r="OD405" i="87" a="1"/>
  <c r="OD405" i="87" s="1"/>
  <c r="NX405" i="87" a="1"/>
  <c r="NX405" i="87" s="1"/>
  <c r="NX401" i="87" a="1"/>
  <c r="NX401" i="87" s="1"/>
  <c r="OC401" i="87" a="1"/>
  <c r="OC401" i="87" s="1"/>
  <c r="OD401" i="87" a="1"/>
  <c r="OD401" i="87" s="1"/>
  <c r="NW385" i="87" a="1"/>
  <c r="NW385" i="87" s="1"/>
  <c r="OC385" i="87" a="1"/>
  <c r="OC385" i="87" s="1"/>
  <c r="OD377" i="87" a="1"/>
  <c r="OD377" i="87" s="1"/>
  <c r="NV377" i="87" a="1"/>
  <c r="NV377" i="87" s="1"/>
  <c r="NX377" i="87" a="1"/>
  <c r="NX377" i="87" s="1"/>
  <c r="OB377" i="87" a="1"/>
  <c r="OB377" i="87" s="1"/>
  <c r="NV369" i="87" a="1"/>
  <c r="NV369" i="87" s="1"/>
  <c r="OC369" i="87" a="1"/>
  <c r="OC369" i="87" s="1"/>
  <c r="OB369" i="87" a="1"/>
  <c r="OB369" i="87" s="1"/>
  <c r="OD361" i="87" a="1"/>
  <c r="OD361" i="87" s="1"/>
  <c r="OC361" i="87" a="1"/>
  <c r="OC361" i="87" s="1"/>
  <c r="NW361" i="87" a="1"/>
  <c r="NW361" i="87" s="1"/>
  <c r="OC353" i="87" a="1"/>
  <c r="OC353" i="87" s="1"/>
  <c r="NW353" i="87" a="1"/>
  <c r="NW353" i="87" s="1"/>
  <c r="OD353" i="87" a="1"/>
  <c r="OD353" i="87" s="1"/>
  <c r="OB353" i="87" a="1"/>
  <c r="OB353" i="87" s="1"/>
  <c r="OB345" i="87" a="1"/>
  <c r="OB345" i="87" s="1"/>
  <c r="NW345" i="87" a="1"/>
  <c r="NW345" i="87" s="1"/>
  <c r="OD345" i="87" a="1"/>
  <c r="OD345" i="87" s="1"/>
  <c r="NV345" i="87" a="1"/>
  <c r="NV345" i="87" s="1"/>
  <c r="OD337" i="87" a="1"/>
  <c r="OD337" i="87" s="1"/>
  <c r="OC337" i="87" a="1"/>
  <c r="OC337" i="87" s="1"/>
  <c r="NV337" i="87" a="1"/>
  <c r="NV337" i="87" s="1"/>
  <c r="NW337" i="87" a="1"/>
  <c r="NW337" i="87" s="1"/>
  <c r="OC333" i="87" a="1"/>
  <c r="OC333" i="87" s="1"/>
  <c r="NX333" i="87" a="1"/>
  <c r="NX333" i="87" s="1"/>
  <c r="OD333" i="87" a="1"/>
  <c r="OD333" i="87" s="1"/>
  <c r="NV333" i="87" a="1"/>
  <c r="NV333" i="87" s="1"/>
  <c r="OC317" i="87" a="1"/>
  <c r="OC317" i="87" s="1"/>
  <c r="OB317" i="87" a="1"/>
  <c r="OB317" i="87" s="1"/>
  <c r="OD317" i="87" a="1"/>
  <c r="OD317" i="87" s="1"/>
  <c r="NX317" i="87" a="1"/>
  <c r="NX317" i="87" s="1"/>
  <c r="OD313" i="87" a="1"/>
  <c r="OD313" i="87" s="1"/>
  <c r="NX313" i="87" a="1"/>
  <c r="NX313" i="87" s="1"/>
  <c r="OB313" i="87" a="1"/>
  <c r="OB313" i="87" s="1"/>
  <c r="OD289" i="87" a="1"/>
  <c r="OD289" i="87" s="1"/>
  <c r="NX289" i="87" a="1"/>
  <c r="NX289" i="87" s="1"/>
  <c r="OC289" i="87" a="1"/>
  <c r="OC289" i="87" s="1"/>
  <c r="OD269" i="87" a="1"/>
  <c r="OD269" i="87" s="1"/>
  <c r="NV269" i="87" a="1"/>
  <c r="NV269" i="87" s="1"/>
  <c r="NW269" i="87" a="1"/>
  <c r="NW269" i="87" s="1"/>
  <c r="OC269" i="87" a="1"/>
  <c r="OC269" i="87" s="1"/>
  <c r="OD253" i="87" a="1"/>
  <c r="OD253" i="87" s="1"/>
  <c r="OB253" i="87" a="1"/>
  <c r="OB253" i="87" s="1"/>
  <c r="NW253" i="87" a="1"/>
  <c r="NW253" i="87" s="1"/>
  <c r="OC253" i="87" a="1"/>
  <c r="OC253" i="87" s="1"/>
  <c r="NV253" i="87" a="1"/>
  <c r="NV253" i="87" s="1"/>
  <c r="OB241" i="87" a="1"/>
  <c r="OB241" i="87" s="1"/>
  <c r="NV241" i="87" a="1"/>
  <c r="NV241" i="87" s="1"/>
  <c r="OC241" i="87" a="1"/>
  <c r="OC241" i="87" s="1"/>
  <c r="NW233" i="87" a="1"/>
  <c r="NW233" i="87" s="1"/>
  <c r="OB233" i="87" a="1"/>
  <c r="OB233" i="87" s="1"/>
  <c r="NV233" i="87" a="1"/>
  <c r="NV233" i="87" s="1"/>
  <c r="OB221" i="87" a="1"/>
  <c r="OB221" i="87" s="1"/>
  <c r="NX221" i="87" a="1"/>
  <c r="NX221" i="87" s="1"/>
  <c r="NW221" i="87" a="1"/>
  <c r="NW221" i="87" s="1"/>
  <c r="OC217" i="87" a="1"/>
  <c r="OC217" i="87" s="1"/>
  <c r="OB217" i="87" a="1"/>
  <c r="OB217" i="87" s="1"/>
  <c r="NW217" i="87" a="1"/>
  <c r="NW217" i="87" s="1"/>
  <c r="NW213" i="87" a="1"/>
  <c r="NW213" i="87" s="1"/>
  <c r="NV213" i="87" a="1"/>
  <c r="NV213" i="87" s="1"/>
  <c r="OD213" i="87" a="1"/>
  <c r="OD213" i="87" s="1"/>
  <c r="OB209" i="87" a="1"/>
  <c r="OB209" i="87" s="1"/>
  <c r="NW209" i="87" a="1"/>
  <c r="NW209" i="87" s="1"/>
  <c r="OC209" i="87" a="1"/>
  <c r="OC209" i="87" s="1"/>
  <c r="NV209" i="87" a="1"/>
  <c r="NV209" i="87" s="1"/>
  <c r="OD209" i="87" a="1"/>
  <c r="OD209" i="87" s="1"/>
  <c r="OD205" i="87" a="1"/>
  <c r="OD205" i="87" s="1"/>
  <c r="OC205" i="87" a="1"/>
  <c r="OC205" i="87" s="1"/>
  <c r="NV205" i="87" a="1"/>
  <c r="NV205" i="87" s="1"/>
  <c r="NV201" i="87" a="1"/>
  <c r="NV201" i="87" s="1"/>
  <c r="OC201" i="87" a="1"/>
  <c r="OC201" i="87" s="1"/>
  <c r="OB201" i="87" a="1"/>
  <c r="OB201" i="87" s="1"/>
  <c r="OD193" i="87" a="1"/>
  <c r="OD193" i="87" s="1"/>
  <c r="OC193" i="87" a="1"/>
  <c r="OC193" i="87" s="1"/>
  <c r="NX193" i="87" a="1"/>
  <c r="NX193" i="87" s="1"/>
  <c r="OC185" i="87" a="1"/>
  <c r="OC185" i="87" s="1"/>
  <c r="NW185" i="87" a="1"/>
  <c r="NW185" i="87" s="1"/>
  <c r="OD185" i="87" a="1"/>
  <c r="OD185" i="87" s="1"/>
  <c r="OC177" i="87" a="1"/>
  <c r="OC177" i="87" s="1"/>
  <c r="NV177" i="87" a="1"/>
  <c r="NV177" i="87" s="1"/>
  <c r="NW177" i="87" a="1"/>
  <c r="NW177" i="87" s="1"/>
  <c r="OC161" i="87" a="1"/>
  <c r="OC161" i="87" s="1"/>
  <c r="NW161" i="87" a="1"/>
  <c r="NW161" i="87" s="1"/>
  <c r="NX161" i="87" a="1"/>
  <c r="NX161" i="87" s="1"/>
  <c r="OB161" i="87" a="1"/>
  <c r="OB161" i="87" s="1"/>
  <c r="OB157" i="87" a="1"/>
  <c r="OB157" i="87" s="1"/>
  <c r="NV157" i="87" a="1"/>
  <c r="NV157" i="87" s="1"/>
  <c r="NX157" i="87" a="1"/>
  <c r="NX157" i="87" s="1"/>
  <c r="OC157" i="87" a="1"/>
  <c r="OC157" i="87" s="1"/>
  <c r="NV153" i="87" a="1"/>
  <c r="NV153" i="87" s="1"/>
  <c r="OD153" i="87" a="1"/>
  <c r="OD153" i="87" s="1"/>
  <c r="OC153" i="87" a="1"/>
  <c r="OC153" i="87" s="1"/>
  <c r="NW153" i="87" a="1"/>
  <c r="NW153" i="87" s="1"/>
  <c r="OB141" i="87" a="1"/>
  <c r="OB141" i="87" s="1"/>
  <c r="NW141" i="87" a="1"/>
  <c r="NW141" i="87" s="1"/>
  <c r="OC133" i="87" a="1"/>
  <c r="OC133" i="87" s="1"/>
  <c r="NW133" i="87" a="1"/>
  <c r="NW133" i="87" s="1"/>
  <c r="OD133" i="87" a="1"/>
  <c r="OD133" i="87" s="1"/>
  <c r="NV133" i="87" a="1"/>
  <c r="NV133" i="87" s="1"/>
  <c r="OB129" i="87" a="1"/>
  <c r="OB129" i="87" s="1"/>
  <c r="NX129" i="87" a="1"/>
  <c r="NX129" i="87" s="1"/>
  <c r="NV129" i="87" a="1"/>
  <c r="NV129" i="87" s="1"/>
  <c r="OD121" i="87" a="1"/>
  <c r="OD121" i="87" s="1"/>
  <c r="NX121" i="87" a="1"/>
  <c r="NX121" i="87" s="1"/>
  <c r="OB121" i="87" a="1"/>
  <c r="OB121" i="87" s="1"/>
  <c r="OB117" i="87" a="1"/>
  <c r="OB117" i="87" s="1"/>
  <c r="NV117" i="87" a="1"/>
  <c r="NV117" i="87" s="1"/>
  <c r="OD117" i="87" a="1"/>
  <c r="OD117" i="87" s="1"/>
  <c r="NX109" i="87" a="1"/>
  <c r="NX109" i="87" s="1"/>
  <c r="OC109" i="87" a="1"/>
  <c r="OC109" i="87" s="1"/>
  <c r="OB105" i="87" a="1"/>
  <c r="OB105" i="87" s="1"/>
  <c r="NV105" i="87" a="1"/>
  <c r="NV105" i="87" s="1"/>
  <c r="OC105" i="87" a="1"/>
  <c r="OC105" i="87" s="1"/>
  <c r="NX105" i="87" a="1"/>
  <c r="NX105" i="87" s="1"/>
  <c r="OD101" i="87" a="1"/>
  <c r="OD101" i="87" s="1"/>
  <c r="NW101" i="87" a="1"/>
  <c r="NW101" i="87" s="1"/>
  <c r="OB101" i="87" a="1"/>
  <c r="OB101" i="87" s="1"/>
  <c r="NX101" i="87" a="1"/>
  <c r="NX101" i="87" s="1"/>
  <c r="OC93" i="87" a="1"/>
  <c r="OC93" i="87" s="1"/>
  <c r="NW93" i="87" a="1"/>
  <c r="NW93" i="87" s="1"/>
  <c r="NV93" i="87" a="1"/>
  <c r="NV93" i="87" s="1"/>
  <c r="OC81" i="87" a="1"/>
  <c r="OC81" i="87" s="1"/>
  <c r="NV81" i="87" a="1"/>
  <c r="NV81" i="87" s="1"/>
  <c r="OD81" i="87" a="1"/>
  <c r="OD81" i="87" s="1"/>
  <c r="OB73" i="87" a="1"/>
  <c r="OB73" i="87" s="1"/>
  <c r="OD73" i="87" a="1"/>
  <c r="OD73" i="87" s="1"/>
  <c r="NX73" i="87" a="1"/>
  <c r="NX73" i="87" s="1"/>
  <c r="OC73" i="87" a="1"/>
  <c r="OC73" i="87" s="1"/>
  <c r="OD69" i="87" a="1"/>
  <c r="OD69" i="87" s="1"/>
  <c r="OB69" i="87" a="1"/>
  <c r="OB69" i="87" s="1"/>
  <c r="NX69" i="87" a="1"/>
  <c r="NX69" i="87" s="1"/>
  <c r="OC69" i="87" a="1"/>
  <c r="OC69" i="87" s="1"/>
  <c r="NV69" i="87" a="1"/>
  <c r="NV69" i="87" s="1"/>
  <c r="OD65" i="87" a="1"/>
  <c r="OD65" i="87" s="1"/>
  <c r="OB65" i="87" a="1"/>
  <c r="OB65" i="87" s="1"/>
  <c r="NU65" i="87"/>
  <c r="OB53" i="87" a="1"/>
  <c r="OB53" i="87" s="1"/>
  <c r="OC53" i="87" a="1"/>
  <c r="OC53" i="87" s="1"/>
  <c r="NX53" i="87" a="1"/>
  <c r="NX53" i="87" s="1"/>
  <c r="NW53" i="87" a="1"/>
  <c r="NW53" i="87" s="1"/>
  <c r="OC49" i="87" a="1"/>
  <c r="OC49" i="87" s="1"/>
  <c r="NV49" i="87" a="1"/>
  <c r="NV49" i="87" s="1"/>
  <c r="NU49" i="87"/>
  <c r="OC45" i="87" a="1"/>
  <c r="OC45" i="87" s="1"/>
  <c r="NW45" i="87" a="1"/>
  <c r="NW45" i="87" s="1"/>
  <c r="OB21" i="87" a="1"/>
  <c r="OB21" i="87" s="1"/>
  <c r="OC21" i="87" a="1"/>
  <c r="OC21" i="87" s="1"/>
  <c r="NW21" i="87" a="1"/>
  <c r="NW21" i="87" s="1"/>
  <c r="OD17" i="87" a="1"/>
  <c r="OD17" i="87" s="1"/>
  <c r="OC17" i="87" a="1"/>
  <c r="OC17" i="87" s="1"/>
  <c r="NW17" i="87" a="1"/>
  <c r="NW17" i="87" s="1"/>
  <c r="NU17" i="87"/>
  <c r="OD9" i="87" a="1"/>
  <c r="OD9" i="87" s="1"/>
  <c r="NW9" i="87" a="1"/>
  <c r="NW9" i="87" s="1"/>
  <c r="NR533" i="87"/>
  <c r="NR529" i="87"/>
  <c r="NR517" i="87"/>
  <c r="NR513" i="87"/>
  <c r="NR497" i="87"/>
  <c r="NR493" i="87"/>
  <c r="NR489" i="87"/>
  <c r="NR481" i="87"/>
  <c r="NR473" i="87"/>
  <c r="NR465" i="87"/>
  <c r="NR457" i="87"/>
  <c r="NR445" i="87"/>
  <c r="NR441" i="87"/>
  <c r="NR421" i="87"/>
  <c r="NR413" i="87"/>
  <c r="NR409" i="87"/>
  <c r="NR405" i="87"/>
  <c r="NR401" i="87"/>
  <c r="NR385" i="87"/>
  <c r="NR377" i="87"/>
  <c r="NR369" i="87"/>
  <c r="NR361" i="87"/>
  <c r="NR353" i="87"/>
  <c r="NR345" i="87"/>
  <c r="NR337" i="87"/>
  <c r="NR333" i="87"/>
  <c r="NR317" i="87"/>
  <c r="NR313" i="87"/>
  <c r="NR289" i="87"/>
  <c r="NR269" i="87"/>
  <c r="NR253" i="87"/>
  <c r="NR241" i="87"/>
  <c r="NR233" i="87"/>
  <c r="NR221" i="87"/>
  <c r="NR217" i="87"/>
  <c r="NR213" i="87"/>
  <c r="NR209" i="87"/>
  <c r="NR205" i="87"/>
  <c r="NR201" i="87"/>
  <c r="NR193" i="87"/>
  <c r="NR185" i="87"/>
  <c r="NR177" i="87"/>
  <c r="NR161" i="87"/>
  <c r="NR157" i="87"/>
  <c r="NR153" i="87"/>
  <c r="NR141" i="87"/>
  <c r="NR133" i="87"/>
  <c r="NR129" i="87"/>
  <c r="NR121" i="87"/>
  <c r="NR117" i="87"/>
  <c r="NR109" i="87"/>
  <c r="NR105" i="87"/>
  <c r="NR101" i="87"/>
  <c r="NR93" i="87"/>
  <c r="NR81" i="87"/>
  <c r="NR73" i="87"/>
  <c r="NR69" i="87"/>
  <c r="NR65" i="87"/>
  <c r="NR53" i="87"/>
  <c r="NR49" i="87"/>
  <c r="NR45" i="87"/>
  <c r="NR21" i="87"/>
  <c r="NR17" i="87"/>
  <c r="NR9" i="87"/>
  <c r="NT533" i="87"/>
  <c r="NT529" i="87"/>
  <c r="NT517" i="87"/>
  <c r="NT513" i="87"/>
  <c r="NT497" i="87"/>
  <c r="NT493" i="87"/>
  <c r="NT489" i="87"/>
  <c r="NT481" i="87"/>
  <c r="NT473" i="87"/>
  <c r="NT465" i="87"/>
  <c r="NT401" i="87"/>
  <c r="NT385" i="87"/>
  <c r="NT369" i="87"/>
  <c r="NT353" i="87"/>
  <c r="NT337" i="87"/>
  <c r="NT289" i="87"/>
  <c r="NT241" i="87"/>
  <c r="NT209" i="87"/>
  <c r="NT193" i="87"/>
  <c r="NT177" i="87"/>
  <c r="NT161" i="87"/>
  <c r="NT129" i="87"/>
  <c r="NT81" i="87"/>
  <c r="NT65" i="87"/>
  <c r="NT49" i="87"/>
  <c r="NT17" i="87"/>
  <c r="NU534" i="87"/>
  <c r="NU529" i="87"/>
  <c r="NU518" i="87"/>
  <c r="NU513" i="87"/>
  <c r="NU497" i="87"/>
  <c r="NU486" i="87"/>
  <c r="NU481" i="87"/>
  <c r="NU470" i="87"/>
  <c r="NU465" i="87"/>
  <c r="NU454" i="87"/>
  <c r="NU438" i="87"/>
  <c r="NU406" i="87"/>
  <c r="NU401" i="87"/>
  <c r="NU390" i="87"/>
  <c r="NU385" i="87"/>
  <c r="NU374" i="87"/>
  <c r="NU369" i="87"/>
  <c r="NU358" i="87"/>
  <c r="NU353" i="87"/>
  <c r="NU342" i="87"/>
  <c r="NU337" i="87"/>
  <c r="NU310" i="87"/>
  <c r="NU289" i="87"/>
  <c r="NU241" i="87"/>
  <c r="NU230" i="87"/>
  <c r="NU214" i="87"/>
  <c r="NU209" i="87"/>
  <c r="NU198" i="87"/>
  <c r="NU193" i="87"/>
  <c r="NU182" i="87"/>
  <c r="NU177" i="87"/>
  <c r="NU161" i="87"/>
  <c r="NU129" i="87"/>
  <c r="NU118" i="87"/>
  <c r="NU102" i="87"/>
  <c r="NU81" i="87"/>
  <c r="NU53" i="87"/>
  <c r="NU46" i="87"/>
  <c r="NU10" i="87"/>
  <c r="NW6" i="87" a="1"/>
  <c r="NW6" i="87" s="1"/>
  <c r="NX9" i="87" a="1"/>
  <c r="NX9" i="87" s="1"/>
  <c r="NX21" i="87" a="1"/>
  <c r="NX21" i="87" s="1"/>
  <c r="NW38" i="87" a="1"/>
  <c r="NW38" i="87" s="1"/>
  <c r="NX46" i="87" a="1"/>
  <c r="NX46" i="87" s="1"/>
  <c r="NV50" i="87" a="1"/>
  <c r="NV50" i="87" s="1"/>
  <c r="NW65" i="87" a="1"/>
  <c r="NW65" i="87" s="1"/>
  <c r="NW69" i="87" a="1"/>
  <c r="NW69" i="87" s="1"/>
  <c r="NW73" i="87" a="1"/>
  <c r="NW73" i="87" s="1"/>
  <c r="NX78" i="87" a="1"/>
  <c r="NX78" i="87" s="1"/>
  <c r="NW81" i="87" a="1"/>
  <c r="NW81" i="87" s="1"/>
  <c r="NV109" i="87" a="1"/>
  <c r="NV109" i="87" s="1"/>
  <c r="NX114" i="87" a="1"/>
  <c r="NX114" i="87" s="1"/>
  <c r="NW117" i="87" a="1"/>
  <c r="NW117" i="87" s="1"/>
  <c r="NV141" i="87" a="1"/>
  <c r="NV141" i="87" s="1"/>
  <c r="NX153" i="87" a="1"/>
  <c r="NX153" i="87" s="1"/>
  <c r="NX158" i="87" a="1"/>
  <c r="NX158" i="87" s="1"/>
  <c r="NV161" i="87" a="1"/>
  <c r="NV161" i="87" s="1"/>
  <c r="NX185" i="87" a="1"/>
  <c r="NX185" i="87" s="1"/>
  <c r="NV193" i="87" a="1"/>
  <c r="NV193" i="87" s="1"/>
  <c r="NW198" i="87" a="1"/>
  <c r="NW198" i="87" s="1"/>
  <c r="NX202" i="87" a="1"/>
  <c r="NX202" i="87" s="1"/>
  <c r="NW205" i="87" a="1"/>
  <c r="NW205" i="87" s="1"/>
  <c r="NV210" i="87" a="1"/>
  <c r="NV210" i="87" s="1"/>
  <c r="NX217" i="87" a="1"/>
  <c r="NX217" i="87" s="1"/>
  <c r="NW230" i="87" a="1"/>
  <c r="NW230" i="87" s="1"/>
  <c r="NX254" i="87" a="1"/>
  <c r="NX254" i="87" s="1"/>
  <c r="NX290" i="87" a="1"/>
  <c r="NX290" i="87" s="1"/>
  <c r="NW317" i="87" a="1"/>
  <c r="NW317" i="87" s="1"/>
  <c r="NW333" i="87" a="1"/>
  <c r="NW333" i="87" s="1"/>
  <c r="NX342" i="87" a="1"/>
  <c r="NX342" i="87" s="1"/>
  <c r="NV353" i="87" a="1"/>
  <c r="NV353" i="87" s="1"/>
  <c r="NX358" i="87" a="1"/>
  <c r="NX358" i="87" s="1"/>
  <c r="NV361" i="87" a="1"/>
  <c r="NV361" i="87" s="1"/>
  <c r="NW369" i="87" a="1"/>
  <c r="NW369" i="87" s="1"/>
  <c r="NW374" i="87" a="1"/>
  <c r="NW374" i="87" s="1"/>
  <c r="NV385" i="87" a="1"/>
  <c r="NV385" i="87" s="1"/>
  <c r="NX390" i="87" a="1"/>
  <c r="NX390" i="87" s="1"/>
  <c r="NV401" i="87" a="1"/>
  <c r="NV401" i="87" s="1"/>
  <c r="NX406" i="87" a="1"/>
  <c r="NX406" i="87" s="1"/>
  <c r="NV409" i="87" a="1"/>
  <c r="NV409" i="87" s="1"/>
  <c r="NV414" i="87" a="1"/>
  <c r="NV414" i="87" s="1"/>
  <c r="NW438" i="87" a="1"/>
  <c r="NW438" i="87" s="1"/>
  <c r="NX445" i="87" a="1"/>
  <c r="NX445" i="87" s="1"/>
  <c r="NV486" i="87" a="1"/>
  <c r="NV486" i="87" s="1"/>
  <c r="NW489" i="87" a="1"/>
  <c r="NW489" i="87" s="1"/>
  <c r="NX494" i="87" a="1"/>
  <c r="NX494" i="87" s="1"/>
  <c r="NW497" i="87" a="1"/>
  <c r="NW497" i="87" s="1"/>
  <c r="OD26" i="87" a="1"/>
  <c r="OD26" i="87" s="1"/>
  <c r="OD45" i="87" a="1"/>
  <c r="OD45" i="87" s="1"/>
  <c r="OC65" i="87" a="1"/>
  <c r="OC65" i="87" s="1"/>
  <c r="OC82" i="87" a="1"/>
  <c r="OC82" i="87" s="1"/>
  <c r="OD93" i="87" a="1"/>
  <c r="OD93" i="87" s="1"/>
  <c r="OB102" i="87" a="1"/>
  <c r="OB102" i="87" s="1"/>
  <c r="OC110" i="87" a="1"/>
  <c r="OC110" i="87" s="1"/>
  <c r="OD118" i="87" a="1"/>
  <c r="OD118" i="87" s="1"/>
  <c r="OC121" i="87" a="1"/>
  <c r="OC121" i="87" s="1"/>
  <c r="OD129" i="87" a="1"/>
  <c r="OD129" i="87" s="1"/>
  <c r="OB153" i="87" a="1"/>
  <c r="OB153" i="87" s="1"/>
  <c r="OC158" i="87" a="1"/>
  <c r="OC158" i="87" s="1"/>
  <c r="OD178" i="87" a="1"/>
  <c r="OD178" i="87" s="1"/>
  <c r="OB198" i="87" a="1"/>
  <c r="OB198" i="87" s="1"/>
  <c r="OC206" i="87" a="1"/>
  <c r="OC206" i="87" s="1"/>
  <c r="OD214" i="87" a="1"/>
  <c r="OD214" i="87" s="1"/>
  <c r="OD217" i="87" a="1"/>
  <c r="OD217" i="87" s="1"/>
  <c r="OC234" i="87" a="1"/>
  <c r="OC234" i="87" s="1"/>
  <c r="OB254" i="87" a="1"/>
  <c r="OB254" i="87" s="1"/>
  <c r="OC310" i="87" a="1"/>
  <c r="OC310" i="87" s="1"/>
  <c r="OC313" i="87" a="1"/>
  <c r="OC313" i="87" s="1"/>
  <c r="OB342" i="87" a="1"/>
  <c r="OB342" i="87" s="1"/>
  <c r="OD354" i="87" a="1"/>
  <c r="OD354" i="87" s="1"/>
  <c r="OD486" i="87" a="1"/>
  <c r="OD486" i="87" s="1"/>
  <c r="OD490" i="87" a="1"/>
  <c r="OD490" i="87" s="1"/>
  <c r="OD498" i="87" a="1"/>
  <c r="OD498" i="87" s="1"/>
  <c r="OC510" i="87" a="1"/>
  <c r="OC510" i="87" s="1"/>
  <c r="PU126" i="87"/>
  <c r="PO126" i="87"/>
  <c r="PM126" i="87"/>
  <c r="PW126" i="87"/>
  <c r="PR126" i="87"/>
  <c r="PL126" i="87"/>
  <c r="PN126" i="87"/>
  <c r="PT126" i="87"/>
  <c r="PW100" i="87"/>
  <c r="PU100" i="87"/>
  <c r="PT100" i="87"/>
  <c r="PR100" i="87"/>
  <c r="PN100" i="87"/>
  <c r="PL100" i="87"/>
  <c r="PO100" i="87"/>
  <c r="PM100" i="87"/>
  <c r="PW468" i="87"/>
  <c r="PT468" i="87"/>
  <c r="PR468" i="87"/>
  <c r="PN468" i="87"/>
  <c r="PL468" i="87"/>
  <c r="PU468" i="87"/>
  <c r="PO468" i="87"/>
  <c r="PM468" i="87"/>
  <c r="PW461" i="87"/>
  <c r="PM461" i="87"/>
  <c r="PR461" i="87"/>
  <c r="PT461" i="87" s="1"/>
  <c r="PU461" i="87" s="1"/>
  <c r="PL461" i="87"/>
  <c r="PN461" i="87"/>
  <c r="PO461" i="87" s="1"/>
  <c r="PW456" i="87"/>
  <c r="PT456" i="87"/>
  <c r="PR456" i="87"/>
  <c r="PN456" i="87"/>
  <c r="PL456" i="87"/>
  <c r="PM456" i="87"/>
  <c r="PO456" i="87"/>
  <c r="PU456" i="87"/>
  <c r="PW328" i="87"/>
  <c r="PR328" i="87"/>
  <c r="PT328" i="87" s="1"/>
  <c r="PU328" i="87" s="1"/>
  <c r="PW324" i="87"/>
  <c r="PR324" i="87"/>
  <c r="PT324" i="87" s="1"/>
  <c r="PU324" i="87" s="1"/>
  <c r="PW313" i="87"/>
  <c r="PU313" i="87"/>
  <c r="PO313" i="87"/>
  <c r="PM313" i="87"/>
  <c r="PT313" i="87"/>
  <c r="PN313" i="87"/>
  <c r="PR313" i="87"/>
  <c r="PW309" i="87"/>
  <c r="PM309" i="87"/>
  <c r="PL309" i="87"/>
  <c r="PN309" i="87" s="1"/>
  <c r="PO309" i="87" s="1"/>
  <c r="PW297" i="87"/>
  <c r="PW164" i="87"/>
  <c r="PT164" i="87"/>
  <c r="PU164" i="87" s="1"/>
  <c r="PR164" i="87"/>
  <c r="PW33" i="87"/>
  <c r="PU33" i="87"/>
  <c r="PO33" i="87"/>
  <c r="PM33" i="87"/>
  <c r="PT33" i="87"/>
  <c r="PN33" i="87"/>
  <c r="PL33" i="87"/>
  <c r="PR33" i="87"/>
  <c r="PW29" i="87"/>
  <c r="PW20" i="87"/>
  <c r="PR20" i="87"/>
  <c r="PT20" i="87" s="1"/>
  <c r="PU20" i="87" s="1"/>
  <c r="PW13" i="87"/>
  <c r="PM13" i="87"/>
  <c r="PL13" i="87"/>
  <c r="PN13" i="87" s="1"/>
  <c r="PO13" i="87" s="1"/>
  <c r="PW9" i="87"/>
  <c r="PU9" i="87"/>
  <c r="PO9" i="87"/>
  <c r="PM9" i="87"/>
  <c r="PT9" i="87"/>
  <c r="PN9" i="87"/>
  <c r="PR9" i="87"/>
  <c r="PW5" i="87"/>
  <c r="PU5" i="87"/>
  <c r="PO5" i="87"/>
  <c r="PM5" i="87"/>
  <c r="PR5" i="87"/>
  <c r="PL5" i="87"/>
  <c r="PN5" i="87"/>
  <c r="PT5" i="87"/>
  <c r="PW503" i="87"/>
  <c r="PL503" i="87"/>
  <c r="PN503" i="87" s="1"/>
  <c r="PO503" i="87" s="1"/>
  <c r="PM503" i="87"/>
  <c r="PW88" i="87"/>
  <c r="PT88" i="87"/>
  <c r="PU88" i="87" s="1"/>
  <c r="PR88" i="87"/>
  <c r="PL9" i="87"/>
  <c r="PU254" i="87"/>
  <c r="PO254" i="87"/>
  <c r="PM254" i="87"/>
  <c r="PW254" i="87"/>
  <c r="PR254" i="87"/>
  <c r="PL254" i="87"/>
  <c r="PN254" i="87"/>
  <c r="PT254" i="87"/>
  <c r="PG538" i="87"/>
  <c r="PH538" i="87" s="1"/>
  <c r="OY538" i="87"/>
  <c r="OW538" i="87"/>
  <c r="OX538" i="87"/>
  <c r="OZ538" i="87"/>
  <c r="PG514" i="87"/>
  <c r="PH514" i="87" s="1"/>
  <c r="OY514" i="87"/>
  <c r="OW514" i="87"/>
  <c r="OZ514" i="87"/>
  <c r="OX514" i="87"/>
  <c r="OY510" i="87"/>
  <c r="OW510" i="87"/>
  <c r="OZ510" i="87"/>
  <c r="OX510" i="87"/>
  <c r="PG502" i="87"/>
  <c r="PH502" i="87" s="1"/>
  <c r="OY502" i="87"/>
  <c r="OW502" i="87"/>
  <c r="OZ502" i="87"/>
  <c r="OX502" i="87"/>
  <c r="PG466" i="87"/>
  <c r="PH466" i="87" s="1"/>
  <c r="OY466" i="87"/>
  <c r="OW466" i="87"/>
  <c r="OX466" i="87"/>
  <c r="OZ466" i="87"/>
  <c r="PG462" i="87"/>
  <c r="PH462" i="87" s="1"/>
  <c r="OY462" i="87"/>
  <c r="OW462" i="87"/>
  <c r="OX462" i="87"/>
  <c r="OZ462" i="87"/>
  <c r="OY458" i="87"/>
  <c r="OW458" i="87"/>
  <c r="OZ458" i="87"/>
  <c r="OX458" i="87"/>
  <c r="OY450" i="87"/>
  <c r="OW450" i="87"/>
  <c r="OZ450" i="87"/>
  <c r="OX450" i="87"/>
  <c r="PG426" i="87"/>
  <c r="PH426" i="87" s="1"/>
  <c r="OY426" i="87"/>
  <c r="OW426" i="87"/>
  <c r="OZ426" i="87"/>
  <c r="OX426" i="87"/>
  <c r="OY422" i="87"/>
  <c r="OW422" i="87"/>
  <c r="OZ422" i="87"/>
  <c r="PG418" i="87"/>
  <c r="PH418" i="87" s="1"/>
  <c r="OY418" i="87"/>
  <c r="OW418" i="87"/>
  <c r="OX418" i="87"/>
  <c r="OZ418" i="87"/>
  <c r="OY410" i="87"/>
  <c r="OW410" i="87"/>
  <c r="OX410" i="87"/>
  <c r="OZ410" i="87"/>
  <c r="OY402" i="87"/>
  <c r="OW402" i="87"/>
  <c r="OX402" i="87"/>
  <c r="PG398" i="87"/>
  <c r="PH398" i="87" s="1"/>
  <c r="OY398" i="87"/>
  <c r="OW398" i="87"/>
  <c r="OX398" i="87"/>
  <c r="OZ398" i="87"/>
  <c r="PG394" i="87"/>
  <c r="PH394" i="87" s="1"/>
  <c r="OY394" i="87"/>
  <c r="OW394" i="87"/>
  <c r="OZ394" i="87"/>
  <c r="OX394" i="87"/>
  <c r="PG382" i="87"/>
  <c r="PH382" i="87" s="1"/>
  <c r="OY382" i="87"/>
  <c r="OW382" i="87"/>
  <c r="OX382" i="87"/>
  <c r="OZ382" i="87"/>
  <c r="PG378" i="87"/>
  <c r="PH378" i="87" s="1"/>
  <c r="OY378" i="87"/>
  <c r="OW378" i="87"/>
  <c r="OZ378" i="87"/>
  <c r="OX378" i="87"/>
  <c r="PG370" i="87"/>
  <c r="PH370" i="87" s="1"/>
  <c r="OY370" i="87"/>
  <c r="OW370" i="87"/>
  <c r="OZ370" i="87"/>
  <c r="OX370" i="87"/>
  <c r="PG366" i="87"/>
  <c r="PH366" i="87" s="1"/>
  <c r="OY366" i="87"/>
  <c r="OW366" i="87"/>
  <c r="OZ366" i="87"/>
  <c r="OX366" i="87"/>
  <c r="OY362" i="87"/>
  <c r="OW362" i="87"/>
  <c r="OZ362" i="87"/>
  <c r="OX362" i="87"/>
  <c r="PG350" i="87"/>
  <c r="PH350" i="87" s="1"/>
  <c r="OY350" i="87"/>
  <c r="OW350" i="87"/>
  <c r="OX350" i="87"/>
  <c r="PG346" i="87"/>
  <c r="PH346" i="87" s="1"/>
  <c r="OY346" i="87"/>
  <c r="OW346" i="87"/>
  <c r="OX346" i="87"/>
  <c r="OZ346" i="87"/>
  <c r="OY338" i="87"/>
  <c r="OW338" i="87"/>
  <c r="OX338" i="87"/>
  <c r="OZ338" i="87"/>
  <c r="OY330" i="87"/>
  <c r="OW330" i="87"/>
  <c r="OZ330" i="87"/>
  <c r="OX330" i="87"/>
  <c r="PG322" i="87"/>
  <c r="PH322" i="87" s="1"/>
  <c r="OY322" i="87"/>
  <c r="OW322" i="87"/>
  <c r="OZ322" i="87"/>
  <c r="OZ402" i="87"/>
  <c r="PM57" i="87"/>
  <c r="PS484" i="87"/>
  <c r="PS116" i="87"/>
  <c r="PS111" i="87"/>
  <c r="PS72" i="87"/>
  <c r="PW424" i="87"/>
  <c r="PT424" i="87"/>
  <c r="PR424" i="87"/>
  <c r="PN424" i="87"/>
  <c r="PL424" i="87"/>
  <c r="PM424" i="87"/>
  <c r="PO424" i="87"/>
  <c r="PW417" i="87"/>
  <c r="PU417" i="87"/>
  <c r="PO417" i="87"/>
  <c r="PM417" i="87"/>
  <c r="PT417" i="87"/>
  <c r="PN417" i="87"/>
  <c r="PL417" i="87"/>
  <c r="PR417" i="87"/>
  <c r="PW292" i="87"/>
  <c r="PW288" i="87"/>
  <c r="PW276" i="87"/>
  <c r="PR276" i="87"/>
  <c r="PT276" i="87" s="1"/>
  <c r="PU276" i="87" s="1"/>
  <c r="PW272" i="87"/>
  <c r="PR272" i="87"/>
  <c r="PT272" i="87" s="1"/>
  <c r="PU272" i="87" s="1"/>
  <c r="PW265" i="87"/>
  <c r="PR265" i="87"/>
  <c r="PT265" i="87" s="1"/>
  <c r="PU265" i="87" s="1"/>
  <c r="PL265" i="87"/>
  <c r="PN265" i="87" s="1"/>
  <c r="PO265" i="87" s="1"/>
  <c r="PW244" i="87"/>
  <c r="PT244" i="87"/>
  <c r="PR244" i="87"/>
  <c r="PN244" i="87"/>
  <c r="PL244" i="87"/>
  <c r="PU244" i="87"/>
  <c r="PO244" i="87"/>
  <c r="PW144" i="87"/>
  <c r="PR144" i="87"/>
  <c r="PT144" i="87" s="1"/>
  <c r="PU144" i="87" s="1"/>
  <c r="PW140" i="87"/>
  <c r="PT140" i="87"/>
  <c r="PR140" i="87"/>
  <c r="PN140" i="87"/>
  <c r="PL140" i="87"/>
  <c r="PU140" i="87"/>
  <c r="PO140" i="87"/>
  <c r="PM140" i="87"/>
  <c r="PW96" i="87"/>
  <c r="PT96" i="87"/>
  <c r="PR96" i="87"/>
  <c r="PN96" i="87"/>
  <c r="PL96" i="87"/>
  <c r="PU96" i="87"/>
  <c r="PM96" i="87"/>
  <c r="PO96" i="87"/>
  <c r="PU534" i="87"/>
  <c r="PO534" i="87"/>
  <c r="PM534" i="87"/>
  <c r="PR534" i="87"/>
  <c r="PL534" i="87"/>
  <c r="PT534" i="87"/>
  <c r="PN534" i="87"/>
  <c r="PU526" i="87"/>
  <c r="PO526" i="87"/>
  <c r="PM526" i="87"/>
  <c r="PW526" i="87"/>
  <c r="PR526" i="87"/>
  <c r="PL526" i="87"/>
  <c r="PN526" i="87"/>
  <c r="PT526" i="87"/>
  <c r="PU518" i="87"/>
  <c r="PO518" i="87"/>
  <c r="PM518" i="87"/>
  <c r="PR518" i="87"/>
  <c r="PL518" i="87"/>
  <c r="PT518" i="87"/>
  <c r="PW518" i="87"/>
  <c r="PN518" i="87"/>
  <c r="PW495" i="87"/>
  <c r="PT495" i="87"/>
  <c r="PR495" i="87"/>
  <c r="PN495" i="87"/>
  <c r="PL495" i="87"/>
  <c r="PM495" i="87"/>
  <c r="PO495" i="87"/>
  <c r="PW487" i="87"/>
  <c r="PT487" i="87"/>
  <c r="PR487" i="87"/>
  <c r="PN487" i="87"/>
  <c r="PL487" i="87"/>
  <c r="PM487" i="87"/>
  <c r="PU487" i="87"/>
  <c r="PW479" i="87"/>
  <c r="PT479" i="87"/>
  <c r="PR479" i="87"/>
  <c r="PN479" i="87"/>
  <c r="PL479" i="87"/>
  <c r="PM479" i="87"/>
  <c r="PO479" i="87"/>
  <c r="PU479" i="87"/>
  <c r="PU470" i="87"/>
  <c r="PO470" i="87"/>
  <c r="PM470" i="87"/>
  <c r="PR470" i="87"/>
  <c r="PL470" i="87"/>
  <c r="PT470" i="87"/>
  <c r="PN470" i="87"/>
  <c r="PW470" i="87"/>
  <c r="PW431" i="87"/>
  <c r="PT431" i="87"/>
  <c r="PR431" i="87"/>
  <c r="PN431" i="87"/>
  <c r="PL431" i="87"/>
  <c r="PM431" i="87"/>
  <c r="PO431" i="87"/>
  <c r="PW399" i="87"/>
  <c r="PT399" i="87"/>
  <c r="PR399" i="87"/>
  <c r="PN399" i="87"/>
  <c r="PL399" i="87"/>
  <c r="PM399" i="87"/>
  <c r="PO399" i="87"/>
  <c r="PW255" i="87"/>
  <c r="PT255" i="87"/>
  <c r="PR255" i="87"/>
  <c r="PN255" i="87"/>
  <c r="PL255" i="87"/>
  <c r="PM255" i="87"/>
  <c r="PO255" i="87"/>
  <c r="PU255" i="87"/>
  <c r="PW247" i="87"/>
  <c r="PR247" i="87"/>
  <c r="PT247" i="87" s="1"/>
  <c r="PU247" i="87" s="1"/>
  <c r="PU238" i="87"/>
  <c r="PO238" i="87"/>
  <c r="PM238" i="87"/>
  <c r="PW238" i="87"/>
  <c r="PR238" i="87"/>
  <c r="PL238" i="87"/>
  <c r="PT238" i="87"/>
  <c r="PU230" i="87"/>
  <c r="PO230" i="87"/>
  <c r="PM230" i="87"/>
  <c r="PR230" i="87"/>
  <c r="PL230" i="87"/>
  <c r="PT230" i="87"/>
  <c r="PN230" i="87"/>
  <c r="PW215" i="87"/>
  <c r="PT215" i="87"/>
  <c r="PR215" i="87"/>
  <c r="PN215" i="87"/>
  <c r="PL215" i="87"/>
  <c r="PM215" i="87"/>
  <c r="PU215" i="87"/>
  <c r="PO215" i="87"/>
  <c r="PW207" i="87"/>
  <c r="PT207" i="87"/>
  <c r="PR207" i="87"/>
  <c r="PN207" i="87"/>
  <c r="PL207" i="87"/>
  <c r="PM207" i="87"/>
  <c r="PO207" i="87"/>
  <c r="PW199" i="87"/>
  <c r="PT199" i="87"/>
  <c r="PR199" i="87"/>
  <c r="PN199" i="87"/>
  <c r="PL199" i="87"/>
  <c r="PM199" i="87"/>
  <c r="PU199" i="87"/>
  <c r="PW61" i="87"/>
  <c r="PR61" i="87"/>
  <c r="PT61" i="87" s="1"/>
  <c r="PU61" i="87" s="1"/>
  <c r="PW40" i="87"/>
  <c r="PU40" i="87"/>
  <c r="PT40" i="87"/>
  <c r="PR40" i="87"/>
  <c r="PN40" i="87"/>
  <c r="PL40" i="87"/>
  <c r="PM40" i="87"/>
  <c r="PO40" i="87"/>
  <c r="PU399" i="87"/>
  <c r="PW534" i="87"/>
  <c r="PS163" i="87"/>
  <c r="PW501" i="87"/>
  <c r="PU501" i="87"/>
  <c r="PO501" i="87"/>
  <c r="PM501" i="87"/>
  <c r="PR501" i="87"/>
  <c r="PL501" i="87"/>
  <c r="PN501" i="87"/>
  <c r="PT501" i="87"/>
  <c r="PW497" i="87"/>
  <c r="PU497" i="87"/>
  <c r="PO497" i="87"/>
  <c r="PM497" i="87"/>
  <c r="PT497" i="87"/>
  <c r="PN497" i="87"/>
  <c r="PL497" i="87"/>
  <c r="PW493" i="87"/>
  <c r="PU493" i="87"/>
  <c r="PO493" i="87"/>
  <c r="PM493" i="87"/>
  <c r="PR493" i="87"/>
  <c r="PL493" i="87"/>
  <c r="PT493" i="87"/>
  <c r="PN493" i="87"/>
  <c r="PW489" i="87"/>
  <c r="PU489" i="87"/>
  <c r="PO489" i="87"/>
  <c r="PM489" i="87"/>
  <c r="PT489" i="87"/>
  <c r="PN489" i="87"/>
  <c r="PR489" i="87"/>
  <c r="PW485" i="87"/>
  <c r="PR485" i="87"/>
  <c r="PW481" i="87"/>
  <c r="PU481" i="87"/>
  <c r="PO481" i="87"/>
  <c r="PM481" i="87"/>
  <c r="PT481" i="87"/>
  <c r="PN481" i="87"/>
  <c r="PL481" i="87"/>
  <c r="PR481" i="87"/>
  <c r="PW477" i="87"/>
  <c r="PU477" i="87"/>
  <c r="PO477" i="87"/>
  <c r="PM477" i="87"/>
  <c r="PR477" i="87"/>
  <c r="PL477" i="87"/>
  <c r="PT477" i="87"/>
  <c r="PW472" i="87"/>
  <c r="PT472" i="87"/>
  <c r="PR472" i="87"/>
  <c r="PN472" i="87"/>
  <c r="PL472" i="87"/>
  <c r="PM472" i="87"/>
  <c r="PU472" i="87"/>
  <c r="PW460" i="87"/>
  <c r="PT460" i="87"/>
  <c r="PU460" i="87" s="1"/>
  <c r="PR460" i="87"/>
  <c r="PW385" i="87"/>
  <c r="PU385" i="87"/>
  <c r="PO385" i="87"/>
  <c r="PM385" i="87"/>
  <c r="PT385" i="87"/>
  <c r="PN385" i="87"/>
  <c r="PL385" i="87"/>
  <c r="PR385" i="87"/>
  <c r="PW380" i="87"/>
  <c r="PR380" i="87"/>
  <c r="PT380" i="87" s="1"/>
  <c r="PU380" i="87" s="1"/>
  <c r="PW373" i="87"/>
  <c r="PW368" i="87"/>
  <c r="PR368" i="87"/>
  <c r="PT368" i="87" s="1"/>
  <c r="PU368" i="87" s="1"/>
  <c r="PW345" i="87"/>
  <c r="PU345" i="87"/>
  <c r="PO345" i="87"/>
  <c r="PM345" i="87"/>
  <c r="PT345" i="87"/>
  <c r="PN345" i="87"/>
  <c r="PR345" i="87"/>
  <c r="PW341" i="87"/>
  <c r="PM341" i="87"/>
  <c r="PL341" i="87"/>
  <c r="PN341" i="87" s="1"/>
  <c r="PO341" i="87" s="1"/>
  <c r="PW337" i="87"/>
  <c r="PU337" i="87"/>
  <c r="PO337" i="87"/>
  <c r="PM337" i="87"/>
  <c r="PT337" i="87"/>
  <c r="PN337" i="87"/>
  <c r="PL337" i="87"/>
  <c r="PR337" i="87"/>
  <c r="PW333" i="87"/>
  <c r="PU333" i="87"/>
  <c r="PO333" i="87"/>
  <c r="PM333" i="87"/>
  <c r="PR333" i="87"/>
  <c r="PL333" i="87"/>
  <c r="PT333" i="87"/>
  <c r="PW321" i="87"/>
  <c r="PM321" i="87"/>
  <c r="PL321" i="87"/>
  <c r="PN321" i="87" s="1"/>
  <c r="PO321" i="87" s="1"/>
  <c r="PW317" i="87"/>
  <c r="PU317" i="87"/>
  <c r="PO317" i="87"/>
  <c r="PM317" i="87"/>
  <c r="PR317" i="87"/>
  <c r="PL317" i="87"/>
  <c r="PT317" i="87"/>
  <c r="PN317" i="87"/>
  <c r="PW169" i="87"/>
  <c r="PR169" i="87"/>
  <c r="PT169" i="87" s="1"/>
  <c r="PU169" i="87" s="1"/>
  <c r="PW45" i="87"/>
  <c r="PU45" i="87"/>
  <c r="PO45" i="87"/>
  <c r="PM45" i="87"/>
  <c r="PR45" i="87"/>
  <c r="PL45" i="87"/>
  <c r="PT45" i="87"/>
  <c r="PW391" i="87"/>
  <c r="PT391" i="87"/>
  <c r="PR391" i="87"/>
  <c r="PN391" i="87"/>
  <c r="PL391" i="87"/>
  <c r="PM391" i="87"/>
  <c r="PU391" i="87"/>
  <c r="PW367" i="87"/>
  <c r="PR367" i="87"/>
  <c r="PT367" i="87" s="1"/>
  <c r="PU367" i="87" s="1"/>
  <c r="PW359" i="87"/>
  <c r="PT359" i="87"/>
  <c r="PR359" i="87"/>
  <c r="PN359" i="87"/>
  <c r="PL359" i="87"/>
  <c r="PM359" i="87"/>
  <c r="PU359" i="87"/>
  <c r="PW351" i="87"/>
  <c r="PT351" i="87"/>
  <c r="PR351" i="87"/>
  <c r="PN351" i="87"/>
  <c r="PL351" i="87"/>
  <c r="PM351" i="87"/>
  <c r="PO351" i="87"/>
  <c r="PU351" i="87"/>
  <c r="PU342" i="87"/>
  <c r="PO342" i="87"/>
  <c r="PM342" i="87"/>
  <c r="PR342" i="87"/>
  <c r="PL342" i="87"/>
  <c r="PT342" i="87"/>
  <c r="PN342" i="87"/>
  <c r="PW342" i="87"/>
  <c r="PU334" i="87"/>
  <c r="PO334" i="87"/>
  <c r="PM334" i="87"/>
  <c r="PW334" i="87"/>
  <c r="PR334" i="87"/>
  <c r="PL334" i="87"/>
  <c r="PT334" i="87"/>
  <c r="PW319" i="87"/>
  <c r="PT319" i="87"/>
  <c r="PR319" i="87"/>
  <c r="PN319" i="87"/>
  <c r="PL319" i="87"/>
  <c r="PM319" i="87"/>
  <c r="PO319" i="87"/>
  <c r="PU319" i="87"/>
  <c r="PW311" i="87"/>
  <c r="PT311" i="87"/>
  <c r="PR311" i="87"/>
  <c r="PN311" i="87"/>
  <c r="PL311" i="87"/>
  <c r="PM311" i="87"/>
  <c r="PU311" i="87"/>
  <c r="PO311" i="87"/>
  <c r="PW303" i="87"/>
  <c r="PT303" i="87"/>
  <c r="PR303" i="87"/>
  <c r="PN303" i="87"/>
  <c r="PL303" i="87"/>
  <c r="PM303" i="87"/>
  <c r="PO303" i="87"/>
  <c r="PW263" i="87"/>
  <c r="PL263" i="87"/>
  <c r="PN263" i="87" s="1"/>
  <c r="PO263" i="87" s="1"/>
  <c r="PM263" i="87"/>
  <c r="PU142" i="87"/>
  <c r="PO142" i="87"/>
  <c r="PM142" i="87"/>
  <c r="PW142" i="87"/>
  <c r="PR142" i="87"/>
  <c r="PL142" i="87"/>
  <c r="PT142" i="87"/>
  <c r="PW125" i="87"/>
  <c r="PU125" i="87"/>
  <c r="PO125" i="87"/>
  <c r="PM125" i="87"/>
  <c r="PR125" i="87"/>
  <c r="PL125" i="87"/>
  <c r="PT125" i="87"/>
  <c r="PW4" i="87"/>
  <c r="PR4" i="87"/>
  <c r="PT4" i="87" s="1"/>
  <c r="PU4" i="87" s="1"/>
  <c r="PL489" i="87"/>
  <c r="PL345" i="87"/>
  <c r="PN334" i="87"/>
  <c r="PN125" i="87"/>
  <c r="PN45" i="87"/>
  <c r="PO487" i="87"/>
  <c r="PU431" i="87"/>
  <c r="PU207" i="87"/>
  <c r="PW539" i="87"/>
  <c r="PL507" i="87"/>
  <c r="PN507" i="87" s="1"/>
  <c r="PO507" i="87" s="1"/>
  <c r="PW507" i="87"/>
  <c r="PM507" i="87"/>
  <c r="PW475" i="87"/>
  <c r="PT459" i="87"/>
  <c r="PR459" i="87"/>
  <c r="PN459" i="87"/>
  <c r="PL459" i="87"/>
  <c r="PU459" i="87"/>
  <c r="PO459" i="87"/>
  <c r="PW459" i="87"/>
  <c r="PM459" i="87"/>
  <c r="PL435" i="87"/>
  <c r="PN435" i="87" s="1"/>
  <c r="PO435" i="87" s="1"/>
  <c r="PW435" i="87"/>
  <c r="PL427" i="87"/>
  <c r="PN427" i="87" s="1"/>
  <c r="PO427" i="87" s="1"/>
  <c r="PW427" i="87"/>
  <c r="PM427" i="87"/>
  <c r="PW403" i="87"/>
  <c r="PW387" i="87"/>
  <c r="PL379" i="87"/>
  <c r="PN379" i="87" s="1"/>
  <c r="PO379" i="87" s="1"/>
  <c r="PW379" i="87"/>
  <c r="PM379" i="87"/>
  <c r="PL331" i="87"/>
  <c r="PN331" i="87" s="1"/>
  <c r="PO331" i="87" s="1"/>
  <c r="PW331" i="87"/>
  <c r="PM331" i="87"/>
  <c r="PW323" i="87"/>
  <c r="PL283" i="87"/>
  <c r="PN283" i="87" s="1"/>
  <c r="PO283" i="87" s="1"/>
  <c r="PW283" i="87"/>
  <c r="PM283" i="87"/>
  <c r="PL259" i="87"/>
  <c r="PN259" i="87" s="1"/>
  <c r="PO259" i="87" s="1"/>
  <c r="PW259" i="87"/>
  <c r="PM259" i="87"/>
  <c r="PR243" i="87"/>
  <c r="PT243" i="87" s="1"/>
  <c r="PU243" i="87" s="1"/>
  <c r="PW243" i="87"/>
  <c r="PW227" i="87"/>
  <c r="PW219" i="87"/>
  <c r="PL195" i="87"/>
  <c r="PN195" i="87" s="1"/>
  <c r="PO195" i="87" s="1"/>
  <c r="PW195" i="87"/>
  <c r="PR187" i="87"/>
  <c r="PT187" i="87" s="1"/>
  <c r="PU187" i="87" s="1"/>
  <c r="PL187" i="87"/>
  <c r="PN187" i="87" s="1"/>
  <c r="PO187" i="87" s="1"/>
  <c r="PW187" i="87"/>
  <c r="PM187" i="87"/>
  <c r="PT171" i="87"/>
  <c r="PU171" i="87" s="1"/>
  <c r="PR171" i="87"/>
  <c r="PW171" i="87"/>
  <c r="PR163" i="87"/>
  <c r="PT163" i="87" s="1"/>
  <c r="PU163" i="87" s="1"/>
  <c r="PW163" i="87"/>
  <c r="PL147" i="87"/>
  <c r="PN147" i="87" s="1"/>
  <c r="PO147" i="87" s="1"/>
  <c r="PW147" i="87"/>
  <c r="PW131" i="87"/>
  <c r="PS275" i="87"/>
  <c r="PW412" i="87"/>
  <c r="PT412" i="87"/>
  <c r="PR412" i="87"/>
  <c r="PN412" i="87"/>
  <c r="PL412" i="87"/>
  <c r="PU412" i="87"/>
  <c r="PO412" i="87"/>
  <c r="PM412" i="87"/>
  <c r="PW408" i="87"/>
  <c r="PT408" i="87"/>
  <c r="PR408" i="87"/>
  <c r="PN408" i="87"/>
  <c r="PL408" i="87"/>
  <c r="PM408" i="87"/>
  <c r="PU408" i="87"/>
  <c r="PW404" i="87"/>
  <c r="PT404" i="87"/>
  <c r="PR404" i="87"/>
  <c r="PN404" i="87"/>
  <c r="PL404" i="87"/>
  <c r="PU404" i="87"/>
  <c r="PO404" i="87"/>
  <c r="PW384" i="87"/>
  <c r="PW377" i="87"/>
  <c r="PU377" i="87"/>
  <c r="PO377" i="87"/>
  <c r="PM377" i="87"/>
  <c r="PT377" i="87"/>
  <c r="PN377" i="87"/>
  <c r="PR377" i="87"/>
  <c r="PL377" i="87"/>
  <c r="PW245" i="87"/>
  <c r="PM245" i="87"/>
  <c r="PW240" i="87"/>
  <c r="PR240" i="87"/>
  <c r="PT240" i="87" s="1"/>
  <c r="PU240" i="87" s="1"/>
  <c r="PW116" i="87"/>
  <c r="PR116" i="87"/>
  <c r="PT116" i="87" s="1"/>
  <c r="PU116" i="87" s="1"/>
  <c r="PW92" i="87"/>
  <c r="PR92" i="87"/>
  <c r="PT92" i="87" s="1"/>
  <c r="PU92" i="87" s="1"/>
  <c r="PW85" i="87"/>
  <c r="PR85" i="87"/>
  <c r="PT85" i="87" s="1"/>
  <c r="PU85" i="87" s="1"/>
  <c r="PW52" i="87"/>
  <c r="PU52" i="87"/>
  <c r="PT52" i="87"/>
  <c r="PR52" i="87"/>
  <c r="PN52" i="87"/>
  <c r="PL52" i="87"/>
  <c r="PO52" i="87"/>
  <c r="PW48" i="87"/>
  <c r="PT48" i="87"/>
  <c r="PR48" i="87"/>
  <c r="PN48" i="87"/>
  <c r="PL48" i="87"/>
  <c r="PM48" i="87"/>
  <c r="PU48" i="87"/>
  <c r="PO48" i="87"/>
  <c r="PW44" i="87"/>
  <c r="PT44" i="87"/>
  <c r="PR44" i="87"/>
  <c r="PN44" i="87"/>
  <c r="PL44" i="87"/>
  <c r="PU44" i="87"/>
  <c r="PO44" i="87"/>
  <c r="PM44" i="87"/>
  <c r="PW471" i="87"/>
  <c r="PT471" i="87"/>
  <c r="PR471" i="87"/>
  <c r="PN471" i="87"/>
  <c r="PL471" i="87"/>
  <c r="PM471" i="87"/>
  <c r="PU471" i="87"/>
  <c r="PO471" i="87"/>
  <c r="PU422" i="87"/>
  <c r="PO422" i="87"/>
  <c r="PM422" i="87"/>
  <c r="PR422" i="87"/>
  <c r="PL422" i="87"/>
  <c r="PT422" i="87"/>
  <c r="PN422" i="87"/>
  <c r="PW422" i="87"/>
  <c r="PU390" i="87"/>
  <c r="PO390" i="87"/>
  <c r="PM390" i="87"/>
  <c r="PR390" i="87"/>
  <c r="PL390" i="87"/>
  <c r="PT390" i="87"/>
  <c r="PW390" i="87"/>
  <c r="PN390" i="87"/>
  <c r="PW375" i="87"/>
  <c r="PT375" i="87"/>
  <c r="PR375" i="87"/>
  <c r="PN375" i="87"/>
  <c r="PL375" i="87"/>
  <c r="PM375" i="87"/>
  <c r="PU375" i="87"/>
  <c r="PO375" i="87"/>
  <c r="PU358" i="87"/>
  <c r="PO358" i="87"/>
  <c r="PM358" i="87"/>
  <c r="PR358" i="87"/>
  <c r="PL358" i="87"/>
  <c r="PT358" i="87"/>
  <c r="PN358" i="87"/>
  <c r="PU318" i="87"/>
  <c r="PO318" i="87"/>
  <c r="PM318" i="87"/>
  <c r="PW318" i="87"/>
  <c r="PR318" i="87"/>
  <c r="PL318" i="87"/>
  <c r="PN318" i="87"/>
  <c r="PU310" i="87"/>
  <c r="PO310" i="87"/>
  <c r="PM310" i="87"/>
  <c r="PR310" i="87"/>
  <c r="PL310" i="87"/>
  <c r="PW310" i="87"/>
  <c r="PT310" i="87"/>
  <c r="PN310" i="87"/>
  <c r="PU302" i="87"/>
  <c r="PO302" i="87"/>
  <c r="PM302" i="87"/>
  <c r="PW302" i="87"/>
  <c r="PR302" i="87"/>
  <c r="PL302" i="87"/>
  <c r="PT302" i="87"/>
  <c r="PW279" i="87"/>
  <c r="PT279" i="87"/>
  <c r="PU279" i="87" s="1"/>
  <c r="PR279" i="87"/>
  <c r="PL279" i="87"/>
  <c r="PN279" i="87" s="1"/>
  <c r="PO279" i="87" s="1"/>
  <c r="PM279" i="87"/>
  <c r="PW271" i="87"/>
  <c r="PR271" i="87"/>
  <c r="PT271" i="87" s="1"/>
  <c r="PU271" i="87" s="1"/>
  <c r="PW191" i="87"/>
  <c r="PT191" i="87"/>
  <c r="PR191" i="87"/>
  <c r="PN191" i="87"/>
  <c r="PL191" i="87"/>
  <c r="PM191" i="87"/>
  <c r="PO191" i="87"/>
  <c r="PU191" i="87"/>
  <c r="PU182" i="87"/>
  <c r="PO182" i="87"/>
  <c r="PM182" i="87"/>
  <c r="PR182" i="87"/>
  <c r="PL182" i="87"/>
  <c r="PW182" i="87"/>
  <c r="PT182" i="87"/>
  <c r="PN182" i="87"/>
  <c r="PU174" i="87"/>
  <c r="PO174" i="87"/>
  <c r="PM174" i="87"/>
  <c r="PW174" i="87"/>
  <c r="PR174" i="87"/>
  <c r="PL174" i="87"/>
  <c r="PT174" i="87"/>
  <c r="PW159" i="87"/>
  <c r="PT159" i="87"/>
  <c r="PR159" i="87"/>
  <c r="PN159" i="87"/>
  <c r="PL159" i="87"/>
  <c r="PM159" i="87"/>
  <c r="PO159" i="87"/>
  <c r="PU159" i="87"/>
  <c r="PW151" i="87"/>
  <c r="PT151" i="87"/>
  <c r="PR151" i="87"/>
  <c r="PN151" i="87"/>
  <c r="PL151" i="87"/>
  <c r="PM151" i="87"/>
  <c r="PO151" i="87"/>
  <c r="PM404" i="87"/>
  <c r="PM147" i="87"/>
  <c r="PN477" i="87"/>
  <c r="PN333" i="87"/>
  <c r="PO472" i="87"/>
  <c r="PO408" i="87"/>
  <c r="PO359" i="87"/>
  <c r="PR497" i="87"/>
  <c r="PT485" i="87"/>
  <c r="PU485" i="87" s="1"/>
  <c r="PT318" i="87"/>
  <c r="PU424" i="87"/>
  <c r="PU303" i="87"/>
  <c r="PU151" i="87"/>
  <c r="PW358" i="87"/>
  <c r="PS521" i="87"/>
  <c r="OX505" i="87"/>
  <c r="PG505" i="87"/>
  <c r="PH505" i="87" s="1"/>
  <c r="OX501" i="87"/>
  <c r="OW501" i="87"/>
  <c r="PS501" i="87" s="1"/>
  <c r="OZ485" i="87"/>
  <c r="OW485" i="87"/>
  <c r="PS485" i="87" s="1"/>
  <c r="OX485" i="87"/>
  <c r="PL485" i="87" s="1"/>
  <c r="PN485" i="87" s="1"/>
  <c r="PO485" i="87" s="1"/>
  <c r="PG469" i="87"/>
  <c r="PH469" i="87" s="1"/>
  <c r="OW469" i="87"/>
  <c r="OX453" i="87"/>
  <c r="OW453" i="87"/>
  <c r="PG453" i="87"/>
  <c r="PH453" i="87" s="1"/>
  <c r="OX449" i="87"/>
  <c r="PG449" i="87"/>
  <c r="PH449" i="87" s="1"/>
  <c r="OW449" i="87"/>
  <c r="PS449" i="87" s="1"/>
  <c r="OX437" i="87"/>
  <c r="OW437" i="87"/>
  <c r="PS437" i="87" s="1"/>
  <c r="OX433" i="87"/>
  <c r="OW433" i="87"/>
  <c r="PG425" i="87"/>
  <c r="PH425" i="87" s="1"/>
  <c r="OZ425" i="87"/>
  <c r="OY425" i="87"/>
  <c r="PS425" i="87" s="1"/>
  <c r="OX425" i="87"/>
  <c r="PG397" i="87"/>
  <c r="PH397" i="87" s="1"/>
  <c r="OY397" i="87"/>
  <c r="OZ389" i="87"/>
  <c r="OW389" i="87"/>
  <c r="PS389" i="87" s="1"/>
  <c r="OX389" i="87"/>
  <c r="OY377" i="87"/>
  <c r="OX377" i="87"/>
  <c r="OZ373" i="87"/>
  <c r="OY373" i="87"/>
  <c r="OW373" i="87"/>
  <c r="OX373" i="87"/>
  <c r="PM373" i="87" s="1"/>
  <c r="OW357" i="87"/>
  <c r="PG357" i="87"/>
  <c r="PH357" i="87" s="1"/>
  <c r="PS349" i="87"/>
  <c r="OW341" i="87"/>
  <c r="OY341" i="87"/>
  <c r="PR341" i="87" s="1"/>
  <c r="PT341" i="87" s="1"/>
  <c r="PU341" i="87" s="1"/>
  <c r="PG329" i="87"/>
  <c r="PH329" i="87" s="1"/>
  <c r="OX329" i="87"/>
  <c r="OZ325" i="87"/>
  <c r="OW325" i="87"/>
  <c r="PS325" i="87" s="1"/>
  <c r="OX325" i="87"/>
  <c r="OY321" i="87"/>
  <c r="PS321" i="87" s="1"/>
  <c r="OZ321" i="87"/>
  <c r="OW321" i="87"/>
  <c r="OY309" i="87"/>
  <c r="OW309" i="87"/>
  <c r="OY301" i="87"/>
  <c r="PS301" i="87" s="1"/>
  <c r="OX301" i="87"/>
  <c r="OZ297" i="87"/>
  <c r="OY297" i="87"/>
  <c r="PS297" i="87" s="1"/>
  <c r="OX297" i="87"/>
  <c r="PM297" i="87" s="1"/>
  <c r="PG293" i="87"/>
  <c r="PH293" i="87" s="1"/>
  <c r="OZ293" i="87"/>
  <c r="OW293" i="87"/>
  <c r="PS293" i="87" s="1"/>
  <c r="OX293" i="87"/>
  <c r="PR285" i="87"/>
  <c r="OY281" i="87"/>
  <c r="PS281" i="87" s="1"/>
  <c r="OX281" i="87"/>
  <c r="PG277" i="87"/>
  <c r="PH277" i="87" s="1"/>
  <c r="OY277" i="87"/>
  <c r="OX277" i="87"/>
  <c r="OW277" i="87"/>
  <c r="OZ273" i="87"/>
  <c r="OY273" i="87"/>
  <c r="OX273" i="87"/>
  <c r="OW273" i="87"/>
  <c r="PG261" i="87"/>
  <c r="PH261" i="87" s="1"/>
  <c r="OX261" i="87"/>
  <c r="OW261" i="87"/>
  <c r="PS261" i="87" s="1"/>
  <c r="OX257" i="87"/>
  <c r="OW257" i="87"/>
  <c r="OY249" i="87"/>
  <c r="OZ249" i="87"/>
  <c r="OW245" i="87"/>
  <c r="OY245" i="87"/>
  <c r="PG237" i="87"/>
  <c r="PH237" i="87" s="1"/>
  <c r="OX237" i="87"/>
  <c r="OY237" i="87"/>
  <c r="PS237" i="87" s="1"/>
  <c r="OX233" i="87"/>
  <c r="OY233" i="87"/>
  <c r="PS233" i="87" s="1"/>
  <c r="OZ229" i="87"/>
  <c r="OW229" i="87"/>
  <c r="PS229" i="87" s="1"/>
  <c r="OX229" i="87"/>
  <c r="PG225" i="87"/>
  <c r="PH225" i="87" s="1"/>
  <c r="OZ225" i="87"/>
  <c r="OW225" i="87"/>
  <c r="OY189" i="87"/>
  <c r="PS189" i="87" s="1"/>
  <c r="OX189" i="87"/>
  <c r="PG189" i="87"/>
  <c r="PH189" i="87" s="1"/>
  <c r="OZ181" i="87"/>
  <c r="OY181" i="87"/>
  <c r="OW181" i="87"/>
  <c r="OX181" i="87"/>
  <c r="OY173" i="87"/>
  <c r="PS173" i="87" s="1"/>
  <c r="OZ173" i="87"/>
  <c r="OY169" i="87"/>
  <c r="PS169" i="87" s="1"/>
  <c r="OZ169" i="87"/>
  <c r="PG165" i="87"/>
  <c r="PH165" i="87" s="1"/>
  <c r="OW165" i="87"/>
  <c r="OZ165" i="87"/>
  <c r="OY165" i="87"/>
  <c r="OX149" i="87"/>
  <c r="OW149" i="87"/>
  <c r="OZ145" i="87"/>
  <c r="OY145" i="87"/>
  <c r="OX145" i="87"/>
  <c r="OW145" i="87"/>
  <c r="PG137" i="87"/>
  <c r="PH137" i="87" s="1"/>
  <c r="OZ137" i="87"/>
  <c r="OY137" i="87"/>
  <c r="PS137" i="87" s="1"/>
  <c r="OY113" i="87"/>
  <c r="OX113" i="87"/>
  <c r="OW113" i="87"/>
  <c r="PG97" i="87"/>
  <c r="PH97" i="87" s="1"/>
  <c r="OZ97" i="87"/>
  <c r="OY97" i="87"/>
  <c r="OX97" i="87"/>
  <c r="OW97" i="87"/>
  <c r="PG93" i="87"/>
  <c r="PH93" i="87" s="1"/>
  <c r="OZ93" i="87"/>
  <c r="OY93" i="87"/>
  <c r="PS93" i="87" s="1"/>
  <c r="OX93" i="87"/>
  <c r="PG89" i="87"/>
  <c r="PH89" i="87" s="1"/>
  <c r="OZ89" i="87"/>
  <c r="OY89" i="87"/>
  <c r="PS89" i="87" s="1"/>
  <c r="OZ65" i="87"/>
  <c r="OY65" i="87"/>
  <c r="OX65" i="87"/>
  <c r="OW65" i="87"/>
  <c r="OZ61" i="87"/>
  <c r="OX61" i="87"/>
  <c r="PM61" i="87" s="1"/>
  <c r="OY37" i="87"/>
  <c r="OX37" i="87"/>
  <c r="OW37" i="87"/>
  <c r="OX33" i="87"/>
  <c r="OY33" i="87"/>
  <c r="OW33" i="87"/>
  <c r="OZ29" i="87"/>
  <c r="OY29" i="87"/>
  <c r="PS29" i="87" s="1"/>
  <c r="OX29" i="87"/>
  <c r="PM29" i="87" s="1"/>
  <c r="OZ25" i="87"/>
  <c r="OY25" i="87"/>
  <c r="PS25" i="87" s="1"/>
  <c r="OX25" i="87"/>
  <c r="OZ21" i="87"/>
  <c r="OW21" i="87"/>
  <c r="OY21" i="87"/>
  <c r="OX21" i="87"/>
  <c r="OW525" i="87"/>
  <c r="PS525" i="87" s="1"/>
  <c r="OW505" i="87"/>
  <c r="OW461" i="87"/>
  <c r="PS461" i="87" s="1"/>
  <c r="OW397" i="87"/>
  <c r="OW377" i="87"/>
  <c r="OW249" i="87"/>
  <c r="OW77" i="87"/>
  <c r="PS77" i="87" s="1"/>
  <c r="OW57" i="87"/>
  <c r="OW13" i="87"/>
  <c r="OX349" i="87"/>
  <c r="OX169" i="87"/>
  <c r="PM169" i="87" s="1"/>
  <c r="OX165" i="87"/>
  <c r="OX85" i="87"/>
  <c r="PL85" i="87" s="1"/>
  <c r="PN85" i="87" s="1"/>
  <c r="PO85" i="87" s="1"/>
  <c r="OY509" i="87"/>
  <c r="PS509" i="87" s="1"/>
  <c r="OY469" i="87"/>
  <c r="OY433" i="87"/>
  <c r="PS433" i="87" s="1"/>
  <c r="OY429" i="87"/>
  <c r="PS429" i="87" s="1"/>
  <c r="OY405" i="87"/>
  <c r="PS405" i="87" s="1"/>
  <c r="PS399" i="87"/>
  <c r="PS376" i="87"/>
  <c r="PS276" i="87"/>
  <c r="PS271" i="87"/>
  <c r="OY257" i="87"/>
  <c r="OY149" i="87"/>
  <c r="OY129" i="87"/>
  <c r="PS129" i="87" s="1"/>
  <c r="OY57" i="87"/>
  <c r="OZ449" i="87"/>
  <c r="OZ445" i="87"/>
  <c r="OZ437" i="87"/>
  <c r="OZ405" i="87"/>
  <c r="OZ357" i="87"/>
  <c r="OZ301" i="87"/>
  <c r="OZ245" i="87"/>
  <c r="OZ33" i="87"/>
  <c r="PD516" i="87"/>
  <c r="PF516" i="87"/>
  <c r="PD496" i="87"/>
  <c r="PF496" i="87"/>
  <c r="PD484" i="87"/>
  <c r="PF484" i="87"/>
  <c r="PD472" i="87"/>
  <c r="PF472" i="87"/>
  <c r="PD460" i="87"/>
  <c r="PF460" i="87"/>
  <c r="PD428" i="87"/>
  <c r="PF428" i="87"/>
  <c r="PD420" i="87"/>
  <c r="PF420" i="87"/>
  <c r="PD416" i="87"/>
  <c r="PF416" i="87"/>
  <c r="PD396" i="87"/>
  <c r="PF396" i="87"/>
  <c r="PD392" i="87"/>
  <c r="PF392" i="87"/>
  <c r="PD388" i="87"/>
  <c r="PF388" i="87"/>
  <c r="PD384" i="87"/>
  <c r="PF384" i="87"/>
  <c r="PD380" i="87"/>
  <c r="PF380" i="87"/>
  <c r="PD376" i="87"/>
  <c r="PF376" i="87"/>
  <c r="PD368" i="87"/>
  <c r="PF368" i="87"/>
  <c r="PD360" i="87"/>
  <c r="PF360" i="87"/>
  <c r="PD332" i="87"/>
  <c r="PF332" i="87"/>
  <c r="PD328" i="87"/>
  <c r="PF328" i="87"/>
  <c r="PD324" i="87"/>
  <c r="PF324" i="87"/>
  <c r="PD316" i="87"/>
  <c r="PF316" i="87"/>
  <c r="PD308" i="87"/>
  <c r="PF308" i="87"/>
  <c r="PD300" i="87"/>
  <c r="PF300" i="87"/>
  <c r="PD292" i="87"/>
  <c r="PF292" i="87"/>
  <c r="PD288" i="87"/>
  <c r="PF288" i="87"/>
  <c r="PD284" i="87"/>
  <c r="PF284" i="87"/>
  <c r="PD276" i="87"/>
  <c r="PF276" i="87"/>
  <c r="PD272" i="87"/>
  <c r="PF272" i="87"/>
  <c r="PD268" i="87"/>
  <c r="PF268" i="87"/>
  <c r="PD264" i="87"/>
  <c r="PF264" i="87"/>
  <c r="PD256" i="87"/>
  <c r="PF256" i="87"/>
  <c r="PD252" i="87"/>
  <c r="PF252" i="87"/>
  <c r="PW536" i="87"/>
  <c r="PT536" i="87"/>
  <c r="PR536" i="87"/>
  <c r="PN536" i="87"/>
  <c r="PL536" i="87"/>
  <c r="PM536" i="87"/>
  <c r="PW532" i="87"/>
  <c r="PT532" i="87"/>
  <c r="PR532" i="87"/>
  <c r="PN532" i="87"/>
  <c r="PL532" i="87"/>
  <c r="PU532" i="87"/>
  <c r="PO532" i="87"/>
  <c r="PW528" i="87"/>
  <c r="PT528" i="87"/>
  <c r="PR528" i="87"/>
  <c r="PN528" i="87"/>
  <c r="PL528" i="87"/>
  <c r="PM528" i="87"/>
  <c r="PU528" i="87"/>
  <c r="PO528" i="87"/>
  <c r="PW524" i="87"/>
  <c r="PT524" i="87"/>
  <c r="PR524" i="87"/>
  <c r="PN524" i="87"/>
  <c r="PL524" i="87"/>
  <c r="PU524" i="87"/>
  <c r="PO524" i="87"/>
  <c r="PM524" i="87"/>
  <c r="PW520" i="87"/>
  <c r="PT520" i="87"/>
  <c r="PR520" i="87"/>
  <c r="PN520" i="87"/>
  <c r="PL520" i="87"/>
  <c r="PM520" i="87"/>
  <c r="PW516" i="87"/>
  <c r="PR516" i="87"/>
  <c r="PT516" i="87" s="1"/>
  <c r="PU516" i="87" s="1"/>
  <c r="PG433" i="87"/>
  <c r="PH433" i="87" s="1"/>
  <c r="PG429" i="87"/>
  <c r="PH429" i="87" s="1"/>
  <c r="PW413" i="87"/>
  <c r="PU413" i="87"/>
  <c r="PO413" i="87"/>
  <c r="PM413" i="87"/>
  <c r="PR413" i="87"/>
  <c r="PL413" i="87"/>
  <c r="PT413" i="87"/>
  <c r="PW409" i="87"/>
  <c r="PU409" i="87"/>
  <c r="PO409" i="87"/>
  <c r="PM409" i="87"/>
  <c r="PT409" i="87"/>
  <c r="PN409" i="87"/>
  <c r="PR409" i="87"/>
  <c r="PW405" i="87"/>
  <c r="PU405" i="87"/>
  <c r="PO405" i="87"/>
  <c r="PM405" i="87"/>
  <c r="PR405" i="87"/>
  <c r="PL405" i="87"/>
  <c r="PN405" i="87"/>
  <c r="PW400" i="87"/>
  <c r="PT400" i="87"/>
  <c r="PR400" i="87"/>
  <c r="PN400" i="87"/>
  <c r="PL400" i="87"/>
  <c r="PM400" i="87"/>
  <c r="PU400" i="87"/>
  <c r="PO400" i="87"/>
  <c r="PW369" i="87"/>
  <c r="PU369" i="87"/>
  <c r="PO369" i="87"/>
  <c r="PM369" i="87"/>
  <c r="PT369" i="87"/>
  <c r="PN369" i="87"/>
  <c r="PL369" i="87"/>
  <c r="PW305" i="87"/>
  <c r="PU305" i="87"/>
  <c r="PO305" i="87"/>
  <c r="PM305" i="87"/>
  <c r="PT305" i="87"/>
  <c r="PN305" i="87"/>
  <c r="PL305" i="87"/>
  <c r="PG301" i="87"/>
  <c r="PH301" i="87" s="1"/>
  <c r="PW280" i="87"/>
  <c r="PT280" i="87"/>
  <c r="PR280" i="87"/>
  <c r="PN280" i="87"/>
  <c r="PL280" i="87"/>
  <c r="PM280" i="87"/>
  <c r="PW236" i="87"/>
  <c r="PT236" i="87"/>
  <c r="PR236" i="87"/>
  <c r="PN236" i="87"/>
  <c r="PL236" i="87"/>
  <c r="PU236" i="87"/>
  <c r="PO236" i="87"/>
  <c r="PM236" i="87"/>
  <c r="PW232" i="87"/>
  <c r="PT232" i="87"/>
  <c r="PU232" i="87" s="1"/>
  <c r="PR232" i="87"/>
  <c r="PW228" i="87"/>
  <c r="PW221" i="87"/>
  <c r="PU221" i="87"/>
  <c r="PO221" i="87"/>
  <c r="PM221" i="87"/>
  <c r="PR221" i="87"/>
  <c r="PL221" i="87"/>
  <c r="PT221" i="87"/>
  <c r="PW216" i="87"/>
  <c r="PT216" i="87"/>
  <c r="PR216" i="87"/>
  <c r="PN216" i="87"/>
  <c r="PL216" i="87"/>
  <c r="PM216" i="87"/>
  <c r="PW212" i="87"/>
  <c r="PT212" i="87"/>
  <c r="PR212" i="87"/>
  <c r="PN212" i="87"/>
  <c r="PL212" i="87"/>
  <c r="PU212" i="87"/>
  <c r="PO212" i="87"/>
  <c r="PW208" i="87"/>
  <c r="PT208" i="87"/>
  <c r="PR208" i="87"/>
  <c r="PN208" i="87"/>
  <c r="PL208" i="87"/>
  <c r="PM208" i="87"/>
  <c r="PU208" i="87"/>
  <c r="PO208" i="87"/>
  <c r="PW204" i="87"/>
  <c r="PR204" i="87"/>
  <c r="PT204" i="87" s="1"/>
  <c r="PU204" i="87" s="1"/>
  <c r="PW200" i="87"/>
  <c r="PT200" i="87"/>
  <c r="PR200" i="87"/>
  <c r="PN200" i="87"/>
  <c r="PL200" i="87"/>
  <c r="PM200" i="87"/>
  <c r="PW196" i="87"/>
  <c r="PR196" i="87"/>
  <c r="PT196" i="87" s="1"/>
  <c r="PU196" i="87" s="1"/>
  <c r="PG145" i="87"/>
  <c r="PH145" i="87" s="1"/>
  <c r="PW141" i="87"/>
  <c r="PU141" i="87"/>
  <c r="PO141" i="87"/>
  <c r="PM141" i="87"/>
  <c r="PR141" i="87"/>
  <c r="PL141" i="87"/>
  <c r="PT141" i="87"/>
  <c r="PW133" i="87"/>
  <c r="PU133" i="87"/>
  <c r="PO133" i="87"/>
  <c r="PM133" i="87"/>
  <c r="PR133" i="87"/>
  <c r="PL133" i="87"/>
  <c r="PN133" i="87"/>
  <c r="PW120" i="87"/>
  <c r="PT120" i="87"/>
  <c r="PR120" i="87"/>
  <c r="PN120" i="87"/>
  <c r="PL120" i="87"/>
  <c r="PM120" i="87"/>
  <c r="PU120" i="87"/>
  <c r="PW112" i="87"/>
  <c r="PT112" i="87"/>
  <c r="PR112" i="87"/>
  <c r="PN112" i="87"/>
  <c r="PL112" i="87"/>
  <c r="PM112" i="87"/>
  <c r="PU112" i="87"/>
  <c r="PO112" i="87"/>
  <c r="PW81" i="87"/>
  <c r="PU81" i="87"/>
  <c r="PO81" i="87"/>
  <c r="PM81" i="87"/>
  <c r="PT81" i="87"/>
  <c r="PN81" i="87"/>
  <c r="PL81" i="87"/>
  <c r="PG77" i="87"/>
  <c r="PH77" i="87" s="1"/>
  <c r="PW73" i="87"/>
  <c r="PU73" i="87"/>
  <c r="PO73" i="87"/>
  <c r="PM73" i="87"/>
  <c r="PT73" i="87"/>
  <c r="PN73" i="87"/>
  <c r="PR73" i="87"/>
  <c r="PW36" i="87"/>
  <c r="PU36" i="87"/>
  <c r="PT36" i="87"/>
  <c r="PR36" i="87"/>
  <c r="PN36" i="87"/>
  <c r="PL36" i="87"/>
  <c r="PO36" i="87"/>
  <c r="PW535" i="87"/>
  <c r="PT535" i="87"/>
  <c r="PR535" i="87"/>
  <c r="PN535" i="87"/>
  <c r="PL535" i="87"/>
  <c r="PM535" i="87"/>
  <c r="PU535" i="87"/>
  <c r="PW527" i="87"/>
  <c r="PT527" i="87"/>
  <c r="PR527" i="87"/>
  <c r="PN527" i="87"/>
  <c r="PL527" i="87"/>
  <c r="PM527" i="87"/>
  <c r="PO527" i="87"/>
  <c r="PW519" i="87"/>
  <c r="PT519" i="87"/>
  <c r="PR519" i="87"/>
  <c r="PN519" i="87"/>
  <c r="PL519" i="87"/>
  <c r="PM519" i="87"/>
  <c r="PU519" i="87"/>
  <c r="PU510" i="87"/>
  <c r="PO510" i="87"/>
  <c r="PM510" i="87"/>
  <c r="PW510" i="87"/>
  <c r="PR510" i="87"/>
  <c r="PL510" i="87"/>
  <c r="PW463" i="87"/>
  <c r="PR463" i="87"/>
  <c r="PT463" i="87" s="1"/>
  <c r="PU463" i="87" s="1"/>
  <c r="PU454" i="87"/>
  <c r="PO454" i="87"/>
  <c r="PM454" i="87"/>
  <c r="PR454" i="87"/>
  <c r="PL454" i="87"/>
  <c r="PT454" i="87"/>
  <c r="PW454" i="87"/>
  <c r="PN454" i="87"/>
  <c r="PU446" i="87"/>
  <c r="PO446" i="87"/>
  <c r="PM446" i="87"/>
  <c r="PW446" i="87"/>
  <c r="PR446" i="87"/>
  <c r="PL446" i="87"/>
  <c r="PU438" i="87"/>
  <c r="PO438" i="87"/>
  <c r="PM438" i="87"/>
  <c r="PR438" i="87"/>
  <c r="PL438" i="87"/>
  <c r="PW438" i="87"/>
  <c r="PT438" i="87"/>
  <c r="PN438" i="87"/>
  <c r="PW423" i="87"/>
  <c r="PR423" i="87"/>
  <c r="PT423" i="87" s="1"/>
  <c r="PU423" i="87" s="1"/>
  <c r="PL423" i="87"/>
  <c r="PN423" i="87" s="1"/>
  <c r="PO423" i="87" s="1"/>
  <c r="PM423" i="87"/>
  <c r="PU414" i="87"/>
  <c r="PO414" i="87"/>
  <c r="PM414" i="87"/>
  <c r="PW414" i="87"/>
  <c r="PR414" i="87"/>
  <c r="PL414" i="87"/>
  <c r="PU406" i="87"/>
  <c r="PO406" i="87"/>
  <c r="PM406" i="87"/>
  <c r="PR406" i="87"/>
  <c r="PL406" i="87"/>
  <c r="PT406" i="87"/>
  <c r="PN406" i="87"/>
  <c r="PW383" i="87"/>
  <c r="PT383" i="87"/>
  <c r="PR383" i="87"/>
  <c r="PN383" i="87"/>
  <c r="PL383" i="87"/>
  <c r="PM383" i="87"/>
  <c r="PO383" i="87"/>
  <c r="PW343" i="87"/>
  <c r="PT343" i="87"/>
  <c r="PR343" i="87"/>
  <c r="PN343" i="87"/>
  <c r="PL343" i="87"/>
  <c r="PM343" i="87"/>
  <c r="PU343" i="87"/>
  <c r="PW335" i="87"/>
  <c r="PT335" i="87"/>
  <c r="PR335" i="87"/>
  <c r="PN335" i="87"/>
  <c r="PL335" i="87"/>
  <c r="PM335" i="87"/>
  <c r="PO335" i="87"/>
  <c r="PU326" i="87"/>
  <c r="PO326" i="87"/>
  <c r="PM326" i="87"/>
  <c r="PR326" i="87"/>
  <c r="PL326" i="87"/>
  <c r="PT326" i="87"/>
  <c r="PW326" i="87"/>
  <c r="PN326" i="87"/>
  <c r="PW295" i="87"/>
  <c r="PT295" i="87"/>
  <c r="PR295" i="87"/>
  <c r="PN295" i="87"/>
  <c r="PL295" i="87"/>
  <c r="PM295" i="87"/>
  <c r="PU295" i="87"/>
  <c r="PW287" i="87"/>
  <c r="PT287" i="87"/>
  <c r="PR287" i="87"/>
  <c r="PN287" i="87"/>
  <c r="PL287" i="87"/>
  <c r="PM287" i="87"/>
  <c r="PO287" i="87"/>
  <c r="PW239" i="87"/>
  <c r="PT239" i="87"/>
  <c r="PR239" i="87"/>
  <c r="PN239" i="87"/>
  <c r="PL239" i="87"/>
  <c r="PM239" i="87"/>
  <c r="PO239" i="87"/>
  <c r="PW231" i="87"/>
  <c r="PT231" i="87"/>
  <c r="PR231" i="87"/>
  <c r="PN231" i="87"/>
  <c r="PL231" i="87"/>
  <c r="PM231" i="87"/>
  <c r="PU231" i="87"/>
  <c r="PW183" i="87"/>
  <c r="PT183" i="87"/>
  <c r="PR183" i="87"/>
  <c r="PN183" i="87"/>
  <c r="PL183" i="87"/>
  <c r="PM183" i="87"/>
  <c r="PU183" i="87"/>
  <c r="PW175" i="87"/>
  <c r="PT175" i="87"/>
  <c r="PR175" i="87"/>
  <c r="PN175" i="87"/>
  <c r="PL175" i="87"/>
  <c r="PM175" i="87"/>
  <c r="PO175" i="87"/>
  <c r="PW143" i="87"/>
  <c r="PT143" i="87"/>
  <c r="PR143" i="87"/>
  <c r="PN143" i="87"/>
  <c r="PL143" i="87"/>
  <c r="PM143" i="87"/>
  <c r="PO143" i="87"/>
  <c r="PU143" i="87"/>
  <c r="PW105" i="87"/>
  <c r="PU105" i="87"/>
  <c r="PO105" i="87"/>
  <c r="PM105" i="87"/>
  <c r="PT105" i="87"/>
  <c r="PN105" i="87"/>
  <c r="PR105" i="87"/>
  <c r="PU78" i="87"/>
  <c r="PO78" i="87"/>
  <c r="PM78" i="87"/>
  <c r="PW78" i="87"/>
  <c r="PR78" i="87"/>
  <c r="PL78" i="87"/>
  <c r="PU46" i="87"/>
  <c r="PO46" i="87"/>
  <c r="PM46" i="87"/>
  <c r="PW46" i="87"/>
  <c r="PR46" i="87"/>
  <c r="PL46" i="87"/>
  <c r="PL409" i="87"/>
  <c r="PN430" i="87"/>
  <c r="PN413" i="87"/>
  <c r="PN221" i="87"/>
  <c r="PN78" i="87"/>
  <c r="PO520" i="87"/>
  <c r="PO200" i="87"/>
  <c r="PU536" i="87"/>
  <c r="PU280" i="87"/>
  <c r="PU216" i="87"/>
  <c r="PG298" i="87"/>
  <c r="PH298" i="87" s="1"/>
  <c r="OY298" i="87"/>
  <c r="OW298" i="87"/>
  <c r="OZ298" i="87"/>
  <c r="PG294" i="87"/>
  <c r="PH294" i="87" s="1"/>
  <c r="OY294" i="87"/>
  <c r="OW294" i="87"/>
  <c r="OZ294" i="87"/>
  <c r="PG286" i="87"/>
  <c r="PH286" i="87" s="1"/>
  <c r="OY286" i="87"/>
  <c r="OW286" i="87"/>
  <c r="OX286" i="87"/>
  <c r="PG282" i="87"/>
  <c r="PH282" i="87" s="1"/>
  <c r="OY282" i="87"/>
  <c r="OW282" i="87"/>
  <c r="OZ282" i="87"/>
  <c r="OX282" i="87"/>
  <c r="PG270" i="87"/>
  <c r="PH270" i="87" s="1"/>
  <c r="OY270" i="87"/>
  <c r="OW270" i="87"/>
  <c r="OY266" i="87"/>
  <c r="OW266" i="87"/>
  <c r="OX266" i="87"/>
  <c r="PG262" i="87"/>
  <c r="PH262" i="87" s="1"/>
  <c r="OY262" i="87"/>
  <c r="OW262" i="87"/>
  <c r="OZ262" i="87"/>
  <c r="OX262" i="87"/>
  <c r="OY250" i="87"/>
  <c r="OW250" i="87"/>
  <c r="PG246" i="87"/>
  <c r="PH246" i="87" s="1"/>
  <c r="OY246" i="87"/>
  <c r="OW246" i="87"/>
  <c r="OX246" i="87"/>
  <c r="OY230" i="87"/>
  <c r="OW230" i="87"/>
  <c r="OZ230" i="87"/>
  <c r="PG222" i="87"/>
  <c r="PH222" i="87" s="1"/>
  <c r="OY222" i="87"/>
  <c r="OW222" i="87"/>
  <c r="PG190" i="87"/>
  <c r="PH190" i="87" s="1"/>
  <c r="OY190" i="87"/>
  <c r="OW190" i="87"/>
  <c r="OZ190" i="87"/>
  <c r="OX190" i="87"/>
  <c r="PG166" i="87"/>
  <c r="PH166" i="87" s="1"/>
  <c r="OY166" i="87"/>
  <c r="OW166" i="87"/>
  <c r="OY154" i="87"/>
  <c r="OW154" i="87"/>
  <c r="OX154" i="87"/>
  <c r="OY150" i="87"/>
  <c r="OW150" i="87"/>
  <c r="OZ150" i="87"/>
  <c r="OX150" i="87"/>
  <c r="PG146" i="87"/>
  <c r="PH146" i="87" s="1"/>
  <c r="OY146" i="87"/>
  <c r="OW146" i="87"/>
  <c r="OZ146" i="87"/>
  <c r="PG138" i="87"/>
  <c r="PH138" i="87" s="1"/>
  <c r="OY138" i="87"/>
  <c r="OW138" i="87"/>
  <c r="PG134" i="87"/>
  <c r="PH134" i="87" s="1"/>
  <c r="OY134" i="87"/>
  <c r="OW134" i="87"/>
  <c r="OX134" i="87"/>
  <c r="PG130" i="87"/>
  <c r="PH130" i="87" s="1"/>
  <c r="OY130" i="87"/>
  <c r="OW130" i="87"/>
  <c r="OX130" i="87"/>
  <c r="PG122" i="87"/>
  <c r="PH122" i="87" s="1"/>
  <c r="OY122" i="87"/>
  <c r="OW122" i="87"/>
  <c r="OX122" i="87"/>
  <c r="OY90" i="87"/>
  <c r="OW90" i="87"/>
  <c r="PG86" i="87"/>
  <c r="PH86" i="87" s="1"/>
  <c r="OY86" i="87"/>
  <c r="OW86" i="87"/>
  <c r="OX86" i="87"/>
  <c r="OY74" i="87"/>
  <c r="OW74" i="87"/>
  <c r="OZ74" i="87"/>
  <c r="OX74" i="87"/>
  <c r="OY70" i="87"/>
  <c r="OW70" i="87"/>
  <c r="OZ70" i="87"/>
  <c r="OY66" i="87"/>
  <c r="OW66" i="87"/>
  <c r="OZ66" i="87"/>
  <c r="PG62" i="87"/>
  <c r="PH62" i="87" s="1"/>
  <c r="OY62" i="87"/>
  <c r="OW62" i="87"/>
  <c r="OZ62" i="87"/>
  <c r="PG54" i="87"/>
  <c r="PH54" i="87" s="1"/>
  <c r="OY54" i="87"/>
  <c r="OW54" i="87"/>
  <c r="OX54" i="87"/>
  <c r="PG42" i="87"/>
  <c r="PH42" i="87" s="1"/>
  <c r="OY42" i="87"/>
  <c r="OW42" i="87"/>
  <c r="OX42" i="87"/>
  <c r="PG34" i="87"/>
  <c r="PH34" i="87" s="1"/>
  <c r="OY34" i="87"/>
  <c r="OW34" i="87"/>
  <c r="OZ34" i="87"/>
  <c r="OX34" i="87"/>
  <c r="PG18" i="87"/>
  <c r="PH18" i="87" s="1"/>
  <c r="OY18" i="87"/>
  <c r="OW18" i="87"/>
  <c r="PG14" i="87"/>
  <c r="PH14" i="87" s="1"/>
  <c r="OY14" i="87"/>
  <c r="OW14" i="87"/>
  <c r="PG2" i="87"/>
  <c r="PH2" i="87" s="1"/>
  <c r="OY2" i="87"/>
  <c r="OW2" i="87"/>
  <c r="OZ2" i="87"/>
  <c r="OX166" i="87"/>
  <c r="OX70" i="87"/>
  <c r="OX66" i="87"/>
  <c r="OX2" i="87"/>
  <c r="OY505" i="87"/>
  <c r="PS453" i="87"/>
  <c r="PS367" i="87"/>
  <c r="PS357" i="87"/>
  <c r="PS324" i="87"/>
  <c r="PS285" i="87"/>
  <c r="PS248" i="87"/>
  <c r="PS225" i="87"/>
  <c r="PS143" i="87"/>
  <c r="OZ501" i="87"/>
  <c r="OZ469" i="87"/>
  <c r="OZ433" i="87"/>
  <c r="OZ429" i="87"/>
  <c r="OZ349" i="87"/>
  <c r="OZ329" i="87"/>
  <c r="OZ246" i="87"/>
  <c r="OZ166" i="87"/>
  <c r="OZ122" i="87"/>
  <c r="PF525" i="87"/>
  <c r="PD525" i="87"/>
  <c r="PB525" i="87"/>
  <c r="PF521" i="87"/>
  <c r="PD521" i="87"/>
  <c r="PB521" i="87"/>
  <c r="PD509" i="87"/>
  <c r="PC509" i="87"/>
  <c r="PV509" i="87" s="1"/>
  <c r="PB509" i="87"/>
  <c r="PA509" i="87"/>
  <c r="PF509" i="87"/>
  <c r="PD505" i="87"/>
  <c r="PC505" i="87"/>
  <c r="PV505" i="87" s="1"/>
  <c r="PB505" i="87"/>
  <c r="PA505" i="87"/>
  <c r="PF505" i="87"/>
  <c r="PD501" i="87"/>
  <c r="PC501" i="87"/>
  <c r="PV501" i="87" s="1"/>
  <c r="PB501" i="87"/>
  <c r="PA501" i="87"/>
  <c r="PF501" i="87"/>
  <c r="PF485" i="87"/>
  <c r="PD485" i="87"/>
  <c r="PC485" i="87"/>
  <c r="PV485" i="87" s="1"/>
  <c r="QD485" i="87" s="1"/>
  <c r="PB485" i="87"/>
  <c r="PF469" i="87"/>
  <c r="PC469" i="87"/>
  <c r="PV469" i="87" s="1"/>
  <c r="QD469" i="87" s="1"/>
  <c r="PF461" i="87"/>
  <c r="PC461" i="87"/>
  <c r="PV461" i="87" s="1"/>
  <c r="QD461" i="87" s="1"/>
  <c r="PD453" i="87"/>
  <c r="PC453" i="87"/>
  <c r="PV453" i="87" s="1"/>
  <c r="QD453" i="87" s="1"/>
  <c r="PB453" i="87"/>
  <c r="PA453" i="87"/>
  <c r="PF453" i="87"/>
  <c r="PD449" i="87"/>
  <c r="PC449" i="87"/>
  <c r="PV449" i="87" s="1"/>
  <c r="QD449" i="87" s="1"/>
  <c r="PB449" i="87"/>
  <c r="PA449" i="87"/>
  <c r="PF449" i="87"/>
  <c r="PD445" i="87"/>
  <c r="PC445" i="87"/>
  <c r="PV445" i="87" s="1"/>
  <c r="PB445" i="87"/>
  <c r="PA445" i="87"/>
  <c r="PF445" i="87"/>
  <c r="PD437" i="87"/>
  <c r="PC437" i="87"/>
  <c r="PV437" i="87" s="1"/>
  <c r="PB437" i="87"/>
  <c r="PA437" i="87"/>
  <c r="PF437" i="87"/>
  <c r="PD433" i="87"/>
  <c r="PC433" i="87"/>
  <c r="PV433" i="87" s="1"/>
  <c r="QD433" i="87" s="1"/>
  <c r="PB433" i="87"/>
  <c r="PA433" i="87"/>
  <c r="PF433" i="87"/>
  <c r="PD429" i="87"/>
  <c r="PC429" i="87"/>
  <c r="PV429" i="87" s="1"/>
  <c r="QD429" i="87" s="1"/>
  <c r="PB429" i="87"/>
  <c r="PA429" i="87"/>
  <c r="PF429" i="87"/>
  <c r="PF425" i="87"/>
  <c r="PD425" i="87"/>
  <c r="PC425" i="87"/>
  <c r="PV425" i="87" s="1"/>
  <c r="QD425" i="87" s="1"/>
  <c r="PB425" i="87"/>
  <c r="PF405" i="87"/>
  <c r="PC405" i="87"/>
  <c r="PV405" i="87" s="1"/>
  <c r="PA405" i="87"/>
  <c r="PF397" i="87"/>
  <c r="PC397" i="87"/>
  <c r="PV397" i="87" s="1"/>
  <c r="QD397" i="87" s="1"/>
  <c r="PA397" i="87"/>
  <c r="PF389" i="87"/>
  <c r="PD389" i="87"/>
  <c r="PC389" i="87"/>
  <c r="PV389" i="87" s="1"/>
  <c r="QD389" i="87" s="1"/>
  <c r="PB389" i="87"/>
  <c r="PD377" i="87"/>
  <c r="PC377" i="87"/>
  <c r="PV377" i="87" s="1"/>
  <c r="PB377" i="87"/>
  <c r="PA377" i="87"/>
  <c r="PF377" i="87"/>
  <c r="PF373" i="87"/>
  <c r="PD373" i="87"/>
  <c r="PC373" i="87"/>
  <c r="PV373" i="87" s="1"/>
  <c r="QD373" i="87" s="1"/>
  <c r="PB373" i="87"/>
  <c r="PA373" i="87"/>
  <c r="PF357" i="87"/>
  <c r="PA357" i="87"/>
  <c r="PC357" i="87"/>
  <c r="PV357" i="87" s="1"/>
  <c r="QD357" i="87" s="1"/>
  <c r="PF349" i="87"/>
  <c r="PA349" i="87"/>
  <c r="PC349" i="87"/>
  <c r="PV349" i="87" s="1"/>
  <c r="QD349" i="87" s="1"/>
  <c r="PF341" i="87"/>
  <c r="PA341" i="87"/>
  <c r="PC341" i="87"/>
  <c r="PV341" i="87" s="1"/>
  <c r="QD341" i="87" s="1"/>
  <c r="PD329" i="87"/>
  <c r="PC329" i="87"/>
  <c r="PV329" i="87" s="1"/>
  <c r="QD329" i="87" s="1"/>
  <c r="PB329" i="87"/>
  <c r="PA329" i="87"/>
  <c r="PF329" i="87"/>
  <c r="PF325" i="87"/>
  <c r="PD325" i="87"/>
  <c r="PC325" i="87"/>
  <c r="PV325" i="87" s="1"/>
  <c r="PB325" i="87"/>
  <c r="PF321" i="87"/>
  <c r="PD321" i="87"/>
  <c r="PB321" i="87"/>
  <c r="PA321" i="87"/>
  <c r="PF309" i="87"/>
  <c r="PC309" i="87"/>
  <c r="PV309" i="87" s="1"/>
  <c r="QD309" i="87" s="1"/>
  <c r="PD301" i="87"/>
  <c r="PC301" i="87"/>
  <c r="PV301" i="87" s="1"/>
  <c r="QD301" i="87" s="1"/>
  <c r="PB301" i="87"/>
  <c r="PA301" i="87"/>
  <c r="PF301" i="87"/>
  <c r="PF297" i="87"/>
  <c r="PD297" i="87"/>
  <c r="PC297" i="87"/>
  <c r="PV297" i="87" s="1"/>
  <c r="QD297" i="87" s="1"/>
  <c r="PB297" i="87"/>
  <c r="PA297" i="87"/>
  <c r="PF293" i="87"/>
  <c r="PD293" i="87"/>
  <c r="PC293" i="87"/>
  <c r="PV293" i="87" s="1"/>
  <c r="QD293" i="87" s="1"/>
  <c r="PB293" i="87"/>
  <c r="PA293" i="87"/>
  <c r="PF285" i="87"/>
  <c r="PD285" i="87"/>
  <c r="PB285" i="87"/>
  <c r="PD281" i="87"/>
  <c r="PC281" i="87"/>
  <c r="PV281" i="87" s="1"/>
  <c r="QD281" i="87" s="1"/>
  <c r="PB281" i="87"/>
  <c r="PA281" i="87"/>
  <c r="PF281" i="87"/>
  <c r="PD277" i="87"/>
  <c r="PC277" i="87"/>
  <c r="PV277" i="87" s="1"/>
  <c r="QD277" i="87" s="1"/>
  <c r="PB277" i="87"/>
  <c r="PA277" i="87"/>
  <c r="PF277" i="87"/>
  <c r="PF273" i="87"/>
  <c r="PD273" i="87"/>
  <c r="PC273" i="87"/>
  <c r="PV273" i="87" s="1"/>
  <c r="PB273" i="87"/>
  <c r="PF265" i="87"/>
  <c r="PD265" i="87"/>
  <c r="PB265" i="87"/>
  <c r="PD261" i="87"/>
  <c r="PC261" i="87"/>
  <c r="PV261" i="87" s="1"/>
  <c r="QD261" i="87" s="1"/>
  <c r="PB261" i="87"/>
  <c r="PA261" i="87"/>
  <c r="PF261" i="87"/>
  <c r="PD257" i="87"/>
  <c r="PC257" i="87"/>
  <c r="PV257" i="87" s="1"/>
  <c r="PB257" i="87"/>
  <c r="PA257" i="87"/>
  <c r="PF257" i="87"/>
  <c r="PF249" i="87"/>
  <c r="PC249" i="87"/>
  <c r="PV249" i="87" s="1"/>
  <c r="PF245" i="87"/>
  <c r="PA245" i="87"/>
  <c r="PC245" i="87"/>
  <c r="PV245" i="87" s="1"/>
  <c r="PD237" i="87"/>
  <c r="PC237" i="87"/>
  <c r="PV237" i="87" s="1"/>
  <c r="QD237" i="87" s="1"/>
  <c r="PB237" i="87"/>
  <c r="PA237" i="87"/>
  <c r="PF237" i="87"/>
  <c r="PD233" i="87"/>
  <c r="PC233" i="87"/>
  <c r="PV233" i="87" s="1"/>
  <c r="PB233" i="87"/>
  <c r="PA233" i="87"/>
  <c r="PF233" i="87"/>
  <c r="PF229" i="87"/>
  <c r="PD229" i="87"/>
  <c r="PC229" i="87"/>
  <c r="PV229" i="87" s="1"/>
  <c r="PB229" i="87"/>
  <c r="PA229" i="87"/>
  <c r="PF225" i="87"/>
  <c r="PC225" i="87"/>
  <c r="PV225" i="87" s="1"/>
  <c r="QD225" i="87" s="1"/>
  <c r="PD189" i="87"/>
  <c r="PC189" i="87"/>
  <c r="PV189" i="87" s="1"/>
  <c r="QD189" i="87" s="1"/>
  <c r="PB189" i="87"/>
  <c r="PA189" i="87"/>
  <c r="PF189" i="87"/>
  <c r="PF181" i="87"/>
  <c r="PD181" i="87"/>
  <c r="PC181" i="87"/>
  <c r="PV181" i="87" s="1"/>
  <c r="PB181" i="87"/>
  <c r="PA181" i="87"/>
  <c r="PF173" i="87"/>
  <c r="PC173" i="87"/>
  <c r="PV173" i="87" s="1"/>
  <c r="QD173" i="87" s="1"/>
  <c r="PA173" i="87"/>
  <c r="PF169" i="87"/>
  <c r="PC169" i="87"/>
  <c r="PV169" i="87" s="1"/>
  <c r="QD169" i="87" s="1"/>
  <c r="PF165" i="87"/>
  <c r="PC165" i="87"/>
  <c r="PV165" i="87" s="1"/>
  <c r="QD165" i="87" s="1"/>
  <c r="PD149" i="87"/>
  <c r="PC149" i="87"/>
  <c r="PV149" i="87" s="1"/>
  <c r="QD149" i="87" s="1"/>
  <c r="PB149" i="87"/>
  <c r="PA149" i="87"/>
  <c r="PF149" i="87"/>
  <c r="PF145" i="87"/>
  <c r="PD145" i="87"/>
  <c r="PC145" i="87"/>
  <c r="PV145" i="87" s="1"/>
  <c r="QD145" i="87" s="1"/>
  <c r="PB145" i="87"/>
  <c r="PF137" i="87"/>
  <c r="PC137" i="87"/>
  <c r="PV137" i="87" s="1"/>
  <c r="QD137" i="87" s="1"/>
  <c r="PA137" i="87"/>
  <c r="PF129" i="87"/>
  <c r="PC129" i="87"/>
  <c r="PV129" i="87" s="1"/>
  <c r="PA129" i="87"/>
  <c r="PD113" i="87"/>
  <c r="PC113" i="87"/>
  <c r="PV113" i="87" s="1"/>
  <c r="QD113" i="87" s="1"/>
  <c r="PB113" i="87"/>
  <c r="PA113" i="87"/>
  <c r="PF113" i="87"/>
  <c r="PF97" i="87"/>
  <c r="PD97" i="87"/>
  <c r="PC97" i="87"/>
  <c r="PV97" i="87" s="1"/>
  <c r="QD97" i="87" s="1"/>
  <c r="PB97" i="87"/>
  <c r="PA97" i="87"/>
  <c r="PF93" i="87"/>
  <c r="PD93" i="87"/>
  <c r="PC93" i="87"/>
  <c r="PV93" i="87" s="1"/>
  <c r="QD93" i="87" s="1"/>
  <c r="PB93" i="87"/>
  <c r="PA93" i="87"/>
  <c r="PF89" i="87"/>
  <c r="PD89" i="87"/>
  <c r="PB89" i="87"/>
  <c r="PF85" i="87"/>
  <c r="PC85" i="87"/>
  <c r="PV85" i="87" s="1"/>
  <c r="QD85" i="87" s="1"/>
  <c r="PA85" i="87"/>
  <c r="PD77" i="87"/>
  <c r="PC77" i="87"/>
  <c r="PV77" i="87" s="1"/>
  <c r="QD77" i="87" s="1"/>
  <c r="PB77" i="87"/>
  <c r="PA77" i="87"/>
  <c r="PF77" i="87"/>
  <c r="PF65" i="87"/>
  <c r="PD65" i="87"/>
  <c r="PC65" i="87"/>
  <c r="PV65" i="87" s="1"/>
  <c r="PB65" i="87"/>
  <c r="PA65" i="87"/>
  <c r="PF61" i="87"/>
  <c r="PD61" i="87"/>
  <c r="PC61" i="87"/>
  <c r="PV61" i="87" s="1"/>
  <c r="QD61" i="87" s="1"/>
  <c r="PB61" i="87"/>
  <c r="PA61" i="87"/>
  <c r="PF57" i="87"/>
  <c r="PD57" i="87"/>
  <c r="PB57" i="87"/>
  <c r="PF41" i="87"/>
  <c r="PD41" i="87"/>
  <c r="PB41" i="87"/>
  <c r="PD37" i="87"/>
  <c r="PC37" i="87"/>
  <c r="PV37" i="87" s="1"/>
  <c r="QD37" i="87" s="1"/>
  <c r="PB37" i="87"/>
  <c r="PA37" i="87"/>
  <c r="PF37" i="87"/>
  <c r="PD33" i="87"/>
  <c r="PC33" i="87"/>
  <c r="PV33" i="87" s="1"/>
  <c r="PB33" i="87"/>
  <c r="PA33" i="87"/>
  <c r="PF33" i="87"/>
  <c r="PF29" i="87"/>
  <c r="PD29" i="87"/>
  <c r="PC29" i="87"/>
  <c r="PV29" i="87" s="1"/>
  <c r="QD29" i="87" s="1"/>
  <c r="PB29" i="87"/>
  <c r="PA29" i="87"/>
  <c r="PF25" i="87"/>
  <c r="PD25" i="87"/>
  <c r="PC25" i="87"/>
  <c r="PV25" i="87" s="1"/>
  <c r="QD25" i="87" s="1"/>
  <c r="PB25" i="87"/>
  <c r="PA25" i="87"/>
  <c r="PF21" i="87"/>
  <c r="PD21" i="87"/>
  <c r="PC21" i="87"/>
  <c r="PV21" i="87" s="1"/>
  <c r="QD21" i="87" s="1"/>
  <c r="PB21" i="87"/>
  <c r="PA21" i="87"/>
  <c r="PF13" i="87"/>
  <c r="PC13" i="87"/>
  <c r="PV13" i="87" s="1"/>
  <c r="QD13" i="87" s="1"/>
  <c r="PA13" i="87"/>
  <c r="PW537" i="87"/>
  <c r="PU537" i="87"/>
  <c r="PO537" i="87"/>
  <c r="PM537" i="87"/>
  <c r="PT537" i="87"/>
  <c r="PN537" i="87"/>
  <c r="PR537" i="87"/>
  <c r="PW533" i="87"/>
  <c r="PU533" i="87"/>
  <c r="PO533" i="87"/>
  <c r="PM533" i="87"/>
  <c r="PR533" i="87"/>
  <c r="PL533" i="87"/>
  <c r="PN533" i="87"/>
  <c r="PW529" i="87"/>
  <c r="PU529" i="87"/>
  <c r="PO529" i="87"/>
  <c r="PM529" i="87"/>
  <c r="PT529" i="87"/>
  <c r="PN529" i="87"/>
  <c r="PL529" i="87"/>
  <c r="PG525" i="87"/>
  <c r="PH525" i="87" s="1"/>
  <c r="PG521" i="87"/>
  <c r="PH521" i="87" s="1"/>
  <c r="PW517" i="87"/>
  <c r="PU517" i="87"/>
  <c r="PO517" i="87"/>
  <c r="PM517" i="87"/>
  <c r="PR517" i="87"/>
  <c r="PL517" i="87"/>
  <c r="PN517" i="87"/>
  <c r="PW512" i="87"/>
  <c r="PT512" i="87"/>
  <c r="PR512" i="87"/>
  <c r="PN512" i="87"/>
  <c r="PL512" i="87"/>
  <c r="PM512" i="87"/>
  <c r="PU512" i="87"/>
  <c r="PO512" i="87"/>
  <c r="PW508" i="87"/>
  <c r="PT508" i="87"/>
  <c r="PR508" i="87"/>
  <c r="PN508" i="87"/>
  <c r="PL508" i="87"/>
  <c r="PU508" i="87"/>
  <c r="PO508" i="87"/>
  <c r="PM508" i="87"/>
  <c r="PW500" i="87"/>
  <c r="PT500" i="87"/>
  <c r="PR500" i="87"/>
  <c r="PN500" i="87"/>
  <c r="PL500" i="87"/>
  <c r="PU500" i="87"/>
  <c r="PO500" i="87"/>
  <c r="PW496" i="87"/>
  <c r="PR496" i="87"/>
  <c r="PT496" i="87" s="1"/>
  <c r="PU496" i="87" s="1"/>
  <c r="PW492" i="87"/>
  <c r="PT492" i="87"/>
  <c r="PR492" i="87"/>
  <c r="PN492" i="87"/>
  <c r="PL492" i="87"/>
  <c r="PU492" i="87"/>
  <c r="PO492" i="87"/>
  <c r="PM492" i="87"/>
  <c r="PW488" i="87"/>
  <c r="PT488" i="87"/>
  <c r="PR488" i="87"/>
  <c r="PN488" i="87"/>
  <c r="PL488" i="87"/>
  <c r="PM488" i="87"/>
  <c r="PW484" i="87"/>
  <c r="PT484" i="87"/>
  <c r="PR484" i="87"/>
  <c r="PN484" i="87"/>
  <c r="PL484" i="87"/>
  <c r="PU484" i="87"/>
  <c r="PO484" i="87"/>
  <c r="PW480" i="87"/>
  <c r="PT480" i="87"/>
  <c r="PR480" i="87"/>
  <c r="PN480" i="87"/>
  <c r="PL480" i="87"/>
  <c r="PM480" i="87"/>
  <c r="PU480" i="87"/>
  <c r="PO480" i="87"/>
  <c r="PW476" i="87"/>
  <c r="PT476" i="87"/>
  <c r="PR476" i="87"/>
  <c r="PN476" i="87"/>
  <c r="PL476" i="87"/>
  <c r="PU476" i="87"/>
  <c r="PO476" i="87"/>
  <c r="PM476" i="87"/>
  <c r="PW393" i="87"/>
  <c r="PU393" i="87"/>
  <c r="PO393" i="87"/>
  <c r="PM393" i="87"/>
  <c r="PT393" i="87"/>
  <c r="PN393" i="87"/>
  <c r="PR393" i="87"/>
  <c r="PG389" i="87"/>
  <c r="PH389" i="87" s="1"/>
  <c r="PG349" i="87"/>
  <c r="PH349" i="87" s="1"/>
  <c r="PW344" i="87"/>
  <c r="PT344" i="87"/>
  <c r="PR344" i="87"/>
  <c r="PN344" i="87"/>
  <c r="PL344" i="87"/>
  <c r="PM344" i="87"/>
  <c r="PW340" i="87"/>
  <c r="PT340" i="87"/>
  <c r="PR340" i="87"/>
  <c r="PN340" i="87"/>
  <c r="PL340" i="87"/>
  <c r="PU340" i="87"/>
  <c r="PO340" i="87"/>
  <c r="PW336" i="87"/>
  <c r="PT336" i="87"/>
  <c r="PR336" i="87"/>
  <c r="PN336" i="87"/>
  <c r="PL336" i="87"/>
  <c r="PM336" i="87"/>
  <c r="PU336" i="87"/>
  <c r="PO336" i="87"/>
  <c r="PW332" i="87"/>
  <c r="PT332" i="87"/>
  <c r="PR332" i="87"/>
  <c r="PN332" i="87"/>
  <c r="PL332" i="87"/>
  <c r="PU332" i="87"/>
  <c r="PO332" i="87"/>
  <c r="PM332" i="87"/>
  <c r="PW296" i="87"/>
  <c r="PT296" i="87"/>
  <c r="PR296" i="87"/>
  <c r="PN296" i="87"/>
  <c r="PL296" i="87"/>
  <c r="PM296" i="87"/>
  <c r="PG281" i="87"/>
  <c r="PH281" i="87" s="1"/>
  <c r="PW269" i="87"/>
  <c r="PU269" i="87"/>
  <c r="PO269" i="87"/>
  <c r="PM269" i="87"/>
  <c r="PR269" i="87"/>
  <c r="PL269" i="87"/>
  <c r="PT269" i="87"/>
  <c r="PW260" i="87"/>
  <c r="PT260" i="87"/>
  <c r="PR260" i="87"/>
  <c r="PN260" i="87"/>
  <c r="PL260" i="87"/>
  <c r="PU260" i="87"/>
  <c r="PO260" i="87"/>
  <c r="PW217" i="87"/>
  <c r="PU217" i="87"/>
  <c r="PO217" i="87"/>
  <c r="PM217" i="87"/>
  <c r="PT217" i="87"/>
  <c r="PN217" i="87"/>
  <c r="PR217" i="87"/>
  <c r="PW213" i="87"/>
  <c r="PU213" i="87"/>
  <c r="PO213" i="87"/>
  <c r="PM213" i="87"/>
  <c r="PR213" i="87"/>
  <c r="PL213" i="87"/>
  <c r="PN213" i="87"/>
  <c r="PW209" i="87"/>
  <c r="PU209" i="87"/>
  <c r="PO209" i="87"/>
  <c r="PM209" i="87"/>
  <c r="PT209" i="87"/>
  <c r="PN209" i="87"/>
  <c r="PL209" i="87"/>
  <c r="PW205" i="87"/>
  <c r="PU205" i="87"/>
  <c r="PO205" i="87"/>
  <c r="PM205" i="87"/>
  <c r="PR205" i="87"/>
  <c r="PL205" i="87"/>
  <c r="PT205" i="87"/>
  <c r="PW201" i="87"/>
  <c r="PU201" i="87"/>
  <c r="PO201" i="87"/>
  <c r="PM201" i="87"/>
  <c r="PT201" i="87"/>
  <c r="PN201" i="87"/>
  <c r="PR201" i="87"/>
  <c r="PW197" i="87"/>
  <c r="PU197" i="87"/>
  <c r="PO197" i="87"/>
  <c r="PM197" i="87"/>
  <c r="PR197" i="87"/>
  <c r="PL197" i="87"/>
  <c r="PN197" i="87"/>
  <c r="PW192" i="87"/>
  <c r="PT192" i="87"/>
  <c r="PR192" i="87"/>
  <c r="PN192" i="87"/>
  <c r="PL192" i="87"/>
  <c r="PM192" i="87"/>
  <c r="PU192" i="87"/>
  <c r="PO192" i="87"/>
  <c r="PW185" i="87"/>
  <c r="PU185" i="87"/>
  <c r="PO185" i="87"/>
  <c r="PM185" i="87"/>
  <c r="PT185" i="87"/>
  <c r="PN185" i="87"/>
  <c r="PR185" i="87"/>
  <c r="PG181" i="87"/>
  <c r="PH181" i="87" s="1"/>
  <c r="PW177" i="87"/>
  <c r="PU177" i="87"/>
  <c r="PO177" i="87"/>
  <c r="PM177" i="87"/>
  <c r="PT177" i="87"/>
  <c r="PN177" i="87"/>
  <c r="PL177" i="87"/>
  <c r="PG173" i="87"/>
  <c r="PH173" i="87" s="1"/>
  <c r="PW168" i="87"/>
  <c r="PT168" i="87"/>
  <c r="PR168" i="87"/>
  <c r="PN168" i="87"/>
  <c r="PL168" i="87"/>
  <c r="PM168" i="87"/>
  <c r="PW136" i="87"/>
  <c r="PR136" i="87"/>
  <c r="PT136" i="87" s="1"/>
  <c r="PU136" i="87" s="1"/>
  <c r="PW128" i="87"/>
  <c r="PT128" i="87"/>
  <c r="PR128" i="87"/>
  <c r="PN128" i="87"/>
  <c r="PL128" i="87"/>
  <c r="PM128" i="87"/>
  <c r="PU128" i="87"/>
  <c r="PO128" i="87"/>
  <c r="PW121" i="87"/>
  <c r="PU121" i="87"/>
  <c r="PO121" i="87"/>
  <c r="PM121" i="87"/>
  <c r="PT121" i="87"/>
  <c r="PN121" i="87"/>
  <c r="PR121" i="87"/>
  <c r="PW117" i="87"/>
  <c r="PU117" i="87"/>
  <c r="PO117" i="87"/>
  <c r="PM117" i="87"/>
  <c r="PR117" i="87"/>
  <c r="PL117" i="87"/>
  <c r="PN117" i="87"/>
  <c r="PG113" i="87"/>
  <c r="PH113" i="87" s="1"/>
  <c r="PW108" i="87"/>
  <c r="PR108" i="87"/>
  <c r="PT108" i="87" s="1"/>
  <c r="PU108" i="87" s="1"/>
  <c r="PW104" i="87"/>
  <c r="PU104" i="87"/>
  <c r="PT104" i="87"/>
  <c r="PR104" i="87"/>
  <c r="PN104" i="87"/>
  <c r="PL104" i="87"/>
  <c r="PM104" i="87"/>
  <c r="PW74" i="87"/>
  <c r="PU74" i="87"/>
  <c r="PO74" i="87"/>
  <c r="PM74" i="87"/>
  <c r="PT74" i="87"/>
  <c r="PN74" i="87"/>
  <c r="PR74" i="87"/>
  <c r="PW69" i="87"/>
  <c r="PU69" i="87"/>
  <c r="PO69" i="87"/>
  <c r="PM69" i="87"/>
  <c r="PR69" i="87"/>
  <c r="PL69" i="87"/>
  <c r="PN69" i="87"/>
  <c r="PW65" i="87"/>
  <c r="PU65" i="87"/>
  <c r="PO65" i="87"/>
  <c r="PM65" i="87"/>
  <c r="PT65" i="87"/>
  <c r="PN65" i="87"/>
  <c r="PL65" i="87"/>
  <c r="PW60" i="87"/>
  <c r="PW56" i="87"/>
  <c r="PU56" i="87"/>
  <c r="PT56" i="87"/>
  <c r="PR56" i="87"/>
  <c r="PN56" i="87"/>
  <c r="PL56" i="87"/>
  <c r="PM56" i="87"/>
  <c r="PG41" i="87"/>
  <c r="PH41" i="87" s="1"/>
  <c r="PG37" i="87"/>
  <c r="PH37" i="87" s="1"/>
  <c r="PW32" i="87"/>
  <c r="PR32" i="87"/>
  <c r="PT32" i="87" s="1"/>
  <c r="PU32" i="87" s="1"/>
  <c r="PW28" i="87"/>
  <c r="PT28" i="87"/>
  <c r="PR28" i="87"/>
  <c r="PN28" i="87"/>
  <c r="PL28" i="87"/>
  <c r="PO28" i="87"/>
  <c r="PU28" i="87"/>
  <c r="PM28" i="87"/>
  <c r="PW24" i="87"/>
  <c r="PU24" i="87"/>
  <c r="PT24" i="87"/>
  <c r="PR24" i="87"/>
  <c r="PN24" i="87"/>
  <c r="PL24" i="87"/>
  <c r="PM24" i="87"/>
  <c r="PW17" i="87"/>
  <c r="PU17" i="87"/>
  <c r="PO17" i="87"/>
  <c r="PM17" i="87"/>
  <c r="PT17" i="87"/>
  <c r="PN17" i="87"/>
  <c r="PL17" i="87"/>
  <c r="PW12" i="87"/>
  <c r="PT12" i="87"/>
  <c r="PR12" i="87"/>
  <c r="PN12" i="87"/>
  <c r="PL12" i="87"/>
  <c r="PU12" i="87"/>
  <c r="PO12" i="87"/>
  <c r="PM12" i="87"/>
  <c r="PW8" i="87"/>
  <c r="PU8" i="87"/>
  <c r="PT8" i="87"/>
  <c r="PR8" i="87"/>
  <c r="PN8" i="87"/>
  <c r="PL8" i="87"/>
  <c r="PM8" i="87"/>
  <c r="PW511" i="87"/>
  <c r="PT511" i="87"/>
  <c r="PR511" i="87"/>
  <c r="PN511" i="87"/>
  <c r="PL511" i="87"/>
  <c r="PM511" i="87"/>
  <c r="PO511" i="87"/>
  <c r="PU494" i="87"/>
  <c r="PO494" i="87"/>
  <c r="PM494" i="87"/>
  <c r="PW494" i="87"/>
  <c r="PR494" i="87"/>
  <c r="PL494" i="87"/>
  <c r="PU486" i="87"/>
  <c r="PO486" i="87"/>
  <c r="PM486" i="87"/>
  <c r="PR486" i="87"/>
  <c r="PL486" i="87"/>
  <c r="PT486" i="87"/>
  <c r="PN486" i="87"/>
  <c r="PU478" i="87"/>
  <c r="PO478" i="87"/>
  <c r="PM478" i="87"/>
  <c r="PW478" i="87"/>
  <c r="PR478" i="87"/>
  <c r="PL478" i="87"/>
  <c r="PW455" i="87"/>
  <c r="PL455" i="87"/>
  <c r="PN455" i="87" s="1"/>
  <c r="PO455" i="87" s="1"/>
  <c r="PM455" i="87"/>
  <c r="PW447" i="87"/>
  <c r="PT447" i="87"/>
  <c r="PR447" i="87"/>
  <c r="PN447" i="87"/>
  <c r="PL447" i="87"/>
  <c r="PM447" i="87"/>
  <c r="PO447" i="87"/>
  <c r="PW439" i="87"/>
  <c r="PT439" i="87"/>
  <c r="PR439" i="87"/>
  <c r="PN439" i="87"/>
  <c r="PL439" i="87"/>
  <c r="PM439" i="87"/>
  <c r="PU439" i="87"/>
  <c r="PU430" i="87"/>
  <c r="PO430" i="87"/>
  <c r="PM430" i="87"/>
  <c r="PW430" i="87"/>
  <c r="PR430" i="87"/>
  <c r="PL430" i="87"/>
  <c r="PW415" i="87"/>
  <c r="PW407" i="87"/>
  <c r="PT407" i="87"/>
  <c r="PR407" i="87"/>
  <c r="PN407" i="87"/>
  <c r="PL407" i="87"/>
  <c r="PM407" i="87"/>
  <c r="PU407" i="87"/>
  <c r="PU374" i="87"/>
  <c r="PO374" i="87"/>
  <c r="PM374" i="87"/>
  <c r="PR374" i="87"/>
  <c r="PL374" i="87"/>
  <c r="PW374" i="87"/>
  <c r="PT374" i="87"/>
  <c r="PN374" i="87"/>
  <c r="PW327" i="87"/>
  <c r="PT327" i="87"/>
  <c r="PR327" i="87"/>
  <c r="PN327" i="87"/>
  <c r="PL327" i="87"/>
  <c r="PM327" i="87"/>
  <c r="PU327" i="87"/>
  <c r="PU278" i="87"/>
  <c r="PO278" i="87"/>
  <c r="PM278" i="87"/>
  <c r="PR278" i="87"/>
  <c r="PL278" i="87"/>
  <c r="PT278" i="87"/>
  <c r="PN278" i="87"/>
  <c r="PW223" i="87"/>
  <c r="PT223" i="87"/>
  <c r="PR223" i="87"/>
  <c r="PN223" i="87"/>
  <c r="PL223" i="87"/>
  <c r="PM223" i="87"/>
  <c r="PO223" i="87"/>
  <c r="PU214" i="87"/>
  <c r="PO214" i="87"/>
  <c r="PM214" i="87"/>
  <c r="PR214" i="87"/>
  <c r="PL214" i="87"/>
  <c r="PT214" i="87"/>
  <c r="PN214" i="87"/>
  <c r="PU206" i="87"/>
  <c r="PO206" i="87"/>
  <c r="PM206" i="87"/>
  <c r="PW206" i="87"/>
  <c r="PR206" i="87"/>
  <c r="PL206" i="87"/>
  <c r="PU198" i="87"/>
  <c r="PO198" i="87"/>
  <c r="PM198" i="87"/>
  <c r="PR198" i="87"/>
  <c r="PL198" i="87"/>
  <c r="PT198" i="87"/>
  <c r="PW198" i="87"/>
  <c r="PN198" i="87"/>
  <c r="PW167" i="87"/>
  <c r="PT167" i="87"/>
  <c r="PR167" i="87"/>
  <c r="PN167" i="87"/>
  <c r="PL167" i="87"/>
  <c r="PM167" i="87"/>
  <c r="PU167" i="87"/>
  <c r="PU158" i="87"/>
  <c r="PO158" i="87"/>
  <c r="PM158" i="87"/>
  <c r="PW158" i="87"/>
  <c r="PR158" i="87"/>
  <c r="PL158" i="87"/>
  <c r="PU150" i="87"/>
  <c r="PO150" i="87"/>
  <c r="PM150" i="87"/>
  <c r="PR150" i="87"/>
  <c r="PL150" i="87"/>
  <c r="PT150" i="87"/>
  <c r="PN150" i="87"/>
  <c r="PW135" i="87"/>
  <c r="PR135" i="87"/>
  <c r="PT135" i="87" s="1"/>
  <c r="PU135" i="87" s="1"/>
  <c r="PW109" i="87"/>
  <c r="PU109" i="87"/>
  <c r="PO109" i="87"/>
  <c r="PM109" i="87"/>
  <c r="PR109" i="87"/>
  <c r="PL109" i="87"/>
  <c r="PT109" i="87"/>
  <c r="PW98" i="87"/>
  <c r="PO98" i="87"/>
  <c r="PM98" i="87"/>
  <c r="PU98" i="87"/>
  <c r="PT98" i="87"/>
  <c r="PN98" i="87"/>
  <c r="PL98" i="87"/>
  <c r="PW68" i="87"/>
  <c r="PU68" i="87"/>
  <c r="PT68" i="87"/>
  <c r="PR68" i="87"/>
  <c r="PN68" i="87"/>
  <c r="PL68" i="87"/>
  <c r="PO68" i="87"/>
  <c r="PW50" i="87"/>
  <c r="PO50" i="87"/>
  <c r="PM50" i="87"/>
  <c r="PT50" i="87"/>
  <c r="PN50" i="87"/>
  <c r="PU50" i="87"/>
  <c r="PL50" i="87"/>
  <c r="PU30" i="87"/>
  <c r="PO30" i="87"/>
  <c r="PM30" i="87"/>
  <c r="PW30" i="87"/>
  <c r="PR30" i="87"/>
  <c r="PL30" i="87"/>
  <c r="PL537" i="87"/>
  <c r="PL121" i="87"/>
  <c r="PM500" i="87"/>
  <c r="PM36" i="87"/>
  <c r="PN494" i="87"/>
  <c r="PN414" i="87"/>
  <c r="PN158" i="87"/>
  <c r="PN141" i="87"/>
  <c r="PO535" i="87"/>
  <c r="PO439" i="87"/>
  <c r="PO407" i="87"/>
  <c r="PO343" i="87"/>
  <c r="PO183" i="87"/>
  <c r="PO24" i="87"/>
  <c r="PR305" i="87"/>
  <c r="PR65" i="87"/>
  <c r="PT533" i="87"/>
  <c r="PT405" i="87"/>
  <c r="PT213" i="87"/>
  <c r="PT46" i="87"/>
  <c r="PU511" i="87"/>
  <c r="PU447" i="87"/>
  <c r="PU383" i="87"/>
  <c r="PU287" i="87"/>
  <c r="PU223" i="87"/>
  <c r="PU168" i="87"/>
  <c r="PW214" i="87"/>
  <c r="OZ516" i="87"/>
  <c r="OX516" i="87"/>
  <c r="PM516" i="87" s="1"/>
  <c r="OZ496" i="87"/>
  <c r="OX496" i="87"/>
  <c r="PM496" i="87" s="1"/>
  <c r="OZ484" i="87"/>
  <c r="OX484" i="87"/>
  <c r="OZ472" i="87"/>
  <c r="OX472" i="87"/>
  <c r="OZ460" i="87"/>
  <c r="OX460" i="87"/>
  <c r="PL460" i="87" s="1"/>
  <c r="PN460" i="87" s="1"/>
  <c r="PO460" i="87" s="1"/>
  <c r="OZ428" i="87"/>
  <c r="OX428" i="87"/>
  <c r="OZ420" i="87"/>
  <c r="OX420" i="87"/>
  <c r="OZ416" i="87"/>
  <c r="OX416" i="87"/>
  <c r="OZ396" i="87"/>
  <c r="OX396" i="87"/>
  <c r="OZ392" i="87"/>
  <c r="OX392" i="87"/>
  <c r="OZ388" i="87"/>
  <c r="OX388" i="87"/>
  <c r="OZ384" i="87"/>
  <c r="OX384" i="87"/>
  <c r="PL384" i="87" s="1"/>
  <c r="PN384" i="87" s="1"/>
  <c r="PO384" i="87" s="1"/>
  <c r="OZ380" i="87"/>
  <c r="OX380" i="87"/>
  <c r="PL380" i="87" s="1"/>
  <c r="PN380" i="87" s="1"/>
  <c r="PO380" i="87" s="1"/>
  <c r="OZ376" i="87"/>
  <c r="OX376" i="87"/>
  <c r="OZ368" i="87"/>
  <c r="OX368" i="87"/>
  <c r="PL368" i="87" s="1"/>
  <c r="PN368" i="87" s="1"/>
  <c r="PO368" i="87" s="1"/>
  <c r="OZ360" i="87"/>
  <c r="OX360" i="87"/>
  <c r="OZ332" i="87"/>
  <c r="OX332" i="87"/>
  <c r="OZ328" i="87"/>
  <c r="OX328" i="87"/>
  <c r="PL328" i="87" s="1"/>
  <c r="PN328" i="87" s="1"/>
  <c r="PO328" i="87" s="1"/>
  <c r="OZ324" i="87"/>
  <c r="OX324" i="87"/>
  <c r="PM324" i="87" s="1"/>
  <c r="OZ316" i="87"/>
  <c r="OX316" i="87"/>
  <c r="OZ308" i="87"/>
  <c r="OX308" i="87"/>
  <c r="OZ300" i="87"/>
  <c r="OX300" i="87"/>
  <c r="OZ292" i="87"/>
  <c r="OX292" i="87"/>
  <c r="PL292" i="87" s="1"/>
  <c r="PN292" i="87" s="1"/>
  <c r="PO292" i="87" s="1"/>
  <c r="OZ288" i="87"/>
  <c r="OX288" i="87"/>
  <c r="PM288" i="87" s="1"/>
  <c r="OZ284" i="87"/>
  <c r="OX284" i="87"/>
  <c r="OZ276" i="87"/>
  <c r="OX276" i="87"/>
  <c r="PM276" i="87" s="1"/>
  <c r="OZ272" i="87"/>
  <c r="OX272" i="87"/>
  <c r="PM272" i="87" s="1"/>
  <c r="OZ268" i="87"/>
  <c r="OX268" i="87"/>
  <c r="OZ264" i="87"/>
  <c r="OX264" i="87"/>
  <c r="OZ256" i="87"/>
  <c r="OX256" i="87"/>
  <c r="OZ252" i="87"/>
  <c r="OX252" i="87"/>
  <c r="OZ248" i="87"/>
  <c r="OX248" i="87"/>
  <c r="OZ240" i="87"/>
  <c r="OX240" i="87"/>
  <c r="PL240" i="87" s="1"/>
  <c r="PN240" i="87" s="1"/>
  <c r="PO240" i="87" s="1"/>
  <c r="OZ232" i="87"/>
  <c r="OX232" i="87"/>
  <c r="PL232" i="87" s="1"/>
  <c r="PN232" i="87" s="1"/>
  <c r="PO232" i="87" s="1"/>
  <c r="OZ228" i="87"/>
  <c r="OX228" i="87"/>
  <c r="PL228" i="87" s="1"/>
  <c r="PN228" i="87" s="1"/>
  <c r="PO228" i="87" s="1"/>
  <c r="OZ204" i="87"/>
  <c r="OX204" i="87"/>
  <c r="PM204" i="87" s="1"/>
  <c r="OZ196" i="87"/>
  <c r="OX196" i="87"/>
  <c r="PM196" i="87" s="1"/>
  <c r="OZ188" i="87"/>
  <c r="OX188" i="87"/>
  <c r="OZ180" i="87"/>
  <c r="OX180" i="87"/>
  <c r="OZ164" i="87"/>
  <c r="OX164" i="87"/>
  <c r="PL164" i="87" s="1"/>
  <c r="PN164" i="87" s="1"/>
  <c r="PO164" i="87" s="1"/>
  <c r="OZ152" i="87"/>
  <c r="OX152" i="87"/>
  <c r="OZ148" i="87"/>
  <c r="OX148" i="87"/>
  <c r="OZ144" i="87"/>
  <c r="OX144" i="87"/>
  <c r="PL144" i="87" s="1"/>
  <c r="PN144" i="87" s="1"/>
  <c r="PO144" i="87" s="1"/>
  <c r="OZ136" i="87"/>
  <c r="OX136" i="87"/>
  <c r="PM136" i="87" s="1"/>
  <c r="OZ116" i="87"/>
  <c r="OX116" i="87"/>
  <c r="PM116" i="87" s="1"/>
  <c r="OZ108" i="87"/>
  <c r="OX108" i="87"/>
  <c r="PM108" i="87" s="1"/>
  <c r="OZ92" i="87"/>
  <c r="OX92" i="87"/>
  <c r="PM92" i="87" s="1"/>
  <c r="OZ88" i="87"/>
  <c r="OX88" i="87"/>
  <c r="PL88" i="87" s="1"/>
  <c r="PN88" i="87" s="1"/>
  <c r="PO88" i="87" s="1"/>
  <c r="OZ84" i="87"/>
  <c r="OX84" i="87"/>
  <c r="OZ72" i="87"/>
  <c r="OX72" i="87"/>
  <c r="OZ60" i="87"/>
  <c r="OX60" i="87"/>
  <c r="PM60" i="87" s="1"/>
  <c r="OZ56" i="87"/>
  <c r="OX56" i="87"/>
  <c r="OZ40" i="87"/>
  <c r="OX40" i="87"/>
  <c r="OZ32" i="87"/>
  <c r="OX32" i="87"/>
  <c r="PM32" i="87" s="1"/>
  <c r="OZ20" i="87"/>
  <c r="OX20" i="87"/>
  <c r="PM20" i="87" s="1"/>
  <c r="OZ12" i="87"/>
  <c r="OX12" i="87"/>
  <c r="OZ8" i="87"/>
  <c r="OX8" i="87"/>
  <c r="OZ4" i="87"/>
  <c r="OX4" i="87"/>
  <c r="PL4" i="87" s="1"/>
  <c r="PN4" i="87" s="1"/>
  <c r="PO4" i="87" s="1"/>
  <c r="OW503" i="87"/>
  <c r="OW460" i="87"/>
  <c r="PS460" i="87" s="1"/>
  <c r="OW455" i="87"/>
  <c r="OW428" i="87"/>
  <c r="PS428" i="87" s="1"/>
  <c r="OW423" i="87"/>
  <c r="PS423" i="87" s="1"/>
  <c r="OW396" i="87"/>
  <c r="PS396" i="87" s="1"/>
  <c r="OW380" i="87"/>
  <c r="PS380" i="87" s="1"/>
  <c r="OW332" i="87"/>
  <c r="OW316" i="87"/>
  <c r="PS316" i="87" s="1"/>
  <c r="OW300" i="87"/>
  <c r="PS300" i="87" s="1"/>
  <c r="OW284" i="87"/>
  <c r="PS284" i="87" s="1"/>
  <c r="OW279" i="87"/>
  <c r="PS279" i="87" s="1"/>
  <c r="OW268" i="87"/>
  <c r="PS268" i="87" s="1"/>
  <c r="OW263" i="87"/>
  <c r="OW252" i="87"/>
  <c r="PS252" i="87" s="1"/>
  <c r="OW247" i="87"/>
  <c r="PS247" i="87" s="1"/>
  <c r="OW204" i="87"/>
  <c r="PS204" i="87" s="1"/>
  <c r="OW188" i="87"/>
  <c r="PS188" i="87" s="1"/>
  <c r="OW151" i="87"/>
  <c r="PS151" i="87" s="1"/>
  <c r="OW135" i="87"/>
  <c r="PS135" i="87" s="1"/>
  <c r="OW119" i="87"/>
  <c r="PS119" i="87" s="1"/>
  <c r="OW108" i="87"/>
  <c r="PS108" i="87" s="1"/>
  <c r="OW92" i="87"/>
  <c r="PS92" i="87" s="1"/>
  <c r="OW87" i="87"/>
  <c r="PS87" i="87" s="1"/>
  <c r="OW60" i="87"/>
  <c r="OW23" i="87"/>
  <c r="PS23" i="87" s="1"/>
  <c r="OW12" i="87"/>
  <c r="PS12" i="87" s="1"/>
  <c r="OW7" i="87"/>
  <c r="OX539" i="87"/>
  <c r="PM539" i="87" s="1"/>
  <c r="OX463" i="87"/>
  <c r="PM463" i="87" s="1"/>
  <c r="OX415" i="87"/>
  <c r="PL415" i="87" s="1"/>
  <c r="PN415" i="87" s="1"/>
  <c r="PO415" i="87" s="1"/>
  <c r="OX403" i="87"/>
  <c r="PL403" i="87" s="1"/>
  <c r="PN403" i="87" s="1"/>
  <c r="PO403" i="87" s="1"/>
  <c r="OX399" i="87"/>
  <c r="OX351" i="87"/>
  <c r="OX347" i="87"/>
  <c r="OX247" i="87"/>
  <c r="PM247" i="87" s="1"/>
  <c r="OX243" i="87"/>
  <c r="PL243" i="87" s="1"/>
  <c r="PN243" i="87" s="1"/>
  <c r="PO243" i="87" s="1"/>
  <c r="OX163" i="87"/>
  <c r="PM163" i="87" s="1"/>
  <c r="OX135" i="87"/>
  <c r="PL135" i="87" s="1"/>
  <c r="PN135" i="87" s="1"/>
  <c r="PO135" i="87" s="1"/>
  <c r="OX131" i="87"/>
  <c r="PL131" i="87" s="1"/>
  <c r="PN131" i="87" s="1"/>
  <c r="PO131" i="87" s="1"/>
  <c r="OX127" i="87"/>
  <c r="PL127" i="87" s="1"/>
  <c r="PN127" i="87" s="1"/>
  <c r="PO127" i="87" s="1"/>
  <c r="OX123" i="87"/>
  <c r="PL123" i="87" s="1"/>
  <c r="PN123" i="87" s="1"/>
  <c r="PO123" i="87" s="1"/>
  <c r="OX119" i="87"/>
  <c r="OX87" i="87"/>
  <c r="PM87" i="87" s="1"/>
  <c r="OX43" i="87"/>
  <c r="PM43" i="87" s="1"/>
  <c r="OY539" i="87"/>
  <c r="PR539" i="87" s="1"/>
  <c r="PT539" i="87" s="1"/>
  <c r="PU539" i="87" s="1"/>
  <c r="OY475" i="87"/>
  <c r="OY435" i="87"/>
  <c r="PS435" i="87" s="1"/>
  <c r="OY427" i="87"/>
  <c r="OY416" i="87"/>
  <c r="PS416" i="87" s="1"/>
  <c r="OY403" i="87"/>
  <c r="PS403" i="87" s="1"/>
  <c r="OY392" i="87"/>
  <c r="PS392" i="87" s="1"/>
  <c r="OY388" i="87"/>
  <c r="PS388" i="87" s="1"/>
  <c r="OY384" i="87"/>
  <c r="PS384" i="87" s="1"/>
  <c r="OY379" i="87"/>
  <c r="PR379" i="87" s="1"/>
  <c r="PT379" i="87" s="1"/>
  <c r="PU379" i="87" s="1"/>
  <c r="OY351" i="87"/>
  <c r="PS351" i="87" s="1"/>
  <c r="OY332" i="87"/>
  <c r="OY323" i="87"/>
  <c r="PS323" i="87" s="1"/>
  <c r="OY292" i="87"/>
  <c r="PS292" i="87" s="1"/>
  <c r="OY288" i="87"/>
  <c r="PS288" i="87" s="1"/>
  <c r="OY283" i="87"/>
  <c r="OY264" i="87"/>
  <c r="PS264" i="87" s="1"/>
  <c r="OY259" i="87"/>
  <c r="PS259" i="87" s="1"/>
  <c r="OY228" i="87"/>
  <c r="PS228" i="87" s="1"/>
  <c r="OY219" i="87"/>
  <c r="OY211" i="87"/>
  <c r="PS211" i="87" s="1"/>
  <c r="OY195" i="87"/>
  <c r="PS195" i="87" s="1"/>
  <c r="OY152" i="87"/>
  <c r="PS152" i="87" s="1"/>
  <c r="OY147" i="87"/>
  <c r="PS147" i="87" s="1"/>
  <c r="OY127" i="87"/>
  <c r="PS127" i="87" s="1"/>
  <c r="OY123" i="87"/>
  <c r="OY84" i="87"/>
  <c r="PS84" i="87" s="1"/>
  <c r="OY60" i="87"/>
  <c r="PS60" i="87" s="1"/>
  <c r="OY56" i="87"/>
  <c r="PS56" i="87" s="1"/>
  <c r="OY43" i="87"/>
  <c r="OY7" i="87"/>
  <c r="PS7" i="87" s="1"/>
  <c r="OY3" i="87"/>
  <c r="PS3" i="87" s="1"/>
  <c r="OZ507" i="87"/>
  <c r="OZ503" i="87"/>
  <c r="OZ459" i="87"/>
  <c r="OZ455" i="87"/>
  <c r="OZ451" i="87"/>
  <c r="OZ435" i="87"/>
  <c r="OZ379" i="87"/>
  <c r="OZ331" i="87"/>
  <c r="OZ283" i="87"/>
  <c r="OZ279" i="87"/>
  <c r="OZ263" i="87"/>
  <c r="OZ259" i="87"/>
  <c r="OZ195" i="87"/>
  <c r="OZ151" i="87"/>
  <c r="OZ111" i="87"/>
  <c r="PW465" i="87"/>
  <c r="PU465" i="87"/>
  <c r="PO465" i="87"/>
  <c r="PM465" i="87"/>
  <c r="PT465" i="87"/>
  <c r="PN465" i="87"/>
  <c r="PW445" i="87"/>
  <c r="PU445" i="87"/>
  <c r="PO445" i="87"/>
  <c r="PM445" i="87"/>
  <c r="PR445" i="87"/>
  <c r="PL445" i="87"/>
  <c r="PW441" i="87"/>
  <c r="PU441" i="87"/>
  <c r="PO441" i="87"/>
  <c r="PM441" i="87"/>
  <c r="PT441" i="87"/>
  <c r="PN441" i="87"/>
  <c r="PW437" i="87"/>
  <c r="PU437" i="87"/>
  <c r="PO437" i="87"/>
  <c r="PM437" i="87"/>
  <c r="PR437" i="87"/>
  <c r="PL437" i="87"/>
  <c r="PW432" i="87"/>
  <c r="PT432" i="87"/>
  <c r="PR432" i="87"/>
  <c r="PN432" i="87"/>
  <c r="PL432" i="87"/>
  <c r="PM432" i="87"/>
  <c r="PW428" i="87"/>
  <c r="PT428" i="87"/>
  <c r="PR428" i="87"/>
  <c r="PN428" i="87"/>
  <c r="PL428" i="87"/>
  <c r="PU428" i="87"/>
  <c r="PO428" i="87"/>
  <c r="PW421" i="87"/>
  <c r="PU421" i="87"/>
  <c r="PO421" i="87"/>
  <c r="PM421" i="87"/>
  <c r="PR421" i="87"/>
  <c r="PL421" i="87"/>
  <c r="PG416" i="87"/>
  <c r="PH416" i="87" s="1"/>
  <c r="PW392" i="87"/>
  <c r="PT392" i="87"/>
  <c r="PR392" i="87"/>
  <c r="PN392" i="87"/>
  <c r="PL392" i="87"/>
  <c r="PM392" i="87"/>
  <c r="PG388" i="87"/>
  <c r="PH388" i="87" s="1"/>
  <c r="PG376" i="87"/>
  <c r="PH376" i="87" s="1"/>
  <c r="PW372" i="87"/>
  <c r="PT372" i="87"/>
  <c r="PR372" i="87"/>
  <c r="PN372" i="87"/>
  <c r="PL372" i="87"/>
  <c r="PU372" i="87"/>
  <c r="PO372" i="87"/>
  <c r="PW365" i="87"/>
  <c r="PU365" i="87"/>
  <c r="PO365" i="87"/>
  <c r="PM365" i="87"/>
  <c r="PR365" i="87"/>
  <c r="PL365" i="87"/>
  <c r="PW361" i="87"/>
  <c r="PU361" i="87"/>
  <c r="PO361" i="87"/>
  <c r="PM361" i="87"/>
  <c r="PT361" i="87"/>
  <c r="PN361" i="87"/>
  <c r="PW353" i="87"/>
  <c r="PU353" i="87"/>
  <c r="PO353" i="87"/>
  <c r="PM353" i="87"/>
  <c r="PT353" i="87"/>
  <c r="PN353" i="87"/>
  <c r="PW348" i="87"/>
  <c r="PT348" i="87"/>
  <c r="PR348" i="87"/>
  <c r="PN348" i="87"/>
  <c r="PL348" i="87"/>
  <c r="PU348" i="87"/>
  <c r="PO348" i="87"/>
  <c r="PW320" i="87"/>
  <c r="PT320" i="87"/>
  <c r="PR320" i="87"/>
  <c r="PN320" i="87"/>
  <c r="PL320" i="87"/>
  <c r="PM320" i="87"/>
  <c r="PG316" i="87"/>
  <c r="PH316" i="87" s="1"/>
  <c r="PW312" i="87"/>
  <c r="PT312" i="87"/>
  <c r="PR312" i="87"/>
  <c r="PN312" i="87"/>
  <c r="PL312" i="87"/>
  <c r="PM312" i="87"/>
  <c r="PG308" i="87"/>
  <c r="PH308" i="87" s="1"/>
  <c r="PW304" i="87"/>
  <c r="PT304" i="87"/>
  <c r="PR304" i="87"/>
  <c r="PN304" i="87"/>
  <c r="PL304" i="87"/>
  <c r="PM304" i="87"/>
  <c r="PG300" i="87"/>
  <c r="PH300" i="87" s="1"/>
  <c r="PG268" i="87"/>
  <c r="PH268" i="87" s="1"/>
  <c r="PG264" i="87"/>
  <c r="PH264" i="87" s="1"/>
  <c r="PW257" i="87"/>
  <c r="PU257" i="87"/>
  <c r="PO257" i="87"/>
  <c r="PM257" i="87"/>
  <c r="PT257" i="87"/>
  <c r="PN257" i="87"/>
  <c r="PW253" i="87"/>
  <c r="PU253" i="87"/>
  <c r="PO253" i="87"/>
  <c r="PM253" i="87"/>
  <c r="PR253" i="87"/>
  <c r="PL253" i="87"/>
  <c r="PW249" i="87"/>
  <c r="PU249" i="87"/>
  <c r="PO249" i="87"/>
  <c r="PM249" i="87"/>
  <c r="PT249" i="87"/>
  <c r="PN249" i="87"/>
  <c r="PW220" i="87"/>
  <c r="PT220" i="87"/>
  <c r="PR220" i="87"/>
  <c r="PN220" i="87"/>
  <c r="PL220" i="87"/>
  <c r="PU220" i="87"/>
  <c r="PO220" i="87"/>
  <c r="PW184" i="87"/>
  <c r="PT184" i="87"/>
  <c r="PR184" i="87"/>
  <c r="PN184" i="87"/>
  <c r="PL184" i="87"/>
  <c r="PM184" i="87"/>
  <c r="PW180" i="87"/>
  <c r="PT180" i="87"/>
  <c r="PR180" i="87"/>
  <c r="PN180" i="87"/>
  <c r="PL180" i="87"/>
  <c r="PU180" i="87"/>
  <c r="PO180" i="87"/>
  <c r="PW176" i="87"/>
  <c r="PT176" i="87"/>
  <c r="PR176" i="87"/>
  <c r="PN176" i="87"/>
  <c r="PL176" i="87"/>
  <c r="PM176" i="87"/>
  <c r="PW172" i="87"/>
  <c r="PT172" i="87"/>
  <c r="PR172" i="87"/>
  <c r="PN172" i="87"/>
  <c r="PL172" i="87"/>
  <c r="PU172" i="87"/>
  <c r="PO172" i="87"/>
  <c r="PW161" i="87"/>
  <c r="PU161" i="87"/>
  <c r="PO161" i="87"/>
  <c r="PM161" i="87"/>
  <c r="PT161" i="87"/>
  <c r="PN161" i="87"/>
  <c r="PW157" i="87"/>
  <c r="PU157" i="87"/>
  <c r="PO157" i="87"/>
  <c r="PM157" i="87"/>
  <c r="PR157" i="87"/>
  <c r="PL157" i="87"/>
  <c r="PW153" i="87"/>
  <c r="PU153" i="87"/>
  <c r="PO153" i="87"/>
  <c r="PM153" i="87"/>
  <c r="PT153" i="87"/>
  <c r="PN153" i="87"/>
  <c r="PW149" i="87"/>
  <c r="PU149" i="87"/>
  <c r="PO149" i="87"/>
  <c r="PM149" i="87"/>
  <c r="PR149" i="87"/>
  <c r="PL149" i="87"/>
  <c r="PW132" i="87"/>
  <c r="PT132" i="87"/>
  <c r="PR132" i="87"/>
  <c r="PN132" i="87"/>
  <c r="PL132" i="87"/>
  <c r="PU132" i="87"/>
  <c r="PO132" i="87"/>
  <c r="PW106" i="87"/>
  <c r="PU106" i="87"/>
  <c r="PO106" i="87"/>
  <c r="PM106" i="87"/>
  <c r="PT106" i="87"/>
  <c r="PN106" i="87"/>
  <c r="PW90" i="87"/>
  <c r="PU90" i="87"/>
  <c r="PO90" i="87"/>
  <c r="PM90" i="87"/>
  <c r="PT90" i="87"/>
  <c r="PN90" i="87"/>
  <c r="PG84" i="87"/>
  <c r="PH84" i="87" s="1"/>
  <c r="PW80" i="87"/>
  <c r="PT80" i="87"/>
  <c r="PR80" i="87"/>
  <c r="PN80" i="87"/>
  <c r="PL80" i="87"/>
  <c r="PM80" i="87"/>
  <c r="PW76" i="87"/>
  <c r="PT76" i="87"/>
  <c r="PR76" i="87"/>
  <c r="PN76" i="87"/>
  <c r="PL76" i="87"/>
  <c r="PU76" i="87"/>
  <c r="PO76" i="87"/>
  <c r="PG72" i="87"/>
  <c r="PH72" i="87" s="1"/>
  <c r="PW64" i="87"/>
  <c r="PT64" i="87"/>
  <c r="PR64" i="87"/>
  <c r="PN64" i="87"/>
  <c r="PL64" i="87"/>
  <c r="PU64" i="87"/>
  <c r="PM64" i="87"/>
  <c r="PW16" i="87"/>
  <c r="PT16" i="87"/>
  <c r="PR16" i="87"/>
  <c r="PN16" i="87"/>
  <c r="PL16" i="87"/>
  <c r="PM16" i="87"/>
  <c r="PT531" i="87"/>
  <c r="PR531" i="87"/>
  <c r="PN531" i="87"/>
  <c r="PL531" i="87"/>
  <c r="PU531" i="87"/>
  <c r="PO531" i="87"/>
  <c r="PW531" i="87"/>
  <c r="PT523" i="87"/>
  <c r="PR523" i="87"/>
  <c r="PN523" i="87"/>
  <c r="PL523" i="87"/>
  <c r="PU523" i="87"/>
  <c r="PO523" i="87"/>
  <c r="PW523" i="87"/>
  <c r="PT515" i="87"/>
  <c r="PR515" i="87"/>
  <c r="PN515" i="87"/>
  <c r="PL515" i="87"/>
  <c r="PU515" i="87"/>
  <c r="PO515" i="87"/>
  <c r="PW515" i="87"/>
  <c r="PT499" i="87"/>
  <c r="PR499" i="87"/>
  <c r="PN499" i="87"/>
  <c r="PL499" i="87"/>
  <c r="PU499" i="87"/>
  <c r="PO499" i="87"/>
  <c r="PW499" i="87"/>
  <c r="PT491" i="87"/>
  <c r="PR491" i="87"/>
  <c r="PN491" i="87"/>
  <c r="PL491" i="87"/>
  <c r="PU491" i="87"/>
  <c r="PO491" i="87"/>
  <c r="PW491" i="87"/>
  <c r="PT483" i="87"/>
  <c r="PR483" i="87"/>
  <c r="PN483" i="87"/>
  <c r="PL483" i="87"/>
  <c r="PU483" i="87"/>
  <c r="PO483" i="87"/>
  <c r="PW483" i="87"/>
  <c r="PT467" i="87"/>
  <c r="PR467" i="87"/>
  <c r="PN467" i="87"/>
  <c r="PL467" i="87"/>
  <c r="PU467" i="87"/>
  <c r="PO467" i="87"/>
  <c r="PW467" i="87"/>
  <c r="PT451" i="87"/>
  <c r="PR451" i="87"/>
  <c r="PN451" i="87"/>
  <c r="PL451" i="87"/>
  <c r="PU451" i="87"/>
  <c r="PO451" i="87"/>
  <c r="PW451" i="87"/>
  <c r="PT443" i="87"/>
  <c r="PR443" i="87"/>
  <c r="PN443" i="87"/>
  <c r="PL443" i="87"/>
  <c r="PU443" i="87"/>
  <c r="PO443" i="87"/>
  <c r="PW443" i="87"/>
  <c r="PT419" i="87"/>
  <c r="PR419" i="87"/>
  <c r="PN419" i="87"/>
  <c r="PL419" i="87"/>
  <c r="PU419" i="87"/>
  <c r="PO419" i="87"/>
  <c r="PW419" i="87"/>
  <c r="PT411" i="87"/>
  <c r="PR411" i="87"/>
  <c r="PN411" i="87"/>
  <c r="PL411" i="87"/>
  <c r="PU411" i="87"/>
  <c r="PO411" i="87"/>
  <c r="PW411" i="87"/>
  <c r="PT395" i="87"/>
  <c r="PR395" i="87"/>
  <c r="PN395" i="87"/>
  <c r="PL395" i="87"/>
  <c r="PU395" i="87"/>
  <c r="PO395" i="87"/>
  <c r="PW395" i="87"/>
  <c r="PT371" i="87"/>
  <c r="PR371" i="87"/>
  <c r="PN371" i="87"/>
  <c r="PL371" i="87"/>
  <c r="PU371" i="87"/>
  <c r="PO371" i="87"/>
  <c r="PW371" i="87"/>
  <c r="PT363" i="87"/>
  <c r="PR363" i="87"/>
  <c r="PN363" i="87"/>
  <c r="PL363" i="87"/>
  <c r="PU363" i="87"/>
  <c r="PO363" i="87"/>
  <c r="PW363" i="87"/>
  <c r="PT355" i="87"/>
  <c r="PR355" i="87"/>
  <c r="PN355" i="87"/>
  <c r="PL355" i="87"/>
  <c r="PU355" i="87"/>
  <c r="PO355" i="87"/>
  <c r="PW355" i="87"/>
  <c r="PT347" i="87"/>
  <c r="PR347" i="87"/>
  <c r="PN347" i="87"/>
  <c r="PL347" i="87"/>
  <c r="PU347" i="87"/>
  <c r="PO347" i="87"/>
  <c r="PW347" i="87"/>
  <c r="PT339" i="87"/>
  <c r="PR339" i="87"/>
  <c r="PN339" i="87"/>
  <c r="PL339" i="87"/>
  <c r="PU339" i="87"/>
  <c r="PO339" i="87"/>
  <c r="PW339" i="87"/>
  <c r="PT315" i="87"/>
  <c r="PR315" i="87"/>
  <c r="PN315" i="87"/>
  <c r="PL315" i="87"/>
  <c r="PU315" i="87"/>
  <c r="PO315" i="87"/>
  <c r="PW315" i="87"/>
  <c r="PT307" i="87"/>
  <c r="PR307" i="87"/>
  <c r="PN307" i="87"/>
  <c r="PL307" i="87"/>
  <c r="PU307" i="87"/>
  <c r="PO307" i="87"/>
  <c r="PW307" i="87"/>
  <c r="PT299" i="87"/>
  <c r="PR299" i="87"/>
  <c r="PN299" i="87"/>
  <c r="PL299" i="87"/>
  <c r="PU299" i="87"/>
  <c r="PO299" i="87"/>
  <c r="PW299" i="87"/>
  <c r="PT291" i="87"/>
  <c r="PR291" i="87"/>
  <c r="PN291" i="87"/>
  <c r="PL291" i="87"/>
  <c r="PU291" i="87"/>
  <c r="PO291" i="87"/>
  <c r="PW291" i="87"/>
  <c r="PT275" i="87"/>
  <c r="PR275" i="87"/>
  <c r="PN275" i="87"/>
  <c r="PL275" i="87"/>
  <c r="PU275" i="87"/>
  <c r="PO275" i="87"/>
  <c r="PW275" i="87"/>
  <c r="PT267" i="87"/>
  <c r="PR267" i="87"/>
  <c r="PN267" i="87"/>
  <c r="PL267" i="87"/>
  <c r="PU267" i="87"/>
  <c r="PO267" i="87"/>
  <c r="PW267" i="87"/>
  <c r="PT251" i="87"/>
  <c r="PR251" i="87"/>
  <c r="PN251" i="87"/>
  <c r="PL251" i="87"/>
  <c r="PU251" i="87"/>
  <c r="PO251" i="87"/>
  <c r="PW251" i="87"/>
  <c r="PT235" i="87"/>
  <c r="PR235" i="87"/>
  <c r="PN235" i="87"/>
  <c r="PL235" i="87"/>
  <c r="PU235" i="87"/>
  <c r="PO235" i="87"/>
  <c r="PW235" i="87"/>
  <c r="PT211" i="87"/>
  <c r="PR211" i="87"/>
  <c r="PN211" i="87"/>
  <c r="PL211" i="87"/>
  <c r="PU211" i="87"/>
  <c r="PO211" i="87"/>
  <c r="PW211" i="87"/>
  <c r="PT203" i="87"/>
  <c r="PR203" i="87"/>
  <c r="PN203" i="87"/>
  <c r="PL203" i="87"/>
  <c r="PU203" i="87"/>
  <c r="PO203" i="87"/>
  <c r="PW203" i="87"/>
  <c r="PT179" i="87"/>
  <c r="PR179" i="87"/>
  <c r="PN179" i="87"/>
  <c r="PL179" i="87"/>
  <c r="PU179" i="87"/>
  <c r="PO179" i="87"/>
  <c r="PW179" i="87"/>
  <c r="PT155" i="87"/>
  <c r="PR155" i="87"/>
  <c r="PN155" i="87"/>
  <c r="PL155" i="87"/>
  <c r="PU155" i="87"/>
  <c r="PO155" i="87"/>
  <c r="PW155" i="87"/>
  <c r="PT139" i="87"/>
  <c r="PR139" i="87"/>
  <c r="PN139" i="87"/>
  <c r="PL139" i="87"/>
  <c r="PU139" i="87"/>
  <c r="PO139" i="87"/>
  <c r="PW139" i="87"/>
  <c r="PW114" i="87"/>
  <c r="PU114" i="87"/>
  <c r="PO114" i="87"/>
  <c r="PM114" i="87"/>
  <c r="PT114" i="87"/>
  <c r="PN114" i="87"/>
  <c r="PU94" i="87"/>
  <c r="PO94" i="87"/>
  <c r="PM94" i="87"/>
  <c r="PW94" i="87"/>
  <c r="PR94" i="87"/>
  <c r="PL94" i="87"/>
  <c r="PW66" i="87"/>
  <c r="PO66" i="87"/>
  <c r="PM66" i="87"/>
  <c r="PU66" i="87"/>
  <c r="PT66" i="87"/>
  <c r="PN66" i="87"/>
  <c r="PL114" i="87"/>
  <c r="PL66" i="87"/>
  <c r="PM428" i="87"/>
  <c r="PM348" i="87"/>
  <c r="PM220" i="87"/>
  <c r="PM172" i="87"/>
  <c r="PM76" i="87"/>
  <c r="PO432" i="87"/>
  <c r="PO320" i="87"/>
  <c r="PO304" i="87"/>
  <c r="PO176" i="87"/>
  <c r="PO80" i="87"/>
  <c r="PO64" i="87"/>
  <c r="PO16" i="87"/>
  <c r="PR106" i="87"/>
  <c r="PR90" i="87"/>
  <c r="PT445" i="87"/>
  <c r="PT365" i="87"/>
  <c r="PT253" i="87"/>
  <c r="PT157" i="87"/>
  <c r="PU80" i="87"/>
  <c r="PU16" i="87"/>
  <c r="PW127" i="87"/>
  <c r="PR127" i="87"/>
  <c r="PT127" i="87" s="1"/>
  <c r="PU127" i="87" s="1"/>
  <c r="PM127" i="87"/>
  <c r="PR123" i="87"/>
  <c r="PT123" i="87" s="1"/>
  <c r="PU123" i="87" s="1"/>
  <c r="PW123" i="87"/>
  <c r="PW111" i="87"/>
  <c r="PR111" i="87"/>
  <c r="PT111" i="87" s="1"/>
  <c r="PU111" i="87" s="1"/>
  <c r="PL111" i="87"/>
  <c r="PN111" i="87" s="1"/>
  <c r="PO111" i="87" s="1"/>
  <c r="PM111" i="87"/>
  <c r="PW87" i="87"/>
  <c r="PR87" i="87"/>
  <c r="PT87" i="87" s="1"/>
  <c r="PU87" i="87" s="1"/>
  <c r="PR43" i="87"/>
  <c r="PT43" i="87" s="1"/>
  <c r="PU43" i="87" s="1"/>
  <c r="PL43" i="87"/>
  <c r="PN43" i="87" s="1"/>
  <c r="PO43" i="87" s="1"/>
  <c r="PW43" i="87"/>
  <c r="PW23" i="87"/>
  <c r="PR23" i="87"/>
  <c r="PT23" i="87" s="1"/>
  <c r="PU23" i="87" s="1"/>
  <c r="PL23" i="87"/>
  <c r="PN23" i="87" s="1"/>
  <c r="PO23" i="87" s="1"/>
  <c r="PM23" i="87"/>
  <c r="PR19" i="87"/>
  <c r="PT19" i="87" s="1"/>
  <c r="PU19" i="87" s="1"/>
  <c r="PW19" i="87"/>
  <c r="PR3" i="87"/>
  <c r="PT3" i="87" s="1"/>
  <c r="PU3" i="87" s="1"/>
  <c r="PL3" i="87"/>
  <c r="PN3" i="87" s="1"/>
  <c r="PO3" i="87" s="1"/>
  <c r="PW3" i="87"/>
  <c r="OW539" i="87"/>
  <c r="OW507" i="87"/>
  <c r="OW475" i="87"/>
  <c r="OW459" i="87"/>
  <c r="PS459" i="87" s="1"/>
  <c r="OW427" i="87"/>
  <c r="OW379" i="87"/>
  <c r="OW347" i="87"/>
  <c r="PS347" i="87" s="1"/>
  <c r="OW331" i="87"/>
  <c r="OW283" i="87"/>
  <c r="OW219" i="87"/>
  <c r="OW187" i="87"/>
  <c r="PS187" i="87" s="1"/>
  <c r="OW171" i="87"/>
  <c r="PS171" i="87" s="1"/>
  <c r="OW123" i="87"/>
  <c r="OW43" i="87"/>
  <c r="OX475" i="87"/>
  <c r="PL475" i="87" s="1"/>
  <c r="PN475" i="87" s="1"/>
  <c r="PO475" i="87" s="1"/>
  <c r="OX387" i="87"/>
  <c r="PM387" i="87" s="1"/>
  <c r="OX367" i="87"/>
  <c r="PL367" i="87" s="1"/>
  <c r="PN367" i="87" s="1"/>
  <c r="PO367" i="87" s="1"/>
  <c r="OX323" i="87"/>
  <c r="PL323" i="87" s="1"/>
  <c r="PN323" i="87" s="1"/>
  <c r="PO323" i="87" s="1"/>
  <c r="OX271" i="87"/>
  <c r="PL271" i="87" s="1"/>
  <c r="PN271" i="87" s="1"/>
  <c r="PO271" i="87" s="1"/>
  <c r="OX227" i="87"/>
  <c r="PM227" i="87" s="1"/>
  <c r="OX219" i="87"/>
  <c r="PM219" i="87" s="1"/>
  <c r="OX171" i="87"/>
  <c r="PL171" i="87" s="1"/>
  <c r="PN171" i="87" s="1"/>
  <c r="PO171" i="87" s="1"/>
  <c r="OX19" i="87"/>
  <c r="PM19" i="87" s="1"/>
  <c r="OY507" i="87"/>
  <c r="PS507" i="87" s="1"/>
  <c r="OY503" i="87"/>
  <c r="PR503" i="87" s="1"/>
  <c r="PT503" i="87" s="1"/>
  <c r="PU503" i="87" s="1"/>
  <c r="OY455" i="87"/>
  <c r="PR455" i="87" s="1"/>
  <c r="PT455" i="87" s="1"/>
  <c r="PU455" i="87" s="1"/>
  <c r="PS420" i="87"/>
  <c r="OY415" i="87"/>
  <c r="PS415" i="87" s="1"/>
  <c r="OY387" i="87"/>
  <c r="PS387" i="87" s="1"/>
  <c r="PS368" i="87"/>
  <c r="OY331" i="87"/>
  <c r="PS331" i="87" s="1"/>
  <c r="OY263" i="87"/>
  <c r="PS263" i="87" s="1"/>
  <c r="PS240" i="87"/>
  <c r="OY227" i="87"/>
  <c r="PS227" i="87" s="1"/>
  <c r="PS164" i="87"/>
  <c r="PS136" i="87"/>
  <c r="OY131" i="87"/>
  <c r="PS131" i="87" s="1"/>
  <c r="PS88" i="87"/>
  <c r="PS32" i="87"/>
  <c r="PS20" i="87"/>
  <c r="OZ539" i="87"/>
  <c r="OZ463" i="87"/>
  <c r="OZ415" i="87"/>
  <c r="OZ403" i="87"/>
  <c r="OZ247" i="87"/>
  <c r="OZ243" i="87"/>
  <c r="OZ163" i="87"/>
  <c r="OZ135" i="87"/>
  <c r="OZ131" i="87"/>
  <c r="OZ127" i="87"/>
  <c r="OZ123" i="87"/>
  <c r="OZ87" i="87"/>
  <c r="OZ43" i="87"/>
  <c r="PW513" i="87"/>
  <c r="PU513" i="87"/>
  <c r="PO513" i="87"/>
  <c r="PM513" i="87"/>
  <c r="PT513" i="87"/>
  <c r="PN513" i="87"/>
  <c r="PW509" i="87"/>
  <c r="PU509" i="87"/>
  <c r="PO509" i="87"/>
  <c r="PM509" i="87"/>
  <c r="PR509" i="87"/>
  <c r="PL509" i="87"/>
  <c r="PW504" i="87"/>
  <c r="PT504" i="87"/>
  <c r="PR504" i="87"/>
  <c r="PN504" i="87"/>
  <c r="PL504" i="87"/>
  <c r="PM504" i="87"/>
  <c r="PW473" i="87"/>
  <c r="PU473" i="87"/>
  <c r="PO473" i="87"/>
  <c r="PM473" i="87"/>
  <c r="PT473" i="87"/>
  <c r="PN473" i="87"/>
  <c r="PW464" i="87"/>
  <c r="PT464" i="87"/>
  <c r="PR464" i="87"/>
  <c r="PN464" i="87"/>
  <c r="PL464" i="87"/>
  <c r="PM464" i="87"/>
  <c r="PW457" i="87"/>
  <c r="PU457" i="87"/>
  <c r="PO457" i="87"/>
  <c r="PM457" i="87"/>
  <c r="PT457" i="87"/>
  <c r="PN457" i="87"/>
  <c r="PW452" i="87"/>
  <c r="PT452" i="87"/>
  <c r="PR452" i="87"/>
  <c r="PN452" i="87"/>
  <c r="PL452" i="87"/>
  <c r="PU452" i="87"/>
  <c r="PO452" i="87"/>
  <c r="PW448" i="87"/>
  <c r="PT448" i="87"/>
  <c r="PR448" i="87"/>
  <c r="PN448" i="87"/>
  <c r="PL448" i="87"/>
  <c r="PM448" i="87"/>
  <c r="PW444" i="87"/>
  <c r="PT444" i="87"/>
  <c r="PR444" i="87"/>
  <c r="PN444" i="87"/>
  <c r="PL444" i="87"/>
  <c r="PU444" i="87"/>
  <c r="PO444" i="87"/>
  <c r="PW440" i="87"/>
  <c r="PT440" i="87"/>
  <c r="PR440" i="87"/>
  <c r="PN440" i="87"/>
  <c r="PL440" i="87"/>
  <c r="PM440" i="87"/>
  <c r="PW436" i="87"/>
  <c r="PT436" i="87"/>
  <c r="PR436" i="87"/>
  <c r="PN436" i="87"/>
  <c r="PL436" i="87"/>
  <c r="PU436" i="87"/>
  <c r="PO436" i="87"/>
  <c r="PG420" i="87"/>
  <c r="PH420" i="87" s="1"/>
  <c r="PW401" i="87"/>
  <c r="PU401" i="87"/>
  <c r="PO401" i="87"/>
  <c r="PM401" i="87"/>
  <c r="PT401" i="87"/>
  <c r="PN401" i="87"/>
  <c r="PG396" i="87"/>
  <c r="PH396" i="87" s="1"/>
  <c r="PW381" i="87"/>
  <c r="PU381" i="87"/>
  <c r="PO381" i="87"/>
  <c r="PM381" i="87"/>
  <c r="PR381" i="87"/>
  <c r="PL381" i="87"/>
  <c r="PW364" i="87"/>
  <c r="PT364" i="87"/>
  <c r="PR364" i="87"/>
  <c r="PN364" i="87"/>
  <c r="PL364" i="87"/>
  <c r="PU364" i="87"/>
  <c r="PO364" i="87"/>
  <c r="PG360" i="87"/>
  <c r="PH360" i="87" s="1"/>
  <c r="PW356" i="87"/>
  <c r="PT356" i="87"/>
  <c r="PR356" i="87"/>
  <c r="PN356" i="87"/>
  <c r="PL356" i="87"/>
  <c r="PU356" i="87"/>
  <c r="PO356" i="87"/>
  <c r="PW352" i="87"/>
  <c r="PT352" i="87"/>
  <c r="PR352" i="87"/>
  <c r="PN352" i="87"/>
  <c r="PL352" i="87"/>
  <c r="PM352" i="87"/>
  <c r="PW325" i="87"/>
  <c r="PU325" i="87"/>
  <c r="PO325" i="87"/>
  <c r="PM325" i="87"/>
  <c r="PR325" i="87"/>
  <c r="PL325" i="87"/>
  <c r="PW289" i="87"/>
  <c r="PU289" i="87"/>
  <c r="PO289" i="87"/>
  <c r="PM289" i="87"/>
  <c r="PT289" i="87"/>
  <c r="PN289" i="87"/>
  <c r="PG284" i="87"/>
  <c r="PH284" i="87" s="1"/>
  <c r="PW273" i="87"/>
  <c r="PU273" i="87"/>
  <c r="PO273" i="87"/>
  <c r="PM273" i="87"/>
  <c r="PT273" i="87"/>
  <c r="PN273" i="87"/>
  <c r="PG256" i="87"/>
  <c r="PH256" i="87" s="1"/>
  <c r="PG252" i="87"/>
  <c r="PH252" i="87" s="1"/>
  <c r="PW248" i="87"/>
  <c r="PT248" i="87"/>
  <c r="PR248" i="87"/>
  <c r="PN248" i="87"/>
  <c r="PL248" i="87"/>
  <c r="PM248" i="87"/>
  <c r="PW241" i="87"/>
  <c r="PU241" i="87"/>
  <c r="PO241" i="87"/>
  <c r="PM241" i="87"/>
  <c r="PT241" i="87"/>
  <c r="PN241" i="87"/>
  <c r="PW233" i="87"/>
  <c r="PU233" i="87"/>
  <c r="PO233" i="87"/>
  <c r="PM233" i="87"/>
  <c r="PT233" i="87"/>
  <c r="PN233" i="87"/>
  <c r="PW229" i="87"/>
  <c r="PU229" i="87"/>
  <c r="PO229" i="87"/>
  <c r="PM229" i="87"/>
  <c r="PR229" i="87"/>
  <c r="PL229" i="87"/>
  <c r="PW224" i="87"/>
  <c r="PT224" i="87"/>
  <c r="PR224" i="87"/>
  <c r="PN224" i="87"/>
  <c r="PL224" i="87"/>
  <c r="PM224" i="87"/>
  <c r="PW193" i="87"/>
  <c r="PU193" i="87"/>
  <c r="PO193" i="87"/>
  <c r="PM193" i="87"/>
  <c r="PT193" i="87"/>
  <c r="PN193" i="87"/>
  <c r="PW188" i="87"/>
  <c r="PT188" i="87"/>
  <c r="PR188" i="87"/>
  <c r="PN188" i="87"/>
  <c r="PL188" i="87"/>
  <c r="PU188" i="87"/>
  <c r="PO188" i="87"/>
  <c r="PW160" i="87"/>
  <c r="PT160" i="87"/>
  <c r="PR160" i="87"/>
  <c r="PN160" i="87"/>
  <c r="PL160" i="87"/>
  <c r="PM160" i="87"/>
  <c r="PW156" i="87"/>
  <c r="PT156" i="87"/>
  <c r="PR156" i="87"/>
  <c r="PN156" i="87"/>
  <c r="PL156" i="87"/>
  <c r="PU156" i="87"/>
  <c r="PO156" i="87"/>
  <c r="PW152" i="87"/>
  <c r="PT152" i="87"/>
  <c r="PR152" i="87"/>
  <c r="PN152" i="87"/>
  <c r="PL152" i="87"/>
  <c r="PM152" i="87"/>
  <c r="PU152" i="87"/>
  <c r="PG148" i="87"/>
  <c r="PH148" i="87" s="1"/>
  <c r="PW129" i="87"/>
  <c r="PU129" i="87"/>
  <c r="PO129" i="87"/>
  <c r="PM129" i="87"/>
  <c r="PT129" i="87"/>
  <c r="PN129" i="87"/>
  <c r="PW124" i="87"/>
  <c r="PT124" i="87"/>
  <c r="PR124" i="87"/>
  <c r="PN124" i="87"/>
  <c r="PL124" i="87"/>
  <c r="PU124" i="87"/>
  <c r="PO124" i="87"/>
  <c r="PW101" i="87"/>
  <c r="PU101" i="87"/>
  <c r="PO101" i="87"/>
  <c r="PM101" i="87"/>
  <c r="PR101" i="87"/>
  <c r="PL101" i="87"/>
  <c r="PW58" i="87"/>
  <c r="PU58" i="87"/>
  <c r="PO58" i="87"/>
  <c r="PM58" i="87"/>
  <c r="PT58" i="87"/>
  <c r="PN58" i="87"/>
  <c r="PW53" i="87"/>
  <c r="PU53" i="87"/>
  <c r="PO53" i="87"/>
  <c r="PM53" i="87"/>
  <c r="PR53" i="87"/>
  <c r="PL53" i="87"/>
  <c r="PW49" i="87"/>
  <c r="PU49" i="87"/>
  <c r="PO49" i="87"/>
  <c r="PM49" i="87"/>
  <c r="PT49" i="87"/>
  <c r="PN49" i="87"/>
  <c r="PW26" i="87"/>
  <c r="PU26" i="87"/>
  <c r="PO26" i="87"/>
  <c r="PM26" i="87"/>
  <c r="PT26" i="87"/>
  <c r="PN26" i="87"/>
  <c r="PW21" i="87"/>
  <c r="PU21" i="87"/>
  <c r="PO21" i="87"/>
  <c r="PM21" i="87"/>
  <c r="PR21" i="87"/>
  <c r="PL21" i="87"/>
  <c r="PW10" i="87"/>
  <c r="PU10" i="87"/>
  <c r="PO10" i="87"/>
  <c r="PM10" i="87"/>
  <c r="PT10" i="87"/>
  <c r="PN10" i="87"/>
  <c r="PW530" i="87"/>
  <c r="PU530" i="87"/>
  <c r="PO530" i="87"/>
  <c r="PM530" i="87"/>
  <c r="PT530" i="87"/>
  <c r="PN530" i="87"/>
  <c r="PW522" i="87"/>
  <c r="PU522" i="87"/>
  <c r="PO522" i="87"/>
  <c r="PM522" i="87"/>
  <c r="PT522" i="87"/>
  <c r="PN522" i="87"/>
  <c r="PW506" i="87"/>
  <c r="PU506" i="87"/>
  <c r="PO506" i="87"/>
  <c r="PM506" i="87"/>
  <c r="PT506" i="87"/>
  <c r="PN506" i="87"/>
  <c r="PW498" i="87"/>
  <c r="PU498" i="87"/>
  <c r="PO498" i="87"/>
  <c r="PM498" i="87"/>
  <c r="PT498" i="87"/>
  <c r="PN498" i="87"/>
  <c r="PW490" i="87"/>
  <c r="PU490" i="87"/>
  <c r="PO490" i="87"/>
  <c r="PM490" i="87"/>
  <c r="PT490" i="87"/>
  <c r="PN490" i="87"/>
  <c r="PW482" i="87"/>
  <c r="PU482" i="87"/>
  <c r="PO482" i="87"/>
  <c r="PM482" i="87"/>
  <c r="PT482" i="87"/>
  <c r="PN482" i="87"/>
  <c r="PW474" i="87"/>
  <c r="PU474" i="87"/>
  <c r="PO474" i="87"/>
  <c r="PM474" i="87"/>
  <c r="PT474" i="87"/>
  <c r="PN474" i="87"/>
  <c r="PW458" i="87"/>
  <c r="PU458" i="87"/>
  <c r="PO458" i="87"/>
  <c r="PM458" i="87"/>
  <c r="PT458" i="87"/>
  <c r="PN458" i="87"/>
  <c r="PW450" i="87"/>
  <c r="PU450" i="87"/>
  <c r="PO450" i="87"/>
  <c r="PM450" i="87"/>
  <c r="PT450" i="87"/>
  <c r="PN450" i="87"/>
  <c r="PW442" i="87"/>
  <c r="PU442" i="87"/>
  <c r="PO442" i="87"/>
  <c r="PM442" i="87"/>
  <c r="PT442" i="87"/>
  <c r="PN442" i="87"/>
  <c r="PW434" i="87"/>
  <c r="PU434" i="87"/>
  <c r="PO434" i="87"/>
  <c r="PM434" i="87"/>
  <c r="PT434" i="87"/>
  <c r="PN434" i="87"/>
  <c r="PW410" i="87"/>
  <c r="PU410" i="87"/>
  <c r="PO410" i="87"/>
  <c r="PM410" i="87"/>
  <c r="PT410" i="87"/>
  <c r="PN410" i="87"/>
  <c r="PW402" i="87"/>
  <c r="PU402" i="87"/>
  <c r="PO402" i="87"/>
  <c r="PM402" i="87"/>
  <c r="PT402" i="87"/>
  <c r="PN402" i="87"/>
  <c r="PW386" i="87"/>
  <c r="PU386" i="87"/>
  <c r="PO386" i="87"/>
  <c r="PM386" i="87"/>
  <c r="PT386" i="87"/>
  <c r="PN386" i="87"/>
  <c r="PW362" i="87"/>
  <c r="PU362" i="87"/>
  <c r="PO362" i="87"/>
  <c r="PM362" i="87"/>
  <c r="PT362" i="87"/>
  <c r="PN362" i="87"/>
  <c r="PW354" i="87"/>
  <c r="PU354" i="87"/>
  <c r="PO354" i="87"/>
  <c r="PM354" i="87"/>
  <c r="PT354" i="87"/>
  <c r="PN354" i="87"/>
  <c r="PW338" i="87"/>
  <c r="PU338" i="87"/>
  <c r="PO338" i="87"/>
  <c r="PM338" i="87"/>
  <c r="PT338" i="87"/>
  <c r="PN338" i="87"/>
  <c r="PW330" i="87"/>
  <c r="PU330" i="87"/>
  <c r="PO330" i="87"/>
  <c r="PM330" i="87"/>
  <c r="PT330" i="87"/>
  <c r="PN330" i="87"/>
  <c r="PW314" i="87"/>
  <c r="PU314" i="87"/>
  <c r="PO314" i="87"/>
  <c r="PM314" i="87"/>
  <c r="PT314" i="87"/>
  <c r="PN314" i="87"/>
  <c r="PW306" i="87"/>
  <c r="PU306" i="87"/>
  <c r="PO306" i="87"/>
  <c r="PM306" i="87"/>
  <c r="PT306" i="87"/>
  <c r="PN306" i="87"/>
  <c r="PW290" i="87"/>
  <c r="PU290" i="87"/>
  <c r="PO290" i="87"/>
  <c r="PM290" i="87"/>
  <c r="PT290" i="87"/>
  <c r="PN290" i="87"/>
  <c r="PW274" i="87"/>
  <c r="PU274" i="87"/>
  <c r="PO274" i="87"/>
  <c r="PM274" i="87"/>
  <c r="PT274" i="87"/>
  <c r="PN274" i="87"/>
  <c r="PW266" i="87"/>
  <c r="PU266" i="87"/>
  <c r="PO266" i="87"/>
  <c r="PM266" i="87"/>
  <c r="PT266" i="87"/>
  <c r="PN266" i="87"/>
  <c r="PW258" i="87"/>
  <c r="PU258" i="87"/>
  <c r="PO258" i="87"/>
  <c r="PM258" i="87"/>
  <c r="PT258" i="87"/>
  <c r="PN258" i="87"/>
  <c r="PW250" i="87"/>
  <c r="PU250" i="87"/>
  <c r="PO250" i="87"/>
  <c r="PM250" i="87"/>
  <c r="PT250" i="87"/>
  <c r="PN250" i="87"/>
  <c r="PW242" i="87"/>
  <c r="PU242" i="87"/>
  <c r="PO242" i="87"/>
  <c r="PM242" i="87"/>
  <c r="PT242" i="87"/>
  <c r="PN242" i="87"/>
  <c r="PW234" i="87"/>
  <c r="PU234" i="87"/>
  <c r="PO234" i="87"/>
  <c r="PM234" i="87"/>
  <c r="PT234" i="87"/>
  <c r="PN234" i="87"/>
  <c r="PW226" i="87"/>
  <c r="PU226" i="87"/>
  <c r="PO226" i="87"/>
  <c r="PM226" i="87"/>
  <c r="PT226" i="87"/>
  <c r="PN226" i="87"/>
  <c r="PW218" i="87"/>
  <c r="PU218" i="87"/>
  <c r="PO218" i="87"/>
  <c r="PM218" i="87"/>
  <c r="PT218" i="87"/>
  <c r="PN218" i="87"/>
  <c r="PW210" i="87"/>
  <c r="PU210" i="87"/>
  <c r="PO210" i="87"/>
  <c r="PM210" i="87"/>
  <c r="PT210" i="87"/>
  <c r="PN210" i="87"/>
  <c r="PW202" i="87"/>
  <c r="PU202" i="87"/>
  <c r="PO202" i="87"/>
  <c r="PM202" i="87"/>
  <c r="PT202" i="87"/>
  <c r="PN202" i="87"/>
  <c r="PW194" i="87"/>
  <c r="PU194" i="87"/>
  <c r="PO194" i="87"/>
  <c r="PM194" i="87"/>
  <c r="PT194" i="87"/>
  <c r="PN194" i="87"/>
  <c r="PW186" i="87"/>
  <c r="PU186" i="87"/>
  <c r="PO186" i="87"/>
  <c r="PM186" i="87"/>
  <c r="PT186" i="87"/>
  <c r="PN186" i="87"/>
  <c r="PW178" i="87"/>
  <c r="PU178" i="87"/>
  <c r="PO178" i="87"/>
  <c r="PM178" i="87"/>
  <c r="PT178" i="87"/>
  <c r="PN178" i="87"/>
  <c r="PW170" i="87"/>
  <c r="PU170" i="87"/>
  <c r="PO170" i="87"/>
  <c r="PM170" i="87"/>
  <c r="PT170" i="87"/>
  <c r="PN170" i="87"/>
  <c r="PW162" i="87"/>
  <c r="PU162" i="87"/>
  <c r="PO162" i="87"/>
  <c r="PM162" i="87"/>
  <c r="PT162" i="87"/>
  <c r="PN162" i="87"/>
  <c r="PW154" i="87"/>
  <c r="PU154" i="87"/>
  <c r="PO154" i="87"/>
  <c r="PM154" i="87"/>
  <c r="PT154" i="87"/>
  <c r="PN154" i="87"/>
  <c r="PU110" i="87"/>
  <c r="PO110" i="87"/>
  <c r="PM110" i="87"/>
  <c r="PW110" i="87"/>
  <c r="PR110" i="87"/>
  <c r="PL110" i="87"/>
  <c r="PW82" i="87"/>
  <c r="PO82" i="87"/>
  <c r="PM82" i="87"/>
  <c r="PT82" i="87"/>
  <c r="PN82" i="87"/>
  <c r="PU82" i="87"/>
  <c r="PL513" i="87"/>
  <c r="PL401" i="87"/>
  <c r="PL289" i="87"/>
  <c r="PL273" i="87"/>
  <c r="PL241" i="87"/>
  <c r="PL193" i="87"/>
  <c r="PL129" i="87"/>
  <c r="PL49" i="87"/>
  <c r="PM123" i="87"/>
  <c r="PN325" i="87"/>
  <c r="PN229" i="87"/>
  <c r="PN101" i="87"/>
  <c r="PN53" i="87"/>
  <c r="PN21" i="87"/>
  <c r="PR473" i="87"/>
  <c r="PR457" i="87"/>
  <c r="PR233" i="87"/>
  <c r="PU464" i="87"/>
  <c r="PU448" i="87"/>
  <c r="PU432" i="87"/>
  <c r="PU352" i="87"/>
  <c r="PU320" i="87"/>
  <c r="PU304" i="87"/>
  <c r="PU224" i="87"/>
  <c r="PU160" i="87"/>
  <c r="PW119" i="87"/>
  <c r="PT119" i="87"/>
  <c r="PR119" i="87"/>
  <c r="PN119" i="87"/>
  <c r="PL119" i="87"/>
  <c r="PT115" i="87"/>
  <c r="PR115" i="87"/>
  <c r="PN115" i="87"/>
  <c r="PL115" i="87"/>
  <c r="PT107" i="87"/>
  <c r="PR107" i="87"/>
  <c r="PN107" i="87"/>
  <c r="PL107" i="87"/>
  <c r="PW103" i="87"/>
  <c r="PT103" i="87"/>
  <c r="PR103" i="87"/>
  <c r="PN103" i="87"/>
  <c r="PL103" i="87"/>
  <c r="PU99" i="87"/>
  <c r="PT99" i="87"/>
  <c r="PR99" i="87"/>
  <c r="PN99" i="87"/>
  <c r="PL99" i="87"/>
  <c r="PW95" i="87"/>
  <c r="PT95" i="87"/>
  <c r="PR95" i="87"/>
  <c r="PN95" i="87"/>
  <c r="PL95" i="87"/>
  <c r="PU95" i="87"/>
  <c r="PT91" i="87"/>
  <c r="PR91" i="87"/>
  <c r="PN91" i="87"/>
  <c r="PL91" i="87"/>
  <c r="PU83" i="87"/>
  <c r="PT83" i="87"/>
  <c r="PR83" i="87"/>
  <c r="PN83" i="87"/>
  <c r="PL83" i="87"/>
  <c r="PW79" i="87"/>
  <c r="PT79" i="87"/>
  <c r="PR79" i="87"/>
  <c r="PN79" i="87"/>
  <c r="PL79" i="87"/>
  <c r="PU79" i="87"/>
  <c r="PT75" i="87"/>
  <c r="PR75" i="87"/>
  <c r="PN75" i="87"/>
  <c r="PL75" i="87"/>
  <c r="PW71" i="87"/>
  <c r="PT71" i="87"/>
  <c r="PR71" i="87"/>
  <c r="PN71" i="87"/>
  <c r="PL71" i="87"/>
  <c r="PU67" i="87"/>
  <c r="PT67" i="87"/>
  <c r="PR67" i="87"/>
  <c r="PN67" i="87"/>
  <c r="PL67" i="87"/>
  <c r="PW63" i="87"/>
  <c r="PT63" i="87"/>
  <c r="PR63" i="87"/>
  <c r="PN63" i="87"/>
  <c r="PL63" i="87"/>
  <c r="PU63" i="87"/>
  <c r="PT59" i="87"/>
  <c r="PR59" i="87"/>
  <c r="PN59" i="87"/>
  <c r="PL59" i="87"/>
  <c r="PW55" i="87"/>
  <c r="PT55" i="87"/>
  <c r="PR55" i="87"/>
  <c r="PN55" i="87"/>
  <c r="PL55" i="87"/>
  <c r="PU51" i="87"/>
  <c r="PT51" i="87"/>
  <c r="PR51" i="87"/>
  <c r="PN51" i="87"/>
  <c r="PL51" i="87"/>
  <c r="PW47" i="87"/>
  <c r="PT47" i="87"/>
  <c r="PR47" i="87"/>
  <c r="PN47" i="87"/>
  <c r="PL47" i="87"/>
  <c r="PU47" i="87"/>
  <c r="PW39" i="87"/>
  <c r="PT39" i="87"/>
  <c r="PR39" i="87"/>
  <c r="PN39" i="87"/>
  <c r="PL39" i="87"/>
  <c r="PU35" i="87"/>
  <c r="PT35" i="87"/>
  <c r="PR35" i="87"/>
  <c r="PN35" i="87"/>
  <c r="PL35" i="87"/>
  <c r="PW31" i="87"/>
  <c r="PT31" i="87"/>
  <c r="PR31" i="87"/>
  <c r="PN31" i="87"/>
  <c r="PL31" i="87"/>
  <c r="PU31" i="87"/>
  <c r="PT27" i="87"/>
  <c r="PR27" i="87"/>
  <c r="PN27" i="87"/>
  <c r="PL27" i="87"/>
  <c r="PW15" i="87"/>
  <c r="PT15" i="87"/>
  <c r="PR15" i="87"/>
  <c r="PN15" i="87"/>
  <c r="PL15" i="87"/>
  <c r="PU15" i="87"/>
  <c r="PT11" i="87"/>
  <c r="PR11" i="87"/>
  <c r="PN11" i="87"/>
  <c r="PL11" i="87"/>
  <c r="PW7" i="87"/>
  <c r="PT7" i="87"/>
  <c r="PR7" i="87"/>
  <c r="PN7" i="87"/>
  <c r="PL7" i="87"/>
  <c r="PU118" i="87"/>
  <c r="PO118" i="87"/>
  <c r="PM118" i="87"/>
  <c r="PO102" i="87"/>
  <c r="PM102" i="87"/>
  <c r="PO70" i="87"/>
  <c r="PM70" i="87"/>
  <c r="PO38" i="87"/>
  <c r="PM38" i="87"/>
  <c r="PO22" i="87"/>
  <c r="PM22" i="87"/>
  <c r="PO6" i="87"/>
  <c r="PM6" i="87"/>
  <c r="PL118" i="87"/>
  <c r="PL102" i="87"/>
  <c r="PL70" i="87"/>
  <c r="PL38" i="87"/>
  <c r="PL22" i="87"/>
  <c r="PL6" i="87"/>
  <c r="PR118" i="87"/>
  <c r="PR102" i="87"/>
  <c r="PR70" i="87"/>
  <c r="PR38" i="87"/>
  <c r="PR22" i="87"/>
  <c r="PR6" i="87"/>
  <c r="PU55" i="87"/>
  <c r="PW115" i="87"/>
  <c r="PW99" i="87"/>
  <c r="PW83" i="87"/>
  <c r="PW67" i="87"/>
  <c r="PW51" i="87"/>
  <c r="PW35" i="87"/>
  <c r="PA475" i="87"/>
  <c r="PA419" i="87"/>
  <c r="PA387" i="87"/>
  <c r="PA367" i="87"/>
  <c r="PA323" i="87"/>
  <c r="PA271" i="87"/>
  <c r="PA227" i="87"/>
  <c r="PA219" i="87"/>
  <c r="PA211" i="87"/>
  <c r="PA171" i="87"/>
  <c r="PA143" i="87"/>
  <c r="PA19" i="87"/>
  <c r="PB475" i="87"/>
  <c r="PB419" i="87"/>
  <c r="PB387" i="87"/>
  <c r="PB367" i="87"/>
  <c r="PB323" i="87"/>
  <c r="PB271" i="87"/>
  <c r="PB227" i="87"/>
  <c r="PB219" i="87"/>
  <c r="PB211" i="87"/>
  <c r="PB171" i="87"/>
  <c r="PB143" i="87"/>
  <c r="PB19" i="87"/>
  <c r="PC475" i="87"/>
  <c r="PV475" i="87" s="1"/>
  <c r="QD475" i="87" s="1"/>
  <c r="PC419" i="87"/>
  <c r="PV419" i="87" s="1"/>
  <c r="PC387" i="87"/>
  <c r="PV387" i="87" s="1"/>
  <c r="QD387" i="87" s="1"/>
  <c r="PC367" i="87"/>
  <c r="PV367" i="87" s="1"/>
  <c r="QD367" i="87" s="1"/>
  <c r="PC323" i="87"/>
  <c r="PV323" i="87" s="1"/>
  <c r="QD323" i="87" s="1"/>
  <c r="PC271" i="87"/>
  <c r="PV271" i="87" s="1"/>
  <c r="QD271" i="87" s="1"/>
  <c r="PC227" i="87"/>
  <c r="PV227" i="87" s="1"/>
  <c r="QD227" i="87" s="1"/>
  <c r="PC219" i="87"/>
  <c r="PV219" i="87" s="1"/>
  <c r="PC211" i="87"/>
  <c r="PV211" i="87" s="1"/>
  <c r="PC171" i="87"/>
  <c r="PV171" i="87" s="1"/>
  <c r="QD171" i="87" s="1"/>
  <c r="PC143" i="87"/>
  <c r="PV143" i="87" s="1"/>
  <c r="QD143" i="87" s="1"/>
  <c r="PC19" i="87"/>
  <c r="PV19" i="87" s="1"/>
  <c r="QD19" i="87" s="1"/>
  <c r="PM119" i="87"/>
  <c r="PM103" i="87"/>
  <c r="PM95" i="87"/>
  <c r="PM79" i="87"/>
  <c r="PM71" i="87"/>
  <c r="PM63" i="87"/>
  <c r="PM55" i="87"/>
  <c r="PM47" i="87"/>
  <c r="PM39" i="87"/>
  <c r="PM31" i="87"/>
  <c r="PM15" i="87"/>
  <c r="PM7" i="87"/>
  <c r="PO115" i="87"/>
  <c r="PO107" i="87"/>
  <c r="PO99" i="87"/>
  <c r="PO91" i="87"/>
  <c r="PO83" i="87"/>
  <c r="PO75" i="87"/>
  <c r="PO67" i="87"/>
  <c r="PO59" i="87"/>
  <c r="PO51" i="87"/>
  <c r="PO35" i="87"/>
  <c r="PO27" i="87"/>
  <c r="PO11" i="87"/>
  <c r="PU115" i="87"/>
  <c r="PU107" i="87"/>
  <c r="PU75" i="87"/>
  <c r="PU22" i="87"/>
  <c r="PU11" i="87"/>
  <c r="QJ539" i="87"/>
  <c r="QJ531" i="87"/>
  <c r="QJ523" i="87"/>
  <c r="QJ515" i="87"/>
  <c r="QJ507" i="87"/>
  <c r="QJ499" i="87"/>
  <c r="QJ491" i="87"/>
  <c r="QJ483" i="87"/>
  <c r="QJ475" i="87"/>
  <c r="QJ467" i="87"/>
  <c r="QJ459" i="87"/>
  <c r="QJ451" i="87"/>
  <c r="QJ443" i="87"/>
  <c r="QJ435" i="87"/>
  <c r="QJ427" i="87"/>
  <c r="QJ419" i="87"/>
  <c r="QJ411" i="87"/>
  <c r="QJ403" i="87"/>
  <c r="QJ395" i="87"/>
  <c r="QJ387" i="87"/>
  <c r="QJ379" i="87"/>
  <c r="QJ367" i="87"/>
  <c r="QJ351" i="87"/>
  <c r="QJ335" i="87"/>
  <c r="QJ319" i="87"/>
  <c r="QJ303" i="87"/>
  <c r="QJ287" i="87"/>
  <c r="QJ271" i="87"/>
  <c r="QJ255" i="87"/>
  <c r="QJ239" i="87"/>
  <c r="QJ223" i="87"/>
  <c r="QJ207" i="87"/>
  <c r="QJ191" i="87"/>
  <c r="QJ175" i="87"/>
  <c r="QJ159" i="87"/>
  <c r="QJ143" i="87"/>
  <c r="QJ127" i="87"/>
  <c r="QJ111" i="87"/>
  <c r="QJ95" i="87"/>
  <c r="QJ79" i="87"/>
  <c r="QJ63" i="87"/>
  <c r="QJ47" i="87"/>
  <c r="QJ31" i="87"/>
  <c r="QJ15" i="87"/>
  <c r="QJ532" i="87"/>
  <c r="QJ524" i="87"/>
  <c r="QJ516" i="87"/>
  <c r="QJ508" i="87"/>
  <c r="QJ500" i="87"/>
  <c r="QJ492" i="87"/>
  <c r="QJ484" i="87"/>
  <c r="QJ476" i="87"/>
  <c r="QJ468" i="87"/>
  <c r="QJ460" i="87"/>
  <c r="QJ452" i="87"/>
  <c r="QJ444" i="87"/>
  <c r="QJ436" i="87"/>
  <c r="QJ428" i="87"/>
  <c r="QJ420" i="87"/>
  <c r="QJ412" i="87"/>
  <c r="QJ404" i="87"/>
  <c r="QJ396" i="87"/>
  <c r="QJ388" i="87"/>
  <c r="QJ380" i="87"/>
  <c r="QJ368" i="87"/>
  <c r="QJ352" i="87"/>
  <c r="QJ336" i="87"/>
  <c r="QJ320" i="87"/>
  <c r="QJ304" i="87"/>
  <c r="QJ288" i="87"/>
  <c r="QJ272" i="87"/>
  <c r="QJ256" i="87"/>
  <c r="QJ240" i="87"/>
  <c r="QJ224" i="87"/>
  <c r="QJ208" i="87"/>
  <c r="QJ192" i="87"/>
  <c r="QJ176" i="87"/>
  <c r="QJ160" i="87"/>
  <c r="QJ144" i="87"/>
  <c r="QJ128" i="87"/>
  <c r="QJ112" i="87"/>
  <c r="QJ96" i="87"/>
  <c r="QJ80" i="87"/>
  <c r="QJ64" i="87"/>
  <c r="QJ48" i="87"/>
  <c r="QJ32" i="87"/>
  <c r="QJ16" i="87"/>
  <c r="QJ376" i="87"/>
  <c r="QJ372" i="87"/>
  <c r="QJ364" i="87"/>
  <c r="QJ356" i="87"/>
  <c r="QJ348" i="87"/>
  <c r="QJ340" i="87"/>
  <c r="QJ332" i="87"/>
  <c r="QJ324" i="87"/>
  <c r="QJ316" i="87"/>
  <c r="QJ308" i="87"/>
  <c r="QJ300" i="87"/>
  <c r="QJ292" i="87"/>
  <c r="QJ284" i="87"/>
  <c r="QJ276" i="87"/>
  <c r="QJ268" i="87"/>
  <c r="QJ260" i="87"/>
  <c r="QJ252" i="87"/>
  <c r="QJ244" i="87"/>
  <c r="QJ236" i="87"/>
  <c r="QJ228" i="87"/>
  <c r="QJ220" i="87"/>
  <c r="QJ212" i="87"/>
  <c r="QJ204" i="87"/>
  <c r="QJ196" i="87"/>
  <c r="QJ188" i="87"/>
  <c r="QJ180" i="87"/>
  <c r="QJ172" i="87"/>
  <c r="QJ164" i="87"/>
  <c r="QJ156" i="87"/>
  <c r="QJ148" i="87"/>
  <c r="QJ140" i="87"/>
  <c r="QJ132" i="87"/>
  <c r="QJ124" i="87"/>
  <c r="QJ116" i="87"/>
  <c r="QJ108" i="87"/>
  <c r="QJ100" i="87"/>
  <c r="QJ92" i="87"/>
  <c r="QJ84" i="87"/>
  <c r="QJ76" i="87"/>
  <c r="QJ68" i="87"/>
  <c r="QJ60" i="87"/>
  <c r="QJ52" i="87"/>
  <c r="QJ44" i="87"/>
  <c r="QJ36" i="87"/>
  <c r="QJ28" i="87"/>
  <c r="QJ20" i="87"/>
  <c r="QJ12" i="87"/>
  <c r="QJ4" i="87"/>
  <c r="QJ371" i="87"/>
  <c r="QJ363" i="87"/>
  <c r="QJ355" i="87"/>
  <c r="QJ347" i="87"/>
  <c r="QJ339" i="87"/>
  <c r="QJ331" i="87"/>
  <c r="QJ323" i="87"/>
  <c r="QJ315" i="87"/>
  <c r="QJ307" i="87"/>
  <c r="QJ299" i="87"/>
  <c r="QJ291" i="87"/>
  <c r="QJ283" i="87"/>
  <c r="QJ275" i="87"/>
  <c r="QJ267" i="87"/>
  <c r="QJ259" i="87"/>
  <c r="QJ251" i="87"/>
  <c r="QJ243" i="87"/>
  <c r="QJ235" i="87"/>
  <c r="QJ227" i="87"/>
  <c r="QJ219" i="87"/>
  <c r="QJ211" i="87"/>
  <c r="QJ203" i="87"/>
  <c r="QJ195" i="87"/>
  <c r="QJ187" i="87"/>
  <c r="QJ179" i="87"/>
  <c r="QJ171" i="87"/>
  <c r="QJ163" i="87"/>
  <c r="QJ155" i="87"/>
  <c r="QJ147" i="87"/>
  <c r="QJ139" i="87"/>
  <c r="QJ131" i="87"/>
  <c r="QJ123" i="87"/>
  <c r="QJ115" i="87"/>
  <c r="QJ107" i="87"/>
  <c r="QJ99" i="87"/>
  <c r="QJ91" i="87"/>
  <c r="QJ83" i="87"/>
  <c r="QJ75" i="87"/>
  <c r="QJ67" i="87"/>
  <c r="QJ59" i="87"/>
  <c r="QJ51" i="87"/>
  <c r="QJ43" i="87"/>
  <c r="QJ35" i="87"/>
  <c r="QJ27" i="87"/>
  <c r="QJ19" i="87"/>
  <c r="QJ11" i="87"/>
  <c r="QJ3" i="87"/>
  <c r="PB516" i="87"/>
  <c r="PB496" i="87"/>
  <c r="PB484" i="87"/>
  <c r="PB472" i="87"/>
  <c r="PB460" i="87"/>
  <c r="PB428" i="87"/>
  <c r="PB420" i="87"/>
  <c r="PB416" i="87"/>
  <c r="PB396" i="87"/>
  <c r="PB392" i="87"/>
  <c r="PB388" i="87"/>
  <c r="PB384" i="87"/>
  <c r="PB380" i="87"/>
  <c r="PB376" i="87"/>
  <c r="PB368" i="87"/>
  <c r="PB360" i="87"/>
  <c r="PB332" i="87"/>
  <c r="PB328" i="87"/>
  <c r="PB324" i="87"/>
  <c r="PB316" i="87"/>
  <c r="PB308" i="87"/>
  <c r="PB300" i="87"/>
  <c r="PB292" i="87"/>
  <c r="PB288" i="87"/>
  <c r="PB284" i="87"/>
  <c r="PB276" i="87"/>
  <c r="PB272" i="87"/>
  <c r="PB268" i="87"/>
  <c r="PB264" i="87"/>
  <c r="PB256" i="87"/>
  <c r="PB252" i="87"/>
  <c r="PD248" i="87"/>
  <c r="PB248" i="87"/>
  <c r="PD240" i="87"/>
  <c r="PB240" i="87"/>
  <c r="PD232" i="87"/>
  <c r="PB232" i="87"/>
  <c r="PD228" i="87"/>
  <c r="PB228" i="87"/>
  <c r="PD204" i="87"/>
  <c r="PB204" i="87"/>
  <c r="PD196" i="87"/>
  <c r="PB196" i="87"/>
  <c r="PD188" i="87"/>
  <c r="PB188" i="87"/>
  <c r="PD180" i="87"/>
  <c r="PB180" i="87"/>
  <c r="PD164" i="87"/>
  <c r="PB164" i="87"/>
  <c r="PD152" i="87"/>
  <c r="PB152" i="87"/>
  <c r="PD148" i="87"/>
  <c r="PB148" i="87"/>
  <c r="PD144" i="87"/>
  <c r="PB144" i="87"/>
  <c r="PD136" i="87"/>
  <c r="PB136" i="87"/>
  <c r="PD116" i="87"/>
  <c r="PB116" i="87"/>
  <c r="PD108" i="87"/>
  <c r="PB108" i="87"/>
  <c r="PD92" i="87"/>
  <c r="PB92" i="87"/>
  <c r="PD88" i="87"/>
  <c r="PB88" i="87"/>
  <c r="PD84" i="87"/>
  <c r="PB84" i="87"/>
  <c r="PD72" i="87"/>
  <c r="PB72" i="87"/>
  <c r="PD60" i="87"/>
  <c r="PB60" i="87"/>
  <c r="PD56" i="87"/>
  <c r="PB56" i="87"/>
  <c r="PD40" i="87"/>
  <c r="PB40" i="87"/>
  <c r="PD32" i="87"/>
  <c r="PB32" i="87"/>
  <c r="PD20" i="87"/>
  <c r="PB20" i="87"/>
  <c r="PD12" i="87"/>
  <c r="PB12" i="87"/>
  <c r="PD8" i="87"/>
  <c r="PB8" i="87"/>
  <c r="PD4" i="87"/>
  <c r="PB4" i="87"/>
  <c r="PA516" i="87"/>
  <c r="PA496" i="87"/>
  <c r="PA484" i="87"/>
  <c r="PA472" i="87"/>
  <c r="PA460" i="87"/>
  <c r="PA428" i="87"/>
  <c r="PA420" i="87"/>
  <c r="PA416" i="87"/>
  <c r="PA396" i="87"/>
  <c r="PA392" i="87"/>
  <c r="PA388" i="87"/>
  <c r="PA384" i="87"/>
  <c r="PA380" i="87"/>
  <c r="PA376" i="87"/>
  <c r="PA368" i="87"/>
  <c r="PA360" i="87"/>
  <c r="PA332" i="87"/>
  <c r="PA328" i="87"/>
  <c r="PA324" i="87"/>
  <c r="PA316" i="87"/>
  <c r="PA308" i="87"/>
  <c r="PA300" i="87"/>
  <c r="PA292" i="87"/>
  <c r="PA288" i="87"/>
  <c r="PA284" i="87"/>
  <c r="PA276" i="87"/>
  <c r="PA272" i="87"/>
  <c r="PA268" i="87"/>
  <c r="PA264" i="87"/>
  <c r="PA256" i="87"/>
  <c r="PA252" i="87"/>
  <c r="PA248" i="87"/>
  <c r="PA240" i="87"/>
  <c r="PA232" i="87"/>
  <c r="PA228" i="87"/>
  <c r="PA204" i="87"/>
  <c r="PA196" i="87"/>
  <c r="PA188" i="87"/>
  <c r="PA180" i="87"/>
  <c r="PA164" i="87"/>
  <c r="PA152" i="87"/>
  <c r="PA148" i="87"/>
  <c r="PA144" i="87"/>
  <c r="PA136" i="87"/>
  <c r="PA116" i="87"/>
  <c r="PA108" i="87"/>
  <c r="PA92" i="87"/>
  <c r="PA88" i="87"/>
  <c r="PA84" i="87"/>
  <c r="PA72" i="87"/>
  <c r="PA60" i="87"/>
  <c r="PA56" i="87"/>
  <c r="PA40" i="87"/>
  <c r="PA32" i="87"/>
  <c r="PA20" i="87"/>
  <c r="PA12" i="87"/>
  <c r="PA8" i="87"/>
  <c r="PA4" i="87"/>
  <c r="PC516" i="87"/>
  <c r="PV516" i="87" s="1"/>
  <c r="QD516" i="87" s="1"/>
  <c r="PC496" i="87"/>
  <c r="PV496" i="87" s="1"/>
  <c r="QD496" i="87" s="1"/>
  <c r="PC484" i="87"/>
  <c r="PV484" i="87" s="1"/>
  <c r="PC472" i="87"/>
  <c r="PV472" i="87" s="1"/>
  <c r="PC460" i="87"/>
  <c r="PV460" i="87" s="1"/>
  <c r="QD460" i="87" s="1"/>
  <c r="PC428" i="87"/>
  <c r="PV428" i="87" s="1"/>
  <c r="QD428" i="87" s="1"/>
  <c r="PC420" i="87"/>
  <c r="PV420" i="87" s="1"/>
  <c r="QD420" i="87" s="1"/>
  <c r="PC416" i="87"/>
  <c r="PV416" i="87" s="1"/>
  <c r="QD416" i="87" s="1"/>
  <c r="PC396" i="87"/>
  <c r="PV396" i="87" s="1"/>
  <c r="QD396" i="87" s="1"/>
  <c r="PC392" i="87"/>
  <c r="PV392" i="87" s="1"/>
  <c r="PC388" i="87"/>
  <c r="PV388" i="87" s="1"/>
  <c r="QD388" i="87" s="1"/>
  <c r="PC384" i="87"/>
  <c r="PV384" i="87" s="1"/>
  <c r="QD384" i="87" s="1"/>
  <c r="PC380" i="87"/>
  <c r="PV380" i="87" s="1"/>
  <c r="QD380" i="87" s="1"/>
  <c r="PC376" i="87"/>
  <c r="PV376" i="87" s="1"/>
  <c r="QD376" i="87" s="1"/>
  <c r="PC368" i="87"/>
  <c r="PV368" i="87" s="1"/>
  <c r="QD368" i="87" s="1"/>
  <c r="PC360" i="87"/>
  <c r="PV360" i="87" s="1"/>
  <c r="QD360" i="87" s="1"/>
  <c r="PC332" i="87"/>
  <c r="PV332" i="87" s="1"/>
  <c r="PC328" i="87"/>
  <c r="PV328" i="87" s="1"/>
  <c r="QD328" i="87" s="1"/>
  <c r="PC324" i="87"/>
  <c r="PV324" i="87" s="1"/>
  <c r="QD324" i="87" s="1"/>
  <c r="PC316" i="87"/>
  <c r="PV316" i="87" s="1"/>
  <c r="QD316" i="87" s="1"/>
  <c r="PC308" i="87"/>
  <c r="PV308" i="87" s="1"/>
  <c r="QD308" i="87" s="1"/>
  <c r="PC300" i="87"/>
  <c r="PV300" i="87" s="1"/>
  <c r="QD300" i="87" s="1"/>
  <c r="PC292" i="87"/>
  <c r="PV292" i="87" s="1"/>
  <c r="QD292" i="87" s="1"/>
  <c r="PC288" i="87"/>
  <c r="PV288" i="87" s="1"/>
  <c r="QD288" i="87" s="1"/>
  <c r="PC284" i="87"/>
  <c r="PV284" i="87" s="1"/>
  <c r="QD284" i="87" s="1"/>
  <c r="PC276" i="87"/>
  <c r="PV276" i="87" s="1"/>
  <c r="QD276" i="87" s="1"/>
  <c r="PC272" i="87"/>
  <c r="PV272" i="87" s="1"/>
  <c r="QD272" i="87" s="1"/>
  <c r="PC268" i="87"/>
  <c r="PV268" i="87" s="1"/>
  <c r="QD268" i="87" s="1"/>
  <c r="PC264" i="87"/>
  <c r="PV264" i="87" s="1"/>
  <c r="QD264" i="87" s="1"/>
  <c r="PC256" i="87"/>
  <c r="PV256" i="87" s="1"/>
  <c r="QD256" i="87" s="1"/>
  <c r="PC252" i="87"/>
  <c r="PV252" i="87" s="1"/>
  <c r="QD252" i="87" s="1"/>
  <c r="PC248" i="87"/>
  <c r="PV248" i="87" s="1"/>
  <c r="PC240" i="87"/>
  <c r="PV240" i="87" s="1"/>
  <c r="QD240" i="87" s="1"/>
  <c r="PC232" i="87"/>
  <c r="PV232" i="87" s="1"/>
  <c r="QD232" i="87" s="1"/>
  <c r="PC228" i="87"/>
  <c r="PV228" i="87" s="1"/>
  <c r="QD228" i="87" s="1"/>
  <c r="PC204" i="87"/>
  <c r="PV204" i="87" s="1"/>
  <c r="QD204" i="87" s="1"/>
  <c r="PC196" i="87"/>
  <c r="PV196" i="87" s="1"/>
  <c r="QD196" i="87" s="1"/>
  <c r="PC188" i="87"/>
  <c r="PV188" i="87" s="1"/>
  <c r="PC180" i="87"/>
  <c r="PV180" i="87" s="1"/>
  <c r="PC164" i="87"/>
  <c r="PV164" i="87" s="1"/>
  <c r="QD164" i="87" s="1"/>
  <c r="PC152" i="87"/>
  <c r="PV152" i="87" s="1"/>
  <c r="PC148" i="87"/>
  <c r="PV148" i="87" s="1"/>
  <c r="QD148" i="87" s="1"/>
  <c r="PC144" i="87"/>
  <c r="PV144" i="87" s="1"/>
  <c r="QD144" i="87" s="1"/>
  <c r="PC136" i="87"/>
  <c r="PV136" i="87" s="1"/>
  <c r="QD136" i="87" s="1"/>
  <c r="PC116" i="87"/>
  <c r="PV116" i="87" s="1"/>
  <c r="PC108" i="87"/>
  <c r="PV108" i="87" s="1"/>
  <c r="QD108" i="87" s="1"/>
  <c r="PC92" i="87"/>
  <c r="PV92" i="87" s="1"/>
  <c r="QD92" i="87" s="1"/>
  <c r="PC88" i="87"/>
  <c r="PV88" i="87" s="1"/>
  <c r="QD88" i="87" s="1"/>
  <c r="PC84" i="87"/>
  <c r="PV84" i="87" s="1"/>
  <c r="QD84" i="87" s="1"/>
  <c r="PC72" i="87"/>
  <c r="PV72" i="87" s="1"/>
  <c r="QD72" i="87" s="1"/>
  <c r="PC60" i="87"/>
  <c r="PV60" i="87" s="1"/>
  <c r="QD60" i="87" s="1"/>
  <c r="PC56" i="87"/>
  <c r="PV56" i="87" s="1"/>
  <c r="PC40" i="87"/>
  <c r="PV40" i="87" s="1"/>
  <c r="PC32" i="87"/>
  <c r="PV32" i="87" s="1"/>
  <c r="QD32" i="87" s="1"/>
  <c r="PC20" i="87"/>
  <c r="PV20" i="87" s="1"/>
  <c r="QD20" i="87" s="1"/>
  <c r="PC12" i="87"/>
  <c r="PV12" i="87" s="1"/>
  <c r="PC8" i="87"/>
  <c r="PV8" i="87" s="1"/>
  <c r="PC4" i="87"/>
  <c r="PV4" i="87" s="1"/>
  <c r="D34" i="83"/>
  <c r="D33" i="83"/>
  <c r="C33" i="82"/>
  <c r="C34" i="82"/>
  <c r="PL196" i="87" l="1"/>
  <c r="PN196" i="87" s="1"/>
  <c r="PO196" i="87" s="1"/>
  <c r="PL92" i="87"/>
  <c r="PN92" i="87" s="1"/>
  <c r="PO92" i="87" s="1"/>
  <c r="PR131" i="87"/>
  <c r="PT131" i="87" s="1"/>
  <c r="PU131" i="87" s="1"/>
  <c r="PM144" i="87"/>
  <c r="PS475" i="87"/>
  <c r="PM475" i="87"/>
  <c r="PL272" i="87"/>
  <c r="PN272" i="87" s="1"/>
  <c r="PO272" i="87" s="1"/>
  <c r="PL324" i="87"/>
  <c r="PN324" i="87" s="1"/>
  <c r="PO324" i="87" s="1"/>
  <c r="OF350" i="87"/>
  <c r="NY350" i="87"/>
  <c r="OA350" i="87" s="1"/>
  <c r="OF382" i="87"/>
  <c r="MW29" i="87"/>
  <c r="OK134" i="87"/>
  <c r="OJ150" i="87"/>
  <c r="MW108" i="87"/>
  <c r="MW4" i="87"/>
  <c r="MW92" i="87"/>
  <c r="PS272" i="87"/>
  <c r="PS61" i="87"/>
  <c r="PM460" i="87"/>
  <c r="OF54" i="87"/>
  <c r="NY134" i="87"/>
  <c r="OA134" i="87" s="1"/>
  <c r="NZ502" i="87"/>
  <c r="OJ350" i="87"/>
  <c r="PS18" i="87"/>
  <c r="PS70" i="87"/>
  <c r="PS74" i="87"/>
  <c r="PS138" i="87"/>
  <c r="PS146" i="87"/>
  <c r="PS154" i="87"/>
  <c r="PS250" i="87"/>
  <c r="PS262" i="87"/>
  <c r="PS266" i="87"/>
  <c r="PR323" i="87"/>
  <c r="PT323" i="87" s="1"/>
  <c r="PU323" i="87" s="1"/>
  <c r="PM380" i="87"/>
  <c r="PS370" i="87"/>
  <c r="PS398" i="87"/>
  <c r="PS402" i="87"/>
  <c r="PS410" i="87"/>
  <c r="PS418" i="87"/>
  <c r="PS422" i="87"/>
  <c r="PS426" i="87"/>
  <c r="PS510" i="87"/>
  <c r="PS514" i="87"/>
  <c r="PL20" i="87"/>
  <c r="PN20" i="87" s="1"/>
  <c r="PO20" i="87" s="1"/>
  <c r="NY166" i="87"/>
  <c r="OA166" i="87" s="1"/>
  <c r="OE294" i="87"/>
  <c r="OG294" i="87" s="1"/>
  <c r="OK350" i="87"/>
  <c r="MW60" i="87"/>
  <c r="MW148" i="87"/>
  <c r="MW436" i="87"/>
  <c r="OC410" i="87" a="1"/>
  <c r="OC410" i="87" s="1"/>
  <c r="OC422" i="87" a="1"/>
  <c r="OC422" i="87" s="1"/>
  <c r="OC138" i="87" a="1"/>
  <c r="OC138" i="87" s="1"/>
  <c r="PS472" i="87"/>
  <c r="OA473" i="87"/>
  <c r="OH473" i="87"/>
  <c r="OR473" i="87" s="1"/>
  <c r="PL219" i="87"/>
  <c r="PN219" i="87" s="1"/>
  <c r="PO219" i="87" s="1"/>
  <c r="PR435" i="87"/>
  <c r="PT435" i="87" s="1"/>
  <c r="PU435" i="87" s="1"/>
  <c r="NZ150" i="87"/>
  <c r="NY150" i="87"/>
  <c r="PS13" i="87"/>
  <c r="PM285" i="87"/>
  <c r="NY14" i="87"/>
  <c r="OA14" i="87" s="1"/>
  <c r="NY222" i="87"/>
  <c r="OA129" i="87"/>
  <c r="OL129" i="87"/>
  <c r="NY22" i="87"/>
  <c r="OF150" i="87"/>
  <c r="PM415" i="87"/>
  <c r="PL60" i="87"/>
  <c r="PN60" i="87" s="1"/>
  <c r="PO60" i="87" s="1"/>
  <c r="PL136" i="87"/>
  <c r="PN136" i="87" s="1"/>
  <c r="PO136" i="87" s="1"/>
  <c r="PS166" i="87"/>
  <c r="PS230" i="87"/>
  <c r="PS270" i="87"/>
  <c r="PM228" i="87"/>
  <c r="PL204" i="87"/>
  <c r="PN204" i="87" s="1"/>
  <c r="PO204" i="87" s="1"/>
  <c r="PM232" i="87"/>
  <c r="PL516" i="87"/>
  <c r="PN516" i="87" s="1"/>
  <c r="PO516" i="87" s="1"/>
  <c r="PS97" i="87"/>
  <c r="PS249" i="87"/>
  <c r="PS277" i="87"/>
  <c r="PT285" i="87"/>
  <c r="PU285" i="87"/>
  <c r="PM384" i="87"/>
  <c r="PM131" i="87"/>
  <c r="PL288" i="87"/>
  <c r="PN288" i="87" s="1"/>
  <c r="PO288" i="87" s="1"/>
  <c r="PL57" i="87"/>
  <c r="PS338" i="87"/>
  <c r="PS346" i="87"/>
  <c r="PS382" i="87"/>
  <c r="PS466" i="87"/>
  <c r="NY70" i="87"/>
  <c r="OG129" i="87"/>
  <c r="OI129" i="87"/>
  <c r="OE129" i="87"/>
  <c r="OH401" i="87"/>
  <c r="OR401" i="87" s="1"/>
  <c r="OJ401" i="87"/>
  <c r="OO401" i="87"/>
  <c r="NY30" i="87"/>
  <c r="PL87" i="87"/>
  <c r="PN87" i="87" s="1"/>
  <c r="PO87" i="87" s="1"/>
  <c r="PS219" i="87"/>
  <c r="PS283" i="87"/>
  <c r="PS332" i="87"/>
  <c r="PS427" i="87"/>
  <c r="PS505" i="87"/>
  <c r="PL463" i="87"/>
  <c r="PN463" i="87" s="1"/>
  <c r="PO463" i="87" s="1"/>
  <c r="PS57" i="87"/>
  <c r="PS469" i="87"/>
  <c r="PS21" i="87"/>
  <c r="PS65" i="87"/>
  <c r="PS113" i="87"/>
  <c r="PS181" i="87"/>
  <c r="PS245" i="87"/>
  <c r="PL285" i="87"/>
  <c r="PN285" i="87" s="1"/>
  <c r="PO285" i="87" s="1"/>
  <c r="PM271" i="87"/>
  <c r="PM240" i="87"/>
  <c r="PR259" i="87"/>
  <c r="PT259" i="87" s="1"/>
  <c r="PU259" i="87" s="1"/>
  <c r="PM367" i="87"/>
  <c r="PM368" i="87"/>
  <c r="PL373" i="87"/>
  <c r="PN373" i="87" s="1"/>
  <c r="PO373" i="87" s="1"/>
  <c r="PL247" i="87"/>
  <c r="PN247" i="87" s="1"/>
  <c r="PO247" i="87" s="1"/>
  <c r="PL276" i="87"/>
  <c r="PN276" i="87" s="1"/>
  <c r="PO276" i="87" s="1"/>
  <c r="PR288" i="87"/>
  <c r="PT288" i="87" s="1"/>
  <c r="PU288" i="87" s="1"/>
  <c r="PN57" i="87"/>
  <c r="PO57" i="87" s="1"/>
  <c r="PL25" i="87"/>
  <c r="PN25" i="87" s="1"/>
  <c r="PO25" i="87" s="1"/>
  <c r="PL29" i="87"/>
  <c r="PN29" i="87" s="1"/>
  <c r="PO29" i="87" s="1"/>
  <c r="OH129" i="87"/>
  <c r="OR129" i="87" s="1"/>
  <c r="OJ129" i="87"/>
  <c r="OF129" i="87"/>
  <c r="OG401" i="87"/>
  <c r="OA401" i="87"/>
  <c r="NZ401" i="87"/>
  <c r="OE22" i="87"/>
  <c r="OG22" i="87" s="1"/>
  <c r="NY54" i="87"/>
  <c r="OA54" i="87" s="1"/>
  <c r="OE54" i="87"/>
  <c r="OG54" i="87" s="1"/>
  <c r="OE222" i="87"/>
  <c r="OG222" i="87" s="1"/>
  <c r="NZ246" i="87"/>
  <c r="NY382" i="87"/>
  <c r="OA382" i="87" s="1"/>
  <c r="OJ210" i="87"/>
  <c r="OR30" i="87"/>
  <c r="OK30" i="87"/>
  <c r="OH210" i="87"/>
  <c r="OR210" i="87" s="1"/>
  <c r="OH478" i="87"/>
  <c r="OR478" i="87" s="1"/>
  <c r="NY302" i="87"/>
  <c r="OA302" i="87" s="1"/>
  <c r="NQ86" i="87"/>
  <c r="NS86" i="87"/>
  <c r="NM86" i="87"/>
  <c r="OE86" i="87" s="1"/>
  <c r="OG86" i="87" s="1"/>
  <c r="OL366" i="87"/>
  <c r="ON366" i="87"/>
  <c r="OO366" i="87" s="1"/>
  <c r="OI486" i="87"/>
  <c r="OF486" i="87"/>
  <c r="NZ486" i="87"/>
  <c r="ON486" i="87"/>
  <c r="OG486" i="87"/>
  <c r="OA486" i="87"/>
  <c r="OK486" i="87"/>
  <c r="OO486" i="87"/>
  <c r="OH486" i="87"/>
  <c r="OR486" i="87" s="1"/>
  <c r="PL32" i="87"/>
  <c r="PN32" i="87" s="1"/>
  <c r="PO32" i="87" s="1"/>
  <c r="PL108" i="87"/>
  <c r="PN108" i="87" s="1"/>
  <c r="PO108" i="87" s="1"/>
  <c r="OF210" i="87"/>
  <c r="OA210" i="87"/>
  <c r="OO210" i="87"/>
  <c r="OE210" i="87"/>
  <c r="PM135" i="87"/>
  <c r="PL496" i="87"/>
  <c r="PN496" i="87" s="1"/>
  <c r="PO496" i="87" s="1"/>
  <c r="PS33" i="87"/>
  <c r="PM25" i="87"/>
  <c r="OF401" i="87"/>
  <c r="NZ22" i="87"/>
  <c r="NZ210" i="87"/>
  <c r="OL210" i="87"/>
  <c r="OR54" i="87"/>
  <c r="OK54" i="87"/>
  <c r="OI462" i="87"/>
  <c r="ON462" i="87"/>
  <c r="OO462" i="87" s="1"/>
  <c r="OC154" i="87" a="1"/>
  <c r="OC154" i="87" s="1"/>
  <c r="OF154" i="87" s="1"/>
  <c r="NW154" i="87" a="1"/>
  <c r="NW154" i="87" s="1"/>
  <c r="PM328" i="87"/>
  <c r="PS123" i="87"/>
  <c r="PM164" i="87"/>
  <c r="OO129" i="87"/>
  <c r="OI401" i="87"/>
  <c r="PS2" i="87"/>
  <c r="PS90" i="87"/>
  <c r="PS222" i="87"/>
  <c r="PS273" i="87"/>
  <c r="PS309" i="87"/>
  <c r="PS373" i="87"/>
  <c r="PS330" i="87"/>
  <c r="PS350" i="87"/>
  <c r="PM88" i="87"/>
  <c r="NZ134" i="87"/>
  <c r="OE166" i="87"/>
  <c r="OG166" i="87" s="1"/>
  <c r="OF166" i="87"/>
  <c r="OF302" i="87"/>
  <c r="OE302" i="87"/>
  <c r="OG302" i="87" s="1"/>
  <c r="NY366" i="87"/>
  <c r="OA366" i="87" s="1"/>
  <c r="NY502" i="87"/>
  <c r="OA502" i="87" s="1"/>
  <c r="MW169" i="87"/>
  <c r="OG210" i="87"/>
  <c r="ON210" i="87"/>
  <c r="OF14" i="87"/>
  <c r="OR22" i="87"/>
  <c r="OI22" i="87"/>
  <c r="OK22" i="87"/>
  <c r="OJ22" i="87"/>
  <c r="OL22" i="87"/>
  <c r="OS22" i="87" s="1"/>
  <c r="OH201" i="87"/>
  <c r="OR201" i="87" s="1"/>
  <c r="OA201" i="87"/>
  <c r="OJ274" i="87"/>
  <c r="OK274" i="87"/>
  <c r="NZ274" i="87"/>
  <c r="OI478" i="87"/>
  <c r="OO478" i="87"/>
  <c r="ON478" i="87"/>
  <c r="OG478" i="87"/>
  <c r="OF478" i="87"/>
  <c r="OK478" i="87"/>
  <c r="OJ478" i="87"/>
  <c r="OL306" i="87"/>
  <c r="OG306" i="87"/>
  <c r="OH306" i="87"/>
  <c r="OR306" i="87" s="1"/>
  <c r="OA474" i="87"/>
  <c r="OI474" i="87"/>
  <c r="OF474" i="87"/>
  <c r="NZ474" i="87"/>
  <c r="OL6" i="87"/>
  <c r="OK6" i="87"/>
  <c r="OJ6" i="87"/>
  <c r="NY6" i="87"/>
  <c r="OI6" i="87"/>
  <c r="OF6" i="87"/>
  <c r="OH6" i="87"/>
  <c r="OR6" i="87" s="1"/>
  <c r="ON6" i="87"/>
  <c r="OE6" i="87"/>
  <c r="OO6" i="87"/>
  <c r="OD240" i="87" a="1"/>
  <c r="OD240" i="87" s="1"/>
  <c r="NT240" i="87"/>
  <c r="NU240" i="87"/>
  <c r="NQ240" i="87"/>
  <c r="NV240" i="87" a="1"/>
  <c r="NV240" i="87" s="1"/>
  <c r="NM240" i="87"/>
  <c r="NW240" i="87" a="1"/>
  <c r="NW240" i="87" s="1"/>
  <c r="NS240" i="87"/>
  <c r="NR240" i="87"/>
  <c r="NX240" i="87" a="1"/>
  <c r="NX240" i="87" s="1"/>
  <c r="OL318" i="87"/>
  <c r="OE318" i="87"/>
  <c r="OH318" i="87"/>
  <c r="OR318" i="87" s="1"/>
  <c r="OK318" i="87"/>
  <c r="OJ318" i="87"/>
  <c r="OA318" i="87"/>
  <c r="ON318" i="87"/>
  <c r="OG318" i="87"/>
  <c r="NY318" i="87"/>
  <c r="NZ318" i="87"/>
  <c r="NU504" i="87"/>
  <c r="NQ504" i="87"/>
  <c r="NT504" i="87"/>
  <c r="NX504" i="87" a="1"/>
  <c r="NX504" i="87" s="1"/>
  <c r="OC504" i="87" a="1"/>
  <c r="OC504" i="87" s="1"/>
  <c r="NM504" i="87"/>
  <c r="NW504" i="87" a="1"/>
  <c r="NW504" i="87" s="1"/>
  <c r="NS504" i="87"/>
  <c r="OD504" i="87" a="1"/>
  <c r="OD504" i="87" s="1"/>
  <c r="OR222" i="87"/>
  <c r="OK222" i="87"/>
  <c r="OI222" i="87"/>
  <c r="NT485" i="87"/>
  <c r="NW485" i="87" a="1"/>
  <c r="NW485" i="87" s="1"/>
  <c r="NW32" i="87" a="1"/>
  <c r="NW32" i="87" s="1"/>
  <c r="NT32" i="87"/>
  <c r="NT284" i="87"/>
  <c r="OC284" i="87" a="1"/>
  <c r="OC284" i="87" s="1"/>
  <c r="OC456" i="87" a="1"/>
  <c r="OC456" i="87" s="1"/>
  <c r="NT456" i="87"/>
  <c r="NT472" i="87"/>
  <c r="NW472" i="87" a="1"/>
  <c r="NW472" i="87" s="1"/>
  <c r="NY337" i="87"/>
  <c r="OK337" i="87"/>
  <c r="NW189" i="87" a="1"/>
  <c r="NW189" i="87" s="1"/>
  <c r="OC189" i="87" a="1"/>
  <c r="OC189" i="87" s="1"/>
  <c r="OC366" i="87" a="1"/>
  <c r="OC366" i="87" s="1"/>
  <c r="OF366" i="87" s="1"/>
  <c r="NT366" i="87"/>
  <c r="NW425" i="87" a="1"/>
  <c r="NW425" i="87" s="1"/>
  <c r="OC425" i="87" a="1"/>
  <c r="OC425" i="87" s="1"/>
  <c r="NW57" i="87" a="1"/>
  <c r="NW57" i="87" s="1"/>
  <c r="OC57" i="87" a="1"/>
  <c r="OC57" i="87" s="1"/>
  <c r="OE57" i="87" s="1"/>
  <c r="OG57" i="87" s="1"/>
  <c r="NV305" i="87" a="1"/>
  <c r="NV305" i="87" s="1"/>
  <c r="OC305" i="87" a="1"/>
  <c r="OC305" i="87" s="1"/>
  <c r="NT305" i="87"/>
  <c r="OB305" i="87" a="1"/>
  <c r="OB305" i="87" s="1"/>
  <c r="NR305" i="87"/>
  <c r="OD305" i="87" a="1"/>
  <c r="OD305" i="87" s="1"/>
  <c r="NU305" i="87"/>
  <c r="NW509" i="87" a="1"/>
  <c r="NW509" i="87" s="1"/>
  <c r="NY509" i="87" s="1"/>
  <c r="OA509" i="87" s="1"/>
  <c r="OC509" i="87" a="1"/>
  <c r="OC509" i="87" s="1"/>
  <c r="NT509" i="87"/>
  <c r="OH294" i="87"/>
  <c r="OR294" i="87" s="1"/>
  <c r="ON294" i="87"/>
  <c r="OO294" i="87" s="1"/>
  <c r="NY234" i="87"/>
  <c r="OF234" i="87"/>
  <c r="OL234" i="87"/>
  <c r="OE234" i="87"/>
  <c r="OA234" i="87"/>
  <c r="OL414" i="87"/>
  <c r="OE414" i="87"/>
  <c r="NZ414" i="87"/>
  <c r="OK414" i="87"/>
  <c r="OJ414" i="87"/>
  <c r="OA414" i="87"/>
  <c r="ON414" i="87"/>
  <c r="OG414" i="87"/>
  <c r="OF414" i="87"/>
  <c r="OB211" i="87" a="1"/>
  <c r="OB211" i="87" s="1"/>
  <c r="NM211" i="87"/>
  <c r="OD211" i="87" a="1"/>
  <c r="OD211" i="87" s="1"/>
  <c r="OC211" i="87" a="1"/>
  <c r="OC211" i="87" s="1"/>
  <c r="NW211" i="87" a="1"/>
  <c r="NW211" i="87" s="1"/>
  <c r="NQ211" i="87"/>
  <c r="OD323" i="87" a="1"/>
  <c r="OD323" i="87" s="1"/>
  <c r="NX323" i="87" a="1"/>
  <c r="NX323" i="87" s="1"/>
  <c r="NS323" i="87"/>
  <c r="NW145" i="87" a="1"/>
  <c r="NW145" i="87" s="1"/>
  <c r="OC145" i="87" a="1"/>
  <c r="OC145" i="87" s="1"/>
  <c r="NT145" i="87"/>
  <c r="OC237" i="87" a="1"/>
  <c r="OC237" i="87" s="1"/>
  <c r="OF237" i="87" s="1"/>
  <c r="NT237" i="87"/>
  <c r="OC297" i="87" a="1"/>
  <c r="OC297" i="87" s="1"/>
  <c r="NW297" i="87" a="1"/>
  <c r="NW297" i="87" s="1"/>
  <c r="NW437" i="87" a="1"/>
  <c r="NW437" i="87" s="1"/>
  <c r="NZ437" i="87" s="1"/>
  <c r="OC437" i="87" a="1"/>
  <c r="OC437" i="87" s="1"/>
  <c r="NW525" i="87" a="1"/>
  <c r="NW525" i="87" s="1"/>
  <c r="NT525" i="87"/>
  <c r="NT39" i="87"/>
  <c r="OC39" i="87" a="1"/>
  <c r="OC39" i="87" s="1"/>
  <c r="NW419" i="87" a="1"/>
  <c r="NW419" i="87" s="1"/>
  <c r="NT419" i="87"/>
  <c r="NT451" i="87"/>
  <c r="OC451" i="87" a="1"/>
  <c r="OC451" i="87" s="1"/>
  <c r="OI502" i="87"/>
  <c r="OJ502" i="87"/>
  <c r="ON502" i="87"/>
  <c r="OO502" i="87" s="1"/>
  <c r="OC341" i="87" a="1"/>
  <c r="OC341" i="87" s="1"/>
  <c r="NT341" i="87"/>
  <c r="NT477" i="87"/>
  <c r="OC477" i="87" a="1"/>
  <c r="OC477" i="87" s="1"/>
  <c r="OE477" i="87" s="1"/>
  <c r="OG477" i="87" s="1"/>
  <c r="NW477" i="87" a="1"/>
  <c r="NW477" i="87" s="1"/>
  <c r="NU245" i="87"/>
  <c r="NX245" i="87" a="1"/>
  <c r="NX245" i="87" s="1"/>
  <c r="NR245" i="87"/>
  <c r="OD245" i="87" a="1"/>
  <c r="OD245" i="87" s="1"/>
  <c r="OB245" i="87" a="1"/>
  <c r="OB245" i="87" s="1"/>
  <c r="OC245" i="87" a="1"/>
  <c r="OC245" i="87" s="1"/>
  <c r="NR349" i="87"/>
  <c r="NT349" i="87"/>
  <c r="OD349" i="87" a="1"/>
  <c r="OD349" i="87" s="1"/>
  <c r="OC349" i="87" a="1"/>
  <c r="OC349" i="87" s="1"/>
  <c r="OB349" i="87" a="1"/>
  <c r="OB349" i="87" s="1"/>
  <c r="NU349" i="87"/>
  <c r="NS349" i="87"/>
  <c r="NW381" i="87" a="1"/>
  <c r="NW381" i="87" s="1"/>
  <c r="NU381" i="87"/>
  <c r="OC381" i="87" a="1"/>
  <c r="OC381" i="87" s="1"/>
  <c r="NT381" i="87"/>
  <c r="OB381" i="87" a="1"/>
  <c r="OB381" i="87" s="1"/>
  <c r="NX381" i="87" a="1"/>
  <c r="NX381" i="87" s="1"/>
  <c r="NS381" i="87"/>
  <c r="OD429" i="87" a="1"/>
  <c r="OD429" i="87" s="1"/>
  <c r="NR429" i="87"/>
  <c r="OC429" i="87" a="1"/>
  <c r="OC429" i="87" s="1"/>
  <c r="OF429" i="87" s="1"/>
  <c r="NU429" i="87"/>
  <c r="NV429" i="87" a="1"/>
  <c r="NV429" i="87" s="1"/>
  <c r="NW429" i="87" a="1"/>
  <c r="NW429" i="87" s="1"/>
  <c r="OC426" i="87" a="1"/>
  <c r="OC426" i="87" s="1"/>
  <c r="OF426" i="87" s="1"/>
  <c r="NT426" i="87"/>
  <c r="OE382" i="87"/>
  <c r="OG382" i="87" s="1"/>
  <c r="MW373" i="87"/>
  <c r="MW225" i="87"/>
  <c r="MW301" i="87"/>
  <c r="MW429" i="87"/>
  <c r="OJ14" i="87"/>
  <c r="OL134" i="87"/>
  <c r="OI166" i="87"/>
  <c r="OL382" i="87"/>
  <c r="MW40" i="87"/>
  <c r="MW72" i="87"/>
  <c r="MW164" i="87"/>
  <c r="MW180" i="87"/>
  <c r="MW268" i="87"/>
  <c r="MW280" i="87"/>
  <c r="MW380" i="87"/>
  <c r="MW484" i="87"/>
  <c r="MW228" i="87"/>
  <c r="MW376" i="87"/>
  <c r="MW252" i="87"/>
  <c r="MW20" i="87"/>
  <c r="MW116" i="87"/>
  <c r="MW188" i="87"/>
  <c r="MW328" i="87"/>
  <c r="MW472" i="87"/>
  <c r="MW456" i="87"/>
  <c r="PS85" i="87"/>
  <c r="OG193" i="87"/>
  <c r="NY193" i="87"/>
  <c r="NY385" i="87"/>
  <c r="OK385" i="87"/>
  <c r="OC472" i="87" a="1"/>
  <c r="OC472" i="87" s="1"/>
  <c r="NQ278" i="87"/>
  <c r="NM278" i="87"/>
  <c r="OE278" i="87" s="1"/>
  <c r="NW278" i="87" a="1"/>
  <c r="NW278" i="87" s="1"/>
  <c r="NS278" i="87"/>
  <c r="NQ398" i="87"/>
  <c r="NS398" i="87"/>
  <c r="NM398" i="87"/>
  <c r="NV62" i="87" a="1"/>
  <c r="NV62" i="87" s="1"/>
  <c r="NS62" i="87"/>
  <c r="NM62" i="87"/>
  <c r="OF62" i="87" s="1"/>
  <c r="NX123" i="87" a="1"/>
  <c r="NX123" i="87" s="1"/>
  <c r="NT123" i="87"/>
  <c r="NT283" i="87"/>
  <c r="NW459" i="87" a="1"/>
  <c r="NW459" i="87" s="1"/>
  <c r="NY459" i="87" s="1"/>
  <c r="OA459" i="87" s="1"/>
  <c r="NS2" i="87"/>
  <c r="NQ2" i="87"/>
  <c r="NS138" i="87"/>
  <c r="NQ138" i="87"/>
  <c r="NQ190" i="87"/>
  <c r="OB190" i="87" a="1"/>
  <c r="OB190" i="87" s="1"/>
  <c r="NS190" i="87"/>
  <c r="NM190" i="87"/>
  <c r="NY190" i="87" s="1"/>
  <c r="OA190" i="87" s="1"/>
  <c r="MW124" i="87"/>
  <c r="MW232" i="87"/>
  <c r="MW300" i="87"/>
  <c r="MW324" i="87"/>
  <c r="MW420" i="87"/>
  <c r="MW84" i="87"/>
  <c r="MW152" i="87"/>
  <c r="MW292" i="87"/>
  <c r="MW388" i="87"/>
  <c r="MW516" i="87"/>
  <c r="OH457" i="87"/>
  <c r="OR457" i="87" s="1"/>
  <c r="OA457" i="87"/>
  <c r="OL457" i="87"/>
  <c r="NQ270" i="87"/>
  <c r="NS270" i="87"/>
  <c r="NM270" i="87"/>
  <c r="OF270" i="87" s="1"/>
  <c r="NW286" i="87" a="1"/>
  <c r="NW286" i="87" s="1"/>
  <c r="NS286" i="87"/>
  <c r="NM286" i="87"/>
  <c r="OF286" i="87" s="1"/>
  <c r="NU410" i="87"/>
  <c r="NV410" i="87" a="1"/>
  <c r="NV410" i="87" s="1"/>
  <c r="NY410" i="87" s="1"/>
  <c r="OA410" i="87" s="1"/>
  <c r="OB410" i="87" a="1"/>
  <c r="OB410" i="87" s="1"/>
  <c r="NQ410" i="87"/>
  <c r="NV422" i="87" a="1"/>
  <c r="NV422" i="87" s="1"/>
  <c r="NS422" i="87"/>
  <c r="NM422" i="87"/>
  <c r="OE422" i="87" s="1"/>
  <c r="OG422" i="87" s="1"/>
  <c r="NQ262" i="87"/>
  <c r="NM262" i="87"/>
  <c r="NS262" i="87"/>
  <c r="NT187" i="87"/>
  <c r="NW331" i="87" a="1"/>
  <c r="NW331" i="87" s="1"/>
  <c r="NV126" i="87" a="1"/>
  <c r="NV126" i="87" s="1"/>
  <c r="NS126" i="87"/>
  <c r="NM126" i="87"/>
  <c r="NU154" i="87"/>
  <c r="NQ154" i="87"/>
  <c r="MW285" i="87"/>
  <c r="MW396" i="87"/>
  <c r="MW316" i="87"/>
  <c r="MW508" i="87"/>
  <c r="MW56" i="87"/>
  <c r="MW136" i="87"/>
  <c r="MW204" i="87"/>
  <c r="MW284" i="87"/>
  <c r="MW504" i="87"/>
  <c r="PS496" i="87"/>
  <c r="NS146" i="87"/>
  <c r="NQ146" i="87"/>
  <c r="NQ326" i="87"/>
  <c r="NM326" i="87"/>
  <c r="NW326" i="87" a="1"/>
  <c r="NW326" i="87" s="1"/>
  <c r="NS326" i="87"/>
  <c r="OA409" i="87"/>
  <c r="OF409" i="87"/>
  <c r="OA222" i="87"/>
  <c r="OA150" i="87"/>
  <c r="OA70" i="87"/>
  <c r="PW300" i="87"/>
  <c r="PR300" i="87"/>
  <c r="PT300" i="87" s="1"/>
  <c r="PU300" i="87" s="1"/>
  <c r="PL300" i="87"/>
  <c r="PN300" i="87" s="1"/>
  <c r="PO300" i="87" s="1"/>
  <c r="PM300" i="87"/>
  <c r="PO86" i="87"/>
  <c r="PM86" i="87"/>
  <c r="PR86" i="87"/>
  <c r="PT86" i="87" s="1"/>
  <c r="PU86" i="87" s="1"/>
  <c r="PL86" i="87"/>
  <c r="PN86" i="87" s="1"/>
  <c r="PW86" i="87"/>
  <c r="PM190" i="87"/>
  <c r="PW190" i="87"/>
  <c r="PR190" i="87"/>
  <c r="PT190" i="87" s="1"/>
  <c r="PU190" i="87" s="1"/>
  <c r="PL190" i="87"/>
  <c r="PN190" i="87" s="1"/>
  <c r="PO190" i="87" s="1"/>
  <c r="PM286" i="87"/>
  <c r="PW286" i="87"/>
  <c r="PR286" i="87"/>
  <c r="PT286" i="87" s="1"/>
  <c r="PU286" i="87" s="1"/>
  <c r="PL286" i="87"/>
  <c r="PN286" i="87" s="1"/>
  <c r="PO286" i="87" s="1"/>
  <c r="PW298" i="87"/>
  <c r="PM298" i="87"/>
  <c r="PR298" i="87"/>
  <c r="PT298" i="87" s="1"/>
  <c r="PU298" i="87" s="1"/>
  <c r="PL298" i="87"/>
  <c r="PN298" i="87" s="1"/>
  <c r="PO298" i="87" s="1"/>
  <c r="PW429" i="87"/>
  <c r="PM429" i="87"/>
  <c r="PR429" i="87"/>
  <c r="PT429" i="87" s="1"/>
  <c r="PU429" i="87" s="1"/>
  <c r="PL429" i="87"/>
  <c r="PN429" i="87" s="1"/>
  <c r="PO429" i="87" s="1"/>
  <c r="PW89" i="87"/>
  <c r="PM89" i="87"/>
  <c r="PT89" i="87"/>
  <c r="PU89" i="87" s="1"/>
  <c r="PR89" i="87"/>
  <c r="PL89" i="87"/>
  <c r="PN89" i="87" s="1"/>
  <c r="PO89" i="87" s="1"/>
  <c r="PW277" i="87"/>
  <c r="PM277" i="87"/>
  <c r="PR277" i="87"/>
  <c r="PT277" i="87" s="1"/>
  <c r="PU277" i="87" s="1"/>
  <c r="PL277" i="87"/>
  <c r="PN277" i="87" s="1"/>
  <c r="PO277" i="87" s="1"/>
  <c r="PW329" i="87"/>
  <c r="PM329" i="87"/>
  <c r="PR329" i="87"/>
  <c r="PT329" i="87" s="1"/>
  <c r="PU329" i="87" s="1"/>
  <c r="PL329" i="87"/>
  <c r="PN329" i="87" s="1"/>
  <c r="PO329" i="87" s="1"/>
  <c r="PW425" i="87"/>
  <c r="PM425" i="87"/>
  <c r="PR425" i="87"/>
  <c r="PT425" i="87" s="1"/>
  <c r="PU425" i="87" s="1"/>
  <c r="PL425" i="87"/>
  <c r="PN425" i="87" s="1"/>
  <c r="PO425" i="87" s="1"/>
  <c r="PW453" i="87"/>
  <c r="PM453" i="87"/>
  <c r="PR453" i="87"/>
  <c r="PT453" i="87" s="1"/>
  <c r="PU453" i="87" s="1"/>
  <c r="PL453" i="87"/>
  <c r="PN453" i="87" s="1"/>
  <c r="PO453" i="87" s="1"/>
  <c r="PL539" i="87"/>
  <c r="PN539" i="87" s="1"/>
  <c r="PO539" i="87" s="1"/>
  <c r="PW394" i="87"/>
  <c r="PM394" i="87"/>
  <c r="PR394" i="87"/>
  <c r="PT394" i="87" s="1"/>
  <c r="PU394" i="87" s="1"/>
  <c r="PL394" i="87"/>
  <c r="PN394" i="87" s="1"/>
  <c r="PO394" i="87" s="1"/>
  <c r="PM502" i="87"/>
  <c r="PR502" i="87"/>
  <c r="PT502" i="87" s="1"/>
  <c r="PU502" i="87" s="1"/>
  <c r="PL502" i="87"/>
  <c r="PW502" i="87"/>
  <c r="PN502" i="87"/>
  <c r="PO502" i="87" s="1"/>
  <c r="NZ281" i="87"/>
  <c r="ON281" i="87"/>
  <c r="OO281" i="87" s="1"/>
  <c r="OE281" i="87"/>
  <c r="OG281" i="87" s="1"/>
  <c r="OH281" i="87"/>
  <c r="OR281" i="87" s="1"/>
  <c r="OF281" i="87"/>
  <c r="NY281" i="87"/>
  <c r="OA281" i="87" s="1"/>
  <c r="OO160" i="87"/>
  <c r="OK160" i="87"/>
  <c r="OJ160" i="87"/>
  <c r="OH160" i="87"/>
  <c r="OR160" i="87" s="1"/>
  <c r="OF160" i="87"/>
  <c r="OL160" i="87"/>
  <c r="OG160" i="87"/>
  <c r="ON160" i="87"/>
  <c r="OI160" i="87"/>
  <c r="OE160" i="87"/>
  <c r="NY160" i="87"/>
  <c r="NZ160" i="87"/>
  <c r="OA160" i="87"/>
  <c r="OO208" i="87"/>
  <c r="OK208" i="87"/>
  <c r="OJ208" i="87"/>
  <c r="OH208" i="87"/>
  <c r="OR208" i="87" s="1"/>
  <c r="OF208" i="87"/>
  <c r="OG208" i="87"/>
  <c r="ON208" i="87"/>
  <c r="OI208" i="87"/>
  <c r="NZ208" i="87"/>
  <c r="NY208" i="87"/>
  <c r="OE208" i="87"/>
  <c r="OL208" i="87"/>
  <c r="OA208" i="87"/>
  <c r="OO432" i="87"/>
  <c r="OJ432" i="87"/>
  <c r="OH432" i="87"/>
  <c r="OR432" i="87" s="1"/>
  <c r="OF432" i="87"/>
  <c r="ON432" i="87"/>
  <c r="OG432" i="87"/>
  <c r="OK432" i="87"/>
  <c r="OI432" i="87"/>
  <c r="OL432" i="87"/>
  <c r="NY432" i="87"/>
  <c r="NZ432" i="87"/>
  <c r="OE432" i="87"/>
  <c r="OA432" i="87"/>
  <c r="OO48" i="87"/>
  <c r="OK48" i="87"/>
  <c r="OJ48" i="87"/>
  <c r="OH48" i="87"/>
  <c r="OR48" i="87" s="1"/>
  <c r="OF48" i="87"/>
  <c r="ON48" i="87"/>
  <c r="OG48" i="87"/>
  <c r="OI48" i="87"/>
  <c r="OL48" i="87"/>
  <c r="NY48" i="87"/>
  <c r="OE48" i="87"/>
  <c r="OA48" i="87"/>
  <c r="NZ48" i="87"/>
  <c r="NY283" i="87"/>
  <c r="OA283" i="87" s="1"/>
  <c r="ON283" i="87"/>
  <c r="OO283" i="87" s="1"/>
  <c r="OF283" i="87"/>
  <c r="OH283" i="87"/>
  <c r="OK283" i="87" s="1"/>
  <c r="NZ283" i="87"/>
  <c r="OE283" i="87"/>
  <c r="OG283" i="87" s="1"/>
  <c r="OO412" i="87"/>
  <c r="OL412" i="87"/>
  <c r="OJ412" i="87"/>
  <c r="OH412" i="87"/>
  <c r="OR412" i="87" s="1"/>
  <c r="OF412" i="87"/>
  <c r="OE412" i="87"/>
  <c r="OA412" i="87"/>
  <c r="NZ412" i="87"/>
  <c r="OI412" i="87"/>
  <c r="ON412" i="87"/>
  <c r="OG412" i="87"/>
  <c r="OK412" i="87"/>
  <c r="NY412" i="87"/>
  <c r="OB416" i="87" a="1"/>
  <c r="OB416" i="87" s="1"/>
  <c r="NX416" i="87" a="1"/>
  <c r="NX416" i="87" s="1"/>
  <c r="NV416" i="87" a="1"/>
  <c r="NV416" i="87" s="1"/>
  <c r="NU416" i="87"/>
  <c r="OC416" i="87" a="1"/>
  <c r="OC416" i="87" s="1"/>
  <c r="NW416" i="87" a="1"/>
  <c r="NW416" i="87" s="1"/>
  <c r="NS416" i="87"/>
  <c r="NQ416" i="87"/>
  <c r="NM416" i="87"/>
  <c r="NT416" i="87"/>
  <c r="NR416" i="87"/>
  <c r="OD416" i="87" a="1"/>
  <c r="OD416" i="87" s="1"/>
  <c r="OO423" i="87"/>
  <c r="NY423" i="87"/>
  <c r="OA423" i="87" s="1"/>
  <c r="OE423" i="87"/>
  <c r="OG423" i="87" s="1"/>
  <c r="NZ423" i="87"/>
  <c r="OH423" i="87"/>
  <c r="OR423" i="87" s="1"/>
  <c r="ON423" i="87"/>
  <c r="OF423" i="87"/>
  <c r="OK423" i="87"/>
  <c r="OF459" i="87"/>
  <c r="ON459" i="87"/>
  <c r="OO459" i="87" s="1"/>
  <c r="OH459" i="87"/>
  <c r="OR459" i="87" s="1"/>
  <c r="OE459" i="87"/>
  <c r="OG459" i="87" s="1"/>
  <c r="NZ459" i="87"/>
  <c r="ON115" i="87"/>
  <c r="OA115" i="87"/>
  <c r="NY115" i="87"/>
  <c r="OJ115" i="87"/>
  <c r="OL115" i="87"/>
  <c r="OO115" i="87"/>
  <c r="OK115" i="87"/>
  <c r="OE115" i="87"/>
  <c r="OF115" i="87"/>
  <c r="OG115" i="87"/>
  <c r="NZ115" i="87"/>
  <c r="OH115" i="87"/>
  <c r="OR115" i="87" s="1"/>
  <c r="OI115" i="87"/>
  <c r="ON131" i="87"/>
  <c r="OO131" i="87" s="1"/>
  <c r="NY131" i="87"/>
  <c r="OA131" i="87" s="1"/>
  <c r="NZ131" i="87"/>
  <c r="OE131" i="87"/>
  <c r="OG131" i="87" s="1"/>
  <c r="OF131" i="87"/>
  <c r="OH131" i="87"/>
  <c r="OR131" i="87" s="1"/>
  <c r="OA175" i="87"/>
  <c r="NY175" i="87"/>
  <c r="OL175" i="87"/>
  <c r="OI175" i="87"/>
  <c r="OH175" i="87"/>
  <c r="OR175" i="87" s="1"/>
  <c r="ON175" i="87"/>
  <c r="OF175" i="87"/>
  <c r="OJ175" i="87"/>
  <c r="OE175" i="87"/>
  <c r="OO175" i="87"/>
  <c r="OK175" i="87"/>
  <c r="OG175" i="87"/>
  <c r="NZ175" i="87"/>
  <c r="OO199" i="87"/>
  <c r="OL199" i="87"/>
  <c r="OK199" i="87"/>
  <c r="OA199" i="87"/>
  <c r="NY199" i="87"/>
  <c r="OE199" i="87"/>
  <c r="NZ199" i="87"/>
  <c r="OI199" i="87"/>
  <c r="OH199" i="87"/>
  <c r="OR199" i="87" s="1"/>
  <c r="ON199" i="87"/>
  <c r="OG199" i="87"/>
  <c r="OF199" i="87"/>
  <c r="OJ199" i="87"/>
  <c r="OA203" i="87"/>
  <c r="NY203" i="87"/>
  <c r="OL203" i="87"/>
  <c r="OG203" i="87"/>
  <c r="OF203" i="87"/>
  <c r="OJ203" i="87"/>
  <c r="ON203" i="87"/>
  <c r="OH203" i="87"/>
  <c r="OR203" i="87" s="1"/>
  <c r="OI203" i="87"/>
  <c r="OE203" i="87"/>
  <c r="OO203" i="87"/>
  <c r="OK203" i="87"/>
  <c r="NZ203" i="87"/>
  <c r="NY375" i="87"/>
  <c r="ON375" i="87"/>
  <c r="OO375" i="87" s="1"/>
  <c r="OE375" i="87"/>
  <c r="OG375" i="87" s="1"/>
  <c r="NZ375" i="87"/>
  <c r="OH375" i="87"/>
  <c r="OR375" i="87" s="1"/>
  <c r="OF375" i="87"/>
  <c r="OF22" i="87"/>
  <c r="OE246" i="87"/>
  <c r="OG246" i="87" s="1"/>
  <c r="OK294" i="87"/>
  <c r="NZ350" i="87"/>
  <c r="OO408" i="87"/>
  <c r="ON408" i="87"/>
  <c r="OJ408" i="87"/>
  <c r="OH408" i="87"/>
  <c r="OR408" i="87" s="1"/>
  <c r="OF408" i="87"/>
  <c r="OK408" i="87"/>
  <c r="NY408" i="87"/>
  <c r="OG408" i="87"/>
  <c r="NZ408" i="87"/>
  <c r="OI408" i="87"/>
  <c r="OA408" i="87"/>
  <c r="OE408" i="87"/>
  <c r="OL408" i="87"/>
  <c r="ON419" i="87"/>
  <c r="OA419" i="87"/>
  <c r="NY419" i="87"/>
  <c r="OO419" i="87"/>
  <c r="OH419" i="87"/>
  <c r="OR419" i="87" s="1"/>
  <c r="OE419" i="87"/>
  <c r="OG419" i="87" s="1"/>
  <c r="OF419" i="87"/>
  <c r="NZ419" i="87"/>
  <c r="OI419" i="87"/>
  <c r="OO424" i="87"/>
  <c r="ON424" i="87"/>
  <c r="OJ424" i="87"/>
  <c r="OH424" i="87"/>
  <c r="OR424" i="87" s="1"/>
  <c r="OF424" i="87"/>
  <c r="OL424" i="87"/>
  <c r="OK424" i="87"/>
  <c r="NY424" i="87"/>
  <c r="OE424" i="87"/>
  <c r="OI424" i="87"/>
  <c r="OG424" i="87"/>
  <c r="NZ424" i="87"/>
  <c r="OA424" i="87"/>
  <c r="PW264" i="87"/>
  <c r="PR264" i="87"/>
  <c r="PT264" i="87" s="1"/>
  <c r="PU264" i="87" s="1"/>
  <c r="PL264" i="87"/>
  <c r="PN264" i="87" s="1"/>
  <c r="PO264" i="87" s="1"/>
  <c r="PM264" i="87"/>
  <c r="PW316" i="87"/>
  <c r="PR316" i="87"/>
  <c r="PT316" i="87" s="1"/>
  <c r="PU316" i="87" s="1"/>
  <c r="PL316" i="87"/>
  <c r="PN316" i="87" s="1"/>
  <c r="PO316" i="87" s="1"/>
  <c r="PM316" i="87"/>
  <c r="PW388" i="87"/>
  <c r="PR388" i="87"/>
  <c r="PT388" i="87" s="1"/>
  <c r="PU388" i="87" s="1"/>
  <c r="PN388" i="87"/>
  <c r="PO388" i="87" s="1"/>
  <c r="PL388" i="87"/>
  <c r="PM388" i="87"/>
  <c r="PS43" i="87"/>
  <c r="PS379" i="87"/>
  <c r="PW389" i="87"/>
  <c r="PM389" i="87"/>
  <c r="PR389" i="87"/>
  <c r="PT389" i="87" s="1"/>
  <c r="PU389" i="87" s="1"/>
  <c r="PL389" i="87"/>
  <c r="PN389" i="87" s="1"/>
  <c r="PO389" i="87" s="1"/>
  <c r="PW525" i="87"/>
  <c r="PM525" i="87"/>
  <c r="PR525" i="87"/>
  <c r="PT525" i="87" s="1"/>
  <c r="PU525" i="87" s="1"/>
  <c r="PL525" i="87"/>
  <c r="PN525" i="87" s="1"/>
  <c r="PO525" i="87" s="1"/>
  <c r="PM14" i="87"/>
  <c r="PW14" i="87"/>
  <c r="PR14" i="87"/>
  <c r="PT14" i="87" s="1"/>
  <c r="PU14" i="87" s="1"/>
  <c r="PL14" i="87"/>
  <c r="PN14" i="87" s="1"/>
  <c r="PO14" i="87" s="1"/>
  <c r="PW34" i="87"/>
  <c r="PM34" i="87"/>
  <c r="PT34" i="87"/>
  <c r="PU34" i="87" s="1"/>
  <c r="PL34" i="87"/>
  <c r="PN34" i="87" s="1"/>
  <c r="PO34" i="87" s="1"/>
  <c r="PR34" i="87"/>
  <c r="PW42" i="87"/>
  <c r="PM42" i="87"/>
  <c r="PR42" i="87"/>
  <c r="PT42" i="87" s="1"/>
  <c r="PU42" i="87" s="1"/>
  <c r="PL42" i="87"/>
  <c r="PN42" i="87" s="1"/>
  <c r="PO42" i="87" s="1"/>
  <c r="PM54" i="87"/>
  <c r="PR54" i="87"/>
  <c r="PT54" i="87" s="1"/>
  <c r="PU54" i="87" s="1"/>
  <c r="PL54" i="87"/>
  <c r="PN54" i="87" s="1"/>
  <c r="PO54" i="87" s="1"/>
  <c r="PW54" i="87"/>
  <c r="PM62" i="87"/>
  <c r="PW62" i="87"/>
  <c r="PR62" i="87"/>
  <c r="PT62" i="87" s="1"/>
  <c r="PU62" i="87" s="1"/>
  <c r="PL62" i="87"/>
  <c r="PN62" i="87" s="1"/>
  <c r="PO62" i="87" s="1"/>
  <c r="PW130" i="87"/>
  <c r="PM130" i="87"/>
  <c r="PN130" i="87"/>
  <c r="PO130" i="87" s="1"/>
  <c r="PL130" i="87"/>
  <c r="PR130" i="87"/>
  <c r="PT130" i="87" s="1"/>
  <c r="PU130" i="87" s="1"/>
  <c r="PM134" i="87"/>
  <c r="PR134" i="87"/>
  <c r="PT134" i="87" s="1"/>
  <c r="PU134" i="87" s="1"/>
  <c r="PL134" i="87"/>
  <c r="PN134" i="87" s="1"/>
  <c r="PO134" i="87" s="1"/>
  <c r="PW134" i="87"/>
  <c r="PM246" i="87"/>
  <c r="PR246" i="87"/>
  <c r="PL246" i="87"/>
  <c r="PN246" i="87" s="1"/>
  <c r="PO246" i="87" s="1"/>
  <c r="PW246" i="87"/>
  <c r="PT246" i="87"/>
  <c r="PU246" i="87" s="1"/>
  <c r="PW77" i="87"/>
  <c r="PM77" i="87"/>
  <c r="PR77" i="87"/>
  <c r="PT77" i="87" s="1"/>
  <c r="PU77" i="87" s="1"/>
  <c r="PL77" i="87"/>
  <c r="PN77" i="87" s="1"/>
  <c r="PO77" i="87" s="1"/>
  <c r="PS37" i="87"/>
  <c r="PS165" i="87"/>
  <c r="PW189" i="87"/>
  <c r="PM189" i="87"/>
  <c r="PR189" i="87"/>
  <c r="PT189" i="87" s="1"/>
  <c r="PU189" i="87" s="1"/>
  <c r="PL189" i="87"/>
  <c r="PN189" i="87" s="1"/>
  <c r="PO189" i="87" s="1"/>
  <c r="PW449" i="87"/>
  <c r="PM449" i="87"/>
  <c r="PL449" i="87"/>
  <c r="PN449" i="87" s="1"/>
  <c r="PO449" i="87" s="1"/>
  <c r="PR449" i="87"/>
  <c r="PT449" i="87" s="1"/>
  <c r="PU449" i="87" s="1"/>
  <c r="PM323" i="87"/>
  <c r="PR507" i="87"/>
  <c r="PT507" i="87" s="1"/>
  <c r="PU507" i="87" s="1"/>
  <c r="PW360" i="87"/>
  <c r="PT360" i="87"/>
  <c r="PU360" i="87" s="1"/>
  <c r="PR360" i="87"/>
  <c r="PL360" i="87"/>
  <c r="PN360" i="87" s="1"/>
  <c r="PO360" i="87" s="1"/>
  <c r="PM360" i="87"/>
  <c r="PS503" i="87"/>
  <c r="PW84" i="87"/>
  <c r="PR84" i="87"/>
  <c r="PT84" i="87" s="1"/>
  <c r="PU84" i="87" s="1"/>
  <c r="PL84" i="87"/>
  <c r="PN84" i="87" s="1"/>
  <c r="PO84" i="87" s="1"/>
  <c r="PM84" i="87"/>
  <c r="PW268" i="87"/>
  <c r="PR268" i="87"/>
  <c r="PT268" i="87" s="1"/>
  <c r="PU268" i="87" s="1"/>
  <c r="PL268" i="87"/>
  <c r="PN268" i="87" s="1"/>
  <c r="PO268" i="87" s="1"/>
  <c r="PM268" i="87"/>
  <c r="PW308" i="87"/>
  <c r="PR308" i="87"/>
  <c r="PT308" i="87" s="1"/>
  <c r="PU308" i="87" s="1"/>
  <c r="PL308" i="87"/>
  <c r="PN308" i="87" s="1"/>
  <c r="PO308" i="87" s="1"/>
  <c r="PM308" i="87"/>
  <c r="PS539" i="87"/>
  <c r="PR415" i="87"/>
  <c r="PT415" i="87" s="1"/>
  <c r="PU415" i="87" s="1"/>
  <c r="PW2" i="87"/>
  <c r="PM2" i="87"/>
  <c r="PL2" i="87"/>
  <c r="PN2" i="87" s="1"/>
  <c r="PO2" i="87" s="1"/>
  <c r="PR2" i="87"/>
  <c r="PT2" i="87" s="1"/>
  <c r="PU2" i="87" s="1"/>
  <c r="PS86" i="87"/>
  <c r="PM166" i="87"/>
  <c r="PR166" i="87"/>
  <c r="PT166" i="87" s="1"/>
  <c r="PU166" i="87" s="1"/>
  <c r="PL166" i="87"/>
  <c r="PN166" i="87" s="1"/>
  <c r="PO166" i="87" s="1"/>
  <c r="PW166" i="87"/>
  <c r="PS190" i="87"/>
  <c r="PM222" i="87"/>
  <c r="PW222" i="87"/>
  <c r="PR222" i="87"/>
  <c r="PT222" i="87" s="1"/>
  <c r="PU222" i="87" s="1"/>
  <c r="PL222" i="87"/>
  <c r="PN222" i="87" s="1"/>
  <c r="PO222" i="87" s="1"/>
  <c r="PM270" i="87"/>
  <c r="PW270" i="87"/>
  <c r="PR270" i="87"/>
  <c r="PT270" i="87" s="1"/>
  <c r="PU270" i="87" s="1"/>
  <c r="PL270" i="87"/>
  <c r="PN270" i="87" s="1"/>
  <c r="PO270" i="87" s="1"/>
  <c r="PS282" i="87"/>
  <c r="PS286" i="87"/>
  <c r="PS294" i="87"/>
  <c r="PS298" i="87"/>
  <c r="PW145" i="87"/>
  <c r="PM145" i="87"/>
  <c r="PL145" i="87"/>
  <c r="PN145" i="87" s="1"/>
  <c r="PO145" i="87" s="1"/>
  <c r="PR145" i="87"/>
  <c r="PT145" i="87" s="1"/>
  <c r="PU145" i="87" s="1"/>
  <c r="PS257" i="87"/>
  <c r="PW137" i="87"/>
  <c r="PU137" i="87"/>
  <c r="PO137" i="87"/>
  <c r="PM137" i="87"/>
  <c r="PT137" i="87"/>
  <c r="PN137" i="87"/>
  <c r="PR137" i="87"/>
  <c r="PL137" i="87"/>
  <c r="PW225" i="87"/>
  <c r="PM225" i="87"/>
  <c r="PL225" i="87"/>
  <c r="PN225" i="87" s="1"/>
  <c r="PO225" i="87" s="1"/>
  <c r="PR225" i="87"/>
  <c r="PT225" i="87" s="1"/>
  <c r="PU225" i="87" s="1"/>
  <c r="PW237" i="87"/>
  <c r="PM237" i="87"/>
  <c r="PR237" i="87"/>
  <c r="PT237" i="87" s="1"/>
  <c r="PU237" i="87" s="1"/>
  <c r="PL237" i="87"/>
  <c r="PN237" i="87" s="1"/>
  <c r="PO237" i="87" s="1"/>
  <c r="PS377" i="87"/>
  <c r="PS397" i="87"/>
  <c r="PW505" i="87"/>
  <c r="PM505" i="87"/>
  <c r="PR505" i="87"/>
  <c r="PT505" i="87" s="1"/>
  <c r="PU505" i="87" s="1"/>
  <c r="PL505" i="87"/>
  <c r="PN505" i="87" s="1"/>
  <c r="PO505" i="87" s="1"/>
  <c r="PM85" i="87"/>
  <c r="PR384" i="87"/>
  <c r="PT384" i="87" s="1"/>
  <c r="PU384" i="87" s="1"/>
  <c r="PR147" i="87"/>
  <c r="PT147" i="87" s="1"/>
  <c r="PU147" i="87" s="1"/>
  <c r="PL227" i="87"/>
  <c r="PN227" i="87" s="1"/>
  <c r="PO227" i="87" s="1"/>
  <c r="PR387" i="87"/>
  <c r="PT387" i="87" s="1"/>
  <c r="PU387" i="87" s="1"/>
  <c r="PR403" i="87"/>
  <c r="PT403" i="87" s="1"/>
  <c r="PU403" i="87" s="1"/>
  <c r="PR427" i="87"/>
  <c r="PT427" i="87" s="1"/>
  <c r="PU427" i="87" s="1"/>
  <c r="PM4" i="87"/>
  <c r="PR263" i="87"/>
  <c r="PT263" i="87" s="1"/>
  <c r="PU263" i="87" s="1"/>
  <c r="PM485" i="87"/>
  <c r="PL61" i="87"/>
  <c r="PN61" i="87" s="1"/>
  <c r="PO61" i="87" s="1"/>
  <c r="PR292" i="87"/>
  <c r="PT292" i="87" s="1"/>
  <c r="PU292" i="87" s="1"/>
  <c r="PR57" i="87"/>
  <c r="PT57" i="87" s="1"/>
  <c r="PU57" i="87" s="1"/>
  <c r="PW346" i="87"/>
  <c r="PM346" i="87"/>
  <c r="PR346" i="87"/>
  <c r="PT346" i="87" s="1"/>
  <c r="PU346" i="87" s="1"/>
  <c r="PL346" i="87"/>
  <c r="PN346" i="87" s="1"/>
  <c r="PO346" i="87" s="1"/>
  <c r="PM350" i="87"/>
  <c r="PW350" i="87"/>
  <c r="PR350" i="87"/>
  <c r="PT350" i="87" s="1"/>
  <c r="PU350" i="87" s="1"/>
  <c r="PL350" i="87"/>
  <c r="PN350" i="87"/>
  <c r="PO350" i="87" s="1"/>
  <c r="PS362" i="87"/>
  <c r="PS366" i="87"/>
  <c r="PM382" i="87"/>
  <c r="PW382" i="87"/>
  <c r="PR382" i="87"/>
  <c r="PL382" i="87"/>
  <c r="PN382" i="87" s="1"/>
  <c r="PO382" i="87" s="1"/>
  <c r="PT382" i="87"/>
  <c r="PU382" i="87" s="1"/>
  <c r="PS394" i="87"/>
  <c r="PW466" i="87"/>
  <c r="PM466" i="87"/>
  <c r="PL466" i="87"/>
  <c r="PN466" i="87" s="1"/>
  <c r="PO466" i="87" s="1"/>
  <c r="PR466" i="87"/>
  <c r="PT466" i="87" s="1"/>
  <c r="PU466" i="87" s="1"/>
  <c r="PS502" i="87"/>
  <c r="PR25" i="87"/>
  <c r="PT25" i="87" s="1"/>
  <c r="PU25" i="87" s="1"/>
  <c r="PR297" i="87"/>
  <c r="PT297" i="87" s="1"/>
  <c r="PU297" i="87" s="1"/>
  <c r="NZ137" i="87"/>
  <c r="OJ137" i="87"/>
  <c r="OI137" i="87"/>
  <c r="ON137" i="87"/>
  <c r="OG137" i="87"/>
  <c r="OO137" i="87"/>
  <c r="OK137" i="87"/>
  <c r="OF137" i="87"/>
  <c r="OA137" i="87"/>
  <c r="OL137" i="87"/>
  <c r="OE137" i="87"/>
  <c r="NY137" i="87"/>
  <c r="OH137" i="87"/>
  <c r="OR137" i="87" s="1"/>
  <c r="NZ273" i="87"/>
  <c r="OA273" i="87" s="1"/>
  <c r="OF273" i="87"/>
  <c r="OE273" i="87"/>
  <c r="OG273" i="87" s="1"/>
  <c r="ON273" i="87"/>
  <c r="OO273" i="87" s="1"/>
  <c r="OH273" i="87"/>
  <c r="OR273" i="87" s="1"/>
  <c r="NY273" i="87"/>
  <c r="NZ449" i="87"/>
  <c r="OF449" i="87"/>
  <c r="OE449" i="87"/>
  <c r="ON449" i="87"/>
  <c r="OO449" i="87" s="1"/>
  <c r="OH449" i="87"/>
  <c r="NY449" i="87"/>
  <c r="OA449" i="87" s="1"/>
  <c r="OG449" i="87"/>
  <c r="OO16" i="87"/>
  <c r="OK16" i="87"/>
  <c r="OJ16" i="87"/>
  <c r="OH16" i="87"/>
  <c r="OR16" i="87" s="1"/>
  <c r="OF16" i="87"/>
  <c r="OG16" i="87"/>
  <c r="ON16" i="87"/>
  <c r="OI16" i="87"/>
  <c r="NZ16" i="87"/>
  <c r="OL16" i="87"/>
  <c r="OE16" i="87"/>
  <c r="OA16" i="87"/>
  <c r="NY16" i="87"/>
  <c r="OD88" i="87" a="1"/>
  <c r="OD88" i="87" s="1"/>
  <c r="NW88" i="87" a="1"/>
  <c r="NW88" i="87" s="1"/>
  <c r="OB88" i="87" a="1"/>
  <c r="OB88" i="87" s="1"/>
  <c r="NV88" i="87" a="1"/>
  <c r="NV88" i="87" s="1"/>
  <c r="NU88" i="87"/>
  <c r="OC88" i="87" a="1"/>
  <c r="OC88" i="87" s="1"/>
  <c r="NX88" i="87" a="1"/>
  <c r="NX88" i="87" s="1"/>
  <c r="NT88" i="87"/>
  <c r="NS88" i="87"/>
  <c r="NQ88" i="87"/>
  <c r="NM88" i="87"/>
  <c r="NR88" i="87"/>
  <c r="OA107" i="87"/>
  <c r="NY107" i="87"/>
  <c r="OG107" i="87"/>
  <c r="OF107" i="87"/>
  <c r="OL107" i="87"/>
  <c r="OJ107" i="87"/>
  <c r="OH107" i="87"/>
  <c r="OR107" i="87" s="1"/>
  <c r="OE107" i="87"/>
  <c r="OO107" i="87"/>
  <c r="OK107" i="87"/>
  <c r="OI107" i="87"/>
  <c r="ON107" i="87"/>
  <c r="NZ107" i="87"/>
  <c r="OO156" i="87"/>
  <c r="OK156" i="87"/>
  <c r="OL156" i="87"/>
  <c r="OJ156" i="87"/>
  <c r="OH156" i="87"/>
  <c r="OR156" i="87" s="1"/>
  <c r="OF156" i="87"/>
  <c r="OE156" i="87"/>
  <c r="OA156" i="87"/>
  <c r="NZ156" i="87"/>
  <c r="OI156" i="87"/>
  <c r="ON156" i="87"/>
  <c r="OG156" i="87"/>
  <c r="NY156" i="87"/>
  <c r="OB171" i="87" a="1"/>
  <c r="OB171" i="87" s="1"/>
  <c r="NX171" i="87" a="1"/>
  <c r="NX171" i="87" s="1"/>
  <c r="OC171" i="87" a="1"/>
  <c r="OC171" i="87" s="1"/>
  <c r="NV171" i="87" a="1"/>
  <c r="NV171" i="87" s="1"/>
  <c r="NU171" i="87"/>
  <c r="NS171" i="87"/>
  <c r="NQ171" i="87"/>
  <c r="NM171" i="87"/>
  <c r="OD171" i="87" a="1"/>
  <c r="OD171" i="87" s="1"/>
  <c r="NW171" i="87" a="1"/>
  <c r="NW171" i="87" s="1"/>
  <c r="NT171" i="87"/>
  <c r="NR171" i="87"/>
  <c r="OB195" i="87" a="1"/>
  <c r="OB195" i="87" s="1"/>
  <c r="NX195" i="87" a="1"/>
  <c r="NX195" i="87" s="1"/>
  <c r="OC195" i="87" a="1"/>
  <c r="OC195" i="87" s="1"/>
  <c r="NV195" i="87" a="1"/>
  <c r="NV195" i="87" s="1"/>
  <c r="NW195" i="87" a="1"/>
  <c r="NW195" i="87" s="1"/>
  <c r="NS195" i="87"/>
  <c r="NQ195" i="87"/>
  <c r="NM195" i="87"/>
  <c r="NT195" i="87"/>
  <c r="NU195" i="87"/>
  <c r="NR195" i="87"/>
  <c r="OD195" i="87" a="1"/>
  <c r="OD195" i="87" s="1"/>
  <c r="OC204" i="87" a="1"/>
  <c r="OC204" i="87" s="1"/>
  <c r="NV204" i="87" a="1"/>
  <c r="NV204" i="87" s="1"/>
  <c r="OD204" i="87" a="1"/>
  <c r="OD204" i="87" s="1"/>
  <c r="NX204" i="87" a="1"/>
  <c r="NX204" i="87" s="1"/>
  <c r="NU204" i="87"/>
  <c r="NT204" i="87"/>
  <c r="NW204" i="87" a="1"/>
  <c r="NW204" i="87" s="1"/>
  <c r="NS204" i="87"/>
  <c r="NQ204" i="87"/>
  <c r="NM204" i="87"/>
  <c r="OB204" i="87" a="1"/>
  <c r="OB204" i="87" s="1"/>
  <c r="NR204" i="87"/>
  <c r="OO220" i="87"/>
  <c r="OK220" i="87"/>
  <c r="OL220" i="87"/>
  <c r="OJ220" i="87"/>
  <c r="OH220" i="87"/>
  <c r="OR220" i="87" s="1"/>
  <c r="OF220" i="87"/>
  <c r="OE220" i="87"/>
  <c r="OA220" i="87"/>
  <c r="NZ220" i="87"/>
  <c r="OI220" i="87"/>
  <c r="OG220" i="87"/>
  <c r="ON220" i="87"/>
  <c r="NY220" i="87"/>
  <c r="NV232" i="87" a="1"/>
  <c r="NV232" i="87" s="1"/>
  <c r="NX232" i="87" a="1"/>
  <c r="NX232" i="87" s="1"/>
  <c r="NU232" i="87"/>
  <c r="OD232" i="87" a="1"/>
  <c r="OD232" i="87" s="1"/>
  <c r="OB232" i="87" a="1"/>
  <c r="OB232" i="87" s="1"/>
  <c r="NW232" i="87" a="1"/>
  <c r="NW232" i="87" s="1"/>
  <c r="NT232" i="87"/>
  <c r="NS232" i="87"/>
  <c r="NQ232" i="87"/>
  <c r="NM232" i="87"/>
  <c r="OC232" i="87" a="1"/>
  <c r="OC232" i="87" s="1"/>
  <c r="NR232" i="87"/>
  <c r="NV259" i="87" a="1"/>
  <c r="NV259" i="87" s="1"/>
  <c r="OC259" i="87" a="1"/>
  <c r="OC259" i="87" s="1"/>
  <c r="OD259" i="87" a="1"/>
  <c r="OD259" i="87" s="1"/>
  <c r="OB259" i="87" a="1"/>
  <c r="OB259" i="87" s="1"/>
  <c r="NX259" i="87" a="1"/>
  <c r="NX259" i="87" s="1"/>
  <c r="NS259" i="87"/>
  <c r="NQ259" i="87"/>
  <c r="NM259" i="87"/>
  <c r="NW259" i="87" a="1"/>
  <c r="NW259" i="87" s="1"/>
  <c r="NT259" i="87"/>
  <c r="NU259" i="87"/>
  <c r="NR259" i="87"/>
  <c r="OO311" i="87"/>
  <c r="OL311" i="87"/>
  <c r="OA311" i="87"/>
  <c r="NY311" i="87"/>
  <c r="ON311" i="87"/>
  <c r="OE311" i="87"/>
  <c r="NZ311" i="87"/>
  <c r="OI311" i="87"/>
  <c r="OH311" i="87"/>
  <c r="OR311" i="87" s="1"/>
  <c r="OF311" i="87"/>
  <c r="OG311" i="87"/>
  <c r="OK311" i="87"/>
  <c r="OJ311" i="87"/>
  <c r="OO343" i="87"/>
  <c r="OL343" i="87"/>
  <c r="OA343" i="87"/>
  <c r="NY343" i="87"/>
  <c r="OE343" i="87"/>
  <c r="NZ343" i="87"/>
  <c r="ON343" i="87"/>
  <c r="OI343" i="87"/>
  <c r="OH343" i="87"/>
  <c r="OR343" i="87" s="1"/>
  <c r="OF343" i="87"/>
  <c r="OJ343" i="87"/>
  <c r="OG343" i="87"/>
  <c r="OK343" i="87"/>
  <c r="NW427" i="87" a="1"/>
  <c r="NW427" i="87" s="1"/>
  <c r="NX427" i="87" a="1"/>
  <c r="NX427" i="87" s="1"/>
  <c r="OC427" i="87" a="1"/>
  <c r="OC427" i="87" s="1"/>
  <c r="OD427" i="87" a="1"/>
  <c r="OD427" i="87" s="1"/>
  <c r="NU427" i="87"/>
  <c r="NS427" i="87"/>
  <c r="NQ427" i="87"/>
  <c r="NM427" i="87"/>
  <c r="OB427" i="87" a="1"/>
  <c r="OB427" i="87" s="1"/>
  <c r="NV427" i="87" a="1"/>
  <c r="NV427" i="87" s="1"/>
  <c r="NT427" i="87"/>
  <c r="NR427" i="87"/>
  <c r="OO487" i="87"/>
  <c r="OL487" i="87"/>
  <c r="OA487" i="87"/>
  <c r="NY487" i="87"/>
  <c r="OE487" i="87"/>
  <c r="NZ487" i="87"/>
  <c r="OI487" i="87"/>
  <c r="OH487" i="87"/>
  <c r="OR487" i="87" s="1"/>
  <c r="ON487" i="87"/>
  <c r="OG487" i="87"/>
  <c r="OF487" i="87"/>
  <c r="OK487" i="87"/>
  <c r="OJ487" i="87"/>
  <c r="OA495" i="87"/>
  <c r="NY495" i="87"/>
  <c r="OL495" i="87"/>
  <c r="OI495" i="87"/>
  <c r="OH495" i="87"/>
  <c r="OR495" i="87" s="1"/>
  <c r="OO495" i="87"/>
  <c r="OK495" i="87"/>
  <c r="OF495" i="87"/>
  <c r="ON495" i="87"/>
  <c r="OJ495" i="87"/>
  <c r="OE495" i="87"/>
  <c r="OG495" i="87"/>
  <c r="NZ495" i="87"/>
  <c r="ON531" i="87"/>
  <c r="OA531" i="87"/>
  <c r="NY531" i="87"/>
  <c r="OL531" i="87"/>
  <c r="OK531" i="87"/>
  <c r="OJ531" i="87"/>
  <c r="OF531" i="87"/>
  <c r="OE531" i="87"/>
  <c r="OI531" i="87"/>
  <c r="OO531" i="87"/>
  <c r="NZ531" i="87"/>
  <c r="OG531" i="87"/>
  <c r="OH531" i="87"/>
  <c r="OR531" i="87" s="1"/>
  <c r="OD535" i="87" a="1"/>
  <c r="OD535" i="87" s="1"/>
  <c r="NX535" i="87" a="1"/>
  <c r="NX535" i="87" s="1"/>
  <c r="OB535" i="87" a="1"/>
  <c r="OB535" i="87" s="1"/>
  <c r="NW535" i="87" a="1"/>
  <c r="NW535" i="87" s="1"/>
  <c r="OC535" i="87" a="1"/>
  <c r="OC535" i="87" s="1"/>
  <c r="NV535" i="87" a="1"/>
  <c r="NV535" i="87" s="1"/>
  <c r="NS535" i="87"/>
  <c r="NQ535" i="87"/>
  <c r="NM535" i="87"/>
  <c r="NU535" i="87"/>
  <c r="NR535" i="87"/>
  <c r="NT535" i="87"/>
  <c r="MW286" i="87"/>
  <c r="OF462" i="87"/>
  <c r="NZ30" i="87"/>
  <c r="OA30" i="87" s="1"/>
  <c r="ON74" i="87"/>
  <c r="OE74" i="87"/>
  <c r="OG74" i="87" s="1"/>
  <c r="OO74" i="87"/>
  <c r="OH74" i="87"/>
  <c r="NZ74" i="87"/>
  <c r="NY74" i="87"/>
  <c r="OA74" i="87" s="1"/>
  <c r="OF74" i="87"/>
  <c r="ON90" i="87"/>
  <c r="OO90" i="87" s="1"/>
  <c r="OE90" i="87"/>
  <c r="OG90" i="87" s="1"/>
  <c r="OH90" i="87"/>
  <c r="OF90" i="87"/>
  <c r="NY90" i="87"/>
  <c r="OA90" i="87" s="1"/>
  <c r="NZ90" i="87"/>
  <c r="ON146" i="87"/>
  <c r="OO146" i="87" s="1"/>
  <c r="OE146" i="87"/>
  <c r="OG146" i="87" s="1"/>
  <c r="NZ146" i="87"/>
  <c r="NY146" i="87"/>
  <c r="OA146" i="87" s="1"/>
  <c r="OH146" i="87"/>
  <c r="OR146" i="87" s="1"/>
  <c r="OF146" i="87"/>
  <c r="ON226" i="87"/>
  <c r="OO226" i="87" s="1"/>
  <c r="OE226" i="87"/>
  <c r="OG226" i="87" s="1"/>
  <c r="NZ226" i="87"/>
  <c r="NY226" i="87"/>
  <c r="OH226" i="87"/>
  <c r="OR226" i="87" s="1"/>
  <c r="OF226" i="87"/>
  <c r="OA226" i="87"/>
  <c r="ON242" i="87"/>
  <c r="OO242" i="87"/>
  <c r="OE242" i="87"/>
  <c r="OG242" i="87" s="1"/>
  <c r="NZ242" i="87"/>
  <c r="NY242" i="87"/>
  <c r="OA242" i="87" s="1"/>
  <c r="OH242" i="87"/>
  <c r="OR242" i="87" s="1"/>
  <c r="OF242" i="87"/>
  <c r="ON330" i="87"/>
  <c r="OO330" i="87" s="1"/>
  <c r="OL330" i="87"/>
  <c r="OS330" i="87" s="1"/>
  <c r="OE330" i="87"/>
  <c r="OG330" i="87" s="1"/>
  <c r="OH330" i="87"/>
  <c r="OR330" i="87" s="1"/>
  <c r="NZ330" i="87"/>
  <c r="NY330" i="87"/>
  <c r="OA330" i="87" s="1"/>
  <c r="OF330" i="87"/>
  <c r="ON370" i="87"/>
  <c r="OO370" i="87" s="1"/>
  <c r="OE370" i="87"/>
  <c r="OG370" i="87" s="1"/>
  <c r="NZ370" i="87"/>
  <c r="NY370" i="87"/>
  <c r="OH370" i="87"/>
  <c r="OR370" i="87" s="1"/>
  <c r="OF370" i="87"/>
  <c r="ON402" i="87"/>
  <c r="OO402" i="87" s="1"/>
  <c r="OE402" i="87"/>
  <c r="OG402" i="87" s="1"/>
  <c r="NZ402" i="87"/>
  <c r="NY402" i="87"/>
  <c r="OH402" i="87"/>
  <c r="OR402" i="87" s="1"/>
  <c r="OA402" i="87"/>
  <c r="OF402" i="87"/>
  <c r="ON450" i="87"/>
  <c r="OO450" i="87" s="1"/>
  <c r="OE450" i="87"/>
  <c r="OG450" i="87" s="1"/>
  <c r="NZ450" i="87"/>
  <c r="NY450" i="87"/>
  <c r="OA450" i="87" s="1"/>
  <c r="OH450" i="87"/>
  <c r="OR450" i="87" s="1"/>
  <c r="OF450" i="87"/>
  <c r="ON514" i="87"/>
  <c r="OO514" i="87" s="1"/>
  <c r="OI514" i="87"/>
  <c r="OE514" i="87"/>
  <c r="OG514" i="87" s="1"/>
  <c r="NZ514" i="87"/>
  <c r="NY514" i="87"/>
  <c r="OA514" i="87" s="1"/>
  <c r="OF514" i="87"/>
  <c r="OH514" i="87"/>
  <c r="OR514" i="87" s="1"/>
  <c r="OO7" i="87"/>
  <c r="OL7" i="87"/>
  <c r="OK7" i="87"/>
  <c r="OA7" i="87"/>
  <c r="NY7" i="87"/>
  <c r="OE7" i="87"/>
  <c r="NZ7" i="87"/>
  <c r="OI7" i="87"/>
  <c r="OH7" i="87"/>
  <c r="OR7" i="87" s="1"/>
  <c r="OG7" i="87"/>
  <c r="OJ7" i="87"/>
  <c r="ON7" i="87"/>
  <c r="OF7" i="87"/>
  <c r="OA11" i="87"/>
  <c r="NY11" i="87"/>
  <c r="OL11" i="87"/>
  <c r="OG11" i="87"/>
  <c r="OF11" i="87"/>
  <c r="OJ11" i="87"/>
  <c r="OO11" i="87"/>
  <c r="OH11" i="87"/>
  <c r="OR11" i="87" s="1"/>
  <c r="ON11" i="87"/>
  <c r="OI11" i="87"/>
  <c r="OE11" i="87"/>
  <c r="OK11" i="87"/>
  <c r="NZ11" i="87"/>
  <c r="OB23" i="87" a="1"/>
  <c r="OB23" i="87" s="1"/>
  <c r="OC23" i="87" a="1"/>
  <c r="OC23" i="87" s="1"/>
  <c r="NV23" i="87" a="1"/>
  <c r="NV23" i="87" s="1"/>
  <c r="NX23" i="87" a="1"/>
  <c r="NX23" i="87" s="1"/>
  <c r="NT23" i="87"/>
  <c r="NS23" i="87"/>
  <c r="NQ23" i="87"/>
  <c r="NM23" i="87"/>
  <c r="NW23" i="87" a="1"/>
  <c r="NW23" i="87" s="1"/>
  <c r="NR23" i="87"/>
  <c r="OD23" i="87" a="1"/>
  <c r="OD23" i="87" s="1"/>
  <c r="NU23" i="87"/>
  <c r="OD56" i="87" a="1"/>
  <c r="OD56" i="87" s="1"/>
  <c r="OC56" i="87" a="1"/>
  <c r="OC56" i="87" s="1"/>
  <c r="NV56" i="87" a="1"/>
  <c r="NV56" i="87" s="1"/>
  <c r="NU56" i="87"/>
  <c r="OB56" i="87" a="1"/>
  <c r="OB56" i="87" s="1"/>
  <c r="NT56" i="87"/>
  <c r="NS56" i="87"/>
  <c r="NQ56" i="87"/>
  <c r="NM56" i="87"/>
  <c r="NX56" i="87" a="1"/>
  <c r="NX56" i="87" s="1"/>
  <c r="NR56" i="87"/>
  <c r="NW56" i="87" a="1"/>
  <c r="NW56" i="87" s="1"/>
  <c r="OO100" i="87"/>
  <c r="OK100" i="87"/>
  <c r="OJ100" i="87"/>
  <c r="OH100" i="87"/>
  <c r="OR100" i="87" s="1"/>
  <c r="OF100" i="87"/>
  <c r="OI100" i="87"/>
  <c r="OL100" i="87"/>
  <c r="ON100" i="87"/>
  <c r="OE100" i="87"/>
  <c r="OA100" i="87"/>
  <c r="NZ100" i="87"/>
  <c r="OG100" i="87"/>
  <c r="NY100" i="87"/>
  <c r="OO172" i="87"/>
  <c r="OK172" i="87"/>
  <c r="OL172" i="87"/>
  <c r="OJ172" i="87"/>
  <c r="OH172" i="87"/>
  <c r="OR172" i="87" s="1"/>
  <c r="OF172" i="87"/>
  <c r="OE172" i="87"/>
  <c r="OA172" i="87"/>
  <c r="NZ172" i="87"/>
  <c r="ON172" i="87"/>
  <c r="OI172" i="87"/>
  <c r="OG172" i="87"/>
  <c r="NY172" i="87"/>
  <c r="NX243" i="87" a="1"/>
  <c r="NX243" i="87" s="1"/>
  <c r="OC243" i="87" a="1"/>
  <c r="OC243" i="87" s="1"/>
  <c r="OB243" i="87" a="1"/>
  <c r="OB243" i="87" s="1"/>
  <c r="NS243" i="87"/>
  <c r="NQ243" i="87"/>
  <c r="NM243" i="87"/>
  <c r="NT243" i="87"/>
  <c r="NU243" i="87"/>
  <c r="OD243" i="87" a="1"/>
  <c r="OD243" i="87" s="1"/>
  <c r="NW243" i="87" a="1"/>
  <c r="NW243" i="87" s="1"/>
  <c r="NR243" i="87"/>
  <c r="NV243" i="87" a="1"/>
  <c r="NV243" i="87" s="1"/>
  <c r="OC268" i="87" a="1"/>
  <c r="OC268" i="87" s="1"/>
  <c r="NV268" i="87" a="1"/>
  <c r="NV268" i="87" s="1"/>
  <c r="OB268" i="87" a="1"/>
  <c r="OB268" i="87" s="1"/>
  <c r="NU268" i="87"/>
  <c r="OD268" i="87" a="1"/>
  <c r="OD268" i="87" s="1"/>
  <c r="NW268" i="87" a="1"/>
  <c r="NW268" i="87" s="1"/>
  <c r="NT268" i="87"/>
  <c r="NS268" i="87"/>
  <c r="NQ268" i="87"/>
  <c r="NM268" i="87"/>
  <c r="NX268" i="87" a="1"/>
  <c r="NX268" i="87" s="1"/>
  <c r="NR268" i="87"/>
  <c r="OC300" i="87" a="1"/>
  <c r="OC300" i="87" s="1"/>
  <c r="NV300" i="87" a="1"/>
  <c r="NV300" i="87" s="1"/>
  <c r="OD300" i="87" a="1"/>
  <c r="OD300" i="87" s="1"/>
  <c r="NU300" i="87"/>
  <c r="NT300" i="87"/>
  <c r="OB300" i="87" a="1"/>
  <c r="OB300" i="87" s="1"/>
  <c r="NX300" i="87" a="1"/>
  <c r="NX300" i="87" s="1"/>
  <c r="NS300" i="87"/>
  <c r="NQ300" i="87"/>
  <c r="NM300" i="87"/>
  <c r="NW300" i="87" a="1"/>
  <c r="NW300" i="87" s="1"/>
  <c r="NR300" i="87"/>
  <c r="OO344" i="87"/>
  <c r="ON344" i="87"/>
  <c r="OJ344" i="87"/>
  <c r="OH344" i="87"/>
  <c r="OR344" i="87" s="1"/>
  <c r="OF344" i="87"/>
  <c r="OK344" i="87"/>
  <c r="NY344" i="87"/>
  <c r="OG344" i="87"/>
  <c r="NZ344" i="87"/>
  <c r="OE344" i="87"/>
  <c r="OI344" i="87"/>
  <c r="OL344" i="87"/>
  <c r="OA344" i="87"/>
  <c r="OB388" i="87" a="1"/>
  <c r="OB388" i="87" s="1"/>
  <c r="NV388" i="87" a="1"/>
  <c r="NV388" i="87" s="1"/>
  <c r="NW388" i="87" a="1"/>
  <c r="NW388" i="87" s="1"/>
  <c r="NU388" i="87"/>
  <c r="OC388" i="87" a="1"/>
  <c r="OC388" i="87" s="1"/>
  <c r="NS388" i="87"/>
  <c r="NQ388" i="87"/>
  <c r="NM388" i="87"/>
  <c r="OD388" i="87" a="1"/>
  <c r="OD388" i="87" s="1"/>
  <c r="NX388" i="87" a="1"/>
  <c r="NX388" i="87" s="1"/>
  <c r="NT388" i="87"/>
  <c r="NR388" i="87"/>
  <c r="OA411" i="87"/>
  <c r="NY411" i="87"/>
  <c r="ON411" i="87"/>
  <c r="OG411" i="87"/>
  <c r="OF411" i="87"/>
  <c r="OO411" i="87"/>
  <c r="OK411" i="87"/>
  <c r="OJ411" i="87"/>
  <c r="OL411" i="87"/>
  <c r="OI411" i="87"/>
  <c r="OH411" i="87"/>
  <c r="OR411" i="87" s="1"/>
  <c r="OE411" i="87"/>
  <c r="NZ411" i="87"/>
  <c r="OO488" i="87"/>
  <c r="ON488" i="87"/>
  <c r="OJ488" i="87"/>
  <c r="OH488" i="87"/>
  <c r="OR488" i="87" s="1"/>
  <c r="OF488" i="87"/>
  <c r="OL488" i="87"/>
  <c r="OK488" i="87"/>
  <c r="NY488" i="87"/>
  <c r="OE488" i="87"/>
  <c r="OI488" i="87"/>
  <c r="OA488" i="87"/>
  <c r="OG488" i="87"/>
  <c r="NZ488" i="87"/>
  <c r="OC496" i="87" a="1"/>
  <c r="OC496" i="87" s="1"/>
  <c r="NW496" i="87" a="1"/>
  <c r="NW496" i="87" s="1"/>
  <c r="OB496" i="87" a="1"/>
  <c r="OB496" i="87" s="1"/>
  <c r="NU496" i="87"/>
  <c r="OD496" i="87" a="1"/>
  <c r="OD496" i="87" s="1"/>
  <c r="NX496" i="87" a="1"/>
  <c r="NX496" i="87" s="1"/>
  <c r="NV496" i="87" a="1"/>
  <c r="NV496" i="87" s="1"/>
  <c r="NS496" i="87"/>
  <c r="NQ496" i="87"/>
  <c r="NM496" i="87"/>
  <c r="NR496" i="87"/>
  <c r="NT496" i="87"/>
  <c r="MW341" i="87"/>
  <c r="NZ37" i="87"/>
  <c r="OH37" i="87"/>
  <c r="OR37" i="87" s="1"/>
  <c r="ON37" i="87"/>
  <c r="OO37" i="87" s="1"/>
  <c r="OF37" i="87"/>
  <c r="NY37" i="87"/>
  <c r="OA37" i="87" s="1"/>
  <c r="OE37" i="87"/>
  <c r="OG37" i="87" s="1"/>
  <c r="NZ165" i="87"/>
  <c r="OH165" i="87"/>
  <c r="OR165" i="87" s="1"/>
  <c r="ON165" i="87"/>
  <c r="OO165" i="87" s="1"/>
  <c r="OF165" i="87"/>
  <c r="OA165" i="87"/>
  <c r="OE165" i="87"/>
  <c r="OG165" i="87" s="1"/>
  <c r="NY165" i="87"/>
  <c r="NZ197" i="87"/>
  <c r="ON197" i="87"/>
  <c r="OO197" i="87" s="1"/>
  <c r="OH197" i="87"/>
  <c r="OI197" i="87" s="1"/>
  <c r="OF197" i="87"/>
  <c r="NY197" i="87"/>
  <c r="OA197" i="87" s="1"/>
  <c r="OE197" i="87"/>
  <c r="NZ245" i="87"/>
  <c r="OH245" i="87"/>
  <c r="OR245" i="87" s="1"/>
  <c r="ON245" i="87"/>
  <c r="OO245" i="87" s="1"/>
  <c r="OE245" i="87"/>
  <c r="OG245" i="87" s="1"/>
  <c r="NY245" i="87"/>
  <c r="OA245" i="87" s="1"/>
  <c r="OF245" i="87"/>
  <c r="NZ261" i="87"/>
  <c r="ON261" i="87"/>
  <c r="OO261" i="87" s="1"/>
  <c r="OH261" i="87"/>
  <c r="OR261" i="87" s="1"/>
  <c r="OF261" i="87"/>
  <c r="NY261" i="87"/>
  <c r="OA261" i="87" s="1"/>
  <c r="OE261" i="87"/>
  <c r="OG261" i="87" s="1"/>
  <c r="ON285" i="87"/>
  <c r="OO285" i="87" s="1"/>
  <c r="NZ285" i="87"/>
  <c r="NY285" i="87"/>
  <c r="OA285" i="87" s="1"/>
  <c r="OH285" i="87"/>
  <c r="OR285" i="87" s="1"/>
  <c r="OE285" i="87"/>
  <c r="OF285" i="87"/>
  <c r="OJ285" i="87"/>
  <c r="OG285" i="87"/>
  <c r="NZ357" i="87"/>
  <c r="OH357" i="87"/>
  <c r="OR357" i="87" s="1"/>
  <c r="ON357" i="87"/>
  <c r="OO357" i="87" s="1"/>
  <c r="OF357" i="87"/>
  <c r="OE357" i="87"/>
  <c r="OG357" i="87" s="1"/>
  <c r="NY357" i="87"/>
  <c r="OA357" i="87" s="1"/>
  <c r="NZ389" i="87"/>
  <c r="ON389" i="87"/>
  <c r="OO389" i="87" s="1"/>
  <c r="OH389" i="87"/>
  <c r="OR389" i="87" s="1"/>
  <c r="OF389" i="87"/>
  <c r="OL389" i="87"/>
  <c r="NY389" i="87"/>
  <c r="OA389" i="87" s="1"/>
  <c r="OE389" i="87"/>
  <c r="OG389" i="87" s="1"/>
  <c r="OL437" i="87"/>
  <c r="OS437" i="87" s="1"/>
  <c r="OH437" i="87"/>
  <c r="OR437" i="87" s="1"/>
  <c r="OJ437" i="87"/>
  <c r="ON437" i="87"/>
  <c r="OO437" i="87" s="1"/>
  <c r="OI437" i="87"/>
  <c r="OE437" i="87"/>
  <c r="OG437" i="87" s="1"/>
  <c r="OF437" i="87"/>
  <c r="ON461" i="87"/>
  <c r="OO461" i="87" s="1"/>
  <c r="NZ461" i="87"/>
  <c r="NY461" i="87"/>
  <c r="OA461" i="87" s="1"/>
  <c r="OH461" i="87"/>
  <c r="OR461" i="87" s="1"/>
  <c r="OF461" i="87"/>
  <c r="OE461" i="87"/>
  <c r="OG461" i="87" s="1"/>
  <c r="OJ461" i="87"/>
  <c r="OO24" i="87"/>
  <c r="OK24" i="87"/>
  <c r="ON24" i="87"/>
  <c r="OJ24" i="87"/>
  <c r="OH24" i="87"/>
  <c r="OR24" i="87" s="1"/>
  <c r="OF24" i="87"/>
  <c r="NY24" i="87"/>
  <c r="OG24" i="87"/>
  <c r="NZ24" i="87"/>
  <c r="OA24" i="87"/>
  <c r="OL24" i="87"/>
  <c r="OI24" i="87"/>
  <c r="OE24" i="87"/>
  <c r="OD84" i="87" a="1"/>
  <c r="OD84" i="87" s="1"/>
  <c r="NU84" i="87"/>
  <c r="OB84" i="87" a="1"/>
  <c r="OB84" i="87" s="1"/>
  <c r="NV84" i="87" a="1"/>
  <c r="NV84" i="87" s="1"/>
  <c r="OC84" i="87" a="1"/>
  <c r="OC84" i="87" s="1"/>
  <c r="NS84" i="87"/>
  <c r="NQ84" i="87"/>
  <c r="NM84" i="87"/>
  <c r="NX84" i="87" a="1"/>
  <c r="NX84" i="87" s="1"/>
  <c r="NT84" i="87"/>
  <c r="NW84" i="87" a="1"/>
  <c r="NW84" i="87" s="1"/>
  <c r="NR84" i="87"/>
  <c r="NY135" i="87"/>
  <c r="OA135" i="87" s="1"/>
  <c r="OE135" i="87"/>
  <c r="NZ135" i="87"/>
  <c r="OH135" i="87"/>
  <c r="OR135" i="87" s="1"/>
  <c r="OG135" i="87"/>
  <c r="OF135" i="87"/>
  <c r="ON135" i="87"/>
  <c r="OO135" i="87" s="1"/>
  <c r="NY187" i="87"/>
  <c r="OA187" i="87" s="1"/>
  <c r="OF187" i="87"/>
  <c r="ON187" i="87"/>
  <c r="OO187" i="87" s="1"/>
  <c r="OK187" i="87"/>
  <c r="OH187" i="87"/>
  <c r="OR187" i="87" s="1"/>
  <c r="NZ187" i="87"/>
  <c r="OE187" i="87"/>
  <c r="OG187" i="87" s="1"/>
  <c r="OA223" i="87"/>
  <c r="NY223" i="87"/>
  <c r="OO223" i="87"/>
  <c r="OI223" i="87"/>
  <c r="OH223" i="87"/>
  <c r="OR223" i="87" s="1"/>
  <c r="ON223" i="87"/>
  <c r="OK223" i="87"/>
  <c r="OJ223" i="87"/>
  <c r="OG223" i="87"/>
  <c r="NZ223" i="87"/>
  <c r="OL223" i="87"/>
  <c r="OE223" i="87"/>
  <c r="OF223" i="87"/>
  <c r="OO295" i="87"/>
  <c r="OL295" i="87"/>
  <c r="OA295" i="87"/>
  <c r="NY295" i="87"/>
  <c r="OE295" i="87"/>
  <c r="NZ295" i="87"/>
  <c r="OI295" i="87"/>
  <c r="OH295" i="87"/>
  <c r="OR295" i="87" s="1"/>
  <c r="OG295" i="87"/>
  <c r="ON295" i="87"/>
  <c r="OJ295" i="87"/>
  <c r="OK295" i="87"/>
  <c r="OF295" i="87"/>
  <c r="NY335" i="87"/>
  <c r="OH335" i="87"/>
  <c r="OR335" i="87" s="1"/>
  <c r="OK335" i="87"/>
  <c r="OE335" i="87"/>
  <c r="OF335" i="87"/>
  <c r="ON335" i="87"/>
  <c r="OO335" i="87" s="1"/>
  <c r="NZ335" i="87"/>
  <c r="OO444" i="87"/>
  <c r="OL444" i="87"/>
  <c r="OJ444" i="87"/>
  <c r="OH444" i="87"/>
  <c r="OR444" i="87" s="1"/>
  <c r="OF444" i="87"/>
  <c r="OE444" i="87"/>
  <c r="OA444" i="87"/>
  <c r="NZ444" i="87"/>
  <c r="OI444" i="87"/>
  <c r="ON444" i="87"/>
  <c r="OG444" i="87"/>
  <c r="NY444" i="87"/>
  <c r="OK444" i="87"/>
  <c r="NY455" i="87"/>
  <c r="OA455" i="87" s="1"/>
  <c r="OE455" i="87"/>
  <c r="NZ455" i="87"/>
  <c r="OH455" i="87"/>
  <c r="ON455" i="87"/>
  <c r="OO455" i="87" s="1"/>
  <c r="OG455" i="87"/>
  <c r="OF455" i="87"/>
  <c r="OO471" i="87"/>
  <c r="OL471" i="87"/>
  <c r="OA471" i="87"/>
  <c r="NY471" i="87"/>
  <c r="OE471" i="87"/>
  <c r="NZ471" i="87"/>
  <c r="ON471" i="87"/>
  <c r="OI471" i="87"/>
  <c r="OH471" i="87"/>
  <c r="OR471" i="87" s="1"/>
  <c r="OF471" i="87"/>
  <c r="OJ471" i="87"/>
  <c r="OG471" i="87"/>
  <c r="OK471" i="87"/>
  <c r="OO480" i="87"/>
  <c r="OJ480" i="87"/>
  <c r="OH480" i="87"/>
  <c r="OR480" i="87" s="1"/>
  <c r="OF480" i="87"/>
  <c r="OL480" i="87"/>
  <c r="OG480" i="87"/>
  <c r="OK480" i="87"/>
  <c r="ON480" i="87"/>
  <c r="OI480" i="87"/>
  <c r="OE480" i="87"/>
  <c r="NZ480" i="87"/>
  <c r="OA480" i="87"/>
  <c r="NY480" i="87"/>
  <c r="OC508" i="87" a="1"/>
  <c r="OC508" i="87" s="1"/>
  <c r="OB508" i="87" a="1"/>
  <c r="OB508" i="87" s="1"/>
  <c r="NV508" i="87" a="1"/>
  <c r="NV508" i="87" s="1"/>
  <c r="NU508" i="87"/>
  <c r="NX508" i="87" a="1"/>
  <c r="NX508" i="87" s="1"/>
  <c r="NS508" i="87"/>
  <c r="NQ508" i="87"/>
  <c r="NM508" i="87"/>
  <c r="OD508" i="87" a="1"/>
  <c r="OD508" i="87" s="1"/>
  <c r="NW508" i="87" a="1"/>
  <c r="NW508" i="87" s="1"/>
  <c r="NT508" i="87"/>
  <c r="NR508" i="87"/>
  <c r="NY539" i="87"/>
  <c r="ON539" i="87"/>
  <c r="OO539" i="87" s="1"/>
  <c r="OF539" i="87"/>
  <c r="OH539" i="87"/>
  <c r="OR539" i="87" s="1"/>
  <c r="NZ539" i="87"/>
  <c r="OE539" i="87"/>
  <c r="OG539" i="87" s="1"/>
  <c r="ON136" i="87"/>
  <c r="OO136" i="87" s="1"/>
  <c r="OH136" i="87"/>
  <c r="OR136" i="87" s="1"/>
  <c r="OF136" i="87"/>
  <c r="NY136" i="87"/>
  <c r="OA136" i="87" s="1"/>
  <c r="OE136" i="87"/>
  <c r="OG136" i="87" s="1"/>
  <c r="OI136" i="87"/>
  <c r="NZ136" i="87"/>
  <c r="OO184" i="87"/>
  <c r="OK184" i="87"/>
  <c r="ON184" i="87"/>
  <c r="OJ184" i="87"/>
  <c r="OH184" i="87"/>
  <c r="OR184" i="87" s="1"/>
  <c r="OF184" i="87"/>
  <c r="NY184" i="87"/>
  <c r="OL184" i="87"/>
  <c r="OG184" i="87"/>
  <c r="OA184" i="87"/>
  <c r="OI184" i="87"/>
  <c r="OE184" i="87"/>
  <c r="NZ184" i="87"/>
  <c r="ON211" i="87"/>
  <c r="OO211" i="87" s="1"/>
  <c r="OJ211" i="87"/>
  <c r="OH211" i="87"/>
  <c r="OR211" i="87" s="1"/>
  <c r="OO224" i="87"/>
  <c r="OK224" i="87"/>
  <c r="OJ224" i="87"/>
  <c r="OH224" i="87"/>
  <c r="OR224" i="87" s="1"/>
  <c r="OF224" i="87"/>
  <c r="OL224" i="87"/>
  <c r="OG224" i="87"/>
  <c r="ON224" i="87"/>
  <c r="OI224" i="87"/>
  <c r="OE224" i="87"/>
  <c r="NZ224" i="87"/>
  <c r="OA224" i="87"/>
  <c r="NY224" i="87"/>
  <c r="NY247" i="87"/>
  <c r="OA247" i="87" s="1"/>
  <c r="ON247" i="87"/>
  <c r="OO247" i="87" s="1"/>
  <c r="OE247" i="87"/>
  <c r="OG247" i="87" s="1"/>
  <c r="NZ247" i="87"/>
  <c r="OH247" i="87"/>
  <c r="OR247" i="87" s="1"/>
  <c r="OF247" i="87"/>
  <c r="NY271" i="87"/>
  <c r="OA271" i="87" s="1"/>
  <c r="OH271" i="87"/>
  <c r="OR271" i="87" s="1"/>
  <c r="OL271" i="87"/>
  <c r="ON271" i="87"/>
  <c r="OO271" i="87"/>
  <c r="OK271" i="87"/>
  <c r="OE271" i="87"/>
  <c r="OG271" i="87" s="1"/>
  <c r="OF271" i="87"/>
  <c r="NZ271" i="87"/>
  <c r="OH284" i="87"/>
  <c r="OR284" i="87" s="1"/>
  <c r="OF284" i="87"/>
  <c r="OE284" i="87"/>
  <c r="OG284" i="87" s="1"/>
  <c r="NZ284" i="87"/>
  <c r="ON284" i="87"/>
  <c r="OO284" i="87" s="1"/>
  <c r="NY284" i="87"/>
  <c r="OA284" i="87" s="1"/>
  <c r="OH460" i="87"/>
  <c r="OR460" i="87" s="1"/>
  <c r="OF460" i="87"/>
  <c r="ON460" i="87"/>
  <c r="OO460" i="87" s="1"/>
  <c r="OE460" i="87"/>
  <c r="OG460" i="87" s="1"/>
  <c r="NZ460" i="87"/>
  <c r="NY460" i="87"/>
  <c r="OA460" i="87" s="1"/>
  <c r="NY422" i="87"/>
  <c r="OA422" i="87" s="1"/>
  <c r="OF30" i="87"/>
  <c r="OL54" i="87"/>
  <c r="OE62" i="87"/>
  <c r="OG62" i="87" s="1"/>
  <c r="OF134" i="87"/>
  <c r="OI134" i="87"/>
  <c r="OE150" i="87"/>
  <c r="OG150" i="87" s="1"/>
  <c r="NZ166" i="87"/>
  <c r="NY246" i="87"/>
  <c r="OA246" i="87" s="1"/>
  <c r="OK246" i="87"/>
  <c r="OE270" i="87"/>
  <c r="OG270" i="87" s="1"/>
  <c r="NZ294" i="87"/>
  <c r="OF294" i="87"/>
  <c r="OK302" i="87"/>
  <c r="OE326" i="87"/>
  <c r="OI350" i="87"/>
  <c r="OK366" i="87"/>
  <c r="ON451" i="87"/>
  <c r="OO451" i="87" s="1"/>
  <c r="NY451" i="87"/>
  <c r="OA451" i="87" s="1"/>
  <c r="NZ451" i="87"/>
  <c r="OH451" i="87"/>
  <c r="OR451" i="87" s="1"/>
  <c r="OE451" i="87"/>
  <c r="OG451" i="87" s="1"/>
  <c r="OF451" i="87"/>
  <c r="MW477" i="87"/>
  <c r="MW537" i="87"/>
  <c r="PW420" i="87"/>
  <c r="PR420" i="87"/>
  <c r="PT420" i="87" s="1"/>
  <c r="PU420" i="87" s="1"/>
  <c r="PL420" i="87"/>
  <c r="PN420" i="87" s="1"/>
  <c r="PO420" i="87" s="1"/>
  <c r="PM420" i="87"/>
  <c r="PW282" i="87"/>
  <c r="PM282" i="87"/>
  <c r="PT282" i="87"/>
  <c r="PU282" i="87" s="1"/>
  <c r="PR282" i="87"/>
  <c r="PL282" i="87"/>
  <c r="PN282" i="87" s="1"/>
  <c r="PO282" i="87" s="1"/>
  <c r="PR283" i="87"/>
  <c r="PT283" i="87" s="1"/>
  <c r="PU283" i="87" s="1"/>
  <c r="PR331" i="87"/>
  <c r="PT331" i="87" s="1"/>
  <c r="PU331" i="87" s="1"/>
  <c r="PM366" i="87"/>
  <c r="PW366" i="87"/>
  <c r="PR366" i="87"/>
  <c r="PT366" i="87" s="1"/>
  <c r="PU366" i="87" s="1"/>
  <c r="PL366" i="87"/>
  <c r="PN366" i="87" s="1"/>
  <c r="PO366" i="87" s="1"/>
  <c r="PM243" i="87"/>
  <c r="NZ25" i="87"/>
  <c r="ON25" i="87"/>
  <c r="OO25" i="87" s="1"/>
  <c r="OE25" i="87"/>
  <c r="OG25" i="87"/>
  <c r="OH25" i="87"/>
  <c r="OF25" i="87"/>
  <c r="NY25" i="87"/>
  <c r="NZ89" i="87"/>
  <c r="OO89" i="87"/>
  <c r="OK89" i="87"/>
  <c r="ON89" i="87"/>
  <c r="OE89" i="87"/>
  <c r="OG89" i="87" s="1"/>
  <c r="OF89" i="87"/>
  <c r="NY89" i="87"/>
  <c r="OA89" i="87" s="1"/>
  <c r="OH89" i="87"/>
  <c r="OR89" i="87" s="1"/>
  <c r="NZ249" i="87"/>
  <c r="OE249" i="87"/>
  <c r="OG249" i="87" s="1"/>
  <c r="OH249" i="87"/>
  <c r="OL249" i="87" s="1"/>
  <c r="OS249" i="87" s="1"/>
  <c r="NY249" i="87"/>
  <c r="OF249" i="87"/>
  <c r="ON249" i="87"/>
  <c r="OO249" i="87" s="1"/>
  <c r="NZ321" i="87"/>
  <c r="OF321" i="87"/>
  <c r="OE321" i="87"/>
  <c r="OG321" i="87" s="1"/>
  <c r="ON321" i="87"/>
  <c r="OO321" i="87" s="1"/>
  <c r="OH321" i="87"/>
  <c r="OR321" i="87" s="1"/>
  <c r="NY321" i="87"/>
  <c r="OA321" i="87" s="1"/>
  <c r="NZ417" i="87"/>
  <c r="ON417" i="87"/>
  <c r="OO417" i="87" s="1"/>
  <c r="OF417" i="87"/>
  <c r="OE417" i="87"/>
  <c r="OH417" i="87"/>
  <c r="OR417" i="87" s="1"/>
  <c r="NY417" i="87"/>
  <c r="OA417" i="87" s="1"/>
  <c r="OG417" i="87"/>
  <c r="OO55" i="87"/>
  <c r="OL55" i="87"/>
  <c r="OK55" i="87"/>
  <c r="OA55" i="87"/>
  <c r="NY55" i="87"/>
  <c r="ON55" i="87"/>
  <c r="OE55" i="87"/>
  <c r="NZ55" i="87"/>
  <c r="OI55" i="87"/>
  <c r="OH55" i="87"/>
  <c r="OR55" i="87" s="1"/>
  <c r="OF55" i="87"/>
  <c r="OG55" i="87"/>
  <c r="OJ55" i="87"/>
  <c r="OC99" i="87" a="1"/>
  <c r="OC99" i="87" s="1"/>
  <c r="NV99" i="87" a="1"/>
  <c r="NV99" i="87" s="1"/>
  <c r="OB99" i="87" a="1"/>
  <c r="OB99" i="87" s="1"/>
  <c r="NX99" i="87" a="1"/>
  <c r="NX99" i="87" s="1"/>
  <c r="NW99" i="87" a="1"/>
  <c r="NW99" i="87" s="1"/>
  <c r="NS99" i="87"/>
  <c r="NQ99" i="87"/>
  <c r="NM99" i="87"/>
  <c r="NT99" i="87"/>
  <c r="NU99" i="87"/>
  <c r="NR99" i="87"/>
  <c r="OD99" i="87" a="1"/>
  <c r="OD99" i="87" s="1"/>
  <c r="OB111" i="87" a="1"/>
  <c r="OB111" i="87" s="1"/>
  <c r="NV111" i="87" a="1"/>
  <c r="NV111" i="87" s="1"/>
  <c r="OD111" i="87" a="1"/>
  <c r="OD111" i="87" s="1"/>
  <c r="OC111" i="87" a="1"/>
  <c r="OC111" i="87" s="1"/>
  <c r="NX111" i="87" a="1"/>
  <c r="NX111" i="87" s="1"/>
  <c r="NS111" i="87"/>
  <c r="NQ111" i="87"/>
  <c r="NM111" i="87"/>
  <c r="NW111" i="87" a="1"/>
  <c r="NW111" i="87" s="1"/>
  <c r="NR111" i="87"/>
  <c r="NU111" i="87"/>
  <c r="NT111" i="87"/>
  <c r="OD127" i="87" a="1"/>
  <c r="OD127" i="87" s="1"/>
  <c r="NX127" i="87" a="1"/>
  <c r="NX127" i="87" s="1"/>
  <c r="OC127" i="87" a="1"/>
  <c r="OC127" i="87" s="1"/>
  <c r="NV127" i="87" a="1"/>
  <c r="NV127" i="87" s="1"/>
  <c r="OB127" i="87" a="1"/>
  <c r="OB127" i="87" s="1"/>
  <c r="NS127" i="87"/>
  <c r="NQ127" i="87"/>
  <c r="NM127" i="87"/>
  <c r="NW127" i="87" a="1"/>
  <c r="NW127" i="87" s="1"/>
  <c r="NT127" i="87"/>
  <c r="NR127" i="87"/>
  <c r="NU127" i="87"/>
  <c r="OO176" i="87"/>
  <c r="OK176" i="87"/>
  <c r="OJ176" i="87"/>
  <c r="OH176" i="87"/>
  <c r="OR176" i="87" s="1"/>
  <c r="OF176" i="87"/>
  <c r="ON176" i="87"/>
  <c r="OG176" i="87"/>
  <c r="OI176" i="87"/>
  <c r="OL176" i="87"/>
  <c r="NY176" i="87"/>
  <c r="NZ176" i="87"/>
  <c r="OE176" i="87"/>
  <c r="OA176" i="87"/>
  <c r="OO236" i="87"/>
  <c r="OL236" i="87"/>
  <c r="OJ236" i="87"/>
  <c r="OH236" i="87"/>
  <c r="OR236" i="87" s="1"/>
  <c r="OF236" i="87"/>
  <c r="OE236" i="87"/>
  <c r="OA236" i="87"/>
  <c r="NZ236" i="87"/>
  <c r="ON236" i="87"/>
  <c r="OI236" i="87"/>
  <c r="NY236" i="87"/>
  <c r="OK236" i="87"/>
  <c r="OG236" i="87"/>
  <c r="OC267" i="87" a="1"/>
  <c r="OC267" i="87" s="1"/>
  <c r="NX267" i="87" a="1"/>
  <c r="NX267" i="87" s="1"/>
  <c r="NW267" i="87" a="1"/>
  <c r="NW267" i="87" s="1"/>
  <c r="NU267" i="87"/>
  <c r="NS267" i="87"/>
  <c r="NQ267" i="87"/>
  <c r="NM267" i="87"/>
  <c r="NV267" i="87" a="1"/>
  <c r="NV267" i="87" s="1"/>
  <c r="OD267" i="87" a="1"/>
  <c r="OD267" i="87" s="1"/>
  <c r="OB267" i="87" a="1"/>
  <c r="OB267" i="87" s="1"/>
  <c r="NT267" i="87"/>
  <c r="NR267" i="87"/>
  <c r="OA299" i="87"/>
  <c r="NY299" i="87"/>
  <c r="OG299" i="87"/>
  <c r="OF299" i="87"/>
  <c r="OL299" i="87"/>
  <c r="OK299" i="87"/>
  <c r="OJ299" i="87"/>
  <c r="ON299" i="87"/>
  <c r="OO299" i="87"/>
  <c r="OH299" i="87"/>
  <c r="OR299" i="87" s="1"/>
  <c r="OE299" i="87"/>
  <c r="OI299" i="87"/>
  <c r="NZ299" i="87"/>
  <c r="OA315" i="87"/>
  <c r="NY315" i="87"/>
  <c r="OO315" i="87"/>
  <c r="OG315" i="87"/>
  <c r="OF315" i="87"/>
  <c r="ON315" i="87"/>
  <c r="OK315" i="87"/>
  <c r="OJ315" i="87"/>
  <c r="OI315" i="87"/>
  <c r="OH315" i="87"/>
  <c r="OR315" i="87" s="1"/>
  <c r="NZ315" i="87"/>
  <c r="OE315" i="87"/>
  <c r="OL315" i="87"/>
  <c r="OO359" i="87"/>
  <c r="OL359" i="87"/>
  <c r="OA359" i="87"/>
  <c r="NY359" i="87"/>
  <c r="OE359" i="87"/>
  <c r="NZ359" i="87"/>
  <c r="OI359" i="87"/>
  <c r="OH359" i="87"/>
  <c r="OR359" i="87" s="1"/>
  <c r="ON359" i="87"/>
  <c r="OG359" i="87"/>
  <c r="OF359" i="87"/>
  <c r="OK359" i="87"/>
  <c r="OJ359" i="87"/>
  <c r="ON371" i="87"/>
  <c r="OA371" i="87"/>
  <c r="NY371" i="87"/>
  <c r="OK371" i="87"/>
  <c r="OJ371" i="87"/>
  <c r="OL371" i="87"/>
  <c r="OO371" i="87"/>
  <c r="OE371" i="87"/>
  <c r="OF371" i="87"/>
  <c r="OG371" i="87"/>
  <c r="OI371" i="87"/>
  <c r="OH371" i="87"/>
  <c r="OR371" i="87" s="1"/>
  <c r="NZ371" i="87"/>
  <c r="OC376" i="87" a="1"/>
  <c r="OC376" i="87" s="1"/>
  <c r="OD376" i="87" a="1"/>
  <c r="OD376" i="87" s="1"/>
  <c r="NW376" i="87" a="1"/>
  <c r="NW376" i="87" s="1"/>
  <c r="NU376" i="87"/>
  <c r="NV376" i="87" a="1"/>
  <c r="NV376" i="87" s="1"/>
  <c r="NX376" i="87" a="1"/>
  <c r="NX376" i="87" s="1"/>
  <c r="NT376" i="87"/>
  <c r="NS376" i="87"/>
  <c r="NQ376" i="87"/>
  <c r="NM376" i="87"/>
  <c r="NR376" i="87"/>
  <c r="OB376" i="87" a="1"/>
  <c r="OB376" i="87" s="1"/>
  <c r="OD400" i="87" a="1"/>
  <c r="OD400" i="87" s="1"/>
  <c r="NW400" i="87" a="1"/>
  <c r="NW400" i="87" s="1"/>
  <c r="NV400" i="87" a="1"/>
  <c r="NV400" i="87" s="1"/>
  <c r="NU400" i="87"/>
  <c r="OC400" i="87" a="1"/>
  <c r="OC400" i="87" s="1"/>
  <c r="OB400" i="87" a="1"/>
  <c r="OB400" i="87" s="1"/>
  <c r="NX400" i="87" a="1"/>
  <c r="NX400" i="87" s="1"/>
  <c r="NS400" i="87"/>
  <c r="NQ400" i="87"/>
  <c r="NM400" i="87"/>
  <c r="NR400" i="87"/>
  <c r="NT400" i="87"/>
  <c r="OO452" i="87"/>
  <c r="OJ452" i="87"/>
  <c r="OH452" i="87"/>
  <c r="OR452" i="87" s="1"/>
  <c r="OF452" i="87"/>
  <c r="OL452" i="87"/>
  <c r="OI452" i="87"/>
  <c r="OK452" i="87"/>
  <c r="ON452" i="87"/>
  <c r="OE452" i="87"/>
  <c r="OG452" i="87"/>
  <c r="NZ452" i="87"/>
  <c r="OA452" i="87"/>
  <c r="NY452" i="87"/>
  <c r="ON2" i="87"/>
  <c r="OO2" i="87" s="1"/>
  <c r="OG2" i="87"/>
  <c r="OE2" i="87"/>
  <c r="NZ2" i="87"/>
  <c r="NY2" i="87"/>
  <c r="OA2" i="87" s="1"/>
  <c r="OH2" i="87"/>
  <c r="OF2" i="87"/>
  <c r="ON18" i="87"/>
  <c r="OO18" i="87" s="1"/>
  <c r="OE18" i="87"/>
  <c r="OG18" i="87" s="1"/>
  <c r="NZ18" i="87"/>
  <c r="NY18" i="87"/>
  <c r="OA18" i="87" s="1"/>
  <c r="OH18" i="87"/>
  <c r="OR18" i="87" s="1"/>
  <c r="OF18" i="87"/>
  <c r="ON122" i="87"/>
  <c r="OO122" i="87" s="1"/>
  <c r="OE122" i="87"/>
  <c r="OG122" i="87" s="1"/>
  <c r="OH122" i="87"/>
  <c r="OR122" i="87" s="1"/>
  <c r="OF122" i="87"/>
  <c r="NY122" i="87"/>
  <c r="OA122" i="87" s="1"/>
  <c r="NZ122" i="87"/>
  <c r="ON378" i="87"/>
  <c r="OO378" i="87" s="1"/>
  <c r="OE378" i="87"/>
  <c r="OG378" i="87" s="1"/>
  <c r="OH378" i="87"/>
  <c r="OK378" i="87" s="1"/>
  <c r="OF378" i="87"/>
  <c r="NY378" i="87"/>
  <c r="OA378" i="87" s="1"/>
  <c r="NZ378" i="87"/>
  <c r="OO28" i="87"/>
  <c r="OK28" i="87"/>
  <c r="OL28" i="87"/>
  <c r="OJ28" i="87"/>
  <c r="OH28" i="87"/>
  <c r="OR28" i="87" s="1"/>
  <c r="OF28" i="87"/>
  <c r="OE28" i="87"/>
  <c r="OA28" i="87"/>
  <c r="NZ28" i="87"/>
  <c r="OI28" i="87"/>
  <c r="ON28" i="87"/>
  <c r="OG28" i="87"/>
  <c r="NY28" i="87"/>
  <c r="OA47" i="87"/>
  <c r="NY47" i="87"/>
  <c r="OL47" i="87"/>
  <c r="OI47" i="87"/>
  <c r="OH47" i="87"/>
  <c r="OR47" i="87" s="1"/>
  <c r="ON47" i="87"/>
  <c r="OF47" i="87"/>
  <c r="OJ47" i="87"/>
  <c r="OE47" i="87"/>
  <c r="OK47" i="87"/>
  <c r="NZ47" i="87"/>
  <c r="OG47" i="87"/>
  <c r="OO47" i="87"/>
  <c r="OA63" i="87"/>
  <c r="NY63" i="87"/>
  <c r="ON63" i="87"/>
  <c r="OK63" i="87"/>
  <c r="OI63" i="87"/>
  <c r="OH63" i="87"/>
  <c r="OR63" i="87" s="1"/>
  <c r="OO63" i="87"/>
  <c r="OJ63" i="87"/>
  <c r="OL63" i="87"/>
  <c r="OG63" i="87"/>
  <c r="NZ63" i="87"/>
  <c r="OE63" i="87"/>
  <c r="OF63" i="87"/>
  <c r="OO68" i="87"/>
  <c r="OK68" i="87"/>
  <c r="OJ68" i="87"/>
  <c r="OH68" i="87"/>
  <c r="OR68" i="87" s="1"/>
  <c r="OF68" i="87"/>
  <c r="OL68" i="87"/>
  <c r="OI68" i="87"/>
  <c r="ON68" i="87"/>
  <c r="OE68" i="87"/>
  <c r="OG68" i="87"/>
  <c r="NY68" i="87"/>
  <c r="OA68" i="87"/>
  <c r="NZ68" i="87"/>
  <c r="OA79" i="87"/>
  <c r="NY79" i="87"/>
  <c r="OI79" i="87"/>
  <c r="OH79" i="87"/>
  <c r="OR79" i="87" s="1"/>
  <c r="OL79" i="87"/>
  <c r="OE79" i="87"/>
  <c r="OO79" i="87"/>
  <c r="OK79" i="87"/>
  <c r="OJ79" i="87"/>
  <c r="OF79" i="87"/>
  <c r="OG79" i="87"/>
  <c r="NZ79" i="87"/>
  <c r="ON79" i="87"/>
  <c r="OO104" i="87"/>
  <c r="OK104" i="87"/>
  <c r="ON104" i="87"/>
  <c r="OJ104" i="87"/>
  <c r="OH104" i="87"/>
  <c r="OR104" i="87" s="1"/>
  <c r="OF104" i="87"/>
  <c r="OL104" i="87"/>
  <c r="NY104" i="87"/>
  <c r="OE104" i="87"/>
  <c r="OI104" i="87"/>
  <c r="NZ104" i="87"/>
  <c r="OG104" i="87"/>
  <c r="OA104" i="87"/>
  <c r="OC144" i="87" a="1"/>
  <c r="OC144" i="87" s="1"/>
  <c r="NX144" i="87" a="1"/>
  <c r="NX144" i="87" s="1"/>
  <c r="NU144" i="87"/>
  <c r="OB144" i="87" a="1"/>
  <c r="OB144" i="87" s="1"/>
  <c r="NV144" i="87" a="1"/>
  <c r="NV144" i="87" s="1"/>
  <c r="NS144" i="87"/>
  <c r="NQ144" i="87"/>
  <c r="NM144" i="87"/>
  <c r="NR144" i="87"/>
  <c r="OD144" i="87" a="1"/>
  <c r="OD144" i="87" s="1"/>
  <c r="NW144" i="87" a="1"/>
  <c r="NW144" i="87" s="1"/>
  <c r="NT144" i="87"/>
  <c r="OB196" i="87" a="1"/>
  <c r="OB196" i="87" s="1"/>
  <c r="NX196" i="87" a="1"/>
  <c r="NX196" i="87" s="1"/>
  <c r="OD196" i="87" a="1"/>
  <c r="OD196" i="87" s="1"/>
  <c r="NW196" i="87" a="1"/>
  <c r="NW196" i="87" s="1"/>
  <c r="NU196" i="87"/>
  <c r="NV196" i="87" a="1"/>
  <c r="NV196" i="87" s="1"/>
  <c r="NS196" i="87"/>
  <c r="NQ196" i="87"/>
  <c r="NM196" i="87"/>
  <c r="OC196" i="87" a="1"/>
  <c r="OC196" i="87" s="1"/>
  <c r="NT196" i="87"/>
  <c r="NR196" i="87"/>
  <c r="OD307" i="87" a="1"/>
  <c r="OD307" i="87" s="1"/>
  <c r="NX307" i="87" a="1"/>
  <c r="NX307" i="87" s="1"/>
  <c r="OC307" i="87" a="1"/>
  <c r="OC307" i="87" s="1"/>
  <c r="OB307" i="87" a="1"/>
  <c r="OB307" i="87" s="1"/>
  <c r="NV307" i="87" a="1"/>
  <c r="NV307" i="87" s="1"/>
  <c r="NS307" i="87"/>
  <c r="NQ307" i="87"/>
  <c r="NM307" i="87"/>
  <c r="NT307" i="87"/>
  <c r="NU307" i="87"/>
  <c r="NW307" i="87" a="1"/>
  <c r="NW307" i="87" s="1"/>
  <c r="NR307" i="87"/>
  <c r="OA443" i="87"/>
  <c r="NY443" i="87"/>
  <c r="OO443" i="87"/>
  <c r="OG443" i="87"/>
  <c r="OF443" i="87"/>
  <c r="ON443" i="87"/>
  <c r="OK443" i="87"/>
  <c r="OJ443" i="87"/>
  <c r="OI443" i="87"/>
  <c r="OH443" i="87"/>
  <c r="OR443" i="87" s="1"/>
  <c r="NZ443" i="87"/>
  <c r="OL443" i="87"/>
  <c r="OE443" i="87"/>
  <c r="ON483" i="87"/>
  <c r="OA483" i="87"/>
  <c r="NY483" i="87"/>
  <c r="OK483" i="87"/>
  <c r="OJ483" i="87"/>
  <c r="OO483" i="87"/>
  <c r="OL483" i="87"/>
  <c r="OG483" i="87"/>
  <c r="OH483" i="87"/>
  <c r="OR483" i="87" s="1"/>
  <c r="OF483" i="87"/>
  <c r="NZ483" i="87"/>
  <c r="OI483" i="87"/>
  <c r="OE483" i="87"/>
  <c r="ON61" i="87"/>
  <c r="OO61" i="87" s="1"/>
  <c r="NZ61" i="87"/>
  <c r="NY61" i="87"/>
  <c r="OH61" i="87"/>
  <c r="OR61" i="87" s="1"/>
  <c r="OE61" i="87"/>
  <c r="OA61" i="87"/>
  <c r="OF61" i="87"/>
  <c r="OG61" i="87"/>
  <c r="OO77" i="87"/>
  <c r="ON77" i="87"/>
  <c r="OK77" i="87"/>
  <c r="NZ77" i="87"/>
  <c r="NY77" i="87"/>
  <c r="OH77" i="87"/>
  <c r="OR77" i="87" s="1"/>
  <c r="OF77" i="87"/>
  <c r="OG77" i="87"/>
  <c r="OE77" i="87"/>
  <c r="OJ77" i="87"/>
  <c r="OA77" i="87"/>
  <c r="ON125" i="87"/>
  <c r="OO125" i="87" s="1"/>
  <c r="NZ125" i="87"/>
  <c r="NY125" i="87"/>
  <c r="OH125" i="87"/>
  <c r="OR125" i="87" s="1"/>
  <c r="OE125" i="87"/>
  <c r="OG125" i="87" s="1"/>
  <c r="OA125" i="87"/>
  <c r="OF125" i="87"/>
  <c r="ON173" i="87"/>
  <c r="OO173" i="87" s="1"/>
  <c r="NZ173" i="87"/>
  <c r="NY173" i="87"/>
  <c r="OH173" i="87"/>
  <c r="OR173" i="87" s="1"/>
  <c r="OG173" i="87"/>
  <c r="OF173" i="87"/>
  <c r="OE173" i="87"/>
  <c r="OI173" i="87"/>
  <c r="OA173" i="87"/>
  <c r="NZ293" i="87"/>
  <c r="OH293" i="87"/>
  <c r="OI293" i="87" s="1"/>
  <c r="ON293" i="87"/>
  <c r="OO293" i="87" s="1"/>
  <c r="OF293" i="87"/>
  <c r="NY293" i="87"/>
  <c r="OA293" i="87" s="1"/>
  <c r="OE293" i="87"/>
  <c r="OG293" i="87" s="1"/>
  <c r="ON397" i="87"/>
  <c r="OO397" i="87" s="1"/>
  <c r="NZ397" i="87"/>
  <c r="NY397" i="87"/>
  <c r="OA397" i="87" s="1"/>
  <c r="OH397" i="87"/>
  <c r="OR397" i="87" s="1"/>
  <c r="OF397" i="87"/>
  <c r="OG397" i="87"/>
  <c r="OJ397" i="87"/>
  <c r="OE397" i="87"/>
  <c r="NZ469" i="87"/>
  <c r="OH469" i="87"/>
  <c r="OR469" i="87" s="1"/>
  <c r="ON469" i="87"/>
  <c r="OO469" i="87" s="1"/>
  <c r="OJ469" i="87"/>
  <c r="OE469" i="87"/>
  <c r="OG469" i="87" s="1"/>
  <c r="OF469" i="87"/>
  <c r="NY469" i="87"/>
  <c r="OA469" i="87" s="1"/>
  <c r="ON525" i="87"/>
  <c r="OO525" i="87" s="1"/>
  <c r="NZ525" i="87"/>
  <c r="NY525" i="87"/>
  <c r="OA525" i="87" s="1"/>
  <c r="OF525" i="87"/>
  <c r="OH525" i="87"/>
  <c r="OR525" i="87" s="1"/>
  <c r="OE525" i="87"/>
  <c r="OG525" i="87" s="1"/>
  <c r="ON19" i="87"/>
  <c r="NY19" i="87"/>
  <c r="OA19" i="87" s="1"/>
  <c r="OF19" i="87"/>
  <c r="OE19" i="87"/>
  <c r="OG19" i="87" s="1"/>
  <c r="OO19" i="87"/>
  <c r="OH19" i="87"/>
  <c r="OR19" i="87" s="1"/>
  <c r="NZ19" i="87"/>
  <c r="OC64" i="87" a="1"/>
  <c r="OC64" i="87" s="1"/>
  <c r="NW64" i="87" a="1"/>
  <c r="NW64" i="87" s="1"/>
  <c r="NU64" i="87"/>
  <c r="NX64" i="87" a="1"/>
  <c r="NX64" i="87" s="1"/>
  <c r="OD64" i="87" a="1"/>
  <c r="OD64" i="87" s="1"/>
  <c r="NS64" i="87"/>
  <c r="NQ64" i="87"/>
  <c r="NM64" i="87"/>
  <c r="OB64" i="87" a="1"/>
  <c r="OB64" i="87" s="1"/>
  <c r="NT64" i="87"/>
  <c r="NR64" i="87"/>
  <c r="NV64" i="87" a="1"/>
  <c r="NV64" i="87" s="1"/>
  <c r="OB92" i="87" a="1"/>
  <c r="OB92" i="87" s="1"/>
  <c r="NW92" i="87" a="1"/>
  <c r="NW92" i="87" s="1"/>
  <c r="OD92" i="87" a="1"/>
  <c r="OD92" i="87" s="1"/>
  <c r="NV92" i="87" a="1"/>
  <c r="NV92" i="87" s="1"/>
  <c r="NU92" i="87"/>
  <c r="OC92" i="87" a="1"/>
  <c r="OC92" i="87" s="1"/>
  <c r="NX92" i="87" a="1"/>
  <c r="NX92" i="87" s="1"/>
  <c r="NT92" i="87"/>
  <c r="NS92" i="87"/>
  <c r="NQ92" i="87"/>
  <c r="NM92" i="87"/>
  <c r="NR92" i="87"/>
  <c r="OO244" i="87"/>
  <c r="OJ244" i="87"/>
  <c r="OH244" i="87"/>
  <c r="OR244" i="87" s="1"/>
  <c r="OF244" i="87"/>
  <c r="OI244" i="87"/>
  <c r="ON244" i="87"/>
  <c r="OG244" i="87"/>
  <c r="OK244" i="87"/>
  <c r="NZ244" i="87"/>
  <c r="OL244" i="87"/>
  <c r="OE244" i="87"/>
  <c r="OA244" i="87"/>
  <c r="NY244" i="87"/>
  <c r="NY263" i="87"/>
  <c r="OA263" i="87" s="1"/>
  <c r="OE263" i="87"/>
  <c r="OG263" i="87" s="1"/>
  <c r="NZ263" i="87"/>
  <c r="OH263" i="87"/>
  <c r="OJ263" i="87" s="1"/>
  <c r="ON263" i="87"/>
  <c r="OO263" i="87" s="1"/>
  <c r="OF263" i="87"/>
  <c r="OC308" i="87" a="1"/>
  <c r="OC308" i="87" s="1"/>
  <c r="NV308" i="87" a="1"/>
  <c r="NV308" i="87" s="1"/>
  <c r="NU308" i="87"/>
  <c r="NX308" i="87" a="1"/>
  <c r="NX308" i="87" s="1"/>
  <c r="NS308" i="87"/>
  <c r="NQ308" i="87"/>
  <c r="NM308" i="87"/>
  <c r="OD308" i="87" a="1"/>
  <c r="OD308" i="87" s="1"/>
  <c r="NW308" i="87" a="1"/>
  <c r="NW308" i="87" s="1"/>
  <c r="NT308" i="87"/>
  <c r="OB308" i="87" a="1"/>
  <c r="OB308" i="87" s="1"/>
  <c r="NR308" i="87"/>
  <c r="ON403" i="87"/>
  <c r="NY403" i="87"/>
  <c r="OA403" i="87" s="1"/>
  <c r="OF403" i="87"/>
  <c r="OE403" i="87"/>
  <c r="OO403" i="87"/>
  <c r="OH403" i="87"/>
  <c r="NZ403" i="87"/>
  <c r="OG403" i="87"/>
  <c r="OO524" i="87"/>
  <c r="OL524" i="87"/>
  <c r="OJ524" i="87"/>
  <c r="OH524" i="87"/>
  <c r="OR524" i="87" s="1"/>
  <c r="OF524" i="87"/>
  <c r="ON524" i="87"/>
  <c r="OE524" i="87"/>
  <c r="OA524" i="87"/>
  <c r="NZ524" i="87"/>
  <c r="OI524" i="87"/>
  <c r="NY524" i="87"/>
  <c r="OG524" i="87"/>
  <c r="OK524" i="87"/>
  <c r="OI70" i="87"/>
  <c r="OL302" i="87"/>
  <c r="OS302" i="87" s="1"/>
  <c r="OH20" i="87"/>
  <c r="OR20" i="87" s="1"/>
  <c r="OF20" i="87"/>
  <c r="ON20" i="87"/>
  <c r="OO20" i="87" s="1"/>
  <c r="OG20" i="87"/>
  <c r="NY20" i="87"/>
  <c r="OE20" i="87"/>
  <c r="NZ20" i="87"/>
  <c r="OA59" i="87"/>
  <c r="NY59" i="87"/>
  <c r="OO59" i="87"/>
  <c r="OG59" i="87"/>
  <c r="OF59" i="87"/>
  <c r="ON59" i="87"/>
  <c r="OK59" i="87"/>
  <c r="OJ59" i="87"/>
  <c r="OI59" i="87"/>
  <c r="OH59" i="87"/>
  <c r="OR59" i="87" s="1"/>
  <c r="NZ59" i="87"/>
  <c r="OE59" i="87"/>
  <c r="OL59" i="87"/>
  <c r="OO76" i="87"/>
  <c r="OK76" i="87"/>
  <c r="OL76" i="87"/>
  <c r="OJ76" i="87"/>
  <c r="OH76" i="87"/>
  <c r="OR76" i="87" s="1"/>
  <c r="OF76" i="87"/>
  <c r="ON76" i="87"/>
  <c r="OE76" i="87"/>
  <c r="OA76" i="87"/>
  <c r="NZ76" i="87"/>
  <c r="OI76" i="87"/>
  <c r="NY76" i="87"/>
  <c r="OG76" i="87"/>
  <c r="PW148" i="87"/>
  <c r="PR148" i="87"/>
  <c r="PT148" i="87" s="1"/>
  <c r="PU148" i="87" s="1"/>
  <c r="PL148" i="87"/>
  <c r="PN148" i="87" s="1"/>
  <c r="PO148" i="87" s="1"/>
  <c r="PM148" i="87"/>
  <c r="PW252" i="87"/>
  <c r="PR252" i="87"/>
  <c r="PT252" i="87" s="1"/>
  <c r="PU252" i="87" s="1"/>
  <c r="PL252" i="87"/>
  <c r="PN252" i="87" s="1"/>
  <c r="PO252" i="87" s="1"/>
  <c r="PM252" i="87"/>
  <c r="PW284" i="87"/>
  <c r="PR284" i="87"/>
  <c r="PT284" i="87" s="1"/>
  <c r="PU284" i="87" s="1"/>
  <c r="PL284" i="87"/>
  <c r="PN284" i="87" s="1"/>
  <c r="PO284" i="87"/>
  <c r="PM284" i="87"/>
  <c r="PW396" i="87"/>
  <c r="PR396" i="87"/>
  <c r="PT396" i="87" s="1"/>
  <c r="PU396" i="87" s="1"/>
  <c r="PL396" i="87"/>
  <c r="PN396" i="87" s="1"/>
  <c r="PO396" i="87" s="1"/>
  <c r="PM396" i="87"/>
  <c r="PS455" i="87"/>
  <c r="PL19" i="87"/>
  <c r="PN19" i="87" s="1"/>
  <c r="PO19" i="87" s="1"/>
  <c r="PW72" i="87"/>
  <c r="PR72" i="87"/>
  <c r="PT72" i="87" s="1"/>
  <c r="PU72" i="87" s="1"/>
  <c r="PL72" i="87"/>
  <c r="PN72" i="87" s="1"/>
  <c r="PO72" i="87" s="1"/>
  <c r="PM72" i="87"/>
  <c r="PW376" i="87"/>
  <c r="PR376" i="87"/>
  <c r="PT376" i="87" s="1"/>
  <c r="PU376" i="87" s="1"/>
  <c r="PL376" i="87"/>
  <c r="PN376" i="87" s="1"/>
  <c r="PO376" i="87" s="1"/>
  <c r="PM376" i="87"/>
  <c r="PW416" i="87"/>
  <c r="PR416" i="87"/>
  <c r="PT416" i="87" s="1"/>
  <c r="PU416" i="87" s="1"/>
  <c r="PL416" i="87"/>
  <c r="PN416" i="87" s="1"/>
  <c r="PO416" i="87" s="1"/>
  <c r="PM416" i="87"/>
  <c r="PW41" i="87"/>
  <c r="PM41" i="87"/>
  <c r="PR41" i="87"/>
  <c r="PT41" i="87" s="1"/>
  <c r="PU41" i="87" s="1"/>
  <c r="PL41" i="87"/>
  <c r="PN41" i="87" s="1"/>
  <c r="PO41" i="87" s="1"/>
  <c r="PW113" i="87"/>
  <c r="PM113" i="87"/>
  <c r="PL113" i="87"/>
  <c r="PN113" i="87" s="1"/>
  <c r="PO113" i="87" s="1"/>
  <c r="PR113" i="87"/>
  <c r="PT113" i="87" s="1"/>
  <c r="PU113" i="87" s="1"/>
  <c r="PW173" i="87"/>
  <c r="PM173" i="87"/>
  <c r="PR173" i="87"/>
  <c r="PT173" i="87" s="1"/>
  <c r="PU173" i="87" s="1"/>
  <c r="PL173" i="87"/>
  <c r="PN173" i="87" s="1"/>
  <c r="PO173" i="87" s="1"/>
  <c r="PW181" i="87"/>
  <c r="PM181" i="87"/>
  <c r="PR181" i="87"/>
  <c r="PT181" i="87" s="1"/>
  <c r="PU181" i="87" s="1"/>
  <c r="PL181" i="87"/>
  <c r="PN181" i="87"/>
  <c r="PO181" i="87" s="1"/>
  <c r="PW281" i="87"/>
  <c r="PM281" i="87"/>
  <c r="PR281" i="87"/>
  <c r="PT281" i="87" s="1"/>
  <c r="PU281" i="87" s="1"/>
  <c r="PL281" i="87"/>
  <c r="PN281" i="87" s="1"/>
  <c r="PO281" i="87" s="1"/>
  <c r="PW349" i="87"/>
  <c r="PM349" i="87"/>
  <c r="PR349" i="87"/>
  <c r="PT349" i="87" s="1"/>
  <c r="PU349" i="87" s="1"/>
  <c r="PL349" i="87"/>
  <c r="PN349" i="87" s="1"/>
  <c r="PO349" i="87" s="1"/>
  <c r="PW521" i="87"/>
  <c r="PM521" i="87"/>
  <c r="PR521" i="87"/>
  <c r="PT521" i="87" s="1"/>
  <c r="PU521" i="87" s="1"/>
  <c r="PL521" i="87"/>
  <c r="PN521" i="87" s="1"/>
  <c r="PO521" i="87" s="1"/>
  <c r="PS14" i="87"/>
  <c r="PW18" i="87"/>
  <c r="PM18" i="87"/>
  <c r="PT18" i="87"/>
  <c r="PU18" i="87" s="1"/>
  <c r="PL18" i="87"/>
  <c r="PN18" i="87" s="1"/>
  <c r="PO18" i="87" s="1"/>
  <c r="PR18" i="87"/>
  <c r="PS34" i="87"/>
  <c r="PS42" i="87"/>
  <c r="PS54" i="87"/>
  <c r="PS62" i="87"/>
  <c r="PS66" i="87"/>
  <c r="PS122" i="87"/>
  <c r="PS130" i="87"/>
  <c r="PS134" i="87"/>
  <c r="PW138" i="87"/>
  <c r="PM138" i="87"/>
  <c r="PR138" i="87"/>
  <c r="PT138" i="87" s="1"/>
  <c r="PU138" i="87" s="1"/>
  <c r="PL138" i="87"/>
  <c r="PN138" i="87" s="1"/>
  <c r="PO138" i="87" s="1"/>
  <c r="PW146" i="87"/>
  <c r="PM146" i="87"/>
  <c r="PL146" i="87"/>
  <c r="PN146" i="87" s="1"/>
  <c r="PO146" i="87" s="1"/>
  <c r="PR146" i="87"/>
  <c r="PT146" i="87" s="1"/>
  <c r="PU146" i="87" s="1"/>
  <c r="PS150" i="87"/>
  <c r="PS246" i="87"/>
  <c r="PM262" i="87"/>
  <c r="PR262" i="87"/>
  <c r="PT262" i="87" s="1"/>
  <c r="PU262" i="87" s="1"/>
  <c r="PL262" i="87"/>
  <c r="PW262" i="87"/>
  <c r="PN262" i="87"/>
  <c r="PO262" i="87" s="1"/>
  <c r="PR228" i="87"/>
  <c r="PT228" i="87" s="1"/>
  <c r="PU228" i="87" s="1"/>
  <c r="PW433" i="87"/>
  <c r="PM433" i="87"/>
  <c r="PT433" i="87"/>
  <c r="PU433" i="87" s="1"/>
  <c r="PL433" i="87"/>
  <c r="PN433" i="87" s="1"/>
  <c r="PO433" i="87" s="1"/>
  <c r="PR433" i="87"/>
  <c r="PS149" i="87"/>
  <c r="PW97" i="87"/>
  <c r="PM97" i="87"/>
  <c r="PL97" i="87"/>
  <c r="PN97" i="87" s="1"/>
  <c r="PO97" i="87" s="1"/>
  <c r="PR97" i="87"/>
  <c r="PT97" i="87" s="1"/>
  <c r="PU97" i="87" s="1"/>
  <c r="PW165" i="87"/>
  <c r="PM165" i="87"/>
  <c r="PR165" i="87"/>
  <c r="PT165" i="87" s="1"/>
  <c r="PU165" i="87" s="1"/>
  <c r="PL165" i="87"/>
  <c r="PN165" i="87" s="1"/>
  <c r="PO165" i="87" s="1"/>
  <c r="PW293" i="87"/>
  <c r="PM293" i="87"/>
  <c r="PR293" i="87"/>
  <c r="PT293" i="87" s="1"/>
  <c r="PU293" i="87" s="1"/>
  <c r="PL293" i="87"/>
  <c r="PN293" i="87" s="1"/>
  <c r="PO293" i="87" s="1"/>
  <c r="PS341" i="87"/>
  <c r="PW469" i="87"/>
  <c r="PM469" i="87"/>
  <c r="PR469" i="87"/>
  <c r="PT469" i="87" s="1"/>
  <c r="PU469" i="87" s="1"/>
  <c r="PL469" i="87"/>
  <c r="PN469" i="87" s="1"/>
  <c r="PO469" i="87" s="1"/>
  <c r="PR321" i="87"/>
  <c r="PT321" i="87" s="1"/>
  <c r="PU321" i="87" s="1"/>
  <c r="PM292" i="87"/>
  <c r="PL116" i="87"/>
  <c r="PN116" i="87" s="1"/>
  <c r="PO116" i="87" s="1"/>
  <c r="PR245" i="87"/>
  <c r="PT245" i="87" s="1"/>
  <c r="PU245" i="87" s="1"/>
  <c r="PL163" i="87"/>
  <c r="PN163" i="87" s="1"/>
  <c r="PO163" i="87" s="1"/>
  <c r="PM171" i="87"/>
  <c r="PR227" i="87"/>
  <c r="PT227" i="87" s="1"/>
  <c r="PU227" i="87" s="1"/>
  <c r="PL387" i="87"/>
  <c r="PN387" i="87" s="1"/>
  <c r="PO387" i="87" s="1"/>
  <c r="PM403" i="87"/>
  <c r="PL169" i="87"/>
  <c r="PN169" i="87" s="1"/>
  <c r="PO169" i="87" s="1"/>
  <c r="PR373" i="87"/>
  <c r="PT373" i="87" s="1"/>
  <c r="PU373" i="87" s="1"/>
  <c r="PS322" i="87"/>
  <c r="PW370" i="87"/>
  <c r="PM370" i="87"/>
  <c r="PL370" i="87"/>
  <c r="PN370" i="87" s="1"/>
  <c r="PO370" i="87" s="1"/>
  <c r="PR370" i="87"/>
  <c r="PT370" i="87" s="1"/>
  <c r="PU370" i="87" s="1"/>
  <c r="PS378" i="87"/>
  <c r="PM398" i="87"/>
  <c r="PW398" i="87"/>
  <c r="PR398" i="87"/>
  <c r="PT398" i="87" s="1"/>
  <c r="PU398" i="87" s="1"/>
  <c r="PL398" i="87"/>
  <c r="PN398" i="87" s="1"/>
  <c r="PO398" i="87" s="1"/>
  <c r="PW418" i="87"/>
  <c r="PM418" i="87"/>
  <c r="PL418" i="87"/>
  <c r="PN418" i="87" s="1"/>
  <c r="PO418" i="87" s="1"/>
  <c r="PR418" i="87"/>
  <c r="PT418" i="87" s="1"/>
  <c r="PU418" i="87" s="1"/>
  <c r="PW426" i="87"/>
  <c r="PM426" i="87"/>
  <c r="PR426" i="87"/>
  <c r="PT426" i="87" s="1"/>
  <c r="PU426" i="87" s="1"/>
  <c r="PL426" i="87"/>
  <c r="PN426" i="87" s="1"/>
  <c r="PO426" i="87" s="1"/>
  <c r="PS450" i="87"/>
  <c r="PS458" i="87"/>
  <c r="PS462" i="87"/>
  <c r="PW514" i="87"/>
  <c r="PM514" i="87"/>
  <c r="PL514" i="87"/>
  <c r="PN514" i="87" s="1"/>
  <c r="PO514" i="87" s="1"/>
  <c r="PR514" i="87"/>
  <c r="PT514" i="87" s="1"/>
  <c r="PU514" i="87" s="1"/>
  <c r="PS538" i="87"/>
  <c r="PR29" i="87"/>
  <c r="PT29" i="87" s="1"/>
  <c r="PU29" i="87" s="1"/>
  <c r="PR309" i="87"/>
  <c r="PT309" i="87" s="1"/>
  <c r="PU309" i="87" s="1"/>
  <c r="NZ33" i="87"/>
  <c r="ON33" i="87"/>
  <c r="OO33" i="87" s="1"/>
  <c r="OF33" i="87"/>
  <c r="OE33" i="87"/>
  <c r="OH33" i="87"/>
  <c r="OR33" i="87" s="1"/>
  <c r="NY33" i="87"/>
  <c r="OA33" i="87" s="1"/>
  <c r="OG33" i="87"/>
  <c r="OK33" i="87"/>
  <c r="OL97" i="87"/>
  <c r="NZ97" i="87"/>
  <c r="ON97" i="87"/>
  <c r="OO97" i="87" s="1"/>
  <c r="OF97" i="87"/>
  <c r="OE97" i="87"/>
  <c r="OG97" i="87" s="1"/>
  <c r="OJ97" i="87"/>
  <c r="OH97" i="87"/>
  <c r="OR97" i="87" s="1"/>
  <c r="NY97" i="87"/>
  <c r="OA97" i="87" s="1"/>
  <c r="OK97" i="87"/>
  <c r="NZ113" i="87"/>
  <c r="OF113" i="87"/>
  <c r="OE113" i="87"/>
  <c r="OG113" i="87" s="1"/>
  <c r="ON113" i="87"/>
  <c r="OO113" i="87" s="1"/>
  <c r="OH113" i="87"/>
  <c r="OR113" i="87" s="1"/>
  <c r="NY113" i="87"/>
  <c r="OA113" i="87" s="1"/>
  <c r="NZ257" i="87"/>
  <c r="OF257" i="87"/>
  <c r="OE257" i="87"/>
  <c r="ON257" i="87"/>
  <c r="OO257" i="87" s="1"/>
  <c r="OH257" i="87"/>
  <c r="OR257" i="87" s="1"/>
  <c r="NY257" i="87"/>
  <c r="NZ297" i="87"/>
  <c r="ON297" i="87"/>
  <c r="OO297" i="87" s="1"/>
  <c r="OF297" i="87"/>
  <c r="OK297" i="87"/>
  <c r="NY297" i="87"/>
  <c r="OA297" i="87" s="1"/>
  <c r="OH297" i="87"/>
  <c r="OE297" i="87"/>
  <c r="OG297" i="87" s="1"/>
  <c r="NZ329" i="87"/>
  <c r="ON329" i="87"/>
  <c r="OO329" i="87" s="1"/>
  <c r="OK329" i="87"/>
  <c r="OF329" i="87"/>
  <c r="OL329" i="87"/>
  <c r="OE329" i="87"/>
  <c r="OG329" i="87" s="1"/>
  <c r="OA329" i="87"/>
  <c r="OH329" i="87"/>
  <c r="OR329" i="87" s="1"/>
  <c r="NY329" i="87"/>
  <c r="NZ425" i="87"/>
  <c r="ON425" i="87"/>
  <c r="OO425" i="87" s="1"/>
  <c r="OF425" i="87"/>
  <c r="NY425" i="87"/>
  <c r="OA425" i="87" s="1"/>
  <c r="OH425" i="87"/>
  <c r="OR425" i="87" s="1"/>
  <c r="OE425" i="87"/>
  <c r="OG425" i="87" s="1"/>
  <c r="NZ505" i="87"/>
  <c r="OE505" i="87"/>
  <c r="OH505" i="87"/>
  <c r="OL505" i="87" s="1"/>
  <c r="OS505" i="87" s="1"/>
  <c r="ON505" i="87"/>
  <c r="OO505" i="87" s="1"/>
  <c r="NY505" i="87"/>
  <c r="OA505" i="87" s="1"/>
  <c r="OF505" i="87"/>
  <c r="OG505" i="87"/>
  <c r="OA27" i="87"/>
  <c r="NY27" i="87"/>
  <c r="ON27" i="87"/>
  <c r="OK27" i="87"/>
  <c r="OG27" i="87"/>
  <c r="OF27" i="87"/>
  <c r="OO27" i="87"/>
  <c r="OJ27" i="87"/>
  <c r="OL27" i="87"/>
  <c r="OI27" i="87"/>
  <c r="OH27" i="87"/>
  <c r="OR27" i="87" s="1"/>
  <c r="NZ27" i="87"/>
  <c r="OE27" i="87"/>
  <c r="OB40" i="87" a="1"/>
  <c r="OB40" i="87" s="1"/>
  <c r="OD40" i="87" a="1"/>
  <c r="OD40" i="87" s="1"/>
  <c r="NU40" i="87"/>
  <c r="NW40" i="87" a="1"/>
  <c r="NW40" i="87" s="1"/>
  <c r="OC40" i="87" a="1"/>
  <c r="OC40" i="87" s="1"/>
  <c r="NX40" i="87" a="1"/>
  <c r="NX40" i="87" s="1"/>
  <c r="NV40" i="87" a="1"/>
  <c r="NV40" i="87" s="1"/>
  <c r="NT40" i="87"/>
  <c r="NS40" i="87"/>
  <c r="NQ40" i="87"/>
  <c r="NM40" i="87"/>
  <c r="NR40" i="87"/>
  <c r="ON67" i="87"/>
  <c r="OA67" i="87"/>
  <c r="NY67" i="87"/>
  <c r="OO67" i="87"/>
  <c r="OJ67" i="87"/>
  <c r="OK67" i="87"/>
  <c r="OG67" i="87"/>
  <c r="NZ67" i="87"/>
  <c r="OI67" i="87"/>
  <c r="OH67" i="87"/>
  <c r="OR67" i="87" s="1"/>
  <c r="OE67" i="87"/>
  <c r="OL67" i="87"/>
  <c r="OF67" i="87"/>
  <c r="OC116" i="87" a="1"/>
  <c r="OC116" i="87" s="1"/>
  <c r="NU116" i="87"/>
  <c r="NW116" i="87" a="1"/>
  <c r="NW116" i="87" s="1"/>
  <c r="OB116" i="87" a="1"/>
  <c r="OB116" i="87" s="1"/>
  <c r="NX116" i="87" a="1"/>
  <c r="NX116" i="87" s="1"/>
  <c r="NS116" i="87"/>
  <c r="NQ116" i="87"/>
  <c r="NM116" i="87"/>
  <c r="NV116" i="87" a="1"/>
  <c r="NV116" i="87" s="1"/>
  <c r="NT116" i="87"/>
  <c r="OD116" i="87" a="1"/>
  <c r="OD116" i="87" s="1"/>
  <c r="NR116" i="87"/>
  <c r="OO132" i="87"/>
  <c r="OK132" i="87"/>
  <c r="OJ132" i="87"/>
  <c r="OH132" i="87"/>
  <c r="OR132" i="87" s="1"/>
  <c r="OF132" i="87"/>
  <c r="OL132" i="87"/>
  <c r="OI132" i="87"/>
  <c r="ON132" i="87"/>
  <c r="OE132" i="87"/>
  <c r="NY132" i="87"/>
  <c r="NZ132" i="87"/>
  <c r="OG132" i="87"/>
  <c r="OA132" i="87"/>
  <c r="OA139" i="87"/>
  <c r="NY139" i="87"/>
  <c r="OL139" i="87"/>
  <c r="OG139" i="87"/>
  <c r="OF139" i="87"/>
  <c r="OJ139" i="87"/>
  <c r="OO139" i="87"/>
  <c r="OH139" i="87"/>
  <c r="OR139" i="87" s="1"/>
  <c r="ON139" i="87"/>
  <c r="OI139" i="87"/>
  <c r="OE139" i="87"/>
  <c r="NZ139" i="87"/>
  <c r="OK139" i="87"/>
  <c r="OB272" i="87" a="1"/>
  <c r="OB272" i="87" s="1"/>
  <c r="NV272" i="87" a="1"/>
  <c r="NV272" i="87" s="1"/>
  <c r="OD272" i="87" a="1"/>
  <c r="OD272" i="87" s="1"/>
  <c r="NU272" i="87"/>
  <c r="OC272" i="87" a="1"/>
  <c r="OC272" i="87" s="1"/>
  <c r="NW272" i="87" a="1"/>
  <c r="NW272" i="87" s="1"/>
  <c r="NX272" i="87" a="1"/>
  <c r="NX272" i="87" s="1"/>
  <c r="NS272" i="87"/>
  <c r="NQ272" i="87"/>
  <c r="NM272" i="87"/>
  <c r="NR272" i="87"/>
  <c r="NT272" i="87"/>
  <c r="OA287" i="87"/>
  <c r="NY287" i="87"/>
  <c r="OO287" i="87"/>
  <c r="OI287" i="87"/>
  <c r="OH287" i="87"/>
  <c r="OR287" i="87" s="1"/>
  <c r="ON287" i="87"/>
  <c r="OJ287" i="87"/>
  <c r="OG287" i="87"/>
  <c r="OK287" i="87"/>
  <c r="NZ287" i="87"/>
  <c r="OE287" i="87"/>
  <c r="OF287" i="87"/>
  <c r="OL287" i="87"/>
  <c r="OA319" i="87"/>
  <c r="NY319" i="87"/>
  <c r="ON319" i="87"/>
  <c r="OI319" i="87"/>
  <c r="OH319" i="87"/>
  <c r="OR319" i="87" s="1"/>
  <c r="OO319" i="87"/>
  <c r="OJ319" i="87"/>
  <c r="OL319" i="87"/>
  <c r="OK319" i="87"/>
  <c r="OG319" i="87"/>
  <c r="NZ319" i="87"/>
  <c r="OE319" i="87"/>
  <c r="OF319" i="87"/>
  <c r="OB327" i="87" a="1"/>
  <c r="OB327" i="87" s="1"/>
  <c r="OD327" i="87" a="1"/>
  <c r="OD327" i="87" s="1"/>
  <c r="NV327" i="87" a="1"/>
  <c r="NV327" i="87" s="1"/>
  <c r="OC327" i="87" a="1"/>
  <c r="OC327" i="87" s="1"/>
  <c r="NX327" i="87" a="1"/>
  <c r="NX327" i="87" s="1"/>
  <c r="NT327" i="87"/>
  <c r="NS327" i="87"/>
  <c r="NQ327" i="87"/>
  <c r="NM327" i="87"/>
  <c r="NW327" i="87" a="1"/>
  <c r="NW327" i="87" s="1"/>
  <c r="NU327" i="87"/>
  <c r="NR327" i="87"/>
  <c r="OO364" i="87"/>
  <c r="OL364" i="87"/>
  <c r="OJ364" i="87"/>
  <c r="OH364" i="87"/>
  <c r="OR364" i="87" s="1"/>
  <c r="OF364" i="87"/>
  <c r="OE364" i="87"/>
  <c r="OA364" i="87"/>
  <c r="NZ364" i="87"/>
  <c r="ON364" i="87"/>
  <c r="OI364" i="87"/>
  <c r="NY364" i="87"/>
  <c r="OK364" i="87"/>
  <c r="OG364" i="87"/>
  <c r="OA383" i="87"/>
  <c r="NY383" i="87"/>
  <c r="ON383" i="87"/>
  <c r="OI383" i="87"/>
  <c r="OH383" i="87"/>
  <c r="OR383" i="87" s="1"/>
  <c r="OO383" i="87"/>
  <c r="OL383" i="87"/>
  <c r="OJ383" i="87"/>
  <c r="OK383" i="87"/>
  <c r="OG383" i="87"/>
  <c r="OF383" i="87"/>
  <c r="NZ383" i="87"/>
  <c r="OE383" i="87"/>
  <c r="OB387" i="87" a="1"/>
  <c r="OB387" i="87" s="1"/>
  <c r="NV387" i="87" a="1"/>
  <c r="NV387" i="87" s="1"/>
  <c r="OC387" i="87" a="1"/>
  <c r="OC387" i="87" s="1"/>
  <c r="OD387" i="87" a="1"/>
  <c r="OD387" i="87" s="1"/>
  <c r="NX387" i="87" a="1"/>
  <c r="NX387" i="87" s="1"/>
  <c r="NS387" i="87"/>
  <c r="NQ387" i="87"/>
  <c r="NM387" i="87"/>
  <c r="NW387" i="87" a="1"/>
  <c r="NW387" i="87" s="1"/>
  <c r="NT387" i="87"/>
  <c r="NU387" i="87"/>
  <c r="NR387" i="87"/>
  <c r="OB463" i="87" a="1"/>
  <c r="OB463" i="87" s="1"/>
  <c r="NW463" i="87" a="1"/>
  <c r="NW463" i="87" s="1"/>
  <c r="OD463" i="87" a="1"/>
  <c r="OD463" i="87" s="1"/>
  <c r="OC463" i="87" a="1"/>
  <c r="OC463" i="87" s="1"/>
  <c r="NS463" i="87"/>
  <c r="NQ463" i="87"/>
  <c r="NM463" i="87"/>
  <c r="NX463" i="87" a="1"/>
  <c r="NX463" i="87" s="1"/>
  <c r="NV463" i="87" a="1"/>
  <c r="NV463" i="87" s="1"/>
  <c r="NR463" i="87"/>
  <c r="NU463" i="87"/>
  <c r="NT463" i="87"/>
  <c r="OC516" i="87" a="1"/>
  <c r="OC516" i="87" s="1"/>
  <c r="NW516" i="87" a="1"/>
  <c r="NW516" i="87" s="1"/>
  <c r="NX516" i="87" a="1"/>
  <c r="NX516" i="87" s="1"/>
  <c r="NU516" i="87"/>
  <c r="NV516" i="87" a="1"/>
  <c r="NV516" i="87" s="1"/>
  <c r="NS516" i="87"/>
  <c r="NQ516" i="87"/>
  <c r="NM516" i="87"/>
  <c r="OD516" i="87" a="1"/>
  <c r="OD516" i="87" s="1"/>
  <c r="OB516" i="87" a="1"/>
  <c r="OB516" i="87" s="1"/>
  <c r="NT516" i="87"/>
  <c r="NR516" i="87"/>
  <c r="MW393" i="87"/>
  <c r="NZ126" i="87"/>
  <c r="NY262" i="87"/>
  <c r="ON34" i="87"/>
  <c r="OO34" i="87" s="1"/>
  <c r="OE34" i="87"/>
  <c r="OG34" i="87" s="1"/>
  <c r="NZ34" i="87"/>
  <c r="NY34" i="87"/>
  <c r="OA34" i="87" s="1"/>
  <c r="OH34" i="87"/>
  <c r="OR34" i="87" s="1"/>
  <c r="OF34" i="87"/>
  <c r="OJ34" i="87"/>
  <c r="ON130" i="87"/>
  <c r="OO130" i="87" s="1"/>
  <c r="OE130" i="87"/>
  <c r="OG130" i="87" s="1"/>
  <c r="NZ130" i="87"/>
  <c r="NY130" i="87"/>
  <c r="OH130" i="87"/>
  <c r="OR130" i="87" s="1"/>
  <c r="OF130" i="87"/>
  <c r="OA130" i="87"/>
  <c r="ON266" i="87"/>
  <c r="OL266" i="87"/>
  <c r="OS266" i="87" s="1"/>
  <c r="OE266" i="87"/>
  <c r="OG266" i="87" s="1"/>
  <c r="OO266" i="87"/>
  <c r="OH266" i="87"/>
  <c r="OR266" i="87" s="1"/>
  <c r="OJ266" i="87"/>
  <c r="NZ266" i="87"/>
  <c r="NY266" i="87"/>
  <c r="OA266" i="87" s="1"/>
  <c r="OF266" i="87"/>
  <c r="ON282" i="87"/>
  <c r="OO282" i="87" s="1"/>
  <c r="OE282" i="87"/>
  <c r="OG282" i="87" s="1"/>
  <c r="OH282" i="87"/>
  <c r="OR282" i="87" s="1"/>
  <c r="OF282" i="87"/>
  <c r="NY282" i="87"/>
  <c r="NZ282" i="87"/>
  <c r="OA282" i="87" s="1"/>
  <c r="ON346" i="87"/>
  <c r="OO346" i="87" s="1"/>
  <c r="OE346" i="87"/>
  <c r="OG346" i="87" s="1"/>
  <c r="OH346" i="87"/>
  <c r="OR346" i="87" s="1"/>
  <c r="OF346" i="87"/>
  <c r="NY346" i="87"/>
  <c r="OA346" i="87"/>
  <c r="NZ346" i="87"/>
  <c r="ON418" i="87"/>
  <c r="OO418" i="87" s="1"/>
  <c r="OG418" i="87"/>
  <c r="OE418" i="87"/>
  <c r="NZ418" i="87"/>
  <c r="NY418" i="87"/>
  <c r="OH418" i="87"/>
  <c r="OR418" i="87" s="1"/>
  <c r="OF418" i="87"/>
  <c r="OA418" i="87"/>
  <c r="OO36" i="87"/>
  <c r="OK36" i="87"/>
  <c r="OJ36" i="87"/>
  <c r="OH36" i="87"/>
  <c r="OR36" i="87" s="1"/>
  <c r="OF36" i="87"/>
  <c r="OI36" i="87"/>
  <c r="OL36" i="87"/>
  <c r="OE36" i="87"/>
  <c r="OA36" i="87"/>
  <c r="ON36" i="87"/>
  <c r="NZ36" i="87"/>
  <c r="NY36" i="87"/>
  <c r="OG36" i="87"/>
  <c r="OD43" i="87" a="1"/>
  <c r="OD43" i="87" s="1"/>
  <c r="NV43" i="87" a="1"/>
  <c r="NV43" i="87" s="1"/>
  <c r="NW43" i="87" a="1"/>
  <c r="NW43" i="87" s="1"/>
  <c r="NU43" i="87"/>
  <c r="OB43" i="87" a="1"/>
  <c r="OB43" i="87" s="1"/>
  <c r="NS43" i="87"/>
  <c r="NQ43" i="87"/>
  <c r="NM43" i="87"/>
  <c r="NX43" i="87" a="1"/>
  <c r="NX43" i="87" s="1"/>
  <c r="NT43" i="87"/>
  <c r="NR43" i="87"/>
  <c r="OC43" i="87" a="1"/>
  <c r="OC43" i="87" s="1"/>
  <c r="ON51" i="87"/>
  <c r="OA51" i="87"/>
  <c r="NY51" i="87"/>
  <c r="OJ51" i="87"/>
  <c r="OL51" i="87"/>
  <c r="OE51" i="87"/>
  <c r="OO51" i="87"/>
  <c r="OK51" i="87"/>
  <c r="OF51" i="87"/>
  <c r="OI51" i="87"/>
  <c r="OG51" i="87"/>
  <c r="OH51" i="87"/>
  <c r="OR51" i="87" s="1"/>
  <c r="NZ51" i="87"/>
  <c r="ON83" i="87"/>
  <c r="OA83" i="87"/>
  <c r="NY83" i="87"/>
  <c r="OL83" i="87"/>
  <c r="OJ83" i="87"/>
  <c r="OO83" i="87"/>
  <c r="OF83" i="87"/>
  <c r="OE83" i="87"/>
  <c r="OI83" i="87"/>
  <c r="OG83" i="87"/>
  <c r="NZ83" i="87"/>
  <c r="OK83" i="87"/>
  <c r="OH83" i="87"/>
  <c r="OR83" i="87" s="1"/>
  <c r="OB91" i="87" a="1"/>
  <c r="OB91" i="87" s="1"/>
  <c r="OC91" i="87" a="1"/>
  <c r="OC91" i="87" s="1"/>
  <c r="NV91" i="87" a="1"/>
  <c r="NV91" i="87" s="1"/>
  <c r="NW91" i="87" a="1"/>
  <c r="NW91" i="87" s="1"/>
  <c r="NU91" i="87"/>
  <c r="NS91" i="87"/>
  <c r="NQ91" i="87"/>
  <c r="NM91" i="87"/>
  <c r="OD91" i="87" a="1"/>
  <c r="OD91" i="87" s="1"/>
  <c r="NR91" i="87"/>
  <c r="NX91" i="87" a="1"/>
  <c r="NX91" i="87" s="1"/>
  <c r="NT91" i="87"/>
  <c r="OD108" i="87" a="1"/>
  <c r="OD108" i="87" s="1"/>
  <c r="NX108" i="87" a="1"/>
  <c r="NX108" i="87" s="1"/>
  <c r="OC108" i="87" a="1"/>
  <c r="OC108" i="87" s="1"/>
  <c r="NU108" i="87"/>
  <c r="NV108" i="87" a="1"/>
  <c r="NV108" i="87" s="1"/>
  <c r="NT108" i="87"/>
  <c r="NW108" i="87" a="1"/>
  <c r="NW108" i="87" s="1"/>
  <c r="NS108" i="87"/>
  <c r="NQ108" i="87"/>
  <c r="NM108" i="87"/>
  <c r="OB108" i="87" a="1"/>
  <c r="OB108" i="87" s="1"/>
  <c r="NR108" i="87"/>
  <c r="OC152" i="87" a="1"/>
  <c r="OC152" i="87" s="1"/>
  <c r="NV152" i="87" a="1"/>
  <c r="NV152" i="87" s="1"/>
  <c r="NU152" i="87"/>
  <c r="OD152" i="87" a="1"/>
  <c r="OD152" i="87" s="1"/>
  <c r="NX152" i="87" a="1"/>
  <c r="NX152" i="87" s="1"/>
  <c r="NT152" i="87"/>
  <c r="NS152" i="87"/>
  <c r="NQ152" i="87"/>
  <c r="NM152" i="87"/>
  <c r="OB152" i="87" a="1"/>
  <c r="OB152" i="87" s="1"/>
  <c r="NW152" i="87" a="1"/>
  <c r="NW152" i="87" s="1"/>
  <c r="NR152" i="87"/>
  <c r="OB228" i="87" a="1"/>
  <c r="OB228" i="87" s="1"/>
  <c r="NV228" i="87" a="1"/>
  <c r="NV228" i="87" s="1"/>
  <c r="OC228" i="87" a="1"/>
  <c r="OC228" i="87" s="1"/>
  <c r="NW228" i="87" a="1"/>
  <c r="NW228" i="87" s="1"/>
  <c r="NU228" i="87"/>
  <c r="OD228" i="87" a="1"/>
  <c r="OD228" i="87" s="1"/>
  <c r="NS228" i="87"/>
  <c r="NQ228" i="87"/>
  <c r="NM228" i="87"/>
  <c r="NX228" i="87" a="1"/>
  <c r="NX228" i="87" s="1"/>
  <c r="NT228" i="87"/>
  <c r="NR228" i="87"/>
  <c r="OA251" i="87"/>
  <c r="NY251" i="87"/>
  <c r="OO251" i="87"/>
  <c r="OG251" i="87"/>
  <c r="OF251" i="87"/>
  <c r="ON251" i="87"/>
  <c r="OK251" i="87"/>
  <c r="OJ251" i="87"/>
  <c r="OI251" i="87"/>
  <c r="OH251" i="87"/>
  <c r="OR251" i="87" s="1"/>
  <c r="NZ251" i="87"/>
  <c r="OL251" i="87"/>
  <c r="OE251" i="87"/>
  <c r="OB288" i="87" a="1"/>
  <c r="OB288" i="87" s="1"/>
  <c r="OD288" i="87" a="1"/>
  <c r="OD288" i="87" s="1"/>
  <c r="NW288" i="87" a="1"/>
  <c r="NW288" i="87" s="1"/>
  <c r="NU288" i="87"/>
  <c r="OC288" i="87" a="1"/>
  <c r="OC288" i="87" s="1"/>
  <c r="NV288" i="87" a="1"/>
  <c r="NV288" i="87" s="1"/>
  <c r="NX288" i="87" a="1"/>
  <c r="NX288" i="87" s="1"/>
  <c r="NS288" i="87"/>
  <c r="NQ288" i="87"/>
  <c r="NM288" i="87"/>
  <c r="NT288" i="87"/>
  <c r="NR288" i="87"/>
  <c r="OO312" i="87"/>
  <c r="ON312" i="87"/>
  <c r="OJ312" i="87"/>
  <c r="OH312" i="87"/>
  <c r="OR312" i="87" s="1"/>
  <c r="OF312" i="87"/>
  <c r="OK312" i="87"/>
  <c r="NY312" i="87"/>
  <c r="OL312" i="87"/>
  <c r="OG312" i="87"/>
  <c r="NZ312" i="87"/>
  <c r="OA312" i="87"/>
  <c r="OI312" i="87"/>
  <c r="OE312" i="87"/>
  <c r="OO320" i="87"/>
  <c r="OJ320" i="87"/>
  <c r="OH320" i="87"/>
  <c r="OR320" i="87" s="1"/>
  <c r="OF320" i="87"/>
  <c r="OG320" i="87"/>
  <c r="OL320" i="87"/>
  <c r="OK320" i="87"/>
  <c r="OE320" i="87"/>
  <c r="OI320" i="87"/>
  <c r="OA320" i="87"/>
  <c r="ON320" i="87"/>
  <c r="NZ320" i="87"/>
  <c r="NY320" i="87"/>
  <c r="ON339" i="87"/>
  <c r="OA339" i="87"/>
  <c r="NY339" i="87"/>
  <c r="OL339" i="87"/>
  <c r="OK339" i="87"/>
  <c r="OJ339" i="87"/>
  <c r="OO339" i="87"/>
  <c r="OF339" i="87"/>
  <c r="OE339" i="87"/>
  <c r="OI339" i="87"/>
  <c r="OG339" i="87"/>
  <c r="NZ339" i="87"/>
  <c r="OH339" i="87"/>
  <c r="OR339" i="87" s="1"/>
  <c r="OB351" i="87" a="1"/>
  <c r="OB351" i="87" s="1"/>
  <c r="NV351" i="87" a="1"/>
  <c r="NV351" i="87" s="1"/>
  <c r="OD351" i="87" a="1"/>
  <c r="OD351" i="87" s="1"/>
  <c r="OC351" i="87" a="1"/>
  <c r="OC351" i="87" s="1"/>
  <c r="NX351" i="87" a="1"/>
  <c r="NX351" i="87" s="1"/>
  <c r="NS351" i="87"/>
  <c r="NQ351" i="87"/>
  <c r="NM351" i="87"/>
  <c r="NT351" i="87"/>
  <c r="NR351" i="87"/>
  <c r="NW351" i="87" a="1"/>
  <c r="NW351" i="87" s="1"/>
  <c r="NU351" i="87"/>
  <c r="NX367" i="87" a="1"/>
  <c r="NX367" i="87" s="1"/>
  <c r="OD367" i="87" a="1"/>
  <c r="OD367" i="87" s="1"/>
  <c r="OB367" i="87" a="1"/>
  <c r="OB367" i="87" s="1"/>
  <c r="OC367" i="87" a="1"/>
  <c r="OC367" i="87" s="1"/>
  <c r="NS367" i="87"/>
  <c r="NQ367" i="87"/>
  <c r="NM367" i="87"/>
  <c r="NR367" i="87"/>
  <c r="NW367" i="87" a="1"/>
  <c r="NW367" i="87" s="1"/>
  <c r="NU367" i="87"/>
  <c r="NT367" i="87"/>
  <c r="NV367" i="87" a="1"/>
  <c r="NV367" i="87" s="1"/>
  <c r="OA395" i="87"/>
  <c r="NY395" i="87"/>
  <c r="OL395" i="87"/>
  <c r="OG395" i="87"/>
  <c r="OF395" i="87"/>
  <c r="OK395" i="87"/>
  <c r="OJ395" i="87"/>
  <c r="OO395" i="87"/>
  <c r="OH395" i="87"/>
  <c r="OR395" i="87" s="1"/>
  <c r="ON395" i="87"/>
  <c r="OI395" i="87"/>
  <c r="OE395" i="87"/>
  <c r="NZ395" i="87"/>
  <c r="OD428" i="87" a="1"/>
  <c r="OD428" i="87" s="1"/>
  <c r="NW428" i="87" a="1"/>
  <c r="NW428" i="87" s="1"/>
  <c r="OB428" i="87" a="1"/>
  <c r="OB428" i="87" s="1"/>
  <c r="NX428" i="87" a="1"/>
  <c r="NX428" i="87" s="1"/>
  <c r="NU428" i="87"/>
  <c r="OC428" i="87" a="1"/>
  <c r="OC428" i="87" s="1"/>
  <c r="NT428" i="87"/>
  <c r="NV428" i="87" a="1"/>
  <c r="NV428" i="87" s="1"/>
  <c r="NS428" i="87"/>
  <c r="NQ428" i="87"/>
  <c r="NM428" i="87"/>
  <c r="NR428" i="87"/>
  <c r="OO439" i="87"/>
  <c r="OL439" i="87"/>
  <c r="OA439" i="87"/>
  <c r="NY439" i="87"/>
  <c r="ON439" i="87"/>
  <c r="OE439" i="87"/>
  <c r="NZ439" i="87"/>
  <c r="OI439" i="87"/>
  <c r="OH439" i="87"/>
  <c r="OR439" i="87" s="1"/>
  <c r="OF439" i="87"/>
  <c r="OG439" i="87"/>
  <c r="OK439" i="87"/>
  <c r="OJ439" i="87"/>
  <c r="OO464" i="87"/>
  <c r="OJ464" i="87"/>
  <c r="OH464" i="87"/>
  <c r="OR464" i="87" s="1"/>
  <c r="OF464" i="87"/>
  <c r="OG464" i="87"/>
  <c r="ON464" i="87"/>
  <c r="OK464" i="87"/>
  <c r="OI464" i="87"/>
  <c r="NZ464" i="87"/>
  <c r="NY464" i="87"/>
  <c r="OA464" i="87"/>
  <c r="OE464" i="87"/>
  <c r="OL464" i="87"/>
  <c r="NX507" i="87" a="1"/>
  <c r="NX507" i="87" s="1"/>
  <c r="OC507" i="87" a="1"/>
  <c r="OC507" i="87" s="1"/>
  <c r="NW507" i="87" a="1"/>
  <c r="NW507" i="87" s="1"/>
  <c r="OB507" i="87" a="1"/>
  <c r="OB507" i="87" s="1"/>
  <c r="NU507" i="87"/>
  <c r="NS507" i="87"/>
  <c r="NQ507" i="87"/>
  <c r="NM507" i="87"/>
  <c r="NT507" i="87"/>
  <c r="OD507" i="87" a="1"/>
  <c r="OD507" i="87" s="1"/>
  <c r="NV507" i="87" a="1"/>
  <c r="NV507" i="87" s="1"/>
  <c r="NR507" i="87"/>
  <c r="OA523" i="87"/>
  <c r="NY523" i="87"/>
  <c r="OL523" i="87"/>
  <c r="OG523" i="87"/>
  <c r="OF523" i="87"/>
  <c r="OK523" i="87"/>
  <c r="OJ523" i="87"/>
  <c r="OO523" i="87"/>
  <c r="ON523" i="87"/>
  <c r="OI523" i="87"/>
  <c r="OH523" i="87"/>
  <c r="OR523" i="87" s="1"/>
  <c r="OE523" i="87"/>
  <c r="NZ523" i="87"/>
  <c r="OO532" i="87"/>
  <c r="OJ532" i="87"/>
  <c r="OH532" i="87"/>
  <c r="OR532" i="87" s="1"/>
  <c r="OF532" i="87"/>
  <c r="ON532" i="87"/>
  <c r="OI532" i="87"/>
  <c r="OL532" i="87"/>
  <c r="OK532" i="87"/>
  <c r="OG532" i="87"/>
  <c r="NY532" i="87"/>
  <c r="OE532" i="87"/>
  <c r="NZ532" i="87"/>
  <c r="OA532" i="87"/>
  <c r="MW181" i="87"/>
  <c r="NZ5" i="87"/>
  <c r="ON5" i="87"/>
  <c r="OO5" i="87" s="1"/>
  <c r="OH5" i="87"/>
  <c r="OR5" i="87" s="1"/>
  <c r="OF5" i="87"/>
  <c r="NY5" i="87"/>
  <c r="OA5" i="87" s="1"/>
  <c r="OE5" i="87"/>
  <c r="OG5" i="87" s="1"/>
  <c r="NZ85" i="87"/>
  <c r="OH85" i="87"/>
  <c r="OR85" i="87" s="1"/>
  <c r="ON85" i="87"/>
  <c r="OO85" i="87" s="1"/>
  <c r="OE85" i="87"/>
  <c r="OG85" i="87" s="1"/>
  <c r="OF85" i="87"/>
  <c r="NY85" i="87"/>
  <c r="OA85" i="87" s="1"/>
  <c r="NZ181" i="87"/>
  <c r="OH181" i="87"/>
  <c r="ON181" i="87"/>
  <c r="OO181" i="87" s="1"/>
  <c r="OE181" i="87"/>
  <c r="OG181" i="87" s="1"/>
  <c r="NY181" i="87"/>
  <c r="OA181" i="87" s="1"/>
  <c r="OF181" i="87"/>
  <c r="NZ229" i="87"/>
  <c r="OH229" i="87"/>
  <c r="OR229" i="87" s="1"/>
  <c r="ON229" i="87"/>
  <c r="OO229" i="87" s="1"/>
  <c r="OI229" i="87"/>
  <c r="OF229" i="87"/>
  <c r="OE229" i="87"/>
  <c r="OG229" i="87" s="1"/>
  <c r="NY229" i="87"/>
  <c r="OA229" i="87" s="1"/>
  <c r="ON301" i="87"/>
  <c r="OO301" i="87" s="1"/>
  <c r="NZ301" i="87"/>
  <c r="NY301" i="87"/>
  <c r="OH301" i="87"/>
  <c r="OJ301" i="87" s="1"/>
  <c r="OF301" i="87"/>
  <c r="OE301" i="87"/>
  <c r="OG301" i="87" s="1"/>
  <c r="OA301" i="87"/>
  <c r="NZ341" i="87"/>
  <c r="OH341" i="87"/>
  <c r="OR341" i="87" s="1"/>
  <c r="ON341" i="87"/>
  <c r="OO341" i="87" s="1"/>
  <c r="OE341" i="87"/>
  <c r="OG341" i="87" s="1"/>
  <c r="OF341" i="87"/>
  <c r="NY341" i="87"/>
  <c r="NZ373" i="87"/>
  <c r="OH373" i="87"/>
  <c r="OJ373" i="87" s="1"/>
  <c r="ON373" i="87"/>
  <c r="OO373" i="87" s="1"/>
  <c r="OE373" i="87"/>
  <c r="OG373" i="87" s="1"/>
  <c r="OF373" i="87"/>
  <c r="NY373" i="87"/>
  <c r="OA373" i="87" s="1"/>
  <c r="ON477" i="87"/>
  <c r="OO477" i="87" s="1"/>
  <c r="NZ477" i="87"/>
  <c r="NY477" i="87"/>
  <c r="OH477" i="87"/>
  <c r="OI477" i="87" s="1"/>
  <c r="OF477" i="87"/>
  <c r="NZ501" i="87"/>
  <c r="OO501" i="87"/>
  <c r="OH501" i="87"/>
  <c r="OR501" i="87" s="1"/>
  <c r="ON501" i="87"/>
  <c r="OE501" i="87"/>
  <c r="OG501" i="87" s="1"/>
  <c r="NY501" i="87"/>
  <c r="OA501" i="87" s="1"/>
  <c r="OF501" i="87"/>
  <c r="OO52" i="87"/>
  <c r="OK52" i="87"/>
  <c r="OJ52" i="87"/>
  <c r="OH52" i="87"/>
  <c r="OR52" i="87" s="1"/>
  <c r="OF52" i="87"/>
  <c r="OI52" i="87"/>
  <c r="ON52" i="87"/>
  <c r="OG52" i="87"/>
  <c r="NZ52" i="87"/>
  <c r="OA52" i="87"/>
  <c r="OL52" i="87"/>
  <c r="OE52" i="87"/>
  <c r="NY52" i="87"/>
  <c r="OO96" i="87"/>
  <c r="OK96" i="87"/>
  <c r="OJ96" i="87"/>
  <c r="OH96" i="87"/>
  <c r="OR96" i="87" s="1"/>
  <c r="OF96" i="87"/>
  <c r="OL96" i="87"/>
  <c r="OG96" i="87"/>
  <c r="ON96" i="87"/>
  <c r="OI96" i="87"/>
  <c r="OE96" i="87"/>
  <c r="NY96" i="87"/>
  <c r="NZ96" i="87"/>
  <c r="OA96" i="87"/>
  <c r="ON147" i="87"/>
  <c r="NY147" i="87"/>
  <c r="OA147" i="87" s="1"/>
  <c r="OF147" i="87"/>
  <c r="OE147" i="87"/>
  <c r="OG147" i="87" s="1"/>
  <c r="OH147" i="87"/>
  <c r="OR147" i="87" s="1"/>
  <c r="OO147" i="87"/>
  <c r="NZ147" i="87"/>
  <c r="OO183" i="87"/>
  <c r="OL183" i="87"/>
  <c r="OK183" i="87"/>
  <c r="OA183" i="87"/>
  <c r="NY183" i="87"/>
  <c r="ON183" i="87"/>
  <c r="OE183" i="87"/>
  <c r="NZ183" i="87"/>
  <c r="OI183" i="87"/>
  <c r="OH183" i="87"/>
  <c r="OR183" i="87" s="1"/>
  <c r="OF183" i="87"/>
  <c r="OG183" i="87"/>
  <c r="OJ183" i="87"/>
  <c r="NY239" i="87"/>
  <c r="OA239" i="87" s="1"/>
  <c r="OH239" i="87"/>
  <c r="OF239" i="87"/>
  <c r="OG239" i="87" s="1"/>
  <c r="ON239" i="87"/>
  <c r="OO239" i="87" s="1"/>
  <c r="OE239" i="87"/>
  <c r="NZ239" i="87"/>
  <c r="OD252" i="87" a="1"/>
  <c r="OD252" i="87" s="1"/>
  <c r="NV252" i="87" a="1"/>
  <c r="NV252" i="87" s="1"/>
  <c r="NU252" i="87"/>
  <c r="NW252" i="87" a="1"/>
  <c r="NW252" i="87" s="1"/>
  <c r="NT252" i="87"/>
  <c r="NS252" i="87"/>
  <c r="NQ252" i="87"/>
  <c r="NM252" i="87"/>
  <c r="OC252" i="87" a="1"/>
  <c r="OC252" i="87" s="1"/>
  <c r="OB252" i="87" a="1"/>
  <c r="OB252" i="87" s="1"/>
  <c r="NX252" i="87" a="1"/>
  <c r="NX252" i="87" s="1"/>
  <c r="NR252" i="87"/>
  <c r="ON275" i="87"/>
  <c r="OO275" i="87" s="1"/>
  <c r="NY275" i="87"/>
  <c r="OA275" i="87" s="1"/>
  <c r="OL275" i="87"/>
  <c r="OS275" i="87" s="1"/>
  <c r="OF275" i="87"/>
  <c r="OE275" i="87"/>
  <c r="OG275" i="87" s="1"/>
  <c r="OH275" i="87"/>
  <c r="OR275" i="87" s="1"/>
  <c r="NZ275" i="87"/>
  <c r="OA303" i="87"/>
  <c r="NY303" i="87"/>
  <c r="OL303" i="87"/>
  <c r="OI303" i="87"/>
  <c r="OH303" i="87"/>
  <c r="OR303" i="87" s="1"/>
  <c r="ON303" i="87"/>
  <c r="OK303" i="87"/>
  <c r="OF303" i="87"/>
  <c r="OJ303" i="87"/>
  <c r="OE303" i="87"/>
  <c r="OO303" i="87"/>
  <c r="NZ303" i="87"/>
  <c r="OG303" i="87"/>
  <c r="OO356" i="87"/>
  <c r="OJ356" i="87"/>
  <c r="OH356" i="87"/>
  <c r="OR356" i="87" s="1"/>
  <c r="OF356" i="87"/>
  <c r="OI356" i="87"/>
  <c r="OL356" i="87"/>
  <c r="ON356" i="87"/>
  <c r="OK356" i="87"/>
  <c r="OE356" i="87"/>
  <c r="OA356" i="87"/>
  <c r="NZ356" i="87"/>
  <c r="OG356" i="87"/>
  <c r="NY356" i="87"/>
  <c r="OD368" i="87" a="1"/>
  <c r="OD368" i="87" s="1"/>
  <c r="NX368" i="87" a="1"/>
  <c r="NX368" i="87" s="1"/>
  <c r="NU368" i="87"/>
  <c r="OB368" i="87" a="1"/>
  <c r="OB368" i="87" s="1"/>
  <c r="NV368" i="87" a="1"/>
  <c r="NV368" i="87" s="1"/>
  <c r="NW368" i="87" a="1"/>
  <c r="NW368" i="87" s="1"/>
  <c r="NS368" i="87"/>
  <c r="NQ368" i="87"/>
  <c r="NM368" i="87"/>
  <c r="NR368" i="87"/>
  <c r="OC368" i="87" a="1"/>
  <c r="OC368" i="87" s="1"/>
  <c r="NT368" i="87"/>
  <c r="NY407" i="87"/>
  <c r="OE407" i="87"/>
  <c r="OG407" i="87" s="1"/>
  <c r="NZ407" i="87"/>
  <c r="ON407" i="87"/>
  <c r="OO407" i="87" s="1"/>
  <c r="OH407" i="87"/>
  <c r="OF407" i="87"/>
  <c r="ON435" i="87"/>
  <c r="NY435" i="87"/>
  <c r="OA435" i="87" s="1"/>
  <c r="OE435" i="87"/>
  <c r="OG435" i="87" s="1"/>
  <c r="OO435" i="87"/>
  <c r="OF435" i="87"/>
  <c r="NZ435" i="87"/>
  <c r="OH435" i="87"/>
  <c r="OK435" i="87" s="1"/>
  <c r="OO440" i="87"/>
  <c r="ON440" i="87"/>
  <c r="OJ440" i="87"/>
  <c r="OH440" i="87"/>
  <c r="OR440" i="87" s="1"/>
  <c r="OF440" i="87"/>
  <c r="OK440" i="87"/>
  <c r="NY440" i="87"/>
  <c r="OL440" i="87"/>
  <c r="OG440" i="87"/>
  <c r="OA440" i="87"/>
  <c r="OI440" i="87"/>
  <c r="NZ440" i="87"/>
  <c r="OE440" i="87"/>
  <c r="OO448" i="87"/>
  <c r="OJ448" i="87"/>
  <c r="OH448" i="87"/>
  <c r="OR448" i="87" s="1"/>
  <c r="OF448" i="87"/>
  <c r="OG448" i="87"/>
  <c r="OL448" i="87"/>
  <c r="OK448" i="87"/>
  <c r="OE448" i="87"/>
  <c r="OI448" i="87"/>
  <c r="OA448" i="87"/>
  <c r="ON448" i="87"/>
  <c r="NY448" i="87"/>
  <c r="NZ448" i="87"/>
  <c r="OO503" i="87"/>
  <c r="NY503" i="87"/>
  <c r="OA503" i="87" s="1"/>
  <c r="ON503" i="87"/>
  <c r="OE503" i="87"/>
  <c r="NZ503" i="87"/>
  <c r="OH503" i="87"/>
  <c r="OF503" i="87"/>
  <c r="OG503" i="87"/>
  <c r="MW33" i="87"/>
  <c r="MW113" i="87"/>
  <c r="MW321" i="87"/>
  <c r="OK119" i="87"/>
  <c r="NY119" i="87"/>
  <c r="OA119" i="87" s="1"/>
  <c r="ON119" i="87"/>
  <c r="OO119" i="87" s="1"/>
  <c r="OE119" i="87"/>
  <c r="OG119" i="87" s="1"/>
  <c r="NZ119" i="87"/>
  <c r="OH119" i="87"/>
  <c r="OR119" i="87" s="1"/>
  <c r="OF119" i="87"/>
  <c r="OJ119" i="87"/>
  <c r="OA155" i="87"/>
  <c r="NY155" i="87"/>
  <c r="ON155" i="87"/>
  <c r="OK155" i="87"/>
  <c r="OG155" i="87"/>
  <c r="OF155" i="87"/>
  <c r="OO155" i="87"/>
  <c r="OJ155" i="87"/>
  <c r="OL155" i="87"/>
  <c r="OI155" i="87"/>
  <c r="OH155" i="87"/>
  <c r="OR155" i="87" s="1"/>
  <c r="NZ155" i="87"/>
  <c r="OE155" i="87"/>
  <c r="ON179" i="87"/>
  <c r="OA179" i="87"/>
  <c r="NY179" i="87"/>
  <c r="OJ179" i="87"/>
  <c r="OL179" i="87"/>
  <c r="OE179" i="87"/>
  <c r="OO179" i="87"/>
  <c r="OK179" i="87"/>
  <c r="OF179" i="87"/>
  <c r="NZ179" i="87"/>
  <c r="OI179" i="87"/>
  <c r="OH179" i="87"/>
  <c r="OR179" i="87" s="1"/>
  <c r="OG179" i="87"/>
  <c r="OO188" i="87"/>
  <c r="OH188" i="87"/>
  <c r="OR188" i="87" s="1"/>
  <c r="OF188" i="87"/>
  <c r="OE188" i="87"/>
  <c r="NZ188" i="87"/>
  <c r="OI188" i="87"/>
  <c r="ON188" i="87"/>
  <c r="OG188" i="87"/>
  <c r="NY188" i="87"/>
  <c r="OA188" i="87" s="1"/>
  <c r="ON264" i="87"/>
  <c r="OO264" i="87" s="1"/>
  <c r="OH264" i="87"/>
  <c r="OR264" i="87" s="1"/>
  <c r="OF264" i="87"/>
  <c r="NY264" i="87"/>
  <c r="OA264" i="87" s="1"/>
  <c r="OE264" i="87"/>
  <c r="OG264" i="87" s="1"/>
  <c r="NZ264" i="87"/>
  <c r="OO296" i="87"/>
  <c r="ON296" i="87"/>
  <c r="OJ296" i="87"/>
  <c r="OH296" i="87"/>
  <c r="OR296" i="87" s="1"/>
  <c r="OF296" i="87"/>
  <c r="OL296" i="87"/>
  <c r="OK296" i="87"/>
  <c r="NY296" i="87"/>
  <c r="OE296" i="87"/>
  <c r="OI296" i="87"/>
  <c r="OG296" i="87"/>
  <c r="OA296" i="87"/>
  <c r="NZ296" i="87"/>
  <c r="OH324" i="87"/>
  <c r="OF324" i="87"/>
  <c r="OG324" i="87" s="1"/>
  <c r="OK324" i="87"/>
  <c r="ON324" i="87"/>
  <c r="OO324" i="87" s="1"/>
  <c r="OE324" i="87"/>
  <c r="NY324" i="87"/>
  <c r="NZ324" i="87"/>
  <c r="OO332" i="87"/>
  <c r="OL332" i="87"/>
  <c r="OJ332" i="87"/>
  <c r="OH332" i="87"/>
  <c r="OR332" i="87" s="1"/>
  <c r="OF332" i="87"/>
  <c r="ON332" i="87"/>
  <c r="OE332" i="87"/>
  <c r="OA332" i="87"/>
  <c r="NZ332" i="87"/>
  <c r="OI332" i="87"/>
  <c r="NY332" i="87"/>
  <c r="OK332" i="87"/>
  <c r="OG332" i="87"/>
  <c r="OA347" i="87"/>
  <c r="NY347" i="87"/>
  <c r="ON347" i="87"/>
  <c r="OG347" i="87"/>
  <c r="OF347" i="87"/>
  <c r="OO347" i="87"/>
  <c r="OK347" i="87"/>
  <c r="OJ347" i="87"/>
  <c r="OI347" i="87"/>
  <c r="OL347" i="87"/>
  <c r="OH347" i="87"/>
  <c r="OR347" i="87" s="1"/>
  <c r="NZ347" i="87"/>
  <c r="OE347" i="87"/>
  <c r="OH380" i="87"/>
  <c r="OF380" i="87"/>
  <c r="OE380" i="87"/>
  <c r="OG380" i="87" s="1"/>
  <c r="NZ380" i="87"/>
  <c r="ON380" i="87"/>
  <c r="OO380" i="87" s="1"/>
  <c r="NY380" i="87"/>
  <c r="OA380" i="87" s="1"/>
  <c r="OO519" i="87"/>
  <c r="OL519" i="87"/>
  <c r="OA519" i="87"/>
  <c r="NY519" i="87"/>
  <c r="OE519" i="87"/>
  <c r="NZ519" i="87"/>
  <c r="OI519" i="87"/>
  <c r="OH519" i="87"/>
  <c r="OR519" i="87" s="1"/>
  <c r="OG519" i="87"/>
  <c r="OK519" i="87"/>
  <c r="OJ519" i="87"/>
  <c r="ON519" i="87"/>
  <c r="OF519" i="87"/>
  <c r="MW173" i="87"/>
  <c r="OK14" i="87"/>
  <c r="OL14" i="87"/>
  <c r="OI30" i="87"/>
  <c r="NZ54" i="87"/>
  <c r="OJ54" i="87"/>
  <c r="OJ70" i="87"/>
  <c r="OK70" i="87"/>
  <c r="OL70" i="87"/>
  <c r="OS70" i="87" s="1"/>
  <c r="OE126" i="87"/>
  <c r="OG126" i="87" s="1"/>
  <c r="OK150" i="87"/>
  <c r="OI150" i="87"/>
  <c r="OJ166" i="87"/>
  <c r="OL166" i="87"/>
  <c r="NZ190" i="87"/>
  <c r="OJ222" i="87"/>
  <c r="OL222" i="87"/>
  <c r="OJ246" i="87"/>
  <c r="OF278" i="87"/>
  <c r="OJ294" i="87"/>
  <c r="OE350" i="87"/>
  <c r="OG350" i="87" s="1"/>
  <c r="OL350" i="87"/>
  <c r="NZ366" i="87"/>
  <c r="OI382" i="87"/>
  <c r="NZ462" i="87"/>
  <c r="OJ462" i="87"/>
  <c r="OK462" i="87"/>
  <c r="OF502" i="87"/>
  <c r="OK502" i="87"/>
  <c r="OH4" i="87"/>
  <c r="OR4" i="87" s="1"/>
  <c r="OF4" i="87"/>
  <c r="ON4" i="87"/>
  <c r="OO4" i="87" s="1"/>
  <c r="OE4" i="87"/>
  <c r="OA4" i="87"/>
  <c r="OG4" i="87"/>
  <c r="NZ4" i="87"/>
  <c r="NY4" i="87"/>
  <c r="NY87" i="87"/>
  <c r="OA87" i="87" s="1"/>
  <c r="OE87" i="87"/>
  <c r="OG87" i="87" s="1"/>
  <c r="NZ87" i="87"/>
  <c r="ON87" i="87"/>
  <c r="OO87" i="87" s="1"/>
  <c r="OH87" i="87"/>
  <c r="OL87" i="87" s="1"/>
  <c r="OF87" i="87"/>
  <c r="OO336" i="87"/>
  <c r="OJ336" i="87"/>
  <c r="OH336" i="87"/>
  <c r="OR336" i="87" s="1"/>
  <c r="OF336" i="87"/>
  <c r="OG336" i="87"/>
  <c r="ON336" i="87"/>
  <c r="OK336" i="87"/>
  <c r="OI336" i="87"/>
  <c r="NZ336" i="87"/>
  <c r="OA336" i="87"/>
  <c r="OL336" i="87"/>
  <c r="OE336" i="87"/>
  <c r="NY336" i="87"/>
  <c r="ON467" i="87"/>
  <c r="OA467" i="87"/>
  <c r="NY467" i="87"/>
  <c r="OL467" i="87"/>
  <c r="OK467" i="87"/>
  <c r="OJ467" i="87"/>
  <c r="OO467" i="87"/>
  <c r="OF467" i="87"/>
  <c r="OE467" i="87"/>
  <c r="OI467" i="87"/>
  <c r="OG467" i="87"/>
  <c r="OH467" i="87"/>
  <c r="OR467" i="87" s="1"/>
  <c r="NZ467" i="87"/>
  <c r="OO476" i="87"/>
  <c r="OL476" i="87"/>
  <c r="OJ476" i="87"/>
  <c r="OH476" i="87"/>
  <c r="OR476" i="87" s="1"/>
  <c r="OF476" i="87"/>
  <c r="OE476" i="87"/>
  <c r="OA476" i="87"/>
  <c r="NZ476" i="87"/>
  <c r="OI476" i="87"/>
  <c r="OG476" i="87"/>
  <c r="OK476" i="87"/>
  <c r="NY476" i="87"/>
  <c r="ON476" i="87"/>
  <c r="ON504" i="87"/>
  <c r="OO504" i="87" s="1"/>
  <c r="OH504" i="87"/>
  <c r="OR504" i="87" s="1"/>
  <c r="OF504" i="87"/>
  <c r="NY504" i="87"/>
  <c r="OE504" i="87"/>
  <c r="OG504" i="87" s="1"/>
  <c r="NZ504" i="87"/>
  <c r="ON515" i="87"/>
  <c r="OA515" i="87"/>
  <c r="NY515" i="87"/>
  <c r="OO515" i="87"/>
  <c r="OK515" i="87"/>
  <c r="OJ515" i="87"/>
  <c r="OG515" i="87"/>
  <c r="OH515" i="87"/>
  <c r="OR515" i="87" s="1"/>
  <c r="NZ515" i="87"/>
  <c r="OE515" i="87"/>
  <c r="OI515" i="87"/>
  <c r="OF515" i="87"/>
  <c r="OL515" i="87"/>
  <c r="OS515" i="87" s="1"/>
  <c r="PW37" i="87"/>
  <c r="PM37" i="87"/>
  <c r="PR37" i="87"/>
  <c r="PT37" i="87" s="1"/>
  <c r="PU37" i="87" s="1"/>
  <c r="PL37" i="87"/>
  <c r="PN37" i="87"/>
  <c r="PO37" i="87" s="1"/>
  <c r="PM294" i="87"/>
  <c r="PR294" i="87"/>
  <c r="PT294" i="87" s="1"/>
  <c r="PU294" i="87" s="1"/>
  <c r="PL294" i="87"/>
  <c r="PN294" i="87"/>
  <c r="PO294" i="87" s="1"/>
  <c r="PW294" i="87"/>
  <c r="PW301" i="87"/>
  <c r="PM301" i="87"/>
  <c r="PR301" i="87"/>
  <c r="PT301" i="87" s="1"/>
  <c r="PU301" i="87" s="1"/>
  <c r="PL301" i="87"/>
  <c r="PN301" i="87" s="1"/>
  <c r="PO301" i="87" s="1"/>
  <c r="PW93" i="87"/>
  <c r="PM93" i="87"/>
  <c r="PR93" i="87"/>
  <c r="PL93" i="87"/>
  <c r="PT93" i="87"/>
  <c r="PU93" i="87" s="1"/>
  <c r="PN93" i="87"/>
  <c r="PO93" i="87" s="1"/>
  <c r="PW261" i="87"/>
  <c r="PM261" i="87"/>
  <c r="PR261" i="87"/>
  <c r="PT261" i="87" s="1"/>
  <c r="PU261" i="87" s="1"/>
  <c r="PL261" i="87"/>
  <c r="PN261" i="87" s="1"/>
  <c r="PO261" i="87" s="1"/>
  <c r="PW357" i="87"/>
  <c r="PM357" i="87"/>
  <c r="PR357" i="87"/>
  <c r="PT357" i="87" s="1"/>
  <c r="PU357" i="87" s="1"/>
  <c r="PL357" i="87"/>
  <c r="PN357" i="87"/>
  <c r="PO357" i="87" s="1"/>
  <c r="PW397" i="87"/>
  <c r="PM397" i="87"/>
  <c r="PR397" i="87"/>
  <c r="PT397" i="87" s="1"/>
  <c r="PU397" i="87" s="1"/>
  <c r="PL397" i="87"/>
  <c r="PN397" i="87" s="1"/>
  <c r="PO397" i="87" s="1"/>
  <c r="NZ57" i="87"/>
  <c r="ON57" i="87"/>
  <c r="OO57" i="87" s="1"/>
  <c r="OH57" i="87"/>
  <c r="OR57" i="87" s="1"/>
  <c r="NY57" i="87"/>
  <c r="OA57" i="87" s="1"/>
  <c r="NZ145" i="87"/>
  <c r="OF145" i="87"/>
  <c r="OE145" i="87"/>
  <c r="OA145" i="87"/>
  <c r="ON145" i="87"/>
  <c r="OO145" i="87" s="1"/>
  <c r="OG145" i="87"/>
  <c r="OH145" i="87"/>
  <c r="OR145" i="87" s="1"/>
  <c r="NY145" i="87"/>
  <c r="OD180" i="87" a="1"/>
  <c r="OD180" i="87" s="1"/>
  <c r="NV180" i="87" a="1"/>
  <c r="NV180" i="87" s="1"/>
  <c r="NU180" i="87"/>
  <c r="OB180" i="87" a="1"/>
  <c r="OB180" i="87" s="1"/>
  <c r="NX180" i="87" a="1"/>
  <c r="NX180" i="87" s="1"/>
  <c r="OC180" i="87" a="1"/>
  <c r="OC180" i="87" s="1"/>
  <c r="NW180" i="87" a="1"/>
  <c r="NW180" i="87" s="1"/>
  <c r="NS180" i="87"/>
  <c r="NQ180" i="87"/>
  <c r="NM180" i="87"/>
  <c r="NT180" i="87"/>
  <c r="NR180" i="87"/>
  <c r="OO200" i="87"/>
  <c r="OK200" i="87"/>
  <c r="ON200" i="87"/>
  <c r="OJ200" i="87"/>
  <c r="OH200" i="87"/>
  <c r="OR200" i="87" s="1"/>
  <c r="OF200" i="87"/>
  <c r="NY200" i="87"/>
  <c r="OL200" i="87"/>
  <c r="OE200" i="87"/>
  <c r="OA200" i="87"/>
  <c r="OG200" i="87"/>
  <c r="OI200" i="87"/>
  <c r="NZ200" i="87"/>
  <c r="OO212" i="87"/>
  <c r="OK212" i="87"/>
  <c r="OJ212" i="87"/>
  <c r="OH212" i="87"/>
  <c r="OR212" i="87" s="1"/>
  <c r="OF212" i="87"/>
  <c r="ON212" i="87"/>
  <c r="OI212" i="87"/>
  <c r="OL212" i="87"/>
  <c r="OG212" i="87"/>
  <c r="NY212" i="87"/>
  <c r="OA212" i="87"/>
  <c r="NZ212" i="87"/>
  <c r="OE212" i="87"/>
  <c r="ON291" i="87"/>
  <c r="OA291" i="87"/>
  <c r="NY291" i="87"/>
  <c r="OK291" i="87"/>
  <c r="OJ291" i="87"/>
  <c r="OO291" i="87"/>
  <c r="OL291" i="87"/>
  <c r="OG291" i="87"/>
  <c r="OH291" i="87"/>
  <c r="OR291" i="87" s="1"/>
  <c r="NZ291" i="87"/>
  <c r="OE291" i="87"/>
  <c r="OF291" i="87"/>
  <c r="OI291" i="87"/>
  <c r="ON154" i="87"/>
  <c r="OI154" i="87"/>
  <c r="OE154" i="87"/>
  <c r="OG154" i="87" s="1"/>
  <c r="OH154" i="87"/>
  <c r="OR154" i="87" s="1"/>
  <c r="OO154" i="87"/>
  <c r="NY154" i="87"/>
  <c r="OA154" i="87" s="1"/>
  <c r="NZ154" i="87"/>
  <c r="ON250" i="87"/>
  <c r="OO250" i="87" s="1"/>
  <c r="OL250" i="87"/>
  <c r="OS250" i="87" s="1"/>
  <c r="OE250" i="87"/>
  <c r="OG250" i="87" s="1"/>
  <c r="OH250" i="87"/>
  <c r="OR250" i="87" s="1"/>
  <c r="OJ250" i="87"/>
  <c r="OF250" i="87"/>
  <c r="NZ250" i="87"/>
  <c r="NY250" i="87"/>
  <c r="OA250" i="87" s="1"/>
  <c r="ON338" i="87"/>
  <c r="OO338" i="87" s="1"/>
  <c r="OE338" i="87"/>
  <c r="OG338" i="87" s="1"/>
  <c r="NZ338" i="87"/>
  <c r="NY338" i="87"/>
  <c r="OH338" i="87"/>
  <c r="OR338" i="87" s="1"/>
  <c r="OF338" i="87"/>
  <c r="ON410" i="87"/>
  <c r="OE410" i="87"/>
  <c r="OG410" i="87" s="1"/>
  <c r="OH410" i="87"/>
  <c r="OI410" i="87" s="1"/>
  <c r="OO410" i="87"/>
  <c r="OF410" i="87"/>
  <c r="NZ410" i="87"/>
  <c r="ON466" i="87"/>
  <c r="OO466" i="87"/>
  <c r="OE466" i="87"/>
  <c r="OG466" i="87" s="1"/>
  <c r="NZ466" i="87"/>
  <c r="NY466" i="87"/>
  <c r="OA466" i="87" s="1"/>
  <c r="OH466" i="87"/>
  <c r="OL466" i="87" s="1"/>
  <c r="OF466" i="87"/>
  <c r="ON522" i="87"/>
  <c r="OO522" i="87" s="1"/>
  <c r="OL522" i="87"/>
  <c r="OS522" i="87" s="1"/>
  <c r="OE522" i="87"/>
  <c r="OG522" i="87" s="1"/>
  <c r="OH522" i="87"/>
  <c r="OR522" i="87" s="1"/>
  <c r="OJ522" i="87"/>
  <c r="NZ522" i="87"/>
  <c r="NY522" i="87"/>
  <c r="OF522" i="87"/>
  <c r="ON538" i="87"/>
  <c r="OE538" i="87"/>
  <c r="OG538" i="87" s="1"/>
  <c r="OH538" i="87"/>
  <c r="OR538" i="87" s="1"/>
  <c r="OO538" i="87"/>
  <c r="OF538" i="87"/>
  <c r="NY538" i="87"/>
  <c r="NZ538" i="87"/>
  <c r="OA538" i="87"/>
  <c r="OO260" i="87"/>
  <c r="OJ260" i="87"/>
  <c r="OH260" i="87"/>
  <c r="OR260" i="87" s="1"/>
  <c r="OF260" i="87"/>
  <c r="OL260" i="87"/>
  <c r="OI260" i="87"/>
  <c r="ON260" i="87"/>
  <c r="OK260" i="87"/>
  <c r="OE260" i="87"/>
  <c r="OA260" i="87"/>
  <c r="NY260" i="87"/>
  <c r="OG260" i="87"/>
  <c r="NZ260" i="87"/>
  <c r="OC280" i="87" a="1"/>
  <c r="OC280" i="87" s="1"/>
  <c r="NX280" i="87" a="1"/>
  <c r="NX280" i="87" s="1"/>
  <c r="NU280" i="87"/>
  <c r="OD280" i="87" a="1"/>
  <c r="OD280" i="87" s="1"/>
  <c r="NV280" i="87" a="1"/>
  <c r="NV280" i="87" s="1"/>
  <c r="NW280" i="87" a="1"/>
  <c r="NW280" i="87" s="1"/>
  <c r="NT280" i="87"/>
  <c r="NS280" i="87"/>
  <c r="NQ280" i="87"/>
  <c r="NM280" i="87"/>
  <c r="OB280" i="87" a="1"/>
  <c r="OB280" i="87" s="1"/>
  <c r="NR280" i="87"/>
  <c r="OC316" i="87" a="1"/>
  <c r="OC316" i="87" s="1"/>
  <c r="NX316" i="87" a="1"/>
  <c r="NX316" i="87" s="1"/>
  <c r="OB316" i="87" a="1"/>
  <c r="OB316" i="87" s="1"/>
  <c r="NW316" i="87" a="1"/>
  <c r="NW316" i="87" s="1"/>
  <c r="NU316" i="87"/>
  <c r="NV316" i="87" a="1"/>
  <c r="NV316" i="87" s="1"/>
  <c r="OD316" i="87" a="1"/>
  <c r="OD316" i="87" s="1"/>
  <c r="NT316" i="87"/>
  <c r="NS316" i="87"/>
  <c r="NQ316" i="87"/>
  <c r="NM316" i="87"/>
  <c r="NR316" i="87"/>
  <c r="ON355" i="87"/>
  <c r="OA355" i="87"/>
  <c r="NY355" i="87"/>
  <c r="OK355" i="87"/>
  <c r="OJ355" i="87"/>
  <c r="OO355" i="87"/>
  <c r="OL355" i="87"/>
  <c r="OG355" i="87"/>
  <c r="OH355" i="87"/>
  <c r="OR355" i="87" s="1"/>
  <c r="OF355" i="87"/>
  <c r="OI355" i="87"/>
  <c r="OE355" i="87"/>
  <c r="NZ355" i="87"/>
  <c r="OC360" i="87" a="1"/>
  <c r="OC360" i="87" s="1"/>
  <c r="NV360" i="87" a="1"/>
  <c r="NV360" i="87" s="1"/>
  <c r="NU360" i="87"/>
  <c r="OD360" i="87" a="1"/>
  <c r="OD360" i="87" s="1"/>
  <c r="NW360" i="87" a="1"/>
  <c r="NW360" i="87" s="1"/>
  <c r="NX360" i="87" a="1"/>
  <c r="NX360" i="87" s="1"/>
  <c r="NT360" i="87"/>
  <c r="NS360" i="87"/>
  <c r="NQ360" i="87"/>
  <c r="NM360" i="87"/>
  <c r="NR360" i="87"/>
  <c r="OB360" i="87" a="1"/>
  <c r="OB360" i="87" s="1"/>
  <c r="OB415" i="87" a="1"/>
  <c r="OB415" i="87" s="1"/>
  <c r="NX415" i="87" a="1"/>
  <c r="NX415" i="87" s="1"/>
  <c r="OD415" i="87" a="1"/>
  <c r="OD415" i="87" s="1"/>
  <c r="NV415" i="87" a="1"/>
  <c r="NV415" i="87" s="1"/>
  <c r="OC415" i="87" a="1"/>
  <c r="OC415" i="87" s="1"/>
  <c r="NW415" i="87" a="1"/>
  <c r="NW415" i="87" s="1"/>
  <c r="NS415" i="87"/>
  <c r="NQ415" i="87"/>
  <c r="NM415" i="87"/>
  <c r="NT415" i="87"/>
  <c r="NR415" i="87"/>
  <c r="NU415" i="87"/>
  <c r="OO492" i="87"/>
  <c r="OL492" i="87"/>
  <c r="OJ492" i="87"/>
  <c r="OH492" i="87"/>
  <c r="OR492" i="87" s="1"/>
  <c r="OF492" i="87"/>
  <c r="OE492" i="87"/>
  <c r="OA492" i="87"/>
  <c r="NZ492" i="87"/>
  <c r="ON492" i="87"/>
  <c r="OI492" i="87"/>
  <c r="NY492" i="87"/>
  <c r="OK492" i="87"/>
  <c r="OG492" i="87"/>
  <c r="OO500" i="87"/>
  <c r="OJ500" i="87"/>
  <c r="OH500" i="87"/>
  <c r="OR500" i="87" s="1"/>
  <c r="OF500" i="87"/>
  <c r="OI500" i="87"/>
  <c r="ON500" i="87"/>
  <c r="OG500" i="87"/>
  <c r="OK500" i="87"/>
  <c r="NZ500" i="87"/>
  <c r="OL500" i="87"/>
  <c r="OE500" i="87"/>
  <c r="OA500" i="87"/>
  <c r="NY500" i="87"/>
  <c r="ON365" i="87"/>
  <c r="OO365" i="87" s="1"/>
  <c r="NZ365" i="87"/>
  <c r="OK365" i="87"/>
  <c r="NY365" i="87"/>
  <c r="OH365" i="87"/>
  <c r="OR365" i="87" s="1"/>
  <c r="OF365" i="87"/>
  <c r="OL365" i="87"/>
  <c r="OS365" i="87" s="1"/>
  <c r="OI365" i="87"/>
  <c r="OE365" i="87"/>
  <c r="OG365" i="87" s="1"/>
  <c r="OO352" i="87"/>
  <c r="OJ352" i="87"/>
  <c r="OH352" i="87"/>
  <c r="OR352" i="87" s="1"/>
  <c r="OF352" i="87"/>
  <c r="OL352" i="87"/>
  <c r="OG352" i="87"/>
  <c r="OK352" i="87"/>
  <c r="ON352" i="87"/>
  <c r="OI352" i="87"/>
  <c r="OE352" i="87"/>
  <c r="NY352" i="87"/>
  <c r="OA352" i="87"/>
  <c r="NZ352" i="87"/>
  <c r="OB396" i="87" a="1"/>
  <c r="OB396" i="87" s="1"/>
  <c r="NV396" i="87" a="1"/>
  <c r="NV396" i="87" s="1"/>
  <c r="OD396" i="87" a="1"/>
  <c r="OD396" i="87" s="1"/>
  <c r="NU396" i="87"/>
  <c r="OC396" i="87" a="1"/>
  <c r="OC396" i="87" s="1"/>
  <c r="NW396" i="87" a="1"/>
  <c r="NW396" i="87" s="1"/>
  <c r="NT396" i="87"/>
  <c r="NS396" i="87"/>
  <c r="NQ396" i="87"/>
  <c r="NM396" i="87"/>
  <c r="NX396" i="87" a="1"/>
  <c r="NX396" i="87" s="1"/>
  <c r="NR396" i="87"/>
  <c r="OH124" i="87"/>
  <c r="OK124" i="87" s="1"/>
  <c r="OF124" i="87"/>
  <c r="OE124" i="87"/>
  <c r="OG124" i="87" s="1"/>
  <c r="NZ124" i="87"/>
  <c r="OI124" i="87"/>
  <c r="ON124" i="87"/>
  <c r="OO124" i="87" s="1"/>
  <c r="NY124" i="87"/>
  <c r="NY219" i="87"/>
  <c r="OA219" i="87" s="1"/>
  <c r="ON219" i="87"/>
  <c r="OO219" i="87" s="1"/>
  <c r="OF219" i="87"/>
  <c r="OH219" i="87"/>
  <c r="OR219" i="87" s="1"/>
  <c r="OE219" i="87"/>
  <c r="OG219" i="87" s="1"/>
  <c r="NZ219" i="87"/>
  <c r="OO304" i="87"/>
  <c r="OJ304" i="87"/>
  <c r="OH304" i="87"/>
  <c r="OR304" i="87" s="1"/>
  <c r="OF304" i="87"/>
  <c r="ON304" i="87"/>
  <c r="OG304" i="87"/>
  <c r="OK304" i="87"/>
  <c r="OI304" i="87"/>
  <c r="OL304" i="87"/>
  <c r="NY304" i="87"/>
  <c r="OE304" i="87"/>
  <c r="NZ304" i="87"/>
  <c r="OA304" i="87"/>
  <c r="OO391" i="87"/>
  <c r="OL391" i="87"/>
  <c r="OA391" i="87"/>
  <c r="NY391" i="87"/>
  <c r="OE391" i="87"/>
  <c r="NZ391" i="87"/>
  <c r="OI391" i="87"/>
  <c r="OH391" i="87"/>
  <c r="OR391" i="87" s="1"/>
  <c r="OG391" i="87"/>
  <c r="OK391" i="87"/>
  <c r="ON391" i="87"/>
  <c r="OJ391" i="87"/>
  <c r="OF391" i="87"/>
  <c r="OO404" i="87"/>
  <c r="OJ404" i="87"/>
  <c r="OH404" i="87"/>
  <c r="OR404" i="87" s="1"/>
  <c r="OF404" i="87"/>
  <c r="ON404" i="87"/>
  <c r="OI404" i="87"/>
  <c r="OL404" i="87"/>
  <c r="OK404" i="87"/>
  <c r="OG404" i="87"/>
  <c r="NY404" i="87"/>
  <c r="NZ404" i="87"/>
  <c r="OE404" i="87"/>
  <c r="OA404" i="87"/>
  <c r="OO472" i="87"/>
  <c r="ON472" i="87"/>
  <c r="OH472" i="87"/>
  <c r="OI472" i="87" s="1"/>
  <c r="OF472" i="87"/>
  <c r="NY472" i="87"/>
  <c r="OA472" i="87" s="1"/>
  <c r="NZ472" i="87"/>
  <c r="OE472" i="87"/>
  <c r="OG472" i="87" s="1"/>
  <c r="OF70" i="87"/>
  <c r="OG70" i="87" s="1"/>
  <c r="OL246" i="87"/>
  <c r="OH32" i="87"/>
  <c r="OF32" i="87"/>
  <c r="OG32" i="87"/>
  <c r="ON32" i="87"/>
  <c r="OO32" i="87" s="1"/>
  <c r="OI32" i="87"/>
  <c r="OE32" i="87"/>
  <c r="NY32" i="87"/>
  <c r="OA32" i="87" s="1"/>
  <c r="NZ32" i="87"/>
  <c r="PW256" i="87"/>
  <c r="PR256" i="87"/>
  <c r="PT256" i="87" s="1"/>
  <c r="PL256" i="87"/>
  <c r="PN256" i="87" s="1"/>
  <c r="PO256" i="87" s="1"/>
  <c r="PM256" i="87"/>
  <c r="PU256" i="87"/>
  <c r="PR60" i="87"/>
  <c r="PT60" i="87" s="1"/>
  <c r="PU60" i="87" s="1"/>
  <c r="PW122" i="87"/>
  <c r="PM122" i="87"/>
  <c r="PR122" i="87"/>
  <c r="PT122" i="87" s="1"/>
  <c r="PU122" i="87" s="1"/>
  <c r="PL122" i="87"/>
  <c r="PN122" i="87" s="1"/>
  <c r="PO122" i="87" s="1"/>
  <c r="PS145" i="87"/>
  <c r="PR195" i="87"/>
  <c r="PT195" i="87" s="1"/>
  <c r="PU195" i="87" s="1"/>
  <c r="PR219" i="87"/>
  <c r="PT219" i="87" s="1"/>
  <c r="PU219" i="87" s="1"/>
  <c r="PR475" i="87"/>
  <c r="PT475" i="87" s="1"/>
  <c r="PU475" i="87" s="1"/>
  <c r="PW322" i="87"/>
  <c r="PM322" i="87"/>
  <c r="PT322" i="87"/>
  <c r="PU322" i="87" s="1"/>
  <c r="PL322" i="87"/>
  <c r="PN322" i="87" s="1"/>
  <c r="PO322" i="87" s="1"/>
  <c r="PR322" i="87"/>
  <c r="PW378" i="87"/>
  <c r="PM378" i="87"/>
  <c r="PR378" i="87"/>
  <c r="PT378" i="87" s="1"/>
  <c r="PU378" i="87" s="1"/>
  <c r="PL378" i="87"/>
  <c r="PN378" i="87" s="1"/>
  <c r="PO378" i="87" s="1"/>
  <c r="PM462" i="87"/>
  <c r="PW462" i="87"/>
  <c r="PR462" i="87"/>
  <c r="PT462" i="87" s="1"/>
  <c r="PU462" i="87" s="1"/>
  <c r="PL462" i="87"/>
  <c r="PN462" i="87" s="1"/>
  <c r="PO462" i="87" s="1"/>
  <c r="PW538" i="87"/>
  <c r="PM538" i="87"/>
  <c r="PR538" i="87"/>
  <c r="PT538" i="87" s="1"/>
  <c r="PU538" i="87" s="1"/>
  <c r="PL538" i="87"/>
  <c r="PN538" i="87" s="1"/>
  <c r="PO538" i="87" s="1"/>
  <c r="PL297" i="87"/>
  <c r="PN297" i="87" s="1"/>
  <c r="PO297" i="87" s="1"/>
  <c r="NZ41" i="87"/>
  <c r="ON41" i="87"/>
  <c r="OO41" i="87" s="1"/>
  <c r="OL41" i="87"/>
  <c r="OF41" i="87"/>
  <c r="NY41" i="87"/>
  <c r="OA41" i="87" s="1"/>
  <c r="OH41" i="87"/>
  <c r="OR41" i="87" s="1"/>
  <c r="OK41" i="87"/>
  <c r="OE41" i="87"/>
  <c r="OG41" i="87" s="1"/>
  <c r="NZ169" i="87"/>
  <c r="ON169" i="87"/>
  <c r="OO169" i="87"/>
  <c r="OF169" i="87"/>
  <c r="NY169" i="87"/>
  <c r="OA169" i="87" s="1"/>
  <c r="OH169" i="87"/>
  <c r="OR169" i="87" s="1"/>
  <c r="OE169" i="87"/>
  <c r="OG169" i="87" s="1"/>
  <c r="NZ225" i="87"/>
  <c r="ON225" i="87"/>
  <c r="OO225" i="87" s="1"/>
  <c r="OF225" i="87"/>
  <c r="OE225" i="87"/>
  <c r="OG225" i="87" s="1"/>
  <c r="OH225" i="87"/>
  <c r="OR225" i="87" s="1"/>
  <c r="NY225" i="87"/>
  <c r="OA225" i="87" s="1"/>
  <c r="NZ265" i="87"/>
  <c r="ON265" i="87"/>
  <c r="OO265" i="87"/>
  <c r="OF265" i="87"/>
  <c r="NY265" i="87"/>
  <c r="OA265" i="87" s="1"/>
  <c r="OE265" i="87"/>
  <c r="OG265" i="87" s="1"/>
  <c r="OH265" i="87"/>
  <c r="OR265" i="87" s="1"/>
  <c r="NZ305" i="87"/>
  <c r="OH305" i="87"/>
  <c r="OL305" i="87" s="1"/>
  <c r="OS305" i="87" s="1"/>
  <c r="NY305" i="87"/>
  <c r="ON305" i="87"/>
  <c r="OO305" i="87" s="1"/>
  <c r="NZ393" i="87"/>
  <c r="ON393" i="87"/>
  <c r="OO393" i="87" s="1"/>
  <c r="OF393" i="87"/>
  <c r="OE393" i="87"/>
  <c r="NY393" i="87"/>
  <c r="OH393" i="87"/>
  <c r="NZ433" i="87"/>
  <c r="OF433" i="87"/>
  <c r="OE433" i="87"/>
  <c r="OG433" i="87" s="1"/>
  <c r="OH433" i="87"/>
  <c r="OR433" i="87" s="1"/>
  <c r="ON433" i="87"/>
  <c r="OO433" i="87" s="1"/>
  <c r="NY433" i="87"/>
  <c r="OA433" i="87" s="1"/>
  <c r="NZ521" i="87"/>
  <c r="ON521" i="87"/>
  <c r="OO521" i="87" s="1"/>
  <c r="OF521" i="87"/>
  <c r="OH521" i="87"/>
  <c r="OR521" i="87" s="1"/>
  <c r="NY521" i="87"/>
  <c r="OA521" i="87" s="1"/>
  <c r="OE521" i="87"/>
  <c r="OG521" i="87" s="1"/>
  <c r="NZ537" i="87"/>
  <c r="OO537" i="87"/>
  <c r="ON537" i="87"/>
  <c r="OH537" i="87"/>
  <c r="OR537" i="87" s="1"/>
  <c r="OE537" i="87"/>
  <c r="OF537" i="87"/>
  <c r="NY537" i="87"/>
  <c r="OA537" i="87" s="1"/>
  <c r="ON35" i="87"/>
  <c r="OA35" i="87"/>
  <c r="NY35" i="87"/>
  <c r="OK35" i="87"/>
  <c r="OJ35" i="87"/>
  <c r="OO35" i="87"/>
  <c r="OL35" i="87"/>
  <c r="OG35" i="87"/>
  <c r="OH35" i="87"/>
  <c r="OR35" i="87" s="1"/>
  <c r="NZ35" i="87"/>
  <c r="OE35" i="87"/>
  <c r="OF35" i="87"/>
  <c r="OI35" i="87"/>
  <c r="OB60" i="87" a="1"/>
  <c r="OB60" i="87" s="1"/>
  <c r="NU60" i="87"/>
  <c r="OD60" i="87" a="1"/>
  <c r="OD60" i="87" s="1"/>
  <c r="NW60" i="87" a="1"/>
  <c r="NW60" i="87" s="1"/>
  <c r="NT60" i="87"/>
  <c r="NS60" i="87"/>
  <c r="NQ60" i="87"/>
  <c r="NM60" i="87"/>
  <c r="NX60" i="87" a="1"/>
  <c r="NX60" i="87" s="1"/>
  <c r="OC60" i="87" a="1"/>
  <c r="OC60" i="87" s="1"/>
  <c r="NV60" i="87" a="1"/>
  <c r="NV60" i="87" s="1"/>
  <c r="NR60" i="87"/>
  <c r="OB72" i="87" a="1"/>
  <c r="OB72" i="87" s="1"/>
  <c r="NW72" i="87" a="1"/>
  <c r="NW72" i="87" s="1"/>
  <c r="OC72" i="87" a="1"/>
  <c r="OC72" i="87" s="1"/>
  <c r="NU72" i="87"/>
  <c r="NV72" i="87" a="1"/>
  <c r="NV72" i="87" s="1"/>
  <c r="NT72" i="87"/>
  <c r="NS72" i="87"/>
  <c r="NQ72" i="87"/>
  <c r="NM72" i="87"/>
  <c r="OD72" i="87" a="1"/>
  <c r="OD72" i="87" s="1"/>
  <c r="NX72" i="87" a="1"/>
  <c r="NX72" i="87" s="1"/>
  <c r="NR72" i="87"/>
  <c r="OO103" i="87"/>
  <c r="OL103" i="87"/>
  <c r="OK103" i="87"/>
  <c r="OA103" i="87"/>
  <c r="NY103" i="87"/>
  <c r="OE103" i="87"/>
  <c r="NZ103" i="87"/>
  <c r="OI103" i="87"/>
  <c r="OH103" i="87"/>
  <c r="OR103" i="87" s="1"/>
  <c r="ON103" i="87"/>
  <c r="OG103" i="87"/>
  <c r="OF103" i="87"/>
  <c r="OJ103" i="87"/>
  <c r="OO120" i="87"/>
  <c r="OK120" i="87"/>
  <c r="ON120" i="87"/>
  <c r="OJ120" i="87"/>
  <c r="OH120" i="87"/>
  <c r="OR120" i="87" s="1"/>
  <c r="OF120" i="87"/>
  <c r="NY120" i="87"/>
  <c r="OL120" i="87"/>
  <c r="OG120" i="87"/>
  <c r="NZ120" i="87"/>
  <c r="OE120" i="87"/>
  <c r="OA120" i="87"/>
  <c r="OI120" i="87"/>
  <c r="OA143" i="87"/>
  <c r="NY143" i="87"/>
  <c r="OI143" i="87"/>
  <c r="OH143" i="87"/>
  <c r="OR143" i="87" s="1"/>
  <c r="OL143" i="87"/>
  <c r="ON143" i="87"/>
  <c r="OO143" i="87"/>
  <c r="OK143" i="87"/>
  <c r="OE143" i="87"/>
  <c r="OJ143" i="87"/>
  <c r="OF143" i="87"/>
  <c r="OG143" i="87"/>
  <c r="NZ143" i="87"/>
  <c r="OD151" i="87" a="1"/>
  <c r="OD151" i="87" s="1"/>
  <c r="NX151" i="87" a="1"/>
  <c r="NX151" i="87" s="1"/>
  <c r="OB151" i="87" a="1"/>
  <c r="OB151" i="87" s="1"/>
  <c r="NW151" i="87" a="1"/>
  <c r="NW151" i="87" s="1"/>
  <c r="NV151" i="87" a="1"/>
  <c r="NV151" i="87" s="1"/>
  <c r="NT151" i="87"/>
  <c r="NS151" i="87"/>
  <c r="NQ151" i="87"/>
  <c r="NM151" i="87"/>
  <c r="NU151" i="87"/>
  <c r="NR151" i="87"/>
  <c r="OC151" i="87" a="1"/>
  <c r="OC151" i="87" s="1"/>
  <c r="OD164" i="87" a="1"/>
  <c r="OD164" i="87" s="1"/>
  <c r="NW164" i="87" a="1"/>
  <c r="NW164" i="87" s="1"/>
  <c r="NX164" i="87" a="1"/>
  <c r="NX164" i="87" s="1"/>
  <c r="NU164" i="87"/>
  <c r="NS164" i="87"/>
  <c r="NQ164" i="87"/>
  <c r="NM164" i="87"/>
  <c r="OC164" i="87" a="1"/>
  <c r="OC164" i="87" s="1"/>
  <c r="NT164" i="87"/>
  <c r="OB164" i="87" a="1"/>
  <c r="OB164" i="87" s="1"/>
  <c r="NV164" i="87" a="1"/>
  <c r="NV164" i="87" s="1"/>
  <c r="NR164" i="87"/>
  <c r="OA191" i="87"/>
  <c r="NY191" i="87"/>
  <c r="ON191" i="87"/>
  <c r="OK191" i="87"/>
  <c r="OI191" i="87"/>
  <c r="OH191" i="87"/>
  <c r="OR191" i="87" s="1"/>
  <c r="OO191" i="87"/>
  <c r="OJ191" i="87"/>
  <c r="OL191" i="87"/>
  <c r="OG191" i="87"/>
  <c r="OE191" i="87"/>
  <c r="OF191" i="87"/>
  <c r="NZ191" i="87"/>
  <c r="OO216" i="87"/>
  <c r="OK216" i="87"/>
  <c r="ON216" i="87"/>
  <c r="OJ216" i="87"/>
  <c r="OH216" i="87"/>
  <c r="OR216" i="87" s="1"/>
  <c r="OF216" i="87"/>
  <c r="NY216" i="87"/>
  <c r="OG216" i="87"/>
  <c r="NZ216" i="87"/>
  <c r="OL216" i="87"/>
  <c r="OE216" i="87"/>
  <c r="OI216" i="87"/>
  <c r="OA216" i="87"/>
  <c r="OB227" i="87" a="1"/>
  <c r="OB227" i="87" s="1"/>
  <c r="NV227" i="87" a="1"/>
  <c r="NV227" i="87" s="1"/>
  <c r="NW227" i="87" a="1"/>
  <c r="NW227" i="87" s="1"/>
  <c r="NX227" i="87" a="1"/>
  <c r="NX227" i="87" s="1"/>
  <c r="NS227" i="87"/>
  <c r="NQ227" i="87"/>
  <c r="NM227" i="87"/>
  <c r="OD227" i="87" a="1"/>
  <c r="OD227" i="87" s="1"/>
  <c r="NT227" i="87"/>
  <c r="NU227" i="87"/>
  <c r="OC227" i="87" a="1"/>
  <c r="OC227" i="87" s="1"/>
  <c r="NR227" i="87"/>
  <c r="OC248" i="87" a="1"/>
  <c r="OC248" i="87" s="1"/>
  <c r="NX248" i="87" a="1"/>
  <c r="NX248" i="87" s="1"/>
  <c r="NU248" i="87"/>
  <c r="OD248" i="87" a="1"/>
  <c r="OD248" i="87" s="1"/>
  <c r="OB248" i="87" a="1"/>
  <c r="OB248" i="87" s="1"/>
  <c r="NT248" i="87"/>
  <c r="NS248" i="87"/>
  <c r="NQ248" i="87"/>
  <c r="NM248" i="87"/>
  <c r="NR248" i="87"/>
  <c r="NW248" i="87" a="1"/>
  <c r="NW248" i="87" s="1"/>
  <c r="NV248" i="87" a="1"/>
  <c r="NV248" i="87" s="1"/>
  <c r="OD279" i="87" a="1"/>
  <c r="OD279" i="87" s="1"/>
  <c r="NX279" i="87" a="1"/>
  <c r="NX279" i="87" s="1"/>
  <c r="NV279" i="87" a="1"/>
  <c r="NV279" i="87" s="1"/>
  <c r="OC279" i="87" a="1"/>
  <c r="OC279" i="87" s="1"/>
  <c r="NT279" i="87"/>
  <c r="NS279" i="87"/>
  <c r="NQ279" i="87"/>
  <c r="NM279" i="87"/>
  <c r="NW279" i="87" a="1"/>
  <c r="NW279" i="87" s="1"/>
  <c r="NU279" i="87"/>
  <c r="NR279" i="87"/>
  <c r="OB279" i="87" a="1"/>
  <c r="OB279" i="87" s="1"/>
  <c r="OD348" i="87" a="1"/>
  <c r="OD348" i="87" s="1"/>
  <c r="NX348" i="87" a="1"/>
  <c r="NX348" i="87" s="1"/>
  <c r="NV348" i="87" a="1"/>
  <c r="NV348" i="87" s="1"/>
  <c r="NU348" i="87"/>
  <c r="OB348" i="87" a="1"/>
  <c r="OB348" i="87" s="1"/>
  <c r="NW348" i="87" a="1"/>
  <c r="NW348" i="87" s="1"/>
  <c r="NT348" i="87"/>
  <c r="NS348" i="87"/>
  <c r="NQ348" i="87"/>
  <c r="NM348" i="87"/>
  <c r="OC348" i="87" a="1"/>
  <c r="OC348" i="87" s="1"/>
  <c r="NR348" i="87"/>
  <c r="OO392" i="87"/>
  <c r="ON392" i="87"/>
  <c r="OJ392" i="87"/>
  <c r="OH392" i="87"/>
  <c r="OR392" i="87" s="1"/>
  <c r="OF392" i="87"/>
  <c r="OK392" i="87"/>
  <c r="NY392" i="87"/>
  <c r="OL392" i="87"/>
  <c r="OE392" i="87"/>
  <c r="OA392" i="87"/>
  <c r="OI392" i="87"/>
  <c r="OG392" i="87"/>
  <c r="NZ392" i="87"/>
  <c r="NX420" i="87" a="1"/>
  <c r="NX420" i="87" s="1"/>
  <c r="OD420" i="87" a="1"/>
  <c r="OD420" i="87" s="1"/>
  <c r="NW420" i="87" a="1"/>
  <c r="NW420" i="87" s="1"/>
  <c r="NU420" i="87"/>
  <c r="OC420" i="87" a="1"/>
  <c r="OC420" i="87" s="1"/>
  <c r="OB420" i="87" a="1"/>
  <c r="OB420" i="87" s="1"/>
  <c r="NS420" i="87"/>
  <c r="NQ420" i="87"/>
  <c r="NM420" i="87"/>
  <c r="NV420" i="87" a="1"/>
  <c r="NV420" i="87" s="1"/>
  <c r="NT420" i="87"/>
  <c r="NR420" i="87"/>
  <c r="OO468" i="87"/>
  <c r="OJ468" i="87"/>
  <c r="OH468" i="87"/>
  <c r="OR468" i="87" s="1"/>
  <c r="OF468" i="87"/>
  <c r="ON468" i="87"/>
  <c r="OI468" i="87"/>
  <c r="OL468" i="87"/>
  <c r="OK468" i="87"/>
  <c r="OG468" i="87"/>
  <c r="NY468" i="87"/>
  <c r="OA468" i="87"/>
  <c r="OE468" i="87"/>
  <c r="NZ468" i="87"/>
  <c r="OA491" i="87"/>
  <c r="NY491" i="87"/>
  <c r="OG491" i="87"/>
  <c r="OF491" i="87"/>
  <c r="OL491" i="87"/>
  <c r="OK491" i="87"/>
  <c r="OJ491" i="87"/>
  <c r="OH491" i="87"/>
  <c r="OR491" i="87" s="1"/>
  <c r="OE491" i="87"/>
  <c r="OO491" i="87"/>
  <c r="OI491" i="87"/>
  <c r="ON491" i="87"/>
  <c r="NZ491" i="87"/>
  <c r="ON499" i="87"/>
  <c r="OA499" i="87"/>
  <c r="NY499" i="87"/>
  <c r="OK499" i="87"/>
  <c r="OJ499" i="87"/>
  <c r="OL499" i="87"/>
  <c r="OO499" i="87"/>
  <c r="OE499" i="87"/>
  <c r="OF499" i="87"/>
  <c r="NZ499" i="87"/>
  <c r="OG499" i="87"/>
  <c r="OH499" i="87"/>
  <c r="OR499" i="87" s="1"/>
  <c r="OI499" i="87"/>
  <c r="OA511" i="87"/>
  <c r="NY511" i="87"/>
  <c r="ON511" i="87"/>
  <c r="OI511" i="87"/>
  <c r="OH511" i="87"/>
  <c r="OR511" i="87" s="1"/>
  <c r="OO511" i="87"/>
  <c r="OL511" i="87"/>
  <c r="OJ511" i="87"/>
  <c r="OK511" i="87"/>
  <c r="OG511" i="87"/>
  <c r="OF511" i="87"/>
  <c r="NZ511" i="87"/>
  <c r="OE511" i="87"/>
  <c r="OO520" i="87"/>
  <c r="ON520" i="87"/>
  <c r="OJ520" i="87"/>
  <c r="OH520" i="87"/>
  <c r="OR520" i="87" s="1"/>
  <c r="OF520" i="87"/>
  <c r="OK520" i="87"/>
  <c r="NY520" i="87"/>
  <c r="OL520" i="87"/>
  <c r="OE520" i="87"/>
  <c r="OA520" i="87"/>
  <c r="NZ520" i="87"/>
  <c r="OI520" i="87"/>
  <c r="OG520" i="87"/>
  <c r="OB527" i="87" a="1"/>
  <c r="OB527" i="87" s="1"/>
  <c r="NV527" i="87" a="1"/>
  <c r="NV527" i="87" s="1"/>
  <c r="OD527" i="87" a="1"/>
  <c r="OD527" i="87" s="1"/>
  <c r="NW527" i="87" a="1"/>
  <c r="NW527" i="87" s="1"/>
  <c r="OC527" i="87" a="1"/>
  <c r="OC527" i="87" s="1"/>
  <c r="NX527" i="87" a="1"/>
  <c r="NX527" i="87" s="1"/>
  <c r="NS527" i="87"/>
  <c r="NQ527" i="87"/>
  <c r="NM527" i="87"/>
  <c r="NR527" i="87"/>
  <c r="NU527" i="87"/>
  <c r="NT527" i="87"/>
  <c r="MW25" i="87"/>
  <c r="MW62" i="87"/>
  <c r="MW126" i="87"/>
  <c r="ON42" i="87"/>
  <c r="OO42" i="87" s="1"/>
  <c r="OL42" i="87"/>
  <c r="OE42" i="87"/>
  <c r="OG42" i="87" s="1"/>
  <c r="OK42" i="87"/>
  <c r="OH42" i="87"/>
  <c r="OR42" i="87" s="1"/>
  <c r="OJ42" i="87"/>
  <c r="OF42" i="87"/>
  <c r="NY42" i="87"/>
  <c r="OA42" i="87" s="1"/>
  <c r="NZ42" i="87"/>
  <c r="ON66" i="87"/>
  <c r="OO66" i="87" s="1"/>
  <c r="OE66" i="87"/>
  <c r="OG66" i="87" s="1"/>
  <c r="NZ66" i="87"/>
  <c r="NY66" i="87"/>
  <c r="OH66" i="87"/>
  <c r="OR66" i="87" s="1"/>
  <c r="OF66" i="87"/>
  <c r="OJ66" i="87"/>
  <c r="OA66" i="87"/>
  <c r="ON138" i="87"/>
  <c r="OE138" i="87"/>
  <c r="OG138" i="87" s="1"/>
  <c r="OO138" i="87"/>
  <c r="OH138" i="87"/>
  <c r="OK138" i="87" s="1"/>
  <c r="NZ138" i="87"/>
  <c r="OA138" i="87"/>
  <c r="OF138" i="87"/>
  <c r="NY138" i="87"/>
  <c r="ON298" i="87"/>
  <c r="OO298" i="87" s="1"/>
  <c r="OE298" i="87"/>
  <c r="OG298" i="87" s="1"/>
  <c r="OH298" i="87"/>
  <c r="OF298" i="87"/>
  <c r="NY298" i="87"/>
  <c r="OA298" i="87" s="1"/>
  <c r="NZ298" i="87"/>
  <c r="ON322" i="87"/>
  <c r="OO322" i="87" s="1"/>
  <c r="OE322" i="87"/>
  <c r="OG322" i="87" s="1"/>
  <c r="NZ322" i="87"/>
  <c r="NY322" i="87"/>
  <c r="OH322" i="87"/>
  <c r="OR322" i="87" s="1"/>
  <c r="OF322" i="87"/>
  <c r="OJ322" i="87"/>
  <c r="OA322" i="87"/>
  <c r="ON362" i="87"/>
  <c r="OO362" i="87" s="1"/>
  <c r="OG362" i="87"/>
  <c r="OE362" i="87"/>
  <c r="OH362" i="87"/>
  <c r="OI362" i="87" s="1"/>
  <c r="OJ362" i="87"/>
  <c r="NY362" i="87"/>
  <c r="OA362" i="87" s="1"/>
  <c r="OF362" i="87"/>
  <c r="NZ362" i="87"/>
  <c r="ON394" i="87"/>
  <c r="OO394" i="87" s="1"/>
  <c r="OE394" i="87"/>
  <c r="OG394" i="87" s="1"/>
  <c r="OH394" i="87"/>
  <c r="OI394" i="87" s="1"/>
  <c r="NZ394" i="87"/>
  <c r="OF394" i="87"/>
  <c r="NY394" i="87"/>
  <c r="OA394" i="87" s="1"/>
  <c r="ON426" i="87"/>
  <c r="OO426" i="87" s="1"/>
  <c r="OH426" i="87"/>
  <c r="OK426" i="87" s="1"/>
  <c r="OA426" i="87"/>
  <c r="NY426" i="87"/>
  <c r="NZ426" i="87"/>
  <c r="OD95" i="87" a="1"/>
  <c r="OD95" i="87" s="1"/>
  <c r="NV95" i="87" a="1"/>
  <c r="NV95" i="87" s="1"/>
  <c r="NX95" i="87" a="1"/>
  <c r="NX95" i="87" s="1"/>
  <c r="NW95" i="87" a="1"/>
  <c r="NW95" i="87" s="1"/>
  <c r="NS95" i="87"/>
  <c r="NQ95" i="87"/>
  <c r="NM95" i="87"/>
  <c r="OC95" i="87" a="1"/>
  <c r="OC95" i="87" s="1"/>
  <c r="NT95" i="87"/>
  <c r="NR95" i="87"/>
  <c r="OB95" i="87" a="1"/>
  <c r="OB95" i="87" s="1"/>
  <c r="NU95" i="87"/>
  <c r="OO112" i="87"/>
  <c r="OK112" i="87"/>
  <c r="OJ112" i="87"/>
  <c r="OH112" i="87"/>
  <c r="OR112" i="87" s="1"/>
  <c r="OF112" i="87"/>
  <c r="ON112" i="87"/>
  <c r="OG112" i="87"/>
  <c r="OL112" i="87"/>
  <c r="OI112" i="87"/>
  <c r="NY112" i="87"/>
  <c r="NZ112" i="87"/>
  <c r="OE112" i="87"/>
  <c r="OA112" i="87"/>
  <c r="OO128" i="87"/>
  <c r="OK128" i="87"/>
  <c r="OJ128" i="87"/>
  <c r="OH128" i="87"/>
  <c r="OR128" i="87" s="1"/>
  <c r="OF128" i="87"/>
  <c r="OG128" i="87"/>
  <c r="OL128" i="87"/>
  <c r="ON128" i="87"/>
  <c r="OE128" i="87"/>
  <c r="OI128" i="87"/>
  <c r="OA128" i="87"/>
  <c r="NZ128" i="87"/>
  <c r="NY128" i="87"/>
  <c r="OO140" i="87"/>
  <c r="OK140" i="87"/>
  <c r="OL140" i="87"/>
  <c r="OS140" i="87" s="1"/>
  <c r="OJ140" i="87"/>
  <c r="OH140" i="87"/>
  <c r="OR140" i="87" s="1"/>
  <c r="OF140" i="87"/>
  <c r="ON140" i="87"/>
  <c r="OE140" i="87"/>
  <c r="OA140" i="87"/>
  <c r="NZ140" i="87"/>
  <c r="OI140" i="87"/>
  <c r="NY140" i="87"/>
  <c r="OG140" i="87"/>
  <c r="OD167" i="87" a="1"/>
  <c r="OD167" i="87" s="1"/>
  <c r="NW167" i="87" a="1"/>
  <c r="NW167" i="87" s="1"/>
  <c r="OB167" i="87" a="1"/>
  <c r="OB167" i="87" s="1"/>
  <c r="NT167" i="87"/>
  <c r="NS167" i="87"/>
  <c r="NQ167" i="87"/>
  <c r="NM167" i="87"/>
  <c r="NX167" i="87" a="1"/>
  <c r="NX167" i="87" s="1"/>
  <c r="NU167" i="87"/>
  <c r="OC167" i="87" a="1"/>
  <c r="OC167" i="87" s="1"/>
  <c r="NV167" i="87" a="1"/>
  <c r="NV167" i="87" s="1"/>
  <c r="NR167" i="87"/>
  <c r="OO192" i="87"/>
  <c r="OK192" i="87"/>
  <c r="OJ192" i="87"/>
  <c r="OH192" i="87"/>
  <c r="OR192" i="87" s="1"/>
  <c r="OF192" i="87"/>
  <c r="OG192" i="87"/>
  <c r="OL192" i="87"/>
  <c r="OE192" i="87"/>
  <c r="OI192" i="87"/>
  <c r="OA192" i="87"/>
  <c r="NY192" i="87"/>
  <c r="NZ192" i="87"/>
  <c r="ON192" i="87"/>
  <c r="OA255" i="87"/>
  <c r="NY255" i="87"/>
  <c r="ON255" i="87"/>
  <c r="OI255" i="87"/>
  <c r="OH255" i="87"/>
  <c r="OR255" i="87" s="1"/>
  <c r="OO255" i="87"/>
  <c r="OL255" i="87"/>
  <c r="OJ255" i="87"/>
  <c r="OK255" i="87"/>
  <c r="OG255" i="87"/>
  <c r="OF255" i="87"/>
  <c r="NZ255" i="87"/>
  <c r="OE255" i="87"/>
  <c r="OC292" i="87" a="1"/>
  <c r="OC292" i="87" s="1"/>
  <c r="NX292" i="87" a="1"/>
  <c r="NX292" i="87" s="1"/>
  <c r="NU292" i="87"/>
  <c r="OD292" i="87" a="1"/>
  <c r="OD292" i="87" s="1"/>
  <c r="NV292" i="87" a="1"/>
  <c r="NV292" i="87" s="1"/>
  <c r="NS292" i="87"/>
  <c r="NQ292" i="87"/>
  <c r="NM292" i="87"/>
  <c r="NW292" i="87" a="1"/>
  <c r="NW292" i="87" s="1"/>
  <c r="NT292" i="87"/>
  <c r="OB292" i="87" a="1"/>
  <c r="OB292" i="87" s="1"/>
  <c r="NR292" i="87"/>
  <c r="OB328" i="87" a="1"/>
  <c r="OB328" i="87" s="1"/>
  <c r="NV328" i="87" a="1"/>
  <c r="NV328" i="87" s="1"/>
  <c r="NX328" i="87" a="1"/>
  <c r="NX328" i="87" s="1"/>
  <c r="NU328" i="87"/>
  <c r="OD328" i="87" a="1"/>
  <c r="OD328" i="87" s="1"/>
  <c r="NW328" i="87" a="1"/>
  <c r="NW328" i="87" s="1"/>
  <c r="OC328" i="87" a="1"/>
  <c r="OC328" i="87" s="1"/>
  <c r="NT328" i="87"/>
  <c r="NS328" i="87"/>
  <c r="NQ328" i="87"/>
  <c r="NM328" i="87"/>
  <c r="NR328" i="87"/>
  <c r="OO372" i="87"/>
  <c r="OJ372" i="87"/>
  <c r="OH372" i="87"/>
  <c r="OR372" i="87" s="1"/>
  <c r="OF372" i="87"/>
  <c r="OI372" i="87"/>
  <c r="ON372" i="87"/>
  <c r="OG372" i="87"/>
  <c r="OK372" i="87"/>
  <c r="NZ372" i="87"/>
  <c r="OE372" i="87"/>
  <c r="NY372" i="87"/>
  <c r="OL372" i="87"/>
  <c r="OA372" i="87"/>
  <c r="OD384" i="87" a="1"/>
  <c r="OD384" i="87" s="1"/>
  <c r="NX384" i="87" a="1"/>
  <c r="NX384" i="87" s="1"/>
  <c r="OC384" i="87" a="1"/>
  <c r="OC384" i="87" s="1"/>
  <c r="NU384" i="87"/>
  <c r="OB384" i="87" a="1"/>
  <c r="OB384" i="87" s="1"/>
  <c r="NV384" i="87" a="1"/>
  <c r="NV384" i="87" s="1"/>
  <c r="NW384" i="87" a="1"/>
  <c r="NW384" i="87" s="1"/>
  <c r="NS384" i="87"/>
  <c r="NQ384" i="87"/>
  <c r="NM384" i="87"/>
  <c r="NT384" i="87"/>
  <c r="NR384" i="87"/>
  <c r="OA447" i="87"/>
  <c r="NY447" i="87"/>
  <c r="ON447" i="87"/>
  <c r="OI447" i="87"/>
  <c r="OH447" i="87"/>
  <c r="OR447" i="87" s="1"/>
  <c r="OO447" i="87"/>
  <c r="OJ447" i="87"/>
  <c r="OL447" i="87"/>
  <c r="OK447" i="87"/>
  <c r="OG447" i="87"/>
  <c r="OE447" i="87"/>
  <c r="OF447" i="87"/>
  <c r="NZ447" i="87"/>
  <c r="OA479" i="87"/>
  <c r="NY479" i="87"/>
  <c r="OO479" i="87"/>
  <c r="OI479" i="87"/>
  <c r="OH479" i="87"/>
  <c r="OR479" i="87" s="1"/>
  <c r="ON479" i="87"/>
  <c r="OJ479" i="87"/>
  <c r="OG479" i="87"/>
  <c r="OK479" i="87"/>
  <c r="NZ479" i="87"/>
  <c r="OL479" i="87"/>
  <c r="OE479" i="87"/>
  <c r="OF479" i="87"/>
  <c r="OO512" i="87"/>
  <c r="OJ512" i="87"/>
  <c r="OH512" i="87"/>
  <c r="OR512" i="87" s="1"/>
  <c r="OF512" i="87"/>
  <c r="OG512" i="87"/>
  <c r="OL512" i="87"/>
  <c r="OK512" i="87"/>
  <c r="ON512" i="87"/>
  <c r="OE512" i="87"/>
  <c r="OI512" i="87"/>
  <c r="OA512" i="87"/>
  <c r="NY512" i="87"/>
  <c r="NZ512" i="87"/>
  <c r="OO528" i="87"/>
  <c r="OJ528" i="87"/>
  <c r="OH528" i="87"/>
  <c r="OR528" i="87" s="1"/>
  <c r="OF528" i="87"/>
  <c r="OG528" i="87"/>
  <c r="ON528" i="87"/>
  <c r="OK528" i="87"/>
  <c r="OI528" i="87"/>
  <c r="NZ528" i="87"/>
  <c r="OL528" i="87"/>
  <c r="OE528" i="87"/>
  <c r="OA528" i="87"/>
  <c r="NY528" i="87"/>
  <c r="OO536" i="87"/>
  <c r="ON536" i="87"/>
  <c r="OJ536" i="87"/>
  <c r="OH536" i="87"/>
  <c r="OR536" i="87" s="1"/>
  <c r="OF536" i="87"/>
  <c r="OK536" i="87"/>
  <c r="NY536" i="87"/>
  <c r="OG536" i="87"/>
  <c r="NZ536" i="87"/>
  <c r="OA536" i="87"/>
  <c r="OL536" i="87"/>
  <c r="OI536" i="87"/>
  <c r="OE536" i="87"/>
  <c r="MW261" i="87"/>
  <c r="MW453" i="87"/>
  <c r="ON13" i="87"/>
  <c r="OO13" i="87" s="1"/>
  <c r="NZ13" i="87"/>
  <c r="NY13" i="87"/>
  <c r="OA13" i="87" s="1"/>
  <c r="OH13" i="87"/>
  <c r="OR13" i="87" s="1"/>
  <c r="OF13" i="87"/>
  <c r="OJ13" i="87"/>
  <c r="OE13" i="87"/>
  <c r="OG13" i="87" s="1"/>
  <c r="ON29" i="87"/>
  <c r="OO29" i="87" s="1"/>
  <c r="NZ29" i="87"/>
  <c r="NY29" i="87"/>
  <c r="OH29" i="87"/>
  <c r="OL29" i="87" s="1"/>
  <c r="OE29" i="87"/>
  <c r="OA29" i="87"/>
  <c r="OF29" i="87"/>
  <c r="OJ29" i="87"/>
  <c r="OG29" i="87"/>
  <c r="NZ149" i="87"/>
  <c r="OH149" i="87"/>
  <c r="OR149" i="87" s="1"/>
  <c r="OE149" i="87"/>
  <c r="OG149" i="87" s="1"/>
  <c r="ON149" i="87"/>
  <c r="OO149" i="87" s="1"/>
  <c r="NY149" i="87"/>
  <c r="OA149" i="87" s="1"/>
  <c r="OF149" i="87"/>
  <c r="ON189" i="87"/>
  <c r="OO189" i="87" s="1"/>
  <c r="NZ189" i="87"/>
  <c r="NY189" i="87"/>
  <c r="OH189" i="87"/>
  <c r="OR189" i="87" s="1"/>
  <c r="OE189" i="87"/>
  <c r="OG189" i="87" s="1"/>
  <c r="OF189" i="87"/>
  <c r="OA189" i="87"/>
  <c r="ON237" i="87"/>
  <c r="OO237" i="87" s="1"/>
  <c r="NZ237" i="87"/>
  <c r="NY237" i="87"/>
  <c r="OA237" i="87" s="1"/>
  <c r="OH237" i="87"/>
  <c r="OR237" i="87" s="1"/>
  <c r="OI237" i="87"/>
  <c r="NZ277" i="87"/>
  <c r="OH277" i="87"/>
  <c r="OJ277" i="87" s="1"/>
  <c r="OE277" i="87"/>
  <c r="OG277" i="87" s="1"/>
  <c r="ON277" i="87"/>
  <c r="OO277" i="87" s="1"/>
  <c r="NY277" i="87"/>
  <c r="OA277" i="87" s="1"/>
  <c r="OF277" i="87"/>
  <c r="NZ309" i="87"/>
  <c r="OH309" i="87"/>
  <c r="OR309" i="87" s="1"/>
  <c r="ON309" i="87"/>
  <c r="OO309" i="87" s="1"/>
  <c r="OE309" i="87"/>
  <c r="OG309" i="87" s="1"/>
  <c r="OF309" i="87"/>
  <c r="NY309" i="87"/>
  <c r="OA309" i="87" s="1"/>
  <c r="NZ325" i="87"/>
  <c r="ON325" i="87"/>
  <c r="OO325" i="87" s="1"/>
  <c r="OH325" i="87"/>
  <c r="OR325" i="87" s="1"/>
  <c r="OK325" i="87"/>
  <c r="OF325" i="87"/>
  <c r="OJ325" i="87"/>
  <c r="NY325" i="87"/>
  <c r="OA325" i="87" s="1"/>
  <c r="OE325" i="87"/>
  <c r="OG325" i="87" s="1"/>
  <c r="ON349" i="87"/>
  <c r="OO349" i="87" s="1"/>
  <c r="NZ349" i="87"/>
  <c r="NY349" i="87"/>
  <c r="OA349" i="87" s="1"/>
  <c r="OH349" i="87"/>
  <c r="OK349" i="87" s="1"/>
  <c r="ON381" i="87"/>
  <c r="OO381" i="87" s="1"/>
  <c r="NZ381" i="87"/>
  <c r="NY381" i="87"/>
  <c r="OH381" i="87"/>
  <c r="OL381" i="87" s="1"/>
  <c r="OS381" i="87" s="1"/>
  <c r="OE381" i="87"/>
  <c r="OG381" i="87" s="1"/>
  <c r="OF381" i="87"/>
  <c r="ON429" i="87"/>
  <c r="OO429" i="87" s="1"/>
  <c r="NZ429" i="87"/>
  <c r="NY429" i="87"/>
  <c r="OH429" i="87"/>
  <c r="OJ429" i="87" s="1"/>
  <c r="OA429" i="87"/>
  <c r="NZ453" i="87"/>
  <c r="ON453" i="87"/>
  <c r="OO453" i="87" s="1"/>
  <c r="OH453" i="87"/>
  <c r="OR453" i="87" s="1"/>
  <c r="OK453" i="87"/>
  <c r="OF453" i="87"/>
  <c r="OJ453" i="87"/>
  <c r="NY453" i="87"/>
  <c r="OA453" i="87" s="1"/>
  <c r="OE453" i="87"/>
  <c r="OG453" i="87" s="1"/>
  <c r="NZ485" i="87"/>
  <c r="OH485" i="87"/>
  <c r="OR485" i="87" s="1"/>
  <c r="ON485" i="87"/>
  <c r="OO485" i="87" s="1"/>
  <c r="OI485" i="87"/>
  <c r="OJ485" i="87"/>
  <c r="OF485" i="87"/>
  <c r="OE485" i="87"/>
  <c r="OG485" i="87" s="1"/>
  <c r="NY485" i="87"/>
  <c r="OA485" i="87" s="1"/>
  <c r="OL485" i="87"/>
  <c r="ON509" i="87"/>
  <c r="OO509" i="87" s="1"/>
  <c r="NZ509" i="87"/>
  <c r="OH509" i="87"/>
  <c r="OJ509" i="87" s="1"/>
  <c r="OE509" i="87"/>
  <c r="OG509" i="87" s="1"/>
  <c r="OF509" i="87"/>
  <c r="ON3" i="87"/>
  <c r="OO3" i="87" s="1"/>
  <c r="NY3" i="87"/>
  <c r="OA3" i="87" s="1"/>
  <c r="NZ3" i="87"/>
  <c r="OE3" i="87"/>
  <c r="OG3" i="87" s="1"/>
  <c r="OF3" i="87"/>
  <c r="OH3" i="87"/>
  <c r="OO8" i="87"/>
  <c r="OK8" i="87"/>
  <c r="ON8" i="87"/>
  <c r="OJ8" i="87"/>
  <c r="OH8" i="87"/>
  <c r="OR8" i="87" s="1"/>
  <c r="OF8" i="87"/>
  <c r="NY8" i="87"/>
  <c r="OL8" i="87"/>
  <c r="OE8" i="87"/>
  <c r="OA8" i="87"/>
  <c r="NZ8" i="87"/>
  <c r="OI8" i="87"/>
  <c r="OG8" i="87"/>
  <c r="OO12" i="87"/>
  <c r="OK12" i="87"/>
  <c r="OL12" i="87"/>
  <c r="OJ12" i="87"/>
  <c r="OH12" i="87"/>
  <c r="OR12" i="87" s="1"/>
  <c r="OF12" i="87"/>
  <c r="ON12" i="87"/>
  <c r="OE12" i="87"/>
  <c r="OA12" i="87"/>
  <c r="NZ12" i="87"/>
  <c r="OI12" i="87"/>
  <c r="NY12" i="87"/>
  <c r="OG12" i="87"/>
  <c r="NY31" i="87"/>
  <c r="OH31" i="87"/>
  <c r="OR31" i="87" s="1"/>
  <c r="ON31" i="87"/>
  <c r="OO31" i="87" s="1"/>
  <c r="NZ31" i="87"/>
  <c r="OE31" i="87"/>
  <c r="OG31" i="87" s="1"/>
  <c r="OF31" i="87"/>
  <c r="OO44" i="87"/>
  <c r="OK44" i="87"/>
  <c r="OL44" i="87"/>
  <c r="OJ44" i="87"/>
  <c r="OH44" i="87"/>
  <c r="OR44" i="87" s="1"/>
  <c r="OF44" i="87"/>
  <c r="OE44" i="87"/>
  <c r="OA44" i="87"/>
  <c r="NZ44" i="87"/>
  <c r="ON44" i="87"/>
  <c r="OI44" i="87"/>
  <c r="OG44" i="87"/>
  <c r="NY44" i="87"/>
  <c r="OA75" i="87"/>
  <c r="NY75" i="87"/>
  <c r="OL75" i="87"/>
  <c r="OG75" i="87"/>
  <c r="OF75" i="87"/>
  <c r="OJ75" i="87"/>
  <c r="ON75" i="87"/>
  <c r="OH75" i="87"/>
  <c r="OR75" i="87" s="1"/>
  <c r="OI75" i="87"/>
  <c r="OE75" i="87"/>
  <c r="OK75" i="87"/>
  <c r="OO75" i="87"/>
  <c r="NZ75" i="87"/>
  <c r="OO80" i="87"/>
  <c r="OK80" i="87"/>
  <c r="OJ80" i="87"/>
  <c r="OH80" i="87"/>
  <c r="OR80" i="87" s="1"/>
  <c r="OF80" i="87"/>
  <c r="OG80" i="87"/>
  <c r="ON80" i="87"/>
  <c r="OI80" i="87"/>
  <c r="NZ80" i="87"/>
  <c r="OA80" i="87"/>
  <c r="OL80" i="87"/>
  <c r="OE80" i="87"/>
  <c r="NY80" i="87"/>
  <c r="NY123" i="87"/>
  <c r="OA123" i="87" s="1"/>
  <c r="OF123" i="87"/>
  <c r="ON123" i="87"/>
  <c r="OO123" i="87" s="1"/>
  <c r="OH123" i="87"/>
  <c r="NZ123" i="87"/>
  <c r="OE123" i="87"/>
  <c r="OG123" i="87" s="1"/>
  <c r="NX168" i="87" a="1"/>
  <c r="NX168" i="87" s="1"/>
  <c r="OB168" i="87" a="1"/>
  <c r="OB168" i="87" s="1"/>
  <c r="NU168" i="87"/>
  <c r="OD168" i="87" a="1"/>
  <c r="OD168" i="87" s="1"/>
  <c r="NV168" i="87" a="1"/>
  <c r="NV168" i="87" s="1"/>
  <c r="OC168" i="87" a="1"/>
  <c r="OC168" i="87" s="1"/>
  <c r="NW168" i="87" a="1"/>
  <c r="NW168" i="87" s="1"/>
  <c r="NT168" i="87"/>
  <c r="NS168" i="87"/>
  <c r="NQ168" i="87"/>
  <c r="NM168" i="87"/>
  <c r="NR168" i="87"/>
  <c r="OB256" i="87" a="1"/>
  <c r="OB256" i="87" s="1"/>
  <c r="NV256" i="87" a="1"/>
  <c r="NV256" i="87" s="1"/>
  <c r="OC256" i="87" a="1"/>
  <c r="OC256" i="87" s="1"/>
  <c r="NW256" i="87" a="1"/>
  <c r="NW256" i="87" s="1"/>
  <c r="NU256" i="87"/>
  <c r="OD256" i="87" a="1"/>
  <c r="OD256" i="87" s="1"/>
  <c r="NX256" i="87" a="1"/>
  <c r="NX256" i="87" s="1"/>
  <c r="NS256" i="87"/>
  <c r="NQ256" i="87"/>
  <c r="NM256" i="87"/>
  <c r="NT256" i="87"/>
  <c r="NR256" i="87"/>
  <c r="ON323" i="87"/>
  <c r="OO323" i="87" s="1"/>
  <c r="NY323" i="87"/>
  <c r="OA323" i="87" s="1"/>
  <c r="NZ323" i="87"/>
  <c r="OH323" i="87"/>
  <c r="OE323" i="87"/>
  <c r="OG323" i="87" s="1"/>
  <c r="OF323" i="87"/>
  <c r="NY331" i="87"/>
  <c r="OA331" i="87" s="1"/>
  <c r="OF331" i="87"/>
  <c r="ON331" i="87"/>
  <c r="OH331" i="87"/>
  <c r="OE331" i="87"/>
  <c r="OG331" i="87" s="1"/>
  <c r="NZ331" i="87"/>
  <c r="OO331" i="87"/>
  <c r="OO340" i="87"/>
  <c r="OJ340" i="87"/>
  <c r="OH340" i="87"/>
  <c r="OR340" i="87" s="1"/>
  <c r="OF340" i="87"/>
  <c r="ON340" i="87"/>
  <c r="OI340" i="87"/>
  <c r="OL340" i="87"/>
  <c r="OK340" i="87"/>
  <c r="OG340" i="87"/>
  <c r="NY340" i="87"/>
  <c r="NZ340" i="87"/>
  <c r="OA340" i="87"/>
  <c r="OE340" i="87"/>
  <c r="NY379" i="87"/>
  <c r="OA379" i="87" s="1"/>
  <c r="OF379" i="87"/>
  <c r="ON379" i="87"/>
  <c r="OO379" i="87" s="1"/>
  <c r="OH379" i="87"/>
  <c r="OK379" i="87" s="1"/>
  <c r="NZ379" i="87"/>
  <c r="OE379" i="87"/>
  <c r="OG379" i="87" s="1"/>
  <c r="NY475" i="87"/>
  <c r="OA475" i="87" s="1"/>
  <c r="ON475" i="87"/>
  <c r="OO475" i="87" s="1"/>
  <c r="OF475" i="87"/>
  <c r="OH475" i="87"/>
  <c r="OE475" i="87"/>
  <c r="OG475" i="87" s="1"/>
  <c r="NZ475" i="87"/>
  <c r="OB484" i="87" a="1"/>
  <c r="OB484" i="87" s="1"/>
  <c r="NU484" i="87"/>
  <c r="OC484" i="87" a="1"/>
  <c r="OC484" i="87" s="1"/>
  <c r="NX484" i="87" a="1"/>
  <c r="NX484" i="87" s="1"/>
  <c r="NV484" i="87" a="1"/>
  <c r="NV484" i="87" s="1"/>
  <c r="NS484" i="87"/>
  <c r="NQ484" i="87"/>
  <c r="NM484" i="87"/>
  <c r="OD484" i="87" a="1"/>
  <c r="OD484" i="87" s="1"/>
  <c r="NT484" i="87"/>
  <c r="NW484" i="87" a="1"/>
  <c r="NW484" i="87" s="1"/>
  <c r="NR484" i="87"/>
  <c r="MW257" i="87"/>
  <c r="NY71" i="87"/>
  <c r="OE71" i="87"/>
  <c r="NZ71" i="87"/>
  <c r="OH71" i="87"/>
  <c r="OI71" i="87" s="1"/>
  <c r="ON71" i="87"/>
  <c r="OO71" i="87" s="1"/>
  <c r="OF71" i="87"/>
  <c r="OG71" i="87" s="1"/>
  <c r="OJ71" i="87"/>
  <c r="OH148" i="87"/>
  <c r="OR148" i="87" s="1"/>
  <c r="OF148" i="87"/>
  <c r="ON148" i="87"/>
  <c r="OO148" i="87" s="1"/>
  <c r="OL148" i="87"/>
  <c r="NY148" i="87"/>
  <c r="OA148" i="87" s="1"/>
  <c r="NZ148" i="87"/>
  <c r="OE148" i="87"/>
  <c r="OG148" i="87" s="1"/>
  <c r="OA159" i="87"/>
  <c r="NY159" i="87"/>
  <c r="OO159" i="87"/>
  <c r="OI159" i="87"/>
  <c r="OH159" i="87"/>
  <c r="OR159" i="87" s="1"/>
  <c r="ON159" i="87"/>
  <c r="OK159" i="87"/>
  <c r="OJ159" i="87"/>
  <c r="OG159" i="87"/>
  <c r="NZ159" i="87"/>
  <c r="OL159" i="87"/>
  <c r="OE159" i="87"/>
  <c r="OF159" i="87"/>
  <c r="ON163" i="87"/>
  <c r="NY163" i="87"/>
  <c r="OA163" i="87" s="1"/>
  <c r="OJ163" i="87"/>
  <c r="OO163" i="87"/>
  <c r="OH163" i="87"/>
  <c r="OE163" i="87"/>
  <c r="OG163" i="87" s="1"/>
  <c r="OF163" i="87"/>
  <c r="NZ163" i="87"/>
  <c r="OI163" i="87"/>
  <c r="OA207" i="87"/>
  <c r="NY207" i="87"/>
  <c r="OI207" i="87"/>
  <c r="OH207" i="87"/>
  <c r="OR207" i="87" s="1"/>
  <c r="OL207" i="87"/>
  <c r="OE207" i="87"/>
  <c r="OO207" i="87"/>
  <c r="OK207" i="87"/>
  <c r="OJ207" i="87"/>
  <c r="OF207" i="87"/>
  <c r="ON207" i="87"/>
  <c r="NZ207" i="87"/>
  <c r="OG207" i="87"/>
  <c r="OO215" i="87"/>
  <c r="OL215" i="87"/>
  <c r="OK215" i="87"/>
  <c r="OA215" i="87"/>
  <c r="NY215" i="87"/>
  <c r="OE215" i="87"/>
  <c r="NZ215" i="87"/>
  <c r="ON215" i="87"/>
  <c r="OI215" i="87"/>
  <c r="OH215" i="87"/>
  <c r="OR215" i="87" s="1"/>
  <c r="OF215" i="87"/>
  <c r="OJ215" i="87"/>
  <c r="OG215" i="87"/>
  <c r="OO231" i="87"/>
  <c r="OL231" i="87"/>
  <c r="OA231" i="87"/>
  <c r="NY231" i="87"/>
  <c r="OE231" i="87"/>
  <c r="NZ231" i="87"/>
  <c r="OI231" i="87"/>
  <c r="OH231" i="87"/>
  <c r="OR231" i="87" s="1"/>
  <c r="ON231" i="87"/>
  <c r="OG231" i="87"/>
  <c r="OF231" i="87"/>
  <c r="OK231" i="87"/>
  <c r="OJ231" i="87"/>
  <c r="OA235" i="87"/>
  <c r="NY235" i="87"/>
  <c r="OG235" i="87"/>
  <c r="OF235" i="87"/>
  <c r="OL235" i="87"/>
  <c r="OK235" i="87"/>
  <c r="OJ235" i="87"/>
  <c r="OH235" i="87"/>
  <c r="OR235" i="87" s="1"/>
  <c r="OE235" i="87"/>
  <c r="OO235" i="87"/>
  <c r="OI235" i="87"/>
  <c r="NZ235" i="87"/>
  <c r="ON235" i="87"/>
  <c r="OO240" i="87"/>
  <c r="OH240" i="87"/>
  <c r="OL240" i="87" s="1"/>
  <c r="OF240" i="87"/>
  <c r="ON240" i="87"/>
  <c r="NY240" i="87"/>
  <c r="OA240" i="87" s="1"/>
  <c r="OE240" i="87"/>
  <c r="OG240" i="87" s="1"/>
  <c r="NZ240" i="87"/>
  <c r="OH276" i="87"/>
  <c r="OR276" i="87" s="1"/>
  <c r="OF276" i="87"/>
  <c r="ON276" i="87"/>
  <c r="OO276" i="87" s="1"/>
  <c r="OK276" i="87"/>
  <c r="NY276" i="87"/>
  <c r="OA276" i="87" s="1"/>
  <c r="OE276" i="87"/>
  <c r="OG276" i="87" s="1"/>
  <c r="NZ276" i="87"/>
  <c r="OA363" i="87"/>
  <c r="NY363" i="87"/>
  <c r="OG363" i="87"/>
  <c r="OF363" i="87"/>
  <c r="OL363" i="87"/>
  <c r="OK363" i="87"/>
  <c r="OJ363" i="87"/>
  <c r="OH363" i="87"/>
  <c r="OR363" i="87" s="1"/>
  <c r="OE363" i="87"/>
  <c r="OO363" i="87"/>
  <c r="OI363" i="87"/>
  <c r="ON363" i="87"/>
  <c r="NZ363" i="87"/>
  <c r="OA431" i="87"/>
  <c r="NY431" i="87"/>
  <c r="OL431" i="87"/>
  <c r="OI431" i="87"/>
  <c r="OH431" i="87"/>
  <c r="OR431" i="87" s="1"/>
  <c r="ON431" i="87"/>
  <c r="OK431" i="87"/>
  <c r="OF431" i="87"/>
  <c r="OJ431" i="87"/>
  <c r="OE431" i="87"/>
  <c r="OO431" i="87"/>
  <c r="OG431" i="87"/>
  <c r="NZ431" i="87"/>
  <c r="OO436" i="87"/>
  <c r="OH436" i="87"/>
  <c r="OK436" i="87" s="1"/>
  <c r="OF436" i="87"/>
  <c r="ON436" i="87"/>
  <c r="NZ436" i="87"/>
  <c r="NY436" i="87"/>
  <c r="OA436" i="87" s="1"/>
  <c r="OE436" i="87"/>
  <c r="OG436" i="87" s="1"/>
  <c r="MW227" i="87"/>
  <c r="MW77" i="87"/>
  <c r="MW365" i="87"/>
  <c r="OJ30" i="87"/>
  <c r="OL30" i="87"/>
  <c r="OS30" i="87" s="1"/>
  <c r="OI54" i="87"/>
  <c r="OL150" i="87"/>
  <c r="OS150" i="87" s="1"/>
  <c r="OK166" i="87"/>
  <c r="OF222" i="87"/>
  <c r="OI246" i="87"/>
  <c r="OJ302" i="87"/>
  <c r="OI302" i="87"/>
  <c r="OJ366" i="87"/>
  <c r="OI366" i="87"/>
  <c r="OL462" i="87"/>
  <c r="OL502" i="87"/>
  <c r="OA15" i="87"/>
  <c r="NY15" i="87"/>
  <c r="OI15" i="87"/>
  <c r="OH15" i="87"/>
  <c r="OR15" i="87" s="1"/>
  <c r="OL15" i="87"/>
  <c r="ON15" i="87"/>
  <c r="OO15" i="87"/>
  <c r="OK15" i="87"/>
  <c r="OE15" i="87"/>
  <c r="OJ15" i="87"/>
  <c r="OF15" i="87"/>
  <c r="NZ15" i="87"/>
  <c r="OG15" i="87"/>
  <c r="NY39" i="87"/>
  <c r="OA39" i="87" s="1"/>
  <c r="OE39" i="87"/>
  <c r="NZ39" i="87"/>
  <c r="OH39" i="87"/>
  <c r="OL39" i="87" s="1"/>
  <c r="OS39" i="87" s="1"/>
  <c r="ON39" i="87"/>
  <c r="OO39" i="87" s="1"/>
  <c r="OF39" i="87"/>
  <c r="OA399" i="87"/>
  <c r="NY399" i="87"/>
  <c r="OI399" i="87"/>
  <c r="OH399" i="87"/>
  <c r="OR399" i="87" s="1"/>
  <c r="OL399" i="87"/>
  <c r="ON399" i="87"/>
  <c r="OO399" i="87"/>
  <c r="OK399" i="87"/>
  <c r="OE399" i="87"/>
  <c r="OJ399" i="87"/>
  <c r="OF399" i="87"/>
  <c r="OG399" i="87"/>
  <c r="NZ399" i="87"/>
  <c r="ON456" i="87"/>
  <c r="OO456" i="87" s="1"/>
  <c r="OH456" i="87"/>
  <c r="OL456" i="87" s="1"/>
  <c r="OS456" i="87" s="1"/>
  <c r="OF456" i="87"/>
  <c r="NY456" i="87"/>
  <c r="OE456" i="87"/>
  <c r="OG456" i="87" s="1"/>
  <c r="NZ456" i="87"/>
  <c r="MW189" i="87"/>
  <c r="MW19" i="87"/>
  <c r="MW74" i="87"/>
  <c r="MW95" i="87"/>
  <c r="MW127" i="87"/>
  <c r="MW131" i="87"/>
  <c r="MW135" i="87"/>
  <c r="MW211" i="87"/>
  <c r="MW219" i="87"/>
  <c r="MW242" i="87"/>
  <c r="MW262" i="87"/>
  <c r="MW335" i="87"/>
  <c r="MW362" i="87"/>
  <c r="MW367" i="87"/>
  <c r="MW382" i="87"/>
  <c r="MW418" i="87"/>
  <c r="MW426" i="87"/>
  <c r="MW459" i="87"/>
  <c r="MW3" i="87"/>
  <c r="MW31" i="87"/>
  <c r="MW43" i="87"/>
  <c r="MW87" i="87"/>
  <c r="MW91" i="87"/>
  <c r="MW119" i="87"/>
  <c r="MW123" i="87"/>
  <c r="MW147" i="87"/>
  <c r="MW151" i="87"/>
  <c r="MW163" i="87"/>
  <c r="MW187" i="87"/>
  <c r="MW195" i="87"/>
  <c r="MW239" i="87"/>
  <c r="MW243" i="87"/>
  <c r="MW259" i="87"/>
  <c r="MW279" i="87"/>
  <c r="MW283" i="87"/>
  <c r="MW323" i="87"/>
  <c r="MW327" i="87"/>
  <c r="MW351" i="87"/>
  <c r="MW379" i="87"/>
  <c r="MW387" i="87"/>
  <c r="MW403" i="87"/>
  <c r="MW407" i="87"/>
  <c r="MW415" i="87"/>
  <c r="MW419" i="87"/>
  <c r="MW423" i="87"/>
  <c r="MW435" i="87"/>
  <c r="MW463" i="87"/>
  <c r="MW475" i="87"/>
  <c r="MW503" i="87"/>
  <c r="MW507" i="87"/>
  <c r="MW70" i="87"/>
  <c r="MW154" i="87"/>
  <c r="MW256" i="87"/>
  <c r="MW271" i="87"/>
  <c r="MW427" i="87"/>
  <c r="MW455" i="87"/>
  <c r="MW32" i="87"/>
  <c r="MW288" i="87"/>
  <c r="MW384" i="87"/>
  <c r="MW400" i="87"/>
  <c r="MW90" i="87"/>
  <c r="MW122" i="87"/>
  <c r="MW144" i="87"/>
  <c r="MW166" i="87"/>
  <c r="MW246" i="87"/>
  <c r="MW267" i="87"/>
  <c r="MW302" i="87"/>
  <c r="MW307" i="87"/>
  <c r="MW326" i="87"/>
  <c r="MW370" i="87"/>
  <c r="MW375" i="87"/>
  <c r="MW422" i="87"/>
  <c r="MW451" i="87"/>
  <c r="MW521" i="87"/>
  <c r="MW525" i="87"/>
  <c r="MW18" i="87"/>
  <c r="MW34" i="87"/>
  <c r="MW111" i="87"/>
  <c r="MW130" i="87"/>
  <c r="MW134" i="87"/>
  <c r="MW150" i="87"/>
  <c r="MW167" i="87"/>
  <c r="MW190" i="87"/>
  <c r="MW330" i="87"/>
  <c r="MW338" i="87"/>
  <c r="MW496" i="87"/>
  <c r="MW522" i="87"/>
  <c r="MW527" i="87"/>
  <c r="MW535" i="87"/>
  <c r="MW2" i="87"/>
  <c r="MW22" i="87"/>
  <c r="MW42" i="87"/>
  <c r="MW54" i="87"/>
  <c r="MW86" i="87"/>
  <c r="MW138" i="87"/>
  <c r="MW226" i="87"/>
  <c r="MW250" i="87"/>
  <c r="MW278" i="87"/>
  <c r="MW294" i="87"/>
  <c r="MW298" i="87"/>
  <c r="MW322" i="87"/>
  <c r="MW346" i="87"/>
  <c r="MW350" i="87"/>
  <c r="MW378" i="87"/>
  <c r="MW394" i="87"/>
  <c r="MW398" i="87"/>
  <c r="MW402" i="87"/>
  <c r="MW410" i="87"/>
  <c r="MW462" i="87"/>
  <c r="MW466" i="87"/>
  <c r="MW502" i="87"/>
  <c r="MW23" i="87"/>
  <c r="MW66" i="87"/>
  <c r="MW171" i="87"/>
  <c r="MW266" i="87"/>
  <c r="MW282" i="87"/>
  <c r="MW450" i="87"/>
  <c r="MW514" i="87"/>
  <c r="MW538" i="87"/>
  <c r="MW64" i="87"/>
  <c r="MW240" i="87"/>
  <c r="MW272" i="87"/>
  <c r="MW368" i="87"/>
  <c r="MW71" i="87"/>
  <c r="MW539" i="87"/>
  <c r="D33" i="82"/>
  <c r="E33" i="83"/>
  <c r="OD4" i="2" a="1"/>
  <c r="OD4" i="2" s="1"/>
  <c r="OC4" i="2" a="1"/>
  <c r="OC4" i="2" s="1"/>
  <c r="OB4" i="2" a="1"/>
  <c r="OB4" i="2" s="1"/>
  <c r="NX4" i="2" a="1"/>
  <c r="NX4" i="2" s="1"/>
  <c r="NW4" i="2" a="1"/>
  <c r="NW4" i="2" s="1"/>
  <c r="NV4" i="2" a="1"/>
  <c r="NV4" i="2" s="1"/>
  <c r="OD2" i="2" a="1"/>
  <c r="OD2" i="2" s="1"/>
  <c r="OC2" i="2" a="1"/>
  <c r="OC2" i="2" s="1"/>
  <c r="OB2" i="2" a="1"/>
  <c r="OB2" i="2" s="1"/>
  <c r="NX2" i="2" a="1"/>
  <c r="NX2" i="2" s="1"/>
  <c r="NW2" i="2" a="1"/>
  <c r="NW2" i="2" s="1"/>
  <c r="NV2" i="2" a="1"/>
  <c r="NV2" i="2" s="1"/>
  <c r="OJ381" i="87" l="1"/>
  <c r="OK322" i="87"/>
  <c r="OK66" i="87"/>
  <c r="OJ379" i="87"/>
  <c r="OK31" i="87"/>
  <c r="OK485" i="87"/>
  <c r="OI325" i="87"/>
  <c r="OI309" i="87"/>
  <c r="OK149" i="87"/>
  <c r="OL13" i="87"/>
  <c r="OK13" i="87"/>
  <c r="OL322" i="87"/>
  <c r="OI537" i="87"/>
  <c r="OJ219" i="87"/>
  <c r="OA124" i="87"/>
  <c r="OI538" i="87"/>
  <c r="OA522" i="87"/>
  <c r="OJ466" i="87"/>
  <c r="OA504" i="87"/>
  <c r="OK188" i="87"/>
  <c r="OI119" i="87"/>
  <c r="OA407" i="87"/>
  <c r="OJ341" i="87"/>
  <c r="OL282" i="87"/>
  <c r="OK34" i="87"/>
  <c r="OJ329" i="87"/>
  <c r="OG257" i="87"/>
  <c r="OJ33" i="87"/>
  <c r="OI77" i="87"/>
  <c r="OL77" i="87"/>
  <c r="OJ61" i="87"/>
  <c r="OI61" i="87"/>
  <c r="OL61" i="87"/>
  <c r="OJ18" i="87"/>
  <c r="OI211" i="87"/>
  <c r="OK136" i="87"/>
  <c r="OL461" i="87"/>
  <c r="OK461" i="87"/>
  <c r="OJ389" i="87"/>
  <c r="OK261" i="87"/>
  <c r="OJ245" i="87"/>
  <c r="OJ226" i="87"/>
  <c r="NZ270" i="87"/>
  <c r="OL459" i="87"/>
  <c r="OE286" i="87"/>
  <c r="OG286" i="87" s="1"/>
  <c r="OK370" i="87"/>
  <c r="OK146" i="87"/>
  <c r="OK309" i="87"/>
  <c r="OJ149" i="87"/>
  <c r="OI13" i="87"/>
  <c r="OA393" i="87"/>
  <c r="OI41" i="87"/>
  <c r="OJ338" i="87"/>
  <c r="OI145" i="87"/>
  <c r="OI341" i="87"/>
  <c r="OK341" i="87"/>
  <c r="OJ5" i="87"/>
  <c r="OA257" i="87"/>
  <c r="OL19" i="87"/>
  <c r="OI525" i="87"/>
  <c r="OK173" i="87"/>
  <c r="OK18" i="87"/>
  <c r="OA249" i="87"/>
  <c r="OK284" i="87"/>
  <c r="OK211" i="87"/>
  <c r="OL211" i="87"/>
  <c r="OS211" i="87" s="1"/>
  <c r="OA539" i="87"/>
  <c r="OK245" i="87"/>
  <c r="OL514" i="87"/>
  <c r="OA370" i="87"/>
  <c r="OJ330" i="87"/>
  <c r="OJ281" i="87"/>
  <c r="OF349" i="87"/>
  <c r="NY211" i="87"/>
  <c r="OF211" i="87"/>
  <c r="OF305" i="87"/>
  <c r="OK537" i="87"/>
  <c r="OL145" i="87"/>
  <c r="OI504" i="87"/>
  <c r="OK504" i="87"/>
  <c r="OI501" i="87"/>
  <c r="OL341" i="87"/>
  <c r="OJ85" i="87"/>
  <c r="OK5" i="87"/>
  <c r="OI282" i="87"/>
  <c r="OK425" i="87"/>
  <c r="OK19" i="87"/>
  <c r="OI469" i="87"/>
  <c r="OK469" i="87"/>
  <c r="OK389" i="87"/>
  <c r="OI357" i="87"/>
  <c r="OL37" i="87"/>
  <c r="OJ37" i="87"/>
  <c r="OJ370" i="87"/>
  <c r="OJ146" i="87"/>
  <c r="OL521" i="87"/>
  <c r="OJ57" i="87"/>
  <c r="OH398" i="87"/>
  <c r="ON398" i="87"/>
  <c r="OO398" i="87" s="1"/>
  <c r="NY86" i="87"/>
  <c r="OA86" i="87" s="1"/>
  <c r="OJ456" i="87"/>
  <c r="OL276" i="87"/>
  <c r="OG537" i="87"/>
  <c r="OI433" i="87"/>
  <c r="OE305" i="87"/>
  <c r="OG305" i="87" s="1"/>
  <c r="OL265" i="87"/>
  <c r="OJ265" i="87"/>
  <c r="OI4" i="87"/>
  <c r="OJ4" i="87"/>
  <c r="NZ398" i="87"/>
  <c r="OA324" i="87"/>
  <c r="OJ501" i="87"/>
  <c r="OL5" i="87"/>
  <c r="OS5" i="87" s="1"/>
  <c r="OI456" i="87"/>
  <c r="OL436" i="87"/>
  <c r="OS436" i="87" s="1"/>
  <c r="OK148" i="87"/>
  <c r="OA71" i="87"/>
  <c r="OI349" i="87"/>
  <c r="OL237" i="87"/>
  <c r="OJ237" i="87"/>
  <c r="OI189" i="87"/>
  <c r="OL189" i="87"/>
  <c r="OE426" i="87"/>
  <c r="OG426" i="87" s="1"/>
  <c r="OK521" i="87"/>
  <c r="OI521" i="87"/>
  <c r="OK433" i="87"/>
  <c r="OJ433" i="87"/>
  <c r="OG393" i="87"/>
  <c r="OI225" i="87"/>
  <c r="OI169" i="87"/>
  <c r="OA365" i="87"/>
  <c r="OI338" i="87"/>
  <c r="OK4" i="87"/>
  <c r="OG278" i="87"/>
  <c r="OL264" i="87"/>
  <c r="OA341" i="87"/>
  <c r="OL31" i="87"/>
  <c r="OS31" i="87" s="1"/>
  <c r="OJ31" i="87"/>
  <c r="OI31" i="87"/>
  <c r="OL453" i="87"/>
  <c r="OE349" i="87"/>
  <c r="OG349" i="87" s="1"/>
  <c r="OL325" i="87"/>
  <c r="OS325" i="87" s="1"/>
  <c r="OJ309" i="87"/>
  <c r="OL309" i="87"/>
  <c r="OE237" i="87"/>
  <c r="OG237" i="87" s="1"/>
  <c r="OK237" i="87"/>
  <c r="OJ189" i="87"/>
  <c r="OI322" i="87"/>
  <c r="OI66" i="87"/>
  <c r="OJ521" i="87"/>
  <c r="OA305" i="87"/>
  <c r="OJ225" i="87"/>
  <c r="OI219" i="87"/>
  <c r="OK219" i="87"/>
  <c r="OA338" i="87"/>
  <c r="OK338" i="87"/>
  <c r="OI250" i="87"/>
  <c r="OK145" i="87"/>
  <c r="OF57" i="87"/>
  <c r="OI57" i="87"/>
  <c r="OL294" i="87"/>
  <c r="OI264" i="87"/>
  <c r="OK147" i="87"/>
  <c r="OK501" i="87"/>
  <c r="OA477" i="87"/>
  <c r="OI5" i="87"/>
  <c r="OJ346" i="87"/>
  <c r="OJ282" i="87"/>
  <c r="OK266" i="87"/>
  <c r="OJ130" i="87"/>
  <c r="OI34" i="87"/>
  <c r="OI425" i="87"/>
  <c r="OI329" i="87"/>
  <c r="OJ257" i="87"/>
  <c r="OJ113" i="87"/>
  <c r="OI33" i="87"/>
  <c r="OA20" i="87"/>
  <c r="OF86" i="87"/>
  <c r="OI19" i="87"/>
  <c r="OJ19" i="87"/>
  <c r="OI397" i="87"/>
  <c r="OL397" i="87"/>
  <c r="OJ173" i="87"/>
  <c r="OK122" i="87"/>
  <c r="OI18" i="87"/>
  <c r="OJ321" i="87"/>
  <c r="OJ89" i="87"/>
  <c r="OK460" i="87"/>
  <c r="OL284" i="87"/>
  <c r="OJ271" i="87"/>
  <c r="OL136" i="87"/>
  <c r="OJ136" i="87"/>
  <c r="OA335" i="87"/>
  <c r="OL187" i="87"/>
  <c r="OJ187" i="87"/>
  <c r="OL135" i="87"/>
  <c r="OI389" i="87"/>
  <c r="OL357" i="87"/>
  <c r="OK357" i="87"/>
  <c r="OK285" i="87"/>
  <c r="OK197" i="87"/>
  <c r="OJ165" i="87"/>
  <c r="OI370" i="87"/>
  <c r="OI146" i="87"/>
  <c r="OI273" i="87"/>
  <c r="OL273" i="87"/>
  <c r="OS273" i="87" s="1"/>
  <c r="OJ459" i="87"/>
  <c r="ON326" i="87"/>
  <c r="OO326" i="87" s="1"/>
  <c r="OH326" i="87"/>
  <c r="NZ326" i="87"/>
  <c r="ON126" i="87"/>
  <c r="OO126" i="87" s="1"/>
  <c r="OH126" i="87"/>
  <c r="OL126" i="87" s="1"/>
  <c r="OS126" i="87" s="1"/>
  <c r="OJ126" i="87"/>
  <c r="OO422" i="87"/>
  <c r="ON422" i="87"/>
  <c r="OH422" i="87"/>
  <c r="OJ422" i="87" s="1"/>
  <c r="OF422" i="87"/>
  <c r="OF326" i="87"/>
  <c r="OG326" i="87" s="1"/>
  <c r="NY126" i="87"/>
  <c r="OA126" i="87" s="1"/>
  <c r="NZ422" i="87"/>
  <c r="OA22" i="87"/>
  <c r="OK451" i="87"/>
  <c r="NZ86" i="87"/>
  <c r="OG39" i="87"/>
  <c r="OI148" i="87"/>
  <c r="OJ148" i="87"/>
  <c r="OE429" i="87"/>
  <c r="OG429" i="87" s="1"/>
  <c r="OK418" i="87"/>
  <c r="OK257" i="87"/>
  <c r="OL257" i="87"/>
  <c r="OS257" i="87" s="1"/>
  <c r="OL20" i="87"/>
  <c r="OK20" i="87"/>
  <c r="OJ417" i="87"/>
  <c r="OL451" i="87"/>
  <c r="OS451" i="87" s="1"/>
  <c r="OJ398" i="87"/>
  <c r="OJ247" i="87"/>
  <c r="OI247" i="87"/>
  <c r="NZ211" i="87"/>
  <c r="OA211" i="87" s="1"/>
  <c r="OE211" i="87"/>
  <c r="OG211" i="87" s="1"/>
  <c r="OL539" i="87"/>
  <c r="NY437" i="87"/>
  <c r="OA437" i="87" s="1"/>
  <c r="OL285" i="87"/>
  <c r="OK37" i="87"/>
  <c r="OA375" i="87"/>
  <c r="OL375" i="87"/>
  <c r="OS375" i="87" s="1"/>
  <c r="OK131" i="87"/>
  <c r="OH262" i="87"/>
  <c r="OL262" i="87" s="1"/>
  <c r="OE262" i="87"/>
  <c r="OG262" i="87" s="1"/>
  <c r="ON262" i="87"/>
  <c r="OO262" i="87" s="1"/>
  <c r="ON270" i="87"/>
  <c r="OO270" i="87" s="1"/>
  <c r="OH270" i="87"/>
  <c r="OE190" i="87"/>
  <c r="OG190" i="87" s="1"/>
  <c r="OH190" i="87"/>
  <c r="OJ190" i="87" s="1"/>
  <c r="ON190" i="87"/>
  <c r="OO190" i="87" s="1"/>
  <c r="OH62" i="87"/>
  <c r="OK62" i="87" s="1"/>
  <c r="ON62" i="87"/>
  <c r="OO62" i="87" s="1"/>
  <c r="NY62" i="87"/>
  <c r="OA62" i="87" s="1"/>
  <c r="OH278" i="87"/>
  <c r="OJ278" i="87" s="1"/>
  <c r="ON278" i="87"/>
  <c r="OO278" i="87" s="1"/>
  <c r="NY278" i="87"/>
  <c r="OF262" i="87"/>
  <c r="NY270" i="87"/>
  <c r="OA270" i="87" s="1"/>
  <c r="OE398" i="87"/>
  <c r="OG398" i="87" s="1"/>
  <c r="NZ278" i="87"/>
  <c r="OF398" i="87"/>
  <c r="NZ62" i="87"/>
  <c r="NZ262" i="87"/>
  <c r="OA262" i="87" s="1"/>
  <c r="OI265" i="87"/>
  <c r="OL113" i="87"/>
  <c r="OK86" i="87"/>
  <c r="OL86" i="87"/>
  <c r="ON86" i="87"/>
  <c r="OO86" i="87" s="1"/>
  <c r="OH86" i="87"/>
  <c r="OI86" i="87" s="1"/>
  <c r="OK265" i="87"/>
  <c r="OI453" i="87"/>
  <c r="OL138" i="87"/>
  <c r="OL4" i="87"/>
  <c r="OS4" i="87" s="1"/>
  <c r="OJ418" i="87"/>
  <c r="OK130" i="87"/>
  <c r="OL425" i="87"/>
  <c r="OI257" i="87"/>
  <c r="OI113" i="87"/>
  <c r="OK397" i="87"/>
  <c r="OJ125" i="87"/>
  <c r="OK321" i="87"/>
  <c r="OI321" i="87"/>
  <c r="OA25" i="87"/>
  <c r="OI294" i="87"/>
  <c r="OJ460" i="87"/>
  <c r="OI271" i="87"/>
  <c r="OK247" i="87"/>
  <c r="OL247" i="87"/>
  <c r="OG335" i="87"/>
  <c r="OI187" i="87"/>
  <c r="OI135" i="87"/>
  <c r="OJ261" i="87"/>
  <c r="OG197" i="87"/>
  <c r="OI37" i="87"/>
  <c r="OK402" i="87"/>
  <c r="OK226" i="87"/>
  <c r="OK273" i="87"/>
  <c r="OL398" i="87"/>
  <c r="NY286" i="87"/>
  <c r="OA286" i="87" s="1"/>
  <c r="ON286" i="87"/>
  <c r="OO286" i="87" s="1"/>
  <c r="OH286" i="87"/>
  <c r="NZ286" i="87"/>
  <c r="OF190" i="87"/>
  <c r="OF126" i="87"/>
  <c r="NY326" i="87"/>
  <c r="OA326" i="87" s="1"/>
  <c r="OE366" i="87"/>
  <c r="OG366" i="87" s="1"/>
  <c r="NY398" i="87"/>
  <c r="OA398" i="87" s="1"/>
  <c r="OR475" i="87"/>
  <c r="OJ475" i="87"/>
  <c r="OR123" i="87"/>
  <c r="OI123" i="87"/>
  <c r="OL123" i="87"/>
  <c r="OR3" i="87"/>
  <c r="OL3" i="87"/>
  <c r="OR509" i="87"/>
  <c r="OK509" i="87"/>
  <c r="OI509" i="87"/>
  <c r="OR277" i="87"/>
  <c r="OL277" i="87"/>
  <c r="OI277" i="87"/>
  <c r="OL167" i="87"/>
  <c r="OS167" i="87" s="1"/>
  <c r="OK167" i="87"/>
  <c r="NY167" i="87"/>
  <c r="OE167" i="87"/>
  <c r="NZ167" i="87"/>
  <c r="OA167" i="87" s="1"/>
  <c r="OI167" i="87"/>
  <c r="OH167" i="87"/>
  <c r="OR167" i="87" s="1"/>
  <c r="OG167" i="87"/>
  <c r="ON167" i="87"/>
  <c r="OO167" i="87" s="1"/>
  <c r="OJ167" i="87"/>
  <c r="OF167" i="87"/>
  <c r="OH420" i="87"/>
  <c r="OR420" i="87" s="1"/>
  <c r="OF420" i="87"/>
  <c r="OE420" i="87"/>
  <c r="OG420" i="87" s="1"/>
  <c r="NY420" i="87"/>
  <c r="OA420" i="87" s="1"/>
  <c r="NZ420" i="87"/>
  <c r="ON420" i="87"/>
  <c r="OO420" i="87" s="1"/>
  <c r="OR407" i="87"/>
  <c r="OL407" i="87"/>
  <c r="OS407" i="87" s="1"/>
  <c r="OJ407" i="87"/>
  <c r="OI407" i="87"/>
  <c r="OK407" i="87"/>
  <c r="OR181" i="87"/>
  <c r="OI181" i="87"/>
  <c r="OK181" i="87"/>
  <c r="OL181" i="87"/>
  <c r="OJ181" i="87"/>
  <c r="OK144" i="87"/>
  <c r="OJ144" i="87"/>
  <c r="OH144" i="87"/>
  <c r="OR144" i="87" s="1"/>
  <c r="OF144" i="87"/>
  <c r="ON144" i="87"/>
  <c r="OO144" i="87" s="1"/>
  <c r="OI144" i="87"/>
  <c r="NZ144" i="87"/>
  <c r="OE144" i="87"/>
  <c r="OG144" i="87" s="1"/>
  <c r="NY144" i="87"/>
  <c r="OA144" i="87" s="1"/>
  <c r="OL144" i="87"/>
  <c r="OH416" i="87"/>
  <c r="OR416" i="87" s="1"/>
  <c r="OF416" i="87"/>
  <c r="ON416" i="87"/>
  <c r="OO416" i="87" s="1"/>
  <c r="OE416" i="87"/>
  <c r="OG416" i="87" s="1"/>
  <c r="NY416" i="87"/>
  <c r="OA416" i="87" s="1"/>
  <c r="NZ416" i="87"/>
  <c r="OL475" i="87"/>
  <c r="OR323" i="87"/>
  <c r="OL323" i="87"/>
  <c r="OJ323" i="87"/>
  <c r="OJ123" i="87"/>
  <c r="OA31" i="87"/>
  <c r="OR381" i="87"/>
  <c r="OK381" i="87"/>
  <c r="OI381" i="87"/>
  <c r="OK277" i="87"/>
  <c r="OL149" i="87"/>
  <c r="OH292" i="87"/>
  <c r="OR292" i="87" s="1"/>
  <c r="OF292" i="87"/>
  <c r="OK292" i="87"/>
  <c r="OE292" i="87"/>
  <c r="OG292" i="87" s="1"/>
  <c r="NZ292" i="87"/>
  <c r="ON292" i="87"/>
  <c r="OO292" i="87" s="1"/>
  <c r="NY292" i="87"/>
  <c r="OA292" i="87" s="1"/>
  <c r="OR394" i="87"/>
  <c r="OJ394" i="87"/>
  <c r="OK394" i="87"/>
  <c r="OR362" i="87"/>
  <c r="OL362" i="87"/>
  <c r="OS362" i="87" s="1"/>
  <c r="OK362" i="87"/>
  <c r="NY415" i="87"/>
  <c r="OA415" i="87" s="1"/>
  <c r="OH415" i="87"/>
  <c r="OR415" i="87" s="1"/>
  <c r="ON415" i="87"/>
  <c r="OO415" i="87" s="1"/>
  <c r="NZ415" i="87"/>
  <c r="OE415" i="87"/>
  <c r="OG415" i="87" s="1"/>
  <c r="OF415" i="87"/>
  <c r="ON280" i="87"/>
  <c r="OO280" i="87" s="1"/>
  <c r="OH280" i="87"/>
  <c r="OR280" i="87" s="1"/>
  <c r="OF280" i="87"/>
  <c r="NY280" i="87"/>
  <c r="NZ280" i="87"/>
  <c r="OA280" i="87" s="1"/>
  <c r="OE280" i="87"/>
  <c r="OG280" i="87" s="1"/>
  <c r="OR466" i="87"/>
  <c r="OK466" i="87"/>
  <c r="OI466" i="87"/>
  <c r="OR324" i="87"/>
  <c r="OL324" i="87"/>
  <c r="OJ324" i="87"/>
  <c r="OI324" i="87"/>
  <c r="OH368" i="87"/>
  <c r="OR368" i="87" s="1"/>
  <c r="OF368" i="87"/>
  <c r="ON368" i="87"/>
  <c r="OO368" i="87" s="1"/>
  <c r="OL368" i="87"/>
  <c r="OI368" i="87"/>
  <c r="NY368" i="87"/>
  <c r="NZ368" i="87"/>
  <c r="OE368" i="87"/>
  <c r="OG368" i="87" s="1"/>
  <c r="OH252" i="87"/>
  <c r="OR252" i="87" s="1"/>
  <c r="OF252" i="87"/>
  <c r="OE252" i="87"/>
  <c r="NZ252" i="87"/>
  <c r="OG252" i="87"/>
  <c r="ON252" i="87"/>
  <c r="OO252" i="87" s="1"/>
  <c r="NY252" i="87"/>
  <c r="OA252" i="87" s="1"/>
  <c r="OR373" i="87"/>
  <c r="OI373" i="87"/>
  <c r="OK373" i="87"/>
  <c r="OL373" i="87"/>
  <c r="OR403" i="87"/>
  <c r="OL403" i="87"/>
  <c r="OK403" i="87"/>
  <c r="OJ403" i="87"/>
  <c r="OI403" i="87"/>
  <c r="OR378" i="87"/>
  <c r="OI378" i="87"/>
  <c r="OJ378" i="87"/>
  <c r="OL378" i="87"/>
  <c r="OR25" i="87"/>
  <c r="OJ25" i="87"/>
  <c r="OI25" i="87"/>
  <c r="OK25" i="87"/>
  <c r="OL25" i="87"/>
  <c r="OR455" i="87"/>
  <c r="OJ455" i="87"/>
  <c r="OL455" i="87"/>
  <c r="OI455" i="87"/>
  <c r="OK455" i="87"/>
  <c r="OR90" i="87"/>
  <c r="OI90" i="87"/>
  <c r="OJ90" i="87"/>
  <c r="OK90" i="87"/>
  <c r="OR449" i="87"/>
  <c r="OJ449" i="87"/>
  <c r="OI449" i="87"/>
  <c r="OK449" i="87"/>
  <c r="OR240" i="87"/>
  <c r="OJ240" i="87"/>
  <c r="OR331" i="87"/>
  <c r="OL331" i="87"/>
  <c r="OJ331" i="87"/>
  <c r="OO256" i="87"/>
  <c r="OJ256" i="87"/>
  <c r="OH256" i="87"/>
  <c r="OR256" i="87" s="1"/>
  <c r="OF256" i="87"/>
  <c r="OG256" i="87"/>
  <c r="OL256" i="87"/>
  <c r="OK256" i="87"/>
  <c r="ON256" i="87"/>
  <c r="OE256" i="87"/>
  <c r="OI256" i="87"/>
  <c r="OA256" i="87"/>
  <c r="NY256" i="87"/>
  <c r="NZ256" i="87"/>
  <c r="OL348" i="87"/>
  <c r="OS348" i="87" s="1"/>
  <c r="OH348" i="87"/>
  <c r="OR348" i="87" s="1"/>
  <c r="OF348" i="87"/>
  <c r="OE348" i="87"/>
  <c r="OG348" i="87" s="1"/>
  <c r="NZ348" i="87"/>
  <c r="OI348" i="87"/>
  <c r="ON348" i="87"/>
  <c r="OO348" i="87" s="1"/>
  <c r="NY348" i="87"/>
  <c r="OA348" i="87" s="1"/>
  <c r="OR393" i="87"/>
  <c r="OJ393" i="87"/>
  <c r="OL393" i="87"/>
  <c r="OS393" i="87" s="1"/>
  <c r="OK393" i="87"/>
  <c r="OI393" i="87"/>
  <c r="ON360" i="87"/>
  <c r="OO360" i="87" s="1"/>
  <c r="OH360" i="87"/>
  <c r="OR360" i="87" s="1"/>
  <c r="OF360" i="87"/>
  <c r="NY360" i="87"/>
  <c r="OA360" i="87" s="1"/>
  <c r="OE360" i="87"/>
  <c r="NZ360" i="87"/>
  <c r="OG360" i="87"/>
  <c r="OH496" i="87"/>
  <c r="OR496" i="87" s="1"/>
  <c r="OF496" i="87"/>
  <c r="ON496" i="87"/>
  <c r="OO496" i="87" s="1"/>
  <c r="NY496" i="87"/>
  <c r="OA496" i="87" s="1"/>
  <c r="NZ496" i="87"/>
  <c r="OE496" i="87"/>
  <c r="OG496" i="87" s="1"/>
  <c r="OI276" i="87"/>
  <c r="OJ276" i="87"/>
  <c r="OR163" i="87"/>
  <c r="OL163" i="87"/>
  <c r="OK163" i="87"/>
  <c r="OH484" i="87"/>
  <c r="OR484" i="87" s="1"/>
  <c r="OF484" i="87"/>
  <c r="ON484" i="87"/>
  <c r="OO484" i="87" s="1"/>
  <c r="OE484" i="87"/>
  <c r="OG484" i="87" s="1"/>
  <c r="NY484" i="87"/>
  <c r="OA484" i="87" s="1"/>
  <c r="NZ484" i="87"/>
  <c r="OI475" i="87"/>
  <c r="OK331" i="87"/>
  <c r="OI323" i="87"/>
  <c r="OK323" i="87"/>
  <c r="OK123" i="87"/>
  <c r="OI3" i="87"/>
  <c r="OK3" i="87"/>
  <c r="OL509" i="87"/>
  <c r="OS509" i="87" s="1"/>
  <c r="OA381" i="87"/>
  <c r="OI149" i="87"/>
  <c r="OH384" i="87"/>
  <c r="OR384" i="87" s="1"/>
  <c r="OF384" i="87"/>
  <c r="ON384" i="87"/>
  <c r="OO384" i="87" s="1"/>
  <c r="OE384" i="87"/>
  <c r="OG384" i="87" s="1"/>
  <c r="NZ384" i="87"/>
  <c r="NY384" i="87"/>
  <c r="OA384" i="87" s="1"/>
  <c r="ON328" i="87"/>
  <c r="OO328" i="87" s="1"/>
  <c r="OJ328" i="87"/>
  <c r="OH328" i="87"/>
  <c r="OR328" i="87" s="1"/>
  <c r="OF328" i="87"/>
  <c r="OK328" i="87"/>
  <c r="NY328" i="87"/>
  <c r="OA328" i="87" s="1"/>
  <c r="OL328" i="87"/>
  <c r="OE328" i="87"/>
  <c r="OG328" i="87" s="1"/>
  <c r="NZ328" i="87"/>
  <c r="OI328" i="87"/>
  <c r="OJ426" i="87"/>
  <c r="OL394" i="87"/>
  <c r="OR32" i="87"/>
  <c r="OK32" i="87"/>
  <c r="OL32" i="87"/>
  <c r="OJ32" i="87"/>
  <c r="OR472" i="87"/>
  <c r="OK472" i="87"/>
  <c r="OL472" i="87"/>
  <c r="OS472" i="87" s="1"/>
  <c r="OJ472" i="87"/>
  <c r="OR124" i="87"/>
  <c r="OL124" i="87"/>
  <c r="OS124" i="87" s="1"/>
  <c r="OJ124" i="87"/>
  <c r="OR410" i="87"/>
  <c r="OL410" i="87"/>
  <c r="OS410" i="87" s="1"/>
  <c r="OJ410" i="87"/>
  <c r="OK410" i="87"/>
  <c r="OH180" i="87"/>
  <c r="OR180" i="87" s="1"/>
  <c r="OF180" i="87"/>
  <c r="ON180" i="87"/>
  <c r="OO180" i="87" s="1"/>
  <c r="NZ180" i="87"/>
  <c r="NY180" i="87"/>
  <c r="OA180" i="87"/>
  <c r="OE180" i="87"/>
  <c r="OR87" i="87"/>
  <c r="OK87" i="87"/>
  <c r="OJ87" i="87"/>
  <c r="OI87" i="87"/>
  <c r="OR503" i="87"/>
  <c r="OL503" i="87"/>
  <c r="OK503" i="87"/>
  <c r="OI503" i="87"/>
  <c r="OJ503" i="87"/>
  <c r="OR435" i="87"/>
  <c r="OJ435" i="87"/>
  <c r="OL435" i="87"/>
  <c r="OI435" i="87"/>
  <c r="OR239" i="87"/>
  <c r="OJ239" i="87"/>
  <c r="OL239" i="87"/>
  <c r="OS239" i="87" s="1"/>
  <c r="OK239" i="87"/>
  <c r="OI239" i="87"/>
  <c r="OR301" i="87"/>
  <c r="OK301" i="87"/>
  <c r="OI301" i="87"/>
  <c r="OL301" i="87"/>
  <c r="OR297" i="87"/>
  <c r="OL297" i="87"/>
  <c r="OJ297" i="87"/>
  <c r="OI297" i="87"/>
  <c r="OR2" i="87"/>
  <c r="OK2" i="87"/>
  <c r="OJ2" i="87"/>
  <c r="OI2" i="87"/>
  <c r="ON259" i="87"/>
  <c r="NY259" i="87"/>
  <c r="OA259" i="87" s="1"/>
  <c r="OO259" i="87"/>
  <c r="NZ259" i="87"/>
  <c r="OE259" i="87"/>
  <c r="OG259" i="87" s="1"/>
  <c r="OI259" i="87"/>
  <c r="OF259" i="87"/>
  <c r="OL259" i="87"/>
  <c r="OH259" i="87"/>
  <c r="OR259" i="87" s="1"/>
  <c r="ON88" i="87"/>
  <c r="OO88" i="87" s="1"/>
  <c r="OH88" i="87"/>
  <c r="OR88" i="87" s="1"/>
  <c r="OF88" i="87"/>
  <c r="NY88" i="87"/>
  <c r="OA88" i="87" s="1"/>
  <c r="OG88" i="87"/>
  <c r="NZ88" i="87"/>
  <c r="OE88" i="87"/>
  <c r="OR429" i="87"/>
  <c r="OK429" i="87"/>
  <c r="OL429" i="87"/>
  <c r="OR298" i="87"/>
  <c r="OI298" i="87"/>
  <c r="OL298" i="87"/>
  <c r="OH316" i="87"/>
  <c r="OR316" i="87" s="1"/>
  <c r="OF316" i="87"/>
  <c r="OE316" i="87"/>
  <c r="OG316" i="87" s="1"/>
  <c r="NZ316" i="87"/>
  <c r="ON316" i="87"/>
  <c r="OO316" i="87" s="1"/>
  <c r="NY316" i="87"/>
  <c r="OA316" i="87" s="1"/>
  <c r="OH428" i="87"/>
  <c r="OR428" i="87" s="1"/>
  <c r="OF428" i="87"/>
  <c r="OE428" i="87"/>
  <c r="NZ428" i="87"/>
  <c r="ON428" i="87"/>
  <c r="OO428" i="87" s="1"/>
  <c r="OG428" i="87"/>
  <c r="NY428" i="87"/>
  <c r="OA428" i="87" s="1"/>
  <c r="NY351" i="87"/>
  <c r="OA351" i="87" s="1"/>
  <c r="OI351" i="87"/>
  <c r="OH351" i="87"/>
  <c r="OR351" i="87" s="1"/>
  <c r="ON351" i="87"/>
  <c r="OO351" i="87" s="1"/>
  <c r="OJ351" i="87"/>
  <c r="OG351" i="87"/>
  <c r="OK351" i="87"/>
  <c r="NZ351" i="87"/>
  <c r="OE351" i="87"/>
  <c r="OL351" i="87"/>
  <c r="OS351" i="87" s="1"/>
  <c r="OF351" i="87"/>
  <c r="NY91" i="87"/>
  <c r="OA91" i="87" s="1"/>
  <c r="ON91" i="87"/>
  <c r="OO91" i="87" s="1"/>
  <c r="OF91" i="87"/>
  <c r="OH91" i="87"/>
  <c r="OR91" i="87" s="1"/>
  <c r="NZ91" i="87"/>
  <c r="OE91" i="87"/>
  <c r="OG91" i="87" s="1"/>
  <c r="OH308" i="87"/>
  <c r="OR308" i="87" s="1"/>
  <c r="OF308" i="87"/>
  <c r="ON308" i="87"/>
  <c r="OO308" i="87" s="1"/>
  <c r="OK308" i="87"/>
  <c r="NZ308" i="87"/>
  <c r="OE308" i="87"/>
  <c r="OG308" i="87" s="1"/>
  <c r="NY308" i="87"/>
  <c r="OA308" i="87" s="1"/>
  <c r="OR293" i="87"/>
  <c r="OJ293" i="87"/>
  <c r="OK293" i="87"/>
  <c r="OL293" i="87"/>
  <c r="ON307" i="87"/>
  <c r="OO307" i="87" s="1"/>
  <c r="NY307" i="87"/>
  <c r="OA307" i="87" s="1"/>
  <c r="OE307" i="87"/>
  <c r="OG307" i="87" s="1"/>
  <c r="OF307" i="87"/>
  <c r="NZ307" i="87"/>
  <c r="OH307" i="87"/>
  <c r="OR307" i="87" s="1"/>
  <c r="OR249" i="87"/>
  <c r="OJ249" i="87"/>
  <c r="OK249" i="87"/>
  <c r="OI249" i="87"/>
  <c r="OH388" i="87"/>
  <c r="OR388" i="87" s="1"/>
  <c r="OF388" i="87"/>
  <c r="ON388" i="87"/>
  <c r="OO388" i="87" s="1"/>
  <c r="OK388" i="87"/>
  <c r="OE388" i="87"/>
  <c r="OG388" i="87" s="1"/>
  <c r="NY388" i="87"/>
  <c r="OA388" i="87" s="1"/>
  <c r="NZ388" i="87"/>
  <c r="OR74" i="87"/>
  <c r="OK74" i="87"/>
  <c r="OJ74" i="87"/>
  <c r="OL74" i="87"/>
  <c r="OS74" i="87" s="1"/>
  <c r="OR283" i="87"/>
  <c r="OJ283" i="87"/>
  <c r="OL283" i="87"/>
  <c r="OI283" i="87"/>
  <c r="OA456" i="87"/>
  <c r="OR436" i="87"/>
  <c r="OJ436" i="87"/>
  <c r="OK240" i="87"/>
  <c r="OR71" i="87"/>
  <c r="OL71" i="87"/>
  <c r="OS71" i="87" s="1"/>
  <c r="OR456" i="87"/>
  <c r="OK456" i="87"/>
  <c r="OR39" i="87"/>
  <c r="OI39" i="87"/>
  <c r="OJ39" i="87"/>
  <c r="OK39" i="87"/>
  <c r="OI436" i="87"/>
  <c r="OI240" i="87"/>
  <c r="OK71" i="87"/>
  <c r="OK475" i="87"/>
  <c r="OR379" i="87"/>
  <c r="OI379" i="87"/>
  <c r="OL379" i="87"/>
  <c r="OI331" i="87"/>
  <c r="OO168" i="87"/>
  <c r="ON168" i="87"/>
  <c r="OH168" i="87"/>
  <c r="OR168" i="87" s="1"/>
  <c r="OF168" i="87"/>
  <c r="NY168" i="87"/>
  <c r="OA168" i="87" s="1"/>
  <c r="OE168" i="87"/>
  <c r="OG168" i="87" s="1"/>
  <c r="NZ168" i="87"/>
  <c r="OJ3" i="87"/>
  <c r="OI429" i="87"/>
  <c r="OR349" i="87"/>
  <c r="OL349" i="87"/>
  <c r="OJ349" i="87"/>
  <c r="OR29" i="87"/>
  <c r="OI29" i="87"/>
  <c r="OK29" i="87"/>
  <c r="OR426" i="87"/>
  <c r="OI426" i="87"/>
  <c r="OL426" i="87"/>
  <c r="OJ298" i="87"/>
  <c r="OK298" i="87"/>
  <c r="OR138" i="87"/>
  <c r="OJ138" i="87"/>
  <c r="OI138" i="87"/>
  <c r="NY527" i="87"/>
  <c r="OA527" i="87" s="1"/>
  <c r="OH527" i="87"/>
  <c r="OR527" i="87" s="1"/>
  <c r="ON527" i="87"/>
  <c r="OO527" i="87" s="1"/>
  <c r="OE527" i="87"/>
  <c r="OF527" i="87"/>
  <c r="NZ527" i="87"/>
  <c r="ON227" i="87"/>
  <c r="OO227" i="87" s="1"/>
  <c r="NY227" i="87"/>
  <c r="OH227" i="87"/>
  <c r="OR227" i="87" s="1"/>
  <c r="OF227" i="87"/>
  <c r="NZ227" i="87"/>
  <c r="OE227" i="87"/>
  <c r="OG227" i="87" s="1"/>
  <c r="NY151" i="87"/>
  <c r="OA151" i="87" s="1"/>
  <c r="OE151" i="87"/>
  <c r="OG151" i="87" s="1"/>
  <c r="NZ151" i="87"/>
  <c r="ON151" i="87"/>
  <c r="OO151" i="87" s="1"/>
  <c r="OH151" i="87"/>
  <c r="OR151" i="87" s="1"/>
  <c r="OF151" i="87"/>
  <c r="OH60" i="87"/>
  <c r="OR60" i="87" s="1"/>
  <c r="OF60" i="87"/>
  <c r="OE60" i="87"/>
  <c r="OG60" i="87" s="1"/>
  <c r="NZ60" i="87"/>
  <c r="ON60" i="87"/>
  <c r="OO60" i="87" s="1"/>
  <c r="NY60" i="87"/>
  <c r="OA60" i="87" s="1"/>
  <c r="OR305" i="87"/>
  <c r="OJ305" i="87"/>
  <c r="OK305" i="87"/>
  <c r="OI305" i="87"/>
  <c r="OH396" i="87"/>
  <c r="OR396" i="87" s="1"/>
  <c r="OF396" i="87"/>
  <c r="ON396" i="87"/>
  <c r="OO396" i="87" s="1"/>
  <c r="OE396" i="87"/>
  <c r="NZ396" i="87"/>
  <c r="NY396" i="87"/>
  <c r="OA396" i="87" s="1"/>
  <c r="OG396" i="87"/>
  <c r="OR380" i="87"/>
  <c r="OI380" i="87"/>
  <c r="OK380" i="87"/>
  <c r="OL380" i="87"/>
  <c r="OJ380" i="87"/>
  <c r="OR477" i="87"/>
  <c r="OK477" i="87"/>
  <c r="OL477" i="87"/>
  <c r="OS477" i="87" s="1"/>
  <c r="OJ477" i="87"/>
  <c r="OH516" i="87"/>
  <c r="OR516" i="87" s="1"/>
  <c r="OF516" i="87"/>
  <c r="ON516" i="87"/>
  <c r="OO516" i="87" s="1"/>
  <c r="OK516" i="87"/>
  <c r="OE516" i="87"/>
  <c r="OG516" i="87" s="1"/>
  <c r="NZ516" i="87"/>
  <c r="NY516" i="87"/>
  <c r="OA516" i="87" s="1"/>
  <c r="ON387" i="87"/>
  <c r="OO387" i="87" s="1"/>
  <c r="NY387" i="87"/>
  <c r="OA387" i="87" s="1"/>
  <c r="NZ387" i="87"/>
  <c r="OE387" i="87"/>
  <c r="OG387" i="87" s="1"/>
  <c r="OF387" i="87"/>
  <c r="OH387" i="87"/>
  <c r="OR387" i="87" s="1"/>
  <c r="ON40" i="87"/>
  <c r="OO40" i="87" s="1"/>
  <c r="OH40" i="87"/>
  <c r="OR40" i="87" s="1"/>
  <c r="OF40" i="87"/>
  <c r="NY40" i="87"/>
  <c r="OA40" i="87" s="1"/>
  <c r="OE40" i="87"/>
  <c r="OG40" i="87" s="1"/>
  <c r="NZ40" i="87"/>
  <c r="OR505" i="87"/>
  <c r="OJ505" i="87"/>
  <c r="OK505" i="87"/>
  <c r="OI505" i="87"/>
  <c r="OR263" i="87"/>
  <c r="OL263" i="87"/>
  <c r="OI263" i="87"/>
  <c r="OK263" i="87"/>
  <c r="OL2" i="87"/>
  <c r="OS2" i="87" s="1"/>
  <c r="NY267" i="87"/>
  <c r="OA267" i="87" s="1"/>
  <c r="OF267" i="87"/>
  <c r="OH267" i="87"/>
  <c r="OR267" i="87" s="1"/>
  <c r="ON267" i="87"/>
  <c r="OO267" i="87" s="1"/>
  <c r="OE267" i="87"/>
  <c r="OG267" i="87" s="1"/>
  <c r="NZ267" i="87"/>
  <c r="OR197" i="87"/>
  <c r="OJ197" i="87"/>
  <c r="OL197" i="87"/>
  <c r="OS197" i="87" s="1"/>
  <c r="OL90" i="87"/>
  <c r="OS90" i="87" s="1"/>
  <c r="OI74" i="87"/>
  <c r="OL449" i="87"/>
  <c r="OL154" i="87"/>
  <c r="OS154" i="87" s="1"/>
  <c r="NY507" i="87"/>
  <c r="OF507" i="87"/>
  <c r="ON507" i="87"/>
  <c r="OO507" i="87" s="1"/>
  <c r="OH507" i="87"/>
  <c r="OR507" i="87" s="1"/>
  <c r="NZ507" i="87"/>
  <c r="OE507" i="87"/>
  <c r="OG507" i="87" s="1"/>
  <c r="NY367" i="87"/>
  <c r="OA367" i="87" s="1"/>
  <c r="OH367" i="87"/>
  <c r="OR367" i="87" s="1"/>
  <c r="OF367" i="87"/>
  <c r="ON367" i="87"/>
  <c r="OO367" i="87" s="1"/>
  <c r="OE367" i="87"/>
  <c r="OG367" i="87" s="1"/>
  <c r="NZ367" i="87"/>
  <c r="OH288" i="87"/>
  <c r="OR288" i="87" s="1"/>
  <c r="OF288" i="87"/>
  <c r="ON288" i="87"/>
  <c r="OO288" i="87" s="1"/>
  <c r="OE288" i="87"/>
  <c r="OG288" i="87" s="1"/>
  <c r="OA288" i="87"/>
  <c r="NZ288" i="87"/>
  <c r="NY288" i="87"/>
  <c r="OI346" i="87"/>
  <c r="NY463" i="87"/>
  <c r="OA463" i="87" s="1"/>
  <c r="OH463" i="87"/>
  <c r="OR463" i="87" s="1"/>
  <c r="OE463" i="87"/>
  <c r="OF463" i="87"/>
  <c r="NZ463" i="87"/>
  <c r="ON463" i="87"/>
  <c r="OO463" i="87" s="1"/>
  <c r="OG463" i="87"/>
  <c r="NY327" i="87"/>
  <c r="OA327" i="87" s="1"/>
  <c r="OE327" i="87"/>
  <c r="OG327" i="87" s="1"/>
  <c r="NZ327" i="87"/>
  <c r="OH327" i="87"/>
  <c r="OR327" i="87" s="1"/>
  <c r="ON327" i="87"/>
  <c r="OO327" i="87" s="1"/>
  <c r="OF327" i="87"/>
  <c r="OJ327" i="87"/>
  <c r="OH64" i="87"/>
  <c r="OR64" i="87" s="1"/>
  <c r="OF64" i="87"/>
  <c r="OE64" i="87"/>
  <c r="OG64" i="87" s="1"/>
  <c r="NZ64" i="87"/>
  <c r="ON64" i="87"/>
  <c r="OO64" i="87" s="1"/>
  <c r="NY64" i="87"/>
  <c r="OL525" i="87"/>
  <c r="OK125" i="87"/>
  <c r="OI122" i="87"/>
  <c r="OH400" i="87"/>
  <c r="OR400" i="87" s="1"/>
  <c r="OF400" i="87"/>
  <c r="ON400" i="87"/>
  <c r="OO400" i="87" s="1"/>
  <c r="OI400" i="87"/>
  <c r="NZ400" i="87"/>
  <c r="OE400" i="87"/>
  <c r="OG400" i="87" s="1"/>
  <c r="NY400" i="87"/>
  <c r="OL400" i="87"/>
  <c r="OS400" i="87" s="1"/>
  <c r="ON376" i="87"/>
  <c r="OO376" i="87" s="1"/>
  <c r="OJ376" i="87"/>
  <c r="OH376" i="87"/>
  <c r="OR376" i="87" s="1"/>
  <c r="OF376" i="87"/>
  <c r="OK376" i="87"/>
  <c r="NY376" i="87"/>
  <c r="OA376" i="87" s="1"/>
  <c r="OL376" i="87"/>
  <c r="NZ376" i="87"/>
  <c r="OE376" i="87"/>
  <c r="OG376" i="87" s="1"/>
  <c r="OI376" i="87"/>
  <c r="NY127" i="87"/>
  <c r="OA127" i="87" s="1"/>
  <c r="ON127" i="87"/>
  <c r="OH127" i="87"/>
  <c r="OR127" i="87" s="1"/>
  <c r="OO127" i="87"/>
  <c r="OF127" i="87"/>
  <c r="OE127" i="87"/>
  <c r="OG127" i="87" s="1"/>
  <c r="NZ127" i="87"/>
  <c r="NY111" i="87"/>
  <c r="OA111" i="87" s="1"/>
  <c r="OH111" i="87"/>
  <c r="OR111" i="87" s="1"/>
  <c r="OF111" i="87"/>
  <c r="ON111" i="87"/>
  <c r="OO111" i="87" s="1"/>
  <c r="OE111" i="87"/>
  <c r="OG111" i="87" s="1"/>
  <c r="NZ111" i="87"/>
  <c r="ON99" i="87"/>
  <c r="OO99" i="87" s="1"/>
  <c r="OA99" i="87"/>
  <c r="NY99" i="87"/>
  <c r="OL99" i="87"/>
  <c r="OS99" i="87" s="1"/>
  <c r="OH99" i="87"/>
  <c r="OR99" i="87" s="1"/>
  <c r="OF99" i="87"/>
  <c r="NZ99" i="87"/>
  <c r="OE99" i="87"/>
  <c r="OG99" i="87" s="1"/>
  <c r="OI89" i="87"/>
  <c r="OI284" i="87"/>
  <c r="OJ539" i="87"/>
  <c r="OH508" i="87"/>
  <c r="OR508" i="87" s="1"/>
  <c r="OF508" i="87"/>
  <c r="OE508" i="87"/>
  <c r="OG508" i="87" s="1"/>
  <c r="NZ508" i="87"/>
  <c r="ON508" i="87"/>
  <c r="OO508" i="87" s="1"/>
  <c r="NY508" i="87"/>
  <c r="OA508" i="87" s="1"/>
  <c r="OJ335" i="87"/>
  <c r="OL335" i="87"/>
  <c r="OS335" i="87" s="1"/>
  <c r="OL261" i="87"/>
  <c r="OI245" i="87"/>
  <c r="OL165" i="87"/>
  <c r="OK165" i="87"/>
  <c r="OL450" i="87"/>
  <c r="OS450" i="87" s="1"/>
  <c r="OL242" i="87"/>
  <c r="OS242" i="87" s="1"/>
  <c r="ON195" i="87"/>
  <c r="OO195" i="87" s="1"/>
  <c r="NY195" i="87"/>
  <c r="OA195" i="87" s="1"/>
  <c r="NZ195" i="87"/>
  <c r="OH195" i="87"/>
  <c r="OR195" i="87" s="1"/>
  <c r="OE195" i="87"/>
  <c r="OG195" i="87" s="1"/>
  <c r="OF195" i="87"/>
  <c r="NY171" i="87"/>
  <c r="OA171" i="87" s="1"/>
  <c r="OF171" i="87"/>
  <c r="ON171" i="87"/>
  <c r="OO171" i="87" s="1"/>
  <c r="OH171" i="87"/>
  <c r="OR171" i="87" s="1"/>
  <c r="OE171" i="87"/>
  <c r="OG171" i="87" s="1"/>
  <c r="NZ171" i="87"/>
  <c r="OJ419" i="87"/>
  <c r="OL131" i="87"/>
  <c r="OJ131" i="87"/>
  <c r="OL281" i="87"/>
  <c r="ON248" i="87"/>
  <c r="OO248" i="87" s="1"/>
  <c r="OH248" i="87"/>
  <c r="OR248" i="87" s="1"/>
  <c r="OF248" i="87"/>
  <c r="NY248" i="87"/>
  <c r="OE248" i="87"/>
  <c r="NZ248" i="87"/>
  <c r="OA248" i="87" s="1"/>
  <c r="OJ169" i="87"/>
  <c r="OK538" i="87"/>
  <c r="OI522" i="87"/>
  <c r="OK154" i="87"/>
  <c r="OJ154" i="87"/>
  <c r="OL57" i="87"/>
  <c r="OJ264" i="87"/>
  <c r="OJ188" i="87"/>
  <c r="OJ147" i="87"/>
  <c r="OH108" i="87"/>
  <c r="OR108" i="87" s="1"/>
  <c r="OF108" i="87"/>
  <c r="OE108" i="87"/>
  <c r="OG108" i="87" s="1"/>
  <c r="NZ108" i="87"/>
  <c r="ON108" i="87"/>
  <c r="OO108" i="87" s="1"/>
  <c r="OI108" i="87"/>
  <c r="NY108" i="87"/>
  <c r="OA108" i="87" s="1"/>
  <c r="NY43" i="87"/>
  <c r="OA43" i="87" s="1"/>
  <c r="OF43" i="87"/>
  <c r="ON43" i="87"/>
  <c r="OO43" i="87" s="1"/>
  <c r="OH43" i="87"/>
  <c r="OR43" i="87" s="1"/>
  <c r="OE43" i="87"/>
  <c r="OG43" i="87" s="1"/>
  <c r="NZ43" i="87"/>
  <c r="OL418" i="87"/>
  <c r="OK346" i="87"/>
  <c r="OL130" i="87"/>
  <c r="OH272" i="87"/>
  <c r="OR272" i="87" s="1"/>
  <c r="OF272" i="87"/>
  <c r="ON272" i="87"/>
  <c r="OO272" i="87" s="1"/>
  <c r="OK272" i="87"/>
  <c r="NZ272" i="87"/>
  <c r="OE272" i="87"/>
  <c r="OG272" i="87" s="1"/>
  <c r="NY272" i="87"/>
  <c r="OA272" i="87" s="1"/>
  <c r="OH116" i="87"/>
  <c r="OR116" i="87" s="1"/>
  <c r="OF116" i="87"/>
  <c r="ON116" i="87"/>
  <c r="OO116" i="87" s="1"/>
  <c r="NZ116" i="87"/>
  <c r="OE116" i="87"/>
  <c r="OG116" i="87" s="1"/>
  <c r="NY116" i="87"/>
  <c r="OA116" i="87" s="1"/>
  <c r="OK92" i="87"/>
  <c r="OL92" i="87"/>
  <c r="OH92" i="87"/>
  <c r="OR92" i="87" s="1"/>
  <c r="OF92" i="87"/>
  <c r="OE92" i="87"/>
  <c r="OG92" i="87" s="1"/>
  <c r="NZ92" i="87"/>
  <c r="OI92" i="87"/>
  <c r="ON92" i="87"/>
  <c r="OO92" i="87" s="1"/>
  <c r="NY92" i="87"/>
  <c r="OA92" i="87" s="1"/>
  <c r="OL122" i="87"/>
  <c r="OL417" i="87"/>
  <c r="OS417" i="87" s="1"/>
  <c r="OK539" i="87"/>
  <c r="OH84" i="87"/>
  <c r="OR84" i="87" s="1"/>
  <c r="OF84" i="87"/>
  <c r="ON84" i="87"/>
  <c r="OO84" i="87" s="1"/>
  <c r="NY84" i="87"/>
  <c r="OA84" i="87" s="1"/>
  <c r="NZ84" i="87"/>
  <c r="OE84" i="87"/>
  <c r="OG84" i="87" s="1"/>
  <c r="ON56" i="87"/>
  <c r="OO56" i="87" s="1"/>
  <c r="OH56" i="87"/>
  <c r="OR56" i="87" s="1"/>
  <c r="OF56" i="87"/>
  <c r="NY56" i="87"/>
  <c r="OA56" i="87" s="1"/>
  <c r="OG56" i="87"/>
  <c r="NZ56" i="87"/>
  <c r="OE56" i="87"/>
  <c r="OK514" i="87"/>
  <c r="OI450" i="87"/>
  <c r="OL402" i="87"/>
  <c r="OS402" i="87" s="1"/>
  <c r="OI330" i="87"/>
  <c r="OJ242" i="87"/>
  <c r="OI242" i="87"/>
  <c r="OL226" i="87"/>
  <c r="OS226" i="87" s="1"/>
  <c r="NY535" i="87"/>
  <c r="OA535" i="87" s="1"/>
  <c r="OE535" i="87"/>
  <c r="OG535" i="87" s="1"/>
  <c r="NZ535" i="87"/>
  <c r="ON535" i="87"/>
  <c r="OO535" i="87" s="1"/>
  <c r="OF535" i="87"/>
  <c r="OH535" i="87"/>
  <c r="OR535" i="87" s="1"/>
  <c r="NY427" i="87"/>
  <c r="OA427" i="87" s="1"/>
  <c r="OF427" i="87"/>
  <c r="ON427" i="87"/>
  <c r="OO427" i="87" s="1"/>
  <c r="OH427" i="87"/>
  <c r="OR427" i="87" s="1"/>
  <c r="OE427" i="87"/>
  <c r="OG427" i="87" s="1"/>
  <c r="NZ427" i="87"/>
  <c r="ON232" i="87"/>
  <c r="OO232" i="87" s="1"/>
  <c r="OH232" i="87"/>
  <c r="OR232" i="87" s="1"/>
  <c r="OF232" i="87"/>
  <c r="OK232" i="87"/>
  <c r="NY232" i="87"/>
  <c r="OA232" i="87" s="1"/>
  <c r="OE232" i="87"/>
  <c r="OG232" i="87" s="1"/>
  <c r="NZ232" i="87"/>
  <c r="OK419" i="87"/>
  <c r="OJ375" i="87"/>
  <c r="OI375" i="87"/>
  <c r="OI459" i="87"/>
  <c r="OK459" i="87"/>
  <c r="OJ423" i="87"/>
  <c r="OI423" i="87"/>
  <c r="OK281" i="87"/>
  <c r="OH164" i="87"/>
  <c r="OR164" i="87" s="1"/>
  <c r="OF164" i="87"/>
  <c r="OE164" i="87"/>
  <c r="OG164" i="87" s="1"/>
  <c r="ON164" i="87"/>
  <c r="OO164" i="87" s="1"/>
  <c r="NY164" i="87"/>
  <c r="OA164" i="87" s="1"/>
  <c r="NZ164" i="87"/>
  <c r="OJ537" i="87"/>
  <c r="OK57" i="87"/>
  <c r="OL504" i="87"/>
  <c r="OS504" i="87" s="1"/>
  <c r="OJ275" i="87"/>
  <c r="OK229" i="87"/>
  <c r="OK189" i="87"/>
  <c r="NY95" i="87"/>
  <c r="OH95" i="87"/>
  <c r="OR95" i="87" s="1"/>
  <c r="ON95" i="87"/>
  <c r="OO95" i="87" s="1"/>
  <c r="NZ95" i="87"/>
  <c r="OE95" i="87"/>
  <c r="OF95" i="87"/>
  <c r="OL66" i="87"/>
  <c r="OS66" i="87" s="1"/>
  <c r="OI42" i="87"/>
  <c r="NY279" i="87"/>
  <c r="OA279" i="87" s="1"/>
  <c r="OE279" i="87"/>
  <c r="OG279" i="87" s="1"/>
  <c r="NZ279" i="87"/>
  <c r="ON279" i="87"/>
  <c r="OO279" i="87" s="1"/>
  <c r="OH279" i="87"/>
  <c r="OR279" i="87" s="1"/>
  <c r="OF279" i="87"/>
  <c r="ON72" i="87"/>
  <c r="OO72" i="87" s="1"/>
  <c r="OH72" i="87"/>
  <c r="OR72" i="87" s="1"/>
  <c r="OF72" i="87"/>
  <c r="NY72" i="87"/>
  <c r="OA72" i="87" s="1"/>
  <c r="OE72" i="87"/>
  <c r="OG72" i="87" s="1"/>
  <c r="NZ72" i="87"/>
  <c r="OL537" i="87"/>
  <c r="OS537" i="87" s="1"/>
  <c r="OL433" i="87"/>
  <c r="OK225" i="87"/>
  <c r="OL225" i="87"/>
  <c r="OK169" i="87"/>
  <c r="OL169" i="87"/>
  <c r="OJ41" i="87"/>
  <c r="OL219" i="87"/>
  <c r="OS219" i="87" s="1"/>
  <c r="OJ365" i="87"/>
  <c r="OJ538" i="87"/>
  <c r="OL538" i="87"/>
  <c r="OK522" i="87"/>
  <c r="OL338" i="87"/>
  <c r="OS338" i="87" s="1"/>
  <c r="OK250" i="87"/>
  <c r="OJ145" i="87"/>
  <c r="OJ504" i="87"/>
  <c r="OK264" i="87"/>
  <c r="OL188" i="87"/>
  <c r="OS188" i="87" s="1"/>
  <c r="OL119" i="87"/>
  <c r="OS119" i="87" s="1"/>
  <c r="OI275" i="87"/>
  <c r="OK275" i="87"/>
  <c r="OI147" i="87"/>
  <c r="OL147" i="87"/>
  <c r="OL501" i="87"/>
  <c r="OS501" i="87" s="1"/>
  <c r="OL229" i="87"/>
  <c r="OS229" i="87" s="1"/>
  <c r="OJ229" i="87"/>
  <c r="OI85" i="87"/>
  <c r="OL85" i="87"/>
  <c r="OK85" i="87"/>
  <c r="OH228" i="87"/>
  <c r="OR228" i="87" s="1"/>
  <c r="OF228" i="87"/>
  <c r="ON228" i="87"/>
  <c r="OO228" i="87" s="1"/>
  <c r="OE228" i="87"/>
  <c r="OG228" i="87" s="1"/>
  <c r="NY228" i="87"/>
  <c r="OA228" i="87" s="1"/>
  <c r="NZ228" i="87"/>
  <c r="ON152" i="87"/>
  <c r="OO152" i="87" s="1"/>
  <c r="OH152" i="87"/>
  <c r="OR152" i="87" s="1"/>
  <c r="OF152" i="87"/>
  <c r="NY152" i="87"/>
  <c r="OA152" i="87" s="1"/>
  <c r="NZ152" i="87"/>
  <c r="OI152" i="87"/>
  <c r="OE152" i="87"/>
  <c r="OG152" i="87" s="1"/>
  <c r="OI418" i="87"/>
  <c r="OL346" i="87"/>
  <c r="OK282" i="87"/>
  <c r="OI266" i="87"/>
  <c r="OI130" i="87"/>
  <c r="OL34" i="87"/>
  <c r="OJ425" i="87"/>
  <c r="OK113" i="87"/>
  <c r="OI97" i="87"/>
  <c r="OL33" i="87"/>
  <c r="OS33" i="87" s="1"/>
  <c r="OI20" i="87"/>
  <c r="OJ20" i="87"/>
  <c r="OJ525" i="87"/>
  <c r="OK525" i="87"/>
  <c r="OL469" i="87"/>
  <c r="OL173" i="87"/>
  <c r="OI125" i="87"/>
  <c r="OL125" i="87"/>
  <c r="OS125" i="87" s="1"/>
  <c r="OK61" i="87"/>
  <c r="OH196" i="87"/>
  <c r="OR196" i="87" s="1"/>
  <c r="OF196" i="87"/>
  <c r="ON196" i="87"/>
  <c r="OO196" i="87" s="1"/>
  <c r="OE196" i="87"/>
  <c r="OG196" i="87" s="1"/>
  <c r="NZ196" i="87"/>
  <c r="NY196" i="87"/>
  <c r="OA196" i="87" s="1"/>
  <c r="OJ122" i="87"/>
  <c r="OL18" i="87"/>
  <c r="OK417" i="87"/>
  <c r="OI417" i="87"/>
  <c r="OL321" i="87"/>
  <c r="OL89" i="87"/>
  <c r="OI451" i="87"/>
  <c r="OJ451" i="87"/>
  <c r="OI460" i="87"/>
  <c r="OL460" i="87"/>
  <c r="OJ284" i="87"/>
  <c r="OI539" i="87"/>
  <c r="OI335" i="87"/>
  <c r="OJ135" i="87"/>
  <c r="OK135" i="87"/>
  <c r="OI461" i="87"/>
  <c r="OK437" i="87"/>
  <c r="OJ357" i="87"/>
  <c r="OI285" i="87"/>
  <c r="OI261" i="87"/>
  <c r="OL245" i="87"/>
  <c r="OS245" i="87" s="1"/>
  <c r="OI165" i="87"/>
  <c r="OH300" i="87"/>
  <c r="OR300" i="87" s="1"/>
  <c r="OF300" i="87"/>
  <c r="OE300" i="87"/>
  <c r="OG300" i="87" s="1"/>
  <c r="NZ300" i="87"/>
  <c r="ON300" i="87"/>
  <c r="OO300" i="87" s="1"/>
  <c r="NY300" i="87"/>
  <c r="OA300" i="87" s="1"/>
  <c r="OH268" i="87"/>
  <c r="OR268" i="87" s="1"/>
  <c r="OF268" i="87"/>
  <c r="ON268" i="87"/>
  <c r="OO268" i="87" s="1"/>
  <c r="OE268" i="87"/>
  <c r="OG268" i="87" s="1"/>
  <c r="NZ268" i="87"/>
  <c r="NY268" i="87"/>
  <c r="OA268" i="87" s="1"/>
  <c r="ON243" i="87"/>
  <c r="OO243" i="87" s="1"/>
  <c r="NY243" i="87"/>
  <c r="OA243" i="87" s="1"/>
  <c r="OE243" i="87"/>
  <c r="OG243" i="87" s="1"/>
  <c r="OF243" i="87"/>
  <c r="NZ243" i="87"/>
  <c r="OH243" i="87"/>
  <c r="OR243" i="87" s="1"/>
  <c r="OI243" i="87"/>
  <c r="NY23" i="87"/>
  <c r="OA23" i="87" s="1"/>
  <c r="OE23" i="87"/>
  <c r="OG23" i="87" s="1"/>
  <c r="NZ23" i="87"/>
  <c r="ON23" i="87"/>
  <c r="OO23" i="87" s="1"/>
  <c r="OH23" i="87"/>
  <c r="OR23" i="87" s="1"/>
  <c r="OF23" i="87"/>
  <c r="OJ514" i="87"/>
  <c r="OJ450" i="87"/>
  <c r="OK450" i="87"/>
  <c r="OJ402" i="87"/>
  <c r="OI402" i="87"/>
  <c r="OL370" i="87"/>
  <c r="OK330" i="87"/>
  <c r="OK242" i="87"/>
  <c r="OI226" i="87"/>
  <c r="OL146" i="87"/>
  <c r="OS146" i="87" s="1"/>
  <c r="OH204" i="87"/>
  <c r="OR204" i="87" s="1"/>
  <c r="OF204" i="87"/>
  <c r="ON204" i="87"/>
  <c r="OO204" i="87" s="1"/>
  <c r="OE204" i="87"/>
  <c r="OG204" i="87" s="1"/>
  <c r="NZ204" i="87"/>
  <c r="NY204" i="87"/>
  <c r="OA204" i="87" s="1"/>
  <c r="OJ273" i="87"/>
  <c r="OL419" i="87"/>
  <c r="OS419" i="87" s="1"/>
  <c r="OK375" i="87"/>
  <c r="OI131" i="87"/>
  <c r="OL423" i="87"/>
  <c r="OI281" i="87"/>
  <c r="EJ10" i="5"/>
  <c r="EI10" i="5"/>
  <c r="EH10" i="5"/>
  <c r="EG10" i="5"/>
  <c r="OI272" i="87" l="1"/>
  <c r="OK463" i="87"/>
  <c r="OI40" i="87"/>
  <c r="OK40" i="87"/>
  <c r="OI516" i="87"/>
  <c r="OI280" i="87"/>
  <c r="OK420" i="87"/>
  <c r="OA95" i="87"/>
  <c r="OL272" i="87"/>
  <c r="OJ272" i="87"/>
  <c r="OI99" i="87"/>
  <c r="OI327" i="87"/>
  <c r="OA507" i="87"/>
  <c r="OK267" i="87"/>
  <c r="OJ40" i="87"/>
  <c r="OL227" i="87"/>
  <c r="OJ388" i="87"/>
  <c r="OJ23" i="87"/>
  <c r="OK152" i="87"/>
  <c r="OI72" i="87"/>
  <c r="OI56" i="87"/>
  <c r="OA400" i="87"/>
  <c r="OK400" i="87"/>
  <c r="OJ400" i="87"/>
  <c r="OA64" i="87"/>
  <c r="OK327" i="87"/>
  <c r="OL40" i="87"/>
  <c r="OS40" i="87" s="1"/>
  <c r="OJ516" i="87"/>
  <c r="OG527" i="87"/>
  <c r="OI388" i="87"/>
  <c r="OK428" i="87"/>
  <c r="OI88" i="87"/>
  <c r="OL180" i="87"/>
  <c r="OS180" i="87" s="1"/>
  <c r="OI484" i="87"/>
  <c r="OK368" i="87"/>
  <c r="OJ368" i="87"/>
  <c r="OK280" i="87"/>
  <c r="OJ262" i="87"/>
  <c r="OR326" i="87"/>
  <c r="OI326" i="87"/>
  <c r="OK326" i="87"/>
  <c r="OJ243" i="87"/>
  <c r="OL268" i="87"/>
  <c r="OI300" i="87"/>
  <c r="OL300" i="87"/>
  <c r="OI279" i="87"/>
  <c r="OK99" i="87"/>
  <c r="OK111" i="87"/>
  <c r="OJ111" i="87"/>
  <c r="OI268" i="87"/>
  <c r="OK300" i="87"/>
  <c r="OL196" i="87"/>
  <c r="OL152" i="87"/>
  <c r="OS152" i="87" s="1"/>
  <c r="OJ152" i="87"/>
  <c r="OK279" i="87"/>
  <c r="OL279" i="87"/>
  <c r="OG95" i="87"/>
  <c r="OJ232" i="87"/>
  <c r="OL84" i="87"/>
  <c r="OJ92" i="87"/>
  <c r="OL116" i="87"/>
  <c r="OS116" i="87" s="1"/>
  <c r="OJ116" i="87"/>
  <c r="OG248" i="87"/>
  <c r="OK508" i="87"/>
  <c r="OK288" i="87"/>
  <c r="OK527" i="87"/>
  <c r="OJ428" i="87"/>
  <c r="OJ259" i="87"/>
  <c r="OG180" i="87"/>
  <c r="OK348" i="87"/>
  <c r="OJ348" i="87"/>
  <c r="OK252" i="87"/>
  <c r="OL415" i="87"/>
  <c r="OI292" i="87"/>
  <c r="OI416" i="87"/>
  <c r="OI420" i="87"/>
  <c r="OR86" i="87"/>
  <c r="OJ86" i="87"/>
  <c r="OK190" i="87"/>
  <c r="OR262" i="87"/>
  <c r="OK262" i="87"/>
  <c r="OI262" i="87"/>
  <c r="OL326" i="87"/>
  <c r="OS326" i="87" s="1"/>
  <c r="OR422" i="87"/>
  <c r="OK422" i="87"/>
  <c r="OI422" i="87"/>
  <c r="OJ300" i="87"/>
  <c r="OL248" i="87"/>
  <c r="OS248" i="87" s="1"/>
  <c r="OJ248" i="87"/>
  <c r="OA227" i="87"/>
  <c r="OL308" i="87"/>
  <c r="OJ308" i="87"/>
  <c r="OI91" i="87"/>
  <c r="OK316" i="87"/>
  <c r="OK384" i="87"/>
  <c r="OJ384" i="87"/>
  <c r="OK496" i="87"/>
  <c r="OA368" i="87"/>
  <c r="OK415" i="87"/>
  <c r="OK416" i="87"/>
  <c r="OJ416" i="87"/>
  <c r="OR286" i="87"/>
  <c r="OJ286" i="87"/>
  <c r="OK286" i="87"/>
  <c r="OI286" i="87"/>
  <c r="OL286" i="87"/>
  <c r="OA278" i="87"/>
  <c r="OR278" i="87"/>
  <c r="OL278" i="87"/>
  <c r="OS278" i="87" s="1"/>
  <c r="OK278" i="87"/>
  <c r="OR190" i="87"/>
  <c r="OI190" i="87"/>
  <c r="OR270" i="87"/>
  <c r="OL270" i="87"/>
  <c r="OI270" i="87"/>
  <c r="OJ270" i="87"/>
  <c r="OK270" i="87"/>
  <c r="OR126" i="87"/>
  <c r="OI126" i="87"/>
  <c r="OR398" i="87"/>
  <c r="OK398" i="87"/>
  <c r="OI398" i="87"/>
  <c r="OK196" i="87"/>
  <c r="OL108" i="87"/>
  <c r="OI248" i="87"/>
  <c r="OJ288" i="87"/>
  <c r="OI308" i="87"/>
  <c r="OJ180" i="87"/>
  <c r="OI384" i="87"/>
  <c r="OL384" i="87"/>
  <c r="OJ415" i="87"/>
  <c r="OL292" i="87"/>
  <c r="OJ292" i="87"/>
  <c r="OL416" i="87"/>
  <c r="OL420" i="87"/>
  <c r="OJ420" i="87"/>
  <c r="OI278" i="87"/>
  <c r="OR62" i="87"/>
  <c r="OL62" i="87"/>
  <c r="OJ62" i="87"/>
  <c r="OI62" i="87"/>
  <c r="OL190" i="87"/>
  <c r="OL422" i="87"/>
  <c r="OS422" i="87" s="1"/>
  <c r="OK126" i="87"/>
  <c r="OJ326" i="87"/>
  <c r="OL387" i="87"/>
  <c r="OL204" i="87"/>
  <c r="OL23" i="87"/>
  <c r="OK95" i="87"/>
  <c r="OK164" i="87"/>
  <c r="OK84" i="87"/>
  <c r="OI43" i="87"/>
  <c r="OI171" i="87"/>
  <c r="OL195" i="87"/>
  <c r="OJ195" i="87"/>
  <c r="OK204" i="87"/>
  <c r="OI23" i="87"/>
  <c r="OL243" i="87"/>
  <c r="OJ268" i="87"/>
  <c r="OI196" i="87"/>
  <c r="OJ196" i="87"/>
  <c r="OK228" i="87"/>
  <c r="OK72" i="87"/>
  <c r="OJ279" i="87"/>
  <c r="OI232" i="87"/>
  <c r="OL232" i="87"/>
  <c r="OJ427" i="87"/>
  <c r="OK535" i="87"/>
  <c r="OI535" i="87"/>
  <c r="OL56" i="87"/>
  <c r="OS56" i="87" s="1"/>
  <c r="OJ56" i="87"/>
  <c r="OI116" i="87"/>
  <c r="OK116" i="87"/>
  <c r="OJ108" i="87"/>
  <c r="OK248" i="87"/>
  <c r="OI508" i="87"/>
  <c r="OJ99" i="87"/>
  <c r="OI64" i="87"/>
  <c r="OL327" i="87"/>
  <c r="OS327" i="87" s="1"/>
  <c r="OI463" i="87"/>
  <c r="OI288" i="87"/>
  <c r="OL288" i="87"/>
  <c r="OJ367" i="87"/>
  <c r="OK507" i="87"/>
  <c r="OI267" i="87"/>
  <c r="OJ267" i="87"/>
  <c r="OL267" i="87"/>
  <c r="OS267" i="87" s="1"/>
  <c r="OJ387" i="87"/>
  <c r="OK396" i="87"/>
  <c r="OI60" i="87"/>
  <c r="OK60" i="87"/>
  <c r="OK151" i="87"/>
  <c r="OI227" i="87"/>
  <c r="OK227" i="87"/>
  <c r="OL527" i="87"/>
  <c r="OS527" i="87" s="1"/>
  <c r="OI168" i="87"/>
  <c r="OK168" i="87"/>
  <c r="OK307" i="87"/>
  <c r="OL91" i="87"/>
  <c r="OS91" i="87" s="1"/>
  <c r="OI316" i="87"/>
  <c r="OL88" i="87"/>
  <c r="OJ88" i="87"/>
  <c r="OK259" i="87"/>
  <c r="OL484" i="87"/>
  <c r="OS484" i="87" s="1"/>
  <c r="OJ484" i="87"/>
  <c r="OL496" i="87"/>
  <c r="OI252" i="87"/>
  <c r="OJ43" i="87"/>
  <c r="OJ171" i="87"/>
  <c r="OK387" i="87"/>
  <c r="OL151" i="87"/>
  <c r="OS151" i="87" s="1"/>
  <c r="OJ204" i="87"/>
  <c r="OK23" i="87"/>
  <c r="OK243" i="87"/>
  <c r="OK268" i="87"/>
  <c r="OL228" i="87"/>
  <c r="OJ228" i="87"/>
  <c r="OL72" i="87"/>
  <c r="OJ72" i="87"/>
  <c r="OL95" i="87"/>
  <c r="OS95" i="87" s="1"/>
  <c r="OJ95" i="87"/>
  <c r="OI95" i="87"/>
  <c r="OL164" i="87"/>
  <c r="OJ164" i="87"/>
  <c r="OL427" i="87"/>
  <c r="OJ535" i="87"/>
  <c r="OL535" i="87"/>
  <c r="OS535" i="87" s="1"/>
  <c r="OK56" i="87"/>
  <c r="OI84" i="87"/>
  <c r="OJ84" i="87"/>
  <c r="OK43" i="87"/>
  <c r="OL43" i="87"/>
  <c r="OK108" i="87"/>
  <c r="OK171" i="87"/>
  <c r="OL171" i="87"/>
  <c r="OI195" i="87"/>
  <c r="OK195" i="87"/>
  <c r="OJ508" i="87"/>
  <c r="OI111" i="87"/>
  <c r="OJ127" i="87"/>
  <c r="OI127" i="87"/>
  <c r="OL64" i="87"/>
  <c r="OS64" i="87" s="1"/>
  <c r="OJ64" i="87"/>
  <c r="OJ463" i="87"/>
  <c r="OL463" i="87"/>
  <c r="OI367" i="87"/>
  <c r="OI507" i="87"/>
  <c r="OL516" i="87"/>
  <c r="OJ396" i="87"/>
  <c r="OJ60" i="87"/>
  <c r="OI151" i="87"/>
  <c r="OI527" i="87"/>
  <c r="OJ168" i="87"/>
  <c r="OL388" i="87"/>
  <c r="OI307" i="87"/>
  <c r="OL307" i="87"/>
  <c r="OS307" i="87" s="1"/>
  <c r="OJ91" i="87"/>
  <c r="OK91" i="87"/>
  <c r="OI428" i="87"/>
  <c r="OL428" i="87"/>
  <c r="OJ316" i="87"/>
  <c r="OK88" i="87"/>
  <c r="OI180" i="87"/>
  <c r="OK180" i="87"/>
  <c r="OK484" i="87"/>
  <c r="OJ496" i="87"/>
  <c r="OK360" i="87"/>
  <c r="OJ360" i="87"/>
  <c r="OJ252" i="87"/>
  <c r="OK427" i="87"/>
  <c r="OI204" i="87"/>
  <c r="OI228" i="87"/>
  <c r="OI164" i="87"/>
  <c r="OI427" i="87"/>
  <c r="OL508" i="87"/>
  <c r="OS508" i="87" s="1"/>
  <c r="OL111" i="87"/>
  <c r="OL127" i="87"/>
  <c r="OK127" i="87"/>
  <c r="OK64" i="87"/>
  <c r="OK367" i="87"/>
  <c r="OL367" i="87"/>
  <c r="OL507" i="87"/>
  <c r="OJ507" i="87"/>
  <c r="OI387" i="87"/>
  <c r="OI396" i="87"/>
  <c r="OL396" i="87"/>
  <c r="OL60" i="87"/>
  <c r="OJ151" i="87"/>
  <c r="OJ227" i="87"/>
  <c r="OJ527" i="87"/>
  <c r="OL168" i="87"/>
  <c r="OS168" i="87" s="1"/>
  <c r="OJ307" i="87"/>
  <c r="OL316" i="87"/>
  <c r="OI496" i="87"/>
  <c r="OI360" i="87"/>
  <c r="OL360" i="87"/>
  <c r="OL252" i="87"/>
  <c r="OL280" i="87"/>
  <c r="OS280" i="87" s="1"/>
  <c r="OJ280" i="87"/>
  <c r="OI415" i="87"/>
  <c r="EJ6" i="5"/>
  <c r="EP6" i="5" s="1"/>
  <c r="EH6" i="5"/>
  <c r="EN6" i="5" s="1"/>
  <c r="EI6" i="5"/>
  <c r="EO6" i="5" s="1"/>
  <c r="EG6" i="5"/>
  <c r="EM6" i="5" s="1"/>
  <c r="EK6" i="5"/>
  <c r="EK10" i="5"/>
  <c r="E3" i="83"/>
  <c r="D3" i="82"/>
  <c r="EQ6" i="5" l="1"/>
  <c r="EM9" i="5" s="1"/>
  <c r="CU69" i="5"/>
  <c r="DQ5" i="5" l="1"/>
  <c r="DU4" i="5"/>
  <c r="AD754" i="5"/>
  <c r="AD654" i="5"/>
  <c r="AD524" i="5"/>
  <c r="AD429" i="5"/>
  <c r="AD314" i="5"/>
  <c r="AD204" i="5"/>
  <c r="AD119" i="5"/>
  <c r="DQ6" i="5" l="1"/>
  <c r="DU5" i="5"/>
  <c r="DQ7" i="5" l="1"/>
  <c r="DU6" i="5"/>
  <c r="DQ8" i="5" l="1"/>
  <c r="DU7" i="5"/>
  <c r="DQ9" i="5" l="1"/>
  <c r="DU8" i="5"/>
  <c r="DQ10" i="5" l="1"/>
  <c r="DU9" i="5"/>
  <c r="DQ11" i="5" l="1"/>
  <c r="DU10" i="5"/>
  <c r="DQ12" i="5" l="1"/>
  <c r="DU11" i="5"/>
  <c r="DU12" i="5" l="1"/>
  <c r="DQ13" i="5"/>
  <c r="DQ14" i="5" l="1"/>
  <c r="DU13" i="5"/>
  <c r="DQ15" i="5" l="1"/>
  <c r="DU14" i="5"/>
  <c r="DQ16" i="5" l="1"/>
  <c r="DU15" i="5"/>
  <c r="DQ17" i="5" l="1"/>
  <c r="DU16" i="5"/>
  <c r="DQ18" i="5" l="1"/>
  <c r="DU17" i="5"/>
  <c r="DQ19" i="5" l="1"/>
  <c r="DU18" i="5"/>
  <c r="DQ20" i="5" l="1"/>
  <c r="DU19" i="5"/>
  <c r="DU20" i="5" l="1"/>
  <c r="DQ21" i="5"/>
  <c r="DQ22" i="5" l="1"/>
  <c r="DU21" i="5"/>
  <c r="DQ23" i="5" l="1"/>
  <c r="DU22" i="5"/>
  <c r="DQ24" i="5" l="1"/>
  <c r="DU23" i="5"/>
  <c r="DQ25" i="5" l="1"/>
  <c r="DU24" i="5"/>
  <c r="DQ26" i="5" l="1"/>
  <c r="DU25" i="5"/>
  <c r="DQ27" i="5" l="1"/>
  <c r="DU26" i="5"/>
  <c r="DQ28" i="5" l="1"/>
  <c r="DU27" i="5"/>
  <c r="DU28" i="5" l="1"/>
  <c r="DQ29" i="5"/>
  <c r="DQ30" i="5" l="1"/>
  <c r="DU29" i="5"/>
  <c r="DQ31" i="5" l="1"/>
  <c r="DU30" i="5"/>
  <c r="DQ32" i="5" l="1"/>
  <c r="DU31" i="5"/>
  <c r="DQ33" i="5" l="1"/>
  <c r="DU32" i="5"/>
  <c r="DQ34" i="5" l="1"/>
  <c r="DU33" i="5"/>
  <c r="DQ35" i="5" l="1"/>
  <c r="DU34" i="5"/>
  <c r="DQ36" i="5" l="1"/>
  <c r="DU35" i="5"/>
  <c r="DU36" i="5" l="1"/>
  <c r="DQ37" i="5"/>
  <c r="DQ38" i="5" l="1"/>
  <c r="DU37" i="5"/>
  <c r="DQ39" i="5" l="1"/>
  <c r="DU38" i="5"/>
  <c r="DQ40" i="5" l="1"/>
  <c r="DU39" i="5"/>
  <c r="DQ41" i="5" l="1"/>
  <c r="DU40" i="5"/>
  <c r="DQ42" i="5" l="1"/>
  <c r="DU41" i="5"/>
  <c r="DQ43" i="5" l="1"/>
  <c r="DU42" i="5"/>
  <c r="DQ44" i="5" l="1"/>
  <c r="DU43" i="5"/>
  <c r="DU44" i="5" l="1"/>
  <c r="DQ45" i="5"/>
  <c r="DQ46" i="5" l="1"/>
  <c r="DU45" i="5"/>
  <c r="DQ47" i="5" l="1"/>
  <c r="DU46" i="5"/>
  <c r="DQ48" i="5" l="1"/>
  <c r="DU47" i="5"/>
  <c r="DQ49" i="5" l="1"/>
  <c r="DU48" i="5"/>
  <c r="DQ50" i="5" l="1"/>
  <c r="DU49" i="5"/>
  <c r="DQ51" i="5" l="1"/>
  <c r="DU50" i="5"/>
  <c r="DQ52" i="5" l="1"/>
  <c r="DU51" i="5"/>
  <c r="DU52" i="5" l="1"/>
  <c r="DQ53" i="5"/>
  <c r="DQ54" i="5" l="1"/>
  <c r="DU53" i="5"/>
  <c r="DQ55" i="5" l="1"/>
  <c r="DU54" i="5"/>
  <c r="DQ56" i="5" l="1"/>
  <c r="DU55" i="5"/>
  <c r="DU56" i="5" l="1"/>
  <c r="DQ57" i="5"/>
  <c r="DQ58" i="5" l="1"/>
  <c r="DU57" i="5"/>
  <c r="DQ59" i="5" l="1"/>
  <c r="DU58" i="5"/>
  <c r="DQ60" i="5" l="1"/>
  <c r="DU59" i="5"/>
  <c r="DU60" i="5" l="1"/>
  <c r="DQ61" i="5"/>
  <c r="DQ62" i="5" l="1"/>
  <c r="DU61" i="5"/>
  <c r="DQ63" i="5" l="1"/>
  <c r="DU62" i="5"/>
  <c r="DQ64" i="5" l="1"/>
  <c r="DU63" i="5"/>
  <c r="DU64" i="5" l="1"/>
  <c r="DQ65" i="5"/>
  <c r="DQ66" i="5" l="1"/>
  <c r="DU65" i="5"/>
  <c r="DQ67" i="5" l="1"/>
  <c r="DU66" i="5"/>
  <c r="DQ68" i="5" l="1"/>
  <c r="DU67" i="5"/>
  <c r="DU68" i="5" l="1"/>
  <c r="DQ69" i="5"/>
  <c r="DQ70" i="5" l="1"/>
  <c r="DU69" i="5"/>
  <c r="DQ71" i="5" l="1"/>
  <c r="DU70" i="5"/>
  <c r="DQ72" i="5" l="1"/>
  <c r="DU71" i="5"/>
  <c r="DU72" i="5" l="1"/>
  <c r="DQ73" i="5"/>
  <c r="DQ74" i="5" l="1"/>
  <c r="DU73" i="5"/>
  <c r="DQ75" i="5" l="1"/>
  <c r="DU74" i="5"/>
  <c r="DQ76" i="5" l="1"/>
  <c r="DU75" i="5"/>
  <c r="DU76" i="5" l="1"/>
  <c r="DQ77" i="5"/>
  <c r="DQ78" i="5" l="1"/>
  <c r="DU77" i="5"/>
  <c r="DQ79" i="5" l="1"/>
  <c r="DU78" i="5"/>
  <c r="DQ80" i="5" l="1"/>
  <c r="DU79" i="5"/>
  <c r="DQ81" i="5" l="1"/>
  <c r="DU80" i="5"/>
  <c r="DQ82" i="5" l="1"/>
  <c r="DU81" i="5"/>
  <c r="DQ83" i="5" l="1"/>
  <c r="DU82" i="5"/>
  <c r="DQ84" i="5" l="1"/>
  <c r="DU83" i="5"/>
  <c r="DU84" i="5" l="1"/>
  <c r="DQ85" i="5"/>
  <c r="DQ86" i="5" l="1"/>
  <c r="DU85" i="5"/>
  <c r="DQ87" i="5" l="1"/>
  <c r="DU86" i="5"/>
  <c r="DQ88" i="5" l="1"/>
  <c r="DU87" i="5"/>
  <c r="DQ89" i="5" l="1"/>
  <c r="DU88" i="5"/>
  <c r="DQ90" i="5" l="1"/>
  <c r="DU89" i="5"/>
  <c r="DQ91" i="5" l="1"/>
  <c r="DU90" i="5"/>
  <c r="DQ92" i="5" l="1"/>
  <c r="DU91" i="5"/>
  <c r="DU92" i="5" l="1"/>
  <c r="DQ93" i="5"/>
  <c r="DQ94" i="5" l="1"/>
  <c r="DU93" i="5"/>
  <c r="DQ95" i="5" l="1"/>
  <c r="DU94" i="5"/>
  <c r="DQ96" i="5" l="1"/>
  <c r="DU95" i="5"/>
  <c r="DU96" i="5" l="1"/>
  <c r="DQ97" i="5"/>
  <c r="DQ98" i="5" l="1"/>
  <c r="DU97" i="5"/>
  <c r="DQ99" i="5" l="1"/>
  <c r="DU98" i="5"/>
  <c r="DQ100" i="5" l="1"/>
  <c r="DU99" i="5"/>
  <c r="DU100" i="5" l="1"/>
  <c r="DQ101" i="5"/>
  <c r="DQ102" i="5" l="1"/>
  <c r="DU101" i="5"/>
  <c r="DQ103" i="5" l="1"/>
  <c r="DU102" i="5"/>
  <c r="DQ104" i="5" l="1"/>
  <c r="DU103" i="5"/>
  <c r="DU104" i="5" l="1"/>
  <c r="DQ105" i="5"/>
  <c r="DQ106" i="5" l="1"/>
  <c r="DU105" i="5"/>
  <c r="DQ107" i="5" l="1"/>
  <c r="DU106" i="5"/>
  <c r="DQ108" i="5" l="1"/>
  <c r="DU107" i="5"/>
  <c r="DU108" i="5" l="1"/>
  <c r="DQ109" i="5"/>
  <c r="DQ110" i="5" l="1"/>
  <c r="DU109" i="5"/>
  <c r="DQ111" i="5" l="1"/>
  <c r="DU110" i="5"/>
  <c r="DQ112" i="5" l="1"/>
  <c r="DU111" i="5"/>
  <c r="DQ113" i="5" l="1"/>
  <c r="DU112" i="5"/>
  <c r="DQ114" i="5" l="1"/>
  <c r="DU113" i="5"/>
  <c r="DQ115" i="5" l="1"/>
  <c r="DU114" i="5"/>
  <c r="DQ116" i="5" l="1"/>
  <c r="DU115" i="5"/>
  <c r="DU116" i="5" l="1"/>
  <c r="DQ117" i="5"/>
  <c r="DQ118" i="5" l="1"/>
  <c r="DU117" i="5"/>
  <c r="DQ119" i="5" l="1"/>
  <c r="DU118" i="5"/>
  <c r="DQ120" i="5" l="1"/>
  <c r="DU119" i="5"/>
  <c r="DQ121" i="5" l="1"/>
  <c r="DU120" i="5"/>
  <c r="DQ122" i="5" l="1"/>
  <c r="DU121" i="5"/>
  <c r="DQ123" i="5" l="1"/>
  <c r="DU122" i="5"/>
  <c r="DQ124" i="5" l="1"/>
  <c r="DU123" i="5"/>
  <c r="DU124" i="5" l="1"/>
  <c r="DQ125" i="5"/>
  <c r="DQ126" i="5" l="1"/>
  <c r="DU125" i="5"/>
  <c r="DQ127" i="5" l="1"/>
  <c r="DU126" i="5"/>
  <c r="DQ128" i="5" l="1"/>
  <c r="DU127" i="5"/>
  <c r="DU128" i="5" l="1"/>
  <c r="DQ129" i="5"/>
  <c r="DQ130" i="5" l="1"/>
  <c r="DU129" i="5"/>
  <c r="DQ131" i="5" l="1"/>
  <c r="DU130" i="5"/>
  <c r="DQ132" i="5" l="1"/>
  <c r="DU131" i="5"/>
  <c r="DU132" i="5" l="1"/>
  <c r="DQ133" i="5"/>
  <c r="DQ134" i="5" l="1"/>
  <c r="DU133" i="5"/>
  <c r="DQ135" i="5" l="1"/>
  <c r="DU134" i="5"/>
  <c r="DQ136" i="5" l="1"/>
  <c r="DU135" i="5"/>
  <c r="DU136" i="5" l="1"/>
  <c r="DQ137" i="5"/>
  <c r="DQ138" i="5" l="1"/>
  <c r="DU137" i="5"/>
  <c r="DQ139" i="5" l="1"/>
  <c r="DU138" i="5"/>
  <c r="DQ140" i="5" l="1"/>
  <c r="DU139" i="5"/>
  <c r="DU140" i="5" l="1"/>
  <c r="DQ141" i="5"/>
  <c r="DQ142" i="5" l="1"/>
  <c r="DU141" i="5"/>
  <c r="DQ143" i="5" l="1"/>
  <c r="DU142" i="5"/>
  <c r="DQ144" i="5" l="1"/>
  <c r="DU143" i="5"/>
  <c r="DU144" i="5" l="1"/>
  <c r="DQ145" i="5"/>
  <c r="DQ146" i="5" l="1"/>
  <c r="DU145" i="5"/>
  <c r="DQ147" i="5" l="1"/>
  <c r="DU146" i="5"/>
  <c r="DQ148" i="5" l="1"/>
  <c r="DU147" i="5"/>
  <c r="DU148" i="5" l="1"/>
  <c r="DQ149" i="5"/>
  <c r="DQ150" i="5" l="1"/>
  <c r="DU149" i="5"/>
  <c r="DQ151" i="5" l="1"/>
  <c r="DU150" i="5"/>
  <c r="DQ152" i="5" l="1"/>
  <c r="DU151" i="5"/>
  <c r="DQ153" i="5" l="1"/>
  <c r="DU152" i="5"/>
  <c r="DQ154" i="5" l="1"/>
  <c r="DU153" i="5"/>
  <c r="DQ155" i="5" l="1"/>
  <c r="DU154" i="5"/>
  <c r="DQ156" i="5" l="1"/>
  <c r="DU155" i="5"/>
  <c r="DU156" i="5" l="1"/>
  <c r="DQ157" i="5"/>
  <c r="DQ158" i="5" l="1"/>
  <c r="DU157" i="5"/>
  <c r="DQ159" i="5" l="1"/>
  <c r="DU158" i="5"/>
  <c r="DQ160" i="5" l="1"/>
  <c r="DU159" i="5"/>
  <c r="DU160" i="5" l="1"/>
  <c r="DQ161" i="5"/>
  <c r="DQ162" i="5" l="1"/>
  <c r="DU161" i="5"/>
  <c r="DQ163" i="5" l="1"/>
  <c r="DU162" i="5"/>
  <c r="DQ164" i="5" l="1"/>
  <c r="DU163" i="5"/>
  <c r="DU164" i="5" l="1"/>
  <c r="DQ165" i="5"/>
  <c r="DQ166" i="5" l="1"/>
  <c r="DU165" i="5"/>
  <c r="DQ167" i="5" l="1"/>
  <c r="DU166" i="5"/>
  <c r="DQ168" i="5" l="1"/>
  <c r="DU167" i="5"/>
  <c r="DU168" i="5" l="1"/>
  <c r="DQ169" i="5"/>
  <c r="DQ170" i="5" l="1"/>
  <c r="DU169" i="5"/>
  <c r="DQ171" i="5" l="1"/>
  <c r="DU170" i="5"/>
  <c r="DQ172" i="5" l="1"/>
  <c r="DU171" i="5"/>
  <c r="DU172" i="5" l="1"/>
  <c r="DQ173" i="5"/>
  <c r="DQ174" i="5" l="1"/>
  <c r="DU173" i="5"/>
  <c r="DQ175" i="5" l="1"/>
  <c r="DU174" i="5"/>
  <c r="DQ176" i="5" l="1"/>
  <c r="DU175" i="5"/>
  <c r="DQ177" i="5" l="1"/>
  <c r="DU176" i="5"/>
  <c r="DQ178" i="5" l="1"/>
  <c r="DU177" i="5"/>
  <c r="DQ179" i="5" l="1"/>
  <c r="DU178" i="5"/>
  <c r="DQ180" i="5" l="1"/>
  <c r="DU179" i="5"/>
  <c r="DU180" i="5" l="1"/>
  <c r="DQ181" i="5"/>
  <c r="DQ182" i="5" l="1"/>
  <c r="DU181" i="5"/>
  <c r="DQ183" i="5" l="1"/>
  <c r="DU182" i="5"/>
  <c r="DQ184" i="5" l="1"/>
  <c r="DU183" i="5"/>
  <c r="DQ185" i="5" l="1"/>
  <c r="DU184" i="5"/>
  <c r="DQ186" i="5" l="1"/>
  <c r="DU185" i="5"/>
  <c r="DQ187" i="5" l="1"/>
  <c r="DU186" i="5"/>
  <c r="DQ188" i="5" l="1"/>
  <c r="DU187" i="5"/>
  <c r="DU188" i="5" l="1"/>
  <c r="DQ189" i="5"/>
  <c r="DQ190" i="5" l="1"/>
  <c r="DU189" i="5"/>
  <c r="DQ191" i="5" l="1"/>
  <c r="DU190" i="5"/>
  <c r="DQ192" i="5" l="1"/>
  <c r="DU191" i="5"/>
  <c r="DQ193" i="5" l="1"/>
  <c r="DU192" i="5"/>
  <c r="DQ194" i="5" l="1"/>
  <c r="DU193" i="5"/>
  <c r="DQ195" i="5" l="1"/>
  <c r="DU194" i="5"/>
  <c r="DQ196" i="5" l="1"/>
  <c r="DU195" i="5"/>
  <c r="DU196" i="5" l="1"/>
  <c r="DQ197" i="5"/>
  <c r="DQ198" i="5" l="1"/>
  <c r="DU197" i="5"/>
  <c r="DQ199" i="5" l="1"/>
  <c r="DU198" i="5"/>
  <c r="DQ200" i="5" l="1"/>
  <c r="DU199" i="5"/>
  <c r="DU200" i="5" l="1"/>
  <c r="DQ201" i="5"/>
  <c r="DQ202" i="5" l="1"/>
  <c r="DU201" i="5"/>
  <c r="DQ203" i="5" l="1"/>
  <c r="DU202" i="5"/>
  <c r="DQ204" i="5" l="1"/>
  <c r="DU203" i="5"/>
  <c r="DU204" i="5" l="1"/>
  <c r="DQ205" i="5"/>
  <c r="DQ206" i="5" l="1"/>
  <c r="DU205" i="5"/>
  <c r="DQ207" i="5" l="1"/>
  <c r="DU206" i="5"/>
  <c r="DQ208" i="5" l="1"/>
  <c r="DU207" i="5"/>
  <c r="DU208" i="5" l="1"/>
  <c r="DQ209" i="5"/>
  <c r="DQ210" i="5" l="1"/>
  <c r="DU209" i="5"/>
  <c r="DQ211" i="5" l="1"/>
  <c r="DU210" i="5"/>
  <c r="DQ212" i="5" l="1"/>
  <c r="DU211" i="5"/>
  <c r="DU212" i="5" l="1"/>
  <c r="DQ213" i="5"/>
  <c r="DQ214" i="5" l="1"/>
  <c r="DU213" i="5"/>
  <c r="DQ215" i="5" l="1"/>
  <c r="DU214" i="5"/>
  <c r="DQ216" i="5" l="1"/>
  <c r="DU215" i="5"/>
  <c r="DU216" i="5" l="1"/>
  <c r="DQ217" i="5"/>
  <c r="DQ218" i="5" l="1"/>
  <c r="DU217" i="5"/>
  <c r="DQ219" i="5" l="1"/>
  <c r="DU218" i="5"/>
  <c r="DQ220" i="5" l="1"/>
  <c r="DU219" i="5"/>
  <c r="DU220" i="5" l="1"/>
  <c r="DQ221" i="5"/>
  <c r="DQ222" i="5" l="1"/>
  <c r="DU221" i="5"/>
  <c r="DQ223" i="5" l="1"/>
  <c r="DU222" i="5"/>
  <c r="DQ224" i="5" l="1"/>
  <c r="DU223" i="5"/>
  <c r="DU224" i="5" l="1"/>
  <c r="DQ225" i="5"/>
  <c r="DQ226" i="5" l="1"/>
  <c r="DU225" i="5"/>
  <c r="DQ227" i="5" l="1"/>
  <c r="DU226" i="5"/>
  <c r="DQ228" i="5" l="1"/>
  <c r="DU227" i="5"/>
  <c r="DU228" i="5" l="1"/>
  <c r="DQ229" i="5"/>
  <c r="DQ230" i="5" l="1"/>
  <c r="DU229" i="5"/>
  <c r="DQ231" i="5" l="1"/>
  <c r="DU230" i="5"/>
  <c r="DQ232" i="5" l="1"/>
  <c r="DU231" i="5"/>
  <c r="DQ233" i="5" l="1"/>
  <c r="DU232" i="5"/>
  <c r="DQ234" i="5" l="1"/>
  <c r="DU233" i="5"/>
  <c r="DQ235" i="5" l="1"/>
  <c r="DU234" i="5"/>
  <c r="DQ236" i="5" l="1"/>
  <c r="DU235" i="5"/>
  <c r="DU236" i="5" l="1"/>
  <c r="DQ237" i="5"/>
  <c r="DQ238" i="5" l="1"/>
  <c r="DU237" i="5"/>
  <c r="DQ239" i="5" l="1"/>
  <c r="DU238" i="5"/>
  <c r="DQ240" i="5" l="1"/>
  <c r="DU239" i="5"/>
  <c r="DU240" i="5" l="1"/>
  <c r="DQ241" i="5"/>
  <c r="DQ242" i="5" l="1"/>
  <c r="DU241" i="5"/>
  <c r="DQ243" i="5" l="1"/>
  <c r="DU242" i="5"/>
  <c r="DU243" i="5" l="1"/>
  <c r="DQ244" i="5"/>
  <c r="DU244" i="5" l="1"/>
  <c r="DQ245" i="5"/>
  <c r="DQ246" i="5" l="1"/>
  <c r="DU245" i="5"/>
  <c r="DQ247" i="5" l="1"/>
  <c r="DU246" i="5"/>
  <c r="DQ248" i="5" l="1"/>
  <c r="DU247" i="5"/>
  <c r="DU248" i="5" l="1"/>
  <c r="DQ249" i="5"/>
  <c r="DQ250" i="5" l="1"/>
  <c r="DU249" i="5"/>
  <c r="DQ251" i="5" l="1"/>
  <c r="DU250" i="5"/>
  <c r="DQ252" i="5" l="1"/>
  <c r="DU251" i="5"/>
  <c r="DU252" i="5" l="1"/>
  <c r="DQ253" i="5"/>
  <c r="DQ254" i="5" l="1"/>
  <c r="DU253" i="5"/>
  <c r="DQ255" i="5" l="1"/>
  <c r="DU254" i="5"/>
  <c r="DQ256" i="5" l="1"/>
  <c r="DU255" i="5"/>
  <c r="DU256" i="5" l="1"/>
  <c r="DQ257" i="5"/>
  <c r="DQ258" i="5" l="1"/>
  <c r="DU257" i="5"/>
  <c r="DQ259" i="5" l="1"/>
  <c r="DU258" i="5"/>
  <c r="DU259" i="5" l="1"/>
  <c r="DQ260" i="5"/>
  <c r="DU260" i="5" l="1"/>
  <c r="DQ261" i="5"/>
  <c r="DQ262" i="5" l="1"/>
  <c r="DU261" i="5"/>
  <c r="DQ263" i="5" l="1"/>
  <c r="DU262" i="5"/>
  <c r="DQ264" i="5" l="1"/>
  <c r="DU263" i="5"/>
  <c r="DU264" i="5" l="1"/>
  <c r="DQ265" i="5"/>
  <c r="DQ266" i="5" l="1"/>
  <c r="DU265" i="5"/>
  <c r="DQ267" i="5" l="1"/>
  <c r="DU266" i="5"/>
  <c r="DQ268" i="5" l="1"/>
  <c r="DU267" i="5"/>
  <c r="DU268" i="5" l="1"/>
  <c r="DQ269" i="5"/>
  <c r="DQ270" i="5" l="1"/>
  <c r="DU269" i="5"/>
  <c r="DQ271" i="5" l="1"/>
  <c r="DU270" i="5"/>
  <c r="DQ272" i="5" l="1"/>
  <c r="DU271" i="5"/>
  <c r="DQ273" i="5" l="1"/>
  <c r="DU272" i="5"/>
  <c r="DQ274" i="5" l="1"/>
  <c r="DU273" i="5"/>
  <c r="DQ275" i="5" l="1"/>
  <c r="DU274" i="5"/>
  <c r="DU275" i="5" l="1"/>
  <c r="DQ276" i="5"/>
  <c r="DU276" i="5" l="1"/>
  <c r="DQ277" i="5"/>
  <c r="DQ278" i="5" l="1"/>
  <c r="DU277" i="5"/>
  <c r="DQ279" i="5" l="1"/>
  <c r="DU278" i="5"/>
  <c r="DQ280" i="5" l="1"/>
  <c r="DU279" i="5"/>
  <c r="DQ281" i="5" l="1"/>
  <c r="DU280" i="5"/>
  <c r="DQ282" i="5" l="1"/>
  <c r="DU281" i="5"/>
  <c r="DQ283" i="5" l="1"/>
  <c r="DU282" i="5"/>
  <c r="DQ284" i="5" l="1"/>
  <c r="DU283" i="5"/>
  <c r="DU284" i="5" l="1"/>
  <c r="DQ285" i="5"/>
  <c r="DQ286" i="5" l="1"/>
  <c r="DU285" i="5"/>
  <c r="DQ287" i="5" l="1"/>
  <c r="DU286" i="5"/>
  <c r="DQ288" i="5" l="1"/>
  <c r="DU287" i="5"/>
  <c r="DQ289" i="5" l="1"/>
  <c r="DU288" i="5"/>
  <c r="DQ290" i="5" l="1"/>
  <c r="DU289" i="5"/>
  <c r="DQ291" i="5" l="1"/>
  <c r="DU290" i="5"/>
  <c r="DU291" i="5" l="1"/>
  <c r="DQ292" i="5"/>
  <c r="DU292" i="5" l="1"/>
  <c r="DQ293" i="5"/>
  <c r="DQ294" i="5" l="1"/>
  <c r="DU293" i="5"/>
  <c r="DQ295" i="5" l="1"/>
  <c r="DU294" i="5"/>
  <c r="DQ296" i="5" l="1"/>
  <c r="DU295" i="5"/>
  <c r="DU296" i="5" l="1"/>
  <c r="DQ297" i="5"/>
  <c r="DQ298" i="5" l="1"/>
  <c r="DU297" i="5"/>
  <c r="DQ299" i="5" l="1"/>
  <c r="DU298" i="5"/>
  <c r="DU299" i="5" l="1"/>
  <c r="DQ300" i="5"/>
  <c r="DU300" i="5" l="1"/>
  <c r="DQ301" i="5"/>
  <c r="DQ302" i="5" l="1"/>
  <c r="DU301" i="5"/>
  <c r="DQ303" i="5" l="1"/>
  <c r="DU302" i="5"/>
  <c r="DQ304" i="5" l="1"/>
  <c r="DU303" i="5"/>
  <c r="DU304" i="5" l="1"/>
  <c r="DQ305" i="5"/>
  <c r="DQ306" i="5" l="1"/>
  <c r="DU305" i="5"/>
  <c r="DQ307" i="5" l="1"/>
  <c r="DU306" i="5"/>
  <c r="DU307" i="5" l="1"/>
  <c r="DQ308" i="5"/>
  <c r="DU308" i="5" l="1"/>
  <c r="DQ309" i="5"/>
  <c r="DQ310" i="5" l="1"/>
  <c r="DU309" i="5"/>
  <c r="DQ311" i="5" l="1"/>
  <c r="DU310" i="5"/>
  <c r="DQ312" i="5" l="1"/>
  <c r="DU311" i="5"/>
  <c r="DU312" i="5" l="1"/>
  <c r="DQ313" i="5"/>
  <c r="DU313" i="5" s="1"/>
</calcChain>
</file>

<file path=xl/comments1.xml><?xml version="1.0" encoding="utf-8"?>
<comments xmlns="http://schemas.openxmlformats.org/spreadsheetml/2006/main">
  <authors>
    <author>Mehlo, Stephen</author>
  </authors>
  <commentList>
    <comment ref="D3" authorId="0" shapeId="0">
      <text>
        <r>
          <rPr>
            <b/>
            <sz val="9"/>
            <color indexed="81"/>
            <rFont val="Tahoma"/>
            <family val="2"/>
          </rPr>
          <t>Mehlo, Stephen:</t>
        </r>
        <r>
          <rPr>
            <sz val="9"/>
            <color indexed="81"/>
            <rFont val="Tahoma"/>
            <family val="2"/>
          </rPr>
          <t xml:space="preserve">
How Many System 44 Enrolled Students are present in the export?</t>
        </r>
      </text>
    </comment>
    <comment ref="D4" authorId="0" shapeId="0">
      <text>
        <r>
          <rPr>
            <b/>
            <sz val="9"/>
            <color indexed="81"/>
            <rFont val="Tahoma"/>
            <family val="2"/>
          </rPr>
          <t>Mehlo, Stephen:</t>
        </r>
        <r>
          <rPr>
            <sz val="9"/>
            <color indexed="81"/>
            <rFont val="Tahoma"/>
            <family val="2"/>
          </rPr>
          <t xml:space="preserve">
How many System 44 licenses does the AE believe the district is entitled to? Use TMS (purchase order history) data as a baseline.</t>
        </r>
      </text>
    </comment>
    <comment ref="D33" authorId="0" shapeId="0">
      <text>
        <r>
          <rPr>
            <b/>
            <sz val="9"/>
            <color indexed="81"/>
            <rFont val="Tahoma"/>
            <family val="2"/>
          </rPr>
          <t>Mehlo, Stephen:</t>
        </r>
        <r>
          <rPr>
            <sz val="9"/>
            <color indexed="81"/>
            <rFont val="Tahoma"/>
            <family val="2"/>
          </rPr>
          <t xml:space="preserve">
How Many System 44 Enrolled Students are present in the export?</t>
        </r>
      </text>
    </comment>
    <comment ref="D34" authorId="0" shapeId="0">
      <text>
        <r>
          <rPr>
            <b/>
            <sz val="9"/>
            <color indexed="81"/>
            <rFont val="Tahoma"/>
            <family val="2"/>
          </rPr>
          <t>Mehlo, Stephen:</t>
        </r>
        <r>
          <rPr>
            <sz val="9"/>
            <color indexed="81"/>
            <rFont val="Tahoma"/>
            <family val="2"/>
          </rPr>
          <t xml:space="preserve">
How many System 44 licenses does the AE believe the district is entitled to? Use TMS (purchase order history) data as a baseline.</t>
        </r>
      </text>
    </comment>
    <comment ref="D35" authorId="0" shapeId="0">
      <text>
        <r>
          <rPr>
            <b/>
            <sz val="9"/>
            <color indexed="81"/>
            <rFont val="Tahoma"/>
            <family val="2"/>
          </rPr>
          <t>Mehlo, Stephen:</t>
        </r>
        <r>
          <rPr>
            <sz val="9"/>
            <color indexed="81"/>
            <rFont val="Tahoma"/>
            <family val="2"/>
          </rPr>
          <t xml:space="preserve">
How many students (est) need System 44 according to SRI or Gap data?</t>
        </r>
      </text>
    </comment>
  </commentList>
</comments>
</file>

<file path=xl/comments2.xml><?xml version="1.0" encoding="utf-8"?>
<comments xmlns="http://schemas.openxmlformats.org/spreadsheetml/2006/main">
  <authors>
    <author>Mehlo, Stephen</author>
  </authors>
  <commentList>
    <comment ref="C3" authorId="0" shapeId="0">
      <text>
        <r>
          <rPr>
            <b/>
            <sz val="9"/>
            <color indexed="81"/>
            <rFont val="Tahoma"/>
            <family val="2"/>
          </rPr>
          <t>Mehlo, Stephen:</t>
        </r>
        <r>
          <rPr>
            <sz val="9"/>
            <color indexed="81"/>
            <rFont val="Tahoma"/>
            <family val="2"/>
          </rPr>
          <t xml:space="preserve">
How many READ 180 enrolled students are in the export?</t>
        </r>
      </text>
    </comment>
    <comment ref="C4" authorId="0" shapeId="0">
      <text>
        <r>
          <rPr>
            <b/>
            <sz val="9"/>
            <color indexed="81"/>
            <rFont val="Tahoma"/>
            <family val="2"/>
          </rPr>
          <t>Mehlo, Stephen:</t>
        </r>
        <r>
          <rPr>
            <sz val="9"/>
            <color indexed="81"/>
            <rFont val="Tahoma"/>
            <family val="2"/>
          </rPr>
          <t xml:space="preserve">
How many READ 180 licenses does the AE believe the district is entitled to? Use TMS (purchase order history) data as a baseline.</t>
        </r>
      </text>
    </comment>
    <comment ref="C33" authorId="0" shapeId="0">
      <text>
        <r>
          <rPr>
            <b/>
            <sz val="9"/>
            <color indexed="81"/>
            <rFont val="Tahoma"/>
            <family val="2"/>
          </rPr>
          <t>Mehlo, Stephen:</t>
        </r>
        <r>
          <rPr>
            <sz val="9"/>
            <color indexed="81"/>
            <rFont val="Tahoma"/>
            <family val="2"/>
          </rPr>
          <t xml:space="preserve">
How many READ 180 enrolled students are in the export?</t>
        </r>
      </text>
    </comment>
    <comment ref="C34" authorId="0" shapeId="0">
      <text>
        <r>
          <rPr>
            <b/>
            <sz val="9"/>
            <color indexed="81"/>
            <rFont val="Tahoma"/>
            <family val="2"/>
          </rPr>
          <t>Mehlo, Stephen:</t>
        </r>
        <r>
          <rPr>
            <sz val="9"/>
            <color indexed="81"/>
            <rFont val="Tahoma"/>
            <family val="2"/>
          </rPr>
          <t xml:space="preserve">
How many READ 180 licenses does the AE believe the district is entitled to? Use TMS (purchase order history) data as a baseline.</t>
        </r>
      </text>
    </comment>
    <comment ref="C35" authorId="0" shapeId="0">
      <text>
        <r>
          <rPr>
            <b/>
            <sz val="9"/>
            <color indexed="81"/>
            <rFont val="Tahoma"/>
            <family val="2"/>
          </rPr>
          <t>Mehlo, Stephen:</t>
        </r>
        <r>
          <rPr>
            <sz val="9"/>
            <color indexed="81"/>
            <rFont val="Tahoma"/>
            <family val="2"/>
          </rPr>
          <t xml:space="preserve">
How many students (est) need READ 180 according to SRI or Gap data?</t>
        </r>
      </text>
    </comment>
  </commentList>
</comments>
</file>

<file path=xl/sharedStrings.xml><?xml version="1.0" encoding="utf-8"?>
<sst xmlns="http://schemas.openxmlformats.org/spreadsheetml/2006/main" count="24780" uniqueCount="1448">
  <si>
    <t>USER_ID</t>
  </si>
  <si>
    <t>SIS_ID</t>
  </si>
  <si>
    <t>FIRST_NAME</t>
  </si>
  <si>
    <t>LAST_NAME</t>
  </si>
  <si>
    <t>GRADE</t>
  </si>
  <si>
    <t>DISTRICT_NAME</t>
  </si>
  <si>
    <t>SCHOOL_NAME</t>
  </si>
  <si>
    <t>CLASS_NAME</t>
  </si>
  <si>
    <t>LEXILE_SCORE</t>
  </si>
  <si>
    <t>LEXILE_MOD_DATE</t>
  </si>
  <si>
    <t>AYP_ECON_DISADVANTAGED</t>
  </si>
  <si>
    <t>AYP_GIFTED_TALENTED</t>
  </si>
  <si>
    <t>AYP_LTD_ENGLISH_PROFICIENCY</t>
  </si>
  <si>
    <t>AYP_MIGRANT</t>
  </si>
  <si>
    <t>AYP_WITH_DISABILITIES</t>
  </si>
  <si>
    <t>GENDER_FEMALE</t>
  </si>
  <si>
    <t>GENDER_MALE</t>
  </si>
  <si>
    <t>ETHNIC_AM_IND_AK_NATIVE</t>
  </si>
  <si>
    <t>ETHNIC_ASIAN</t>
  </si>
  <si>
    <t>ETHNIC_AFRICAN_AM</t>
  </si>
  <si>
    <t>ETHNIC_HISPANIC</t>
  </si>
  <si>
    <t>ETHNIC_PACIFIC_ISL</t>
  </si>
  <si>
    <t>ETHNIC_CAUCASIAN</t>
  </si>
  <si>
    <t>ETHNIC_TWO_OR_MORE_RACES</t>
  </si>
  <si>
    <t>CUSTOMDEMOGRAPHIC1</t>
  </si>
  <si>
    <t>CUSTOMDEMOGRAPHIC2</t>
  </si>
  <si>
    <t>CUSTOMDEMOGRAPHIC3</t>
  </si>
  <si>
    <t>R180NG_ENROLLED</t>
  </si>
  <si>
    <t>R180_ENROLLED</t>
  </si>
  <si>
    <t>S44_ENROLLED</t>
  </si>
  <si>
    <t>S44NG_ENROLLED</t>
  </si>
  <si>
    <t>XT_ENROLLED</t>
  </si>
  <si>
    <t>EXPORT_START_DATE</t>
  </si>
  <si>
    <t>EXPORT_END_DATE</t>
  </si>
  <si>
    <t>SAM_CFN</t>
  </si>
  <si>
    <t>R180_CLASS</t>
  </si>
  <si>
    <t>R180_CURRENT_LEVEL</t>
  </si>
  <si>
    <t>R180_CURRENT_STAGE</t>
  </si>
  <si>
    <t>R180_TOTAL_COMPLETED_SEGMENTS</t>
  </si>
  <si>
    <t>R180_TOTAL_SESSIONS</t>
  </si>
  <si>
    <t>R180_TOTAL_TIME</t>
  </si>
  <si>
    <t>R180_TOTAL_TIME_READING_ZONE</t>
  </si>
  <si>
    <t>R180_TOTAL_TIME_WORD_ZONE</t>
  </si>
  <si>
    <t>R180_TOTAL_TIME_SPELLING_ZONE</t>
  </si>
  <si>
    <t>R180_TOTAL_TIME_SUCCESS_ZONE</t>
  </si>
  <si>
    <t>R180_MEDIAN_SESSION_LENGTH</t>
  </si>
  <si>
    <t>R180_AVERAGE_SESSIONS_PER_SEGMENT</t>
  </si>
  <si>
    <t>R180_AVERAGE_SESSIONS_PER_WEEK</t>
  </si>
  <si>
    <t>R180_MEDIAN_TIME_PER_SEGMENT</t>
  </si>
  <si>
    <t>R180_WORDS_READ</t>
  </si>
  <si>
    <t>R180_COMPREHENSION_SCORE</t>
  </si>
  <si>
    <t>R180_VOCABULARY_SCORE</t>
  </si>
  <si>
    <t>R180_FLUENCY_SCORE</t>
  </si>
  <si>
    <t>R180_SPELLING_SCORE</t>
  </si>
  <si>
    <t>R180_DISCREPANCY_PASSAGE_SCORE</t>
  </si>
  <si>
    <t>R180_CONTEXT_PASSAGE_SCORE</t>
  </si>
  <si>
    <t>R180_CONTEXT_PASSAGE_SCORE_RESP</t>
  </si>
  <si>
    <t>R180_AVERAGE_FINAL_RECORDING_SCORE</t>
  </si>
  <si>
    <t>RSKILLS_TOTAL_NUM_SESSIONS</t>
  </si>
  <si>
    <t>RSKILLS_TOTAL_TIME</t>
  </si>
  <si>
    <t>RSKILLS_AVG_TIME_PER_TEST</t>
  </si>
  <si>
    <t>RSKILLS_RBOOK_TOTAL_TIME</t>
  </si>
  <si>
    <t>RSKILLS_FLEX_TOTAL_TIME</t>
  </si>
  <si>
    <t>RSKILLS_AVG_SCORE_LEVELA</t>
  </si>
  <si>
    <t>RSKILLS_AVG_SCORE_LEVELB</t>
  </si>
  <si>
    <t>RSKILLS_NUM_LEVELA_TESTS_TAKEN</t>
  </si>
  <si>
    <t>RSKILLS_NUM_LEVELB_TESTS_TAKEN</t>
  </si>
  <si>
    <t>RSKILLS_TEST_DATE_TEST_1</t>
  </si>
  <si>
    <t>RSKILLS_TOTAL_SCORE_TEST_1</t>
  </si>
  <si>
    <t>RSKILLS_COMPREHENSION_TEST_1</t>
  </si>
  <si>
    <t>RSKILLS_VOCAB_SCORE_TEST_1</t>
  </si>
  <si>
    <t>RSKILLS_GUM_SCORE_TEST_1</t>
  </si>
  <si>
    <t>RSKILLS_TEST_DATE_TEST_2</t>
  </si>
  <si>
    <t>RSKILLS_TOTAL_SCORE_TEST_2</t>
  </si>
  <si>
    <t>RSKILLS_COMPREHENSION_TEST_2</t>
  </si>
  <si>
    <t>RSKILLS_VOCAB_SCORE_TEST_2</t>
  </si>
  <si>
    <t>RSKILLS_GUM_SCORE_TEST_2</t>
  </si>
  <si>
    <t>RSKILLS_TEST_DATE_TEST_3</t>
  </si>
  <si>
    <t>RSKILLS_TOTAL_SCORE_TEST_3</t>
  </si>
  <si>
    <t>RSKILLS_COMPREHENSION_TEST_3</t>
  </si>
  <si>
    <t>RSKILLS_VOCAB_SCORE_TEST_3</t>
  </si>
  <si>
    <t>RSKILLS_GUM_SCORE_TEST_3</t>
  </si>
  <si>
    <t>RSKILLS_TEST_DATE_TEST_4</t>
  </si>
  <si>
    <t>RSKILLS_TOTAL_SCORE_TEST_4</t>
  </si>
  <si>
    <t>RSKILLS_COMPREHENSION_TEST_4</t>
  </si>
  <si>
    <t>RSKILLS_VOCAB_SCORE_TEST_4</t>
  </si>
  <si>
    <t>RSKILLS_GUM_SCORE_TEST_4</t>
  </si>
  <si>
    <t>RSKILLS_TEST_DATE_TEST_5</t>
  </si>
  <si>
    <t>RSKILLS_TOTAL_SCORE_TEST_5</t>
  </si>
  <si>
    <t>RSKILLS_COMPREHENSION_TEST_5</t>
  </si>
  <si>
    <t>RSKILLS_VOCAB_SCORE_TEST_5</t>
  </si>
  <si>
    <t>RSKILLS_GUM_SCORE_TEST_5</t>
  </si>
  <si>
    <t>RSKILLS_TEST_DATE_TEST_6</t>
  </si>
  <si>
    <t>RSKILLS_TOTAL_SCORE_TEST_6</t>
  </si>
  <si>
    <t>RSKILLS_COMPREHENSION_TEST_6</t>
  </si>
  <si>
    <t>RSKILLS_VOCAB_SCORE_TEST_6</t>
  </si>
  <si>
    <t>RSKILLS_GUM_SCORE_TEST_6</t>
  </si>
  <si>
    <t>RSKILLS_TEST_DATE_TEST_7</t>
  </si>
  <si>
    <t>RSKILLS_TOTAL_SCORE_TEST_7</t>
  </si>
  <si>
    <t>RSKILLS_COMPREHENSION_TEST_7</t>
  </si>
  <si>
    <t>RSKILLS_VOCAB_SCORE_TEST_7</t>
  </si>
  <si>
    <t>RSKILLS_GUM_SCORE_TEST_7</t>
  </si>
  <si>
    <t>RSKILLS_TEST_DATE_TEST_8</t>
  </si>
  <si>
    <t>RSKILLS_TOTAL_SCORE_TEST_8</t>
  </si>
  <si>
    <t>RSKILLS_COMPREHENSION_TEST_8</t>
  </si>
  <si>
    <t>RSKILLS_VOCAB_SCORE_TEST_8</t>
  </si>
  <si>
    <t>RSKILLS_GUM_SCORE_TEST_8</t>
  </si>
  <si>
    <t>RSKILLS_TEST_DATE_TEST_9</t>
  </si>
  <si>
    <t>RSKILLS_TOTAL_SCORE_TEST_9</t>
  </si>
  <si>
    <t>RSKILLS_COMPREHENSION_TEST_9</t>
  </si>
  <si>
    <t>RSKILLS_VOCAB_SCORE_TEST_9</t>
  </si>
  <si>
    <t>RSKILLS_GUM_SCORE_TEST_9</t>
  </si>
  <si>
    <t>RSKILLS_TEST_DATE_TEST_10</t>
  </si>
  <si>
    <t>RSKILLS_TOTAL_SCORE_TEST_10</t>
  </si>
  <si>
    <t>RSKILLS_COMPREHENSION_TEST_10</t>
  </si>
  <si>
    <t>RSKILLS_VOCAB_SCORE_TEST_10</t>
  </si>
  <si>
    <t>RSKILLS_GUM_SCORE_TEST_10</t>
  </si>
  <si>
    <t>S44_CLASS</t>
  </si>
  <si>
    <t>S44_PROGRAM_START_DATE</t>
  </si>
  <si>
    <t>S44_PROGRAM_FINISH_DATE</t>
  </si>
  <si>
    <t>INITIAL_SPI_PLACEMENT</t>
  </si>
  <si>
    <t>SRI_SCORE</t>
  </si>
  <si>
    <t>S44_LAST_LOGIN</t>
  </si>
  <si>
    <t>S44_CURRENT_SERIES</t>
  </si>
  <si>
    <t>S44_CURRENT_TOPIC</t>
  </si>
  <si>
    <t>S44_TOTAL_TOPICS_COMPLETED</t>
  </si>
  <si>
    <t>S44_TOTAL_SESSIONS</t>
  </si>
  <si>
    <t>S44_TOTAL_TIME</t>
  </si>
  <si>
    <t>S44_SESSION_TIME</t>
  </si>
  <si>
    <t>S44_TOPICS_FAST_TRACKED</t>
  </si>
  <si>
    <t>S44_MEDIAN_SESSION_TIME</t>
  </si>
  <si>
    <t>S44_AVERAGE_MINUTES_PER_TOPIC</t>
  </si>
  <si>
    <t>S44_WORD_SCORE</t>
  </si>
  <si>
    <t>S44_SPELLING_SCORE</t>
  </si>
  <si>
    <t>S44_COMPREHENSION_SCORE</t>
  </si>
  <si>
    <t>S44_DECODING_ACCURACY_SCORE</t>
  </si>
  <si>
    <t>S44_DECODING_FLUENCY_SCORE</t>
  </si>
  <si>
    <t>S44_NUMBER_OF_WORDS_READ</t>
  </si>
  <si>
    <t>SPI_CLASS</t>
  </si>
  <si>
    <t>SPI_DATE_PROGRAM_STARTED</t>
  </si>
  <si>
    <t>SPI_DATE_OF_LAST_COMPLETED_TEST</t>
  </si>
  <si>
    <t>SPI_NUMBER_OF_TESTS_COMPLETED</t>
  </si>
  <si>
    <t>SPI_TEST_DATE_1</t>
  </si>
  <si>
    <t>SPI_TEST_1_FORM</t>
  </si>
  <si>
    <t>SPI_DECODING_STATUS_1</t>
  </si>
  <si>
    <t>SPI_TOTAL_ACCURACY_SCORE_1</t>
  </si>
  <si>
    <t>SPI_TOTAL_FLUENCY_SCORE_1</t>
  </si>
  <si>
    <t>SPI_ACCURACY_ONLY_SCORING_ENABLED_1</t>
  </si>
  <si>
    <t>SPI_TEST_DATE_2</t>
  </si>
  <si>
    <t>SPI_TEST_2_FORM</t>
  </si>
  <si>
    <t>SPI_DECODING_STATUS_2</t>
  </si>
  <si>
    <t>SPI_TOTAL_ACCURACY_SCORE_2</t>
  </si>
  <si>
    <t>SPI_TOTAL_FLUENCY_SCORE_2</t>
  </si>
  <si>
    <t>SPI_ACCURACY_ONLY_SCORING_ENABLED_2</t>
  </si>
  <si>
    <t>SPI_TEST_DATE_3</t>
  </si>
  <si>
    <t>SPI_TEST_3_FORM</t>
  </si>
  <si>
    <t>SPI_DECODING_STATUS_3</t>
  </si>
  <si>
    <t>SPI_TOTAL_ACCURACY_SCORE_3</t>
  </si>
  <si>
    <t>SPI_TOTAL_FLUENCY_SCORE_3</t>
  </si>
  <si>
    <t>SPI_ACCURACY_ONLY_SCORING_ENABLED_3</t>
  </si>
  <si>
    <t>SPI_TEST_DATE_4</t>
  </si>
  <si>
    <t>SPI_TEST_4_FORM</t>
  </si>
  <si>
    <t>SPI_DECODING_STATUS_4</t>
  </si>
  <si>
    <t>SPI_TOTAL_ACCURACY_SCORE_4</t>
  </si>
  <si>
    <t>SPI_TOTAL_FLUENCY_SCORE_4</t>
  </si>
  <si>
    <t>SPI_ACCURACY_ONLY_SCORING_ENABLED_4</t>
  </si>
  <si>
    <t>SPI_TEST_DATE_5</t>
  </si>
  <si>
    <t>SPI_TEST_5_FORM</t>
  </si>
  <si>
    <t>SPI_DECODING_STATUS_5</t>
  </si>
  <si>
    <t>SPI_TOTAL_ACCURACY_SCORE_5</t>
  </si>
  <si>
    <t>SPI_TOTAL_FLUENCY_SCORE_5</t>
  </si>
  <si>
    <t>SPI_ACCURACY_ONLY_SCORING_ENABLED_5</t>
  </si>
  <si>
    <t>SPI_TEST_DATE_6</t>
  </si>
  <si>
    <t>SPI_TEST_6_FORM</t>
  </si>
  <si>
    <t>SPI_DECODING_STATUS_6</t>
  </si>
  <si>
    <t>SPI_TOTAL_ACCURACY_SCORE_6</t>
  </si>
  <si>
    <t>SPI_TOTAL_FLUENCY_SCORE_6</t>
  </si>
  <si>
    <t>SPI_ACCURACY_ONLY_SCORING_ENABLED_6</t>
  </si>
  <si>
    <t>SRC_CLASS</t>
  </si>
  <si>
    <t>SRC_NUMBER_OF_TESTS_TAKEN</t>
  </si>
  <si>
    <t>SRC_NUMBER_OF_TESTS_PASSED</t>
  </si>
  <si>
    <t>SRC_POINTS_EARNED</t>
  </si>
  <si>
    <t>SRC_WORDS_READ</t>
  </si>
  <si>
    <t>SRI_LAST_LEXILE_DATE</t>
  </si>
  <si>
    <t>SRI_LAST_LEXILE_SCORE</t>
  </si>
  <si>
    <t>SRI_TEST_DATE_1</t>
  </si>
  <si>
    <t>SRI_LEXILE_SCORES_1</t>
  </si>
  <si>
    <t>SRI_TOTAL_TIME_PER_TEST_1</t>
  </si>
  <si>
    <t>SRI_TEST_DATE_2</t>
  </si>
  <si>
    <t>SRI_LEXILE_SCORES_2</t>
  </si>
  <si>
    <t>SRI_TOTAL_TIME_PER_TEST_2</t>
  </si>
  <si>
    <t>SRI_TEST_DATE_3</t>
  </si>
  <si>
    <t>SRI_LEXILE_SCORES_3</t>
  </si>
  <si>
    <t>SRI_TOTAL_TIME_PER_TEST_3</t>
  </si>
  <si>
    <t>SRI_TEST_DATE_4</t>
  </si>
  <si>
    <t>SRI_LEXILE_SCORES_4</t>
  </si>
  <si>
    <t>SRI_TOTAL_TIME_PER_TEST_4</t>
  </si>
  <si>
    <t>SRI_TEST_DATE_5</t>
  </si>
  <si>
    <t>SRI_LEXILE_SCORES_5</t>
  </si>
  <si>
    <t>SRI_TOTAL_TIME_PER_TEST_5</t>
  </si>
  <si>
    <t>SRI_TEST_DATE_6</t>
  </si>
  <si>
    <t>SRI_LEXILE_SCORES_6</t>
  </si>
  <si>
    <t>SRI_TOTAL_TIME_PER_TEST_6</t>
  </si>
  <si>
    <t>XT_CLASS</t>
  </si>
  <si>
    <t>XSKILLS_TESTS_TAKEN</t>
  </si>
  <si>
    <t>XSKILLS_TOTAL_NUM_SESSIONS</t>
  </si>
  <si>
    <t>XSKILLS_TOTAL_TIME</t>
  </si>
  <si>
    <t>XSKILLS_AVG_TIME_PER_TEST</t>
  </si>
  <si>
    <t>XSKILLS_AVG_SCORE_COURSE_I</t>
  </si>
  <si>
    <t>XSKILLS_AVG_SCORE_COURSE_II</t>
  </si>
  <si>
    <t>XSKILLS_AVG_SCORE_COURSE_III</t>
  </si>
  <si>
    <t>XSKILLS_TEST_ASSIGNED_TEST_1</t>
  </si>
  <si>
    <t>XSKILLS_TEST_COMPLETE_TEST_1</t>
  </si>
  <si>
    <t>XSKILLS_TEST_SCORE_TEST_1</t>
  </si>
  <si>
    <t>XSKILLS_TEST_ASSIGNED_TEST_2</t>
  </si>
  <si>
    <t>XSKILLS_TEST_COMPLETE_TEST_2</t>
  </si>
  <si>
    <t>XSKILLS_TEST_SCORE_TEST_2</t>
  </si>
  <si>
    <t>XSKILLS_TEST_ASSIGNED_TEST_3</t>
  </si>
  <si>
    <t>XSKILLS_TEST_COMPLETE_TEST_3</t>
  </si>
  <si>
    <t>XSKILLS_TEST_SCORE_TEST_3</t>
  </si>
  <si>
    <t>XSKILLS_TEST_ASSIGNED_TEST_4</t>
  </si>
  <si>
    <t>XSKILLS_TEST_COMPLETE_TEST_4</t>
  </si>
  <si>
    <t>XSKILLS_TEST_SCORE_TEST_4</t>
  </si>
  <si>
    <t>XSKILLS_TEST_ASSIGNED_TEST_5</t>
  </si>
  <si>
    <t>XSKILLS_TEST_COMPLETE_TEST_5</t>
  </si>
  <si>
    <t>XSKILLS_TEST_SCORE_TEST_5</t>
  </si>
  <si>
    <t>XSKILLS_TEST_ASSIGNED_TEST_6</t>
  </si>
  <si>
    <t>XSKILLS_TEST_COMPLETE_TEST_6</t>
  </si>
  <si>
    <t>XSKILLS_TEST_SCORE_TEST_6</t>
  </si>
  <si>
    <t>XSKILLS_TEST_ASSIGNED_TEST_7</t>
  </si>
  <si>
    <t>XSKILLS_TEST_COMPLETE_TEST_7</t>
  </si>
  <si>
    <t>XSKILLS_TEST_SCORE_TEST_7</t>
  </si>
  <si>
    <t>XSKILLS_TEST_ASSIGNED_TEST_8</t>
  </si>
  <si>
    <t>XSKILLS_TEST_COMPLETE_TEST_8</t>
  </si>
  <si>
    <t>XSKILLS_TEST_SCORE_TEST_8</t>
  </si>
  <si>
    <t>XSKILLS_TEST_ASSIGNED_TEST_9</t>
  </si>
  <si>
    <t>XSKILLS_TEST_COMPLETE_TEST_9</t>
  </si>
  <si>
    <t>XSKILLS_TEST_SCORE_TEST_9</t>
  </si>
  <si>
    <t>XSKILLS_TEST_ASSIGNED_TEST_10</t>
  </si>
  <si>
    <t>XSKILLS_TEST_COMPLETE_TEST_10</t>
  </si>
  <si>
    <t>XSKILLS_TEST_SCORE_TEST_10</t>
  </si>
  <si>
    <t>Yes</t>
  </si>
  <si>
    <t>No</t>
  </si>
  <si>
    <t>May</t>
  </si>
  <si>
    <t>K</t>
  </si>
  <si>
    <t>August</t>
  </si>
  <si>
    <t>January</t>
  </si>
  <si>
    <t>Null</t>
  </si>
  <si>
    <t>March</t>
  </si>
  <si>
    <t>College&amp;Career</t>
  </si>
  <si>
    <t>Lexile Ranges to Use</t>
  </si>
  <si>
    <t>Knutson Growth Targets - Extrapolated for intermediate values.</t>
  </si>
  <si>
    <t>Grades 1, 2, 11 and 12 estimated from percentiles (F-S)</t>
  </si>
  <si>
    <t>Fall Lexile Measure</t>
  </si>
  <si>
    <t>Grade 1</t>
  </si>
  <si>
    <t>Grade 2</t>
  </si>
  <si>
    <t>Grade 3</t>
  </si>
  <si>
    <t>Grade 4</t>
  </si>
  <si>
    <t>Grade 5</t>
  </si>
  <si>
    <t>Grade 6</t>
  </si>
  <si>
    <t>Grade 7</t>
  </si>
  <si>
    <t>Grade 8</t>
  </si>
  <si>
    <t>Grade 9</t>
  </si>
  <si>
    <t>Grade 10</t>
  </si>
  <si>
    <t>Grade 11</t>
  </si>
  <si>
    <t>Grade 12</t>
  </si>
  <si>
    <t>Percentile Tables from 1998 Lexile Study</t>
  </si>
  <si>
    <t>Fall Lexile</t>
  </si>
  <si>
    <t>Spring Lexile</t>
  </si>
  <si>
    <t>Meta Metrics Performance Level Bands</t>
  </si>
  <si>
    <t>Estimation Cut-Points from Sam Howe VPDA</t>
  </si>
  <si>
    <t>Proficiency</t>
  </si>
  <si>
    <t>Intervention</t>
  </si>
  <si>
    <t>Grade</t>
  </si>
  <si>
    <t>Smallest Lexile in Basic Performance Level</t>
  </si>
  <si>
    <t>Smallest Lexile in Proficient Performance Level</t>
  </si>
  <si>
    <t>Smallest Lexile in Advanced Performance Level</t>
  </si>
  <si>
    <t>Tier 2 Recommended Cut-off</t>
  </si>
  <si>
    <t>Core Recommended Cut-off</t>
  </si>
  <si>
    <t>Meta Metrics-derived NCEOC-EOG Performance Level Bands</t>
  </si>
  <si>
    <t>North Carolina NC EOC/EOG Lexile Proficiency</t>
  </si>
  <si>
    <t>Minimum Lexile - Limited Command</t>
  </si>
  <si>
    <t>Minimum Lexile - 
Partial Command</t>
  </si>
  <si>
    <t>Minimum Lexile - Sufficient Command</t>
  </si>
  <si>
    <t>Minimum Lexile - Solid Command</t>
  </si>
  <si>
    <t>Minimum Lexile - Superior Command</t>
  </si>
  <si>
    <t>100L Band growth targets - Hank Nourse DA</t>
  </si>
  <si>
    <t>Color Code (red) indicates placeholder values to avoid error in Macros</t>
  </si>
  <si>
    <t>Fall-Spring Growth Low</t>
  </si>
  <si>
    <t>Fall-Spring Growth High</t>
  </si>
  <si>
    <t>Total Series Completed with Indicated Total TOPICS complete</t>
  </si>
  <si>
    <t>Title</t>
  </si>
  <si>
    <t>Nothing</t>
  </si>
  <si>
    <r>
      <t xml:space="preserve">Consonants </t>
    </r>
    <r>
      <rPr>
        <b/>
        <i/>
        <sz val="10"/>
        <color indexed="8"/>
        <rFont val="Arial"/>
        <family val="2"/>
      </rPr>
      <t>m, s</t>
    </r>
  </si>
  <si>
    <r>
      <t xml:space="preserve">Consonants </t>
    </r>
    <r>
      <rPr>
        <b/>
        <i/>
        <sz val="10"/>
        <color indexed="8"/>
        <rFont val="Arial"/>
        <family val="2"/>
      </rPr>
      <t>t, n</t>
    </r>
  </si>
  <si>
    <r>
      <t>Short</t>
    </r>
    <r>
      <rPr>
        <b/>
        <i/>
        <sz val="10"/>
        <color indexed="8"/>
        <rFont val="Arial"/>
        <family val="2"/>
      </rPr>
      <t xml:space="preserve"> a</t>
    </r>
    <r>
      <rPr>
        <i/>
        <sz val="10"/>
        <color indexed="8"/>
        <rFont val="Arial"/>
        <family val="2"/>
      </rPr>
      <t xml:space="preserve"> </t>
    </r>
  </si>
  <si>
    <r>
      <t xml:space="preserve">Consonants </t>
    </r>
    <r>
      <rPr>
        <b/>
        <i/>
        <sz val="10"/>
        <color indexed="8"/>
        <rFont val="Arial"/>
        <family val="2"/>
      </rPr>
      <t>p, c</t>
    </r>
  </si>
  <si>
    <r>
      <t xml:space="preserve">Consonants </t>
    </r>
    <r>
      <rPr>
        <b/>
        <i/>
        <sz val="10"/>
        <color indexed="8"/>
        <rFont val="Arial"/>
        <family val="2"/>
      </rPr>
      <t>b, r</t>
    </r>
  </si>
  <si>
    <t>Sight Words</t>
  </si>
  <si>
    <r>
      <t>Ending</t>
    </r>
    <r>
      <rPr>
        <b/>
        <sz val="10"/>
        <color indexed="8"/>
        <rFont val="Arial"/>
        <family val="2"/>
      </rPr>
      <t xml:space="preserve"> </t>
    </r>
    <r>
      <rPr>
        <b/>
        <i/>
        <sz val="10"/>
        <color indexed="8"/>
        <rFont val="Arial"/>
        <family val="2"/>
      </rPr>
      <t>-s</t>
    </r>
    <r>
      <rPr>
        <b/>
        <sz val="10"/>
        <color indexed="8"/>
        <rFont val="Arial"/>
        <family val="2"/>
      </rPr>
      <t xml:space="preserve"> </t>
    </r>
  </si>
  <si>
    <t xml:space="preserve">Success </t>
  </si>
  <si>
    <r>
      <t>Short</t>
    </r>
    <r>
      <rPr>
        <b/>
        <i/>
        <sz val="10"/>
        <color indexed="8"/>
        <rFont val="Arial"/>
        <family val="2"/>
      </rPr>
      <t xml:space="preserve"> i</t>
    </r>
    <r>
      <rPr>
        <i/>
        <sz val="10"/>
        <color indexed="8"/>
        <rFont val="Arial"/>
        <family val="2"/>
      </rPr>
      <t xml:space="preserve"> </t>
    </r>
  </si>
  <si>
    <r>
      <t xml:space="preserve">Consonants </t>
    </r>
    <r>
      <rPr>
        <b/>
        <i/>
        <sz val="10"/>
        <color indexed="8"/>
        <rFont val="Arial"/>
        <family val="2"/>
      </rPr>
      <t>d, f</t>
    </r>
  </si>
  <si>
    <r>
      <t xml:space="preserve">Consonants </t>
    </r>
    <r>
      <rPr>
        <b/>
        <i/>
        <sz val="10"/>
        <color indexed="8"/>
        <rFont val="Arial"/>
        <family val="2"/>
      </rPr>
      <t>h, k</t>
    </r>
  </si>
  <si>
    <r>
      <t>Short</t>
    </r>
    <r>
      <rPr>
        <b/>
        <i/>
        <sz val="10"/>
        <color indexed="8"/>
        <rFont val="Arial"/>
        <family val="2"/>
      </rPr>
      <t xml:space="preserve"> o</t>
    </r>
    <r>
      <rPr>
        <i/>
        <sz val="10"/>
        <color indexed="8"/>
        <rFont val="Arial"/>
        <family val="2"/>
      </rPr>
      <t xml:space="preserve"> </t>
    </r>
  </si>
  <si>
    <r>
      <t xml:space="preserve">Consonants </t>
    </r>
    <r>
      <rPr>
        <b/>
        <i/>
        <sz val="10"/>
        <color indexed="8"/>
        <rFont val="Arial"/>
        <family val="2"/>
      </rPr>
      <t>l, x</t>
    </r>
  </si>
  <si>
    <t>-ck</t>
  </si>
  <si>
    <t>Success</t>
  </si>
  <si>
    <r>
      <t>s</t>
    </r>
    <r>
      <rPr>
        <sz val="10"/>
        <color indexed="8"/>
        <rFont val="Arial"/>
        <family val="2"/>
      </rPr>
      <t>-Blends</t>
    </r>
    <r>
      <rPr>
        <b/>
        <sz val="10"/>
        <color indexed="8"/>
        <rFont val="Arial"/>
        <family val="2"/>
      </rPr>
      <t xml:space="preserve"> </t>
    </r>
  </si>
  <si>
    <r>
      <t>Short</t>
    </r>
    <r>
      <rPr>
        <b/>
        <i/>
        <sz val="10"/>
        <color indexed="8"/>
        <rFont val="Arial"/>
        <family val="2"/>
      </rPr>
      <t xml:space="preserve"> e</t>
    </r>
    <r>
      <rPr>
        <i/>
        <sz val="10"/>
        <color indexed="8"/>
        <rFont val="Arial"/>
        <family val="2"/>
      </rPr>
      <t xml:space="preserve"> </t>
    </r>
  </si>
  <si>
    <r>
      <t xml:space="preserve">Consonants </t>
    </r>
    <r>
      <rPr>
        <b/>
        <i/>
        <sz val="10"/>
        <color indexed="8"/>
        <rFont val="Arial"/>
        <family val="2"/>
      </rPr>
      <t>j, w</t>
    </r>
  </si>
  <si>
    <r>
      <t>Short</t>
    </r>
    <r>
      <rPr>
        <b/>
        <i/>
        <sz val="10"/>
        <color indexed="8"/>
        <rFont val="Arial"/>
        <family val="2"/>
      </rPr>
      <t xml:space="preserve"> u</t>
    </r>
    <r>
      <rPr>
        <i/>
        <sz val="10"/>
        <color indexed="8"/>
        <rFont val="Arial"/>
        <family val="2"/>
      </rPr>
      <t xml:space="preserve"> </t>
    </r>
  </si>
  <si>
    <r>
      <t xml:space="preserve">Consonants </t>
    </r>
    <r>
      <rPr>
        <b/>
        <i/>
        <sz val="10"/>
        <color indexed="8"/>
        <rFont val="Arial"/>
        <family val="2"/>
      </rPr>
      <t>g, y</t>
    </r>
  </si>
  <si>
    <r>
      <t xml:space="preserve">Consonants </t>
    </r>
    <r>
      <rPr>
        <b/>
        <i/>
        <sz val="10"/>
        <color indexed="8"/>
        <rFont val="Arial"/>
        <family val="2"/>
      </rPr>
      <t>v, z, q</t>
    </r>
  </si>
  <si>
    <r>
      <t xml:space="preserve">More </t>
    </r>
    <r>
      <rPr>
        <b/>
        <i/>
        <sz val="10"/>
        <color indexed="8"/>
        <rFont val="Arial"/>
        <family val="2"/>
      </rPr>
      <t>s</t>
    </r>
    <r>
      <rPr>
        <sz val="10"/>
        <color indexed="8"/>
        <rFont val="Arial"/>
        <family val="2"/>
      </rPr>
      <t>-Blends</t>
    </r>
  </si>
  <si>
    <t>Double Consonants</t>
  </si>
  <si>
    <t>Final Blends</t>
  </si>
  <si>
    <t xml:space="preserve">Identifying Syllables
</t>
  </si>
  <si>
    <r>
      <t>l</t>
    </r>
    <r>
      <rPr>
        <sz val="10"/>
        <color indexed="8"/>
        <rFont val="Arial"/>
        <family val="2"/>
      </rPr>
      <t xml:space="preserve">-Blends </t>
    </r>
  </si>
  <si>
    <r>
      <t>r</t>
    </r>
    <r>
      <rPr>
        <sz val="10"/>
        <color indexed="8"/>
        <rFont val="Arial"/>
        <family val="2"/>
      </rPr>
      <t xml:space="preserve">-Blends </t>
    </r>
  </si>
  <si>
    <r>
      <t xml:space="preserve">More </t>
    </r>
    <r>
      <rPr>
        <b/>
        <i/>
        <sz val="10"/>
        <color indexed="8"/>
        <rFont val="Arial"/>
        <family val="2"/>
      </rPr>
      <t>l</t>
    </r>
    <r>
      <rPr>
        <sz val="10"/>
        <color indexed="8"/>
        <rFont val="Arial"/>
        <family val="2"/>
      </rPr>
      <t xml:space="preserve">- and </t>
    </r>
    <r>
      <rPr>
        <b/>
        <i/>
        <sz val="10"/>
        <color indexed="8"/>
        <rFont val="Arial"/>
        <family val="2"/>
      </rPr>
      <t>r</t>
    </r>
    <r>
      <rPr>
        <sz val="10"/>
        <color indexed="8"/>
        <rFont val="Arial"/>
        <family val="2"/>
      </rPr>
      <t>-Blends</t>
    </r>
  </si>
  <si>
    <t>Two- and Three-Letter Blends</t>
  </si>
  <si>
    <t>More Final Blends</t>
  </si>
  <si>
    <r>
      <t xml:space="preserve"> </t>
    </r>
    <r>
      <rPr>
        <b/>
        <i/>
        <sz val="10"/>
        <color indexed="8"/>
        <rFont val="Arial"/>
        <family val="2"/>
      </rPr>
      <t xml:space="preserve">-ng </t>
    </r>
    <r>
      <rPr>
        <sz val="10"/>
        <color indexed="8"/>
        <rFont val="Arial"/>
        <family val="2"/>
      </rPr>
      <t xml:space="preserve">and </t>
    </r>
    <r>
      <rPr>
        <b/>
        <i/>
        <sz val="10"/>
        <color indexed="8"/>
        <rFont val="Arial"/>
        <family val="2"/>
      </rPr>
      <t>-nk</t>
    </r>
  </si>
  <si>
    <t xml:space="preserve">Closed Syllables </t>
  </si>
  <si>
    <r>
      <t xml:space="preserve"> </t>
    </r>
    <r>
      <rPr>
        <b/>
        <i/>
        <sz val="10"/>
        <color indexed="8"/>
        <rFont val="Arial"/>
        <family val="2"/>
      </rPr>
      <t xml:space="preserve">-nt </t>
    </r>
    <r>
      <rPr>
        <sz val="10"/>
        <color indexed="8"/>
        <rFont val="Arial"/>
        <family val="2"/>
      </rPr>
      <t xml:space="preserve">and </t>
    </r>
    <r>
      <rPr>
        <b/>
        <i/>
        <sz val="10"/>
        <color indexed="8"/>
        <rFont val="Arial"/>
        <family val="2"/>
      </rPr>
      <t>-nd</t>
    </r>
  </si>
  <si>
    <r>
      <t xml:space="preserve">Digraph </t>
    </r>
    <r>
      <rPr>
        <b/>
        <i/>
        <sz val="10"/>
        <color indexed="8"/>
        <rFont val="Arial"/>
        <family val="2"/>
      </rPr>
      <t>sh</t>
    </r>
  </si>
  <si>
    <r>
      <t xml:space="preserve">Digraph </t>
    </r>
    <r>
      <rPr>
        <b/>
        <i/>
        <sz val="10"/>
        <color indexed="8"/>
        <rFont val="Arial"/>
        <family val="2"/>
      </rPr>
      <t>ch</t>
    </r>
  </si>
  <si>
    <r>
      <t>ch</t>
    </r>
    <r>
      <rPr>
        <sz val="10"/>
        <color indexed="8"/>
        <rFont val="Arial"/>
        <family val="2"/>
      </rPr>
      <t xml:space="preserve">, </t>
    </r>
    <r>
      <rPr>
        <b/>
        <i/>
        <sz val="10"/>
        <color indexed="8"/>
        <rFont val="Arial"/>
        <family val="2"/>
      </rPr>
      <t>-tch</t>
    </r>
  </si>
  <si>
    <r>
      <t>sh</t>
    </r>
    <r>
      <rPr>
        <sz val="10"/>
        <color indexed="8"/>
        <rFont val="Arial"/>
        <family val="2"/>
      </rPr>
      <t xml:space="preserve">, </t>
    </r>
    <r>
      <rPr>
        <b/>
        <i/>
        <sz val="10"/>
        <color indexed="8"/>
        <rFont val="Arial"/>
        <family val="2"/>
      </rPr>
      <t>ch</t>
    </r>
    <r>
      <rPr>
        <sz val="10"/>
        <color indexed="8"/>
        <rFont val="Arial"/>
        <family val="2"/>
      </rPr>
      <t xml:space="preserve">, </t>
    </r>
    <r>
      <rPr>
        <b/>
        <i/>
        <sz val="10"/>
        <color indexed="8"/>
        <rFont val="Arial"/>
        <family val="2"/>
      </rPr>
      <t>-tch</t>
    </r>
  </si>
  <si>
    <r>
      <t>Ending</t>
    </r>
    <r>
      <rPr>
        <b/>
        <sz val="10"/>
        <color indexed="8"/>
        <rFont val="Arial"/>
        <family val="2"/>
      </rPr>
      <t xml:space="preserve"> </t>
    </r>
    <r>
      <rPr>
        <b/>
        <i/>
        <sz val="10"/>
        <color indexed="8"/>
        <rFont val="Arial"/>
        <family val="2"/>
      </rPr>
      <t>-es</t>
    </r>
  </si>
  <si>
    <r>
      <t xml:space="preserve">Digraph </t>
    </r>
    <r>
      <rPr>
        <b/>
        <i/>
        <sz val="10"/>
        <color indexed="8"/>
        <rFont val="Arial"/>
        <family val="2"/>
      </rPr>
      <t xml:space="preserve">th </t>
    </r>
  </si>
  <si>
    <t>Digraph Review</t>
  </si>
  <si>
    <r>
      <t xml:space="preserve">Ending </t>
    </r>
    <r>
      <rPr>
        <b/>
        <i/>
        <sz val="10"/>
        <color indexed="8"/>
        <rFont val="Arial"/>
        <family val="2"/>
      </rPr>
      <t>-ing</t>
    </r>
  </si>
  <si>
    <r>
      <t xml:space="preserve">Ending </t>
    </r>
    <r>
      <rPr>
        <b/>
        <i/>
        <sz val="10"/>
        <color indexed="8"/>
        <rFont val="Arial"/>
        <family val="2"/>
      </rPr>
      <t>-ed</t>
    </r>
  </si>
  <si>
    <r>
      <t xml:space="preserve">More on Ending </t>
    </r>
    <r>
      <rPr>
        <b/>
        <i/>
        <sz val="10"/>
        <color indexed="8"/>
        <rFont val="Arial"/>
        <family val="2"/>
      </rPr>
      <t>-ed</t>
    </r>
  </si>
  <si>
    <r>
      <t xml:space="preserve">Endings </t>
    </r>
    <r>
      <rPr>
        <b/>
        <i/>
        <sz val="10"/>
        <color indexed="8"/>
        <rFont val="Arial"/>
        <family val="2"/>
      </rPr>
      <t>-ing, -ed</t>
    </r>
  </si>
  <si>
    <r>
      <t>Unstressed Closed Syllables</t>
    </r>
    <r>
      <rPr>
        <b/>
        <sz val="10"/>
        <color indexed="8"/>
        <rFont val="Arial"/>
        <family val="2"/>
      </rPr>
      <t xml:space="preserve"> </t>
    </r>
    <r>
      <rPr>
        <b/>
        <i/>
        <sz val="10"/>
        <color indexed="8"/>
        <rFont val="Arial"/>
        <family val="2"/>
      </rPr>
      <t>(a, e)</t>
    </r>
  </si>
  <si>
    <r>
      <t>Unstressed Closed Syllables</t>
    </r>
    <r>
      <rPr>
        <b/>
        <sz val="10"/>
        <color indexed="8"/>
        <rFont val="Arial"/>
        <family val="2"/>
      </rPr>
      <t xml:space="preserve"> </t>
    </r>
    <r>
      <rPr>
        <b/>
        <i/>
        <sz val="10"/>
        <color indexed="8"/>
        <rFont val="Arial"/>
        <family val="2"/>
      </rPr>
      <t>(i, o, u)</t>
    </r>
  </si>
  <si>
    <r>
      <t xml:space="preserve">Consonant + </t>
    </r>
    <r>
      <rPr>
        <b/>
        <i/>
        <sz val="10"/>
        <color indexed="8"/>
        <rFont val="Arial"/>
        <family val="2"/>
      </rPr>
      <t xml:space="preserve">-le </t>
    </r>
  </si>
  <si>
    <r>
      <t xml:space="preserve">Consonant + </t>
    </r>
    <r>
      <rPr>
        <b/>
        <i/>
        <sz val="10"/>
        <color indexed="8"/>
        <rFont val="Arial"/>
        <family val="2"/>
      </rPr>
      <t xml:space="preserve">-el, -al </t>
    </r>
  </si>
  <si>
    <r>
      <t>Long</t>
    </r>
    <r>
      <rPr>
        <i/>
        <sz val="10"/>
        <color indexed="8"/>
        <rFont val="Arial"/>
        <family val="2"/>
      </rPr>
      <t xml:space="preserve"> a</t>
    </r>
    <r>
      <rPr>
        <b/>
        <sz val="10"/>
        <color indexed="8"/>
        <rFont val="Arial"/>
        <family val="2"/>
      </rPr>
      <t xml:space="preserve"> </t>
    </r>
    <r>
      <rPr>
        <b/>
        <i/>
        <sz val="10"/>
        <color indexed="8"/>
        <rFont val="Arial"/>
        <family val="2"/>
      </rPr>
      <t>(a_e)</t>
    </r>
  </si>
  <si>
    <r>
      <t xml:space="preserve">Long </t>
    </r>
    <r>
      <rPr>
        <i/>
        <sz val="10"/>
        <color indexed="8"/>
        <rFont val="Arial"/>
        <family val="2"/>
      </rPr>
      <t>i</t>
    </r>
    <r>
      <rPr>
        <b/>
        <sz val="10"/>
        <color indexed="8"/>
        <rFont val="Arial"/>
        <family val="2"/>
      </rPr>
      <t xml:space="preserve"> </t>
    </r>
    <r>
      <rPr>
        <b/>
        <i/>
        <sz val="10"/>
        <color indexed="8"/>
        <rFont val="Arial"/>
        <family val="2"/>
      </rPr>
      <t>(i_e)</t>
    </r>
  </si>
  <si>
    <r>
      <t xml:space="preserve">Long </t>
    </r>
    <r>
      <rPr>
        <i/>
        <sz val="10"/>
        <color indexed="8"/>
        <rFont val="Arial"/>
        <family val="2"/>
      </rPr>
      <t>a, i</t>
    </r>
    <r>
      <rPr>
        <b/>
        <sz val="10"/>
        <color indexed="8"/>
        <rFont val="Arial"/>
        <family val="2"/>
      </rPr>
      <t xml:space="preserve"> (VC</t>
    </r>
    <r>
      <rPr>
        <b/>
        <i/>
        <sz val="10"/>
        <color indexed="8"/>
        <rFont val="Arial"/>
        <family val="2"/>
      </rPr>
      <t>e</t>
    </r>
    <r>
      <rPr>
        <b/>
        <sz val="10"/>
        <color indexed="8"/>
        <rFont val="Arial"/>
        <family val="2"/>
      </rPr>
      <t>)</t>
    </r>
  </si>
  <si>
    <r>
      <t>Soft</t>
    </r>
    <r>
      <rPr>
        <b/>
        <sz val="10"/>
        <color indexed="8"/>
        <rFont val="Arial"/>
        <family val="2"/>
      </rPr>
      <t xml:space="preserve"> </t>
    </r>
    <r>
      <rPr>
        <b/>
        <i/>
        <sz val="10"/>
        <color indexed="8"/>
        <rFont val="Arial"/>
        <family val="2"/>
      </rPr>
      <t>c</t>
    </r>
  </si>
  <si>
    <r>
      <t xml:space="preserve">Soft </t>
    </r>
    <r>
      <rPr>
        <b/>
        <i/>
        <sz val="10"/>
        <color indexed="8"/>
        <rFont val="Arial"/>
        <family val="2"/>
      </rPr>
      <t>g</t>
    </r>
  </si>
  <si>
    <r>
      <t xml:space="preserve">Suffixes </t>
    </r>
    <r>
      <rPr>
        <b/>
        <i/>
        <sz val="10"/>
        <color indexed="8"/>
        <rFont val="Arial"/>
        <family val="2"/>
      </rPr>
      <t>-ment, -ness</t>
    </r>
  </si>
  <si>
    <r>
      <t xml:space="preserve">Long </t>
    </r>
    <r>
      <rPr>
        <i/>
        <sz val="10"/>
        <color indexed="8"/>
        <rFont val="Arial"/>
        <family val="2"/>
      </rPr>
      <t>o</t>
    </r>
    <r>
      <rPr>
        <b/>
        <sz val="10"/>
        <color indexed="8"/>
        <rFont val="Arial"/>
        <family val="2"/>
      </rPr>
      <t xml:space="preserve"> </t>
    </r>
    <r>
      <rPr>
        <b/>
        <i/>
        <sz val="10"/>
        <color indexed="8"/>
        <rFont val="Arial"/>
        <family val="2"/>
      </rPr>
      <t>(o_e)</t>
    </r>
  </si>
  <si>
    <r>
      <t xml:space="preserve">Long </t>
    </r>
    <r>
      <rPr>
        <i/>
        <sz val="10"/>
        <color indexed="8"/>
        <rFont val="Arial"/>
        <family val="2"/>
      </rPr>
      <t>u</t>
    </r>
    <r>
      <rPr>
        <b/>
        <sz val="10"/>
        <color indexed="8"/>
        <rFont val="Arial"/>
        <family val="2"/>
      </rPr>
      <t xml:space="preserve"> </t>
    </r>
    <r>
      <rPr>
        <b/>
        <i/>
        <sz val="10"/>
        <color indexed="8"/>
        <rFont val="Arial"/>
        <family val="2"/>
      </rPr>
      <t>(u_e)</t>
    </r>
  </si>
  <si>
    <r>
      <t>VC</t>
    </r>
    <r>
      <rPr>
        <i/>
        <sz val="10"/>
        <color indexed="8"/>
        <rFont val="Arial"/>
        <family val="2"/>
      </rPr>
      <t>e</t>
    </r>
    <r>
      <rPr>
        <sz val="10"/>
        <color indexed="8"/>
        <rFont val="Arial"/>
        <family val="2"/>
      </rPr>
      <t xml:space="preserve"> Syllables</t>
    </r>
  </si>
  <si>
    <r>
      <t>More VC</t>
    </r>
    <r>
      <rPr>
        <i/>
        <sz val="10"/>
        <color indexed="8"/>
        <rFont val="Arial"/>
        <family val="2"/>
      </rPr>
      <t>e</t>
    </r>
    <r>
      <rPr>
        <sz val="10"/>
        <color indexed="8"/>
        <rFont val="Arial"/>
        <family val="2"/>
      </rPr>
      <t xml:space="preserve"> Syllables</t>
    </r>
  </si>
  <si>
    <r>
      <t>Prefixes</t>
    </r>
    <r>
      <rPr>
        <b/>
        <sz val="10"/>
        <color indexed="8"/>
        <rFont val="Arial"/>
        <family val="2"/>
      </rPr>
      <t xml:space="preserve"> </t>
    </r>
    <r>
      <rPr>
        <b/>
        <i/>
        <sz val="10"/>
        <color indexed="8"/>
        <rFont val="Arial"/>
        <family val="2"/>
      </rPr>
      <t>un-, non-, de-</t>
    </r>
  </si>
  <si>
    <r>
      <t xml:space="preserve">Ending </t>
    </r>
    <r>
      <rPr>
        <b/>
        <i/>
        <sz val="10"/>
        <color indexed="8"/>
        <rFont val="Arial"/>
        <family val="2"/>
      </rPr>
      <t>-ing</t>
    </r>
    <r>
      <rPr>
        <sz val="10"/>
        <color indexed="8"/>
        <rFont val="Arial"/>
        <family val="2"/>
      </rPr>
      <t xml:space="preserve"> (drop </t>
    </r>
    <r>
      <rPr>
        <b/>
        <i/>
        <sz val="10"/>
        <color indexed="8"/>
        <rFont val="Arial"/>
        <family val="2"/>
      </rPr>
      <t>e</t>
    </r>
    <r>
      <rPr>
        <sz val="10"/>
        <color indexed="8"/>
        <rFont val="Arial"/>
        <family val="2"/>
      </rPr>
      <t>)</t>
    </r>
  </si>
  <si>
    <r>
      <t xml:space="preserve">Ending </t>
    </r>
    <r>
      <rPr>
        <b/>
        <i/>
        <sz val="10"/>
        <color indexed="8"/>
        <rFont val="Arial"/>
        <family val="2"/>
      </rPr>
      <t>-ing</t>
    </r>
    <r>
      <rPr>
        <sz val="10"/>
        <color indexed="8"/>
        <rFont val="Arial"/>
        <family val="2"/>
      </rPr>
      <t xml:space="preserve"> (with doubling)</t>
    </r>
  </si>
  <si>
    <r>
      <t xml:space="preserve">Ending </t>
    </r>
    <r>
      <rPr>
        <b/>
        <i/>
        <sz val="10"/>
        <color indexed="8"/>
        <rFont val="Arial"/>
        <family val="2"/>
      </rPr>
      <t>-ed</t>
    </r>
    <r>
      <rPr>
        <sz val="10"/>
        <color indexed="8"/>
        <rFont val="Arial"/>
        <family val="2"/>
      </rPr>
      <t xml:space="preserve"> (drop </t>
    </r>
    <r>
      <rPr>
        <b/>
        <i/>
        <sz val="10"/>
        <color indexed="8"/>
        <rFont val="Arial"/>
        <family val="2"/>
      </rPr>
      <t>e</t>
    </r>
    <r>
      <rPr>
        <sz val="10"/>
        <color indexed="8"/>
        <rFont val="Arial"/>
        <family val="2"/>
      </rPr>
      <t>)</t>
    </r>
  </si>
  <si>
    <r>
      <t xml:space="preserve">Ending </t>
    </r>
    <r>
      <rPr>
        <b/>
        <i/>
        <sz val="10"/>
        <color indexed="8"/>
        <rFont val="Arial"/>
        <family val="2"/>
      </rPr>
      <t>-ed</t>
    </r>
    <r>
      <rPr>
        <sz val="10"/>
        <color indexed="8"/>
        <rFont val="Arial"/>
        <family val="2"/>
      </rPr>
      <t xml:space="preserve"> (with doubling)</t>
    </r>
  </si>
  <si>
    <r>
      <t>y</t>
    </r>
    <r>
      <rPr>
        <sz val="10"/>
        <color indexed="8"/>
        <rFont val="Arial"/>
        <family val="2"/>
      </rPr>
      <t xml:space="preserve"> as a Vowel</t>
    </r>
  </si>
  <si>
    <r>
      <t>Suffixes</t>
    </r>
    <r>
      <rPr>
        <b/>
        <sz val="10"/>
        <color indexed="8"/>
        <rFont val="Arial"/>
        <family val="2"/>
      </rPr>
      <t xml:space="preserve"> </t>
    </r>
    <r>
      <rPr>
        <b/>
        <i/>
        <sz val="10"/>
        <color indexed="8"/>
        <rFont val="Arial"/>
        <family val="2"/>
      </rPr>
      <t xml:space="preserve">-y, -ly </t>
    </r>
    <r>
      <rPr>
        <sz val="10"/>
        <color indexed="8"/>
        <rFont val="Arial"/>
        <family val="2"/>
      </rPr>
      <t xml:space="preserve">  </t>
    </r>
  </si>
  <si>
    <r>
      <t>Changing</t>
    </r>
    <r>
      <rPr>
        <b/>
        <sz val="10"/>
        <color indexed="8"/>
        <rFont val="Arial"/>
        <family val="2"/>
      </rPr>
      <t xml:space="preserve"> </t>
    </r>
    <r>
      <rPr>
        <b/>
        <i/>
        <sz val="10"/>
        <color indexed="8"/>
        <rFont val="Arial"/>
        <family val="2"/>
      </rPr>
      <t>-y</t>
    </r>
    <r>
      <rPr>
        <b/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to</t>
    </r>
    <r>
      <rPr>
        <b/>
        <sz val="10"/>
        <color indexed="8"/>
        <rFont val="Arial"/>
        <family val="2"/>
      </rPr>
      <t xml:space="preserve"> </t>
    </r>
    <r>
      <rPr>
        <b/>
        <i/>
        <sz val="10"/>
        <color indexed="8"/>
        <rFont val="Arial"/>
        <family val="2"/>
      </rPr>
      <t>i</t>
    </r>
  </si>
  <si>
    <t>wh, ph</t>
  </si>
  <si>
    <t>Silent Consonants</t>
  </si>
  <si>
    <t xml:space="preserve">Open Syllables
</t>
  </si>
  <si>
    <t xml:space="preserve">More Open Syllables
</t>
  </si>
  <si>
    <t>Unstressed Open Syllables</t>
  </si>
  <si>
    <r>
      <t>Prefixes</t>
    </r>
    <r>
      <rPr>
        <b/>
        <sz val="10"/>
        <color indexed="8"/>
        <rFont val="Arial"/>
        <family val="2"/>
      </rPr>
      <t xml:space="preserve"> </t>
    </r>
    <r>
      <rPr>
        <b/>
        <i/>
        <sz val="10"/>
        <color indexed="8"/>
        <rFont val="Arial"/>
        <family val="2"/>
      </rPr>
      <t>con-, com-</t>
    </r>
  </si>
  <si>
    <r>
      <t xml:space="preserve">Long </t>
    </r>
    <r>
      <rPr>
        <i/>
        <sz val="10"/>
        <color indexed="8"/>
        <rFont val="Arial"/>
        <family val="2"/>
      </rPr>
      <t>a</t>
    </r>
    <r>
      <rPr>
        <sz val="10"/>
        <color indexed="8"/>
        <rFont val="Arial"/>
        <family val="2"/>
      </rPr>
      <t xml:space="preserve"> </t>
    </r>
    <r>
      <rPr>
        <b/>
        <i/>
        <sz val="10"/>
        <color indexed="8"/>
        <rFont val="Arial"/>
        <family val="2"/>
      </rPr>
      <t xml:space="preserve">(ai) </t>
    </r>
  </si>
  <si>
    <r>
      <t xml:space="preserve">Long </t>
    </r>
    <r>
      <rPr>
        <i/>
        <sz val="10"/>
        <color indexed="8"/>
        <rFont val="Arial"/>
        <family val="2"/>
      </rPr>
      <t>a</t>
    </r>
    <r>
      <rPr>
        <sz val="10"/>
        <color indexed="8"/>
        <rFont val="Arial"/>
        <family val="2"/>
      </rPr>
      <t xml:space="preserve"> </t>
    </r>
    <r>
      <rPr>
        <b/>
        <i/>
        <sz val="10"/>
        <color indexed="8"/>
        <rFont val="Arial"/>
        <family val="2"/>
      </rPr>
      <t xml:space="preserve">(ay) </t>
    </r>
  </si>
  <si>
    <r>
      <t xml:space="preserve">Long </t>
    </r>
    <r>
      <rPr>
        <i/>
        <sz val="10"/>
        <color indexed="8"/>
        <rFont val="Arial"/>
        <family val="2"/>
      </rPr>
      <t>a</t>
    </r>
    <r>
      <rPr>
        <sz val="10"/>
        <color indexed="8"/>
        <rFont val="Arial"/>
        <family val="2"/>
      </rPr>
      <t xml:space="preserve"> Vowel Team Syllables</t>
    </r>
  </si>
  <si>
    <r>
      <t xml:space="preserve">Long </t>
    </r>
    <r>
      <rPr>
        <i/>
        <sz val="10"/>
        <color indexed="8"/>
        <rFont val="Arial"/>
        <family val="2"/>
      </rPr>
      <t>o</t>
    </r>
    <r>
      <rPr>
        <sz val="10"/>
        <color indexed="8"/>
        <rFont val="Arial"/>
        <family val="2"/>
      </rPr>
      <t xml:space="preserve"> </t>
    </r>
    <r>
      <rPr>
        <b/>
        <i/>
        <sz val="10"/>
        <color indexed="8"/>
        <rFont val="Arial"/>
        <family val="2"/>
      </rPr>
      <t xml:space="preserve">(oa) </t>
    </r>
  </si>
  <si>
    <r>
      <t xml:space="preserve">Long </t>
    </r>
    <r>
      <rPr>
        <i/>
        <sz val="10"/>
        <color indexed="8"/>
        <rFont val="Arial"/>
        <family val="2"/>
      </rPr>
      <t>o</t>
    </r>
    <r>
      <rPr>
        <b/>
        <sz val="10"/>
        <color indexed="8"/>
        <rFont val="Arial"/>
        <family val="2"/>
      </rPr>
      <t xml:space="preserve"> </t>
    </r>
    <r>
      <rPr>
        <b/>
        <i/>
        <sz val="10"/>
        <color indexed="8"/>
        <rFont val="Arial"/>
        <family val="2"/>
      </rPr>
      <t>(ow)</t>
    </r>
  </si>
  <si>
    <r>
      <t xml:space="preserve">Long </t>
    </r>
    <r>
      <rPr>
        <i/>
        <sz val="10"/>
        <color indexed="8"/>
        <rFont val="Arial"/>
        <family val="2"/>
      </rPr>
      <t>o</t>
    </r>
    <r>
      <rPr>
        <sz val="10"/>
        <color indexed="8"/>
        <rFont val="Arial"/>
        <family val="2"/>
      </rPr>
      <t xml:space="preserve"> Vowel Team Syllables</t>
    </r>
  </si>
  <si>
    <r>
      <t>Prefixes</t>
    </r>
    <r>
      <rPr>
        <b/>
        <sz val="10"/>
        <color indexed="8"/>
        <rFont val="Arial"/>
        <family val="2"/>
      </rPr>
      <t xml:space="preserve"> </t>
    </r>
    <r>
      <rPr>
        <b/>
        <i/>
        <sz val="10"/>
        <color indexed="8"/>
        <rFont val="Arial"/>
        <family val="2"/>
      </rPr>
      <t>re-, pre-</t>
    </r>
  </si>
  <si>
    <r>
      <t xml:space="preserve">Long </t>
    </r>
    <r>
      <rPr>
        <i/>
        <sz val="10"/>
        <color indexed="8"/>
        <rFont val="Arial"/>
        <family val="2"/>
      </rPr>
      <t>e</t>
    </r>
    <r>
      <rPr>
        <b/>
        <sz val="10"/>
        <color indexed="8"/>
        <rFont val="Arial"/>
        <family val="2"/>
      </rPr>
      <t xml:space="preserve"> </t>
    </r>
    <r>
      <rPr>
        <b/>
        <i/>
        <sz val="10"/>
        <color indexed="8"/>
        <rFont val="Arial"/>
        <family val="2"/>
      </rPr>
      <t>(ea)</t>
    </r>
  </si>
  <si>
    <r>
      <t xml:space="preserve">Long </t>
    </r>
    <r>
      <rPr>
        <i/>
        <sz val="10"/>
        <color indexed="8"/>
        <rFont val="Arial"/>
        <family val="2"/>
      </rPr>
      <t>e</t>
    </r>
    <r>
      <rPr>
        <b/>
        <sz val="10"/>
        <color indexed="8"/>
        <rFont val="Arial"/>
        <family val="2"/>
      </rPr>
      <t xml:space="preserve"> </t>
    </r>
    <r>
      <rPr>
        <b/>
        <i/>
        <sz val="10"/>
        <color indexed="8"/>
        <rFont val="Arial"/>
        <family val="2"/>
      </rPr>
      <t>(ee)</t>
    </r>
  </si>
  <si>
    <r>
      <t xml:space="preserve">Long </t>
    </r>
    <r>
      <rPr>
        <i/>
        <sz val="10"/>
        <color indexed="8"/>
        <rFont val="Arial"/>
        <family val="2"/>
      </rPr>
      <t>e</t>
    </r>
    <r>
      <rPr>
        <sz val="10"/>
        <color indexed="8"/>
        <rFont val="Arial"/>
        <family val="2"/>
      </rPr>
      <t xml:space="preserve"> </t>
    </r>
    <r>
      <rPr>
        <b/>
        <i/>
        <sz val="10"/>
        <color indexed="8"/>
        <rFont val="Arial"/>
        <family val="2"/>
      </rPr>
      <t>(ie)</t>
    </r>
  </si>
  <si>
    <r>
      <t xml:space="preserve">Long </t>
    </r>
    <r>
      <rPr>
        <i/>
        <sz val="10"/>
        <color indexed="8"/>
        <rFont val="Arial"/>
        <family val="2"/>
      </rPr>
      <t>e</t>
    </r>
    <r>
      <rPr>
        <b/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Vowel Team Syllables</t>
    </r>
    <r>
      <rPr>
        <b/>
        <sz val="10"/>
        <color indexed="8"/>
        <rFont val="Arial"/>
        <family val="2"/>
      </rPr>
      <t xml:space="preserve"> </t>
    </r>
  </si>
  <si>
    <r>
      <t>Long</t>
    </r>
    <r>
      <rPr>
        <i/>
        <sz val="10"/>
        <color indexed="8"/>
        <rFont val="Arial"/>
        <family val="2"/>
      </rPr>
      <t xml:space="preserve"> i</t>
    </r>
    <r>
      <rPr>
        <sz val="10"/>
        <color indexed="8"/>
        <rFont val="Arial"/>
        <family val="2"/>
      </rPr>
      <t xml:space="preserve"> </t>
    </r>
    <r>
      <rPr>
        <b/>
        <i/>
        <sz val="10"/>
        <color indexed="8"/>
        <rFont val="Arial"/>
        <family val="2"/>
      </rPr>
      <t>(igh)</t>
    </r>
  </si>
  <si>
    <t>Other Long Vowel Spellings</t>
  </si>
  <si>
    <t>Analyzing Word Structure</t>
  </si>
  <si>
    <t>ar</t>
  </si>
  <si>
    <r>
      <t xml:space="preserve">Syllables With </t>
    </r>
    <r>
      <rPr>
        <b/>
        <i/>
        <sz val="10"/>
        <color indexed="8"/>
        <rFont val="Arial"/>
        <family val="2"/>
      </rPr>
      <t>ar</t>
    </r>
  </si>
  <si>
    <t>er, ir, ur</t>
  </si>
  <si>
    <r>
      <t xml:space="preserve">Syllables With </t>
    </r>
    <r>
      <rPr>
        <b/>
        <i/>
        <sz val="10"/>
        <color indexed="8"/>
        <rFont val="Arial"/>
        <family val="2"/>
      </rPr>
      <t>er, ir, ur</t>
    </r>
  </si>
  <si>
    <r>
      <t xml:space="preserve">Other </t>
    </r>
    <r>
      <rPr>
        <b/>
        <sz val="10"/>
        <color indexed="8"/>
        <rFont val="Arial"/>
        <family val="2"/>
      </rPr>
      <t>/sh/</t>
    </r>
    <r>
      <rPr>
        <sz val="10"/>
        <color indexed="8"/>
        <rFont val="Arial"/>
        <family val="2"/>
      </rPr>
      <t xml:space="preserve"> Spellings</t>
    </r>
  </si>
  <si>
    <t>or, ore</t>
  </si>
  <si>
    <r>
      <t xml:space="preserve">Syllables With </t>
    </r>
    <r>
      <rPr>
        <b/>
        <i/>
        <sz val="10"/>
        <color indexed="8"/>
        <rFont val="Arial"/>
        <family val="2"/>
      </rPr>
      <t>or, ore</t>
    </r>
  </si>
  <si>
    <r>
      <t>Suffixes</t>
    </r>
    <r>
      <rPr>
        <b/>
        <sz val="10"/>
        <color indexed="8"/>
        <rFont val="Arial"/>
        <family val="2"/>
      </rPr>
      <t xml:space="preserve"> -</t>
    </r>
    <r>
      <rPr>
        <b/>
        <i/>
        <sz val="10"/>
        <color indexed="8"/>
        <rFont val="Arial"/>
        <family val="2"/>
      </rPr>
      <t>er, -or</t>
    </r>
  </si>
  <si>
    <r>
      <t>Suffixes</t>
    </r>
    <r>
      <rPr>
        <b/>
        <sz val="10"/>
        <color indexed="8"/>
        <rFont val="Arial"/>
        <family val="2"/>
      </rPr>
      <t xml:space="preserve"> -</t>
    </r>
    <r>
      <rPr>
        <b/>
        <i/>
        <sz val="10"/>
        <color indexed="8"/>
        <rFont val="Arial"/>
        <family val="2"/>
      </rPr>
      <t>er, -est</t>
    </r>
  </si>
  <si>
    <r>
      <t xml:space="preserve"> air </t>
    </r>
    <r>
      <rPr>
        <i/>
        <sz val="10"/>
        <color indexed="8"/>
        <rFont val="Arial"/>
        <family val="2"/>
      </rPr>
      <t>(hair),</t>
    </r>
    <r>
      <rPr>
        <b/>
        <i/>
        <sz val="10"/>
        <color indexed="8"/>
        <rFont val="Arial"/>
        <family val="2"/>
      </rPr>
      <t xml:space="preserve"> are </t>
    </r>
    <r>
      <rPr>
        <i/>
        <sz val="10"/>
        <color indexed="8"/>
        <rFont val="Arial"/>
        <family val="2"/>
      </rPr>
      <t>(scare),</t>
    </r>
    <r>
      <rPr>
        <b/>
        <i/>
        <sz val="10"/>
        <color indexed="8"/>
        <rFont val="Arial"/>
        <family val="2"/>
      </rPr>
      <t xml:space="preserve"> ear </t>
    </r>
    <r>
      <rPr>
        <i/>
        <sz val="10"/>
        <color indexed="8"/>
        <rFont val="Arial"/>
        <family val="2"/>
      </rPr>
      <t>(bear)</t>
    </r>
  </si>
  <si>
    <r>
      <t xml:space="preserve">Syllables With </t>
    </r>
    <r>
      <rPr>
        <b/>
        <sz val="10"/>
        <color indexed="8"/>
        <rFont val="Arial"/>
        <family val="2"/>
      </rPr>
      <t>/air/</t>
    </r>
  </si>
  <si>
    <t>oi, oy</t>
  </si>
  <si>
    <r>
      <t xml:space="preserve">Syllables With </t>
    </r>
    <r>
      <rPr>
        <b/>
        <i/>
        <sz val="10"/>
        <color indexed="8"/>
        <rFont val="Arial"/>
        <family val="2"/>
      </rPr>
      <t>oi, oy</t>
    </r>
  </si>
  <si>
    <r>
      <t xml:space="preserve">ou </t>
    </r>
    <r>
      <rPr>
        <i/>
        <sz val="10"/>
        <color indexed="8"/>
        <rFont val="Arial"/>
        <family val="2"/>
      </rPr>
      <t>(cloud),</t>
    </r>
    <r>
      <rPr>
        <b/>
        <i/>
        <sz val="10"/>
        <color indexed="8"/>
        <rFont val="Arial"/>
        <family val="2"/>
      </rPr>
      <t xml:space="preserve"> ow </t>
    </r>
    <r>
      <rPr>
        <i/>
        <sz val="10"/>
        <color indexed="8"/>
        <rFont val="Arial"/>
        <family val="2"/>
      </rPr>
      <t>(owl)</t>
    </r>
  </si>
  <si>
    <r>
      <t xml:space="preserve">Syllables With </t>
    </r>
    <r>
      <rPr>
        <b/>
        <i/>
        <sz val="10"/>
        <color indexed="8"/>
        <rFont val="Arial"/>
        <family val="2"/>
      </rPr>
      <t>ou, ow</t>
    </r>
  </si>
  <si>
    <r>
      <t xml:space="preserve">Suffixes </t>
    </r>
    <r>
      <rPr>
        <b/>
        <i/>
        <sz val="10"/>
        <color indexed="8"/>
        <rFont val="Arial"/>
        <family val="2"/>
      </rPr>
      <t>-less, -ful</t>
    </r>
  </si>
  <si>
    <r>
      <t xml:space="preserve">oo </t>
    </r>
    <r>
      <rPr>
        <i/>
        <sz val="10"/>
        <color indexed="8"/>
        <rFont val="Arial"/>
        <family val="2"/>
      </rPr>
      <t>(boot),</t>
    </r>
    <r>
      <rPr>
        <b/>
        <i/>
        <sz val="10"/>
        <color indexed="8"/>
        <rFont val="Arial"/>
        <family val="2"/>
      </rPr>
      <t xml:space="preserve"> ew </t>
    </r>
    <r>
      <rPr>
        <i/>
        <sz val="10"/>
        <color indexed="8"/>
        <rFont val="Arial"/>
        <family val="2"/>
      </rPr>
      <t>(news),</t>
    </r>
    <r>
      <rPr>
        <b/>
        <i/>
        <sz val="10"/>
        <color indexed="8"/>
        <rFont val="Arial"/>
        <family val="2"/>
      </rPr>
      <t xml:space="preserve"> u_e</t>
    </r>
    <r>
      <rPr>
        <sz val="10"/>
        <color indexed="8"/>
        <rFont val="Arial"/>
        <family val="2"/>
      </rPr>
      <t xml:space="preserve"> </t>
    </r>
    <r>
      <rPr>
        <i/>
        <sz val="10"/>
        <color indexed="8"/>
        <rFont val="Arial"/>
        <family val="2"/>
      </rPr>
      <t>(tube)</t>
    </r>
  </si>
  <si>
    <r>
      <t xml:space="preserve">Syllables With </t>
    </r>
    <r>
      <rPr>
        <b/>
        <i/>
        <sz val="10"/>
        <color indexed="8"/>
        <rFont val="Arial"/>
        <family val="2"/>
      </rPr>
      <t>oo, ew, u_e</t>
    </r>
  </si>
  <si>
    <r>
      <t xml:space="preserve">oo </t>
    </r>
    <r>
      <rPr>
        <i/>
        <sz val="10"/>
        <color indexed="8"/>
        <rFont val="Arial"/>
        <family val="2"/>
      </rPr>
      <t>(book),</t>
    </r>
    <r>
      <rPr>
        <b/>
        <i/>
        <sz val="10"/>
        <color indexed="8"/>
        <rFont val="Arial"/>
        <family val="2"/>
      </rPr>
      <t xml:space="preserve"> u </t>
    </r>
    <r>
      <rPr>
        <i/>
        <sz val="10"/>
        <color indexed="8"/>
        <rFont val="Arial"/>
        <family val="2"/>
      </rPr>
      <t>(put)</t>
    </r>
  </si>
  <si>
    <r>
      <t xml:space="preserve">Syllables With </t>
    </r>
    <r>
      <rPr>
        <b/>
        <i/>
        <sz val="10"/>
        <color indexed="8"/>
        <rFont val="Arial"/>
        <family val="2"/>
      </rPr>
      <t>oo, u</t>
    </r>
  </si>
  <si>
    <r>
      <t xml:space="preserve">aw </t>
    </r>
    <r>
      <rPr>
        <i/>
        <sz val="10"/>
        <color indexed="8"/>
        <rFont val="Arial"/>
        <family val="2"/>
      </rPr>
      <t>(paw),</t>
    </r>
    <r>
      <rPr>
        <b/>
        <i/>
        <sz val="10"/>
        <color indexed="8"/>
        <rFont val="Arial"/>
        <family val="2"/>
      </rPr>
      <t xml:space="preserve"> au </t>
    </r>
    <r>
      <rPr>
        <i/>
        <sz val="10"/>
        <color indexed="8"/>
        <rFont val="Arial"/>
        <family val="2"/>
      </rPr>
      <t xml:space="preserve">(cause), </t>
    </r>
    <r>
      <rPr>
        <b/>
        <i/>
        <sz val="10"/>
        <color indexed="8"/>
        <rFont val="Arial"/>
        <family val="2"/>
      </rPr>
      <t>a</t>
    </r>
    <r>
      <rPr>
        <i/>
        <sz val="10"/>
        <color indexed="8"/>
        <rFont val="Arial"/>
        <family val="2"/>
      </rPr>
      <t xml:space="preserve"> (ball)</t>
    </r>
  </si>
  <si>
    <r>
      <t xml:space="preserve">Syllables With </t>
    </r>
    <r>
      <rPr>
        <b/>
        <i/>
        <sz val="10"/>
        <color indexed="8"/>
        <rFont val="Arial"/>
        <family val="2"/>
      </rPr>
      <t>aw, au, a</t>
    </r>
  </si>
  <si>
    <r>
      <t xml:space="preserve">Prefixes </t>
    </r>
    <r>
      <rPr>
        <b/>
        <i/>
        <sz val="10"/>
        <color indexed="8"/>
        <rFont val="Arial"/>
        <family val="2"/>
      </rPr>
      <t>mid-, sub-</t>
    </r>
  </si>
  <si>
    <r>
      <t xml:space="preserve">Prefixes </t>
    </r>
    <r>
      <rPr>
        <b/>
        <i/>
        <sz val="10"/>
        <color indexed="8"/>
        <rFont val="Arial"/>
        <family val="2"/>
      </rPr>
      <t>dis-, mis-</t>
    </r>
  </si>
  <si>
    <r>
      <t xml:space="preserve">Suffixes </t>
    </r>
    <r>
      <rPr>
        <b/>
        <i/>
        <sz val="10"/>
        <color indexed="8"/>
        <rFont val="Arial"/>
        <family val="2"/>
      </rPr>
      <t>-tion, -sion</t>
    </r>
  </si>
  <si>
    <r>
      <t xml:space="preserve">Suffixes </t>
    </r>
    <r>
      <rPr>
        <b/>
        <i/>
        <sz val="10"/>
        <color indexed="8"/>
        <rFont val="Arial"/>
        <family val="2"/>
      </rPr>
      <t>-able, -ible</t>
    </r>
  </si>
  <si>
    <r>
      <t xml:space="preserve">Prefixes </t>
    </r>
    <r>
      <rPr>
        <b/>
        <i/>
        <sz val="10"/>
        <color indexed="8"/>
        <rFont val="Arial"/>
        <family val="2"/>
      </rPr>
      <t>uni-,</t>
    </r>
    <r>
      <rPr>
        <sz val="10"/>
        <color indexed="8"/>
        <rFont val="Arial"/>
        <family val="2"/>
      </rPr>
      <t xml:space="preserve"> </t>
    </r>
    <r>
      <rPr>
        <b/>
        <i/>
        <sz val="10"/>
        <color indexed="8"/>
        <rFont val="Arial"/>
        <family val="2"/>
      </rPr>
      <t>bi-, tri-</t>
    </r>
  </si>
  <si>
    <r>
      <t>Roots</t>
    </r>
    <r>
      <rPr>
        <b/>
        <sz val="10"/>
        <color indexed="8"/>
        <rFont val="Arial"/>
        <family val="2"/>
      </rPr>
      <t xml:space="preserve"> </t>
    </r>
    <r>
      <rPr>
        <b/>
        <i/>
        <sz val="10"/>
        <color indexed="8"/>
        <rFont val="Arial"/>
        <family val="2"/>
      </rPr>
      <t>bio, graph, auto</t>
    </r>
  </si>
  <si>
    <r>
      <t>Roots</t>
    </r>
    <r>
      <rPr>
        <b/>
        <sz val="10"/>
        <color indexed="8"/>
        <rFont val="Arial"/>
        <family val="2"/>
      </rPr>
      <t xml:space="preserve"> </t>
    </r>
    <r>
      <rPr>
        <b/>
        <i/>
        <sz val="10"/>
        <color indexed="8"/>
        <rFont val="Arial"/>
        <family val="2"/>
      </rPr>
      <t>port, dict</t>
    </r>
  </si>
  <si>
    <r>
      <t>Roots</t>
    </r>
    <r>
      <rPr>
        <b/>
        <sz val="10"/>
        <color indexed="8"/>
        <rFont val="Arial"/>
        <family val="2"/>
      </rPr>
      <t xml:space="preserve"> </t>
    </r>
    <r>
      <rPr>
        <b/>
        <i/>
        <sz val="10"/>
        <color indexed="8"/>
        <rFont val="Arial"/>
        <family val="2"/>
      </rPr>
      <t>rupt, struct, scrib/script</t>
    </r>
  </si>
  <si>
    <r>
      <t>Roots</t>
    </r>
    <r>
      <rPr>
        <b/>
        <sz val="10"/>
        <color indexed="8"/>
        <rFont val="Arial"/>
        <family val="2"/>
      </rPr>
      <t xml:space="preserve"> </t>
    </r>
    <r>
      <rPr>
        <b/>
        <i/>
        <sz val="10"/>
        <color indexed="8"/>
        <rFont val="Arial"/>
        <family val="2"/>
      </rPr>
      <t>scope, tele, phon, vis/vid</t>
    </r>
  </si>
  <si>
    <t>Month</t>
  </si>
  <si>
    <t>READ 180 Days Possible on Avg.</t>
  </si>
  <si>
    <t>Expected rSkills Tests Taken</t>
  </si>
  <si>
    <t>September</t>
  </si>
  <si>
    <t>October</t>
  </si>
  <si>
    <t>November</t>
  </si>
  <si>
    <t>December</t>
  </si>
  <si>
    <t>February</t>
  </si>
  <si>
    <t>April</t>
  </si>
  <si>
    <t>June</t>
  </si>
  <si>
    <t>July</t>
  </si>
  <si>
    <t>Expected 
SRC! Books Read</t>
  </si>
  <si>
    <t>Month #</t>
  </si>
  <si>
    <t>Expected Last Day of School</t>
  </si>
  <si>
    <t>Expected First Day of School</t>
  </si>
  <si>
    <t>Current Series</t>
  </si>
  <si>
    <t>Current Topic</t>
  </si>
  <si>
    <t>Series-dot-Topic Current</t>
  </si>
  <si>
    <t>Total Topics Completed of 160</t>
  </si>
  <si>
    <t>Series of Last Ctd Topic</t>
  </si>
  <si>
    <t>Last Ctd. Topic if None PY</t>
  </si>
  <si>
    <t>System 44 Only</t>
  </si>
  <si>
    <t>Enrollment Summary</t>
  </si>
  <si>
    <t>iRead Enrolled</t>
  </si>
  <si>
    <t>Expert 21 Only</t>
  </si>
  <si>
    <t>E21 &amp; R180</t>
  </si>
  <si>
    <t>S44 &amp; E21</t>
  </si>
  <si>
    <t>READ 180 Only</t>
  </si>
  <si>
    <t>R180 &amp; S44</t>
  </si>
  <si>
    <t>S44, R180, E21</t>
  </si>
  <si>
    <t>Code</t>
  </si>
  <si>
    <t>NoNoNoNoNoNo</t>
  </si>
  <si>
    <t>NoNoNoNoNoYes</t>
  </si>
  <si>
    <t>NoNoNoNoYesNo</t>
  </si>
  <si>
    <t>NoNoNoNoYesYes</t>
  </si>
  <si>
    <t>NoNoNoYesNoNo</t>
  </si>
  <si>
    <t>NoNoNoYesNoYes</t>
  </si>
  <si>
    <t>NoNoNoYesYesNo</t>
  </si>
  <si>
    <t>NoNoNoYesYesYes</t>
  </si>
  <si>
    <t>NoNoYesNoNoNo</t>
  </si>
  <si>
    <t>NoNoYesNoNoYes</t>
  </si>
  <si>
    <t>NoNoYesNoYesNo</t>
  </si>
  <si>
    <t>NoNoYesNoYesYes</t>
  </si>
  <si>
    <t>NoNoYesYesNoNo</t>
  </si>
  <si>
    <t>NoNoYesYesNoYes</t>
  </si>
  <si>
    <t>NoNoYesYesYesNo</t>
  </si>
  <si>
    <t>NoNoYesYesYesYes</t>
  </si>
  <si>
    <t>NoYesNoNoNoNo</t>
  </si>
  <si>
    <t>NoYesNoNoNoYes</t>
  </si>
  <si>
    <t>NoYesNoNoYesNo</t>
  </si>
  <si>
    <t>NoYesNoNoYesYes</t>
  </si>
  <si>
    <t>NoYesNoYesNoNo</t>
  </si>
  <si>
    <t>NoYesNoYesNoYes</t>
  </si>
  <si>
    <t>NoYesNoYesYesNo</t>
  </si>
  <si>
    <t>NoYesNoYesYesYes</t>
  </si>
  <si>
    <t>NoYesYesNoNoNo</t>
  </si>
  <si>
    <t>NoYesYesNoNoYes</t>
  </si>
  <si>
    <t>NoYesYesNoYesNo</t>
  </si>
  <si>
    <t>NoYesYesNoYesYes</t>
  </si>
  <si>
    <t>NoYesYesYesNoNo</t>
  </si>
  <si>
    <t>NoYesYesYesNoYes</t>
  </si>
  <si>
    <t>NoYesYesYesYesNo</t>
  </si>
  <si>
    <t>NoYesYesYesYesYes</t>
  </si>
  <si>
    <t>YesNoNoNoNoNo</t>
  </si>
  <si>
    <t>YesNoNoNoNoYes</t>
  </si>
  <si>
    <t>YesNoNoNoYesNo</t>
  </si>
  <si>
    <t>YesNoNoNoYesYes</t>
  </si>
  <si>
    <t>YesNoNoYesNoNo</t>
  </si>
  <si>
    <t>YesNoNoYesNoYes</t>
  </si>
  <si>
    <t>YesNoNoYesYesNo</t>
  </si>
  <si>
    <t>YesNoNoYesYesYes</t>
  </si>
  <si>
    <t>YesNoYesNoNoNo</t>
  </si>
  <si>
    <t>YesNoYesNoNoYes</t>
  </si>
  <si>
    <t>YesNoYesNoYesNo</t>
  </si>
  <si>
    <t>YesNoYesNoYesYes</t>
  </si>
  <si>
    <t>YesNoYesYesNoNo</t>
  </si>
  <si>
    <t>YesNoYesYesNoYes</t>
  </si>
  <si>
    <t>YesNoYesYesYesNo</t>
  </si>
  <si>
    <t>YesNoYesYesYesYes</t>
  </si>
  <si>
    <t>YesYesNoNoNoNo</t>
  </si>
  <si>
    <t>YesYesNoNoNoYes</t>
  </si>
  <si>
    <t>YesYesNoNoYesNo</t>
  </si>
  <si>
    <t>YesYesNoNoYesYes</t>
  </si>
  <si>
    <t>YesYesNoYesNoNo</t>
  </si>
  <si>
    <t>YesYesNoYesNoYes</t>
  </si>
  <si>
    <t>YesYesNoYesYesNo</t>
  </si>
  <si>
    <t>YesYesNoYesYesYes</t>
  </si>
  <si>
    <t>YesYesYesNoNoNo</t>
  </si>
  <si>
    <t>YesYesYesNoNoYes</t>
  </si>
  <si>
    <t>YesYesYesNoYesNo</t>
  </si>
  <si>
    <t>YesYesYesNoYesYes</t>
  </si>
  <si>
    <t>YesYesYesYesNoNo</t>
  </si>
  <si>
    <t>YesYesYesYesNoYes</t>
  </si>
  <si>
    <t>YesYesYesYesYesNo</t>
  </si>
  <si>
    <t>YesYesYesYesYesYes</t>
  </si>
  <si>
    <t>Alternate usage cohort assignment formula for column OO of PDH sheet.</t>
  </si>
  <si>
    <t>Expert 21 Record</t>
  </si>
  <si>
    <t>READ 180 Record</t>
  </si>
  <si>
    <t>System 44 Record</t>
  </si>
  <si>
    <t>READ 180 User</t>
  </si>
  <si>
    <t>System 44 User</t>
  </si>
  <si>
    <t>xSkills User</t>
  </si>
  <si>
    <t>Row Labels ABOVE</t>
  </si>
  <si>
    <t>Lexile Measure</t>
  </si>
  <si>
    <t>NCEOG Equivalent Level</t>
  </si>
  <si>
    <t>1 Below Basic</t>
  </si>
  <si>
    <t>1 Limited</t>
  </si>
  <si>
    <t>3 Proficient</t>
  </si>
  <si>
    <t>N/A</t>
  </si>
  <si>
    <t>4 Advanced</t>
  </si>
  <si>
    <t>2 Basic</t>
  </si>
  <si>
    <t>2 Partial</t>
  </si>
  <si>
    <t>3 Sufficient</t>
  </si>
  <si>
    <t>4 Solid</t>
  </si>
  <si>
    <t>5 Superior</t>
  </si>
  <si>
    <t>Smallest Lexile in 
Basic 
Performance Level</t>
  </si>
  <si>
    <t>Smallest Lexile in 
Proficient 
Performance Level</t>
  </si>
  <si>
    <t>Smallest Lexile in 
Advanced 
Performance Level</t>
  </si>
  <si>
    <t>Form 2 RAW Accuracy Scores and Percentiles per Grade</t>
  </si>
  <si>
    <t>Form 2 RAW Fluency Scores and Percentiles per Grade</t>
  </si>
  <si>
    <t>Form 1 RAW Accuracy Scores and Percentiles per Grade</t>
  </si>
  <si>
    <t>Form 1 RAW Fluency Scores and Percentiles per Grade</t>
  </si>
  <si>
    <t>Form 3 RAW Fluency Scores and Percentiles per Grade</t>
  </si>
  <si>
    <t>Form 3 RAW Accuracy Scores and Percentiles per Grade</t>
  </si>
  <si>
    <t>yellow - not in AIR tables, grey - dots in tables</t>
  </si>
  <si>
    <t>Series.Topic #</t>
  </si>
  <si>
    <t>Unit #</t>
  </si>
  <si>
    <t>Unit Name</t>
  </si>
  <si>
    <t>Current Topic of 310</t>
  </si>
  <si>
    <t>Level</t>
  </si>
  <si>
    <t>Content Grade</t>
  </si>
  <si>
    <t>Topics in Level X</t>
  </si>
  <si>
    <t>% of Current Level</t>
  </si>
  <si>
    <t>Uppercase Letter Recognition</t>
  </si>
  <si>
    <t>Level A</t>
  </si>
  <si>
    <t>Kindergarten</t>
  </si>
  <si>
    <t>Lowercase Letter Recognition</t>
  </si>
  <si>
    <t>Letter Sounds</t>
  </si>
  <si>
    <t>Introduction to Blending &amp; Segmentation</t>
  </si>
  <si>
    <t>Reactivate CVCs, Read Words With Blends And Final Consonants</t>
  </si>
  <si>
    <t>Level B</t>
  </si>
  <si>
    <t>Consonant Digraphs And Multisyllabic Words</t>
  </si>
  <si>
    <t>Long Vowels (CVe)</t>
  </si>
  <si>
    <t>Long Vowels Digraphs</t>
  </si>
  <si>
    <t>r-Controlled Vowels</t>
  </si>
  <si>
    <t>More Multisyllabic Words</t>
  </si>
  <si>
    <t>Diphthongs &amp; Variant Vowels</t>
  </si>
  <si>
    <t>Short Vowels Reactivate &amp; Extend</t>
  </si>
  <si>
    <t>Level C</t>
  </si>
  <si>
    <t>Long Vowels Reactivate &amp; Extend</t>
  </si>
  <si>
    <t>Reactivate Diphthongs &amp; Variant Vowels</t>
  </si>
  <si>
    <t>Reading &amp; Spelling Challenges</t>
  </si>
  <si>
    <t>LEVEL 1</t>
  </si>
  <si>
    <t>LEVEL 2</t>
  </si>
  <si>
    <t>LEVEL 3</t>
  </si>
  <si>
    <t>LEVEL 4</t>
  </si>
  <si>
    <t>Level is Above Lexile Score</t>
  </si>
  <si>
    <t>Level Matches Lexile Score</t>
  </si>
  <si>
    <t>Level Below Lexile Score</t>
  </si>
  <si>
    <t>Export Prep</t>
  </si>
  <si>
    <t>No Programs</t>
  </si>
  <si>
    <t>Above X.Y reflects the CURRENT Series while X (DN314:DU320) reflects the PLACEMENT SERIES. BOTH arrays are used in iRead algorithms to return values in the array.</t>
  </si>
  <si>
    <t>RSKILLSNG_TOTAL_NUM_SESSIONS</t>
  </si>
  <si>
    <t>RSKILLSNG_TOTAL_TIME</t>
  </si>
  <si>
    <t>RSKILLSNG_AVG_TIME_PER_TEST</t>
  </si>
  <si>
    <t>RSKILLSNG_RBOOK_TOTAL_TIME</t>
  </si>
  <si>
    <t>RSKILLSNG_FLEX_TOTAL_TIME</t>
  </si>
  <si>
    <t>RSKILLSNG_FLEXII_TOTAL_TIME</t>
  </si>
  <si>
    <t>RSKILLSNG_AVG_SCORE_LEVELA</t>
  </si>
  <si>
    <t>RSKILLSNG_AVG_SCORE_LEVELB</t>
  </si>
  <si>
    <t>RSKILLSNG_NUM_LEVELA_TESTS_TAKEN</t>
  </si>
  <si>
    <t>RSKILLSNG_NUM_LEVELB_TESTS_TAKEN</t>
  </si>
  <si>
    <t>RSKILLSNG_TEST_DATE_TEST_1</t>
  </si>
  <si>
    <t>RSKILLSNG_TOTAL_SCORE_TEST_1</t>
  </si>
  <si>
    <t>RSKILLSNG_COMPREHENSION_TEST_1</t>
  </si>
  <si>
    <t>RSKILLSNG_VOCAB_SCORE_TEST_1</t>
  </si>
  <si>
    <t>RSKILLSNG_CONVENTIONS_SCORE_TEST_1</t>
  </si>
  <si>
    <t>RSKILLSNG_TEST_DATE_TEST_2</t>
  </si>
  <si>
    <t>RSKILLSNG_TOTAL_SCORE_TEST_2</t>
  </si>
  <si>
    <t>RSKILLSNG_COMPREHENSION_TEST_2</t>
  </si>
  <si>
    <t>RSKILLSNG_VOCAB_SCORE_TEST_2</t>
  </si>
  <si>
    <t>RSKILLSNG_CONVENTIONS_SCORE_TEST_2</t>
  </si>
  <si>
    <t>RSKILLSNG_TEST_DATE_TEST_3</t>
  </si>
  <si>
    <t>RSKILLSNG_TOTAL_SCORE_TEST_3</t>
  </si>
  <si>
    <t>RSKILLSNG_COMPREHENSION_TEST_3</t>
  </si>
  <si>
    <t>RSKILLSNG_VOCAB_SCORE_TEST_3</t>
  </si>
  <si>
    <t>RSKILLSNG_CONVENTIONS_SCORE_TEST_3</t>
  </si>
  <si>
    <t>RSKILLSNG_TEST_DATE_TEST_4</t>
  </si>
  <si>
    <t>RSKILLSNG_TOTAL_SCORE_TEST_4</t>
  </si>
  <si>
    <t>RSKILLSNG_COMPREHENSION_TEST_4</t>
  </si>
  <si>
    <t>RSKILLSNG_VOCAB_SCORE_TEST_4</t>
  </si>
  <si>
    <t>RSKILLSNG_CONVENTIONS_SCORE_TEST_4</t>
  </si>
  <si>
    <t>RSKILLSNG_TEST_DATE_TEST_5</t>
  </si>
  <si>
    <t>RSKILLSNG_TOTAL_SCORE_TEST_5</t>
  </si>
  <si>
    <t>RSKILLSNG_COMPREHENSION_TEST_5</t>
  </si>
  <si>
    <t>RSKILLSNG_VOCAB_SCORE_TEST_5</t>
  </si>
  <si>
    <t>RSKILLSNG_CONVENTIONS_SCORE_TEST_5</t>
  </si>
  <si>
    <t>RSKILLSNG_TEST_DATE_TEST_6</t>
  </si>
  <si>
    <t>RSKILLSNG_TOTAL_SCORE_TEST_6</t>
  </si>
  <si>
    <t>RSKILLSNG_COMPREHENSION_TEST_6</t>
  </si>
  <si>
    <t>RSKILLSNG_VOCAB_SCORE_TEST_6</t>
  </si>
  <si>
    <t>RSKILLSNG_CONVENTIONS_SCORE_TEST_6</t>
  </si>
  <si>
    <t>RSKILLSNG_TEST_DATE_TEST_7</t>
  </si>
  <si>
    <t>RSKILLSNG_TOTAL_SCORE_TEST_7</t>
  </si>
  <si>
    <t>RSKILLSNG_COMPREHENSION_TEST_7</t>
  </si>
  <si>
    <t>RSKILLSNG_VOCAB_SCORE_TEST_7</t>
  </si>
  <si>
    <t>RSKILLSNG_CONVENTIONS_SCORE_TEST_7</t>
  </si>
  <si>
    <t>RSKILLSNG_TEST_DATE_TEST_8</t>
  </si>
  <si>
    <t>RSKILLSNG_TOTAL_SCORE_TEST_8</t>
  </si>
  <si>
    <t>RSKILLSNG_COMPREHENSION_TEST_8</t>
  </si>
  <si>
    <t>RSKILLSNG_VOCAB_SCORE_TEST_8</t>
  </si>
  <si>
    <t>RSKILLSNG_CONVENTIONS_SCORE_TEST_8</t>
  </si>
  <si>
    <t>RSKILLSNG_TEST_DATE_TEST_9</t>
  </si>
  <si>
    <t>RSKILLSNG_TOTAL_SCORE_TEST_9</t>
  </si>
  <si>
    <t>RSKILLSNG_COMPREHENSION_TEST_9</t>
  </si>
  <si>
    <t>RSKILLSNG_VOCAB_SCORE_TEST_9</t>
  </si>
  <si>
    <t>RSKILLSNG_CONVENTIONS_SCORE_TEST_9</t>
  </si>
  <si>
    <t>RSKILLSNG_TEST_DATE_TEST_10</t>
  </si>
  <si>
    <t>RSKILLSNG_TOTAL_SCORE_TEST_10</t>
  </si>
  <si>
    <t>RSKILLSNG_COMPREHENSION_TEST_10</t>
  </si>
  <si>
    <t>RSKILLSNG_VOCAB_SCORE_TEST_10</t>
  </si>
  <si>
    <t>RSKILLSNG_CONVENTIONS_SCORE_TEST_10</t>
  </si>
  <si>
    <t>Exclude</t>
  </si>
  <si>
    <t>R180NG_CLASS</t>
  </si>
  <si>
    <t>R180NG_CURRENT_LEVEL</t>
  </si>
  <si>
    <t>R180NG_CURRENT_STAGE</t>
  </si>
  <si>
    <t>R180NG_TOTAL_COMPLETED_SEGMENTS</t>
  </si>
  <si>
    <t>R180NG_TOTAL_SESSIONS</t>
  </si>
  <si>
    <t>R180NG_TOTAL_TIME</t>
  </si>
  <si>
    <t>R180NG_TOTAL_TIME_READING_ZONE</t>
  </si>
  <si>
    <t>R180NG_TOTAL_TIME_WORD_ZONE</t>
  </si>
  <si>
    <t>R180NG_TOTAL_TIME_SPELLING_ZONE</t>
  </si>
  <si>
    <t>R180NG_TOTAL_TIME_SUCCESS_ZONE</t>
  </si>
  <si>
    <t>R180NG_TOTAL_DASHBOARD_TIME</t>
  </si>
  <si>
    <t>R180NG_MEDIAN_SESSION_LENGTH</t>
  </si>
  <si>
    <t>R180NG_AVERAGE_SESSIONS_PER_SEGMENT</t>
  </si>
  <si>
    <t>R180NG_AVERAGE_SESSIONS_PER_WEEK</t>
  </si>
  <si>
    <t>R180NG_MEDIAN_TIME_PER_SEGMENT</t>
  </si>
  <si>
    <t>R180NG_WORDS_READ</t>
  </si>
  <si>
    <t>R180NG_COMPREHENSION_SCORE</t>
  </si>
  <si>
    <t>R180NG_VOCABULARY_SCORE</t>
  </si>
  <si>
    <t>R180NG_FLUENCY_SCORE</t>
  </si>
  <si>
    <t>R180NG_SPELLING_SCORE</t>
  </si>
  <si>
    <t>R180NG_DISCREPANCY_PASSAGE_SCORE</t>
  </si>
  <si>
    <t>R180NG_CONTEXT_PASSAGE_SCORE</t>
  </si>
  <si>
    <t>R180NG_CONTEXT_PASSAGE_SCORE_RESP</t>
  </si>
  <si>
    <t>R180NG_AVERAGE_FINAL_RECORDING_SCORE</t>
  </si>
  <si>
    <t>R180NG_TOTAL_TIME_WRITING_ZONE</t>
  </si>
  <si>
    <t>R180NG_AVERAGE_RESPONDWRITE_SCORE</t>
  </si>
  <si>
    <t>R180NG_EREADS_LEVEL</t>
  </si>
  <si>
    <t>S44_CLASS_ID</t>
  </si>
  <si>
    <t>S44NG_CLASS</t>
  </si>
  <si>
    <t>S44NG_CLASS_ID</t>
  </si>
  <si>
    <t>S44NG_PROGRAM_START_DATE</t>
  </si>
  <si>
    <t>S44NG_PROGRAM_FINISH_DATE</t>
  </si>
  <si>
    <t>S44NG_LAST_LOGIN</t>
  </si>
  <si>
    <t>S44NG_CURRENT_SERIES</t>
  </si>
  <si>
    <t>S44NG_CURRENT_TOPIC</t>
  </si>
  <si>
    <t>S44NG_TOTAL_TOPICS_COMPLETED</t>
  </si>
  <si>
    <t>S44NG_TOTAL_SESSIONS</t>
  </si>
  <si>
    <t>S44NG_TOTAL_TIME</t>
  </si>
  <si>
    <t>S44NG_SESSION_TIME</t>
  </si>
  <si>
    <t>S44NG_TOPICS_FAST_TRACKED</t>
  </si>
  <si>
    <t>S44NG_MEDIAN_SESSION_TIME</t>
  </si>
  <si>
    <t>S44NG_AVERAGE_MINUTES_PER_TOPIC</t>
  </si>
  <si>
    <t>S44NG_WORD_SCORE</t>
  </si>
  <si>
    <t>S44NG_SPELLING_SCORE</t>
  </si>
  <si>
    <t>S44NG_COMPREHENSION_SCORE</t>
  </si>
  <si>
    <t>S44NG_DECODING_ACCURACY_SCORE</t>
  </si>
  <si>
    <t>S44NG_DECODING_FLUENCY_SCORE</t>
  </si>
  <si>
    <t>S44NG_NUMBER_OF_WORDS_READ</t>
  </si>
  <si>
    <t>S44NG_AVERAGE_SESSIONS_PER_WEEK</t>
  </si>
  <si>
    <t>S44NG_LAST_TOPIC_COMPLETE_SERIES_NUMBER</t>
  </si>
  <si>
    <t>S44NG_LAST_TOPIC_COMPLETE_TOPIC_NUMBER</t>
  </si>
  <si>
    <t>SRI_TEST_DATE_7</t>
  </si>
  <si>
    <t>SRI_LEXILE_SCORES_7</t>
  </si>
  <si>
    <t>SRI_TOTAL_TIME_PER_TEST_7</t>
  </si>
  <si>
    <t>SRI_TEST_DATE_8</t>
  </si>
  <si>
    <t>SRI_LEXILE_SCORES_8</t>
  </si>
  <si>
    <t>SRI_TOTAL_TIME_PER_TEST_8</t>
  </si>
  <si>
    <t>SRI_TEST_DATE_9</t>
  </si>
  <si>
    <t>SRI_LEXILE_SCORES_9</t>
  </si>
  <si>
    <t>SRI_TOTAL_TIME_PER_TEST_9</t>
  </si>
  <si>
    <t>SRI_TEST_DATE_10</t>
  </si>
  <si>
    <t>SRI_LEXILE_SCORES_10</t>
  </si>
  <si>
    <t>SRI_TOTAL_TIME_PER_TEST_10</t>
  </si>
  <si>
    <t>SRI_TEST_DATE_11</t>
  </si>
  <si>
    <t>SRI_LEXILE_SCORES_11</t>
  </si>
  <si>
    <t>SRI_TOTAL_TIME_PER_TEST_11</t>
  </si>
  <si>
    <t>SRI_TEST_DATE_12</t>
  </si>
  <si>
    <t>SRI_LEXILE_SCORES_12</t>
  </si>
  <si>
    <t>SRI_TOTAL_TIME_PER_TEST_12</t>
  </si>
  <si>
    <t>SRI_TEST_DATE_13</t>
  </si>
  <si>
    <t>SRI_LEXILE_SCORES_13</t>
  </si>
  <si>
    <t>SRI_TOTAL_TIME_PER_TEST_13</t>
  </si>
  <si>
    <t>SRI_TEST_DATE_14</t>
  </si>
  <si>
    <t>SRI_LEXILE_SCORES_14</t>
  </si>
  <si>
    <t>SRI_TOTAL_TIME_PER_TEST_14</t>
  </si>
  <si>
    <t>SRI_TEST_DATE_15</t>
  </si>
  <si>
    <t>SRI_LEXILE_SCORES_15</t>
  </si>
  <si>
    <t>SRI_TOTAL_TIME_PER_TEST_15</t>
  </si>
  <si>
    <t>iRead</t>
  </si>
  <si>
    <t>Utilization Reports</t>
  </si>
  <si>
    <t>R180</t>
  </si>
  <si>
    <t>S44</t>
  </si>
  <si>
    <t>E21</t>
  </si>
  <si>
    <t>Program Enrollment in Export</t>
  </si>
  <si>
    <t>Program Usage in Export</t>
  </si>
  <si>
    <t>Program Enrollment or Usage in Export</t>
  </si>
  <si>
    <t>Label for MsgBox</t>
  </si>
  <si>
    <t>Adjust dates! Macros need dates to match window of analysis.</t>
  </si>
  <si>
    <t>RI Administration</t>
  </si>
  <si>
    <t>RI</t>
  </si>
  <si>
    <t>RI Screening Only</t>
  </si>
  <si>
    <t>GRADE LEVEL AT TIME OF FALL RI TEST #1</t>
  </si>
  <si>
    <t>GRADE LEVEL AT TIME OF SPRING RI TEST (LAST)</t>
  </si>
  <si>
    <t>RI CC Performance Level</t>
  </si>
  <si>
    <t>Meta Metrics Performance Level Bands - RI EE</t>
  </si>
  <si>
    <t>RI Record</t>
  </si>
  <si>
    <t>PI Score</t>
  </si>
  <si>
    <t>PI Accuracy Percentiles by Grade - From AIR report 2014</t>
  </si>
  <si>
    <t>PI Fluency Percentiles by Grade - From AIR report 2014</t>
  </si>
  <si>
    <t>CCR Bands</t>
  </si>
  <si>
    <t>READ 180
Licenses Purchased</t>
  </si>
  <si>
    <t>READ 180
License Activity</t>
  </si>
  <si>
    <t>Licenses Available</t>
  </si>
  <si>
    <t>READ 180 Enrollment</t>
  </si>
  <si>
    <t>System 44
Licenses Purchased</t>
  </si>
  <si>
    <t>System 44
License Activity</t>
  </si>
  <si>
    <t>System 44 Enrollment</t>
  </si>
  <si>
    <t>R180U_ENROLLED</t>
  </si>
  <si>
    <t>SRI_ENROLLED</t>
  </si>
  <si>
    <t>RSKILLSNG_AVG_ADJUSTED_SCORE_LEVELA</t>
  </si>
  <si>
    <t>RSKILLSNG_AVG_ADJUSTED_SCORE_LEVELB</t>
  </si>
  <si>
    <t>RSKILLSNG_TOTAL_ADJUSTED_SCORE_TEST_1</t>
  </si>
  <si>
    <t>RSKILLSNG_TOTAL_ADJUSTED_SCORE_TEST_2</t>
  </si>
  <si>
    <t>RSKILLSNG_TOTAL_ADJUSTED_SCORE_TEST_3</t>
  </si>
  <si>
    <t>RSKILLSNG_TOTAL_ADJUSTED_SCORE_TEST_4</t>
  </si>
  <si>
    <t>RSKILLSNG_TOTAL_ADJUSTED_SCORE_TEST_5</t>
  </si>
  <si>
    <t>RSKILLSNG_TOTAL_ADJUSTED_SCORE_TEST_6</t>
  </si>
  <si>
    <t>RSKILLSNG_TOTAL_ADJUSTED_SCORE_TEST_7</t>
  </si>
  <si>
    <t>RSKILLSNG_TOTAL_ADJUSTED_SCORE_TEST_8</t>
  </si>
  <si>
    <t>RSKILLSNG_TOTAL_ADJUSTED_SCORE_TEST_9</t>
  </si>
  <si>
    <t>RSKILLSNG_TOTAL_ADJUSTED_SCORE_TEST_10</t>
  </si>
  <si>
    <t>Literacy GAU Credentials</t>
  </si>
  <si>
    <t>Analytic Process Selection</t>
  </si>
  <si>
    <t>Primary Criteria</t>
  </si>
  <si>
    <t>Usage</t>
  </si>
  <si>
    <t>RI User</t>
  </si>
  <si>
    <r>
      <rPr>
        <b/>
        <i/>
        <sz val="14"/>
        <color rgb="FFFF0000"/>
        <rFont val="Calibri"/>
        <family val="2"/>
        <scheme val="minor"/>
      </rPr>
      <t>System 44</t>
    </r>
    <r>
      <rPr>
        <b/>
        <sz val="14"/>
        <color rgb="FFFF0000"/>
        <rFont val="Calibri"/>
        <family val="2"/>
        <scheme val="minor"/>
      </rPr>
      <t xml:space="preserve"> License Utilization</t>
    </r>
  </si>
  <si>
    <r>
      <rPr>
        <b/>
        <i/>
        <sz val="14"/>
        <color rgb="FFFF0000"/>
        <rFont val="Calibri"/>
        <family val="2"/>
        <scheme val="minor"/>
      </rPr>
      <t>System 44</t>
    </r>
    <r>
      <rPr>
        <b/>
        <sz val="14"/>
        <color rgb="FFFF0000"/>
        <rFont val="Calibri"/>
        <family val="2"/>
        <scheme val="minor"/>
      </rPr>
      <t xml:space="preserve"> License Utilization + Deployment (Gap)</t>
    </r>
  </si>
  <si>
    <r>
      <rPr>
        <b/>
        <i/>
        <sz val="14"/>
        <color rgb="FFFF0000"/>
        <rFont val="Calibri"/>
        <family val="2"/>
        <scheme val="minor"/>
      </rPr>
      <t>READ 180</t>
    </r>
    <r>
      <rPr>
        <b/>
        <sz val="14"/>
        <color rgb="FFFF0000"/>
        <rFont val="Calibri"/>
        <family val="2"/>
        <scheme val="minor"/>
      </rPr>
      <t>License Utilization + Deployment (Gap)</t>
    </r>
  </si>
  <si>
    <t>Tier 2 
Intervention Need</t>
  </si>
  <si>
    <t>Tier 3 
Intervention Need</t>
  </si>
  <si>
    <t>Export Summary Reports</t>
  </si>
  <si>
    <r>
      <rPr>
        <b/>
        <i/>
        <sz val="24"/>
        <color theme="9" tint="0.39997558519241921"/>
        <rFont val="Calibri"/>
        <family val="2"/>
        <scheme val="minor"/>
      </rPr>
      <t>READ 180</t>
    </r>
    <r>
      <rPr>
        <b/>
        <sz val="24"/>
        <color theme="9" tint="0.39997558519241921"/>
        <rFont val="Calibri"/>
        <family val="2"/>
        <scheme val="minor"/>
      </rPr>
      <t xml:space="preserve"> Gains Reports</t>
    </r>
  </si>
  <si>
    <r>
      <rPr>
        <b/>
        <i/>
        <sz val="24"/>
        <color theme="6" tint="0.79998168889431442"/>
        <rFont val="Calibri"/>
        <family val="2"/>
        <scheme val="minor"/>
      </rPr>
      <t>System 44</t>
    </r>
    <r>
      <rPr>
        <b/>
        <sz val="24"/>
        <color theme="6" tint="0.79998168889431442"/>
        <rFont val="Calibri"/>
        <family val="2"/>
        <scheme val="minor"/>
      </rPr>
      <t xml:space="preserve"> Gains Reports</t>
    </r>
  </si>
  <si>
    <t>RI Gap Reports from Lexiles</t>
  </si>
  <si>
    <t>RI Lexile Reports - NO INTERVENTION STUDENTS</t>
  </si>
  <si>
    <t>Expert 21 Gains Reports</t>
  </si>
  <si>
    <t>No Program Use</t>
  </si>
  <si>
    <t>EOY (20+)</t>
  </si>
  <si>
    <t>PPT Slide Number</t>
  </si>
  <si>
    <t>Object Description</t>
  </si>
  <si>
    <t>Table or Chart</t>
  </si>
  <si>
    <t>Excel Source Tab</t>
  </si>
  <si>
    <t>Excel Source Object Name</t>
  </si>
  <si>
    <t>Top Left Left  Anchor</t>
  </si>
  <si>
    <t>Top Left Top Anchor</t>
  </si>
  <si>
    <t>Height</t>
  </si>
  <si>
    <t>Width</t>
  </si>
  <si>
    <t>Table Varies in Length?</t>
  </si>
  <si>
    <t>Start Range</t>
  </si>
  <si>
    <t>End Range</t>
  </si>
  <si>
    <t>Table Num Header Rows and Blank Rows</t>
  </si>
  <si>
    <t>R180 Data Metrics Chart</t>
  </si>
  <si>
    <t>chart</t>
  </si>
  <si>
    <t>Data Metrics Summary</t>
  </si>
  <si>
    <t>Chart 1</t>
  </si>
  <si>
    <t>S44 Data Metrics Chart</t>
  </si>
  <si>
    <t>Chart 2</t>
  </si>
  <si>
    <t>R180 Placement Pie Chart</t>
  </si>
  <si>
    <t>R180 RI Pie chart</t>
  </si>
  <si>
    <t>S44 Placement Pie Chart</t>
  </si>
  <si>
    <t>S44 RI Pie chart</t>
  </si>
  <si>
    <t xml:space="preserve">Session Usage Summary </t>
  </si>
  <si>
    <t>Program Usage Charts</t>
  </si>
  <si>
    <t>Mins Per Session Summary</t>
  </si>
  <si>
    <t>group</t>
  </si>
  <si>
    <t>Software Content Units</t>
  </si>
  <si>
    <t>R180 S44 Lexile Results</t>
  </si>
  <si>
    <t>Lexile Results</t>
  </si>
  <si>
    <t>S44 PI Results Chart</t>
  </si>
  <si>
    <t>Perf Comp S44 PI</t>
  </si>
  <si>
    <t>S44 PI Results Table</t>
  </si>
  <si>
    <t>table</t>
  </si>
  <si>
    <t>A4</t>
  </si>
  <si>
    <t>G14</t>
  </si>
  <si>
    <t>R180 Super Stars</t>
  </si>
  <si>
    <t>R180 Stars</t>
  </si>
  <si>
    <t>D4</t>
  </si>
  <si>
    <t>Q14</t>
  </si>
  <si>
    <t>Red Bars Chart</t>
  </si>
  <si>
    <t>R180 Red Bars</t>
  </si>
  <si>
    <t>R180 Summary Table</t>
  </si>
  <si>
    <t>R180 Metrics Summary</t>
  </si>
  <si>
    <t>B3</t>
  </si>
  <si>
    <t>O</t>
  </si>
  <si>
    <t>Lexile Decliners Compare</t>
  </si>
  <si>
    <t>R180 Lexile Decline</t>
  </si>
  <si>
    <t>R180 Gains No Large Decl</t>
  </si>
  <si>
    <t>R180 Gainers Summary</t>
  </si>
  <si>
    <t>B4</t>
  </si>
  <si>
    <t>R180 Perf Comp Chart</t>
  </si>
  <si>
    <t>Perf Comp R180</t>
  </si>
  <si>
    <t>G15</t>
  </si>
  <si>
    <t>R180 Stickers</t>
  </si>
  <si>
    <t>BB R180 200L Comp Chart</t>
  </si>
  <si>
    <t>BB 200L Perf Comp R180</t>
  </si>
  <si>
    <t>A6</t>
  </si>
  <si>
    <t>H17</t>
  </si>
  <si>
    <t>Segments and Gains</t>
  </si>
  <si>
    <t>R180 Segments</t>
  </si>
  <si>
    <t>S44 Scope and Sequence</t>
  </si>
  <si>
    <t>S44 Series Location</t>
  </si>
  <si>
    <t>S44 Usage Table</t>
  </si>
  <si>
    <t>A3</t>
  </si>
  <si>
    <t>I</t>
  </si>
  <si>
    <t>S44 Phonics Inventory</t>
  </si>
  <si>
    <t>S44 PI Table</t>
  </si>
  <si>
    <t>R180 Data Metrics by School</t>
  </si>
  <si>
    <t>Data Metrics R180 School</t>
  </si>
  <si>
    <t>F</t>
  </si>
  <si>
    <t>3 Rotation Pie Chart</t>
  </si>
  <si>
    <t>Rotations 20k FT</t>
  </si>
  <si>
    <t>3 Rotation Table by School</t>
  </si>
  <si>
    <t>Rotations by School</t>
  </si>
  <si>
    <t>E</t>
  </si>
  <si>
    <t>R180 Grid by School and Class</t>
  </si>
  <si>
    <t>R180 CLASS Summary</t>
  </si>
  <si>
    <t>S44 Data Metrics by School</t>
  </si>
  <si>
    <t>Data Metrics S44 School</t>
  </si>
  <si>
    <t>Software Sessions</t>
  </si>
  <si>
    <t>READ 180</t>
  </si>
  <si>
    <t>System 44</t>
  </si>
  <si>
    <t>Minutes Per Session</t>
  </si>
  <si>
    <t xml:space="preserve"> </t>
  </si>
  <si>
    <t>Series 1</t>
  </si>
  <si>
    <t>Content Units</t>
  </si>
  <si>
    <t>READ 180 Segments</t>
  </si>
  <si>
    <t>System 44 Series</t>
  </si>
  <si>
    <t>Group 3</t>
  </si>
  <si>
    <t>Initial Lexile</t>
  </si>
  <si>
    <t>Version 2.6
Last Edit 5/31/2016</t>
  </si>
  <si>
    <t>S65907</t>
  </si>
  <si>
    <t>Ciara</t>
  </si>
  <si>
    <t>Adams</t>
  </si>
  <si>
    <t>Marbury Middle School</t>
  </si>
  <si>
    <t>Read 180 MMS 6th</t>
  </si>
  <si>
    <t>2.4.4.3.1</t>
  </si>
  <si>
    <t>r180ng_B</t>
  </si>
  <si>
    <t>Level IV</t>
  </si>
  <si>
    <t>Form 1</t>
  </si>
  <si>
    <t>Developing</t>
  </si>
  <si>
    <t>Form 2</t>
  </si>
  <si>
    <t>Daniel Pratt Elementary School</t>
  </si>
  <si>
    <t>System 44 DPES 4th</t>
  </si>
  <si>
    <t>Level I</t>
  </si>
  <si>
    <t>Beginning</t>
  </si>
  <si>
    <t>Form 3</t>
  </si>
  <si>
    <t>Autaugaville School</t>
  </si>
  <si>
    <t>Read 180 AS 5th</t>
  </si>
  <si>
    <t>Advancing</t>
  </si>
  <si>
    <t>Billingsley School</t>
  </si>
  <si>
    <t>Read 180 BS 5th</t>
  </si>
  <si>
    <t>Prattville Elementary School</t>
  </si>
  <si>
    <t>System 44 PES 3rd  1245</t>
  </si>
  <si>
    <t>Prattville Intermediate School</t>
  </si>
  <si>
    <t>System 44 PIS 5th class 2</t>
  </si>
  <si>
    <t>Read 180 BS 6th</t>
  </si>
  <si>
    <t>Prattville Junior High School</t>
  </si>
  <si>
    <t>Read 180 PJHS 7th</t>
  </si>
  <si>
    <t>System 44 PES 3rd 955</t>
  </si>
  <si>
    <t>System 44 PES 4th - 8:50</t>
  </si>
  <si>
    <t>System 44 DPES 6th 1030 to 1125</t>
  </si>
  <si>
    <t>Read 180 PJHS 8th</t>
  </si>
  <si>
    <t>S66315</t>
  </si>
  <si>
    <t>Kimberly</t>
  </si>
  <si>
    <t>Brosius</t>
  </si>
  <si>
    <t>Read 180 MMS 7th</t>
  </si>
  <si>
    <t>Brown</t>
  </si>
  <si>
    <t>System 44 DPES 5th  6th 840 to 935</t>
  </si>
  <si>
    <t>S1701</t>
  </si>
  <si>
    <t>Alli</t>
  </si>
  <si>
    <t>System 44 PIS 6th</t>
  </si>
  <si>
    <t>Joshua</t>
  </si>
  <si>
    <t>Pre-Decoder</t>
  </si>
  <si>
    <t>Read 180 AS 6th</t>
  </si>
  <si>
    <t>System 44 DPES 4th  5th 105 to 200</t>
  </si>
  <si>
    <t>S101469</t>
  </si>
  <si>
    <t>Travis</t>
  </si>
  <si>
    <t>Capps</t>
  </si>
  <si>
    <t>System 44 PES 4th - 1:50</t>
  </si>
  <si>
    <t>Carroll</t>
  </si>
  <si>
    <t>S63630</t>
  </si>
  <si>
    <t>Jeremy</t>
  </si>
  <si>
    <t>S1735</t>
  </si>
  <si>
    <t>Torrance</t>
  </si>
  <si>
    <t>System 44 PES 3rd  1140</t>
  </si>
  <si>
    <t>System 44 DPES 3rd  Group 1</t>
  </si>
  <si>
    <t>S63706</t>
  </si>
  <si>
    <t>Cameron</t>
  </si>
  <si>
    <t>Cox</t>
  </si>
  <si>
    <t>Arianna</t>
  </si>
  <si>
    <t>S63047</t>
  </si>
  <si>
    <t>Breanna</t>
  </si>
  <si>
    <t>Cutler</t>
  </si>
  <si>
    <t>System 44 DPES 3rd  Group 2</t>
  </si>
  <si>
    <t>Jacob</t>
  </si>
  <si>
    <t>Read 180 MMS 8th</t>
  </si>
  <si>
    <t>Hunter</t>
  </si>
  <si>
    <t>Edwards</t>
  </si>
  <si>
    <t>System 44 PIS 5th</t>
  </si>
  <si>
    <t>Matthew</t>
  </si>
  <si>
    <t>S96380</t>
  </si>
  <si>
    <t>Andrew</t>
  </si>
  <si>
    <t>Golson</t>
  </si>
  <si>
    <t>S2784</t>
  </si>
  <si>
    <t>Christian</t>
  </si>
  <si>
    <t>Green</t>
  </si>
  <si>
    <t>S65344</t>
  </si>
  <si>
    <t>Kaitlin</t>
  </si>
  <si>
    <t>Hawkins</t>
  </si>
  <si>
    <t>Thomas</t>
  </si>
  <si>
    <t>Justin</t>
  </si>
  <si>
    <t>Howard</t>
  </si>
  <si>
    <t>S1651</t>
  </si>
  <si>
    <t>Jamarion</t>
  </si>
  <si>
    <t>S1648</t>
  </si>
  <si>
    <t>Shamada</t>
  </si>
  <si>
    <t>Cory</t>
  </si>
  <si>
    <t>Hunt</t>
  </si>
  <si>
    <t>Dylan</t>
  </si>
  <si>
    <t>Johnson</t>
  </si>
  <si>
    <t>S65849</t>
  </si>
  <si>
    <t>Levi</t>
  </si>
  <si>
    <t>Johnston</t>
  </si>
  <si>
    <t>S65848</t>
  </si>
  <si>
    <t>S63625</t>
  </si>
  <si>
    <t>Armonee</t>
  </si>
  <si>
    <t>Jones</t>
  </si>
  <si>
    <t>S62842</t>
  </si>
  <si>
    <t>Fantasia</t>
  </si>
  <si>
    <t>King</t>
  </si>
  <si>
    <t>Trey</t>
  </si>
  <si>
    <t>S2097</t>
  </si>
  <si>
    <t>Deilmalik</t>
  </si>
  <si>
    <t>Livingston</t>
  </si>
  <si>
    <t>Daniel</t>
  </si>
  <si>
    <t>S63546</t>
  </si>
  <si>
    <t>Payton</t>
  </si>
  <si>
    <t>Messer</t>
  </si>
  <si>
    <t>S65670</t>
  </si>
  <si>
    <t>Monfee</t>
  </si>
  <si>
    <t>Moore</t>
  </si>
  <si>
    <t>S96490</t>
  </si>
  <si>
    <t>Elizabeth</t>
  </si>
  <si>
    <t>Nelson</t>
  </si>
  <si>
    <t>S99348</t>
  </si>
  <si>
    <t>Newman</t>
  </si>
  <si>
    <t>Owens</t>
  </si>
  <si>
    <t>S65423</t>
  </si>
  <si>
    <t>Seth</t>
  </si>
  <si>
    <t>Palmer</t>
  </si>
  <si>
    <t>S62926</t>
  </si>
  <si>
    <t>Nashaun</t>
  </si>
  <si>
    <t>S63250</t>
  </si>
  <si>
    <t>S95079</t>
  </si>
  <si>
    <t>Rebolledo</t>
  </si>
  <si>
    <t>S63253</t>
  </si>
  <si>
    <t>Landon</t>
  </si>
  <si>
    <t>Rice</t>
  </si>
  <si>
    <t>Sanders</t>
  </si>
  <si>
    <t>S99734</t>
  </si>
  <si>
    <t>Scott</t>
  </si>
  <si>
    <t>S63256</t>
  </si>
  <si>
    <t>Dani</t>
  </si>
  <si>
    <t>Smith</t>
  </si>
  <si>
    <t>S62838</t>
  </si>
  <si>
    <t>Andrell</t>
  </si>
  <si>
    <t>Anthony</t>
  </si>
  <si>
    <t>S63806</t>
  </si>
  <si>
    <t>Ashtyn</t>
  </si>
  <si>
    <t>Stange</t>
  </si>
  <si>
    <t>S1654</t>
  </si>
  <si>
    <t>Steele</t>
  </si>
  <si>
    <t>Stewart</t>
  </si>
  <si>
    <t>S66040</t>
  </si>
  <si>
    <t>S1722</t>
  </si>
  <si>
    <t>Davion</t>
  </si>
  <si>
    <t>S63248</t>
  </si>
  <si>
    <t>Thrasher</t>
  </si>
  <si>
    <t>S63348</t>
  </si>
  <si>
    <t>Caniya</t>
  </si>
  <si>
    <t>Underwood</t>
  </si>
  <si>
    <t>Willis</t>
  </si>
  <si>
    <t>S62801</t>
  </si>
  <si>
    <t>Jakerian</t>
  </si>
  <si>
    <t>Wright</t>
  </si>
  <si>
    <t>S63548</t>
  </si>
  <si>
    <t>Youngblood</t>
  </si>
  <si>
    <t>C:\Users\davidr\Desktop\USEDISTRICT R180-S44 2015-16 EOY Gains BLANK TEMPLATE V2.pptx</t>
  </si>
  <si>
    <t>rSkillsNG Exists</t>
  </si>
  <si>
    <t>R180 EE or NG_Source</t>
  </si>
  <si>
    <t>R180 Classname</t>
  </si>
  <si>
    <t>R180 Current Level</t>
  </si>
  <si>
    <t>R180 Current Stage</t>
  </si>
  <si>
    <t>R180 Total Completed Segments</t>
  </si>
  <si>
    <t>R180 Total Sessions</t>
  </si>
  <si>
    <t>R180 Total Time</t>
  </si>
  <si>
    <t>R180 Total Time Reading Zone</t>
  </si>
  <si>
    <t>R180 Total Time Word Zone</t>
  </si>
  <si>
    <t>R180 Total Time Spelling Zone</t>
  </si>
  <si>
    <t>R180 Total Time Success Zone</t>
  </si>
  <si>
    <t>R180NG Total Dashboard Time</t>
  </si>
  <si>
    <t>R180 Median Session Length</t>
  </si>
  <si>
    <t>R180 Average Sessions Per Segment</t>
  </si>
  <si>
    <t>R180 Average Sessions Per Week</t>
  </si>
  <si>
    <t>R180 Median Time Per Segment</t>
  </si>
  <si>
    <t>R180 Words Read</t>
  </si>
  <si>
    <t>R180 Comprehension Score</t>
  </si>
  <si>
    <t>R180 Vocabulary Score</t>
  </si>
  <si>
    <t>R180 Fluency Score</t>
  </si>
  <si>
    <t>R180 Spelling Score</t>
  </si>
  <si>
    <t>R180 Discrepancy Passage Score</t>
  </si>
  <si>
    <t>R180 Context Passage Score</t>
  </si>
  <si>
    <t>R180 Context Passage Score Resp</t>
  </si>
  <si>
    <t>R180 Average Final Recording Score</t>
  </si>
  <si>
    <t>R180NG Total Time Writing Zone</t>
  </si>
  <si>
    <t>R180NG Average Respondwrite Score</t>
  </si>
  <si>
    <t>R180NG Ereads Level</t>
  </si>
  <si>
    <t>S44 EE or NG_Source</t>
  </si>
  <si>
    <t>S44 Class</t>
  </si>
  <si>
    <t>S44 Program Start Date</t>
  </si>
  <si>
    <t>S44 Program Finish Date</t>
  </si>
  <si>
    <t>Initial SPI Placement</t>
  </si>
  <si>
    <t>SRI Score</t>
  </si>
  <si>
    <t>S44 Last Login</t>
  </si>
  <si>
    <t>S44 Current Series</t>
  </si>
  <si>
    <t>S44 Current Topic</t>
  </si>
  <si>
    <t>S44 Total Topics Completed</t>
  </si>
  <si>
    <t>S44 Total Sessions</t>
  </si>
  <si>
    <t>S44 Total Time</t>
  </si>
  <si>
    <t>S44 Session Time</t>
  </si>
  <si>
    <t>S44 Topics Fast Tracked</t>
  </si>
  <si>
    <t>S44 Median Session Time</t>
  </si>
  <si>
    <t>S44 Average Minutes Per Topic</t>
  </si>
  <si>
    <t>S44 Word Score</t>
  </si>
  <si>
    <t>S44 Spelling Score</t>
  </si>
  <si>
    <t>S44 Comprehension Score</t>
  </si>
  <si>
    <t>S44 Decoding Accuracy Score</t>
  </si>
  <si>
    <t>S44 Decoding Fluency Score</t>
  </si>
  <si>
    <t>S44 Number Of Words Read</t>
  </si>
  <si>
    <t>S44Ng Average Sessions Per Week</t>
  </si>
  <si>
    <t>S44NG Last Topic Complete Series Number</t>
  </si>
  <si>
    <t>S44NG Last Topic Complete Topic Number</t>
  </si>
  <si>
    <t>Next Generation</t>
  </si>
  <si>
    <t>1_2</t>
  </si>
  <si>
    <t>No READ 180 Data</t>
  </si>
  <si>
    <t>No System 44 Data</t>
  </si>
  <si>
    <t>3_4</t>
  </si>
  <si>
    <t>Program Enrollment Code</t>
  </si>
  <si>
    <t>Program Enrollment</t>
  </si>
  <si>
    <t>R180 % of R180-S44 Sessions</t>
  </si>
  <si>
    <t>Usage Alignment</t>
  </si>
  <si>
    <t>Initial Criteria</t>
  </si>
  <si>
    <t>Program Alignment Cohort</t>
  </si>
  <si>
    <t>Inclusion Criteria 1: Pre-Test</t>
  </si>
  <si>
    <t>Inclusion Criteria 2: Session Use</t>
  </si>
  <si>
    <t>Inclusion Criteria 3: Post-Test</t>
  </si>
  <si>
    <t>Inclusion Criteria 4: Gains Sample Record</t>
  </si>
  <si>
    <t>Weeks Between Recommended Tests</t>
  </si>
  <si>
    <t>SAM Probability that Demographics Are Accurate</t>
  </si>
  <si>
    <t>SAM Number of AYPs Used</t>
  </si>
  <si>
    <t>SAM Gender Label</t>
  </si>
  <si>
    <t>SAM Ethnicity Label</t>
  </si>
  <si>
    <t>SAM ECON Label</t>
  </si>
  <si>
    <t>SAM Gifted Label</t>
  </si>
  <si>
    <t>SAM LEP Label</t>
  </si>
  <si>
    <t>SAM Migrant Label</t>
  </si>
  <si>
    <t>SAM SPED Label</t>
  </si>
  <si>
    <t>RI Final Test Admin Date in Export</t>
  </si>
  <si>
    <t>RI Final Lexile in Export</t>
  </si>
  <si>
    <t>RI Greatest Lexile Date in Export</t>
  </si>
  <si>
    <t>RI Greatest Lexile Score in Export</t>
  </si>
  <si>
    <t>RI Weeks Between Tests</t>
  </si>
  <si>
    <t>RI Meets 8+ Weeks</t>
  </si>
  <si>
    <t>RI Low End Growth Goal</t>
  </si>
  <si>
    <t>RI High End Growth Goal</t>
  </si>
  <si>
    <t>RI 2x Low End Growth Goal</t>
  </si>
  <si>
    <t>RI Initially Low and PI Was Recommended</t>
  </si>
  <si>
    <t>RI Greatest is Low and PI is Recommended</t>
  </si>
  <si>
    <t>RI 200L Range of Initial Lexile</t>
  </si>
  <si>
    <t>RI 200L Range of Current Lexile</t>
  </si>
  <si>
    <t>RI 200L Range of Greatest Lexile</t>
  </si>
  <si>
    <t>RI CCR Performance Level of Initial Lexile</t>
  </si>
  <si>
    <t>RI CCR Performance Level of Current Lexile</t>
  </si>
  <si>
    <t>RI CCR Performance Level of Greatest Lexile</t>
  </si>
  <si>
    <t>RI CCR Maintained Performance Level</t>
  </si>
  <si>
    <t>RI CCR Improved Performance Level</t>
  </si>
  <si>
    <t>RI CCR Perf Lvl Pattern</t>
  </si>
  <si>
    <t>RI NCEOG Equivalent Initial Lexile</t>
  </si>
  <si>
    <t>RI NCEOG Equivalent Current Lexile</t>
  </si>
  <si>
    <t>RI NCEOG Equivalent Greatest Lexile</t>
  </si>
  <si>
    <t>RI NCEOG Maintained Performance Level</t>
  </si>
  <si>
    <t>RI NCEOG Improved Performance Level</t>
  </si>
  <si>
    <t>RI NCEOG Perf Lvl Pattern</t>
  </si>
  <si>
    <t>RI Change in Lexile (8+ Wks)</t>
  </si>
  <si>
    <t>RI Improved Lexile Score</t>
  </si>
  <si>
    <t>RI Met or Exceeded Growth Target (Low)</t>
  </si>
  <si>
    <t>RI Exceeded Growth Target x2</t>
  </si>
  <si>
    <t>RI Normal Growth Rate</t>
  </si>
  <si>
    <t>RI Pre-Test Season</t>
  </si>
  <si>
    <t>RI Post-Test Season</t>
  </si>
  <si>
    <t>RI Span of Test Administration</t>
  </si>
  <si>
    <t>RI Recommended Placement from Recent Lexile</t>
  </si>
  <si>
    <t>RI RCA Short Test Cohort</t>
  </si>
  <si>
    <t>RI Decliner Students 100L</t>
  </si>
  <si>
    <t>RI R180 SuperStar</t>
  </si>
  <si>
    <t>RI Range of Scores</t>
  </si>
  <si>
    <t>PI Final Test Admin Date in Export</t>
  </si>
  <si>
    <t>PI Final Test Form</t>
  </si>
  <si>
    <t>PI Final Decoding Status</t>
  </si>
  <si>
    <t>PI Final Accuracy Score</t>
  </si>
  <si>
    <t>PI Final Fluency Score</t>
  </si>
  <si>
    <t>PI Accuracy Only Setting</t>
  </si>
  <si>
    <t>PI Greatest Fluency Date</t>
  </si>
  <si>
    <t>PI Greatest Fluency Form</t>
  </si>
  <si>
    <t>PI Greatest Fluency Decoding Status</t>
  </si>
  <si>
    <t>PI Greatest Fluency Accuracy Score</t>
  </si>
  <si>
    <t>PI Greatest Fluency Score</t>
  </si>
  <si>
    <t>PI Greatest Fluency Accuracy Setting</t>
  </si>
  <si>
    <t>PI Weeks Between Tests</t>
  </si>
  <si>
    <t>PI Meets 8+ Weeks</t>
  </si>
  <si>
    <t>PI Received with Low RI</t>
  </si>
  <si>
    <t>PI Initial Accuracy Score</t>
  </si>
  <si>
    <t>PI Initial Acc Percentile</t>
  </si>
  <si>
    <t>PI Current Accuracy Score</t>
  </si>
  <si>
    <t>PI Current Acc Percentile</t>
  </si>
  <si>
    <t>PI Change in Accuracy</t>
  </si>
  <si>
    <t>PI Growth Goal 1: Accuracy Gain</t>
  </si>
  <si>
    <t>PI Initial Fluency Score</t>
  </si>
  <si>
    <t>PI Initial Flu Percentile</t>
  </si>
  <si>
    <t>PI Current Fluency Score</t>
  </si>
  <si>
    <t>PI Current Flu Percentile</t>
  </si>
  <si>
    <t>PI Change in Fluency</t>
  </si>
  <si>
    <t>PI Growth Goal 2: 4+ Fluency Gain</t>
  </si>
  <si>
    <t>PI Growth Goal 3: Reached Advancing Decoder</t>
  </si>
  <si>
    <t>PI Administration Window</t>
  </si>
  <si>
    <t>R180 Any Enrolled</t>
  </si>
  <si>
    <t>S44 Any Enrolled</t>
  </si>
  <si>
    <t>System 44 Usage Cohort</t>
  </si>
  <si>
    <t>System 44 Initial Placement Cohort</t>
  </si>
  <si>
    <t>System 44 Current Content Cohort</t>
  </si>
  <si>
    <t>System 44 Activity Cohort</t>
  </si>
  <si>
    <t>System 44 Exit Ready</t>
  </si>
  <si>
    <t>R180 Rotation: Used READ 180</t>
  </si>
  <si>
    <t>R180 Rotation: Used RC!</t>
  </si>
  <si>
    <t>R180 Rotation: Used rSkills</t>
  </si>
  <si>
    <t>rSkills Total Tests</t>
  </si>
  <si>
    <t>rSkills Score Avg.</t>
  </si>
  <si>
    <t>Rotation: Cohort</t>
  </si>
  <si>
    <t>READ 180 Usage Cohort</t>
  </si>
  <si>
    <t>READ 180 Segment Cohort</t>
  </si>
  <si>
    <t>READ 180 Level Placement</t>
  </si>
  <si>
    <t>Expert 21 xSkills Tests In Export</t>
  </si>
  <si>
    <t>Not Available</t>
  </si>
  <si>
    <t>BR to 199L</t>
  </si>
  <si>
    <t>400L to 599L</t>
  </si>
  <si>
    <t>Maintained Performance Level</t>
  </si>
  <si>
    <t>Used All 3</t>
  </si>
  <si>
    <t>13 or More Segments</t>
  </si>
  <si>
    <t>200L to 399L</t>
  </si>
  <si>
    <t>In Series 1 to 4</t>
  </si>
  <si>
    <t>600L to 799L</t>
  </si>
  <si>
    <t>In Series 5 to 8</t>
  </si>
  <si>
    <t>In Series 9 to 12</t>
  </si>
  <si>
    <t>800L to 999L</t>
  </si>
  <si>
    <t>Used READ 180 and RC!</t>
  </si>
  <si>
    <t>Under 5 Segments</t>
  </si>
  <si>
    <t>9 to 12 Segments</t>
  </si>
  <si>
    <t>1000L to 1199L</t>
  </si>
  <si>
    <t>5 to 8 Segments</t>
  </si>
  <si>
    <t>Used READ 180 and rSkills</t>
  </si>
  <si>
    <t>In Series 21 to 25</t>
  </si>
  <si>
    <t>In Series 13 to 16</t>
  </si>
  <si>
    <t>In Series 17 to 20</t>
  </si>
  <si>
    <t>Female</t>
  </si>
  <si>
    <t>African American</t>
  </si>
  <si>
    <t>Male</t>
  </si>
  <si>
    <t>Row Labels</t>
  </si>
  <si>
    <t>Grand Total</t>
  </si>
  <si>
    <t>Count of FIRST_NAME</t>
  </si>
  <si>
    <t>Compare students' software use to their current enrollment.</t>
  </si>
  <si>
    <t>Cohort</t>
  </si>
  <si>
    <t>Number of Students</t>
  </si>
  <si>
    <t>Students with Pre-Test Data</t>
  </si>
  <si>
    <t>Students Over Minimum Sessions</t>
  </si>
  <si>
    <t>Students with Post-Test Data</t>
  </si>
  <si>
    <t>Gains Sample Records</t>
  </si>
  <si>
    <t>Export Total</t>
  </si>
  <si>
    <t>Students in Program</t>
  </si>
  <si>
    <t>w/ Reading Invt. Pre-Test</t>
  </si>
  <si>
    <t>…&amp; Reading Invt. Post-Test</t>
  </si>
  <si>
    <t>8+ Weeks Between Reading Invt.</t>
  </si>
  <si>
    <t>w/ Phonics Invt. Pre-Test</t>
  </si>
  <si>
    <t>…&amp; Phonics Invt. Post-Test</t>
  </si>
  <si>
    <t>8+ Weeks Between Phonics Invt.</t>
  </si>
  <si>
    <t>...&amp; w/ 20 Software Sessions</t>
  </si>
  <si>
    <t>READ 180 Sample</t>
  </si>
  <si>
    <t>System 44 Sample</t>
  </si>
  <si>
    <t>Expert 21 Sample</t>
  </si>
  <si>
    <t>School</t>
  </si>
  <si>
    <t>Students with
Pre-Test
Reading
Inventory
Data</t>
  </si>
  <si>
    <t>Students with
Post-Test
Reading
Inventory
Data</t>
  </si>
  <si>
    <t>Students Who
Used READ 180
Software</t>
  </si>
  <si>
    <t>Students with
20 or More
READ 180
Software Sessions</t>
  </si>
  <si>
    <t>Students with
8 or More
Weeks
Between Tests</t>
  </si>
  <si>
    <t>READ 180 Student Totals</t>
  </si>
  <si>
    <t>Students with
Pre-Test
Phonics
Inventory
Data</t>
  </si>
  <si>
    <t>Students with
Post-Test
Phonics
Inventory
Data</t>
  </si>
  <si>
    <t>Students Who
Used System 44
Software</t>
  </si>
  <si>
    <t>Students with
20 or More
System 44
Software Sessions</t>
  </si>
  <si>
    <t>System 44 Student Totals</t>
  </si>
  <si>
    <t>Students Who
Used Reading
Inventory</t>
  </si>
  <si>
    <t>Reading Inventory Student Totals</t>
  </si>
  <si>
    <t>Students With
Lexile Gains</t>
  </si>
  <si>
    <t>Students Who
Met EOY Goal</t>
  </si>
  <si>
    <t>Students Who
Met 2x Goal</t>
  </si>
  <si>
    <t>Students Who
Improved CCR Level</t>
  </si>
  <si>
    <t>Students Who
Improved NCEOG Level</t>
  </si>
  <si>
    <t>Change in Lexile</t>
  </si>
  <si>
    <t>Low End Growth Goal</t>
  </si>
  <si>
    <t>(Multiple Items)</t>
  </si>
  <si>
    <t>Group</t>
  </si>
  <si>
    <t>1200L or More</t>
  </si>
  <si>
    <t>SIS ID #</t>
  </si>
  <si>
    <t>First name</t>
  </si>
  <si>
    <t>Last Name</t>
  </si>
  <si>
    <t>Grade Level</t>
  </si>
  <si>
    <t>READ 180 Segments Completed</t>
  </si>
  <si>
    <t>READ 180 Software Sessions</t>
  </si>
  <si>
    <t>First Reading Invt. Test Date</t>
  </si>
  <si>
    <t>First Lexile Score</t>
  </si>
  <si>
    <t>Current Reading Invt. Test Date</t>
  </si>
  <si>
    <t>Current Lexile Score</t>
  </si>
  <si>
    <t>Low End Annual Goal</t>
  </si>
  <si>
    <t>High End Annual Goal</t>
  </si>
  <si>
    <t>2x Annual Goal</t>
  </si>
  <si>
    <t>Normal Growth Rate</t>
  </si>
  <si>
    <t>Student #1</t>
  </si>
  <si>
    <t>Student #2</t>
  </si>
  <si>
    <t>Student #3</t>
  </si>
  <si>
    <t>Student #4</t>
  </si>
  <si>
    <t>Student #5</t>
  </si>
  <si>
    <t>Student #6</t>
  </si>
  <si>
    <t>Student #7</t>
  </si>
  <si>
    <t>Student #8</t>
  </si>
  <si>
    <t>Student #9</t>
  </si>
  <si>
    <t>Student #10</t>
  </si>
  <si>
    <t>Student #11</t>
  </si>
  <si>
    <t>Student #12</t>
  </si>
  <si>
    <t>Student #13</t>
  </si>
  <si>
    <t>Student #14</t>
  </si>
  <si>
    <t>Student #15</t>
  </si>
  <si>
    <t>Student #16</t>
  </si>
  <si>
    <t>Student #17</t>
  </si>
  <si>
    <t>Student #18</t>
  </si>
  <si>
    <t>Student #19</t>
  </si>
  <si>
    <t>Student #20</t>
  </si>
  <si>
    <t>Student #21</t>
  </si>
  <si>
    <t>Student #22</t>
  </si>
  <si>
    <t>Student #23</t>
  </si>
  <si>
    <t>Student #24</t>
  </si>
  <si>
    <t>Student #25</t>
  </si>
  <si>
    <t>Student #26</t>
  </si>
  <si>
    <t>Student #27</t>
  </si>
  <si>
    <t>Student #28</t>
  </si>
  <si>
    <t>Student #29</t>
  </si>
  <si>
    <t>Student #30</t>
  </si>
  <si>
    <t>Student #31</t>
  </si>
  <si>
    <t>Student #32</t>
  </si>
  <si>
    <t>Student #33</t>
  </si>
  <si>
    <t>Student #34</t>
  </si>
  <si>
    <t>Student #35</t>
  </si>
  <si>
    <t>Student #36</t>
  </si>
  <si>
    <t>Student #37</t>
  </si>
  <si>
    <t>Student #38</t>
  </si>
  <si>
    <t>Student #39</t>
  </si>
  <si>
    <t>Student #40</t>
  </si>
  <si>
    <t>Student #41</t>
  </si>
  <si>
    <t>Student</t>
  </si>
  <si>
    <t>Reflects ONLY students with the following criteria: 1.0 to 4.0 Annual Growth Rate, 1st RI OVER 100L, 20+ software sessions, 1+ READ 180 Segment Completed!</t>
  </si>
  <si>
    <t>Billingsley School: 
28 Students</t>
  </si>
  <si>
    <t>Autaugaville School: 
27 Students</t>
  </si>
  <si>
    <t>Marbury Middle School: 
20 Students</t>
  </si>
  <si>
    <t>Prattville Junior High School: 
11 Students</t>
  </si>
  <si>
    <t>Label</t>
  </si>
  <si>
    <t>Lexile Growth</t>
  </si>
  <si>
    <t>End of Year Goal</t>
  </si>
  <si>
    <t>READ 180 Totals</t>
  </si>
  <si>
    <t>Mean Starting Lexile</t>
  </si>
  <si>
    <t>Mean Current Lexile</t>
  </si>
  <si>
    <t>Low End Annual Growth Goal</t>
  </si>
  <si>
    <t>High End Annual Growth Goal</t>
  </si>
  <si>
    <t>% of Students Exceeding Average Growth</t>
  </si>
  <si>
    <t>Mean READ 180 Sessions</t>
  </si>
  <si>
    <t>Sessions Per Week</t>
  </si>
  <si>
    <t>Mean Segments Completed</t>
  </si>
  <si>
    <t>Grade Range</t>
  </si>
  <si>
    <t>Average Annual Growth Rate</t>
  </si>
  <si>
    <t>5 to 6</t>
  </si>
  <si>
    <t>109 [129]</t>
  </si>
  <si>
    <t>89 [107]</t>
  </si>
  <si>
    <t>6 to 8</t>
  </si>
  <si>
    <t>88 [117]</t>
  </si>
  <si>
    <t>7 to 8</t>
  </si>
  <si>
    <t>34 [43]</t>
  </si>
  <si>
    <t>5 to 8</t>
  </si>
  <si>
    <t>88 [129]</t>
  </si>
  <si>
    <r>
      <t>Mean R</t>
    </r>
    <r>
      <rPr>
        <b/>
        <i/>
        <sz val="14"/>
        <color theme="0"/>
        <rFont val="Arial"/>
        <family val="2"/>
      </rPr>
      <t xml:space="preserve">EAD 180 </t>
    </r>
    <r>
      <rPr>
        <b/>
        <sz val="14"/>
        <color theme="0"/>
        <rFont val="Arial"/>
        <family val="2"/>
      </rPr>
      <t>Sessions &amp; [Max]</t>
    </r>
  </si>
  <si>
    <r>
      <t>READ 180</t>
    </r>
    <r>
      <rPr>
        <b/>
        <sz val="16"/>
        <color rgb="FF000000"/>
        <rFont val="Arial"/>
        <family val="2"/>
      </rPr>
      <t xml:space="preserve"> Totals</t>
    </r>
  </si>
  <si>
    <t>Reading Inventory Lexile Metrics</t>
  </si>
  <si>
    <r>
      <t>Reading Inventory</t>
    </r>
    <r>
      <rPr>
        <b/>
        <sz val="16"/>
        <color rgb="FF000000"/>
        <rFont val="Arial"/>
        <family val="2"/>
      </rPr>
      <t xml:space="preserve"> Lexile Metrics</t>
    </r>
  </si>
  <si>
    <t>READ 180 Metrics</t>
  </si>
  <si>
    <r>
      <t>READ 180</t>
    </r>
    <r>
      <rPr>
        <b/>
        <sz val="16"/>
        <color rgb="FF000000"/>
        <rFont val="Arial"/>
        <family val="2"/>
      </rPr>
      <t xml:space="preserve"> Metrics</t>
    </r>
  </si>
  <si>
    <t>Remaining Students</t>
  </si>
  <si>
    <t>Sample</t>
  </si>
  <si>
    <t>Mean 
READ 180 Sessions &amp; [Max]</t>
  </si>
  <si>
    <t>Compare students' Lexile levels to their current performance: READ 180 only.</t>
  </si>
  <si>
    <t>Initial Reading Invt. 
Performance Levels</t>
  </si>
  <si>
    <t>Current Reading Invt. Performance Levels</t>
  </si>
  <si>
    <t>Below Basic</t>
  </si>
  <si>
    <t>Basic</t>
  </si>
  <si>
    <t>Proficient</t>
  </si>
  <si>
    <t>Advanced</t>
  </si>
  <si>
    <t>Initial Totals</t>
  </si>
  <si>
    <t>Current Totals</t>
  </si>
  <si>
    <t>Students Moved UP</t>
  </si>
  <si>
    <t>Students Stayed in Level</t>
  </si>
  <si>
    <t>Students Moved Down</t>
  </si>
  <si>
    <t>High End Growth Goal</t>
  </si>
  <si>
    <t>Met Growth Goal</t>
  </si>
  <si>
    <t>% Who Met Annual Growth Goal</t>
  </si>
  <si>
    <t>Compare students' 200L bands to their current performance: READ 180 only.</t>
  </si>
  <si>
    <t>Initial Reading Invt. 
200L Band</t>
  </si>
  <si>
    <t>Current Reading Invt. 200L Band</t>
  </si>
  <si>
    <t>Under 5 Segments : 
10 Students</t>
  </si>
  <si>
    <t>5 to 8 Segments : 
16 Students</t>
  </si>
  <si>
    <t>9 to 12 Segments : 
25 Students</t>
  </si>
  <si>
    <t>13 or More Segments : 
35 Students</t>
  </si>
  <si>
    <t>Low End Goal</t>
  </si>
  <si>
    <t>Students Using READ 180 (1+ Session)</t>
  </si>
  <si>
    <t>Students Using RC! (1+ Test Taken)</t>
  </si>
  <si>
    <t>Students Using rSkills (1+ Test Taken)</t>
  </si>
  <si>
    <t>Students</t>
  </si>
  <si>
    <t>Using RC!</t>
  </si>
  <si>
    <t>Using rSkills</t>
  </si>
  <si>
    <t>Using READ 180</t>
  </si>
  <si>
    <t>Number of Students Participated in READ 180</t>
  </si>
  <si>
    <t>Students Using 
READ 180 
(1+ Session)</t>
  </si>
  <si>
    <t>Students Using RC! 
(1+ Test Taken)</t>
  </si>
  <si>
    <t>Students Using rSkills 
(1+ Test Taken)</t>
  </si>
  <si>
    <t>Total READ 180 Students</t>
  </si>
  <si>
    <t>Mean RC! Tests Taken</t>
  </si>
  <si>
    <t>Approx Avg. Books Read</t>
  </si>
  <si>
    <t># rSkills EE Tests A</t>
  </si>
  <si>
    <t>rSkills EE Score A</t>
  </si>
  <si>
    <t># rSkills EE Tests B</t>
  </si>
  <si>
    <t>rSkills EE Score B</t>
  </si>
  <si>
    <t># rSkills NG Tests A</t>
  </si>
  <si>
    <t># rSkills NG Score A</t>
  </si>
  <si>
    <t># rSkills NG Tests B</t>
  </si>
  <si>
    <t>rSkills NG Score B</t>
  </si>
  <si>
    <t>Rotation Metric Totals</t>
  </si>
  <si>
    <t>Class Name in Export</t>
  </si>
  <si>
    <t xml:space="preserve">% of Students Exceeding Average Growth </t>
  </si>
  <si>
    <t>Gr. 5</t>
  </si>
  <si>
    <t>98 [117]</t>
  </si>
  <si>
    <t>Gr. 6</t>
  </si>
  <si>
    <t>121 [129]</t>
  </si>
  <si>
    <t>94 [107]</t>
  </si>
  <si>
    <t>85 [100]</t>
  </si>
  <si>
    <t>92 [110]</t>
  </si>
  <si>
    <t>Gr. 7</t>
  </si>
  <si>
    <t>79 [100]</t>
  </si>
  <si>
    <t>Gr. 8</t>
  </si>
  <si>
    <t>103 [117]</t>
  </si>
  <si>
    <t>39 [43]</t>
  </si>
  <si>
    <t>30 [37]</t>
  </si>
  <si>
    <r>
      <t xml:space="preserve">Mean 
</t>
    </r>
    <r>
      <rPr>
        <b/>
        <i/>
        <sz val="14"/>
        <color theme="0"/>
        <rFont val="Arial"/>
        <family val="2"/>
      </rPr>
      <t>READ 180</t>
    </r>
    <r>
      <rPr>
        <b/>
        <sz val="14"/>
        <color theme="0"/>
        <rFont val="Arial"/>
        <family val="2"/>
      </rPr>
      <t xml:space="preserve"> Sessions &amp; [MAX]</t>
    </r>
  </si>
  <si>
    <t>SAM Demographic Group</t>
  </si>
  <si>
    <t>Mean 
READ 180 Sessions</t>
  </si>
  <si>
    <t>In Series 
1 to 4</t>
  </si>
  <si>
    <t>In Series 
5 to 8</t>
  </si>
  <si>
    <t>In Series 
9 to 12</t>
  </si>
  <si>
    <t>In Series 
13 to 16</t>
  </si>
  <si>
    <t>In Series 
17 to 20</t>
  </si>
  <si>
    <t>In Series 
21 to 25</t>
  </si>
  <si>
    <t>Total Students by Location in Scope &amp; Sequence</t>
  </si>
  <si>
    <t>Mean Sessions</t>
  </si>
  <si>
    <t>Mean Sessions Per Week (NG)</t>
  </si>
  <si>
    <t>Mean Minutes per Session</t>
  </si>
  <si>
    <t>Mean Topics Completed</t>
  </si>
  <si>
    <t>Mean Fast Tracked Topics</t>
  </si>
  <si>
    <t>Mean Minutes per Topic</t>
  </si>
  <si>
    <t>Mean Current Series</t>
  </si>
  <si>
    <t>Students Placed in 
Series 1</t>
  </si>
  <si>
    <t>Students Placed in 
Series 4</t>
  </si>
  <si>
    <t>Students Using System 44</t>
  </si>
  <si>
    <t>Software Metrics</t>
  </si>
  <si>
    <t>Content Progress</t>
  </si>
  <si>
    <t>Compare students' decoding levels to their current performance: System 44 only.</t>
  </si>
  <si>
    <t>Initial Phonics Inventory
Decoding Levels</t>
  </si>
  <si>
    <t>Initial Level</t>
  </si>
  <si>
    <t>Current Phonics Inventory Decoding Levels</t>
  </si>
  <si>
    <t>Current Level</t>
  </si>
  <si>
    <t>Initial Phonics Invt. Accuracy of 60</t>
  </si>
  <si>
    <t>Current Phonics Invt. Accuracy of 60</t>
  </si>
  <si>
    <t>Change in Accuracy</t>
  </si>
  <si>
    <t>% of Students with Improved Accuracy</t>
  </si>
  <si>
    <t>Initial Phonics Invt. Fluency of 60</t>
  </si>
  <si>
    <t>Current Phonics Invt. Fluency of 60</t>
  </si>
  <si>
    <t>Change in Fluency</t>
  </si>
  <si>
    <t>% of Students with 4+ Points Gain in Fluency</t>
  </si>
  <si>
    <t>% of Students with Advancing Decoder Status</t>
  </si>
  <si>
    <t>System 44 Phonics Invt. 
Gains Sample</t>
  </si>
  <si>
    <t>ABC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</si>
</sst>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4" formatCode="0.0"/>
    <numFmt numFmtId="165" formatCode="_(* #,##0_);_(* \(#,##0\);_(* &quot;-&quot;??_);_(@_)"/>
  </numFmts>
  <fonts count="8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rgb="FF0000FF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6"/>
      <name val="Arial"/>
      <family val="2"/>
    </font>
    <font>
      <b/>
      <sz val="12"/>
      <color indexed="10"/>
      <name val="Arial"/>
      <family val="2"/>
    </font>
    <font>
      <b/>
      <sz val="12"/>
      <color theme="1"/>
      <name val="Arial"/>
      <family val="2"/>
    </font>
    <font>
      <b/>
      <sz val="12"/>
      <name val="Arial"/>
      <family val="2"/>
    </font>
    <font>
      <sz val="12"/>
      <color theme="1"/>
      <name val="Calibri"/>
      <family val="2"/>
      <scheme val="minor"/>
    </font>
    <font>
      <b/>
      <sz val="12"/>
      <color theme="0"/>
      <name val="Arial"/>
      <family val="2"/>
    </font>
    <font>
      <b/>
      <sz val="16"/>
      <color theme="0"/>
      <name val="Arial"/>
      <family val="2"/>
    </font>
    <font>
      <sz val="14"/>
      <name val="Arial"/>
      <family val="2"/>
    </font>
    <font>
      <b/>
      <sz val="14"/>
      <name val="Arial"/>
      <family val="2"/>
    </font>
    <font>
      <b/>
      <i/>
      <sz val="11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11"/>
      <name val="Verdana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i/>
      <sz val="10"/>
      <color indexed="8"/>
      <name val="Arial"/>
      <family val="2"/>
    </font>
    <font>
      <i/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4"/>
      <color theme="0"/>
      <name val="Arial"/>
      <family val="2"/>
    </font>
    <font>
      <b/>
      <sz val="18"/>
      <color theme="1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14"/>
      <color theme="1"/>
      <name val="Arial"/>
      <family val="2"/>
    </font>
    <font>
      <b/>
      <sz val="22"/>
      <color theme="0"/>
      <name val="Arial"/>
      <family val="2"/>
    </font>
    <font>
      <sz val="1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4"/>
      <color rgb="FFFF0000"/>
      <name val="Copperplate Gothic Bold"/>
      <family val="2"/>
    </font>
    <font>
      <i/>
      <sz val="14"/>
      <color rgb="FFFF0000"/>
      <name val="Copperplate Gothic Bold"/>
      <family val="2"/>
    </font>
    <font>
      <sz val="16"/>
      <name val="Arial"/>
      <family val="2"/>
    </font>
    <font>
      <sz val="2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8"/>
      <color theme="1"/>
      <name val="Franklin Gothic Medium"/>
      <family val="2"/>
    </font>
    <font>
      <b/>
      <sz val="16"/>
      <color theme="9" tint="-0.499984740745262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i/>
      <sz val="14"/>
      <color rgb="FFFF0000"/>
      <name val="Calibri"/>
      <family val="2"/>
      <scheme val="minor"/>
    </font>
    <font>
      <b/>
      <sz val="24"/>
      <color theme="0"/>
      <name val="Calibri"/>
      <family val="2"/>
      <scheme val="minor"/>
    </font>
    <font>
      <b/>
      <sz val="24"/>
      <color theme="9" tint="0.39997558519241921"/>
      <name val="Calibri"/>
      <family val="2"/>
      <scheme val="minor"/>
    </font>
    <font>
      <b/>
      <i/>
      <sz val="24"/>
      <color theme="9" tint="0.39997558519241921"/>
      <name val="Calibri"/>
      <family val="2"/>
      <scheme val="minor"/>
    </font>
    <font>
      <b/>
      <sz val="24"/>
      <color theme="6" tint="0.79998168889431442"/>
      <name val="Calibri"/>
      <family val="2"/>
      <scheme val="minor"/>
    </font>
    <font>
      <b/>
      <i/>
      <sz val="24"/>
      <color theme="6" tint="0.79998168889431442"/>
      <name val="Calibri"/>
      <family val="2"/>
      <scheme val="minor"/>
    </font>
    <font>
      <b/>
      <sz val="20"/>
      <color theme="4" tint="0.79998168889431442"/>
      <name val="Calibri"/>
      <family val="2"/>
      <scheme val="minor"/>
    </font>
    <font>
      <b/>
      <sz val="22"/>
      <color theme="4" tint="0.79998168889431442"/>
      <name val="Calibri"/>
      <family val="2"/>
      <scheme val="minor"/>
    </font>
    <font>
      <b/>
      <sz val="24"/>
      <color theme="4" tint="0.79998168889431442"/>
      <name val="Calibri"/>
      <family val="2"/>
      <scheme val="minor"/>
    </font>
    <font>
      <sz val="11"/>
      <color theme="4" tint="0.79998168889431442"/>
      <name val="Calibri"/>
      <family val="2"/>
      <scheme val="minor"/>
    </font>
    <font>
      <b/>
      <sz val="20"/>
      <color theme="6" tint="0.79998168889431442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8"/>
      <color theme="1"/>
      <name val="Arial"/>
      <family val="2"/>
    </font>
    <font>
      <b/>
      <sz val="14"/>
      <color theme="1"/>
      <name val="Arial"/>
      <family val="2"/>
    </font>
    <font>
      <b/>
      <sz val="14"/>
      <color rgb="FFFFFFFF"/>
      <name val="Arial"/>
      <family val="2"/>
    </font>
    <font>
      <b/>
      <sz val="18"/>
      <color rgb="FFFFFFFF"/>
      <name val="Arial"/>
      <family val="2"/>
    </font>
    <font>
      <sz val="14"/>
      <color rgb="FF000000"/>
      <name val="Arial"/>
      <family val="2"/>
    </font>
    <font>
      <b/>
      <sz val="14"/>
      <color rgb="FF000000"/>
      <name val="Arial"/>
      <family val="2"/>
    </font>
    <font>
      <b/>
      <sz val="14"/>
      <color theme="0"/>
      <name val="Arial"/>
      <family val="2"/>
    </font>
    <font>
      <b/>
      <i/>
      <sz val="14"/>
      <color theme="0"/>
      <name val="Arial"/>
      <family val="2"/>
    </font>
    <font>
      <b/>
      <sz val="16"/>
      <color rgb="FF000000"/>
      <name val="Arial"/>
      <family val="2"/>
    </font>
    <font>
      <b/>
      <i/>
      <sz val="16"/>
      <color rgb="FF000000"/>
      <name val="Arial"/>
      <family val="2"/>
    </font>
    <font>
      <sz val="11"/>
      <color rgb="FF00000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name val="Calibri"/>
      <family val="2"/>
      <scheme val="minor"/>
    </font>
    <font>
      <b/>
      <sz val="16"/>
      <name val="Calibri"/>
      <family val="2"/>
      <scheme val="minor"/>
    </font>
    <font>
      <b/>
      <sz val="16"/>
      <color rgb="FFF8F8F8"/>
      <name val="Calibri"/>
      <family val="2"/>
      <scheme val="minor"/>
    </font>
    <font>
      <b/>
      <sz val="18"/>
      <color rgb="FFF8F8F8"/>
      <name val="Calibri"/>
      <family val="2"/>
      <scheme val="minor"/>
    </font>
    <font>
      <b/>
      <sz val="18"/>
      <color rgb="FF000000"/>
      <name val="Calibri"/>
      <family val="2"/>
      <scheme val="minor"/>
    </font>
    <font>
      <b/>
      <sz val="14"/>
      <color rgb="FF000000"/>
      <name val="Calibri"/>
      <family val="2"/>
      <scheme val="minor"/>
    </font>
    <font>
      <sz val="14"/>
      <color rgb="FF00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6"/>
      <color rgb="FF000000"/>
      <name val="Calibri"/>
      <family val="2"/>
      <scheme val="minor"/>
    </font>
    <font>
      <sz val="18"/>
      <color rgb="FF000000"/>
      <name val="Calibri"/>
      <family val="2"/>
      <scheme val="minor"/>
    </font>
  </fonts>
  <fills count="5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-0.49998474074526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B2B2B2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rgb="FFF8F8F8"/>
        <bgColor indexed="64"/>
      </patternFill>
    </fill>
    <fill>
      <patternFill patternType="solid">
        <fgColor rgb="FF00A8C8"/>
        <bgColor indexed="64"/>
      </patternFill>
    </fill>
    <fill>
      <patternFill patternType="solid">
        <fgColor rgb="FFB2B935"/>
        <bgColor indexed="64"/>
      </patternFill>
    </fill>
    <fill>
      <patternFill patternType="solid">
        <fgColor rgb="FFF2A800"/>
        <bgColor indexed="64"/>
      </patternFill>
    </fill>
  </fills>
  <borders count="4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43" fontId="9" fillId="0" borderId="0" applyFont="0" applyFill="0" applyBorder="0" applyAlignment="0" applyProtection="0"/>
    <xf numFmtId="0" fontId="9" fillId="0" borderId="0"/>
    <xf numFmtId="9" fontId="28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</cellStyleXfs>
  <cellXfs count="504">
    <xf numFmtId="0" fontId="0" fillId="0" borderId="0" xfId="0"/>
    <xf numFmtId="0" fontId="0" fillId="0" borderId="0" xfId="0" applyFill="1"/>
    <xf numFmtId="0" fontId="3" fillId="0" borderId="0" xfId="0" applyFont="1" applyFill="1"/>
    <xf numFmtId="0" fontId="0" fillId="3" borderId="0" xfId="0" applyFill="1"/>
    <xf numFmtId="0" fontId="0" fillId="4" borderId="0" xfId="0" applyFill="1"/>
    <xf numFmtId="0" fontId="0" fillId="5" borderId="0" xfId="0" applyFill="1"/>
    <xf numFmtId="1" fontId="0" fillId="0" borderId="0" xfId="0" applyNumberFormat="1" applyFill="1"/>
    <xf numFmtId="0" fontId="2" fillId="0" borderId="0" xfId="0" applyFont="1"/>
    <xf numFmtId="0" fontId="0" fillId="0" borderId="1" xfId="0" applyBorder="1"/>
    <xf numFmtId="0" fontId="6" fillId="0" borderId="0" xfId="0" applyFont="1"/>
    <xf numFmtId="0" fontId="7" fillId="0" borderId="0" xfId="0" applyFont="1"/>
    <xf numFmtId="0" fontId="8" fillId="9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6" fillId="0" borderId="0" xfId="0" applyFont="1" applyAlignment="1">
      <alignment horizontal="left"/>
    </xf>
    <xf numFmtId="165" fontId="11" fillId="5" borderId="1" xfId="1" applyNumberFormat="1" applyFont="1" applyFill="1" applyBorder="1" applyAlignment="1">
      <alignment horizontal="center" wrapText="1"/>
    </xf>
    <xf numFmtId="1" fontId="11" fillId="13" borderId="1" xfId="1" applyNumberFormat="1" applyFont="1" applyFill="1" applyBorder="1" applyAlignment="1">
      <alignment horizontal="center"/>
    </xf>
    <xf numFmtId="165" fontId="11" fillId="14" borderId="1" xfId="1" applyNumberFormat="1" applyFont="1" applyFill="1" applyBorder="1" applyAlignment="1">
      <alignment horizontal="center" wrapText="1"/>
    </xf>
    <xf numFmtId="1" fontId="11" fillId="15" borderId="1" xfId="1" applyNumberFormat="1" applyFont="1" applyFill="1" applyBorder="1" applyAlignment="1">
      <alignment horizontal="center"/>
    </xf>
    <xf numFmtId="0" fontId="10" fillId="5" borderId="5" xfId="2" applyFont="1" applyFill="1" applyBorder="1" applyAlignment="1">
      <alignment horizontal="center"/>
    </xf>
    <xf numFmtId="1" fontId="0" fillId="0" borderId="0" xfId="1" applyNumberFormat="1" applyFont="1" applyFill="1" applyBorder="1" applyAlignment="1">
      <alignment horizontal="center" vertical="center"/>
    </xf>
    <xf numFmtId="0" fontId="9" fillId="0" borderId="0" xfId="2" applyFill="1" applyBorder="1" applyAlignment="1">
      <alignment horizontal="center" vertical="center"/>
    </xf>
    <xf numFmtId="1" fontId="10" fillId="14" borderId="6" xfId="2" applyNumberFormat="1" applyFont="1" applyFill="1" applyBorder="1" applyAlignment="1">
      <alignment horizontal="center"/>
    </xf>
    <xf numFmtId="1" fontId="0" fillId="16" borderId="0" xfId="1" applyNumberFormat="1" applyFont="1" applyFill="1" applyAlignment="1">
      <alignment horizontal="left"/>
    </xf>
    <xf numFmtId="0" fontId="9" fillId="0" borderId="0" xfId="2" applyAlignment="1">
      <alignment horizontal="center"/>
    </xf>
    <xf numFmtId="0" fontId="10" fillId="5" borderId="7" xfId="2" applyFont="1" applyFill="1" applyBorder="1" applyAlignment="1">
      <alignment horizontal="center"/>
    </xf>
    <xf numFmtId="1" fontId="10" fillId="14" borderId="8" xfId="2" applyNumberFormat="1" applyFont="1" applyFill="1" applyBorder="1" applyAlignment="1">
      <alignment horizontal="center"/>
    </xf>
    <xf numFmtId="0" fontId="12" fillId="2" borderId="9" xfId="2" applyFont="1" applyFill="1" applyBorder="1" applyAlignment="1"/>
    <xf numFmtId="165" fontId="11" fillId="2" borderId="11" xfId="1" applyNumberFormat="1" applyFont="1" applyFill="1" applyBorder="1" applyAlignment="1">
      <alignment horizontal="center" vertical="center"/>
    </xf>
    <xf numFmtId="165" fontId="14" fillId="17" borderId="1" xfId="1" applyNumberFormat="1" applyFont="1" applyFill="1" applyBorder="1" applyAlignment="1">
      <alignment horizontal="left" vertical="center" wrapText="1"/>
    </xf>
    <xf numFmtId="165" fontId="14" fillId="18" borderId="1" xfId="1" applyNumberFormat="1" applyFont="1" applyFill="1" applyBorder="1" applyAlignment="1">
      <alignment horizontal="left" vertical="center" wrapText="1"/>
    </xf>
    <xf numFmtId="0" fontId="9" fillId="0" borderId="11" xfId="2" applyBorder="1" applyAlignment="1">
      <alignment horizontal="center"/>
    </xf>
    <xf numFmtId="1" fontId="9" fillId="17" borderId="1" xfId="2" applyNumberFormat="1" applyFill="1" applyBorder="1" applyAlignment="1">
      <alignment horizontal="center" vertical="center"/>
    </xf>
    <xf numFmtId="1" fontId="0" fillId="17" borderId="1" xfId="0" applyNumberFormat="1" applyFill="1" applyBorder="1" applyAlignment="1">
      <alignment horizontal="center" vertical="center"/>
    </xf>
    <xf numFmtId="0" fontId="16" fillId="19" borderId="9" xfId="2" applyFont="1" applyFill="1" applyBorder="1" applyAlignment="1"/>
    <xf numFmtId="165" fontId="17" fillId="19" borderId="11" xfId="1" applyNumberFormat="1" applyFont="1" applyFill="1" applyBorder="1" applyAlignment="1">
      <alignment horizontal="center" vertical="center"/>
    </xf>
    <xf numFmtId="165" fontId="16" fillId="19" borderId="1" xfId="1" applyNumberFormat="1" applyFont="1" applyFill="1" applyBorder="1" applyAlignment="1">
      <alignment horizontal="left" vertical="center" wrapText="1"/>
    </xf>
    <xf numFmtId="0" fontId="18" fillId="0" borderId="11" xfId="2" applyFont="1" applyFill="1" applyBorder="1" applyAlignment="1">
      <alignment horizontal="center"/>
    </xf>
    <xf numFmtId="1" fontId="18" fillId="6" borderId="1" xfId="2" applyNumberFormat="1" applyFont="1" applyFill="1" applyBorder="1" applyAlignment="1">
      <alignment horizontal="center" vertical="center"/>
    </xf>
    <xf numFmtId="1" fontId="4" fillId="6" borderId="14" xfId="0" applyNumberFormat="1" applyFont="1" applyFill="1" applyBorder="1" applyAlignment="1">
      <alignment horizontal="center" vertical="center"/>
    </xf>
    <xf numFmtId="1" fontId="18" fillId="0" borderId="1" xfId="2" applyNumberFormat="1" applyFont="1" applyFill="1" applyBorder="1" applyAlignment="1">
      <alignment horizontal="center" vertical="center"/>
    </xf>
    <xf numFmtId="1" fontId="4" fillId="0" borderId="14" xfId="0" applyNumberFormat="1" applyFont="1" applyFill="1" applyBorder="1" applyAlignment="1">
      <alignment horizontal="center" vertical="center"/>
    </xf>
    <xf numFmtId="0" fontId="20" fillId="0" borderId="0" xfId="0" applyFont="1"/>
    <xf numFmtId="0" fontId="2" fillId="0" borderId="15" xfId="0" applyFont="1" applyFill="1" applyBorder="1" applyAlignment="1">
      <alignment wrapText="1"/>
    </xf>
    <xf numFmtId="0" fontId="2" fillId="0" borderId="16" xfId="0" applyFont="1" applyBorder="1" applyAlignment="1">
      <alignment wrapText="1"/>
    </xf>
    <xf numFmtId="0" fontId="2" fillId="0" borderId="17" xfId="0" applyFont="1" applyBorder="1" applyAlignment="1">
      <alignment wrapText="1"/>
    </xf>
    <xf numFmtId="0" fontId="0" fillId="20" borderId="5" xfId="0" applyFill="1" applyBorder="1" applyAlignment="1">
      <alignment horizontal="center" vertical="center"/>
    </xf>
    <xf numFmtId="0" fontId="0" fillId="20" borderId="0" xfId="0" applyFill="1" applyBorder="1" applyAlignment="1">
      <alignment horizontal="center" vertical="center"/>
    </xf>
    <xf numFmtId="0" fontId="0" fillId="20" borderId="6" xfId="0" applyFill="1" applyBorder="1" applyAlignment="1">
      <alignment horizontal="center" vertical="center"/>
    </xf>
    <xf numFmtId="0" fontId="0" fillId="20" borderId="7" xfId="0" applyFill="1" applyBorder="1" applyAlignment="1">
      <alignment horizontal="center" vertical="center"/>
    </xf>
    <xf numFmtId="0" fontId="0" fillId="20" borderId="18" xfId="0" applyFill="1" applyBorder="1" applyAlignment="1">
      <alignment horizontal="center" vertical="center"/>
    </xf>
    <xf numFmtId="0" fontId="0" fillId="20" borderId="8" xfId="0" applyFill="1" applyBorder="1" applyAlignment="1">
      <alignment horizontal="center" vertical="center"/>
    </xf>
    <xf numFmtId="0" fontId="0" fillId="20" borderId="2" xfId="0" applyFill="1" applyBorder="1" applyAlignment="1">
      <alignment horizontal="center" vertical="center"/>
    </xf>
    <xf numFmtId="0" fontId="0" fillId="20" borderId="3" xfId="0" applyFill="1" applyBorder="1" applyAlignment="1">
      <alignment horizontal="center" vertical="center"/>
    </xf>
    <xf numFmtId="0" fontId="0" fillId="20" borderId="4" xfId="0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18" xfId="0" applyFill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2" fillId="0" borderId="1" xfId="0" applyFont="1" applyBorder="1"/>
    <xf numFmtId="0" fontId="2" fillId="21" borderId="1" xfId="0" applyFont="1" applyFill="1" applyBorder="1" applyAlignment="1">
      <alignment horizontal="center" vertical="center"/>
    </xf>
    <xf numFmtId="0" fontId="0" fillId="21" borderId="1" xfId="0" applyFill="1" applyBorder="1" applyAlignment="1">
      <alignment horizontal="center" vertical="center"/>
    </xf>
    <xf numFmtId="0" fontId="2" fillId="22" borderId="1" xfId="0" applyFont="1" applyFill="1" applyBorder="1" applyAlignment="1">
      <alignment horizontal="center" vertical="center"/>
    </xf>
    <xf numFmtId="0" fontId="0" fillId="22" borderId="1" xfId="0" applyFill="1" applyBorder="1" applyAlignment="1">
      <alignment horizontal="center" vertical="center"/>
    </xf>
    <xf numFmtId="0" fontId="21" fillId="0" borderId="0" xfId="0" applyFont="1"/>
    <xf numFmtId="0" fontId="22" fillId="0" borderId="0" xfId="0" applyFont="1"/>
    <xf numFmtId="0" fontId="23" fillId="0" borderId="1" xfId="0" applyFont="1" applyBorder="1" applyAlignment="1">
      <alignment horizontal="center" vertical="center" wrapText="1"/>
    </xf>
    <xf numFmtId="0" fontId="23" fillId="0" borderId="1" xfId="0" applyFont="1" applyBorder="1" applyAlignment="1">
      <alignment vertical="center" wrapText="1"/>
    </xf>
    <xf numFmtId="0" fontId="23" fillId="0" borderId="1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0" fontId="24" fillId="23" borderId="1" xfId="0" applyNumberFormat="1" applyFont="1" applyFill="1" applyBorder="1" applyAlignment="1">
      <alignment horizontal="left" vertical="top" wrapText="1"/>
    </xf>
    <xf numFmtId="0" fontId="25" fillId="23" borderId="1" xfId="0" applyNumberFormat="1" applyFont="1" applyFill="1" applyBorder="1" applyAlignment="1">
      <alignment horizontal="left" vertical="top" wrapText="1"/>
    </xf>
    <xf numFmtId="0" fontId="25" fillId="23" borderId="1" xfId="0" applyFont="1" applyFill="1" applyBorder="1" applyAlignment="1">
      <alignment horizontal="left" vertical="top" wrapText="1"/>
    </xf>
    <xf numFmtId="0" fontId="24" fillId="14" borderId="1" xfId="0" applyNumberFormat="1" applyFont="1" applyFill="1" applyBorder="1" applyAlignment="1">
      <alignment horizontal="left" vertical="top" wrapText="1"/>
    </xf>
    <xf numFmtId="0" fontId="25" fillId="14" borderId="1" xfId="0" applyNumberFormat="1" applyFont="1" applyFill="1" applyBorder="1" applyAlignment="1">
      <alignment horizontal="left" vertical="top" wrapText="1"/>
    </xf>
    <xf numFmtId="0" fontId="24" fillId="13" borderId="1" xfId="0" applyNumberFormat="1" applyFont="1" applyFill="1" applyBorder="1" applyAlignment="1">
      <alignment horizontal="left" vertical="top" wrapText="1"/>
    </xf>
    <xf numFmtId="0" fontId="25" fillId="13" borderId="1" xfId="0" applyNumberFormat="1" applyFont="1" applyFill="1" applyBorder="1" applyAlignment="1">
      <alignment horizontal="left" vertical="top" wrapText="1"/>
    </xf>
    <xf numFmtId="0" fontId="24" fillId="12" borderId="1" xfId="0" applyNumberFormat="1" applyFont="1" applyFill="1" applyBorder="1" applyAlignment="1">
      <alignment horizontal="left" vertical="top" wrapText="1"/>
    </xf>
    <xf numFmtId="0" fontId="25" fillId="12" borderId="1" xfId="0" applyNumberFormat="1" applyFont="1" applyFill="1" applyBorder="1" applyAlignment="1">
      <alignment horizontal="left" vertical="top" wrapText="1"/>
    </xf>
    <xf numFmtId="0" fontId="26" fillId="23" borderId="1" xfId="0" quotePrefix="1" applyNumberFormat="1" applyFont="1" applyFill="1" applyBorder="1" applyAlignment="1">
      <alignment horizontal="left" vertical="top" wrapText="1"/>
    </xf>
    <xf numFmtId="0" fontId="26" fillId="23" borderId="1" xfId="0" applyNumberFormat="1" applyFont="1" applyFill="1" applyBorder="1" applyAlignment="1">
      <alignment horizontal="left" vertical="top" wrapText="1"/>
    </xf>
    <xf numFmtId="0" fontId="24" fillId="12" borderId="1" xfId="0" applyFont="1" applyFill="1" applyBorder="1" applyAlignment="1">
      <alignment horizontal="left" vertical="top" wrapText="1"/>
    </xf>
    <xf numFmtId="0" fontId="25" fillId="12" borderId="1" xfId="0" applyFont="1" applyFill="1" applyBorder="1" applyAlignment="1">
      <alignment horizontal="left" vertical="top" wrapText="1"/>
    </xf>
    <xf numFmtId="0" fontId="10" fillId="24" borderId="1" xfId="0" applyFont="1" applyFill="1" applyBorder="1" applyAlignment="1">
      <alignment horizontal="center" vertical="center"/>
    </xf>
    <xf numFmtId="164" fontId="24" fillId="23" borderId="1" xfId="0" applyNumberFormat="1" applyFont="1" applyFill="1" applyBorder="1" applyAlignment="1">
      <alignment horizontal="left" vertical="top"/>
    </xf>
    <xf numFmtId="0" fontId="25" fillId="13" borderId="1" xfId="0" applyFont="1" applyFill="1" applyBorder="1" applyAlignment="1">
      <alignment horizontal="left" vertical="top" wrapText="1"/>
    </xf>
    <xf numFmtId="164" fontId="24" fillId="13" borderId="1" xfId="0" applyNumberFormat="1" applyFont="1" applyFill="1" applyBorder="1" applyAlignment="1">
      <alignment horizontal="left" vertical="top" wrapText="1"/>
    </xf>
    <xf numFmtId="164" fontId="24" fillId="23" borderId="1" xfId="0" applyNumberFormat="1" applyFont="1" applyFill="1" applyBorder="1" applyAlignment="1">
      <alignment horizontal="left" vertical="top" wrapText="1"/>
    </xf>
    <xf numFmtId="0" fontId="26" fillId="23" borderId="1" xfId="0" applyFont="1" applyFill="1" applyBorder="1" applyAlignment="1">
      <alignment horizontal="left" vertical="top" wrapText="1"/>
    </xf>
    <xf numFmtId="164" fontId="24" fillId="12" borderId="1" xfId="0" applyNumberFormat="1" applyFont="1" applyFill="1" applyBorder="1" applyAlignment="1">
      <alignment horizontal="left" vertical="top" wrapText="1"/>
    </xf>
    <xf numFmtId="0" fontId="2" fillId="0" borderId="1" xfId="0" applyFont="1" applyBorder="1" applyAlignment="1">
      <alignment wrapText="1"/>
    </xf>
    <xf numFmtId="0" fontId="4" fillId="0" borderId="1" xfId="0" applyFont="1" applyBorder="1" applyAlignment="1">
      <alignment horizontal="center" vertical="center"/>
    </xf>
    <xf numFmtId="1" fontId="24" fillId="23" borderId="1" xfId="0" applyNumberFormat="1" applyFont="1" applyFill="1" applyBorder="1" applyAlignment="1">
      <alignment horizontal="center" vertical="center" wrapText="1"/>
    </xf>
    <xf numFmtId="1" fontId="24" fillId="14" borderId="1" xfId="0" applyNumberFormat="1" applyFont="1" applyFill="1" applyBorder="1" applyAlignment="1">
      <alignment horizontal="center" vertical="center" wrapText="1"/>
    </xf>
    <xf numFmtId="1" fontId="24" fillId="13" borderId="1" xfId="0" applyNumberFormat="1" applyFont="1" applyFill="1" applyBorder="1" applyAlignment="1">
      <alignment horizontal="center" vertical="center" wrapText="1"/>
    </xf>
    <xf numFmtId="1" fontId="24" fillId="12" borderId="1" xfId="0" applyNumberFormat="1" applyFont="1" applyFill="1" applyBorder="1" applyAlignment="1">
      <alignment horizontal="center" vertical="center" wrapText="1"/>
    </xf>
    <xf numFmtId="1" fontId="24" fillId="23" borderId="1" xfId="0" applyNumberFormat="1" applyFont="1" applyFill="1" applyBorder="1" applyAlignment="1">
      <alignment horizontal="center" vertical="center"/>
    </xf>
    <xf numFmtId="0" fontId="24" fillId="25" borderId="1" xfId="0" applyNumberFormat="1" applyFont="1" applyFill="1" applyBorder="1" applyAlignment="1">
      <alignment horizontal="left" vertical="top" wrapText="1"/>
    </xf>
    <xf numFmtId="1" fontId="24" fillId="25" borderId="1" xfId="0" applyNumberFormat="1" applyFont="1" applyFill="1" applyBorder="1" applyAlignment="1">
      <alignment horizontal="center" vertical="center" wrapText="1"/>
    </xf>
    <xf numFmtId="0" fontId="10" fillId="25" borderId="1" xfId="0" applyFont="1" applyFill="1" applyBorder="1" applyAlignment="1">
      <alignment horizontal="center" vertical="center"/>
    </xf>
    <xf numFmtId="0" fontId="0" fillId="25" borderId="1" xfId="0" applyFill="1" applyBorder="1" applyAlignment="1">
      <alignment horizontal="center" vertical="center"/>
    </xf>
    <xf numFmtId="0" fontId="25" fillId="25" borderId="1" xfId="0" applyNumberFormat="1" applyFont="1" applyFill="1" applyBorder="1" applyAlignment="1">
      <alignment horizontal="left" vertical="top" wrapText="1"/>
    </xf>
    <xf numFmtId="0" fontId="1" fillId="0" borderId="0" xfId="0" applyFont="1" applyAlignment="1">
      <alignment horizontal="right"/>
    </xf>
    <xf numFmtId="0" fontId="1" fillId="26" borderId="0" xfId="0" applyFont="1" applyFill="1"/>
    <xf numFmtId="0" fontId="5" fillId="26" borderId="0" xfId="0" applyFont="1" applyFill="1"/>
    <xf numFmtId="0" fontId="0" fillId="6" borderId="1" xfId="0" applyFill="1" applyBorder="1"/>
    <xf numFmtId="1" fontId="29" fillId="27" borderId="1" xfId="2" applyNumberFormat="1" applyFont="1" applyFill="1" applyBorder="1" applyAlignment="1">
      <alignment horizontal="center" vertical="center"/>
    </xf>
    <xf numFmtId="0" fontId="30" fillId="0" borderId="1" xfId="0" applyFont="1" applyFill="1" applyBorder="1" applyAlignment="1">
      <alignment wrapText="1"/>
    </xf>
    <xf numFmtId="0" fontId="30" fillId="0" borderId="1" xfId="0" applyFont="1" applyBorder="1" applyAlignment="1">
      <alignment wrapText="1"/>
    </xf>
    <xf numFmtId="0" fontId="31" fillId="27" borderId="1" xfId="0" applyFont="1" applyFill="1" applyBorder="1" applyAlignment="1">
      <alignment wrapText="1"/>
    </xf>
    <xf numFmtId="1" fontId="0" fillId="0" borderId="0" xfId="0" applyNumberFormat="1"/>
    <xf numFmtId="1" fontId="18" fillId="18" borderId="1" xfId="2" applyNumberFormat="1" applyFont="1" applyFill="1" applyBorder="1" applyAlignment="1">
      <alignment horizontal="center" vertical="center"/>
    </xf>
    <xf numFmtId="1" fontId="32" fillId="18" borderId="1" xfId="0" applyNumberFormat="1" applyFont="1" applyFill="1" applyBorder="1" applyAlignment="1">
      <alignment horizontal="center" vertical="center"/>
    </xf>
    <xf numFmtId="1" fontId="18" fillId="8" borderId="1" xfId="2" applyNumberFormat="1" applyFont="1" applyFill="1" applyBorder="1" applyAlignment="1">
      <alignment horizontal="center" vertical="center"/>
    </xf>
    <xf numFmtId="1" fontId="32" fillId="8" borderId="1" xfId="0" applyNumberFormat="1" applyFont="1" applyFill="1" applyBorder="1" applyAlignment="1">
      <alignment horizontal="center" vertical="center"/>
    </xf>
    <xf numFmtId="0" fontId="12" fillId="2" borderId="20" xfId="2" applyFont="1" applyFill="1" applyBorder="1" applyAlignment="1"/>
    <xf numFmtId="0" fontId="16" fillId="2" borderId="1" xfId="2" applyFont="1" applyFill="1" applyBorder="1" applyAlignment="1">
      <alignment horizontal="center" vertical="center" wrapText="1"/>
    </xf>
    <xf numFmtId="0" fontId="19" fillId="0" borderId="1" xfId="2" applyFont="1" applyBorder="1" applyAlignment="1">
      <alignment horizontal="center"/>
    </xf>
    <xf numFmtId="0" fontId="0" fillId="6" borderId="1" xfId="0" applyFill="1" applyBorder="1" applyAlignment="1">
      <alignment horizontal="center" vertical="center"/>
    </xf>
    <xf numFmtId="0" fontId="0" fillId="28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9" fontId="0" fillId="0" borderId="1" xfId="3" applyFont="1" applyBorder="1" applyAlignment="1">
      <alignment horizontal="center" vertical="center"/>
    </xf>
    <xf numFmtId="0" fontId="0" fillId="17" borderId="1" xfId="0" applyFill="1" applyBorder="1" applyAlignment="1">
      <alignment horizontal="center" vertical="center"/>
    </xf>
    <xf numFmtId="0" fontId="0" fillId="29" borderId="1" xfId="0" applyFill="1" applyBorder="1" applyAlignment="1">
      <alignment horizontal="center" vertical="center"/>
    </xf>
    <xf numFmtId="0" fontId="34" fillId="29" borderId="1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4" borderId="1" xfId="0" applyFill="1" applyBorder="1" applyAlignment="1">
      <alignment vertical="center"/>
    </xf>
    <xf numFmtId="0" fontId="0" fillId="5" borderId="1" xfId="0" applyFill="1" applyBorder="1" applyAlignment="1">
      <alignment vertical="center"/>
    </xf>
    <xf numFmtId="0" fontId="0" fillId="17" borderId="1" xfId="0" applyFill="1" applyBorder="1" applyAlignment="1">
      <alignment vertical="center"/>
    </xf>
    <xf numFmtId="0" fontId="0" fillId="29" borderId="1" xfId="0" applyFill="1" applyBorder="1" applyAlignment="1">
      <alignment vertical="center"/>
    </xf>
    <xf numFmtId="0" fontId="34" fillId="29" borderId="1" xfId="0" applyFont="1" applyFill="1" applyBorder="1" applyAlignment="1">
      <alignment vertical="center"/>
    </xf>
    <xf numFmtId="0" fontId="0" fillId="18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34" fillId="6" borderId="1" xfId="0" applyFont="1" applyFill="1" applyBorder="1" applyAlignment="1">
      <alignment horizontal="center" vertical="center"/>
    </xf>
    <xf numFmtId="0" fontId="34" fillId="5" borderId="1" xfId="0" applyFont="1" applyFill="1" applyBorder="1" applyAlignment="1">
      <alignment horizontal="center" vertical="center"/>
    </xf>
    <xf numFmtId="0" fontId="1" fillId="6" borderId="0" xfId="0" applyFont="1" applyFill="1"/>
    <xf numFmtId="0" fontId="36" fillId="30" borderId="0" xfId="0" applyFont="1" applyFill="1"/>
    <xf numFmtId="0" fontId="0" fillId="2" borderId="0" xfId="0" applyFill="1"/>
    <xf numFmtId="0" fontId="3" fillId="2" borderId="0" xfId="0" applyFont="1" applyFill="1"/>
    <xf numFmtId="0" fontId="0" fillId="0" borderId="0" xfId="0" applyAlignment="1">
      <alignment wrapText="1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0" fontId="0" fillId="0" borderId="0" xfId="0" applyAlignment="1">
      <alignment horizontal="center" vertical="center"/>
    </xf>
    <xf numFmtId="0" fontId="0" fillId="0" borderId="31" xfId="0" applyBorder="1"/>
    <xf numFmtId="0" fontId="0" fillId="0" borderId="32" xfId="0" applyBorder="1"/>
    <xf numFmtId="0" fontId="0" fillId="0" borderId="38" xfId="0" applyBorder="1"/>
    <xf numFmtId="0" fontId="39" fillId="0" borderId="0" xfId="0" applyFont="1" applyAlignment="1">
      <alignment horizontal="left" vertical="center" readingOrder="1"/>
    </xf>
    <xf numFmtId="0" fontId="40" fillId="0" borderId="0" xfId="0" applyFont="1" applyFill="1"/>
    <xf numFmtId="0" fontId="41" fillId="0" borderId="0" xfId="0" applyFont="1" applyFill="1"/>
    <xf numFmtId="0" fontId="34" fillId="0" borderId="0" xfId="0" applyFont="1"/>
    <xf numFmtId="0" fontId="34" fillId="0" borderId="0" xfId="0" applyFont="1" applyAlignment="1">
      <alignment wrapText="1"/>
    </xf>
    <xf numFmtId="14" fontId="0" fillId="0" borderId="0" xfId="0" applyNumberFormat="1"/>
    <xf numFmtId="0" fontId="2" fillId="30" borderId="0" xfId="0" applyFont="1" applyFill="1"/>
    <xf numFmtId="0" fontId="0" fillId="0" borderId="0" xfId="0"/>
    <xf numFmtId="0" fontId="0" fillId="30" borderId="0" xfId="0" applyFill="1"/>
    <xf numFmtId="0" fontId="35" fillId="30" borderId="0" xfId="0" applyFont="1" applyFill="1"/>
    <xf numFmtId="0" fontId="42" fillId="7" borderId="1" xfId="0" applyFont="1" applyFill="1" applyBorder="1" applyAlignment="1">
      <alignment horizontal="center" vertical="center"/>
    </xf>
    <xf numFmtId="14" fontId="43" fillId="7" borderId="1" xfId="0" applyNumberFormat="1" applyFont="1" applyFill="1" applyBorder="1" applyAlignment="1">
      <alignment horizontal="center" vertical="center"/>
    </xf>
    <xf numFmtId="0" fontId="44" fillId="7" borderId="1" xfId="0" applyFont="1" applyFill="1" applyBorder="1" applyAlignment="1">
      <alignment horizontal="center" vertical="center"/>
    </xf>
    <xf numFmtId="0" fontId="46" fillId="30" borderId="0" xfId="0" applyFont="1" applyFill="1"/>
    <xf numFmtId="0" fontId="47" fillId="30" borderId="0" xfId="0" applyFont="1" applyFill="1"/>
    <xf numFmtId="0" fontId="31" fillId="30" borderId="0" xfId="0" applyFont="1" applyFill="1"/>
    <xf numFmtId="0" fontId="0" fillId="31" borderId="2" xfId="0" applyFill="1" applyBorder="1"/>
    <xf numFmtId="0" fontId="0" fillId="31" borderId="3" xfId="0" applyFill="1" applyBorder="1"/>
    <xf numFmtId="0" fontId="0" fillId="31" borderId="4" xfId="0" applyFill="1" applyBorder="1"/>
    <xf numFmtId="0" fontId="0" fillId="31" borderId="5" xfId="0" applyFill="1" applyBorder="1"/>
    <xf numFmtId="0" fontId="0" fillId="31" borderId="0" xfId="0" applyFill="1" applyBorder="1"/>
    <xf numFmtId="0" fontId="0" fillId="31" borderId="6" xfId="0" applyFill="1" applyBorder="1"/>
    <xf numFmtId="14" fontId="0" fillId="31" borderId="0" xfId="0" applyNumberFormat="1" applyFill="1" applyBorder="1"/>
    <xf numFmtId="0" fontId="0" fillId="31" borderId="7" xfId="0" applyFill="1" applyBorder="1"/>
    <xf numFmtId="0" fontId="0" fillId="31" borderId="18" xfId="0" applyFill="1" applyBorder="1"/>
    <xf numFmtId="0" fontId="0" fillId="31" borderId="8" xfId="0" applyFill="1" applyBorder="1"/>
    <xf numFmtId="0" fontId="0" fillId="32" borderId="23" xfId="0" applyFill="1" applyBorder="1"/>
    <xf numFmtId="0" fontId="0" fillId="32" borderId="29" xfId="0" applyFill="1" applyBorder="1"/>
    <xf numFmtId="0" fontId="0" fillId="32" borderId="30" xfId="0" applyFill="1" applyBorder="1"/>
    <xf numFmtId="0" fontId="0" fillId="0" borderId="0" xfId="0" quotePrefix="1"/>
    <xf numFmtId="0" fontId="5" fillId="0" borderId="0" xfId="0" applyFont="1"/>
    <xf numFmtId="0" fontId="5" fillId="6" borderId="0" xfId="0" applyFont="1" applyFill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0" fillId="33" borderId="0" xfId="0" applyFill="1"/>
    <xf numFmtId="0" fontId="39" fillId="33" borderId="0" xfId="0" applyFont="1" applyFill="1" applyAlignment="1">
      <alignment horizontal="left" vertical="center" readingOrder="1"/>
    </xf>
    <xf numFmtId="0" fontId="0" fillId="35" borderId="2" xfId="0" applyFill="1" applyBorder="1"/>
    <xf numFmtId="0" fontId="0" fillId="35" borderId="3" xfId="0" applyFill="1" applyBorder="1"/>
    <xf numFmtId="0" fontId="0" fillId="35" borderId="4" xfId="0" applyFill="1" applyBorder="1"/>
    <xf numFmtId="0" fontId="0" fillId="35" borderId="5" xfId="0" applyFill="1" applyBorder="1"/>
    <xf numFmtId="0" fontId="0" fillId="35" borderId="0" xfId="0" applyFill="1" applyBorder="1"/>
    <xf numFmtId="0" fontId="0" fillId="35" borderId="6" xfId="0" applyFill="1" applyBorder="1"/>
    <xf numFmtId="0" fontId="0" fillId="35" borderId="7" xfId="0" applyFill="1" applyBorder="1"/>
    <xf numFmtId="0" fontId="0" fillId="35" borderId="18" xfId="0" applyFill="1" applyBorder="1"/>
    <xf numFmtId="0" fontId="0" fillId="35" borderId="8" xfId="0" applyFill="1" applyBorder="1"/>
    <xf numFmtId="0" fontId="0" fillId="36" borderId="2" xfId="0" applyFill="1" applyBorder="1"/>
    <xf numFmtId="0" fontId="0" fillId="36" borderId="3" xfId="0" applyFill="1" applyBorder="1"/>
    <xf numFmtId="0" fontId="0" fillId="36" borderId="4" xfId="0" applyFill="1" applyBorder="1"/>
    <xf numFmtId="0" fontId="0" fillId="36" borderId="5" xfId="0" applyFill="1" applyBorder="1"/>
    <xf numFmtId="0" fontId="0" fillId="36" borderId="0" xfId="0" applyFill="1" applyBorder="1"/>
    <xf numFmtId="0" fontId="0" fillId="36" borderId="6" xfId="0" applyFill="1" applyBorder="1"/>
    <xf numFmtId="0" fontId="0" fillId="36" borderId="7" xfId="0" applyFill="1" applyBorder="1"/>
    <xf numFmtId="0" fontId="0" fillId="36" borderId="18" xfId="0" applyFill="1" applyBorder="1"/>
    <xf numFmtId="0" fontId="0" fillId="36" borderId="8" xfId="0" applyFill="1" applyBorder="1"/>
    <xf numFmtId="0" fontId="51" fillId="30" borderId="0" xfId="0" applyFont="1" applyFill="1"/>
    <xf numFmtId="0" fontId="52" fillId="30" borderId="0" xfId="0" applyFont="1" applyFill="1"/>
    <xf numFmtId="0" fontId="35" fillId="36" borderId="0" xfId="0" applyFont="1" applyFill="1"/>
    <xf numFmtId="0" fontId="0" fillId="36" borderId="0" xfId="0" applyFill="1"/>
    <xf numFmtId="0" fontId="54" fillId="30" borderId="0" xfId="0" applyFont="1" applyFill="1"/>
    <xf numFmtId="0" fontId="0" fillId="37" borderId="2" xfId="0" applyFill="1" applyBorder="1"/>
    <xf numFmtId="0" fontId="0" fillId="37" borderId="3" xfId="0" applyFill="1" applyBorder="1"/>
    <xf numFmtId="0" fontId="0" fillId="37" borderId="4" xfId="0" applyFill="1" applyBorder="1"/>
    <xf numFmtId="0" fontId="0" fillId="37" borderId="5" xfId="0" applyFill="1" applyBorder="1"/>
    <xf numFmtId="0" fontId="0" fillId="37" borderId="0" xfId="0" applyFill="1" applyBorder="1"/>
    <xf numFmtId="0" fontId="0" fillId="37" borderId="6" xfId="0" applyFill="1" applyBorder="1"/>
    <xf numFmtId="0" fontId="0" fillId="37" borderId="7" xfId="0" applyFill="1" applyBorder="1"/>
    <xf numFmtId="0" fontId="0" fillId="37" borderId="18" xfId="0" applyFill="1" applyBorder="1"/>
    <xf numFmtId="0" fontId="0" fillId="37" borderId="8" xfId="0" applyFill="1" applyBorder="1"/>
    <xf numFmtId="0" fontId="56" fillId="30" borderId="0" xfId="0" applyFont="1" applyFill="1" applyAlignment="1">
      <alignment horizontal="center" vertical="center"/>
    </xf>
    <xf numFmtId="0" fontId="0" fillId="38" borderId="35" xfId="0" applyFill="1" applyBorder="1"/>
    <xf numFmtId="0" fontId="0" fillId="38" borderId="2" xfId="0" applyFill="1" applyBorder="1"/>
    <xf numFmtId="0" fontId="0" fillId="38" borderId="3" xfId="0" applyFill="1" applyBorder="1"/>
    <xf numFmtId="0" fontId="0" fillId="38" borderId="4" xfId="0" applyFill="1" applyBorder="1"/>
    <xf numFmtId="0" fontId="0" fillId="38" borderId="36" xfId="0" applyFill="1" applyBorder="1"/>
    <xf numFmtId="0" fontId="0" fillId="38" borderId="5" xfId="0" applyFill="1" applyBorder="1"/>
    <xf numFmtId="0" fontId="0" fillId="38" borderId="0" xfId="0" applyFill="1" applyBorder="1"/>
    <xf numFmtId="0" fontId="0" fillId="38" borderId="6" xfId="0" applyFill="1" applyBorder="1"/>
    <xf numFmtId="0" fontId="0" fillId="38" borderId="37" xfId="0" applyFill="1" applyBorder="1"/>
    <xf numFmtId="0" fontId="0" fillId="38" borderId="7" xfId="0" applyFill="1" applyBorder="1"/>
    <xf numFmtId="0" fontId="0" fillId="38" borderId="18" xfId="0" applyFill="1" applyBorder="1"/>
    <xf numFmtId="0" fontId="0" fillId="38" borderId="8" xfId="0" applyFill="1" applyBorder="1"/>
    <xf numFmtId="0" fontId="59" fillId="33" borderId="2" xfId="0" applyFont="1" applyFill="1" applyBorder="1"/>
    <xf numFmtId="0" fontId="59" fillId="33" borderId="3" xfId="0" applyFont="1" applyFill="1" applyBorder="1"/>
    <xf numFmtId="0" fontId="59" fillId="33" borderId="4" xfId="0" applyFont="1" applyFill="1" applyBorder="1"/>
    <xf numFmtId="0" fontId="59" fillId="33" borderId="5" xfId="0" applyFont="1" applyFill="1" applyBorder="1"/>
    <xf numFmtId="0" fontId="59" fillId="33" borderId="0" xfId="0" applyFont="1" applyFill="1" applyBorder="1"/>
    <xf numFmtId="0" fontId="59" fillId="33" borderId="6" xfId="0" applyFont="1" applyFill="1" applyBorder="1"/>
    <xf numFmtId="0" fontId="59" fillId="33" borderId="7" xfId="0" applyFont="1" applyFill="1" applyBorder="1"/>
    <xf numFmtId="0" fontId="59" fillId="33" borderId="18" xfId="0" applyFont="1" applyFill="1" applyBorder="1"/>
    <xf numFmtId="0" fontId="59" fillId="33" borderId="8" xfId="0" applyFont="1" applyFill="1" applyBorder="1"/>
    <xf numFmtId="0" fontId="46" fillId="34" borderId="0" xfId="0" applyFont="1" applyFill="1"/>
    <xf numFmtId="0" fontId="61" fillId="0" borderId="1" xfId="0" applyFont="1" applyBorder="1" applyAlignment="1">
      <alignment vertical="top" wrapText="1"/>
    </xf>
    <xf numFmtId="0" fontId="61" fillId="6" borderId="1" xfId="0" applyFont="1" applyFill="1" applyBorder="1" applyAlignment="1">
      <alignment vertical="top" wrapText="1"/>
    </xf>
    <xf numFmtId="0" fontId="0" fillId="0" borderId="0" xfId="0" applyAlignment="1">
      <alignment vertical="top" wrapText="1"/>
    </xf>
    <xf numFmtId="0" fontId="34" fillId="0" borderId="1" xfId="0" applyFont="1" applyBorder="1"/>
    <xf numFmtId="0" fontId="34" fillId="6" borderId="1" xfId="0" applyFont="1" applyFill="1" applyBorder="1"/>
    <xf numFmtId="0" fontId="1" fillId="5" borderId="0" xfId="0" applyFont="1" applyFill="1" applyAlignment="1"/>
    <xf numFmtId="0" fontId="0" fillId="0" borderId="0" xfId="0" applyNumberFormat="1"/>
    <xf numFmtId="0" fontId="0" fillId="0" borderId="1" xfId="0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pivotButton="1" applyAlignment="1">
      <alignment horizontal="center" vertical="center" wrapText="1"/>
    </xf>
    <xf numFmtId="0" fontId="4" fillId="7" borderId="1" xfId="0" applyFont="1" applyFill="1" applyBorder="1" applyAlignment="1">
      <alignment horizontal="center" vertical="center" wrapText="1"/>
    </xf>
    <xf numFmtId="0" fontId="4" fillId="7" borderId="1" xfId="0" applyNumberFormat="1" applyFont="1" applyFill="1" applyBorder="1" applyAlignment="1">
      <alignment horizontal="center" vertical="center" wrapText="1"/>
    </xf>
    <xf numFmtId="0" fontId="43" fillId="7" borderId="1" xfId="0" applyFont="1" applyFill="1" applyBorder="1" applyAlignment="1">
      <alignment horizontal="center" vertical="center" wrapText="1"/>
    </xf>
    <xf numFmtId="0" fontId="43" fillId="7" borderId="1" xfId="0" applyNumberFormat="1" applyFont="1" applyFill="1" applyBorder="1" applyAlignment="1">
      <alignment horizontal="center" vertical="center" wrapText="1"/>
    </xf>
    <xf numFmtId="0" fontId="32" fillId="7" borderId="1" xfId="0" applyFont="1" applyFill="1" applyBorder="1" applyAlignment="1">
      <alignment horizontal="left" vertical="center"/>
    </xf>
    <xf numFmtId="0" fontId="63" fillId="7" borderId="1" xfId="0" applyNumberFormat="1" applyFont="1" applyFill="1" applyBorder="1" applyAlignment="1">
      <alignment horizontal="center" vertical="center"/>
    </xf>
    <xf numFmtId="0" fontId="64" fillId="7" borderId="1" xfId="0" applyFont="1" applyFill="1" applyBorder="1" applyAlignment="1">
      <alignment horizontal="center" vertical="center" wrapText="1"/>
    </xf>
    <xf numFmtId="0" fontId="65" fillId="2" borderId="1" xfId="0" applyFont="1" applyFill="1" applyBorder="1" applyAlignment="1">
      <alignment horizontal="center" vertical="center"/>
    </xf>
    <xf numFmtId="0" fontId="66" fillId="2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32" fillId="0" borderId="1" xfId="0" applyFont="1" applyBorder="1" applyAlignment="1">
      <alignment horizontal="left" vertical="center"/>
    </xf>
    <xf numFmtId="0" fontId="63" fillId="0" borderId="1" xfId="0" applyNumberFormat="1" applyFont="1" applyBorder="1" applyAlignment="1">
      <alignment horizontal="center" vertical="center"/>
    </xf>
    <xf numFmtId="0" fontId="64" fillId="0" borderId="1" xfId="0" applyFont="1" applyBorder="1" applyAlignment="1">
      <alignment horizontal="center" vertical="center" wrapText="1"/>
    </xf>
    <xf numFmtId="0" fontId="64" fillId="0" borderId="1" xfId="0" pivotButton="1" applyFont="1" applyBorder="1" applyAlignment="1">
      <alignment horizontal="center" vertical="center" wrapText="1"/>
    </xf>
    <xf numFmtId="0" fontId="65" fillId="27" borderId="1" xfId="0" applyFont="1" applyFill="1" applyBorder="1" applyAlignment="1">
      <alignment horizontal="center" vertical="center"/>
    </xf>
    <xf numFmtId="0" fontId="66" fillId="27" borderId="1" xfId="0" applyNumberFormat="1" applyFont="1" applyFill="1" applyBorder="1" applyAlignment="1">
      <alignment horizontal="center" vertical="center"/>
    </xf>
    <xf numFmtId="0" fontId="65" fillId="40" borderId="1" xfId="0" applyFont="1" applyFill="1" applyBorder="1" applyAlignment="1">
      <alignment horizontal="center" vertical="center"/>
    </xf>
    <xf numFmtId="0" fontId="66" fillId="40" borderId="1" xfId="0" applyNumberFormat="1" applyFont="1" applyFill="1" applyBorder="1" applyAlignment="1">
      <alignment horizontal="center" vertical="center"/>
    </xf>
    <xf numFmtId="0" fontId="0" fillId="0" borderId="1" xfId="0" pivotButton="1" applyBorder="1" applyAlignment="1">
      <alignment horizontal="center" vertical="center" wrapText="1"/>
    </xf>
    <xf numFmtId="9" fontId="0" fillId="0" borderId="1" xfId="0" applyNumberFormat="1" applyBorder="1" applyAlignment="1">
      <alignment horizontal="center" vertical="center" wrapText="1"/>
    </xf>
    <xf numFmtId="9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 wrapText="1"/>
    </xf>
    <xf numFmtId="1" fontId="0" fillId="0" borderId="1" xfId="0" applyNumberFormat="1" applyBorder="1" applyAlignment="1">
      <alignment horizontal="center" vertical="center"/>
    </xf>
    <xf numFmtId="0" fontId="18" fillId="7" borderId="1" xfId="0" applyFont="1" applyFill="1" applyBorder="1" applyAlignment="1">
      <alignment horizontal="center" vertical="center" wrapText="1"/>
    </xf>
    <xf numFmtId="0" fontId="18" fillId="7" borderId="1" xfId="0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wrapText="1"/>
    </xf>
    <xf numFmtId="164" fontId="0" fillId="0" borderId="0" xfId="0" applyNumberFormat="1"/>
    <xf numFmtId="0" fontId="2" fillId="7" borderId="1" xfId="0" applyFont="1" applyFill="1" applyBorder="1" applyAlignment="1">
      <alignment horizontal="center" vertical="center" wrapText="1"/>
    </xf>
    <xf numFmtId="14" fontId="2" fillId="7" borderId="1" xfId="0" applyNumberFormat="1" applyFont="1" applyFill="1" applyBorder="1" applyAlignment="1">
      <alignment horizontal="center" vertical="center" wrapText="1"/>
    </xf>
    <xf numFmtId="0" fontId="2" fillId="41" borderId="1" xfId="0" applyFont="1" applyFill="1" applyBorder="1" applyAlignment="1">
      <alignment horizontal="center" vertical="center" wrapText="1"/>
    </xf>
    <xf numFmtId="164" fontId="2" fillId="41" borderId="1" xfId="0" applyNumberFormat="1" applyFont="1" applyFill="1" applyBorder="1" applyAlignment="1">
      <alignment horizontal="center" vertical="center" wrapText="1"/>
    </xf>
    <xf numFmtId="0" fontId="62" fillId="2" borderId="1" xfId="0" applyFont="1" applyFill="1" applyBorder="1" applyAlignment="1">
      <alignment horizontal="center" vertical="center" wrapText="1"/>
    </xf>
    <xf numFmtId="0" fontId="15" fillId="7" borderId="1" xfId="0" applyFont="1" applyFill="1" applyBorder="1" applyAlignment="1">
      <alignment horizontal="center" vertical="center"/>
    </xf>
    <xf numFmtId="0" fontId="15" fillId="7" borderId="1" xfId="0" applyFont="1" applyFill="1" applyBorder="1" applyAlignment="1">
      <alignment horizontal="left" vertical="center"/>
    </xf>
    <xf numFmtId="14" fontId="15" fillId="7" borderId="1" xfId="0" applyNumberFormat="1" applyFont="1" applyFill="1" applyBorder="1" applyAlignment="1">
      <alignment horizontal="center" vertical="center"/>
    </xf>
    <xf numFmtId="0" fontId="15" fillId="41" borderId="1" xfId="0" applyFont="1" applyFill="1" applyBorder="1" applyAlignment="1">
      <alignment horizontal="center" vertical="center"/>
    </xf>
    <xf numFmtId="164" fontId="15" fillId="41" borderId="1" xfId="0" applyNumberFormat="1" applyFont="1" applyFill="1" applyBorder="1" applyAlignment="1">
      <alignment horizontal="center" vertical="center"/>
    </xf>
    <xf numFmtId="0" fontId="67" fillId="0" borderId="1" xfId="0" applyFont="1" applyBorder="1" applyAlignment="1">
      <alignment horizontal="center" vertical="center"/>
    </xf>
    <xf numFmtId="0" fontId="67" fillId="0" borderId="1" xfId="0" applyNumberFormat="1" applyFont="1" applyBorder="1" applyAlignment="1">
      <alignment horizontal="center" vertical="center"/>
    </xf>
    <xf numFmtId="0" fontId="67" fillId="0" borderId="1" xfId="0" applyFont="1" applyBorder="1" applyAlignment="1">
      <alignment horizontal="left" vertical="center"/>
    </xf>
    <xf numFmtId="0" fontId="68" fillId="0" borderId="1" xfId="0" applyFont="1" applyBorder="1" applyAlignment="1">
      <alignment horizontal="center" vertical="center"/>
    </xf>
    <xf numFmtId="0" fontId="68" fillId="0" borderId="1" xfId="0" pivotButton="1" applyFont="1" applyBorder="1" applyAlignment="1">
      <alignment horizontal="center" vertical="center" wrapText="1"/>
    </xf>
    <xf numFmtId="0" fontId="68" fillId="0" borderId="1" xfId="0" applyFont="1" applyBorder="1" applyAlignment="1">
      <alignment horizontal="center" vertical="center" wrapText="1"/>
    </xf>
    <xf numFmtId="0" fontId="68" fillId="42" borderId="1" xfId="0" applyFont="1" applyFill="1" applyBorder="1" applyAlignment="1">
      <alignment horizontal="center" vertical="center" wrapText="1"/>
    </xf>
    <xf numFmtId="1" fontId="67" fillId="0" borderId="1" xfId="0" applyNumberFormat="1" applyFont="1" applyBorder="1" applyAlignment="1">
      <alignment horizontal="center" vertical="center"/>
    </xf>
    <xf numFmtId="1" fontId="67" fillId="42" borderId="1" xfId="0" applyNumberFormat="1" applyFont="1" applyFill="1" applyBorder="1" applyAlignment="1">
      <alignment horizontal="center" vertical="center"/>
    </xf>
    <xf numFmtId="164" fontId="67" fillId="0" borderId="1" xfId="0" applyNumberFormat="1" applyFont="1" applyBorder="1" applyAlignment="1">
      <alignment horizontal="center" vertical="center"/>
    </xf>
    <xf numFmtId="9" fontId="0" fillId="0" borderId="0" xfId="0" applyNumberFormat="1"/>
    <xf numFmtId="9" fontId="68" fillId="0" borderId="1" xfId="0" applyNumberFormat="1" applyFont="1" applyBorder="1" applyAlignment="1">
      <alignment horizontal="center" vertical="center" wrapText="1"/>
    </xf>
    <xf numFmtId="164" fontId="68" fillId="0" borderId="1" xfId="0" applyNumberFormat="1" applyFont="1" applyBorder="1" applyAlignment="1">
      <alignment horizontal="center" vertical="center"/>
    </xf>
    <xf numFmtId="9" fontId="68" fillId="0" borderId="1" xfId="0" applyNumberFormat="1" applyFont="1" applyBorder="1" applyAlignment="1">
      <alignment horizontal="center" vertical="center"/>
    </xf>
    <xf numFmtId="0" fontId="69" fillId="27" borderId="1" xfId="0" applyFont="1" applyFill="1" applyBorder="1" applyAlignment="1">
      <alignment horizontal="center" vertical="center" wrapText="1"/>
    </xf>
    <xf numFmtId="0" fontId="69" fillId="2" borderId="1" xfId="0" applyFont="1" applyFill="1" applyBorder="1" applyAlignment="1">
      <alignment horizontal="center" vertical="center" wrapText="1"/>
    </xf>
    <xf numFmtId="0" fontId="68" fillId="0" borderId="1" xfId="0" applyNumberFormat="1" applyFont="1" applyBorder="1" applyAlignment="1">
      <alignment horizontal="center" vertical="center"/>
    </xf>
    <xf numFmtId="1" fontId="68" fillId="0" borderId="1" xfId="0" applyNumberFormat="1" applyFont="1" applyBorder="1" applyAlignment="1">
      <alignment horizontal="center" vertical="center"/>
    </xf>
    <xf numFmtId="1" fontId="68" fillId="42" borderId="1" xfId="0" applyNumberFormat="1" applyFont="1" applyFill="1" applyBorder="1" applyAlignment="1">
      <alignment horizontal="center" vertical="center"/>
    </xf>
    <xf numFmtId="0" fontId="72" fillId="0" borderId="1" xfId="0" applyFont="1" applyBorder="1" applyAlignment="1">
      <alignment horizontal="center" vertical="center"/>
    </xf>
    <xf numFmtId="0" fontId="43" fillId="7" borderId="1" xfId="0" applyFont="1" applyFill="1" applyBorder="1" applyAlignment="1">
      <alignment horizontal="left" vertical="center" wrapText="1"/>
    </xf>
    <xf numFmtId="164" fontId="43" fillId="7" borderId="1" xfId="0" applyNumberFormat="1" applyFont="1" applyFill="1" applyBorder="1" applyAlignment="1">
      <alignment horizontal="center" vertical="center" wrapText="1"/>
    </xf>
    <xf numFmtId="9" fontId="43" fillId="7" borderId="1" xfId="0" applyNumberFormat="1" applyFont="1" applyFill="1" applyBorder="1" applyAlignment="1">
      <alignment horizontal="center" vertical="center" wrapText="1"/>
    </xf>
    <xf numFmtId="0" fontId="4" fillId="7" borderId="1" xfId="0" applyFont="1" applyFill="1" applyBorder="1" applyAlignment="1">
      <alignment horizontal="left" vertical="center"/>
    </xf>
    <xf numFmtId="0" fontId="4" fillId="7" borderId="1" xfId="0" applyNumberFormat="1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/>
    </xf>
    <xf numFmtId="1" fontId="4" fillId="7" borderId="1" xfId="0" applyNumberFormat="1" applyFont="1" applyFill="1" applyBorder="1" applyAlignment="1">
      <alignment horizontal="center" vertical="center"/>
    </xf>
    <xf numFmtId="164" fontId="4" fillId="7" borderId="1" xfId="0" applyNumberFormat="1" applyFont="1" applyFill="1" applyBorder="1" applyAlignment="1">
      <alignment horizontal="center" vertical="center"/>
    </xf>
    <xf numFmtId="1" fontId="43" fillId="42" borderId="1" xfId="0" applyNumberFormat="1" applyFont="1" applyFill="1" applyBorder="1" applyAlignment="1">
      <alignment horizontal="center" vertical="center" wrapText="1"/>
    </xf>
    <xf numFmtId="1" fontId="4" fillId="42" borderId="1" xfId="0" applyNumberFormat="1" applyFont="1" applyFill="1" applyBorder="1" applyAlignment="1">
      <alignment horizontal="center" vertical="center"/>
    </xf>
    <xf numFmtId="9" fontId="43" fillId="7" borderId="1" xfId="0" applyNumberFormat="1" applyFont="1" applyFill="1" applyBorder="1" applyAlignment="1">
      <alignment horizontal="center" vertical="center"/>
    </xf>
    <xf numFmtId="1" fontId="74" fillId="27" borderId="1" xfId="0" applyNumberFormat="1" applyFont="1" applyFill="1" applyBorder="1" applyAlignment="1">
      <alignment horizontal="center" vertical="center" wrapText="1"/>
    </xf>
    <xf numFmtId="0" fontId="74" fillId="2" borderId="1" xfId="0" applyFont="1" applyFill="1" applyBorder="1" applyAlignment="1">
      <alignment horizontal="center" vertical="center" wrapText="1"/>
    </xf>
    <xf numFmtId="164" fontId="74" fillId="2" borderId="1" xfId="0" applyNumberFormat="1" applyFont="1" applyFill="1" applyBorder="1" applyAlignment="1">
      <alignment horizontal="center" vertical="center" wrapText="1"/>
    </xf>
    <xf numFmtId="1" fontId="74" fillId="2" borderId="1" xfId="0" applyNumberFormat="1" applyFont="1" applyFill="1" applyBorder="1" applyAlignment="1">
      <alignment horizontal="center" vertical="center" wrapText="1"/>
    </xf>
    <xf numFmtId="1" fontId="74" fillId="27" borderId="39" xfId="0" applyNumberFormat="1" applyFont="1" applyFill="1" applyBorder="1" applyAlignment="1">
      <alignment horizontal="center" vertical="center" wrapText="1"/>
    </xf>
    <xf numFmtId="1" fontId="43" fillId="42" borderId="39" xfId="0" applyNumberFormat="1" applyFont="1" applyFill="1" applyBorder="1" applyAlignment="1">
      <alignment horizontal="center" vertical="center" wrapText="1"/>
    </xf>
    <xf numFmtId="164" fontId="43" fillId="7" borderId="39" xfId="0" applyNumberFormat="1" applyFont="1" applyFill="1" applyBorder="1" applyAlignment="1">
      <alignment horizontal="center" vertical="center" wrapText="1"/>
    </xf>
    <xf numFmtId="9" fontId="43" fillId="7" borderId="39" xfId="0" applyNumberFormat="1" applyFont="1" applyFill="1" applyBorder="1" applyAlignment="1">
      <alignment horizontal="center" vertical="center" wrapText="1"/>
    </xf>
    <xf numFmtId="0" fontId="74" fillId="2" borderId="39" xfId="0" applyFont="1" applyFill="1" applyBorder="1" applyAlignment="1">
      <alignment horizontal="center" vertical="center" wrapText="1"/>
    </xf>
    <xf numFmtId="164" fontId="74" fillId="2" borderId="39" xfId="0" applyNumberFormat="1" applyFont="1" applyFill="1" applyBorder="1" applyAlignment="1">
      <alignment horizontal="center" vertical="center" wrapText="1"/>
    </xf>
    <xf numFmtId="1" fontId="74" fillId="2" borderId="39" xfId="0" applyNumberFormat="1" applyFont="1" applyFill="1" applyBorder="1" applyAlignment="1">
      <alignment horizontal="center" vertical="center" wrapText="1"/>
    </xf>
    <xf numFmtId="0" fontId="75" fillId="7" borderId="1" xfId="0" applyFont="1" applyFill="1" applyBorder="1" applyAlignment="1">
      <alignment horizontal="left" vertical="center"/>
    </xf>
    <xf numFmtId="0" fontId="75" fillId="7" borderId="1" xfId="0" applyNumberFormat="1" applyFont="1" applyFill="1" applyBorder="1" applyAlignment="1">
      <alignment horizontal="center" vertical="center"/>
    </xf>
    <xf numFmtId="0" fontId="75" fillId="7" borderId="1" xfId="0" applyFont="1" applyFill="1" applyBorder="1" applyAlignment="1">
      <alignment horizontal="center" vertical="center"/>
    </xf>
    <xf numFmtId="1" fontId="75" fillId="7" borderId="1" xfId="0" applyNumberFormat="1" applyFont="1" applyFill="1" applyBorder="1" applyAlignment="1">
      <alignment horizontal="center" vertical="center"/>
    </xf>
    <xf numFmtId="1" fontId="75" fillId="42" borderId="1" xfId="0" applyNumberFormat="1" applyFont="1" applyFill="1" applyBorder="1" applyAlignment="1">
      <alignment horizontal="center" vertical="center"/>
    </xf>
    <xf numFmtId="164" fontId="8" fillId="7" borderId="1" xfId="0" applyNumberFormat="1" applyFont="1" applyFill="1" applyBorder="1" applyAlignment="1">
      <alignment horizontal="center" vertical="center"/>
    </xf>
    <xf numFmtId="9" fontId="8" fillId="7" borderId="1" xfId="0" applyNumberFormat="1" applyFont="1" applyFill="1" applyBorder="1" applyAlignment="1">
      <alignment horizontal="center" vertical="center"/>
    </xf>
    <xf numFmtId="164" fontId="75" fillId="7" borderId="1" xfId="0" applyNumberFormat="1" applyFont="1" applyFill="1" applyBorder="1" applyAlignment="1">
      <alignment horizontal="center" vertical="center"/>
    </xf>
    <xf numFmtId="1" fontId="34" fillId="0" borderId="0" xfId="0" applyNumberFormat="1" applyFont="1"/>
    <xf numFmtId="164" fontId="34" fillId="0" borderId="0" xfId="0" applyNumberFormat="1" applyFont="1"/>
    <xf numFmtId="9" fontId="34" fillId="0" borderId="0" xfId="0" applyNumberFormat="1" applyFont="1"/>
    <xf numFmtId="0" fontId="76" fillId="7" borderId="1" xfId="0" applyFont="1" applyFill="1" applyBorder="1" applyAlignment="1">
      <alignment horizontal="left" vertical="center"/>
    </xf>
    <xf numFmtId="0" fontId="8" fillId="7" borderId="1" xfId="0" applyNumberFormat="1" applyFont="1" applyFill="1" applyBorder="1" applyAlignment="1">
      <alignment horizontal="center" vertical="center"/>
    </xf>
    <xf numFmtId="0" fontId="8" fillId="7" borderId="1" xfId="0" applyFont="1" applyFill="1" applyBorder="1" applyAlignment="1">
      <alignment horizontal="center" vertical="center"/>
    </xf>
    <xf numFmtId="1" fontId="8" fillId="7" borderId="1" xfId="0" applyNumberFormat="1" applyFont="1" applyFill="1" applyBorder="1" applyAlignment="1">
      <alignment horizontal="center" vertical="center"/>
    </xf>
    <xf numFmtId="1" fontId="8" fillId="42" borderId="1" xfId="0" applyNumberFormat="1" applyFont="1" applyFill="1" applyBorder="1" applyAlignment="1">
      <alignment horizontal="center" vertical="center"/>
    </xf>
    <xf numFmtId="0" fontId="30" fillId="0" borderId="1" xfId="0" applyFont="1" applyBorder="1" applyAlignment="1">
      <alignment horizontal="center" vertical="center" wrapText="1"/>
    </xf>
    <xf numFmtId="0" fontId="30" fillId="0" borderId="1" xfId="0" applyNumberFormat="1" applyFont="1" applyBorder="1" applyAlignment="1">
      <alignment horizontal="center" vertical="center" wrapText="1"/>
    </xf>
    <xf numFmtId="0" fontId="78" fillId="27" borderId="1" xfId="0" applyFont="1" applyFill="1" applyBorder="1" applyAlignment="1">
      <alignment horizontal="center" vertical="center" wrapText="1"/>
    </xf>
    <xf numFmtId="0" fontId="78" fillId="27" borderId="1" xfId="0" applyNumberFormat="1" applyFont="1" applyFill="1" applyBorder="1" applyAlignment="1">
      <alignment horizontal="center" vertical="center" wrapText="1"/>
    </xf>
    <xf numFmtId="0" fontId="78" fillId="2" borderId="1" xfId="0" applyFont="1" applyFill="1" applyBorder="1" applyAlignment="1">
      <alignment horizontal="center" vertical="center" wrapText="1"/>
    </xf>
    <xf numFmtId="0" fontId="78" fillId="2" borderId="1" xfId="0" applyNumberFormat="1" applyFont="1" applyFill="1" applyBorder="1" applyAlignment="1">
      <alignment horizontal="center" vertical="center" wrapText="1"/>
    </xf>
    <xf numFmtId="0" fontId="30" fillId="40" borderId="1" xfId="0" applyNumberFormat="1" applyFont="1" applyFill="1" applyBorder="1" applyAlignment="1">
      <alignment horizontal="center" vertical="center" wrapText="1"/>
    </xf>
    <xf numFmtId="0" fontId="30" fillId="44" borderId="1" xfId="0" applyNumberFormat="1" applyFont="1" applyFill="1" applyBorder="1" applyAlignment="1">
      <alignment horizontal="center" vertical="center" wrapText="1"/>
    </xf>
    <xf numFmtId="0" fontId="30" fillId="0" borderId="0" xfId="0" applyFont="1" applyAlignment="1">
      <alignment vertical="center"/>
    </xf>
    <xf numFmtId="9" fontId="0" fillId="0" borderId="0" xfId="3" applyFont="1"/>
    <xf numFmtId="0" fontId="4" fillId="0" borderId="1" xfId="0" applyFont="1" applyBorder="1" applyAlignment="1">
      <alignment horizontal="left"/>
    </xf>
    <xf numFmtId="0" fontId="4" fillId="0" borderId="1" xfId="0" applyNumberFormat="1" applyFont="1" applyBorder="1" applyAlignment="1">
      <alignment horizontal="center" vertical="center" wrapText="1"/>
    </xf>
    <xf numFmtId="0" fontId="43" fillId="0" borderId="1" xfId="0" pivotButton="1" applyFont="1" applyBorder="1"/>
    <xf numFmtId="0" fontId="43" fillId="0" borderId="1" xfId="0" applyNumberFormat="1" applyFont="1" applyBorder="1" applyAlignment="1">
      <alignment horizontal="center" vertical="center" wrapText="1"/>
    </xf>
    <xf numFmtId="0" fontId="74" fillId="2" borderId="1" xfId="0" applyNumberFormat="1" applyFont="1" applyFill="1" applyBorder="1" applyAlignment="1">
      <alignment horizontal="center" vertical="center" wrapText="1"/>
    </xf>
    <xf numFmtId="0" fontId="74" fillId="27" borderId="1" xfId="0" applyNumberFormat="1" applyFont="1" applyFill="1" applyBorder="1" applyAlignment="1">
      <alignment horizontal="center" vertical="center" wrapText="1"/>
    </xf>
    <xf numFmtId="0" fontId="74" fillId="45" borderId="1" xfId="0" applyNumberFormat="1" applyFont="1" applyFill="1" applyBorder="1" applyAlignment="1">
      <alignment horizontal="center" vertical="center" wrapText="1"/>
    </xf>
    <xf numFmtId="0" fontId="4" fillId="7" borderId="1" xfId="0" applyFont="1" applyFill="1" applyBorder="1" applyAlignment="1">
      <alignment horizontal="left"/>
    </xf>
    <xf numFmtId="0" fontId="43" fillId="0" borderId="1" xfId="0" applyFont="1" applyBorder="1" applyAlignment="1">
      <alignment horizontal="center" vertical="center" wrapText="1"/>
    </xf>
    <xf numFmtId="0" fontId="74" fillId="27" borderId="1" xfId="0" applyFont="1" applyFill="1" applyBorder="1" applyAlignment="1">
      <alignment horizontal="center" vertical="center" wrapText="1"/>
    </xf>
    <xf numFmtId="0" fontId="74" fillId="45" borderId="1" xfId="0" applyFont="1" applyFill="1" applyBorder="1" applyAlignment="1">
      <alignment horizontal="center" vertical="center" wrapText="1"/>
    </xf>
    <xf numFmtId="0" fontId="43" fillId="7" borderId="1" xfId="0" applyFont="1" applyFill="1" applyBorder="1" applyAlignment="1">
      <alignment horizontal="left"/>
    </xf>
    <xf numFmtId="9" fontId="4" fillId="7" borderId="1" xfId="3" applyFont="1" applyFill="1" applyBorder="1" applyAlignment="1">
      <alignment horizontal="center" vertical="center" wrapText="1"/>
    </xf>
    <xf numFmtId="9" fontId="43" fillId="7" borderId="1" xfId="3" applyFont="1" applyFill="1" applyBorder="1" applyAlignment="1">
      <alignment horizontal="center" vertical="center" wrapText="1"/>
    </xf>
    <xf numFmtId="1" fontId="4" fillId="7" borderId="1" xfId="0" applyNumberFormat="1" applyFont="1" applyFill="1" applyBorder="1" applyAlignment="1">
      <alignment horizontal="center" vertical="center" wrapText="1"/>
    </xf>
    <xf numFmtId="1" fontId="74" fillId="45" borderId="1" xfId="0" applyNumberFormat="1" applyFont="1" applyFill="1" applyBorder="1" applyAlignment="1">
      <alignment horizontal="center" vertical="center" wrapText="1"/>
    </xf>
    <xf numFmtId="0" fontId="67" fillId="7" borderId="1" xfId="0" applyFont="1" applyFill="1" applyBorder="1" applyAlignment="1">
      <alignment horizontal="center" vertical="center"/>
    </xf>
    <xf numFmtId="0" fontId="67" fillId="7" borderId="1" xfId="0" applyNumberFormat="1" applyFont="1" applyFill="1" applyBorder="1" applyAlignment="1">
      <alignment horizontal="center" vertical="center"/>
    </xf>
    <xf numFmtId="1" fontId="67" fillId="7" borderId="1" xfId="0" applyNumberFormat="1" applyFont="1" applyFill="1" applyBorder="1" applyAlignment="1">
      <alignment horizontal="center" vertical="center"/>
    </xf>
    <xf numFmtId="164" fontId="67" fillId="7" borderId="1" xfId="0" applyNumberFormat="1" applyFont="1" applyFill="1" applyBorder="1" applyAlignment="1">
      <alignment horizontal="center" vertical="center"/>
    </xf>
    <xf numFmtId="0" fontId="67" fillId="7" borderId="1" xfId="0" applyFont="1" applyFill="1" applyBorder="1" applyAlignment="1">
      <alignment horizontal="left" vertical="center"/>
    </xf>
    <xf numFmtId="0" fontId="68" fillId="7" borderId="1" xfId="0" applyFont="1" applyFill="1" applyBorder="1" applyAlignment="1">
      <alignment horizontal="center" vertical="center"/>
    </xf>
    <xf numFmtId="9" fontId="68" fillId="7" borderId="1" xfId="0" applyNumberFormat="1" applyFont="1" applyFill="1" applyBorder="1" applyAlignment="1">
      <alignment horizontal="center" vertical="center"/>
    </xf>
    <xf numFmtId="0" fontId="68" fillId="7" borderId="1" xfId="0" applyFont="1" applyFill="1" applyBorder="1" applyAlignment="1">
      <alignment horizontal="center" vertical="center" wrapText="1"/>
    </xf>
    <xf numFmtId="9" fontId="68" fillId="7" borderId="1" xfId="0" applyNumberFormat="1" applyFont="1" applyFill="1" applyBorder="1" applyAlignment="1">
      <alignment horizontal="center" vertical="center" wrapText="1"/>
    </xf>
    <xf numFmtId="164" fontId="68" fillId="7" borderId="1" xfId="0" applyNumberFormat="1" applyFont="1" applyFill="1" applyBorder="1" applyAlignment="1">
      <alignment horizontal="center" vertical="center"/>
    </xf>
    <xf numFmtId="0" fontId="68" fillId="7" borderId="1" xfId="0" applyNumberFormat="1" applyFont="1" applyFill="1" applyBorder="1" applyAlignment="1">
      <alignment horizontal="center" vertical="center"/>
    </xf>
    <xf numFmtId="1" fontId="68" fillId="7" borderId="1" xfId="0" applyNumberFormat="1" applyFont="1" applyFill="1" applyBorder="1" applyAlignment="1">
      <alignment horizontal="center" vertical="center"/>
    </xf>
    <xf numFmtId="0" fontId="67" fillId="46" borderId="1" xfId="0" applyFont="1" applyFill="1" applyBorder="1" applyAlignment="1">
      <alignment horizontal="left" vertical="center"/>
    </xf>
    <xf numFmtId="0" fontId="67" fillId="46" borderId="1" xfId="0" applyNumberFormat="1" applyFont="1" applyFill="1" applyBorder="1" applyAlignment="1">
      <alignment horizontal="center" vertical="center"/>
    </xf>
    <xf numFmtId="0" fontId="67" fillId="46" borderId="1" xfId="0" applyFont="1" applyFill="1" applyBorder="1" applyAlignment="1">
      <alignment horizontal="center" vertical="center"/>
    </xf>
    <xf numFmtId="1" fontId="67" fillId="46" borderId="1" xfId="0" applyNumberFormat="1" applyFont="1" applyFill="1" applyBorder="1" applyAlignment="1">
      <alignment horizontal="center" vertical="center"/>
    </xf>
    <xf numFmtId="164" fontId="68" fillId="46" borderId="1" xfId="0" applyNumberFormat="1" applyFont="1" applyFill="1" applyBorder="1" applyAlignment="1">
      <alignment horizontal="center" vertical="center"/>
    </xf>
    <xf numFmtId="9" fontId="68" fillId="46" borderId="1" xfId="0" applyNumberFormat="1" applyFont="1" applyFill="1" applyBorder="1" applyAlignment="1">
      <alignment horizontal="center" vertical="center"/>
    </xf>
    <xf numFmtId="164" fontId="67" fillId="46" borderId="1" xfId="0" applyNumberFormat="1" applyFont="1" applyFill="1" applyBorder="1" applyAlignment="1">
      <alignment horizontal="center" vertical="center"/>
    </xf>
    <xf numFmtId="0" fontId="0" fillId="0" borderId="0" xfId="0" pivotButton="1" applyAlignment="1">
      <alignment horizontal="left"/>
    </xf>
    <xf numFmtId="164" fontId="0" fillId="0" borderId="0" xfId="3" applyNumberFormat="1" applyFont="1"/>
    <xf numFmtId="0" fontId="4" fillId="0" borderId="0" xfId="0" applyFont="1" applyAlignment="1">
      <alignment horizontal="left"/>
    </xf>
    <xf numFmtId="0" fontId="4" fillId="0" borderId="0" xfId="0" applyFont="1"/>
    <xf numFmtId="1" fontId="4" fillId="0" borderId="0" xfId="0" applyNumberFormat="1" applyFont="1"/>
    <xf numFmtId="164" fontId="4" fillId="0" borderId="0" xfId="3" applyNumberFormat="1" applyFont="1"/>
    <xf numFmtId="9" fontId="4" fillId="0" borderId="0" xfId="0" applyNumberFormat="1" applyFont="1"/>
    <xf numFmtId="164" fontId="4" fillId="0" borderId="0" xfId="0" applyNumberFormat="1" applyFont="1"/>
    <xf numFmtId="164" fontId="43" fillId="7" borderId="1" xfId="3" applyNumberFormat="1" applyFont="1" applyFill="1" applyBorder="1" applyAlignment="1">
      <alignment horizontal="center" vertical="center"/>
    </xf>
    <xf numFmtId="0" fontId="0" fillId="0" borderId="0" xfId="0" pivotButton="1" applyAlignment="1">
      <alignment vertical="center" wrapText="1"/>
    </xf>
    <xf numFmtId="0" fontId="0" fillId="0" borderId="0" xfId="0" applyAlignment="1">
      <alignment vertical="center" wrapText="1"/>
    </xf>
    <xf numFmtId="0" fontId="73" fillId="0" borderId="0" xfId="0" applyFont="1" applyAlignment="1">
      <alignment vertical="center" wrapText="1"/>
    </xf>
    <xf numFmtId="0" fontId="73" fillId="0" borderId="0" xfId="0" applyFont="1"/>
    <xf numFmtId="0" fontId="81" fillId="7" borderId="1" xfId="0" applyFont="1" applyFill="1" applyBorder="1" applyAlignment="1">
      <alignment horizontal="left" vertical="center" wrapText="1"/>
    </xf>
    <xf numFmtId="1" fontId="81" fillId="7" borderId="1" xfId="0" applyNumberFormat="1" applyFont="1" applyFill="1" applyBorder="1" applyAlignment="1">
      <alignment horizontal="center" vertical="center"/>
    </xf>
    <xf numFmtId="164" fontId="81" fillId="7" borderId="1" xfId="0" applyNumberFormat="1" applyFont="1" applyFill="1" applyBorder="1" applyAlignment="1">
      <alignment horizontal="center" vertical="center"/>
    </xf>
    <xf numFmtId="0" fontId="81" fillId="7" borderId="0" xfId="0" applyFont="1" applyFill="1" applyAlignment="1">
      <alignment horizontal="left" vertical="center" wrapText="1"/>
    </xf>
    <xf numFmtId="1" fontId="81" fillId="7" borderId="0" xfId="0" applyNumberFormat="1" applyFont="1" applyFill="1" applyAlignment="1">
      <alignment horizontal="center" vertical="center"/>
    </xf>
    <xf numFmtId="164" fontId="81" fillId="7" borderId="0" xfId="0" applyNumberFormat="1" applyFont="1" applyFill="1" applyAlignment="1">
      <alignment horizontal="center" vertical="center"/>
    </xf>
    <xf numFmtId="0" fontId="80" fillId="7" borderId="1" xfId="0" applyFont="1" applyFill="1" applyBorder="1" applyAlignment="1">
      <alignment horizontal="left" vertical="center" wrapText="1"/>
    </xf>
    <xf numFmtId="1" fontId="80" fillId="7" borderId="1" xfId="0" applyNumberFormat="1" applyFont="1" applyFill="1" applyBorder="1" applyAlignment="1">
      <alignment horizontal="center" vertical="center"/>
    </xf>
    <xf numFmtId="164" fontId="80" fillId="7" borderId="1" xfId="0" applyNumberFormat="1" applyFont="1" applyFill="1" applyBorder="1" applyAlignment="1">
      <alignment horizontal="center" vertical="center"/>
    </xf>
    <xf numFmtId="1" fontId="81" fillId="48" borderId="1" xfId="0" applyNumberFormat="1" applyFont="1" applyFill="1" applyBorder="1" applyAlignment="1">
      <alignment horizontal="center" vertical="center"/>
    </xf>
    <xf numFmtId="1" fontId="80" fillId="48" borderId="1" xfId="0" applyNumberFormat="1" applyFont="1" applyFill="1" applyBorder="1" applyAlignment="1">
      <alignment horizontal="center" vertical="center"/>
    </xf>
    <xf numFmtId="0" fontId="82" fillId="0" borderId="0" xfId="0" applyFont="1"/>
    <xf numFmtId="0" fontId="78" fillId="45" borderId="1" xfId="0" applyFont="1" applyFill="1" applyBorder="1" applyAlignment="1">
      <alignment horizontal="center" vertical="center" wrapText="1"/>
    </xf>
    <xf numFmtId="0" fontId="78" fillId="45" borderId="1" xfId="0" applyNumberFormat="1" applyFont="1" applyFill="1" applyBorder="1" applyAlignment="1">
      <alignment horizontal="center" vertical="center" wrapText="1"/>
    </xf>
    <xf numFmtId="0" fontId="79" fillId="43" borderId="1" xfId="0" applyFont="1" applyFill="1" applyBorder="1" applyAlignment="1">
      <alignment horizontal="center" vertical="center" wrapText="1"/>
    </xf>
    <xf numFmtId="0" fontId="79" fillId="40" borderId="1" xfId="0" applyNumberFormat="1" applyFont="1" applyFill="1" applyBorder="1" applyAlignment="1">
      <alignment horizontal="center" vertical="center" wrapText="1"/>
    </xf>
    <xf numFmtId="0" fontId="79" fillId="49" borderId="1" xfId="0" applyNumberFormat="1" applyFont="1" applyFill="1" applyBorder="1" applyAlignment="1">
      <alignment horizontal="center" vertical="center" wrapText="1"/>
    </xf>
    <xf numFmtId="0" fontId="79" fillId="0" borderId="1" xfId="0" applyNumberFormat="1" applyFont="1" applyBorder="1" applyAlignment="1">
      <alignment horizontal="center" vertical="center" wrapText="1"/>
    </xf>
    <xf numFmtId="0" fontId="79" fillId="43" borderId="1" xfId="0" applyNumberFormat="1" applyFont="1" applyFill="1" applyBorder="1" applyAlignment="1">
      <alignment horizontal="center" vertical="center" wrapText="1"/>
    </xf>
    <xf numFmtId="0" fontId="79" fillId="0" borderId="0" xfId="0" applyFont="1" applyAlignment="1">
      <alignment vertical="center"/>
    </xf>
    <xf numFmtId="0" fontId="81" fillId="50" borderId="1" xfId="0" applyFont="1" applyFill="1" applyBorder="1" applyAlignment="1">
      <alignment horizontal="left"/>
    </xf>
    <xf numFmtId="1" fontId="81" fillId="50" borderId="1" xfId="0" applyNumberFormat="1" applyFont="1" applyFill="1" applyBorder="1" applyAlignment="1">
      <alignment horizontal="center" vertical="center"/>
    </xf>
    <xf numFmtId="1" fontId="81" fillId="51" borderId="1" xfId="0" applyNumberFormat="1" applyFont="1" applyFill="1" applyBorder="1" applyAlignment="1">
      <alignment horizontal="center" vertical="center"/>
    </xf>
    <xf numFmtId="9" fontId="81" fillId="51" borderId="1" xfId="0" applyNumberFormat="1" applyFont="1" applyFill="1" applyBorder="1" applyAlignment="1">
      <alignment horizontal="center" vertical="center"/>
    </xf>
    <xf numFmtId="1" fontId="81" fillId="52" borderId="1" xfId="0" applyNumberFormat="1" applyFont="1" applyFill="1" applyBorder="1" applyAlignment="1">
      <alignment horizontal="center" vertical="center"/>
    </xf>
    <xf numFmtId="9" fontId="81" fillId="52" borderId="1" xfId="0" applyNumberFormat="1" applyFont="1" applyFill="1" applyBorder="1" applyAlignment="1">
      <alignment horizontal="center" vertical="center"/>
    </xf>
    <xf numFmtId="9" fontId="81" fillId="53" borderId="1" xfId="0" applyNumberFormat="1" applyFont="1" applyFill="1" applyBorder="1" applyAlignment="1">
      <alignment horizontal="center" vertical="center"/>
    </xf>
    <xf numFmtId="0" fontId="84" fillId="0" borderId="0" xfId="0" applyFont="1"/>
    <xf numFmtId="1" fontId="80" fillId="50" borderId="1" xfId="0" applyNumberFormat="1" applyFont="1" applyFill="1" applyBorder="1" applyAlignment="1">
      <alignment horizontal="center" vertical="center"/>
    </xf>
    <xf numFmtId="1" fontId="80" fillId="51" borderId="1" xfId="0" applyNumberFormat="1" applyFont="1" applyFill="1" applyBorder="1" applyAlignment="1">
      <alignment horizontal="center" vertical="center"/>
    </xf>
    <xf numFmtId="9" fontId="80" fillId="51" borderId="1" xfId="0" applyNumberFormat="1" applyFont="1" applyFill="1" applyBorder="1" applyAlignment="1">
      <alignment horizontal="center" vertical="center"/>
    </xf>
    <xf numFmtId="1" fontId="80" fillId="52" borderId="1" xfId="0" applyNumberFormat="1" applyFont="1" applyFill="1" applyBorder="1" applyAlignment="1">
      <alignment horizontal="center" vertical="center"/>
    </xf>
    <xf numFmtId="9" fontId="80" fillId="52" borderId="1" xfId="0" applyNumberFormat="1" applyFont="1" applyFill="1" applyBorder="1" applyAlignment="1">
      <alignment horizontal="center" vertical="center"/>
    </xf>
    <xf numFmtId="9" fontId="80" fillId="53" borderId="1" xfId="0" applyNumberFormat="1" applyFont="1" applyFill="1" applyBorder="1" applyAlignment="1">
      <alignment horizontal="center" vertical="center"/>
    </xf>
    <xf numFmtId="0" fontId="43" fillId="0" borderId="1" xfId="0" pivotButton="1" applyFont="1" applyBorder="1" applyAlignment="1">
      <alignment horizontal="center" vertical="center"/>
    </xf>
    <xf numFmtId="0" fontId="43" fillId="0" borderId="1" xfId="0" applyFont="1" applyBorder="1" applyAlignment="1">
      <alignment horizontal="center" vertical="center"/>
    </xf>
    <xf numFmtId="0" fontId="80" fillId="7" borderId="1" xfId="0" applyFont="1" applyFill="1" applyBorder="1" applyAlignment="1">
      <alignment horizontal="center" vertical="center" wrapText="1"/>
    </xf>
    <xf numFmtId="0" fontId="80" fillId="7" borderId="39" xfId="0" applyFont="1" applyFill="1" applyBorder="1" applyAlignment="1">
      <alignment horizontal="center" vertical="center" wrapText="1"/>
    </xf>
    <xf numFmtId="0" fontId="80" fillId="48" borderId="39" xfId="0" applyFont="1" applyFill="1" applyBorder="1" applyAlignment="1">
      <alignment horizontal="center" vertical="center" wrapText="1"/>
    </xf>
    <xf numFmtId="0" fontId="80" fillId="50" borderId="1" xfId="0" applyFont="1" applyFill="1" applyBorder="1" applyAlignment="1">
      <alignment horizontal="center" vertical="center" wrapText="1"/>
    </xf>
    <xf numFmtId="0" fontId="80" fillId="51" borderId="1" xfId="0" applyFont="1" applyFill="1" applyBorder="1" applyAlignment="1">
      <alignment horizontal="center" vertical="center" wrapText="1"/>
    </xf>
    <xf numFmtId="0" fontId="80" fillId="52" borderId="1" xfId="0" applyFont="1" applyFill="1" applyBorder="1" applyAlignment="1">
      <alignment horizontal="center" vertical="center" wrapText="1"/>
    </xf>
    <xf numFmtId="0" fontId="80" fillId="53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16" fillId="19" borderId="12" xfId="0" applyFont="1" applyFill="1" applyBorder="1" applyAlignment="1">
      <alignment horizontal="center"/>
    </xf>
    <xf numFmtId="0" fontId="16" fillId="19" borderId="13" xfId="0" applyFont="1" applyFill="1" applyBorder="1" applyAlignment="1">
      <alignment horizontal="center"/>
    </xf>
    <xf numFmtId="0" fontId="13" fillId="17" borderId="10" xfId="0" applyFont="1" applyFill="1" applyBorder="1" applyAlignment="1">
      <alignment horizontal="center"/>
    </xf>
    <xf numFmtId="1" fontId="10" fillId="11" borderId="2" xfId="1" applyNumberFormat="1" applyFont="1" applyFill="1" applyBorder="1" applyAlignment="1">
      <alignment horizontal="center"/>
    </xf>
    <xf numFmtId="1" fontId="10" fillId="11" borderId="3" xfId="1" applyNumberFormat="1" applyFont="1" applyFill="1" applyBorder="1" applyAlignment="1">
      <alignment horizontal="center"/>
    </xf>
    <xf numFmtId="1" fontId="10" fillId="11" borderId="4" xfId="1" applyNumberFormat="1" applyFont="1" applyFill="1" applyBorder="1" applyAlignment="1">
      <alignment horizontal="center"/>
    </xf>
    <xf numFmtId="1" fontId="10" fillId="12" borderId="2" xfId="1" applyNumberFormat="1" applyFont="1" applyFill="1" applyBorder="1" applyAlignment="1">
      <alignment horizontal="center"/>
    </xf>
    <xf numFmtId="1" fontId="10" fillId="12" borderId="3" xfId="1" applyNumberFormat="1" applyFont="1" applyFill="1" applyBorder="1" applyAlignment="1">
      <alignment horizontal="center"/>
    </xf>
    <xf numFmtId="1" fontId="10" fillId="12" borderId="4" xfId="1" applyNumberFormat="1" applyFont="1" applyFill="1" applyBorder="1" applyAlignment="1">
      <alignment horizontal="center"/>
    </xf>
    <xf numFmtId="0" fontId="33" fillId="2" borderId="21" xfId="0" applyFont="1" applyFill="1" applyBorder="1" applyAlignment="1">
      <alignment horizontal="center" vertical="center"/>
    </xf>
    <xf numFmtId="0" fontId="33" fillId="2" borderId="3" xfId="0" applyFont="1" applyFill="1" applyBorder="1" applyAlignment="1">
      <alignment horizontal="center" vertical="center"/>
    </xf>
    <xf numFmtId="0" fontId="33" fillId="2" borderId="22" xfId="0" applyFont="1" applyFill="1" applyBorder="1" applyAlignment="1">
      <alignment horizontal="center" vertical="center"/>
    </xf>
    <xf numFmtId="0" fontId="19" fillId="18" borderId="33" xfId="2" applyFont="1" applyFill="1" applyBorder="1" applyAlignment="1">
      <alignment horizontal="center" vertical="center"/>
    </xf>
    <xf numFmtId="0" fontId="19" fillId="18" borderId="34" xfId="2" applyFont="1" applyFill="1" applyBorder="1" applyAlignment="1">
      <alignment horizontal="center" vertical="center"/>
    </xf>
    <xf numFmtId="0" fontId="72" fillId="7" borderId="1" xfId="0" applyFont="1" applyFill="1" applyBorder="1" applyAlignment="1">
      <alignment horizontal="center" vertical="center"/>
    </xf>
    <xf numFmtId="0" fontId="72" fillId="0" borderId="1" xfId="0" applyFont="1" applyBorder="1" applyAlignment="1">
      <alignment horizontal="center" vertical="center"/>
    </xf>
    <xf numFmtId="1" fontId="42" fillId="7" borderId="1" xfId="0" applyNumberFormat="1" applyFont="1" applyFill="1" applyBorder="1" applyAlignment="1">
      <alignment horizontal="center" vertical="center"/>
    </xf>
    <xf numFmtId="1" fontId="42" fillId="7" borderId="31" xfId="0" applyNumberFormat="1" applyFont="1" applyFill="1" applyBorder="1" applyAlignment="1">
      <alignment horizontal="center" vertical="center"/>
    </xf>
    <xf numFmtId="0" fontId="42" fillId="7" borderId="1" xfId="0" applyFont="1" applyFill="1" applyBorder="1" applyAlignment="1">
      <alignment horizontal="center"/>
    </xf>
    <xf numFmtId="0" fontId="77" fillId="27" borderId="1" xfId="0" applyFont="1" applyFill="1" applyBorder="1" applyAlignment="1">
      <alignment horizontal="center" vertical="center" textRotation="90" wrapText="1"/>
    </xf>
    <xf numFmtId="0" fontId="77" fillId="2" borderId="1" xfId="0" applyFont="1" applyFill="1" applyBorder="1" applyAlignment="1">
      <alignment horizontal="center" vertical="center" wrapText="1"/>
    </xf>
    <xf numFmtId="0" fontId="72" fillId="7" borderId="31" xfId="0" applyFont="1" applyFill="1" applyBorder="1" applyAlignment="1">
      <alignment horizontal="center" vertical="center"/>
    </xf>
    <xf numFmtId="0" fontId="72" fillId="7" borderId="32" xfId="0" applyFont="1" applyFill="1" applyBorder="1" applyAlignment="1">
      <alignment horizontal="center" vertical="center"/>
    </xf>
    <xf numFmtId="0" fontId="72" fillId="7" borderId="38" xfId="0" applyFont="1" applyFill="1" applyBorder="1" applyAlignment="1">
      <alignment horizontal="center" vertical="center"/>
    </xf>
    <xf numFmtId="0" fontId="72" fillId="0" borderId="31" xfId="0" applyFont="1" applyBorder="1" applyAlignment="1">
      <alignment horizontal="center" vertical="center"/>
    </xf>
    <xf numFmtId="0" fontId="72" fillId="0" borderId="32" xfId="0" applyFont="1" applyBorder="1" applyAlignment="1">
      <alignment horizontal="center" vertical="center"/>
    </xf>
    <xf numFmtId="0" fontId="72" fillId="0" borderId="38" xfId="0" applyFont="1" applyBorder="1" applyAlignment="1">
      <alignment horizontal="center" vertical="center"/>
    </xf>
    <xf numFmtId="0" fontId="79" fillId="47" borderId="1" xfId="0" applyFont="1" applyFill="1" applyBorder="1" applyAlignment="1">
      <alignment horizontal="center" vertical="center"/>
    </xf>
    <xf numFmtId="0" fontId="79" fillId="47" borderId="31" xfId="0" applyFont="1" applyFill="1" applyBorder="1" applyAlignment="1">
      <alignment horizontal="center" vertical="center"/>
    </xf>
    <xf numFmtId="0" fontId="79" fillId="48" borderId="1" xfId="0" applyFont="1" applyFill="1" applyBorder="1" applyAlignment="1">
      <alignment horizontal="center" vertical="center"/>
    </xf>
    <xf numFmtId="0" fontId="77" fillId="45" borderId="1" xfId="0" applyFont="1" applyFill="1" applyBorder="1" applyAlignment="1">
      <alignment horizontal="center" vertical="center" textRotation="90" wrapText="1"/>
    </xf>
    <xf numFmtId="0" fontId="83" fillId="43" borderId="1" xfId="0" applyFont="1" applyFill="1" applyBorder="1" applyAlignment="1">
      <alignment horizontal="center" vertical="center" wrapText="1"/>
    </xf>
    <xf numFmtId="0" fontId="45" fillId="39" borderId="25" xfId="0" applyFont="1" applyFill="1" applyBorder="1" applyAlignment="1">
      <alignment horizontal="center" vertical="center" wrapText="1"/>
    </xf>
    <xf numFmtId="0" fontId="45" fillId="39" borderId="26" xfId="0" applyFont="1" applyFill="1" applyBorder="1" applyAlignment="1">
      <alignment horizontal="center" vertical="center" wrapText="1"/>
    </xf>
    <xf numFmtId="0" fontId="45" fillId="39" borderId="27" xfId="0" applyFont="1" applyFill="1" applyBorder="1" applyAlignment="1">
      <alignment horizontal="center" vertical="center" wrapText="1"/>
    </xf>
    <xf numFmtId="0" fontId="45" fillId="39" borderId="24" xfId="0" applyFont="1" applyFill="1" applyBorder="1" applyAlignment="1">
      <alignment horizontal="center" vertical="center" wrapText="1"/>
    </xf>
    <xf numFmtId="0" fontId="45" fillId="39" borderId="0" xfId="0" applyFont="1" applyFill="1" applyBorder="1" applyAlignment="1">
      <alignment horizontal="center" vertical="center" wrapText="1"/>
    </xf>
    <xf numFmtId="0" fontId="45" fillId="39" borderId="19" xfId="0" applyFont="1" applyFill="1" applyBorder="1" applyAlignment="1">
      <alignment horizontal="center" vertical="center" wrapText="1"/>
    </xf>
    <xf numFmtId="0" fontId="45" fillId="39" borderId="12" xfId="0" applyFont="1" applyFill="1" applyBorder="1" applyAlignment="1">
      <alignment horizontal="center" vertical="center" wrapText="1"/>
    </xf>
    <xf numFmtId="0" fontId="45" fillId="39" borderId="13" xfId="0" applyFont="1" applyFill="1" applyBorder="1" applyAlignment="1">
      <alignment horizontal="center" vertical="center" wrapText="1"/>
    </xf>
    <xf numFmtId="0" fontId="45" fillId="39" borderId="28" xfId="0" applyFont="1" applyFill="1" applyBorder="1" applyAlignment="1">
      <alignment horizontal="center" vertical="center" wrapText="1"/>
    </xf>
    <xf numFmtId="0" fontId="60" fillId="30" borderId="13" xfId="0" applyFont="1" applyFill="1" applyBorder="1" applyAlignment="1">
      <alignment horizontal="center"/>
    </xf>
    <xf numFmtId="0" fontId="57" fillId="30" borderId="18" xfId="0" applyFont="1" applyFill="1" applyBorder="1" applyAlignment="1">
      <alignment horizontal="center" vertical="center"/>
    </xf>
    <xf numFmtId="0" fontId="58" fillId="30" borderId="18" xfId="0" applyFont="1" applyFill="1" applyBorder="1" applyAlignment="1">
      <alignment horizontal="center" vertical="center"/>
    </xf>
    <xf numFmtId="0" fontId="61" fillId="7" borderId="5" xfId="0" applyFont="1" applyFill="1" applyBorder="1" applyAlignment="1">
      <alignment horizontal="left" vertical="top" wrapText="1"/>
    </xf>
    <xf numFmtId="0" fontId="61" fillId="7" borderId="0" xfId="0" applyFont="1" applyFill="1" applyBorder="1" applyAlignment="1">
      <alignment horizontal="left" vertical="top" wrapText="1"/>
    </xf>
    <xf numFmtId="0" fontId="61" fillId="7" borderId="6" xfId="0" applyFont="1" applyFill="1" applyBorder="1" applyAlignment="1">
      <alignment horizontal="left" vertical="top" wrapText="1"/>
    </xf>
    <xf numFmtId="0" fontId="61" fillId="7" borderId="7" xfId="0" applyFont="1" applyFill="1" applyBorder="1" applyAlignment="1">
      <alignment horizontal="left" vertical="top" wrapText="1"/>
    </xf>
    <xf numFmtId="0" fontId="61" fillId="7" borderId="18" xfId="0" applyFont="1" applyFill="1" applyBorder="1" applyAlignment="1">
      <alignment horizontal="left" vertical="top" wrapText="1"/>
    </xf>
    <xf numFmtId="0" fontId="61" fillId="7" borderId="8" xfId="0" applyFont="1" applyFill="1" applyBorder="1" applyAlignment="1">
      <alignment horizontal="left" vertical="top" wrapText="1"/>
    </xf>
    <xf numFmtId="0" fontId="1" fillId="5" borderId="0" xfId="0" applyFont="1" applyFill="1" applyAlignment="1">
      <alignment horizontal="center"/>
    </xf>
  </cellXfs>
  <cellStyles count="6">
    <cellStyle name="Comma 2" xfId="1"/>
    <cellStyle name="Comma 3" xfId="4"/>
    <cellStyle name="Normal" xfId="0" builtinId="0"/>
    <cellStyle name="Normal 2" xfId="2"/>
    <cellStyle name="Normal 3" xfId="5"/>
    <cellStyle name="Percent" xfId="3" builtinId="5"/>
  </cellStyles>
  <dxfs count="16">
    <dxf>
      <fill>
        <patternFill>
          <fgColor indexed="64"/>
          <bgColor rgb="FFFFFF00"/>
        </patternFill>
      </fill>
    </dxf>
    <dxf>
      <fill>
        <patternFill>
          <fgColor indexed="64"/>
          <bgColor rgb="FF00FF00"/>
        </patternFill>
      </fill>
    </dxf>
    <dxf>
      <fill>
        <patternFill>
          <fgColor indexed="64"/>
          <bgColor rgb="FFFFFF00"/>
        </patternFill>
      </fill>
    </dxf>
    <dxf>
      <fill>
        <patternFill>
          <fgColor indexed="64"/>
          <bgColor rgb="FF00FF00"/>
        </patternFill>
      </fill>
    </dxf>
    <dxf>
      <fill>
        <patternFill>
          <fgColor indexed="64"/>
          <bgColor rgb="FFFFFF00"/>
        </patternFill>
      </fill>
    </dxf>
    <dxf>
      <fill>
        <patternFill>
          <fgColor indexed="64"/>
          <bgColor rgb="FF00FF00"/>
        </patternFill>
      </fill>
    </dxf>
    <dxf>
      <fill>
        <patternFill>
          <fgColor indexed="64"/>
          <bgColor rgb="FFFFFF00"/>
        </patternFill>
      </fill>
    </dxf>
    <dxf>
      <fill>
        <patternFill>
          <fgColor indexed="64"/>
          <bgColor rgb="FF00FF00"/>
        </patternFill>
      </fill>
    </dxf>
    <dxf>
      <fill>
        <patternFill>
          <fgColor indexed="64"/>
          <bgColor rgb="FFFFFF00"/>
        </patternFill>
      </fill>
    </dxf>
    <dxf>
      <fill>
        <patternFill>
          <fgColor indexed="64"/>
          <bgColor rgb="FF00FF00"/>
        </patternFill>
      </fill>
    </dxf>
    <dxf>
      <fill>
        <patternFill>
          <fgColor indexed="64"/>
          <bgColor rgb="FFFFFF00"/>
        </patternFill>
      </fill>
    </dxf>
    <dxf>
      <fill>
        <patternFill>
          <fgColor indexed="64"/>
          <bgColor rgb="FF00FF00"/>
        </patternFill>
      </fill>
    </dxf>
    <dxf>
      <fill>
        <patternFill>
          <fgColor indexed="64"/>
          <bgColor rgb="FFFFFF00"/>
        </patternFill>
      </fill>
    </dxf>
    <dxf>
      <fill>
        <patternFill>
          <fgColor indexed="64"/>
          <bgColor rgb="FF00FF00"/>
        </patternFill>
      </fill>
    </dxf>
    <dxf>
      <fill>
        <patternFill>
          <fgColor indexed="64"/>
          <bgColor rgb="FFFFFF00"/>
        </patternFill>
      </fill>
    </dxf>
    <dxf>
      <fill>
        <patternFill>
          <fgColor indexed="64"/>
          <bgColor rgb="FF00FF00"/>
        </patternFill>
      </fill>
    </dxf>
  </dxfs>
  <tableStyles count="0" defaultTableStyle="TableStyleMedium2" defaultPivotStyle="PivotStyleLight16"/>
  <colors>
    <mruColors>
      <color rgb="FFFF7128"/>
      <color rgb="FFFFFF66"/>
      <color rgb="FF000000"/>
      <color rgb="FFED2C67"/>
      <color rgb="FFB2B935"/>
      <color rgb="FFF2A800"/>
      <color rgb="FF00A8C8"/>
      <color rgb="FFCC00CC"/>
      <color rgb="FF66FFFF"/>
      <color rgb="FF66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pivotCacheDefinition" Target="pivotCache/pivotCacheDefinition1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'S44 Lic Utz'!$D$2</c:f>
              <c:strCache>
                <c:ptCount val="1"/>
                <c:pt idx="0">
                  <c:v>System 44 Enrollment</c:v>
                </c:pt>
              </c:strCache>
            </c:strRef>
          </c:tx>
          <c:spPr>
            <a:solidFill>
              <a:srgbClr val="00A8C8"/>
            </a:solidFill>
            <a:ln>
              <a:solidFill>
                <a:sysClr val="windowText" lastClr="000000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3"/>
              </a:solidFill>
              <a:ln>
                <a:solidFill>
                  <a:sysClr val="windowText" lastClr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53E-4563-A682-DFE55FC29D81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solidFill>
                  <a:sysClr val="windowText" lastClr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53E-4563-A682-DFE55FC29D81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053E-4563-A682-DFE55FC29D81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>
                    <a:defRPr sz="2000" b="1">
                      <a:solidFill>
                        <a:sysClr val="windowText" lastClr="000000"/>
                      </a:solidFill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053E-4563-A682-DFE55FC29D81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>
                    <a:defRPr sz="2000" b="1">
                      <a:solidFill>
                        <a:sysClr val="windowText" lastClr="000000"/>
                      </a:solidFill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053E-4563-A682-DFE55FC29D81}"/>
                </c:ext>
              </c:extLst>
            </c:dLbl>
            <c:dLbl>
              <c:idx val="2"/>
              <c:spPr/>
              <c:txPr>
                <a:bodyPr/>
                <a:lstStyle/>
                <a:p>
                  <a:pPr>
                    <a:defRPr sz="2000" b="1">
                      <a:solidFill>
                        <a:schemeClr val="bg1"/>
                      </a:solidFill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4-053E-4563-A682-DFE55FC29D8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2000" b="1"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'S44 Lic Utz'!$C$3:$C$4</c:f>
              <c:strCache>
                <c:ptCount val="2"/>
                <c:pt idx="0">
                  <c:v>System 44
License Activity</c:v>
                </c:pt>
                <c:pt idx="1">
                  <c:v>System 44
Licenses Purchased</c:v>
                </c:pt>
              </c:strCache>
            </c:strRef>
          </c:cat>
          <c:val>
            <c:numRef>
              <c:f>'S44 Lic Utz'!$D$3:$D$4</c:f>
              <c:numCache>
                <c:formatCode>General</c:formatCode>
                <c:ptCount val="2"/>
                <c:pt idx="0">
                  <c:v>95</c:v>
                </c:pt>
                <c:pt idx="1">
                  <c:v>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53E-4563-A682-DFE55FC29D81}"/>
            </c:ext>
          </c:extLst>
        </c:ser>
        <c:ser>
          <c:idx val="1"/>
          <c:order val="1"/>
          <c:tx>
            <c:strRef>
              <c:f>'S44 Lic Utz'!$E$2</c:f>
              <c:strCache>
                <c:ptCount val="1"/>
                <c:pt idx="0">
                  <c:v>Licenses Available</c:v>
                </c:pt>
              </c:strCache>
            </c:strRef>
          </c:tx>
          <c:spPr>
            <a:solidFill>
              <a:schemeClr val="tx2"/>
            </a:solidFill>
            <a:ln>
              <a:solidFill>
                <a:sysClr val="windowText" lastClr="000000"/>
              </a:solidFill>
            </a:ln>
          </c:spPr>
          <c:invertIfNegative val="0"/>
          <c:dLbls>
            <c:dLbl>
              <c:idx val="0"/>
              <c:spPr/>
              <c:txPr>
                <a:bodyPr/>
                <a:lstStyle/>
                <a:p>
                  <a:pPr>
                    <a:defRPr sz="2000" b="1">
                      <a:solidFill>
                        <a:sysClr val="windowText" lastClr="000000"/>
                      </a:solidFill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6-053E-4563-A682-DFE55FC29D8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2000" b="1"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'S44 Lic Utz'!$C$3:$C$4</c:f>
              <c:strCache>
                <c:ptCount val="2"/>
                <c:pt idx="0">
                  <c:v>System 44
License Activity</c:v>
                </c:pt>
                <c:pt idx="1">
                  <c:v>System 44
Licenses Purchased</c:v>
                </c:pt>
              </c:strCache>
            </c:strRef>
          </c:cat>
          <c:val>
            <c:numRef>
              <c:f>'S44 Lic Utz'!$E$3:$E$4</c:f>
              <c:numCache>
                <c:formatCode>General</c:formatCode>
                <c:ptCount val="2"/>
                <c:pt idx="0">
                  <c:v>620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53E-4563-A682-DFE55FC29D8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70072576"/>
        <c:axId val="70078464"/>
      </c:barChart>
      <c:catAx>
        <c:axId val="7007257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400" b="1">
                <a:solidFill>
                  <a:sysClr val="windowText" lastClr="000000"/>
                </a:solidFill>
              </a:defRPr>
            </a:pPr>
            <a:endParaRPr lang="en-US"/>
          </a:p>
        </c:txPr>
        <c:crossAx val="70078464"/>
        <c:crosses val="autoZero"/>
        <c:auto val="1"/>
        <c:lblAlgn val="ctr"/>
        <c:lblOffset val="100"/>
        <c:noMultiLvlLbl val="0"/>
      </c:catAx>
      <c:valAx>
        <c:axId val="70078464"/>
        <c:scaling>
          <c:orientation val="minMax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 b="1">
                <a:solidFill>
                  <a:sysClr val="windowText" lastClr="000000"/>
                </a:solidFill>
              </a:defRPr>
            </a:pPr>
            <a:endParaRPr lang="en-US"/>
          </a:p>
        </c:txPr>
        <c:crossAx val="70072576"/>
        <c:crosses val="autoZero"/>
        <c:crossBetween val="between"/>
      </c:valAx>
      <c:spPr>
        <a:ln>
          <a:noFill/>
        </a:ln>
      </c:spPr>
    </c:plotArea>
    <c:legend>
      <c:legendPos val="b"/>
      <c:overlay val="0"/>
      <c:txPr>
        <a:bodyPr/>
        <a:lstStyle/>
        <a:p>
          <a:pPr>
            <a:defRPr sz="1600" b="1">
              <a:solidFill>
                <a:sysClr val="windowText" lastClr="000000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'S44 Lic Utz'!$D$32</c:f>
              <c:strCache>
                <c:ptCount val="1"/>
                <c:pt idx="0">
                  <c:v>System 44 Enrollment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ysClr val="windowText" lastClr="000000"/>
              </a:solidFill>
            </a:ln>
          </c:spPr>
          <c:invertIfNegative val="0"/>
          <c:dPt>
            <c:idx val="2"/>
            <c:invertIfNegative val="0"/>
            <c:bubble3D val="0"/>
            <c:spPr>
              <a:solidFill>
                <a:schemeClr val="accent6"/>
              </a:solidFill>
              <a:ln>
                <a:solidFill>
                  <a:sysClr val="windowText" lastClr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6EE-48B2-B8C9-B9545875198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'S44 Lic Utz'!$C$33:$C$35</c:f>
              <c:strCache>
                <c:ptCount val="3"/>
                <c:pt idx="0">
                  <c:v>System 44
License Activity</c:v>
                </c:pt>
                <c:pt idx="1">
                  <c:v>System 44
Licenses Purchased</c:v>
                </c:pt>
                <c:pt idx="2">
                  <c:v>Tier 3 
Intervention Need</c:v>
                </c:pt>
              </c:strCache>
            </c:strRef>
          </c:cat>
          <c:val>
            <c:numRef>
              <c:f>'S44 Lic Utz'!$D$33:$D$35</c:f>
              <c:numCache>
                <c:formatCode>General</c:formatCode>
                <c:ptCount val="3"/>
                <c:pt idx="0">
                  <c:v>95</c:v>
                </c:pt>
                <c:pt idx="1">
                  <c:v>715</c:v>
                </c:pt>
                <c:pt idx="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EE-48B2-B8C9-B9545875198B}"/>
            </c:ext>
          </c:extLst>
        </c:ser>
        <c:ser>
          <c:idx val="1"/>
          <c:order val="1"/>
          <c:tx>
            <c:strRef>
              <c:f>'S44 Lic Utz'!$E$32</c:f>
              <c:strCache>
                <c:ptCount val="1"/>
                <c:pt idx="0">
                  <c:v>Licenses Available</c:v>
                </c:pt>
              </c:strCache>
            </c:strRef>
          </c:tx>
          <c:spPr>
            <a:solidFill>
              <a:schemeClr val="tx2"/>
            </a:solidFill>
            <a:ln>
              <a:solidFill>
                <a:sysClr val="windowText" lastClr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'S44 Lic Utz'!$C$33:$C$35</c:f>
              <c:strCache>
                <c:ptCount val="3"/>
                <c:pt idx="0">
                  <c:v>System 44
License Activity</c:v>
                </c:pt>
                <c:pt idx="1">
                  <c:v>System 44
Licenses Purchased</c:v>
                </c:pt>
                <c:pt idx="2">
                  <c:v>Tier 3 
Intervention Need</c:v>
                </c:pt>
              </c:strCache>
            </c:strRef>
          </c:cat>
          <c:val>
            <c:numRef>
              <c:f>'S44 Lic Utz'!$E$33:$E$35</c:f>
              <c:numCache>
                <c:formatCode>General</c:formatCode>
                <c:ptCount val="3"/>
                <c:pt idx="0">
                  <c:v>620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EE-48B2-B8C9-B9545875198B}"/>
            </c:ext>
          </c:extLst>
        </c:ser>
        <c:ser>
          <c:idx val="2"/>
          <c:order val="2"/>
          <c:tx>
            <c:strRef>
              <c:f>'S44 Lic Utz'!$F$32</c:f>
              <c:strCache>
                <c:ptCount val="1"/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'S44 Lic Utz'!$C$33:$C$35</c:f>
              <c:strCache>
                <c:ptCount val="3"/>
                <c:pt idx="0">
                  <c:v>System 44
License Activity</c:v>
                </c:pt>
                <c:pt idx="1">
                  <c:v>System 44
Licenses Purchased</c:v>
                </c:pt>
                <c:pt idx="2">
                  <c:v>Tier 3 
Intervention Need</c:v>
                </c:pt>
              </c:strCache>
            </c:strRef>
          </c:cat>
          <c:val>
            <c:numRef>
              <c:f>'S44 Lic Utz'!$F$33:$F$35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4-76EE-48B2-B8C9-B9545875198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36036352"/>
        <c:axId val="136038656"/>
      </c:barChart>
      <c:catAx>
        <c:axId val="13603635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ysClr val="windowText" lastClr="000000"/>
                </a:solidFill>
              </a:defRPr>
            </a:pPr>
            <a:endParaRPr lang="en-US"/>
          </a:p>
        </c:txPr>
        <c:crossAx val="136038656"/>
        <c:crosses val="autoZero"/>
        <c:auto val="1"/>
        <c:lblAlgn val="ctr"/>
        <c:lblOffset val="100"/>
        <c:noMultiLvlLbl val="0"/>
      </c:catAx>
      <c:valAx>
        <c:axId val="136038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ysClr val="windowText" lastClr="000000"/>
                </a:solidFill>
              </a:defRPr>
            </a:pPr>
            <a:endParaRPr lang="en-US"/>
          </a:p>
        </c:txPr>
        <c:crossAx val="136036352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>
              <a:solidFill>
                <a:sysClr val="windowText" lastClr="000000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'R180 Lic Utz'!$C$2</c:f>
              <c:strCache>
                <c:ptCount val="1"/>
                <c:pt idx="0">
                  <c:v>READ 180 Enrollment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9EA0-4A85-80CC-82FF496E4C06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9EA0-4A85-80CC-82FF496E4C06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9EA0-4A85-80CC-82FF496E4C06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>
                    <a:defRPr sz="2000" b="1">
                      <a:solidFill>
                        <a:sysClr val="windowText" lastClr="000000"/>
                      </a:solidFill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0-9EA0-4A85-80CC-82FF496E4C06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>
                    <a:defRPr sz="2000" b="1">
                      <a:solidFill>
                        <a:sysClr val="windowText" lastClr="000000"/>
                      </a:solidFill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9EA0-4A85-80CC-82FF496E4C06}"/>
                </c:ext>
              </c:extLst>
            </c:dLbl>
            <c:dLbl>
              <c:idx val="2"/>
              <c:spPr/>
              <c:txPr>
                <a:bodyPr/>
                <a:lstStyle/>
                <a:p>
                  <a:pPr>
                    <a:defRPr sz="2000" b="1">
                      <a:solidFill>
                        <a:schemeClr val="bg1"/>
                      </a:solidFill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9EA0-4A85-80CC-82FF496E4C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2000" b="1"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'R180 Lic Utz'!$B$3:$B$4</c:f>
              <c:strCache>
                <c:ptCount val="2"/>
                <c:pt idx="0">
                  <c:v>READ 180
License Activity</c:v>
                </c:pt>
                <c:pt idx="1">
                  <c:v>READ 180
Licenses Purchased</c:v>
                </c:pt>
              </c:strCache>
            </c:strRef>
          </c:cat>
          <c:val>
            <c:numRef>
              <c:f>'R180 Lic Utz'!$C$3:$C$4</c:f>
              <c:numCache>
                <c:formatCode>General</c:formatCode>
                <c:ptCount val="2"/>
                <c:pt idx="0">
                  <c:v>173</c:v>
                </c:pt>
                <c:pt idx="1">
                  <c:v>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A0-4A85-80CC-82FF496E4C06}"/>
            </c:ext>
          </c:extLst>
        </c:ser>
        <c:ser>
          <c:idx val="1"/>
          <c:order val="1"/>
          <c:tx>
            <c:strRef>
              <c:f>'R180 Lic Utz'!$D$2</c:f>
              <c:strCache>
                <c:ptCount val="1"/>
                <c:pt idx="0">
                  <c:v>Licenses Available</c:v>
                </c:pt>
              </c:strCache>
            </c:strRef>
          </c:tx>
          <c:spPr>
            <a:solidFill>
              <a:srgbClr val="898D8D"/>
            </a:solidFill>
            <a:ln>
              <a:solidFill>
                <a:sysClr val="windowText" lastClr="000000"/>
              </a:solidFill>
            </a:ln>
          </c:spPr>
          <c:invertIfNegative val="0"/>
          <c:dLbls>
            <c:dLbl>
              <c:idx val="0"/>
              <c:spPr/>
              <c:txPr>
                <a:bodyPr/>
                <a:lstStyle/>
                <a:p>
                  <a:pPr>
                    <a:defRPr sz="2000" b="1">
                      <a:solidFill>
                        <a:sysClr val="windowText" lastClr="000000"/>
                      </a:solidFill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4-9EA0-4A85-80CC-82FF496E4C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2000" b="1"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'R180 Lic Utz'!$B$3:$B$4</c:f>
              <c:strCache>
                <c:ptCount val="2"/>
                <c:pt idx="0">
                  <c:v>READ 180
License Activity</c:v>
                </c:pt>
                <c:pt idx="1">
                  <c:v>READ 180
Licenses Purchased</c:v>
                </c:pt>
              </c:strCache>
            </c:strRef>
          </c:cat>
          <c:val>
            <c:numRef>
              <c:f>'R180 Lic Utz'!$D$3:$D$4</c:f>
              <c:numCache>
                <c:formatCode>General</c:formatCode>
                <c:ptCount val="2"/>
                <c:pt idx="0">
                  <c:v>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A0-4A85-80CC-82FF496E4C0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39680384"/>
        <c:axId val="154993408"/>
      </c:barChart>
      <c:catAx>
        <c:axId val="13968038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400" b="1">
                <a:solidFill>
                  <a:sysClr val="windowText" lastClr="000000"/>
                </a:solidFill>
              </a:defRPr>
            </a:pPr>
            <a:endParaRPr lang="en-US"/>
          </a:p>
        </c:txPr>
        <c:crossAx val="154993408"/>
        <c:crosses val="autoZero"/>
        <c:auto val="1"/>
        <c:lblAlgn val="ctr"/>
        <c:lblOffset val="100"/>
        <c:noMultiLvlLbl val="0"/>
      </c:catAx>
      <c:valAx>
        <c:axId val="154993408"/>
        <c:scaling>
          <c:orientation val="minMax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 b="1">
                <a:solidFill>
                  <a:sysClr val="windowText" lastClr="000000"/>
                </a:solidFill>
              </a:defRPr>
            </a:pPr>
            <a:endParaRPr lang="en-US"/>
          </a:p>
        </c:txPr>
        <c:crossAx val="139680384"/>
        <c:crosses val="autoZero"/>
        <c:crossBetween val="between"/>
      </c:valAx>
      <c:spPr>
        <a:ln>
          <a:noFill/>
        </a:ln>
      </c:spPr>
    </c:plotArea>
    <c:legend>
      <c:legendPos val="b"/>
      <c:overlay val="0"/>
      <c:txPr>
        <a:bodyPr/>
        <a:lstStyle/>
        <a:p>
          <a:pPr>
            <a:defRPr sz="1600" b="1">
              <a:solidFill>
                <a:sysClr val="windowText" lastClr="000000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'R180 Lic Utz'!$C$32</c:f>
              <c:strCache>
                <c:ptCount val="1"/>
                <c:pt idx="0">
                  <c:v>READ 180 Enrollment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CF54-4471-B92A-577E08ACCF77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CF54-4471-B92A-577E08ACCF77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/>
              </a:solidFill>
              <a:ln>
                <a:solidFill>
                  <a:sysClr val="windowText" lastClr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F54-4471-B92A-577E08ACCF7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2000" b="1"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'R180 Lic Utz'!$B$33:$B$35</c:f>
              <c:strCache>
                <c:ptCount val="3"/>
                <c:pt idx="0">
                  <c:v>READ 180
License Activity</c:v>
                </c:pt>
                <c:pt idx="1">
                  <c:v>READ 180
Licenses Purchased</c:v>
                </c:pt>
                <c:pt idx="2">
                  <c:v>Tier 2 
Intervention Need</c:v>
                </c:pt>
              </c:strCache>
            </c:strRef>
          </c:cat>
          <c:val>
            <c:numRef>
              <c:f>'R180 Lic Utz'!$C$33:$C$35</c:f>
              <c:numCache>
                <c:formatCode>General</c:formatCode>
                <c:ptCount val="3"/>
                <c:pt idx="0">
                  <c:v>173</c:v>
                </c:pt>
                <c:pt idx="1">
                  <c:v>280</c:v>
                </c:pt>
                <c:pt idx="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54-4471-B92A-577E08ACCF77}"/>
            </c:ext>
          </c:extLst>
        </c:ser>
        <c:ser>
          <c:idx val="1"/>
          <c:order val="1"/>
          <c:tx>
            <c:strRef>
              <c:f>'R180 Lic Utz'!$D$32</c:f>
              <c:strCache>
                <c:ptCount val="1"/>
                <c:pt idx="0">
                  <c:v>Licenses Available</c:v>
                </c:pt>
              </c:strCache>
            </c:strRef>
          </c:tx>
          <c:spPr>
            <a:solidFill>
              <a:srgbClr val="898D8D"/>
            </a:solidFill>
            <a:ln>
              <a:solidFill>
                <a:sysClr val="windowText" lastClr="000000"/>
              </a:solidFill>
            </a:ln>
          </c:spPr>
          <c:invertIfNegative val="0"/>
          <c:dLbls>
            <c:dLbl>
              <c:idx val="0"/>
              <c:spPr/>
              <c:txPr>
                <a:bodyPr/>
                <a:lstStyle/>
                <a:p>
                  <a:pPr>
                    <a:defRPr sz="2000" b="1">
                      <a:solidFill>
                        <a:sysClr val="windowText" lastClr="000000"/>
                      </a:solidFill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CF54-4471-B92A-577E08ACCF7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2000" b="1"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'R180 Lic Utz'!$B$33:$B$35</c:f>
              <c:strCache>
                <c:ptCount val="3"/>
                <c:pt idx="0">
                  <c:v>READ 180
License Activity</c:v>
                </c:pt>
                <c:pt idx="1">
                  <c:v>READ 180
Licenses Purchased</c:v>
                </c:pt>
                <c:pt idx="2">
                  <c:v>Tier 2 
Intervention Need</c:v>
                </c:pt>
              </c:strCache>
            </c:strRef>
          </c:cat>
          <c:val>
            <c:numRef>
              <c:f>'R180 Lic Utz'!$D$33:$D$35</c:f>
              <c:numCache>
                <c:formatCode>General</c:formatCode>
                <c:ptCount val="3"/>
                <c:pt idx="0">
                  <c:v>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54-4471-B92A-577E08ACCF7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57452160"/>
        <c:axId val="157470720"/>
      </c:barChart>
      <c:catAx>
        <c:axId val="15745216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400" b="1">
                <a:solidFill>
                  <a:sysClr val="windowText" lastClr="000000"/>
                </a:solidFill>
              </a:defRPr>
            </a:pPr>
            <a:endParaRPr lang="en-US"/>
          </a:p>
        </c:txPr>
        <c:crossAx val="157470720"/>
        <c:crosses val="autoZero"/>
        <c:auto val="1"/>
        <c:lblAlgn val="ctr"/>
        <c:lblOffset val="100"/>
        <c:noMultiLvlLbl val="0"/>
      </c:catAx>
      <c:valAx>
        <c:axId val="157470720"/>
        <c:scaling>
          <c:orientation val="minMax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 b="1">
                <a:solidFill>
                  <a:sysClr val="windowText" lastClr="000000"/>
                </a:solidFill>
              </a:defRPr>
            </a:pPr>
            <a:endParaRPr lang="en-US"/>
          </a:p>
        </c:txPr>
        <c:crossAx val="157452160"/>
        <c:crosses val="autoZero"/>
        <c:crossBetween val="between"/>
      </c:valAx>
      <c:spPr>
        <a:ln>
          <a:noFill/>
        </a:ln>
      </c:spPr>
    </c:plotArea>
    <c:legend>
      <c:legendPos val="b"/>
      <c:overlay val="0"/>
      <c:txPr>
        <a:bodyPr/>
        <a:lstStyle/>
        <a:p>
          <a:pPr>
            <a:defRPr sz="1600" b="1">
              <a:solidFill>
                <a:sysClr val="windowText" lastClr="000000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'Data Metrics Summary'!$C$14</c:f>
              <c:strCache>
                <c:ptCount val="1"/>
                <c:pt idx="0">
                  <c:v>READ 180 Sample</c:v>
                </c:pt>
              </c:strCache>
            </c:strRef>
          </c:tx>
          <c:spPr>
            <a:solidFill>
              <a:srgbClr val="898D8D"/>
            </a:solidFill>
            <a:ln>
              <a:solidFill>
                <a:srgbClr val="000000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EF4E45">
                  <a:lumMod val="75000"/>
                </a:srgbClr>
              </a:solidFill>
              <a:ln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24D-4341-8B35-069D6F6DE82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2000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'Data Metrics Summary'!$B$15:$B$19</c:f>
              <c:strCache>
                <c:ptCount val="5"/>
                <c:pt idx="0">
                  <c:v>8+ Weeks Between Reading Invt.</c:v>
                </c:pt>
                <c:pt idx="1">
                  <c:v>…&amp; Reading Invt. Post-Test</c:v>
                </c:pt>
                <c:pt idx="2">
                  <c:v>...&amp; w/ 20 Software Sessions</c:v>
                </c:pt>
                <c:pt idx="3">
                  <c:v>w/ Reading Invt. Pre-Test</c:v>
                </c:pt>
                <c:pt idx="4">
                  <c:v>Students in Program</c:v>
                </c:pt>
              </c:strCache>
            </c:strRef>
          </c:cat>
          <c:val>
            <c:numRef>
              <c:f>'Data Metrics Summary'!$C$15:$C$19</c:f>
              <c:numCache>
                <c:formatCode>General</c:formatCode>
                <c:ptCount val="5"/>
                <c:pt idx="0">
                  <c:v>86</c:v>
                </c:pt>
                <c:pt idx="1">
                  <c:v>86</c:v>
                </c:pt>
                <c:pt idx="2">
                  <c:v>88</c:v>
                </c:pt>
                <c:pt idx="3">
                  <c:v>95</c:v>
                </c:pt>
                <c:pt idx="4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4D-4341-8B35-069D6F6DE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8947968"/>
        <c:axId val="166953344"/>
      </c:barChart>
      <c:catAx>
        <c:axId val="15894796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n-US"/>
          </a:p>
        </c:txPr>
        <c:crossAx val="166953344"/>
        <c:crosses val="autoZero"/>
        <c:auto val="1"/>
        <c:lblAlgn val="ctr"/>
        <c:lblOffset val="100"/>
        <c:noMultiLvlLbl val="0"/>
      </c:catAx>
      <c:valAx>
        <c:axId val="166953344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40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Students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947968"/>
        <c:crosses val="autoZero"/>
        <c:crossBetween val="between"/>
      </c:valAx>
      <c:spPr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:spPr>
    </c:plotArea>
    <c:plotVisOnly val="1"/>
    <c:dispBlanksAs val="gap"/>
    <c:showDLblsOverMax val="0"/>
  </c:chart>
  <c:spPr>
    <a:noFill/>
    <a:ln w="9525">
      <a:noFill/>
    </a:ln>
    <a:extLst>
      <a:ext uri="{909E8E84-426E-40DD-AFC4-6F175D3DCCD1}">
        <a14:hiddenFill xmlns:a14="http://schemas.microsoft.com/office/drawing/2010/main">
          <a:solidFill>
            <a:srgbClr val="FFFFFF"/>
          </a:solidFill>
        </a14:hiddenFill>
      </a:ext>
    </a:extLst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'Data Metrics Summary'!$C$21</c:f>
              <c:strCache>
                <c:ptCount val="1"/>
                <c:pt idx="0">
                  <c:v>System 44 Sample</c:v>
                </c:pt>
              </c:strCache>
            </c:strRef>
          </c:tx>
          <c:spPr>
            <a:solidFill>
              <a:srgbClr val="898D8D"/>
            </a:solidFill>
            <a:ln>
              <a:solidFill>
                <a:srgbClr val="000000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00A8C8">
                  <a:lumMod val="75000"/>
                </a:srgbClr>
              </a:solidFill>
              <a:ln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527-4DD3-A6AC-2B7E7BD28A2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2000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'Data Metrics Summary'!$B$22:$B$26</c:f>
              <c:strCache>
                <c:ptCount val="5"/>
                <c:pt idx="0">
                  <c:v>8+ Weeks Between Phonics Invt.</c:v>
                </c:pt>
                <c:pt idx="1">
                  <c:v>…&amp; Phonics Invt. Post-Test</c:v>
                </c:pt>
                <c:pt idx="2">
                  <c:v>...&amp; w/ 20 Software Sessions</c:v>
                </c:pt>
                <c:pt idx="3">
                  <c:v>w/ Phonics Invt. Pre-Test</c:v>
                </c:pt>
                <c:pt idx="4">
                  <c:v>Students in Program</c:v>
                </c:pt>
              </c:strCache>
            </c:strRef>
          </c:cat>
          <c:val>
            <c:numRef>
              <c:f>'Data Metrics Summary'!$C$22:$C$26</c:f>
              <c:numCache>
                <c:formatCode>General</c:formatCode>
                <c:ptCount val="5"/>
                <c:pt idx="0">
                  <c:v>159</c:v>
                </c:pt>
                <c:pt idx="1">
                  <c:v>160</c:v>
                </c:pt>
                <c:pt idx="2">
                  <c:v>163</c:v>
                </c:pt>
                <c:pt idx="3">
                  <c:v>173</c:v>
                </c:pt>
                <c:pt idx="4">
                  <c:v>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27-4DD3-A6AC-2B7E7BD28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7253120"/>
        <c:axId val="167255424"/>
      </c:barChart>
      <c:catAx>
        <c:axId val="16725312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n-US"/>
          </a:p>
        </c:txPr>
        <c:crossAx val="167255424"/>
        <c:crosses val="autoZero"/>
        <c:auto val="1"/>
        <c:lblAlgn val="ctr"/>
        <c:lblOffset val="100"/>
        <c:noMultiLvlLbl val="0"/>
      </c:catAx>
      <c:valAx>
        <c:axId val="167255424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40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Students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253120"/>
        <c:crosses val="autoZero"/>
        <c:crossBetween val="between"/>
      </c:valAx>
      <c:spPr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:spPr>
    </c:plotArea>
    <c:plotVisOnly val="1"/>
    <c:dispBlanksAs val="gap"/>
    <c:showDLblsOverMax val="0"/>
  </c:chart>
  <c:spPr>
    <a:noFill/>
    <a:ln w="9525">
      <a:noFill/>
    </a:ln>
    <a:extLst>
      <a:ext uri="{909E8E84-426E-40DD-AFC4-6F175D3DCCD1}">
        <a14:hiddenFill xmlns:a14="http://schemas.microsoft.com/office/drawing/2010/main">
          <a:solidFill>
            <a:srgbClr val="FFFFFF"/>
          </a:solidFill>
        </a14:hiddenFill>
      </a:ext>
    </a:extLst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'Lexile Results'!$A$5</c:f>
              <c:strCache>
                <c:ptCount val="1"/>
                <c:pt idx="0">
                  <c:v>READ 180 Record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2000" b="1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'Lexile Results'!$B$4:$E$4</c:f>
              <c:strCache>
                <c:ptCount val="4"/>
                <c:pt idx="0">
                  <c:v>Students With
Lexile Gains</c:v>
                </c:pt>
                <c:pt idx="1">
                  <c:v>Students Who
Met EOY Goal</c:v>
                </c:pt>
                <c:pt idx="2">
                  <c:v>Students Who
Met 2x Goal</c:v>
                </c:pt>
                <c:pt idx="3">
                  <c:v>Students Who
Improved CCR Level</c:v>
                </c:pt>
              </c:strCache>
            </c:strRef>
          </c:cat>
          <c:val>
            <c:numRef>
              <c:f>'Lexile Results'!$B$5:$E$5</c:f>
              <c:numCache>
                <c:formatCode>0%</c:formatCode>
                <c:ptCount val="4"/>
                <c:pt idx="0">
                  <c:v>0.82558139534883723</c:v>
                </c:pt>
                <c:pt idx="1">
                  <c:v>0.60465116279069764</c:v>
                </c:pt>
                <c:pt idx="2">
                  <c:v>0.37209302325581395</c:v>
                </c:pt>
                <c:pt idx="3">
                  <c:v>0.40697674418604651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EA-47BD-8EE8-5AF1A754EB92}"/>
            </c:ext>
          </c:extLst>
        </c:ser>
        <c:ser>
          <c:idx val="1"/>
          <c:order val="1"/>
          <c:tx>
            <c:strRef>
              <c:f>'Lexile Results'!$A$6</c:f>
              <c:strCache>
                <c:ptCount val="1"/>
                <c:pt idx="0">
                  <c:v>System 44 Record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2000" b="1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'Lexile Results'!$B$4:$E$4</c:f>
              <c:strCache>
                <c:ptCount val="4"/>
                <c:pt idx="0">
                  <c:v>Students With
Lexile Gains</c:v>
                </c:pt>
                <c:pt idx="1">
                  <c:v>Students Who
Met EOY Goal</c:v>
                </c:pt>
                <c:pt idx="2">
                  <c:v>Students Who
Met 2x Goal</c:v>
                </c:pt>
                <c:pt idx="3">
                  <c:v>Students Who
Improved CCR Level</c:v>
                </c:pt>
              </c:strCache>
            </c:strRef>
          </c:cat>
          <c:val>
            <c:numRef>
              <c:f>'Lexile Results'!$B$6:$E$6</c:f>
              <c:numCache>
                <c:formatCode>0%</c:formatCode>
                <c:ptCount val="4"/>
                <c:pt idx="0">
                  <c:v>0.61875000000000002</c:v>
                </c:pt>
                <c:pt idx="1">
                  <c:v>0.27500000000000002</c:v>
                </c:pt>
                <c:pt idx="2">
                  <c:v>4.3749999999999997E-2</c:v>
                </c:pt>
                <c:pt idx="3">
                  <c:v>6.8750000000000006E-2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EA-47BD-8EE8-5AF1A754E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7640448"/>
        <c:axId val="167908480"/>
      </c:barChart>
      <c:catAx>
        <c:axId val="16764044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67908480"/>
        <c:crosses val="autoZero"/>
        <c:auto val="1"/>
        <c:lblAlgn val="ctr"/>
        <c:lblOffset val="100"/>
        <c:noMultiLvlLbl val="0"/>
      </c:catAx>
      <c:valAx>
        <c:axId val="167908480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/>
                  <a:t>Percent of Students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167640448"/>
        <c:crosses val="autoZero"/>
        <c:crossBetween val="between"/>
      </c:valAx>
      <c:spPr>
        <a:noFill/>
        <a:ln w="25400"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:spPr>
    </c:plotArea>
    <c:legend>
      <c:legendPos val="t"/>
      <c:overlay val="0"/>
    </c:legend>
    <c:plotVisOnly val="1"/>
    <c:dispBlanksAs val="gap"/>
    <c:showDLblsOverMax val="0"/>
  </c:chart>
  <c:spPr>
    <a:noFill/>
    <a:ln w="9525">
      <a:noFill/>
    </a:ln>
    <a:extLst>
      <a:ext uri="{909E8E84-426E-40DD-AFC4-6F175D3DCCD1}">
        <a14:hiddenFill xmlns:a14="http://schemas.microsoft.com/office/drawing/2010/main">
          <a:solidFill>
            <a:srgbClr val="FFFFFF"/>
          </a:solidFill>
        </a14:hiddenFill>
      </a:ext>
    </a:extLst>
  </c:spPr>
  <c:txPr>
    <a:bodyPr/>
    <a:lstStyle/>
    <a:p>
      <a:pPr>
        <a:defRPr sz="1400" b="1"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READ 180 Students at Placement</a:t>
            </a:r>
          </a:p>
        </c:rich>
      </c:tx>
      <c:layout>
        <c:manualLayout>
          <c:xMode val="edge"/>
          <c:yMode val="edge"/>
          <c:x val="0.25950000000000001"/>
          <c:y val="0.91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0499999999999999"/>
          <c:y val="0.11275"/>
          <c:w val="0.60179385826771659"/>
          <c:h val="0.75224232283464565"/>
        </c:manualLayout>
      </c:layout>
      <c:pieChart>
        <c:varyColors val="1"/>
        <c:ser>
          <c:idx val="0"/>
          <c:order val="0"/>
          <c:tx>
            <c:strRef>
              <c:f>'R180 RI Pie chart'!$B$19</c:f>
              <c:strCache>
                <c:ptCount val="1"/>
                <c:pt idx="0">
                  <c:v>Number of Students</c:v>
                </c:pt>
              </c:strCache>
            </c:strRef>
          </c:tx>
          <c:spPr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</c:spPr>
          <c:dPt>
            <c:idx val="0"/>
            <c:bubble3D val="0"/>
            <c:spPr>
              <a:solidFill>
                <a:srgbClr val="FF0000"/>
              </a:solidFill>
              <a:ln w="9525" cap="flat" cmpd="sng" algn="ctr">
                <a:solidFill>
                  <a:srgbClr val="000000"/>
                </a:solidFill>
                <a:prstDash val="solid"/>
                <a:round/>
                <a:headEnd type="none" w="med" len="med"/>
                <a:tailEnd type="none" w="med" len="med"/>
              </a:ln>
            </c:spPr>
            <c:extLst>
              <c:ext xmlns:c16="http://schemas.microsoft.com/office/drawing/2014/chart" uri="{C3380CC4-5D6E-409C-BE32-E72D297353CC}">
                <c16:uniqueId val="{00000001-11E3-47B5-A480-835CBA61EB9A}"/>
              </c:ext>
            </c:extLst>
          </c:dPt>
          <c:dPt>
            <c:idx val="1"/>
            <c:bubble3D val="0"/>
            <c:spPr>
              <a:solidFill>
                <a:srgbClr val="FF9900"/>
              </a:solidFill>
              <a:ln w="9525" cap="flat" cmpd="sng" algn="ctr">
                <a:solidFill>
                  <a:srgbClr val="000000"/>
                </a:solidFill>
                <a:prstDash val="solid"/>
                <a:round/>
                <a:headEnd type="none" w="med" len="med"/>
                <a:tailEnd type="none" w="med" len="med"/>
              </a:ln>
            </c:spPr>
            <c:extLst>
              <c:ext xmlns:c16="http://schemas.microsoft.com/office/drawing/2014/chart" uri="{C3380CC4-5D6E-409C-BE32-E72D297353CC}">
                <c16:uniqueId val="{00000003-11E3-47B5-A480-835CBA61EB9A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9525" cap="flat" cmpd="sng" algn="ctr">
                <a:solidFill>
                  <a:srgbClr val="000000"/>
                </a:solidFill>
                <a:prstDash val="solid"/>
                <a:round/>
                <a:headEnd type="none" w="med" len="med"/>
                <a:tailEnd type="none" w="med" len="med"/>
              </a:ln>
            </c:spPr>
            <c:extLst>
              <c:ext xmlns:c16="http://schemas.microsoft.com/office/drawing/2014/chart" uri="{C3380CC4-5D6E-409C-BE32-E72D297353CC}">
                <c16:uniqueId val="{00000005-11E3-47B5-A480-835CBA61EB9A}"/>
              </c:ext>
            </c:extLst>
          </c:dPt>
          <c:dPt>
            <c:idx val="3"/>
            <c:bubble3D val="0"/>
            <c:spPr>
              <a:solidFill>
                <a:srgbClr val="00FF00"/>
              </a:solidFill>
              <a:ln w="9525" cap="flat" cmpd="sng" algn="ctr">
                <a:solidFill>
                  <a:srgbClr val="000000"/>
                </a:solidFill>
                <a:prstDash val="solid"/>
                <a:round/>
                <a:headEnd type="none" w="med" len="med"/>
                <a:tailEnd type="none" w="med" len="med"/>
              </a:ln>
            </c:spPr>
            <c:extLst>
              <c:ext xmlns:c16="http://schemas.microsoft.com/office/drawing/2014/chart" uri="{C3380CC4-5D6E-409C-BE32-E72D297353CC}">
                <c16:uniqueId val="{00000007-11E3-47B5-A480-835CBA61EB9A}"/>
              </c:ext>
            </c:extLst>
          </c:dPt>
          <c:dPt>
            <c:idx val="4"/>
            <c:bubble3D val="0"/>
            <c:spPr>
              <a:solidFill>
                <a:srgbClr val="008000"/>
              </a:solidFill>
              <a:ln w="9525" cap="flat" cmpd="sng" algn="ctr">
                <a:solidFill>
                  <a:srgbClr val="000000"/>
                </a:solidFill>
                <a:prstDash val="solid"/>
                <a:round/>
                <a:headEnd type="none" w="med" len="med"/>
                <a:tailEnd type="none" w="med" len="med"/>
              </a:ln>
            </c:spPr>
            <c:extLst>
              <c:ext xmlns:c16="http://schemas.microsoft.com/office/drawing/2014/chart" uri="{C3380CC4-5D6E-409C-BE32-E72D297353CC}">
                <c16:uniqueId val="{00000009-11E3-47B5-A480-835CBA61EB9A}"/>
              </c:ext>
            </c:extLst>
          </c:dPt>
          <c:dPt>
            <c:idx val="5"/>
            <c:bubble3D val="0"/>
            <c:spPr>
              <a:solidFill>
                <a:srgbClr val="00CCFF"/>
              </a:solidFill>
              <a:ln w="9525" cap="flat" cmpd="sng" algn="ctr">
                <a:solidFill>
                  <a:srgbClr val="000000"/>
                </a:solidFill>
                <a:prstDash val="solid"/>
                <a:round/>
                <a:headEnd type="none" w="med" len="med"/>
                <a:tailEnd type="none" w="med" len="med"/>
              </a:ln>
            </c:spPr>
            <c:extLst>
              <c:ext xmlns:c16="http://schemas.microsoft.com/office/drawing/2014/chart" uri="{C3380CC4-5D6E-409C-BE32-E72D297353CC}">
                <c16:uniqueId val="{0000000B-11E3-47B5-A480-835CBA61EB9A}"/>
              </c:ext>
            </c:extLst>
          </c:dPt>
          <c:dPt>
            <c:idx val="6"/>
            <c:bubble3D val="0"/>
            <c:spPr>
              <a:solidFill>
                <a:srgbClr val="F8F8F8"/>
              </a:solidFill>
              <a:ln w="9525" cap="flat" cmpd="sng" algn="ctr">
                <a:solidFill>
                  <a:srgbClr val="000000"/>
                </a:solidFill>
                <a:prstDash val="solid"/>
                <a:round/>
                <a:headEnd type="none" w="med" len="med"/>
                <a:tailEnd type="none" w="med" len="med"/>
              </a:ln>
            </c:spPr>
            <c:extLst>
              <c:ext xmlns:c16="http://schemas.microsoft.com/office/drawing/2014/chart" uri="{C3380CC4-5D6E-409C-BE32-E72D297353CC}">
                <c16:uniqueId val="{0000000D-11E3-47B5-A480-835CBA61EB9A}"/>
              </c:ext>
            </c:extLst>
          </c:dPt>
          <c:dLbls>
            <c:dLbl>
              <c:idx val="0"/>
              <c:layout>
                <c:manualLayout>
                  <c:x val="0.25313173228346458"/>
                  <c:y val="5.6249999999999998E-3"/>
                </c:manualLayout>
              </c:layout>
              <c:tx>
                <c:rich>
                  <a:bodyPr/>
                  <a:lstStyle/>
                  <a:p>
                    <a:pPr>
                      <a:defRPr sz="2400" b="1">
                        <a:solidFill>
                          <a:schemeClr val="bg1"/>
                        </a:solidFill>
                      </a:defRPr>
                    </a:pPr>
                    <a:r>
                      <a:rPr lang="en-US"/>
                      <a:t>4
</a:t>
                    </a:r>
                    <a:r>
                      <a:rPr lang="en-US">
                        <a:solidFill>
                          <a:sysClr val="windowText" lastClr="000000"/>
                        </a:solidFill>
                      </a:rPr>
                      <a:t>4%</a:t>
                    </a:r>
                  </a:p>
                </c:rich>
              </c:tx>
              <c:spPr/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1E3-47B5-A480-835CBA61EB9A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>
                    <a:defRPr sz="2400" b="1">
                      <a:solidFill>
                        <a:schemeClr val="bg1"/>
                      </a:solidFill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1E3-47B5-A480-835CBA61EB9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2400" b="1">
                    <a:solidFill>
                      <a:srgbClr val="000000"/>
                    </a:solidFill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'R180 RI Pie chart'!$A$20:$A$26</c:f>
              <c:strCache>
                <c:ptCount val="7"/>
                <c:pt idx="0">
                  <c:v>BR to 199L</c:v>
                </c:pt>
                <c:pt idx="1">
                  <c:v>200L to 399L</c:v>
                </c:pt>
                <c:pt idx="2">
                  <c:v>400L to 599L</c:v>
                </c:pt>
                <c:pt idx="3">
                  <c:v>600L to 799L</c:v>
                </c:pt>
                <c:pt idx="4">
                  <c:v>800L to 999L</c:v>
                </c:pt>
                <c:pt idx="5">
                  <c:v>1000L to 1199L</c:v>
                </c:pt>
                <c:pt idx="6">
                  <c:v>1200L or More</c:v>
                </c:pt>
              </c:strCache>
            </c:strRef>
          </c:cat>
          <c:val>
            <c:numRef>
              <c:f>'R180 RI Pie chart'!$B$20:$B$26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28</c:v>
                </c:pt>
                <c:pt idx="3">
                  <c:v>38</c:v>
                </c:pt>
                <c:pt idx="4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1E3-47B5-A480-835CBA61EB9A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  <a:effectLst/>
    <a:extLst>
      <a:ext uri="{909E8E84-426E-40DD-AFC4-6F175D3DCCD1}">
        <a14:hiddenFill xmlns:a14="http://schemas.microsoft.com/office/drawing/2010/main">
          <a:solidFill>
            <a:srgbClr val="FFFFFF"/>
          </a:solidFill>
        </a14:hiddenFill>
      </a:ext>
      <a:ext uri="{91240B29-F687-4F45-9708-019B960494DF}">
        <a14:hiddenLine xmlns:a14="http://schemas.microsoft.com/office/drawing/2010/main" w="9525" cap="flat" cmpd="sng" algn="ctr">
          <a:solidFill>
            <a:srgbClr val="54585A">
              <a:tint val="75000"/>
              <a:shade val="95000"/>
              <a:satMod val="105000"/>
            </a:srgbClr>
          </a:solidFill>
          <a:prstDash val="solid"/>
          <a:round/>
        </a14:hiddenLine>
      </a:ext>
    </a:extLst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'R180 Red Bars'!$D$4</c:f>
              <c:strCache>
                <c:ptCount val="1"/>
                <c:pt idx="0">
                  <c:v>Lexile Growth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2000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'R180 Red Bars'!$C$5:$C$8</c:f>
              <c:strCache>
                <c:ptCount val="4"/>
                <c:pt idx="0">
                  <c:v>Billingsley School: 
28 Students</c:v>
                </c:pt>
                <c:pt idx="1">
                  <c:v>Autaugaville School: 
27 Students</c:v>
                </c:pt>
                <c:pt idx="2">
                  <c:v>Marbury Middle School: 
20 Students</c:v>
                </c:pt>
                <c:pt idx="3">
                  <c:v>Prattville Junior High School: 
11 Students</c:v>
                </c:pt>
              </c:strCache>
            </c:strRef>
          </c:cat>
          <c:val>
            <c:numRef>
              <c:f>'R180 Red Bars'!$D$5:$D$8</c:f>
              <c:numCache>
                <c:formatCode>General</c:formatCode>
                <c:ptCount val="4"/>
                <c:pt idx="0">
                  <c:v>167</c:v>
                </c:pt>
                <c:pt idx="1">
                  <c:v>96</c:v>
                </c:pt>
                <c:pt idx="2">
                  <c:v>171</c:v>
                </c:pt>
                <c:pt idx="3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26-43BD-BBFF-C9A2AE39E3EE}"/>
            </c:ext>
          </c:extLst>
        </c:ser>
        <c:ser>
          <c:idx val="1"/>
          <c:order val="1"/>
          <c:tx>
            <c:strRef>
              <c:f>'R180 Red Bars'!$E$4</c:f>
              <c:strCache>
                <c:ptCount val="1"/>
                <c:pt idx="0">
                  <c:v>End of Year Goal</c:v>
                </c:pt>
              </c:strCache>
            </c:strRef>
          </c:tx>
          <c:spPr>
            <a:solidFill>
              <a:srgbClr val="000000"/>
            </a:solidFill>
            <a:ln>
              <a:solidFill>
                <a:srgbClr val="FF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2000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'R180 Red Bars'!$C$5:$C$8</c:f>
              <c:strCache>
                <c:ptCount val="4"/>
                <c:pt idx="0">
                  <c:v>Billingsley School: 
28 Students</c:v>
                </c:pt>
                <c:pt idx="1">
                  <c:v>Autaugaville School: 
27 Students</c:v>
                </c:pt>
                <c:pt idx="2">
                  <c:v>Marbury Middle School: 
20 Students</c:v>
                </c:pt>
                <c:pt idx="3">
                  <c:v>Prattville Junior High School: 
11 Students</c:v>
                </c:pt>
              </c:strCache>
            </c:strRef>
          </c:cat>
          <c:val>
            <c:numRef>
              <c:f>'R180 Red Bars'!$E$5:$E$8</c:f>
              <c:numCache>
                <c:formatCode>General</c:formatCode>
                <c:ptCount val="4"/>
                <c:pt idx="0">
                  <c:v>86</c:v>
                </c:pt>
                <c:pt idx="1">
                  <c:v>84</c:v>
                </c:pt>
                <c:pt idx="2">
                  <c:v>93</c:v>
                </c:pt>
                <c:pt idx="3">
                  <c:v>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26-43BD-BBFF-C9A2AE39E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412480"/>
        <c:axId val="213427328"/>
      </c:barChart>
      <c:catAx>
        <c:axId val="2134124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13427328"/>
        <c:crosses val="autoZero"/>
        <c:auto val="1"/>
        <c:lblAlgn val="ctr"/>
        <c:lblOffset val="100"/>
        <c:noMultiLvlLbl val="0"/>
      </c:catAx>
      <c:valAx>
        <c:axId val="213427328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Lexile Gain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412480"/>
        <c:crosses val="autoZero"/>
        <c:crossBetween val="between"/>
      </c:valAx>
      <c:spPr>
        <a:noFill/>
        <a:ln w="25400"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:spPr>
    </c:plotArea>
    <c:legend>
      <c:legendPos val="t"/>
      <c:overlay val="0"/>
    </c:legend>
    <c:plotVisOnly val="1"/>
    <c:dispBlanksAs val="gap"/>
    <c:showDLblsOverMax val="0"/>
  </c:chart>
  <c:spPr>
    <a:noFill/>
    <a:ln w="9525">
      <a:noFill/>
    </a:ln>
    <a:extLst>
      <a:ext uri="{909E8E84-426E-40DD-AFC4-6F175D3DCCD1}">
        <a14:hiddenFill xmlns:a14="http://schemas.microsoft.com/office/drawing/2010/main">
          <a:solidFill>
            <a:srgbClr val="FFFFFF"/>
          </a:solidFill>
        </a14:hiddenFill>
      </a:ext>
    </a:extLst>
  </c:spPr>
  <c:txPr>
    <a:bodyPr/>
    <a:lstStyle/>
    <a:p>
      <a:pPr>
        <a:defRPr sz="1400" b="1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'R180 Lexile Decline'!$B$10</c:f>
              <c:strCache>
                <c:ptCount val="1"/>
                <c:pt idx="0">
                  <c:v>Change in Lexile</c:v>
                </c:pt>
              </c:strCache>
            </c:strRef>
          </c:tx>
          <c:spPr>
            <a:ln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tx2"/>
              </a:solidFill>
              <a:ln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5527-47F7-9E7D-9A633B76F919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/>
              </a:solidFill>
              <a:ln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5527-47F7-9E7D-9A633B76F919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5527-47F7-9E7D-9A633B76F91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26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'R180 Lexile Decline'!$A$11:$A$13</c:f>
              <c:strCache>
                <c:ptCount val="3"/>
                <c:pt idx="0">
                  <c:v>All 
86 Students</c:v>
                </c:pt>
                <c:pt idx="1">
                  <c:v>0 Students (0%)
 who Dropped 100L
 or More</c:v>
                </c:pt>
                <c:pt idx="2">
                  <c:v>Remaining 
86 Students</c:v>
                </c:pt>
              </c:strCache>
            </c:strRef>
          </c:cat>
          <c:val>
            <c:numRef>
              <c:f>'R180 Lexile Decline'!$B$11:$B$13</c:f>
              <c:numCache>
                <c:formatCode>General</c:formatCode>
                <c:ptCount val="3"/>
                <c:pt idx="0">
                  <c:v>129</c:v>
                </c:pt>
                <c:pt idx="1">
                  <c:v>0</c:v>
                </c:pt>
                <c:pt idx="2">
                  <c:v>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527-47F7-9E7D-9A633B76F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6434944"/>
        <c:axId val="216810240"/>
      </c:barChart>
      <c:catAx>
        <c:axId val="2164349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216810240"/>
        <c:crosses val="autoZero"/>
        <c:auto val="1"/>
        <c:lblAlgn val="ctr"/>
        <c:lblOffset val="100"/>
        <c:noMultiLvlLbl val="0"/>
      </c:catAx>
      <c:valAx>
        <c:axId val="2168102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Lexile Gain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16434944"/>
        <c:crosses val="autoZero"/>
        <c:crossBetween val="between"/>
      </c:valAx>
      <c:spPr>
        <a:noFill/>
        <a:ln w="25400"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:spPr>
    </c:plotArea>
    <c:plotVisOnly val="1"/>
    <c:dispBlanksAs val="gap"/>
    <c:showDLblsOverMax val="0"/>
  </c:chart>
  <c:spPr>
    <a:noFill/>
    <a:ln w="9525">
      <a:noFill/>
    </a:ln>
    <a:extLst>
      <a:ext uri="{909E8E84-426E-40DD-AFC4-6F175D3DCCD1}">
        <a14:hiddenFill xmlns:a14="http://schemas.microsoft.com/office/drawing/2010/main">
          <a:solidFill>
            <a:srgbClr val="FFFFFF"/>
          </a:solidFill>
        </a14:hiddenFill>
      </a:ext>
    </a:extLst>
  </c:spPr>
  <c:txPr>
    <a:bodyPr/>
    <a:lstStyle/>
    <a:p>
      <a:pPr>
        <a:defRPr sz="1400" b="1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'Perf Comp R180'!$J$5</c:f>
              <c:strCache>
                <c:ptCount val="1"/>
                <c:pt idx="0">
                  <c:v>Initial Totals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2000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'Perf Comp R180'!$I$6:$I$9</c:f>
              <c:strCache>
                <c:ptCount val="4"/>
                <c:pt idx="0">
                  <c:v>Below Basic</c:v>
                </c:pt>
                <c:pt idx="1">
                  <c:v>Basic</c:v>
                </c:pt>
                <c:pt idx="2">
                  <c:v>Proficient</c:v>
                </c:pt>
                <c:pt idx="3">
                  <c:v>Advanced</c:v>
                </c:pt>
              </c:strCache>
            </c:strRef>
          </c:cat>
          <c:val>
            <c:numRef>
              <c:f>'Perf Comp R180'!$J$6:$J$9</c:f>
              <c:numCache>
                <c:formatCode>General</c:formatCode>
                <c:ptCount val="4"/>
                <c:pt idx="0">
                  <c:v>60</c:v>
                </c:pt>
                <c:pt idx="1">
                  <c:v>22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5D-4AF9-A7E0-E7D080D361D3}"/>
            </c:ext>
          </c:extLst>
        </c:ser>
        <c:ser>
          <c:idx val="1"/>
          <c:order val="1"/>
          <c:tx>
            <c:strRef>
              <c:f>'Perf Comp R180'!$K$5</c:f>
              <c:strCache>
                <c:ptCount val="1"/>
                <c:pt idx="0">
                  <c:v>Current Totals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2000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'Perf Comp R180'!$I$6:$I$9</c:f>
              <c:strCache>
                <c:ptCount val="4"/>
                <c:pt idx="0">
                  <c:v>Below Basic</c:v>
                </c:pt>
                <c:pt idx="1">
                  <c:v>Basic</c:v>
                </c:pt>
                <c:pt idx="2">
                  <c:v>Proficient</c:v>
                </c:pt>
                <c:pt idx="3">
                  <c:v>Advanced</c:v>
                </c:pt>
              </c:strCache>
            </c:strRef>
          </c:cat>
          <c:val>
            <c:numRef>
              <c:f>'Perf Comp R180'!$K$6:$K$9</c:f>
              <c:numCache>
                <c:formatCode>General</c:formatCode>
                <c:ptCount val="4"/>
                <c:pt idx="0">
                  <c:v>38</c:v>
                </c:pt>
                <c:pt idx="1">
                  <c:v>31</c:v>
                </c:pt>
                <c:pt idx="2">
                  <c:v>15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5D-4AF9-A7E0-E7D080D36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8434560"/>
        <c:axId val="219911296"/>
      </c:barChart>
      <c:catAx>
        <c:axId val="21843456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19911296"/>
        <c:crosses val="autoZero"/>
        <c:auto val="1"/>
        <c:lblAlgn val="ctr"/>
        <c:lblOffset val="100"/>
        <c:noMultiLvlLbl val="0"/>
      </c:catAx>
      <c:valAx>
        <c:axId val="219911296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Students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434560"/>
        <c:crosses val="autoZero"/>
        <c:crossBetween val="between"/>
      </c:valAx>
      <c:spPr>
        <a:noFill/>
        <a:ln w="25400"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:spPr>
    </c:plotArea>
    <c:legend>
      <c:legendPos val="t"/>
      <c:overlay val="0"/>
    </c:legend>
    <c:plotVisOnly val="1"/>
    <c:dispBlanksAs val="gap"/>
    <c:showDLblsOverMax val="0"/>
  </c:chart>
  <c:spPr>
    <a:noFill/>
    <a:ln w="9525">
      <a:noFill/>
    </a:ln>
    <a:extLst>
      <a:ext uri="{909E8E84-426E-40DD-AFC4-6F175D3DCCD1}">
        <a14:hiddenFill xmlns:a14="http://schemas.microsoft.com/office/drawing/2010/main">
          <a:solidFill>
            <a:srgbClr val="FFFFFF"/>
          </a:solidFill>
        </a14:hiddenFill>
      </a:ext>
    </a:extLst>
  </c:spPr>
  <c:txPr>
    <a:bodyPr/>
    <a:lstStyle/>
    <a:p>
      <a:pPr>
        <a:defRPr sz="1800" b="1"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'R180 Stickers'!$B$14</c:f>
              <c:strCache>
                <c:ptCount val="1"/>
                <c:pt idx="0">
                  <c:v>Change in Lexile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20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'R180 Stickers'!$A$15:$A$17</c:f>
              <c:strCache>
                <c:ptCount val="3"/>
                <c:pt idx="0">
                  <c:v>Below Basic
36 Students</c:v>
                </c:pt>
                <c:pt idx="1">
                  <c:v>Basic
11 Students</c:v>
                </c:pt>
                <c:pt idx="2">
                  <c:v>Proficient
2 Students</c:v>
                </c:pt>
              </c:strCache>
            </c:strRef>
          </c:cat>
          <c:val>
            <c:numRef>
              <c:f>'R180 Stickers'!$B$15:$B$17</c:f>
              <c:numCache>
                <c:formatCode>0</c:formatCode>
                <c:ptCount val="3"/>
                <c:pt idx="0">
                  <c:v>98.166666666666671</c:v>
                </c:pt>
                <c:pt idx="1">
                  <c:v>37.636363636363633</c:v>
                </c:pt>
                <c:pt idx="2">
                  <c:v>31.5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F7-464F-8985-DBE199160853}"/>
            </c:ext>
          </c:extLst>
        </c:ser>
        <c:ser>
          <c:idx val="1"/>
          <c:order val="1"/>
          <c:tx>
            <c:strRef>
              <c:f>'R180 Stickers'!$C$14</c:f>
              <c:strCache>
                <c:ptCount val="1"/>
                <c:pt idx="0">
                  <c:v>Low End Annual Growth Goal</c:v>
                </c:pt>
              </c:strCache>
            </c:strRef>
          </c:tx>
          <c:spPr>
            <a:solidFill>
              <a:srgbClr val="B2B2B2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2000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'R180 Stickers'!$A$15:$A$17</c:f>
              <c:strCache>
                <c:ptCount val="3"/>
                <c:pt idx="0">
                  <c:v>Below Basic
36 Students</c:v>
                </c:pt>
                <c:pt idx="1">
                  <c:v>Basic
11 Students</c:v>
                </c:pt>
                <c:pt idx="2">
                  <c:v>Proficient
2 Students</c:v>
                </c:pt>
              </c:strCache>
            </c:strRef>
          </c:cat>
          <c:val>
            <c:numRef>
              <c:f>'R180 Stickers'!$C$15:$C$17</c:f>
              <c:numCache>
                <c:formatCode>0</c:formatCode>
                <c:ptCount val="3"/>
                <c:pt idx="0">
                  <c:v>111.80555555555556</c:v>
                </c:pt>
                <c:pt idx="1">
                  <c:v>55</c:v>
                </c:pt>
                <c:pt idx="2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F7-464F-8985-DBE199160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2356224"/>
        <c:axId val="222358144"/>
      </c:barChart>
      <c:catAx>
        <c:axId val="2223562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22358144"/>
        <c:crosses val="autoZero"/>
        <c:auto val="1"/>
        <c:lblAlgn val="ctr"/>
        <c:lblOffset val="100"/>
        <c:noMultiLvlLbl val="0"/>
      </c:catAx>
      <c:valAx>
        <c:axId val="222358144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600"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Lexiles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222356224"/>
        <c:crosses val="autoZero"/>
        <c:crossBetween val="between"/>
      </c:valAx>
      <c:spPr>
        <a:noFill/>
        <a:ln w="25400"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:spPr>
    </c:plotArea>
    <c:legend>
      <c:legendPos val="t"/>
      <c:overlay val="0"/>
    </c:legend>
    <c:plotVisOnly val="1"/>
    <c:dispBlanksAs val="gap"/>
    <c:showDLblsOverMax val="0"/>
  </c:chart>
  <c:spPr>
    <a:noFill/>
    <a:ln w="9525">
      <a:noFill/>
    </a:ln>
    <a:extLst>
      <a:ext uri="{909E8E84-426E-40DD-AFC4-6F175D3DCCD1}">
        <a14:hiddenFill xmlns:a14="http://schemas.microsoft.com/office/drawing/2010/main">
          <a:solidFill>
            <a:srgbClr val="FFFFFF"/>
          </a:solidFill>
        </a14:hiddenFill>
      </a:ext>
    </a:extLst>
  </c:spPr>
  <c:txPr>
    <a:bodyPr/>
    <a:lstStyle/>
    <a:p>
      <a:pPr>
        <a:defRPr sz="18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'R180 Stickers'!$D$14</c:f>
              <c:strCache>
                <c:ptCount val="1"/>
                <c:pt idx="0">
                  <c:v>% Who Met Annual Growth Goal</c:v>
                </c:pt>
              </c:strCache>
            </c:strRef>
          </c:tx>
          <c:spPr>
            <a:solidFill>
              <a:srgbClr val="6600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2000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'R180 Stickers'!$A$15:$A$17</c:f>
              <c:strCache>
                <c:ptCount val="3"/>
                <c:pt idx="0">
                  <c:v>Below Basic
36 Students</c:v>
                </c:pt>
                <c:pt idx="1">
                  <c:v>Basic
11 Students</c:v>
                </c:pt>
                <c:pt idx="2">
                  <c:v>Proficient
2 Students</c:v>
                </c:pt>
              </c:strCache>
            </c:strRef>
          </c:cat>
          <c:val>
            <c:numRef>
              <c:f>'R180 Stickers'!$D$15:$D$17</c:f>
              <c:numCache>
                <c:formatCode>0%</c:formatCode>
                <c:ptCount val="3"/>
                <c:pt idx="0">
                  <c:v>0.44444444444444442</c:v>
                </c:pt>
                <c:pt idx="1">
                  <c:v>0.27272727272727271</c:v>
                </c:pt>
                <c:pt idx="2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D2-40CD-B6E9-DEC2CD9DB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7689216"/>
        <c:axId val="227691136"/>
      </c:barChart>
      <c:catAx>
        <c:axId val="2276892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27691136"/>
        <c:crosses val="autoZero"/>
        <c:auto val="1"/>
        <c:lblAlgn val="ctr"/>
        <c:lblOffset val="100"/>
        <c:noMultiLvlLbl val="0"/>
      </c:catAx>
      <c:valAx>
        <c:axId val="227691136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800"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Percent of Students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227689216"/>
        <c:crosses val="autoZero"/>
        <c:crossBetween val="between"/>
      </c:valAx>
      <c:spPr>
        <a:noFill/>
        <a:ln w="25400"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:spPr>
    </c:plotArea>
    <c:legend>
      <c:legendPos val="t"/>
      <c:overlay val="0"/>
    </c:legend>
    <c:plotVisOnly val="1"/>
    <c:dispBlanksAs val="gap"/>
    <c:showDLblsOverMax val="0"/>
  </c:chart>
  <c:spPr>
    <a:noFill/>
    <a:ln w="9525">
      <a:noFill/>
    </a:ln>
    <a:extLst>
      <a:ext uri="{909E8E84-426E-40DD-AFC4-6F175D3DCCD1}">
        <a14:hiddenFill xmlns:a14="http://schemas.microsoft.com/office/drawing/2010/main">
          <a:solidFill>
            <a:srgbClr val="FFFFFF"/>
          </a:solidFill>
        </a14:hiddenFill>
      </a:ext>
    </a:extLst>
  </c:spPr>
  <c:txPr>
    <a:bodyPr/>
    <a:lstStyle/>
    <a:p>
      <a:pPr>
        <a:defRPr sz="18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'BB 200L Perf Comp R180'!$J$5</c:f>
              <c:strCache>
                <c:ptCount val="1"/>
                <c:pt idx="0">
                  <c:v>Initial Totals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2000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'BB 200L Perf Comp R180'!$I$6:$I$10</c:f>
              <c:strCache>
                <c:ptCount val="5"/>
                <c:pt idx="0">
                  <c:v>BR to 199L</c:v>
                </c:pt>
                <c:pt idx="1">
                  <c:v>200L to 399L</c:v>
                </c:pt>
                <c:pt idx="2">
                  <c:v>400L to 599L</c:v>
                </c:pt>
                <c:pt idx="3">
                  <c:v>600L to 799L</c:v>
                </c:pt>
                <c:pt idx="4">
                  <c:v>800L to 999L</c:v>
                </c:pt>
              </c:strCache>
            </c:strRef>
          </c:cat>
          <c:val>
            <c:numRef>
              <c:f>'BB 200L Perf Comp R180'!$J$6:$J$10</c:f>
              <c:numCache>
                <c:formatCode>General</c:formatCode>
                <c:ptCount val="5"/>
                <c:pt idx="0">
                  <c:v>4</c:v>
                </c:pt>
                <c:pt idx="1">
                  <c:v>7</c:v>
                </c:pt>
                <c:pt idx="2">
                  <c:v>18</c:v>
                </c:pt>
                <c:pt idx="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01-40AA-97CD-EB3A579C7C4E}"/>
            </c:ext>
          </c:extLst>
        </c:ser>
        <c:ser>
          <c:idx val="1"/>
          <c:order val="1"/>
          <c:tx>
            <c:strRef>
              <c:f>'BB 200L Perf Comp R180'!$K$5</c:f>
              <c:strCache>
                <c:ptCount val="1"/>
                <c:pt idx="0">
                  <c:v>Current Totals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2000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'BB 200L Perf Comp R180'!$I$6:$I$10</c:f>
              <c:strCache>
                <c:ptCount val="5"/>
                <c:pt idx="0">
                  <c:v>BR to 199L</c:v>
                </c:pt>
                <c:pt idx="1">
                  <c:v>200L to 399L</c:v>
                </c:pt>
                <c:pt idx="2">
                  <c:v>400L to 599L</c:v>
                </c:pt>
                <c:pt idx="3">
                  <c:v>600L to 799L</c:v>
                </c:pt>
                <c:pt idx="4">
                  <c:v>800L to 999L</c:v>
                </c:pt>
              </c:strCache>
            </c:strRef>
          </c:cat>
          <c:val>
            <c:numRef>
              <c:f>'BB 200L Perf Comp R180'!$K$6:$K$10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22</c:v>
                </c:pt>
                <c:pt idx="3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01-40AA-97CD-EB3A579C7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9026816"/>
        <c:axId val="229151872"/>
      </c:barChart>
      <c:catAx>
        <c:axId val="2290268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29151872"/>
        <c:crosses val="autoZero"/>
        <c:auto val="1"/>
        <c:lblAlgn val="ctr"/>
        <c:lblOffset val="100"/>
        <c:noMultiLvlLbl val="0"/>
      </c:catAx>
      <c:valAx>
        <c:axId val="229151872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Students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026816"/>
        <c:crosses val="autoZero"/>
        <c:crossBetween val="between"/>
      </c:valAx>
      <c:spPr>
        <a:noFill/>
        <a:ln w="25400"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:spPr>
    </c:plotArea>
    <c:legend>
      <c:legendPos val="t"/>
      <c:overlay val="0"/>
    </c:legend>
    <c:plotVisOnly val="1"/>
    <c:dispBlanksAs val="gap"/>
    <c:showDLblsOverMax val="0"/>
  </c:chart>
  <c:spPr>
    <a:noFill/>
    <a:ln w="9525">
      <a:noFill/>
    </a:ln>
    <a:extLst>
      <a:ext uri="{909E8E84-426E-40DD-AFC4-6F175D3DCCD1}">
        <a14:hiddenFill xmlns:a14="http://schemas.microsoft.com/office/drawing/2010/main">
          <a:solidFill>
            <a:srgbClr val="FFFFFF"/>
          </a:solidFill>
        </a14:hiddenFill>
      </a:ext>
    </a:extLst>
  </c:spPr>
  <c:txPr>
    <a:bodyPr/>
    <a:lstStyle/>
    <a:p>
      <a:pPr>
        <a:defRPr sz="1800" b="1"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 rtl="0">
              <a:defRPr sz="2400"/>
            </a:pPr>
            <a:r>
              <a:rPr lang="en-US" sz="2400"/>
              <a:t>95 Students Enrolled in READ 180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'Rotations 20k FT'!$B$19</c:f>
              <c:strCache>
                <c:ptCount val="1"/>
                <c:pt idx="0">
                  <c:v>Students</c:v>
                </c:pt>
              </c:strCache>
            </c:strRef>
          </c:tx>
          <c:spPr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</c:spPr>
          <c:dPt>
            <c:idx val="0"/>
            <c:bubble3D val="0"/>
            <c:spPr>
              <a:solidFill>
                <a:srgbClr val="0000FF"/>
              </a:solidFill>
              <a:ln w="9525" cap="flat" cmpd="sng" algn="ctr">
                <a:solidFill>
                  <a:srgbClr val="000000"/>
                </a:solidFill>
                <a:prstDash val="solid"/>
                <a:round/>
                <a:headEnd type="none" w="med" len="med"/>
                <a:tailEnd type="none" w="med" len="med"/>
              </a:ln>
            </c:spPr>
            <c:extLst>
              <c:ext xmlns:c16="http://schemas.microsoft.com/office/drawing/2014/chart" uri="{C3380CC4-5D6E-409C-BE32-E72D297353CC}">
                <c16:uniqueId val="{00000001-9F8A-47CF-9C4D-C6AF3F90FB3E}"/>
              </c:ext>
            </c:extLst>
          </c:dPt>
          <c:dPt>
            <c:idx val="1"/>
            <c:bubble3D val="0"/>
            <c:spPr>
              <a:solidFill>
                <a:srgbClr val="00640A"/>
              </a:solidFill>
              <a:ln w="9525" cap="flat" cmpd="sng" algn="ctr">
                <a:solidFill>
                  <a:srgbClr val="000000"/>
                </a:solidFill>
                <a:prstDash val="solid"/>
                <a:round/>
                <a:headEnd type="none" w="med" len="med"/>
                <a:tailEnd type="none" w="med" len="med"/>
              </a:ln>
            </c:spPr>
            <c:extLst>
              <c:ext xmlns:c16="http://schemas.microsoft.com/office/drawing/2014/chart" uri="{C3380CC4-5D6E-409C-BE32-E72D297353CC}">
                <c16:uniqueId val="{00000003-9F8A-47CF-9C4D-C6AF3F90FB3E}"/>
              </c:ext>
            </c:extLst>
          </c:dPt>
          <c:dPt>
            <c:idx val="2"/>
            <c:bubble3D val="0"/>
            <c:spPr>
              <a:solidFill>
                <a:srgbClr val="FF0000"/>
              </a:solidFill>
              <a:ln w="9525" cap="flat" cmpd="sng" algn="ctr">
                <a:solidFill>
                  <a:srgbClr val="000000"/>
                </a:solidFill>
                <a:prstDash val="solid"/>
                <a:round/>
                <a:headEnd type="none" w="med" len="med"/>
                <a:tailEnd type="none" w="med" len="med"/>
              </a:ln>
            </c:spPr>
            <c:extLst>
              <c:ext xmlns:c16="http://schemas.microsoft.com/office/drawing/2014/chart" uri="{C3380CC4-5D6E-409C-BE32-E72D297353CC}">
                <c16:uniqueId val="{00000005-9F8A-47CF-9C4D-C6AF3F90FB3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4000" b="1"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'Rotations 20k FT'!$A$20:$A$22</c:f>
              <c:strCache>
                <c:ptCount val="3"/>
                <c:pt idx="0">
                  <c:v>Using RC!</c:v>
                </c:pt>
                <c:pt idx="1">
                  <c:v>Using rSkills</c:v>
                </c:pt>
                <c:pt idx="2">
                  <c:v>Using READ 180</c:v>
                </c:pt>
              </c:strCache>
            </c:strRef>
          </c:cat>
          <c:val>
            <c:numRef>
              <c:f>'Rotations 20k FT'!$B$20:$B$22</c:f>
              <c:numCache>
                <c:formatCode>General</c:formatCode>
                <c:ptCount val="3"/>
                <c:pt idx="0">
                  <c:v>91</c:v>
                </c:pt>
                <c:pt idx="1">
                  <c:v>85</c:v>
                </c:pt>
                <c:pt idx="2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F8A-47CF-9C4D-C6AF3F90FB3E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  <a:effectLst/>
    <a:extLst>
      <a:ext uri="{909E8E84-426E-40DD-AFC4-6F175D3DCCD1}">
        <a14:hiddenFill xmlns:a14="http://schemas.microsoft.com/office/drawing/2010/main">
          <a:solidFill>
            <a:srgbClr val="FFFFFF"/>
          </a:solidFill>
        </a14:hiddenFill>
      </a:ext>
      <a:ext uri="{91240B29-F687-4F45-9708-019B960494DF}">
        <a14:hiddenLine xmlns:a14="http://schemas.microsoft.com/office/drawing/2010/main" w="9525" cap="flat" cmpd="sng" algn="ctr">
          <a:solidFill>
            <a:srgbClr val="54585A">
              <a:tint val="75000"/>
              <a:shade val="95000"/>
              <a:satMod val="105000"/>
            </a:srgbClr>
          </a:solidFill>
          <a:prstDash val="solid"/>
          <a:round/>
        </a14:hiddenLine>
      </a:ext>
    </a:extLst>
  </c:sp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'R180 Segments'!$D$4</c:f>
              <c:strCache>
                <c:ptCount val="1"/>
                <c:pt idx="0">
                  <c:v>Lexile Growth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2000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'R180 Segments'!$C$5:$C$8</c:f>
              <c:strCache>
                <c:ptCount val="4"/>
                <c:pt idx="0">
                  <c:v>Under 5 Segments : 
10 Students</c:v>
                </c:pt>
                <c:pt idx="1">
                  <c:v>5 to 8 Segments : 
16 Students</c:v>
                </c:pt>
                <c:pt idx="2">
                  <c:v>9 to 12 Segments : 
25 Students</c:v>
                </c:pt>
                <c:pt idx="3">
                  <c:v>13 or More Segments : 
35 Students</c:v>
                </c:pt>
              </c:strCache>
            </c:strRef>
          </c:cat>
          <c:val>
            <c:numRef>
              <c:f>'R180 Segments'!$D$5:$D$8</c:f>
              <c:numCache>
                <c:formatCode>General</c:formatCode>
                <c:ptCount val="4"/>
                <c:pt idx="0">
                  <c:v>57</c:v>
                </c:pt>
                <c:pt idx="1">
                  <c:v>119</c:v>
                </c:pt>
                <c:pt idx="2">
                  <c:v>158</c:v>
                </c:pt>
                <c:pt idx="3">
                  <c:v>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67-4128-BBCB-F5E665A55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92117888"/>
        <c:axId val="292125696"/>
      </c:barChart>
      <c:catAx>
        <c:axId val="2921178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92125696"/>
        <c:crosses val="autoZero"/>
        <c:auto val="1"/>
        <c:lblAlgn val="ctr"/>
        <c:lblOffset val="100"/>
        <c:noMultiLvlLbl val="0"/>
      </c:catAx>
      <c:valAx>
        <c:axId val="292125696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Lexile Gain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2117888"/>
        <c:crosses val="autoZero"/>
        <c:crossBetween val="between"/>
      </c:valAx>
      <c:spPr>
        <a:noFill/>
        <a:ln w="25400"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:spPr>
    </c:plotArea>
    <c:plotVisOnly val="1"/>
    <c:dispBlanksAs val="gap"/>
    <c:showDLblsOverMax val="0"/>
  </c:chart>
  <c:spPr>
    <a:noFill/>
    <a:ln w="9525">
      <a:noFill/>
    </a:ln>
    <a:extLst>
      <a:ext uri="{909E8E84-426E-40DD-AFC4-6F175D3DCCD1}">
        <a14:hiddenFill xmlns:a14="http://schemas.microsoft.com/office/drawing/2010/main">
          <a:solidFill>
            <a:srgbClr val="FFFFFF"/>
          </a:solidFill>
        </a14:hiddenFill>
      </a:ext>
    </a:extLst>
  </c:spPr>
  <c:txPr>
    <a:bodyPr/>
    <a:lstStyle/>
    <a:p>
      <a:pPr>
        <a:defRPr sz="1400" b="1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'S44 Series Location'!$B$14</c:f>
              <c:strCache>
                <c:ptCount val="1"/>
                <c:pt idx="0">
                  <c:v>Total Students by Location in Scope &amp; Sequence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1-0FD1-4C07-98BA-F07FF894DE81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3-0FD1-4C07-98BA-F07FF894DE81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0FD1-4C07-98BA-F07FF894DE81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7-0FD1-4C07-98BA-F07FF894DE81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9-0FD1-4C07-98BA-F07FF894DE81}"/>
              </c:ext>
            </c:extLst>
          </c:dPt>
          <c:dPt>
            <c:idx val="5"/>
            <c:invertIfNegative val="0"/>
            <c:bubble3D val="0"/>
            <c:spPr>
              <a:solidFill>
                <a:schemeClr val="bg2"/>
              </a:solidFill>
            </c:spPr>
            <c:extLst>
              <c:ext xmlns:c16="http://schemas.microsoft.com/office/drawing/2014/chart" uri="{C3380CC4-5D6E-409C-BE32-E72D297353CC}">
                <c16:uniqueId val="{0000000B-0FD1-4C07-98BA-F07FF894DE8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260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'S44 Series Location'!$A$15:$A$20</c:f>
              <c:strCache>
                <c:ptCount val="6"/>
                <c:pt idx="0">
                  <c:v>In Series 
1 to 4</c:v>
                </c:pt>
                <c:pt idx="1">
                  <c:v>In Series 
5 to 8</c:v>
                </c:pt>
                <c:pt idx="2">
                  <c:v>In Series 
9 to 12</c:v>
                </c:pt>
                <c:pt idx="3">
                  <c:v>In Series 
13 to 16</c:v>
                </c:pt>
                <c:pt idx="4">
                  <c:v>In Series 
17 to 20</c:v>
                </c:pt>
                <c:pt idx="5">
                  <c:v>In Series 
21 to 25</c:v>
                </c:pt>
              </c:strCache>
            </c:strRef>
          </c:cat>
          <c:val>
            <c:numRef>
              <c:f>'S44 Series Location'!$B$15:$B$20</c:f>
              <c:numCache>
                <c:formatCode>General</c:formatCode>
                <c:ptCount val="6"/>
                <c:pt idx="0">
                  <c:v>78</c:v>
                </c:pt>
                <c:pt idx="1">
                  <c:v>65</c:v>
                </c:pt>
                <c:pt idx="2">
                  <c:v>20</c:v>
                </c:pt>
                <c:pt idx="3">
                  <c:v>4</c:v>
                </c:pt>
                <c:pt idx="4">
                  <c:v>3</c:v>
                </c:pt>
                <c:pt idx="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FD1-4C07-98BA-F07FF894DE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93528704"/>
        <c:axId val="293530624"/>
      </c:barChart>
      <c:catAx>
        <c:axId val="2935287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2000" b="1">
                <a:solidFill>
                  <a:srgbClr val="000000"/>
                </a:solidFill>
              </a:defRPr>
            </a:pPr>
            <a:endParaRPr lang="en-US"/>
          </a:p>
        </c:txPr>
        <c:crossAx val="293530624"/>
        <c:crosses val="autoZero"/>
        <c:auto val="1"/>
        <c:lblAlgn val="ctr"/>
        <c:lblOffset val="100"/>
        <c:noMultiLvlLbl val="0"/>
      </c:catAx>
      <c:valAx>
        <c:axId val="293530624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600"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Students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 b="1">
                <a:solidFill>
                  <a:srgbClr val="000000"/>
                </a:solidFill>
              </a:defRPr>
            </a:pPr>
            <a:endParaRPr lang="en-US"/>
          </a:p>
        </c:txPr>
        <c:crossAx val="293528704"/>
        <c:crosses val="autoZero"/>
        <c:crossBetween val="between"/>
      </c:valAx>
      <c:spPr>
        <a:noFill/>
        <a:ln>
          <a:noFill/>
          <a:rou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>
              <a:noFill/>
              <a:round/>
            </a14:hiddenLine>
          </a:ext>
        </a:extLst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  <a:effectLst/>
    <a:extLst>
      <a:ext uri="{909E8E84-426E-40DD-AFC4-6F175D3DCCD1}">
        <a14:hiddenFill xmlns:a14="http://schemas.microsoft.com/office/drawing/2010/main">
          <a:solidFill>
            <a:srgbClr val="FFFFFF"/>
          </a:solidFill>
        </a14:hiddenFill>
      </a:ext>
      <a:ext uri="{91240B29-F687-4F45-9708-019B960494DF}">
        <a14:hiddenLine xmlns:a14="http://schemas.microsoft.com/office/drawing/2010/main" w="9525" cap="flat" cmpd="sng" algn="ctr">
          <a:solidFill>
            <a:srgbClr val="54585A">
              <a:tint val="75000"/>
              <a:shade val="95000"/>
              <a:satMod val="105000"/>
            </a:srgbClr>
          </a:solidFill>
          <a:prstDash val="solid"/>
          <a:round/>
        </a14:hiddenLine>
      </a:ext>
    </a:extLst>
  </c:sp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 rtl="0">
              <a:defRPr/>
            </a:pPr>
            <a:r>
              <a:rPr lang="en-US"/>
              <a:t>System 44 Students at Placement</a:t>
            </a:r>
          </a:p>
        </c:rich>
      </c:tx>
      <c:layout>
        <c:manualLayout>
          <c:xMode val="edge"/>
          <c:yMode val="edge"/>
          <c:x val="0.25950000000000001"/>
          <c:y val="0.91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0499999999999999"/>
          <c:y val="0.11275"/>
          <c:w val="0.60179385826771659"/>
          <c:h val="0.75224232283464565"/>
        </c:manualLayout>
      </c:layout>
      <c:pieChart>
        <c:varyColors val="1"/>
        <c:ser>
          <c:idx val="0"/>
          <c:order val="0"/>
          <c:tx>
            <c:strRef>
              <c:f>'S44 RI Pie chart'!$B$19</c:f>
              <c:strCache>
                <c:ptCount val="1"/>
                <c:pt idx="0">
                  <c:v>Number of Students</c:v>
                </c:pt>
              </c:strCache>
            </c:strRef>
          </c:tx>
          <c:spPr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</c:spPr>
          <c:dPt>
            <c:idx val="0"/>
            <c:bubble3D val="0"/>
            <c:spPr>
              <a:solidFill>
                <a:srgbClr val="FF0000"/>
              </a:solidFill>
              <a:ln w="9525" cap="flat" cmpd="sng" algn="ctr">
                <a:solidFill>
                  <a:srgbClr val="000000"/>
                </a:solidFill>
                <a:prstDash val="solid"/>
                <a:round/>
                <a:headEnd type="none" w="med" len="med"/>
                <a:tailEnd type="none" w="med" len="med"/>
              </a:ln>
            </c:spPr>
            <c:extLst>
              <c:ext xmlns:c16="http://schemas.microsoft.com/office/drawing/2014/chart" uri="{C3380CC4-5D6E-409C-BE32-E72D297353CC}">
                <c16:uniqueId val="{00000001-CDEC-43B6-88E7-A2F5599C0A59}"/>
              </c:ext>
            </c:extLst>
          </c:dPt>
          <c:dPt>
            <c:idx val="1"/>
            <c:bubble3D val="0"/>
            <c:spPr>
              <a:solidFill>
                <a:srgbClr val="FF9900"/>
              </a:solidFill>
              <a:ln w="9525" cap="flat" cmpd="sng" algn="ctr">
                <a:solidFill>
                  <a:srgbClr val="000000"/>
                </a:solidFill>
                <a:prstDash val="solid"/>
                <a:round/>
                <a:headEnd type="none" w="med" len="med"/>
                <a:tailEnd type="none" w="med" len="med"/>
              </a:ln>
            </c:spPr>
            <c:extLst>
              <c:ext xmlns:c16="http://schemas.microsoft.com/office/drawing/2014/chart" uri="{C3380CC4-5D6E-409C-BE32-E72D297353CC}">
                <c16:uniqueId val="{00000003-CDEC-43B6-88E7-A2F5599C0A59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9525" cap="flat" cmpd="sng" algn="ctr">
                <a:solidFill>
                  <a:srgbClr val="000000"/>
                </a:solidFill>
                <a:prstDash val="solid"/>
                <a:round/>
                <a:headEnd type="none" w="med" len="med"/>
                <a:tailEnd type="none" w="med" len="med"/>
              </a:ln>
            </c:spPr>
            <c:extLst>
              <c:ext xmlns:c16="http://schemas.microsoft.com/office/drawing/2014/chart" uri="{C3380CC4-5D6E-409C-BE32-E72D297353CC}">
                <c16:uniqueId val="{00000005-CDEC-43B6-88E7-A2F5599C0A59}"/>
              </c:ext>
            </c:extLst>
          </c:dPt>
          <c:dPt>
            <c:idx val="3"/>
            <c:bubble3D val="0"/>
            <c:spPr>
              <a:solidFill>
                <a:srgbClr val="00FF00"/>
              </a:solidFill>
              <a:ln w="9525" cap="flat" cmpd="sng" algn="ctr">
                <a:solidFill>
                  <a:srgbClr val="000000"/>
                </a:solidFill>
                <a:prstDash val="solid"/>
                <a:round/>
                <a:headEnd type="none" w="med" len="med"/>
                <a:tailEnd type="none" w="med" len="med"/>
              </a:ln>
            </c:spPr>
            <c:extLst>
              <c:ext xmlns:c16="http://schemas.microsoft.com/office/drawing/2014/chart" uri="{C3380CC4-5D6E-409C-BE32-E72D297353CC}">
                <c16:uniqueId val="{00000007-CDEC-43B6-88E7-A2F5599C0A59}"/>
              </c:ext>
            </c:extLst>
          </c:dPt>
          <c:dPt>
            <c:idx val="4"/>
            <c:bubble3D val="0"/>
            <c:spPr>
              <a:solidFill>
                <a:srgbClr val="008000"/>
              </a:solidFill>
              <a:ln w="9525" cap="flat" cmpd="sng" algn="ctr">
                <a:solidFill>
                  <a:srgbClr val="000000"/>
                </a:solidFill>
                <a:prstDash val="solid"/>
                <a:round/>
                <a:headEnd type="none" w="med" len="med"/>
                <a:tailEnd type="none" w="med" len="med"/>
              </a:ln>
            </c:spPr>
            <c:extLst>
              <c:ext xmlns:c16="http://schemas.microsoft.com/office/drawing/2014/chart" uri="{C3380CC4-5D6E-409C-BE32-E72D297353CC}">
                <c16:uniqueId val="{00000009-CDEC-43B6-88E7-A2F5599C0A59}"/>
              </c:ext>
            </c:extLst>
          </c:dPt>
          <c:dPt>
            <c:idx val="5"/>
            <c:bubble3D val="0"/>
            <c:spPr>
              <a:solidFill>
                <a:srgbClr val="00CCFF"/>
              </a:solidFill>
              <a:ln w="9525" cap="flat" cmpd="sng" algn="ctr">
                <a:solidFill>
                  <a:srgbClr val="000000"/>
                </a:solidFill>
                <a:prstDash val="solid"/>
                <a:round/>
                <a:headEnd type="none" w="med" len="med"/>
                <a:tailEnd type="none" w="med" len="med"/>
              </a:ln>
            </c:spPr>
            <c:extLst>
              <c:ext xmlns:c16="http://schemas.microsoft.com/office/drawing/2014/chart" uri="{C3380CC4-5D6E-409C-BE32-E72D297353CC}">
                <c16:uniqueId val="{0000000B-CDEC-43B6-88E7-A2F5599C0A59}"/>
              </c:ext>
            </c:extLst>
          </c:dPt>
          <c:dPt>
            <c:idx val="6"/>
            <c:bubble3D val="0"/>
            <c:spPr>
              <a:solidFill>
                <a:srgbClr val="F8F8F8"/>
              </a:solidFill>
              <a:ln w="9525" cap="flat" cmpd="sng" algn="ctr">
                <a:solidFill>
                  <a:srgbClr val="000000"/>
                </a:solidFill>
                <a:prstDash val="solid"/>
                <a:round/>
                <a:headEnd type="none" w="med" len="med"/>
                <a:tailEnd type="none" w="med" len="med"/>
              </a:ln>
            </c:spPr>
            <c:extLst>
              <c:ext xmlns:c16="http://schemas.microsoft.com/office/drawing/2014/chart" uri="{C3380CC4-5D6E-409C-BE32-E72D297353CC}">
                <c16:uniqueId val="{0000000D-CDEC-43B6-88E7-A2F5599C0A59}"/>
              </c:ext>
            </c:extLst>
          </c:dPt>
          <c:dLbls>
            <c:dLbl>
              <c:idx val="0"/>
              <c:layout>
                <c:manualLayout>
                  <c:x val="-0.16456755905511811"/>
                  <c:y val="-0.15368996062992127"/>
                </c:manualLayout>
              </c:layout>
              <c:spPr/>
              <c:txPr>
                <a:bodyPr/>
                <a:lstStyle/>
                <a:p>
                  <a:pPr>
                    <a:defRPr sz="2400" b="1">
                      <a:solidFill>
                        <a:schemeClr val="bg1"/>
                      </a:solidFill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DEC-43B6-88E7-A2F5599C0A59}"/>
                </c:ext>
              </c:extLst>
            </c:dLbl>
            <c:dLbl>
              <c:idx val="1"/>
              <c:layout>
                <c:manualLayout>
                  <c:x val="0.193428031496063"/>
                  <c:y val="-2.637795275590551E-4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DEC-43B6-88E7-A2F5599C0A5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2400" b="1">
                    <a:solidFill>
                      <a:srgbClr val="000000"/>
                    </a:solidFill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'S44 RI Pie chart'!$A$20:$A$26</c:f>
              <c:strCache>
                <c:ptCount val="7"/>
                <c:pt idx="0">
                  <c:v>BR to 199L</c:v>
                </c:pt>
                <c:pt idx="1">
                  <c:v>200L to 399L</c:v>
                </c:pt>
                <c:pt idx="2">
                  <c:v>400L to 599L</c:v>
                </c:pt>
                <c:pt idx="3">
                  <c:v>600L to 799L</c:v>
                </c:pt>
                <c:pt idx="4">
                  <c:v>800L to 999L</c:v>
                </c:pt>
                <c:pt idx="5">
                  <c:v>1000L to 1199L</c:v>
                </c:pt>
                <c:pt idx="6">
                  <c:v>1200L or More</c:v>
                </c:pt>
              </c:strCache>
            </c:strRef>
          </c:cat>
          <c:val>
            <c:numRef>
              <c:f>'S44 RI Pie chart'!$B$20:$B$26</c:f>
              <c:numCache>
                <c:formatCode>General</c:formatCode>
                <c:ptCount val="7"/>
                <c:pt idx="0">
                  <c:v>108</c:v>
                </c:pt>
                <c:pt idx="1">
                  <c:v>47</c:v>
                </c:pt>
                <c:pt idx="2">
                  <c:v>17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DEC-43B6-88E7-A2F5599C0A59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  <a:effectLst/>
    <a:extLst>
      <a:ext uri="{909E8E84-426E-40DD-AFC4-6F175D3DCCD1}">
        <a14:hiddenFill xmlns:a14="http://schemas.microsoft.com/office/drawing/2010/main">
          <a:solidFill>
            <a:srgbClr val="FFFFFF"/>
          </a:solidFill>
        </a14:hiddenFill>
      </a:ext>
      <a:ext uri="{91240B29-F687-4F45-9708-019B960494DF}">
        <a14:hiddenLine xmlns:a14="http://schemas.microsoft.com/office/drawing/2010/main" w="9525" cap="flat" cmpd="sng" algn="ctr">
          <a:solidFill>
            <a:srgbClr val="54585A">
              <a:tint val="75000"/>
              <a:shade val="95000"/>
              <a:satMod val="105000"/>
            </a:srgbClr>
          </a:solidFill>
          <a:prstDash val="solid"/>
          <a:round/>
        </a14:hiddenLine>
      </a:ext>
    </a:extLst>
  </c:sp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'Perf Comp S44 PI'!$J$5</c:f>
              <c:strCache>
                <c:ptCount val="1"/>
                <c:pt idx="0">
                  <c:v>Initial Level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2100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'Perf Comp S44 PI'!$I$6:$I$9</c:f>
              <c:strCache>
                <c:ptCount val="4"/>
                <c:pt idx="0">
                  <c:v>Pre-Decoder</c:v>
                </c:pt>
                <c:pt idx="1">
                  <c:v>Beginning</c:v>
                </c:pt>
                <c:pt idx="2">
                  <c:v>Developing</c:v>
                </c:pt>
                <c:pt idx="3">
                  <c:v>Advancing</c:v>
                </c:pt>
              </c:strCache>
            </c:strRef>
          </c:cat>
          <c:val>
            <c:numRef>
              <c:f>'Perf Comp S44 PI'!$J$6:$J$9</c:f>
              <c:numCache>
                <c:formatCode>General</c:formatCode>
                <c:ptCount val="4"/>
                <c:pt idx="0">
                  <c:v>8</c:v>
                </c:pt>
                <c:pt idx="1">
                  <c:v>82</c:v>
                </c:pt>
                <c:pt idx="2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05-4779-B3B1-87F57E8E9CFC}"/>
            </c:ext>
          </c:extLst>
        </c:ser>
        <c:ser>
          <c:idx val="1"/>
          <c:order val="1"/>
          <c:tx>
            <c:strRef>
              <c:f>'Perf Comp S44 PI'!$K$5</c:f>
              <c:strCache>
                <c:ptCount val="1"/>
                <c:pt idx="0">
                  <c:v>Current Level</c:v>
                </c:pt>
              </c:strCache>
            </c:strRef>
          </c:tx>
          <c:spPr>
            <a:solidFill>
              <a:srgbClr val="00FF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2100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'Perf Comp S44 PI'!$I$6:$I$9</c:f>
              <c:strCache>
                <c:ptCount val="4"/>
                <c:pt idx="0">
                  <c:v>Pre-Decoder</c:v>
                </c:pt>
                <c:pt idx="1">
                  <c:v>Beginning</c:v>
                </c:pt>
                <c:pt idx="2">
                  <c:v>Developing</c:v>
                </c:pt>
                <c:pt idx="3">
                  <c:v>Advancing</c:v>
                </c:pt>
              </c:strCache>
            </c:strRef>
          </c:cat>
          <c:val>
            <c:numRef>
              <c:f>'Perf Comp S44 PI'!$K$6:$K$9</c:f>
              <c:numCache>
                <c:formatCode>General</c:formatCode>
                <c:ptCount val="4"/>
                <c:pt idx="0">
                  <c:v>10</c:v>
                </c:pt>
                <c:pt idx="1">
                  <c:v>57</c:v>
                </c:pt>
                <c:pt idx="2">
                  <c:v>70</c:v>
                </c:pt>
                <c:pt idx="3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05-4779-B3B1-87F57E8E9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01858176"/>
        <c:axId val="301876736"/>
      </c:barChart>
      <c:catAx>
        <c:axId val="3018581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01876736"/>
        <c:crosses val="autoZero"/>
        <c:auto val="1"/>
        <c:lblAlgn val="ctr"/>
        <c:lblOffset val="100"/>
        <c:noMultiLvlLbl val="0"/>
      </c:catAx>
      <c:valAx>
        <c:axId val="301876736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600"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Students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1858176"/>
        <c:crosses val="autoZero"/>
        <c:crossBetween val="between"/>
      </c:valAx>
      <c:spPr>
        <a:noFill/>
        <a:ln w="25400"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:spPr>
    </c:plotArea>
    <c:legend>
      <c:legendPos val="t"/>
      <c:overlay val="0"/>
    </c:legend>
    <c:plotVisOnly val="1"/>
    <c:dispBlanksAs val="gap"/>
    <c:showDLblsOverMax val="0"/>
  </c:chart>
  <c:spPr>
    <a:noFill/>
    <a:ln w="9525">
      <a:noFill/>
    </a:ln>
    <a:extLst>
      <a:ext uri="{909E8E84-426E-40DD-AFC4-6F175D3DCCD1}">
        <a14:hiddenFill xmlns:a14="http://schemas.microsoft.com/office/drawing/2010/main">
          <a:solidFill>
            <a:srgbClr val="FFFFFF"/>
          </a:solidFill>
        </a14:hiddenFill>
      </a:ext>
    </a:extLst>
  </c:spPr>
  <c:txPr>
    <a:bodyPr/>
    <a:lstStyle/>
    <a:p>
      <a:pPr>
        <a:defRPr sz="1800" b="1">
          <a:solidFill>
            <a:srgbClr val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ysClr val="windowText" lastClr="000000"/>
                </a:solidFill>
              </a:defRPr>
            </a:pPr>
            <a:r>
              <a:rPr lang="en-US">
                <a:solidFill>
                  <a:sysClr val="windowText" lastClr="000000"/>
                </a:solidFill>
              </a:rPr>
              <a:t>Software Sessions</a:t>
            </a:r>
          </a:p>
        </c:rich>
      </c:tx>
      <c:layout>
        <c:manualLayout>
          <c:xMode val="edge"/>
          <c:yMode val="edge"/>
          <c:x val="0.31963385826771651"/>
          <c:y val="4.3516534814773593E-3"/>
        </c:manualLayout>
      </c:layout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'Program Usage Charts'!$L$2</c:f>
              <c:strCache>
                <c:ptCount val="1"/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1-4D72-4A47-89FD-C4F5EF083A3E}"/>
              </c:ext>
            </c:extLst>
          </c:dPt>
          <c:dPt>
            <c:idx val="1"/>
            <c:invertIfNegative val="0"/>
            <c:bubble3D val="0"/>
            <c:spPr>
              <a:solidFill>
                <a:srgbClr val="0000FF"/>
              </a:solidFill>
            </c:spPr>
            <c:extLst>
              <c:ext xmlns:c16="http://schemas.microsoft.com/office/drawing/2014/chart" uri="{C3380CC4-5D6E-409C-BE32-E72D297353CC}">
                <c16:uniqueId val="{00000003-4D72-4A47-89FD-C4F5EF083A3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800" b="1"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'Program Usage Charts'!$K$3:$K$4</c:f>
              <c:strCache>
                <c:ptCount val="2"/>
                <c:pt idx="0">
                  <c:v>READ 180</c:v>
                </c:pt>
                <c:pt idx="1">
                  <c:v>System 44</c:v>
                </c:pt>
              </c:strCache>
            </c:strRef>
          </c:cat>
          <c:val>
            <c:numRef>
              <c:f>'Program Usage Charts'!$L$3:$L$4</c:f>
              <c:numCache>
                <c:formatCode>General</c:formatCode>
                <c:ptCount val="2"/>
                <c:pt idx="0">
                  <c:v>88</c:v>
                </c:pt>
                <c:pt idx="1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D72-4A47-89FD-C4F5EF083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5987968"/>
        <c:axId val="135989504"/>
      </c:barChart>
      <c:catAx>
        <c:axId val="13598796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600" b="1" i="1">
                <a:solidFill>
                  <a:sysClr val="windowText" lastClr="000000"/>
                </a:solidFill>
              </a:defRPr>
            </a:pPr>
            <a:endParaRPr lang="en-US"/>
          </a:p>
        </c:txPr>
        <c:crossAx val="135989504"/>
        <c:crosses val="autoZero"/>
        <c:auto val="1"/>
        <c:lblAlgn val="ctr"/>
        <c:lblOffset val="100"/>
        <c:noMultiLvlLbl val="0"/>
      </c:catAx>
      <c:valAx>
        <c:axId val="135989504"/>
        <c:scaling>
          <c:orientation val="minMax"/>
          <c:max val="150"/>
          <c:min val="0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800" b="1">
                <a:solidFill>
                  <a:sysClr val="windowText" lastClr="000000"/>
                </a:solidFill>
              </a:defRPr>
            </a:pPr>
            <a:endParaRPr lang="en-US"/>
          </a:p>
        </c:txPr>
        <c:crossAx val="135987968"/>
        <c:crosses val="autoZero"/>
        <c:crossBetween val="between"/>
        <c:majorUnit val="50"/>
      </c:valAx>
      <c:spPr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:spPr>
    </c:plotArea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ysClr val="windowText" lastClr="000000"/>
                </a:solidFill>
              </a:defRPr>
            </a:pPr>
            <a:r>
              <a:rPr lang="en-US">
                <a:solidFill>
                  <a:sysClr val="windowText" lastClr="000000"/>
                </a:solidFill>
              </a:rPr>
              <a:t>Software Content Units</a:t>
            </a:r>
          </a:p>
        </c:rich>
      </c:tx>
      <c:layout>
        <c:manualLayout>
          <c:xMode val="edge"/>
          <c:yMode val="edge"/>
          <c:x val="0.31963386079630218"/>
          <c:y val="9.2592592592592587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683110676475935"/>
          <c:y val="0.33504980340101165"/>
          <c:w val="0.70777036837204776"/>
          <c:h val="0.3634912913184702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'Program Usage Charts'!$L$12</c:f>
              <c:strCache>
                <c:ptCount val="1"/>
                <c:pt idx="0">
                  <c:v>Series 1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1-5D75-420C-AAD5-C3A9BE755F18}"/>
              </c:ext>
            </c:extLst>
          </c:dPt>
          <c:dPt>
            <c:idx val="1"/>
            <c:invertIfNegative val="0"/>
            <c:bubble3D val="0"/>
            <c:spPr>
              <a:solidFill>
                <a:srgbClr val="0000FF"/>
              </a:solidFill>
            </c:spPr>
            <c:extLst>
              <c:ext xmlns:c16="http://schemas.microsoft.com/office/drawing/2014/chart" uri="{C3380CC4-5D6E-409C-BE32-E72D297353CC}">
                <c16:uniqueId val="{00000003-5D75-420C-AAD5-C3A9BE755F1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800" b="1"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'Program Usage Charts'!$K$13:$K$14</c:f>
              <c:strCache>
                <c:ptCount val="2"/>
                <c:pt idx="0">
                  <c:v>READ 180 Segments</c:v>
                </c:pt>
                <c:pt idx="1">
                  <c:v>System 44 Series</c:v>
                </c:pt>
              </c:strCache>
            </c:strRef>
          </c:cat>
          <c:val>
            <c:numRef>
              <c:f>'Program Usage Charts'!$L$13:$L$14</c:f>
              <c:numCache>
                <c:formatCode>General</c:formatCode>
                <c:ptCount val="2"/>
                <c:pt idx="0">
                  <c:v>14</c:v>
                </c:pt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D75-420C-AAD5-C3A9BE75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overlap val="-96"/>
        <c:axId val="136011776"/>
        <c:axId val="136013312"/>
      </c:barChart>
      <c:catAx>
        <c:axId val="13601177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600" b="1" i="1">
                <a:solidFill>
                  <a:sysClr val="windowText" lastClr="000000"/>
                </a:solidFill>
              </a:defRPr>
            </a:pPr>
            <a:endParaRPr lang="en-US"/>
          </a:p>
        </c:txPr>
        <c:crossAx val="136013312"/>
        <c:crosses val="autoZero"/>
        <c:auto val="1"/>
        <c:lblAlgn val="l"/>
        <c:lblOffset val="100"/>
        <c:noMultiLvlLbl val="0"/>
      </c:catAx>
      <c:valAx>
        <c:axId val="136013312"/>
        <c:scaling>
          <c:orientation val="minMax"/>
          <c:max val="25"/>
          <c:min val="0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800" b="1">
                <a:solidFill>
                  <a:sysClr val="windowText" lastClr="000000"/>
                </a:solidFill>
              </a:defRPr>
            </a:pPr>
            <a:endParaRPr lang="en-US"/>
          </a:p>
        </c:txPr>
        <c:crossAx val="136011776"/>
        <c:crosses val="autoZero"/>
        <c:crossBetween val="between"/>
        <c:majorUnit val="5"/>
      </c:valAx>
      <c:spPr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:spPr>
    </c:plotArea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ysClr val="windowText" lastClr="000000"/>
                </a:solidFill>
              </a:defRPr>
            </a:pPr>
            <a:r>
              <a:rPr lang="en-US">
                <a:solidFill>
                  <a:sysClr val="windowText" lastClr="000000"/>
                </a:solidFill>
              </a:rPr>
              <a:t>Minutes Per Session</a:t>
            </a:r>
          </a:p>
        </c:rich>
      </c:tx>
      <c:layout>
        <c:manualLayout>
          <c:xMode val="edge"/>
          <c:yMode val="edge"/>
          <c:x val="0.31963386079630218"/>
          <c:y val="9.2592592592592587E-3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'Program Usage Charts'!$L$7</c:f>
              <c:strCache>
                <c:ptCount val="1"/>
                <c:pt idx="0">
                  <c:v>Series 1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1-275F-44C3-968F-AB2B396B53F3}"/>
              </c:ext>
            </c:extLst>
          </c:dPt>
          <c:dPt>
            <c:idx val="1"/>
            <c:invertIfNegative val="0"/>
            <c:bubble3D val="0"/>
            <c:spPr>
              <a:solidFill>
                <a:srgbClr val="0000FF"/>
              </a:solidFill>
            </c:spPr>
            <c:extLst>
              <c:ext xmlns:c16="http://schemas.microsoft.com/office/drawing/2014/chart" uri="{C3380CC4-5D6E-409C-BE32-E72D297353CC}">
                <c16:uniqueId val="{00000003-275F-44C3-968F-AB2B396B53F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800" b="1"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'Program Usage Charts'!$K$8:$K$9</c:f>
              <c:strCache>
                <c:ptCount val="2"/>
                <c:pt idx="0">
                  <c:v>READ 180</c:v>
                </c:pt>
                <c:pt idx="1">
                  <c:v>System 44</c:v>
                </c:pt>
              </c:strCache>
            </c:strRef>
          </c:cat>
          <c:val>
            <c:numRef>
              <c:f>'Program Usage Charts'!$L$8:$L$9</c:f>
              <c:numCache>
                <c:formatCode>General</c:formatCode>
                <c:ptCount val="2"/>
                <c:pt idx="0">
                  <c:v>20</c:v>
                </c:pt>
                <c:pt idx="1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75F-44C3-968F-AB2B396B5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6027136"/>
        <c:axId val="138674944"/>
      </c:barChart>
      <c:catAx>
        <c:axId val="1360271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800" b="1" i="1">
                <a:solidFill>
                  <a:sysClr val="windowText" lastClr="000000"/>
                </a:solidFill>
              </a:defRPr>
            </a:pPr>
            <a:endParaRPr lang="en-US"/>
          </a:p>
        </c:txPr>
        <c:crossAx val="138674944"/>
        <c:crosses val="autoZero"/>
        <c:auto val="1"/>
        <c:lblAlgn val="ctr"/>
        <c:lblOffset val="100"/>
        <c:noMultiLvlLbl val="0"/>
      </c:catAx>
      <c:valAx>
        <c:axId val="138674944"/>
        <c:scaling>
          <c:orientation val="minMax"/>
          <c:max val="25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800" b="1">
                <a:solidFill>
                  <a:sysClr val="windowText" lastClr="000000"/>
                </a:solidFill>
              </a:defRPr>
            </a:pPr>
            <a:endParaRPr lang="en-US"/>
          </a:p>
        </c:txPr>
        <c:crossAx val="136027136"/>
        <c:crosses val="autoZero"/>
        <c:crossBetween val="between"/>
        <c:majorUnit val="5"/>
      </c:valAx>
    </c:plotArea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  <c:userShapes r:id="rId1"/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200977</xdr:colOff>
      <xdr:row>5</xdr:row>
      <xdr:rowOff>110490</xdr:rowOff>
    </xdr:from>
    <xdr:to>
      <xdr:col>13</xdr:col>
      <xdr:colOff>467677</xdr:colOff>
      <xdr:row>25</xdr:row>
      <xdr:rowOff>150114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38100</xdr:colOff>
      <xdr:row>35</xdr:row>
      <xdr:rowOff>163830</xdr:rowOff>
    </xdr:from>
    <xdr:to>
      <xdr:col>13</xdr:col>
      <xdr:colOff>586740</xdr:colOff>
      <xdr:row>53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200977</xdr:colOff>
      <xdr:row>5</xdr:row>
      <xdr:rowOff>57150</xdr:rowOff>
    </xdr:from>
    <xdr:to>
      <xdr:col>12</xdr:col>
      <xdr:colOff>368617</xdr:colOff>
      <xdr:row>26</xdr:row>
      <xdr:rowOff>51054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53340</xdr:colOff>
      <xdr:row>35</xdr:row>
      <xdr:rowOff>236220</xdr:rowOff>
    </xdr:from>
    <xdr:to>
      <xdr:col>12</xdr:col>
      <xdr:colOff>525780</xdr:colOff>
      <xdr:row>60</xdr:row>
      <xdr:rowOff>32004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584200</xdr:colOff>
      <xdr:row>12</xdr:row>
      <xdr:rowOff>27940</xdr:rowOff>
    </xdr:from>
    <xdr:to>
      <xdr:col>8</xdr:col>
      <xdr:colOff>581660</xdr:colOff>
      <xdr:row>37</xdr:row>
      <xdr:rowOff>154940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584200</xdr:colOff>
      <xdr:row>39</xdr:row>
      <xdr:rowOff>170180</xdr:rowOff>
    </xdr:from>
    <xdr:to>
      <xdr:col>8</xdr:col>
      <xdr:colOff>581660</xdr:colOff>
      <xdr:row>65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45720</xdr:colOff>
      <xdr:row>9</xdr:row>
      <xdr:rowOff>76200</xdr:rowOff>
    </xdr:from>
    <xdr:to>
      <xdr:col>6</xdr:col>
      <xdr:colOff>30480</xdr:colOff>
      <xdr:row>30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289560</xdr:colOff>
      <xdr:row>12</xdr:row>
      <xdr:rowOff>91440</xdr:rowOff>
    </xdr:from>
    <xdr:to>
      <xdr:col>15</xdr:col>
      <xdr:colOff>543560</xdr:colOff>
      <xdr:row>40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276860</xdr:colOff>
      <xdr:row>3</xdr:row>
      <xdr:rowOff>86360</xdr:rowOff>
    </xdr:from>
    <xdr:to>
      <xdr:col>35</xdr:col>
      <xdr:colOff>378460</xdr:colOff>
      <xdr:row>15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228600</xdr:colOff>
      <xdr:row>8</xdr:row>
      <xdr:rowOff>124460</xdr:rowOff>
    </xdr:from>
    <xdr:to>
      <xdr:col>13</xdr:col>
      <xdr:colOff>157480</xdr:colOff>
      <xdr:row>32</xdr:row>
      <xdr:rowOff>180340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596900</xdr:colOff>
      <xdr:row>3</xdr:row>
      <xdr:rowOff>86360</xdr:rowOff>
    </xdr:from>
    <xdr:to>
      <xdr:col>25</xdr:col>
      <xdr:colOff>342900</xdr:colOff>
      <xdr:row>15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1016000</xdr:colOff>
      <xdr:row>3</xdr:row>
      <xdr:rowOff>86360</xdr:rowOff>
    </xdr:from>
    <xdr:to>
      <xdr:col>20</xdr:col>
      <xdr:colOff>190500</xdr:colOff>
      <xdr:row>26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736600</xdr:colOff>
      <xdr:row>33</xdr:row>
      <xdr:rowOff>35560</xdr:rowOff>
    </xdr:from>
    <xdr:to>
      <xdr:col>11</xdr:col>
      <xdr:colOff>596900</xdr:colOff>
      <xdr:row>60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33020</xdr:colOff>
      <xdr:row>3</xdr:row>
      <xdr:rowOff>86360</xdr:rowOff>
    </xdr:from>
    <xdr:to>
      <xdr:col>24</xdr:col>
      <xdr:colOff>388620</xdr:colOff>
      <xdr:row>14</xdr:row>
      <xdr:rowOff>228600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17780</xdr:colOff>
      <xdr:row>13</xdr:row>
      <xdr:rowOff>162560</xdr:rowOff>
    </xdr:from>
    <xdr:to>
      <xdr:col>8</xdr:col>
      <xdr:colOff>203200</xdr:colOff>
      <xdr:row>41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276860</xdr:colOff>
      <xdr:row>3</xdr:row>
      <xdr:rowOff>86360</xdr:rowOff>
    </xdr:from>
    <xdr:to>
      <xdr:col>21</xdr:col>
      <xdr:colOff>22860</xdr:colOff>
      <xdr:row>10</xdr:row>
      <xdr:rowOff>142240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431800</xdr:colOff>
      <xdr:row>3</xdr:row>
      <xdr:rowOff>86360</xdr:rowOff>
    </xdr:from>
    <xdr:to>
      <xdr:col>20</xdr:col>
      <xdr:colOff>177800</xdr:colOff>
      <xdr:row>25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289560</xdr:colOff>
      <xdr:row>12</xdr:row>
      <xdr:rowOff>91440</xdr:rowOff>
    </xdr:from>
    <xdr:to>
      <xdr:col>15</xdr:col>
      <xdr:colOff>543560</xdr:colOff>
      <xdr:row>40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424180</xdr:colOff>
      <xdr:row>3</xdr:row>
      <xdr:rowOff>86360</xdr:rowOff>
    </xdr:from>
    <xdr:to>
      <xdr:col>26</xdr:col>
      <xdr:colOff>170180</xdr:colOff>
      <xdr:row>15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314325</xdr:colOff>
      <xdr:row>8</xdr:row>
      <xdr:rowOff>85725</xdr:rowOff>
    </xdr:from>
    <xdr:to>
      <xdr:col>1</xdr:col>
      <xdr:colOff>1883228</xdr:colOff>
      <xdr:row>14</xdr:row>
      <xdr:rowOff>47624</xdr:rowOff>
    </xdr:to>
    <xdr:sp macro="[0]!CleanData_v2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/>
      </xdr:nvSpPr>
      <xdr:spPr>
        <a:xfrm>
          <a:off x="923925" y="2099582"/>
          <a:ext cx="1568903" cy="1083128"/>
        </a:xfrm>
        <a:prstGeom prst="rect">
          <a:avLst/>
        </a:prstGeom>
        <a:solidFill>
          <a:schemeClr val="bg2"/>
        </a:solidFill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 i="1">
              <a:solidFill>
                <a:sysClr val="windowText" lastClr="000000"/>
              </a:solidFill>
            </a:rPr>
            <a:t>Convert CSV to Target</a:t>
          </a:r>
        </a:p>
      </xdr:txBody>
    </xdr:sp>
    <xdr:clientData/>
  </xdr:twoCellAnchor>
  <xdr:twoCellAnchor>
    <xdr:from>
      <xdr:col>3</xdr:col>
      <xdr:colOff>973668</xdr:colOff>
      <xdr:row>8</xdr:row>
      <xdr:rowOff>57150</xdr:rowOff>
    </xdr:from>
    <xdr:to>
      <xdr:col>5</xdr:col>
      <xdr:colOff>887943</xdr:colOff>
      <xdr:row>14</xdr:row>
      <xdr:rowOff>28575</xdr:rowOff>
    </xdr:to>
    <xdr:sp macro="[0]!Add_Static_Eqs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4368801" y="1962150"/>
          <a:ext cx="1861609" cy="1089025"/>
        </a:xfrm>
        <a:prstGeom prst="rect">
          <a:avLst/>
        </a:prstGeom>
        <a:solidFill>
          <a:schemeClr val="tx1"/>
        </a:solidFill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Add</a:t>
          </a:r>
          <a:r>
            <a:rPr lang="en-US" sz="2000" b="1" baseline="0"/>
            <a:t> Analytic Equations</a:t>
          </a:r>
        </a:p>
      </xdr:txBody>
    </xdr:sp>
    <xdr:clientData/>
  </xdr:twoCellAnchor>
  <xdr:twoCellAnchor>
    <xdr:from>
      <xdr:col>1</xdr:col>
      <xdr:colOff>190500</xdr:colOff>
      <xdr:row>18</xdr:row>
      <xdr:rowOff>180975</xdr:rowOff>
    </xdr:from>
    <xdr:to>
      <xdr:col>1</xdr:col>
      <xdr:colOff>2019300</xdr:colOff>
      <xdr:row>25</xdr:row>
      <xdr:rowOff>114300</xdr:rowOff>
    </xdr:to>
    <xdr:sp macro="[0]!DataMetricsTop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800100" y="4276725"/>
          <a:ext cx="1828800" cy="126682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 baseline="0"/>
            <a:t>Data Metrics Top Level</a:t>
          </a:r>
        </a:p>
      </xdr:txBody>
    </xdr:sp>
    <xdr:clientData/>
  </xdr:twoCellAnchor>
  <xdr:twoCellAnchor>
    <xdr:from>
      <xdr:col>6</xdr:col>
      <xdr:colOff>148167</xdr:colOff>
      <xdr:row>8</xdr:row>
      <xdr:rowOff>75142</xdr:rowOff>
    </xdr:from>
    <xdr:to>
      <xdr:col>7</xdr:col>
      <xdr:colOff>1421342</xdr:colOff>
      <xdr:row>14</xdr:row>
      <xdr:rowOff>46567</xdr:rowOff>
    </xdr:to>
    <xdr:sp macro="[0]!Add_LIVE_Eqs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SpPr/>
      </xdr:nvSpPr>
      <xdr:spPr>
        <a:xfrm>
          <a:off x="7268634" y="1980142"/>
          <a:ext cx="1882775" cy="1089025"/>
        </a:xfrm>
        <a:prstGeom prst="rect">
          <a:avLst/>
        </a:prstGeom>
        <a:solidFill>
          <a:sysClr val="window" lastClr="FFFFFF"/>
        </a:solidFill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ysClr val="windowText" lastClr="000000"/>
              </a:solidFill>
            </a:rPr>
            <a:t>Add</a:t>
          </a:r>
          <a:r>
            <a:rPr lang="en-US" sz="2000" b="1" baseline="0">
              <a:solidFill>
                <a:sysClr val="windowText" lastClr="000000"/>
              </a:solidFill>
            </a:rPr>
            <a:t> LIVE Equations</a:t>
          </a:r>
        </a:p>
      </xdr:txBody>
    </xdr:sp>
    <xdr:clientData/>
  </xdr:twoCellAnchor>
  <xdr:twoCellAnchor>
    <xdr:from>
      <xdr:col>2</xdr:col>
      <xdr:colOff>228600</xdr:colOff>
      <xdr:row>19</xdr:row>
      <xdr:rowOff>0</xdr:rowOff>
    </xdr:from>
    <xdr:to>
      <xdr:col>4</xdr:col>
      <xdr:colOff>142875</xdr:colOff>
      <xdr:row>25</xdr:row>
      <xdr:rowOff>123825</xdr:rowOff>
    </xdr:to>
    <xdr:sp macro="[0]!DataMetricsSchool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D00-000009000000}"/>
            </a:ext>
          </a:extLst>
        </xdr:cNvPr>
        <xdr:cNvSpPr/>
      </xdr:nvSpPr>
      <xdr:spPr>
        <a:xfrm>
          <a:off x="2952750" y="4391025"/>
          <a:ext cx="1828800" cy="126682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 baseline="0"/>
            <a:t>Data Metrics by School</a:t>
          </a:r>
        </a:p>
      </xdr:txBody>
    </xdr:sp>
    <xdr:clientData/>
  </xdr:twoCellAnchor>
  <xdr:twoCellAnchor>
    <xdr:from>
      <xdr:col>6</xdr:col>
      <xdr:colOff>564091</xdr:colOff>
      <xdr:row>18</xdr:row>
      <xdr:rowOff>178859</xdr:rowOff>
    </xdr:from>
    <xdr:to>
      <xdr:col>7</xdr:col>
      <xdr:colOff>1837266</xdr:colOff>
      <xdr:row>25</xdr:row>
      <xdr:rowOff>116417</xdr:rowOff>
    </xdr:to>
    <xdr:sp macro="[0]!MetaReport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1D00-00000A000000}"/>
            </a:ext>
          </a:extLst>
        </xdr:cNvPr>
        <xdr:cNvSpPr/>
      </xdr:nvSpPr>
      <xdr:spPr>
        <a:xfrm>
          <a:off x="7684558" y="4293659"/>
          <a:ext cx="1882775" cy="124142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 baseline="0">
              <a:solidFill>
                <a:schemeClr val="bg1"/>
              </a:solidFill>
            </a:rPr>
            <a:t>Meta Report</a:t>
          </a:r>
        </a:p>
      </xdr:txBody>
    </xdr:sp>
    <xdr:clientData/>
  </xdr:twoCellAnchor>
  <xdr:twoCellAnchor>
    <xdr:from>
      <xdr:col>2</xdr:col>
      <xdr:colOff>295275</xdr:colOff>
      <xdr:row>31</xdr:row>
      <xdr:rowOff>9525</xdr:rowOff>
    </xdr:from>
    <xdr:to>
      <xdr:col>4</xdr:col>
      <xdr:colOff>209550</xdr:colOff>
      <xdr:row>37</xdr:row>
      <xdr:rowOff>133350</xdr:rowOff>
    </xdr:to>
    <xdr:sp macro="[0]!SuperStarsR180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1D00-00000B000000}"/>
            </a:ext>
          </a:extLst>
        </xdr:cNvPr>
        <xdr:cNvSpPr/>
      </xdr:nvSpPr>
      <xdr:spPr>
        <a:xfrm>
          <a:off x="3019425" y="6657975"/>
          <a:ext cx="1828800" cy="1266825"/>
        </a:xfrm>
        <a:prstGeom prst="rect">
          <a:avLst/>
        </a:prstGeom>
        <a:solidFill>
          <a:srgbClr val="C00000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 baseline="0">
              <a:solidFill>
                <a:schemeClr val="bg1"/>
              </a:solidFill>
            </a:rPr>
            <a:t>Super Stars</a:t>
          </a:r>
        </a:p>
      </xdr:txBody>
    </xdr:sp>
    <xdr:clientData/>
  </xdr:twoCellAnchor>
  <xdr:twoCellAnchor>
    <xdr:from>
      <xdr:col>5</xdr:col>
      <xdr:colOff>38100</xdr:colOff>
      <xdr:row>30</xdr:row>
      <xdr:rowOff>180975</xdr:rowOff>
    </xdr:from>
    <xdr:to>
      <xdr:col>6</xdr:col>
      <xdr:colOff>142875</xdr:colOff>
      <xdr:row>37</xdr:row>
      <xdr:rowOff>114300</xdr:rowOff>
    </xdr:to>
    <xdr:sp macro="[0]!RedBarsR180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1D00-00000C000000}"/>
            </a:ext>
          </a:extLst>
        </xdr:cNvPr>
        <xdr:cNvSpPr/>
      </xdr:nvSpPr>
      <xdr:spPr>
        <a:xfrm>
          <a:off x="5286375" y="6638925"/>
          <a:ext cx="1828800" cy="1266825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 baseline="0"/>
            <a:t>Red Bars</a:t>
          </a:r>
        </a:p>
      </xdr:txBody>
    </xdr:sp>
    <xdr:clientData/>
  </xdr:twoCellAnchor>
  <xdr:twoCellAnchor>
    <xdr:from>
      <xdr:col>1</xdr:col>
      <xdr:colOff>180975</xdr:colOff>
      <xdr:row>39</xdr:row>
      <xdr:rowOff>0</xdr:rowOff>
    </xdr:from>
    <xdr:to>
      <xdr:col>1</xdr:col>
      <xdr:colOff>2009775</xdr:colOff>
      <xdr:row>45</xdr:row>
      <xdr:rowOff>123825</xdr:rowOff>
    </xdr:to>
    <xdr:sp macro="[0]!PerfCompR180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D00-00000D000000}"/>
            </a:ext>
          </a:extLst>
        </xdr:cNvPr>
        <xdr:cNvSpPr/>
      </xdr:nvSpPr>
      <xdr:spPr>
        <a:xfrm>
          <a:off x="790575" y="8172450"/>
          <a:ext cx="1828800" cy="1266825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 baseline="0"/>
            <a:t>Students in RI Performance Levels</a:t>
          </a:r>
        </a:p>
      </xdr:txBody>
    </xdr:sp>
    <xdr:clientData/>
  </xdr:twoCellAnchor>
  <xdr:twoCellAnchor>
    <xdr:from>
      <xdr:col>1</xdr:col>
      <xdr:colOff>161925</xdr:colOff>
      <xdr:row>46</xdr:row>
      <xdr:rowOff>180975</xdr:rowOff>
    </xdr:from>
    <xdr:to>
      <xdr:col>1</xdr:col>
      <xdr:colOff>1990725</xdr:colOff>
      <xdr:row>53</xdr:row>
      <xdr:rowOff>114300</xdr:rowOff>
    </xdr:to>
    <xdr:sp macro="[0]!PerfCompNCR180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D00-00000E000000}"/>
            </a:ext>
          </a:extLst>
        </xdr:cNvPr>
        <xdr:cNvSpPr/>
      </xdr:nvSpPr>
      <xdr:spPr>
        <a:xfrm>
          <a:off x="771525" y="9686925"/>
          <a:ext cx="1828800" cy="1266825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Students in NCEOC Performance Levels</a:t>
          </a:r>
          <a:endParaRPr lang="en-US" sz="1800">
            <a:effectLst/>
          </a:endParaRPr>
        </a:p>
      </xdr:txBody>
    </xdr:sp>
    <xdr:clientData/>
  </xdr:twoCellAnchor>
  <xdr:twoCellAnchor>
    <xdr:from>
      <xdr:col>1</xdr:col>
      <xdr:colOff>180975</xdr:colOff>
      <xdr:row>31</xdr:row>
      <xdr:rowOff>0</xdr:rowOff>
    </xdr:from>
    <xdr:to>
      <xdr:col>1</xdr:col>
      <xdr:colOff>2009775</xdr:colOff>
      <xdr:row>37</xdr:row>
      <xdr:rowOff>123825</xdr:rowOff>
    </xdr:to>
    <xdr:sp macro="[0]!Pie4R180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1D00-00000F000000}"/>
            </a:ext>
          </a:extLst>
        </xdr:cNvPr>
        <xdr:cNvSpPr/>
      </xdr:nvSpPr>
      <xdr:spPr>
        <a:xfrm>
          <a:off x="790575" y="6648450"/>
          <a:ext cx="1828800" cy="1266825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 i="1" baseline="0"/>
            <a:t>READ 180 Reading Invt. </a:t>
          </a:r>
          <a:r>
            <a:rPr lang="en-US" sz="2000" b="1" baseline="0"/>
            <a:t>Pie Chart</a:t>
          </a:r>
        </a:p>
      </xdr:txBody>
    </xdr:sp>
    <xdr:clientData/>
  </xdr:twoCellAnchor>
  <xdr:twoCellAnchor>
    <xdr:from>
      <xdr:col>2</xdr:col>
      <xdr:colOff>304800</xdr:colOff>
      <xdr:row>39</xdr:row>
      <xdr:rowOff>19050</xdr:rowOff>
    </xdr:from>
    <xdr:to>
      <xdr:col>4</xdr:col>
      <xdr:colOff>219075</xdr:colOff>
      <xdr:row>45</xdr:row>
      <xdr:rowOff>142875</xdr:rowOff>
    </xdr:to>
    <xdr:sp macro="[0]!StickersR180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1D00-000010000000}"/>
            </a:ext>
          </a:extLst>
        </xdr:cNvPr>
        <xdr:cNvSpPr/>
      </xdr:nvSpPr>
      <xdr:spPr>
        <a:xfrm>
          <a:off x="3028950" y="8191500"/>
          <a:ext cx="1828800" cy="1266825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 baseline="0"/>
            <a:t>R180 Stickers and Gains</a:t>
          </a:r>
        </a:p>
      </xdr:txBody>
    </xdr:sp>
    <xdr:clientData/>
  </xdr:twoCellAnchor>
  <xdr:twoCellAnchor>
    <xdr:from>
      <xdr:col>6</xdr:col>
      <xdr:colOff>571500</xdr:colOff>
      <xdr:row>30</xdr:row>
      <xdr:rowOff>171450</xdr:rowOff>
    </xdr:from>
    <xdr:to>
      <xdr:col>7</xdr:col>
      <xdr:colOff>1790700</xdr:colOff>
      <xdr:row>37</xdr:row>
      <xdr:rowOff>104775</xdr:rowOff>
    </xdr:to>
    <xdr:sp macro="[0]!SummarySchoolR180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1D00-000011000000}"/>
            </a:ext>
          </a:extLst>
        </xdr:cNvPr>
        <xdr:cNvSpPr/>
      </xdr:nvSpPr>
      <xdr:spPr>
        <a:xfrm>
          <a:off x="7543800" y="6629400"/>
          <a:ext cx="1828800" cy="1266825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 baseline="0"/>
            <a:t>Summary Grid by School</a:t>
          </a:r>
        </a:p>
      </xdr:txBody>
    </xdr:sp>
    <xdr:clientData/>
  </xdr:twoCellAnchor>
  <xdr:twoCellAnchor>
    <xdr:from>
      <xdr:col>8</xdr:col>
      <xdr:colOff>152400</xdr:colOff>
      <xdr:row>30</xdr:row>
      <xdr:rowOff>171450</xdr:rowOff>
    </xdr:from>
    <xdr:to>
      <xdr:col>11</xdr:col>
      <xdr:colOff>152400</xdr:colOff>
      <xdr:row>37</xdr:row>
      <xdr:rowOff>104775</xdr:rowOff>
    </xdr:to>
    <xdr:sp macro="[0]!SummaryClassesR180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1D00-000012000000}"/>
            </a:ext>
          </a:extLst>
        </xdr:cNvPr>
        <xdr:cNvSpPr/>
      </xdr:nvSpPr>
      <xdr:spPr>
        <a:xfrm>
          <a:off x="9839325" y="6629400"/>
          <a:ext cx="1828800" cy="1266825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 baseline="0"/>
            <a:t>Summary Grid by Class</a:t>
          </a:r>
        </a:p>
      </xdr:txBody>
    </xdr:sp>
    <xdr:clientData/>
  </xdr:twoCellAnchor>
  <xdr:twoCellAnchor>
    <xdr:from>
      <xdr:col>8</xdr:col>
      <xdr:colOff>171450</xdr:colOff>
      <xdr:row>49</xdr:row>
      <xdr:rowOff>127000</xdr:rowOff>
    </xdr:from>
    <xdr:to>
      <xdr:col>11</xdr:col>
      <xdr:colOff>171450</xdr:colOff>
      <xdr:row>53</xdr:row>
      <xdr:rowOff>114301</xdr:rowOff>
    </xdr:to>
    <xdr:sp macro="[0]!SummaryGridR180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1D00-000013000000}"/>
            </a:ext>
          </a:extLst>
        </xdr:cNvPr>
        <xdr:cNvSpPr/>
      </xdr:nvSpPr>
      <xdr:spPr>
        <a:xfrm>
          <a:off x="9876367" y="10075333"/>
          <a:ext cx="1841500" cy="74930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 baseline="0">
              <a:solidFill>
                <a:srgbClr val="FF0000"/>
              </a:solidFill>
            </a:rPr>
            <a:t>Summary Grid </a:t>
          </a:r>
          <a:br>
            <a:rPr lang="en-US" sz="2000" b="1" baseline="0">
              <a:solidFill>
                <a:srgbClr val="FF0000"/>
              </a:solidFill>
            </a:rPr>
          </a:br>
          <a:r>
            <a:rPr lang="en-US" sz="2000" b="1" baseline="0">
              <a:solidFill>
                <a:srgbClr val="FF0000"/>
              </a:solidFill>
            </a:rPr>
            <a:t>[ OPEN ]</a:t>
          </a:r>
        </a:p>
      </xdr:txBody>
    </xdr:sp>
    <xdr:clientData/>
  </xdr:twoCellAnchor>
  <xdr:twoCellAnchor>
    <xdr:from>
      <xdr:col>5</xdr:col>
      <xdr:colOff>47625</xdr:colOff>
      <xdr:row>39</xdr:row>
      <xdr:rowOff>38100</xdr:rowOff>
    </xdr:from>
    <xdr:to>
      <xdr:col>6</xdr:col>
      <xdr:colOff>152400</xdr:colOff>
      <xdr:row>45</xdr:row>
      <xdr:rowOff>161925</xdr:rowOff>
    </xdr:to>
    <xdr:sp macro="[0]!PerfCompBB200L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1D00-000014000000}"/>
            </a:ext>
          </a:extLst>
        </xdr:cNvPr>
        <xdr:cNvSpPr/>
      </xdr:nvSpPr>
      <xdr:spPr>
        <a:xfrm>
          <a:off x="5295900" y="8210550"/>
          <a:ext cx="1828800" cy="1266825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 baseline="0"/>
            <a:t>200L BB Progression</a:t>
          </a:r>
        </a:p>
      </xdr:txBody>
    </xdr:sp>
    <xdr:clientData/>
  </xdr:twoCellAnchor>
  <xdr:twoCellAnchor>
    <xdr:from>
      <xdr:col>1</xdr:col>
      <xdr:colOff>209550</xdr:colOff>
      <xdr:row>58</xdr:row>
      <xdr:rowOff>0</xdr:rowOff>
    </xdr:from>
    <xdr:to>
      <xdr:col>1</xdr:col>
      <xdr:colOff>2038350</xdr:colOff>
      <xdr:row>64</xdr:row>
      <xdr:rowOff>123825</xdr:rowOff>
    </xdr:to>
    <xdr:sp macro="[0]!Pie4S44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1D00-000017000000}"/>
            </a:ext>
          </a:extLst>
        </xdr:cNvPr>
        <xdr:cNvSpPr/>
      </xdr:nvSpPr>
      <xdr:spPr>
        <a:xfrm>
          <a:off x="819150" y="11849100"/>
          <a:ext cx="1828800" cy="1266825"/>
        </a:xfrm>
        <a:prstGeom prst="rect">
          <a:avLst/>
        </a:prstGeom>
        <a:solidFill>
          <a:srgbClr val="0000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 i="1" baseline="0"/>
            <a:t>System 44 Reading Invt.</a:t>
          </a:r>
          <a:r>
            <a:rPr lang="en-US" sz="2000" b="1" baseline="0"/>
            <a:t> Pie Chart</a:t>
          </a:r>
        </a:p>
      </xdr:txBody>
    </xdr:sp>
    <xdr:clientData/>
  </xdr:twoCellAnchor>
  <xdr:twoCellAnchor>
    <xdr:from>
      <xdr:col>2</xdr:col>
      <xdr:colOff>400050</xdr:colOff>
      <xdr:row>58</xdr:row>
      <xdr:rowOff>19050</xdr:rowOff>
    </xdr:from>
    <xdr:to>
      <xdr:col>4</xdr:col>
      <xdr:colOff>314325</xdr:colOff>
      <xdr:row>64</xdr:row>
      <xdr:rowOff>142875</xdr:rowOff>
    </xdr:to>
    <xdr:sp macro="[0]!UsageS44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1D00-000018000000}"/>
            </a:ext>
          </a:extLst>
        </xdr:cNvPr>
        <xdr:cNvSpPr/>
      </xdr:nvSpPr>
      <xdr:spPr>
        <a:xfrm>
          <a:off x="3124200" y="11868150"/>
          <a:ext cx="1828800" cy="1266825"/>
        </a:xfrm>
        <a:prstGeom prst="rect">
          <a:avLst/>
        </a:prstGeom>
        <a:solidFill>
          <a:srgbClr val="0000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i="1" baseline="0"/>
            <a:t>System 44 </a:t>
          </a:r>
        </a:p>
        <a:p>
          <a:pPr algn="ctr"/>
          <a:r>
            <a:rPr lang="en-US" sz="1600" b="1" baseline="0"/>
            <a:t>Software Use</a:t>
          </a:r>
        </a:p>
        <a:p>
          <a:pPr algn="ctr"/>
          <a:r>
            <a:rPr lang="en-US" sz="1600" b="1" baseline="0"/>
            <a:t>[ ALL Students ]</a:t>
          </a:r>
        </a:p>
      </xdr:txBody>
    </xdr:sp>
    <xdr:clientData/>
  </xdr:twoCellAnchor>
  <xdr:twoCellAnchor>
    <xdr:from>
      <xdr:col>5</xdr:col>
      <xdr:colOff>95250</xdr:colOff>
      <xdr:row>58</xdr:row>
      <xdr:rowOff>9525</xdr:rowOff>
    </xdr:from>
    <xdr:to>
      <xdr:col>6</xdr:col>
      <xdr:colOff>200025</xdr:colOff>
      <xdr:row>64</xdr:row>
      <xdr:rowOff>133350</xdr:rowOff>
    </xdr:to>
    <xdr:sp macro="[0]!SeriesS44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1D00-000019000000}"/>
            </a:ext>
          </a:extLst>
        </xdr:cNvPr>
        <xdr:cNvSpPr/>
      </xdr:nvSpPr>
      <xdr:spPr>
        <a:xfrm>
          <a:off x="5343525" y="11858625"/>
          <a:ext cx="1828800" cy="1266825"/>
        </a:xfrm>
        <a:prstGeom prst="rect">
          <a:avLst/>
        </a:prstGeom>
        <a:solidFill>
          <a:srgbClr val="0000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 baseline="0"/>
            <a:t>Location in Scope &amp; Sequence</a:t>
          </a:r>
        </a:p>
      </xdr:txBody>
    </xdr:sp>
    <xdr:clientData/>
  </xdr:twoCellAnchor>
  <xdr:twoCellAnchor>
    <xdr:from>
      <xdr:col>7</xdr:col>
      <xdr:colOff>19050</xdr:colOff>
      <xdr:row>58</xdr:row>
      <xdr:rowOff>9525</xdr:rowOff>
    </xdr:from>
    <xdr:to>
      <xdr:col>7</xdr:col>
      <xdr:colOff>1847850</xdr:colOff>
      <xdr:row>64</xdr:row>
      <xdr:rowOff>133350</xdr:rowOff>
    </xdr:to>
    <xdr:sp macro="[0]!SPI_S44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1D00-00001A000000}"/>
            </a:ext>
          </a:extLst>
        </xdr:cNvPr>
        <xdr:cNvSpPr/>
      </xdr:nvSpPr>
      <xdr:spPr>
        <a:xfrm>
          <a:off x="7600950" y="11858625"/>
          <a:ext cx="1828800" cy="1266825"/>
        </a:xfrm>
        <a:prstGeom prst="rect">
          <a:avLst/>
        </a:prstGeom>
        <a:solidFill>
          <a:srgbClr val="0000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 i="1" baseline="0"/>
            <a:t>Phonics Inventory</a:t>
          </a:r>
          <a:r>
            <a:rPr lang="en-US" sz="2000" b="1" baseline="0"/>
            <a:t> Summary Grid</a:t>
          </a:r>
        </a:p>
      </xdr:txBody>
    </xdr:sp>
    <xdr:clientData/>
  </xdr:twoCellAnchor>
  <xdr:twoCellAnchor>
    <xdr:from>
      <xdr:col>8</xdr:col>
      <xdr:colOff>85725</xdr:colOff>
      <xdr:row>58</xdr:row>
      <xdr:rowOff>19050</xdr:rowOff>
    </xdr:from>
    <xdr:to>
      <xdr:col>11</xdr:col>
      <xdr:colOff>85725</xdr:colOff>
      <xdr:row>64</xdr:row>
      <xdr:rowOff>142875</xdr:rowOff>
    </xdr:to>
    <xdr:sp macro="[0]!S44PerfCompSPI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1D00-00001B000000}"/>
            </a:ext>
          </a:extLst>
        </xdr:cNvPr>
        <xdr:cNvSpPr/>
      </xdr:nvSpPr>
      <xdr:spPr>
        <a:xfrm>
          <a:off x="9772650" y="11868150"/>
          <a:ext cx="1828800" cy="1266825"/>
        </a:xfrm>
        <a:prstGeom prst="rect">
          <a:avLst/>
        </a:prstGeom>
        <a:solidFill>
          <a:srgbClr val="0000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 baseline="0"/>
            <a:t>Students by PI Decoding Levels</a:t>
          </a:r>
        </a:p>
      </xdr:txBody>
    </xdr:sp>
    <xdr:clientData/>
  </xdr:twoCellAnchor>
  <xdr:twoCellAnchor>
    <xdr:from>
      <xdr:col>1</xdr:col>
      <xdr:colOff>200025</xdr:colOff>
      <xdr:row>67</xdr:row>
      <xdr:rowOff>0</xdr:rowOff>
    </xdr:from>
    <xdr:to>
      <xdr:col>1</xdr:col>
      <xdr:colOff>2028825</xdr:colOff>
      <xdr:row>73</xdr:row>
      <xdr:rowOff>123825</xdr:rowOff>
    </xdr:to>
    <xdr:sp macro="[0]!SeriesS44School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1D00-00001C000000}"/>
            </a:ext>
          </a:extLst>
        </xdr:cNvPr>
        <xdr:cNvSpPr/>
      </xdr:nvSpPr>
      <xdr:spPr>
        <a:xfrm>
          <a:off x="809625" y="13563600"/>
          <a:ext cx="1828800" cy="1266825"/>
        </a:xfrm>
        <a:prstGeom prst="rect">
          <a:avLst/>
        </a:prstGeom>
        <a:solidFill>
          <a:schemeClr val="tx1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 baseline="0"/>
            <a:t>Location by School</a:t>
          </a:r>
        </a:p>
      </xdr:txBody>
    </xdr:sp>
    <xdr:clientData/>
  </xdr:twoCellAnchor>
  <xdr:twoCellAnchor>
    <xdr:from>
      <xdr:col>8</xdr:col>
      <xdr:colOff>87630</xdr:colOff>
      <xdr:row>86</xdr:row>
      <xdr:rowOff>106680</xdr:rowOff>
    </xdr:from>
    <xdr:to>
      <xdr:col>11</xdr:col>
      <xdr:colOff>87630</xdr:colOff>
      <xdr:row>93</xdr:row>
      <xdr:rowOff>40005</xdr:rowOff>
    </xdr:to>
    <xdr:sp macro="[0]!SummaryGridSRI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1D00-000021000000}"/>
            </a:ext>
          </a:extLst>
        </xdr:cNvPr>
        <xdr:cNvSpPr/>
      </xdr:nvSpPr>
      <xdr:spPr>
        <a:xfrm>
          <a:off x="9978390" y="16962120"/>
          <a:ext cx="1828800" cy="121348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 i="1" baseline="0">
              <a:solidFill>
                <a:schemeClr val="accent3">
                  <a:lumMod val="50000"/>
                </a:schemeClr>
              </a:solidFill>
            </a:rPr>
            <a:t>Reading Invt.</a:t>
          </a:r>
          <a:r>
            <a:rPr lang="en-US" sz="1800" b="1" baseline="0">
              <a:solidFill>
                <a:schemeClr val="accent3">
                  <a:lumMod val="50000"/>
                </a:schemeClr>
              </a:solidFill>
            </a:rPr>
            <a:t> Open </a:t>
          </a:r>
        </a:p>
        <a:p>
          <a:pPr algn="ctr"/>
          <a:r>
            <a:rPr lang="en-US" sz="1800" b="1" baseline="0">
              <a:solidFill>
                <a:schemeClr val="accent3">
                  <a:lumMod val="50000"/>
                </a:schemeClr>
              </a:solidFill>
            </a:rPr>
            <a:t>Summary Grid</a:t>
          </a:r>
        </a:p>
      </xdr:txBody>
    </xdr:sp>
    <xdr:clientData/>
  </xdr:twoCellAnchor>
  <xdr:twoCellAnchor>
    <xdr:from>
      <xdr:col>7</xdr:col>
      <xdr:colOff>1905</xdr:colOff>
      <xdr:row>78</xdr:row>
      <xdr:rowOff>144780</xdr:rowOff>
    </xdr:from>
    <xdr:to>
      <xdr:col>7</xdr:col>
      <xdr:colOff>1866900</xdr:colOff>
      <xdr:row>85</xdr:row>
      <xdr:rowOff>78105</xdr:rowOff>
    </xdr:to>
    <xdr:sp macro="[0]!SummarySchoolSRI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1D00-000022000000}"/>
            </a:ext>
          </a:extLst>
        </xdr:cNvPr>
        <xdr:cNvSpPr/>
      </xdr:nvSpPr>
      <xdr:spPr>
        <a:xfrm>
          <a:off x="7728585" y="15537180"/>
          <a:ext cx="1864995" cy="1213485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 i="1" baseline="0"/>
            <a:t>Reading Invt.</a:t>
          </a:r>
          <a:r>
            <a:rPr lang="en-US" sz="1800" b="1" baseline="0"/>
            <a:t> School </a:t>
          </a:r>
        </a:p>
        <a:p>
          <a:pPr algn="ctr"/>
          <a:r>
            <a:rPr lang="en-US" sz="1800" b="1" baseline="0"/>
            <a:t>Summary Grid</a:t>
          </a:r>
        </a:p>
      </xdr:txBody>
    </xdr:sp>
    <xdr:clientData/>
  </xdr:twoCellAnchor>
  <xdr:twoCellAnchor>
    <xdr:from>
      <xdr:col>7</xdr:col>
      <xdr:colOff>3810</xdr:colOff>
      <xdr:row>86</xdr:row>
      <xdr:rowOff>89535</xdr:rowOff>
    </xdr:from>
    <xdr:to>
      <xdr:col>7</xdr:col>
      <xdr:colOff>1832610</xdr:colOff>
      <xdr:row>93</xdr:row>
      <xdr:rowOff>22860</xdr:rowOff>
    </xdr:to>
    <xdr:sp macro="[0]!PerfCompSRI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1D00-000023000000}"/>
            </a:ext>
          </a:extLst>
        </xdr:cNvPr>
        <xdr:cNvSpPr/>
      </xdr:nvSpPr>
      <xdr:spPr>
        <a:xfrm>
          <a:off x="7730490" y="16944975"/>
          <a:ext cx="1828800" cy="1213485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 baseline="0"/>
            <a:t>Students in RI </a:t>
          </a:r>
        </a:p>
        <a:p>
          <a:pPr algn="ctr"/>
          <a:r>
            <a:rPr lang="en-US" sz="1800" b="1" baseline="0"/>
            <a:t>Performance Levels</a:t>
          </a:r>
        </a:p>
      </xdr:txBody>
    </xdr:sp>
    <xdr:clientData/>
  </xdr:twoCellAnchor>
  <xdr:twoCellAnchor>
    <xdr:from>
      <xdr:col>8</xdr:col>
      <xdr:colOff>80010</xdr:colOff>
      <xdr:row>78</xdr:row>
      <xdr:rowOff>133350</xdr:rowOff>
    </xdr:from>
    <xdr:to>
      <xdr:col>11</xdr:col>
      <xdr:colOff>131445</xdr:colOff>
      <xdr:row>85</xdr:row>
      <xdr:rowOff>66675</xdr:rowOff>
    </xdr:to>
    <xdr:sp macro="[0]!SummaryGradeSRI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1D00-000024000000}"/>
            </a:ext>
          </a:extLst>
        </xdr:cNvPr>
        <xdr:cNvSpPr/>
      </xdr:nvSpPr>
      <xdr:spPr>
        <a:xfrm>
          <a:off x="9970770" y="15525750"/>
          <a:ext cx="1880235" cy="1213485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 i="1" baseline="0"/>
            <a:t>Reading Invt.</a:t>
          </a:r>
          <a:r>
            <a:rPr lang="en-US" sz="1800" b="1" baseline="0"/>
            <a:t> Grade </a:t>
          </a:r>
        </a:p>
        <a:p>
          <a:pPr algn="ctr"/>
          <a:r>
            <a:rPr lang="en-US" sz="1800" b="1" baseline="0"/>
            <a:t>Summary Grid</a:t>
          </a:r>
        </a:p>
      </xdr:txBody>
    </xdr:sp>
    <xdr:clientData/>
  </xdr:twoCellAnchor>
  <xdr:twoCellAnchor>
    <xdr:from>
      <xdr:col>1</xdr:col>
      <xdr:colOff>171450</xdr:colOff>
      <xdr:row>86</xdr:row>
      <xdr:rowOff>104775</xdr:rowOff>
    </xdr:from>
    <xdr:to>
      <xdr:col>1</xdr:col>
      <xdr:colOff>2000250</xdr:colOff>
      <xdr:row>93</xdr:row>
      <xdr:rowOff>38100</xdr:rowOff>
    </xdr:to>
    <xdr:sp macro="[0]!SRI_Admin_by_Grade" textlink="">
      <xdr:nvSpPr>
        <xdr:cNvPr id="37" name="Rectangle 36">
          <a:extLst>
            <a:ext uri="{FF2B5EF4-FFF2-40B4-BE49-F238E27FC236}">
              <a16:creationId xmlns:a16="http://schemas.microsoft.com/office/drawing/2014/main" id="{00000000-0008-0000-1D00-000025000000}"/>
            </a:ext>
          </a:extLst>
        </xdr:cNvPr>
        <xdr:cNvSpPr/>
      </xdr:nvSpPr>
      <xdr:spPr>
        <a:xfrm>
          <a:off x="781050" y="17554575"/>
          <a:ext cx="1828800" cy="1266825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 i="1" baseline="0"/>
            <a:t>Reading Invt.</a:t>
          </a:r>
          <a:r>
            <a:rPr lang="en-US" sz="2000" b="1" baseline="0"/>
            <a:t> Administration by Grade</a:t>
          </a:r>
        </a:p>
      </xdr:txBody>
    </xdr:sp>
    <xdr:clientData/>
  </xdr:twoCellAnchor>
  <xdr:twoCellAnchor>
    <xdr:from>
      <xdr:col>1</xdr:col>
      <xdr:colOff>146685</xdr:colOff>
      <xdr:row>78</xdr:row>
      <xdr:rowOff>137160</xdr:rowOff>
    </xdr:from>
    <xdr:to>
      <xdr:col>1</xdr:col>
      <xdr:colOff>2011680</xdr:colOff>
      <xdr:row>85</xdr:row>
      <xdr:rowOff>70485</xdr:rowOff>
    </xdr:to>
    <xdr:sp macro="[0]!SRI_Admin_by_School" textlink="">
      <xdr:nvSpPr>
        <xdr:cNvPr id="38" name="Rectangle 37">
          <a:extLst>
            <a:ext uri="{FF2B5EF4-FFF2-40B4-BE49-F238E27FC236}">
              <a16:creationId xmlns:a16="http://schemas.microsoft.com/office/drawing/2014/main" id="{00000000-0008-0000-1D00-000026000000}"/>
            </a:ext>
          </a:extLst>
        </xdr:cNvPr>
        <xdr:cNvSpPr/>
      </xdr:nvSpPr>
      <xdr:spPr>
        <a:xfrm>
          <a:off x="756285" y="15529560"/>
          <a:ext cx="1864995" cy="1213485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 i="1" baseline="0"/>
            <a:t>Reading Invt.</a:t>
          </a:r>
          <a:r>
            <a:rPr lang="en-US" sz="2000" b="1" baseline="0"/>
            <a:t> Administration by School</a:t>
          </a:r>
        </a:p>
      </xdr:txBody>
    </xdr:sp>
    <xdr:clientData/>
  </xdr:twoCellAnchor>
  <xdr:twoCellAnchor>
    <xdr:from>
      <xdr:col>1</xdr:col>
      <xdr:colOff>142875</xdr:colOff>
      <xdr:row>98</xdr:row>
      <xdr:rowOff>0</xdr:rowOff>
    </xdr:from>
    <xdr:to>
      <xdr:col>1</xdr:col>
      <xdr:colOff>1971675</xdr:colOff>
      <xdr:row>104</xdr:row>
      <xdr:rowOff>123825</xdr:rowOff>
    </xdr:to>
    <xdr:sp macro="[0]!Pie4E21" textlink="">
      <xdr:nvSpPr>
        <xdr:cNvPr id="39" name="Rectangle 38">
          <a:extLst>
            <a:ext uri="{FF2B5EF4-FFF2-40B4-BE49-F238E27FC236}">
              <a16:creationId xmlns:a16="http://schemas.microsoft.com/office/drawing/2014/main" id="{00000000-0008-0000-1D00-000027000000}"/>
            </a:ext>
          </a:extLst>
        </xdr:cNvPr>
        <xdr:cNvSpPr/>
      </xdr:nvSpPr>
      <xdr:spPr>
        <a:xfrm>
          <a:off x="752475" y="19897725"/>
          <a:ext cx="1828800" cy="1266825"/>
        </a:xfrm>
        <a:prstGeom prst="rect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 i="1" baseline="0"/>
            <a:t>Expert 21 Reading Invt.</a:t>
          </a:r>
          <a:r>
            <a:rPr lang="en-US" sz="2000" b="1" baseline="0"/>
            <a:t> </a:t>
          </a:r>
        </a:p>
        <a:p>
          <a:pPr algn="ctr"/>
          <a:r>
            <a:rPr lang="en-US" sz="2000" b="1" baseline="0"/>
            <a:t>Pie Chart</a:t>
          </a:r>
        </a:p>
      </xdr:txBody>
    </xdr:sp>
    <xdr:clientData/>
  </xdr:twoCellAnchor>
  <xdr:twoCellAnchor>
    <xdr:from>
      <xdr:col>2</xdr:col>
      <xdr:colOff>371475</xdr:colOff>
      <xdr:row>98</xdr:row>
      <xdr:rowOff>0</xdr:rowOff>
    </xdr:from>
    <xdr:to>
      <xdr:col>4</xdr:col>
      <xdr:colOff>285750</xdr:colOff>
      <xdr:row>104</xdr:row>
      <xdr:rowOff>123825</xdr:rowOff>
    </xdr:to>
    <xdr:sp macro="[0]!SummarySchoolE21" textlink="">
      <xdr:nvSpPr>
        <xdr:cNvPr id="41" name="Rectangle 40">
          <a:extLst>
            <a:ext uri="{FF2B5EF4-FFF2-40B4-BE49-F238E27FC236}">
              <a16:creationId xmlns:a16="http://schemas.microsoft.com/office/drawing/2014/main" id="{00000000-0008-0000-1D00-000029000000}"/>
            </a:ext>
          </a:extLst>
        </xdr:cNvPr>
        <xdr:cNvSpPr/>
      </xdr:nvSpPr>
      <xdr:spPr>
        <a:xfrm>
          <a:off x="3095625" y="19897725"/>
          <a:ext cx="1828800" cy="1266825"/>
        </a:xfrm>
        <a:prstGeom prst="rect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 i="1" baseline="0"/>
            <a:t>Exepert 21</a:t>
          </a:r>
        </a:p>
        <a:p>
          <a:pPr algn="ctr"/>
          <a:r>
            <a:rPr lang="en-US" sz="2000" b="1" baseline="0"/>
            <a:t>School Summary Grid</a:t>
          </a:r>
        </a:p>
      </xdr:txBody>
    </xdr:sp>
    <xdr:clientData/>
  </xdr:twoCellAnchor>
  <xdr:twoCellAnchor>
    <xdr:from>
      <xdr:col>5</xdr:col>
      <xdr:colOff>28575</xdr:colOff>
      <xdr:row>97</xdr:row>
      <xdr:rowOff>180975</xdr:rowOff>
    </xdr:from>
    <xdr:to>
      <xdr:col>6</xdr:col>
      <xdr:colOff>133350</xdr:colOff>
      <xdr:row>104</xdr:row>
      <xdr:rowOff>114300</xdr:rowOff>
    </xdr:to>
    <xdr:sp macro="[0]!PerfCompE21" textlink="">
      <xdr:nvSpPr>
        <xdr:cNvPr id="42" name="Rectangle 41">
          <a:extLst>
            <a:ext uri="{FF2B5EF4-FFF2-40B4-BE49-F238E27FC236}">
              <a16:creationId xmlns:a16="http://schemas.microsoft.com/office/drawing/2014/main" id="{00000000-0008-0000-1D00-00002A000000}"/>
            </a:ext>
          </a:extLst>
        </xdr:cNvPr>
        <xdr:cNvSpPr/>
      </xdr:nvSpPr>
      <xdr:spPr>
        <a:xfrm>
          <a:off x="5276850" y="19888200"/>
          <a:ext cx="1828800" cy="1266825"/>
        </a:xfrm>
        <a:prstGeom prst="rect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i="1" baseline="0"/>
            <a:t>Expert 21 </a:t>
          </a:r>
        </a:p>
        <a:p>
          <a:pPr algn="ctr"/>
          <a:r>
            <a:rPr lang="en-US" sz="1600" b="1" baseline="0"/>
            <a:t>Students by</a:t>
          </a:r>
        </a:p>
        <a:p>
          <a:pPr algn="ctr"/>
          <a:r>
            <a:rPr lang="en-US" sz="1600" b="1" baseline="0"/>
            <a:t>Performance Levels</a:t>
          </a:r>
        </a:p>
      </xdr:txBody>
    </xdr:sp>
    <xdr:clientData/>
  </xdr:twoCellAnchor>
  <xdr:twoCellAnchor>
    <xdr:from>
      <xdr:col>7</xdr:col>
      <xdr:colOff>9525</xdr:colOff>
      <xdr:row>98</xdr:row>
      <xdr:rowOff>9525</xdr:rowOff>
    </xdr:from>
    <xdr:to>
      <xdr:col>7</xdr:col>
      <xdr:colOff>1838325</xdr:colOff>
      <xdr:row>104</xdr:row>
      <xdr:rowOff>133350</xdr:rowOff>
    </xdr:to>
    <xdr:sp macro="[0]!SummaryGridE21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1D00-000028000000}"/>
            </a:ext>
          </a:extLst>
        </xdr:cNvPr>
        <xdr:cNvSpPr/>
      </xdr:nvSpPr>
      <xdr:spPr>
        <a:xfrm>
          <a:off x="7591425" y="19907250"/>
          <a:ext cx="1828800" cy="12668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 i="1" baseline="0">
              <a:solidFill>
                <a:srgbClr val="FF0000"/>
              </a:solidFill>
            </a:rPr>
            <a:t>Expert 21</a:t>
          </a:r>
        </a:p>
        <a:p>
          <a:pPr algn="ctr"/>
          <a:r>
            <a:rPr lang="en-US" sz="1800" b="1" baseline="0">
              <a:solidFill>
                <a:srgbClr val="FF0000"/>
              </a:solidFill>
            </a:rPr>
            <a:t>OPEN</a:t>
          </a:r>
        </a:p>
        <a:p>
          <a:pPr algn="ctr"/>
          <a:r>
            <a:rPr lang="en-US" sz="1800" b="1" baseline="0">
              <a:solidFill>
                <a:srgbClr val="FF0000"/>
              </a:solidFill>
            </a:rPr>
            <a:t>Summary Grid</a:t>
          </a:r>
        </a:p>
      </xdr:txBody>
    </xdr:sp>
    <xdr:clientData/>
  </xdr:twoCellAnchor>
  <xdr:twoCellAnchor>
    <xdr:from>
      <xdr:col>8</xdr:col>
      <xdr:colOff>182033</xdr:colOff>
      <xdr:row>42</xdr:row>
      <xdr:rowOff>177800</xdr:rowOff>
    </xdr:from>
    <xdr:to>
      <xdr:col>11</xdr:col>
      <xdr:colOff>182033</xdr:colOff>
      <xdr:row>45</xdr:row>
      <xdr:rowOff>149225</xdr:rowOff>
    </xdr:to>
    <xdr:sp macro="[0]!LexileDeclineR180" textlink="">
      <xdr:nvSpPr>
        <xdr:cNvPr id="43" name="Rectangle 42">
          <a:extLst>
            <a:ext uri="{FF2B5EF4-FFF2-40B4-BE49-F238E27FC236}">
              <a16:creationId xmlns:a16="http://schemas.microsoft.com/office/drawing/2014/main" id="{00000000-0008-0000-1D00-00002B000000}"/>
            </a:ext>
          </a:extLst>
        </xdr:cNvPr>
        <xdr:cNvSpPr/>
      </xdr:nvSpPr>
      <xdr:spPr>
        <a:xfrm>
          <a:off x="9886950" y="8792633"/>
          <a:ext cx="1841500" cy="542925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 baseline="0"/>
            <a:t>Lexile Decline</a:t>
          </a:r>
        </a:p>
      </xdr:txBody>
    </xdr:sp>
    <xdr:clientData/>
  </xdr:twoCellAnchor>
  <xdr:twoCellAnchor>
    <xdr:from>
      <xdr:col>5</xdr:col>
      <xdr:colOff>77258</xdr:colOff>
      <xdr:row>19</xdr:row>
      <xdr:rowOff>9525</xdr:rowOff>
    </xdr:from>
    <xdr:to>
      <xdr:col>6</xdr:col>
      <xdr:colOff>128058</xdr:colOff>
      <xdr:row>25</xdr:row>
      <xdr:rowOff>133350</xdr:rowOff>
    </xdr:to>
    <xdr:sp macro="[0]!LexileResults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1D00-00002C000000}"/>
            </a:ext>
          </a:extLst>
        </xdr:cNvPr>
        <xdr:cNvSpPr/>
      </xdr:nvSpPr>
      <xdr:spPr>
        <a:xfrm>
          <a:off x="5419725" y="4310592"/>
          <a:ext cx="1828800" cy="124142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 baseline="0">
              <a:solidFill>
                <a:schemeClr val="bg1"/>
              </a:solidFill>
            </a:rPr>
            <a:t>Lexile Results</a:t>
          </a:r>
        </a:p>
      </xdr:txBody>
    </xdr:sp>
    <xdr:clientData/>
  </xdr:twoCellAnchor>
  <xdr:twoCellAnchor>
    <xdr:from>
      <xdr:col>2</xdr:col>
      <xdr:colOff>409575</xdr:colOff>
      <xdr:row>66</xdr:row>
      <xdr:rowOff>171450</xdr:rowOff>
    </xdr:from>
    <xdr:to>
      <xdr:col>4</xdr:col>
      <xdr:colOff>323850</xdr:colOff>
      <xdr:row>73</xdr:row>
      <xdr:rowOff>104775</xdr:rowOff>
    </xdr:to>
    <xdr:sp macro="[0]!UsageS44Gains" textlink="">
      <xdr:nvSpPr>
        <xdr:cNvPr id="45" name="Rectangle 44">
          <a:extLst>
            <a:ext uri="{FF2B5EF4-FFF2-40B4-BE49-F238E27FC236}">
              <a16:creationId xmlns:a16="http://schemas.microsoft.com/office/drawing/2014/main" id="{00000000-0008-0000-1D00-00002D000000}"/>
            </a:ext>
          </a:extLst>
        </xdr:cNvPr>
        <xdr:cNvSpPr/>
      </xdr:nvSpPr>
      <xdr:spPr>
        <a:xfrm>
          <a:off x="3133725" y="13649325"/>
          <a:ext cx="1828800" cy="1266825"/>
        </a:xfrm>
        <a:prstGeom prst="rect">
          <a:avLst/>
        </a:prstGeom>
        <a:solidFill>
          <a:srgbClr val="0000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baseline="0"/>
            <a:t>System 44 </a:t>
          </a:r>
        </a:p>
        <a:p>
          <a:pPr algn="ctr"/>
          <a:r>
            <a:rPr lang="en-US" sz="1600" b="1" baseline="0"/>
            <a:t>Software Use</a:t>
          </a:r>
        </a:p>
        <a:p>
          <a:pPr algn="ctr"/>
          <a:r>
            <a:rPr lang="en-US" sz="1600" b="1" baseline="0"/>
            <a:t>[ Gains Students ]</a:t>
          </a:r>
        </a:p>
      </xdr:txBody>
    </xdr:sp>
    <xdr:clientData/>
  </xdr:twoCellAnchor>
  <xdr:twoCellAnchor>
    <xdr:from>
      <xdr:col>6</xdr:col>
      <xdr:colOff>561975</xdr:colOff>
      <xdr:row>39</xdr:row>
      <xdr:rowOff>28575</xdr:rowOff>
    </xdr:from>
    <xdr:to>
      <xdr:col>7</xdr:col>
      <xdr:colOff>1781175</xdr:colOff>
      <xdr:row>45</xdr:row>
      <xdr:rowOff>152400</xdr:rowOff>
    </xdr:to>
    <xdr:sp macro="[0]!SegmentsR180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1D00-00002E000000}"/>
            </a:ext>
          </a:extLst>
        </xdr:cNvPr>
        <xdr:cNvSpPr/>
      </xdr:nvSpPr>
      <xdr:spPr>
        <a:xfrm>
          <a:off x="7534275" y="8201025"/>
          <a:ext cx="1828800" cy="1266825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 baseline="0"/>
            <a:t>Segments &amp; Gains</a:t>
          </a:r>
        </a:p>
      </xdr:txBody>
    </xdr:sp>
    <xdr:clientData/>
  </xdr:twoCellAnchor>
  <xdr:twoCellAnchor>
    <xdr:from>
      <xdr:col>5</xdr:col>
      <xdr:colOff>66675</xdr:colOff>
      <xdr:row>47</xdr:row>
      <xdr:rowOff>9525</xdr:rowOff>
    </xdr:from>
    <xdr:to>
      <xdr:col>6</xdr:col>
      <xdr:colOff>171450</xdr:colOff>
      <xdr:row>53</xdr:row>
      <xdr:rowOff>133350</xdr:rowOff>
    </xdr:to>
    <xdr:sp macro="[0]!PerfCompNC200L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1D00-00002F000000}"/>
            </a:ext>
          </a:extLst>
        </xdr:cNvPr>
        <xdr:cNvSpPr/>
      </xdr:nvSpPr>
      <xdr:spPr>
        <a:xfrm>
          <a:off x="5314950" y="9705975"/>
          <a:ext cx="1828800" cy="1266825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 baseline="0"/>
            <a:t>200L NC Progression</a:t>
          </a:r>
        </a:p>
      </xdr:txBody>
    </xdr:sp>
    <xdr:clientData/>
  </xdr:twoCellAnchor>
  <xdr:twoCellAnchor>
    <xdr:from>
      <xdr:col>2</xdr:col>
      <xdr:colOff>314325</xdr:colOff>
      <xdr:row>47</xdr:row>
      <xdr:rowOff>0</xdr:rowOff>
    </xdr:from>
    <xdr:to>
      <xdr:col>4</xdr:col>
      <xdr:colOff>228600</xdr:colOff>
      <xdr:row>53</xdr:row>
      <xdr:rowOff>123825</xdr:rowOff>
    </xdr:to>
    <xdr:sp macro="[0]!StickersNC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1D00-000033000000}"/>
            </a:ext>
          </a:extLst>
        </xdr:cNvPr>
        <xdr:cNvSpPr/>
      </xdr:nvSpPr>
      <xdr:spPr>
        <a:xfrm>
          <a:off x="3038475" y="9696450"/>
          <a:ext cx="1828800" cy="1266825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NCEOC Stickers and Gains</a:t>
          </a:r>
          <a:endParaRPr lang="en-US" sz="1800">
            <a:effectLst/>
          </a:endParaRPr>
        </a:p>
      </xdr:txBody>
    </xdr:sp>
    <xdr:clientData/>
  </xdr:twoCellAnchor>
  <xdr:twoCellAnchor>
    <xdr:from>
      <xdr:col>5</xdr:col>
      <xdr:colOff>76200</xdr:colOff>
      <xdr:row>66</xdr:row>
      <xdr:rowOff>171450</xdr:rowOff>
    </xdr:from>
    <xdr:to>
      <xdr:col>6</xdr:col>
      <xdr:colOff>180975</xdr:colOff>
      <xdr:row>73</xdr:row>
      <xdr:rowOff>104775</xdr:rowOff>
    </xdr:to>
    <xdr:sp macro="[0]!PerfCompS44200L" textlink="">
      <xdr:nvSpPr>
        <xdr:cNvPr id="52" name="Rectangle 51">
          <a:extLst>
            <a:ext uri="{FF2B5EF4-FFF2-40B4-BE49-F238E27FC236}">
              <a16:creationId xmlns:a16="http://schemas.microsoft.com/office/drawing/2014/main" id="{00000000-0008-0000-1D00-000034000000}"/>
            </a:ext>
          </a:extLst>
        </xdr:cNvPr>
        <xdr:cNvSpPr/>
      </xdr:nvSpPr>
      <xdr:spPr>
        <a:xfrm>
          <a:off x="5324475" y="13649325"/>
          <a:ext cx="1828800" cy="1266825"/>
        </a:xfrm>
        <a:prstGeom prst="rect">
          <a:avLst/>
        </a:prstGeom>
        <a:solidFill>
          <a:srgbClr val="0000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 i="1" baseline="0"/>
            <a:t>Reading Invt</a:t>
          </a:r>
          <a:r>
            <a:rPr lang="en-US" sz="1800" b="1" baseline="0"/>
            <a:t>.</a:t>
          </a:r>
        </a:p>
        <a:p>
          <a:pPr algn="ctr"/>
          <a:r>
            <a:rPr lang="en-US" sz="1800" b="1" baseline="0"/>
            <a:t>200L Below Basic Progression</a:t>
          </a:r>
        </a:p>
      </xdr:txBody>
    </xdr:sp>
    <xdr:clientData/>
  </xdr:twoCellAnchor>
  <xdr:twoCellAnchor>
    <xdr:from>
      <xdr:col>8</xdr:col>
      <xdr:colOff>104775</xdr:colOff>
      <xdr:row>66</xdr:row>
      <xdr:rowOff>171450</xdr:rowOff>
    </xdr:from>
    <xdr:to>
      <xdr:col>11</xdr:col>
      <xdr:colOff>104775</xdr:colOff>
      <xdr:row>73</xdr:row>
      <xdr:rowOff>104775</xdr:rowOff>
    </xdr:to>
    <xdr:sp macro="[0]!UsageOPENS44" textlink="">
      <xdr:nvSpPr>
        <xdr:cNvPr id="53" name="Rectangle 52">
          <a:extLst>
            <a:ext uri="{FF2B5EF4-FFF2-40B4-BE49-F238E27FC236}">
              <a16:creationId xmlns:a16="http://schemas.microsoft.com/office/drawing/2014/main" id="{00000000-0008-0000-1D00-000035000000}"/>
            </a:ext>
          </a:extLst>
        </xdr:cNvPr>
        <xdr:cNvSpPr/>
      </xdr:nvSpPr>
      <xdr:spPr>
        <a:xfrm>
          <a:off x="9791700" y="13649325"/>
          <a:ext cx="1828800" cy="12668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baseline="0">
              <a:solidFill>
                <a:srgbClr val="0000FF"/>
              </a:solidFill>
            </a:rPr>
            <a:t>OPEN</a:t>
          </a:r>
        </a:p>
        <a:p>
          <a:pPr algn="ctr"/>
          <a:r>
            <a:rPr lang="en-US" sz="1600" b="1" baseline="0">
              <a:solidFill>
                <a:srgbClr val="0000FF"/>
              </a:solidFill>
            </a:rPr>
            <a:t>Software Use</a:t>
          </a:r>
        </a:p>
        <a:p>
          <a:pPr algn="ctr"/>
          <a:r>
            <a:rPr lang="en-US" sz="1600" b="1" baseline="0">
              <a:solidFill>
                <a:srgbClr val="0000FF"/>
              </a:solidFill>
            </a:rPr>
            <a:t>[ ALL Students ]</a:t>
          </a:r>
        </a:p>
      </xdr:txBody>
    </xdr:sp>
    <xdr:clientData/>
  </xdr:twoCellAnchor>
  <xdr:twoCellAnchor>
    <xdr:from>
      <xdr:col>7</xdr:col>
      <xdr:colOff>47625</xdr:colOff>
      <xdr:row>66</xdr:row>
      <xdr:rowOff>171450</xdr:rowOff>
    </xdr:from>
    <xdr:to>
      <xdr:col>7</xdr:col>
      <xdr:colOff>1876425</xdr:colOff>
      <xdr:row>73</xdr:row>
      <xdr:rowOff>104775</xdr:rowOff>
    </xdr:to>
    <xdr:sp macro="[0]!SPI_OPEN_S44" textlink="">
      <xdr:nvSpPr>
        <xdr:cNvPr id="54" name="Rectangle 53">
          <a:extLst>
            <a:ext uri="{FF2B5EF4-FFF2-40B4-BE49-F238E27FC236}">
              <a16:creationId xmlns:a16="http://schemas.microsoft.com/office/drawing/2014/main" id="{00000000-0008-0000-1D00-000036000000}"/>
            </a:ext>
          </a:extLst>
        </xdr:cNvPr>
        <xdr:cNvSpPr/>
      </xdr:nvSpPr>
      <xdr:spPr>
        <a:xfrm>
          <a:off x="7629525" y="13649325"/>
          <a:ext cx="1828800" cy="12668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 i="1" baseline="0">
              <a:solidFill>
                <a:srgbClr val="0000FF"/>
              </a:solidFill>
            </a:rPr>
            <a:t>Phonics Inventory</a:t>
          </a:r>
          <a:r>
            <a:rPr lang="en-US" sz="1800" b="1" baseline="0">
              <a:solidFill>
                <a:srgbClr val="0000FF"/>
              </a:solidFill>
            </a:rPr>
            <a:t> </a:t>
          </a:r>
        </a:p>
        <a:p>
          <a:pPr algn="ctr"/>
          <a:r>
            <a:rPr lang="en-US" sz="1800" b="1" baseline="0">
              <a:solidFill>
                <a:srgbClr val="0000FF"/>
              </a:solidFill>
            </a:rPr>
            <a:t>OPEN Grid</a:t>
          </a:r>
        </a:p>
      </xdr:txBody>
    </xdr:sp>
    <xdr:clientData/>
  </xdr:twoCellAnchor>
  <xdr:twoCellAnchor>
    <xdr:from>
      <xdr:col>6</xdr:col>
      <xdr:colOff>561975</xdr:colOff>
      <xdr:row>47</xdr:row>
      <xdr:rowOff>9525</xdr:rowOff>
    </xdr:from>
    <xdr:to>
      <xdr:col>7</xdr:col>
      <xdr:colOff>1781175</xdr:colOff>
      <xdr:row>49</xdr:row>
      <xdr:rowOff>144780</xdr:rowOff>
    </xdr:to>
    <xdr:sp macro="[0]!Rotation20k" textlink="">
      <xdr:nvSpPr>
        <xdr:cNvPr id="55" name="Rectangle 54">
          <a:extLst>
            <a:ext uri="{FF2B5EF4-FFF2-40B4-BE49-F238E27FC236}">
              <a16:creationId xmlns:a16="http://schemas.microsoft.com/office/drawing/2014/main" id="{00000000-0008-0000-1D00-000037000000}"/>
            </a:ext>
          </a:extLst>
        </xdr:cNvPr>
        <xdr:cNvSpPr/>
      </xdr:nvSpPr>
      <xdr:spPr>
        <a:xfrm>
          <a:off x="7679055" y="9435465"/>
          <a:ext cx="1828800" cy="501015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 baseline="0"/>
            <a:t>3 Rotation Use</a:t>
          </a:r>
        </a:p>
      </xdr:txBody>
    </xdr:sp>
    <xdr:clientData/>
  </xdr:twoCellAnchor>
  <xdr:twoCellAnchor>
    <xdr:from>
      <xdr:col>8</xdr:col>
      <xdr:colOff>183092</xdr:colOff>
      <xdr:row>46</xdr:row>
      <xdr:rowOff>79375</xdr:rowOff>
    </xdr:from>
    <xdr:to>
      <xdr:col>11</xdr:col>
      <xdr:colOff>183092</xdr:colOff>
      <xdr:row>48</xdr:row>
      <xdr:rowOff>165100</xdr:rowOff>
    </xdr:to>
    <xdr:sp macro="[0]!SummaryDemoR180" textlink="">
      <xdr:nvSpPr>
        <xdr:cNvPr id="56" name="Rectangle 55">
          <a:extLst>
            <a:ext uri="{FF2B5EF4-FFF2-40B4-BE49-F238E27FC236}">
              <a16:creationId xmlns:a16="http://schemas.microsoft.com/office/drawing/2014/main" id="{00000000-0008-0000-1D00-000038000000}"/>
            </a:ext>
          </a:extLst>
        </xdr:cNvPr>
        <xdr:cNvSpPr/>
      </xdr:nvSpPr>
      <xdr:spPr>
        <a:xfrm>
          <a:off x="9888009" y="9456208"/>
          <a:ext cx="1841500" cy="466725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 baseline="0">
              <a:solidFill>
                <a:schemeClr val="bg1"/>
              </a:solidFill>
            </a:rPr>
            <a:t>Demo Gains</a:t>
          </a:r>
        </a:p>
      </xdr:txBody>
    </xdr:sp>
    <xdr:clientData/>
  </xdr:twoCellAnchor>
  <xdr:twoCellAnchor>
    <xdr:from>
      <xdr:col>6</xdr:col>
      <xdr:colOff>569595</xdr:colOff>
      <xdr:row>50</xdr:row>
      <xdr:rowOff>154305</xdr:rowOff>
    </xdr:from>
    <xdr:to>
      <xdr:col>7</xdr:col>
      <xdr:colOff>1788795</xdr:colOff>
      <xdr:row>53</xdr:row>
      <xdr:rowOff>106680</xdr:rowOff>
    </xdr:to>
    <xdr:sp macro="[0]!RotationMetrics" textlink="">
      <xdr:nvSpPr>
        <xdr:cNvPr id="57" name="Rectangle 56">
          <a:extLst>
            <a:ext uri="{FF2B5EF4-FFF2-40B4-BE49-F238E27FC236}">
              <a16:creationId xmlns:a16="http://schemas.microsoft.com/office/drawing/2014/main" id="{00000000-0008-0000-1D00-000039000000}"/>
            </a:ext>
          </a:extLst>
        </xdr:cNvPr>
        <xdr:cNvSpPr/>
      </xdr:nvSpPr>
      <xdr:spPr>
        <a:xfrm>
          <a:off x="7686675" y="10128885"/>
          <a:ext cx="1828800" cy="501015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 baseline="0"/>
            <a:t>3R Metrics</a:t>
          </a:r>
        </a:p>
      </xdr:txBody>
    </xdr:sp>
    <xdr:clientData/>
  </xdr:twoCellAnchor>
  <xdr:twoCellAnchor>
    <xdr:from>
      <xdr:col>11</xdr:col>
      <xdr:colOff>502920</xdr:colOff>
      <xdr:row>78</xdr:row>
      <xdr:rowOff>137160</xdr:rowOff>
    </xdr:from>
    <xdr:to>
      <xdr:col>14</xdr:col>
      <xdr:colOff>554355</xdr:colOff>
      <xdr:row>85</xdr:row>
      <xdr:rowOff>70485</xdr:rowOff>
    </xdr:to>
    <xdr:sp macro="[0]!SummaryDemoSRI" textlink="">
      <xdr:nvSpPr>
        <xdr:cNvPr id="58" name="Rectangle 57">
          <a:extLst>
            <a:ext uri="{FF2B5EF4-FFF2-40B4-BE49-F238E27FC236}">
              <a16:creationId xmlns:a16="http://schemas.microsoft.com/office/drawing/2014/main" id="{00000000-0008-0000-1D00-00003A000000}"/>
            </a:ext>
          </a:extLst>
        </xdr:cNvPr>
        <xdr:cNvSpPr/>
      </xdr:nvSpPr>
      <xdr:spPr>
        <a:xfrm>
          <a:off x="12222480" y="15529560"/>
          <a:ext cx="1880235" cy="1213485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 i="1" baseline="0"/>
            <a:t>Reading Invt. </a:t>
          </a:r>
          <a:r>
            <a:rPr lang="en-US" sz="1800" b="1" baseline="0"/>
            <a:t>Demo </a:t>
          </a:r>
        </a:p>
        <a:p>
          <a:pPr algn="ctr"/>
          <a:r>
            <a:rPr lang="en-US" sz="1800" b="1" baseline="0"/>
            <a:t>Summary Grid</a:t>
          </a:r>
        </a:p>
      </xdr:txBody>
    </xdr:sp>
    <xdr:clientData/>
  </xdr:twoCellAnchor>
  <xdr:twoCellAnchor>
    <xdr:from>
      <xdr:col>2</xdr:col>
      <xdr:colOff>274321</xdr:colOff>
      <xdr:row>78</xdr:row>
      <xdr:rowOff>152400</xdr:rowOff>
    </xdr:from>
    <xdr:to>
      <xdr:col>3</xdr:col>
      <xdr:colOff>1181101</xdr:colOff>
      <xdr:row>85</xdr:row>
      <xdr:rowOff>85725</xdr:rowOff>
    </xdr:to>
    <xdr:sp macro="[0]!GapByGrade" textlink="">
      <xdr:nvSpPr>
        <xdr:cNvPr id="59" name="Rectangle 58">
          <a:extLst>
            <a:ext uri="{FF2B5EF4-FFF2-40B4-BE49-F238E27FC236}">
              <a16:creationId xmlns:a16="http://schemas.microsoft.com/office/drawing/2014/main" id="{00000000-0008-0000-1D00-00003B000000}"/>
            </a:ext>
          </a:extLst>
        </xdr:cNvPr>
        <xdr:cNvSpPr/>
      </xdr:nvSpPr>
      <xdr:spPr>
        <a:xfrm>
          <a:off x="3055621" y="15544800"/>
          <a:ext cx="1516380" cy="1213485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 baseline="0"/>
            <a:t>Gap by Grade</a:t>
          </a:r>
        </a:p>
      </xdr:txBody>
    </xdr:sp>
    <xdr:clientData/>
  </xdr:twoCellAnchor>
  <xdr:twoCellAnchor>
    <xdr:from>
      <xdr:col>4</xdr:col>
      <xdr:colOff>281940</xdr:colOff>
      <xdr:row>78</xdr:row>
      <xdr:rowOff>160020</xdr:rowOff>
    </xdr:from>
    <xdr:to>
      <xdr:col>5</xdr:col>
      <xdr:colOff>1188720</xdr:colOff>
      <xdr:row>85</xdr:row>
      <xdr:rowOff>93345</xdr:rowOff>
    </xdr:to>
    <xdr:sp macro="[0]!GapBySchool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1D00-000030000000}"/>
            </a:ext>
          </a:extLst>
        </xdr:cNvPr>
        <xdr:cNvSpPr/>
      </xdr:nvSpPr>
      <xdr:spPr>
        <a:xfrm>
          <a:off x="5013960" y="15552420"/>
          <a:ext cx="1516380" cy="1213485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 baseline="0"/>
            <a:t>Gap by School</a:t>
          </a:r>
        </a:p>
      </xdr:txBody>
    </xdr:sp>
    <xdr:clientData/>
  </xdr:twoCellAnchor>
  <xdr:twoCellAnchor>
    <xdr:from>
      <xdr:col>2</xdr:col>
      <xdr:colOff>266700</xdr:colOff>
      <xdr:row>86</xdr:row>
      <xdr:rowOff>121920</xdr:rowOff>
    </xdr:from>
    <xdr:to>
      <xdr:col>3</xdr:col>
      <xdr:colOff>1173480</xdr:colOff>
      <xdr:row>93</xdr:row>
      <xdr:rowOff>55245</xdr:rowOff>
    </xdr:to>
    <xdr:sp macro="[0]!SRIPerformanceBy200L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1D00-000031000000}"/>
            </a:ext>
          </a:extLst>
        </xdr:cNvPr>
        <xdr:cNvSpPr/>
      </xdr:nvSpPr>
      <xdr:spPr>
        <a:xfrm>
          <a:off x="3048000" y="16977360"/>
          <a:ext cx="1516380" cy="1213485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 baseline="0"/>
            <a:t>Perf. Gap</a:t>
          </a:r>
        </a:p>
      </xdr:txBody>
    </xdr:sp>
    <xdr:clientData/>
  </xdr:twoCellAnchor>
  <xdr:twoCellAnchor>
    <xdr:from>
      <xdr:col>4</xdr:col>
      <xdr:colOff>274320</xdr:colOff>
      <xdr:row>86</xdr:row>
      <xdr:rowOff>114300</xdr:rowOff>
    </xdr:from>
    <xdr:to>
      <xdr:col>5</xdr:col>
      <xdr:colOff>1181100</xdr:colOff>
      <xdr:row>93</xdr:row>
      <xdr:rowOff>47625</xdr:rowOff>
    </xdr:to>
    <xdr:sp macro="[0]!SRI_PerfDesc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1D00-000032000000}"/>
            </a:ext>
          </a:extLst>
        </xdr:cNvPr>
        <xdr:cNvSpPr/>
      </xdr:nvSpPr>
      <xdr:spPr>
        <a:xfrm>
          <a:off x="5006340" y="16969740"/>
          <a:ext cx="1516380" cy="1213485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 baseline="0"/>
            <a:t>Perf. Levels by Grade</a:t>
          </a:r>
        </a:p>
      </xdr:txBody>
    </xdr:sp>
    <xdr:clientData/>
  </xdr:twoCellAnchor>
  <xdr:twoCellAnchor>
    <xdr:from>
      <xdr:col>8</xdr:col>
      <xdr:colOff>25400</xdr:colOff>
      <xdr:row>19</xdr:row>
      <xdr:rowOff>0</xdr:rowOff>
    </xdr:from>
    <xdr:to>
      <xdr:col>11</xdr:col>
      <xdr:colOff>25400</xdr:colOff>
      <xdr:row>25</xdr:row>
      <xdr:rowOff>123825</xdr:rowOff>
    </xdr:to>
    <xdr:sp macro="[0]!SRI_V_SPI" textlink="">
      <xdr:nvSpPr>
        <xdr:cNvPr id="64" name="Rectangle 63">
          <a:extLst>
            <a:ext uri="{FF2B5EF4-FFF2-40B4-BE49-F238E27FC236}">
              <a16:creationId xmlns:a16="http://schemas.microsoft.com/office/drawing/2014/main" id="{00000000-0008-0000-1D00-000040000000}"/>
            </a:ext>
          </a:extLst>
        </xdr:cNvPr>
        <xdr:cNvSpPr/>
      </xdr:nvSpPr>
      <xdr:spPr>
        <a:xfrm>
          <a:off x="9922933" y="4301067"/>
          <a:ext cx="1828800" cy="124142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 i="1" baseline="0">
              <a:solidFill>
                <a:schemeClr val="bg1"/>
              </a:solidFill>
            </a:rPr>
            <a:t>Reading Inventory</a:t>
          </a:r>
          <a:r>
            <a:rPr lang="en-US" sz="1400" b="1" baseline="0">
              <a:solidFill>
                <a:schemeClr val="bg1"/>
              </a:solidFill>
            </a:rPr>
            <a:t> </a:t>
          </a:r>
        </a:p>
        <a:p>
          <a:pPr algn="ctr"/>
          <a:r>
            <a:rPr lang="en-US" sz="1400" b="1" baseline="0">
              <a:solidFill>
                <a:schemeClr val="bg1"/>
              </a:solidFill>
            </a:rPr>
            <a:t>V. </a:t>
          </a:r>
        </a:p>
        <a:p>
          <a:pPr algn="ctr"/>
          <a:r>
            <a:rPr lang="en-US" sz="1400" b="1" i="1" baseline="0">
              <a:solidFill>
                <a:schemeClr val="bg1"/>
              </a:solidFill>
            </a:rPr>
            <a:t>Phonics</a:t>
          </a:r>
          <a:r>
            <a:rPr lang="en-US" sz="1400" b="1" baseline="0">
              <a:solidFill>
                <a:schemeClr val="bg1"/>
              </a:solidFill>
            </a:rPr>
            <a:t> </a:t>
          </a:r>
          <a:r>
            <a:rPr lang="en-US" sz="1400" b="1" i="1" baseline="0">
              <a:solidFill>
                <a:schemeClr val="bg1"/>
              </a:solidFill>
            </a:rPr>
            <a:t>Inventory</a:t>
          </a:r>
          <a:r>
            <a:rPr lang="en-US" sz="1400" b="1" baseline="0">
              <a:solidFill>
                <a:schemeClr val="bg1"/>
              </a:solidFill>
            </a:rPr>
            <a:t> ADMIN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361950</xdr:colOff>
          <xdr:row>30</xdr:row>
          <xdr:rowOff>180975</xdr:rowOff>
        </xdr:from>
        <xdr:to>
          <xdr:col>17</xdr:col>
          <xdr:colOff>104775</xdr:colOff>
          <xdr:row>36</xdr:row>
          <xdr:rowOff>104775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1D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27432" rIns="45720" bIns="27432" anchor="ctr" upright="1"/>
            <a:lstStyle/>
            <a:p>
              <a:pPr algn="ctr" rtl="0">
                <a:defRPr sz="1000"/>
              </a:pPr>
              <a:r>
                <a:rPr lang="en-US" sz="1400" b="0" i="0" u="none" strike="noStrike" baseline="0">
                  <a:solidFill>
                    <a:srgbClr val="FF0000"/>
                  </a:solidFill>
                  <a:latin typeface="Copperplate Gothic Bold"/>
                </a:rPr>
                <a:t>All </a:t>
              </a:r>
              <a:r>
                <a:rPr lang="en-US" sz="1400" b="0" i="1" u="none" strike="noStrike" baseline="0">
                  <a:solidFill>
                    <a:srgbClr val="FF0000"/>
                  </a:solidFill>
                  <a:latin typeface="Copperplate Gothic Bold"/>
                </a:rPr>
                <a:t>READ 180</a:t>
              </a:r>
              <a:r>
                <a:rPr lang="en-US" sz="1400" b="0" i="0" u="none" strike="noStrike" baseline="0">
                  <a:solidFill>
                    <a:srgbClr val="FF0000"/>
                  </a:solidFill>
                  <a:latin typeface="Copperplate Gothic Bold"/>
                </a:rPr>
                <a:t> Charts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28575</xdr:colOff>
          <xdr:row>58</xdr:row>
          <xdr:rowOff>28575</xdr:rowOff>
        </xdr:from>
        <xdr:to>
          <xdr:col>17</xdr:col>
          <xdr:colOff>19050</xdr:colOff>
          <xdr:row>64</xdr:row>
          <xdr:rowOff>133350</xdr:rowOff>
        </xdr:to>
        <xdr:sp macro="" textlink="">
          <xdr:nvSpPr>
            <xdr:cNvPr id="1029" name="Button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1D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27432" rIns="45720" bIns="27432" anchor="ctr" upright="1"/>
            <a:lstStyle/>
            <a:p>
              <a:pPr algn="ctr" rtl="0">
                <a:defRPr sz="1000"/>
              </a:pPr>
              <a:r>
                <a:rPr lang="en-US" sz="1400" b="0" i="0" u="none" strike="noStrike" baseline="0">
                  <a:solidFill>
                    <a:srgbClr val="FF0000"/>
                  </a:solidFill>
                  <a:latin typeface="Copperplate Gothic Bold"/>
                </a:rPr>
                <a:t>All </a:t>
              </a:r>
              <a:r>
                <a:rPr lang="en-US" sz="1400" b="0" i="1" u="none" strike="noStrike" baseline="0">
                  <a:solidFill>
                    <a:srgbClr val="FF0000"/>
                  </a:solidFill>
                  <a:latin typeface="Copperplate Gothic Bold"/>
                </a:rPr>
                <a:t>System 44</a:t>
              </a:r>
              <a:r>
                <a:rPr lang="en-US" sz="1400" b="0" i="0" u="none" strike="noStrike" baseline="0">
                  <a:solidFill>
                    <a:srgbClr val="FF0000"/>
                  </a:solidFill>
                  <a:latin typeface="Copperplate Gothic Bold"/>
                </a:rPr>
                <a:t> Charts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514350</xdr:colOff>
          <xdr:row>87</xdr:row>
          <xdr:rowOff>19050</xdr:rowOff>
        </xdr:from>
        <xdr:to>
          <xdr:col>15</xdr:col>
          <xdr:colOff>0</xdr:colOff>
          <xdr:row>93</xdr:row>
          <xdr:rowOff>66675</xdr:rowOff>
        </xdr:to>
        <xdr:sp macro="" textlink="">
          <xdr:nvSpPr>
            <xdr:cNvPr id="1030" name="Button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1D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27432" rIns="45720" bIns="27432" anchor="ctr" upright="1"/>
            <a:lstStyle/>
            <a:p>
              <a:pPr algn="ctr" rtl="0">
                <a:defRPr sz="1000"/>
              </a:pPr>
              <a:r>
                <a:rPr lang="en-US" sz="1400" b="0" i="0" u="none" strike="noStrike" baseline="0">
                  <a:solidFill>
                    <a:srgbClr val="FF0000"/>
                  </a:solidFill>
                  <a:latin typeface="Copperplate Gothic Bold"/>
                </a:rPr>
                <a:t>All RI Charts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19050</xdr:colOff>
          <xdr:row>98</xdr:row>
          <xdr:rowOff>28575</xdr:rowOff>
        </xdr:from>
        <xdr:to>
          <xdr:col>11</xdr:col>
          <xdr:colOff>381000</xdr:colOff>
          <xdr:row>105</xdr:row>
          <xdr:rowOff>38100</xdr:rowOff>
        </xdr:to>
        <xdr:sp macro="" textlink="">
          <xdr:nvSpPr>
            <xdr:cNvPr id="1031" name="Button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1D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27432" rIns="45720" bIns="27432" anchor="ctr" upright="1"/>
            <a:lstStyle/>
            <a:p>
              <a:pPr algn="ctr" rtl="0">
                <a:defRPr sz="1000"/>
              </a:pPr>
              <a:r>
                <a:rPr lang="en-US" sz="1400" b="0" i="0" u="none" strike="noStrike" baseline="0">
                  <a:solidFill>
                    <a:srgbClr val="FF0000"/>
                  </a:solidFill>
                  <a:latin typeface="Copperplate Gothic Bold"/>
                </a:rPr>
                <a:t>ALL E21 Graphs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0</xdr:colOff>
          <xdr:row>18</xdr:row>
          <xdr:rowOff>104775</xdr:rowOff>
        </xdr:from>
        <xdr:to>
          <xdr:col>17</xdr:col>
          <xdr:colOff>38100</xdr:colOff>
          <xdr:row>25</xdr:row>
          <xdr:rowOff>152400</xdr:rowOff>
        </xdr:to>
        <xdr:sp macro="" textlink="">
          <xdr:nvSpPr>
            <xdr:cNvPr id="1033" name="Button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1D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27432" rIns="45720" bIns="27432" anchor="ctr" upright="1"/>
            <a:lstStyle/>
            <a:p>
              <a:pPr algn="ctr" rtl="0">
                <a:defRPr sz="1000"/>
              </a:pPr>
              <a:r>
                <a:rPr lang="en-US" sz="1400" b="0" i="0" u="none" strike="noStrike" baseline="0">
                  <a:solidFill>
                    <a:srgbClr val="FF0000"/>
                  </a:solidFill>
                  <a:latin typeface="Copperplate Gothic Bold"/>
                </a:rPr>
                <a:t>All Top Level Charts</a:t>
              </a:r>
            </a:p>
          </xdr:txBody>
        </xdr:sp>
        <xdr:clientData fPrintsWithSheet="0"/>
      </xdr:twoCellAnchor>
    </mc:Choice>
    <mc:Fallback/>
  </mc:AlternateContent>
  <xdr:twoCellAnchor>
    <xdr:from>
      <xdr:col>8</xdr:col>
      <xdr:colOff>156634</xdr:colOff>
      <xdr:row>38</xdr:row>
      <xdr:rowOff>78318</xdr:rowOff>
    </xdr:from>
    <xdr:to>
      <xdr:col>11</xdr:col>
      <xdr:colOff>148167</xdr:colOff>
      <xdr:row>42</xdr:row>
      <xdr:rowOff>52918</xdr:rowOff>
    </xdr:to>
    <xdr:sp macro="[0]!SummarySchoolR180Gainers" textlink="">
      <xdr:nvSpPr>
        <xdr:cNvPr id="70" name="Rectangle 69">
          <a:extLst>
            <a:ext uri="{FF2B5EF4-FFF2-40B4-BE49-F238E27FC236}">
              <a16:creationId xmlns:a16="http://schemas.microsoft.com/office/drawing/2014/main" id="{00000000-0008-0000-1D00-000046000000}"/>
            </a:ext>
          </a:extLst>
        </xdr:cNvPr>
        <xdr:cNvSpPr/>
      </xdr:nvSpPr>
      <xdr:spPr>
        <a:xfrm>
          <a:off x="9861551" y="7931151"/>
          <a:ext cx="1833033" cy="736600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 baseline="0"/>
            <a:t>Gainers by School</a:t>
          </a:r>
        </a:p>
      </xdr:txBody>
    </xdr:sp>
    <xdr:clientData/>
  </xdr:twoCellAnchor>
  <xdr:twoCellAnchor>
    <xdr:from>
      <xdr:col>2</xdr:col>
      <xdr:colOff>117474</xdr:colOff>
      <xdr:row>110</xdr:row>
      <xdr:rowOff>182033</xdr:rowOff>
    </xdr:from>
    <xdr:to>
      <xdr:col>4</xdr:col>
      <xdr:colOff>30691</xdr:colOff>
      <xdr:row>114</xdr:row>
      <xdr:rowOff>107526</xdr:rowOff>
    </xdr:to>
    <xdr:sp macro="[0]!UtzPie4R180" textlink="">
      <xdr:nvSpPr>
        <xdr:cNvPr id="78" name="Rectangle 77">
          <a:extLst>
            <a:ext uri="{FF2B5EF4-FFF2-40B4-BE49-F238E27FC236}">
              <a16:creationId xmlns:a16="http://schemas.microsoft.com/office/drawing/2014/main" id="{00000000-0008-0000-1D00-00004E000000}"/>
            </a:ext>
          </a:extLst>
        </xdr:cNvPr>
        <xdr:cNvSpPr/>
      </xdr:nvSpPr>
      <xdr:spPr>
        <a:xfrm>
          <a:off x="2847974" y="8818033"/>
          <a:ext cx="1828800" cy="1280160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 i="1" baseline="0"/>
            <a:t>READ 180 Reading Invt. </a:t>
          </a:r>
          <a:r>
            <a:rPr lang="en-US" sz="2000" b="1" baseline="0"/>
            <a:t>Pie Chart</a:t>
          </a:r>
        </a:p>
      </xdr:txBody>
    </xdr:sp>
    <xdr:clientData/>
  </xdr:twoCellAnchor>
  <xdr:twoCellAnchor>
    <xdr:from>
      <xdr:col>1</xdr:col>
      <xdr:colOff>1</xdr:colOff>
      <xdr:row>110</xdr:row>
      <xdr:rowOff>10584</xdr:rowOff>
    </xdr:from>
    <xdr:to>
      <xdr:col>10</xdr:col>
      <xdr:colOff>63500</xdr:colOff>
      <xdr:row>119</xdr:row>
      <xdr:rowOff>0</xdr:rowOff>
    </xdr:to>
    <xdr:sp macro="" textlink="">
      <xdr:nvSpPr>
        <xdr:cNvPr id="81" name="Rectangle 80">
          <a:extLst>
            <a:ext uri="{FF2B5EF4-FFF2-40B4-BE49-F238E27FC236}">
              <a16:creationId xmlns:a16="http://schemas.microsoft.com/office/drawing/2014/main" id="{00000000-0008-0000-1D00-000051000000}"/>
            </a:ext>
          </a:extLst>
        </xdr:cNvPr>
        <xdr:cNvSpPr/>
      </xdr:nvSpPr>
      <xdr:spPr>
        <a:xfrm>
          <a:off x="613834" y="3915834"/>
          <a:ext cx="10382249" cy="3037416"/>
        </a:xfrm>
        <a:prstGeom prst="rect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200025</xdr:colOff>
      <xdr:row>110</xdr:row>
      <xdr:rowOff>190501</xdr:rowOff>
    </xdr:from>
    <xdr:to>
      <xdr:col>5</xdr:col>
      <xdr:colOff>1414991</xdr:colOff>
      <xdr:row>114</xdr:row>
      <xdr:rowOff>115994</xdr:rowOff>
    </xdr:to>
    <xdr:sp macro="[0]!UtzR180Summary" textlink="">
      <xdr:nvSpPr>
        <xdr:cNvPr id="82" name="Rectangle 81">
          <a:extLst>
            <a:ext uri="{FF2B5EF4-FFF2-40B4-BE49-F238E27FC236}">
              <a16:creationId xmlns:a16="http://schemas.microsoft.com/office/drawing/2014/main" id="{00000000-0008-0000-1D00-000052000000}"/>
            </a:ext>
          </a:extLst>
        </xdr:cNvPr>
        <xdr:cNvSpPr/>
      </xdr:nvSpPr>
      <xdr:spPr>
        <a:xfrm>
          <a:off x="4846108" y="4095751"/>
          <a:ext cx="1828800" cy="1280160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 i="1" baseline="0"/>
            <a:t>READ 180</a:t>
          </a:r>
          <a:r>
            <a:rPr lang="en-US" sz="2000" b="1" baseline="0"/>
            <a:t> Utz Summary by School</a:t>
          </a:r>
        </a:p>
      </xdr:txBody>
    </xdr:sp>
    <xdr:clientData/>
  </xdr:twoCellAnchor>
  <xdr:twoCellAnchor>
    <xdr:from>
      <xdr:col>2</xdr:col>
      <xdr:colOff>116416</xdr:colOff>
      <xdr:row>114</xdr:row>
      <xdr:rowOff>243414</xdr:rowOff>
    </xdr:from>
    <xdr:to>
      <xdr:col>4</xdr:col>
      <xdr:colOff>29633</xdr:colOff>
      <xdr:row>118</xdr:row>
      <xdr:rowOff>168908</xdr:rowOff>
    </xdr:to>
    <xdr:sp macro="[0]!UtzPie4S44" textlink="">
      <xdr:nvSpPr>
        <xdr:cNvPr id="84" name="Rectangle 83">
          <a:extLst>
            <a:ext uri="{FF2B5EF4-FFF2-40B4-BE49-F238E27FC236}">
              <a16:creationId xmlns:a16="http://schemas.microsoft.com/office/drawing/2014/main" id="{00000000-0008-0000-1D00-000054000000}"/>
            </a:ext>
          </a:extLst>
        </xdr:cNvPr>
        <xdr:cNvSpPr/>
      </xdr:nvSpPr>
      <xdr:spPr>
        <a:xfrm>
          <a:off x="2846916" y="5503331"/>
          <a:ext cx="1828800" cy="1280160"/>
        </a:xfrm>
        <a:prstGeom prst="rect">
          <a:avLst/>
        </a:prstGeom>
        <a:solidFill>
          <a:srgbClr val="0000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 i="1" baseline="0"/>
            <a:t>System 44 Reading Invt. </a:t>
          </a:r>
          <a:r>
            <a:rPr lang="en-US" sz="2000" b="1" baseline="0"/>
            <a:t>Pie Chart</a:t>
          </a:r>
        </a:p>
      </xdr:txBody>
    </xdr:sp>
    <xdr:clientData/>
  </xdr:twoCellAnchor>
  <xdr:twoCellAnchor>
    <xdr:from>
      <xdr:col>5</xdr:col>
      <xdr:colOff>1546226</xdr:colOff>
      <xdr:row>110</xdr:row>
      <xdr:rowOff>190500</xdr:rowOff>
    </xdr:from>
    <xdr:to>
      <xdr:col>7</xdr:col>
      <xdr:colOff>1036110</xdr:colOff>
      <xdr:row>114</xdr:row>
      <xdr:rowOff>115992</xdr:rowOff>
    </xdr:to>
    <xdr:sp macro="[0]!UtzR180_SPI_Screening" textlink="">
      <xdr:nvSpPr>
        <xdr:cNvPr id="85" name="Rectangle 84">
          <a:extLst>
            <a:ext uri="{FF2B5EF4-FFF2-40B4-BE49-F238E27FC236}">
              <a16:creationId xmlns:a16="http://schemas.microsoft.com/office/drawing/2014/main" id="{00000000-0008-0000-1D00-000055000000}"/>
            </a:ext>
          </a:extLst>
        </xdr:cNvPr>
        <xdr:cNvSpPr/>
      </xdr:nvSpPr>
      <xdr:spPr>
        <a:xfrm>
          <a:off x="6806143" y="4095750"/>
          <a:ext cx="1828800" cy="1280159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 i="1" baseline="0"/>
            <a:t>READ 180 Phonics Invt</a:t>
          </a:r>
          <a:r>
            <a:rPr lang="en-US" sz="2000" b="1" baseline="0"/>
            <a:t>. Screening</a:t>
          </a:r>
        </a:p>
      </xdr:txBody>
    </xdr:sp>
    <xdr:clientData/>
  </xdr:twoCellAnchor>
  <xdr:twoCellAnchor>
    <xdr:from>
      <xdr:col>4</xdr:col>
      <xdr:colOff>201083</xdr:colOff>
      <xdr:row>114</xdr:row>
      <xdr:rowOff>243413</xdr:rowOff>
    </xdr:from>
    <xdr:to>
      <xdr:col>5</xdr:col>
      <xdr:colOff>1416049</xdr:colOff>
      <xdr:row>118</xdr:row>
      <xdr:rowOff>168907</xdr:rowOff>
    </xdr:to>
    <xdr:sp macro="[0]!UtzS44Summary" textlink="">
      <xdr:nvSpPr>
        <xdr:cNvPr id="86" name="Rectangle 85">
          <a:extLst>
            <a:ext uri="{FF2B5EF4-FFF2-40B4-BE49-F238E27FC236}">
              <a16:creationId xmlns:a16="http://schemas.microsoft.com/office/drawing/2014/main" id="{00000000-0008-0000-1D00-000056000000}"/>
            </a:ext>
          </a:extLst>
        </xdr:cNvPr>
        <xdr:cNvSpPr/>
      </xdr:nvSpPr>
      <xdr:spPr>
        <a:xfrm>
          <a:off x="4847166" y="5503330"/>
          <a:ext cx="1828800" cy="1280160"/>
        </a:xfrm>
        <a:prstGeom prst="rect">
          <a:avLst/>
        </a:prstGeom>
        <a:solidFill>
          <a:srgbClr val="0000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 i="1" baseline="0"/>
            <a:t>System 44 </a:t>
          </a:r>
          <a:r>
            <a:rPr lang="en-US" sz="2000" b="1" baseline="0"/>
            <a:t>Utz Summary by School</a:t>
          </a:r>
        </a:p>
      </xdr:txBody>
    </xdr:sp>
    <xdr:clientData/>
  </xdr:twoCellAnchor>
  <xdr:twoCellAnchor>
    <xdr:from>
      <xdr:col>1</xdr:col>
      <xdr:colOff>184784</xdr:colOff>
      <xdr:row>114</xdr:row>
      <xdr:rowOff>243418</xdr:rowOff>
    </xdr:from>
    <xdr:to>
      <xdr:col>1</xdr:col>
      <xdr:colOff>2013584</xdr:colOff>
      <xdr:row>118</xdr:row>
      <xdr:rowOff>168911</xdr:rowOff>
    </xdr:to>
    <xdr:sp macro="[0]!UtzSRI_CCR_PL" textlink="">
      <xdr:nvSpPr>
        <xdr:cNvPr id="87" name="Rectangle 86">
          <a:extLst>
            <a:ext uri="{FF2B5EF4-FFF2-40B4-BE49-F238E27FC236}">
              <a16:creationId xmlns:a16="http://schemas.microsoft.com/office/drawing/2014/main" id="{00000000-0008-0000-1D00-000057000000}"/>
            </a:ext>
          </a:extLst>
        </xdr:cNvPr>
        <xdr:cNvSpPr/>
      </xdr:nvSpPr>
      <xdr:spPr>
        <a:xfrm>
          <a:off x="798617" y="10234085"/>
          <a:ext cx="1828800" cy="1280159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 baseline="0"/>
            <a:t>RI CCR Performance Levels</a:t>
          </a:r>
        </a:p>
      </xdr:txBody>
    </xdr:sp>
    <xdr:clientData/>
  </xdr:twoCellAnchor>
  <xdr:twoCellAnchor>
    <xdr:from>
      <xdr:col>5</xdr:col>
      <xdr:colOff>1549399</xdr:colOff>
      <xdr:row>114</xdr:row>
      <xdr:rowOff>247646</xdr:rowOff>
    </xdr:from>
    <xdr:to>
      <xdr:col>7</xdr:col>
      <xdr:colOff>1039283</xdr:colOff>
      <xdr:row>118</xdr:row>
      <xdr:rowOff>173139</xdr:rowOff>
    </xdr:to>
    <xdr:sp macro="[0]!UtzS44_SPI_Decoding" textlink="">
      <xdr:nvSpPr>
        <xdr:cNvPr id="88" name="Rectangle 87">
          <a:extLst>
            <a:ext uri="{FF2B5EF4-FFF2-40B4-BE49-F238E27FC236}">
              <a16:creationId xmlns:a16="http://schemas.microsoft.com/office/drawing/2014/main" id="{00000000-0008-0000-1D00-000058000000}"/>
            </a:ext>
          </a:extLst>
        </xdr:cNvPr>
        <xdr:cNvSpPr/>
      </xdr:nvSpPr>
      <xdr:spPr>
        <a:xfrm>
          <a:off x="6809316" y="5507563"/>
          <a:ext cx="1828800" cy="1280159"/>
        </a:xfrm>
        <a:prstGeom prst="rect">
          <a:avLst/>
        </a:prstGeom>
        <a:solidFill>
          <a:srgbClr val="0000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 i="1" baseline="0"/>
            <a:t>System 44 Phonics Invt. </a:t>
          </a:r>
          <a:r>
            <a:rPr lang="en-US" sz="2000" b="1" baseline="0"/>
            <a:t>Decoding Level</a:t>
          </a:r>
        </a:p>
      </xdr:txBody>
    </xdr:sp>
    <xdr:clientData/>
  </xdr:twoCellAnchor>
  <xdr:twoCellAnchor>
    <xdr:from>
      <xdr:col>1</xdr:col>
      <xdr:colOff>185208</xdr:colOff>
      <xdr:row>110</xdr:row>
      <xdr:rowOff>165099</xdr:rowOff>
    </xdr:from>
    <xdr:to>
      <xdr:col>1</xdr:col>
      <xdr:colOff>2014008</xdr:colOff>
      <xdr:row>114</xdr:row>
      <xdr:rowOff>90592</xdr:rowOff>
    </xdr:to>
    <xdr:sp macro="[0]!UtzExecSummary" textlink="">
      <xdr:nvSpPr>
        <xdr:cNvPr id="89" name="Rectangle 88">
          <a:extLst>
            <a:ext uri="{FF2B5EF4-FFF2-40B4-BE49-F238E27FC236}">
              <a16:creationId xmlns:a16="http://schemas.microsoft.com/office/drawing/2014/main" id="{00000000-0008-0000-1D00-000059000000}"/>
            </a:ext>
          </a:extLst>
        </xdr:cNvPr>
        <xdr:cNvSpPr/>
      </xdr:nvSpPr>
      <xdr:spPr>
        <a:xfrm>
          <a:off x="799041" y="8801099"/>
          <a:ext cx="1828800" cy="1280160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 baseline="0"/>
            <a:t>Executive Summary</a:t>
          </a:r>
        </a:p>
      </xdr:txBody>
    </xdr:sp>
    <xdr:clientData/>
  </xdr:twoCellAnchor>
  <xdr:twoCellAnchor>
    <xdr:from>
      <xdr:col>7</xdr:col>
      <xdr:colOff>1169460</xdr:colOff>
      <xdr:row>110</xdr:row>
      <xdr:rowOff>205317</xdr:rowOff>
    </xdr:from>
    <xdr:to>
      <xdr:col>9</xdr:col>
      <xdr:colOff>278343</xdr:colOff>
      <xdr:row>114</xdr:row>
      <xdr:rowOff>130809</xdr:rowOff>
    </xdr:to>
    <xdr:sp macro="[0]!UtzR180OpenSummary" textlink="">
      <xdr:nvSpPr>
        <xdr:cNvPr id="79" name="Rectangle 78">
          <a:extLst>
            <a:ext uri="{FF2B5EF4-FFF2-40B4-BE49-F238E27FC236}">
              <a16:creationId xmlns:a16="http://schemas.microsoft.com/office/drawing/2014/main" id="{00000000-0008-0000-1D00-00004F000000}"/>
            </a:ext>
          </a:extLst>
        </xdr:cNvPr>
        <xdr:cNvSpPr/>
      </xdr:nvSpPr>
      <xdr:spPr>
        <a:xfrm>
          <a:off x="8768293" y="4110567"/>
          <a:ext cx="1828800" cy="1280159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 i="1" baseline="0">
              <a:solidFill>
                <a:srgbClr val="C00000"/>
              </a:solidFill>
            </a:rPr>
            <a:t>READ 180 </a:t>
          </a:r>
          <a:r>
            <a:rPr lang="en-US" sz="2000" b="1" baseline="0">
              <a:solidFill>
                <a:srgbClr val="C00000"/>
              </a:solidFill>
            </a:rPr>
            <a:t>Utz Open Summary</a:t>
          </a:r>
        </a:p>
      </xdr:txBody>
    </xdr:sp>
    <xdr:clientData/>
  </xdr:twoCellAnchor>
  <xdr:twoCellAnchor>
    <xdr:from>
      <xdr:col>7</xdr:col>
      <xdr:colOff>1183216</xdr:colOff>
      <xdr:row>114</xdr:row>
      <xdr:rowOff>241296</xdr:rowOff>
    </xdr:from>
    <xdr:to>
      <xdr:col>9</xdr:col>
      <xdr:colOff>292099</xdr:colOff>
      <xdr:row>118</xdr:row>
      <xdr:rowOff>166789</xdr:rowOff>
    </xdr:to>
    <xdr:sp macro="[0]!UtzS44OpenSummary" textlink="">
      <xdr:nvSpPr>
        <xdr:cNvPr id="80" name="Rectangle 79">
          <a:extLst>
            <a:ext uri="{FF2B5EF4-FFF2-40B4-BE49-F238E27FC236}">
              <a16:creationId xmlns:a16="http://schemas.microsoft.com/office/drawing/2014/main" id="{00000000-0008-0000-1D00-000050000000}"/>
            </a:ext>
          </a:extLst>
        </xdr:cNvPr>
        <xdr:cNvSpPr/>
      </xdr:nvSpPr>
      <xdr:spPr>
        <a:xfrm>
          <a:off x="8782049" y="5501213"/>
          <a:ext cx="1828800" cy="1280159"/>
        </a:xfrm>
        <a:prstGeom prst="rect">
          <a:avLst/>
        </a:prstGeom>
        <a:noFill/>
        <a:ln w="28575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 i="1" baseline="0">
              <a:solidFill>
                <a:srgbClr val="0070C0"/>
              </a:solidFill>
            </a:rPr>
            <a:t>System 44 </a:t>
          </a:r>
          <a:r>
            <a:rPr lang="en-US" sz="2000" b="1" baseline="0">
              <a:solidFill>
                <a:srgbClr val="0070C0"/>
              </a:solidFill>
            </a:rPr>
            <a:t>Utz Open Summary</a:t>
          </a:r>
        </a:p>
      </xdr:txBody>
    </xdr:sp>
    <xdr:clientData/>
  </xdr:twoCellAnchor>
  <xdr:twoCellAnchor>
    <xdr:from>
      <xdr:col>14</xdr:col>
      <xdr:colOff>54428</xdr:colOff>
      <xdr:row>40</xdr:row>
      <xdr:rowOff>174171</xdr:rowOff>
    </xdr:from>
    <xdr:to>
      <xdr:col>18</xdr:col>
      <xdr:colOff>32657</xdr:colOff>
      <xdr:row>49</xdr:row>
      <xdr:rowOff>163285</xdr:rowOff>
    </xdr:to>
    <xdr:sp macro="[0]!PPTMigrationByLookup" textlink="">
      <xdr:nvSpPr>
        <xdr:cNvPr id="6" name="Right Arrow 5">
          <a:extLst>
            <a:ext uri="{FF2B5EF4-FFF2-40B4-BE49-F238E27FC236}">
              <a16:creationId xmlns:a16="http://schemas.microsoft.com/office/drawing/2014/main" id="{00000000-0008-0000-1D00-000006000000}"/>
            </a:ext>
          </a:extLst>
        </xdr:cNvPr>
        <xdr:cNvSpPr/>
      </xdr:nvSpPr>
      <xdr:spPr>
        <a:xfrm>
          <a:off x="13596257" y="8567057"/>
          <a:ext cx="2416629" cy="1654628"/>
        </a:xfrm>
        <a:prstGeom prst="rightArrow">
          <a:avLst/>
        </a:prstGeom>
        <a:effectLst>
          <a:outerShdw blurRad="76200" dist="12700" dir="8100000" sy="-23000" kx="800400" algn="br" rotWithShape="0">
            <a:prstClr val="black">
              <a:alpha val="20000"/>
            </a:prstClr>
          </a:outerShdw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/>
            <a:t>Migrate READ 180 and System 44 to PowerPoint</a:t>
          </a:r>
        </a:p>
      </xdr:txBody>
    </xdr:sp>
    <xdr:clientData/>
  </xdr:twoCellAnchor>
  <xdr:twoCellAnchor>
    <xdr:from>
      <xdr:col>9</xdr:col>
      <xdr:colOff>0</xdr:colOff>
      <xdr:row>6</xdr:row>
      <xdr:rowOff>40823</xdr:rowOff>
    </xdr:from>
    <xdr:to>
      <xdr:col>19</xdr:col>
      <xdr:colOff>571500</xdr:colOff>
      <xdr:row>6</xdr:row>
      <xdr:rowOff>353786</xdr:rowOff>
    </xdr:to>
    <xdr:sp macro="[0]!GetFile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1D00-000008000000}"/>
            </a:ext>
          </a:extLst>
        </xdr:cNvPr>
        <xdr:cNvSpPr txBox="1"/>
      </xdr:nvSpPr>
      <xdr:spPr>
        <a:xfrm>
          <a:off x="10191750" y="1483180"/>
          <a:ext cx="6422571" cy="312963"/>
        </a:xfrm>
        <a:prstGeom prst="rect">
          <a:avLst/>
        </a:prstGeom>
        <a:solidFill>
          <a:schemeClr val="accent1">
            <a:lumMod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>
              <a:solidFill>
                <a:schemeClr val="bg1"/>
              </a:solidFill>
            </a:rPr>
            <a:t>Click Here to Select</a:t>
          </a:r>
          <a:r>
            <a:rPr lang="en-US" sz="1600" b="1" baseline="0">
              <a:solidFill>
                <a:schemeClr val="bg1"/>
              </a:solidFill>
            </a:rPr>
            <a:t> </a:t>
          </a:r>
          <a:r>
            <a:rPr lang="en-US" sz="1600" b="1">
              <a:solidFill>
                <a:schemeClr val="bg1"/>
              </a:solidFill>
            </a:rPr>
            <a:t>the</a:t>
          </a:r>
          <a:r>
            <a:rPr lang="en-US" sz="1600" b="1" baseline="0">
              <a:solidFill>
                <a:schemeClr val="bg1"/>
              </a:solidFill>
            </a:rPr>
            <a:t> T</a:t>
          </a:r>
          <a:r>
            <a:rPr lang="en-US" sz="1600" b="1">
              <a:solidFill>
                <a:schemeClr val="bg1"/>
              </a:solidFill>
            </a:rPr>
            <a:t>arget R180/S44 PowerPoint File 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598341</xdr:colOff>
      <xdr:row>1</xdr:row>
      <xdr:rowOff>9959</xdr:rowOff>
    </xdr:from>
    <xdr:to>
      <xdr:col>8</xdr:col>
      <xdr:colOff>293541</xdr:colOff>
      <xdr:row>14</xdr:row>
      <xdr:rowOff>121211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600074</xdr:colOff>
      <xdr:row>15</xdr:row>
      <xdr:rowOff>133350</xdr:rowOff>
    </xdr:from>
    <xdr:to>
      <xdr:col>22</xdr:col>
      <xdr:colOff>539495</xdr:colOff>
      <xdr:row>24</xdr:row>
      <xdr:rowOff>9906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576830</xdr:colOff>
      <xdr:row>15</xdr:row>
      <xdr:rowOff>161860</xdr:rowOff>
    </xdr:from>
    <xdr:to>
      <xdr:col>8</xdr:col>
      <xdr:colOff>275494</xdr:colOff>
      <xdr:row>29</xdr:row>
      <xdr:rowOff>82612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GrpSpPr/>
      </xdr:nvGrpSpPr>
      <xdr:grpSpPr>
        <a:xfrm>
          <a:off x="576830" y="3029751"/>
          <a:ext cx="4741719" cy="2428425"/>
          <a:chOff x="576830" y="3019360"/>
          <a:chExt cx="4547755" cy="2570434"/>
        </a:xfrm>
        <a:noFill/>
      </xdr:grpSpPr>
      <xdr:graphicFrame macro="">
        <xdr:nvGraphicFramePr>
          <xdr:cNvPr id="5" name="Chart 4">
            <a:extLst>
              <a:ext uri="{FF2B5EF4-FFF2-40B4-BE49-F238E27FC236}">
                <a16:creationId xmlns:a16="http://schemas.microsoft.com/office/drawing/2014/main" id="{00000000-0008-0000-2100-000005000000}"/>
              </a:ext>
            </a:extLst>
          </xdr:cNvPr>
          <xdr:cNvGraphicFramePr>
            <a:graphicFrameLocks/>
          </xdr:cNvGraphicFramePr>
        </xdr:nvGraphicFramePr>
        <xdr:xfrm>
          <a:off x="576830" y="3019360"/>
          <a:ext cx="4547755" cy="257043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00000000-0008-0000-2100-000006000000}"/>
              </a:ext>
            </a:extLst>
          </xdr:cNvPr>
          <xdr:cNvSpPr txBox="1"/>
        </xdr:nvSpPr>
        <xdr:spPr>
          <a:xfrm>
            <a:off x="2627169" y="4267634"/>
            <a:ext cx="787204" cy="283646"/>
          </a:xfrm>
          <a:prstGeom prst="rect">
            <a:avLst/>
          </a:prstGeom>
          <a:grp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800" b="1">
                <a:solidFill>
                  <a:schemeClr val="tx1">
                    <a:lumMod val="75000"/>
                  </a:schemeClr>
                </a:solidFill>
              </a:rPr>
              <a:t>Low</a:t>
            </a:r>
          </a:p>
        </xdr:txBody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00000000-0008-0000-2100-000007000000}"/>
              </a:ext>
            </a:extLst>
          </xdr:cNvPr>
          <xdr:cNvSpPr txBox="1"/>
        </xdr:nvSpPr>
        <xdr:spPr>
          <a:xfrm>
            <a:off x="2665176" y="3895992"/>
            <a:ext cx="787204" cy="283646"/>
          </a:xfrm>
          <a:prstGeom prst="rect">
            <a:avLst/>
          </a:prstGeom>
          <a:grp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800" b="1">
                <a:solidFill>
                  <a:schemeClr val="tx1">
                    <a:lumMod val="75000"/>
                  </a:schemeClr>
                </a:solidFill>
              </a:rPr>
              <a:t>Good</a:t>
            </a:r>
          </a:p>
        </xdr:txBody>
      </xdr:sp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00000000-0008-0000-2100-000008000000}"/>
              </a:ext>
            </a:extLst>
          </xdr:cNvPr>
          <xdr:cNvSpPr txBox="1"/>
        </xdr:nvSpPr>
        <xdr:spPr>
          <a:xfrm>
            <a:off x="2665176" y="3531230"/>
            <a:ext cx="787204" cy="283646"/>
          </a:xfrm>
          <a:prstGeom prst="rect">
            <a:avLst/>
          </a:prstGeom>
          <a:grp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800" b="1">
                <a:solidFill>
                  <a:schemeClr val="tx1">
                    <a:lumMod val="75000"/>
                  </a:schemeClr>
                </a:solidFill>
              </a:rPr>
              <a:t>High</a:t>
            </a:r>
          </a:p>
        </xdr:txBody>
      </xdr:sp>
    </xdr:grpSp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0.70121</cdr:x>
      <cdr:y>0.10833</cdr:y>
    </cdr:from>
    <cdr:to>
      <cdr:x>0.91959</cdr:x>
      <cdr:y>0.80258</cdr:y>
    </cdr:to>
    <cdr:grpSp>
      <cdr:nvGrpSpPr>
        <cdr:cNvPr id="3" name="Group 2">
          <a:extLst xmlns:a="http://schemas.openxmlformats.org/drawingml/2006/main">
            <a:ext uri="{FF2B5EF4-FFF2-40B4-BE49-F238E27FC236}">
              <a16:creationId xmlns:a16="http://schemas.microsoft.com/office/drawing/2014/main" id="{282CE4E4-E361-460F-85A7-B49B177EB6C3}"/>
            </a:ext>
          </a:extLst>
        </cdr:cNvPr>
        <cdr:cNvGrpSpPr/>
      </cdr:nvGrpSpPr>
      <cdr:grpSpPr>
        <a:xfrm xmlns:a="http://schemas.openxmlformats.org/drawingml/2006/main">
          <a:off x="3322495" y="282218"/>
          <a:ext cx="1034760" cy="1808559"/>
          <a:chOff x="2170421" y="280334"/>
          <a:chExt cx="1755282" cy="1796539"/>
        </a:xfrm>
      </cdr:grpSpPr>
      <cdr:cxnSp macro="">
        <cdr:nvCxnSpPr>
          <cdr:cNvPr id="4" name="Straight Connector 3">
            <a:extLst xmlns:a="http://schemas.openxmlformats.org/drawingml/2006/main">
              <a:ext uri="{FF2B5EF4-FFF2-40B4-BE49-F238E27FC236}">
                <a16:creationId xmlns:a16="http://schemas.microsoft.com/office/drawing/2014/main" id="{F5BB0087-730A-424B-936D-330E0DB6F56B}"/>
              </a:ext>
            </a:extLst>
          </cdr:cNvPr>
          <cdr:cNvCxnSpPr/>
        </cdr:nvCxnSpPr>
        <cdr:spPr>
          <a:xfrm xmlns:a="http://schemas.openxmlformats.org/drawingml/2006/main">
            <a:off x="2170421" y="337545"/>
            <a:ext cx="6682" cy="1739328"/>
          </a:xfrm>
          <a:prstGeom xmlns:a="http://schemas.openxmlformats.org/drawingml/2006/main" prst="line">
            <a:avLst/>
          </a:prstGeom>
          <a:ln xmlns:a="http://schemas.openxmlformats.org/drawingml/2006/main" w="34925">
            <a:solidFill>
              <a:srgbClr val="F2A800"/>
            </a:solidFill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sp macro="" textlink="">
        <cdr:nvSpPr>
          <cdr:cNvPr id="2" name="TextBox 32"/>
          <cdr:cNvSpPr txBox="1"/>
        </cdr:nvSpPr>
        <cdr:spPr>
          <a:xfrm xmlns:a="http://schemas.openxmlformats.org/drawingml/2006/main">
            <a:off x="2418109" y="280334"/>
            <a:ext cx="1507594" cy="1724833"/>
          </a:xfrm>
          <a:prstGeom xmlns:a="http://schemas.openxmlformats.org/drawingml/2006/main" prst="rect">
            <a:avLst/>
          </a:prstGeom>
          <a:noFill xmlns:a="http://schemas.openxmlformats.org/drawingml/2006/main"/>
        </cdr:spPr>
        <cdr:txBody>
          <a:bodyPr xmlns:a="http://schemas.openxmlformats.org/drawingml/2006/main" wrap="square" rtlCol="0">
            <a:spAutoFit/>
          </a:bodyPr>
          <a:lstStyle xmlns:a="http://schemas.openxmlformats.org/drawingml/2006/main"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defTabSz="457200"/>
            <a:r>
              <a:rPr lang="en-US" sz="1050" b="1" dirty="0">
                <a:solidFill>
                  <a:sysClr val="windowText" lastClr="000000"/>
                </a:solidFill>
              </a:rPr>
              <a:t>End-of-Year Ideal = </a:t>
            </a:r>
          </a:p>
          <a:p xmlns:a="http://schemas.openxmlformats.org/drawingml/2006/main">
            <a:pPr defTabSz="457200"/>
            <a:r>
              <a:rPr lang="en-US" sz="1050" b="1" dirty="0">
                <a:solidFill>
                  <a:sysClr val="windowText" lastClr="000000"/>
                </a:solidFill>
              </a:rPr>
              <a:t>100+ (Daily, 90 Minute Model)</a:t>
            </a:r>
          </a:p>
          <a:p xmlns:a="http://schemas.openxmlformats.org/drawingml/2006/main">
            <a:pPr defTabSz="457200"/>
            <a:r>
              <a:rPr lang="en-US" sz="1050" b="1" dirty="0">
                <a:solidFill>
                  <a:sysClr val="windowText" lastClr="000000"/>
                </a:solidFill>
              </a:rPr>
              <a:t>&amp; 50+ w/ A-B Schedule </a:t>
            </a:r>
          </a:p>
          <a:p xmlns:a="http://schemas.openxmlformats.org/drawingml/2006/main">
            <a:pPr defTabSz="457200"/>
            <a:r>
              <a:rPr lang="en-US" sz="1050" b="1" dirty="0">
                <a:solidFill>
                  <a:sysClr val="windowText" lastClr="000000"/>
                </a:solidFill>
              </a:rPr>
              <a:t>(2-3 sessions/ week)</a:t>
            </a:r>
          </a:p>
        </cdr:txBody>
      </cdr:sp>
    </cdr:grp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0.59543</cdr:x>
      <cdr:y>0.08536</cdr:y>
    </cdr:from>
    <cdr:to>
      <cdr:x>0.85502</cdr:x>
      <cdr:y>0.72509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E7B060DF-C0C8-46CC-93F5-3FF941EAC98E}"/>
            </a:ext>
          </a:extLst>
        </cdr:cNvPr>
        <cdr:cNvGrpSpPr/>
      </cdr:nvGrpSpPr>
      <cdr:grpSpPr>
        <a:xfrm xmlns:a="http://schemas.openxmlformats.org/drawingml/2006/main">
          <a:off x="5260071" y="126650"/>
          <a:ext cx="2293253" cy="949148"/>
          <a:chOff x="2981326" y="106098"/>
          <a:chExt cx="3308523" cy="1017852"/>
        </a:xfrm>
      </cdr:grpSpPr>
      <cdr:sp macro="" textlink="">
        <cdr:nvSpPr>
          <cdr:cNvPr id="4" name="TextBox 37"/>
          <cdr:cNvSpPr txBox="1"/>
        </cdr:nvSpPr>
        <cdr:spPr>
          <a:xfrm xmlns:a="http://schemas.openxmlformats.org/drawingml/2006/main">
            <a:off x="4383310" y="106098"/>
            <a:ext cx="1906539" cy="804233"/>
          </a:xfrm>
          <a:prstGeom xmlns:a="http://schemas.openxmlformats.org/drawingml/2006/main" prst="rect">
            <a:avLst/>
          </a:prstGeom>
          <a:noFill xmlns:a="http://schemas.openxmlformats.org/drawingml/2006/main"/>
        </cdr:spPr>
        <cdr:txBody>
          <a:bodyPr xmlns:a="http://schemas.openxmlformats.org/drawingml/2006/main" wrap="square" rtlCol="0">
            <a:spAutoFit/>
          </a:bodyPr>
          <a:lstStyle xmlns:a="http://schemas.openxmlformats.org/drawingml/2006/main"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defTabSz="457200"/>
            <a:r>
              <a:rPr lang="en-US" sz="1050" b="1" dirty="0">
                <a:solidFill>
                  <a:sysClr val="windowText" lastClr="000000"/>
                </a:solidFill>
              </a:rPr>
              <a:t>End-of-Year Ideal = </a:t>
            </a:r>
          </a:p>
          <a:p xmlns:a="http://schemas.openxmlformats.org/drawingml/2006/main">
            <a:pPr defTabSz="457200"/>
            <a:r>
              <a:rPr lang="en-US" sz="1050" b="1" dirty="0">
                <a:solidFill>
                  <a:sysClr val="windowText" lastClr="000000"/>
                </a:solidFill>
              </a:rPr>
              <a:t>10</a:t>
            </a:r>
            <a:r>
              <a:rPr lang="en-US" sz="1050" b="1" baseline="0" dirty="0">
                <a:solidFill>
                  <a:sysClr val="windowText" lastClr="000000"/>
                </a:solidFill>
              </a:rPr>
              <a:t> to 12 </a:t>
            </a:r>
            <a:r>
              <a:rPr lang="en-US" sz="1050" b="1" dirty="0">
                <a:solidFill>
                  <a:sysClr val="windowText" lastClr="000000"/>
                </a:solidFill>
              </a:rPr>
              <a:t>(Daily Model) </a:t>
            </a:r>
          </a:p>
          <a:p xmlns:a="http://schemas.openxmlformats.org/drawingml/2006/main">
            <a:pPr defTabSz="457200"/>
            <a:r>
              <a:rPr lang="en-US" sz="1050" b="1" dirty="0">
                <a:solidFill>
                  <a:sysClr val="windowText" lastClr="000000"/>
                </a:solidFill>
              </a:rPr>
              <a:t>or 5+ (A-B Schedule)</a:t>
            </a:r>
          </a:p>
        </cdr:txBody>
      </cdr:sp>
      <cdr:cxnSp macro="">
        <cdr:nvCxnSpPr>
          <cdr:cNvPr id="3" name="Straight Connector 2">
            <a:extLst xmlns:a="http://schemas.openxmlformats.org/drawingml/2006/main">
              <a:ext uri="{FF2B5EF4-FFF2-40B4-BE49-F238E27FC236}">
                <a16:creationId xmlns:a16="http://schemas.microsoft.com/office/drawing/2014/main" id="{697ACC12-A1DE-461C-96E6-DFDFB5729F94}"/>
              </a:ext>
            </a:extLst>
          </cdr:cNvPr>
          <cdr:cNvCxnSpPr/>
        </cdr:nvCxnSpPr>
        <cdr:spPr>
          <a:xfrm xmlns:a="http://schemas.openxmlformats.org/drawingml/2006/main" flipH="1">
            <a:off x="2981326" y="540433"/>
            <a:ext cx="470" cy="583517"/>
          </a:xfrm>
          <a:prstGeom xmlns:a="http://schemas.openxmlformats.org/drawingml/2006/main" prst="line">
            <a:avLst/>
          </a:prstGeom>
          <a:ln xmlns:a="http://schemas.openxmlformats.org/drawingml/2006/main" w="34925">
            <a:solidFill>
              <a:srgbClr val="FFC000"/>
            </a:solidFill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0.11667</cdr:x>
      <cdr:y>0.45918</cdr:y>
    </cdr:from>
    <cdr:to>
      <cdr:x>0.97941</cdr:x>
      <cdr:y>0.4601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C712B73-0B28-4CFC-ACC8-7F4D5FB44AF5}"/>
            </a:ext>
          </a:extLst>
        </cdr:cNvPr>
        <cdr:cNvCxnSpPr/>
      </cdr:nvCxnSpPr>
      <cdr:spPr>
        <a:xfrm xmlns:a="http://schemas.openxmlformats.org/drawingml/2006/main" flipV="1">
          <a:off x="530601" y="1180299"/>
          <a:ext cx="3923501" cy="2351"/>
        </a:xfrm>
        <a:prstGeom xmlns:a="http://schemas.openxmlformats.org/drawingml/2006/main" prst="line">
          <a:avLst/>
        </a:prstGeom>
        <a:ln xmlns:a="http://schemas.openxmlformats.org/drawingml/2006/main" w="34925">
          <a:solidFill>
            <a:schemeClr val="accent6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0.11458</cdr:x>
      <cdr:y>0.34231</cdr:y>
    </cdr:from>
    <cdr:to>
      <cdr:x>0.97916</cdr:x>
      <cdr:y>0.34968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5594D293-1D29-4DE1-8AAB-4B2A6716AEF8}"/>
            </a:ext>
          </a:extLst>
        </cdr:cNvPr>
        <cdr:cNvCxnSpPr/>
      </cdr:nvCxnSpPr>
      <cdr:spPr>
        <a:xfrm xmlns:a="http://schemas.openxmlformats.org/drawingml/2006/main">
          <a:off x="523875" y="885825"/>
          <a:ext cx="3952860" cy="19058"/>
        </a:xfrm>
        <a:prstGeom xmlns:a="http://schemas.openxmlformats.org/drawingml/2006/main" prst="line">
          <a:avLst/>
        </a:prstGeom>
        <a:ln xmlns:a="http://schemas.openxmlformats.org/drawingml/2006/main" w="34925">
          <a:solidFill>
            <a:srgbClr val="FFC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vid, Rachael" refreshedDate="42528.925642361108" createdVersion="4" refreshedVersion="4" minRefreshableVersion="3" recordCount="539">
  <cacheSource type="worksheet">
    <worksheetSource ref="A1:QN1048576" sheet="Target"/>
  </cacheSource>
  <cacheFields count="456">
    <cacheField name="USER_ID" numFmtId="0">
      <sharedItems containsBlank="1"/>
    </cacheField>
    <cacheField name="SIS_ID" numFmtId="0">
      <sharedItems containsBlank="1" containsMixedTypes="1" containsNumber="1" containsInteger="1" minValue="93219" maxValue="1971094113"/>
    </cacheField>
    <cacheField name="FIRST_NAME" numFmtId="0">
      <sharedItems containsBlank="1"/>
    </cacheField>
    <cacheField name="LAST_NAME" numFmtId="0">
      <sharedItems containsBlank="1"/>
    </cacheField>
    <cacheField name="GRADE" numFmtId="0">
      <sharedItems containsString="0" containsBlank="1" containsNumber="1" containsInteger="1" minValue="1" maxValue="12"/>
    </cacheField>
    <cacheField name="DISTRICT_NAME" numFmtId="0">
      <sharedItems containsBlank="1"/>
    </cacheField>
    <cacheField name="SCHOOL_NAME" numFmtId="0">
      <sharedItems containsBlank="1"/>
    </cacheField>
    <cacheField name="CLASS_NAME" numFmtId="0">
      <sharedItems containsBlank="1"/>
    </cacheField>
    <cacheField name="LEXILE_SCORE" numFmtId="0">
      <sharedItems containsString="0" containsBlank="1" containsNumber="1" containsInteger="1" minValue="0" maxValue="1181"/>
    </cacheField>
    <cacheField name="LEXILE_MOD_DATE" numFmtId="0">
      <sharedItems containsNonDate="0" containsDate="1" containsString="0" containsBlank="1" minDate="2015-08-26T00:00:00" maxDate="2016-05-20T00:00:00"/>
    </cacheField>
    <cacheField name="AYP_ECON_DISADVANTAGED" numFmtId="0">
      <sharedItems containsString="0" containsBlank="1" containsNumber="1" containsInteger="1" minValue="0" maxValue="0"/>
    </cacheField>
    <cacheField name="AYP_GIFTED_TALENTED" numFmtId="0">
      <sharedItems containsString="0" containsBlank="1" containsNumber="1" containsInteger="1" minValue="0" maxValue="0"/>
    </cacheField>
    <cacheField name="AYP_LTD_ENGLISH_PROFICIENCY" numFmtId="0">
      <sharedItems containsString="0" containsBlank="1" containsNumber="1" containsInteger="1" minValue="0" maxValue="0"/>
    </cacheField>
    <cacheField name="AYP_MIGRANT" numFmtId="0">
      <sharedItems containsString="0" containsBlank="1" containsNumber="1" containsInteger="1" minValue="0" maxValue="0"/>
    </cacheField>
    <cacheField name="AYP_WITH_DISABILITIES" numFmtId="0">
      <sharedItems containsString="0" containsBlank="1" containsNumber="1" containsInteger="1" minValue="0" maxValue="0"/>
    </cacheField>
    <cacheField name="GENDER_FEMALE" numFmtId="0">
      <sharedItems containsString="0" containsBlank="1" containsNumber="1" containsInteger="1" minValue="0" maxValue="1"/>
    </cacheField>
    <cacheField name="GENDER_MALE" numFmtId="0">
      <sharedItems containsString="0" containsBlank="1" containsNumber="1" containsInteger="1" minValue="0" maxValue="1"/>
    </cacheField>
    <cacheField name="ETHNIC_AM_IND_AK_NATIVE" numFmtId="0">
      <sharedItems containsString="0" containsBlank="1" containsNumber="1" containsInteger="1" minValue="0" maxValue="0"/>
    </cacheField>
    <cacheField name="ETHNIC_ASIAN" numFmtId="0">
      <sharedItems containsString="0" containsBlank="1" containsNumber="1" containsInteger="1" minValue="0" maxValue="0"/>
    </cacheField>
    <cacheField name="ETHNIC_AFRICAN_AM" numFmtId="0">
      <sharedItems containsString="0" containsBlank="1" containsNumber="1" containsInteger="1" minValue="0" maxValue="1"/>
    </cacheField>
    <cacheField name="ETHNIC_HISPANIC" numFmtId="0">
      <sharedItems containsString="0" containsBlank="1" containsNumber="1" containsInteger="1" minValue="0" maxValue="0"/>
    </cacheField>
    <cacheField name="ETHNIC_PACIFIC_ISL" numFmtId="0">
      <sharedItems containsString="0" containsBlank="1" containsNumber="1" containsInteger="1" minValue="0" maxValue="0"/>
    </cacheField>
    <cacheField name="ETHNIC_CAUCASIAN" numFmtId="0">
      <sharedItems containsString="0" containsBlank="1" containsNumber="1" containsInteger="1" minValue="0" maxValue="0"/>
    </cacheField>
    <cacheField name="ETHNIC_TWO_OR_MORE_RACES" numFmtId="0">
      <sharedItems containsString="0" containsBlank="1" containsNumber="1" containsInteger="1" minValue="0" maxValue="0"/>
    </cacheField>
    <cacheField name="CUSTOMDEMOGRAPHIC1" numFmtId="0">
      <sharedItems containsNonDate="0" containsString="0" containsBlank="1"/>
    </cacheField>
    <cacheField name="CUSTOMDEMOGRAPHIC2" numFmtId="0">
      <sharedItems containsNonDate="0" containsString="0" containsBlank="1"/>
    </cacheField>
    <cacheField name="CUSTOMDEMOGRAPHIC3" numFmtId="0">
      <sharedItems containsNonDate="0" containsString="0" containsBlank="1"/>
    </cacheField>
    <cacheField name="R180NG_ENROLLED" numFmtId="0">
      <sharedItems containsBlank="1"/>
    </cacheField>
    <cacheField name="R180U_ENROLLED" numFmtId="0">
      <sharedItems containsBlank="1"/>
    </cacheField>
    <cacheField name="R180_ENROLLED" numFmtId="0">
      <sharedItems containsBlank="1"/>
    </cacheField>
    <cacheField name="S44_ENROLLED" numFmtId="0">
      <sharedItems containsBlank="1"/>
    </cacheField>
    <cacheField name="S44NG_ENROLLED" numFmtId="0">
      <sharedItems containsBlank="1"/>
    </cacheField>
    <cacheField name="SRI_ENROLLED" numFmtId="0">
      <sharedItems containsBlank="1"/>
    </cacheField>
    <cacheField name="XT_ENROLLED" numFmtId="0">
      <sharedItems containsBlank="1"/>
    </cacheField>
    <cacheField name="EXPORT_START_DATE" numFmtId="0">
      <sharedItems containsString="0" containsBlank="1" containsNumber="1" containsInteger="1" minValue="20150801" maxValue="20150801"/>
    </cacheField>
    <cacheField name="EXPORT_END_DATE" numFmtId="0">
      <sharedItems containsString="0" containsBlank="1" containsNumber="1" containsInteger="1" minValue="20160525" maxValue="20160525"/>
    </cacheField>
    <cacheField name="SAM_CFN" numFmtId="0">
      <sharedItems containsBlank="1"/>
    </cacheField>
    <cacheField name="R180 EE or NG_Source" numFmtId="0">
      <sharedItems containsBlank="1"/>
    </cacheField>
    <cacheField name="R180 Classname" numFmtId="0">
      <sharedItems containsBlank="1"/>
    </cacheField>
    <cacheField name="R180 Current Level" numFmtId="0">
      <sharedItems containsString="0" containsBlank="1" containsNumber="1" containsInteger="1" minValue="1" maxValue="4"/>
    </cacheField>
    <cacheField name="R180 Current Stage" numFmtId="0">
      <sharedItems containsBlank="1"/>
    </cacheField>
    <cacheField name="R180 Total Completed Segments" numFmtId="0">
      <sharedItems containsString="0" containsBlank="1" containsNumber="1" containsInteger="1" minValue="0" maxValue="45"/>
    </cacheField>
    <cacheField name="R180 Total Sessions" numFmtId="0">
      <sharedItems containsString="0" containsBlank="1" containsNumber="1" containsInteger="1" minValue="1" maxValue="129"/>
    </cacheField>
    <cacheField name="R180 Total Time" numFmtId="0">
      <sharedItems containsString="0" containsBlank="1" containsNumber="1" containsInteger="1" minValue="2" maxValue="3925"/>
    </cacheField>
    <cacheField name="R180 Total Time Reading Zone" numFmtId="0">
      <sharedItems containsString="0" containsBlank="1" containsNumber="1" containsInteger="1" minValue="2" maxValue="1079"/>
    </cacheField>
    <cacheField name="R180 Total Time Word Zone" numFmtId="0">
      <sharedItems containsString="0" containsBlank="1" containsNumber="1" containsInteger="1" minValue="0" maxValue="706"/>
    </cacheField>
    <cacheField name="R180 Total Time Spelling Zone" numFmtId="0">
      <sharedItems containsString="0" containsBlank="1" containsNumber="1" containsInteger="1" minValue="0" maxValue="1597"/>
    </cacheField>
    <cacheField name="R180 Total Time Success Zone" numFmtId="0">
      <sharedItems containsString="0" containsBlank="1" containsNumber="1" containsInteger="1" minValue="0" maxValue="767"/>
    </cacheField>
    <cacheField name="R180NG Total Dashboard Time" numFmtId="0">
      <sharedItems containsString="0" containsBlank="1" containsNumber="1" containsInteger="1" minValue="0" maxValue="159"/>
    </cacheField>
    <cacheField name="R180 Median Session Length" numFmtId="0">
      <sharedItems containsString="0" containsBlank="1" containsNumber="1" minValue="0.75834999999999997" maxValue="29.283300000000001"/>
    </cacheField>
    <cacheField name="R180 Average Sessions Per Segment" numFmtId="0">
      <sharedItems containsString="0" containsBlank="1" containsNumber="1" minValue="1" maxValue="23.75"/>
    </cacheField>
    <cacheField name="R180 Average Sessions Per Week" numFmtId="0">
      <sharedItems containsString="0" containsBlank="1" containsNumber="1" minValue="1" maxValue="3.875"/>
    </cacheField>
    <cacheField name="R180 Median Time Per Segment" numFmtId="0">
      <sharedItems containsString="0" containsBlank="1" containsNumber="1" minValue="1.5166999999999999" maxValue="260.52515"/>
    </cacheField>
    <cacheField name="R180 Words Read" numFmtId="0">
      <sharedItems containsString="0" containsBlank="1" containsNumber="1" containsInteger="1" minValue="0" maxValue="136019"/>
    </cacheField>
    <cacheField name="R180 Comprehension Score" numFmtId="0">
      <sharedItems containsString="0" containsBlank="1" containsNumber="1" minValue="0" maxValue="100"/>
    </cacheField>
    <cacheField name="R180 Vocabulary Score" numFmtId="0">
      <sharedItems containsString="0" containsBlank="1" containsNumber="1" minValue="0" maxValue="100"/>
    </cacheField>
    <cacheField name="R180 Fluency Score" numFmtId="0">
      <sharedItems containsString="0" containsBlank="1" containsNumber="1" containsInteger="1" minValue="0" maxValue="2313"/>
    </cacheField>
    <cacheField name="R180 Spelling Score" numFmtId="0">
      <sharedItems containsString="0" containsBlank="1" containsNumber="1" containsInteger="1" minValue="0" maxValue="3296"/>
    </cacheField>
    <cacheField name="R180 Discrepancy Passage Score" numFmtId="0">
      <sharedItems containsString="0" containsBlank="1" containsNumber="1" containsInteger="1" minValue="0" maxValue="100"/>
    </cacheField>
    <cacheField name="R180 Context Passage Score" numFmtId="0">
      <sharedItems containsString="0" containsBlank="1" containsNumber="1" containsInteger="1" minValue="0" maxValue="100"/>
    </cacheField>
    <cacheField name="R180 Context Passage Score Resp" numFmtId="0">
      <sharedItems containsString="0" containsBlank="1" containsNumber="1" containsInteger="1" minValue="0" maxValue="9"/>
    </cacheField>
    <cacheField name="R180 Average Final Recording Score" numFmtId="0">
      <sharedItems containsString="0" containsBlank="1" containsNumber="1" containsInteger="1" minValue="0" maxValue="5"/>
    </cacheField>
    <cacheField name="R180NG Total Time Writing Zone" numFmtId="0">
      <sharedItems containsString="0" containsBlank="1" containsNumber="1" containsInteger="1" minValue="0" maxValue="614"/>
    </cacheField>
    <cacheField name="R180NG Average Respondwrite Score" numFmtId="0">
      <sharedItems containsString="0" containsBlank="1" containsNumber="1" containsInteger="1" minValue="0" maxValue="4"/>
    </cacheField>
    <cacheField name="R180NG Ereads Level" numFmtId="0">
      <sharedItems containsBlank="1"/>
    </cacheField>
    <cacheField name="S44 EE or NG_Source" numFmtId="0">
      <sharedItems containsBlank="1"/>
    </cacheField>
    <cacheField name="S44 Class" numFmtId="0">
      <sharedItems containsBlank="1"/>
    </cacheField>
    <cacheField name="S44 Program Start Date" numFmtId="14">
      <sharedItems containsNonDate="0" containsDate="1" containsString="0" containsBlank="1" minDate="2015-08-28T00:00:00" maxDate="2016-04-19T00:00:00"/>
    </cacheField>
    <cacheField name="S44 Program Finish Date" numFmtId="14">
      <sharedItems containsNonDate="0" containsDate="1" containsString="0" containsBlank="1" minDate="2015-12-02T00:00:00" maxDate="2016-05-26T00:00:00"/>
    </cacheField>
    <cacheField name="Initial SPI Placement" numFmtId="0">
      <sharedItems containsBlank="1"/>
    </cacheField>
    <cacheField name="SRI Score" numFmtId="0">
      <sharedItems containsBlank="1" containsMixedTypes="1" containsNumber="1" containsInteger="1" minValue="-499" maxValue="793"/>
    </cacheField>
    <cacheField name="S44 Last Login" numFmtId="14">
      <sharedItems containsNonDate="0" containsDate="1" containsString="0" containsBlank="1" minDate="2015-12-02T00:00:00" maxDate="2016-05-26T00:00:00"/>
    </cacheField>
    <cacheField name="S44 Current Series" numFmtId="0">
      <sharedItems containsString="0" containsBlank="1" containsNumber="1" containsInteger="1" minValue="1" maxValue="25"/>
    </cacheField>
    <cacheField name="S44 Current Topic" numFmtId="0">
      <sharedItems containsString="0" containsBlank="1" containsNumber="1" containsInteger="1" minValue="1" maxValue="8"/>
    </cacheField>
    <cacheField name="S44 Total Topics Completed" numFmtId="0">
      <sharedItems containsString="0" containsBlank="1" containsNumber="1" containsInteger="1" minValue="4" maxValue="160"/>
    </cacheField>
    <cacheField name="S44 Total Sessions" numFmtId="0">
      <sharedItems containsString="0" containsBlank="1" containsNumber="1" containsInteger="1" minValue="8" maxValue="128"/>
    </cacheField>
    <cacheField name="S44 Total Time" numFmtId="0">
      <sharedItems containsString="0" containsBlank="1" containsNumber="1" containsInteger="1" minValue="120" maxValue="3555"/>
    </cacheField>
    <cacheField name="S44 Session Time" numFmtId="0">
      <sharedItems containsString="0" containsBlank="1" containsNumber="1" containsInteger="1" minValue="126" maxValue="3666"/>
    </cacheField>
    <cacheField name="S44 Topics Fast Tracked" numFmtId="0">
      <sharedItems containsString="0" containsBlank="1" containsNumber="1" containsInteger="1" minValue="0" maxValue="77"/>
    </cacheField>
    <cacheField name="S44 Median Session Time" numFmtId="0">
      <sharedItems containsString="0" containsBlank="1" containsNumber="1" containsInteger="1" minValue="1" maxValue="25"/>
    </cacheField>
    <cacheField name="S44 Average Minutes Per Topic" numFmtId="0">
      <sharedItems containsString="0" containsBlank="1" containsNumber="1" containsInteger="1" minValue="21" maxValue="126"/>
    </cacheField>
    <cacheField name="S44 Word Score" numFmtId="0">
      <sharedItems containsString="0" containsBlank="1" containsNumber="1" containsInteger="1" minValue="34" maxValue="97"/>
    </cacheField>
    <cacheField name="S44 Spelling Score" numFmtId="0">
      <sharedItems containsString="0" containsBlank="1" containsNumber="1" containsInteger="1" minValue="0" maxValue="100"/>
    </cacheField>
    <cacheField name="S44 Comprehension Score" numFmtId="0">
      <sharedItems containsString="0" containsBlank="1" containsNumber="1" containsInteger="1" minValue="0" maxValue="100"/>
    </cacheField>
    <cacheField name="S44 Decoding Accuracy Score" numFmtId="0">
      <sharedItems containsString="0" containsBlank="1" containsNumber="1" containsInteger="1" minValue="49" maxValue="100"/>
    </cacheField>
    <cacheField name="S44 Decoding Fluency Score" numFmtId="0">
      <sharedItems containsString="0" containsBlank="1" containsNumber="1" containsInteger="1" minValue="49" maxValue="100"/>
    </cacheField>
    <cacheField name="S44 Number Of Words Read" numFmtId="0">
      <sharedItems containsString="0" containsBlank="1" containsNumber="1" containsInteger="1" minValue="399" maxValue="140794"/>
    </cacheField>
    <cacheField name="S44Ng Average Sessions Per Week" numFmtId="0">
      <sharedItems containsString="0" containsBlank="1" containsNumber="1" minValue="1.3332999999999999" maxValue="3.7059000000000002"/>
    </cacheField>
    <cacheField name="S44NG Last Topic Complete Series Number" numFmtId="0">
      <sharedItems containsString="0" containsBlank="1" containsNumber="1" containsInteger="1" minValue="1" maxValue="25"/>
    </cacheField>
    <cacheField name="S44NG Last Topic Complete Topic Number" numFmtId="0">
      <sharedItems containsString="0" containsBlank="1" containsNumber="1" containsInteger="1" minValue="1" maxValue="8"/>
    </cacheField>
    <cacheField name="RSKILLS_TOTAL_NUM_SESSIONS" numFmtId="0">
      <sharedItems containsNonDate="0" containsString="0" containsBlank="1"/>
    </cacheField>
    <cacheField name="RSKILLS_TOTAL_TIME" numFmtId="0">
      <sharedItems containsNonDate="0" containsString="0" containsBlank="1"/>
    </cacheField>
    <cacheField name="RSKILLS_AVG_TIME_PER_TEST" numFmtId="0">
      <sharedItems containsNonDate="0" containsString="0" containsBlank="1"/>
    </cacheField>
    <cacheField name="RSKILLS_RBOOK_TOTAL_TIME" numFmtId="0">
      <sharedItems containsNonDate="0" containsString="0" containsBlank="1"/>
    </cacheField>
    <cacheField name="RSKILLS_FLEX_TOTAL_TIME" numFmtId="0">
      <sharedItems containsNonDate="0" containsString="0" containsBlank="1"/>
    </cacheField>
    <cacheField name="RSKILLS_AVG_SCORE_LEVELA" numFmtId="0">
      <sharedItems containsNonDate="0" containsString="0" containsBlank="1"/>
    </cacheField>
    <cacheField name="RSKILLS_AVG_SCORE_LEVELB" numFmtId="0">
      <sharedItems containsNonDate="0" containsString="0" containsBlank="1"/>
    </cacheField>
    <cacheField name="RSKILLS_NUM_LEVELA_TESTS_TAKEN" numFmtId="0">
      <sharedItems containsNonDate="0" containsString="0" containsBlank="1"/>
    </cacheField>
    <cacheField name="RSKILLS_NUM_LEVELB_TESTS_TAKEN" numFmtId="0">
      <sharedItems containsNonDate="0" containsString="0" containsBlank="1"/>
    </cacheField>
    <cacheField name="RSKILLS_TEST_DATE_TEST_1" numFmtId="0">
      <sharedItems containsNonDate="0" containsString="0" containsBlank="1"/>
    </cacheField>
    <cacheField name="RSKILLS_TOTAL_SCORE_TEST_1" numFmtId="0">
      <sharedItems containsNonDate="0" containsString="0" containsBlank="1"/>
    </cacheField>
    <cacheField name="RSKILLS_COMPREHENSION_TEST_1" numFmtId="0">
      <sharedItems containsNonDate="0" containsString="0" containsBlank="1"/>
    </cacheField>
    <cacheField name="RSKILLS_VOCAB_SCORE_TEST_1" numFmtId="0">
      <sharedItems containsNonDate="0" containsString="0" containsBlank="1"/>
    </cacheField>
    <cacheField name="RSKILLS_GUM_SCORE_TEST_1" numFmtId="0">
      <sharedItems containsNonDate="0" containsString="0" containsBlank="1"/>
    </cacheField>
    <cacheField name="RSKILLS_TEST_DATE_TEST_2" numFmtId="0">
      <sharedItems containsNonDate="0" containsString="0" containsBlank="1"/>
    </cacheField>
    <cacheField name="RSKILLS_TOTAL_SCORE_TEST_2" numFmtId="0">
      <sharedItems containsNonDate="0" containsString="0" containsBlank="1"/>
    </cacheField>
    <cacheField name="RSKILLS_COMPREHENSION_TEST_2" numFmtId="0">
      <sharedItems containsNonDate="0" containsString="0" containsBlank="1"/>
    </cacheField>
    <cacheField name="RSKILLS_VOCAB_SCORE_TEST_2" numFmtId="0">
      <sharedItems containsNonDate="0" containsString="0" containsBlank="1"/>
    </cacheField>
    <cacheField name="RSKILLS_GUM_SCORE_TEST_2" numFmtId="0">
      <sharedItems containsNonDate="0" containsString="0" containsBlank="1"/>
    </cacheField>
    <cacheField name="RSKILLS_TEST_DATE_TEST_3" numFmtId="0">
      <sharedItems containsNonDate="0" containsString="0" containsBlank="1"/>
    </cacheField>
    <cacheField name="RSKILLS_TOTAL_SCORE_TEST_3" numFmtId="0">
      <sharedItems containsNonDate="0" containsString="0" containsBlank="1"/>
    </cacheField>
    <cacheField name="RSKILLS_COMPREHENSION_TEST_3" numFmtId="0">
      <sharedItems containsNonDate="0" containsString="0" containsBlank="1"/>
    </cacheField>
    <cacheField name="RSKILLS_VOCAB_SCORE_TEST_3" numFmtId="0">
      <sharedItems containsNonDate="0" containsString="0" containsBlank="1"/>
    </cacheField>
    <cacheField name="RSKILLS_GUM_SCORE_TEST_3" numFmtId="0">
      <sharedItems containsNonDate="0" containsString="0" containsBlank="1"/>
    </cacheField>
    <cacheField name="RSKILLS_TEST_DATE_TEST_4" numFmtId="0">
      <sharedItems containsNonDate="0" containsString="0" containsBlank="1"/>
    </cacheField>
    <cacheField name="RSKILLS_TOTAL_SCORE_TEST_4" numFmtId="0">
      <sharedItems containsNonDate="0" containsString="0" containsBlank="1"/>
    </cacheField>
    <cacheField name="RSKILLS_COMPREHENSION_TEST_4" numFmtId="0">
      <sharedItems containsNonDate="0" containsString="0" containsBlank="1"/>
    </cacheField>
    <cacheField name="RSKILLS_VOCAB_SCORE_TEST_4" numFmtId="0">
      <sharedItems containsNonDate="0" containsString="0" containsBlank="1"/>
    </cacheField>
    <cacheField name="RSKILLS_GUM_SCORE_TEST_4" numFmtId="0">
      <sharedItems containsNonDate="0" containsString="0" containsBlank="1"/>
    </cacheField>
    <cacheField name="RSKILLS_TEST_DATE_TEST_5" numFmtId="0">
      <sharedItems containsNonDate="0" containsString="0" containsBlank="1"/>
    </cacheField>
    <cacheField name="RSKILLS_TOTAL_SCORE_TEST_5" numFmtId="0">
      <sharedItems containsNonDate="0" containsString="0" containsBlank="1"/>
    </cacheField>
    <cacheField name="RSKILLS_COMPREHENSION_TEST_5" numFmtId="0">
      <sharedItems containsNonDate="0" containsString="0" containsBlank="1"/>
    </cacheField>
    <cacheField name="RSKILLS_VOCAB_SCORE_TEST_5" numFmtId="0">
      <sharedItems containsNonDate="0" containsString="0" containsBlank="1"/>
    </cacheField>
    <cacheField name="RSKILLS_GUM_SCORE_TEST_5" numFmtId="0">
      <sharedItems containsNonDate="0" containsString="0" containsBlank="1"/>
    </cacheField>
    <cacheField name="RSKILLS_TEST_DATE_TEST_6" numFmtId="0">
      <sharedItems containsNonDate="0" containsString="0" containsBlank="1"/>
    </cacheField>
    <cacheField name="RSKILLS_TOTAL_SCORE_TEST_6" numFmtId="0">
      <sharedItems containsNonDate="0" containsString="0" containsBlank="1"/>
    </cacheField>
    <cacheField name="RSKILLS_COMPREHENSION_TEST_6" numFmtId="0">
      <sharedItems containsNonDate="0" containsString="0" containsBlank="1"/>
    </cacheField>
    <cacheField name="RSKILLS_VOCAB_SCORE_TEST_6" numFmtId="0">
      <sharedItems containsNonDate="0" containsString="0" containsBlank="1"/>
    </cacheField>
    <cacheField name="RSKILLS_GUM_SCORE_TEST_6" numFmtId="0">
      <sharedItems containsNonDate="0" containsString="0" containsBlank="1"/>
    </cacheField>
    <cacheField name="RSKILLS_TEST_DATE_TEST_7" numFmtId="0">
      <sharedItems containsNonDate="0" containsString="0" containsBlank="1"/>
    </cacheField>
    <cacheField name="RSKILLS_TOTAL_SCORE_TEST_7" numFmtId="0">
      <sharedItems containsNonDate="0" containsString="0" containsBlank="1"/>
    </cacheField>
    <cacheField name="RSKILLS_COMPREHENSION_TEST_7" numFmtId="0">
      <sharedItems containsNonDate="0" containsString="0" containsBlank="1"/>
    </cacheField>
    <cacheField name="RSKILLS_VOCAB_SCORE_TEST_7" numFmtId="0">
      <sharedItems containsNonDate="0" containsString="0" containsBlank="1"/>
    </cacheField>
    <cacheField name="RSKILLS_GUM_SCORE_TEST_7" numFmtId="0">
      <sharedItems containsNonDate="0" containsString="0" containsBlank="1"/>
    </cacheField>
    <cacheField name="RSKILLS_TEST_DATE_TEST_8" numFmtId="0">
      <sharedItems containsNonDate="0" containsString="0" containsBlank="1"/>
    </cacheField>
    <cacheField name="RSKILLS_TOTAL_SCORE_TEST_8" numFmtId="0">
      <sharedItems containsNonDate="0" containsString="0" containsBlank="1"/>
    </cacheField>
    <cacheField name="RSKILLS_COMPREHENSION_TEST_8" numFmtId="0">
      <sharedItems containsNonDate="0" containsString="0" containsBlank="1"/>
    </cacheField>
    <cacheField name="RSKILLS_VOCAB_SCORE_TEST_8" numFmtId="0">
      <sharedItems containsNonDate="0" containsString="0" containsBlank="1"/>
    </cacheField>
    <cacheField name="RSKILLS_GUM_SCORE_TEST_8" numFmtId="0">
      <sharedItems containsNonDate="0" containsString="0" containsBlank="1"/>
    </cacheField>
    <cacheField name="RSKILLS_TEST_DATE_TEST_9" numFmtId="0">
      <sharedItems containsNonDate="0" containsString="0" containsBlank="1"/>
    </cacheField>
    <cacheField name="RSKILLS_TOTAL_SCORE_TEST_9" numFmtId="0">
      <sharedItems containsNonDate="0" containsString="0" containsBlank="1"/>
    </cacheField>
    <cacheField name="RSKILLS_COMPREHENSION_TEST_9" numFmtId="0">
      <sharedItems containsNonDate="0" containsString="0" containsBlank="1"/>
    </cacheField>
    <cacheField name="RSKILLS_VOCAB_SCORE_TEST_9" numFmtId="0">
      <sharedItems containsNonDate="0" containsString="0" containsBlank="1"/>
    </cacheField>
    <cacheField name="RSKILLS_GUM_SCORE_TEST_9" numFmtId="0">
      <sharedItems containsNonDate="0" containsString="0" containsBlank="1"/>
    </cacheField>
    <cacheField name="RSKILLS_TEST_DATE_TEST_10" numFmtId="0">
      <sharedItems containsNonDate="0" containsString="0" containsBlank="1"/>
    </cacheField>
    <cacheField name="RSKILLS_TOTAL_SCORE_TEST_10" numFmtId="0">
      <sharedItems containsNonDate="0" containsString="0" containsBlank="1"/>
    </cacheField>
    <cacheField name="RSKILLS_COMPREHENSION_TEST_10" numFmtId="0">
      <sharedItems containsNonDate="0" containsString="0" containsBlank="1"/>
    </cacheField>
    <cacheField name="RSKILLS_VOCAB_SCORE_TEST_10" numFmtId="0">
      <sharedItems containsNonDate="0" containsString="0" containsBlank="1"/>
    </cacheField>
    <cacheField name="RSKILLS_GUM_SCORE_TEST_10" numFmtId="0">
      <sharedItems containsNonDate="0" containsString="0" containsBlank="1"/>
    </cacheField>
    <cacheField name="RSKILLSNG_TOTAL_NUM_SESSIONS" numFmtId="0">
      <sharedItems containsString="0" containsBlank="1" containsNumber="1" containsInteger="1" minValue="0" maxValue="9"/>
    </cacheField>
    <cacheField name="RSKILLSNG_TOTAL_TIME" numFmtId="0">
      <sharedItems containsString="0" containsBlank="1" containsNumber="1" containsInteger="1" minValue="0" maxValue="317"/>
    </cacheField>
    <cacheField name="RSKILLSNG_AVG_TIME_PER_TEST" numFmtId="0">
      <sharedItems containsString="0" containsBlank="1" containsNumber="1" containsInteger="1" minValue="0" maxValue="159"/>
    </cacheField>
    <cacheField name="RSKILLSNG_RBOOK_TOTAL_TIME" numFmtId="0">
      <sharedItems containsString="0" containsBlank="1" containsNumber="1" containsInteger="1" minValue="0" maxValue="19030"/>
    </cacheField>
    <cacheField name="RSKILLSNG_FLEX_TOTAL_TIME" numFmtId="0">
      <sharedItems containsString="0" containsBlank="1" containsNumber="1" containsInteger="1" minValue="0" maxValue="0"/>
    </cacheField>
    <cacheField name="RSKILLSNG_FLEXII_TOTAL_TIME" numFmtId="0">
      <sharedItems containsString="0" containsBlank="1" containsNumber="1" containsInteger="1" minValue="0" maxValue="0"/>
    </cacheField>
    <cacheField name="RSKILLSNG_AVG_SCORE_LEVELA" numFmtId="0">
      <sharedItems containsString="0" containsBlank="1" containsNumber="1" containsInteger="1" minValue="0" maxValue="95"/>
    </cacheField>
    <cacheField name="RSKILLSNG_AVG_ADJUSTED_SCORE_LEVELA" numFmtId="0">
      <sharedItems containsString="0" containsBlank="1" containsNumber="1" containsInteger="1" minValue="0" maxValue="97"/>
    </cacheField>
    <cacheField name="RSKILLSNG_AVG_SCORE_LEVELB" numFmtId="0">
      <sharedItems containsString="0" containsBlank="1" containsNumber="1" containsInteger="1" minValue="0" maxValue="83"/>
    </cacheField>
    <cacheField name="RSKILLSNG_AVG_ADJUSTED_SCORE_LEVELB" numFmtId="0">
      <sharedItems containsString="0" containsBlank="1" containsNumber="1" containsInteger="1" minValue="0" maxValue="91"/>
    </cacheField>
    <cacheField name="RSKILLSNG_NUM_LEVELA_TESTS_TAKEN" numFmtId="0">
      <sharedItems containsString="0" containsBlank="1" containsNumber="1" containsInteger="1" minValue="0" maxValue="2"/>
    </cacheField>
    <cacheField name="RSKILLSNG_NUM_LEVELB_TESTS_TAKEN" numFmtId="0">
      <sharedItems containsString="0" containsBlank="1" containsNumber="1" containsInteger="1" minValue="0" maxValue="3"/>
    </cacheField>
    <cacheField name="RSKILLSNG_TEST_DATE_TEST_1" numFmtId="0">
      <sharedItems containsNonDate="0" containsDate="1" containsString="0" containsBlank="1" minDate="2015-10-29T00:00:00" maxDate="2016-03-15T00:00:00"/>
    </cacheField>
    <cacheField name="RSKILLSNG_TOTAL_SCORE_TEST_1" numFmtId="0">
      <sharedItems containsString="0" containsBlank="1" containsNumber="1" containsInteger="1" minValue="14" maxValue="93"/>
    </cacheField>
    <cacheField name="RSKILLSNG_TOTAL_ADJUSTED_SCORE_TEST_1" numFmtId="0">
      <sharedItems containsString="0" containsBlank="1" containsNumber="1" containsInteger="1" minValue="38" maxValue="96"/>
    </cacheField>
    <cacheField name="RSKILLSNG_COMPREHENSION_TEST_1" numFmtId="0">
      <sharedItems containsString="0" containsBlank="1" containsNumber="1" containsInteger="1" minValue="0" maxValue="92"/>
    </cacheField>
    <cacheField name="RSKILLSNG_VOCAB_SCORE_TEST_1" numFmtId="0">
      <sharedItems containsString="0" containsBlank="1" containsNumber="1" containsInteger="1" minValue="10" maxValue="100"/>
    </cacheField>
    <cacheField name="RSKILLSNG_CONVENTIONS_SCORE_TEST_1" numFmtId="0">
      <sharedItems containsString="0" containsBlank="1" containsNumber="1" containsInteger="1" minValue="13" maxValue="100"/>
    </cacheField>
    <cacheField name="RSKILLSNG_TEST_DATE_TEST_2" numFmtId="0">
      <sharedItems containsNonDate="0" containsDate="1" containsString="0" containsBlank="1" minDate="2015-10-27T00:00:00" maxDate="2016-03-08T00:00:00"/>
    </cacheField>
    <cacheField name="RSKILLSNG_TOTAL_SCORE_TEST_2" numFmtId="0">
      <sharedItems containsString="0" containsBlank="1" containsNumber="1" containsInteger="1" minValue="14" maxValue="97"/>
    </cacheField>
    <cacheField name="RSKILLSNG_TOTAL_ADJUSTED_SCORE_TEST_2" numFmtId="0">
      <sharedItems containsString="0" containsBlank="1" containsNumber="1" containsInteger="1" minValue="38" maxValue="98"/>
    </cacheField>
    <cacheField name="RSKILLSNG_COMPREHENSION_TEST_2" numFmtId="0">
      <sharedItems containsString="0" containsBlank="1" containsNumber="1" containsInteger="1" minValue="0" maxValue="92"/>
    </cacheField>
    <cacheField name="RSKILLSNG_VOCAB_SCORE_TEST_2" numFmtId="0">
      <sharedItems containsString="0" containsBlank="1" containsNumber="1" containsInteger="1" minValue="0" maxValue="100"/>
    </cacheField>
    <cacheField name="RSKILLSNG_CONVENTIONS_SCORE_TEST_2" numFmtId="0">
      <sharedItems containsString="0" containsBlank="1" containsNumber="1" containsInteger="1" minValue="13" maxValue="100"/>
    </cacheField>
    <cacheField name="RSKILLSNG_TEST_DATE_TEST_3" numFmtId="0">
      <sharedItems containsNonDate="0" containsDate="1" containsString="0" containsBlank="1" minDate="2015-10-27T00:00:00" maxDate="2015-11-05T00:00:00"/>
    </cacheField>
    <cacheField name="RSKILLSNG_TOTAL_SCORE_TEST_3" numFmtId="0">
      <sharedItems containsString="0" containsBlank="1" containsNumber="1" containsInteger="1" minValue="20" maxValue="83"/>
    </cacheField>
    <cacheField name="RSKILLSNG_TOTAL_ADJUSTED_SCORE_TEST_3" numFmtId="0">
      <sharedItems containsString="0" containsBlank="1" containsNumber="1" containsInteger="1" minValue="45" maxValue="91"/>
    </cacheField>
    <cacheField name="RSKILLSNG_COMPREHENSION_TEST_3" numFmtId="0">
      <sharedItems containsString="0" containsBlank="1" containsNumber="1" containsInteger="1" minValue="8" maxValue="83"/>
    </cacheField>
    <cacheField name="RSKILLSNG_VOCAB_SCORE_TEST_3" numFmtId="0">
      <sharedItems containsString="0" containsBlank="1" containsNumber="1" containsInteger="1" minValue="10" maxValue="100"/>
    </cacheField>
    <cacheField name="RSKILLSNG_CONVENTIONS_SCORE_TEST_3" numFmtId="0">
      <sharedItems containsString="0" containsBlank="1" containsNumber="1" containsInteger="1" minValue="13" maxValue="100"/>
    </cacheField>
    <cacheField name="RSKILLSNG_TEST_DATE_TEST_4" numFmtId="0">
      <sharedItems containsNonDate="0" containsString="0" containsBlank="1"/>
    </cacheField>
    <cacheField name="RSKILLSNG_TOTAL_SCORE_TEST_4" numFmtId="0">
      <sharedItems containsNonDate="0" containsString="0" containsBlank="1"/>
    </cacheField>
    <cacheField name="RSKILLSNG_TOTAL_ADJUSTED_SCORE_TEST_4" numFmtId="0">
      <sharedItems containsNonDate="0" containsString="0" containsBlank="1"/>
    </cacheField>
    <cacheField name="RSKILLSNG_COMPREHENSION_TEST_4" numFmtId="0">
      <sharedItems containsNonDate="0" containsString="0" containsBlank="1"/>
    </cacheField>
    <cacheField name="RSKILLSNG_VOCAB_SCORE_TEST_4" numFmtId="0">
      <sharedItems containsNonDate="0" containsString="0" containsBlank="1"/>
    </cacheField>
    <cacheField name="RSKILLSNG_CONVENTIONS_SCORE_TEST_4" numFmtId="0">
      <sharedItems containsNonDate="0" containsString="0" containsBlank="1"/>
    </cacheField>
    <cacheField name="RSKILLSNG_TEST_DATE_TEST_5" numFmtId="0">
      <sharedItems containsNonDate="0" containsString="0" containsBlank="1"/>
    </cacheField>
    <cacheField name="RSKILLSNG_TOTAL_SCORE_TEST_5" numFmtId="0">
      <sharedItems containsNonDate="0" containsString="0" containsBlank="1"/>
    </cacheField>
    <cacheField name="RSKILLSNG_TOTAL_ADJUSTED_SCORE_TEST_5" numFmtId="0">
      <sharedItems containsNonDate="0" containsString="0" containsBlank="1"/>
    </cacheField>
    <cacheField name="RSKILLSNG_COMPREHENSION_TEST_5" numFmtId="0">
      <sharedItems containsNonDate="0" containsString="0" containsBlank="1"/>
    </cacheField>
    <cacheField name="RSKILLSNG_VOCAB_SCORE_TEST_5" numFmtId="0">
      <sharedItems containsNonDate="0" containsString="0" containsBlank="1"/>
    </cacheField>
    <cacheField name="RSKILLSNG_CONVENTIONS_SCORE_TEST_5" numFmtId="0">
      <sharedItems containsNonDate="0" containsString="0" containsBlank="1"/>
    </cacheField>
    <cacheField name="RSKILLSNG_TEST_DATE_TEST_6" numFmtId="0">
      <sharedItems containsNonDate="0" containsString="0" containsBlank="1"/>
    </cacheField>
    <cacheField name="RSKILLSNG_TOTAL_SCORE_TEST_6" numFmtId="0">
      <sharedItems containsNonDate="0" containsString="0" containsBlank="1"/>
    </cacheField>
    <cacheField name="RSKILLSNG_TOTAL_ADJUSTED_SCORE_TEST_6" numFmtId="0">
      <sharedItems containsNonDate="0" containsString="0" containsBlank="1"/>
    </cacheField>
    <cacheField name="RSKILLSNG_COMPREHENSION_TEST_6" numFmtId="0">
      <sharedItems containsNonDate="0" containsString="0" containsBlank="1"/>
    </cacheField>
    <cacheField name="RSKILLSNG_VOCAB_SCORE_TEST_6" numFmtId="0">
      <sharedItems containsNonDate="0" containsString="0" containsBlank="1"/>
    </cacheField>
    <cacheField name="RSKILLSNG_CONVENTIONS_SCORE_TEST_6" numFmtId="0">
      <sharedItems containsNonDate="0" containsString="0" containsBlank="1"/>
    </cacheField>
    <cacheField name="RSKILLSNG_TEST_DATE_TEST_7" numFmtId="0">
      <sharedItems containsNonDate="0" containsString="0" containsBlank="1"/>
    </cacheField>
    <cacheField name="RSKILLSNG_TOTAL_SCORE_TEST_7" numFmtId="0">
      <sharedItems containsNonDate="0" containsString="0" containsBlank="1"/>
    </cacheField>
    <cacheField name="RSKILLSNG_TOTAL_ADJUSTED_SCORE_TEST_7" numFmtId="0">
      <sharedItems containsNonDate="0" containsString="0" containsBlank="1"/>
    </cacheField>
    <cacheField name="RSKILLSNG_COMPREHENSION_TEST_7" numFmtId="0">
      <sharedItems containsNonDate="0" containsString="0" containsBlank="1"/>
    </cacheField>
    <cacheField name="RSKILLSNG_VOCAB_SCORE_TEST_7" numFmtId="0">
      <sharedItems containsNonDate="0" containsString="0" containsBlank="1"/>
    </cacheField>
    <cacheField name="RSKILLSNG_CONVENTIONS_SCORE_TEST_7" numFmtId="0">
      <sharedItems containsNonDate="0" containsString="0" containsBlank="1"/>
    </cacheField>
    <cacheField name="RSKILLSNG_TEST_DATE_TEST_8" numFmtId="0">
      <sharedItems containsNonDate="0" containsString="0" containsBlank="1"/>
    </cacheField>
    <cacheField name="RSKILLSNG_TOTAL_SCORE_TEST_8" numFmtId="0">
      <sharedItems containsNonDate="0" containsString="0" containsBlank="1"/>
    </cacheField>
    <cacheField name="RSKILLSNG_TOTAL_ADJUSTED_SCORE_TEST_8" numFmtId="0">
      <sharedItems containsNonDate="0" containsString="0" containsBlank="1"/>
    </cacheField>
    <cacheField name="RSKILLSNG_COMPREHENSION_TEST_8" numFmtId="0">
      <sharedItems containsNonDate="0" containsString="0" containsBlank="1"/>
    </cacheField>
    <cacheField name="RSKILLSNG_VOCAB_SCORE_TEST_8" numFmtId="0">
      <sharedItems containsNonDate="0" containsString="0" containsBlank="1"/>
    </cacheField>
    <cacheField name="RSKILLSNG_CONVENTIONS_SCORE_TEST_8" numFmtId="0">
      <sharedItems containsNonDate="0" containsString="0" containsBlank="1"/>
    </cacheField>
    <cacheField name="RSKILLSNG_TEST_DATE_TEST_9" numFmtId="0">
      <sharedItems containsNonDate="0" containsString="0" containsBlank="1"/>
    </cacheField>
    <cacheField name="RSKILLSNG_TOTAL_SCORE_TEST_9" numFmtId="0">
      <sharedItems containsNonDate="0" containsString="0" containsBlank="1"/>
    </cacheField>
    <cacheField name="RSKILLSNG_TOTAL_ADJUSTED_SCORE_TEST_9" numFmtId="0">
      <sharedItems containsNonDate="0" containsString="0" containsBlank="1"/>
    </cacheField>
    <cacheField name="RSKILLSNG_COMPREHENSION_TEST_9" numFmtId="0">
      <sharedItems containsNonDate="0" containsString="0" containsBlank="1"/>
    </cacheField>
    <cacheField name="RSKILLSNG_VOCAB_SCORE_TEST_9" numFmtId="0">
      <sharedItems containsNonDate="0" containsString="0" containsBlank="1"/>
    </cacheField>
    <cacheField name="RSKILLSNG_CONVENTIONS_SCORE_TEST_9" numFmtId="0">
      <sharedItems containsNonDate="0" containsString="0" containsBlank="1"/>
    </cacheField>
    <cacheField name="RSKILLSNG_TEST_DATE_TEST_10" numFmtId="0">
      <sharedItems containsNonDate="0" containsString="0" containsBlank="1"/>
    </cacheField>
    <cacheField name="RSKILLSNG_TOTAL_SCORE_TEST_10" numFmtId="0">
      <sharedItems containsNonDate="0" containsString="0" containsBlank="1"/>
    </cacheField>
    <cacheField name="RSKILLSNG_TOTAL_ADJUSTED_SCORE_TEST_10" numFmtId="0">
      <sharedItems containsNonDate="0" containsString="0" containsBlank="1"/>
    </cacheField>
    <cacheField name="RSKILLSNG_COMPREHENSION_TEST_10" numFmtId="0">
      <sharedItems containsNonDate="0" containsString="0" containsBlank="1"/>
    </cacheField>
    <cacheField name="RSKILLSNG_VOCAB_SCORE_TEST_10" numFmtId="0">
      <sharedItems containsNonDate="0" containsString="0" containsBlank="1"/>
    </cacheField>
    <cacheField name="RSKILLSNG_CONVENTIONS_SCORE_TEST_10" numFmtId="0">
      <sharedItems containsNonDate="0" containsString="0" containsBlank="1"/>
    </cacheField>
    <cacheField name="SPI_CLASS" numFmtId="0">
      <sharedItems containsBlank="1"/>
    </cacheField>
    <cacheField name="SPI_DATE_PROGRAM_STARTED" numFmtId="0">
      <sharedItems containsNonDate="0" containsDate="1" containsString="0" containsBlank="1" minDate="2014-09-17T00:00:00" maxDate="2016-05-20T00:00:00"/>
    </cacheField>
    <cacheField name="SPI_DATE_OF_LAST_COMPLETED_TEST" numFmtId="0">
      <sharedItems containsNonDate="0" containsDate="1" containsString="0" containsBlank="1" minDate="2015-08-20T00:00:00" maxDate="2016-05-20T00:00:00"/>
    </cacheField>
    <cacheField name="SPI_NUMBER_OF_TESTS_COMPLETED" numFmtId="0">
      <sharedItems containsString="0" containsBlank="1" containsNumber="1" containsInteger="1" minValue="1" maxValue="5"/>
    </cacheField>
    <cacheField name="SPI_TEST_DATE_1" numFmtId="0">
      <sharedItems containsNonDate="0" containsDate="1" containsString="0" containsBlank="1" minDate="2015-08-20T00:00:00" maxDate="2016-05-20T00:00:00"/>
    </cacheField>
    <cacheField name="SPI_TEST_1_FORM" numFmtId="0">
      <sharedItems containsBlank="1"/>
    </cacheField>
    <cacheField name="SPI_DECODING_STATUS_1" numFmtId="0">
      <sharedItems containsBlank="1"/>
    </cacheField>
    <cacheField name="SPI_TOTAL_ACCURACY_SCORE_1" numFmtId="0">
      <sharedItems containsString="0" containsBlank="1" containsNumber="1" containsInteger="1" minValue="14" maxValue="56"/>
    </cacheField>
    <cacheField name="SPI_TOTAL_FLUENCY_SCORE_1" numFmtId="0">
      <sharedItems containsString="0" containsBlank="1" containsNumber="1" containsInteger="1" minValue="0" maxValue="46"/>
    </cacheField>
    <cacheField name="SPI_ACCURACY_ONLY_SCORING_ENABLED_1" numFmtId="0">
      <sharedItems containsString="0" containsBlank="1" containsNumber="1" containsInteger="1" minValue="0" maxValue="0"/>
    </cacheField>
    <cacheField name="SPI_TEST_DATE_2" numFmtId="0">
      <sharedItems containsNonDate="0" containsDate="1" containsString="0" containsBlank="1" minDate="2015-09-01T00:00:00" maxDate="2016-05-12T00:00:00"/>
    </cacheField>
    <cacheField name="SPI_TEST_2_FORM" numFmtId="0">
      <sharedItems containsBlank="1"/>
    </cacheField>
    <cacheField name="SPI_DECODING_STATUS_2" numFmtId="0">
      <sharedItems containsBlank="1"/>
    </cacheField>
    <cacheField name="SPI_TOTAL_ACCURACY_SCORE_2" numFmtId="0">
      <sharedItems containsString="0" containsBlank="1" containsNumber="1" containsInteger="1" minValue="15" maxValue="55"/>
    </cacheField>
    <cacheField name="SPI_TOTAL_FLUENCY_SCORE_2" numFmtId="0">
      <sharedItems containsString="0" containsBlank="1" containsNumber="1" containsInteger="1" minValue="0" maxValue="38"/>
    </cacheField>
    <cacheField name="SPI_ACCURACY_ONLY_SCORING_ENABLED_2" numFmtId="0">
      <sharedItems containsString="0" containsBlank="1" containsNumber="1" containsInteger="1" minValue="0" maxValue="0"/>
    </cacheField>
    <cacheField name="SPI_TEST_DATE_3" numFmtId="0">
      <sharedItems containsNonDate="0" containsDate="1" containsString="0" containsBlank="1" minDate="2015-12-09T00:00:00" maxDate="2016-05-13T00:00:00"/>
    </cacheField>
    <cacheField name="SPI_TEST_3_FORM" numFmtId="0">
      <sharedItems containsBlank="1"/>
    </cacheField>
    <cacheField name="SPI_DECODING_STATUS_3" numFmtId="0">
      <sharedItems containsBlank="1"/>
    </cacheField>
    <cacheField name="SPI_TOTAL_ACCURACY_SCORE_3" numFmtId="0">
      <sharedItems containsString="0" containsBlank="1" containsNumber="1" containsInteger="1" minValue="16" maxValue="59"/>
    </cacheField>
    <cacheField name="SPI_TOTAL_FLUENCY_SCORE_3" numFmtId="0">
      <sharedItems containsString="0" containsBlank="1" containsNumber="1" containsInteger="1" minValue="1" maxValue="38"/>
    </cacheField>
    <cacheField name="SPI_ACCURACY_ONLY_SCORING_ENABLED_3" numFmtId="0">
      <sharedItems containsString="0" containsBlank="1" containsNumber="1" containsInteger="1" minValue="0" maxValue="0"/>
    </cacheField>
    <cacheField name="SPI_TEST_DATE_4" numFmtId="0">
      <sharedItems containsNonDate="0" containsDate="1" containsString="0" containsBlank="1" minDate="2016-01-26T00:00:00" maxDate="2016-05-12T00:00:00"/>
    </cacheField>
    <cacheField name="SPI_TEST_4_FORM" numFmtId="0">
      <sharedItems containsBlank="1"/>
    </cacheField>
    <cacheField name="SPI_DECODING_STATUS_4" numFmtId="0">
      <sharedItems containsBlank="1"/>
    </cacheField>
    <cacheField name="SPI_TOTAL_ACCURACY_SCORE_4" numFmtId="0">
      <sharedItems containsString="0" containsBlank="1" containsNumber="1" containsInteger="1" minValue="28" maxValue="45"/>
    </cacheField>
    <cacheField name="SPI_TOTAL_FLUENCY_SCORE_4" numFmtId="0">
      <sharedItems containsString="0" containsBlank="1" containsNumber="1" containsInteger="1" minValue="12" maxValue="21"/>
    </cacheField>
    <cacheField name="SPI_ACCURACY_ONLY_SCORING_ENABLED_4" numFmtId="0">
      <sharedItems containsString="0" containsBlank="1" containsNumber="1" containsInteger="1" minValue="0" maxValue="1"/>
    </cacheField>
    <cacheField name="SPI_TEST_DATE_5" numFmtId="0">
      <sharedItems containsNonDate="0" containsDate="1" containsString="0" containsBlank="1" minDate="2016-05-10T00:00:00" maxDate="2016-05-11T00:00:00"/>
    </cacheField>
    <cacheField name="SPI_TEST_5_FORM" numFmtId="0">
      <sharedItems containsBlank="1"/>
    </cacheField>
    <cacheField name="SPI_DECODING_STATUS_5" numFmtId="0">
      <sharedItems containsBlank="1"/>
    </cacheField>
    <cacheField name="SPI_TOTAL_ACCURACY_SCORE_5" numFmtId="0">
      <sharedItems containsString="0" containsBlank="1" containsNumber="1" containsInteger="1" minValue="47" maxValue="47"/>
    </cacheField>
    <cacheField name="SPI_TOTAL_FLUENCY_SCORE_5" numFmtId="0">
      <sharedItems containsString="0" containsBlank="1" containsNumber="1" containsInteger="1" minValue="20" maxValue="20"/>
    </cacheField>
    <cacheField name="SPI_ACCURACY_ONLY_SCORING_ENABLED_5" numFmtId="0">
      <sharedItems containsString="0" containsBlank="1" containsNumber="1" containsInteger="1" minValue="0" maxValue="0"/>
    </cacheField>
    <cacheField name="SPI_TEST_DATE_6" numFmtId="0">
      <sharedItems containsNonDate="0" containsString="0" containsBlank="1"/>
    </cacheField>
    <cacheField name="SPI_TEST_6_FORM" numFmtId="0">
      <sharedItems containsNonDate="0" containsString="0" containsBlank="1"/>
    </cacheField>
    <cacheField name="SPI_DECODING_STATUS_6" numFmtId="0">
      <sharedItems containsNonDate="0" containsString="0" containsBlank="1"/>
    </cacheField>
    <cacheField name="SPI_TOTAL_ACCURACY_SCORE_6" numFmtId="0">
      <sharedItems containsNonDate="0" containsString="0" containsBlank="1"/>
    </cacheField>
    <cacheField name="SPI_TOTAL_FLUENCY_SCORE_6" numFmtId="0">
      <sharedItems containsNonDate="0" containsString="0" containsBlank="1"/>
    </cacheField>
    <cacheField name="SPI_ACCURACY_ONLY_SCORING_ENABLED_6" numFmtId="0">
      <sharedItems containsNonDate="0" containsString="0" containsBlank="1"/>
    </cacheField>
    <cacheField name="SRC_CLASS" numFmtId="0">
      <sharedItems containsBlank="1"/>
    </cacheField>
    <cacheField name="SRC_NUMBER_OF_TESTS_TAKEN" numFmtId="0">
      <sharedItems containsString="0" containsBlank="1" containsNumber="1" containsInteger="1" minValue="0" maxValue="132"/>
    </cacheField>
    <cacheField name="SRC_NUMBER_OF_TESTS_PASSED" numFmtId="0">
      <sharedItems containsString="0" containsBlank="1" containsNumber="1" containsInteger="1" minValue="0" maxValue="74"/>
    </cacheField>
    <cacheField name="SRC_POINTS_EARNED" numFmtId="0">
      <sharedItems containsString="0" containsBlank="1" containsNumber="1" containsInteger="1" minValue="0" maxValue="237"/>
    </cacheField>
    <cacheField name="SRC_WORDS_READ" numFmtId="0">
      <sharedItems containsString="0" containsBlank="1" containsNumber="1" containsInteger="1" minValue="0" maxValue="314952"/>
    </cacheField>
    <cacheField name="SRI_LAST_LEXILE_DATE" numFmtId="0">
      <sharedItems containsNonDate="0" containsDate="1" containsString="0" containsBlank="1" minDate="2015-08-26T00:00:00" maxDate="2016-05-20T00:00:00"/>
    </cacheField>
    <cacheField name="SRI_LAST_LEXILE_SCORE" numFmtId="0">
      <sharedItems containsString="0" containsBlank="1" containsNumber="1" containsInteger="1" minValue="0" maxValue="1181"/>
    </cacheField>
    <cacheField name="SRI_TEST_DATE_1" numFmtId="0">
      <sharedItems containsNonDate="0" containsDate="1" containsString="0" containsBlank="1" minDate="2015-08-19T00:00:00" maxDate="2016-05-19T00:00:00"/>
    </cacheField>
    <cacheField name="SRI_LEXILE_SCORES_1" numFmtId="0">
      <sharedItems containsString="0" containsBlank="1" containsNumber="1" containsInteger="1" minValue="0" maxValue="986"/>
    </cacheField>
    <cacheField name="SRI_TOTAL_TIME_PER_TEST_1" numFmtId="0">
      <sharedItems containsString="0" containsBlank="1" containsNumber="1" containsInteger="1" minValue="0" maxValue="50"/>
    </cacheField>
    <cacheField name="SRI_TEST_DATE_2" numFmtId="0">
      <sharedItems containsNonDate="0" containsDate="1" containsString="0" containsBlank="1" minDate="2015-10-07T00:00:00" maxDate="2016-05-13T00:00:00"/>
    </cacheField>
    <cacheField name="SRI_LEXILE_SCORES_2" numFmtId="0">
      <sharedItems containsString="0" containsBlank="1" containsNumber="1" containsInteger="1" minValue="0" maxValue="1054"/>
    </cacheField>
    <cacheField name="SRI_TOTAL_TIME_PER_TEST_2" numFmtId="0">
      <sharedItems containsString="0" containsBlank="1" containsNumber="1" containsInteger="1" minValue="0" maxValue="42"/>
    </cacheField>
    <cacheField name="SRI_TEST_DATE_3" numFmtId="0">
      <sharedItems containsNonDate="0" containsDate="1" containsString="0" containsBlank="1" minDate="2015-12-02T00:00:00" maxDate="2016-05-19T00:00:00"/>
    </cacheField>
    <cacheField name="SRI_LEXILE_SCORES_3" numFmtId="0">
      <sharedItems containsString="0" containsBlank="1" containsNumber="1" containsInteger="1" minValue="0" maxValue="1181"/>
    </cacheField>
    <cacheField name="SRI_TOTAL_TIME_PER_TEST_3" numFmtId="0">
      <sharedItems containsString="0" containsBlank="1" containsNumber="1" containsInteger="1" minValue="0" maxValue="48"/>
    </cacheField>
    <cacheField name="SRI_TEST_DATE_4" numFmtId="0">
      <sharedItems containsNonDate="0" containsDate="1" containsString="0" containsBlank="1" minDate="2016-05-10T00:00:00" maxDate="2016-05-17T00:00:00"/>
    </cacheField>
    <cacheField name="SRI_LEXILE_SCORES_4" numFmtId="0">
      <sharedItems containsString="0" containsBlank="1" containsNumber="1" containsInteger="1" minValue="0" maxValue="591"/>
    </cacheField>
    <cacheField name="SRI_TOTAL_TIME_PER_TEST_4" numFmtId="0">
      <sharedItems containsString="0" containsBlank="1" containsNumber="1" containsInteger="1" minValue="9" maxValue="24"/>
    </cacheField>
    <cacheField name="SRI_TEST_DATE_5" numFmtId="0">
      <sharedItems containsNonDate="0" containsDate="1" containsString="0" containsBlank="1" minDate="2016-05-19T00:00:00" maxDate="2016-05-20T00:00:00"/>
    </cacheField>
    <cacheField name="SRI_LEXILE_SCORES_5" numFmtId="0">
      <sharedItems containsString="0" containsBlank="1" containsNumber="1" containsInteger="1" minValue="97" maxValue="97"/>
    </cacheField>
    <cacheField name="SRI_TOTAL_TIME_PER_TEST_5" numFmtId="0">
      <sharedItems containsString="0" containsBlank="1" containsNumber="1" containsInteger="1" minValue="3" maxValue="3"/>
    </cacheField>
    <cacheField name="SRI_TEST_DATE_6" numFmtId="0">
      <sharedItems containsNonDate="0" containsString="0" containsBlank="1"/>
    </cacheField>
    <cacheField name="SRI_LEXILE_SCORES_6" numFmtId="0">
      <sharedItems containsNonDate="0" containsString="0" containsBlank="1"/>
    </cacheField>
    <cacheField name="SRI_TOTAL_TIME_PER_TEST_6" numFmtId="0">
      <sharedItems containsNonDate="0" containsString="0" containsBlank="1"/>
    </cacheField>
    <cacheField name="SRI_TEST_DATE_7" numFmtId="0">
      <sharedItems containsNonDate="0" containsString="0" containsBlank="1"/>
    </cacheField>
    <cacheField name="SRI_LEXILE_SCORES_7" numFmtId="0">
      <sharedItems containsNonDate="0" containsString="0" containsBlank="1"/>
    </cacheField>
    <cacheField name="SRI_TOTAL_TIME_PER_TEST_7" numFmtId="0">
      <sharedItems containsNonDate="0" containsString="0" containsBlank="1"/>
    </cacheField>
    <cacheField name="SRI_TEST_DATE_8" numFmtId="0">
      <sharedItems containsNonDate="0" containsString="0" containsBlank="1"/>
    </cacheField>
    <cacheField name="SRI_LEXILE_SCORES_8" numFmtId="0">
      <sharedItems containsNonDate="0" containsString="0" containsBlank="1"/>
    </cacheField>
    <cacheField name="SRI_TOTAL_TIME_PER_TEST_8" numFmtId="0">
      <sharedItems containsNonDate="0" containsString="0" containsBlank="1"/>
    </cacheField>
    <cacheField name="SRI_TEST_DATE_9" numFmtId="0">
      <sharedItems containsNonDate="0" containsString="0" containsBlank="1"/>
    </cacheField>
    <cacheField name="SRI_LEXILE_SCORES_9" numFmtId="0">
      <sharedItems containsNonDate="0" containsString="0" containsBlank="1"/>
    </cacheField>
    <cacheField name="SRI_TOTAL_TIME_PER_TEST_9" numFmtId="0">
      <sharedItems containsNonDate="0" containsString="0" containsBlank="1"/>
    </cacheField>
    <cacheField name="SRI_TEST_DATE_10" numFmtId="0">
      <sharedItems containsNonDate="0" containsString="0" containsBlank="1"/>
    </cacheField>
    <cacheField name="SRI_LEXILE_SCORES_10" numFmtId="0">
      <sharedItems containsNonDate="0" containsString="0" containsBlank="1"/>
    </cacheField>
    <cacheField name="SRI_TOTAL_TIME_PER_TEST_10" numFmtId="0">
      <sharedItems containsNonDate="0" containsString="0" containsBlank="1"/>
    </cacheField>
    <cacheField name="SRI_TEST_DATE_11" numFmtId="0">
      <sharedItems containsNonDate="0" containsString="0" containsBlank="1"/>
    </cacheField>
    <cacheField name="SRI_LEXILE_SCORES_11" numFmtId="0">
      <sharedItems containsNonDate="0" containsString="0" containsBlank="1"/>
    </cacheField>
    <cacheField name="SRI_TOTAL_TIME_PER_TEST_11" numFmtId="0">
      <sharedItems containsNonDate="0" containsString="0" containsBlank="1"/>
    </cacheField>
    <cacheField name="SRI_TEST_DATE_12" numFmtId="0">
      <sharedItems containsNonDate="0" containsString="0" containsBlank="1"/>
    </cacheField>
    <cacheField name="SRI_LEXILE_SCORES_12" numFmtId="0">
      <sharedItems containsNonDate="0" containsString="0" containsBlank="1"/>
    </cacheField>
    <cacheField name="SRI_TOTAL_TIME_PER_TEST_12" numFmtId="0">
      <sharedItems containsNonDate="0" containsString="0" containsBlank="1"/>
    </cacheField>
    <cacheField name="SRI_TEST_DATE_13" numFmtId="0">
      <sharedItems containsNonDate="0" containsString="0" containsBlank="1"/>
    </cacheField>
    <cacheField name="SRI_LEXILE_SCORES_13" numFmtId="0">
      <sharedItems containsNonDate="0" containsString="0" containsBlank="1"/>
    </cacheField>
    <cacheField name="SRI_TOTAL_TIME_PER_TEST_13" numFmtId="0">
      <sharedItems containsNonDate="0" containsString="0" containsBlank="1"/>
    </cacheField>
    <cacheField name="SRI_TEST_DATE_14" numFmtId="0">
      <sharedItems containsNonDate="0" containsString="0" containsBlank="1"/>
    </cacheField>
    <cacheField name="SRI_LEXILE_SCORES_14" numFmtId="0">
      <sharedItems containsNonDate="0" containsString="0" containsBlank="1"/>
    </cacheField>
    <cacheField name="SRI_TOTAL_TIME_PER_TEST_14" numFmtId="0">
      <sharedItems containsNonDate="0" containsString="0" containsBlank="1"/>
    </cacheField>
    <cacheField name="SRI_TEST_DATE_15" numFmtId="0">
      <sharedItems containsNonDate="0" containsString="0" containsBlank="1"/>
    </cacheField>
    <cacheField name="SRI_LEXILE_SCORES_15" numFmtId="0">
      <sharedItems containsNonDate="0" containsString="0" containsBlank="1"/>
    </cacheField>
    <cacheField name="SRI_TOTAL_TIME_PER_TEST_15" numFmtId="0">
      <sharedItems containsNonDate="0" containsString="0" containsBlank="1"/>
    </cacheField>
    <cacheField name="XT_CLASS" numFmtId="0">
      <sharedItems containsNonDate="0" containsString="0" containsBlank="1"/>
    </cacheField>
    <cacheField name="XSKILLS_TESTS_TAKEN" numFmtId="0">
      <sharedItems containsNonDate="0" containsString="0" containsBlank="1"/>
    </cacheField>
    <cacheField name="XSKILLS_TOTAL_NUM_SESSIONS" numFmtId="0">
      <sharedItems containsNonDate="0" containsString="0" containsBlank="1"/>
    </cacheField>
    <cacheField name="XSKILLS_TOTAL_TIME" numFmtId="0">
      <sharedItems containsNonDate="0" containsString="0" containsBlank="1"/>
    </cacheField>
    <cacheField name="XSKILLS_AVG_TIME_PER_TEST" numFmtId="0">
      <sharedItems containsNonDate="0" containsString="0" containsBlank="1"/>
    </cacheField>
    <cacheField name="XSKILLS_AVG_SCORE_COURSE_I" numFmtId="0">
      <sharedItems containsNonDate="0" containsString="0" containsBlank="1"/>
    </cacheField>
    <cacheField name="XSKILLS_AVG_SCORE_COURSE_II" numFmtId="0">
      <sharedItems containsNonDate="0" containsString="0" containsBlank="1"/>
    </cacheField>
    <cacheField name="XSKILLS_AVG_SCORE_COURSE_III" numFmtId="0">
      <sharedItems containsNonDate="0" containsString="0" containsBlank="1"/>
    </cacheField>
    <cacheField name="XSKILLS_TEST_ASSIGNED_TEST_1" numFmtId="0">
      <sharedItems containsNonDate="0" containsString="0" containsBlank="1"/>
    </cacheField>
    <cacheField name="XSKILLS_TEST_COMPLETE_TEST_1" numFmtId="0">
      <sharedItems containsNonDate="0" containsString="0" containsBlank="1"/>
    </cacheField>
    <cacheField name="XSKILLS_TEST_SCORE_TEST_1" numFmtId="0">
      <sharedItems containsNonDate="0" containsString="0" containsBlank="1"/>
    </cacheField>
    <cacheField name="XSKILLS_TEST_ASSIGNED_TEST_2" numFmtId="0">
      <sharedItems containsNonDate="0" containsString="0" containsBlank="1"/>
    </cacheField>
    <cacheField name="XSKILLS_TEST_COMPLETE_TEST_2" numFmtId="0">
      <sharedItems containsNonDate="0" containsString="0" containsBlank="1"/>
    </cacheField>
    <cacheField name="XSKILLS_TEST_SCORE_TEST_2" numFmtId="0">
      <sharedItems containsNonDate="0" containsString="0" containsBlank="1"/>
    </cacheField>
    <cacheField name="XSKILLS_TEST_ASSIGNED_TEST_3" numFmtId="0">
      <sharedItems containsNonDate="0" containsString="0" containsBlank="1"/>
    </cacheField>
    <cacheField name="XSKILLS_TEST_COMPLETE_TEST_3" numFmtId="0">
      <sharedItems containsNonDate="0" containsString="0" containsBlank="1"/>
    </cacheField>
    <cacheField name="XSKILLS_TEST_SCORE_TEST_3" numFmtId="0">
      <sharedItems containsNonDate="0" containsString="0" containsBlank="1"/>
    </cacheField>
    <cacheField name="XSKILLS_TEST_ASSIGNED_TEST_4" numFmtId="0">
      <sharedItems containsNonDate="0" containsString="0" containsBlank="1"/>
    </cacheField>
    <cacheField name="XSKILLS_TEST_COMPLETE_TEST_4" numFmtId="0">
      <sharedItems containsNonDate="0" containsString="0" containsBlank="1"/>
    </cacheField>
    <cacheField name="XSKILLS_TEST_SCORE_TEST_4" numFmtId="0">
      <sharedItems containsNonDate="0" containsString="0" containsBlank="1"/>
    </cacheField>
    <cacheField name="XSKILLS_TEST_ASSIGNED_TEST_5" numFmtId="0">
      <sharedItems containsNonDate="0" containsString="0" containsBlank="1"/>
    </cacheField>
    <cacheField name="XSKILLS_TEST_COMPLETE_TEST_5" numFmtId="0">
      <sharedItems containsNonDate="0" containsString="0" containsBlank="1"/>
    </cacheField>
    <cacheField name="XSKILLS_TEST_SCORE_TEST_5" numFmtId="0">
      <sharedItems containsNonDate="0" containsString="0" containsBlank="1"/>
    </cacheField>
    <cacheField name="XSKILLS_TEST_ASSIGNED_TEST_6" numFmtId="0">
      <sharedItems containsNonDate="0" containsString="0" containsBlank="1"/>
    </cacheField>
    <cacheField name="XSKILLS_TEST_COMPLETE_TEST_6" numFmtId="0">
      <sharedItems containsNonDate="0" containsString="0" containsBlank="1"/>
    </cacheField>
    <cacheField name="XSKILLS_TEST_SCORE_TEST_6" numFmtId="0">
      <sharedItems containsNonDate="0" containsString="0" containsBlank="1"/>
    </cacheField>
    <cacheField name="XSKILLS_TEST_ASSIGNED_TEST_7" numFmtId="0">
      <sharedItems containsNonDate="0" containsString="0" containsBlank="1"/>
    </cacheField>
    <cacheField name="XSKILLS_TEST_COMPLETE_TEST_7" numFmtId="0">
      <sharedItems containsNonDate="0" containsString="0" containsBlank="1"/>
    </cacheField>
    <cacheField name="XSKILLS_TEST_SCORE_TEST_7" numFmtId="0">
      <sharedItems containsNonDate="0" containsString="0" containsBlank="1"/>
    </cacheField>
    <cacheField name="XSKILLS_TEST_ASSIGNED_TEST_8" numFmtId="0">
      <sharedItems containsNonDate="0" containsString="0" containsBlank="1"/>
    </cacheField>
    <cacheField name="XSKILLS_TEST_COMPLETE_TEST_8" numFmtId="0">
      <sharedItems containsNonDate="0" containsString="0" containsBlank="1"/>
    </cacheField>
    <cacheField name="XSKILLS_TEST_SCORE_TEST_8" numFmtId="0">
      <sharedItems containsNonDate="0" containsString="0" containsBlank="1"/>
    </cacheField>
    <cacheField name="XSKILLS_TEST_ASSIGNED_TEST_9" numFmtId="0">
      <sharedItems containsNonDate="0" containsString="0" containsBlank="1"/>
    </cacheField>
    <cacheField name="XSKILLS_TEST_COMPLETE_TEST_9" numFmtId="0">
      <sharedItems containsNonDate="0" containsString="0" containsBlank="1"/>
    </cacheField>
    <cacheField name="XSKILLS_TEST_SCORE_TEST_9" numFmtId="0">
      <sharedItems containsNonDate="0" containsString="0" containsBlank="1"/>
    </cacheField>
    <cacheField name="XSKILLS_TEST_ASSIGNED_TEST_10" numFmtId="0">
      <sharedItems containsNonDate="0" containsString="0" containsBlank="1"/>
    </cacheField>
    <cacheField name="XSKILLS_TEST_COMPLETE_TEST_10" numFmtId="0">
      <sharedItems containsNonDate="0" containsString="0" containsBlank="1"/>
    </cacheField>
    <cacheField name="XSKILLS_TEST_SCORE_TEST_10" numFmtId="0">
      <sharedItems containsNonDate="0" containsString="0" containsBlank="1"/>
    </cacheField>
    <cacheField name="Program Enrollment Code" numFmtId="0">
      <sharedItems containsBlank="1"/>
    </cacheField>
    <cacheField name="Program Enrollment" numFmtId="0">
      <sharedItems containsBlank="1"/>
    </cacheField>
    <cacheField name="R180 % of R180-S44 Sessions" numFmtId="0">
      <sharedItems containsString="0" containsBlank="1" containsNumber="1" minValue="0" maxValue="1"/>
    </cacheField>
    <cacheField name="Usage Alignment" numFmtId="0">
      <sharedItems containsBlank="1"/>
    </cacheField>
    <cacheField name="Initial Criteria" numFmtId="0">
      <sharedItems containsBlank="1"/>
    </cacheField>
    <cacheField name="Program Alignment Cohort" numFmtId="0">
      <sharedItems containsBlank="1" count="5">
        <s v="READ 180 Record"/>
        <s v="System 44 Record"/>
        <s v="Exclude"/>
        <s v="RI Record"/>
        <m/>
      </sharedItems>
    </cacheField>
    <cacheField name="Inclusion Criteria 1: Pre-Test" numFmtId="0">
      <sharedItems containsString="0" containsBlank="1" containsNumber="1" containsInteger="1" minValue="0" maxValue="1"/>
    </cacheField>
    <cacheField name="Inclusion Criteria 2: Session Use" numFmtId="0">
      <sharedItems containsString="0" containsBlank="1" containsNumber="1" containsInteger="1" minValue="0" maxValue="1"/>
    </cacheField>
    <cacheField name="Inclusion Criteria 3: Post-Test" numFmtId="0">
      <sharedItems containsString="0" containsBlank="1" containsNumber="1" containsInteger="1" minValue="0" maxValue="1"/>
    </cacheField>
    <cacheField name="Inclusion Criteria 4: Gains Sample Record" numFmtId="0">
      <sharedItems containsString="0" containsBlank="1" containsNumber="1" containsInteger="1" minValue="0" maxValue="1" count="3">
        <n v="1"/>
        <n v="0"/>
        <m/>
      </sharedItems>
    </cacheField>
    <cacheField name="Weeks Between Recommended Tests" numFmtId="0">
      <sharedItems containsString="0" containsBlank="1" containsNumber="1" minValue="0" maxValue="37.857142857142854"/>
    </cacheField>
    <cacheField name="SAM Probability that Demographics Are Accurate" numFmtId="0">
      <sharedItems containsBlank="1"/>
    </cacheField>
    <cacheField name="SAM Number of AYPs Used" numFmtId="0">
      <sharedItems containsString="0" containsBlank="1" containsNumber="1" containsInteger="1" minValue="0" maxValue="2"/>
    </cacheField>
    <cacheField name="SAM Gender Label" numFmtId="0">
      <sharedItems containsBlank="1"/>
    </cacheField>
    <cacheField name="SAM Ethnicity Label" numFmtId="0">
      <sharedItems containsBlank="1"/>
    </cacheField>
    <cacheField name="SAM ECON Label" numFmtId="0">
      <sharedItems containsBlank="1"/>
    </cacheField>
    <cacheField name="SAM Gifted Label" numFmtId="0">
      <sharedItems containsBlank="1"/>
    </cacheField>
    <cacheField name="SAM LEP Label" numFmtId="0">
      <sharedItems containsBlank="1"/>
    </cacheField>
    <cacheField name="SAM Migrant Label" numFmtId="0">
      <sharedItems containsBlank="1"/>
    </cacheField>
    <cacheField name="SAM SPED Label" numFmtId="0">
      <sharedItems containsBlank="1"/>
    </cacheField>
    <cacheField name="RI Final Test Admin Date in Export" numFmtId="14">
      <sharedItems containsDate="1" containsBlank="1" containsMixedTypes="1" minDate="2015-08-26T00:00:00" maxDate="2016-05-20T00:00:00"/>
    </cacheField>
    <cacheField name="RI Final Lexile in Export" numFmtId="0">
      <sharedItems containsBlank="1" containsMixedTypes="1" containsNumber="1" containsInteger="1" minValue="0" maxValue="1181"/>
    </cacheField>
    <cacheField name="RI Greatest Lexile Date in Export" numFmtId="14">
      <sharedItems containsDate="1" containsBlank="1" containsMixedTypes="1" minDate="1899-12-30T00:00:00" maxDate="2016-05-19T00:00:00"/>
    </cacheField>
    <cacheField name="RI Greatest Lexile Score in Export" numFmtId="0">
      <sharedItems containsBlank="1" containsMixedTypes="1" containsNumber="1" containsInteger="1" minValue="0" maxValue="1181"/>
    </cacheField>
    <cacheField name="RI Weeks Between Tests" numFmtId="0">
      <sharedItems containsBlank="1" containsMixedTypes="1" containsNumber="1" minValue="7.1428571428571432" maxValue="38"/>
    </cacheField>
    <cacheField name="RI Meets 8+ Weeks" numFmtId="0">
      <sharedItems containsString="0" containsBlank="1" containsNumber="1" containsInteger="1" minValue="0" maxValue="1"/>
    </cacheField>
    <cacheField name="RI Low End Growth Goal" numFmtId="0">
      <sharedItems containsBlank="1" containsMixedTypes="1" containsNumber="1" containsInteger="1" minValue="30" maxValue="245"/>
    </cacheField>
    <cacheField name="RI High End Growth Goal" numFmtId="0">
      <sharedItems containsBlank="1" containsMixedTypes="1" containsNumber="1" containsInteger="1" minValue="55" maxValue="360"/>
    </cacheField>
    <cacheField name="RI 2x Low End Growth Goal" numFmtId="0">
      <sharedItems containsBlank="1" containsMixedTypes="1" containsNumber="1" containsInteger="1" minValue="60" maxValue="490"/>
    </cacheField>
    <cacheField name="RI Initially Low and PI Was Recommended" numFmtId="0">
      <sharedItems containsBlank="1"/>
    </cacheField>
    <cacheField name="RI Greatest is Low and PI is Recommended" numFmtId="0">
      <sharedItems containsBlank="1"/>
    </cacheField>
    <cacheField name="RI 200L Range of Initial Lexile" numFmtId="0">
      <sharedItems containsBlank="1"/>
    </cacheField>
    <cacheField name="RI 200L Range of Current Lexile" numFmtId="0">
      <sharedItems containsBlank="1"/>
    </cacheField>
    <cacheField name="RI 200L Range of Greatest Lexile" numFmtId="0">
      <sharedItems containsBlank="1"/>
    </cacheField>
    <cacheField name="RI CCR Performance Level of Initial Lexile" numFmtId="0">
      <sharedItems containsBlank="1"/>
    </cacheField>
    <cacheField name="RI CCR Performance Level of Current Lexile" numFmtId="0">
      <sharedItems containsBlank="1"/>
    </cacheField>
    <cacheField name="RI CCR Performance Level of Greatest Lexile" numFmtId="0">
      <sharedItems containsBlank="1"/>
    </cacheField>
    <cacheField name="RI CCR Maintained Performance Level" numFmtId="0">
      <sharedItems containsBlank="1" containsMixedTypes="1" containsNumber="1" containsInteger="1" minValue="0" maxValue="1"/>
    </cacheField>
    <cacheField name="RI CCR Improved Performance Level" numFmtId="0">
      <sharedItems containsBlank="1" containsMixedTypes="1" containsNumber="1" containsInteger="1" minValue="0" maxValue="1"/>
    </cacheField>
    <cacheField name="RI CCR Perf Lvl Pattern" numFmtId="0">
      <sharedItems containsBlank="1"/>
    </cacheField>
    <cacheField name="RI NCEOG Equivalent Initial Lexile" numFmtId="0">
      <sharedItems containsBlank="1"/>
    </cacheField>
    <cacheField name="RI NCEOG Equivalent Current Lexile" numFmtId="0">
      <sharedItems containsBlank="1"/>
    </cacheField>
    <cacheField name="RI NCEOG Equivalent Greatest Lexile" numFmtId="0">
      <sharedItems containsBlank="1"/>
    </cacheField>
    <cacheField name="RI NCEOG Maintained Performance Level" numFmtId="0">
      <sharedItems containsBlank="1" containsMixedTypes="1" containsNumber="1" containsInteger="1" minValue="0" maxValue="1"/>
    </cacheField>
    <cacheField name="RI NCEOG Improved Performance Level" numFmtId="0">
      <sharedItems containsBlank="1" containsMixedTypes="1" containsNumber="1" containsInteger="1" minValue="0" maxValue="1"/>
    </cacheField>
    <cacheField name="RI NCEOG Perf Lvl Pattern" numFmtId="0">
      <sharedItems containsBlank="1"/>
    </cacheField>
    <cacheField name="RI Change in Lexile (8+ Wks)" numFmtId="0">
      <sharedItems containsBlank="1" containsMixedTypes="1" containsNumber="1" containsInteger="1" minValue="-394" maxValue="667"/>
    </cacheField>
    <cacheField name="RI Improved Lexile Score" numFmtId="0">
      <sharedItems containsBlank="1" containsMixedTypes="1" containsNumber="1" containsInteger="1" minValue="0" maxValue="1"/>
    </cacheField>
    <cacheField name="RI Met or Exceeded Growth Target (Low)" numFmtId="0">
      <sharedItems containsBlank="1" containsMixedTypes="1" containsNumber="1" containsInteger="1" minValue="0" maxValue="1"/>
    </cacheField>
    <cacheField name="RI Exceeded Growth Target x2" numFmtId="0">
      <sharedItems containsBlank="1" containsMixedTypes="1" containsNumber="1" containsInteger="1" minValue="0" maxValue="1"/>
    </cacheField>
    <cacheField name="RI Normal Growth Rate" numFmtId="0">
      <sharedItems containsBlank="1" containsMixedTypes="1" containsNumber="1" minValue="-3.5022222222222221" maxValue="5.4666666666666668"/>
    </cacheField>
    <cacheField name="RI Pre-Test Season" numFmtId="0">
      <sharedItems containsBlank="1"/>
    </cacheField>
    <cacheField name="RI Post-Test Season" numFmtId="0">
      <sharedItems containsBlank="1"/>
    </cacheField>
    <cacheField name="RI Span of Test Administration" numFmtId="0">
      <sharedItems containsBlank="1"/>
    </cacheField>
    <cacheField name="RI Recommended Placement from Recent Lexile" numFmtId="0">
      <sharedItems containsBlank="1"/>
    </cacheField>
    <cacheField name="RI RCA Short Test Cohort" numFmtId="0">
      <sharedItems containsBlank="1"/>
    </cacheField>
    <cacheField name="RI Decliner Students 100L" numFmtId="0">
      <sharedItems containsBlank="1" containsMixedTypes="1" containsNumber="1" containsInteger="1" minValue="0" maxValue="1" count="4">
        <n v="0"/>
        <s v="Null"/>
        <n v="1"/>
        <m/>
      </sharedItems>
    </cacheField>
    <cacheField name="RI R180 SuperStar" numFmtId="0">
      <sharedItems containsBlank="1" containsMixedTypes="1" containsNumber="1" containsInteger="1" minValue="0" maxValue="1"/>
    </cacheField>
    <cacheField name="RI Range of Scores" numFmtId="0">
      <sharedItems containsBlank="1" containsMixedTypes="1" containsNumber="1" containsInteger="1" minValue="0" maxValue="667"/>
    </cacheField>
    <cacheField name="PI Final Test Admin Date in Export" numFmtId="14">
      <sharedItems containsDate="1" containsBlank="1" containsMixedTypes="1" minDate="2015-08-20T00:00:00" maxDate="2016-05-20T00:00:00"/>
    </cacheField>
    <cacheField name="PI Final Test Form" numFmtId="0">
      <sharedItems containsBlank="1"/>
    </cacheField>
    <cacheField name="PI Final Decoding Status" numFmtId="0">
      <sharedItems containsBlank="1"/>
    </cacheField>
    <cacheField name="PI Final Accuracy Score" numFmtId="0">
      <sharedItems containsBlank="1" containsMixedTypes="1" containsNumber="1" containsInteger="1" minValue="14" maxValue="59"/>
    </cacheField>
    <cacheField name="PI Final Fluency Score" numFmtId="0">
      <sharedItems containsBlank="1" containsMixedTypes="1" containsNumber="1" containsInteger="1" minValue="1" maxValue="46"/>
    </cacheField>
    <cacheField name="PI Accuracy Only Setting" numFmtId="0">
      <sharedItems containsBlank="1" containsMixedTypes="1" containsNumber="1" containsInteger="1" minValue="0" maxValue="1"/>
    </cacheField>
    <cacheField name="PI Greatest Fluency Date" numFmtId="14">
      <sharedItems containsDate="1" containsBlank="1" containsMixedTypes="1" minDate="2015-08-20T00:00:00" maxDate="2016-05-20T00:00:00"/>
    </cacheField>
    <cacheField name="PI Greatest Fluency Form" numFmtId="0">
      <sharedItems containsBlank="1"/>
    </cacheField>
    <cacheField name="PI Greatest Fluency Decoding Status" numFmtId="0">
      <sharedItems containsBlank="1"/>
    </cacheField>
    <cacheField name="PI Greatest Fluency Accuracy Score" numFmtId="0">
      <sharedItems containsBlank="1" containsMixedTypes="1" containsNumber="1" containsInteger="1" minValue="14" maxValue="59"/>
    </cacheField>
    <cacheField name="PI Greatest Fluency Score" numFmtId="0">
      <sharedItems containsBlank="1" containsMixedTypes="1" containsNumber="1" containsInteger="1" minValue="1" maxValue="46"/>
    </cacheField>
    <cacheField name="PI Greatest Fluency Accuracy Setting" numFmtId="0">
      <sharedItems containsBlank="1" containsMixedTypes="1" containsNumber="1" containsInteger="1" minValue="0" maxValue="0"/>
    </cacheField>
    <cacheField name="PI Weeks Between Tests" numFmtId="0">
      <sharedItems containsBlank="1" containsMixedTypes="1" containsNumber="1" minValue="7.1428571428571432" maxValue="37.714285714285715"/>
    </cacheField>
    <cacheField name="PI Meets 8+ Weeks" numFmtId="0">
      <sharedItems containsString="0" containsBlank="1" containsNumber="1" containsInteger="1" minValue="0" maxValue="1"/>
    </cacheField>
    <cacheField name="PI Received with Low RI" numFmtId="0">
      <sharedItems containsString="0" containsBlank="1" containsNumber="1" containsInteger="1" minValue="0" maxValue="1"/>
    </cacheField>
    <cacheField name="PI Initial Accuracy Score" numFmtId="0">
      <sharedItems containsBlank="1" containsMixedTypes="1" containsNumber="1" containsInteger="1" minValue="14" maxValue="56"/>
    </cacheField>
    <cacheField name="PI Initial Acc Percentile" numFmtId="0">
      <sharedItems containsBlank="1" containsMixedTypes="1" containsNumber="1" containsInteger="1" minValue="0" maxValue="93"/>
    </cacheField>
    <cacheField name="PI Current Accuracy Score" numFmtId="0">
      <sharedItems containsBlank="1" containsMixedTypes="1" containsNumber="1" containsInteger="1" minValue="16" maxValue="59"/>
    </cacheField>
    <cacheField name="PI Current Acc Percentile" numFmtId="0">
      <sharedItems containsBlank="1" containsMixedTypes="1" containsNumber="1" containsInteger="1" minValue="0" maxValue="94"/>
    </cacheField>
    <cacheField name="PI Change in Accuracy" numFmtId="0">
      <sharedItems containsBlank="1" containsMixedTypes="1" containsNumber="1" containsInteger="1" minValue="-8" maxValue="19"/>
    </cacheField>
    <cacheField name="PI Growth Goal 1: Accuracy Gain" numFmtId="0">
      <sharedItems containsBlank="1" containsMixedTypes="1" containsNumber="1" containsInteger="1" minValue="0" maxValue="1"/>
    </cacheField>
    <cacheField name="PI Initial Fluency Score" numFmtId="0">
      <sharedItems containsBlank="1" containsMixedTypes="1" containsNumber="1" containsInteger="1" minValue="0" maxValue="46"/>
    </cacheField>
    <cacheField name="PI Initial Flu Percentile" numFmtId="0">
      <sharedItems containsBlank="1" containsMixedTypes="1" containsNumber="1" containsInteger="1" minValue="0" maxValue="98"/>
    </cacheField>
    <cacheField name="PI Current Fluency Score" numFmtId="0">
      <sharedItems containsBlank="1" containsMixedTypes="1" containsNumber="1" containsInteger="1" minValue="1" maxValue="38"/>
    </cacheField>
    <cacheField name="PI Current Flu Percentile" numFmtId="0">
      <sharedItems containsBlank="1" containsMixedTypes="1" containsNumber="1" containsInteger="1" minValue="0" maxValue="97"/>
    </cacheField>
    <cacheField name="PI Change in Fluency" numFmtId="0">
      <sharedItems containsBlank="1" containsMixedTypes="1" containsNumber="1" containsInteger="1" minValue="-10" maxValue="24"/>
    </cacheField>
    <cacheField name="PI Growth Goal 2: 4+ Fluency Gain" numFmtId="0">
      <sharedItems containsBlank="1" containsMixedTypes="1" containsNumber="1" containsInteger="1" minValue="0" maxValue="1"/>
    </cacheField>
    <cacheField name="PI Growth Goal 3: Reached Advancing Decoder" numFmtId="0">
      <sharedItems containsBlank="1" containsMixedTypes="1" containsNumber="1" containsInteger="1" minValue="0" maxValue="1"/>
    </cacheField>
    <cacheField name="PI Administration Window" numFmtId="0">
      <sharedItems containsBlank="1"/>
    </cacheField>
    <cacheField name="R180 Any Enrolled" numFmtId="0">
      <sharedItems containsString="0" containsBlank="1" containsNumber="1" containsInteger="1" minValue="0" maxValue="1"/>
    </cacheField>
    <cacheField name="S44 Any Enrolled" numFmtId="0">
      <sharedItems containsString="0" containsBlank="1" containsNumber="1" containsInteger="1" minValue="0" maxValue="1"/>
    </cacheField>
    <cacheField name="System 44 Usage Cohort" numFmtId="0">
      <sharedItems containsBlank="1"/>
    </cacheField>
    <cacheField name="System 44 Initial Placement Cohort" numFmtId="0">
      <sharedItems containsBlank="1"/>
    </cacheField>
    <cacheField name="System 44 Current Content Cohort" numFmtId="0">
      <sharedItems containsBlank="1"/>
    </cacheField>
    <cacheField name="System 44 Activity Cohort" numFmtId="0">
      <sharedItems containsBlank="1"/>
    </cacheField>
    <cacheField name="System 44 Exit Ready" numFmtId="0">
      <sharedItems containsBlank="1" containsMixedTypes="1" containsNumber="1" containsInteger="1" minValue="0" maxValue="1"/>
    </cacheField>
    <cacheField name="R180 Rotation: Used READ 180" numFmtId="0">
      <sharedItems containsString="0" containsBlank="1" containsNumber="1" containsInteger="1" minValue="0" maxValue="1"/>
    </cacheField>
    <cacheField name="R180 Rotation: Used RC!" numFmtId="0">
      <sharedItems containsString="0" containsBlank="1" containsNumber="1" containsInteger="1" minValue="0" maxValue="1"/>
    </cacheField>
    <cacheField name="R180 Rotation: Used rSkills" numFmtId="0">
      <sharedItems containsString="0" containsBlank="1" containsNumber="1" containsInteger="1" minValue="0" maxValue="1"/>
    </cacheField>
    <cacheField name="rSkills Total Tests" numFmtId="0">
      <sharedItems containsString="0" containsBlank="1" containsNumber="1" containsInteger="1" minValue="0" maxValue="3"/>
    </cacheField>
    <cacheField name="rSkills Score Avg." numFmtId="0">
      <sharedItems containsString="0" containsBlank="1" containsNumber="1" minValue="0" maxValue="0.97"/>
    </cacheField>
    <cacheField name="Rotation: Cohort" numFmtId="0">
      <sharedItems containsBlank="1"/>
    </cacheField>
    <cacheField name="READ 180 Usage Cohort" numFmtId="0">
      <sharedItems containsBlank="1"/>
    </cacheField>
    <cacheField name="READ 180 Segment Cohort" numFmtId="0">
      <sharedItems containsBlank="1"/>
    </cacheField>
    <cacheField name="READ 180 Level Placement" numFmtId="0">
      <sharedItems containsBlank="1"/>
    </cacheField>
    <cacheField name="Expert 21 xSkills Tests In Expor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39">
  <r>
    <s v="k6mv61i4osvej0d7t8tsljtd_o3rbv20"/>
    <s v="S65907"/>
    <s v="Ciara"/>
    <s v="Adams"/>
    <n v="6"/>
    <s v="Autauga County"/>
    <s v="Marbury Middle School"/>
    <s v="Read 180 MMS 6th"/>
    <n v="510"/>
    <d v="2016-05-09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MMS 6th"/>
    <n v="2"/>
    <s v="r180ng_B"/>
    <n v="19"/>
    <n v="93"/>
    <n v="2345"/>
    <n v="629"/>
    <n v="355"/>
    <n v="997"/>
    <n v="129"/>
    <n v="62"/>
    <n v="23.9833"/>
    <n v="6.6875"/>
    <n v="3.875"/>
    <n v="141.95845"/>
    <n v="50953"/>
    <n v="81.318681318000003"/>
    <n v="83.962264149999996"/>
    <n v="962"/>
    <n v="1071"/>
    <n v="35"/>
    <n v="96"/>
    <n v="4"/>
    <n v="4"/>
    <n v="235"/>
    <n v="2"/>
    <s v="1_2"/>
    <s v="Next Generation"/>
    <s v="Read 180 MMS 6th"/>
    <d v="2015-09-11T00:00:00"/>
    <d v="2015-12-04T00:00:00"/>
    <s v="Level IV"/>
    <n v="510"/>
    <d v="2015-12-04T00:00:00"/>
    <n v="7"/>
    <n v="3"/>
    <n v="44"/>
    <n v="35"/>
    <n v="575"/>
    <n v="626"/>
    <n v="24"/>
    <n v="13"/>
    <n v="29"/>
    <n v="84"/>
    <n v="93"/>
    <n v="93"/>
    <n v="97"/>
    <n v="93"/>
    <n v="63362"/>
    <n v="3.3"/>
    <n v="7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38"/>
    <n v="38"/>
    <n v="2270"/>
    <n v="0"/>
    <n v="0"/>
    <n v="0"/>
    <n v="0"/>
    <n v="37"/>
    <n v="61"/>
    <n v="0"/>
    <n v="1"/>
    <d v="2015-11-19T00:00:00"/>
    <n v="37"/>
    <n v="61"/>
    <n v="17"/>
    <n v="30"/>
    <n v="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MMS 6th"/>
    <d v="2015-08-27T00:00:00"/>
    <d v="2015-12-10T00:00:00"/>
    <n v="2"/>
    <d v="2015-08-27T00:00:00"/>
    <s v="Form 1"/>
    <s v="Developing"/>
    <n v="37"/>
    <n v="18"/>
    <n v="0"/>
    <d v="2015-12-10T00:00:00"/>
    <s v="Form 2"/>
    <s v="Developing"/>
    <n v="46"/>
    <n v="17"/>
    <n v="0"/>
    <m/>
    <m/>
    <m/>
    <m/>
    <m/>
    <m/>
    <m/>
    <m/>
    <m/>
    <m/>
    <m/>
    <m/>
    <m/>
    <m/>
    <m/>
    <m/>
    <m/>
    <m/>
    <m/>
    <m/>
    <m/>
    <m/>
    <m/>
    <m/>
    <s v="Read 180 MMS 6th"/>
    <n v="23"/>
    <n v="21"/>
    <n v="51"/>
    <n v="60309"/>
    <d v="2016-05-09T00:00:00"/>
    <n v="510"/>
    <d v="2015-08-28T00:00:00"/>
    <n v="199"/>
    <n v="12"/>
    <d v="2015-12-10T00:00:00"/>
    <n v="355"/>
    <n v="12"/>
    <d v="2016-05-09T00:00:00"/>
    <n v="510"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0.7265625"/>
    <s v="READ 180 User"/>
    <s v="Usage"/>
    <x v="0"/>
    <n v="1"/>
    <n v="1"/>
    <n v="1"/>
    <x v="0"/>
    <n v="36.428571428571431"/>
    <s v="Not Used"/>
    <n v="0"/>
    <s v="Not Available"/>
    <s v="Not Available"/>
    <s v="4 Not Indicated"/>
    <s v="4 Not Indicated"/>
    <s v="4 Not Indicated"/>
    <s v="4 Not Indicated"/>
    <s v="4 Not Indicated"/>
    <d v="2016-05-09T00:00:00"/>
    <n v="510"/>
    <d v="2016-05-09T00:00:00"/>
    <n v="510"/>
    <n v="36.428571428571431"/>
    <n v="1"/>
    <n v="205"/>
    <n v="315"/>
    <n v="410"/>
    <s v="PI is Recommended"/>
    <s v="PI is Recommended"/>
    <s v="BR to 199L"/>
    <s v="400L to 599L"/>
    <s v="400L to 5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311"/>
    <n v="1"/>
    <n v="1"/>
    <n v="0"/>
    <n v="1.1961538461538461"/>
    <s v="Fall Administration"/>
    <s v="Spring Administration"/>
    <s v="Fall to Spring-Full Year RI"/>
    <s v="Tier 3"/>
    <s v="Average Reading Invt. Under 15 Minutes Long"/>
    <x v="0"/>
    <n v="1"/>
    <n v="311"/>
    <d v="2015-12-10T00:00:00"/>
    <s v="Form 2"/>
    <s v="Developing"/>
    <n v="46"/>
    <n v="17"/>
    <n v="0"/>
    <d v="2015-08-27T00:00:00"/>
    <s v="Form 1"/>
    <s v="Developing"/>
    <n v="37"/>
    <n v="18"/>
    <n v="0"/>
    <n v="15"/>
    <n v="1"/>
    <n v="1"/>
    <n v="37"/>
    <n v="5"/>
    <n v="46"/>
    <n v="19"/>
    <n v="9"/>
    <n v="1"/>
    <n v="18"/>
    <n v="21"/>
    <n v="17"/>
    <n v="17"/>
    <n v="-1"/>
    <n v="0"/>
    <n v="0"/>
    <s v="Fall to Winter PI Administration"/>
    <n v="1"/>
    <n v="0"/>
    <s v="Null"/>
    <s v="Null"/>
    <s v="Null"/>
    <s v="Null"/>
    <s v="Null"/>
    <n v="1"/>
    <n v="1"/>
    <n v="1"/>
    <n v="1"/>
    <n v="0.61"/>
    <s v="Used All 3"/>
    <s v="80 to 99 Sessions"/>
    <s v="13 or More Segments"/>
    <s v="Level is Above Lexile Score"/>
    <s v="Null"/>
  </r>
  <r>
    <s v="vdoguee8o9bl655nvd3d2lf6_o3rbv20"/>
    <s v="S1030"/>
    <s v="Alyssa"/>
    <s v="Adkins"/>
    <n v="4"/>
    <s v="Autauga County"/>
    <s v="Daniel Pratt Elementary School"/>
    <s v="System 44 DPES 4th"/>
    <n v="398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DPES 4th"/>
    <d v="2015-09-22T00:00:00"/>
    <d v="2016-04-26T00:00:00"/>
    <s v="Level I"/>
    <n v="398"/>
    <d v="2016-04-26T00:00:00"/>
    <n v="4"/>
    <n v="2"/>
    <n v="25"/>
    <n v="59"/>
    <n v="826"/>
    <n v="878"/>
    <n v="0"/>
    <n v="18"/>
    <n v="33"/>
    <n v="85"/>
    <n v="94"/>
    <n v="98"/>
    <n v="92"/>
    <n v="83"/>
    <n v="5177"/>
    <n v="2.5651999999999999"/>
    <n v="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DPES 4th"/>
    <d v="2015-08-28T00:00:00"/>
    <d v="2016-05-10T00:00:00"/>
    <n v="3"/>
    <d v="2015-08-28T00:00:00"/>
    <s v="Form 1"/>
    <s v="Beginning"/>
    <n v="34"/>
    <n v="4"/>
    <n v="0"/>
    <d v="2015-12-02T00:00:00"/>
    <s v="Form 2"/>
    <s v="Beginning"/>
    <n v="31"/>
    <n v="5"/>
    <n v="0"/>
    <d v="2016-05-10T00:00:00"/>
    <s v="Form 3"/>
    <s v="Developing"/>
    <n v="39"/>
    <n v="14"/>
    <n v="0"/>
    <m/>
    <m/>
    <m/>
    <m/>
    <m/>
    <m/>
    <m/>
    <m/>
    <m/>
    <m/>
    <m/>
    <m/>
    <m/>
    <m/>
    <m/>
    <m/>
    <m/>
    <m/>
    <s v="System 44 DPES 4th"/>
    <n v="9"/>
    <n v="7"/>
    <n v="7"/>
    <n v="2936"/>
    <d v="2016-05-10T00:00:00"/>
    <n v="398"/>
    <d v="2015-08-27T00:00:00"/>
    <n v="154"/>
    <n v="4"/>
    <d v="2015-12-02T00:00:00"/>
    <n v="0"/>
    <n v="3"/>
    <d v="2016-05-10T00:00:00"/>
    <n v="398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.571428571428569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398"/>
    <d v="2016-05-10T00:00:00"/>
    <n v="398"/>
    <n v="36.714285714285715"/>
    <n v="1"/>
    <n v="245"/>
    <n v="345"/>
    <n v="490"/>
    <s v="PI is Recommended"/>
    <s v="PI is Recommended"/>
    <s v="BR to 199L"/>
    <s v="200L to 399L"/>
    <s v="200L to 3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244"/>
    <n v="1"/>
    <n v="0"/>
    <n v="0"/>
    <n v="0.82711864406779656"/>
    <s v="Fall Administration"/>
    <s v="Winter Administration"/>
    <s v="Fall to Winter RI"/>
    <s v="Tier 3"/>
    <s v="Average Reading Invt. Under 15 Minutes Long"/>
    <x v="0"/>
    <s v="Null"/>
    <n v="398"/>
    <d v="2016-05-10T00:00:00"/>
    <s v="Form 3"/>
    <s v="Developing"/>
    <n v="39"/>
    <n v="14"/>
    <n v="0"/>
    <d v="2016-05-10T00:00:00"/>
    <s v="Form 3"/>
    <s v="Developing"/>
    <n v="39"/>
    <n v="14"/>
    <n v="0"/>
    <n v="36.571428571428569"/>
    <n v="1"/>
    <n v="1"/>
    <n v="34"/>
    <n v="6"/>
    <n v="39"/>
    <n v="8"/>
    <n v="5"/>
    <n v="1"/>
    <n v="4"/>
    <n v="5"/>
    <n v="14"/>
    <n v="33"/>
    <n v="10"/>
    <n v="1"/>
    <n v="0"/>
    <s v="Fall to Spring PI Administration"/>
    <n v="0"/>
    <n v="1"/>
    <s v="40 to 59 Sessions"/>
    <s v="Series 1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hpgjq50srneag9klhia7jkcp_o3rbv20"/>
    <s v="S62966"/>
    <s v="Jacolby"/>
    <s v="Albright"/>
    <n v="5"/>
    <s v="Autauga County"/>
    <s v="Autaugaville School"/>
    <s v="Read 180 AS 5th"/>
    <n v="117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AS 5th"/>
    <n v="2"/>
    <s v="r180ng_B"/>
    <n v="22"/>
    <n v="112"/>
    <n v="1919"/>
    <n v="425"/>
    <n v="294"/>
    <n v="834"/>
    <n v="139"/>
    <n v="52"/>
    <n v="16.574999999999999"/>
    <n v="5.5651999999999999"/>
    <n v="3.2"/>
    <n v="77.633200000000002"/>
    <n v="26093"/>
    <n v="78.971962615999999"/>
    <n v="83.2"/>
    <n v="757"/>
    <n v="820"/>
    <n v="55"/>
    <n v="86"/>
    <n v="4"/>
    <n v="3"/>
    <n v="227"/>
    <n v="2"/>
    <s v="1_2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66"/>
    <n v="22"/>
    <n v="3979"/>
    <n v="0"/>
    <n v="0"/>
    <n v="29"/>
    <n v="53"/>
    <n v="37"/>
    <n v="60"/>
    <n v="1"/>
    <n v="2"/>
    <d v="2016-01-21T00:00:00"/>
    <n v="31"/>
    <n v="55"/>
    <n v="20"/>
    <n v="38"/>
    <n v="38"/>
    <d v="2016-01-19T00:00:00"/>
    <n v="29"/>
    <n v="53"/>
    <n v="25"/>
    <n v="25"/>
    <n v="38"/>
    <d v="2015-11-04T00:00:00"/>
    <n v="43"/>
    <n v="66"/>
    <n v="50"/>
    <n v="40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d v="2015-08-27T00:00:00"/>
    <d v="2016-05-11T00:00:00"/>
    <n v="3"/>
    <d v="2015-08-27T00:00:00"/>
    <s v="Form 1"/>
    <s v="Advancing"/>
    <n v="37"/>
    <n v="25"/>
    <n v="0"/>
    <d v="2015-12-14T00:00:00"/>
    <s v="Form 2"/>
    <s v="Advancing"/>
    <n v="35"/>
    <n v="25"/>
    <n v="0"/>
    <d v="2016-05-11T00:00:00"/>
    <s v="Form 3"/>
    <s v="Developing"/>
    <n v="36"/>
    <n v="16"/>
    <n v="0"/>
    <m/>
    <m/>
    <m/>
    <m/>
    <m/>
    <m/>
    <m/>
    <m/>
    <m/>
    <m/>
    <m/>
    <m/>
    <m/>
    <m/>
    <m/>
    <m/>
    <m/>
    <m/>
    <s v="Read 180 AS 5th"/>
    <n v="17"/>
    <n v="4"/>
    <n v="11"/>
    <n v="6725"/>
    <d v="2016-05-11T00:00:00"/>
    <n v="117"/>
    <d v="2015-08-27T00:00:00"/>
    <n v="0"/>
    <n v="5"/>
    <d v="2015-12-14T00:00:00"/>
    <n v="94"/>
    <n v="10"/>
    <d v="2016-05-11T00:00:00"/>
    <n v="117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6.857142857142854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117"/>
    <d v="2016-05-11T00:00:00"/>
    <n v="117"/>
    <n v="36.857142857142854"/>
    <n v="1"/>
    <n v="235"/>
    <n v="335"/>
    <n v="47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117"/>
    <n v="1"/>
    <n v="0"/>
    <n v="0"/>
    <n v="0.41052631578947368"/>
    <s v="Fall Administration"/>
    <s v="Spring Administration"/>
    <s v="Fall to Spring-Full Year RI"/>
    <s v="Tier 2"/>
    <s v="Average Reading Invt. Under 15 Minutes Long"/>
    <x v="0"/>
    <n v="0"/>
    <n v="117"/>
    <d v="2016-05-11T00:00:00"/>
    <s v="Form 3"/>
    <s v="Developing"/>
    <n v="36"/>
    <n v="16"/>
    <n v="0"/>
    <d v="2015-12-14T00:00:00"/>
    <s v="Form 2"/>
    <s v="Advancing"/>
    <n v="35"/>
    <n v="25"/>
    <n v="0"/>
    <n v="36.857142857142854"/>
    <n v="1"/>
    <n v="1"/>
    <n v="37"/>
    <n v="8"/>
    <n v="36"/>
    <n v="4"/>
    <n v="-1"/>
    <n v="0"/>
    <n v="25"/>
    <n v="62"/>
    <n v="16"/>
    <n v="24"/>
    <n v="-9"/>
    <n v="0"/>
    <n v="1"/>
    <s v="Fall to Spring PI Administration"/>
    <n v="1"/>
    <n v="0"/>
    <s v="Null"/>
    <s v="Null"/>
    <s v="Null"/>
    <s v="Null"/>
    <s v="Null"/>
    <n v="1"/>
    <n v="1"/>
    <n v="1"/>
    <n v="3"/>
    <n v="0.57666666666666666"/>
    <s v="Used All 3"/>
    <s v="100 or More Sessions"/>
    <s v="13 or More Segments"/>
    <s v="Level is Above Lexile Score"/>
    <s v="Null"/>
  </r>
  <r>
    <s v="7rups6p7mibcgpqhc1qt66rj_o3rbv20"/>
    <s v="S93503"/>
    <s v="Ashley"/>
    <s v="Alexander"/>
    <n v="5"/>
    <s v="Autauga County"/>
    <s v="Billingsley School"/>
    <s v="Read 180 BS 5th"/>
    <n v="472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BS 5th"/>
    <n v="2"/>
    <s v="r180ng_B"/>
    <n v="13"/>
    <n v="82"/>
    <n v="1644"/>
    <n v="416"/>
    <n v="353"/>
    <n v="643"/>
    <n v="115"/>
    <n v="35"/>
    <n v="21.350100000000001"/>
    <n v="8"/>
    <n v="2.6452"/>
    <n v="171.03370000000001"/>
    <n v="27106"/>
    <n v="75.257731957999994"/>
    <n v="78.947368420999993"/>
    <n v="651"/>
    <n v="440"/>
    <n v="56"/>
    <n v="84"/>
    <n v="4"/>
    <n v="0"/>
    <n v="117"/>
    <n v="0"/>
    <s v="1_2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112"/>
    <n v="37"/>
    <n v="6722"/>
    <n v="0"/>
    <n v="0"/>
    <n v="0"/>
    <n v="0"/>
    <n v="59"/>
    <n v="76"/>
    <n v="0"/>
    <n v="3"/>
    <d v="2016-03-07T00:00:00"/>
    <n v="82"/>
    <n v="91"/>
    <n v="67"/>
    <n v="88"/>
    <n v="100"/>
    <d v="2015-12-14T00:00:00"/>
    <n v="62"/>
    <n v="78"/>
    <n v="40"/>
    <n v="63"/>
    <n v="88"/>
    <d v="2015-10-28T00:00:00"/>
    <n v="33"/>
    <n v="58"/>
    <n v="8"/>
    <n v="30"/>
    <n v="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5th"/>
    <n v="12"/>
    <n v="1"/>
    <n v="4"/>
    <n v="1761"/>
    <d v="2016-05-10T00:00:00"/>
    <n v="472"/>
    <d v="2015-08-25T00:00:00"/>
    <n v="550"/>
    <n v="24"/>
    <d v="2015-12-08T00:00:00"/>
    <n v="501"/>
    <n v="24"/>
    <d v="2016-05-10T00:00:00"/>
    <n v="472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7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472"/>
    <d v="2015-08-25T00:00:00"/>
    <n v="550"/>
    <n v="37"/>
    <n v="1"/>
    <n v="105"/>
    <n v="155"/>
    <n v="210"/>
    <s v="No PI Needed"/>
    <s v="No PI Needed"/>
    <s v="400L to 599L"/>
    <s v="400L to 599L"/>
    <s v="400L to 5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-78"/>
    <n v="0"/>
    <n v="0"/>
    <n v="0"/>
    <n v="-0.6"/>
    <s v="Fall Administration"/>
    <s v="Spring Administration"/>
    <s v="Fall to Spring-Full Year RI"/>
    <s v="Tier 2"/>
    <s v="Average Reading Invt. at Least 15 Minutes Long"/>
    <x v="0"/>
    <n v="0"/>
    <n v="78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1"/>
    <n v="0"/>
    <s v="Null"/>
    <s v="Null"/>
    <s v="Null"/>
    <s v="Null"/>
    <s v="Null"/>
    <n v="1"/>
    <n v="1"/>
    <n v="1"/>
    <n v="3"/>
    <n v="0.76"/>
    <s v="Used All 3"/>
    <s v="80 to 99 Sessions"/>
    <s v="13 or More Segments"/>
    <s v="Level Matches Lexile Score"/>
    <s v="Null"/>
  </r>
  <r>
    <s v="eo45nuvu8pq3j3fakkbb13l3_o3rbv20"/>
    <s v="S97645"/>
    <s v="Carlton"/>
    <s v="Andrews"/>
    <n v="3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rf3ooogsgv18ua8h314djtqp_o3rbv20"/>
    <s v="S95945"/>
    <s v="Jayceoun"/>
    <s v="Andrews"/>
    <n v="3"/>
    <s v="Autauga County"/>
    <s v="Prattville Elementary School"/>
    <s v="System 44 PES 3rd  1245"/>
    <n v="352"/>
    <d v="2016-04-14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3rd  1245"/>
    <d v="2016-04-14T00:00:00"/>
    <d v="2016-04-14T00:00:00"/>
    <n v="1"/>
    <d v="2016-04-14T00:00:00"/>
    <s v="Form 1"/>
    <s v="Developing"/>
    <n v="48"/>
    <n v="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3rd  1245"/>
    <n v="0"/>
    <n v="0"/>
    <n v="0"/>
    <n v="0"/>
    <d v="2016-04-14T00:00:00"/>
    <n v="352"/>
    <d v="2016-04-14T00:00:00"/>
    <n v="352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RI Screening Only"/>
    <n v="0"/>
    <s v="RI User"/>
    <s v="Usage"/>
    <x v="3"/>
    <n v="1"/>
    <n v="1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d v="2016-04-14T00:00:00"/>
    <n v="352"/>
    <d v="2016-04-14T00:00:00"/>
    <n v="352"/>
    <s v="Lone RI Test"/>
    <n v="0"/>
    <n v="150"/>
    <n v="200"/>
    <n v="300"/>
    <s v="PI is Recommended"/>
    <s v="PI is Recommended"/>
    <s v="200L to 399L"/>
    <s v="200L to 399L"/>
    <s v="200L to 399L"/>
    <s v="2 Basic"/>
    <s v="2 Basic"/>
    <s v="2 Basic"/>
    <s v="Null"/>
    <s v="Null"/>
    <s v="No RI for Comparison"/>
    <s v="1 Limited"/>
    <s v="1 Limited"/>
    <s v="1 Limited"/>
    <s v="Null"/>
    <s v="Null"/>
    <s v="No RI for Comparison"/>
    <s v="Null"/>
    <s v="Null"/>
    <s v="Null"/>
    <s v="Null"/>
    <s v="Null"/>
    <s v="Spring Administration"/>
    <s v="Null"/>
    <s v="Spring Administration RI"/>
    <s v="Tier 3"/>
    <s v="Average Reading Invt. Under 15 Minutes Long"/>
    <x v="1"/>
    <s v="Null"/>
    <n v="0"/>
    <d v="2016-04-14T00:00:00"/>
    <s v="Form 1"/>
    <s v="Developing"/>
    <n v="48"/>
    <n v="14"/>
    <n v="0"/>
    <d v="2016-04-14T00:00:00"/>
    <s v="Form 1"/>
    <s v="Developing"/>
    <n v="48"/>
    <n v="14"/>
    <n v="0"/>
    <s v="Lone PI Test"/>
    <n v="0"/>
    <n v="1"/>
    <n v="48"/>
    <n v="72"/>
    <s v="Null"/>
    <s v="Null"/>
    <s v="Null"/>
    <s v="Null"/>
    <n v="14"/>
    <n v="71"/>
    <s v="Null"/>
    <n v="56"/>
    <s v="Null"/>
    <s v="Null"/>
    <n v="0"/>
    <s v="Spring PI Administration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887ou9a4lo40t5r5ls6sdrjs_o3rbv20"/>
    <s v="S2451"/>
    <s v="Debra"/>
    <s v="Armstrong"/>
    <n v="5"/>
    <s v="Autauga County"/>
    <s v="Prattville Intermediate School"/>
    <s v="System 44 PIS 5th class 2"/>
    <n v="98"/>
    <d v="2015-08-31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IS 5th class 2"/>
    <d v="2015-08-31T00:00:00"/>
    <d v="2015-08-31T00:00:00"/>
    <n v="1"/>
    <d v="2015-08-31T00:00:00"/>
    <s v="Form 1"/>
    <s v="Beginning"/>
    <n v="14"/>
    <n v="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IS 5th class 2"/>
    <n v="0"/>
    <n v="0"/>
    <n v="0"/>
    <n v="0"/>
    <d v="2015-08-31T00:00:00"/>
    <n v="98"/>
    <d v="2015-08-31T00:00:00"/>
    <n v="98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RI Screening Only"/>
    <n v="0"/>
    <s v="RI User"/>
    <s v="Usage"/>
    <x v="3"/>
    <n v="1"/>
    <n v="1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d v="2015-08-31T00:00:00"/>
    <n v="98"/>
    <d v="2015-08-31T00:00:00"/>
    <n v="98"/>
    <s v="Lone RI Test"/>
    <n v="0"/>
    <n v="235"/>
    <n v="335"/>
    <n v="470"/>
    <s v="PI is Recommended"/>
    <s v="PI is Recommended"/>
    <s v="BR to 199L"/>
    <s v="BR to 199L"/>
    <s v="BR to 199L"/>
    <s v="1 Below Basic"/>
    <s v="1 Below Basic"/>
    <s v="1 Below Basic"/>
    <s v="Null"/>
    <s v="Null"/>
    <s v="No RI for Comparison"/>
    <s v="1 Limited"/>
    <s v="1 Limited"/>
    <s v="1 Limited"/>
    <s v="Null"/>
    <s v="Null"/>
    <s v="No RI for Comparison"/>
    <s v="Null"/>
    <s v="Null"/>
    <s v="Null"/>
    <s v="Null"/>
    <s v="Null"/>
    <s v="Fall Administration"/>
    <s v="Null"/>
    <s v="Fall Administration RI"/>
    <s v="Tier 3"/>
    <s v="Average Reading Invt. Under 15 Minutes Long"/>
    <x v="1"/>
    <s v="Null"/>
    <n v="0"/>
    <d v="2015-08-31T00:00:00"/>
    <s v="Form 1"/>
    <s v="Beginning"/>
    <n v="14"/>
    <n v="4"/>
    <n v="0"/>
    <d v="2015-08-31T00:00:00"/>
    <s v="Form 1"/>
    <s v="Beginning"/>
    <n v="14"/>
    <n v="4"/>
    <n v="0"/>
    <s v="Lone PI Test"/>
    <n v="0"/>
    <n v="1"/>
    <n v="14"/>
    <n v="0"/>
    <s v="Null"/>
    <s v="Null"/>
    <s v="Null"/>
    <s v="Null"/>
    <n v="4"/>
    <n v="4"/>
    <s v="Null"/>
    <n v="1"/>
    <s v="Null"/>
    <s v="Null"/>
    <n v="0"/>
    <s v="Fall PI Administration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laid9o85iff7i6d9ja20at61_o3rbv20"/>
    <s v="S101087"/>
    <s v="JaQuavius"/>
    <s v="Baker"/>
    <n v="1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1ghl8v5766pnf177gj57kigf_o3rbv20"/>
    <s v="S70576"/>
    <s v="Whitney"/>
    <s v="Banks"/>
    <n v="1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p9t377211e7b8h6ppqin1o76_o3rbv20"/>
    <s v="S66634"/>
    <s v="Dentria"/>
    <s v="Beason"/>
    <n v="8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j10mkcm44lbutjtnalr1gtac_o3rbv20"/>
    <s v="S93601"/>
    <s v="Mattieyon"/>
    <s v="Bell"/>
    <n v="5"/>
    <s v="Autauga County"/>
    <s v="Prattville Intermediate School"/>
    <s v="System 44 PIS 5th class 2"/>
    <n v="706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IS 5th class 2"/>
    <d v="2016-05-11T00:00:00"/>
    <d v="2016-05-11T00:00:00"/>
    <n v="1"/>
    <d v="2016-05-11T00:00:00"/>
    <s v="Form 1"/>
    <s v="Advancing"/>
    <n v="50"/>
    <n v="3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IS 5th class 2"/>
    <n v="0"/>
    <n v="0"/>
    <n v="0"/>
    <n v="0"/>
    <d v="2016-05-11T00:00:00"/>
    <n v="706"/>
    <d v="2016-05-11T00:00:00"/>
    <n v="706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RI Screening Only"/>
    <n v="0"/>
    <s v="RI User"/>
    <s v="Usage"/>
    <x v="3"/>
    <n v="1"/>
    <n v="1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706"/>
    <d v="2016-05-11T00:00:00"/>
    <n v="706"/>
    <s v="Lone RI Test"/>
    <n v="0"/>
    <n v="65"/>
    <n v="110"/>
    <n v="130"/>
    <s v="No PI Needed"/>
    <s v="No PI Needed"/>
    <s v="600L to 799L"/>
    <s v="600L to 799L"/>
    <s v="600L to 799L"/>
    <s v="2 Basic"/>
    <s v="2 Basic"/>
    <s v="2 Basic"/>
    <s v="Null"/>
    <s v="Null"/>
    <s v="No RI for Comparison"/>
    <s v="1 Limited"/>
    <s v="1 Limited"/>
    <s v="1 Limited"/>
    <s v="Null"/>
    <s v="Null"/>
    <s v="No RI for Comparison"/>
    <s v="Null"/>
    <s v="Null"/>
    <s v="Null"/>
    <s v="Null"/>
    <s v="Null"/>
    <s v="Spring Administration"/>
    <s v="Null"/>
    <s v="Spring Administration RI"/>
    <s v="Tier 2"/>
    <s v="Average Reading Invt. at Least 15 Minutes Long"/>
    <x v="1"/>
    <s v="Null"/>
    <n v="0"/>
    <d v="2016-05-11T00:00:00"/>
    <s v="Form 1"/>
    <s v="Advancing"/>
    <n v="50"/>
    <n v="35"/>
    <n v="0"/>
    <d v="2016-05-11T00:00:00"/>
    <s v="Form 1"/>
    <s v="Advancing"/>
    <n v="50"/>
    <n v="35"/>
    <n v="0"/>
    <s v="Lone PI Test"/>
    <n v="0"/>
    <n v="0"/>
    <n v="50"/>
    <n v="64"/>
    <s v="Null"/>
    <s v="Null"/>
    <s v="Null"/>
    <s v="Null"/>
    <n v="35"/>
    <n v="93"/>
    <s v="Null"/>
    <n v="85"/>
    <s v="Null"/>
    <s v="Null"/>
    <n v="1"/>
    <s v="Spring PI Administration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lg4inpvl2utch3mrceh268jb_o3rbv20"/>
    <s v="S98361"/>
    <s v="Ayanna"/>
    <s v="Belser"/>
    <n v="6"/>
    <s v="Autauga County"/>
    <s v="Billingsley School"/>
    <s v="Read 180 BS 6th"/>
    <n v="528"/>
    <d v="2016-05-12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BS 6th"/>
    <n v="3"/>
    <s v="r180ng_B"/>
    <n v="8"/>
    <n v="45"/>
    <n v="837"/>
    <n v="294"/>
    <n v="120"/>
    <n v="207"/>
    <n v="76"/>
    <n v="21"/>
    <n v="17.7"/>
    <n v="5.6666999999999996"/>
    <n v="2.8125"/>
    <n v="85.0501"/>
    <n v="29590"/>
    <n v="82.022471909999993"/>
    <n v="91.304347825999997"/>
    <n v="576"/>
    <n v="589"/>
    <n v="22"/>
    <n v="99"/>
    <n v="7"/>
    <n v="0"/>
    <n v="139"/>
    <n v="0"/>
    <s v="3_4"/>
    <s v="Next Generation"/>
    <s v="Read 180 BS 6th"/>
    <d v="2015-09-16T00:00:00"/>
    <d v="2016-01-25T00:00:00"/>
    <s v="Level IV"/>
    <n v="528"/>
    <d v="2016-01-25T00:00:00"/>
    <n v="8"/>
    <n v="6"/>
    <n v="54"/>
    <n v="47"/>
    <n v="720"/>
    <n v="771"/>
    <n v="29"/>
    <n v="10"/>
    <n v="29"/>
    <n v="93"/>
    <n v="93"/>
    <n v="97"/>
    <n v="98"/>
    <n v="95"/>
    <n v="36946"/>
    <n v="2.7059000000000002"/>
    <n v="8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47"/>
    <n v="16"/>
    <n v="2797"/>
    <n v="0"/>
    <n v="0"/>
    <n v="82"/>
    <n v="91"/>
    <n v="72"/>
    <n v="85"/>
    <n v="1"/>
    <n v="2"/>
    <d v="2016-03-07T00:00:00"/>
    <n v="82"/>
    <n v="91"/>
    <n v="58"/>
    <n v="100"/>
    <n v="100"/>
    <d v="2015-12-11T00:00:00"/>
    <n v="77"/>
    <n v="88"/>
    <n v="50"/>
    <n v="100"/>
    <n v="88"/>
    <d v="2015-10-27T00:00:00"/>
    <n v="67"/>
    <n v="82"/>
    <n v="67"/>
    <n v="50"/>
    <n v="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6th"/>
    <d v="2015-08-28T00:00:00"/>
    <d v="2016-01-25T00:00:00"/>
    <n v="2"/>
    <d v="2015-08-28T00:00:00"/>
    <s v="Form 1"/>
    <s v="Developing"/>
    <n v="47"/>
    <n v="15"/>
    <n v="0"/>
    <d v="2016-01-25T00:00:00"/>
    <s v="Form 2"/>
    <s v="Advancing"/>
    <n v="55"/>
    <n v="33"/>
    <n v="0"/>
    <m/>
    <m/>
    <m/>
    <m/>
    <m/>
    <m/>
    <m/>
    <m/>
    <m/>
    <m/>
    <m/>
    <m/>
    <m/>
    <m/>
    <m/>
    <m/>
    <m/>
    <m/>
    <m/>
    <m/>
    <m/>
    <m/>
    <m/>
    <m/>
    <s v="Read 180 BS 6th"/>
    <n v="27"/>
    <n v="19"/>
    <n v="52"/>
    <n v="32748"/>
    <d v="2016-05-12T00:00:00"/>
    <n v="528"/>
    <d v="2015-08-25T00:00:00"/>
    <n v="331"/>
    <n v="12"/>
    <d v="2015-12-08T00:00:00"/>
    <n v="509"/>
    <n v="12"/>
    <d v="2016-05-12T00:00:00"/>
    <n v="528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0.4891304347826087"/>
    <s v="System 44 User"/>
    <s v="Usage"/>
    <x v="1"/>
    <n v="1"/>
    <n v="1"/>
    <n v="1"/>
    <x v="0"/>
    <n v="21.428571428571427"/>
    <s v="Not Used"/>
    <n v="0"/>
    <s v="Not Available"/>
    <s v="Not Available"/>
    <s v="4 Not Indicated"/>
    <s v="4 Not Indicated"/>
    <s v="4 Not Indicated"/>
    <s v="4 Not Indicated"/>
    <s v="4 Not Indicated"/>
    <d v="2016-05-12T00:00:00"/>
    <n v="528"/>
    <d v="2016-05-12T00:00:00"/>
    <n v="528"/>
    <n v="37.285714285714285"/>
    <n v="1"/>
    <n v="115"/>
    <n v="170"/>
    <n v="230"/>
    <s v="PI is Recommended"/>
    <s v="PI is Recommended"/>
    <s v="200L to 399L"/>
    <s v="400L to 599L"/>
    <s v="400L to 5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197"/>
    <n v="1"/>
    <n v="1"/>
    <n v="0"/>
    <n v="1.3824561403508773"/>
    <s v="Fall Administration"/>
    <s v="Spring Administration"/>
    <s v="Fall to Spring-Full Year RI"/>
    <s v="Tier 3"/>
    <s v="Average Reading Invt. Under 15 Minutes Long"/>
    <x v="0"/>
    <s v="Null"/>
    <n v="197"/>
    <d v="2016-01-25T00:00:00"/>
    <s v="Form 2"/>
    <s v="Advancing"/>
    <n v="55"/>
    <n v="33"/>
    <n v="0"/>
    <d v="2016-01-25T00:00:00"/>
    <s v="Form 2"/>
    <s v="Advancing"/>
    <n v="55"/>
    <n v="33"/>
    <n v="0"/>
    <n v="21.428571428571427"/>
    <n v="1"/>
    <n v="1"/>
    <n v="47"/>
    <n v="29"/>
    <n v="55"/>
    <n v="75"/>
    <n v="8"/>
    <n v="1"/>
    <n v="15"/>
    <n v="13"/>
    <n v="33"/>
    <n v="65"/>
    <n v="18"/>
    <n v="1"/>
    <n v="1"/>
    <s v="Fall to Winter PI Administration"/>
    <n v="1"/>
    <n v="0"/>
    <s v="40 to 59 Sessions"/>
    <s v="Series 4"/>
    <s v="In Series 5 to 8"/>
    <s v="Full Year Participant, Started This Year"/>
    <n v="1"/>
    <n v="1"/>
    <n v="1"/>
    <n v="1"/>
    <n v="3"/>
    <n v="0.87"/>
    <s v="Used All 3"/>
    <s v="Null"/>
    <s v="Null"/>
    <s v="Null"/>
    <s v="Null"/>
  </r>
  <r>
    <s v="kcnve7mfamd57sjotesmiloo_o3rbv20"/>
    <s v="S98347"/>
    <s v="Gerric"/>
    <s v="Belser"/>
    <n v="5"/>
    <s v="Autauga County"/>
    <s v="Billingsley School"/>
    <s v="Read 180 BS 5th"/>
    <n v="524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BS 5th"/>
    <n v="3"/>
    <s v="r180ng_B"/>
    <n v="9"/>
    <n v="58"/>
    <n v="1158"/>
    <n v="288"/>
    <n v="252"/>
    <n v="464"/>
    <n v="76"/>
    <n v="38"/>
    <n v="20.183299999999999"/>
    <n v="6.7"/>
    <n v="3.625"/>
    <n v="116.65"/>
    <n v="25074"/>
    <n v="83.908045977"/>
    <n v="88.235294116999995"/>
    <n v="597"/>
    <n v="641"/>
    <n v="44"/>
    <n v="91"/>
    <n v="5"/>
    <n v="0"/>
    <n v="79"/>
    <n v="0"/>
    <s v="3_4"/>
    <s v="Next Generation"/>
    <s v="Read 180 BS 5th"/>
    <d v="2015-09-15T00:00:00"/>
    <d v="2016-01-14T00:00:00"/>
    <s v="Level IV"/>
    <n v="524"/>
    <d v="2016-01-14T00:00:00"/>
    <n v="7"/>
    <n v="6"/>
    <n v="47"/>
    <n v="52"/>
    <n v="708"/>
    <n v="751"/>
    <n v="24"/>
    <n v="10"/>
    <n v="31"/>
    <n v="91"/>
    <n v="92"/>
    <n v="96"/>
    <n v="88"/>
    <n v="87"/>
    <n v="49542"/>
    <n v="3.2667000000000002"/>
    <n v="7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84"/>
    <n v="28"/>
    <n v="5057"/>
    <n v="0"/>
    <n v="0"/>
    <n v="0"/>
    <n v="0"/>
    <n v="54"/>
    <n v="72"/>
    <n v="0"/>
    <n v="3"/>
    <d v="2016-03-07T00:00:00"/>
    <n v="71"/>
    <n v="85"/>
    <n v="42"/>
    <n v="100"/>
    <n v="88"/>
    <d v="2015-12-14T00:00:00"/>
    <n v="31"/>
    <n v="55"/>
    <n v="20"/>
    <n v="25"/>
    <n v="50"/>
    <d v="2015-10-28T00:00:00"/>
    <n v="60"/>
    <n v="77"/>
    <n v="83"/>
    <n v="50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5th"/>
    <d v="2015-08-28T00:00:00"/>
    <d v="2015-12-09T00:00:00"/>
    <n v="2"/>
    <d v="2015-08-28T00:00:00"/>
    <s v="Form 1"/>
    <s v="Developing"/>
    <n v="41"/>
    <n v="21"/>
    <n v="0"/>
    <d v="2015-12-09T00:00:00"/>
    <s v="Form 2"/>
    <s v="Advancing"/>
    <n v="51"/>
    <n v="26"/>
    <n v="0"/>
    <m/>
    <m/>
    <m/>
    <m/>
    <m/>
    <m/>
    <m/>
    <m/>
    <m/>
    <m/>
    <m/>
    <m/>
    <m/>
    <m/>
    <m/>
    <m/>
    <m/>
    <m/>
    <m/>
    <m/>
    <m/>
    <m/>
    <m/>
    <m/>
    <s v="Read 180 BS 5th"/>
    <n v="61"/>
    <n v="43"/>
    <n v="69"/>
    <n v="46066"/>
    <d v="2016-05-10T00:00:00"/>
    <n v="524"/>
    <d v="2015-08-26T00:00:00"/>
    <n v="385"/>
    <n v="13"/>
    <d v="2015-12-08T00:00:00"/>
    <n v="439"/>
    <n v="8"/>
    <d v="2016-05-10T00:00:00"/>
    <n v="524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0.52727272727272723"/>
    <s v="System 44 User"/>
    <s v="Usage"/>
    <x v="1"/>
    <n v="1"/>
    <n v="1"/>
    <n v="1"/>
    <x v="0"/>
    <n v="14.714285714285714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524"/>
    <d v="2016-05-10T00:00:00"/>
    <n v="524"/>
    <n v="36.857142857142854"/>
    <n v="1"/>
    <n v="155"/>
    <n v="215"/>
    <n v="310"/>
    <s v="PI is Recommended"/>
    <s v="No PI Needed"/>
    <s v="200L to 399L"/>
    <s v="400L to 599L"/>
    <s v="400L to 5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139"/>
    <n v="1"/>
    <n v="0"/>
    <n v="0"/>
    <n v="0.75135135135135134"/>
    <s v="Fall Administration"/>
    <s v="Spring Administration"/>
    <s v="Fall to Spring-Full Year RI"/>
    <s v="Tier 3"/>
    <s v="Average Reading Invt. Under 15 Minutes Long"/>
    <x v="0"/>
    <s v="Null"/>
    <n v="139"/>
    <d v="2015-12-09T00:00:00"/>
    <s v="Form 2"/>
    <s v="Advancing"/>
    <n v="51"/>
    <n v="26"/>
    <n v="0"/>
    <d v="2015-12-09T00:00:00"/>
    <s v="Form 2"/>
    <s v="Advancing"/>
    <n v="51"/>
    <n v="26"/>
    <n v="0"/>
    <n v="14.714285714285714"/>
    <n v="1"/>
    <n v="1"/>
    <n v="41"/>
    <n v="13"/>
    <n v="51"/>
    <n v="45"/>
    <n v="10"/>
    <n v="1"/>
    <n v="21"/>
    <n v="48"/>
    <n v="26"/>
    <n v="58"/>
    <n v="5"/>
    <n v="1"/>
    <n v="1"/>
    <s v="Fall to Winter PI Administration"/>
    <n v="1"/>
    <n v="0"/>
    <s v="40 to 59 Sessions"/>
    <s v="Series 4"/>
    <s v="In Series 5 to 8"/>
    <s v="Full Year Participant, Started This Year"/>
    <n v="1"/>
    <n v="1"/>
    <n v="1"/>
    <n v="1"/>
    <n v="3"/>
    <n v="0.72"/>
    <s v="Used All 3"/>
    <s v="Null"/>
    <s v="Null"/>
    <s v="Null"/>
    <s v="Null"/>
  </r>
  <r>
    <s v="0dcjqkgc9c4lfonjsbf0audm_o3rbv20"/>
    <s v="S62600"/>
    <s v="Jordan"/>
    <s v="Benefield"/>
    <n v="9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lc0lpqg51aeodrfe7e31451c_o3rbv20"/>
    <s v="S62583"/>
    <s v="Samella"/>
    <s v="Bethel"/>
    <n v="1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39hbikfnjss6u61hh6dtu7qd_o3rbv20"/>
    <s v="S97876"/>
    <s v="Jada"/>
    <s v="Bibb"/>
    <n v="1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sm2jah8hvq7p2p4jbc2b454h_o3rbv20"/>
    <s v="S93475"/>
    <s v="LilliAnna"/>
    <s v="Bice"/>
    <n v="7"/>
    <s v="Autauga County"/>
    <s v="Prattville Junior High School"/>
    <s v="Read 180 PJHS 7th"/>
    <n v="286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Read 180 PJHS 7th"/>
    <d v="2015-10-15T00:00:00"/>
    <d v="2016-05-17T00:00:00"/>
    <s v="Level I"/>
    <n v="286"/>
    <d v="2016-05-17T00:00:00"/>
    <n v="5"/>
    <n v="3"/>
    <n v="32"/>
    <n v="42"/>
    <n v="863"/>
    <n v="916"/>
    <n v="0"/>
    <n v="23"/>
    <n v="27"/>
    <n v="90"/>
    <n v="94"/>
    <n v="87"/>
    <n v="96"/>
    <n v="91"/>
    <n v="6933"/>
    <n v="1.7826"/>
    <n v="5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38"/>
    <n v="38"/>
    <n v="2275"/>
    <n v="0"/>
    <n v="0"/>
    <n v="0"/>
    <n v="0"/>
    <n v="60"/>
    <n v="77"/>
    <n v="0"/>
    <n v="1"/>
    <d v="2016-02-11T00:00:00"/>
    <n v="60"/>
    <n v="77"/>
    <n v="33"/>
    <n v="80"/>
    <n v="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PJHS 7th"/>
    <d v="2015-09-03T00:00:00"/>
    <d v="2016-05-11T00:00:00"/>
    <n v="3"/>
    <d v="2015-09-03T00:00:00"/>
    <s v="Form 1"/>
    <s v="Beginning"/>
    <n v="48"/>
    <n v="9"/>
    <n v="0"/>
    <d v="2015-12-10T00:00:00"/>
    <s v="Form 2"/>
    <s v="Developing"/>
    <n v="44"/>
    <n v="12"/>
    <n v="0"/>
    <d v="2016-05-11T00:00:00"/>
    <s v="Form 3"/>
    <s v="Advancing"/>
    <n v="49"/>
    <n v="23"/>
    <n v="0"/>
    <m/>
    <m/>
    <m/>
    <m/>
    <m/>
    <m/>
    <m/>
    <m/>
    <m/>
    <m/>
    <m/>
    <m/>
    <m/>
    <m/>
    <m/>
    <m/>
    <m/>
    <m/>
    <s v="Read 180 PJHS 7th"/>
    <n v="14"/>
    <n v="6"/>
    <n v="8"/>
    <n v="4011"/>
    <d v="2016-05-11T00:00:00"/>
    <n v="286"/>
    <d v="2015-09-02T00:00:00"/>
    <n v="138"/>
    <n v="13"/>
    <d v="2015-12-10T00:00:00"/>
    <n v="319"/>
    <n v="13"/>
    <d v="2016-05-11T00:00:00"/>
    <n v="286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5.857142857142854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286"/>
    <d v="2015-12-10T00:00:00"/>
    <n v="319"/>
    <n v="36"/>
    <n v="1"/>
    <n v="220"/>
    <n v="350"/>
    <n v="440"/>
    <s v="PI is Recommended"/>
    <s v="PI is Recommended"/>
    <s v="BR to 199L"/>
    <s v="200L to 399L"/>
    <s v="200L to 3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148"/>
    <n v="1"/>
    <n v="0"/>
    <n v="0"/>
    <n v="0.51929824561403504"/>
    <s v="Fall Administration"/>
    <s v="Fall Administration"/>
    <s v="Fall Administration RI"/>
    <s v="Tier 3"/>
    <s v="Average Reading Invt. Under 15 Minutes Long"/>
    <x v="0"/>
    <s v="Null"/>
    <n v="181"/>
    <d v="2016-05-11T00:00:00"/>
    <s v="Form 3"/>
    <s v="Advancing"/>
    <n v="49"/>
    <n v="23"/>
    <n v="0"/>
    <d v="2016-05-11T00:00:00"/>
    <s v="Form 3"/>
    <s v="Advancing"/>
    <n v="49"/>
    <n v="23"/>
    <n v="0"/>
    <n v="35.857142857142854"/>
    <n v="1"/>
    <n v="1"/>
    <n v="48"/>
    <n v="30"/>
    <n v="49"/>
    <n v="17"/>
    <n v="1"/>
    <n v="1"/>
    <n v="9"/>
    <n v="2"/>
    <n v="23"/>
    <n v="19"/>
    <n v="14"/>
    <n v="1"/>
    <n v="1"/>
    <s v="Fall to Spring PI Administration"/>
    <n v="0"/>
    <n v="1"/>
    <s v="40 to 59 Sessions"/>
    <s v="Series 1"/>
    <s v="In Series 5 to 8"/>
    <s v="Full Year Participant, Started This Year"/>
    <n v="1"/>
    <n v="0"/>
    <n v="1"/>
    <n v="1"/>
    <n v="1"/>
    <n v="0.77"/>
    <s v="Used RC! and rSkills"/>
    <s v="Null"/>
    <s v="Null"/>
    <s v="Null"/>
    <s v="Null"/>
  </r>
  <r>
    <s v="n4ss8ts1thtjt46vbqq96ie9_o3rbv20"/>
    <s v="S93129"/>
    <s v="Dawson"/>
    <s v="Boice"/>
    <n v="7"/>
    <s v="Autauga County"/>
    <s v="Prattville Junior High School"/>
    <s v="Read 180 PJHS 7th"/>
    <n v="99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Read 180 PJHS 7th"/>
    <d v="2015-09-24T00:00:00"/>
    <d v="2016-05-17T00:00:00"/>
    <s v="Level I"/>
    <n v="99"/>
    <d v="2016-05-17T00:00:00"/>
    <n v="2"/>
    <n v="5"/>
    <n v="12"/>
    <n v="32"/>
    <n v="458"/>
    <n v="480"/>
    <n v="0"/>
    <n v="18"/>
    <n v="38"/>
    <n v="64"/>
    <n v="89"/>
    <n v="80"/>
    <n v="84"/>
    <n v="77"/>
    <n v="679"/>
    <n v="1.5556000000000001"/>
    <n v="2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23"/>
    <n v="23"/>
    <n v="1359"/>
    <n v="0"/>
    <n v="0"/>
    <n v="0"/>
    <n v="0"/>
    <n v="33"/>
    <n v="58"/>
    <n v="0"/>
    <n v="1"/>
    <d v="2016-02-11T00:00:00"/>
    <n v="33"/>
    <n v="58"/>
    <n v="25"/>
    <n v="40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PJHS 7th"/>
    <d v="2015-09-15T00:00:00"/>
    <d v="2016-05-10T00:00:00"/>
    <n v="2"/>
    <d v="2015-09-15T00:00:00"/>
    <s v="Form 1"/>
    <s v="Beginning"/>
    <n v="16"/>
    <n v="3"/>
    <n v="0"/>
    <d v="2016-05-10T00:00:00"/>
    <s v="Form 2"/>
    <s v="Beginning"/>
    <n v="33"/>
    <n v="9"/>
    <n v="0"/>
    <m/>
    <m/>
    <m/>
    <m/>
    <m/>
    <m/>
    <m/>
    <m/>
    <m/>
    <m/>
    <m/>
    <m/>
    <m/>
    <m/>
    <m/>
    <m/>
    <m/>
    <m/>
    <m/>
    <m/>
    <m/>
    <m/>
    <m/>
    <m/>
    <s v="Read 180 PJHS 7th"/>
    <n v="7"/>
    <n v="0"/>
    <n v="0"/>
    <n v="0"/>
    <d v="2016-05-10T00:00:00"/>
    <n v="99"/>
    <d v="2015-09-02T00:00:00"/>
    <n v="0"/>
    <n v="6"/>
    <d v="2016-05-10T00:00:00"/>
    <n v="99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4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99"/>
    <d v="2016-05-10T00:00:00"/>
    <n v="99"/>
    <n v="35.857142857142854"/>
    <n v="1"/>
    <n v="220"/>
    <n v="350"/>
    <n v="44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99"/>
    <n v="1"/>
    <n v="0"/>
    <n v="0"/>
    <n v="0.3473684210526316"/>
    <s v="Fall Administration"/>
    <s v="Spring Administration"/>
    <s v="Fall to Spring-Full Year RI"/>
    <s v="Tier 3"/>
    <s v="Average Reading Invt. Under 15 Minutes Long"/>
    <x v="0"/>
    <s v="Null"/>
    <n v="99"/>
    <d v="2016-05-10T00:00:00"/>
    <s v="Form 2"/>
    <s v="Beginning"/>
    <n v="33"/>
    <n v="9"/>
    <n v="0"/>
    <d v="2016-05-10T00:00:00"/>
    <s v="Form 2"/>
    <s v="Beginning"/>
    <n v="33"/>
    <n v="9"/>
    <n v="0"/>
    <n v="34"/>
    <n v="1"/>
    <n v="1"/>
    <n v="16"/>
    <n v="0"/>
    <n v="33"/>
    <n v="0"/>
    <n v="17"/>
    <n v="1"/>
    <n v="3"/>
    <n v="0"/>
    <n v="9"/>
    <n v="1"/>
    <n v="6"/>
    <n v="1"/>
    <n v="0"/>
    <s v="Fall to Spring PI Administration"/>
    <n v="0"/>
    <n v="1"/>
    <s v="20 to 39 Sessions"/>
    <s v="Series 1"/>
    <s v="In Series 1 to 4"/>
    <s v="Full Year Participant, Started This Year"/>
    <n v="0"/>
    <n v="0"/>
    <n v="1"/>
    <n v="1"/>
    <n v="1"/>
    <n v="0.57999999999999996"/>
    <s v="Used RC! and rSkills"/>
    <s v="Null"/>
    <s v="Null"/>
    <s v="Null"/>
    <s v="Null"/>
  </r>
  <r>
    <s v="ouherdcskmciv6nj2qjicosd_o3rbv20"/>
    <s v="S97670"/>
    <s v="Devin"/>
    <s v="Boice"/>
    <n v="3"/>
    <s v="Autauga County"/>
    <s v="Prattville Elementary School"/>
    <s v="System 44 PES 3rd 955"/>
    <n v="330"/>
    <d v="2016-05-05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ES 3rd 955"/>
    <d v="2015-09-09T00:00:00"/>
    <d v="2016-05-09T00:00:00"/>
    <s v="Level IV"/>
    <n v="330"/>
    <d v="2016-05-09T00:00:00"/>
    <n v="7"/>
    <n v="3"/>
    <n v="44"/>
    <n v="50"/>
    <n v="813"/>
    <n v="864"/>
    <n v="24"/>
    <n v="19"/>
    <n v="41"/>
    <n v="86"/>
    <n v="85"/>
    <n v="84"/>
    <n v="91"/>
    <n v="86"/>
    <n v="11680"/>
    <n v="1.9231"/>
    <n v="7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3rd 955"/>
    <d v="2015-09-01T00:00:00"/>
    <d v="2016-05-09T00:00:00"/>
    <n v="3"/>
    <d v="2015-09-01T00:00:00"/>
    <s v="Form 1"/>
    <s v="Developing"/>
    <n v="33"/>
    <n v="11"/>
    <n v="0"/>
    <d v="2015-12-07T00:00:00"/>
    <s v="Form 2"/>
    <s v="Beginning"/>
    <n v="35"/>
    <n v="7"/>
    <n v="0"/>
    <d v="2016-05-09T00:00:00"/>
    <s v="Form 3"/>
    <s v="Beginning"/>
    <n v="31"/>
    <n v="5"/>
    <n v="0"/>
    <m/>
    <m/>
    <m/>
    <m/>
    <m/>
    <m/>
    <m/>
    <m/>
    <m/>
    <m/>
    <m/>
    <m/>
    <m/>
    <m/>
    <m/>
    <m/>
    <m/>
    <m/>
    <s v="System 44 PES 3rd 955"/>
    <n v="22"/>
    <n v="18"/>
    <n v="22"/>
    <n v="8483"/>
    <d v="2016-05-05T00:00:00"/>
    <n v="330"/>
    <d v="2015-08-26T00:00:00"/>
    <n v="0"/>
    <n v="19"/>
    <d v="2015-12-08T00:00:00"/>
    <n v="230"/>
    <n v="13"/>
    <d v="2016-05-05T00:00:00"/>
    <n v="330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5.857142857142854"/>
    <s v="Not Used"/>
    <n v="0"/>
    <s v="Not Available"/>
    <s v="Not Available"/>
    <s v="4 Not Indicated"/>
    <s v="4 Not Indicated"/>
    <s v="4 Not Indicated"/>
    <s v="4 Not Indicated"/>
    <s v="4 Not Indicated"/>
    <d v="2016-05-05T00:00:00"/>
    <n v="330"/>
    <d v="2016-05-05T00:00:00"/>
    <n v="330"/>
    <n v="36.142857142857146"/>
    <n v="1"/>
    <n v="235"/>
    <n v="340"/>
    <n v="470"/>
    <s v="PI is Recommended"/>
    <s v="PI is Recommended"/>
    <s v="BR to 199L"/>
    <s v="200L to 399L"/>
    <s v="200L to 399L"/>
    <s v="1 Below Basic"/>
    <s v="2 Basic"/>
    <s v="2 Basic"/>
    <n v="0"/>
    <n v="1"/>
    <s v="Improved Performance Level"/>
    <s v="1 Limited"/>
    <s v="1 Limited"/>
    <s v="1 Limited"/>
    <n v="1"/>
    <n v="0"/>
    <s v="Maintained Performance Level"/>
    <n v="330"/>
    <n v="1"/>
    <n v="1"/>
    <n v="0"/>
    <n v="1.1478260869565218"/>
    <s v="Fall Administration"/>
    <s v="Winter Administration"/>
    <s v="Fall to Winter RI"/>
    <s v="Tier 3"/>
    <s v="Average Reading Invt. at Least 15 Minutes Long"/>
    <x v="0"/>
    <s v="Null"/>
    <n v="330"/>
    <d v="2016-05-09T00:00:00"/>
    <s v="Form 3"/>
    <s v="Beginning"/>
    <n v="31"/>
    <n v="5"/>
    <n v="0"/>
    <d v="2015-09-01T00:00:00"/>
    <s v="Form 1"/>
    <s v="Developing"/>
    <n v="33"/>
    <n v="11"/>
    <n v="0"/>
    <n v="35.857142857142854"/>
    <n v="1"/>
    <n v="1"/>
    <n v="33"/>
    <n v="15"/>
    <n v="31"/>
    <n v="9"/>
    <n v="-2"/>
    <n v="0"/>
    <n v="11"/>
    <n v="57"/>
    <n v="5"/>
    <n v="15"/>
    <n v="-6"/>
    <n v="0"/>
    <n v="0"/>
    <s v="Fall to Spring PI Administration"/>
    <n v="0"/>
    <n v="1"/>
    <s v="40 to 59 Sessions"/>
    <s v="Series 4"/>
    <s v="In Series 5 to 8"/>
    <s v="Full Year Participant, Started This Year"/>
    <n v="0"/>
    <n v="0"/>
    <n v="1"/>
    <n v="0"/>
    <n v="0"/>
    <n v="0"/>
    <s v="RC! Only"/>
    <s v="Null"/>
    <s v="Null"/>
    <s v="Null"/>
    <s v="Null"/>
  </r>
  <r>
    <s v="ta1au86toj1j1pobak170sd2_o3rbv20"/>
    <n v="1971094113"/>
    <s v="Jamarrion"/>
    <s v="Bouey"/>
    <n v="5"/>
    <s v="Autauga County"/>
    <s v="Autaugaville School"/>
    <s v="Read 180 AS 5th"/>
    <n v="80"/>
    <d v="2015-12-08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Read 180 AS 5th"/>
    <d v="2015-12-08T00:00:00"/>
    <d v="2016-03-09T00:00:00"/>
    <s v="Level IV"/>
    <n v="80"/>
    <d v="2016-03-09T00:00:00"/>
    <n v="5"/>
    <n v="1"/>
    <n v="30"/>
    <n v="22"/>
    <n v="214"/>
    <n v="252"/>
    <n v="24"/>
    <n v="8"/>
    <n v="36"/>
    <n v="92"/>
    <n v="97"/>
    <n v="100"/>
    <n v="96"/>
    <n v="95"/>
    <n v="1619"/>
    <n v="2"/>
    <n v="4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d v="2015-12-08T00:00:00"/>
    <d v="2015-12-08T00:00:00"/>
    <n v="1"/>
    <d v="2015-12-08T00:00:00"/>
    <s v="Form 1"/>
    <s v="Developing"/>
    <n v="45"/>
    <n v="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2"/>
    <n v="2"/>
    <n v="2"/>
    <n v="703"/>
    <d v="2015-12-08T00:00:00"/>
    <n v="80"/>
    <d v="2015-12-08T00:00:00"/>
    <n v="80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d v="2015-12-08T00:00:00"/>
    <n v="80"/>
    <d v="2015-12-08T00:00:00"/>
    <n v="80"/>
    <s v="Lone RI Test"/>
    <n v="0"/>
    <n v="235"/>
    <n v="335"/>
    <n v="470"/>
    <s v="PI is Recommended"/>
    <s v="PI is Recommended"/>
    <s v="BR to 199L"/>
    <s v="BR to 199L"/>
    <s v="BR to 199L"/>
    <s v="1 Below Basic"/>
    <s v="1 Below Basic"/>
    <s v="1 Below Basic"/>
    <s v="Null"/>
    <s v="Null"/>
    <s v="No RI for Comparison"/>
    <s v="1 Limited"/>
    <s v="1 Limited"/>
    <s v="1 Limited"/>
    <s v="Null"/>
    <s v="Null"/>
    <s v="No RI for Comparison"/>
    <s v="Null"/>
    <s v="Null"/>
    <s v="Null"/>
    <s v="Null"/>
    <s v="Null"/>
    <s v="Winter Administration"/>
    <s v="Null"/>
    <s v="Winter Administration RI"/>
    <s v="Tier 3"/>
    <s v="Average Reading Invt. Under 15 Minutes Long"/>
    <x v="1"/>
    <s v="Null"/>
    <n v="0"/>
    <d v="2015-12-08T00:00:00"/>
    <s v="Form 1"/>
    <s v="Developing"/>
    <n v="45"/>
    <n v="19"/>
    <n v="0"/>
    <d v="2015-12-08T00:00:00"/>
    <s v="Form 1"/>
    <s v="Developing"/>
    <n v="45"/>
    <n v="19"/>
    <n v="0"/>
    <s v="Lone PI Test"/>
    <n v="0"/>
    <n v="1"/>
    <n v="45"/>
    <n v="25"/>
    <s v="Null"/>
    <s v="Null"/>
    <s v="Null"/>
    <s v="Null"/>
    <n v="19"/>
    <n v="42"/>
    <s v="Null"/>
    <n v="34"/>
    <s v="Null"/>
    <s v="Null"/>
    <n v="0"/>
    <s v="Winter PI Administration"/>
    <n v="0"/>
    <n v="1"/>
    <s v="20 to 39 Sessions"/>
    <s v="Series 4"/>
    <s v="In Series 5 to 8"/>
    <s v="Full Year Participant, Started This Year"/>
    <n v="0"/>
    <n v="0"/>
    <n v="1"/>
    <n v="0"/>
    <n v="0"/>
    <n v="0"/>
    <s v="RC! Only"/>
    <s v="Null"/>
    <s v="Null"/>
    <s v="Null"/>
    <s v="Null"/>
  </r>
  <r>
    <s v="cftt7edo9d5o9ibd01j6u969_o3rbv20"/>
    <s v="S98216"/>
    <s v="Nickolas"/>
    <s v="Box"/>
    <n v="5"/>
    <s v="Autauga County"/>
    <s v="Autaugaville School"/>
    <s v="Read 180 AS 5th"/>
    <n v="598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AS 5th"/>
    <n v="3"/>
    <s v="r180ng_B"/>
    <n v="15"/>
    <n v="91"/>
    <n v="2121"/>
    <n v="396"/>
    <n v="280"/>
    <n v="1056"/>
    <n v="206"/>
    <n v="69"/>
    <n v="23.50835"/>
    <n v="6.5"/>
    <n v="2.7576000000000001"/>
    <n v="124.4585"/>
    <n v="40138"/>
    <n v="77.027027027000003"/>
    <n v="81.395348837"/>
    <n v="896"/>
    <n v="968"/>
    <n v="27"/>
    <n v="93"/>
    <n v="4"/>
    <n v="5"/>
    <n v="183"/>
    <n v="4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74"/>
    <n v="87"/>
    <n v="10428"/>
    <n v="0"/>
    <n v="0"/>
    <n v="58"/>
    <n v="76"/>
    <n v="0"/>
    <n v="0"/>
    <n v="2"/>
    <n v="0"/>
    <d v="2016-01-19T00:00:00"/>
    <n v="54"/>
    <n v="73"/>
    <n v="42"/>
    <n v="50"/>
    <n v="75"/>
    <d v="2015-11-04T00:00:00"/>
    <n v="62"/>
    <n v="79"/>
    <n v="50"/>
    <n v="56"/>
    <n v="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8"/>
    <n v="4"/>
    <n v="17"/>
    <n v="7777"/>
    <d v="2016-05-11T00:00:00"/>
    <n v="598"/>
    <d v="2015-08-27T00:00:00"/>
    <n v="623"/>
    <n v="14"/>
    <d v="2015-12-14T00:00:00"/>
    <n v="604"/>
    <n v="9"/>
    <d v="2016-05-11T00:00:00"/>
    <n v="598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6.857142857142854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598"/>
    <d v="2015-08-27T00:00:00"/>
    <n v="623"/>
    <n v="36.857142857142854"/>
    <n v="1"/>
    <n v="85"/>
    <n v="130"/>
    <n v="170"/>
    <s v="No PI Needed"/>
    <s v="No PI Needed"/>
    <s v="600L to 799L"/>
    <s v="400L to 599L"/>
    <s v="600L to 799L"/>
    <s v="2 Basic"/>
    <s v="1 Below Basic"/>
    <s v="2 Basic"/>
    <n v="0"/>
    <n v="0"/>
    <s v="Lowered Performance Level"/>
    <s v="1 Limited"/>
    <s v="1 Limited"/>
    <s v="1 Limited"/>
    <n v="1"/>
    <n v="0"/>
    <s v="Maintained Performance Level"/>
    <n v="-25"/>
    <n v="0"/>
    <n v="0"/>
    <n v="0"/>
    <n v="-0.23255813953488372"/>
    <s v="Fall Administration"/>
    <s v="Fall Administration"/>
    <s v="Fall Administration RI"/>
    <s v="Tier 2"/>
    <s v="Average Reading Invt. Under 15 Minutes Long"/>
    <x v="0"/>
    <n v="0"/>
    <n v="25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1"/>
    <n v="0"/>
    <s v="Null"/>
    <s v="Null"/>
    <s v="Null"/>
    <s v="Null"/>
    <s v="Null"/>
    <n v="1"/>
    <n v="1"/>
    <n v="1"/>
    <n v="2"/>
    <n v="0.76"/>
    <s v="Used All 3"/>
    <s v="80 to 99 Sessions"/>
    <s v="13 or More Segments"/>
    <s v="Level Matches Lexile Score"/>
    <s v="Null"/>
  </r>
  <r>
    <s v="bfef6ht32accogu635v01o9k_o3rbv20"/>
    <s v="S103752"/>
    <s v="Timothy"/>
    <s v="Boyington"/>
    <n v="4"/>
    <s v="Autauga County"/>
    <s v="Prattville Elementary School"/>
    <s v="System 44 PES 4th - 8:50"/>
    <n v="22"/>
    <d v="2016-05-05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ES 4th - 8:50"/>
    <d v="2015-09-25T00:00:00"/>
    <d v="2016-05-12T00:00:00"/>
    <s v="Level IV"/>
    <n v="22"/>
    <d v="2016-05-12T00:00:00"/>
    <n v="7"/>
    <n v="5"/>
    <n v="46"/>
    <n v="51"/>
    <n v="991"/>
    <n v="1034"/>
    <n v="24"/>
    <n v="22"/>
    <n v="45"/>
    <n v="73"/>
    <n v="78"/>
    <n v="92"/>
    <n v="83"/>
    <n v="80"/>
    <n v="13390"/>
    <n v="1.8213999999999999"/>
    <n v="7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4th - 8:50"/>
    <d v="2015-09-24T00:00:00"/>
    <d v="2016-05-06T00:00:00"/>
    <n v="3"/>
    <d v="2015-09-24T00:00:00"/>
    <s v="Form 1"/>
    <s v="Developing"/>
    <n v="26"/>
    <n v="14"/>
    <n v="0"/>
    <d v="2015-12-08T00:00:00"/>
    <s v="Form 2"/>
    <s v="Beginning"/>
    <n v="34"/>
    <n v="6"/>
    <n v="0"/>
    <d v="2016-05-06T00:00:00"/>
    <s v="Form 3"/>
    <s v="Beginning"/>
    <n v="40"/>
    <n v="4"/>
    <n v="0"/>
    <m/>
    <m/>
    <m/>
    <m/>
    <m/>
    <m/>
    <m/>
    <m/>
    <m/>
    <m/>
    <m/>
    <m/>
    <m/>
    <m/>
    <m/>
    <m/>
    <m/>
    <m/>
    <s v="System 44 PES 4th - 8:50"/>
    <n v="16"/>
    <n v="12"/>
    <n v="18"/>
    <n v="9921"/>
    <d v="2016-05-05T00:00:00"/>
    <n v="22"/>
    <d v="2015-09-24T00:00:00"/>
    <n v="0"/>
    <n v="22"/>
    <d v="2015-12-09T00:00:00"/>
    <n v="0"/>
    <n v="25"/>
    <d v="2016-05-05T00:00:00"/>
    <n v="22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2.142857142857146"/>
    <s v="Not Used"/>
    <n v="0"/>
    <s v="Not Available"/>
    <s v="Not Available"/>
    <s v="4 Not Indicated"/>
    <s v="4 Not Indicated"/>
    <s v="4 Not Indicated"/>
    <s v="4 Not Indicated"/>
    <s v="4 Not Indicated"/>
    <d v="2016-05-05T00:00:00"/>
    <n v="22"/>
    <d v="2016-05-05T00:00:00"/>
    <n v="22"/>
    <n v="32"/>
    <n v="1"/>
    <n v="245"/>
    <n v="345"/>
    <n v="49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22"/>
    <n v="1"/>
    <n v="0"/>
    <n v="0"/>
    <n v="7.4576271186440682E-2"/>
    <s v="Fall Administration"/>
    <s v="Winter Administration"/>
    <s v="Fall to Winter RI"/>
    <s v="Tier 3"/>
    <s v="Average Reading Invt. at Least 15 Minutes Long"/>
    <x v="0"/>
    <s v="Null"/>
    <n v="22"/>
    <d v="2016-05-06T00:00:00"/>
    <s v="Form 3"/>
    <s v="Beginning"/>
    <n v="40"/>
    <n v="4"/>
    <n v="0"/>
    <d v="2015-09-24T00:00:00"/>
    <s v="Form 1"/>
    <s v="Developing"/>
    <n v="26"/>
    <n v="14"/>
    <n v="0"/>
    <n v="32.142857142857146"/>
    <n v="1"/>
    <n v="1"/>
    <n v="26"/>
    <n v="2"/>
    <n v="40"/>
    <n v="9"/>
    <n v="14"/>
    <n v="1"/>
    <n v="14"/>
    <n v="39"/>
    <n v="4"/>
    <n v="3"/>
    <n v="-10"/>
    <n v="0"/>
    <n v="0"/>
    <s v="Fall to Spring PI Administration"/>
    <n v="0"/>
    <n v="1"/>
    <s v="40 to 59 Sessions"/>
    <s v="Series 4"/>
    <s v="In Series 5 to 8"/>
    <s v="Full Year Participant, Started This Year"/>
    <n v="0"/>
    <n v="0"/>
    <n v="1"/>
    <n v="0"/>
    <n v="0"/>
    <n v="0"/>
    <s v="RC! Only"/>
    <s v="Null"/>
    <s v="Null"/>
    <s v="Null"/>
    <s v="Null"/>
  </r>
  <r>
    <s v="qe0dpdqarb8f75646mc68p9f_o3rbv20"/>
    <s v="S94925"/>
    <s v="Zachary"/>
    <s v="Bozeman"/>
    <n v="4"/>
    <s v="Autauga County"/>
    <s v="Prattville Elementary School"/>
    <s v="System 44 PES 4th - 8:50"/>
    <n v="566"/>
    <d v="2015-08-26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4th - 8: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4th - 8:50"/>
    <n v="0"/>
    <n v="0"/>
    <n v="0"/>
    <n v="0"/>
    <d v="2015-08-26T00:00:00"/>
    <n v="566"/>
    <d v="2015-08-26T00:00:00"/>
    <n v="566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RI Screening Only"/>
    <n v="0"/>
    <s v="RI User"/>
    <s v="Usage"/>
    <x v="3"/>
    <n v="1"/>
    <n v="1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d v="2015-08-26T00:00:00"/>
    <n v="566"/>
    <d v="2015-08-26T00:00:00"/>
    <n v="566"/>
    <s v="Lone RI Test"/>
    <n v="0"/>
    <n v="100"/>
    <n v="140"/>
    <n v="200"/>
    <s v="No PI Needed"/>
    <s v="No PI Needed"/>
    <s v="400L to 599L"/>
    <s v="400L to 599L"/>
    <s v="400L to 599L"/>
    <s v="2 Basic"/>
    <s v="2 Basic"/>
    <s v="2 Basic"/>
    <s v="Null"/>
    <s v="Null"/>
    <s v="No RI for Comparison"/>
    <s v="1 Limited"/>
    <s v="1 Limited"/>
    <s v="1 Limited"/>
    <s v="Null"/>
    <s v="Null"/>
    <s v="No RI for Comparison"/>
    <s v="Null"/>
    <s v="Null"/>
    <s v="Null"/>
    <s v="Null"/>
    <s v="Null"/>
    <s v="Fall Administration"/>
    <s v="Null"/>
    <s v="Fall Administration RI"/>
    <s v="Tier 2"/>
    <s v="Average Reading Invt. Under 15 Minutes Long"/>
    <x v="1"/>
    <s v="Null"/>
    <n v="0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t6q9gcncjk9pds4i68jnlik0_o3rbv20"/>
    <s v="S98313"/>
    <s v="DeShawn"/>
    <s v="Broadnax"/>
    <n v="3"/>
    <s v="Autauga County"/>
    <s v="Prattville Elementary School"/>
    <s v="System 44 PES 3rd 955"/>
    <n v="458"/>
    <d v="2016-05-05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ES 3rd 955"/>
    <d v="2015-09-11T00:00:00"/>
    <d v="2016-05-03T00:00:00"/>
    <s v="Level I"/>
    <n v="458"/>
    <d v="2016-05-03T00:00:00"/>
    <n v="10"/>
    <n v="4"/>
    <n v="66"/>
    <n v="54"/>
    <n v="990"/>
    <n v="1036"/>
    <n v="19"/>
    <n v="17"/>
    <n v="21"/>
    <n v="91"/>
    <n v="92"/>
    <n v="94"/>
    <n v="98"/>
    <n v="94"/>
    <n v="16681"/>
    <n v="2.0385"/>
    <n v="10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3rd 955"/>
    <d v="2015-09-03T00:00:00"/>
    <d v="2016-05-06T00:00:00"/>
    <n v="3"/>
    <d v="2015-09-03T00:00:00"/>
    <s v="Form 1"/>
    <s v="Beginning"/>
    <n v="38"/>
    <n v="7"/>
    <n v="0"/>
    <d v="2015-12-07T00:00:00"/>
    <s v="Form 2"/>
    <s v="Developing"/>
    <n v="43"/>
    <n v="18"/>
    <n v="0"/>
    <d v="2016-05-06T00:00:00"/>
    <s v="Form 3"/>
    <s v="Developing"/>
    <n v="50"/>
    <n v="11"/>
    <n v="0"/>
    <m/>
    <m/>
    <m/>
    <m/>
    <m/>
    <m/>
    <m/>
    <m/>
    <m/>
    <m/>
    <m/>
    <m/>
    <m/>
    <m/>
    <m/>
    <m/>
    <m/>
    <m/>
    <s v="System 44 PES 3rd 955"/>
    <n v="25"/>
    <n v="24"/>
    <n v="29"/>
    <n v="11862"/>
    <d v="2016-05-05T00:00:00"/>
    <n v="458"/>
    <d v="2015-08-27T00:00:00"/>
    <n v="0"/>
    <n v="4"/>
    <d v="2015-12-08T00:00:00"/>
    <n v="320"/>
    <n v="9"/>
    <d v="2016-05-05T00:00:00"/>
    <n v="45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5.142857142857146"/>
    <s v="Not Used"/>
    <n v="0"/>
    <s v="Not Available"/>
    <s v="Not Available"/>
    <s v="4 Not Indicated"/>
    <s v="4 Not Indicated"/>
    <s v="4 Not Indicated"/>
    <s v="4 Not Indicated"/>
    <s v="4 Not Indicated"/>
    <d v="2016-05-05T00:00:00"/>
    <n v="458"/>
    <d v="2016-05-05T00:00:00"/>
    <n v="458"/>
    <n v="36"/>
    <n v="1"/>
    <n v="235"/>
    <n v="340"/>
    <n v="470"/>
    <s v="PI is Recommended"/>
    <s v="No PI Needed"/>
    <s v="BR to 199L"/>
    <s v="400L to 599L"/>
    <s v="400L to 599L"/>
    <s v="1 Below Basic"/>
    <s v="2 Basic"/>
    <s v="2 Basic"/>
    <n v="0"/>
    <n v="1"/>
    <s v="Improved Performance Level"/>
    <s v="1 Limited"/>
    <s v="1 Limited"/>
    <s v="1 Limited"/>
    <n v="1"/>
    <n v="0"/>
    <s v="Maintained Performance Level"/>
    <n v="458"/>
    <n v="1"/>
    <n v="1"/>
    <n v="0"/>
    <n v="1.5930434782608696"/>
    <s v="Fall Administration"/>
    <s v="Spring Administration"/>
    <s v="Fall to Spring-Full Year RI"/>
    <s v="Tier 3"/>
    <s v="Average Reading Invt. Under 15 Minutes Long"/>
    <x v="0"/>
    <s v="Null"/>
    <n v="458"/>
    <d v="2016-05-06T00:00:00"/>
    <s v="Form 3"/>
    <s v="Developing"/>
    <n v="50"/>
    <n v="11"/>
    <n v="0"/>
    <d v="2015-12-07T00:00:00"/>
    <s v="Form 2"/>
    <s v="Developing"/>
    <n v="43"/>
    <n v="18"/>
    <n v="0"/>
    <n v="35.142857142857146"/>
    <n v="1"/>
    <n v="1"/>
    <n v="38"/>
    <n v="29"/>
    <n v="50"/>
    <n v="60"/>
    <n v="12"/>
    <n v="1"/>
    <n v="7"/>
    <n v="34"/>
    <n v="11"/>
    <n v="43"/>
    <n v="4"/>
    <n v="1"/>
    <n v="0"/>
    <s v="Fall to Spring PI Administration"/>
    <n v="0"/>
    <n v="1"/>
    <s v="40 to 59 Sessions"/>
    <s v="Series 1"/>
    <s v="In Series 9 to 12"/>
    <s v="Full Year Participant, Started This Year"/>
    <n v="0"/>
    <n v="0"/>
    <n v="1"/>
    <n v="0"/>
    <n v="0"/>
    <n v="0"/>
    <s v="RC! Only"/>
    <s v="Null"/>
    <s v="Null"/>
    <s v="Null"/>
    <s v="Null"/>
  </r>
  <r>
    <s v="3nvenr9kilscj5tfk3vefbla_o3rbv20"/>
    <s v="S62920"/>
    <s v="Jakayla"/>
    <s v="Broadnax"/>
    <n v="7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iqqr5duibn4vatqdce7qqu5c_o3rbv20"/>
    <s v="S62872"/>
    <s v="Jamarcus"/>
    <s v="Broadnax"/>
    <n v="11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hl0hdlbkeagg33s2li21h4hl_o3rbv20"/>
    <s v="S62820"/>
    <s v="Reginald"/>
    <s v="Broadnax"/>
    <n v="1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66kphvscd2d539hdsev3pvv0_o3rbv20"/>
    <s v="S103395"/>
    <s v="Ashley"/>
    <s v="Broadway"/>
    <n v="6"/>
    <s v="Autauga County"/>
    <s v="Daniel Pratt Elementary School"/>
    <s v="System 44 DPES 6th 1030 to 1125"/>
    <n v="197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DPES 6th 1030 to 1125"/>
    <d v="2015-09-23T00:00:00"/>
    <d v="2016-04-21T00:00:00"/>
    <s v="Level I"/>
    <n v="197"/>
    <d v="2016-04-21T00:00:00"/>
    <n v="3"/>
    <n v="6"/>
    <n v="21"/>
    <n v="40"/>
    <n v="748"/>
    <n v="773"/>
    <n v="0"/>
    <n v="19"/>
    <n v="36"/>
    <n v="81"/>
    <n v="88"/>
    <n v="90"/>
    <n v="90"/>
    <n v="84"/>
    <n v="6436"/>
    <n v="1.9048"/>
    <n v="3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DPES 6th 1030 to 1125"/>
    <d v="2015-09-02T00:00:00"/>
    <d v="2016-05-11T00:00:00"/>
    <n v="3"/>
    <d v="2015-09-02T00:00:00"/>
    <s v="Form 1"/>
    <s v="Beginning"/>
    <n v="27"/>
    <n v="0"/>
    <n v="0"/>
    <d v="2015-12-07T00:00:00"/>
    <s v="Form 2"/>
    <s v="Beginning"/>
    <n v="36"/>
    <n v="7"/>
    <n v="0"/>
    <d v="2016-05-11T00:00:00"/>
    <s v="Form 3"/>
    <s v="Beginning"/>
    <n v="35"/>
    <n v="3"/>
    <n v="0"/>
    <m/>
    <m/>
    <m/>
    <m/>
    <m/>
    <m/>
    <m/>
    <m/>
    <m/>
    <m/>
    <m/>
    <m/>
    <m/>
    <m/>
    <m/>
    <m/>
    <m/>
    <m/>
    <s v="System 44 DPES 6th 1030 to 1125"/>
    <n v="12"/>
    <n v="10"/>
    <n v="10"/>
    <n v="4762"/>
    <d v="2016-05-10T00:00:00"/>
    <n v="197"/>
    <d v="2015-09-02T00:00:00"/>
    <n v="0"/>
    <n v="2"/>
    <d v="2015-12-07T00:00:00"/>
    <n v="0"/>
    <n v="7"/>
    <d v="2016-05-10T00:00:00"/>
    <n v="197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197"/>
    <d v="2016-05-10T00:00:00"/>
    <n v="197"/>
    <n v="35.857142857142854"/>
    <n v="1"/>
    <n v="205"/>
    <n v="315"/>
    <n v="41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197"/>
    <n v="1"/>
    <n v="0"/>
    <n v="0"/>
    <n v="0.75769230769230766"/>
    <s v="Fall Administration"/>
    <s v="Spring Administration"/>
    <s v="Fall to Spring-Full Year RI"/>
    <s v="Tier 3"/>
    <s v="Average Reading Invt. Under 15 Minutes Long"/>
    <x v="0"/>
    <s v="Null"/>
    <n v="197"/>
    <d v="2016-05-11T00:00:00"/>
    <s v="Form 3"/>
    <s v="Beginning"/>
    <n v="35"/>
    <n v="3"/>
    <n v="0"/>
    <d v="2015-12-07T00:00:00"/>
    <s v="Form 2"/>
    <s v="Beginning"/>
    <n v="36"/>
    <n v="7"/>
    <n v="0"/>
    <n v="36"/>
    <n v="1"/>
    <n v="1"/>
    <n v="27"/>
    <n v="0"/>
    <n v="35"/>
    <n v="3"/>
    <n v="8"/>
    <n v="1"/>
    <n v="0"/>
    <n v="0"/>
    <n v="3"/>
    <n v="0"/>
    <n v="3"/>
    <n v="0"/>
    <n v="0"/>
    <s v="Fall to Spring PI Administration"/>
    <n v="0"/>
    <n v="1"/>
    <s v="40 to 59 Sessions"/>
    <s v="Series 1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7aalikfjape7gfdg7jenoui5_o3rbv20"/>
    <s v="S99761"/>
    <s v="Ke'Isaac"/>
    <s v="Brooks"/>
    <n v="8"/>
    <s v="Autauga County"/>
    <s v="Prattville Junior High School"/>
    <s v="Read 180 PJHS 8th"/>
    <n v="923"/>
    <d v="2015-12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ext Generation"/>
    <s v="Read 180 PJHS 8th"/>
    <n v="3"/>
    <s v="r180ng_B"/>
    <n v="2"/>
    <n v="17"/>
    <n v="417"/>
    <n v="92"/>
    <n v="84"/>
    <n v="179"/>
    <n v="51"/>
    <n v="11"/>
    <n v="26.124949999999998"/>
    <n v="6.3333000000000004"/>
    <n v="2.125"/>
    <n v="146.36680000000001"/>
    <n v="9332"/>
    <n v="80"/>
    <n v="66.666666665999998"/>
    <n v="200"/>
    <n v="197"/>
    <n v="33"/>
    <n v="92"/>
    <n v="4"/>
    <n v="0"/>
    <n v="11"/>
    <n v="0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PJHS 8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PJHS 8th"/>
    <n v="4"/>
    <n v="3"/>
    <n v="10"/>
    <n v="8995"/>
    <d v="2015-12-10T00:00:00"/>
    <n v="923"/>
    <d v="2015-09-02T00:00:00"/>
    <n v="747"/>
    <n v="18"/>
    <d v="2015-12-10T00:00:00"/>
    <n v="923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RI Screening Only"/>
    <n v="1"/>
    <s v="READ 180 User"/>
    <s v="Usage"/>
    <x v="0"/>
    <n v="1"/>
    <n v="0"/>
    <n v="0"/>
    <x v="1"/>
    <n v="14.142857142857142"/>
    <s v="Not Used"/>
    <n v="0"/>
    <s v="Not Available"/>
    <s v="Not Available"/>
    <s v="4 Not Indicated"/>
    <s v="4 Not Indicated"/>
    <s v="4 Not Indicated"/>
    <s v="4 Not Indicated"/>
    <s v="4 Not Indicated"/>
    <d v="2015-12-10T00:00:00"/>
    <n v="923"/>
    <d v="2015-12-10T00:00:00"/>
    <n v="923"/>
    <n v="14.142857142857142"/>
    <n v="1"/>
    <n v="55"/>
    <n v="80"/>
    <n v="110"/>
    <s v="No PI Needed"/>
    <s v="No PI Needed"/>
    <s v="600L to 799L"/>
    <s v="800L to 999L"/>
    <s v="800L to 999L"/>
    <s v="1 Below Basic"/>
    <s v="2 Basic"/>
    <s v="2 Basic"/>
    <n v="0"/>
    <n v="1"/>
    <s v="Improved Performance Level"/>
    <s v="1 Limited"/>
    <s v="1 Limited"/>
    <s v="1 Limited"/>
    <n v="1"/>
    <n v="0"/>
    <s v="Maintained Performance Level"/>
    <n v="176"/>
    <n v="1"/>
    <n v="1"/>
    <n v="1"/>
    <n v="2.6074074074074076"/>
    <s v="Fall Administration"/>
    <s v="Spring Administration"/>
    <s v="Fall to Spring-Full Year RI"/>
    <s v="Tier 2"/>
    <s v="Average Reading Invt. at Least 15 Minutes Long"/>
    <x v="0"/>
    <n v="0"/>
    <n v="176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1"/>
    <n v="1"/>
    <n v="0"/>
    <n v="0"/>
    <n v="0"/>
    <s v="Used READ 180 and RC!"/>
    <s v="Under 20 Sessions"/>
    <s v="Under 5 Segments"/>
    <s v="Level Matches Lexile Score"/>
    <s v="Null"/>
  </r>
  <r>
    <s v="f5ncfbcum3hifajg7fqsogrf_o3rbv20"/>
    <s v="S66315"/>
    <s v="Kimberly"/>
    <s v="Brosius"/>
    <n v="7"/>
    <s v="Autauga County"/>
    <s v="Marbury Middle School"/>
    <s v="Read 180 MMS 7th"/>
    <n v="981"/>
    <d v="2016-05-09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MMS 7th"/>
    <n v="4"/>
    <s v="r180ng_B"/>
    <n v="3"/>
    <n v="71"/>
    <n v="913"/>
    <n v="162"/>
    <n v="203"/>
    <n v="466"/>
    <n v="54"/>
    <n v="22"/>
    <n v="13.216699999999999"/>
    <n v="18.25"/>
    <n v="2.0882000000000001"/>
    <n v="238.16685000000001"/>
    <n v="10597"/>
    <n v="52.941176470000002"/>
    <n v="52.941176470000002"/>
    <n v="223"/>
    <n v="265"/>
    <n v="67"/>
    <n v="97"/>
    <n v="3"/>
    <n v="0"/>
    <n v="28"/>
    <n v="0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66"/>
    <n v="33"/>
    <n v="3933"/>
    <n v="0"/>
    <n v="0"/>
    <n v="0"/>
    <n v="0"/>
    <n v="71"/>
    <n v="84"/>
    <n v="0"/>
    <n v="2"/>
    <d v="2016-02-11T00:00:00"/>
    <n v="82"/>
    <n v="91"/>
    <n v="92"/>
    <n v="88"/>
    <n v="63"/>
    <d v="2015-11-02T00:00:00"/>
    <n v="61"/>
    <n v="78"/>
    <n v="50"/>
    <n v="3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MMS 7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MMS 7th"/>
    <n v="21"/>
    <n v="12"/>
    <n v="19"/>
    <n v="11912"/>
    <d v="2016-05-09T00:00:00"/>
    <n v="981"/>
    <d v="2015-08-20T00:00:00"/>
    <n v="866"/>
    <n v="20"/>
    <d v="2015-12-11T00:00:00"/>
    <n v="862"/>
    <n v="21"/>
    <d v="2016-05-09T00:00:00"/>
    <n v="981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7.571428571428569"/>
    <s v="Not Used"/>
    <n v="0"/>
    <s v="Not Available"/>
    <s v="Not Available"/>
    <s v="4 Not Indicated"/>
    <s v="4 Not Indicated"/>
    <s v="4 Not Indicated"/>
    <s v="4 Not Indicated"/>
    <s v="4 Not Indicated"/>
    <d v="2016-05-09T00:00:00"/>
    <n v="981"/>
    <d v="2016-05-09T00:00:00"/>
    <n v="981"/>
    <n v="37.571428571428569"/>
    <n v="1"/>
    <n v="35"/>
    <n v="65"/>
    <n v="70"/>
    <s v="No PI Needed"/>
    <s v="No PI Needed"/>
    <s v="800L to 999L"/>
    <s v="800L to 999L"/>
    <s v="800L to 999L"/>
    <s v="2 Basic"/>
    <s v="3 Proficient"/>
    <s v="3 Proficient"/>
    <n v="0"/>
    <n v="1"/>
    <s v="Improved Performance Level"/>
    <s v="2 Partial"/>
    <s v="2 Partial"/>
    <s v="2 Partial"/>
    <n v="1"/>
    <n v="0"/>
    <s v="Maintained Performance Level"/>
    <n v="115"/>
    <n v="1"/>
    <n v="1"/>
    <n v="1"/>
    <n v="2.2999999999999998"/>
    <s v="Fall Administration"/>
    <s v="Fall Administration"/>
    <s v="Fall Administration RI"/>
    <s v="Tier 2"/>
    <s v="Average Reading Invt. at Least 15 Minutes Long"/>
    <x v="0"/>
    <n v="1"/>
    <n v="119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1"/>
    <n v="0"/>
    <s v="Null"/>
    <s v="Null"/>
    <s v="Null"/>
    <s v="Null"/>
    <s v="Null"/>
    <n v="1"/>
    <n v="1"/>
    <n v="1"/>
    <n v="2"/>
    <n v="0.84"/>
    <s v="Used All 3"/>
    <s v="60 to 79 Sessions"/>
    <s v="Under 5 Segments"/>
    <s v="Level Matches Lexile Score"/>
    <s v="Null"/>
  </r>
  <r>
    <s v="ku6nm3qdk249j758uirr2l6h_o3rbv20"/>
    <s v="S97264"/>
    <s v="Aiden"/>
    <s v="Brown"/>
    <n v="5"/>
    <s v="Autauga County"/>
    <s v="Daniel Pratt Elementary School"/>
    <s v="System 44 DPES 5th  6th 840 to 935"/>
    <n v="381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DPES 5th  6th 840 to 935"/>
    <d v="2015-09-23T00:00:00"/>
    <d v="2016-05-02T00:00:00"/>
    <s v="Level IV"/>
    <n v="381"/>
    <d v="2016-05-02T00:00:00"/>
    <n v="10"/>
    <n v="4"/>
    <n v="66"/>
    <n v="64"/>
    <n v="948"/>
    <n v="995"/>
    <n v="28"/>
    <n v="13"/>
    <n v="25"/>
    <n v="90"/>
    <n v="94"/>
    <n v="95"/>
    <n v="96"/>
    <n v="93"/>
    <n v="10537"/>
    <n v="2.56"/>
    <n v="10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DPES 5th  6th 840 to 935"/>
    <d v="2015-08-27T00:00:00"/>
    <d v="2016-05-11T00:00:00"/>
    <n v="3"/>
    <d v="2015-08-27T00:00:00"/>
    <s v="Form 1"/>
    <s v="Developing"/>
    <n v="50"/>
    <n v="20"/>
    <n v="0"/>
    <d v="2015-12-07T00:00:00"/>
    <s v="Form 2"/>
    <s v="Developing"/>
    <n v="29"/>
    <n v="16"/>
    <n v="0"/>
    <d v="2016-05-11T00:00:00"/>
    <s v="Form 3"/>
    <s v="Advancing"/>
    <n v="52"/>
    <n v="29"/>
    <n v="0"/>
    <m/>
    <m/>
    <m/>
    <m/>
    <m/>
    <m/>
    <m/>
    <m/>
    <m/>
    <m/>
    <m/>
    <m/>
    <m/>
    <m/>
    <m/>
    <m/>
    <m/>
    <m/>
    <s v="System 44 DPES 5th  6th 840 to 935"/>
    <n v="12"/>
    <n v="9"/>
    <n v="9"/>
    <n v="4772"/>
    <d v="2016-05-10T00:00:00"/>
    <n v="381"/>
    <d v="2015-08-27T00:00:00"/>
    <n v="43"/>
    <n v="2"/>
    <d v="2015-12-07T00:00:00"/>
    <n v="0"/>
    <n v="1"/>
    <d v="2016-05-10T00:00:00"/>
    <n v="381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.857142857142854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381"/>
    <d v="2016-05-10T00:00:00"/>
    <n v="381"/>
    <n v="36.714285714285715"/>
    <n v="1"/>
    <n v="235"/>
    <n v="335"/>
    <n v="470"/>
    <s v="PI is Recommended"/>
    <s v="PI is Recommended"/>
    <s v="BR to 199L"/>
    <s v="200L to 399L"/>
    <s v="200L to 3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338"/>
    <n v="1"/>
    <n v="1"/>
    <n v="0"/>
    <n v="1.1859649122807017"/>
    <s v="Fall Administration"/>
    <s v="Winter Administration"/>
    <s v="Fall to Winter RI"/>
    <s v="Tier 3"/>
    <s v="Average Reading Invt. Under 15 Minutes Long"/>
    <x v="0"/>
    <s v="Null"/>
    <n v="381"/>
    <d v="2016-05-11T00:00:00"/>
    <s v="Form 3"/>
    <s v="Advancing"/>
    <n v="52"/>
    <n v="29"/>
    <n v="0"/>
    <d v="2016-05-11T00:00:00"/>
    <s v="Form 3"/>
    <s v="Advancing"/>
    <n v="52"/>
    <n v="29"/>
    <n v="0"/>
    <n v="36.857142857142854"/>
    <n v="1"/>
    <n v="1"/>
    <n v="50"/>
    <n v="64"/>
    <n v="52"/>
    <n v="45"/>
    <n v="2"/>
    <n v="1"/>
    <n v="20"/>
    <n v="44"/>
    <n v="29"/>
    <n v="69"/>
    <n v="9"/>
    <n v="1"/>
    <n v="1"/>
    <s v="Fall to Spring PI Administration"/>
    <n v="0"/>
    <n v="1"/>
    <s v="60 to 79 Sessions"/>
    <s v="Series 4"/>
    <s v="In Series 9 to 12"/>
    <s v="Full Year Participant, Started This Year"/>
    <n v="1"/>
    <n v="0"/>
    <n v="1"/>
    <n v="0"/>
    <n v="0"/>
    <n v="0"/>
    <s v="RC! Only"/>
    <s v="Null"/>
    <s v="Null"/>
    <s v="Null"/>
    <s v="Null"/>
  </r>
  <r>
    <s v="r3eruuv1uk5dchhaufrcadlm_o3rbv20"/>
    <s v="S1701"/>
    <s v="Alli"/>
    <s v="Brown"/>
    <n v="5"/>
    <s v="Autauga County"/>
    <s v="Billingsley School"/>
    <s v="Read 180 BS 5th"/>
    <n v="557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BS 5th"/>
    <n v="2"/>
    <s v="r180ng_B"/>
    <n v="16"/>
    <n v="84"/>
    <n v="1760"/>
    <n v="492"/>
    <n v="418"/>
    <n v="468"/>
    <n v="122"/>
    <n v="35"/>
    <n v="19.483350000000002"/>
    <n v="5.8823999999999996"/>
    <n v="2.7097000000000002"/>
    <n v="80.599999999999994"/>
    <n v="20114"/>
    <n v="81.699346405"/>
    <n v="84.269662921000005"/>
    <n v="542"/>
    <n v="657"/>
    <n v="44"/>
    <n v="90"/>
    <n v="3"/>
    <n v="0"/>
    <n v="260"/>
    <n v="0"/>
    <s v="1_2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98"/>
    <n v="33"/>
    <n v="5882"/>
    <n v="0"/>
    <n v="0"/>
    <n v="0"/>
    <n v="0"/>
    <n v="49"/>
    <n v="69"/>
    <n v="0"/>
    <n v="3"/>
    <d v="2016-03-07T00:00:00"/>
    <n v="75"/>
    <n v="87"/>
    <n v="58"/>
    <n v="88"/>
    <n v="88"/>
    <d v="2015-12-11T00:00:00"/>
    <n v="46"/>
    <n v="68"/>
    <n v="20"/>
    <n v="63"/>
    <n v="63"/>
    <d v="2015-10-27T00:00:00"/>
    <n v="27"/>
    <n v="52"/>
    <n v="33"/>
    <n v="30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5th"/>
    <d v="2015-08-28T00:00:00"/>
    <d v="2015-08-28T00:00:00"/>
    <n v="1"/>
    <d v="2015-08-28T00:00:00"/>
    <s v="Form 1"/>
    <s v="Advancing"/>
    <n v="43"/>
    <n v="2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5th"/>
    <n v="16"/>
    <n v="8"/>
    <n v="28"/>
    <n v="15720"/>
    <d v="2016-05-10T00:00:00"/>
    <n v="557"/>
    <d v="2015-08-26T00:00:00"/>
    <n v="227"/>
    <n v="8"/>
    <d v="2015-12-08T00:00:00"/>
    <n v="495"/>
    <n v="19"/>
    <d v="2016-05-10T00:00:00"/>
    <n v="557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6.857142857142854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557"/>
    <d v="2016-05-10T00:00:00"/>
    <n v="557"/>
    <n v="36.857142857142854"/>
    <n v="1"/>
    <n v="190"/>
    <n v="260"/>
    <n v="380"/>
    <s v="PI is Recommended"/>
    <s v="No PI Needed"/>
    <s v="200L to 399L"/>
    <s v="400L to 599L"/>
    <s v="400L to 5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330"/>
    <n v="1"/>
    <n v="1"/>
    <n v="0"/>
    <n v="1.4666666666666666"/>
    <s v="Fall Administration"/>
    <s v="Spring Administration"/>
    <s v="Fall to Spring-Full Year RI"/>
    <s v="Tier 2"/>
    <s v="Average Reading Invt. Under 15 Minutes Long"/>
    <x v="0"/>
    <n v="1"/>
    <n v="330"/>
    <d v="2015-08-28T00:00:00"/>
    <s v="Form 1"/>
    <s v="Advancing"/>
    <n v="43"/>
    <n v="23"/>
    <n v="0"/>
    <d v="2015-08-28T00:00:00"/>
    <s v="Form 1"/>
    <s v="Advancing"/>
    <n v="43"/>
    <n v="23"/>
    <n v="0"/>
    <s v="Lone PI Test"/>
    <n v="0"/>
    <n v="1"/>
    <n v="43"/>
    <n v="17"/>
    <s v="Null"/>
    <s v="Null"/>
    <s v="Null"/>
    <s v="Null"/>
    <n v="23"/>
    <n v="55"/>
    <s v="Null"/>
    <n v="46"/>
    <s v="Null"/>
    <s v="Null"/>
    <n v="1"/>
    <s v="Fall PI Administration"/>
    <n v="1"/>
    <n v="0"/>
    <s v="Null"/>
    <s v="Null"/>
    <s v="Null"/>
    <s v="Null"/>
    <s v="Null"/>
    <n v="1"/>
    <n v="1"/>
    <n v="1"/>
    <n v="3"/>
    <n v="0.69"/>
    <s v="Used All 3"/>
    <s v="80 to 99 Sessions"/>
    <s v="13 or More Segments"/>
    <s v="Level is Above Lexile Score"/>
    <s v="Null"/>
  </r>
  <r>
    <s v="pej8pcodvec3injb3n0v4vj5_o3rbv20"/>
    <s v="S96006"/>
    <s v="Jacarro"/>
    <s v="Brown"/>
    <n v="6"/>
    <s v="Autauga County"/>
    <s v="Prattville Intermediate School"/>
    <s v="System 44 PIS 6th"/>
    <n v="0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IS 6th"/>
    <d v="2015-09-07T00:00:00"/>
    <d v="2016-05-11T00:00:00"/>
    <s v="Level IV"/>
    <n v="-246"/>
    <d v="2016-05-11T00:00:00"/>
    <n v="8"/>
    <n v="1"/>
    <n v="49"/>
    <n v="67"/>
    <n v="980"/>
    <n v="1014"/>
    <n v="24"/>
    <n v="17"/>
    <n v="39"/>
    <n v="75"/>
    <n v="73"/>
    <n v="73"/>
    <n v="82"/>
    <n v="78"/>
    <n v="5840"/>
    <n v="2.4643000000000002"/>
    <n v="7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IS 6th"/>
    <d v="2015-09-01T00:00:00"/>
    <d v="2016-05-10T00:00:00"/>
    <n v="3"/>
    <d v="2015-09-01T00:00:00"/>
    <s v="Form 1"/>
    <s v="Developing"/>
    <n v="17"/>
    <n v="12"/>
    <n v="0"/>
    <d v="2015-12-10T00:00:00"/>
    <s v="Form 2"/>
    <s v="Beginning"/>
    <n v="34"/>
    <n v="8"/>
    <n v="0"/>
    <d v="2016-05-10T00:00:00"/>
    <s v="Form 3"/>
    <s v="Developing"/>
    <n v="29"/>
    <n v="15"/>
    <n v="0"/>
    <m/>
    <m/>
    <m/>
    <m/>
    <m/>
    <m/>
    <m/>
    <m/>
    <m/>
    <m/>
    <m/>
    <m/>
    <m/>
    <m/>
    <m/>
    <m/>
    <m/>
    <m/>
    <s v="System 44 PIS 6th"/>
    <n v="6"/>
    <n v="3"/>
    <n v="3"/>
    <n v="1185"/>
    <d v="2016-05-10T00:00:00"/>
    <n v="0"/>
    <d v="2015-08-31T00:00:00"/>
    <n v="0"/>
    <n v="4"/>
    <d v="2015-12-10T00:00:00"/>
    <n v="0"/>
    <n v="5"/>
    <d v="2016-05-10T00:00:00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0"/>
    <d v="1899-12-30T00:00:00"/>
    <n v="0"/>
    <n v="36.142857142857146"/>
    <n v="1"/>
    <n v="205"/>
    <n v="315"/>
    <n v="41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0"/>
    <n v="0"/>
    <n v="0"/>
    <n v="0"/>
    <n v="0"/>
    <s v="Fall Administration"/>
    <s v="Winter Administration"/>
    <s v="Fall to Winter RI"/>
    <s v="Tier 3"/>
    <s v="Average Reading Invt. Under 15 Minutes Long"/>
    <x v="0"/>
    <s v="Null"/>
    <n v="0"/>
    <d v="2016-05-10T00:00:00"/>
    <s v="Form 3"/>
    <s v="Developing"/>
    <n v="29"/>
    <n v="15"/>
    <n v="0"/>
    <d v="2016-05-10T00:00:00"/>
    <s v="Form 3"/>
    <s v="Developing"/>
    <n v="29"/>
    <n v="15"/>
    <n v="0"/>
    <n v="36"/>
    <n v="1"/>
    <n v="1"/>
    <n v="17"/>
    <n v="0"/>
    <n v="29"/>
    <n v="1"/>
    <n v="12"/>
    <n v="1"/>
    <n v="12"/>
    <n v="7"/>
    <n v="15"/>
    <n v="13"/>
    <n v="3"/>
    <n v="0"/>
    <n v="0"/>
    <s v="Fall to Spring PI Administration"/>
    <n v="0"/>
    <n v="1"/>
    <s v="60 to 79 Sessions"/>
    <s v="Series 4"/>
    <s v="In Series 5 to 8"/>
    <s v="Full Year Participant, Started This Year"/>
    <n v="0"/>
    <n v="0"/>
    <n v="1"/>
    <n v="0"/>
    <n v="0"/>
    <n v="0"/>
    <s v="RC! Only"/>
    <s v="Null"/>
    <s v="Null"/>
    <s v="Null"/>
    <s v="Null"/>
  </r>
  <r>
    <s v="jhfiafc02hbr4u2sgckh8nq4_o3rbv20"/>
    <s v="S99382"/>
    <s v="Jashuna"/>
    <s v="Brown"/>
    <n v="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au4qppa0uqfe8jkhh1bk5ijg_o3rbv20"/>
    <s v="S101687"/>
    <s v="Jason"/>
    <s v="Brown"/>
    <n v="1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7u5sp0jnnak824dbd1lp7vo3_o3rbv20"/>
    <s v="S68513"/>
    <s v="Joshua"/>
    <s v="Brown"/>
    <n v="8"/>
    <s v="Autauga County"/>
    <s v="Prattville Junior High School"/>
    <s v="Read 180 PJHS 8th"/>
    <n v="736"/>
    <d v="2015-12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Read 180 PJHS 8th"/>
    <d v="2015-10-15T00:00:00"/>
    <d v="2015-12-11T00:00:00"/>
    <s v="Level I"/>
    <e v="#DIV/0!"/>
    <d v="2015-12-11T00:00:00"/>
    <n v="2"/>
    <n v="4"/>
    <n v="11"/>
    <n v="19"/>
    <n v="358"/>
    <n v="385"/>
    <n v="0"/>
    <n v="18"/>
    <n v="33"/>
    <n v="70"/>
    <n v="92"/>
    <n v="100"/>
    <n v="89"/>
    <n v="80"/>
    <n v="764"/>
    <n v="1.875"/>
    <n v="2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PJHS 8th"/>
    <d v="2015-09-10T00:00:00"/>
    <d v="2015-12-11T00:00:00"/>
    <n v="2"/>
    <d v="2015-09-10T00:00:00"/>
    <s v="Form 1"/>
    <s v="Pre-Decoder"/>
    <n v="25"/>
    <n v="1"/>
    <n v="0"/>
    <d v="2015-12-11T00:00:00"/>
    <s v="Form 2"/>
    <s v="Developing"/>
    <n v="24"/>
    <n v="12"/>
    <n v="0"/>
    <m/>
    <m/>
    <m/>
    <m/>
    <m/>
    <m/>
    <m/>
    <m/>
    <m/>
    <m/>
    <m/>
    <m/>
    <m/>
    <m/>
    <m/>
    <m/>
    <m/>
    <m/>
    <m/>
    <m/>
    <m/>
    <m/>
    <m/>
    <m/>
    <s v="Read 180 PJHS 8th"/>
    <n v="5"/>
    <n v="0"/>
    <n v="0"/>
    <n v="0"/>
    <d v="2015-12-10T00:00:00"/>
    <n v="736"/>
    <d v="2015-09-03T00:00:00"/>
    <n v="69"/>
    <n v="17"/>
    <d v="2015-12-10T00:00:00"/>
    <n v="736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RI Screening Only"/>
    <n v="0"/>
    <s v="System 44 User"/>
    <s v="Usage"/>
    <x v="1"/>
    <n v="1"/>
    <n v="0"/>
    <n v="0"/>
    <x v="1"/>
    <n v="13.142857142857142"/>
    <s v="Not Used"/>
    <n v="0"/>
    <s v="Not Available"/>
    <s v="Not Available"/>
    <s v="4 Not Indicated"/>
    <s v="4 Not Indicated"/>
    <s v="4 Not Indicated"/>
    <s v="4 Not Indicated"/>
    <s v="4 Not Indicated"/>
    <d v="2015-12-10T00:00:00"/>
    <n v="736"/>
    <d v="2015-12-10T00:00:00"/>
    <n v="736"/>
    <n v="14"/>
    <n v="1"/>
    <n v="240"/>
    <n v="360"/>
    <n v="480"/>
    <s v="PI is Recommended"/>
    <s v="No PI Needed"/>
    <s v="BR to 199L"/>
    <s v="600L to 799L"/>
    <s v="600L to 7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667"/>
    <n v="1"/>
    <n v="1"/>
    <n v="1"/>
    <n v="2.2233333333333332"/>
    <s v="Fall Administration"/>
    <s v="Winter Administration"/>
    <s v="Fall to Winter RI"/>
    <s v="Tier 3"/>
    <s v="Average Reading Invt. at Least 15 Minutes Long"/>
    <x v="0"/>
    <s v="Null"/>
    <n v="667"/>
    <d v="2015-12-11T00:00:00"/>
    <s v="Form 2"/>
    <s v="Developing"/>
    <n v="24"/>
    <n v="12"/>
    <n v="0"/>
    <d v="2015-12-11T00:00:00"/>
    <s v="Form 2"/>
    <s v="Developing"/>
    <n v="24"/>
    <n v="12"/>
    <n v="0"/>
    <n v="13.142857142857142"/>
    <n v="1"/>
    <n v="1"/>
    <n v="25"/>
    <n v="0"/>
    <n v="24"/>
    <n v="0"/>
    <n v="-1"/>
    <n v="0"/>
    <n v="1"/>
    <n v="0"/>
    <n v="12"/>
    <n v="3"/>
    <n v="11"/>
    <n v="1"/>
    <n v="0"/>
    <s v="Fall to Winter PI Administration"/>
    <n v="0"/>
    <n v="0"/>
    <s v="Under 20 Sessions"/>
    <s v="Series 1"/>
    <s v="In Series 1 to 4"/>
    <s v="Mid-Year Exited Student, Started This Year"/>
    <n v="1"/>
    <n v="0"/>
    <n v="1"/>
    <n v="0"/>
    <n v="0"/>
    <n v="0"/>
    <s v="RC! Only"/>
    <s v="Null"/>
    <s v="Null"/>
    <s v="Null"/>
    <s v="Null"/>
  </r>
  <r>
    <s v="u0f5ptnjt9b27rkq66i5bk96_o3rbv20"/>
    <s v="S93899"/>
    <s v="Kenneth"/>
    <s v="Brown"/>
    <n v="4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0ip2frnundhiece2209gcaum_o3rbv20"/>
    <s v="S103099"/>
    <s v="Lil Rodney"/>
    <s v="Brown"/>
    <n v="8"/>
    <s v="Autauga County"/>
    <s v="Prattville Junior High School"/>
    <s v="Read 180 PJHS 8th"/>
    <n v="956"/>
    <d v="2015-12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ext Generation"/>
    <s v="Read 180 PJHS 8th"/>
    <n v="4"/>
    <s v="r180ng_B"/>
    <n v="2"/>
    <n v="15"/>
    <n v="376"/>
    <n v="210"/>
    <n v="58"/>
    <n v="57"/>
    <n v="41"/>
    <n v="18"/>
    <n v="24.875049999999899"/>
    <n v="5.6666999999999996"/>
    <n v="2.1429"/>
    <n v="122.7166"/>
    <n v="10016"/>
    <n v="95.652173912999999"/>
    <n v="100"/>
    <n v="197"/>
    <n v="172"/>
    <n v="50"/>
    <n v="97"/>
    <n v="3"/>
    <n v="0"/>
    <n v="10"/>
    <n v="0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PJHS 8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PJHS 8th"/>
    <n v="1"/>
    <n v="0"/>
    <n v="0"/>
    <n v="0"/>
    <d v="2015-12-10T00:00:00"/>
    <n v="956"/>
    <d v="2015-09-03T00:00:00"/>
    <n v="908"/>
    <n v="19"/>
    <d v="2015-12-10T00:00:00"/>
    <n v="956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RI Screening Only"/>
    <n v="1"/>
    <s v="READ 180 User"/>
    <s v="Usage"/>
    <x v="0"/>
    <n v="1"/>
    <n v="0"/>
    <n v="0"/>
    <x v="1"/>
    <n v="14"/>
    <s v="Not Used"/>
    <n v="0"/>
    <s v="Not Available"/>
    <s v="Not Available"/>
    <s v="4 Not Indicated"/>
    <s v="4 Not Indicated"/>
    <s v="4 Not Indicated"/>
    <s v="4 Not Indicated"/>
    <s v="4 Not Indicated"/>
    <d v="2015-12-10T00:00:00"/>
    <n v="956"/>
    <d v="2015-12-10T00:00:00"/>
    <n v="956"/>
    <n v="14"/>
    <n v="1"/>
    <n v="35"/>
    <n v="65"/>
    <n v="70"/>
    <s v="No PI Needed"/>
    <s v="No PI Needed"/>
    <s v="800L to 999L"/>
    <s v="800L to 999L"/>
    <s v="800L to 999L"/>
    <s v="2 Basic"/>
    <s v="2 Basic"/>
    <s v="2 Basic"/>
    <n v="1"/>
    <n v="0"/>
    <s v="Maintained Performance Level"/>
    <s v="1 Limited"/>
    <s v="2 Partial"/>
    <s v="2 Partial"/>
    <n v="0"/>
    <n v="1"/>
    <s v="Improved Performance Level"/>
    <n v="48"/>
    <n v="1"/>
    <n v="1"/>
    <n v="0"/>
    <n v="0.96"/>
    <s v="Fall Administration"/>
    <s v="Fall Administration"/>
    <s v="Fall Administration RI"/>
    <s v="Tier 2"/>
    <s v="Average Reading Invt. at Least 15 Minutes Long"/>
    <x v="0"/>
    <n v="0"/>
    <n v="48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1"/>
    <n v="1"/>
    <n v="0"/>
    <n v="0"/>
    <n v="0"/>
    <s v="Used READ 180 and RC!"/>
    <s v="Under 20 Sessions"/>
    <s v="Under 5 Segments"/>
    <s v="Level Matches Lexile Score"/>
    <s v="Null"/>
  </r>
  <r>
    <s v="q8qbveioji9uc9op0t0pm9ft_o3rbv20"/>
    <s v="S62888"/>
    <s v="Myla"/>
    <s v="Brown"/>
    <n v="6"/>
    <s v="Autauga County"/>
    <s v="Autaugaville School"/>
    <s v="Read 180 AS 6th"/>
    <n v="904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AS 6th"/>
    <n v="4"/>
    <s v="r180ng_B"/>
    <n v="45"/>
    <n v="126"/>
    <n v="3549"/>
    <n v="894"/>
    <n v="433"/>
    <n v="890"/>
    <n v="767"/>
    <n v="91"/>
    <n v="27.316700000000001"/>
    <n v="3.4565000000000001"/>
    <n v="3.7059000000000002"/>
    <n v="75.816649999999996"/>
    <n v="135096"/>
    <n v="82.618510158000007"/>
    <n v="86.234817813000006"/>
    <n v="2313"/>
    <n v="3296"/>
    <n v="36"/>
    <n v="94"/>
    <n v="4"/>
    <n v="5"/>
    <n v="565"/>
    <n v="4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242"/>
    <n v="121"/>
    <n v="14529"/>
    <n v="0"/>
    <n v="0"/>
    <n v="95"/>
    <n v="97"/>
    <n v="0"/>
    <n v="0"/>
    <n v="2"/>
    <n v="0"/>
    <d v="2016-01-20T00:00:00"/>
    <n v="93"/>
    <n v="96"/>
    <n v="92"/>
    <n v="88"/>
    <n v="100"/>
    <d v="2015-11-02T00:00:00"/>
    <n v="97"/>
    <n v="98"/>
    <n v="92"/>
    <n v="1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6th"/>
    <d v="2016-05-12T00:00:00"/>
    <d v="2016-05-12T00:00:00"/>
    <n v="1"/>
    <d v="2016-05-12T00:00:00"/>
    <s v="Form 1"/>
    <s v="Advancing"/>
    <n v="52"/>
    <n v="4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6th"/>
    <n v="25"/>
    <n v="20"/>
    <n v="109"/>
    <n v="210623"/>
    <d v="2016-05-11T00:00:00"/>
    <n v="904"/>
    <d v="2015-08-27T00:00:00"/>
    <n v="889"/>
    <n v="22"/>
    <d v="2015-12-02T00:00:00"/>
    <n v="885"/>
    <n v="32"/>
    <d v="2016-05-11T00:00:00"/>
    <n v="904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6.857142857142854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904"/>
    <d v="2016-05-11T00:00:00"/>
    <n v="904"/>
    <n v="36.857142857142854"/>
    <n v="1"/>
    <n v="35"/>
    <n v="65"/>
    <n v="70"/>
    <s v="No PI Needed"/>
    <s v="No PI Needed"/>
    <s v="800L to 999L"/>
    <s v="800L to 999L"/>
    <s v="800L to 999L"/>
    <s v="2 Basic"/>
    <s v="2 Basic"/>
    <s v="2 Basic"/>
    <n v="1"/>
    <n v="0"/>
    <s v="Maintained Performance Level"/>
    <s v="2 Partial"/>
    <s v="2 Partial"/>
    <s v="2 Partial"/>
    <n v="1"/>
    <n v="0"/>
    <s v="Maintained Performance Level"/>
    <n v="15"/>
    <n v="1"/>
    <n v="0"/>
    <n v="0"/>
    <n v="0.3"/>
    <s v="Fall Administration"/>
    <s v="Spring Administration"/>
    <s v="Fall to Spring-Full Year RI"/>
    <s v="Tier 2"/>
    <s v="Average Reading Invt. at Least 15 Minutes Long"/>
    <x v="0"/>
    <n v="0"/>
    <n v="19"/>
    <d v="2016-05-12T00:00:00"/>
    <s v="Form 1"/>
    <s v="Advancing"/>
    <n v="52"/>
    <n v="46"/>
    <n v="0"/>
    <d v="2016-05-12T00:00:00"/>
    <s v="Form 1"/>
    <s v="Advancing"/>
    <n v="52"/>
    <n v="46"/>
    <n v="0"/>
    <s v="Lone PI Test"/>
    <n v="0"/>
    <n v="0"/>
    <n v="52"/>
    <n v="69"/>
    <s v="Null"/>
    <s v="Null"/>
    <s v="Null"/>
    <s v="Null"/>
    <n v="46"/>
    <n v="98"/>
    <s v="Null"/>
    <n v="97"/>
    <s v="Null"/>
    <s v="Null"/>
    <n v="1"/>
    <s v="Spring PI Administration"/>
    <n v="1"/>
    <n v="0"/>
    <s v="Null"/>
    <s v="Null"/>
    <s v="Null"/>
    <s v="Null"/>
    <s v="Null"/>
    <n v="1"/>
    <n v="1"/>
    <n v="1"/>
    <n v="2"/>
    <n v="0.97"/>
    <s v="Used All 3"/>
    <s v="100 or More Sessions"/>
    <s v="13 or More Segments"/>
    <s v="Level Matches Lexile Score"/>
    <s v="Null"/>
  </r>
  <r>
    <s v="3jl1crhse939g7aidrsfgu5p_o3rbv20"/>
    <s v="S93197"/>
    <s v="Shaliya"/>
    <s v="Brown"/>
    <n v="6"/>
    <s v="Autauga County"/>
    <s v="Prattville Intermediate School"/>
    <s v="System 44 PIS 6th"/>
    <n v="0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IS 6th"/>
    <d v="2015-09-15T00:00:00"/>
    <d v="2016-05-19T00:00:00"/>
    <s v="Level I"/>
    <n v="-400"/>
    <d v="2016-05-19T00:00:00"/>
    <n v="3"/>
    <n v="2"/>
    <n v="17"/>
    <n v="57"/>
    <n v="776"/>
    <n v="801"/>
    <n v="0"/>
    <n v="10"/>
    <n v="46"/>
    <n v="71"/>
    <n v="85"/>
    <n v="87"/>
    <n v="80"/>
    <n v="74"/>
    <n v="2081"/>
    <n v="2"/>
    <n v="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IS 6th"/>
    <d v="2015-09-04T00:00:00"/>
    <d v="2016-05-10T00:00:00"/>
    <n v="3"/>
    <d v="2015-09-04T00:00:00"/>
    <s v="Form 1"/>
    <s v="Pre-Decoder"/>
    <n v="14"/>
    <n v="4"/>
    <n v="0"/>
    <d v="2015-12-16T00:00:00"/>
    <s v="Form 2"/>
    <s v="Beginning"/>
    <n v="29"/>
    <n v="8"/>
    <n v="0"/>
    <d v="2016-05-10T00:00:00"/>
    <s v="Form 3"/>
    <s v="Pre-Decoder"/>
    <n v="25"/>
    <n v="8"/>
    <n v="0"/>
    <m/>
    <m/>
    <m/>
    <m/>
    <m/>
    <m/>
    <m/>
    <m/>
    <m/>
    <m/>
    <m/>
    <m/>
    <m/>
    <m/>
    <m/>
    <m/>
    <m/>
    <m/>
    <s v="System 44 PIS 6th"/>
    <n v="5"/>
    <n v="2"/>
    <n v="2"/>
    <n v="797"/>
    <d v="2016-05-10T00:00:00"/>
    <n v="0"/>
    <d v="2015-09-04T00:00:00"/>
    <n v="0"/>
    <n v="4"/>
    <d v="2015-12-15T00:00:00"/>
    <n v="0"/>
    <n v="11"/>
    <d v="2016-05-10T00:00:00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5.571428571428569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0"/>
    <d v="1899-12-30T00:00:00"/>
    <n v="0"/>
    <n v="35.571428571428569"/>
    <n v="1"/>
    <n v="205"/>
    <n v="315"/>
    <n v="41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0"/>
    <n v="0"/>
    <n v="0"/>
    <n v="0"/>
    <n v="0"/>
    <s v="Fall Administration"/>
    <s v="Winter Administration"/>
    <s v="Fall to Winter RI"/>
    <s v="Tier 3"/>
    <s v="Average Reading Invt. Under 15 Minutes Long"/>
    <x v="0"/>
    <s v="Null"/>
    <n v="0"/>
    <d v="2016-05-10T00:00:00"/>
    <s v="Form 3"/>
    <s v="Pre-Decoder"/>
    <n v="25"/>
    <n v="8"/>
    <n v="0"/>
    <d v="2016-05-10T00:00:00"/>
    <s v="Form 3"/>
    <s v="Pre-Decoder"/>
    <n v="25"/>
    <n v="8"/>
    <n v="0"/>
    <n v="35.571428571428569"/>
    <n v="1"/>
    <n v="1"/>
    <n v="14"/>
    <n v="0"/>
    <n v="25"/>
    <n v="0"/>
    <n v="11"/>
    <n v="1"/>
    <n v="4"/>
    <n v="0"/>
    <n v="8"/>
    <n v="3"/>
    <n v="4"/>
    <n v="1"/>
    <n v="0"/>
    <s v="Fall to Spring PI Administration"/>
    <n v="0"/>
    <n v="1"/>
    <s v="40 to 59 Sessions"/>
    <s v="Series 1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2rn75cfau5tnol800ta5io03_o3rbv20"/>
    <s v="S66161"/>
    <s v="Michael"/>
    <s v="Brush"/>
    <n v="5"/>
    <s v="Autauga County"/>
    <s v="Prattville Intermediate School"/>
    <s v="System 44 PIS 5th class 2"/>
    <n v="316"/>
    <d v="2016-05-09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IS 5th class 2"/>
    <d v="2015-09-08T00:00:00"/>
    <d v="2016-05-18T00:00:00"/>
    <s v="Level I"/>
    <n v="316"/>
    <d v="2016-05-18T00:00:00"/>
    <n v="4"/>
    <n v="3"/>
    <n v="26"/>
    <n v="54"/>
    <n v="948"/>
    <n v="1042"/>
    <n v="0"/>
    <n v="18"/>
    <n v="36"/>
    <n v="83"/>
    <n v="91"/>
    <n v="93"/>
    <n v="94"/>
    <n v="85"/>
    <n v="3203"/>
    <n v="1.8571"/>
    <n v="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IS 5th class 2"/>
    <d v="2015-08-31T00:00:00"/>
    <d v="2016-05-09T00:00:00"/>
    <n v="3"/>
    <d v="2015-08-31T00:00:00"/>
    <s v="Form 1"/>
    <s v="Beginning"/>
    <n v="33"/>
    <n v="9"/>
    <n v="0"/>
    <d v="2015-12-10T00:00:00"/>
    <s v="Form 2"/>
    <s v="Beginning"/>
    <n v="33"/>
    <n v="8"/>
    <n v="0"/>
    <d v="2016-05-09T00:00:00"/>
    <s v="Form 3"/>
    <s v="Developing"/>
    <n v="37"/>
    <n v="17"/>
    <n v="0"/>
    <m/>
    <m/>
    <m/>
    <m/>
    <m/>
    <m/>
    <m/>
    <m/>
    <m/>
    <m/>
    <m/>
    <m/>
    <m/>
    <m/>
    <m/>
    <m/>
    <m/>
    <m/>
    <s v="System 44 PIS 5th class 2"/>
    <n v="5"/>
    <n v="2"/>
    <n v="2"/>
    <n v="820"/>
    <d v="2016-05-09T00:00:00"/>
    <n v="316"/>
    <d v="2015-08-28T00:00:00"/>
    <n v="120"/>
    <n v="16"/>
    <d v="2015-12-10T00:00:00"/>
    <n v="152"/>
    <n v="17"/>
    <d v="2016-05-09T00:00:00"/>
    <n v="316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"/>
    <s v="Not Used"/>
    <n v="0"/>
    <s v="Not Available"/>
    <s v="Not Available"/>
    <s v="4 Not Indicated"/>
    <s v="4 Not Indicated"/>
    <s v="4 Not Indicated"/>
    <s v="4 Not Indicated"/>
    <s v="4 Not Indicated"/>
    <d v="2016-05-09T00:00:00"/>
    <n v="316"/>
    <d v="2016-05-09T00:00:00"/>
    <n v="316"/>
    <n v="36.428571428571431"/>
    <n v="1"/>
    <n v="235"/>
    <n v="335"/>
    <n v="470"/>
    <s v="PI is Recommended"/>
    <s v="PI is Recommended"/>
    <s v="BR to 199L"/>
    <s v="200L to 399L"/>
    <s v="200L to 3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196"/>
    <n v="1"/>
    <n v="0"/>
    <n v="0"/>
    <n v="0.68771929824561406"/>
    <s v="Fall Administration"/>
    <s v="Winter Administration"/>
    <s v="Fall to Winter RI"/>
    <s v="Tier 3"/>
    <s v="Average Reading Invt. at Least 15 Minutes Long"/>
    <x v="0"/>
    <s v="Null"/>
    <n v="196"/>
    <d v="2016-05-09T00:00:00"/>
    <s v="Form 3"/>
    <s v="Developing"/>
    <n v="37"/>
    <n v="17"/>
    <n v="0"/>
    <d v="2016-05-09T00:00:00"/>
    <s v="Form 3"/>
    <s v="Developing"/>
    <n v="37"/>
    <n v="17"/>
    <n v="0"/>
    <n v="36"/>
    <n v="1"/>
    <n v="1"/>
    <n v="33"/>
    <n v="5"/>
    <n v="37"/>
    <n v="5"/>
    <n v="4"/>
    <n v="1"/>
    <n v="9"/>
    <n v="13"/>
    <n v="17"/>
    <n v="27"/>
    <n v="8"/>
    <n v="1"/>
    <n v="0"/>
    <s v="Fall to Spring PI Administration"/>
    <n v="0"/>
    <n v="1"/>
    <s v="40 to 59 Sessions"/>
    <s v="Series 1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nqcgj4duq9k6tgq236hvq8uj_o3rbv20"/>
    <s v="S101595"/>
    <s v="Dawson"/>
    <s v="Burch"/>
    <n v="4"/>
    <s v="Autauga County"/>
    <s v="Daniel Pratt Elementary School"/>
    <s v="System 44 DPES 4th"/>
    <n v="321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DPES 4th"/>
    <d v="2015-09-22T00:00:00"/>
    <d v="2016-04-26T00:00:00"/>
    <s v="Level IV"/>
    <n v="321"/>
    <d v="2016-04-26T00:00:00"/>
    <n v="9"/>
    <n v="2"/>
    <n v="58"/>
    <n v="62"/>
    <n v="872"/>
    <n v="913"/>
    <n v="24"/>
    <n v="16"/>
    <n v="26"/>
    <n v="90"/>
    <n v="98"/>
    <n v="92"/>
    <n v="98"/>
    <n v="94"/>
    <n v="7694"/>
    <n v="2.48"/>
    <n v="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DPES 4th"/>
    <d v="2015-08-28T00:00:00"/>
    <d v="2016-05-10T00:00:00"/>
    <n v="3"/>
    <d v="2015-08-28T00:00:00"/>
    <s v="Form 1"/>
    <s v="Developing"/>
    <n v="48"/>
    <n v="19"/>
    <n v="0"/>
    <d v="2015-12-04T00:00:00"/>
    <s v="Form 2"/>
    <s v="Developing"/>
    <n v="52"/>
    <n v="21"/>
    <n v="0"/>
    <d v="2016-05-10T00:00:00"/>
    <s v="Form 3"/>
    <s v="Developing"/>
    <n v="54"/>
    <n v="19"/>
    <n v="0"/>
    <m/>
    <m/>
    <m/>
    <m/>
    <m/>
    <m/>
    <m/>
    <m/>
    <m/>
    <m/>
    <m/>
    <m/>
    <m/>
    <m/>
    <m/>
    <m/>
    <m/>
    <m/>
    <s v="System 44 DPES 4th"/>
    <n v="8"/>
    <n v="5"/>
    <n v="5"/>
    <n v="2291"/>
    <d v="2016-05-10T00:00:00"/>
    <n v="321"/>
    <d v="2015-08-26T00:00:00"/>
    <n v="0"/>
    <n v="10"/>
    <d v="2015-12-02T00:00:00"/>
    <n v="0"/>
    <n v="4"/>
    <d v="2016-05-10T00:00:00"/>
    <n v="321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.571428571428569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321"/>
    <d v="2016-05-10T00:00:00"/>
    <n v="321"/>
    <n v="36.857142857142854"/>
    <n v="1"/>
    <n v="245"/>
    <n v="345"/>
    <n v="490"/>
    <s v="PI is Recommended"/>
    <s v="PI is Recommended"/>
    <s v="BR to 199L"/>
    <s v="200L to 399L"/>
    <s v="200L to 3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321"/>
    <n v="1"/>
    <n v="1"/>
    <n v="0"/>
    <n v="1.0881355932203389"/>
    <s v="Fall Administration"/>
    <s v="Winter Administration"/>
    <s v="Fall to Winter RI"/>
    <s v="Tier 3"/>
    <s v="Average Reading Invt. Under 15 Minutes Long"/>
    <x v="0"/>
    <s v="Null"/>
    <n v="321"/>
    <d v="2016-05-10T00:00:00"/>
    <s v="Form 3"/>
    <s v="Developing"/>
    <n v="54"/>
    <n v="19"/>
    <n v="0"/>
    <d v="2015-12-04T00:00:00"/>
    <s v="Form 2"/>
    <s v="Developing"/>
    <n v="52"/>
    <n v="21"/>
    <n v="0"/>
    <n v="36.571428571428569"/>
    <n v="1"/>
    <n v="1"/>
    <n v="48"/>
    <n v="60"/>
    <n v="54"/>
    <n v="67"/>
    <n v="6"/>
    <n v="1"/>
    <n v="19"/>
    <n v="61"/>
    <n v="19"/>
    <n v="50"/>
    <n v="0"/>
    <n v="0"/>
    <n v="0"/>
    <s v="Fall to Spring PI Administration"/>
    <n v="0"/>
    <n v="1"/>
    <s v="60 to 79 Sessions"/>
    <s v="Series 4"/>
    <s v="In Series 9 to 12"/>
    <s v="Full Year Participant, Started This Year"/>
    <n v="0"/>
    <n v="0"/>
    <n v="1"/>
    <n v="0"/>
    <n v="0"/>
    <n v="0"/>
    <s v="RC! Only"/>
    <s v="Null"/>
    <s v="Null"/>
    <s v="Null"/>
    <s v="Null"/>
  </r>
  <r>
    <s v="je16d3e8smsasd7pcabvivqf_o3rbv20"/>
    <s v="S97879"/>
    <s v="Alaycia"/>
    <s v="Burns"/>
    <n v="11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nkfi3c56rka35qjk17j4f24t_o3rbv20"/>
    <s v="S97925"/>
    <s v="Avion"/>
    <s v="Burns"/>
    <n v="10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4nermnmp5q4p4qc6q4qddnmn_o3rbv20"/>
    <s v="S62685"/>
    <s v="Brianna"/>
    <s v="Burns"/>
    <n v="1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rgcba550qrimda2l5nj53kcv_o3rbv20"/>
    <s v="S101098"/>
    <s v="Kamarie"/>
    <s v="Burns"/>
    <n v="1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cqoafa5t5afvlskchimta6p7_o3rbv20"/>
    <s v="S62699"/>
    <s v="L Deion"/>
    <s v="Burns"/>
    <n v="10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ucm26ar2v0n70rj1av0ureca_o3rbv20"/>
    <s v="S93898"/>
    <s v="Makasiah"/>
    <s v="Burns"/>
    <n v="4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s7t46vc36fr6jqu24hfb09um_o3rbv20"/>
    <s v="S62749"/>
    <s v="Makiah"/>
    <s v="Burns"/>
    <n v="7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i4fed4od60bg68r66itos9tu_o3rbv20"/>
    <s v="S99680"/>
    <s v="R Rihanna"/>
    <s v="Burns"/>
    <n v="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3g6mk9788fo6v961dpuvmktl_o3rbv20"/>
    <s v="S93900"/>
    <s v="Rod Qwan"/>
    <s v="Burns"/>
    <n v="4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jh5q60bboopnj1qrvh7nv92f_o3rbv20"/>
    <s v="S99693"/>
    <s v="Rodjanae"/>
    <s v="Burns"/>
    <n v="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d91lr4920t88onhvqovdhio0_o3rbv20"/>
    <s v="S62612"/>
    <s v="Rodtravious"/>
    <s v="Burns"/>
    <n v="5"/>
    <s v="Autauga County"/>
    <s v="Autaugaville School"/>
    <s v="Read 180 AS 5th"/>
    <n v="314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Read 180 AS 5th"/>
    <d v="2015-09-02T00:00:00"/>
    <d v="2016-05-23T00:00:00"/>
    <s v="Level IV"/>
    <n v="314"/>
    <d v="2016-05-23T00:00:00"/>
    <n v="8"/>
    <n v="1"/>
    <n v="49"/>
    <n v="86"/>
    <n v="1254"/>
    <n v="1379"/>
    <n v="24"/>
    <n v="10"/>
    <n v="50"/>
    <n v="74"/>
    <n v="81"/>
    <n v="82"/>
    <n v="83"/>
    <n v="76"/>
    <n v="7349"/>
    <n v="2.6774"/>
    <n v="7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72"/>
    <n v="36"/>
    <n v="4325"/>
    <n v="0"/>
    <n v="0"/>
    <n v="36"/>
    <n v="60"/>
    <n v="33"/>
    <n v="58"/>
    <n v="1"/>
    <n v="1"/>
    <d v="2016-01-20T00:00:00"/>
    <n v="36"/>
    <n v="60"/>
    <n v="25"/>
    <n v="38"/>
    <n v="50"/>
    <d v="2015-12-09T00:00:00"/>
    <n v="33"/>
    <n v="58"/>
    <n v="8"/>
    <n v="60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d v="2015-08-27T00:00:00"/>
    <d v="2016-05-11T00:00:00"/>
    <n v="4"/>
    <d v="2015-08-27T00:00:00"/>
    <s v="Form 1"/>
    <s v="Developing"/>
    <n v="28"/>
    <n v="17"/>
    <n v="0"/>
    <d v="2016-01-19T00:00:00"/>
    <s v="Form 2"/>
    <s v="Developing"/>
    <n v="33"/>
    <n v="11"/>
    <n v="0"/>
    <d v="2016-01-22T00:00:00"/>
    <s v="Form 3"/>
    <s v="Developing"/>
    <n v="29"/>
    <n v="18"/>
    <n v="0"/>
    <d v="2016-05-11T00:00:00"/>
    <s v="Form 1"/>
    <s v="Developing"/>
    <n v="28"/>
    <n v="12"/>
    <n v="0"/>
    <m/>
    <m/>
    <m/>
    <m/>
    <m/>
    <m/>
    <m/>
    <m/>
    <m/>
    <m/>
    <m/>
    <m/>
    <s v="Read 180 AS 5th"/>
    <n v="15"/>
    <n v="7"/>
    <n v="7"/>
    <n v="2788"/>
    <d v="2016-05-11T00:00:00"/>
    <n v="314"/>
    <d v="2015-08-27T00:00:00"/>
    <n v="0"/>
    <n v="3"/>
    <d v="2015-12-14T00:00:00"/>
    <n v="442"/>
    <n v="33"/>
    <d v="2016-05-11T00:00:00"/>
    <n v="314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.857142857142854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314"/>
    <d v="2015-12-14T00:00:00"/>
    <n v="442"/>
    <n v="36.857142857142854"/>
    <n v="1"/>
    <n v="235"/>
    <n v="335"/>
    <n v="470"/>
    <s v="PI is Recommended"/>
    <s v="No PI Needed"/>
    <s v="BR to 199L"/>
    <s v="200L to 399L"/>
    <s v="400L to 5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314"/>
    <n v="1"/>
    <n v="1"/>
    <n v="0"/>
    <n v="1.1017543859649124"/>
    <s v="Fall Administration"/>
    <s v="Winter Administration"/>
    <s v="Fall to Winter RI"/>
    <s v="Tier 3"/>
    <s v="Average Reading Invt. at Least 15 Minutes Long"/>
    <x v="0"/>
    <s v="Null"/>
    <n v="442"/>
    <d v="2016-05-11T00:00:00"/>
    <s v="Form 1"/>
    <s v="Developing"/>
    <n v="28"/>
    <n v="12"/>
    <n v="0"/>
    <d v="2016-01-22T00:00:00"/>
    <s v="Form 3"/>
    <s v="Developing"/>
    <n v="29"/>
    <n v="18"/>
    <n v="0"/>
    <n v="36.857142857142854"/>
    <n v="1"/>
    <n v="1"/>
    <n v="28"/>
    <n v="2"/>
    <n v="28"/>
    <n v="2"/>
    <n v="0"/>
    <n v="0"/>
    <n v="17"/>
    <n v="34"/>
    <n v="12"/>
    <n v="16"/>
    <n v="-5"/>
    <n v="0"/>
    <n v="0"/>
    <s v="Fall to Spring PI Administration"/>
    <n v="0"/>
    <n v="1"/>
    <s v="80 to 99 Sessions"/>
    <s v="Series 4"/>
    <s v="In Series 5 to 8"/>
    <s v="Full Year Participant, Started This Year"/>
    <n v="0"/>
    <n v="0"/>
    <n v="1"/>
    <n v="1"/>
    <n v="2"/>
    <n v="0.59"/>
    <s v="Used RC! and rSkills"/>
    <s v="Null"/>
    <s v="Null"/>
    <s v="Null"/>
    <s v="Null"/>
  </r>
  <r>
    <s v="kkij3ibcqq3o47cv1la9bumf_o3rbv20"/>
    <s v="S1820"/>
    <s v="Joshua"/>
    <s v="Burt"/>
    <n v="5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bdfdtvtn21cslm976sum6a93_o3rbv20"/>
    <s v="S62804"/>
    <s v="Alisha"/>
    <s v="Burwell"/>
    <n v="6"/>
    <s v="Autauga County"/>
    <s v="Autaugaville School"/>
    <s v="Read 180 AS 6th"/>
    <n v="785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AS 6th"/>
    <n v="3"/>
    <s v="r180ng_B"/>
    <n v="21"/>
    <n v="109"/>
    <n v="2676"/>
    <n v="571"/>
    <n v="385"/>
    <n v="1150"/>
    <n v="323"/>
    <n v="76"/>
    <n v="24.133299999999998"/>
    <n v="5.5909000000000004"/>
    <n v="3.2059000000000002"/>
    <n v="114.8583"/>
    <n v="61607"/>
    <n v="67.136150233999999"/>
    <n v="64.102564102000002"/>
    <n v="1174"/>
    <n v="1357"/>
    <n v="41"/>
    <n v="90"/>
    <n v="4"/>
    <n v="5"/>
    <n v="248"/>
    <n v="0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120"/>
    <n v="60"/>
    <n v="7219"/>
    <n v="0"/>
    <n v="0"/>
    <n v="55"/>
    <n v="73"/>
    <n v="0"/>
    <n v="0"/>
    <n v="2"/>
    <n v="0"/>
    <d v="2016-01-19T00:00:00"/>
    <n v="61"/>
    <n v="78"/>
    <n v="75"/>
    <n v="50"/>
    <n v="50"/>
    <d v="2015-11-02T00:00:00"/>
    <n v="48"/>
    <n v="69"/>
    <n v="33"/>
    <n v="56"/>
    <n v="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6th"/>
    <d v="2016-05-11T00:00:00"/>
    <d v="2016-05-11T00:00:00"/>
    <n v="1"/>
    <d v="2016-05-11T00:00:00"/>
    <s v="Form 1"/>
    <s v="Advancing"/>
    <n v="50"/>
    <n v="2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6th"/>
    <n v="70"/>
    <n v="27"/>
    <n v="101"/>
    <n v="163326"/>
    <d v="2016-05-11T00:00:00"/>
    <n v="785"/>
    <d v="2015-08-27T00:00:00"/>
    <n v="786"/>
    <n v="11"/>
    <d v="2015-12-02T00:00:00"/>
    <n v="663"/>
    <n v="12"/>
    <d v="2016-05-11T00:00:00"/>
    <n v="785"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6.857142857142854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785"/>
    <d v="2015-08-27T00:00:00"/>
    <n v="786"/>
    <n v="36.857142857142854"/>
    <n v="1"/>
    <n v="45"/>
    <n v="75"/>
    <n v="90"/>
    <s v="No PI Needed"/>
    <s v="No PI Needed"/>
    <s v="600L to 799L"/>
    <s v="600L to 799L"/>
    <s v="600L to 799L"/>
    <s v="2 Basic"/>
    <s v="2 Basic"/>
    <s v="2 Basic"/>
    <n v="1"/>
    <n v="0"/>
    <s v="Maintained Performance Level"/>
    <s v="1 Limited"/>
    <s v="1 Limited"/>
    <s v="1 Limited"/>
    <n v="1"/>
    <n v="0"/>
    <s v="Maintained Performance Level"/>
    <n v="-1"/>
    <n v="0"/>
    <n v="0"/>
    <n v="0"/>
    <n v="-1.6666666666666666E-2"/>
    <s v="Fall Administration"/>
    <s v="Winter Administration"/>
    <s v="Fall to Winter RI"/>
    <s v="Tier 2"/>
    <s v="Average Reading Invt. Under 15 Minutes Long"/>
    <x v="0"/>
    <n v="0"/>
    <n v="123"/>
    <d v="2016-05-11T00:00:00"/>
    <s v="Form 1"/>
    <s v="Advancing"/>
    <n v="50"/>
    <n v="27"/>
    <n v="0"/>
    <d v="2016-05-11T00:00:00"/>
    <s v="Form 1"/>
    <s v="Advancing"/>
    <n v="50"/>
    <n v="27"/>
    <n v="0"/>
    <s v="Lone PI Test"/>
    <n v="0"/>
    <n v="0"/>
    <n v="50"/>
    <n v="51"/>
    <s v="Null"/>
    <s v="Null"/>
    <s v="Null"/>
    <s v="Null"/>
    <n v="27"/>
    <n v="52"/>
    <s v="Null"/>
    <n v="46"/>
    <s v="Null"/>
    <s v="Null"/>
    <n v="1"/>
    <s v="Spring PI Administration"/>
    <n v="1"/>
    <n v="0"/>
    <s v="Null"/>
    <s v="Null"/>
    <s v="Null"/>
    <s v="Null"/>
    <s v="Null"/>
    <n v="1"/>
    <n v="1"/>
    <n v="1"/>
    <n v="2"/>
    <n v="0.73"/>
    <s v="Used All 3"/>
    <s v="100 or More Sessions"/>
    <s v="13 or More Segments"/>
    <s v="Level Matches Lexile Score"/>
    <s v="Null"/>
  </r>
  <r>
    <s v="fvfam8safk85nbu1loqgb6on_o3rbv20"/>
    <s v="S72089"/>
    <s v="Kate"/>
    <s v="Byard"/>
    <n v="5"/>
    <s v="Autauga County"/>
    <s v="Daniel Pratt Elementary School"/>
    <s v="System 44 DPES 4th  5th 105 to 200"/>
    <n v="499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DPES 4th  5th 105 to 200"/>
    <d v="2015-09-23T00:00:00"/>
    <d v="2016-04-21T00:00:00"/>
    <s v="Level I"/>
    <n v="499"/>
    <d v="2016-04-21T00:00:00"/>
    <n v="6"/>
    <n v="2"/>
    <n v="37"/>
    <n v="59"/>
    <n v="953"/>
    <n v="1008"/>
    <n v="4"/>
    <n v="16"/>
    <n v="29"/>
    <n v="90"/>
    <n v="96"/>
    <n v="96"/>
    <n v="96"/>
    <n v="91"/>
    <n v="10803"/>
    <n v="2.4582999999999999"/>
    <n v="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DPES 4th  5th 105 to 200"/>
    <d v="2015-08-26T00:00:00"/>
    <d v="2016-05-10T00:00:00"/>
    <n v="3"/>
    <d v="2015-08-26T00:00:00"/>
    <s v="Form 1"/>
    <s v="Beginning"/>
    <n v="42"/>
    <n v="3"/>
    <n v="0"/>
    <d v="2015-12-08T00:00:00"/>
    <s v="Form 2"/>
    <s v="Beginning"/>
    <n v="45"/>
    <n v="10"/>
    <n v="0"/>
    <d v="2016-05-10T00:00:00"/>
    <s v="Form 3"/>
    <s v="Developing"/>
    <n v="44"/>
    <n v="13"/>
    <n v="0"/>
    <m/>
    <m/>
    <m/>
    <m/>
    <m/>
    <m/>
    <m/>
    <m/>
    <m/>
    <m/>
    <m/>
    <m/>
    <m/>
    <m/>
    <m/>
    <m/>
    <m/>
    <m/>
    <s v="System 44 DPES 4th  5th 105 to 200"/>
    <n v="19"/>
    <n v="16"/>
    <n v="16"/>
    <n v="7871"/>
    <d v="2016-05-10T00:00:00"/>
    <n v="499"/>
    <d v="2015-08-27T00:00:00"/>
    <n v="229"/>
    <n v="2"/>
    <d v="2015-12-08T00:00:00"/>
    <n v="375"/>
    <n v="12"/>
    <d v="2016-05-10T00:00:00"/>
    <n v="499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.857142857142854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499"/>
    <d v="2016-05-10T00:00:00"/>
    <n v="499"/>
    <n v="36.714285714285715"/>
    <n v="1"/>
    <n v="190"/>
    <n v="260"/>
    <n v="380"/>
    <s v="PI is Recommended"/>
    <s v="No PI Needed"/>
    <s v="200L to 399L"/>
    <s v="400L to 599L"/>
    <s v="400L to 5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270"/>
    <n v="1"/>
    <n v="1"/>
    <n v="0"/>
    <n v="1.2"/>
    <s v="Fall Administration"/>
    <s v="Spring Administration"/>
    <s v="Fall to Spring-Full Year RI"/>
    <s v="Tier 3"/>
    <s v="Average Reading Invt. Under 15 Minutes Long"/>
    <x v="0"/>
    <s v="Null"/>
    <n v="270"/>
    <d v="2016-05-10T00:00:00"/>
    <s v="Form 3"/>
    <s v="Developing"/>
    <n v="44"/>
    <n v="13"/>
    <n v="0"/>
    <d v="2016-05-10T00:00:00"/>
    <s v="Form 3"/>
    <s v="Developing"/>
    <n v="44"/>
    <n v="13"/>
    <n v="0"/>
    <n v="36.857142857142854"/>
    <n v="1"/>
    <n v="1"/>
    <n v="42"/>
    <n v="15"/>
    <n v="44"/>
    <n v="11"/>
    <n v="2"/>
    <n v="1"/>
    <n v="3"/>
    <n v="2"/>
    <n v="13"/>
    <n v="18"/>
    <n v="10"/>
    <n v="1"/>
    <n v="0"/>
    <s v="Fall to Spring PI Administration"/>
    <n v="0"/>
    <n v="1"/>
    <s v="40 to 59 Sessions"/>
    <s v="Series 1"/>
    <s v="In Series 5 to 8"/>
    <s v="Full Year Participant, Started This Year"/>
    <n v="0"/>
    <n v="0"/>
    <n v="1"/>
    <n v="0"/>
    <n v="0"/>
    <n v="0"/>
    <s v="RC! Only"/>
    <s v="Null"/>
    <s v="Null"/>
    <s v="Null"/>
    <s v="Null"/>
  </r>
  <r>
    <s v="r57p05a1p4sdtqt4n6hmdnrf_o3rbv20"/>
    <s v="S62913"/>
    <s v="Kyree"/>
    <s v="Cain"/>
    <n v="9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jhrpmd2b3hc5n4v8belaecl0_o3rbv20"/>
    <s v="S98571"/>
    <s v="DeShaun"/>
    <s v="Caldwell"/>
    <n v="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6p5udh5fd37guorora0q8sk8_o3rbv20"/>
    <s v="S104033"/>
    <s v="Jallen"/>
    <s v="Callen"/>
    <n v="5"/>
    <s v="Autauga County"/>
    <s v="Daniel Pratt Elementary School"/>
    <s v="System 44 DPES 5th  6th 840 to 935"/>
    <n v="0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DPES 5th  6th 840 to 935"/>
    <d v="2016-02-17T00:00:00"/>
    <d v="2016-05-02T00:00:00"/>
    <s v="Level I"/>
    <n v="-416"/>
    <d v="2016-05-02T00:00:00"/>
    <n v="2"/>
    <n v="2"/>
    <n v="9"/>
    <n v="23"/>
    <n v="272"/>
    <n v="280"/>
    <n v="0"/>
    <n v="14"/>
    <n v="30"/>
    <n v="84"/>
    <n v="85"/>
    <n v="50"/>
    <n v="94"/>
    <n v="90"/>
    <n v="705"/>
    <n v="2.2000000000000002"/>
    <n v="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DPES 5th  6th 840 to 935"/>
    <d v="2016-02-12T00:00:00"/>
    <d v="2016-05-10T00:00:00"/>
    <n v="2"/>
    <d v="2016-02-12T00:00:00"/>
    <s v="Form 1"/>
    <s v="Beginning"/>
    <n v="19"/>
    <n v="8"/>
    <n v="0"/>
    <d v="2016-05-10T00:00:00"/>
    <s v="Form 2"/>
    <s v="Developing"/>
    <n v="18"/>
    <n v="12"/>
    <n v="0"/>
    <m/>
    <m/>
    <m/>
    <m/>
    <m/>
    <m/>
    <m/>
    <m/>
    <m/>
    <m/>
    <m/>
    <m/>
    <m/>
    <m/>
    <m/>
    <m/>
    <m/>
    <m/>
    <m/>
    <m/>
    <m/>
    <m/>
    <m/>
    <m/>
    <s v="System 44 DPES 5th  6th 840 to 935"/>
    <n v="1"/>
    <n v="1"/>
    <n v="1"/>
    <n v="370"/>
    <d v="2016-05-10T00:00:00"/>
    <n v="0"/>
    <d v="2016-02-12T00:00:00"/>
    <n v="0"/>
    <n v="5"/>
    <d v="2016-05-10T00:00:00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12.571428571428571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0"/>
    <d v="1899-12-30T00:00:00"/>
    <n v="0"/>
    <n v="12.571428571428571"/>
    <n v="1"/>
    <n v="235"/>
    <n v="335"/>
    <n v="47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0"/>
    <n v="0"/>
    <n v="0"/>
    <n v="0"/>
    <n v="0"/>
    <s v="Winter Administration"/>
    <s v="Winter Administration"/>
    <s v="Winter Administration RI"/>
    <s v="Tier 3"/>
    <s v="Average Reading Invt. Under 15 Minutes Long"/>
    <x v="0"/>
    <s v="Null"/>
    <n v="0"/>
    <d v="2016-05-10T00:00:00"/>
    <s v="Form 2"/>
    <s v="Developing"/>
    <n v="18"/>
    <n v="12"/>
    <n v="0"/>
    <d v="2016-05-10T00:00:00"/>
    <s v="Form 2"/>
    <s v="Developing"/>
    <n v="18"/>
    <n v="12"/>
    <n v="0"/>
    <n v="12.571428571428571"/>
    <n v="1"/>
    <n v="1"/>
    <n v="19"/>
    <n v="1"/>
    <n v="18"/>
    <n v="0"/>
    <n v="-1"/>
    <n v="0"/>
    <n v="8"/>
    <n v="10"/>
    <n v="12"/>
    <n v="16"/>
    <n v="4"/>
    <n v="1"/>
    <n v="0"/>
    <s v="Winter to Spring PI Administration"/>
    <n v="0"/>
    <n v="1"/>
    <s v="20 to 39 Sessions"/>
    <s v="Series 1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68p6nuepd2m0aeqf20fthu8t_o3rbv20"/>
    <s v="S104034"/>
    <s v="Jamal"/>
    <s v="Callen"/>
    <n v="6"/>
    <s v="Autauga County"/>
    <s v="Daniel Pratt Elementary School"/>
    <s v="System 44 DPES 6th 1030 to 1125"/>
    <n v="102"/>
    <d v="2016-05-09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DPES 6th 1030 to 1125"/>
    <d v="2016-02-17T00:00:00"/>
    <d v="2016-04-28T00:00:00"/>
    <s v="Level IV"/>
    <n v="102"/>
    <d v="2016-04-28T00:00:00"/>
    <n v="4"/>
    <n v="5"/>
    <n v="28"/>
    <n v="20"/>
    <n v="248"/>
    <n v="265"/>
    <n v="24"/>
    <n v="12"/>
    <n v="62"/>
    <n v="93"/>
    <n v="74"/>
    <n v="92"/>
    <n v="90"/>
    <n v="86"/>
    <n v="2588"/>
    <n v="2.5"/>
    <n v="4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DPES 6th 1030 to 1125"/>
    <d v="2016-02-12T00:00:00"/>
    <d v="2016-05-10T00:00:00"/>
    <n v="2"/>
    <d v="2016-02-12T00:00:00"/>
    <s v="Form 1"/>
    <s v="Developing"/>
    <n v="31"/>
    <n v="15"/>
    <n v="0"/>
    <d v="2016-05-10T00:00:00"/>
    <s v="Form 2"/>
    <s v="Developing"/>
    <n v="30"/>
    <n v="19"/>
    <n v="0"/>
    <m/>
    <m/>
    <m/>
    <m/>
    <m/>
    <m/>
    <m/>
    <m/>
    <m/>
    <m/>
    <m/>
    <m/>
    <m/>
    <m/>
    <m/>
    <m/>
    <m/>
    <m/>
    <m/>
    <m/>
    <m/>
    <m/>
    <m/>
    <m/>
    <s v="System 44 DPES 6th 1030 to 1125"/>
    <n v="4"/>
    <n v="4"/>
    <n v="4"/>
    <n v="1555"/>
    <d v="2016-05-09T00:00:00"/>
    <n v="102"/>
    <d v="2016-02-12T00:00:00"/>
    <n v="35"/>
    <n v="9"/>
    <d v="2016-05-09T00:00:00"/>
    <n v="102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12.571428571428571"/>
    <s v="Not Used"/>
    <n v="0"/>
    <s v="Not Available"/>
    <s v="Not Available"/>
    <s v="4 Not Indicated"/>
    <s v="4 Not Indicated"/>
    <s v="4 Not Indicated"/>
    <s v="4 Not Indicated"/>
    <s v="4 Not Indicated"/>
    <d v="2016-05-09T00:00:00"/>
    <n v="102"/>
    <d v="2016-05-09T00:00:00"/>
    <n v="102"/>
    <n v="12.428571428571429"/>
    <n v="1"/>
    <n v="205"/>
    <n v="315"/>
    <n v="41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67"/>
    <n v="1"/>
    <n v="0"/>
    <n v="0"/>
    <n v="0.25769230769230766"/>
    <s v="Winter Administration"/>
    <s v="Spring Administration"/>
    <s v="Winter to Spring RI"/>
    <s v="Tier 3"/>
    <s v="Average Reading Invt. Under 15 Minutes Long"/>
    <x v="0"/>
    <s v="Null"/>
    <n v="67"/>
    <d v="2016-05-10T00:00:00"/>
    <s v="Form 2"/>
    <s v="Developing"/>
    <n v="30"/>
    <n v="19"/>
    <n v="0"/>
    <d v="2016-05-10T00:00:00"/>
    <s v="Form 2"/>
    <s v="Developing"/>
    <n v="30"/>
    <n v="19"/>
    <n v="0"/>
    <n v="12.571428571428571"/>
    <n v="1"/>
    <n v="1"/>
    <n v="31"/>
    <n v="2"/>
    <n v="30"/>
    <n v="1"/>
    <n v="-1"/>
    <n v="0"/>
    <n v="15"/>
    <n v="13"/>
    <n v="19"/>
    <n v="21"/>
    <n v="4"/>
    <n v="1"/>
    <n v="0"/>
    <s v="Winter to Spring PI Administration"/>
    <n v="0"/>
    <n v="1"/>
    <s v="20 to 39 Sessions"/>
    <s v="Series 4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clgchtt8riat1s46oh8i2tnt_o3rbv20"/>
    <s v="S102848"/>
    <s v="Jew'Dena"/>
    <s v="Cannon"/>
    <n v="6"/>
    <s v="Autauga County"/>
    <s v="Prattville Intermediate School"/>
    <s v="System 44 PIS 6th"/>
    <n v="334"/>
    <d v="2015-12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IS 6th"/>
    <d v="2015-10-01T00:00:00"/>
    <d v="2015-12-17T00:00:00"/>
    <s v="Level IV"/>
    <e v="#DIV/0!"/>
    <d v="2015-12-17T00:00:00"/>
    <n v="6"/>
    <n v="4"/>
    <n v="39"/>
    <n v="24"/>
    <n v="485"/>
    <n v="506"/>
    <n v="24"/>
    <n v="20"/>
    <n v="32"/>
    <n v="90"/>
    <n v="94"/>
    <n v="100"/>
    <n v="95"/>
    <n v="87"/>
    <n v="3088"/>
    <n v="2.5556000000000001"/>
    <n v="6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IS 6th"/>
    <d v="2015-10-01T00:00:00"/>
    <d v="2015-12-10T00:00:00"/>
    <n v="2"/>
    <d v="2015-10-01T00:00:00"/>
    <s v="Form 1"/>
    <s v="Developing"/>
    <n v="42"/>
    <n v="11"/>
    <n v="0"/>
    <d v="2015-12-10T00:00:00"/>
    <s v="Form 2"/>
    <s v="Developing"/>
    <n v="50"/>
    <n v="11"/>
    <n v="0"/>
    <m/>
    <m/>
    <m/>
    <m/>
    <m/>
    <m/>
    <m/>
    <m/>
    <m/>
    <m/>
    <m/>
    <m/>
    <m/>
    <m/>
    <m/>
    <m/>
    <m/>
    <m/>
    <m/>
    <m/>
    <m/>
    <m/>
    <m/>
    <m/>
    <s v="System 44 PIS 6th"/>
    <n v="2"/>
    <n v="2"/>
    <n v="2"/>
    <n v="814"/>
    <d v="2015-12-10T00:00:00"/>
    <n v="334"/>
    <d v="2015-10-01T00:00:00"/>
    <n v="528"/>
    <n v="20"/>
    <d v="2015-12-10T00:00:00"/>
    <n v="334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RI Screening Only"/>
    <n v="0"/>
    <s v="System 44 User"/>
    <s v="Usage"/>
    <x v="1"/>
    <n v="1"/>
    <n v="1"/>
    <n v="1"/>
    <x v="0"/>
    <n v="10"/>
    <s v="Not Used"/>
    <n v="0"/>
    <s v="Not Available"/>
    <s v="Not Available"/>
    <s v="4 Not Indicated"/>
    <s v="4 Not Indicated"/>
    <s v="4 Not Indicated"/>
    <s v="4 Not Indicated"/>
    <s v="4 Not Indicated"/>
    <d v="2015-12-10T00:00:00"/>
    <n v="334"/>
    <d v="2015-10-01T00:00:00"/>
    <n v="528"/>
    <n v="10"/>
    <n v="1"/>
    <n v="70"/>
    <n v="110"/>
    <n v="140"/>
    <s v="PI is Recommended"/>
    <s v="PI is Recommended"/>
    <s v="400L to 599L"/>
    <s v="200L to 399L"/>
    <s v="400L to 5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-194"/>
    <n v="0"/>
    <n v="0"/>
    <n v="0"/>
    <n v="-2.1555555555555554"/>
    <s v="Fall Administration"/>
    <s v="Winter Administration"/>
    <s v="Fall to Winter RI"/>
    <s v="Tier 3"/>
    <s v="Average Reading Invt. at Least 15 Minutes Long"/>
    <x v="2"/>
    <s v="Null"/>
    <n v="194"/>
    <d v="2015-12-10T00:00:00"/>
    <s v="Form 2"/>
    <s v="Developing"/>
    <n v="50"/>
    <n v="11"/>
    <n v="0"/>
    <d v="2015-12-10T00:00:00"/>
    <s v="Form 2"/>
    <s v="Developing"/>
    <n v="50"/>
    <n v="11"/>
    <n v="0"/>
    <n v="10"/>
    <n v="1"/>
    <n v="1"/>
    <n v="42"/>
    <n v="12"/>
    <n v="50"/>
    <n v="33"/>
    <n v="8"/>
    <n v="1"/>
    <n v="11"/>
    <n v="6"/>
    <n v="11"/>
    <n v="5"/>
    <n v="0"/>
    <n v="0"/>
    <n v="0"/>
    <s v="Fall to Winter PI Administration"/>
    <n v="0"/>
    <n v="0"/>
    <s v="20 to 39 Sessions"/>
    <s v="Series 4"/>
    <s v="In Series 5 to 8"/>
    <s v="Mid-Year Exited Student, Started This Year"/>
    <n v="0"/>
    <n v="0"/>
    <n v="1"/>
    <n v="0"/>
    <n v="0"/>
    <n v="0"/>
    <s v="RC! Only"/>
    <s v="Null"/>
    <s v="Null"/>
    <s v="Null"/>
    <s v="Null"/>
  </r>
  <r>
    <s v="1jfp57v1s3d40g0856b716tn_o3rbv20"/>
    <s v="S62695"/>
    <s v="Eluna"/>
    <s v="Capleton"/>
    <n v="10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d4q35ks440hd0tfa8k4cqea3_o3rbv20"/>
    <s v="S101469"/>
    <s v="Travis"/>
    <s v="Capps"/>
    <n v="5"/>
    <s v="Autauga County"/>
    <s v="Billingsley School"/>
    <s v="Read 180 BS 5th"/>
    <n v="806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BS 5th"/>
    <n v="4"/>
    <s v="r180ng_B"/>
    <n v="11"/>
    <n v="91"/>
    <n v="1868"/>
    <n v="457"/>
    <n v="251"/>
    <n v="907"/>
    <n v="116"/>
    <n v="78"/>
    <n v="19.291699999999999"/>
    <n v="8.1667000000000005"/>
    <n v="2.8437999999999999"/>
    <n v="140.32499999999999"/>
    <n v="27719"/>
    <n v="90.740740740000007"/>
    <n v="88.333333332999999"/>
    <n v="746"/>
    <n v="725"/>
    <n v="46"/>
    <n v="98"/>
    <n v="5"/>
    <n v="0"/>
    <n v="137"/>
    <n v="0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123"/>
    <n v="41"/>
    <n v="7366"/>
    <n v="0"/>
    <n v="0"/>
    <n v="57"/>
    <n v="76"/>
    <n v="59"/>
    <n v="77"/>
    <n v="1"/>
    <n v="2"/>
    <d v="2016-03-07T00:00:00"/>
    <n v="57"/>
    <n v="76"/>
    <n v="33"/>
    <n v="100"/>
    <n v="50"/>
    <d v="2015-12-14T00:00:00"/>
    <n v="62"/>
    <n v="78"/>
    <n v="40"/>
    <n v="63"/>
    <n v="88"/>
    <d v="2015-10-28T00:00:00"/>
    <n v="57"/>
    <n v="75"/>
    <n v="50"/>
    <n v="50"/>
    <n v="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5th"/>
    <n v="13"/>
    <n v="11"/>
    <n v="42"/>
    <n v="62106"/>
    <d v="2016-05-10T00:00:00"/>
    <n v="806"/>
    <d v="2015-08-26T00:00:00"/>
    <n v="559"/>
    <n v="13"/>
    <d v="2015-12-08T00:00:00"/>
    <n v="607"/>
    <n v="14"/>
    <d v="2016-05-10T00:00:00"/>
    <n v="806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6.857142857142854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806"/>
    <d v="2016-05-10T00:00:00"/>
    <n v="806"/>
    <n v="36.857142857142854"/>
    <n v="1"/>
    <n v="105"/>
    <n v="155"/>
    <n v="210"/>
    <s v="No PI Needed"/>
    <s v="No PI Needed"/>
    <s v="400L to 599L"/>
    <s v="800L to 999L"/>
    <s v="800L to 999L"/>
    <s v="1 Below Basic"/>
    <s v="2 Basic"/>
    <s v="2 Basic"/>
    <n v="0"/>
    <n v="1"/>
    <s v="Improved Performance Level"/>
    <s v="1 Limited"/>
    <s v="1 Limited"/>
    <s v="1 Limited"/>
    <n v="1"/>
    <n v="0"/>
    <s v="Maintained Performance Level"/>
    <n v="247"/>
    <n v="1"/>
    <n v="1"/>
    <n v="1"/>
    <n v="1.9"/>
    <s v="Fall Administration"/>
    <s v="Winter Administration"/>
    <s v="Fall to Winter RI"/>
    <s v="Tier 2"/>
    <s v="Average Reading Invt. Under 15 Minutes Long"/>
    <x v="0"/>
    <n v="1"/>
    <n v="247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1"/>
    <n v="0"/>
    <s v="Null"/>
    <s v="Null"/>
    <s v="Null"/>
    <s v="Null"/>
    <s v="Null"/>
    <n v="1"/>
    <n v="1"/>
    <n v="1"/>
    <n v="3"/>
    <n v="0.76666666666666672"/>
    <s v="Used All 3"/>
    <s v="80 to 99 Sessions"/>
    <s v="9 to 12 Segments"/>
    <s v="Level is Above Lexile Score"/>
    <s v="Null"/>
  </r>
  <r>
    <s v="oa9v407viko3fn2dr040i325_o3rbv20"/>
    <s v="S103186"/>
    <s v="Hayden"/>
    <s v="Carlson"/>
    <n v="4"/>
    <s v="Autauga County"/>
    <s v="Prattville Elementary School"/>
    <s v="System 44 PES 4th - 1:50"/>
    <n v="0"/>
    <d v="2016-04-12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4th - 1:50"/>
    <d v="2016-04-12T00:00:00"/>
    <d v="2016-04-12T00:00:00"/>
    <n v="1"/>
    <d v="2016-04-12T00:00:00"/>
    <s v="Form 1"/>
    <s v="Developing"/>
    <n v="28"/>
    <n v="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4th - 1:50"/>
    <n v="0"/>
    <n v="0"/>
    <n v="0"/>
    <n v="0"/>
    <d v="2016-04-12T00:00:00"/>
    <n v="0"/>
    <d v="2016-04-12T00:00:00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RI Screening Only"/>
    <n v="0"/>
    <s v="RI User"/>
    <s v="Usage"/>
    <x v="3"/>
    <n v="1"/>
    <n v="1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d v="2016-04-12T00:00:00"/>
    <n v="0"/>
    <d v="1899-12-30T00:00:00"/>
    <n v="0"/>
    <s v="Lone RI Test"/>
    <n v="0"/>
    <n v="245"/>
    <n v="345"/>
    <n v="490"/>
    <s v="PI is Recommended"/>
    <s v="PI is Recommended"/>
    <s v="BR to 199L"/>
    <s v="BR to 199L"/>
    <s v="BR to 199L"/>
    <s v="1 Below Basic"/>
    <s v="1 Below Basic"/>
    <s v="1 Below Basic"/>
    <s v="Null"/>
    <s v="Null"/>
    <s v="No RI for Comparison"/>
    <s v="1 Limited"/>
    <s v="1 Limited"/>
    <s v="1 Limited"/>
    <s v="Null"/>
    <s v="Null"/>
    <s v="No RI for Comparison"/>
    <s v="Null"/>
    <s v="Null"/>
    <s v="Null"/>
    <s v="Null"/>
    <s v="Null"/>
    <s v="Spring Administration"/>
    <s v="Null"/>
    <s v="Spring Administration RI"/>
    <s v="Tier 3"/>
    <s v="Average Reading Invt. Under 15 Minutes Long"/>
    <x v="1"/>
    <s v="Null"/>
    <n v="0"/>
    <d v="2016-04-12T00:00:00"/>
    <s v="Form 1"/>
    <s v="Developing"/>
    <n v="28"/>
    <n v="15"/>
    <n v="0"/>
    <d v="2016-04-12T00:00:00"/>
    <s v="Form 1"/>
    <s v="Developing"/>
    <n v="28"/>
    <n v="15"/>
    <n v="0"/>
    <s v="Lone PI Test"/>
    <n v="0"/>
    <n v="1"/>
    <n v="28"/>
    <n v="2"/>
    <s v="Null"/>
    <s v="Null"/>
    <s v="Null"/>
    <s v="Null"/>
    <n v="15"/>
    <n v="42"/>
    <s v="Null"/>
    <n v="36"/>
    <s v="Null"/>
    <s v="Null"/>
    <n v="0"/>
    <s v="Spring PI Administration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q3u6tc0uqcf7nn097lk7d9d4_o3rbv20"/>
    <s v="S96387"/>
    <s v="Eldridge"/>
    <s v="Carr"/>
    <n v="5"/>
    <s v="Autauga County"/>
    <s v="Autaugaville School"/>
    <s v="Read 180 AS 5th"/>
    <n v="407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AS 5th"/>
    <n v="2"/>
    <s v="r180ng_B"/>
    <n v="9"/>
    <n v="96"/>
    <n v="1470"/>
    <n v="345"/>
    <n v="194"/>
    <n v="660"/>
    <n v="157"/>
    <n v="38"/>
    <n v="16"/>
    <n v="10.3"/>
    <n v="3"/>
    <n v="141.69155000000001"/>
    <n v="19977"/>
    <n v="56.842105263000001"/>
    <n v="70.909090909"/>
    <n v="594"/>
    <n v="679"/>
    <n v="40"/>
    <n v="81"/>
    <n v="2"/>
    <n v="4"/>
    <n v="114"/>
    <n v="0"/>
    <s v="1_2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117"/>
    <n v="39"/>
    <n v="6998"/>
    <n v="0"/>
    <n v="0"/>
    <n v="50"/>
    <n v="71"/>
    <n v="42"/>
    <n v="64"/>
    <n v="1"/>
    <n v="2"/>
    <d v="2016-01-21T00:00:00"/>
    <n v="54"/>
    <n v="73"/>
    <n v="50"/>
    <n v="63"/>
    <n v="50"/>
    <d v="2016-01-19T00:00:00"/>
    <n v="50"/>
    <n v="71"/>
    <n v="33"/>
    <n v="50"/>
    <n v="75"/>
    <d v="2015-11-04T00:00:00"/>
    <n v="30"/>
    <n v="55"/>
    <n v="33"/>
    <n v="30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d v="2016-05-11T00:00:00"/>
    <d v="2016-05-11T00:00:00"/>
    <n v="1"/>
    <d v="2016-05-11T00:00:00"/>
    <s v="Form 1"/>
    <s v="Advancing"/>
    <n v="43"/>
    <n v="2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8"/>
    <n v="4"/>
    <n v="8"/>
    <n v="3316"/>
    <d v="2016-05-11T00:00:00"/>
    <n v="407"/>
    <d v="2015-08-27T00:00:00"/>
    <n v="433"/>
    <n v="6"/>
    <d v="2015-12-14T00:00:00"/>
    <n v="429"/>
    <n v="10"/>
    <d v="2016-05-11T00:00:00"/>
    <n v="407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6.857142857142854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407"/>
    <d v="2015-08-27T00:00:00"/>
    <n v="433"/>
    <n v="36.857142857142854"/>
    <n v="1"/>
    <n v="130"/>
    <n v="180"/>
    <n v="260"/>
    <s v="No PI Needed"/>
    <s v="No PI Needed"/>
    <s v="400L to 599L"/>
    <s v="400L to 599L"/>
    <s v="400L to 5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-26"/>
    <n v="0"/>
    <n v="0"/>
    <n v="0"/>
    <n v="-0.16774193548387098"/>
    <s v="Fall Administration"/>
    <s v="Winter Administration"/>
    <s v="Fall to Winter RI"/>
    <s v="Tier 2"/>
    <s v="Average Reading Invt. Under 15 Minutes Long"/>
    <x v="0"/>
    <n v="0"/>
    <n v="26"/>
    <d v="2016-05-11T00:00:00"/>
    <s v="Form 1"/>
    <s v="Advancing"/>
    <n v="43"/>
    <n v="26"/>
    <n v="0"/>
    <d v="2016-05-11T00:00:00"/>
    <s v="Form 1"/>
    <s v="Advancing"/>
    <n v="43"/>
    <n v="26"/>
    <n v="0"/>
    <s v="Lone PI Test"/>
    <n v="0"/>
    <n v="0"/>
    <n v="43"/>
    <n v="17"/>
    <s v="Null"/>
    <s v="Null"/>
    <s v="Null"/>
    <s v="Null"/>
    <n v="26"/>
    <n v="66"/>
    <s v="Null"/>
    <n v="58"/>
    <s v="Null"/>
    <s v="Null"/>
    <n v="1"/>
    <s v="Spring PI Administration"/>
    <n v="1"/>
    <n v="0"/>
    <s v="Null"/>
    <s v="Null"/>
    <s v="Null"/>
    <s v="Null"/>
    <s v="Null"/>
    <n v="1"/>
    <n v="1"/>
    <n v="1"/>
    <n v="3"/>
    <n v="0.66333333333333333"/>
    <s v="Used All 3"/>
    <s v="80 to 99 Sessions"/>
    <s v="9 to 12 Segments"/>
    <s v="Level Matches Lexile Score"/>
    <s v="Null"/>
  </r>
  <r>
    <s v="8q23s95jtbrf0gjmvedf7mi4_o3rbv20"/>
    <s v="S95701"/>
    <s v="Deja"/>
    <s v="Carroll"/>
    <n v="4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di8ej8oh4tld7vqo1mmojkkq_o3rbv20"/>
    <s v="S62690"/>
    <s v="Derrius"/>
    <s v="Carroll"/>
    <n v="11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meahgvbcgbonjqs46osv6rg3_o3rbv20"/>
    <s v="S99777"/>
    <s v="Destinee"/>
    <s v="Carroll"/>
    <n v="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rkv01jt54n00vgb4otanuegn_o3rbv20"/>
    <s v="S62843"/>
    <s v="Deuhn"/>
    <s v="Carroll"/>
    <n v="6"/>
    <s v="Autauga County"/>
    <s v="Autaugaville School"/>
    <s v="Read 180 AS 6th"/>
    <n v="1152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AS 6th"/>
    <n v="4"/>
    <s v="r180ng_B"/>
    <n v="39"/>
    <n v="122"/>
    <n v="3257"/>
    <n v="894"/>
    <n v="453"/>
    <n v="1010"/>
    <n v="564"/>
    <n v="106"/>
    <n v="23.7333"/>
    <n v="3.6749999999999998"/>
    <n v="3.6970000000000001"/>
    <n v="74.658299999999997"/>
    <n v="119640"/>
    <n v="82.989690721000002"/>
    <n v="91.037735849000001"/>
    <n v="2117"/>
    <n v="2917"/>
    <n v="45"/>
    <n v="97"/>
    <n v="5"/>
    <n v="3"/>
    <n v="337"/>
    <n v="3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83"/>
    <n v="92"/>
    <n v="10989"/>
    <n v="0"/>
    <n v="0"/>
    <n v="81"/>
    <n v="90"/>
    <n v="0"/>
    <n v="0"/>
    <n v="2"/>
    <n v="0"/>
    <d v="2016-01-19T00:00:00"/>
    <n v="75"/>
    <n v="87"/>
    <n v="83"/>
    <n v="63"/>
    <n v="75"/>
    <d v="2015-11-02T00:00:00"/>
    <n v="86"/>
    <n v="93"/>
    <n v="92"/>
    <n v="89"/>
    <n v="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6th"/>
    <d v="2016-05-11T00:00:00"/>
    <d v="2016-05-11T00:00:00"/>
    <n v="1"/>
    <d v="2016-05-11T00:00:00"/>
    <s v="Form 1"/>
    <s v="Developing"/>
    <n v="49"/>
    <n v="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6th"/>
    <n v="132"/>
    <n v="74"/>
    <n v="237"/>
    <n v="314952"/>
    <d v="2016-05-11T00:00:00"/>
    <n v="1152"/>
    <d v="2015-08-27T00:00:00"/>
    <n v="938"/>
    <n v="13"/>
    <d v="2015-12-02T00:00:00"/>
    <n v="1021"/>
    <n v="30"/>
    <d v="2016-05-11T00:00:00"/>
    <n v="1152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6.857142857142854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1152"/>
    <d v="2016-05-11T00:00:00"/>
    <n v="1152"/>
    <n v="36.857142857142854"/>
    <n v="1"/>
    <n v="30"/>
    <n v="55"/>
    <n v="60"/>
    <s v="No PI Needed"/>
    <s v="No PI Needed"/>
    <s v="800L to 999L"/>
    <s v="1000L to 1199L"/>
    <s v="1000L to 1199L"/>
    <s v="3 Proficient"/>
    <s v="4 Advanced"/>
    <s v="4 Advanced"/>
    <n v="0"/>
    <n v="1"/>
    <s v="Improved Performance Level"/>
    <s v="2 Partial"/>
    <s v="4 Solid"/>
    <s v="4 Solid"/>
    <n v="0"/>
    <n v="1"/>
    <s v="Improved Performance Level"/>
    <n v="214"/>
    <n v="1"/>
    <n v="1"/>
    <n v="1"/>
    <n v="5.0352941176470587"/>
    <s v="Fall Administration"/>
    <s v="Winter Administration"/>
    <s v="Fall to Winter RI"/>
    <s v="Core"/>
    <s v="Average Reading Invt. at Least 15 Minutes Long"/>
    <x v="0"/>
    <n v="0"/>
    <n v="214"/>
    <d v="2016-05-11T00:00:00"/>
    <s v="Form 1"/>
    <s v="Developing"/>
    <n v="49"/>
    <n v="16"/>
    <n v="0"/>
    <d v="2016-05-11T00:00:00"/>
    <s v="Form 1"/>
    <s v="Developing"/>
    <n v="49"/>
    <n v="16"/>
    <n v="0"/>
    <s v="Lone PI Test"/>
    <n v="0"/>
    <n v="0"/>
    <n v="49"/>
    <n v="44"/>
    <s v="Null"/>
    <s v="Null"/>
    <s v="Null"/>
    <s v="Null"/>
    <n v="16"/>
    <n v="15"/>
    <s v="Null"/>
    <n v="15"/>
    <s v="Null"/>
    <s v="Null"/>
    <n v="0"/>
    <s v="Spring PI Administration"/>
    <n v="1"/>
    <n v="0"/>
    <s v="Null"/>
    <s v="Null"/>
    <s v="Null"/>
    <s v="Null"/>
    <s v="Null"/>
    <n v="1"/>
    <n v="1"/>
    <n v="1"/>
    <n v="2"/>
    <n v="0.9"/>
    <s v="Used All 3"/>
    <s v="100 or More Sessions"/>
    <s v="13 or More Segments"/>
    <s v="Level Matches Lexile Score"/>
    <s v="Null"/>
  </r>
  <r>
    <s v="1vrdc96ns1bvhdle9i26fl3n_o3rbv20"/>
    <s v="S63630"/>
    <s v="Jeremy"/>
    <s v="Carroll"/>
    <n v="6"/>
    <s v="Autauga County"/>
    <s v="Billingsley School"/>
    <s v="Read 180 BS 6th"/>
    <n v="900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BS 6th"/>
    <n v="3"/>
    <s v="r180ng_B"/>
    <n v="9"/>
    <n v="92"/>
    <n v="1685"/>
    <n v="507"/>
    <n v="167"/>
    <n v="774"/>
    <n v="118"/>
    <n v="102"/>
    <n v="18.3416"/>
    <n v="10.1"/>
    <n v="3.0667"/>
    <n v="154.5916"/>
    <n v="27365"/>
    <n v="91.954022988000006"/>
    <n v="92.156862744999998"/>
    <n v="510"/>
    <n v="543"/>
    <n v="80"/>
    <n v="98"/>
    <n v="4"/>
    <n v="0"/>
    <n v="119"/>
    <n v="0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57"/>
    <n v="19"/>
    <n v="3393"/>
    <n v="0"/>
    <n v="0"/>
    <n v="68"/>
    <n v="82"/>
    <n v="76"/>
    <n v="87"/>
    <n v="1"/>
    <n v="2"/>
    <d v="2016-03-08T00:00:00"/>
    <n v="68"/>
    <n v="82"/>
    <n v="50"/>
    <n v="88"/>
    <n v="75"/>
    <d v="2015-12-11T00:00:00"/>
    <n v="81"/>
    <n v="90"/>
    <n v="80"/>
    <n v="63"/>
    <n v="100"/>
    <d v="2015-10-27T00:00:00"/>
    <n v="70"/>
    <n v="84"/>
    <n v="58"/>
    <n v="6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6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6th"/>
    <n v="35"/>
    <n v="25"/>
    <n v="89"/>
    <n v="164156"/>
    <d v="2016-05-10T00:00:00"/>
    <n v="900"/>
    <d v="2015-08-26T00:00:00"/>
    <n v="644"/>
    <n v="16"/>
    <d v="2015-12-08T00:00:00"/>
    <n v="748"/>
    <n v="23"/>
    <d v="2016-05-10T00:00:00"/>
    <n v="900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6.857142857142854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900"/>
    <d v="2016-05-10T00:00:00"/>
    <n v="900"/>
    <n v="36.857142857142854"/>
    <n v="1"/>
    <n v="55"/>
    <n v="90"/>
    <n v="110"/>
    <s v="No PI Needed"/>
    <s v="No PI Needed"/>
    <s v="600L to 799L"/>
    <s v="800L to 999L"/>
    <s v="800L to 999L"/>
    <s v="1 Below Basic"/>
    <s v="2 Basic"/>
    <s v="2 Basic"/>
    <n v="0"/>
    <n v="1"/>
    <s v="Improved Performance Level"/>
    <s v="1 Limited"/>
    <s v="2 Partial"/>
    <s v="2 Partial"/>
    <n v="0"/>
    <n v="1"/>
    <s v="Improved Performance Level"/>
    <n v="256"/>
    <n v="1"/>
    <n v="1"/>
    <n v="1"/>
    <n v="3.5310344827586206"/>
    <s v="Fall Administration"/>
    <s v="Spring Administration"/>
    <s v="Fall to Spring-Full Year RI"/>
    <s v="Tier 2"/>
    <s v="Average Reading Invt. at Least 15 Minutes Long"/>
    <x v="0"/>
    <n v="1"/>
    <n v="256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1"/>
    <n v="0"/>
    <s v="Null"/>
    <s v="Null"/>
    <s v="Null"/>
    <s v="Null"/>
    <s v="Null"/>
    <n v="1"/>
    <n v="1"/>
    <n v="1"/>
    <n v="3"/>
    <n v="0.85333333333333339"/>
    <s v="Used All 3"/>
    <s v="80 to 99 Sessions"/>
    <s v="9 to 12 Segments"/>
    <s v="Level Matches Lexile Score"/>
    <s v="Null"/>
  </r>
  <r>
    <s v="p8mt5f8e7qmrkb89fngbsj6r_o3rbv20"/>
    <s v="S63632"/>
    <s v="Johnny"/>
    <s v="Carroll"/>
    <n v="6"/>
    <s v="Autauga County"/>
    <s v="Billingsley School"/>
    <s v="Read 180 BS 6th"/>
    <n v="268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Read 180 BS 6th"/>
    <d v="2015-09-16T00:00:00"/>
    <d v="2016-05-19T00:00:00"/>
    <s v="Level IV"/>
    <n v="268"/>
    <d v="2016-05-19T00:00:00"/>
    <n v="10"/>
    <n v="2"/>
    <n v="64"/>
    <n v="94"/>
    <n v="1589"/>
    <n v="1770"/>
    <n v="24"/>
    <n v="16"/>
    <n v="40"/>
    <n v="87"/>
    <n v="92"/>
    <n v="88"/>
    <n v="97"/>
    <n v="94"/>
    <n v="24606"/>
    <n v="3.1034000000000002"/>
    <n v="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130"/>
    <n v="43"/>
    <n v="7824"/>
    <n v="0"/>
    <n v="0"/>
    <n v="0"/>
    <n v="0"/>
    <n v="54"/>
    <n v="73"/>
    <n v="0"/>
    <n v="3"/>
    <d v="2016-03-07T00:00:00"/>
    <n v="71"/>
    <n v="85"/>
    <n v="42"/>
    <n v="88"/>
    <n v="100"/>
    <d v="2015-12-15T00:00:00"/>
    <n v="54"/>
    <n v="73"/>
    <n v="50"/>
    <n v="75"/>
    <n v="38"/>
    <d v="2015-10-27T00:00:00"/>
    <n v="37"/>
    <n v="61"/>
    <n v="17"/>
    <n v="50"/>
    <n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6th"/>
    <d v="2015-08-28T00:00:00"/>
    <d v="2016-05-10T00:00:00"/>
    <n v="3"/>
    <d v="2015-08-28T00:00:00"/>
    <s v="Form 1"/>
    <s v="Developing"/>
    <n v="40"/>
    <n v="19"/>
    <n v="0"/>
    <d v="2015-12-09T00:00:00"/>
    <s v="Form 2"/>
    <s v="Developing"/>
    <n v="39"/>
    <n v="18"/>
    <n v="0"/>
    <d v="2016-05-10T00:00:00"/>
    <s v="Form 3"/>
    <s v="Advancing"/>
    <n v="45"/>
    <n v="30"/>
    <n v="0"/>
    <m/>
    <m/>
    <m/>
    <m/>
    <m/>
    <m/>
    <m/>
    <m/>
    <m/>
    <m/>
    <m/>
    <m/>
    <m/>
    <m/>
    <m/>
    <m/>
    <m/>
    <m/>
    <s v="Read 180 BS 6th"/>
    <n v="23"/>
    <n v="21"/>
    <n v="31"/>
    <n v="18374"/>
    <d v="2016-05-10T00:00:00"/>
    <n v="268"/>
    <d v="2015-08-25T00:00:00"/>
    <n v="0"/>
    <n v="2"/>
    <d v="2015-12-08T00:00:00"/>
    <n v="260"/>
    <n v="13"/>
    <d v="2016-05-10T00:00:00"/>
    <n v="268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.571428571428569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268"/>
    <d v="2016-05-10T00:00:00"/>
    <n v="268"/>
    <n v="37"/>
    <n v="1"/>
    <n v="205"/>
    <n v="315"/>
    <n v="410"/>
    <s v="PI is Recommended"/>
    <s v="PI is Recommended"/>
    <s v="BR to 199L"/>
    <s v="200L to 399L"/>
    <s v="200L to 3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268"/>
    <n v="1"/>
    <n v="1"/>
    <n v="0"/>
    <n v="1.0307692307692307"/>
    <s v="Fall Administration"/>
    <s v="Fall Administration"/>
    <s v="Fall Administration RI"/>
    <s v="Tier 3"/>
    <s v="Average Reading Invt. Under 15 Minutes Long"/>
    <x v="0"/>
    <s v="Null"/>
    <n v="268"/>
    <d v="2016-05-10T00:00:00"/>
    <s v="Form 3"/>
    <s v="Advancing"/>
    <n v="45"/>
    <n v="30"/>
    <n v="0"/>
    <d v="2016-05-10T00:00:00"/>
    <s v="Form 3"/>
    <s v="Advancing"/>
    <n v="45"/>
    <n v="30"/>
    <n v="0"/>
    <n v="36.571428571428569"/>
    <n v="1"/>
    <n v="1"/>
    <n v="40"/>
    <n v="8"/>
    <n v="45"/>
    <n v="13"/>
    <n v="5"/>
    <n v="1"/>
    <n v="19"/>
    <n v="24"/>
    <n v="30"/>
    <n v="56"/>
    <n v="11"/>
    <n v="1"/>
    <n v="1"/>
    <s v="Fall to Spring PI Administration"/>
    <n v="0"/>
    <n v="1"/>
    <s v="80 to 99 Sessions"/>
    <s v="Series 4"/>
    <s v="In Series 9 to 12"/>
    <s v="Full Year Participant, Started This Year"/>
    <n v="1"/>
    <n v="0"/>
    <n v="1"/>
    <n v="1"/>
    <n v="3"/>
    <n v="0.73"/>
    <s v="Used RC! and rSkills"/>
    <s v="Null"/>
    <s v="Null"/>
    <s v="Null"/>
    <s v="Null"/>
  </r>
  <r>
    <s v="lcp22eflvde582sdaba1l6h8_o3rbv20"/>
    <s v="S62793"/>
    <s v="Sydnee"/>
    <s v="Carroll"/>
    <n v="8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1hsrj074jgt7bl2qkvnv1eg4_o3rbv20"/>
    <s v="S1735"/>
    <s v="Torrance"/>
    <s v="Carroll"/>
    <n v="5"/>
    <s v="Autauga County"/>
    <s v="Autaugaville School"/>
    <s v="Read 180 AS 5th"/>
    <n v="918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AS 5th"/>
    <n v="4"/>
    <s v="r180ng_B"/>
    <n v="42"/>
    <n v="109"/>
    <n v="2936"/>
    <n v="725"/>
    <n v="403"/>
    <n v="967"/>
    <n v="471"/>
    <n v="21"/>
    <n v="27.08325"/>
    <n v="3.3022999999999998"/>
    <n v="3.2059000000000002"/>
    <n v="61.866900000000001"/>
    <n v="136019"/>
    <n v="83.658536584999993"/>
    <n v="81.165919282000004"/>
    <n v="2182"/>
    <n v="3002"/>
    <n v="48"/>
    <n v="95"/>
    <n v="7"/>
    <n v="5"/>
    <n v="370"/>
    <n v="3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169"/>
    <n v="85"/>
    <n v="10142"/>
    <n v="0"/>
    <n v="0"/>
    <n v="86"/>
    <n v="93"/>
    <n v="0"/>
    <n v="0"/>
    <n v="2"/>
    <n v="0"/>
    <d v="2016-01-20T00:00:00"/>
    <n v="75"/>
    <n v="87"/>
    <n v="67"/>
    <n v="63"/>
    <n v="100"/>
    <d v="2015-11-04T00:00:00"/>
    <n v="97"/>
    <n v="98"/>
    <n v="92"/>
    <n v="1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d v="2016-05-11T00:00:00"/>
    <d v="2016-05-11T00:00:00"/>
    <n v="1"/>
    <d v="2016-05-11T00:00:00"/>
    <s v="Form 1"/>
    <s v="Advancing"/>
    <n v="51"/>
    <n v="3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24"/>
    <n v="14"/>
    <n v="66"/>
    <n v="110617"/>
    <d v="2016-05-11T00:00:00"/>
    <n v="918"/>
    <d v="2015-08-27T00:00:00"/>
    <n v="837"/>
    <n v="16"/>
    <d v="2015-12-14T00:00:00"/>
    <n v="944"/>
    <n v="19"/>
    <d v="2016-05-11T00:00:00"/>
    <n v="918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6.857142857142854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918"/>
    <d v="2015-12-14T00:00:00"/>
    <n v="944"/>
    <n v="36.857142857142854"/>
    <n v="1"/>
    <n v="50"/>
    <n v="90"/>
    <n v="100"/>
    <s v="No PI Needed"/>
    <s v="No PI Needed"/>
    <s v="800L to 999L"/>
    <s v="800L to 999L"/>
    <s v="800L to 999L"/>
    <s v="3 Proficient"/>
    <s v="3 Proficient"/>
    <s v="3 Proficient"/>
    <n v="1"/>
    <n v="0"/>
    <s v="Maintained Performance Level"/>
    <s v="2 Partial"/>
    <s v="2 Partial"/>
    <s v="2 Partial"/>
    <n v="1"/>
    <n v="0"/>
    <s v="Maintained Performance Level"/>
    <n v="81"/>
    <n v="1"/>
    <n v="1"/>
    <n v="0"/>
    <n v="1.1571428571428573"/>
    <s v="Fall Administration"/>
    <s v="Spring Administration"/>
    <s v="Fall to Spring-Full Year RI"/>
    <s v="Core"/>
    <s v="Average Reading Invt. Under 15 Minutes Long"/>
    <x v="0"/>
    <n v="1"/>
    <n v="107"/>
    <d v="2016-05-11T00:00:00"/>
    <s v="Form 1"/>
    <s v="Advancing"/>
    <n v="51"/>
    <n v="38"/>
    <n v="0"/>
    <d v="2016-05-11T00:00:00"/>
    <s v="Form 1"/>
    <s v="Advancing"/>
    <n v="51"/>
    <n v="38"/>
    <n v="0"/>
    <s v="Lone PI Test"/>
    <n v="0"/>
    <n v="0"/>
    <n v="51"/>
    <n v="72"/>
    <s v="Null"/>
    <s v="Null"/>
    <s v="Null"/>
    <s v="Null"/>
    <n v="38"/>
    <n v="96"/>
    <s v="Null"/>
    <n v="90"/>
    <s v="Null"/>
    <s v="Null"/>
    <n v="1"/>
    <s v="Spring PI Administration"/>
    <n v="1"/>
    <n v="0"/>
    <s v="Null"/>
    <s v="Null"/>
    <s v="Null"/>
    <s v="Null"/>
    <s v="Null"/>
    <n v="1"/>
    <n v="1"/>
    <n v="1"/>
    <n v="2"/>
    <n v="0.93"/>
    <s v="Used All 3"/>
    <s v="100 or More Sessions"/>
    <s v="13 or More Segments"/>
    <s v="Level Matches Lexile Score"/>
    <s v="Null"/>
  </r>
  <r>
    <s v="ohcknc6ejeljoavch9a0acji_o3rbv20"/>
    <s v="S97818"/>
    <s v="Jada"/>
    <s v="Caver"/>
    <n v="3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dd10viop5sugbces8c8d7dlg_o3rbv20"/>
    <s v="S101378"/>
    <s v="JaLarria"/>
    <s v="Caver"/>
    <n v="1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a1eua0o9921c7tjqhaes24sj_o3rbv20"/>
    <s v="S95987"/>
    <s v="Mon Treal"/>
    <s v="Caver"/>
    <n v="5"/>
    <s v="Autauga County"/>
    <s v="Autaugaville School"/>
    <s v="Read 180 AS 5th"/>
    <n v="318"/>
    <d v="2016-05-12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ext Generation"/>
    <s v="Read 180 AS 5th"/>
    <n v="1"/>
    <s v="r180ng_B"/>
    <n v="0"/>
    <n v="1"/>
    <n v="7"/>
    <n v="7"/>
    <n v="0"/>
    <n v="0"/>
    <n v="0"/>
    <n v="1"/>
    <n v="3.4583499999999998"/>
    <n v="1"/>
    <n v="1"/>
    <n v="6.9166999999999996"/>
    <n v="127"/>
    <n v="0"/>
    <n v="50"/>
    <n v="0"/>
    <n v="0"/>
    <n v="0"/>
    <n v="0"/>
    <n v="0"/>
    <n v="0"/>
    <n v="0"/>
    <n v="0"/>
    <s v="1_2"/>
    <s v="Next Generation"/>
    <s v="Read 180 AS 5th"/>
    <d v="2015-09-09T00:00:00"/>
    <d v="2016-05-19T00:00:00"/>
    <s v="Level IV"/>
    <n v="318"/>
    <d v="2016-05-19T00:00:00"/>
    <n v="9"/>
    <n v="6"/>
    <n v="62"/>
    <n v="66"/>
    <n v="967"/>
    <n v="1033"/>
    <n v="28"/>
    <n v="11"/>
    <n v="28"/>
    <n v="92"/>
    <n v="93"/>
    <n v="92"/>
    <n v="97"/>
    <n v="95"/>
    <n v="16905"/>
    <n v="2.3199999999999998"/>
    <n v="9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1"/>
    <n v="11"/>
    <n v="640"/>
    <n v="0"/>
    <n v="0"/>
    <n v="0"/>
    <n v="0"/>
    <n v="30"/>
    <n v="55"/>
    <n v="0"/>
    <n v="1"/>
    <d v="2015-11-05T00:00:00"/>
    <n v="30"/>
    <n v="55"/>
    <n v="33"/>
    <n v="30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d v="2015-08-28T00:00:00"/>
    <d v="2016-05-12T00:00:00"/>
    <n v="3"/>
    <d v="2015-08-28T00:00:00"/>
    <s v="Form 1"/>
    <s v="Developing"/>
    <n v="35"/>
    <n v="12"/>
    <n v="0"/>
    <d v="2015-12-14T00:00:00"/>
    <s v="Form 2"/>
    <s v="Developing"/>
    <n v="48"/>
    <n v="12"/>
    <n v="0"/>
    <d v="2016-05-12T00:00:00"/>
    <s v="Form 3"/>
    <s v="Developing"/>
    <n v="39"/>
    <n v="19"/>
    <n v="0"/>
    <m/>
    <m/>
    <m/>
    <m/>
    <m/>
    <m/>
    <m/>
    <m/>
    <m/>
    <m/>
    <m/>
    <m/>
    <m/>
    <m/>
    <m/>
    <m/>
    <m/>
    <m/>
    <s v="Read 180 AS 5th"/>
    <n v="31"/>
    <n v="15"/>
    <n v="20"/>
    <n v="11869"/>
    <d v="2016-05-12T00:00:00"/>
    <n v="318"/>
    <d v="2015-08-28T00:00:00"/>
    <n v="329"/>
    <n v="3"/>
    <d v="2015-12-14T00:00:00"/>
    <n v="362"/>
    <n v="12"/>
    <d v="2016-05-12T00:00:00"/>
    <n v="318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1.4925373134328358E-2"/>
    <s v="System 44 User"/>
    <s v="Usage"/>
    <x v="1"/>
    <n v="1"/>
    <n v="1"/>
    <n v="1"/>
    <x v="0"/>
    <n v="36.857142857142854"/>
    <s v="Not Used"/>
    <n v="0"/>
    <s v="Not Available"/>
    <s v="Not Available"/>
    <s v="4 Not Indicated"/>
    <s v="4 Not Indicated"/>
    <s v="4 Not Indicated"/>
    <s v="4 Not Indicated"/>
    <s v="4 Not Indicated"/>
    <d v="2016-05-12T00:00:00"/>
    <n v="318"/>
    <d v="2015-12-14T00:00:00"/>
    <n v="362"/>
    <n v="36.857142857142854"/>
    <n v="1"/>
    <n v="155"/>
    <n v="215"/>
    <n v="310"/>
    <s v="PI is Recommended"/>
    <s v="PI is Recommended"/>
    <s v="200L to 399L"/>
    <s v="200L to 399L"/>
    <s v="200L to 3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-11"/>
    <n v="0"/>
    <n v="0"/>
    <n v="0"/>
    <n v="-5.9459459459459463E-2"/>
    <s v="Fall Administration"/>
    <s v="Winter Administration"/>
    <s v="Fall to Winter RI"/>
    <s v="Tier 3"/>
    <s v="Average Reading Invt. Under 15 Minutes Long"/>
    <x v="0"/>
    <s v="Null"/>
    <n v="44"/>
    <d v="2016-05-12T00:00:00"/>
    <s v="Form 3"/>
    <s v="Developing"/>
    <n v="39"/>
    <n v="19"/>
    <n v="0"/>
    <d v="2016-05-12T00:00:00"/>
    <s v="Form 3"/>
    <s v="Developing"/>
    <n v="39"/>
    <n v="19"/>
    <n v="0"/>
    <n v="36.857142857142854"/>
    <n v="1"/>
    <n v="1"/>
    <n v="35"/>
    <n v="6"/>
    <n v="39"/>
    <n v="6"/>
    <n v="4"/>
    <n v="1"/>
    <n v="12"/>
    <n v="20"/>
    <n v="19"/>
    <n v="34"/>
    <n v="7"/>
    <n v="1"/>
    <n v="0"/>
    <s v="Fall to Spring PI Administration"/>
    <n v="0"/>
    <n v="1"/>
    <s v="60 to 79 Sessions"/>
    <s v="Series 4"/>
    <s v="In Series 9 to 12"/>
    <s v="Full Year Participant, Started This Year"/>
    <n v="0"/>
    <n v="1"/>
    <n v="1"/>
    <n v="1"/>
    <n v="1"/>
    <n v="0.55000000000000004"/>
    <s v="Used All 3"/>
    <s v="Null"/>
    <s v="Null"/>
    <s v="Null"/>
    <s v="Null"/>
  </r>
  <r>
    <s v="hstsk0sdl8ilc6d3cqv8ir8g_o3rbv20"/>
    <s v="S95989"/>
    <s v="ShirNekki"/>
    <s v="Caver"/>
    <n v="4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r20t01gefiu0kqr0kih73ba4_o3rbv20"/>
    <s v="S97992"/>
    <s v="Takyah"/>
    <s v="Caver"/>
    <n v="4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npc66sn8b54c6j51ptdl6g04_o3rbv20"/>
    <s v="S99711"/>
    <s v="Ronterricus"/>
    <s v="Clark"/>
    <n v="1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kddc5f2bbelp6gttbcfla3f0_o3rbv20"/>
    <s v="S62871"/>
    <s v="Antionette"/>
    <s v="Clay"/>
    <n v="1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sqtije3rfruav3mn7c2n6dc9_o3rbv20"/>
    <s v="S62826"/>
    <s v="Jacquelyn"/>
    <s v="Clay"/>
    <n v="1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esno604us0bvdl213cs3472m_o3rbv20"/>
    <s v="S62909"/>
    <s v="John"/>
    <s v="Clay"/>
    <n v="11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jiddjab974g6c680op6624qg_o3rbv20"/>
    <s v="S93385"/>
    <s v="Miyaunna"/>
    <s v="Clay"/>
    <n v="6"/>
    <s v="Autauga County"/>
    <s v="Prattville Intermediate School"/>
    <s v="System 44 PIS 6th"/>
    <n v="0"/>
    <d v="2016-05-09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IS 6th"/>
    <d v="2015-09-14T00:00:00"/>
    <d v="2016-05-19T00:00:00"/>
    <s v="Level I"/>
    <n v="-488"/>
    <d v="2016-05-19T00:00:00"/>
    <n v="3"/>
    <n v="3"/>
    <n v="18"/>
    <n v="66"/>
    <n v="865"/>
    <n v="915"/>
    <n v="0"/>
    <n v="16"/>
    <n v="48"/>
    <n v="73"/>
    <n v="82"/>
    <n v="74"/>
    <n v="81"/>
    <n v="70"/>
    <n v="1669"/>
    <n v="2.2069000000000001"/>
    <n v="3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IS 6th"/>
    <d v="2015-09-01T00:00:00"/>
    <d v="2016-05-11T00:00:00"/>
    <n v="3"/>
    <d v="2015-09-01T00:00:00"/>
    <s v="Form 1"/>
    <s v="Beginning"/>
    <n v="18"/>
    <n v="3"/>
    <n v="0"/>
    <d v="2015-12-10T00:00:00"/>
    <s v="Form 2"/>
    <s v="Developing"/>
    <n v="26"/>
    <n v="12"/>
    <n v="0"/>
    <d v="2016-05-11T00:00:00"/>
    <s v="Form 3"/>
    <s v="Beginning"/>
    <n v="22"/>
    <n v="8"/>
    <n v="0"/>
    <m/>
    <m/>
    <m/>
    <m/>
    <m/>
    <m/>
    <m/>
    <m/>
    <m/>
    <m/>
    <m/>
    <m/>
    <m/>
    <m/>
    <m/>
    <m/>
    <m/>
    <m/>
    <s v="System 44 PIS 6th"/>
    <n v="6"/>
    <n v="1"/>
    <n v="1"/>
    <n v="450"/>
    <d v="2016-05-09T00:00:00"/>
    <n v="0"/>
    <d v="2015-09-01T00:00:00"/>
    <n v="292"/>
    <n v="4"/>
    <d v="2015-12-10T00:00:00"/>
    <n v="0"/>
    <n v="8"/>
    <d v="2016-05-09T00:00:0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.142857142857146"/>
    <s v="Not Used"/>
    <n v="0"/>
    <s v="Not Available"/>
    <s v="Not Available"/>
    <s v="4 Not Indicated"/>
    <s v="4 Not Indicated"/>
    <s v="4 Not Indicated"/>
    <s v="4 Not Indicated"/>
    <s v="4 Not Indicated"/>
    <d v="2016-05-09T00:00:00"/>
    <n v="0"/>
    <d v="2015-09-01T00:00:00"/>
    <n v="292"/>
    <n v="35.857142857142854"/>
    <n v="1"/>
    <n v="155"/>
    <n v="220"/>
    <n v="310"/>
    <s v="PI is Recommended"/>
    <s v="PI is Recommended"/>
    <s v="200L to 399L"/>
    <s v="BR to 199L"/>
    <s v="200L to 3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-292"/>
    <n v="0"/>
    <n v="0"/>
    <n v="0"/>
    <n v="-1.5573333333333332"/>
    <s v="Fall Administration"/>
    <s v="Winter Administration"/>
    <s v="Fall to Winter RI"/>
    <s v="Tier 3"/>
    <s v="Average Reading Invt. Under 15 Minutes Long"/>
    <x v="2"/>
    <s v="Null"/>
    <n v="292"/>
    <d v="2016-05-11T00:00:00"/>
    <s v="Form 3"/>
    <s v="Beginning"/>
    <n v="22"/>
    <n v="8"/>
    <n v="0"/>
    <d v="2015-12-10T00:00:00"/>
    <s v="Form 2"/>
    <s v="Developing"/>
    <n v="26"/>
    <n v="12"/>
    <n v="0"/>
    <n v="36.142857142857146"/>
    <n v="1"/>
    <n v="1"/>
    <n v="18"/>
    <n v="0"/>
    <n v="22"/>
    <n v="0"/>
    <n v="4"/>
    <n v="1"/>
    <n v="3"/>
    <n v="0"/>
    <n v="8"/>
    <n v="3"/>
    <n v="5"/>
    <n v="1"/>
    <n v="0"/>
    <s v="Fall to Spring PI Administration"/>
    <n v="0"/>
    <n v="1"/>
    <s v="60 to 79 Sessions"/>
    <s v="Series 1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m45hb98fl15a04f0g45850t1_o3rbv20"/>
    <s v="S103676"/>
    <s v="Malcolm"/>
    <s v="Clements"/>
    <n v="3"/>
    <s v="Autauga County"/>
    <s v="Prattville Elementary School"/>
    <s v="System 44 PES 3rd  1140"/>
    <n v="0"/>
    <d v="2016-05-06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ES 3rd  1140"/>
    <d v="2016-01-11T00:00:00"/>
    <d v="2016-05-12T00:00:00"/>
    <s v="Level I"/>
    <n v="-478"/>
    <d v="2016-05-12T00:00:00"/>
    <n v="2"/>
    <n v="7"/>
    <n v="14"/>
    <n v="28"/>
    <n v="630"/>
    <n v="641"/>
    <n v="0"/>
    <n v="18"/>
    <n v="45"/>
    <n v="66"/>
    <n v="84"/>
    <n v="95"/>
    <n v="78"/>
    <n v="69"/>
    <n v="1847"/>
    <n v="2"/>
    <n v="2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3rd  1140"/>
    <d v="2016-01-11T00:00:00"/>
    <d v="2016-05-06T00:00:00"/>
    <n v="2"/>
    <d v="2016-01-11T00:00:00"/>
    <s v="Form 1"/>
    <s v="Beginning"/>
    <n v="19"/>
    <n v="4"/>
    <n v="0"/>
    <d v="2016-05-06T00:00:00"/>
    <s v="Form 2"/>
    <s v="Beginning"/>
    <n v="21"/>
    <n v="1"/>
    <n v="0"/>
    <m/>
    <m/>
    <m/>
    <m/>
    <m/>
    <m/>
    <m/>
    <m/>
    <m/>
    <m/>
    <m/>
    <m/>
    <m/>
    <m/>
    <m/>
    <m/>
    <m/>
    <m/>
    <m/>
    <m/>
    <m/>
    <m/>
    <m/>
    <m/>
    <s v="System 44 PES 3rd  1140"/>
    <n v="5"/>
    <n v="5"/>
    <n v="5"/>
    <n v="959"/>
    <d v="2016-05-06T00:00:00"/>
    <n v="0"/>
    <d v="2015-08-28T00:00:00"/>
    <n v="0"/>
    <n v="5"/>
    <d v="2016-05-06T00:00:0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16.571428571428573"/>
    <s v="Not Used"/>
    <n v="0"/>
    <s v="Not Available"/>
    <s v="Not Available"/>
    <s v="4 Not Indicated"/>
    <s v="4 Not Indicated"/>
    <s v="4 Not Indicated"/>
    <s v="4 Not Indicated"/>
    <s v="4 Not Indicated"/>
    <d v="2016-05-06T00:00:00"/>
    <n v="0"/>
    <d v="1899-12-30T00:00:00"/>
    <n v="0"/>
    <n v="36"/>
    <n v="1"/>
    <n v="235"/>
    <n v="340"/>
    <n v="47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0"/>
    <n v="0"/>
    <n v="0"/>
    <n v="0"/>
    <n v="0"/>
    <s v="Fall Administration"/>
    <s v="Winter Administration"/>
    <s v="Fall to Winter RI"/>
    <s v="Tier 3"/>
    <s v="Average Reading Invt. Under 15 Minutes Long"/>
    <x v="0"/>
    <s v="Null"/>
    <n v="0"/>
    <d v="2016-05-06T00:00:00"/>
    <s v="Form 2"/>
    <s v="Beginning"/>
    <n v="21"/>
    <n v="1"/>
    <n v="0"/>
    <d v="2016-01-11T00:00:00"/>
    <s v="Form 1"/>
    <s v="Beginning"/>
    <n v="19"/>
    <n v="4"/>
    <n v="0"/>
    <n v="16.571428571428573"/>
    <n v="1"/>
    <n v="1"/>
    <n v="19"/>
    <n v="1"/>
    <n v="21"/>
    <n v="2"/>
    <n v="2"/>
    <n v="1"/>
    <n v="4"/>
    <n v="16"/>
    <n v="1"/>
    <n v="1"/>
    <n v="-3"/>
    <n v="0"/>
    <n v="0"/>
    <s v="Winter to Spring PI Administration"/>
    <n v="0"/>
    <n v="1"/>
    <s v="20 to 39 Sessions"/>
    <s v="Series 1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aa26seq02d138ic4kl8l9059_o3rbv20"/>
    <s v="S3149"/>
    <s v="Christopher"/>
    <s v="Cleveland"/>
    <n v="6"/>
    <s v="Autauga County"/>
    <s v="Marbury Middle School"/>
    <s v="Read 180 MMS 6th"/>
    <n v="717"/>
    <d v="2016-05-09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MMS 6th"/>
    <n v="2"/>
    <s v="r180ng_B"/>
    <n v="8"/>
    <n v="44"/>
    <n v="861"/>
    <n v="419"/>
    <n v="120"/>
    <n v="195"/>
    <n v="43"/>
    <n v="30"/>
    <n v="17.841650000000001"/>
    <n v="5.5556000000000001"/>
    <n v="3.3845999999999998"/>
    <n v="78.0167"/>
    <n v="9663"/>
    <n v="83.333333332999999"/>
    <n v="95.833333332999999"/>
    <n v="278"/>
    <n v="302"/>
    <n v="78"/>
    <n v="97"/>
    <n v="4"/>
    <n v="0"/>
    <n v="84"/>
    <n v="0"/>
    <s v="1_2"/>
    <s v="Next Generation"/>
    <s v="Read 180 MMS 6th"/>
    <d v="2015-09-11T00:00:00"/>
    <d v="2016-02-04T00:00:00"/>
    <s v="Level I"/>
    <n v="717"/>
    <d v="2016-02-04T00:00:00"/>
    <n v="7"/>
    <n v="1"/>
    <n v="42"/>
    <n v="65"/>
    <n v="1529"/>
    <n v="1663"/>
    <n v="0"/>
    <n v="20"/>
    <n v="36"/>
    <n v="87"/>
    <n v="96"/>
    <n v="92"/>
    <n v="96"/>
    <n v="89"/>
    <n v="19234"/>
    <n v="3.3157999999999999"/>
    <n v="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33"/>
    <n v="58"/>
    <n v="0"/>
    <n v="1"/>
    <d v="2015-11-19T00:00:00"/>
    <n v="33"/>
    <n v="58"/>
    <n v="17"/>
    <n v="30"/>
    <n v="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MMS 6th"/>
    <d v="2015-08-27T00:00:00"/>
    <d v="2015-12-10T00:00:00"/>
    <n v="2"/>
    <d v="2015-08-27T00:00:00"/>
    <s v="Form 1"/>
    <s v="Beginning"/>
    <n v="41"/>
    <n v="10"/>
    <n v="0"/>
    <d v="2015-12-10T00:00:00"/>
    <s v="Form 2"/>
    <s v="Developing"/>
    <n v="50"/>
    <n v="21"/>
    <n v="0"/>
    <m/>
    <m/>
    <m/>
    <m/>
    <m/>
    <m/>
    <m/>
    <m/>
    <m/>
    <m/>
    <m/>
    <m/>
    <m/>
    <m/>
    <m/>
    <m/>
    <m/>
    <m/>
    <m/>
    <m/>
    <m/>
    <m/>
    <m/>
    <m/>
    <s v="Read 180 MMS 6th"/>
    <n v="15"/>
    <n v="13"/>
    <n v="29"/>
    <n v="14537"/>
    <d v="2016-05-09T00:00:00"/>
    <n v="717"/>
    <d v="2015-08-28T00:00:00"/>
    <n v="386"/>
    <n v="18"/>
    <d v="2015-12-10T00:00:00"/>
    <n v="728"/>
    <n v="27"/>
    <d v="2016-05-09T00:00:00"/>
    <n v="717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0.40366972477064222"/>
    <s v="System 44 User"/>
    <s v="Usage"/>
    <x v="1"/>
    <n v="1"/>
    <n v="1"/>
    <n v="1"/>
    <x v="0"/>
    <n v="15"/>
    <s v="Not Used"/>
    <n v="0"/>
    <s v="Not Available"/>
    <s v="Not Available"/>
    <s v="4 Not Indicated"/>
    <s v="4 Not Indicated"/>
    <s v="4 Not Indicated"/>
    <s v="4 Not Indicated"/>
    <s v="4 Not Indicated"/>
    <d v="2016-05-09T00:00:00"/>
    <n v="717"/>
    <d v="2015-12-10T00:00:00"/>
    <n v="728"/>
    <n v="36.428571428571431"/>
    <n v="1"/>
    <n v="115"/>
    <n v="170"/>
    <n v="230"/>
    <s v="PI is Recommended"/>
    <s v="No PI Needed"/>
    <s v="200L to 399L"/>
    <s v="600L to 799L"/>
    <s v="600L to 7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331"/>
    <n v="1"/>
    <n v="1"/>
    <n v="1"/>
    <n v="2.3228070175438598"/>
    <s v="Fall Administration"/>
    <s v="Winter Administration"/>
    <s v="Fall to Winter RI"/>
    <s v="Tier 3"/>
    <s v="Average Reading Invt. at Least 15 Minutes Long"/>
    <x v="0"/>
    <s v="Null"/>
    <n v="342"/>
    <d v="2015-12-10T00:00:00"/>
    <s v="Form 2"/>
    <s v="Developing"/>
    <n v="50"/>
    <n v="21"/>
    <n v="0"/>
    <d v="2015-12-10T00:00:00"/>
    <s v="Form 2"/>
    <s v="Developing"/>
    <n v="50"/>
    <n v="21"/>
    <n v="0"/>
    <n v="15"/>
    <n v="1"/>
    <n v="1"/>
    <n v="41"/>
    <n v="10"/>
    <n v="50"/>
    <n v="33"/>
    <n v="9"/>
    <n v="1"/>
    <n v="10"/>
    <n v="5"/>
    <n v="21"/>
    <n v="25"/>
    <n v="11"/>
    <n v="1"/>
    <n v="0"/>
    <s v="Fall to Winter PI Administration"/>
    <n v="1"/>
    <n v="0"/>
    <s v="60 to 79 Sessions"/>
    <s v="Series 1"/>
    <s v="In Series 5 to 8"/>
    <s v="Full Year Participant, Started This Year"/>
    <n v="1"/>
    <n v="1"/>
    <n v="1"/>
    <n v="1"/>
    <n v="1"/>
    <n v="0.57999999999999996"/>
    <s v="Used All 3"/>
    <s v="Null"/>
    <s v="Null"/>
    <s v="Null"/>
    <s v="Null"/>
  </r>
  <r>
    <s v="5d9dtb8i19sho3o3avrtap1l_o3rbv20"/>
    <s v="S2308"/>
    <s v="Logan"/>
    <s v="Collier"/>
    <n v="3"/>
    <s v="Autauga County"/>
    <s v="Daniel Pratt Elementary School"/>
    <s v="System 44 DPES 3rd  Group 1"/>
    <n v="0"/>
    <d v="2016-05-05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DPES 3rd  Group 1"/>
    <d v="2015-09-22T00:00:00"/>
    <d v="2016-04-25T00:00:00"/>
    <s v="Level I"/>
    <n v="-199"/>
    <d v="2016-04-25T00:00:00"/>
    <n v="3"/>
    <n v="2"/>
    <n v="17"/>
    <n v="61"/>
    <n v="659"/>
    <n v="695"/>
    <n v="0"/>
    <n v="12"/>
    <n v="39"/>
    <n v="73"/>
    <n v="94"/>
    <n v="92"/>
    <n v="83"/>
    <n v="71"/>
    <n v="3004"/>
    <n v="2.2593000000000001"/>
    <n v="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DPES 3rd  Group 1"/>
    <d v="2015-08-28T00:00:00"/>
    <d v="2016-05-05T00:00:00"/>
    <n v="3"/>
    <d v="2015-08-28T00:00:00"/>
    <s v="Form 1"/>
    <s v="Beginning"/>
    <n v="24"/>
    <n v="2"/>
    <n v="0"/>
    <d v="2015-12-07T00:00:00"/>
    <s v="Form 2"/>
    <s v="Beginning"/>
    <n v="30"/>
    <n v="4"/>
    <n v="0"/>
    <d v="2016-05-05T00:00:00"/>
    <s v="Form 3"/>
    <s v="Beginning"/>
    <n v="26"/>
    <n v="5"/>
    <n v="0"/>
    <m/>
    <m/>
    <m/>
    <m/>
    <m/>
    <m/>
    <m/>
    <m/>
    <m/>
    <m/>
    <m/>
    <m/>
    <m/>
    <m/>
    <m/>
    <m/>
    <m/>
    <m/>
    <s v="System 44 DPES 3rd  Group 1"/>
    <n v="7"/>
    <n v="5"/>
    <n v="5"/>
    <n v="1882"/>
    <d v="2016-05-05T00:00:00"/>
    <n v="0"/>
    <d v="2015-09-01T00:00:00"/>
    <n v="0"/>
    <n v="10"/>
    <d v="2015-12-07T00:00:00"/>
    <n v="0"/>
    <n v="7"/>
    <d v="2016-05-05T00:00:00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5.857142857142854"/>
    <s v="Not Used"/>
    <n v="0"/>
    <s v="Not Available"/>
    <s v="Not Available"/>
    <s v="4 Not Indicated"/>
    <s v="4 Not Indicated"/>
    <s v="4 Not Indicated"/>
    <s v="4 Not Indicated"/>
    <s v="4 Not Indicated"/>
    <d v="2016-05-05T00:00:00"/>
    <n v="0"/>
    <d v="1899-12-30T00:00:00"/>
    <n v="0"/>
    <n v="35.285714285714285"/>
    <n v="1"/>
    <n v="235"/>
    <n v="340"/>
    <n v="47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0"/>
    <n v="0"/>
    <n v="0"/>
    <n v="0"/>
    <n v="0"/>
    <s v="Fall Administration"/>
    <s v="Winter Administration"/>
    <s v="Fall to Winter RI"/>
    <s v="Tier 3"/>
    <s v="Average Reading Invt. Under 15 Minutes Long"/>
    <x v="0"/>
    <s v="Null"/>
    <n v="0"/>
    <d v="2016-05-05T00:00:00"/>
    <s v="Form 3"/>
    <s v="Beginning"/>
    <n v="26"/>
    <n v="5"/>
    <n v="0"/>
    <d v="2016-05-05T00:00:00"/>
    <s v="Form 3"/>
    <s v="Beginning"/>
    <n v="26"/>
    <n v="5"/>
    <n v="0"/>
    <n v="35.857142857142854"/>
    <n v="1"/>
    <n v="1"/>
    <n v="24"/>
    <n v="4"/>
    <n v="26"/>
    <n v="5"/>
    <n v="2"/>
    <n v="1"/>
    <n v="2"/>
    <n v="5"/>
    <n v="5"/>
    <n v="15"/>
    <n v="3"/>
    <n v="0"/>
    <n v="0"/>
    <s v="Fall to Spring PI Administration"/>
    <n v="0"/>
    <n v="1"/>
    <s v="60 to 79 Sessions"/>
    <s v="Series 1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see2979un3qvjqh4vp7sjrco_o3rbv20"/>
    <s v="S65960"/>
    <s v="Preston"/>
    <s v="Conner"/>
    <n v="7"/>
    <s v="Autauga County"/>
    <s v="Marbury Middle School"/>
    <s v="Read 180 MMS 7th"/>
    <n v="453"/>
    <d v="2016-05-09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ext Generation"/>
    <s v="Read 180 MMS 7th"/>
    <n v="1"/>
    <s v="r180ng_B"/>
    <n v="0"/>
    <n v="1"/>
    <n v="2"/>
    <n v="2"/>
    <n v="0"/>
    <n v="0"/>
    <n v="0"/>
    <n v="1"/>
    <n v="0.75834999999999997"/>
    <n v="1"/>
    <n v="1"/>
    <n v="1.5166999999999999"/>
    <n v="0"/>
    <n v="0"/>
    <n v="0"/>
    <n v="0"/>
    <n v="0"/>
    <n v="0"/>
    <n v="0"/>
    <n v="0"/>
    <n v="0"/>
    <n v="0"/>
    <n v="0"/>
    <s v="1_2"/>
    <s v="Next Generation"/>
    <s v="Read 180 MMS 7th"/>
    <d v="2015-08-31T00:00:00"/>
    <d v="2016-05-20T00:00:00"/>
    <s v="Level I"/>
    <n v="453"/>
    <d v="2016-05-20T00:00:00"/>
    <n v="5"/>
    <n v="3"/>
    <n v="33"/>
    <n v="87"/>
    <n v="997"/>
    <n v="1041"/>
    <n v="0"/>
    <n v="13"/>
    <n v="30"/>
    <n v="83"/>
    <n v="89"/>
    <n v="92"/>
    <n v="90"/>
    <n v="83"/>
    <n v="59849"/>
    <n v="2.4706000000000001"/>
    <n v="5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79"/>
    <n v="39"/>
    <n v="4736"/>
    <n v="0"/>
    <n v="0"/>
    <n v="0"/>
    <n v="0"/>
    <n v="45"/>
    <n v="67"/>
    <n v="0"/>
    <n v="2"/>
    <d v="2016-02-10T00:00:00"/>
    <n v="39"/>
    <n v="63"/>
    <n v="33"/>
    <n v="50"/>
    <n v="38"/>
    <d v="2015-11-03T00:00:00"/>
    <n v="50"/>
    <n v="71"/>
    <n v="50"/>
    <n v="88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MMS 7th"/>
    <d v="2014-09-17T00:00:00"/>
    <d v="2016-05-09T00:00:00"/>
    <n v="5"/>
    <d v="2015-08-21T00:00:00"/>
    <s v="Form 2"/>
    <s v="Beginning"/>
    <n v="36"/>
    <n v="5"/>
    <n v="0"/>
    <d v="2015-12-09T00:00:00"/>
    <s v="Form 3"/>
    <s v="Beginning"/>
    <n v="33"/>
    <n v="5"/>
    <n v="0"/>
    <d v="2015-12-10T00:00:00"/>
    <s v="Form 1"/>
    <s v="Beginning"/>
    <n v="38"/>
    <n v="10"/>
    <n v="0"/>
    <d v="2016-05-09T00:00:00"/>
    <s v="Form 2"/>
    <s v="Developing"/>
    <n v="38"/>
    <n v="14"/>
    <n v="0"/>
    <m/>
    <m/>
    <m/>
    <m/>
    <m/>
    <m/>
    <m/>
    <m/>
    <m/>
    <m/>
    <m/>
    <m/>
    <s v="Read 180 MMS 7th"/>
    <n v="27"/>
    <n v="25"/>
    <n v="35"/>
    <n v="15840"/>
    <d v="2016-05-09T00:00:00"/>
    <n v="453"/>
    <d v="2015-08-20T00:00:00"/>
    <n v="204"/>
    <n v="21"/>
    <d v="2015-12-08T00:00:00"/>
    <n v="392"/>
    <n v="41"/>
    <d v="2016-05-09T00:00:00"/>
    <n v="453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1.1363636363636364E-2"/>
    <s v="System 44 User"/>
    <s v="Usage"/>
    <x v="1"/>
    <n v="1"/>
    <n v="1"/>
    <n v="1"/>
    <x v="0"/>
    <n v="37.428571428571431"/>
    <s v="Not Used"/>
    <n v="0"/>
    <s v="Not Available"/>
    <s v="Not Available"/>
    <s v="4 Not Indicated"/>
    <s v="4 Not Indicated"/>
    <s v="4 Not Indicated"/>
    <s v="4 Not Indicated"/>
    <s v="4 Not Indicated"/>
    <d v="2016-05-09T00:00:00"/>
    <n v="453"/>
    <d v="2016-05-09T00:00:00"/>
    <n v="453"/>
    <n v="37.571428571428569"/>
    <n v="1"/>
    <n v="165"/>
    <n v="240"/>
    <n v="330"/>
    <s v="PI is Recommended"/>
    <s v="PI is Recommended"/>
    <s v="200L to 399L"/>
    <s v="400L to 599L"/>
    <s v="400L to 5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249"/>
    <n v="1"/>
    <n v="1"/>
    <n v="0"/>
    <n v="1.2296296296296296"/>
    <s v="Fall Administration"/>
    <s v="Winter Administration"/>
    <s v="Fall to Winter RI"/>
    <s v="Tier 3"/>
    <s v="Average Reading Invt. at Least 15 Minutes Long"/>
    <x v="0"/>
    <s v="Null"/>
    <n v="249"/>
    <d v="2016-05-09T00:00:00"/>
    <s v="Form 2"/>
    <s v="Developing"/>
    <n v="38"/>
    <n v="14"/>
    <n v="0"/>
    <d v="2016-05-09T00:00:00"/>
    <s v="Form 2"/>
    <s v="Developing"/>
    <n v="38"/>
    <n v="14"/>
    <n v="0"/>
    <n v="37.428571428571431"/>
    <n v="1"/>
    <n v="1"/>
    <n v="36"/>
    <n v="1"/>
    <n v="38"/>
    <n v="1"/>
    <n v="2"/>
    <n v="1"/>
    <n v="5"/>
    <n v="0"/>
    <n v="14"/>
    <n v="5"/>
    <n v="9"/>
    <n v="1"/>
    <n v="0"/>
    <s v="Fall to Spring PI Administration"/>
    <n v="0"/>
    <n v="1"/>
    <s v="80 to 99 Sessions"/>
    <s v="Series 1"/>
    <s v="In Series 5 to 8"/>
    <s v="Full Year Participant, Started This Year"/>
    <n v="0"/>
    <n v="1"/>
    <n v="1"/>
    <n v="1"/>
    <n v="2"/>
    <n v="0.67"/>
    <s v="Used All 3"/>
    <s v="Null"/>
    <s v="Null"/>
    <s v="Null"/>
    <s v="Null"/>
  </r>
  <r>
    <s v="4fdkb32a353p7471bvguspsd_o3rbv20"/>
    <s v="S63542"/>
    <s v="Braxton"/>
    <s v="Cook"/>
    <n v="5"/>
    <s v="Autauga County"/>
    <s v="Billingsley School"/>
    <s v="Read 180 BS 5th"/>
    <n v="365"/>
    <d v="2016-05-16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Read 180 BS 5th"/>
    <d v="2015-09-18T00:00:00"/>
    <d v="2016-05-19T00:00:00"/>
    <s v="Level I"/>
    <n v="365"/>
    <d v="2016-05-19T00:00:00"/>
    <n v="7"/>
    <n v="4"/>
    <n v="45"/>
    <n v="78"/>
    <n v="1207"/>
    <n v="1304"/>
    <n v="0"/>
    <n v="15"/>
    <n v="27"/>
    <n v="89"/>
    <n v="98"/>
    <n v="98"/>
    <n v="97"/>
    <n v="92"/>
    <n v="9582"/>
    <n v="2.4483000000000001"/>
    <n v="7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133"/>
    <n v="44"/>
    <n v="7972"/>
    <n v="0"/>
    <n v="0"/>
    <n v="0"/>
    <n v="0"/>
    <n v="48"/>
    <n v="69"/>
    <n v="0"/>
    <n v="3"/>
    <d v="2016-03-07T00:00:00"/>
    <n v="61"/>
    <n v="78"/>
    <n v="42"/>
    <n v="75"/>
    <n v="75"/>
    <d v="2015-12-11T00:00:00"/>
    <n v="46"/>
    <n v="68"/>
    <n v="50"/>
    <n v="25"/>
    <n v="63"/>
    <d v="2015-10-30T00:00:00"/>
    <n v="37"/>
    <n v="61"/>
    <n v="25"/>
    <n v="50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5th"/>
    <d v="2015-08-28T00:00:00"/>
    <d v="2015-12-09T00:00:00"/>
    <n v="2"/>
    <d v="2015-08-28T00:00:00"/>
    <s v="Form 1"/>
    <s v="Beginning"/>
    <n v="36"/>
    <n v="10"/>
    <n v="0"/>
    <d v="2015-12-09T00:00:00"/>
    <s v="Form 2"/>
    <s v="Developing"/>
    <n v="36"/>
    <n v="12"/>
    <n v="0"/>
    <m/>
    <m/>
    <m/>
    <m/>
    <m/>
    <m/>
    <m/>
    <m/>
    <m/>
    <m/>
    <m/>
    <m/>
    <m/>
    <m/>
    <m/>
    <m/>
    <m/>
    <m/>
    <m/>
    <m/>
    <m/>
    <m/>
    <m/>
    <m/>
    <s v="Read 180 BS 5th"/>
    <n v="24"/>
    <n v="11"/>
    <n v="11"/>
    <n v="5052"/>
    <d v="2016-05-16T00:00:00"/>
    <n v="365"/>
    <d v="2015-08-27T00:00:00"/>
    <n v="400"/>
    <n v="20"/>
    <d v="2015-12-08T00:00:00"/>
    <n v="373"/>
    <n v="28"/>
    <d v="2016-05-13T00:00:00"/>
    <n v="235"/>
    <n v="10"/>
    <d v="2016-05-16T00:00:00"/>
    <n v="365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14.714285714285714"/>
    <s v="Not Used"/>
    <n v="0"/>
    <s v="Not Available"/>
    <s v="Not Available"/>
    <s v="4 Not Indicated"/>
    <s v="4 Not Indicated"/>
    <s v="4 Not Indicated"/>
    <s v="4 Not Indicated"/>
    <s v="4 Not Indicated"/>
    <d v="2016-05-16T00:00:00"/>
    <n v="365"/>
    <d v="2015-08-27T00:00:00"/>
    <n v="400"/>
    <n v="37.571428571428569"/>
    <n v="1"/>
    <n v="130"/>
    <n v="180"/>
    <n v="260"/>
    <s v="No PI Needed"/>
    <s v="No PI Needed"/>
    <s v="400L to 599L"/>
    <s v="200L to 399L"/>
    <s v="400L to 5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-35"/>
    <n v="0"/>
    <n v="0"/>
    <n v="0"/>
    <n v="-0.22580645161290322"/>
    <s v="Fall Administration"/>
    <s v="Winter Administration"/>
    <s v="Fall to Winter RI"/>
    <s v="Tier 3"/>
    <s v="Average Reading Invt. at Least 15 Minutes Long"/>
    <x v="0"/>
    <s v="Null"/>
    <n v="165"/>
    <d v="2015-12-09T00:00:00"/>
    <s v="Form 2"/>
    <s v="Developing"/>
    <n v="36"/>
    <n v="12"/>
    <n v="0"/>
    <d v="2015-12-09T00:00:00"/>
    <s v="Form 2"/>
    <s v="Developing"/>
    <n v="36"/>
    <n v="12"/>
    <n v="0"/>
    <n v="14.714285714285714"/>
    <n v="1"/>
    <n v="0"/>
    <n v="36"/>
    <n v="7"/>
    <n v="36"/>
    <n v="3"/>
    <n v="0"/>
    <n v="0"/>
    <n v="10"/>
    <n v="15"/>
    <n v="12"/>
    <n v="16"/>
    <n v="2"/>
    <n v="0"/>
    <n v="0"/>
    <s v="Fall to Winter PI Administration"/>
    <n v="0"/>
    <n v="1"/>
    <s v="60 to 79 Sessions"/>
    <s v="Series 1"/>
    <s v="In Series 5 to 8"/>
    <s v="Full Year Participant, Started This Year"/>
    <n v="0"/>
    <n v="0"/>
    <n v="1"/>
    <n v="1"/>
    <n v="3"/>
    <n v="0.69"/>
    <s v="Used RC! and rSkills"/>
    <s v="Null"/>
    <s v="Null"/>
    <s v="Null"/>
    <s v="Null"/>
  </r>
  <r>
    <s v="nak8539dpqc019ve8u7qilc4_o3rbv20"/>
    <n v="1958855353"/>
    <s v="Brittany"/>
    <s v="Cornett"/>
    <n v="7"/>
    <s v="Autauga County"/>
    <s v="Marbury Middle School"/>
    <s v="Read 180 MMS 7th"/>
    <n v="607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MMS 7th"/>
    <n v="3"/>
    <s v="r180ng_B"/>
    <n v="8"/>
    <n v="100"/>
    <n v="1360"/>
    <n v="483"/>
    <n v="246"/>
    <n v="375"/>
    <n v="165"/>
    <n v="46"/>
    <n v="13.583349999999999"/>
    <n v="11.666700000000001"/>
    <n v="2.7778"/>
    <n v="161.98339999999999"/>
    <n v="28240"/>
    <n v="51.219512195"/>
    <n v="60.975609755999997"/>
    <n v="458"/>
    <n v="558"/>
    <n v="33"/>
    <n v="89"/>
    <n v="3"/>
    <n v="0"/>
    <n v="90"/>
    <n v="3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71"/>
    <n v="35"/>
    <n v="4251"/>
    <n v="0"/>
    <n v="0"/>
    <n v="0"/>
    <n v="0"/>
    <n v="52"/>
    <n v="72"/>
    <n v="0"/>
    <n v="2"/>
    <d v="2016-02-11T00:00:00"/>
    <n v="57"/>
    <n v="76"/>
    <n v="50"/>
    <n v="50"/>
    <n v="75"/>
    <d v="2015-11-03T00:00:00"/>
    <n v="46"/>
    <n v="68"/>
    <n v="25"/>
    <n v="38"/>
    <n v="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MMS 7th"/>
    <d v="2015-08-24T00:00:00"/>
    <d v="2015-08-24T00:00:00"/>
    <n v="1"/>
    <d v="2015-08-24T00:00:00"/>
    <s v="Form 1"/>
    <s v="Advancing"/>
    <n v="50"/>
    <n v="2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MMS 7th"/>
    <n v="19"/>
    <n v="16"/>
    <n v="25"/>
    <n v="15714"/>
    <d v="2016-05-11T00:00:00"/>
    <n v="607"/>
    <d v="2015-08-21T00:00:00"/>
    <n v="532"/>
    <n v="14"/>
    <d v="2015-12-08T00:00:00"/>
    <n v="506"/>
    <n v="15"/>
    <d v="2016-05-11T00:00:00"/>
    <n v="607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7.714285714285715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607"/>
    <d v="2016-05-11T00:00:00"/>
    <n v="607"/>
    <n v="37.714285714285715"/>
    <n v="1"/>
    <n v="70"/>
    <n v="115"/>
    <n v="140"/>
    <s v="PI is Recommended"/>
    <s v="No PI Needed"/>
    <s v="400L to 599L"/>
    <s v="600L to 799L"/>
    <s v="600L to 7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75"/>
    <n v="1"/>
    <n v="1"/>
    <n v="0"/>
    <n v="0.81081081081081086"/>
    <s v="Fall Administration"/>
    <s v="Fall Administration"/>
    <s v="Fall Administration RI"/>
    <s v="Tier 2"/>
    <s v="Average Reading Invt. at Least 15 Minutes Long"/>
    <x v="0"/>
    <n v="0"/>
    <n v="101"/>
    <d v="2015-08-24T00:00:00"/>
    <s v="Form 1"/>
    <s v="Advancing"/>
    <n v="50"/>
    <n v="27"/>
    <n v="0"/>
    <d v="2015-08-24T00:00:00"/>
    <s v="Form 1"/>
    <s v="Advancing"/>
    <n v="50"/>
    <n v="27"/>
    <n v="0"/>
    <s v="Lone PI Test"/>
    <n v="0"/>
    <n v="1"/>
    <n v="50"/>
    <n v="44"/>
    <s v="Null"/>
    <s v="Null"/>
    <s v="Null"/>
    <s v="Null"/>
    <n v="27"/>
    <n v="36"/>
    <s v="Null"/>
    <n v="28"/>
    <s v="Null"/>
    <s v="Null"/>
    <n v="1"/>
    <s v="Fall PI Administration"/>
    <n v="1"/>
    <n v="0"/>
    <s v="Null"/>
    <s v="Null"/>
    <s v="Null"/>
    <s v="Null"/>
    <s v="Null"/>
    <n v="1"/>
    <n v="1"/>
    <n v="1"/>
    <n v="2"/>
    <n v="0.72"/>
    <s v="Used All 3"/>
    <s v="100 or More Sessions"/>
    <s v="5 to 8 Segments"/>
    <s v="Level Matches Lexile Score"/>
    <s v="Null"/>
  </r>
  <r>
    <s v="b5rqp4nvu9qos5to1as7gcrb_o3rbv20"/>
    <s v="S63706"/>
    <s v="Cameron"/>
    <s v="Cox"/>
    <n v="6"/>
    <s v="Autauga County"/>
    <s v="Marbury Middle School"/>
    <s v="Read 180 MMS 6th"/>
    <n v="530"/>
    <d v="2016-05-09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MMS 6th"/>
    <n v="2"/>
    <s v="r180ng_B"/>
    <n v="17"/>
    <n v="85"/>
    <n v="2472"/>
    <n v="688"/>
    <n v="461"/>
    <n v="1041"/>
    <n v="142"/>
    <n v="57"/>
    <n v="25.166649999999901"/>
    <n v="5.6666999999999996"/>
    <n v="3.8635999999999999"/>
    <n v="131.11649999999901"/>
    <n v="38482"/>
    <n v="77.586206895999993"/>
    <n v="73.684210526000001"/>
    <n v="895"/>
    <n v="920"/>
    <n v="35"/>
    <n v="90"/>
    <n v="5"/>
    <n v="0"/>
    <n v="140"/>
    <n v="0"/>
    <s v="1_2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MMS 6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MMS 6th"/>
    <n v="8"/>
    <n v="6"/>
    <n v="25"/>
    <n v="11925"/>
    <d v="2016-05-09T00:00:00"/>
    <n v="530"/>
    <d v="2015-11-19T00:00:00"/>
    <n v="331"/>
    <n v="13"/>
    <d v="2015-12-11T00:00:00"/>
    <n v="321"/>
    <n v="8"/>
    <d v="2016-05-09T00:00:00"/>
    <n v="53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24.571428571428573"/>
    <s v="Not Used"/>
    <n v="0"/>
    <s v="Not Available"/>
    <s v="Not Available"/>
    <s v="4 Not Indicated"/>
    <s v="4 Not Indicated"/>
    <s v="4 Not Indicated"/>
    <s v="4 Not Indicated"/>
    <s v="4 Not Indicated"/>
    <d v="2016-05-09T00:00:00"/>
    <n v="530"/>
    <d v="2016-05-09T00:00:00"/>
    <n v="530"/>
    <n v="24.571428571428573"/>
    <n v="1"/>
    <n v="115"/>
    <n v="170"/>
    <n v="230"/>
    <s v="PI is Recommended"/>
    <s v="PI is Recommended"/>
    <s v="200L to 399L"/>
    <s v="400L to 599L"/>
    <s v="400L to 5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199"/>
    <n v="1"/>
    <n v="1"/>
    <n v="0"/>
    <n v="1.3964912280701753"/>
    <s v="Winter Administration"/>
    <s v="Spring Administration"/>
    <s v="Winter to Spring RI"/>
    <s v="Tier 3"/>
    <s v="Average Reading Invt. Under 15 Minutes Long"/>
    <x v="0"/>
    <n v="1"/>
    <n v="209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1"/>
    <n v="0"/>
    <s v="Null"/>
    <s v="Null"/>
    <s v="Null"/>
    <s v="Null"/>
    <s v="Null"/>
    <n v="1"/>
    <n v="1"/>
    <n v="0"/>
    <n v="0"/>
    <n v="0"/>
    <s v="Used READ 180 and RC!"/>
    <s v="80 to 99 Sessions"/>
    <s v="13 or More Segments"/>
    <s v="Level is Above Lexile Score"/>
    <s v="Null"/>
  </r>
  <r>
    <s v="vmhahnpb4ktkuldr2sd5ai46_o3rbv20"/>
    <s v="S63330"/>
    <s v="Shaun"/>
    <s v="Cox"/>
    <n v="7"/>
    <s v="Autauga County"/>
    <s v="Marbury Middle School"/>
    <s v="Read 180 MMS 7th"/>
    <n v="385"/>
    <d v="2016-05-09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Read 180 MMS 7th"/>
    <d v="2015-11-19T00:00:00"/>
    <d v="2016-05-20T00:00:00"/>
    <s v="Level I"/>
    <n v="385"/>
    <d v="2016-05-20T00:00:00"/>
    <n v="4"/>
    <n v="1"/>
    <n v="24"/>
    <n v="65"/>
    <n v="700"/>
    <n v="766"/>
    <n v="0"/>
    <n v="11"/>
    <n v="29"/>
    <n v="89"/>
    <n v="93"/>
    <n v="88"/>
    <n v="88"/>
    <n v="83"/>
    <n v="100079"/>
    <n v="2.7391000000000001"/>
    <n v="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8"/>
    <n v="28"/>
    <n v="1689"/>
    <n v="0"/>
    <n v="0"/>
    <n v="0"/>
    <n v="0"/>
    <n v="36"/>
    <n v="60"/>
    <n v="0"/>
    <n v="1"/>
    <d v="2016-02-10T00:00:00"/>
    <n v="36"/>
    <n v="60"/>
    <n v="42"/>
    <n v="25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MMS 7th"/>
    <d v="2015-11-18T00:00:00"/>
    <d v="2016-05-09T00:00:00"/>
    <n v="3"/>
    <d v="2015-11-18T00:00:00"/>
    <s v="Form 1"/>
    <s v="Beginning"/>
    <n v="35"/>
    <n v="7"/>
    <n v="0"/>
    <d v="2015-12-10T00:00:00"/>
    <s v="Form 2"/>
    <s v="Developing"/>
    <n v="47"/>
    <n v="20"/>
    <n v="0"/>
    <d v="2016-05-09T00:00:00"/>
    <s v="Form 3"/>
    <s v="Developing"/>
    <n v="48"/>
    <n v="14"/>
    <n v="0"/>
    <m/>
    <m/>
    <m/>
    <m/>
    <m/>
    <m/>
    <m/>
    <m/>
    <m/>
    <m/>
    <m/>
    <m/>
    <m/>
    <m/>
    <m/>
    <m/>
    <m/>
    <m/>
    <s v="Read 180 MMS 7th"/>
    <n v="36"/>
    <n v="30"/>
    <n v="60"/>
    <n v="97976"/>
    <d v="2016-05-09T00:00:00"/>
    <n v="385"/>
    <d v="2015-11-18T00:00:00"/>
    <n v="181"/>
    <n v="12"/>
    <d v="2015-12-10T00:00:00"/>
    <n v="273"/>
    <n v="10"/>
    <d v="2016-05-09T00:00:00"/>
    <n v="38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24.714285714285715"/>
    <s v="Not Used"/>
    <n v="0"/>
    <s v="Not Available"/>
    <s v="Not Available"/>
    <s v="4 Not Indicated"/>
    <s v="4 Not Indicated"/>
    <s v="4 Not Indicated"/>
    <s v="4 Not Indicated"/>
    <s v="4 Not Indicated"/>
    <d v="2016-05-09T00:00:00"/>
    <n v="385"/>
    <d v="2016-05-09T00:00:00"/>
    <n v="385"/>
    <n v="24.714285714285715"/>
    <n v="1"/>
    <n v="220"/>
    <n v="350"/>
    <n v="440"/>
    <s v="PI is Recommended"/>
    <s v="PI is Recommended"/>
    <s v="BR to 199L"/>
    <s v="200L to 399L"/>
    <s v="200L to 3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204"/>
    <n v="1"/>
    <n v="0"/>
    <n v="0"/>
    <n v="0.71578947368421053"/>
    <s v="Winter Administration"/>
    <s v="Winter Administration"/>
    <s v="Winter Administration RI"/>
    <s v="Tier 3"/>
    <s v="Average Reading Invt. Under 15 Minutes Long"/>
    <x v="0"/>
    <s v="Null"/>
    <n v="204"/>
    <d v="2016-05-09T00:00:00"/>
    <s v="Form 3"/>
    <s v="Developing"/>
    <n v="48"/>
    <n v="14"/>
    <n v="0"/>
    <d v="2015-12-10T00:00:00"/>
    <s v="Form 2"/>
    <s v="Developing"/>
    <n v="47"/>
    <n v="20"/>
    <n v="0"/>
    <n v="24.714285714285715"/>
    <n v="1"/>
    <n v="1"/>
    <n v="35"/>
    <n v="1"/>
    <n v="48"/>
    <n v="14"/>
    <n v="13"/>
    <n v="1"/>
    <n v="7"/>
    <n v="1"/>
    <n v="14"/>
    <n v="5"/>
    <n v="7"/>
    <n v="1"/>
    <n v="0"/>
    <s v="Winter to Spring PI Administration"/>
    <n v="0"/>
    <n v="1"/>
    <s v="60 to 79 Sessions"/>
    <s v="Series 1"/>
    <s v="In Series 1 to 4"/>
    <s v="Full Year Participant, Started This Year"/>
    <n v="0"/>
    <n v="0"/>
    <n v="1"/>
    <n v="1"/>
    <n v="1"/>
    <n v="0.6"/>
    <s v="Used RC! and rSkills"/>
    <s v="Null"/>
    <s v="Null"/>
    <s v="Null"/>
    <s v="Null"/>
  </r>
  <r>
    <s v="ohtihp2f8kqp0bruftr53e3o_o3rbv20"/>
    <s v="S104056"/>
    <s v="Omari"/>
    <s v="Cunine"/>
    <n v="6"/>
    <s v="Autauga County"/>
    <s v="Daniel Pratt Elementary School"/>
    <s v="System 44 DPES 6th 1030 to 1125"/>
    <n v="0"/>
    <d v="2016-05-05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DPES 6th 1030 to 1125"/>
    <d v="2016-02-29T00:00:00"/>
    <d v="2016-05-10T00:00:00"/>
    <s v="Level I"/>
    <n v="-312"/>
    <d v="2016-05-10T00:00:00"/>
    <n v="1"/>
    <n v="7"/>
    <n v="6"/>
    <n v="16"/>
    <n v="237"/>
    <n v="243"/>
    <n v="0"/>
    <n v="11"/>
    <n v="39"/>
    <n v="85"/>
    <n v="93"/>
    <n v="100"/>
    <n v="85"/>
    <n v="83"/>
    <n v="997"/>
    <n v="2.1429"/>
    <n v="1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DPES 6th 1030 to 1125"/>
    <d v="2016-02-29T00:00:00"/>
    <d v="2016-05-05T00:00:00"/>
    <n v="2"/>
    <d v="2016-02-29T00:00:00"/>
    <s v="Form 1"/>
    <s v="Pre-Decoder"/>
    <n v="22"/>
    <n v="2"/>
    <n v="0"/>
    <d v="2016-05-05T00:00:00"/>
    <s v="Form 2"/>
    <s v="Beginning"/>
    <n v="20"/>
    <n v="8"/>
    <n v="0"/>
    <m/>
    <m/>
    <m/>
    <m/>
    <m/>
    <m/>
    <m/>
    <m/>
    <m/>
    <m/>
    <m/>
    <m/>
    <m/>
    <m/>
    <m/>
    <m/>
    <m/>
    <m/>
    <m/>
    <m/>
    <m/>
    <m/>
    <m/>
    <m/>
    <s v="System 44 DPES 6th 1030 to 1125"/>
    <n v="2"/>
    <n v="2"/>
    <n v="2"/>
    <n v="820"/>
    <d v="2016-05-05T00:00:00"/>
    <n v="0"/>
    <d v="2016-05-05T00:00:0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0"/>
    <n v="0"/>
    <x v="1"/>
    <n v="9.4285714285714288"/>
    <s v="Not Used"/>
    <n v="0"/>
    <s v="Not Available"/>
    <s v="Not Available"/>
    <s v="4 Not Indicated"/>
    <s v="4 Not Indicated"/>
    <s v="4 Not Indicated"/>
    <s v="4 Not Indicated"/>
    <s v="4 Not Indicated"/>
    <d v="2016-05-05T00:00:00"/>
    <n v="0"/>
    <d v="1899-12-30T00:00:00"/>
    <n v="0"/>
    <s v="Lone RI Test"/>
    <n v="0"/>
    <n v="205"/>
    <n v="315"/>
    <n v="410"/>
    <s v="PI is Recommended"/>
    <s v="PI is Recommended"/>
    <s v="BR to 199L"/>
    <s v="BR to 199L"/>
    <s v="BR to 199L"/>
    <s v="1 Below Basic"/>
    <s v="1 Below Basic"/>
    <s v="1 Below Basic"/>
    <s v="Null"/>
    <s v="Null"/>
    <s v="No RI for Comparison"/>
    <s v="1 Limited"/>
    <s v="1 Limited"/>
    <s v="1 Limited"/>
    <s v="Null"/>
    <s v="Null"/>
    <s v="No RI for Comparison"/>
    <s v="Null"/>
    <s v="Null"/>
    <s v="Null"/>
    <s v="Null"/>
    <s v="Null"/>
    <s v="Spring Administration"/>
    <s v="Null"/>
    <s v="Spring Administration RI"/>
    <s v="Tier 3"/>
    <s v="Average Reading Invt. Under 15 Minutes Long"/>
    <x v="1"/>
    <s v="Null"/>
    <n v="0"/>
    <d v="2016-05-05T00:00:00"/>
    <s v="Form 2"/>
    <s v="Beginning"/>
    <n v="20"/>
    <n v="8"/>
    <n v="0"/>
    <d v="2016-05-05T00:00:00"/>
    <s v="Form 2"/>
    <s v="Beginning"/>
    <n v="20"/>
    <n v="8"/>
    <n v="0"/>
    <n v="9.4285714285714288"/>
    <n v="1"/>
    <n v="1"/>
    <n v="22"/>
    <n v="0"/>
    <n v="20"/>
    <n v="0"/>
    <n v="-2"/>
    <n v="0"/>
    <n v="2"/>
    <n v="0"/>
    <n v="8"/>
    <n v="3"/>
    <n v="6"/>
    <n v="1"/>
    <n v="0"/>
    <s v="Winter to Spring PI Administration"/>
    <n v="0"/>
    <n v="1"/>
    <s v="Under 20 Sessions"/>
    <s v="Series 1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kc12kprrbh3471nkuht3m5pf_o3rbv20"/>
    <s v="S62901"/>
    <s v="Arianna"/>
    <s v="Curry"/>
    <n v="1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05cmvbm72872q26r3hosm13s_o3rbv20"/>
    <s v="S63047"/>
    <s v="Breanna"/>
    <s v="Cutler"/>
    <n v="5"/>
    <s v="Autauga County"/>
    <s v="Billingsley School"/>
    <s v="Read 180 BS 5th"/>
    <n v="856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BS 5th"/>
    <n v="3"/>
    <s v="r180ng_B"/>
    <n v="10"/>
    <n v="107"/>
    <n v="2209"/>
    <n v="421"/>
    <n v="307"/>
    <n v="1252"/>
    <n v="125"/>
    <n v="66"/>
    <n v="20.033349999999999"/>
    <n v="10.2727"/>
    <n v="3.4516"/>
    <n v="206.95009999999999"/>
    <n v="36265"/>
    <n v="75.247524752000004"/>
    <n v="72.131147540000001"/>
    <n v="610"/>
    <n v="513"/>
    <n v="40"/>
    <n v="91"/>
    <n v="5"/>
    <n v="0"/>
    <n v="104"/>
    <n v="0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87"/>
    <n v="29"/>
    <n v="5246"/>
    <n v="0"/>
    <n v="0"/>
    <n v="54"/>
    <n v="73"/>
    <n v="47"/>
    <n v="68"/>
    <n v="1"/>
    <n v="2"/>
    <d v="2016-03-07T00:00:00"/>
    <n v="54"/>
    <n v="73"/>
    <n v="50"/>
    <n v="38"/>
    <n v="75"/>
    <d v="2015-12-11T00:00:00"/>
    <n v="46"/>
    <n v="68"/>
    <n v="30"/>
    <n v="50"/>
    <n v="63"/>
    <d v="2015-10-28T00:00:00"/>
    <n v="47"/>
    <n v="68"/>
    <n v="33"/>
    <n v="40"/>
    <n v="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5th"/>
    <n v="22"/>
    <n v="9"/>
    <n v="31"/>
    <n v="43102"/>
    <d v="2016-05-10T00:00:00"/>
    <n v="856"/>
    <d v="2015-08-26T00:00:00"/>
    <n v="668"/>
    <n v="16"/>
    <d v="2015-12-08T00:00:00"/>
    <n v="659"/>
    <n v="13"/>
    <d v="2016-05-10T00:00:00"/>
    <n v="856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6.857142857142854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856"/>
    <d v="2016-05-10T00:00:00"/>
    <n v="856"/>
    <n v="36.857142857142854"/>
    <n v="1"/>
    <n v="85"/>
    <n v="130"/>
    <n v="170"/>
    <s v="No PI Needed"/>
    <s v="No PI Needed"/>
    <s v="600L to 799L"/>
    <s v="800L to 999L"/>
    <s v="800L to 999L"/>
    <s v="2 Basic"/>
    <s v="3 Proficient"/>
    <s v="3 Proficient"/>
    <n v="0"/>
    <n v="1"/>
    <s v="Improved Performance Level"/>
    <s v="1 Limited"/>
    <s v="2 Partial"/>
    <s v="2 Partial"/>
    <n v="0"/>
    <n v="1"/>
    <s v="Improved Performance Level"/>
    <n v="188"/>
    <n v="1"/>
    <n v="1"/>
    <n v="1"/>
    <n v="1.7488372093023257"/>
    <s v="Fall Administration"/>
    <s v="Spring Administration"/>
    <s v="Fall to Spring-Full Year RI"/>
    <s v="Tier 2"/>
    <s v="Average Reading Invt. at Least 15 Minutes Long"/>
    <x v="0"/>
    <n v="1"/>
    <n v="197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1"/>
    <n v="0"/>
    <s v="Null"/>
    <s v="Null"/>
    <s v="Null"/>
    <s v="Null"/>
    <s v="Null"/>
    <n v="1"/>
    <n v="1"/>
    <n v="1"/>
    <n v="3"/>
    <n v="0.69666666666666666"/>
    <s v="Used All 3"/>
    <s v="100 or More Sessions"/>
    <s v="9 to 12 Segments"/>
    <s v="Level Matches Lexile Score"/>
    <s v="Null"/>
  </r>
  <r>
    <s v="l1bibi8np0c29vovucu952tr_o3rbv20"/>
    <s v="S62836"/>
    <s v="Ferontay"/>
    <s v="Cutler"/>
    <n v="8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7avjq9pnvgppbc6mpn7h0t92_o3rbv20"/>
    <s v="S1618"/>
    <s v="TayShaun"/>
    <s v="Cutler"/>
    <n v="5"/>
    <s v="Autauga County"/>
    <s v="Autaugaville School"/>
    <s v="Read 180 AS 5th"/>
    <n v="87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Read 180 AS 5th"/>
    <d v="2015-08-31T00:00:00"/>
    <d v="2016-05-23T00:00:00"/>
    <s v="Level I"/>
    <n v="87"/>
    <d v="2016-05-23T00:00:00"/>
    <n v="7"/>
    <n v="4"/>
    <n v="45"/>
    <n v="103"/>
    <n v="1417"/>
    <n v="1526"/>
    <n v="0"/>
    <n v="12"/>
    <n v="31"/>
    <n v="90"/>
    <n v="94"/>
    <n v="98"/>
    <n v="95"/>
    <n v="93"/>
    <n v="29000"/>
    <n v="2.8824000000000001"/>
    <n v="7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37"/>
    <n v="19"/>
    <n v="2234"/>
    <n v="0"/>
    <n v="0"/>
    <n v="14"/>
    <n v="38"/>
    <n v="23"/>
    <n v="48"/>
    <n v="1"/>
    <n v="1"/>
    <d v="2016-01-20T00:00:00"/>
    <n v="14"/>
    <n v="38"/>
    <n v="8"/>
    <n v="13"/>
    <n v="25"/>
    <d v="2015-11-05T00:00:00"/>
    <n v="23"/>
    <n v="48"/>
    <n v="17"/>
    <n v="30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d v="2015-08-27T00:00:00"/>
    <d v="2016-05-11T00:00:00"/>
    <n v="3"/>
    <d v="2015-08-27T00:00:00"/>
    <s v="Form 1"/>
    <s v="Beginning"/>
    <n v="34"/>
    <n v="2"/>
    <n v="0"/>
    <d v="2015-12-10T00:00:00"/>
    <s v="Form 2"/>
    <s v="Beginning"/>
    <n v="43"/>
    <n v="4"/>
    <n v="0"/>
    <d v="2016-05-11T00:00:00"/>
    <s v="Form 3"/>
    <s v="Developing"/>
    <n v="44"/>
    <n v="14"/>
    <n v="0"/>
    <m/>
    <m/>
    <m/>
    <m/>
    <m/>
    <m/>
    <m/>
    <m/>
    <m/>
    <m/>
    <m/>
    <m/>
    <m/>
    <m/>
    <m/>
    <m/>
    <m/>
    <m/>
    <s v="Read 180 AS 5th"/>
    <n v="28"/>
    <n v="10"/>
    <n v="17"/>
    <n v="24663"/>
    <d v="2016-05-11T00:00:00"/>
    <n v="87"/>
    <d v="2015-08-27T00:00:00"/>
    <n v="0"/>
    <n v="8"/>
    <d v="2015-12-10T00:00:00"/>
    <n v="0"/>
    <n v="3"/>
    <d v="2016-05-11T00:00:00"/>
    <n v="87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.857142857142854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87"/>
    <d v="2016-05-11T00:00:00"/>
    <n v="87"/>
    <n v="36.857142857142854"/>
    <n v="1"/>
    <n v="235"/>
    <n v="335"/>
    <n v="47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87"/>
    <n v="1"/>
    <n v="0"/>
    <n v="0"/>
    <n v="0.30526315789473685"/>
    <s v="Fall Administration"/>
    <s v="Winter Administration"/>
    <s v="Fall to Winter RI"/>
    <s v="Tier 3"/>
    <s v="Average Reading Invt. Under 15 Minutes Long"/>
    <x v="0"/>
    <s v="Null"/>
    <n v="87"/>
    <d v="2016-05-11T00:00:00"/>
    <s v="Form 3"/>
    <s v="Developing"/>
    <n v="44"/>
    <n v="14"/>
    <n v="0"/>
    <d v="2016-05-11T00:00:00"/>
    <s v="Form 3"/>
    <s v="Developing"/>
    <n v="44"/>
    <n v="14"/>
    <n v="0"/>
    <n v="36.857142857142854"/>
    <n v="1"/>
    <n v="1"/>
    <n v="34"/>
    <n v="6"/>
    <n v="44"/>
    <n v="11"/>
    <n v="10"/>
    <n v="1"/>
    <n v="2"/>
    <n v="1"/>
    <n v="14"/>
    <n v="20"/>
    <n v="12"/>
    <n v="1"/>
    <n v="0"/>
    <s v="Fall to Spring PI Administration"/>
    <n v="0"/>
    <n v="1"/>
    <s v="100 or More Sessions"/>
    <s v="Series 1"/>
    <s v="In Series 5 to 8"/>
    <s v="Full Year Participant, Started This Year"/>
    <n v="0"/>
    <n v="0"/>
    <n v="1"/>
    <n v="1"/>
    <n v="2"/>
    <n v="0.43"/>
    <s v="Used RC! and rSkills"/>
    <s v="Null"/>
    <s v="Null"/>
    <s v="Null"/>
    <s v="Null"/>
  </r>
  <r>
    <s v="28kg843nmg9ri5bjdlea2edf_o3rbv20"/>
    <s v="S62905"/>
    <s v="Aaliyah"/>
    <s v="Cyrus"/>
    <n v="1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3hmjm7fukovsa0k2rah0d8dj_o3rbv20"/>
    <s v="S93697"/>
    <s v="Jeremiah"/>
    <s v="Daniels"/>
    <n v="7"/>
    <s v="Autauga County"/>
    <s v="Prattville Junior High School"/>
    <s v="Read 180 PJHS 8th"/>
    <n v="726"/>
    <d v="2015-12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ext Generation"/>
    <s v="Read 180 PJHS 8th"/>
    <n v="3"/>
    <s v="r180ng_B"/>
    <n v="2"/>
    <n v="16"/>
    <n v="358"/>
    <n v="115"/>
    <n v="70"/>
    <n v="126"/>
    <n v="38"/>
    <n v="19"/>
    <n v="20.666599999999999"/>
    <n v="6"/>
    <n v="1.7778"/>
    <n v="141.88310000000001"/>
    <n v="7750"/>
    <n v="80.952380951999999"/>
    <n v="73.333333332999999"/>
    <n v="153"/>
    <n v="141"/>
    <n v="67"/>
    <n v="86"/>
    <n v="4"/>
    <n v="0"/>
    <n v="8"/>
    <n v="0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PJHS 8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PJHS 8th"/>
    <n v="3"/>
    <n v="1"/>
    <n v="2"/>
    <n v="3422"/>
    <d v="2015-12-10T00:00:00"/>
    <n v="726"/>
    <d v="2015-09-03T00:00:00"/>
    <n v="738"/>
    <n v="17"/>
    <d v="2015-12-10T00:00:00"/>
    <n v="72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RI Screening Only"/>
    <n v="1"/>
    <s v="READ 180 User"/>
    <s v="Usage"/>
    <x v="0"/>
    <n v="1"/>
    <n v="0"/>
    <n v="0"/>
    <x v="1"/>
    <n v="14"/>
    <s v="Not Used"/>
    <n v="0"/>
    <s v="Not Available"/>
    <s v="Not Available"/>
    <s v="4 Not Indicated"/>
    <s v="4 Not Indicated"/>
    <s v="4 Not Indicated"/>
    <s v="4 Not Indicated"/>
    <s v="4 Not Indicated"/>
    <d v="2015-12-10T00:00:00"/>
    <n v="726"/>
    <d v="2015-09-03T00:00:00"/>
    <n v="738"/>
    <n v="14"/>
    <n v="1"/>
    <n v="45"/>
    <n v="75"/>
    <n v="90"/>
    <s v="No PI Needed"/>
    <s v="No PI Needed"/>
    <s v="600L to 799L"/>
    <s v="600L to 799L"/>
    <s v="600L to 7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-12"/>
    <n v="0"/>
    <n v="0"/>
    <n v="0"/>
    <n v="-0.2"/>
    <s v="Fall Administration"/>
    <s v="Winter Administration"/>
    <s v="Fall to Winter RI"/>
    <s v="Tier 2"/>
    <s v="Average Reading Invt. at Least 15 Minutes Long"/>
    <x v="0"/>
    <n v="0"/>
    <n v="12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1"/>
    <n v="1"/>
    <n v="0"/>
    <n v="0"/>
    <n v="0"/>
    <s v="Used READ 180 and RC!"/>
    <s v="Under 20 Sessions"/>
    <s v="Under 5 Segments"/>
    <s v="Level Matches Lexile Score"/>
    <s v="Null"/>
  </r>
  <r>
    <s v="mtljpf0ou3vsjjpaebvk8ifa_o3rbv20"/>
    <s v="S101144"/>
    <s v="Christopher"/>
    <s v="Davis"/>
    <n v="1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enljepbfe05usmumcktcrgil_o3rbv20"/>
    <s v="S62590"/>
    <s v="Darylton"/>
    <s v="Davis"/>
    <n v="1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nmo2k1kn3rv6efitpl73fn7m_o3rbv20"/>
    <s v="S62730"/>
    <s v="Demetrius"/>
    <s v="Davis"/>
    <n v="11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pi86k50gc9r3tacuqkm83ns9_o3rbv20"/>
    <s v="S96697"/>
    <s v="Kaylyn"/>
    <s v="Davis"/>
    <n v="3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lpj8fdo7lf0p3cnucmjr0gai_o3rbv20"/>
    <s v="S62903"/>
    <s v="Kierra"/>
    <s v="Davis"/>
    <n v="1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1d38dqdh8vu2dfbvad8lnitt_o3rbv20"/>
    <s v="S101319"/>
    <s v="Madison"/>
    <s v="Davis"/>
    <n v="1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ui5kun0nrsom4qdfl9ssutu9_o3rbv20"/>
    <s v="S101045"/>
    <s v="Marquis"/>
    <s v="Davis"/>
    <n v="1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clmmfksceg0ltirfivcblev1_o3rbv20"/>
    <s v="S62922"/>
    <s v="Shamira"/>
    <s v="Davis"/>
    <n v="8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gl81dui6omg75v8h406imok4_o3rbv20"/>
    <s v="S98474"/>
    <s v="Damien"/>
    <s v="Dean"/>
    <n v="3"/>
    <s v="Autauga County"/>
    <s v="Daniel Pratt Elementary School"/>
    <s v="System 44 DPES 3rd  Group 2"/>
    <n v="0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DPES 3rd  Group 2"/>
    <d v="2015-09-24T00:00:00"/>
    <d v="2016-04-18T00:00:00"/>
    <s v="Level I"/>
    <n v="-250"/>
    <d v="2016-04-18T00:00:00"/>
    <n v="3"/>
    <n v="4"/>
    <n v="19"/>
    <n v="53"/>
    <n v="685"/>
    <n v="705"/>
    <n v="0"/>
    <n v="14"/>
    <n v="36"/>
    <n v="56"/>
    <n v="97"/>
    <n v="90"/>
    <n v="72"/>
    <n v="68"/>
    <n v="7898"/>
    <n v="2.1667000000000001"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DPES 3rd  Group 2"/>
    <d v="2015-08-28T00:00:00"/>
    <d v="2016-05-11T00:00:00"/>
    <n v="3"/>
    <d v="2015-08-28T00:00:00"/>
    <s v="Form 1"/>
    <s v="Beginning"/>
    <n v="21"/>
    <n v="7"/>
    <n v="0"/>
    <d v="2015-12-01T00:00:00"/>
    <s v="Form 2"/>
    <s v="Beginning"/>
    <n v="33"/>
    <n v="10"/>
    <n v="0"/>
    <d v="2016-05-11T00:00:00"/>
    <s v="Form 3"/>
    <s v="Beginning"/>
    <n v="36"/>
    <n v="7"/>
    <n v="0"/>
    <m/>
    <m/>
    <m/>
    <m/>
    <m/>
    <m/>
    <m/>
    <m/>
    <m/>
    <m/>
    <m/>
    <m/>
    <m/>
    <m/>
    <m/>
    <m/>
    <m/>
    <m/>
    <s v="System 44 DPES 3rd  Group 2"/>
    <n v="13"/>
    <n v="10"/>
    <n v="11"/>
    <n v="6374"/>
    <d v="2016-05-11T00:00:00"/>
    <n v="0"/>
    <d v="2015-09-04T00:00:00"/>
    <n v="0"/>
    <n v="5"/>
    <d v="2015-12-01T00:00:00"/>
    <n v="0"/>
    <n v="4"/>
    <d v="2016-05-11T00:00:00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.714285714285715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0"/>
    <d v="1899-12-30T00:00:00"/>
    <n v="0"/>
    <n v="35.714285714285715"/>
    <n v="1"/>
    <n v="235"/>
    <n v="340"/>
    <n v="47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0"/>
    <n v="0"/>
    <n v="0"/>
    <n v="0"/>
    <n v="0"/>
    <s v="Fall Administration"/>
    <s v="Winter Administration"/>
    <s v="Fall to Winter RI"/>
    <s v="Tier 3"/>
    <s v="Average Reading Invt. Under 15 Minutes Long"/>
    <x v="0"/>
    <s v="Null"/>
    <n v="0"/>
    <d v="2016-05-11T00:00:00"/>
    <s v="Form 3"/>
    <s v="Beginning"/>
    <n v="36"/>
    <n v="7"/>
    <n v="0"/>
    <d v="2015-12-01T00:00:00"/>
    <s v="Form 2"/>
    <s v="Beginning"/>
    <n v="33"/>
    <n v="10"/>
    <n v="0"/>
    <n v="36.714285714285715"/>
    <n v="1"/>
    <n v="1"/>
    <n v="21"/>
    <n v="2"/>
    <n v="36"/>
    <n v="16"/>
    <n v="15"/>
    <n v="1"/>
    <n v="7"/>
    <n v="34"/>
    <n v="7"/>
    <n v="25"/>
    <n v="0"/>
    <n v="0"/>
    <n v="0"/>
    <s v="Fall to Spring PI Administration"/>
    <n v="0"/>
    <n v="1"/>
    <s v="40 to 59 Sessions"/>
    <s v="Series 1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1kdnlkuj9ohppfb5v3c90k57_o3rbv20"/>
    <s v="S96001"/>
    <s v="Destiny"/>
    <s v="Denham"/>
    <n v="6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hsvu0hhhpo2svapj5a0e7qi2_o3rbv20"/>
    <s v="S62837"/>
    <s v="Aalyiah"/>
    <s v="Dennis-Burwell"/>
    <n v="8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nav9ntm2ktp2bcb7jhjd3not_o3rbv20"/>
    <s v="S103118"/>
    <s v="Hayden"/>
    <s v="Depuydt"/>
    <n v="3"/>
    <s v="Autauga County"/>
    <s v="Prattville Elementary School"/>
    <s v="System 44 PES 3rd 955"/>
    <n v="551"/>
    <d v="2016-05-05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ES 3rd 955"/>
    <d v="2015-09-15T00:00:00"/>
    <d v="2016-05-03T00:00:00"/>
    <s v="Level I"/>
    <n v="551"/>
    <d v="2016-05-03T00:00:00"/>
    <n v="6"/>
    <n v="2"/>
    <n v="37"/>
    <n v="50"/>
    <n v="1096"/>
    <n v="1127"/>
    <n v="0"/>
    <n v="25"/>
    <n v="30"/>
    <n v="89"/>
    <n v="94"/>
    <n v="98"/>
    <n v="98"/>
    <n v="95"/>
    <n v="11106"/>
    <n v="1.9231"/>
    <n v="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3rd 955"/>
    <d v="2015-09-02T00:00:00"/>
    <d v="2016-05-06T00:00:00"/>
    <n v="3"/>
    <d v="2015-09-02T00:00:00"/>
    <s v="Form 1"/>
    <s v="Beginning"/>
    <n v="35"/>
    <n v="2"/>
    <n v="0"/>
    <d v="2015-12-08T00:00:00"/>
    <s v="Form 2"/>
    <s v="Beginning"/>
    <n v="43"/>
    <n v="10"/>
    <n v="0"/>
    <d v="2016-05-06T00:00:00"/>
    <s v="Form 3"/>
    <s v="Beginning"/>
    <n v="44"/>
    <n v="3"/>
    <n v="0"/>
    <m/>
    <m/>
    <m/>
    <m/>
    <m/>
    <m/>
    <m/>
    <m/>
    <m/>
    <m/>
    <m/>
    <m/>
    <m/>
    <m/>
    <m/>
    <m/>
    <m/>
    <m/>
    <s v="System 44 PES 3rd 955"/>
    <n v="17"/>
    <n v="17"/>
    <n v="19"/>
    <n v="7559"/>
    <d v="2016-05-05T00:00:00"/>
    <n v="551"/>
    <d v="2015-08-31T00:00:00"/>
    <n v="127"/>
    <n v="31"/>
    <d v="2015-12-09T00:00:00"/>
    <n v="522"/>
    <n v="26"/>
    <d v="2016-05-05T00:00:00"/>
    <n v="551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5.285714285714285"/>
    <s v="Not Used"/>
    <n v="0"/>
    <s v="Not Available"/>
    <s v="Not Available"/>
    <s v="4 Not Indicated"/>
    <s v="4 Not Indicated"/>
    <s v="4 Not Indicated"/>
    <s v="4 Not Indicated"/>
    <s v="4 Not Indicated"/>
    <d v="2016-05-05T00:00:00"/>
    <n v="551"/>
    <d v="2016-05-05T00:00:00"/>
    <n v="551"/>
    <n v="35.428571428571431"/>
    <n v="1"/>
    <n v="235"/>
    <n v="340"/>
    <n v="470"/>
    <s v="PI is Recommended"/>
    <s v="No PI Needed"/>
    <s v="BR to 199L"/>
    <s v="400L to 599L"/>
    <s v="400L to 599L"/>
    <s v="1 Below Basic"/>
    <s v="3 Proficient"/>
    <s v="3 Proficient"/>
    <n v="0"/>
    <n v="1"/>
    <s v="Improved Performance Level"/>
    <s v="1 Limited"/>
    <s v="1 Limited"/>
    <s v="1 Limited"/>
    <n v="1"/>
    <n v="0"/>
    <s v="Maintained Performance Level"/>
    <n v="424"/>
    <n v="1"/>
    <n v="1"/>
    <n v="0"/>
    <n v="1.4747826086956521"/>
    <s v="Fall Administration"/>
    <s v="Spring Administration"/>
    <s v="Fall to Spring-Full Year RI"/>
    <s v="Tier 3"/>
    <s v="Average Reading Invt. at Least 15 Minutes Long"/>
    <x v="0"/>
    <s v="Null"/>
    <n v="424"/>
    <d v="2016-05-06T00:00:00"/>
    <s v="Form 3"/>
    <s v="Beginning"/>
    <n v="44"/>
    <n v="3"/>
    <n v="0"/>
    <d v="2015-12-08T00:00:00"/>
    <s v="Form 2"/>
    <s v="Beginning"/>
    <n v="43"/>
    <n v="10"/>
    <n v="0"/>
    <n v="35.285714285714285"/>
    <n v="1"/>
    <n v="1"/>
    <n v="35"/>
    <n v="20"/>
    <n v="44"/>
    <n v="34"/>
    <n v="9"/>
    <n v="1"/>
    <n v="2"/>
    <n v="5"/>
    <n v="3"/>
    <n v="7"/>
    <n v="1"/>
    <n v="0"/>
    <n v="0"/>
    <s v="Fall to Spring PI Administration"/>
    <n v="0"/>
    <n v="1"/>
    <s v="40 to 59 Sessions"/>
    <s v="Series 1"/>
    <s v="In Series 5 to 8"/>
    <s v="Full Year Participant, Started This Year"/>
    <n v="0"/>
    <n v="0"/>
    <n v="1"/>
    <n v="0"/>
    <n v="0"/>
    <n v="0"/>
    <s v="RC! Only"/>
    <s v="Null"/>
    <s v="Null"/>
    <s v="Null"/>
    <s v="Null"/>
  </r>
  <r>
    <s v="3pta8apb5t8445djtbt475kg_o3rbv20"/>
    <s v="S97305"/>
    <s v="Aysia"/>
    <s v="Deramus"/>
    <n v="4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6lt03r3c044ou9ffmb2dianp_o3rbv20"/>
    <s v="S71942"/>
    <s v="Kamran"/>
    <s v="DeRamus"/>
    <n v="5"/>
    <s v="Autauga County"/>
    <s v="Daniel Pratt Elementary School"/>
    <s v="System 44 DPES 5th  6th 840 to 935"/>
    <n v="406"/>
    <d v="2016-05-09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DPES 5th  6th 840 to 935"/>
    <d v="2015-09-23T00:00:00"/>
    <d v="2016-05-02T00:00:00"/>
    <s v="Level IV"/>
    <n v="406"/>
    <d v="2016-05-02T00:00:00"/>
    <n v="6"/>
    <n v="4"/>
    <n v="39"/>
    <n v="58"/>
    <n v="649"/>
    <n v="692"/>
    <n v="24"/>
    <n v="16"/>
    <n v="43"/>
    <n v="85"/>
    <n v="95"/>
    <n v="85"/>
    <n v="90"/>
    <n v="84"/>
    <n v="4647"/>
    <n v="2.375"/>
    <n v="6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DPES 5th  6th 840 to 935"/>
    <d v="2015-08-27T00:00:00"/>
    <d v="2016-05-09T00:00:00"/>
    <n v="3"/>
    <d v="2015-08-27T00:00:00"/>
    <s v="Form 1"/>
    <s v="Developing"/>
    <n v="48"/>
    <n v="21"/>
    <n v="0"/>
    <d v="2015-12-07T00:00:00"/>
    <s v="Form 2"/>
    <s v="Developing"/>
    <n v="49"/>
    <n v="20"/>
    <n v="0"/>
    <d v="2016-05-09T00:00:00"/>
    <s v="Form 3"/>
    <s v="Advancing"/>
    <n v="49"/>
    <n v="23"/>
    <n v="0"/>
    <m/>
    <m/>
    <m/>
    <m/>
    <m/>
    <m/>
    <m/>
    <m/>
    <m/>
    <m/>
    <m/>
    <m/>
    <m/>
    <m/>
    <m/>
    <m/>
    <m/>
    <m/>
    <s v="System 44 DPES 5th  6th 840 to 935"/>
    <n v="5"/>
    <n v="4"/>
    <n v="4"/>
    <n v="2057"/>
    <d v="2016-05-09T00:00:00"/>
    <n v="406"/>
    <d v="2015-08-27T00:00:00"/>
    <n v="185"/>
    <n v="2"/>
    <d v="2015-12-07T00:00:00"/>
    <n v="291"/>
    <n v="9"/>
    <d v="2016-05-09T00:00:00"/>
    <n v="40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.571428571428569"/>
    <s v="Not Used"/>
    <n v="0"/>
    <s v="Not Available"/>
    <s v="Not Available"/>
    <s v="4 Not Indicated"/>
    <s v="4 Not Indicated"/>
    <s v="4 Not Indicated"/>
    <s v="4 Not Indicated"/>
    <s v="4 Not Indicated"/>
    <d v="2016-05-09T00:00:00"/>
    <n v="406"/>
    <d v="2016-05-09T00:00:00"/>
    <n v="406"/>
    <n v="36.571428571428569"/>
    <n v="1"/>
    <n v="235"/>
    <n v="335"/>
    <n v="470"/>
    <s v="PI is Recommended"/>
    <s v="No PI Needed"/>
    <s v="BR to 199L"/>
    <s v="400L to 599L"/>
    <s v="400L to 5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221"/>
    <n v="1"/>
    <n v="0"/>
    <n v="0"/>
    <n v="0.77543859649122804"/>
    <s v="Fall Administration"/>
    <s v="Winter Administration"/>
    <s v="Fall to Winter RI"/>
    <s v="Tier 3"/>
    <s v="Average Reading Invt. Under 15 Minutes Long"/>
    <x v="0"/>
    <s v="Null"/>
    <n v="221"/>
    <d v="2016-05-09T00:00:00"/>
    <s v="Form 3"/>
    <s v="Advancing"/>
    <n v="49"/>
    <n v="23"/>
    <n v="0"/>
    <d v="2016-05-09T00:00:00"/>
    <s v="Form 3"/>
    <s v="Advancing"/>
    <n v="49"/>
    <n v="23"/>
    <n v="0"/>
    <n v="36.571428571428569"/>
    <n v="1"/>
    <n v="1"/>
    <n v="48"/>
    <n v="44"/>
    <n v="49"/>
    <n v="28"/>
    <n v="1"/>
    <n v="1"/>
    <n v="21"/>
    <n v="48"/>
    <n v="23"/>
    <n v="46"/>
    <n v="2"/>
    <n v="0"/>
    <n v="1"/>
    <s v="Fall to Spring PI Administration"/>
    <n v="0"/>
    <n v="1"/>
    <s v="40 to 59 Sessions"/>
    <s v="Series 4"/>
    <s v="In Series 5 to 8"/>
    <s v="Full Year Participant, Started This Year"/>
    <n v="1"/>
    <n v="0"/>
    <n v="1"/>
    <n v="0"/>
    <n v="0"/>
    <n v="0"/>
    <s v="RC! Only"/>
    <s v="Null"/>
    <s v="Null"/>
    <s v="Null"/>
    <s v="Null"/>
  </r>
  <r>
    <s v="hmsckg43cf3ablsbhcr81mcg_o3rbv20"/>
    <s v="S62733"/>
    <s v="Prevonna"/>
    <s v="DeRamus"/>
    <n v="10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chbp4s4q0n3di01drr720rho_o3rbv20"/>
    <s v="S62539"/>
    <s v="Rodney"/>
    <s v="Deramus II"/>
    <n v="7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i2o8pgk068f991jfeo55062j_o3rbv20"/>
    <s v="S65791"/>
    <s v="Brandon"/>
    <s v="Dewalt"/>
    <n v="6"/>
    <s v="Autauga County"/>
    <s v="Marbury Middle School"/>
    <s v="Read 180 MMS 6th"/>
    <n v="206"/>
    <d v="2016-05-09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MMS 6th"/>
    <n v="3"/>
    <s v="r180ng_B"/>
    <n v="12"/>
    <n v="81"/>
    <n v="2004"/>
    <n v="723"/>
    <n v="426"/>
    <n v="571"/>
    <n v="160"/>
    <n v="66"/>
    <n v="21.50835"/>
    <n v="6.8461999999999996"/>
    <n v="3.6818"/>
    <n v="155.26650000000001"/>
    <n v="29422"/>
    <n v="81.034482757999996"/>
    <n v="77.611940297999993"/>
    <n v="750"/>
    <n v="740"/>
    <n v="28"/>
    <n v="88"/>
    <n v="4"/>
    <n v="0"/>
    <n v="125"/>
    <n v="0"/>
    <s v="3_4"/>
    <s v="Next Generation"/>
    <s v="Read 180 MMS 6th"/>
    <d v="2015-09-11T00:00:00"/>
    <d v="2015-12-02T00:00:00"/>
    <s v="Level IV"/>
    <n v="206"/>
    <d v="2015-12-02T00:00:00"/>
    <n v="7"/>
    <n v="3"/>
    <n v="44"/>
    <n v="39"/>
    <n v="749"/>
    <n v="909"/>
    <n v="24"/>
    <n v="23"/>
    <n v="37"/>
    <n v="65"/>
    <n v="91"/>
    <n v="80"/>
    <n v="89"/>
    <n v="81"/>
    <n v="16495"/>
    <n v="3.1667000000000001"/>
    <n v="7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32"/>
    <n v="32"/>
    <n v="1898"/>
    <n v="0"/>
    <n v="0"/>
    <n v="0"/>
    <n v="0"/>
    <n v="27"/>
    <n v="52"/>
    <n v="0"/>
    <n v="1"/>
    <d v="2015-11-19T00:00:00"/>
    <n v="27"/>
    <n v="52"/>
    <n v="17"/>
    <n v="20"/>
    <n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MMS 6th"/>
    <d v="2015-08-27T00:00:00"/>
    <d v="2015-12-10T00:00:00"/>
    <n v="2"/>
    <d v="2015-08-27T00:00:00"/>
    <s v="Form 1"/>
    <s v="Developing"/>
    <n v="34"/>
    <n v="12"/>
    <n v="0"/>
    <d v="2015-12-10T00:00:00"/>
    <s v="Form 2"/>
    <s v="Developing"/>
    <n v="45"/>
    <n v="17"/>
    <n v="0"/>
    <m/>
    <m/>
    <m/>
    <m/>
    <m/>
    <m/>
    <m/>
    <m/>
    <m/>
    <m/>
    <m/>
    <m/>
    <m/>
    <m/>
    <m/>
    <m/>
    <m/>
    <m/>
    <m/>
    <m/>
    <m/>
    <m/>
    <m/>
    <m/>
    <s v="Read 180 MMS 6th"/>
    <n v="18"/>
    <n v="11"/>
    <n v="19"/>
    <n v="12967"/>
    <d v="2016-05-09T00:00:00"/>
    <n v="206"/>
    <d v="2015-08-28T00:00:00"/>
    <n v="188"/>
    <n v="7"/>
    <d v="2015-12-14T00:00:00"/>
    <n v="222"/>
    <n v="12"/>
    <d v="2016-05-09T00:00:00"/>
    <n v="206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0.67500000000000004"/>
    <s v="READ 180 User"/>
    <s v="Usage"/>
    <x v="0"/>
    <n v="1"/>
    <n v="1"/>
    <n v="1"/>
    <x v="0"/>
    <n v="36.428571428571431"/>
    <s v="Not Used"/>
    <n v="0"/>
    <s v="Not Available"/>
    <s v="Not Available"/>
    <s v="4 Not Indicated"/>
    <s v="4 Not Indicated"/>
    <s v="4 Not Indicated"/>
    <s v="4 Not Indicated"/>
    <s v="4 Not Indicated"/>
    <d v="2016-05-09T00:00:00"/>
    <n v="206"/>
    <d v="2015-12-14T00:00:00"/>
    <n v="222"/>
    <n v="36.428571428571431"/>
    <n v="1"/>
    <n v="205"/>
    <n v="315"/>
    <n v="410"/>
    <s v="PI is Recommended"/>
    <s v="PI is Recommended"/>
    <s v="BR to 199L"/>
    <s v="200L to 399L"/>
    <s v="200L to 3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18"/>
    <n v="1"/>
    <n v="0"/>
    <n v="0"/>
    <n v="6.9230769230769235E-2"/>
    <s v="Fall Administration"/>
    <s v="Spring Administration"/>
    <s v="Fall to Spring-Full Year RI"/>
    <s v="Tier 3"/>
    <s v="Average Reading Invt. Under 15 Minutes Long"/>
    <x v="0"/>
    <n v="0"/>
    <n v="34"/>
    <d v="2015-12-10T00:00:00"/>
    <s v="Form 2"/>
    <s v="Developing"/>
    <n v="45"/>
    <n v="17"/>
    <n v="0"/>
    <d v="2015-12-10T00:00:00"/>
    <s v="Form 2"/>
    <s v="Developing"/>
    <n v="45"/>
    <n v="17"/>
    <n v="0"/>
    <n v="15"/>
    <n v="1"/>
    <n v="1"/>
    <n v="34"/>
    <n v="3"/>
    <n v="45"/>
    <n v="16"/>
    <n v="11"/>
    <n v="1"/>
    <n v="12"/>
    <n v="7"/>
    <n v="17"/>
    <n v="17"/>
    <n v="5"/>
    <n v="1"/>
    <n v="0"/>
    <s v="Fall to Winter PI Administration"/>
    <n v="1"/>
    <n v="0"/>
    <s v="Null"/>
    <s v="Null"/>
    <s v="Null"/>
    <s v="Null"/>
    <s v="Null"/>
    <n v="1"/>
    <n v="1"/>
    <n v="1"/>
    <n v="1"/>
    <n v="0.52"/>
    <s v="Used All 3"/>
    <s v="80 to 99 Sessions"/>
    <s v="9 to 12 Segments"/>
    <s v="Level is Above Lexile Score"/>
    <s v="Null"/>
  </r>
  <r>
    <s v="2m0j6clon0f1l220cfkj14g3_o3rbv20"/>
    <s v="S103989"/>
    <s v="Jacob"/>
    <s v="Dewberry"/>
    <n v="6"/>
    <s v="Autauga County"/>
    <s v="Autaugaville School"/>
    <s v="Read 180 AS 6th"/>
    <n v="974"/>
    <d v="2016-01-25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AS 6th"/>
    <n v="4"/>
    <s v="r180ng_B"/>
    <n v="7"/>
    <n v="40"/>
    <n v="998"/>
    <n v="253"/>
    <n v="147"/>
    <n v="456"/>
    <n v="98"/>
    <n v="33"/>
    <n v="26.7666"/>
    <n v="5.5"/>
    <n v="3.6364000000000001"/>
    <n v="130.4084"/>
    <n v="25507"/>
    <n v="88.235294116999995"/>
    <n v="90"/>
    <n v="513"/>
    <n v="578"/>
    <n v="100"/>
    <n v="99"/>
    <n v="5"/>
    <n v="0"/>
    <n v="44"/>
    <n v="0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6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6th"/>
    <n v="2"/>
    <n v="1"/>
    <n v="10"/>
    <n v="37420"/>
    <d v="2016-01-25T00:00:00"/>
    <n v="974"/>
    <d v="2016-01-25T00:00:00"/>
    <n v="974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d v="2016-01-25T00:00:00"/>
    <n v="974"/>
    <d v="2016-01-25T00:00:00"/>
    <n v="974"/>
    <s v="Lone RI Test"/>
    <n v="0"/>
    <n v="30"/>
    <n v="55"/>
    <n v="60"/>
    <s v="No PI Needed"/>
    <s v="No PI Needed"/>
    <s v="800L to 999L"/>
    <s v="800L to 999L"/>
    <s v="800L to 999L"/>
    <s v="3 Proficient"/>
    <s v="3 Proficient"/>
    <s v="3 Proficient"/>
    <s v="Null"/>
    <s v="Null"/>
    <s v="No RI for Comparison"/>
    <s v="2 Partial"/>
    <s v="2 Partial"/>
    <s v="2 Partial"/>
    <s v="Null"/>
    <s v="Null"/>
    <s v="No RI for Comparison"/>
    <s v="Null"/>
    <s v="Null"/>
    <s v="Null"/>
    <s v="Null"/>
    <s v="Null"/>
    <s v="Winter Administration"/>
    <s v="Null"/>
    <s v="Winter Administration RI"/>
    <s v="Core"/>
    <s v="Average Reading Invt. Under 15 Minutes Long"/>
    <x v="1"/>
    <n v="0"/>
    <n v="0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1"/>
    <n v="0"/>
    <s v="Null"/>
    <s v="Null"/>
    <s v="Null"/>
    <s v="Null"/>
    <s v="Null"/>
    <n v="1"/>
    <n v="1"/>
    <n v="0"/>
    <n v="0"/>
    <n v="0"/>
    <s v="Used READ 180 and RC!"/>
    <s v="40 to 59 Sessions"/>
    <s v="5 to 8 Segments"/>
    <s v="Level Matches Lexile Score"/>
    <s v="Null"/>
  </r>
  <r>
    <s v="380rmbgkvqj6gn9konl03rms_o3rbv20"/>
    <s v="S98522"/>
    <s v="Damien"/>
    <s v="Dickerson"/>
    <n v="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uufb7a55lneek9b45asfjerb_o3rbv20"/>
    <s v="S62927"/>
    <s v="Dezmen"/>
    <s v="Dickerson"/>
    <n v="5"/>
    <s v="Autauga County"/>
    <s v="Autaugaville School"/>
    <s v="Read 180 AS 5th"/>
    <n v="791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AS 5th"/>
    <n v="3"/>
    <s v="r180ng_B"/>
    <n v="18"/>
    <n v="101"/>
    <n v="1911"/>
    <n v="503"/>
    <n v="265"/>
    <n v="725"/>
    <n v="268"/>
    <n v="60"/>
    <n v="19.116700000000002"/>
    <n v="5.8947000000000003"/>
    <n v="3.0606"/>
    <n v="95.566699999999997"/>
    <n v="51853"/>
    <n v="85"/>
    <n v="76.767676766999998"/>
    <n v="1016"/>
    <n v="1207"/>
    <n v="42"/>
    <n v="92"/>
    <n v="4"/>
    <n v="4"/>
    <n v="151"/>
    <n v="0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155"/>
    <n v="52"/>
    <n v="9309"/>
    <n v="0"/>
    <n v="0"/>
    <n v="64"/>
    <n v="80"/>
    <n v="42"/>
    <n v="65"/>
    <n v="2"/>
    <n v="1"/>
    <d v="2016-01-21T00:00:00"/>
    <n v="42"/>
    <n v="65"/>
    <n v="30"/>
    <n v="38"/>
    <n v="63"/>
    <d v="2016-01-20T00:00:00"/>
    <n v="68"/>
    <n v="82"/>
    <n v="58"/>
    <n v="63"/>
    <n v="88"/>
    <d v="2015-11-04T00:00:00"/>
    <n v="59"/>
    <n v="77"/>
    <n v="33"/>
    <n v="89"/>
    <n v="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d v="2016-05-11T00:00:00"/>
    <d v="2016-05-11T00:00:00"/>
    <n v="1"/>
    <d v="2016-05-11T00:00:00"/>
    <s v="Form 1"/>
    <s v="Advancing"/>
    <n v="48"/>
    <n v="2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24"/>
    <n v="15"/>
    <n v="59"/>
    <n v="66055"/>
    <d v="2016-05-11T00:00:00"/>
    <n v="791"/>
    <d v="2015-08-27T00:00:00"/>
    <n v="796"/>
    <n v="17"/>
    <d v="2015-12-14T00:00:00"/>
    <n v="818"/>
    <n v="20"/>
    <d v="2016-05-11T00:00:00"/>
    <n v="791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6.857142857142854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791"/>
    <d v="2015-12-14T00:00:00"/>
    <n v="818"/>
    <n v="36.857142857142854"/>
    <n v="1"/>
    <n v="65"/>
    <n v="110"/>
    <n v="130"/>
    <s v="No PI Needed"/>
    <s v="No PI Needed"/>
    <s v="600L to 799L"/>
    <s v="600L to 799L"/>
    <s v="800L to 999L"/>
    <s v="2 Basic"/>
    <s v="2 Basic"/>
    <s v="2 Basic"/>
    <n v="1"/>
    <n v="0"/>
    <s v="Maintained Performance Level"/>
    <s v="1 Limited"/>
    <s v="1 Limited"/>
    <s v="2 Partial"/>
    <n v="1"/>
    <n v="0"/>
    <s v="Maintained Performance Level"/>
    <n v="-5"/>
    <n v="0"/>
    <n v="0"/>
    <n v="0"/>
    <n v="-5.7142857142857141E-2"/>
    <s v="Fall Administration"/>
    <s v="Winter Administration"/>
    <s v="Fall to Winter RI"/>
    <s v="Tier 2"/>
    <s v="Average Reading Invt. at Least 15 Minutes Long"/>
    <x v="0"/>
    <n v="0"/>
    <n v="27"/>
    <d v="2016-05-11T00:00:00"/>
    <s v="Form 1"/>
    <s v="Advancing"/>
    <n v="48"/>
    <n v="29"/>
    <n v="0"/>
    <d v="2016-05-11T00:00:00"/>
    <s v="Form 1"/>
    <s v="Advancing"/>
    <n v="48"/>
    <n v="29"/>
    <n v="0"/>
    <s v="Lone PI Test"/>
    <n v="0"/>
    <n v="0"/>
    <n v="48"/>
    <n v="44"/>
    <s v="Null"/>
    <s v="Null"/>
    <s v="Null"/>
    <s v="Null"/>
    <n v="29"/>
    <n v="77"/>
    <s v="Null"/>
    <n v="69"/>
    <s v="Null"/>
    <s v="Null"/>
    <n v="1"/>
    <s v="Spring PI Administration"/>
    <n v="1"/>
    <n v="0"/>
    <s v="Null"/>
    <s v="Null"/>
    <s v="Null"/>
    <s v="Null"/>
    <s v="Null"/>
    <n v="1"/>
    <n v="1"/>
    <n v="1"/>
    <n v="3"/>
    <n v="0.75"/>
    <s v="Used All 3"/>
    <s v="100 or More Sessions"/>
    <s v="13 or More Segments"/>
    <s v="Level Matches Lexile Score"/>
    <s v="Null"/>
  </r>
  <r>
    <s v="ejk9gt6t6r62ah2dom35cce5_o3rbv20"/>
    <s v="S62835"/>
    <s v="Jniya"/>
    <s v="Drish"/>
    <n v="8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fm93lv5bv0nipnvsaf3qp3mk_o3rbv20"/>
    <s v="S62908"/>
    <s v="Davetta"/>
    <s v="Durden"/>
    <n v="11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rak1sjcu3ph01bvi61lugs0e_o3rbv20"/>
    <s v="S65331"/>
    <s v="Jessie"/>
    <s v="Easterling"/>
    <n v="8"/>
    <s v="Autauga County"/>
    <s v="Marbury Middle School"/>
    <s v="Read 180 MMS 8th"/>
    <n v="632"/>
    <d v="2016-05-09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MMS 8th"/>
    <n v="2"/>
    <s v="r180ng_B"/>
    <n v="5"/>
    <n v="60"/>
    <n v="876"/>
    <n v="339"/>
    <n v="105"/>
    <n v="309"/>
    <n v="65"/>
    <n v="25"/>
    <n v="13.6501"/>
    <n v="10.666700000000001"/>
    <n v="2.6086999999999998"/>
    <n v="157.57504999999901"/>
    <n v="9334"/>
    <n v="78"/>
    <n v="79.310344826999994"/>
    <n v="302"/>
    <n v="362"/>
    <n v="40"/>
    <n v="91"/>
    <n v="3"/>
    <n v="0"/>
    <n v="58"/>
    <n v="0"/>
    <s v="1_2"/>
    <s v="Next Generation"/>
    <s v="Read 180 MMS 8th"/>
    <d v="2015-09-01T00:00:00"/>
    <d v="2015-12-16T00:00:00"/>
    <s v="Level IV"/>
    <n v="632"/>
    <d v="2015-12-16T00:00:00"/>
    <n v="6"/>
    <n v="4"/>
    <n v="39"/>
    <n v="42"/>
    <n v="511"/>
    <n v="546"/>
    <n v="24"/>
    <n v="14"/>
    <n v="34"/>
    <n v="91"/>
    <n v="95"/>
    <n v="88"/>
    <n v="98"/>
    <n v="97"/>
    <n v="109119"/>
    <n v="3"/>
    <n v="6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18"/>
    <n v="59"/>
    <n v="7054"/>
    <n v="0"/>
    <n v="0"/>
    <n v="0"/>
    <n v="0"/>
    <n v="77"/>
    <n v="87"/>
    <n v="0"/>
    <n v="2"/>
    <d v="2016-02-04T00:00:00"/>
    <n v="64"/>
    <n v="80"/>
    <n v="67"/>
    <n v="50"/>
    <n v="75"/>
    <d v="2015-11-02T00:00:00"/>
    <n v="89"/>
    <n v="94"/>
    <n v="83"/>
    <n v="100"/>
    <n v="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MMS 8th"/>
    <d v="2015-08-24T00:00:00"/>
    <d v="2015-12-08T00:00:00"/>
    <n v="2"/>
    <d v="2015-08-24T00:00:00"/>
    <s v="Form 1"/>
    <s v="Developing"/>
    <n v="41"/>
    <n v="12"/>
    <n v="0"/>
    <d v="2015-12-08T00:00:00"/>
    <s v="Form 2"/>
    <s v="Advancing"/>
    <n v="43"/>
    <n v="25"/>
    <n v="0"/>
    <m/>
    <m/>
    <m/>
    <m/>
    <m/>
    <m/>
    <m/>
    <m/>
    <m/>
    <m/>
    <m/>
    <m/>
    <m/>
    <m/>
    <m/>
    <m/>
    <m/>
    <m/>
    <m/>
    <m/>
    <m/>
    <m/>
    <m/>
    <m/>
    <s v="Read 180 MMS 8th"/>
    <n v="32"/>
    <n v="30"/>
    <n v="36"/>
    <n v="15695"/>
    <d v="2016-05-09T00:00:00"/>
    <n v="632"/>
    <d v="2015-08-19T00:00:00"/>
    <n v="505"/>
    <n v="15"/>
    <d v="2015-12-08T00:00:00"/>
    <n v="554"/>
    <n v="15"/>
    <d v="2016-05-09T00:00:00"/>
    <n v="632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0.58823529411764708"/>
    <s v="System 44 User"/>
    <s v="Usage"/>
    <x v="1"/>
    <n v="1"/>
    <n v="1"/>
    <n v="1"/>
    <x v="0"/>
    <n v="15.142857142857142"/>
    <s v="Not Used"/>
    <n v="0"/>
    <s v="Not Available"/>
    <s v="Not Available"/>
    <s v="4 Not Indicated"/>
    <s v="4 Not Indicated"/>
    <s v="4 Not Indicated"/>
    <s v="4 Not Indicated"/>
    <s v="4 Not Indicated"/>
    <d v="2016-05-09T00:00:00"/>
    <n v="632"/>
    <d v="2016-05-09T00:00:00"/>
    <n v="632"/>
    <n v="37.714285714285715"/>
    <n v="1"/>
    <n v="80"/>
    <n v="125"/>
    <n v="160"/>
    <s v="PI is Recommended"/>
    <s v="No PI Needed"/>
    <s v="400L to 599L"/>
    <s v="600L to 799L"/>
    <s v="600L to 7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127"/>
    <n v="1"/>
    <n v="1"/>
    <n v="0"/>
    <n v="1.2390243902439024"/>
    <s v="Fall Administration"/>
    <s v="Fall Administration"/>
    <s v="Fall Administration RI"/>
    <s v="Tier 3"/>
    <s v="Average Reading Invt. at Least 15 Minutes Long"/>
    <x v="0"/>
    <s v="Null"/>
    <n v="127"/>
    <d v="2015-12-08T00:00:00"/>
    <s v="Form 2"/>
    <s v="Advancing"/>
    <n v="43"/>
    <n v="25"/>
    <n v="0"/>
    <d v="2015-12-08T00:00:00"/>
    <s v="Form 2"/>
    <s v="Advancing"/>
    <n v="43"/>
    <n v="25"/>
    <n v="0"/>
    <n v="15.142857142857142"/>
    <n v="1"/>
    <n v="1"/>
    <n v="41"/>
    <n v="5"/>
    <n v="43"/>
    <n v="5"/>
    <n v="2"/>
    <n v="1"/>
    <n v="12"/>
    <n v="3"/>
    <n v="25"/>
    <n v="20"/>
    <n v="13"/>
    <n v="1"/>
    <n v="1"/>
    <s v="Fall to Winter PI Administration"/>
    <n v="1"/>
    <n v="0"/>
    <s v="40 to 59 Sessions"/>
    <s v="Series 4"/>
    <s v="In Series 5 to 8"/>
    <s v="Mid-Year Exited Student, Started This Year"/>
    <n v="1"/>
    <n v="1"/>
    <n v="1"/>
    <n v="1"/>
    <n v="2"/>
    <n v="0.87"/>
    <s v="Used All 3"/>
    <s v="Null"/>
    <s v="Null"/>
    <s v="Null"/>
    <s v="Null"/>
  </r>
  <r>
    <s v="hdnn31ufdqt9if6mt8bke70u_o3rbv20"/>
    <s v="S1905"/>
    <s v="Donterius"/>
    <s v="Echols"/>
    <n v="5"/>
    <s v="Autauga County"/>
    <s v="Billingsley School"/>
    <s v="Read 180 BS 5th"/>
    <n v="304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Read 180 BS 5th"/>
    <d v="2015-09-18T00:00:00"/>
    <d v="2016-05-25T00:00:00"/>
    <s v="Level IV"/>
    <n v="304"/>
    <d v="2016-05-25T00:00:00"/>
    <n v="9"/>
    <n v="2"/>
    <n v="58"/>
    <n v="96"/>
    <n v="1184"/>
    <n v="1428"/>
    <n v="24"/>
    <n v="8"/>
    <n v="35"/>
    <n v="85"/>
    <n v="92"/>
    <n v="91"/>
    <n v="91"/>
    <n v="84"/>
    <n v="17987"/>
    <n v="2.9062999999999999"/>
    <n v="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42"/>
    <n v="21"/>
    <n v="2498"/>
    <n v="0"/>
    <n v="0"/>
    <n v="0"/>
    <n v="0"/>
    <n v="41"/>
    <n v="64"/>
    <n v="0"/>
    <n v="2"/>
    <d v="2016-03-11T00:00:00"/>
    <n v="43"/>
    <n v="65"/>
    <n v="33"/>
    <n v="63"/>
    <n v="38"/>
    <d v="2015-10-28T00:00:00"/>
    <n v="40"/>
    <n v="63"/>
    <n v="33"/>
    <n v="40"/>
    <n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5th"/>
    <d v="2015-08-28T00:00:00"/>
    <d v="2016-05-10T00:00:00"/>
    <n v="3"/>
    <d v="2015-08-28T00:00:00"/>
    <s v="Form 1"/>
    <s v="Developing"/>
    <n v="42"/>
    <n v="13"/>
    <n v="0"/>
    <d v="2015-12-09T00:00:00"/>
    <s v="Form 2"/>
    <s v="Developing"/>
    <n v="43"/>
    <n v="17"/>
    <n v="0"/>
    <d v="2016-05-10T00:00:00"/>
    <s v="Form 3"/>
    <s v="Beginning"/>
    <n v="49"/>
    <n v="4"/>
    <n v="0"/>
    <m/>
    <m/>
    <m/>
    <m/>
    <m/>
    <m/>
    <m/>
    <m/>
    <m/>
    <m/>
    <m/>
    <m/>
    <m/>
    <m/>
    <m/>
    <m/>
    <m/>
    <m/>
    <s v="Read 180 BS 5th"/>
    <n v="40"/>
    <n v="18"/>
    <n v="22"/>
    <n v="12413"/>
    <d v="2016-05-10T00:00:00"/>
    <n v="304"/>
    <d v="2015-08-26T00:00:00"/>
    <n v="57"/>
    <n v="4"/>
    <d v="2015-12-08T00:00:00"/>
    <n v="176"/>
    <n v="10"/>
    <d v="2016-05-10T00:00:00"/>
    <n v="304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.571428571428569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304"/>
    <d v="2016-05-10T00:00:00"/>
    <n v="304"/>
    <n v="36.857142857142854"/>
    <n v="1"/>
    <n v="235"/>
    <n v="335"/>
    <n v="470"/>
    <s v="PI is Recommended"/>
    <s v="PI is Recommended"/>
    <s v="BR to 199L"/>
    <s v="200L to 399L"/>
    <s v="200L to 3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247"/>
    <n v="1"/>
    <n v="1"/>
    <n v="0"/>
    <n v="0.8666666666666667"/>
    <s v="Fall Administration"/>
    <s v="Fall Administration"/>
    <s v="Fall Administration RI"/>
    <s v="Tier 3"/>
    <s v="Average Reading Invt. Under 15 Minutes Long"/>
    <x v="0"/>
    <s v="Null"/>
    <n v="247"/>
    <d v="2016-05-10T00:00:00"/>
    <s v="Form 3"/>
    <s v="Beginning"/>
    <n v="49"/>
    <n v="4"/>
    <n v="0"/>
    <d v="2015-12-09T00:00:00"/>
    <s v="Form 2"/>
    <s v="Developing"/>
    <n v="43"/>
    <n v="17"/>
    <n v="0"/>
    <n v="36.571428571428569"/>
    <n v="1"/>
    <n v="1"/>
    <n v="42"/>
    <n v="15"/>
    <n v="49"/>
    <n v="28"/>
    <n v="7"/>
    <n v="1"/>
    <n v="13"/>
    <n v="23"/>
    <n v="4"/>
    <n v="1"/>
    <n v="-9"/>
    <n v="0"/>
    <n v="0"/>
    <s v="Fall to Spring PI Administration"/>
    <n v="0"/>
    <n v="1"/>
    <s v="80 to 99 Sessions"/>
    <s v="Series 4"/>
    <s v="In Series 9 to 12"/>
    <s v="Full Year Participant, Started This Year"/>
    <n v="0"/>
    <n v="0"/>
    <n v="1"/>
    <n v="1"/>
    <n v="2"/>
    <n v="0.64"/>
    <s v="Used RC! and rSkills"/>
    <s v="Null"/>
    <s v="Null"/>
    <s v="Null"/>
    <s v="Null"/>
  </r>
  <r>
    <s v="69gl74o9opcdsbq5fuh23l5g_o3rbv20"/>
    <n v="1961852948"/>
    <s v="Hunter"/>
    <s v="Edwards"/>
    <n v="8"/>
    <s v="Autauga County"/>
    <s v="Prattville Junior High School"/>
    <s v="Read 180 PJHS 8th"/>
    <n v="874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PJHS 8th"/>
    <n v="4"/>
    <s v="r180ng_B"/>
    <n v="5"/>
    <n v="36"/>
    <n v="751"/>
    <n v="305"/>
    <n v="147"/>
    <n v="231"/>
    <n v="50"/>
    <n v="26"/>
    <n v="21.55"/>
    <n v="6.5"/>
    <n v="2.25"/>
    <n v="126.69995"/>
    <n v="23285"/>
    <n v="82.456140349999998"/>
    <n v="93.939393938999999"/>
    <n v="360"/>
    <n v="365"/>
    <n v="50"/>
    <n v="98"/>
    <n v="7"/>
    <n v="0"/>
    <n v="17"/>
    <n v="0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5"/>
    <n v="25"/>
    <n v="1512"/>
    <n v="0"/>
    <n v="0"/>
    <n v="0"/>
    <n v="0"/>
    <n v="70"/>
    <n v="84"/>
    <n v="0"/>
    <n v="1"/>
    <d v="2016-02-10T00:00:00"/>
    <n v="70"/>
    <n v="84"/>
    <n v="50"/>
    <n v="80"/>
    <n v="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PJHS 8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PJHS 8th"/>
    <n v="8"/>
    <n v="5"/>
    <n v="20"/>
    <n v="11451"/>
    <d v="2016-05-10T00:00:00"/>
    <n v="874"/>
    <d v="2016-01-14T00:00:00"/>
    <n v="780"/>
    <n v="12"/>
    <d v="2016-05-10T00:00:00"/>
    <n v="874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16.714285714285715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874"/>
    <d v="2016-05-10T00:00:00"/>
    <n v="874"/>
    <n v="16.714285714285715"/>
    <n v="1"/>
    <n v="55"/>
    <n v="80"/>
    <n v="110"/>
    <s v="No PI Needed"/>
    <s v="No PI Needed"/>
    <s v="600L to 799L"/>
    <s v="800L to 999L"/>
    <s v="800L to 999L"/>
    <s v="1 Below Basic"/>
    <s v="2 Basic"/>
    <s v="2 Basic"/>
    <n v="0"/>
    <n v="1"/>
    <s v="Improved Performance Level"/>
    <s v="1 Limited"/>
    <s v="1 Limited"/>
    <s v="1 Limited"/>
    <n v="1"/>
    <n v="0"/>
    <s v="Maintained Performance Level"/>
    <n v="94"/>
    <n v="1"/>
    <n v="1"/>
    <n v="0"/>
    <n v="1.3925925925925926"/>
    <s v="Winter Administration"/>
    <s v="Spring Administration"/>
    <s v="Winter to Spring RI"/>
    <s v="Tier 2"/>
    <s v="Average Reading Invt. Under 15 Minutes Long"/>
    <x v="0"/>
    <n v="1"/>
    <n v="94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1"/>
    <n v="0"/>
    <s v="Null"/>
    <s v="Null"/>
    <s v="Null"/>
    <s v="Null"/>
    <s v="Null"/>
    <n v="1"/>
    <n v="1"/>
    <n v="1"/>
    <n v="1"/>
    <n v="0.84"/>
    <s v="Used All 3"/>
    <s v="20 to 39 Sessions"/>
    <s v="5 to 8 Segments"/>
    <s v="Level is Above Lexile Score"/>
    <s v="Null"/>
  </r>
  <r>
    <s v="bnqfo8u0ibhhvu2qhrr06j44_o3rbv20"/>
    <s v="S63354"/>
    <s v="Jessica"/>
    <s v="Edwards"/>
    <n v="6"/>
    <s v="Autauga County"/>
    <s v="Billingsley School"/>
    <s v="Read 180 BS 6th"/>
    <n v="829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BS 6th"/>
    <n v="4"/>
    <s v="r180ng_B"/>
    <n v="14"/>
    <n v="98"/>
    <n v="2008"/>
    <n v="414"/>
    <n v="539"/>
    <n v="630"/>
    <n v="243"/>
    <n v="72"/>
    <n v="19.366700000000002"/>
    <n v="7.3333000000000004"/>
    <n v="3.0625"/>
    <n v="147.0831"/>
    <n v="53443"/>
    <n v="69.064748201"/>
    <n v="64.935064935"/>
    <n v="942"/>
    <n v="1059"/>
    <n v="43"/>
    <n v="81"/>
    <n v="5"/>
    <n v="0"/>
    <n v="183"/>
    <n v="0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105"/>
    <n v="35"/>
    <n v="6321"/>
    <n v="0"/>
    <n v="0"/>
    <n v="64"/>
    <n v="80"/>
    <n v="64"/>
    <n v="79"/>
    <n v="1"/>
    <n v="2"/>
    <d v="2016-03-07T00:00:00"/>
    <n v="64"/>
    <n v="80"/>
    <n v="17"/>
    <n v="100"/>
    <n v="100"/>
    <d v="2015-12-11T00:00:00"/>
    <n v="85"/>
    <n v="92"/>
    <n v="90"/>
    <n v="88"/>
    <n v="75"/>
    <d v="2015-10-27T00:00:00"/>
    <n v="43"/>
    <n v="66"/>
    <n v="25"/>
    <n v="60"/>
    <n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6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6th"/>
    <n v="33"/>
    <n v="19"/>
    <n v="60"/>
    <n v="50205"/>
    <d v="2016-05-10T00:00:00"/>
    <n v="829"/>
    <d v="2015-08-26T00:00:00"/>
    <n v="821"/>
    <n v="15"/>
    <d v="2015-12-09T00:00:00"/>
    <n v="796"/>
    <n v="13"/>
    <d v="2016-05-10T00:00:00"/>
    <n v="829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6.857142857142854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829"/>
    <d v="2016-05-10T00:00:00"/>
    <n v="829"/>
    <n v="36.857142857142854"/>
    <n v="1"/>
    <n v="35"/>
    <n v="65"/>
    <n v="70"/>
    <s v="No PI Needed"/>
    <s v="No PI Needed"/>
    <s v="800L to 999L"/>
    <s v="800L to 999L"/>
    <s v="800L to 999L"/>
    <s v="2 Basic"/>
    <s v="2 Basic"/>
    <s v="2 Basic"/>
    <n v="1"/>
    <n v="0"/>
    <s v="Maintained Performance Level"/>
    <s v="2 Partial"/>
    <s v="2 Partial"/>
    <s v="2 Partial"/>
    <n v="1"/>
    <n v="0"/>
    <s v="Maintained Performance Level"/>
    <n v="8"/>
    <n v="1"/>
    <n v="0"/>
    <n v="0"/>
    <n v="0.16"/>
    <s v="Fall Administration"/>
    <s v="Spring Administration"/>
    <s v="Fall to Spring-Full Year RI"/>
    <s v="Tier 2"/>
    <s v="Average Reading Invt. Under 15 Minutes Long"/>
    <x v="0"/>
    <n v="0"/>
    <n v="33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1"/>
    <n v="0"/>
    <s v="Null"/>
    <s v="Null"/>
    <s v="Null"/>
    <s v="Null"/>
    <s v="Null"/>
    <n v="1"/>
    <n v="1"/>
    <n v="1"/>
    <n v="3"/>
    <n v="0.79333333333333333"/>
    <s v="Used All 3"/>
    <s v="80 to 99 Sessions"/>
    <s v="13 or More Segments"/>
    <s v="Level Matches Lexile Score"/>
    <s v="Null"/>
  </r>
  <r>
    <s v="qoik16lqd6bon2gchqq2u4g5_o3rbv20"/>
    <s v="S63341"/>
    <s v="Victoria"/>
    <s v="Edwards"/>
    <n v="6"/>
    <s v="Autauga County"/>
    <s v="Billingsley School"/>
    <s v="Read 180 BS 6th"/>
    <n v="405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BS 6th"/>
    <n v="2"/>
    <s v="r180ng_B"/>
    <n v="10"/>
    <n v="90"/>
    <n v="1748"/>
    <n v="444"/>
    <n v="329"/>
    <n v="662"/>
    <n v="123"/>
    <n v="49"/>
    <n v="19.3"/>
    <n v="8.9091000000000005"/>
    <n v="2.8125"/>
    <n v="162.96690000000001"/>
    <n v="26656"/>
    <n v="47.572815533000004"/>
    <n v="62.711864405999997"/>
    <n v="664"/>
    <n v="747"/>
    <n v="64"/>
    <n v="85"/>
    <n v="4"/>
    <n v="0"/>
    <n v="191"/>
    <n v="0"/>
    <s v="1_2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110"/>
    <n v="37"/>
    <n v="6586"/>
    <n v="0"/>
    <n v="0"/>
    <n v="0"/>
    <n v="0"/>
    <n v="73"/>
    <n v="85"/>
    <n v="0"/>
    <n v="3"/>
    <d v="2016-03-07T00:00:00"/>
    <n v="54"/>
    <n v="73"/>
    <n v="25"/>
    <n v="63"/>
    <n v="88"/>
    <d v="2015-12-11T00:00:00"/>
    <n v="81"/>
    <n v="90"/>
    <n v="60"/>
    <n v="100"/>
    <n v="88"/>
    <d v="2015-10-27T00:00:00"/>
    <n v="83"/>
    <n v="91"/>
    <n v="58"/>
    <n v="1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6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6th"/>
    <n v="19"/>
    <n v="11"/>
    <n v="24"/>
    <n v="21425"/>
    <d v="2016-05-10T00:00:00"/>
    <n v="405"/>
    <d v="2015-08-26T00:00:00"/>
    <n v="432"/>
    <n v="11"/>
    <d v="2015-12-08T00:00:00"/>
    <n v="405"/>
    <n v="19"/>
    <d v="2016-05-10T00:00:00"/>
    <n v="405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6.857142857142854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405"/>
    <d v="2015-08-26T00:00:00"/>
    <n v="432"/>
    <n v="36.857142857142854"/>
    <n v="1"/>
    <n v="90"/>
    <n v="135"/>
    <n v="180"/>
    <s v="PI is Recommended"/>
    <s v="PI is Recommended"/>
    <s v="400L to 599L"/>
    <s v="400L to 599L"/>
    <s v="400L to 5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-27"/>
    <n v="0"/>
    <n v="0"/>
    <n v="0"/>
    <n v="-0.24"/>
    <s v="Fall Administration"/>
    <s v="Winter Administration"/>
    <s v="Fall to Winter RI"/>
    <s v="Tier 3"/>
    <s v="Average Reading Invt. at Least 15 Minutes Long"/>
    <x v="0"/>
    <n v="0"/>
    <n v="27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1"/>
    <n v="0"/>
    <s v="Null"/>
    <s v="Null"/>
    <s v="Null"/>
    <s v="Null"/>
    <s v="Null"/>
    <n v="1"/>
    <n v="1"/>
    <n v="1"/>
    <n v="3"/>
    <n v="0.85"/>
    <s v="Used All 3"/>
    <s v="80 to 99 Sessions"/>
    <s v="9 to 12 Segments"/>
    <s v="Level Matches Lexile Score"/>
    <s v="Null"/>
  </r>
  <r>
    <s v="3bmjn4i5c3kbk88dgps393sn_o3rbv20"/>
    <s v="S2486"/>
    <s v="Jaylan"/>
    <s v="Effinger"/>
    <n v="6"/>
    <s v="Autauga County"/>
    <s v="Daniel Pratt Elementary School"/>
    <s v="System 44 DPES 5th  6th 840 to 935"/>
    <n v="47"/>
    <d v="2016-05-05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DPES 5th  6th 840 to 935"/>
    <d v="2015-09-22T00:00:00"/>
    <d v="2016-05-02T00:00:00"/>
    <s v="Level IV"/>
    <n v="47"/>
    <d v="2016-05-02T00:00:00"/>
    <n v="7"/>
    <n v="4"/>
    <n v="45"/>
    <n v="59"/>
    <n v="848"/>
    <n v="877"/>
    <n v="24"/>
    <n v="17"/>
    <n v="40"/>
    <n v="63"/>
    <n v="91"/>
    <n v="86"/>
    <n v="83"/>
    <n v="78"/>
    <n v="5918"/>
    <n v="2.2692000000000001"/>
    <n v="7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DPES 5th  6th 840 to 935"/>
    <d v="2015-09-02T00:00:00"/>
    <d v="2016-05-05T00:00:00"/>
    <n v="3"/>
    <d v="2015-09-02T00:00:00"/>
    <s v="Form 1"/>
    <s v="Developing"/>
    <n v="31"/>
    <n v="13"/>
    <n v="0"/>
    <d v="2015-12-07T00:00:00"/>
    <s v="Form 2"/>
    <s v="Developing"/>
    <n v="38"/>
    <n v="11"/>
    <n v="0"/>
    <d v="2016-05-05T00:00:00"/>
    <s v="Form 3"/>
    <s v="Developing"/>
    <n v="35"/>
    <n v="12"/>
    <n v="0"/>
    <m/>
    <m/>
    <m/>
    <m/>
    <m/>
    <m/>
    <m/>
    <m/>
    <m/>
    <m/>
    <m/>
    <m/>
    <m/>
    <m/>
    <m/>
    <m/>
    <m/>
    <m/>
    <s v="System 44 DPES 5th  6th 840 to 935"/>
    <n v="7"/>
    <n v="5"/>
    <n v="5"/>
    <n v="1865"/>
    <d v="2016-05-05T00:00:00"/>
    <n v="47"/>
    <d v="2015-09-02T00:00:00"/>
    <n v="0"/>
    <n v="2"/>
    <d v="2015-12-07T00:00:00"/>
    <n v="0"/>
    <n v="1"/>
    <d v="2016-05-05T00:00:00"/>
    <n v="47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5.142857142857146"/>
    <s v="Not Used"/>
    <n v="0"/>
    <s v="Not Available"/>
    <s v="Not Available"/>
    <s v="4 Not Indicated"/>
    <s v="4 Not Indicated"/>
    <s v="4 Not Indicated"/>
    <s v="4 Not Indicated"/>
    <s v="4 Not Indicated"/>
    <d v="2016-05-05T00:00:00"/>
    <n v="47"/>
    <d v="2016-05-05T00:00:00"/>
    <n v="47"/>
    <n v="35.142857142857146"/>
    <n v="1"/>
    <n v="205"/>
    <n v="315"/>
    <n v="41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47"/>
    <n v="1"/>
    <n v="0"/>
    <n v="0"/>
    <n v="0.18076923076923077"/>
    <s v="Fall Administration"/>
    <s v="Winter Administration"/>
    <s v="Fall to Winter RI"/>
    <s v="Tier 3"/>
    <s v="Average Reading Invt. Under 15 Minutes Long"/>
    <x v="0"/>
    <s v="Null"/>
    <n v="47"/>
    <d v="2016-05-05T00:00:00"/>
    <s v="Form 3"/>
    <s v="Developing"/>
    <n v="35"/>
    <n v="12"/>
    <n v="0"/>
    <d v="2015-09-02T00:00:00"/>
    <s v="Form 1"/>
    <s v="Developing"/>
    <n v="31"/>
    <n v="13"/>
    <n v="0"/>
    <n v="35.142857142857146"/>
    <n v="1"/>
    <n v="1"/>
    <n v="31"/>
    <n v="2"/>
    <n v="35"/>
    <n v="3"/>
    <n v="4"/>
    <n v="1"/>
    <n v="13"/>
    <n v="10"/>
    <n v="12"/>
    <n v="7"/>
    <n v="-1"/>
    <n v="0"/>
    <n v="0"/>
    <s v="Fall to Spring PI Administration"/>
    <n v="0"/>
    <n v="1"/>
    <s v="40 to 59 Sessions"/>
    <s v="Series 4"/>
    <s v="In Series 5 to 8"/>
    <s v="Full Year Participant, Started This Year"/>
    <n v="0"/>
    <n v="0"/>
    <n v="1"/>
    <n v="0"/>
    <n v="0"/>
    <n v="0"/>
    <s v="RC! Only"/>
    <s v="Null"/>
    <s v="Null"/>
    <s v="Null"/>
    <s v="Null"/>
  </r>
  <r>
    <s v="lveg3nr2u3bfnfbn9li5s3bu_o3rbv20"/>
    <s v="S102135"/>
    <s v="Peyton"/>
    <s v="Ehret"/>
    <n v="1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clmnhgth1fls8d5aii94bcmg_o3rbv20"/>
    <s v="S96721"/>
    <s v="Zharia"/>
    <s v="Farley"/>
    <n v="3"/>
    <s v="Autauga County"/>
    <s v="Prattville Elementary School"/>
    <s v="System 44 PES 3rd  1140"/>
    <n v="202"/>
    <d v="2016-05-18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3rd  1140"/>
    <d v="2016-05-19T00:00:00"/>
    <d v="2016-05-19T00:00:00"/>
    <n v="1"/>
    <d v="2016-05-19T00:00:00"/>
    <s v="Form 1"/>
    <s v="Developing"/>
    <n v="47"/>
    <n v="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3rd  1140"/>
    <n v="0"/>
    <n v="0"/>
    <n v="0"/>
    <n v="0"/>
    <d v="2016-05-18T00:00:00"/>
    <n v="202"/>
    <d v="2016-05-18T00:00:00"/>
    <n v="202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RI Screening Only"/>
    <n v="0"/>
    <s v="RI User"/>
    <s v="Usage"/>
    <x v="3"/>
    <n v="1"/>
    <n v="1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d v="2016-05-18T00:00:00"/>
    <n v="202"/>
    <d v="2016-05-18T00:00:00"/>
    <n v="202"/>
    <s v="Lone RI Test"/>
    <n v="0"/>
    <n v="190"/>
    <n v="245"/>
    <n v="380"/>
    <s v="PI is Recommended"/>
    <s v="PI is Recommended"/>
    <s v="200L to 399L"/>
    <s v="200L to 399L"/>
    <s v="200L to 399L"/>
    <s v="1 Below Basic"/>
    <s v="1 Below Basic"/>
    <s v="1 Below Basic"/>
    <s v="Null"/>
    <s v="Null"/>
    <s v="No RI for Comparison"/>
    <s v="1 Limited"/>
    <s v="1 Limited"/>
    <s v="1 Limited"/>
    <s v="Null"/>
    <s v="Null"/>
    <s v="No RI for Comparison"/>
    <s v="Null"/>
    <s v="Null"/>
    <s v="Null"/>
    <s v="Null"/>
    <s v="Null"/>
    <s v="Spring Administration"/>
    <s v="Null"/>
    <s v="Spring Administration RI"/>
    <s v="Tier 3"/>
    <s v="Average Reading Invt. Under 15 Minutes Long"/>
    <x v="1"/>
    <s v="Null"/>
    <n v="0"/>
    <d v="2016-05-19T00:00:00"/>
    <s v="Form 1"/>
    <s v="Developing"/>
    <n v="47"/>
    <n v="17"/>
    <n v="0"/>
    <d v="2016-05-19T00:00:00"/>
    <s v="Form 1"/>
    <s v="Developing"/>
    <n v="47"/>
    <n v="17"/>
    <n v="0"/>
    <s v="Lone PI Test"/>
    <n v="0"/>
    <n v="1"/>
    <n v="47"/>
    <n v="67"/>
    <s v="Null"/>
    <s v="Null"/>
    <s v="Null"/>
    <s v="Null"/>
    <n v="17"/>
    <n v="80"/>
    <s v="Null"/>
    <n v="69"/>
    <s v="Null"/>
    <s v="Null"/>
    <n v="0"/>
    <s v="Spring PI Administration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jp8bka8f5bttuen56a7vb6ak_o3rbv20"/>
    <s v="S99588"/>
    <s v="DaQuarius"/>
    <s v="Felder"/>
    <n v="4"/>
    <s v="Autauga County"/>
    <s v="Daniel Pratt Elementary School"/>
    <s v="System 44 DPES 4th"/>
    <n v="151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DPES 4th"/>
    <d v="2015-09-18T00:00:00"/>
    <d v="2016-04-26T00:00:00"/>
    <s v="Level I"/>
    <n v="151"/>
    <d v="2016-04-26T00:00:00"/>
    <n v="4"/>
    <n v="3"/>
    <n v="26"/>
    <n v="53"/>
    <n v="722"/>
    <n v="743"/>
    <n v="0"/>
    <n v="17"/>
    <n v="28"/>
    <n v="89"/>
    <n v="90"/>
    <n v="96"/>
    <n v="97"/>
    <n v="90"/>
    <n v="3163"/>
    <n v="2.12"/>
    <n v="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DPES 4th"/>
    <d v="2015-08-28T00:00:00"/>
    <d v="2016-05-10T00:00:00"/>
    <n v="3"/>
    <d v="2015-08-28T00:00:00"/>
    <s v="Form 1"/>
    <s v="Beginning"/>
    <n v="34"/>
    <n v="8"/>
    <n v="0"/>
    <d v="2015-12-07T00:00:00"/>
    <s v="Form 2"/>
    <s v="Developing"/>
    <n v="26"/>
    <n v="11"/>
    <n v="0"/>
    <d v="2016-05-10T00:00:00"/>
    <s v="Form 3"/>
    <s v="Pre-Decoder"/>
    <n v="28"/>
    <n v="10"/>
    <n v="0"/>
    <m/>
    <m/>
    <m/>
    <m/>
    <m/>
    <m/>
    <m/>
    <m/>
    <m/>
    <m/>
    <m/>
    <m/>
    <m/>
    <m/>
    <m/>
    <m/>
    <m/>
    <m/>
    <s v="System 44 DPES 4th"/>
    <n v="5"/>
    <n v="3"/>
    <n v="3"/>
    <n v="1143"/>
    <d v="2016-05-10T00:00:00"/>
    <n v="151"/>
    <d v="2015-08-31T00:00:00"/>
    <n v="154"/>
    <n v="14"/>
    <d v="2015-12-07T00:00:00"/>
    <n v="7"/>
    <n v="10"/>
    <d v="2016-05-10T00:00:00"/>
    <n v="151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.571428571428569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151"/>
    <d v="2015-08-31T00:00:00"/>
    <n v="154"/>
    <n v="36.142857142857146"/>
    <n v="1"/>
    <n v="245"/>
    <n v="345"/>
    <n v="49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-3"/>
    <n v="0"/>
    <n v="0"/>
    <n v="0"/>
    <n v="-1.0169491525423728E-2"/>
    <s v="Fall Administration"/>
    <s v="Spring Administration"/>
    <s v="Fall to Spring-Full Year RI"/>
    <s v="Tier 3"/>
    <s v="Average Reading Invt. Under 15 Minutes Long"/>
    <x v="0"/>
    <s v="Null"/>
    <n v="147"/>
    <d v="2016-05-10T00:00:00"/>
    <s v="Form 3"/>
    <s v="Pre-Decoder"/>
    <n v="28"/>
    <n v="10"/>
    <n v="0"/>
    <d v="2015-12-07T00:00:00"/>
    <s v="Form 2"/>
    <s v="Developing"/>
    <n v="26"/>
    <n v="11"/>
    <n v="0"/>
    <n v="36.571428571428569"/>
    <n v="1"/>
    <n v="1"/>
    <n v="34"/>
    <n v="6"/>
    <n v="28"/>
    <n v="1"/>
    <n v="-6"/>
    <n v="0"/>
    <n v="8"/>
    <n v="14"/>
    <n v="10"/>
    <n v="18"/>
    <n v="2"/>
    <n v="0"/>
    <n v="0"/>
    <s v="Fall to Spring PI Administration"/>
    <n v="0"/>
    <n v="1"/>
    <s v="40 to 59 Sessions"/>
    <s v="Series 1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r3nkj1p4br1vj3f1p7mmulvr_o3rbv20"/>
    <s v="S99623"/>
    <s v="Ericson"/>
    <s v="Felder"/>
    <n v="5"/>
    <s v="Autauga County"/>
    <s v="Daniel Pratt Elementary School"/>
    <s v="System 44 DPES 4th  5th 105 to 200"/>
    <n v="406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DPES 4th  5th 105 to 200"/>
    <d v="2015-09-22T00:00:00"/>
    <d v="2016-04-21T00:00:00"/>
    <s v="Level I"/>
    <n v="406"/>
    <d v="2016-04-21T00:00:00"/>
    <n v="6"/>
    <n v="5"/>
    <n v="40"/>
    <n v="59"/>
    <n v="927"/>
    <n v="969"/>
    <n v="4"/>
    <n v="17"/>
    <n v="26"/>
    <n v="93"/>
    <n v="96"/>
    <n v="94"/>
    <n v="96"/>
    <n v="93"/>
    <n v="6304"/>
    <n v="2.4582999999999999"/>
    <n v="6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DPES 4th  5th 105 to 200"/>
    <d v="2015-08-26T00:00:00"/>
    <d v="2016-05-10T00:00:00"/>
    <n v="3"/>
    <d v="2015-08-26T00:00:00"/>
    <s v="Form 1"/>
    <s v="Beginning"/>
    <n v="41"/>
    <n v="10"/>
    <n v="0"/>
    <d v="2015-12-08T00:00:00"/>
    <s v="Form 2"/>
    <s v="Developing"/>
    <n v="52"/>
    <n v="20"/>
    <n v="0"/>
    <d v="2016-05-10T00:00:00"/>
    <s v="Form 3"/>
    <s v="Developing"/>
    <n v="39"/>
    <n v="15"/>
    <n v="0"/>
    <m/>
    <m/>
    <m/>
    <m/>
    <m/>
    <m/>
    <m/>
    <m/>
    <m/>
    <m/>
    <m/>
    <m/>
    <m/>
    <m/>
    <m/>
    <m/>
    <m/>
    <m/>
    <s v="System 44 DPES 4th  5th 105 to 200"/>
    <n v="14"/>
    <n v="6"/>
    <n v="6"/>
    <n v="3069"/>
    <d v="2016-05-10T00:00:00"/>
    <n v="406"/>
    <d v="2015-08-27T00:00:00"/>
    <n v="365"/>
    <n v="1"/>
    <d v="2015-12-08T00:00:00"/>
    <n v="262"/>
    <n v="6"/>
    <d v="2016-05-10T00:00:00"/>
    <n v="406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.857142857142854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406"/>
    <d v="2016-05-10T00:00:00"/>
    <n v="406"/>
    <n v="36.714285714285715"/>
    <n v="1"/>
    <n v="155"/>
    <n v="215"/>
    <n v="310"/>
    <s v="PI is Recommended"/>
    <s v="No PI Needed"/>
    <s v="200L to 399L"/>
    <s v="400L to 599L"/>
    <s v="400L to 5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41"/>
    <n v="1"/>
    <n v="0"/>
    <n v="0"/>
    <n v="0.22162162162162163"/>
    <s v="Fall Administration"/>
    <s v="Winter Administration"/>
    <s v="Fall to Winter RI"/>
    <s v="Tier 3"/>
    <s v="Average Reading Invt. Under 15 Minutes Long"/>
    <x v="0"/>
    <s v="Null"/>
    <n v="144"/>
    <d v="2016-05-10T00:00:00"/>
    <s v="Form 3"/>
    <s v="Developing"/>
    <n v="39"/>
    <n v="15"/>
    <n v="0"/>
    <d v="2015-12-08T00:00:00"/>
    <s v="Form 2"/>
    <s v="Developing"/>
    <n v="52"/>
    <n v="20"/>
    <n v="0"/>
    <n v="36.857142857142854"/>
    <n v="1"/>
    <n v="1"/>
    <n v="41"/>
    <n v="13"/>
    <n v="39"/>
    <n v="6"/>
    <n v="-2"/>
    <n v="0"/>
    <n v="10"/>
    <n v="15"/>
    <n v="15"/>
    <n v="22"/>
    <n v="5"/>
    <n v="1"/>
    <n v="0"/>
    <s v="Fall to Spring PI Administration"/>
    <n v="0"/>
    <n v="1"/>
    <s v="40 to 59 Sessions"/>
    <s v="Series 1"/>
    <s v="In Series 5 to 8"/>
    <s v="Full Year Participant, Started This Year"/>
    <n v="0"/>
    <n v="0"/>
    <n v="1"/>
    <n v="0"/>
    <n v="0"/>
    <n v="0"/>
    <s v="RC! Only"/>
    <s v="Null"/>
    <s v="Null"/>
    <s v="Null"/>
    <s v="Null"/>
  </r>
  <r>
    <s v="a0kgba505mr5kgnvhv392pkd_o3rbv20"/>
    <s v="S62703"/>
    <s v="D Amber"/>
    <s v="Fikes"/>
    <n v="7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cnmr9bh35linsgqa6kak9h7v_o3rbv20"/>
    <s v="S99947"/>
    <s v="Mark"/>
    <s v="Fitch"/>
    <n v="5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qhjm4iog6q6bdl6h6i86hj56_o3rbv20"/>
    <s v="S93712"/>
    <s v="Jaderius"/>
    <s v="Fitts"/>
    <n v="5"/>
    <s v="Autauga County"/>
    <s v="Prattville Intermediate School"/>
    <s v="System 44 PIS 5th"/>
    <n v="47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IS 5th"/>
    <d v="2015-09-07T00:00:00"/>
    <d v="2016-05-18T00:00:00"/>
    <s v="Level IV"/>
    <n v="47"/>
    <d v="2016-05-18T00:00:00"/>
    <n v="8"/>
    <n v="2"/>
    <n v="50"/>
    <n v="70"/>
    <n v="975"/>
    <n v="1019"/>
    <n v="24"/>
    <n v="18"/>
    <n v="37"/>
    <n v="81"/>
    <n v="84"/>
    <n v="89"/>
    <n v="81"/>
    <n v="78"/>
    <n v="5388"/>
    <n v="2.0606"/>
    <n v="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IS 5th"/>
    <d v="2015-08-26T00:00:00"/>
    <d v="2016-05-11T00:00:00"/>
    <n v="3"/>
    <d v="2015-08-26T00:00:00"/>
    <s v="Form 1"/>
    <s v="Developing"/>
    <n v="33"/>
    <n v="14"/>
    <n v="0"/>
    <d v="2015-12-14T00:00:00"/>
    <s v="Form 2"/>
    <s v="Developing"/>
    <n v="39"/>
    <n v="17"/>
    <n v="0"/>
    <d v="2016-05-11T00:00:00"/>
    <s v="Form 3"/>
    <s v="Developing"/>
    <n v="42"/>
    <n v="12"/>
    <n v="0"/>
    <m/>
    <m/>
    <m/>
    <m/>
    <m/>
    <m/>
    <m/>
    <m/>
    <m/>
    <m/>
    <m/>
    <m/>
    <m/>
    <m/>
    <m/>
    <m/>
    <m/>
    <m/>
    <s v="System 44 PIS 5th"/>
    <n v="3"/>
    <n v="3"/>
    <n v="3"/>
    <n v="1063"/>
    <d v="2016-05-11T00:00:00"/>
    <n v="47"/>
    <d v="2015-08-27T00:00:00"/>
    <n v="181"/>
    <n v="6"/>
    <d v="2015-12-14T00:00:00"/>
    <n v="23"/>
    <n v="5"/>
    <d v="2016-05-11T00:00:00"/>
    <n v="47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7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47"/>
    <d v="2015-08-27T00:00:00"/>
    <n v="181"/>
    <n v="36.857142857142854"/>
    <n v="1"/>
    <n v="235"/>
    <n v="335"/>
    <n v="47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-134"/>
    <n v="0"/>
    <n v="0"/>
    <n v="0"/>
    <n v="-0.47017543859649125"/>
    <s v="Fall Administration"/>
    <s v="Winter Administration"/>
    <s v="Fall to Winter RI"/>
    <s v="Tier 3"/>
    <s v="Average Reading Invt. Under 15 Minutes Long"/>
    <x v="2"/>
    <s v="Null"/>
    <n v="158"/>
    <d v="2016-05-11T00:00:00"/>
    <s v="Form 3"/>
    <s v="Developing"/>
    <n v="42"/>
    <n v="12"/>
    <n v="0"/>
    <d v="2015-12-14T00:00:00"/>
    <s v="Form 2"/>
    <s v="Developing"/>
    <n v="39"/>
    <n v="17"/>
    <n v="0"/>
    <n v="37"/>
    <n v="1"/>
    <n v="1"/>
    <n v="33"/>
    <n v="5"/>
    <n v="42"/>
    <n v="9"/>
    <n v="9"/>
    <n v="1"/>
    <n v="14"/>
    <n v="25"/>
    <n v="12"/>
    <n v="16"/>
    <n v="-2"/>
    <n v="0"/>
    <n v="0"/>
    <s v="Fall to Spring PI Administration"/>
    <n v="0"/>
    <n v="1"/>
    <s v="60 to 79 Sessions"/>
    <s v="Series 4"/>
    <s v="In Series 5 to 8"/>
    <s v="Full Year Participant, Started This Year"/>
    <n v="0"/>
    <n v="0"/>
    <n v="1"/>
    <n v="0"/>
    <n v="0"/>
    <n v="0"/>
    <s v="RC! Only"/>
    <s v="Null"/>
    <s v="Null"/>
    <s v="Null"/>
    <s v="Null"/>
  </r>
  <r>
    <s v="gc4eccfvsg3eb96dd4m4qg78_o3rbv20"/>
    <s v="S1100"/>
    <s v="Jennifer"/>
    <s v="Flakes"/>
    <n v="5"/>
    <s v="Autauga County"/>
    <s v="Billingsley School"/>
    <s v="Read 180 BS 5th"/>
    <n v="464"/>
    <d v="2016-05-16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Read 180 BS 5th"/>
    <d v="2015-09-18T00:00:00"/>
    <d v="2016-05-19T00:00:00"/>
    <s v="Level IV"/>
    <n v="464"/>
    <d v="2016-05-19T00:00:00"/>
    <n v="9"/>
    <n v="2"/>
    <n v="58"/>
    <n v="95"/>
    <n v="1588"/>
    <n v="1694"/>
    <n v="24"/>
    <n v="17"/>
    <n v="47"/>
    <n v="70"/>
    <n v="85"/>
    <n v="85"/>
    <n v="77"/>
    <n v="71"/>
    <n v="15033"/>
    <n v="2.9032"/>
    <n v="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84"/>
    <n v="28"/>
    <n v="5024"/>
    <n v="0"/>
    <n v="0"/>
    <n v="0"/>
    <n v="0"/>
    <n v="37"/>
    <n v="60"/>
    <n v="0"/>
    <n v="3"/>
    <d v="2016-03-07T00:00:00"/>
    <n v="57"/>
    <n v="76"/>
    <n v="67"/>
    <n v="50"/>
    <n v="50"/>
    <d v="2015-12-11T00:00:00"/>
    <n v="23"/>
    <n v="48"/>
    <n v="20"/>
    <n v="38"/>
    <n v="13"/>
    <d v="2015-10-29T00:00:00"/>
    <n v="30"/>
    <n v="55"/>
    <n v="33"/>
    <n v="20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5th"/>
    <d v="2015-08-28T00:00:00"/>
    <d v="2016-05-10T00:00:00"/>
    <n v="3"/>
    <d v="2015-08-28T00:00:00"/>
    <s v="Form 1"/>
    <s v="Developing"/>
    <n v="37"/>
    <n v="18"/>
    <n v="0"/>
    <d v="2015-12-09T00:00:00"/>
    <s v="Form 2"/>
    <s v="Beginning"/>
    <n v="45"/>
    <n v="9"/>
    <n v="0"/>
    <d v="2016-05-10T00:00:00"/>
    <s v="Form 3"/>
    <s v="Developing"/>
    <n v="39"/>
    <n v="20"/>
    <n v="0"/>
    <m/>
    <m/>
    <m/>
    <m/>
    <m/>
    <m/>
    <m/>
    <m/>
    <m/>
    <m/>
    <m/>
    <m/>
    <m/>
    <m/>
    <m/>
    <m/>
    <m/>
    <m/>
    <s v="Read 180 BS 5th"/>
    <n v="25"/>
    <n v="15"/>
    <n v="16"/>
    <n v="8459"/>
    <d v="2016-05-16T00:00:00"/>
    <n v="464"/>
    <d v="2015-08-26T00:00:00"/>
    <n v="0"/>
    <n v="7"/>
    <d v="2015-12-08T00:00:00"/>
    <n v="342"/>
    <n v="11"/>
    <d v="2016-05-10T00:00:00"/>
    <n v="0"/>
    <n v="3"/>
    <d v="2016-05-16T00:00:00"/>
    <n v="464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.571428571428569"/>
    <s v="Not Used"/>
    <n v="0"/>
    <s v="Not Available"/>
    <s v="Not Available"/>
    <s v="4 Not Indicated"/>
    <s v="4 Not Indicated"/>
    <s v="4 Not Indicated"/>
    <s v="4 Not Indicated"/>
    <s v="4 Not Indicated"/>
    <d v="2016-05-16T00:00:00"/>
    <n v="464"/>
    <d v="2016-05-16T00:00:00"/>
    <n v="464"/>
    <n v="37.714285714285715"/>
    <n v="1"/>
    <n v="235"/>
    <n v="335"/>
    <n v="470"/>
    <s v="PI is Recommended"/>
    <s v="No PI Needed"/>
    <s v="BR to 199L"/>
    <s v="400L to 599L"/>
    <s v="400L to 5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464"/>
    <n v="1"/>
    <n v="1"/>
    <n v="0"/>
    <n v="1.6280701754385964"/>
    <s v="Fall Administration"/>
    <s v="Spring Administration"/>
    <s v="Fall to Spring-Full Year RI"/>
    <s v="Tier 3"/>
    <s v="Average Reading Invt. Under 15 Minutes Long"/>
    <x v="0"/>
    <s v="Null"/>
    <n v="464"/>
    <d v="2016-05-10T00:00:00"/>
    <s v="Form 3"/>
    <s v="Developing"/>
    <n v="39"/>
    <n v="20"/>
    <n v="0"/>
    <d v="2016-05-10T00:00:00"/>
    <s v="Form 3"/>
    <s v="Developing"/>
    <n v="39"/>
    <n v="20"/>
    <n v="0"/>
    <n v="36.571428571428569"/>
    <n v="1"/>
    <n v="1"/>
    <n v="37"/>
    <n v="8"/>
    <n v="39"/>
    <n v="6"/>
    <n v="2"/>
    <n v="1"/>
    <n v="18"/>
    <n v="39"/>
    <n v="20"/>
    <n v="37"/>
    <n v="2"/>
    <n v="0"/>
    <n v="0"/>
    <s v="Fall to Spring PI Administration"/>
    <n v="0"/>
    <n v="1"/>
    <s v="80 to 99 Sessions"/>
    <s v="Series 4"/>
    <s v="In Series 9 to 12"/>
    <s v="Full Year Participant, Started This Year"/>
    <n v="0"/>
    <n v="0"/>
    <n v="1"/>
    <n v="1"/>
    <n v="3"/>
    <n v="0.6"/>
    <s v="Used RC! and rSkills"/>
    <s v="Null"/>
    <s v="Null"/>
    <s v="Null"/>
    <s v="Null"/>
  </r>
  <r>
    <s v="40tdp6m79svsm628pj9pnlb9_o3rbv20"/>
    <s v="S2910"/>
    <s v="Kiera"/>
    <s v="Fleeton"/>
    <n v="3"/>
    <s v="Autauga County"/>
    <s v="Daniel Pratt Elementary School"/>
    <s v="System 44 DPES 3rd  Group 2"/>
    <n v="0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DPES 3rd  Group 2"/>
    <d v="2015-09-24T00:00:00"/>
    <d v="2016-05-02T00:00:00"/>
    <s v="Level I"/>
    <n v="-142"/>
    <d v="2016-05-02T00:00:00"/>
    <n v="4"/>
    <n v="1"/>
    <n v="24"/>
    <n v="60"/>
    <n v="856"/>
    <n v="881"/>
    <n v="0"/>
    <n v="16"/>
    <n v="36"/>
    <n v="88"/>
    <n v="94"/>
    <n v="88"/>
    <n v="94"/>
    <n v="83"/>
    <n v="5738"/>
    <n v="2.3077000000000001"/>
    <n v="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DPES 3rd  Group 2"/>
    <d v="2015-08-28T00:00:00"/>
    <d v="2016-05-11T00:00:00"/>
    <n v="3"/>
    <d v="2015-08-28T00:00:00"/>
    <s v="Form 1"/>
    <s v="Beginning"/>
    <n v="25"/>
    <n v="7"/>
    <n v="0"/>
    <d v="2015-12-01T00:00:00"/>
    <s v="Form 2"/>
    <s v="Beginning"/>
    <n v="36"/>
    <n v="3"/>
    <n v="0"/>
    <d v="2016-05-11T00:00:00"/>
    <s v="Form 3"/>
    <s v="Beginning"/>
    <n v="40"/>
    <n v="1"/>
    <n v="0"/>
    <m/>
    <m/>
    <m/>
    <m/>
    <m/>
    <m/>
    <m/>
    <m/>
    <m/>
    <m/>
    <m/>
    <m/>
    <m/>
    <m/>
    <m/>
    <m/>
    <m/>
    <m/>
    <s v="System 44 DPES 3rd  Group 2"/>
    <n v="10"/>
    <n v="10"/>
    <n v="10"/>
    <n v="3794"/>
    <d v="2016-05-11T00:00:00"/>
    <n v="0"/>
    <d v="2015-09-01T00:00:00"/>
    <n v="0"/>
    <n v="11"/>
    <d v="2015-12-01T00:00:00"/>
    <n v="0"/>
    <n v="8"/>
    <d v="2016-05-11T00:00:00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.714285714285715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0"/>
    <d v="1899-12-30T00:00:00"/>
    <n v="0"/>
    <n v="36.142857142857146"/>
    <n v="1"/>
    <n v="235"/>
    <n v="340"/>
    <n v="47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0"/>
    <n v="0"/>
    <n v="0"/>
    <n v="0"/>
    <n v="0"/>
    <s v="Fall Administration"/>
    <s v="Winter Administration"/>
    <s v="Fall to Winter RI"/>
    <s v="Tier 3"/>
    <s v="Average Reading Invt. Under 15 Minutes Long"/>
    <x v="0"/>
    <s v="Null"/>
    <n v="0"/>
    <d v="2016-05-11T00:00:00"/>
    <s v="Form 3"/>
    <s v="Beginning"/>
    <n v="40"/>
    <n v="1"/>
    <n v="0"/>
    <d v="2015-08-28T00:00:00"/>
    <s v="Form 1"/>
    <s v="Beginning"/>
    <n v="25"/>
    <n v="7"/>
    <n v="0"/>
    <n v="36.714285714285715"/>
    <n v="1"/>
    <n v="1"/>
    <n v="25"/>
    <n v="5"/>
    <n v="40"/>
    <n v="23"/>
    <n v="15"/>
    <n v="1"/>
    <n v="7"/>
    <n v="34"/>
    <n v="1"/>
    <n v="1"/>
    <n v="-6"/>
    <n v="0"/>
    <n v="0"/>
    <s v="Fall to Spring PI Administration"/>
    <n v="0"/>
    <n v="1"/>
    <s v="60 to 79 Sessions"/>
    <s v="Series 1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cuv5fis97o4ncedtrausdsr7_o3rbv20"/>
    <s v="S101698"/>
    <s v="Jameria"/>
    <s v="Fleming"/>
    <n v="4"/>
    <s v="Autauga County"/>
    <s v="Prattville Elementary School"/>
    <s v="System 44 PES 4th - 8:50"/>
    <n v="56"/>
    <d v="2016-05-05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ES 4th - 8:50"/>
    <d v="2016-04-11T00:00:00"/>
    <d v="2016-05-11T00:00:00"/>
    <s v="Level IV"/>
    <n v="56"/>
    <d v="2016-05-11T00:00:00"/>
    <n v="4"/>
    <n v="4"/>
    <n v="27"/>
    <n v="8"/>
    <n v="183"/>
    <n v="193"/>
    <n v="24"/>
    <n v="17"/>
    <n v="61"/>
    <n v="96"/>
    <n v="98"/>
    <n v="100"/>
    <n v="94"/>
    <n v="91"/>
    <n v="1475"/>
    <n v="1.6"/>
    <n v="4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4th - 8:50"/>
    <d v="2016-03-16T00:00:00"/>
    <d v="2016-05-06T00:00:00"/>
    <n v="2"/>
    <d v="2016-03-16T00:00:00"/>
    <s v="Form 1"/>
    <s v="Developing"/>
    <n v="42"/>
    <n v="11"/>
    <n v="0"/>
    <d v="2016-05-06T00:00:00"/>
    <s v="Form 2"/>
    <s v="Beginning"/>
    <n v="39"/>
    <n v="6"/>
    <n v="0"/>
    <m/>
    <m/>
    <m/>
    <m/>
    <m/>
    <m/>
    <m/>
    <m/>
    <m/>
    <m/>
    <m/>
    <m/>
    <m/>
    <m/>
    <m/>
    <m/>
    <m/>
    <m/>
    <m/>
    <m/>
    <m/>
    <m/>
    <m/>
    <m/>
    <s v="System 44 PES 4th - 8:50"/>
    <n v="2"/>
    <n v="2"/>
    <n v="2"/>
    <n v="671"/>
    <d v="2016-05-05T00:00:00"/>
    <n v="56"/>
    <d v="2016-03-16T00:00:00"/>
    <n v="107"/>
    <n v="8"/>
    <d v="2016-05-05T00:00:00"/>
    <n v="56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0"/>
    <n v="0"/>
    <x v="1"/>
    <n v="7.2857142857142856"/>
    <s v="Not Used"/>
    <n v="0"/>
    <s v="Not Available"/>
    <s v="Not Available"/>
    <s v="4 Not Indicated"/>
    <s v="4 Not Indicated"/>
    <s v="4 Not Indicated"/>
    <s v="4 Not Indicated"/>
    <s v="4 Not Indicated"/>
    <d v="2016-05-05T00:00:00"/>
    <n v="56"/>
    <d v="2016-03-16T00:00:00"/>
    <n v="107"/>
    <n v="7.1428571428571432"/>
    <n v="0"/>
    <n v="245"/>
    <n v="345"/>
    <n v="490"/>
    <s v="PI is Recommended"/>
    <s v="PI is Recommended"/>
    <s v="BR to 199L"/>
    <s v="BR to 199L"/>
    <s v="BR to 199L"/>
    <s v="1 Below Basic"/>
    <s v="1 Below Basic"/>
    <s v="1 Below Basic"/>
    <s v="Null"/>
    <s v="Null"/>
    <s v="No RI for Comparison"/>
    <s v="1 Limited"/>
    <s v="1 Limited"/>
    <s v="1 Limited"/>
    <s v="Null"/>
    <s v="Null"/>
    <s v="No RI for Comparison"/>
    <s v="Null"/>
    <s v="Null"/>
    <s v="Null"/>
    <s v="Null"/>
    <s v="Null"/>
    <s v="Winter Administration"/>
    <s v="Null"/>
    <s v="Winter Administration RI"/>
    <s v="Tier 3"/>
    <s v="Average Reading Invt. Under 15 Minutes Long"/>
    <x v="1"/>
    <s v="Null"/>
    <n v="51"/>
    <d v="2016-05-06T00:00:00"/>
    <s v="Form 2"/>
    <s v="Beginning"/>
    <n v="39"/>
    <n v="6"/>
    <n v="0"/>
    <d v="2016-03-16T00:00:00"/>
    <s v="Form 1"/>
    <s v="Developing"/>
    <n v="42"/>
    <n v="11"/>
    <n v="0"/>
    <n v="7.2857142857142856"/>
    <n v="0"/>
    <n v="1"/>
    <n v="42"/>
    <n v="24"/>
    <s v="Null"/>
    <s v="Null"/>
    <s v="Null"/>
    <s v="Null"/>
    <n v="11"/>
    <n v="26"/>
    <s v="Null"/>
    <n v="7"/>
    <s v="Null"/>
    <s v="Null"/>
    <n v="0"/>
    <s v="Winter PI Administration"/>
    <n v="0"/>
    <n v="1"/>
    <s v="Under 20 Sessions"/>
    <s v="Series 4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67f2pfp48gj27ba30b0r131s_o3rbv20"/>
    <s v="S71988"/>
    <s v="Luke"/>
    <s v="Fleming"/>
    <n v="3"/>
    <s v="Autauga County"/>
    <s v="Daniel Pratt Elementary School"/>
    <s v="System 44 DPES 3rd  Group 2"/>
    <n v="0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DPES 3rd  Group 2"/>
    <d v="2015-09-24T00:00:00"/>
    <d v="2016-04-18T00:00:00"/>
    <s v="Level I"/>
    <n v="-83"/>
    <d v="2016-04-18T00:00:00"/>
    <n v="3"/>
    <n v="4"/>
    <n v="19"/>
    <n v="56"/>
    <n v="743"/>
    <n v="777"/>
    <n v="0"/>
    <n v="16"/>
    <n v="39"/>
    <n v="82"/>
    <n v="93"/>
    <n v="97"/>
    <n v="90"/>
    <n v="83"/>
    <n v="2249"/>
    <n v="2.2400000000000002"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DPES 3rd  Group 2"/>
    <d v="2015-08-27T00:00:00"/>
    <d v="2016-05-11T00:00:00"/>
    <n v="3"/>
    <d v="2015-08-27T00:00:00"/>
    <s v="Form 1"/>
    <s v="Beginning"/>
    <n v="17"/>
    <n v="3"/>
    <n v="0"/>
    <d v="2015-12-01T00:00:00"/>
    <s v="Form 2"/>
    <s v="Beginning"/>
    <n v="30"/>
    <n v="4"/>
    <n v="0"/>
    <d v="2016-05-11T00:00:00"/>
    <s v="Form 3"/>
    <s v="Beginning"/>
    <n v="24"/>
    <n v="5"/>
    <n v="0"/>
    <m/>
    <m/>
    <m/>
    <m/>
    <m/>
    <m/>
    <m/>
    <m/>
    <m/>
    <m/>
    <m/>
    <m/>
    <m/>
    <m/>
    <m/>
    <m/>
    <m/>
    <m/>
    <s v="System 44 DPES 3rd  Group 2"/>
    <n v="5"/>
    <n v="3"/>
    <n v="3"/>
    <n v="1063"/>
    <d v="2016-05-11T00:00:00"/>
    <n v="0"/>
    <d v="2015-09-01T00:00:00"/>
    <n v="0"/>
    <n v="6"/>
    <d v="2015-12-01T00:00:00"/>
    <n v="0"/>
    <n v="3"/>
    <d v="2016-05-11T00:00:00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.857142857142854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0"/>
    <d v="1899-12-30T00:00:00"/>
    <n v="0"/>
    <n v="36.142857142857146"/>
    <n v="1"/>
    <n v="235"/>
    <n v="340"/>
    <n v="47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0"/>
    <n v="0"/>
    <n v="0"/>
    <n v="0"/>
    <n v="0"/>
    <s v="Fall Administration"/>
    <s v="Winter Administration"/>
    <s v="Fall to Winter RI"/>
    <s v="Tier 3"/>
    <s v="Average Reading Invt. Under 15 Minutes Long"/>
    <x v="0"/>
    <s v="Null"/>
    <n v="0"/>
    <d v="2016-05-11T00:00:00"/>
    <s v="Form 3"/>
    <s v="Beginning"/>
    <n v="24"/>
    <n v="5"/>
    <n v="0"/>
    <d v="2016-05-11T00:00:00"/>
    <s v="Form 3"/>
    <s v="Beginning"/>
    <n v="24"/>
    <n v="5"/>
    <n v="0"/>
    <n v="36.857142857142854"/>
    <n v="1"/>
    <n v="1"/>
    <n v="17"/>
    <n v="0"/>
    <n v="24"/>
    <n v="4"/>
    <n v="7"/>
    <n v="1"/>
    <n v="3"/>
    <n v="10"/>
    <n v="5"/>
    <n v="15"/>
    <n v="2"/>
    <n v="0"/>
    <n v="0"/>
    <s v="Fall to Spring PI Administration"/>
    <n v="0"/>
    <n v="1"/>
    <s v="40 to 59 Sessions"/>
    <s v="Series 1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g04hnpdeibtteiqjf9qfmva5_o3rbv20"/>
    <s v="S71881"/>
    <s v="Breanna"/>
    <s v="Fowler"/>
    <n v="4"/>
    <s v="Autauga County"/>
    <s v="Prattville Elementary School"/>
    <s v="System 44 PES 4th - 1:50"/>
    <n v="627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4th - 1: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4th - 1:50"/>
    <n v="0"/>
    <n v="0"/>
    <n v="0"/>
    <n v="0"/>
    <d v="2016-05-11T00:00:00"/>
    <n v="627"/>
    <d v="2016-05-11T00:00:00"/>
    <n v="627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RI Screening Only"/>
    <n v="0"/>
    <s v="RI User"/>
    <s v="Usage"/>
    <x v="3"/>
    <n v="1"/>
    <n v="1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627"/>
    <d v="2016-05-11T00:00:00"/>
    <n v="627"/>
    <s v="Lone RI Test"/>
    <n v="0"/>
    <n v="80"/>
    <n v="115"/>
    <n v="160"/>
    <s v="No PI Needed"/>
    <s v="No PI Needed"/>
    <s v="600L to 799L"/>
    <s v="600L to 799L"/>
    <s v="600L to 799L"/>
    <s v="2 Basic"/>
    <s v="2 Basic"/>
    <s v="2 Basic"/>
    <s v="Null"/>
    <s v="Null"/>
    <s v="No RI for Comparison"/>
    <s v="1 Limited"/>
    <s v="1 Limited"/>
    <s v="1 Limited"/>
    <s v="Null"/>
    <s v="Null"/>
    <s v="No RI for Comparison"/>
    <s v="Null"/>
    <s v="Null"/>
    <s v="Null"/>
    <s v="Null"/>
    <s v="Null"/>
    <s v="Spring Administration"/>
    <s v="Null"/>
    <s v="Spring Administration RI"/>
    <s v="Tier 2"/>
    <s v="Average Reading Invt. Under 15 Minutes Long"/>
    <x v="1"/>
    <s v="Null"/>
    <n v="0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r5qvahi43v7esukbbkrlmm74_o3rbv20"/>
    <n v="1950089639"/>
    <s v="Brent"/>
    <s v="Fowler"/>
    <n v="8"/>
    <s v="Autauga County"/>
    <s v="Prattville Junior High School"/>
    <s v="Read 180 PJHS 8th"/>
    <n v="518"/>
    <d v="2016-02-19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ext Generation"/>
    <s v="Read 180 PJHS 8th"/>
    <n v="2"/>
    <s v="r180ng_B"/>
    <n v="0"/>
    <n v="2"/>
    <n v="12"/>
    <n v="12"/>
    <n v="0"/>
    <n v="0"/>
    <n v="0"/>
    <n v="2"/>
    <n v="1.2833000000000001"/>
    <n v="2"/>
    <n v="2"/>
    <n v="12"/>
    <n v="508"/>
    <n v="0"/>
    <n v="0"/>
    <n v="0"/>
    <n v="0"/>
    <n v="0"/>
    <n v="0"/>
    <n v="0"/>
    <n v="0"/>
    <n v="0"/>
    <n v="0"/>
    <s v="1_2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6"/>
    <n v="16"/>
    <n v="980"/>
    <n v="0"/>
    <n v="0"/>
    <n v="0"/>
    <n v="0"/>
    <n v="27"/>
    <n v="52"/>
    <n v="0"/>
    <n v="1"/>
    <d v="2016-02-18T00:00:00"/>
    <n v="27"/>
    <n v="52"/>
    <n v="17"/>
    <n v="30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PJHS 8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PJHS 8th"/>
    <n v="0"/>
    <n v="0"/>
    <n v="0"/>
    <n v="0"/>
    <d v="2016-02-19T00:00:00"/>
    <n v="518"/>
    <d v="2016-02-19T00:00:00"/>
    <n v="51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RI Screening Only"/>
    <n v="1"/>
    <s v="READ 180 User"/>
    <s v="Usage"/>
    <x v="0"/>
    <n v="1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d v="2016-02-19T00:00:00"/>
    <n v="518"/>
    <d v="2016-02-19T00:00:00"/>
    <n v="518"/>
    <s v="Lone RI Test"/>
    <n v="0"/>
    <n v="80"/>
    <n v="125"/>
    <n v="160"/>
    <s v="PI is Recommended"/>
    <s v="PI is Recommended"/>
    <s v="400L to 599L"/>
    <s v="400L to 599L"/>
    <s v="400L to 599L"/>
    <s v="1 Below Basic"/>
    <s v="1 Below Basic"/>
    <s v="1 Below Basic"/>
    <s v="Null"/>
    <s v="Null"/>
    <s v="No RI for Comparison"/>
    <s v="1 Limited"/>
    <s v="1 Limited"/>
    <s v="1 Limited"/>
    <s v="Null"/>
    <s v="Null"/>
    <s v="No RI for Comparison"/>
    <s v="Null"/>
    <s v="Null"/>
    <s v="Null"/>
    <s v="Null"/>
    <s v="Null"/>
    <s v="Winter Administration"/>
    <s v="Null"/>
    <s v="Winter Administration RI"/>
    <s v="Tier 3"/>
    <s v="Average Reading Invt. at Least 15 Minutes Long"/>
    <x v="1"/>
    <n v="0"/>
    <n v="0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1"/>
    <n v="0"/>
    <n v="1"/>
    <n v="1"/>
    <n v="0.52"/>
    <s v="Used READ 180 and rSkills"/>
    <s v="Under 20 Sessions"/>
    <s v="Under 5 Segments"/>
    <s v="Level Matches Lexile Score"/>
    <s v="Null"/>
  </r>
  <r>
    <s v="1bvn3opa57n0m9fc0vibaaqn_o3rbv20"/>
    <s v="S62883"/>
    <s v="Amber"/>
    <s v="Frazier"/>
    <n v="9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2rbabfm14fm8q007l1t4hsva_o3rbv20"/>
    <s v="S93892"/>
    <s v="Michael"/>
    <s v="Fuller"/>
    <n v="3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hn79mrh52hrg3fbr50v96bh8_o3rbv20"/>
    <s v="S103677"/>
    <s v="Matthew"/>
    <s v="Fulmer"/>
    <n v="3"/>
    <s v="Autauga County"/>
    <s v="Prattville Elementary School"/>
    <s v="System 44 PES 3rd  1245"/>
    <n v="0"/>
    <d v="2016-04-18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ES 3rd  1245"/>
    <d v="2016-04-18T00:00:00"/>
    <d v="2016-05-12T00:00:00"/>
    <s v="Level I"/>
    <n v="-499"/>
    <d v="2016-05-12T00:00:00"/>
    <n v="1"/>
    <n v="5"/>
    <n v="4"/>
    <n v="10"/>
    <n v="120"/>
    <n v="126"/>
    <n v="0"/>
    <n v="11"/>
    <n v="30"/>
    <n v="75"/>
    <n v="96"/>
    <n v="0"/>
    <n v="100"/>
    <n v="100"/>
    <n v="399"/>
    <n v="2.25"/>
    <n v="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3rd  1245"/>
    <d v="2016-04-18T00:00:00"/>
    <d v="2016-04-18T00:00:00"/>
    <n v="1"/>
    <d v="2016-04-18T00:00:00"/>
    <s v="Form 1"/>
    <s v="Beginning"/>
    <n v="14"/>
    <n v="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3rd  1245"/>
    <n v="3"/>
    <n v="3"/>
    <n v="3"/>
    <n v="383"/>
    <d v="2016-04-18T00:00:00"/>
    <n v="0"/>
    <d v="2016-04-18T00:00:00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d v="2016-04-18T00:00:00"/>
    <n v="0"/>
    <d v="1899-12-30T00:00:00"/>
    <n v="0"/>
    <s v="Lone RI Test"/>
    <n v="0"/>
    <n v="235"/>
    <n v="340"/>
    <n v="470"/>
    <s v="PI is Recommended"/>
    <s v="PI is Recommended"/>
    <s v="BR to 199L"/>
    <s v="BR to 199L"/>
    <s v="BR to 199L"/>
    <s v="1 Below Basic"/>
    <s v="1 Below Basic"/>
    <s v="1 Below Basic"/>
    <s v="Null"/>
    <s v="Null"/>
    <s v="No RI for Comparison"/>
    <s v="1 Limited"/>
    <s v="1 Limited"/>
    <s v="1 Limited"/>
    <s v="Null"/>
    <s v="Null"/>
    <s v="No RI for Comparison"/>
    <s v="Null"/>
    <s v="Null"/>
    <s v="Null"/>
    <s v="Null"/>
    <s v="Null"/>
    <s v="Spring Administration"/>
    <s v="Null"/>
    <s v="Spring Administration RI"/>
    <s v="Tier 3"/>
    <s v="Average Reading Invt. Under 15 Minutes Long"/>
    <x v="1"/>
    <s v="Null"/>
    <n v="0"/>
    <d v="2016-04-18T00:00:00"/>
    <s v="Form 1"/>
    <s v="Beginning"/>
    <n v="14"/>
    <n v="6"/>
    <n v="0"/>
    <d v="2016-04-18T00:00:00"/>
    <s v="Form 1"/>
    <s v="Beginning"/>
    <n v="14"/>
    <n v="6"/>
    <n v="0"/>
    <s v="Lone PI Test"/>
    <n v="0"/>
    <n v="1"/>
    <n v="14"/>
    <n v="0"/>
    <s v="Null"/>
    <s v="Null"/>
    <s v="Null"/>
    <s v="Null"/>
    <n v="6"/>
    <n v="28"/>
    <s v="Null"/>
    <n v="21"/>
    <s v="Null"/>
    <s v="Null"/>
    <n v="0"/>
    <s v="Spring PI Administration"/>
    <n v="0"/>
    <n v="1"/>
    <s v="Under 20 Sessions"/>
    <s v="Series 1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2afhbb68adcef0ej9r8pf330_o3rbv20"/>
    <s v="S99017"/>
    <s v="Jina"/>
    <s v="Galeana"/>
    <n v="5"/>
    <s v="Autauga County"/>
    <s v="Daniel Pratt Elementary School"/>
    <s v="System 44 DPES 5th  6th 840 to 935"/>
    <n v="0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DPES 5th  6th 840 to 935"/>
    <d v="2015-09-23T00:00:00"/>
    <d v="2016-05-02T00:00:00"/>
    <s v="Level IV"/>
    <n v="-481"/>
    <d v="2016-05-02T00:00:00"/>
    <n v="7"/>
    <n v="2"/>
    <n v="43"/>
    <n v="63"/>
    <n v="753"/>
    <n v="847"/>
    <n v="24"/>
    <n v="10"/>
    <n v="40"/>
    <n v="78"/>
    <n v="83"/>
    <n v="77"/>
    <n v="89"/>
    <n v="82"/>
    <n v="5462"/>
    <n v="2.3462000000000001"/>
    <n v="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DPES 5th  6th 840 to 935"/>
    <d v="2015-09-02T00:00:00"/>
    <d v="2016-05-06T00:00:00"/>
    <n v="3"/>
    <d v="2015-09-02T00:00:00"/>
    <s v="Form 1"/>
    <s v="Developing"/>
    <n v="26"/>
    <n v="16"/>
    <n v="0"/>
    <d v="2015-12-08T00:00:00"/>
    <s v="Form 2"/>
    <s v="Beginning"/>
    <n v="37"/>
    <n v="7"/>
    <n v="0"/>
    <d v="2016-05-06T00:00:00"/>
    <s v="Form 3"/>
    <s v="Beginning"/>
    <n v="39"/>
    <n v="7"/>
    <n v="0"/>
    <m/>
    <m/>
    <m/>
    <m/>
    <m/>
    <m/>
    <m/>
    <m/>
    <m/>
    <m/>
    <m/>
    <m/>
    <m/>
    <m/>
    <m/>
    <m/>
    <m/>
    <m/>
    <s v="System 44 DPES 5th  6th 840 to 935"/>
    <n v="8"/>
    <n v="5"/>
    <n v="5"/>
    <n v="2294"/>
    <d v="2016-05-10T00:00:00"/>
    <n v="0"/>
    <d v="2015-09-02T00:00:00"/>
    <n v="0"/>
    <n v="2"/>
    <d v="2015-12-08T00:00:00"/>
    <n v="0"/>
    <n v="1"/>
    <d v="2016-05-10T00:00:00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5.285714285714285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0"/>
    <d v="1899-12-30T00:00:00"/>
    <n v="0"/>
    <n v="35.857142857142854"/>
    <n v="1"/>
    <n v="235"/>
    <n v="335"/>
    <n v="47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0"/>
    <n v="0"/>
    <n v="0"/>
    <n v="0"/>
    <n v="0"/>
    <s v="Fall Administration"/>
    <s v="Winter Administration"/>
    <s v="Fall to Winter RI"/>
    <s v="Tier 3"/>
    <s v="Average Reading Invt. Under 15 Minutes Long"/>
    <x v="0"/>
    <s v="Null"/>
    <n v="0"/>
    <d v="2016-05-06T00:00:00"/>
    <s v="Form 3"/>
    <s v="Beginning"/>
    <n v="39"/>
    <n v="7"/>
    <n v="0"/>
    <d v="2015-09-02T00:00:00"/>
    <s v="Form 1"/>
    <s v="Developing"/>
    <n v="26"/>
    <n v="16"/>
    <n v="0"/>
    <n v="35.285714285714285"/>
    <n v="1"/>
    <n v="1"/>
    <n v="26"/>
    <n v="2"/>
    <n v="39"/>
    <n v="6"/>
    <n v="13"/>
    <n v="1"/>
    <n v="16"/>
    <n v="29"/>
    <n v="7"/>
    <n v="6"/>
    <n v="-9"/>
    <n v="0"/>
    <n v="0"/>
    <s v="Fall to Spring PI Administration"/>
    <n v="0"/>
    <n v="1"/>
    <s v="60 to 79 Sessions"/>
    <s v="Series 4"/>
    <s v="In Series 5 to 8"/>
    <s v="Full Year Participant, Started This Year"/>
    <n v="0"/>
    <n v="0"/>
    <n v="1"/>
    <n v="0"/>
    <n v="0"/>
    <n v="0"/>
    <s v="RC! Only"/>
    <s v="Null"/>
    <s v="Null"/>
    <s v="Null"/>
    <s v="Null"/>
  </r>
  <r>
    <s v="llh9t3fvmo35jk4qub4s0s7l_o3rbv20"/>
    <s v="S68005"/>
    <s v="Makenzie"/>
    <s v="Garrett"/>
    <n v="5"/>
    <s v="Autauga County"/>
    <s v="Daniel Pratt Elementary School"/>
    <s v="System 44 DPES 5th  6th 840 to 935"/>
    <n v="392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DPES 5th  6th 840 to 935"/>
    <d v="2015-09-22T00:00:00"/>
    <d v="2016-04-25T00:00:00"/>
    <s v="Level I"/>
    <n v="392"/>
    <d v="2016-04-25T00:00:00"/>
    <n v="6"/>
    <n v="5"/>
    <n v="40"/>
    <n v="62"/>
    <n v="1016"/>
    <n v="1051"/>
    <n v="0"/>
    <n v="17"/>
    <n v="25"/>
    <n v="88"/>
    <n v="98"/>
    <n v="92"/>
    <n v="93"/>
    <n v="90"/>
    <n v="7472"/>
    <n v="2.4"/>
    <n v="6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DPES 5th  6th 840 to 935"/>
    <d v="2015-08-27T00:00:00"/>
    <d v="2016-05-10T00:00:00"/>
    <n v="3"/>
    <d v="2015-08-27T00:00:00"/>
    <s v="Form 1"/>
    <s v="Beginning"/>
    <n v="39"/>
    <n v="4"/>
    <n v="0"/>
    <d v="2015-12-07T00:00:00"/>
    <s v="Form 2"/>
    <s v="Developing"/>
    <n v="47"/>
    <n v="13"/>
    <n v="0"/>
    <d v="2016-05-10T00:00:00"/>
    <s v="Form 3"/>
    <s v="Developing"/>
    <n v="41"/>
    <n v="12"/>
    <n v="0"/>
    <m/>
    <m/>
    <m/>
    <m/>
    <m/>
    <m/>
    <m/>
    <m/>
    <m/>
    <m/>
    <m/>
    <m/>
    <m/>
    <m/>
    <m/>
    <m/>
    <m/>
    <m/>
    <s v="System 44 DPES 5th  6th 840 to 935"/>
    <n v="9"/>
    <n v="7"/>
    <n v="7"/>
    <n v="3246"/>
    <d v="2016-05-11T00:00:00"/>
    <n v="392"/>
    <d v="2015-08-27T00:00:00"/>
    <n v="148"/>
    <n v="3"/>
    <d v="2015-12-07T00:00:00"/>
    <n v="417"/>
    <n v="21"/>
    <d v="2016-05-11T00:00:00"/>
    <n v="392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.714285714285715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392"/>
    <d v="2015-12-07T00:00:00"/>
    <n v="417"/>
    <n v="36.857142857142854"/>
    <n v="1"/>
    <n v="235"/>
    <n v="335"/>
    <n v="470"/>
    <s v="PI is Recommended"/>
    <s v="No PI Needed"/>
    <s v="BR to 199L"/>
    <s v="200L to 399L"/>
    <s v="400L to 5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244"/>
    <n v="1"/>
    <n v="1"/>
    <n v="0"/>
    <n v="0.85614035087719298"/>
    <s v="Fall Administration"/>
    <s v="Winter Administration"/>
    <s v="Fall to Winter RI"/>
    <s v="Tier 3"/>
    <s v="Average Reading Invt. Under 15 Minutes Long"/>
    <x v="0"/>
    <s v="Null"/>
    <n v="269"/>
    <d v="2016-05-10T00:00:00"/>
    <s v="Form 3"/>
    <s v="Developing"/>
    <n v="41"/>
    <n v="12"/>
    <n v="0"/>
    <d v="2015-12-07T00:00:00"/>
    <s v="Form 2"/>
    <s v="Developing"/>
    <n v="47"/>
    <n v="13"/>
    <n v="0"/>
    <n v="36.714285714285715"/>
    <n v="1"/>
    <n v="1"/>
    <n v="39"/>
    <n v="10"/>
    <n v="41"/>
    <n v="8"/>
    <n v="2"/>
    <n v="1"/>
    <n v="4"/>
    <n v="4"/>
    <n v="12"/>
    <n v="16"/>
    <n v="8"/>
    <n v="1"/>
    <n v="0"/>
    <s v="Fall to Spring PI Administration"/>
    <n v="0"/>
    <n v="1"/>
    <s v="60 to 79 Sessions"/>
    <s v="Series 1"/>
    <s v="In Series 5 to 8"/>
    <s v="Full Year Participant, Started This Year"/>
    <n v="0"/>
    <n v="0"/>
    <n v="1"/>
    <n v="0"/>
    <n v="0"/>
    <n v="0"/>
    <s v="RC! Only"/>
    <s v="Null"/>
    <s v="Null"/>
    <s v="Null"/>
    <s v="Null"/>
  </r>
  <r>
    <s v="g2uh8e26p55or82b7t339vqi_o3rbv20"/>
    <s v="S65892"/>
    <s v="Raigan"/>
    <s v="Gibbons"/>
    <n v="5"/>
    <s v="Autauga County"/>
    <s v="Billingsley School"/>
    <s v="Read 180 BS 5th"/>
    <n v="646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BS 5th"/>
    <n v="3"/>
    <s v="r180ng_B"/>
    <n v="1"/>
    <n v="13"/>
    <n v="301"/>
    <n v="90"/>
    <n v="51"/>
    <n v="148"/>
    <n v="12"/>
    <n v="13"/>
    <n v="22.875050000000002"/>
    <n v="7"/>
    <n v="1.8571"/>
    <n v="150.63339999999999"/>
    <n v="6080"/>
    <n v="80"/>
    <n v="90"/>
    <n v="148"/>
    <n v="57"/>
    <n v="100"/>
    <n v="100"/>
    <n v="5"/>
    <n v="0"/>
    <n v="0"/>
    <n v="0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5th"/>
    <d v="2015-09-03T00:00:00"/>
    <d v="2016-03-31T00:00:00"/>
    <n v="2"/>
    <d v="2015-09-03T00:00:00"/>
    <s v="Form 1"/>
    <s v="Developing"/>
    <n v="54"/>
    <n v="19"/>
    <n v="0"/>
    <d v="2016-03-31T00:00:00"/>
    <s v="Form 2"/>
    <s v="Advancing"/>
    <n v="49"/>
    <n v="27"/>
    <n v="0"/>
    <m/>
    <m/>
    <m/>
    <m/>
    <m/>
    <m/>
    <m/>
    <m/>
    <m/>
    <m/>
    <m/>
    <m/>
    <m/>
    <m/>
    <m/>
    <m/>
    <m/>
    <m/>
    <m/>
    <m/>
    <m/>
    <m/>
    <m/>
    <m/>
    <s v="Read 180 BS 5th"/>
    <n v="5"/>
    <n v="2"/>
    <n v="5"/>
    <n v="5555"/>
    <d v="2016-05-10T00:00:00"/>
    <n v="646"/>
    <d v="2015-08-28T00:00:00"/>
    <n v="622"/>
    <n v="12"/>
    <d v="2016-05-10T00:00:00"/>
    <n v="646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0"/>
    <n v="0"/>
    <x v="1"/>
    <n v="36.571428571428569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646"/>
    <d v="2016-05-10T00:00:00"/>
    <n v="646"/>
    <n v="36.571428571428569"/>
    <n v="1"/>
    <n v="85"/>
    <n v="130"/>
    <n v="170"/>
    <s v="No PI Needed"/>
    <s v="No PI Needed"/>
    <s v="600L to 799L"/>
    <s v="600L to 799L"/>
    <s v="600L to 799L"/>
    <s v="2 Basic"/>
    <s v="2 Basic"/>
    <s v="2 Basic"/>
    <n v="1"/>
    <n v="0"/>
    <s v="Maintained Performance Level"/>
    <s v="1 Limited"/>
    <s v="1 Limited"/>
    <s v="1 Limited"/>
    <n v="1"/>
    <n v="0"/>
    <s v="Maintained Performance Level"/>
    <n v="24"/>
    <n v="1"/>
    <n v="0"/>
    <n v="0"/>
    <n v="0.22325581395348837"/>
    <s v="Fall Administration"/>
    <s v="Fall Administration"/>
    <s v="Fall Administration RI"/>
    <s v="Tier 2"/>
    <s v="Average Reading Invt. Under 15 Minutes Long"/>
    <x v="0"/>
    <n v="0"/>
    <n v="24"/>
    <d v="2016-03-31T00:00:00"/>
    <s v="Form 2"/>
    <s v="Advancing"/>
    <n v="49"/>
    <n v="27"/>
    <n v="0"/>
    <d v="2016-03-31T00:00:00"/>
    <s v="Form 2"/>
    <s v="Advancing"/>
    <n v="49"/>
    <n v="27"/>
    <n v="0"/>
    <n v="30"/>
    <n v="1"/>
    <n v="0"/>
    <n v="54"/>
    <n v="89"/>
    <n v="49"/>
    <n v="31"/>
    <n v="-5"/>
    <n v="0"/>
    <n v="19"/>
    <n v="42"/>
    <n v="27"/>
    <n v="62"/>
    <n v="8"/>
    <n v="1"/>
    <n v="1"/>
    <s v="Fall to Winter PI Administration"/>
    <n v="1"/>
    <n v="0"/>
    <s v="Null"/>
    <s v="Null"/>
    <s v="Null"/>
    <s v="Null"/>
    <s v="Null"/>
    <n v="1"/>
    <n v="1"/>
    <n v="0"/>
    <n v="0"/>
    <n v="0"/>
    <s v="Used READ 180 and RC!"/>
    <s v="Under 20 Sessions"/>
    <s v="Under 5 Segments"/>
    <s v="Level Matches Lexile Score"/>
    <s v="Null"/>
  </r>
  <r>
    <s v="p4nesdj50a9kabm3n0ti41rs_o3rbv20"/>
    <s v="S97347"/>
    <s v="Elaina"/>
    <s v="Gilliand"/>
    <n v="4"/>
    <s v="Autauga County"/>
    <s v="Daniel Pratt Elementary School"/>
    <s v="System 44 DPES 4th"/>
    <n v="359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DPES 4th"/>
    <d v="2015-09-22T00:00:00"/>
    <d v="2016-04-26T00:00:00"/>
    <s v="Level I"/>
    <n v="359"/>
    <d v="2016-04-26T00:00:00"/>
    <n v="3"/>
    <n v="1"/>
    <n v="16"/>
    <n v="34"/>
    <n v="460"/>
    <n v="480"/>
    <n v="0"/>
    <n v="14"/>
    <n v="29"/>
    <n v="90"/>
    <n v="95"/>
    <n v="100"/>
    <n v="93"/>
    <n v="87"/>
    <n v="3488"/>
    <n v="1.7367999999999999"/>
    <n v="2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DPES 4th"/>
    <d v="2015-08-28T00:00:00"/>
    <d v="2016-05-10T00:00:00"/>
    <n v="3"/>
    <d v="2015-08-28T00:00:00"/>
    <s v="Form 1"/>
    <s v="Beginning"/>
    <n v="40"/>
    <n v="8"/>
    <n v="0"/>
    <d v="2015-12-04T00:00:00"/>
    <s v="Form 2"/>
    <s v="Developing"/>
    <n v="45"/>
    <n v="13"/>
    <n v="0"/>
    <d v="2016-05-10T00:00:00"/>
    <s v="Form 3"/>
    <s v="Beginning"/>
    <n v="49"/>
    <n v="8"/>
    <n v="0"/>
    <m/>
    <m/>
    <m/>
    <m/>
    <m/>
    <m/>
    <m/>
    <m/>
    <m/>
    <m/>
    <m/>
    <m/>
    <m/>
    <m/>
    <m/>
    <m/>
    <m/>
    <m/>
    <s v="System 44 DPES 4th"/>
    <n v="6"/>
    <n v="4"/>
    <n v="4"/>
    <n v="2264"/>
    <d v="2016-05-10T00:00:00"/>
    <n v="359"/>
    <d v="2015-08-26T00:00:00"/>
    <n v="270"/>
    <n v="7"/>
    <d v="2015-12-02T00:00:00"/>
    <n v="413"/>
    <n v="14"/>
    <d v="2016-05-10T00:00:00"/>
    <n v="35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.571428571428569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359"/>
    <d v="2015-12-02T00:00:00"/>
    <n v="413"/>
    <n v="36.857142857142854"/>
    <n v="1"/>
    <n v="200"/>
    <n v="260"/>
    <n v="400"/>
    <s v="PI is Recommended"/>
    <s v="No PI Needed"/>
    <s v="200L to 399L"/>
    <s v="200L to 399L"/>
    <s v="400L to 5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89"/>
    <n v="1"/>
    <n v="0"/>
    <n v="0"/>
    <n v="0.38695652173913042"/>
    <s v="Fall Administration"/>
    <s v="Winter Administration"/>
    <s v="Fall to Winter RI"/>
    <s v="Tier 3"/>
    <s v="Average Reading Invt. Under 15 Minutes Long"/>
    <x v="0"/>
    <s v="Null"/>
    <n v="143"/>
    <d v="2016-05-10T00:00:00"/>
    <s v="Form 3"/>
    <s v="Beginning"/>
    <n v="49"/>
    <n v="8"/>
    <n v="0"/>
    <d v="2015-12-04T00:00:00"/>
    <s v="Form 2"/>
    <s v="Developing"/>
    <n v="45"/>
    <n v="13"/>
    <n v="0"/>
    <n v="36.571428571428569"/>
    <n v="1"/>
    <n v="1"/>
    <n v="40"/>
    <n v="16"/>
    <n v="49"/>
    <n v="38"/>
    <n v="9"/>
    <n v="1"/>
    <n v="8"/>
    <n v="14"/>
    <n v="8"/>
    <n v="13"/>
    <n v="0"/>
    <n v="0"/>
    <n v="0"/>
    <s v="Fall to Spring PI Administration"/>
    <n v="0"/>
    <n v="1"/>
    <s v="20 to 39 Sessions"/>
    <s v="Series 1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i40kbtr50hkerr7ddkf58296_o3rbv20"/>
    <s v="S95309"/>
    <s v="Madison"/>
    <s v="Gissendanner"/>
    <n v="3"/>
    <s v="Autauga County"/>
    <s v="Prattville Elementary School"/>
    <s v="System 44 PES 3rd  1245"/>
    <n v="323"/>
    <d v="2016-05-05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ES 3rd  1245"/>
    <d v="2016-01-11T00:00:00"/>
    <d v="2016-05-12T00:00:00"/>
    <s v="Level I"/>
    <n v="323"/>
    <d v="2016-05-12T00:00:00"/>
    <n v="2"/>
    <n v="5"/>
    <n v="12"/>
    <n v="30"/>
    <n v="501"/>
    <n v="510"/>
    <n v="0"/>
    <n v="17"/>
    <n v="42"/>
    <n v="70"/>
    <n v="84"/>
    <n v="100"/>
    <n v="83"/>
    <n v="72"/>
    <n v="3612"/>
    <n v="1.8125"/>
    <n v="2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3rd  1245"/>
    <d v="2015-12-07T00:00:00"/>
    <d v="2016-05-09T00:00:00"/>
    <n v="2"/>
    <d v="2015-12-07T00:00:00"/>
    <s v="Form 1"/>
    <s v="Beginning"/>
    <n v="35"/>
    <n v="8"/>
    <n v="0"/>
    <d v="2016-05-09T00:00:00"/>
    <s v="Form 2"/>
    <s v="Beginning"/>
    <n v="38"/>
    <n v="9"/>
    <n v="0"/>
    <m/>
    <m/>
    <m/>
    <m/>
    <m/>
    <m/>
    <m/>
    <m/>
    <m/>
    <m/>
    <m/>
    <m/>
    <m/>
    <m/>
    <m/>
    <m/>
    <m/>
    <m/>
    <m/>
    <m/>
    <m/>
    <m/>
    <m/>
    <m/>
    <s v="System 44 PES 3rd  1245"/>
    <n v="7"/>
    <n v="7"/>
    <n v="8"/>
    <n v="2894"/>
    <d v="2016-05-05T00:00:00"/>
    <n v="323"/>
    <d v="2015-12-07T00:00:00"/>
    <n v="120"/>
    <n v="5"/>
    <d v="2016-05-05T00:00:00"/>
    <n v="323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22"/>
    <s v="Not Used"/>
    <n v="0"/>
    <s v="Not Available"/>
    <s v="Not Available"/>
    <s v="4 Not Indicated"/>
    <s v="4 Not Indicated"/>
    <s v="4 Not Indicated"/>
    <s v="4 Not Indicated"/>
    <s v="4 Not Indicated"/>
    <d v="2016-05-05T00:00:00"/>
    <n v="323"/>
    <d v="2016-05-05T00:00:00"/>
    <n v="323"/>
    <n v="21.428571428571427"/>
    <n v="1"/>
    <n v="235"/>
    <n v="340"/>
    <n v="470"/>
    <s v="PI is Recommended"/>
    <s v="PI is Recommended"/>
    <s v="BR to 199L"/>
    <s v="200L to 399L"/>
    <s v="200L to 3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203"/>
    <n v="1"/>
    <n v="0"/>
    <n v="0"/>
    <n v="0.70608695652173914"/>
    <s v="Winter Administration"/>
    <s v="Winter Administration"/>
    <s v="Winter Administration RI"/>
    <s v="Tier 3"/>
    <s v="Average Reading Invt. Under 15 Minutes Long"/>
    <x v="0"/>
    <s v="Null"/>
    <n v="203"/>
    <d v="2016-05-09T00:00:00"/>
    <s v="Form 2"/>
    <s v="Beginning"/>
    <n v="38"/>
    <n v="9"/>
    <n v="0"/>
    <d v="2016-05-09T00:00:00"/>
    <s v="Form 2"/>
    <s v="Beginning"/>
    <n v="38"/>
    <n v="9"/>
    <n v="0"/>
    <n v="22"/>
    <n v="1"/>
    <n v="1"/>
    <n v="35"/>
    <n v="20"/>
    <n v="38"/>
    <n v="16"/>
    <n v="3"/>
    <n v="1"/>
    <n v="8"/>
    <n v="40"/>
    <n v="9"/>
    <n v="33"/>
    <n v="1"/>
    <n v="0"/>
    <n v="0"/>
    <s v="Winter to Spring PI Administration"/>
    <n v="0"/>
    <n v="1"/>
    <s v="20 to 39 Sessions"/>
    <s v="Series 1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2dcr1ni8c6hm1uhlrjq55e4v_o3rbv20"/>
    <s v="S62995"/>
    <s v="Lamorris"/>
    <s v="Givens"/>
    <n v="7"/>
    <s v="Autauga County"/>
    <s v="Prattville Junior High School"/>
    <s v="Read 180 PJHS 8th"/>
    <n v="318"/>
    <d v="2015-12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Read 180 PJHS 8th"/>
    <d v="2015-09-24T00:00:00"/>
    <d v="2015-12-17T00:00:00"/>
    <s v="Level IV"/>
    <e v="#DIV/0!"/>
    <d v="2015-12-17T00:00:00"/>
    <n v="5"/>
    <n v="1"/>
    <n v="30"/>
    <n v="14"/>
    <n v="224"/>
    <n v="235"/>
    <n v="24"/>
    <n v="16"/>
    <n v="37"/>
    <n v="86"/>
    <n v="91"/>
    <n v="93"/>
    <n v="92"/>
    <n v="82"/>
    <n v="948"/>
    <n v="1.4286000000000001"/>
    <n v="4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PJHS 8th"/>
    <d v="2015-09-03T00:00:00"/>
    <d v="2015-09-03T00:00:00"/>
    <n v="1"/>
    <d v="2015-09-03T00:00:00"/>
    <s v="Form 1"/>
    <s v="Developing"/>
    <n v="38"/>
    <n v="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PJHS 8th"/>
    <n v="0"/>
    <n v="0"/>
    <n v="0"/>
    <n v="0"/>
    <d v="2015-12-10T00:00:00"/>
    <n v="318"/>
    <d v="2015-09-03T00:00:00"/>
    <n v="452"/>
    <n v="18"/>
    <d v="2015-12-10T00:00:00"/>
    <n v="318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RI Screening Only"/>
    <n v="0"/>
    <s v="System 44 User"/>
    <s v="Usage"/>
    <x v="1"/>
    <n v="1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d v="2015-12-10T00:00:00"/>
    <n v="318"/>
    <d v="2015-09-03T00:00:00"/>
    <n v="452"/>
    <n v="14"/>
    <n v="1"/>
    <n v="90"/>
    <n v="145"/>
    <n v="180"/>
    <s v="PI is Recommended"/>
    <s v="PI is Recommended"/>
    <s v="400L to 599L"/>
    <s v="200L to 399L"/>
    <s v="400L to 5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-134"/>
    <n v="0"/>
    <n v="0"/>
    <n v="0"/>
    <n v="-1.1404255319148937"/>
    <s v="Fall Administration"/>
    <s v="Winter Administration"/>
    <s v="Fall to Winter RI"/>
    <s v="Tier 3"/>
    <s v="Average Reading Invt. at Least 15 Minutes Long"/>
    <x v="2"/>
    <s v="Null"/>
    <n v="134"/>
    <d v="2015-09-03T00:00:00"/>
    <s v="Form 1"/>
    <s v="Developing"/>
    <n v="38"/>
    <n v="13"/>
    <n v="0"/>
    <d v="2015-09-03T00:00:00"/>
    <s v="Form 1"/>
    <s v="Developing"/>
    <n v="38"/>
    <n v="13"/>
    <n v="0"/>
    <s v="Lone PI Test"/>
    <n v="0"/>
    <n v="1"/>
    <n v="38"/>
    <n v="2"/>
    <s v="Null"/>
    <s v="Null"/>
    <s v="Null"/>
    <s v="Null"/>
    <n v="13"/>
    <n v="4"/>
    <s v="Null"/>
    <n v="4"/>
    <s v="Null"/>
    <s v="Null"/>
    <n v="0"/>
    <s v="Fall PI Administration"/>
    <n v="0"/>
    <n v="0"/>
    <s v="Under 20 Sessions"/>
    <s v="Series 4"/>
    <s v="In Series 5 to 8"/>
    <s v="Mid-Year Exited Student, Started This Year"/>
    <n v="0"/>
    <n v="0"/>
    <n v="0"/>
    <n v="0"/>
    <n v="0"/>
    <n v="0"/>
    <s v="Used None"/>
    <s v="Null"/>
    <s v="Null"/>
    <s v="Null"/>
    <s v="Null"/>
  </r>
  <r>
    <s v="gsuseqipokh1ttjjovdocirn_o3rbv20"/>
    <s v="S96380"/>
    <s v="Andrew"/>
    <s v="Golson"/>
    <n v="6"/>
    <s v="Autauga County"/>
    <s v="Autaugaville School"/>
    <s v="Read 180 AS 6th"/>
    <n v="775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AS 6th"/>
    <n v="4"/>
    <s v="r180ng_B"/>
    <n v="23"/>
    <n v="129"/>
    <n v="3127"/>
    <n v="736"/>
    <n v="426"/>
    <n v="839"/>
    <n v="672"/>
    <n v="73"/>
    <n v="23.200049999999901"/>
    <n v="6.2083000000000004"/>
    <n v="3.6857000000000002"/>
    <n v="123.75834999999999"/>
    <n v="74394"/>
    <n v="70.815450643000005"/>
    <n v="75.590551180999995"/>
    <n v="1505"/>
    <n v="1677"/>
    <n v="46"/>
    <n v="91"/>
    <n v="3"/>
    <n v="3"/>
    <n v="454"/>
    <n v="2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186"/>
    <n v="93"/>
    <n v="11188"/>
    <n v="0"/>
    <n v="0"/>
    <n v="67"/>
    <n v="81"/>
    <n v="0"/>
    <n v="0"/>
    <n v="2"/>
    <n v="0"/>
    <d v="2016-01-20T00:00:00"/>
    <n v="64"/>
    <n v="80"/>
    <n v="58"/>
    <n v="63"/>
    <n v="75"/>
    <d v="2015-11-02T00:00:00"/>
    <n v="69"/>
    <n v="83"/>
    <n v="67"/>
    <n v="89"/>
    <n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6th"/>
    <d v="2016-05-11T00:00:00"/>
    <d v="2016-05-11T00:00:00"/>
    <n v="1"/>
    <d v="2016-05-11T00:00:00"/>
    <s v="Form 1"/>
    <s v="Advancing"/>
    <n v="52"/>
    <n v="4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6th"/>
    <n v="20"/>
    <n v="11"/>
    <n v="40"/>
    <n v="72525"/>
    <d v="2016-05-11T00:00:00"/>
    <n v="775"/>
    <d v="2015-08-27T00:00:00"/>
    <n v="664"/>
    <n v="10"/>
    <d v="2015-12-02T00:00:00"/>
    <n v="704"/>
    <n v="15"/>
    <d v="2016-05-11T00:00:00"/>
    <n v="775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6.857142857142854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775"/>
    <d v="2016-05-11T00:00:00"/>
    <n v="775"/>
    <n v="36.857142857142854"/>
    <n v="1"/>
    <n v="55"/>
    <n v="90"/>
    <n v="110"/>
    <s v="No PI Needed"/>
    <s v="No PI Needed"/>
    <s v="600L to 799L"/>
    <s v="600L to 799L"/>
    <s v="600L to 799L"/>
    <s v="1 Below Basic"/>
    <s v="2 Basic"/>
    <s v="2 Basic"/>
    <n v="0"/>
    <n v="1"/>
    <s v="Improved Performance Level"/>
    <s v="1 Limited"/>
    <s v="1 Limited"/>
    <s v="1 Limited"/>
    <n v="1"/>
    <n v="0"/>
    <s v="Maintained Performance Level"/>
    <n v="111"/>
    <n v="1"/>
    <n v="1"/>
    <n v="1"/>
    <n v="1.5310344827586206"/>
    <s v="Fall Administration"/>
    <s v="Winter Administration"/>
    <s v="Fall to Winter RI"/>
    <s v="Tier 2"/>
    <s v="Average Reading Invt. Under 15 Minutes Long"/>
    <x v="0"/>
    <n v="1"/>
    <n v="111"/>
    <d v="2016-05-11T00:00:00"/>
    <s v="Form 1"/>
    <s v="Advancing"/>
    <n v="52"/>
    <n v="42"/>
    <n v="0"/>
    <d v="2016-05-11T00:00:00"/>
    <s v="Form 1"/>
    <s v="Advancing"/>
    <n v="52"/>
    <n v="42"/>
    <n v="0"/>
    <s v="Lone PI Test"/>
    <n v="0"/>
    <n v="0"/>
    <n v="52"/>
    <n v="69"/>
    <s v="Null"/>
    <s v="Null"/>
    <s v="Null"/>
    <s v="Null"/>
    <n v="42"/>
    <n v="94"/>
    <s v="Null"/>
    <n v="91"/>
    <s v="Null"/>
    <s v="Null"/>
    <n v="1"/>
    <s v="Spring PI Administration"/>
    <n v="1"/>
    <n v="0"/>
    <s v="Null"/>
    <s v="Null"/>
    <s v="Null"/>
    <s v="Null"/>
    <s v="Null"/>
    <n v="1"/>
    <n v="1"/>
    <n v="1"/>
    <n v="2"/>
    <n v="0.81"/>
    <s v="Used All 3"/>
    <s v="100 or More Sessions"/>
    <s v="13 or More Segments"/>
    <s v="Level is Above Lexile Score"/>
    <s v="Null"/>
  </r>
  <r>
    <s v="h2em57dkmts5u72shhg0i9u7_o3rbv20"/>
    <s v="S62615"/>
    <s v="Elisa"/>
    <s v="Golson"/>
    <n v="6"/>
    <s v="Autauga County"/>
    <s v="Autaugaville School"/>
    <s v="Read 180 AS 6th"/>
    <n v="750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AS 6th"/>
    <n v="4"/>
    <s v="r180ng_B"/>
    <n v="34"/>
    <n v="128"/>
    <n v="3925"/>
    <n v="1064"/>
    <n v="360"/>
    <n v="1239"/>
    <n v="648"/>
    <n v="96"/>
    <n v="27.9666"/>
    <n v="4.2571000000000003"/>
    <n v="3.7646999999999999"/>
    <n v="108.3"/>
    <n v="117039"/>
    <n v="69.578313253000005"/>
    <n v="78.68852459"/>
    <n v="1715"/>
    <n v="2250"/>
    <n v="27"/>
    <n v="86"/>
    <n v="3"/>
    <n v="4"/>
    <n v="614"/>
    <n v="3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70"/>
    <n v="85"/>
    <n v="10227"/>
    <n v="0"/>
    <n v="0"/>
    <n v="67"/>
    <n v="81"/>
    <n v="0"/>
    <n v="0"/>
    <n v="2"/>
    <n v="0"/>
    <d v="2016-01-20T00:00:00"/>
    <n v="61"/>
    <n v="78"/>
    <n v="67"/>
    <n v="50"/>
    <n v="63"/>
    <d v="2015-11-02T00:00:00"/>
    <n v="72"/>
    <n v="85"/>
    <n v="50"/>
    <n v="100"/>
    <n v="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6th"/>
    <d v="2016-05-11T00:00:00"/>
    <d v="2016-05-11T00:00:00"/>
    <n v="1"/>
    <d v="2016-05-11T00:00:00"/>
    <s v="Form 1"/>
    <s v="Advancing"/>
    <n v="51"/>
    <n v="3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6th"/>
    <n v="34"/>
    <n v="32"/>
    <n v="130"/>
    <n v="191071"/>
    <d v="2016-05-11T00:00:00"/>
    <n v="750"/>
    <d v="2015-08-27T00:00:00"/>
    <n v="776"/>
    <n v="20"/>
    <d v="2015-12-02T00:00:00"/>
    <n v="873"/>
    <n v="42"/>
    <d v="2016-05-11T00:00:00"/>
    <n v="750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6.857142857142854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750"/>
    <d v="2015-12-02T00:00:00"/>
    <n v="873"/>
    <n v="36.857142857142854"/>
    <n v="1"/>
    <n v="45"/>
    <n v="75"/>
    <n v="90"/>
    <s v="No PI Needed"/>
    <s v="No PI Needed"/>
    <s v="600L to 799L"/>
    <s v="600L to 799L"/>
    <s v="800L to 999L"/>
    <s v="2 Basic"/>
    <s v="2 Basic"/>
    <s v="2 Basic"/>
    <n v="1"/>
    <n v="0"/>
    <s v="Maintained Performance Level"/>
    <s v="1 Limited"/>
    <s v="1 Limited"/>
    <s v="2 Partial"/>
    <n v="1"/>
    <n v="0"/>
    <s v="Maintained Performance Level"/>
    <n v="-26"/>
    <n v="0"/>
    <n v="0"/>
    <n v="0"/>
    <n v="-0.43333333333333335"/>
    <s v="Fall Administration"/>
    <s v="Winter Administration"/>
    <s v="Fall to Winter RI"/>
    <s v="Tier 2"/>
    <s v="Average Reading Invt. at Least 15 Minutes Long"/>
    <x v="0"/>
    <n v="0"/>
    <n v="123"/>
    <d v="2016-05-11T00:00:00"/>
    <s v="Form 1"/>
    <s v="Advancing"/>
    <n v="51"/>
    <n v="37"/>
    <n v="0"/>
    <d v="2016-05-11T00:00:00"/>
    <s v="Form 1"/>
    <s v="Advancing"/>
    <n v="51"/>
    <n v="37"/>
    <n v="0"/>
    <s v="Lone PI Test"/>
    <n v="0"/>
    <n v="0"/>
    <n v="51"/>
    <n v="60"/>
    <s v="Null"/>
    <s v="Null"/>
    <s v="Null"/>
    <s v="Null"/>
    <n v="37"/>
    <n v="85"/>
    <s v="Null"/>
    <n v="77"/>
    <s v="Null"/>
    <s v="Null"/>
    <n v="1"/>
    <s v="Spring PI Administration"/>
    <n v="1"/>
    <n v="0"/>
    <s v="Null"/>
    <s v="Null"/>
    <s v="Null"/>
    <s v="Null"/>
    <s v="Null"/>
    <n v="1"/>
    <n v="1"/>
    <n v="1"/>
    <n v="2"/>
    <n v="0.81"/>
    <s v="Used All 3"/>
    <s v="100 or More Sessions"/>
    <s v="13 or More Segments"/>
    <s v="Level is Above Lexile Score"/>
    <s v="Null"/>
  </r>
  <r>
    <s v="1rc1ig51esa6qcrb5ut76tdj_o3rbv20"/>
    <s v="S1726"/>
    <s v="Jamarcus"/>
    <s v="Golson"/>
    <n v="5"/>
    <s v="Autauga County"/>
    <s v="Autaugaville School"/>
    <s v="Read 180 AS 5th"/>
    <n v="434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AS 5th"/>
    <n v="3"/>
    <s v="r180ng_B"/>
    <n v="13"/>
    <n v="111"/>
    <n v="1817"/>
    <n v="505"/>
    <n v="327"/>
    <n v="667"/>
    <n v="181"/>
    <n v="53"/>
    <n v="15.033300000000001"/>
    <n v="10"/>
    <n v="3.4687999999999999"/>
    <n v="140.15"/>
    <n v="33615"/>
    <n v="78.676470588000001"/>
    <n v="79.729729728999999"/>
    <n v="906"/>
    <n v="864"/>
    <n v="43"/>
    <n v="89"/>
    <n v="4"/>
    <n v="3"/>
    <n v="136"/>
    <n v="0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136"/>
    <n v="45"/>
    <n v="8130"/>
    <n v="0"/>
    <n v="0"/>
    <n v="36"/>
    <n v="60"/>
    <n v="49"/>
    <n v="69"/>
    <n v="1"/>
    <n v="2"/>
    <d v="2016-01-21T00:00:00"/>
    <n v="58"/>
    <n v="76"/>
    <n v="40"/>
    <n v="75"/>
    <n v="63"/>
    <d v="2016-01-20T00:00:00"/>
    <n v="36"/>
    <n v="60"/>
    <n v="17"/>
    <n v="50"/>
    <n v="50"/>
    <d v="2015-11-04T00:00:00"/>
    <n v="40"/>
    <n v="63"/>
    <n v="42"/>
    <n v="30"/>
    <n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d v="2016-05-11T00:00:00"/>
    <d v="2016-05-11T00:00:00"/>
    <n v="1"/>
    <d v="2016-05-11T00:00:00"/>
    <s v="Form 1"/>
    <s v="Developing"/>
    <n v="49"/>
    <n v="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17"/>
    <n v="15"/>
    <n v="25"/>
    <n v="29442"/>
    <d v="2016-05-11T00:00:00"/>
    <n v="434"/>
    <d v="2015-08-27T00:00:00"/>
    <n v="434"/>
    <n v="15"/>
    <d v="2015-12-14T00:00:00"/>
    <n v="433"/>
    <n v="11"/>
    <d v="2016-05-11T00:00:00"/>
    <n v="434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6.857142857142854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434"/>
    <d v="2016-05-11T00:00:00"/>
    <n v="434"/>
    <n v="36.857142857142854"/>
    <n v="1"/>
    <n v="130"/>
    <n v="180"/>
    <n v="260"/>
    <s v="No PI Needed"/>
    <s v="No PI Needed"/>
    <s v="400L to 599L"/>
    <s v="400L to 599L"/>
    <s v="400L to 5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0"/>
    <n v="0"/>
    <n v="0"/>
    <n v="0"/>
    <n v="0"/>
    <s v="Fall Administration"/>
    <s v="Winter Administration"/>
    <s v="Fall to Winter RI"/>
    <s v="Tier 3"/>
    <s v="Average Reading Invt. Under 15 Minutes Long"/>
    <x v="0"/>
    <n v="0"/>
    <n v="1"/>
    <d v="2016-05-11T00:00:00"/>
    <s v="Form 1"/>
    <s v="Developing"/>
    <n v="49"/>
    <n v="16"/>
    <n v="0"/>
    <d v="2016-05-11T00:00:00"/>
    <s v="Form 1"/>
    <s v="Developing"/>
    <n v="49"/>
    <n v="16"/>
    <n v="0"/>
    <s v="Lone PI Test"/>
    <n v="0"/>
    <n v="0"/>
    <n v="49"/>
    <n v="54"/>
    <s v="Null"/>
    <s v="Null"/>
    <s v="Null"/>
    <s v="Null"/>
    <n v="16"/>
    <n v="29"/>
    <s v="Null"/>
    <n v="24"/>
    <s v="Null"/>
    <s v="Null"/>
    <n v="0"/>
    <s v="Spring PI Administration"/>
    <n v="1"/>
    <n v="0"/>
    <s v="Null"/>
    <s v="Null"/>
    <s v="Null"/>
    <s v="Null"/>
    <s v="Null"/>
    <n v="1"/>
    <n v="1"/>
    <n v="1"/>
    <n v="3"/>
    <n v="0.66"/>
    <s v="Used All 3"/>
    <s v="100 or More Sessions"/>
    <s v="13 or More Segments"/>
    <s v="Level is Above Lexile Score"/>
    <s v="Null"/>
  </r>
  <r>
    <s v="fnt7pj3f3n61h93id4p6j0dc_o3rbv20"/>
    <s v="S98523"/>
    <s v="Kenderrius"/>
    <s v="Golson"/>
    <n v="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f4cthjvgnlib4tainupaup94_o3rbv20"/>
    <s v="S62616"/>
    <s v="Ladarrien"/>
    <s v="Golson"/>
    <n v="6"/>
    <s v="Autauga County"/>
    <s v="Autaugaville School"/>
    <s v="Read 180 AS 6th"/>
    <n v="766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AS 6th"/>
    <n v="3"/>
    <s v="r180ng_B"/>
    <n v="26"/>
    <n v="110"/>
    <n v="2713"/>
    <n v="599"/>
    <n v="292"/>
    <n v="878"/>
    <n v="516"/>
    <n v="65"/>
    <n v="24.2834"/>
    <n v="4.8148"/>
    <n v="3.3332999999999999"/>
    <n v="93.266499999999994"/>
    <n v="70812"/>
    <n v="55.893536120999997"/>
    <n v="76.056338027999999"/>
    <n v="1423"/>
    <n v="1758"/>
    <n v="37"/>
    <n v="89"/>
    <n v="3"/>
    <n v="4"/>
    <n v="427"/>
    <n v="3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16"/>
    <n v="108"/>
    <n v="12947"/>
    <n v="0"/>
    <n v="0"/>
    <n v="67"/>
    <n v="81"/>
    <n v="0"/>
    <n v="0"/>
    <n v="2"/>
    <n v="0"/>
    <d v="2016-01-19T00:00:00"/>
    <n v="64"/>
    <n v="80"/>
    <n v="50"/>
    <n v="75"/>
    <n v="75"/>
    <d v="2015-11-02T00:00:00"/>
    <n v="69"/>
    <n v="83"/>
    <n v="50"/>
    <n v="78"/>
    <n v="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6th"/>
    <d v="2016-05-11T00:00:00"/>
    <d v="2016-05-11T00:00:00"/>
    <n v="1"/>
    <d v="2016-05-11T00:00:00"/>
    <s v="Form 1"/>
    <s v="Developing"/>
    <n v="52"/>
    <n v="2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6th"/>
    <n v="42"/>
    <n v="26"/>
    <n v="104"/>
    <n v="139923"/>
    <d v="2016-05-11T00:00:00"/>
    <n v="766"/>
    <d v="2015-08-27T00:00:00"/>
    <n v="726"/>
    <n v="13"/>
    <d v="2015-12-02T00:00:00"/>
    <n v="859"/>
    <n v="19"/>
    <d v="2016-05-11T00:00:00"/>
    <n v="766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6.857142857142854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766"/>
    <d v="2015-12-02T00:00:00"/>
    <n v="859"/>
    <n v="36.857142857142854"/>
    <n v="1"/>
    <n v="45"/>
    <n v="75"/>
    <n v="90"/>
    <s v="No PI Needed"/>
    <s v="No PI Needed"/>
    <s v="600L to 799L"/>
    <s v="600L to 799L"/>
    <s v="800L to 999L"/>
    <s v="1 Below Basic"/>
    <s v="2 Basic"/>
    <s v="2 Basic"/>
    <n v="0"/>
    <n v="1"/>
    <s v="Improved Performance Level"/>
    <s v="1 Limited"/>
    <s v="1 Limited"/>
    <s v="2 Partial"/>
    <n v="1"/>
    <n v="0"/>
    <s v="Maintained Performance Level"/>
    <n v="40"/>
    <n v="1"/>
    <n v="0"/>
    <n v="0"/>
    <n v="0.66666666666666663"/>
    <s v="Fall Administration"/>
    <s v="Winter Administration"/>
    <s v="Fall to Winter RI"/>
    <s v="Tier 2"/>
    <s v="Average Reading Invt. Under 15 Minutes Long"/>
    <x v="0"/>
    <n v="0"/>
    <n v="133"/>
    <d v="2016-05-11T00:00:00"/>
    <s v="Form 1"/>
    <s v="Developing"/>
    <n v="52"/>
    <n v="20"/>
    <n v="0"/>
    <d v="2016-05-11T00:00:00"/>
    <s v="Form 1"/>
    <s v="Developing"/>
    <n v="52"/>
    <n v="20"/>
    <n v="0"/>
    <s v="Lone PI Test"/>
    <n v="0"/>
    <n v="0"/>
    <n v="52"/>
    <n v="69"/>
    <s v="Null"/>
    <s v="Null"/>
    <s v="Null"/>
    <s v="Null"/>
    <n v="20"/>
    <n v="26"/>
    <s v="Null"/>
    <n v="23"/>
    <s v="Null"/>
    <s v="Null"/>
    <n v="0"/>
    <s v="Spring PI Administration"/>
    <n v="1"/>
    <n v="0"/>
    <s v="Null"/>
    <s v="Null"/>
    <s v="Null"/>
    <s v="Null"/>
    <s v="Null"/>
    <n v="1"/>
    <n v="1"/>
    <n v="1"/>
    <n v="2"/>
    <n v="0.81"/>
    <s v="Used All 3"/>
    <s v="100 or More Sessions"/>
    <s v="13 or More Segments"/>
    <s v="Level Matches Lexile Score"/>
    <s v="Null"/>
  </r>
  <r>
    <s v="mj3ir4bfqv4a8oqchnc421ne_o3rbv20"/>
    <s v="S62698"/>
    <s v="LeCorey"/>
    <s v="Golson"/>
    <n v="10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o2adb7hin68n7spojp2o1g63_o3rbv20"/>
    <s v="S96689"/>
    <s v="Marcuez"/>
    <s v="Golson"/>
    <n v="3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1kuh53sk7b0gr7rtk99r5lqe_o3rbv20"/>
    <s v="S62592"/>
    <s v="Marcus"/>
    <s v="Golson"/>
    <n v="1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9802qb0ddp0a0uuvj9dj6upn_o3rbv20"/>
    <s v="S96688"/>
    <s v="Marcus"/>
    <s v="Golson"/>
    <n v="3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olesbqro966807udhonh4p3b_o3rbv20"/>
    <s v="S62649"/>
    <s v="Sidney"/>
    <s v="Golson"/>
    <n v="11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30r8u2cu28d19n4hlj7jfrjv_o3rbv20"/>
    <s v="S62782"/>
    <s v="Alexea"/>
    <s v="Goodson"/>
    <n v="10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3oftg2fg5dg43tf74hao84lb_o3rbv20"/>
    <s v="S101249"/>
    <s v="Zachariah"/>
    <s v="Goodson"/>
    <n v="1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ij7fc23ctk1pee0jidb3sikl_o3rbv20"/>
    <s v="S62885"/>
    <s v="Nickolas"/>
    <s v="Graham"/>
    <n v="7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1fe3ibkhu2sjrmpcct15fhrq_o3rbv20"/>
    <s v="S100834"/>
    <s v="Samantha"/>
    <s v="Graham"/>
    <n v="3"/>
    <s v="Autauga County"/>
    <s v="Daniel Pratt Elementary School"/>
    <s v="System 44 DPES 3rd  Group 1"/>
    <n v="250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DPES 3rd  Group 1"/>
    <d v="2015-09-17T00:00:00"/>
    <d v="2016-04-18T00:00:00"/>
    <s v="Level I"/>
    <n v="250"/>
    <d v="2016-04-18T00:00:00"/>
    <n v="3"/>
    <n v="5"/>
    <n v="20"/>
    <n v="59"/>
    <n v="692"/>
    <n v="715"/>
    <n v="0"/>
    <n v="13"/>
    <n v="35"/>
    <n v="86"/>
    <n v="92"/>
    <n v="97"/>
    <n v="92"/>
    <n v="84"/>
    <n v="2465"/>
    <n v="2.3199999999999998"/>
    <n v="3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DPES 3rd  Group 1"/>
    <d v="2015-08-28T00:00:00"/>
    <d v="2016-05-11T00:00:00"/>
    <n v="3"/>
    <d v="2015-08-28T00:00:00"/>
    <s v="Form 1"/>
    <s v="Beginning"/>
    <n v="30"/>
    <n v="3"/>
    <n v="0"/>
    <d v="2015-12-07T00:00:00"/>
    <s v="Form 2"/>
    <s v="Beginning"/>
    <n v="33"/>
    <n v="4"/>
    <n v="0"/>
    <d v="2016-05-11T00:00:00"/>
    <s v="Form 3"/>
    <s v="Beginning"/>
    <n v="35"/>
    <n v="7"/>
    <n v="0"/>
    <m/>
    <m/>
    <m/>
    <m/>
    <m/>
    <m/>
    <m/>
    <m/>
    <m/>
    <m/>
    <m/>
    <m/>
    <m/>
    <m/>
    <m/>
    <m/>
    <m/>
    <m/>
    <s v="System 44 DPES 3rd  Group 1"/>
    <n v="5"/>
    <n v="3"/>
    <n v="3"/>
    <n v="1017"/>
    <d v="2016-05-10T00:00:00"/>
    <n v="250"/>
    <d v="2015-08-31T00:00:00"/>
    <n v="82"/>
    <n v="13"/>
    <d v="2015-12-07T00:00:00"/>
    <n v="202"/>
    <n v="20"/>
    <d v="2016-05-10T00:00:00"/>
    <n v="250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.714285714285715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250"/>
    <d v="2016-05-10T00:00:00"/>
    <n v="250"/>
    <n v="36.142857142857146"/>
    <n v="1"/>
    <n v="235"/>
    <n v="340"/>
    <n v="470"/>
    <s v="PI is Recommended"/>
    <s v="PI is Recommended"/>
    <s v="BR to 199L"/>
    <s v="200L to 399L"/>
    <s v="200L to 3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168"/>
    <n v="1"/>
    <n v="0"/>
    <n v="0"/>
    <n v="0.58434782608695657"/>
    <s v="Fall Administration"/>
    <s v="Fall Administration"/>
    <s v="Fall Administration RI"/>
    <s v="Tier 3"/>
    <s v="Average Reading Invt. at Least 15 Minutes Long"/>
    <x v="0"/>
    <s v="Null"/>
    <n v="168"/>
    <d v="2016-05-11T00:00:00"/>
    <s v="Form 3"/>
    <s v="Beginning"/>
    <n v="35"/>
    <n v="7"/>
    <n v="0"/>
    <d v="2016-05-11T00:00:00"/>
    <s v="Form 3"/>
    <s v="Beginning"/>
    <n v="35"/>
    <n v="7"/>
    <n v="0"/>
    <n v="36.714285714285715"/>
    <n v="1"/>
    <n v="1"/>
    <n v="30"/>
    <n v="10"/>
    <n v="35"/>
    <n v="14"/>
    <n v="5"/>
    <n v="1"/>
    <n v="3"/>
    <n v="10"/>
    <n v="7"/>
    <n v="25"/>
    <n v="4"/>
    <n v="1"/>
    <n v="0"/>
    <s v="Fall to Spring PI Administration"/>
    <n v="0"/>
    <n v="1"/>
    <s v="40 to 59 Sessions"/>
    <s v="Series 1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l83siltg39pahbnd3gd8cej5_o3rbv20"/>
    <s v="S101903"/>
    <s v="Elijah"/>
    <s v="Granata"/>
    <n v="4"/>
    <s v="Autauga County"/>
    <s v="Prattville Elementary School"/>
    <s v="System 44 PES 4th - 1:50"/>
    <n v="275"/>
    <d v="2016-05-09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ES 4th - 1:50"/>
    <d v="2015-09-09T00:00:00"/>
    <d v="2016-05-16T00:00:00"/>
    <s v="Level IV"/>
    <n v="275"/>
    <d v="2016-05-16T00:00:00"/>
    <n v="7"/>
    <n v="5"/>
    <n v="46"/>
    <n v="55"/>
    <n v="997"/>
    <n v="1044"/>
    <n v="24"/>
    <n v="17"/>
    <n v="45"/>
    <n v="89"/>
    <n v="93"/>
    <n v="90"/>
    <n v="97"/>
    <n v="87"/>
    <n v="12643"/>
    <n v="1.9642999999999999"/>
    <n v="7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4th - 1:50"/>
    <d v="2015-08-27T00:00:00"/>
    <d v="2016-05-06T00:00:00"/>
    <n v="3"/>
    <d v="2015-08-27T00:00:00"/>
    <s v="Form 1"/>
    <s v="Developing"/>
    <n v="36"/>
    <n v="13"/>
    <n v="0"/>
    <d v="2015-12-08T00:00:00"/>
    <s v="Form 2"/>
    <s v="Developing"/>
    <n v="49"/>
    <n v="14"/>
    <n v="0"/>
    <d v="2016-05-06T00:00:00"/>
    <s v="Form 3"/>
    <s v="Developing"/>
    <n v="35"/>
    <n v="13"/>
    <n v="0"/>
    <m/>
    <m/>
    <m/>
    <m/>
    <m/>
    <m/>
    <m/>
    <m/>
    <m/>
    <m/>
    <m/>
    <m/>
    <m/>
    <m/>
    <m/>
    <m/>
    <m/>
    <m/>
    <s v="System 44 PES 4th - 1:50"/>
    <n v="20"/>
    <n v="20"/>
    <n v="23"/>
    <n v="8899"/>
    <d v="2016-05-09T00:00:00"/>
    <n v="275"/>
    <d v="2015-08-25T00:00:00"/>
    <n v="281"/>
    <n v="9"/>
    <d v="2015-12-09T00:00:00"/>
    <n v="304"/>
    <n v="8"/>
    <d v="2016-05-09T00:00:00"/>
    <n v="27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.142857142857146"/>
    <s v="Not Used"/>
    <n v="0"/>
    <s v="Not Available"/>
    <s v="Not Available"/>
    <s v="4 Not Indicated"/>
    <s v="4 Not Indicated"/>
    <s v="4 Not Indicated"/>
    <s v="4 Not Indicated"/>
    <s v="4 Not Indicated"/>
    <d v="2016-05-09T00:00:00"/>
    <n v="275"/>
    <d v="2015-12-09T00:00:00"/>
    <n v="304"/>
    <n v="36.857142857142854"/>
    <n v="1"/>
    <n v="200"/>
    <n v="260"/>
    <n v="400"/>
    <s v="PI is Recommended"/>
    <s v="PI is Recommended"/>
    <s v="200L to 399L"/>
    <s v="200L to 399L"/>
    <s v="200L to 3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-6"/>
    <n v="0"/>
    <n v="0"/>
    <n v="0"/>
    <n v="-2.6086956521739129E-2"/>
    <s v="Fall Administration"/>
    <s v="Fall Administration"/>
    <s v="Fall Administration RI"/>
    <s v="Tier 3"/>
    <s v="Average Reading Invt. Under 15 Minutes Long"/>
    <x v="0"/>
    <s v="Null"/>
    <n v="29"/>
    <d v="2016-05-06T00:00:00"/>
    <s v="Form 3"/>
    <s v="Developing"/>
    <n v="35"/>
    <n v="13"/>
    <n v="0"/>
    <d v="2015-12-08T00:00:00"/>
    <s v="Form 2"/>
    <s v="Developing"/>
    <n v="49"/>
    <n v="14"/>
    <n v="0"/>
    <n v="36.142857142857146"/>
    <n v="1"/>
    <n v="1"/>
    <n v="36"/>
    <n v="9"/>
    <n v="35"/>
    <n v="4"/>
    <n v="-1"/>
    <n v="0"/>
    <n v="13"/>
    <n v="35"/>
    <n v="13"/>
    <n v="29"/>
    <n v="0"/>
    <n v="0"/>
    <n v="0"/>
    <s v="Fall to Spring PI Administration"/>
    <n v="0"/>
    <n v="1"/>
    <s v="40 to 59 Sessions"/>
    <s v="Series 4"/>
    <s v="In Series 5 to 8"/>
    <s v="Full Year Participant, Started This Year"/>
    <n v="0"/>
    <n v="0"/>
    <n v="1"/>
    <n v="0"/>
    <n v="0"/>
    <n v="0"/>
    <s v="RC! Only"/>
    <s v="Null"/>
    <s v="Null"/>
    <s v="Null"/>
    <s v="Null"/>
  </r>
  <r>
    <s v="dd3e0d7f9htad8f9qmkfeoud_o3rbv20"/>
    <s v="S93060"/>
    <s v="Dawson"/>
    <s v="Grant"/>
    <n v="7"/>
    <s v="Autauga County"/>
    <s v="Prattville Junior High School"/>
    <s v="Read 180 PJHS 8th"/>
    <n v="0"/>
    <d v="2015-12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Read 180 PJHS 8th"/>
    <d v="2015-10-14T00:00:00"/>
    <d v="2015-12-17T00:00:00"/>
    <s v="Level IV"/>
    <e v="#DIV/0!"/>
    <d v="2015-12-17T00:00:00"/>
    <n v="7"/>
    <n v="5"/>
    <n v="46"/>
    <n v="24"/>
    <n v="446"/>
    <n v="474"/>
    <n v="28"/>
    <n v="5"/>
    <n v="25"/>
    <n v="92"/>
    <n v="98"/>
    <n v="97"/>
    <n v="98"/>
    <n v="95"/>
    <n v="4428"/>
    <n v="2.1111"/>
    <n v="7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PJHS 8th"/>
    <d v="2015-09-03T00:00:00"/>
    <d v="2015-12-11T00:00:00"/>
    <n v="2"/>
    <d v="2015-09-03T00:00:00"/>
    <s v="Form 1"/>
    <s v="Developing"/>
    <n v="45"/>
    <n v="18"/>
    <n v="0"/>
    <d v="2015-12-11T00:00:00"/>
    <s v="Form 2"/>
    <s v="Advancing"/>
    <n v="49"/>
    <n v="36"/>
    <n v="0"/>
    <m/>
    <m/>
    <m/>
    <m/>
    <m/>
    <m/>
    <m/>
    <m/>
    <m/>
    <m/>
    <m/>
    <m/>
    <m/>
    <m/>
    <m/>
    <m/>
    <m/>
    <m/>
    <m/>
    <m/>
    <m/>
    <m/>
    <m/>
    <m/>
    <s v="Read 180 PJHS 8th"/>
    <n v="2"/>
    <n v="1"/>
    <n v="2"/>
    <n v="1888"/>
    <d v="2015-12-10T00:00:00"/>
    <n v="0"/>
    <d v="2015-09-02T00:00:00"/>
    <n v="0"/>
    <n v="9"/>
    <d v="2015-12-10T00:00:00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RI Screening Only"/>
    <n v="0"/>
    <s v="System 44 User"/>
    <s v="Usage"/>
    <x v="1"/>
    <n v="1"/>
    <n v="1"/>
    <n v="1"/>
    <x v="0"/>
    <n v="14.142857142857142"/>
    <s v="Not Used"/>
    <n v="0"/>
    <s v="Not Available"/>
    <s v="Not Available"/>
    <s v="4 Not Indicated"/>
    <s v="4 Not Indicated"/>
    <s v="4 Not Indicated"/>
    <s v="4 Not Indicated"/>
    <s v="4 Not Indicated"/>
    <d v="2015-12-10T00:00:00"/>
    <n v="0"/>
    <d v="1899-12-30T00:00:00"/>
    <n v="0"/>
    <n v="14.142857142857142"/>
    <n v="1"/>
    <n v="220"/>
    <n v="350"/>
    <n v="44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0"/>
    <n v="0"/>
    <n v="0"/>
    <n v="0"/>
    <n v="0"/>
    <s v="Fall Administration"/>
    <s v="Winter Administration"/>
    <s v="Fall to Winter RI"/>
    <s v="Tier 3"/>
    <s v="Average Reading Invt. Under 15 Minutes Long"/>
    <x v="0"/>
    <s v="Null"/>
    <n v="0"/>
    <d v="2015-12-11T00:00:00"/>
    <s v="Form 2"/>
    <s v="Advancing"/>
    <n v="49"/>
    <n v="36"/>
    <n v="0"/>
    <d v="2015-12-11T00:00:00"/>
    <s v="Form 2"/>
    <s v="Advancing"/>
    <n v="49"/>
    <n v="36"/>
    <n v="0"/>
    <n v="14.142857142857142"/>
    <n v="1"/>
    <n v="1"/>
    <n v="45"/>
    <n v="13"/>
    <n v="49"/>
    <n v="21"/>
    <n v="4"/>
    <n v="1"/>
    <n v="18"/>
    <n v="13"/>
    <n v="36"/>
    <n v="58"/>
    <n v="18"/>
    <n v="1"/>
    <n v="1"/>
    <s v="Fall to Winter PI Administration"/>
    <n v="0"/>
    <n v="0"/>
    <s v="20 to 39 Sessions"/>
    <s v="Series 4"/>
    <s v="In Series 5 to 8"/>
    <s v="Mid-Year Exited Student, Started This Year"/>
    <n v="1"/>
    <n v="0"/>
    <n v="1"/>
    <n v="0"/>
    <n v="0"/>
    <n v="0"/>
    <s v="RC! Only"/>
    <s v="Null"/>
    <s v="Null"/>
    <s v="Null"/>
    <s v="Null"/>
  </r>
  <r>
    <s v="fgmnmse2ksm83gp1t7oq7fhn_o3rbv20"/>
    <s v="S93225"/>
    <s v="Zakari"/>
    <s v="Grant"/>
    <n v="5"/>
    <s v="Autauga County"/>
    <s v="Prattville Intermediate School"/>
    <s v="System 44 PIS 5th"/>
    <n v="16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IS 5th"/>
    <d v="2015-09-14T00:00:00"/>
    <d v="2016-05-11T00:00:00"/>
    <s v="Level I"/>
    <n v="16"/>
    <d v="2016-05-11T00:00:00"/>
    <n v="5"/>
    <n v="4"/>
    <n v="33"/>
    <n v="75"/>
    <n v="1024"/>
    <n v="1172"/>
    <n v="0"/>
    <n v="14"/>
    <n v="31"/>
    <n v="92"/>
    <n v="94"/>
    <n v="93"/>
    <n v="97"/>
    <n v="90"/>
    <n v="4216"/>
    <n v="2.2581000000000002"/>
    <n v="5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IS 5th"/>
    <d v="2015-09-01T00:00:00"/>
    <d v="2016-05-10T00:00:00"/>
    <n v="3"/>
    <d v="2015-09-01T00:00:00"/>
    <s v="Form 1"/>
    <s v="Beginning"/>
    <n v="32"/>
    <n v="1"/>
    <n v="0"/>
    <d v="2015-12-11T00:00:00"/>
    <s v="Form 2"/>
    <s v="Beginning"/>
    <n v="38"/>
    <n v="6"/>
    <n v="0"/>
    <d v="2016-05-10T00:00:00"/>
    <s v="Form 3"/>
    <s v="Beginning"/>
    <n v="42"/>
    <n v="1"/>
    <n v="0"/>
    <m/>
    <m/>
    <m/>
    <m/>
    <m/>
    <m/>
    <m/>
    <m/>
    <m/>
    <m/>
    <m/>
    <m/>
    <m/>
    <m/>
    <m/>
    <m/>
    <m/>
    <m/>
    <s v="System 44 PIS 5th"/>
    <n v="4"/>
    <n v="4"/>
    <n v="4"/>
    <n v="1530"/>
    <d v="2016-05-10T00:00:00"/>
    <n v="16"/>
    <d v="2015-08-28T00:00:00"/>
    <n v="0"/>
    <n v="5"/>
    <d v="2015-12-11T00:00:00"/>
    <n v="0"/>
    <n v="11"/>
    <d v="2016-05-10T00:00:00"/>
    <n v="16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16"/>
    <d v="2016-05-10T00:00:00"/>
    <n v="16"/>
    <n v="36.571428571428569"/>
    <n v="1"/>
    <n v="235"/>
    <n v="335"/>
    <n v="47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16"/>
    <n v="1"/>
    <n v="0"/>
    <n v="0"/>
    <n v="5.6140350877192984E-2"/>
    <s v="Fall Administration"/>
    <s v="Winter Administration"/>
    <s v="Fall to Winter RI"/>
    <s v="Tier 3"/>
    <s v="Average Reading Invt. Under 15 Minutes Long"/>
    <x v="0"/>
    <s v="Null"/>
    <n v="16"/>
    <d v="2016-05-10T00:00:00"/>
    <s v="Form 3"/>
    <s v="Beginning"/>
    <n v="42"/>
    <n v="1"/>
    <n v="0"/>
    <d v="2015-12-11T00:00:00"/>
    <s v="Form 2"/>
    <s v="Beginning"/>
    <n v="38"/>
    <n v="6"/>
    <n v="0"/>
    <n v="36"/>
    <n v="1"/>
    <n v="1"/>
    <n v="32"/>
    <n v="4"/>
    <n v="42"/>
    <n v="9"/>
    <n v="10"/>
    <n v="1"/>
    <n v="1"/>
    <n v="0"/>
    <n v="1"/>
    <n v="0"/>
    <n v="0"/>
    <n v="0"/>
    <n v="0"/>
    <s v="Fall to Spring PI Administration"/>
    <n v="0"/>
    <n v="1"/>
    <s v="60 to 79 Sessions"/>
    <s v="Series 1"/>
    <s v="In Series 5 to 8"/>
    <s v="Full Year Participant, Started This Year"/>
    <n v="0"/>
    <n v="0"/>
    <n v="1"/>
    <n v="0"/>
    <n v="0"/>
    <n v="0"/>
    <s v="RC! Only"/>
    <s v="Null"/>
    <s v="Null"/>
    <s v="Null"/>
    <s v="Null"/>
  </r>
  <r>
    <s v="7is3fu865ufa3h8pvme0ckrm_o3rbv20"/>
    <s v="S2784"/>
    <s v="Christian"/>
    <s v="Green"/>
    <n v="5"/>
    <s v="Autauga County"/>
    <s v="Billingsley School"/>
    <s v="Read 180 BS 5th"/>
    <n v="826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BS 5th"/>
    <n v="2"/>
    <s v="r180ng_B"/>
    <n v="12"/>
    <n v="99"/>
    <n v="1887"/>
    <n v="497"/>
    <n v="603"/>
    <n v="601"/>
    <n v="95"/>
    <n v="46"/>
    <n v="19.4833"/>
    <n v="8.4614999999999991"/>
    <n v="3.0937999999999999"/>
    <n v="152.1163"/>
    <n v="28582"/>
    <n v="69.565217391000004"/>
    <n v="82.352941176000002"/>
    <n v="751"/>
    <n v="974"/>
    <n v="25"/>
    <n v="95"/>
    <n v="5"/>
    <n v="0"/>
    <n v="91"/>
    <n v="0"/>
    <s v="1_2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58"/>
    <n v="19"/>
    <n v="3470"/>
    <n v="0"/>
    <n v="0"/>
    <n v="0"/>
    <n v="0"/>
    <n v="57"/>
    <n v="75"/>
    <n v="0"/>
    <n v="3"/>
    <d v="2016-03-07T00:00:00"/>
    <n v="75"/>
    <n v="87"/>
    <n v="58"/>
    <n v="75"/>
    <n v="100"/>
    <d v="2015-12-11T00:00:00"/>
    <n v="50"/>
    <n v="71"/>
    <n v="40"/>
    <n v="75"/>
    <n v="38"/>
    <d v="2015-10-28T00:00:00"/>
    <n v="47"/>
    <n v="68"/>
    <n v="25"/>
    <n v="70"/>
    <n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5th"/>
    <n v="26"/>
    <n v="13"/>
    <n v="52"/>
    <n v="74275"/>
    <d v="2016-05-10T00:00:00"/>
    <n v="826"/>
    <d v="2015-08-26T00:00:00"/>
    <n v="519"/>
    <n v="16"/>
    <d v="2015-12-08T00:00:00"/>
    <n v="739"/>
    <n v="26"/>
    <d v="2016-05-10T00:00:00"/>
    <n v="826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6.857142857142854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826"/>
    <d v="2016-05-10T00:00:00"/>
    <n v="826"/>
    <n v="36.857142857142854"/>
    <n v="1"/>
    <n v="105"/>
    <n v="155"/>
    <n v="210"/>
    <s v="No PI Needed"/>
    <s v="No PI Needed"/>
    <s v="400L to 599L"/>
    <s v="800L to 999L"/>
    <s v="800L to 999L"/>
    <s v="1 Below Basic"/>
    <s v="2 Basic"/>
    <s v="2 Basic"/>
    <n v="0"/>
    <n v="1"/>
    <s v="Improved Performance Level"/>
    <s v="1 Limited"/>
    <s v="2 Partial"/>
    <s v="2 Partial"/>
    <n v="0"/>
    <n v="1"/>
    <s v="Improved Performance Level"/>
    <n v="307"/>
    <n v="1"/>
    <n v="1"/>
    <n v="1"/>
    <n v="2.3615384615384616"/>
    <s v="Fall Administration"/>
    <s v="Spring Administration"/>
    <s v="Fall to Spring-Full Year RI"/>
    <s v="Tier 2"/>
    <s v="Average Reading Invt. at Least 15 Minutes Long"/>
    <x v="0"/>
    <n v="1"/>
    <n v="307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1"/>
    <n v="0"/>
    <s v="Null"/>
    <s v="Null"/>
    <s v="Null"/>
    <s v="Null"/>
    <s v="Null"/>
    <n v="1"/>
    <n v="1"/>
    <n v="1"/>
    <n v="3"/>
    <n v="0.75"/>
    <s v="Used All 3"/>
    <s v="80 to 99 Sessions"/>
    <s v="9 to 12 Segments"/>
    <s v="Level Matches Lexile Score"/>
    <s v="Null"/>
  </r>
  <r>
    <s v="stv0fb81bd9hp78lsgmk1bv5_o3rbv20"/>
    <n v="1942285188"/>
    <s v="Cade"/>
    <s v="Gremaux"/>
    <n v="7"/>
    <s v="Autauga County"/>
    <s v="Prattville Junior High School"/>
    <s v="Read 180 PJHS 8th"/>
    <n v="640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PJHS 8th"/>
    <n v="3"/>
    <s v="r180ng_B"/>
    <n v="2"/>
    <n v="22"/>
    <n v="466"/>
    <n v="133"/>
    <n v="92"/>
    <n v="194"/>
    <n v="37"/>
    <n v="11"/>
    <n v="22.383399999999899"/>
    <n v="8"/>
    <n v="1.4666999999999999"/>
    <n v="180.41679999999999"/>
    <n v="9324"/>
    <n v="76"/>
    <n v="57.142857141999997"/>
    <n v="204"/>
    <n v="146"/>
    <n v="100"/>
    <n v="88"/>
    <n v="5"/>
    <n v="0"/>
    <n v="10"/>
    <n v="0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60"/>
    <n v="60"/>
    <n v="3576"/>
    <n v="0"/>
    <n v="0"/>
    <n v="0"/>
    <n v="0"/>
    <n v="57"/>
    <n v="75"/>
    <n v="0"/>
    <n v="1"/>
    <d v="2016-02-18T00:00:00"/>
    <n v="57"/>
    <n v="75"/>
    <n v="50"/>
    <n v="50"/>
    <n v="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PJHS 8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PJHS 8th"/>
    <n v="1"/>
    <n v="0"/>
    <n v="0"/>
    <n v="0"/>
    <d v="2016-05-10T00:00:00"/>
    <n v="640"/>
    <d v="2016-01-20T00:00:00"/>
    <n v="638"/>
    <n v="12"/>
    <d v="2016-05-10T00:00:00"/>
    <n v="640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15.857142857142858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640"/>
    <d v="2016-05-10T00:00:00"/>
    <n v="640"/>
    <n v="15.857142857142858"/>
    <n v="1"/>
    <n v="55"/>
    <n v="90"/>
    <n v="110"/>
    <s v="No PI Needed"/>
    <s v="No PI Needed"/>
    <s v="600L to 799L"/>
    <s v="600L to 799L"/>
    <s v="600L to 7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2"/>
    <n v="1"/>
    <n v="0"/>
    <n v="0"/>
    <n v="2.7586206896551724E-2"/>
    <s v="Winter Administration"/>
    <s v="Fall Administration"/>
    <s v="Winter to Spring RI"/>
    <s v="Tier 2"/>
    <s v="Average Reading Invt. Under 15 Minutes Long"/>
    <x v="0"/>
    <n v="0"/>
    <n v="2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1"/>
    <n v="0"/>
    <s v="Null"/>
    <s v="Null"/>
    <s v="Null"/>
    <s v="Null"/>
    <s v="Null"/>
    <n v="1"/>
    <n v="1"/>
    <n v="1"/>
    <n v="1"/>
    <n v="0.75"/>
    <s v="Used All 3"/>
    <s v="20 to 39 Sessions"/>
    <s v="Under 5 Segments"/>
    <s v="Level Matches Lexile Score"/>
    <s v="Null"/>
  </r>
  <r>
    <s v="sjgr3f5otarjqhrlavkdlobi_o3rbv20"/>
    <s v="S99357"/>
    <s v="Jeremiah"/>
    <s v="Gresham"/>
    <n v="3"/>
    <s v="Autauga County"/>
    <s v="Daniel Pratt Elementary School"/>
    <s v="System 44 DPES 3rd  Group 1"/>
    <n v="0"/>
    <d v="2016-05-05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DPES 3rd  Group 1"/>
    <d v="2015-09-22T00:00:00"/>
    <d v="2016-04-25T00:00:00"/>
    <s v="Level I"/>
    <n v="-343"/>
    <d v="2016-04-25T00:00:00"/>
    <n v="2"/>
    <n v="3"/>
    <n v="10"/>
    <n v="55"/>
    <n v="617"/>
    <n v="646"/>
    <n v="0"/>
    <n v="14"/>
    <n v="62"/>
    <n v="62"/>
    <n v="82"/>
    <n v="78"/>
    <n v="65"/>
    <n v="61"/>
    <n v="1152"/>
    <n v="2.2917000000000001"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DPES 3rd  Group 1"/>
    <d v="2015-08-28T00:00:00"/>
    <d v="2016-05-05T00:00:00"/>
    <n v="3"/>
    <d v="2015-08-28T00:00:00"/>
    <s v="Form 1"/>
    <s v="Beginning"/>
    <n v="22"/>
    <n v="6"/>
    <n v="0"/>
    <d v="2015-12-07T00:00:00"/>
    <s v="Form 2"/>
    <s v="Pre-Decoder"/>
    <n v="15"/>
    <n v="6"/>
    <n v="0"/>
    <d v="2016-05-05T00:00:00"/>
    <s v="Form 3"/>
    <s v="Pre-Decoder"/>
    <n v="18"/>
    <n v="4"/>
    <n v="0"/>
    <m/>
    <m/>
    <m/>
    <m/>
    <m/>
    <m/>
    <m/>
    <m/>
    <m/>
    <m/>
    <m/>
    <m/>
    <m/>
    <m/>
    <m/>
    <m/>
    <m/>
    <m/>
    <s v="System 44 DPES 3rd  Group 1"/>
    <n v="4"/>
    <n v="2"/>
    <n v="2"/>
    <n v="716"/>
    <d v="2016-05-05T00:00:00"/>
    <n v="0"/>
    <d v="2015-09-01T00:00:00"/>
    <n v="0"/>
    <n v="5"/>
    <d v="2015-12-01T00:00:00"/>
    <n v="0"/>
    <n v="4"/>
    <d v="2016-05-05T00:00:00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5.857142857142854"/>
    <s v="Not Used"/>
    <n v="0"/>
    <s v="Not Available"/>
    <s v="Not Available"/>
    <s v="4 Not Indicated"/>
    <s v="4 Not Indicated"/>
    <s v="4 Not Indicated"/>
    <s v="4 Not Indicated"/>
    <s v="4 Not Indicated"/>
    <d v="2016-05-05T00:00:00"/>
    <n v="0"/>
    <d v="1899-12-30T00:00:00"/>
    <n v="0"/>
    <n v="35.285714285714285"/>
    <n v="1"/>
    <n v="235"/>
    <n v="340"/>
    <n v="47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0"/>
    <n v="0"/>
    <n v="0"/>
    <n v="0"/>
    <n v="0"/>
    <s v="Fall Administration"/>
    <s v="Winter Administration"/>
    <s v="Fall to Winter RI"/>
    <s v="Tier 3"/>
    <s v="Average Reading Invt. Under 15 Minutes Long"/>
    <x v="0"/>
    <s v="Null"/>
    <n v="0"/>
    <d v="2016-05-05T00:00:00"/>
    <s v="Form 3"/>
    <s v="Pre-Decoder"/>
    <n v="18"/>
    <n v="4"/>
    <n v="0"/>
    <d v="2015-12-07T00:00:00"/>
    <s v="Form 2"/>
    <s v="Pre-Decoder"/>
    <n v="15"/>
    <n v="6"/>
    <n v="0"/>
    <n v="35.857142857142854"/>
    <n v="1"/>
    <n v="1"/>
    <n v="22"/>
    <n v="3"/>
    <n v="18"/>
    <n v="1"/>
    <n v="-4"/>
    <n v="0"/>
    <n v="6"/>
    <n v="28"/>
    <n v="4"/>
    <n v="10"/>
    <n v="-2"/>
    <n v="0"/>
    <n v="0"/>
    <s v="Fall to Spring PI Administration"/>
    <n v="0"/>
    <n v="1"/>
    <s v="40 to 59 Sessions"/>
    <s v="Series 1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t5o1e1rj6t54qq6v5js5jqgq_o3rbv20"/>
    <s v="S62746"/>
    <s v="Jashanti"/>
    <s v="Hall"/>
    <n v="7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iklql7aros4bm1o8td8ivkgq_o3rbv20"/>
    <s v="S62802"/>
    <s v="Jason"/>
    <s v="Hall"/>
    <n v="6"/>
    <s v="Autauga County"/>
    <s v="Autaugaville School"/>
    <s v="Read 180 AS 6th"/>
    <n v="414"/>
    <d v="2016-05-02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AS 6th"/>
    <n v="1"/>
    <s v="r180ng_B"/>
    <n v="6"/>
    <n v="12"/>
    <n v="359"/>
    <n v="152"/>
    <n v="34"/>
    <n v="43"/>
    <n v="28"/>
    <n v="21"/>
    <n v="28.700199999999999"/>
    <n v="2.5714000000000001"/>
    <n v="3"/>
    <n v="42.966700000000003"/>
    <n v="7204"/>
    <n v="91.228070174999999"/>
    <n v="90.909090909"/>
    <n v="199"/>
    <n v="218"/>
    <n v="71"/>
    <n v="98"/>
    <n v="6"/>
    <n v="0"/>
    <n v="102"/>
    <n v="0"/>
    <s v="1_2"/>
    <s v="Next Generation"/>
    <s v="Read 180 AS 6th"/>
    <d v="2015-09-04T00:00:00"/>
    <d v="2016-04-29T00:00:00"/>
    <s v="Level IV"/>
    <n v="414"/>
    <d v="2016-04-29T00:00:00"/>
    <n v="25"/>
    <n v="5"/>
    <n v="160"/>
    <n v="109"/>
    <n v="2187"/>
    <n v="2377"/>
    <n v="77"/>
    <n v="7"/>
    <n v="26"/>
    <n v="94"/>
    <n v="96"/>
    <n v="89"/>
    <n v="96"/>
    <n v="95"/>
    <n v="43490"/>
    <n v="3.4194"/>
    <n v="2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21"/>
    <n v="60"/>
    <n v="7258"/>
    <n v="0"/>
    <n v="0"/>
    <n v="54"/>
    <n v="73"/>
    <n v="23"/>
    <n v="48"/>
    <n v="1"/>
    <n v="1"/>
    <d v="2016-01-19T00:00:00"/>
    <n v="54"/>
    <n v="73"/>
    <n v="50"/>
    <n v="63"/>
    <n v="50"/>
    <d v="2015-11-02T00:00:00"/>
    <n v="23"/>
    <n v="48"/>
    <n v="33"/>
    <n v="0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6th"/>
    <d v="2015-08-28T00:00:00"/>
    <d v="2016-05-02T00:00:00"/>
    <n v="3"/>
    <d v="2015-08-28T00:00:00"/>
    <s v="Form 1"/>
    <s v="Developing"/>
    <n v="41"/>
    <n v="18"/>
    <n v="0"/>
    <d v="2015-12-02T00:00:00"/>
    <s v="Form 2"/>
    <s v="Developing"/>
    <n v="43"/>
    <n v="21"/>
    <n v="0"/>
    <d v="2016-05-02T00:00:00"/>
    <s v="Form 3"/>
    <s v="Developing"/>
    <n v="56"/>
    <n v="21"/>
    <n v="0"/>
    <m/>
    <m/>
    <m/>
    <m/>
    <m/>
    <m/>
    <m/>
    <m/>
    <m/>
    <m/>
    <m/>
    <m/>
    <m/>
    <m/>
    <m/>
    <m/>
    <m/>
    <m/>
    <s v="Read 180 AS 6th"/>
    <n v="45"/>
    <n v="33"/>
    <n v="46"/>
    <n v="27290"/>
    <d v="2016-05-02T00:00:00"/>
    <n v="414"/>
    <d v="2015-08-27T00:00:00"/>
    <n v="232"/>
    <n v="5"/>
    <d v="2015-12-02T00:00:00"/>
    <n v="246"/>
    <n v="13"/>
    <d v="2016-05-02T00:00:00"/>
    <n v="414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9.9173553719008267E-2"/>
    <s v="System 44 User"/>
    <s v="Usage"/>
    <x v="1"/>
    <n v="1"/>
    <n v="1"/>
    <n v="1"/>
    <x v="0"/>
    <n v="35.428571428571431"/>
    <s v="Not Used"/>
    <n v="0"/>
    <s v="Not Available"/>
    <s v="Not Available"/>
    <s v="4 Not Indicated"/>
    <s v="4 Not Indicated"/>
    <s v="4 Not Indicated"/>
    <s v="4 Not Indicated"/>
    <s v="4 Not Indicated"/>
    <d v="2016-05-02T00:00:00"/>
    <n v="414"/>
    <d v="2016-05-02T00:00:00"/>
    <n v="414"/>
    <n v="35.571428571428569"/>
    <n v="1"/>
    <n v="155"/>
    <n v="220"/>
    <n v="310"/>
    <s v="PI is Recommended"/>
    <s v="PI is Recommended"/>
    <s v="200L to 399L"/>
    <s v="400L to 599L"/>
    <s v="400L to 5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182"/>
    <n v="1"/>
    <n v="1"/>
    <n v="0"/>
    <n v="0.97066666666666668"/>
    <s v="Fall Administration"/>
    <s v="Winter Administration"/>
    <s v="Fall to Winter RI"/>
    <s v="Tier 3"/>
    <s v="Average Reading Invt. Under 15 Minutes Long"/>
    <x v="0"/>
    <s v="Null"/>
    <n v="182"/>
    <d v="2016-05-02T00:00:00"/>
    <s v="Form 3"/>
    <s v="Developing"/>
    <n v="56"/>
    <n v="21"/>
    <n v="0"/>
    <d v="2016-05-02T00:00:00"/>
    <s v="Form 3"/>
    <s v="Developing"/>
    <n v="56"/>
    <n v="21"/>
    <n v="0"/>
    <n v="35.428571428571431"/>
    <n v="1"/>
    <n v="1"/>
    <n v="41"/>
    <n v="10"/>
    <n v="56"/>
    <n v="70"/>
    <n v="15"/>
    <n v="1"/>
    <n v="18"/>
    <n v="21"/>
    <n v="21"/>
    <n v="25"/>
    <n v="3"/>
    <n v="0"/>
    <n v="0"/>
    <s v="Fall to Spring PI Administration"/>
    <n v="1"/>
    <n v="0"/>
    <s v="100 or More Sessions"/>
    <s v="Series 4"/>
    <s v="In Series 21 to 25"/>
    <s v="Full Year Participant, Started This Year"/>
    <n v="1"/>
    <n v="1"/>
    <n v="1"/>
    <n v="1"/>
    <n v="2"/>
    <n v="0.60499999999999998"/>
    <s v="Used All 3"/>
    <s v="Null"/>
    <s v="Null"/>
    <s v="Null"/>
    <s v="Null"/>
  </r>
  <r>
    <s v="rvn55oblusf5hmcaat8kc62b_o3rbv20"/>
    <s v="S101608"/>
    <s v="Taj"/>
    <s v="Hall"/>
    <n v="8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nd1i97kbjhauu8rq5ras91gn_o3rbv20"/>
    <s v="S67884"/>
    <s v="Adrian"/>
    <s v="Hardy"/>
    <n v="5"/>
    <s v="Autauga County"/>
    <s v="Daniel Pratt Elementary School"/>
    <s v="System 44 DPES 5th  6th 840 to 935"/>
    <n v="214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DPES 5th  6th 840 to 935"/>
    <d v="2015-09-21T00:00:00"/>
    <d v="2016-05-02T00:00:00"/>
    <s v="Level IV"/>
    <n v="214"/>
    <d v="2016-05-02T00:00:00"/>
    <n v="8"/>
    <n v="5"/>
    <n v="53"/>
    <n v="69"/>
    <n v="1078"/>
    <n v="1158"/>
    <n v="24"/>
    <n v="18"/>
    <n v="37"/>
    <n v="93"/>
    <n v="83"/>
    <n v="84"/>
    <n v="93"/>
    <n v="91"/>
    <n v="7638"/>
    <n v="2.6537999999999999"/>
    <n v="8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DPES 5th  6th 840 to 935"/>
    <d v="2015-09-02T00:00:00"/>
    <d v="2016-05-11T00:00:00"/>
    <n v="3"/>
    <d v="2015-09-02T00:00:00"/>
    <s v="Form 1"/>
    <s v="Developing"/>
    <n v="35"/>
    <n v="13"/>
    <n v="0"/>
    <d v="2015-12-07T00:00:00"/>
    <s v="Form 2"/>
    <s v="Developing"/>
    <n v="45"/>
    <n v="12"/>
    <n v="0"/>
    <d v="2016-05-11T00:00:00"/>
    <s v="Form 3"/>
    <s v="Beginning"/>
    <n v="44"/>
    <n v="8"/>
    <n v="0"/>
    <m/>
    <m/>
    <m/>
    <m/>
    <m/>
    <m/>
    <m/>
    <m/>
    <m/>
    <m/>
    <m/>
    <m/>
    <m/>
    <m/>
    <m/>
    <m/>
    <m/>
    <m/>
    <s v="System 44 DPES 5th  6th 840 to 935"/>
    <n v="8"/>
    <n v="7"/>
    <n v="7"/>
    <n v="3081"/>
    <d v="2016-05-10T00:00:00"/>
    <n v="214"/>
    <d v="2015-09-02T00:00:00"/>
    <n v="0"/>
    <n v="6"/>
    <d v="2015-12-08T00:00:00"/>
    <n v="190"/>
    <n v="10"/>
    <d v="2016-05-10T00:00:00"/>
    <n v="214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214"/>
    <d v="2016-05-10T00:00:00"/>
    <n v="214"/>
    <n v="35.857142857142854"/>
    <n v="1"/>
    <n v="235"/>
    <n v="335"/>
    <n v="470"/>
    <s v="PI is Recommended"/>
    <s v="PI is Recommended"/>
    <s v="BR to 199L"/>
    <s v="200L to 399L"/>
    <s v="200L to 3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214"/>
    <n v="1"/>
    <n v="0"/>
    <n v="0"/>
    <n v="0.75087719298245614"/>
    <s v="Fall Administration"/>
    <s v="Fall Administration"/>
    <s v="Fall Administration RI"/>
    <s v="Tier 3"/>
    <s v="Average Reading Invt. Under 15 Minutes Long"/>
    <x v="0"/>
    <s v="Null"/>
    <n v="214"/>
    <d v="2016-05-11T00:00:00"/>
    <s v="Form 3"/>
    <s v="Beginning"/>
    <n v="44"/>
    <n v="8"/>
    <n v="0"/>
    <d v="2015-09-02T00:00:00"/>
    <s v="Form 1"/>
    <s v="Developing"/>
    <n v="35"/>
    <n v="13"/>
    <n v="0"/>
    <n v="36"/>
    <n v="1"/>
    <n v="1"/>
    <n v="35"/>
    <n v="6"/>
    <n v="44"/>
    <n v="11"/>
    <n v="9"/>
    <n v="1"/>
    <n v="13"/>
    <n v="23"/>
    <n v="8"/>
    <n v="7"/>
    <n v="-5"/>
    <n v="0"/>
    <n v="0"/>
    <s v="Fall to Spring PI Administration"/>
    <n v="0"/>
    <n v="1"/>
    <s v="60 to 79 Sessions"/>
    <s v="Series 4"/>
    <s v="In Series 5 to 8"/>
    <s v="Full Year Participant, Started This Year"/>
    <n v="0"/>
    <n v="0"/>
    <n v="1"/>
    <n v="0"/>
    <n v="0"/>
    <n v="0"/>
    <s v="RC! Only"/>
    <s v="Null"/>
    <s v="Null"/>
    <s v="Null"/>
    <s v="Null"/>
  </r>
  <r>
    <s v="h7pdr2bce6ipsqt548fhts15_o3rbv20"/>
    <s v="S100859"/>
    <s v="Ariyana"/>
    <s v="Hardy"/>
    <n v="1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bk24ft25f1sbbe0ajilqjq8c_o3rbv20"/>
    <s v="S62916"/>
    <s v="Diamond"/>
    <s v="Hardy"/>
    <n v="8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po3s000n04rrdptpkuhp3egi_o3rbv20"/>
    <s v="S97877"/>
    <s v="Jeremy"/>
    <s v="Hardy"/>
    <n v="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0fh62f0d9hsvgos95s75rch0_o3rbv20"/>
    <s v="S62953"/>
    <s v="Kande"/>
    <s v="Hardy"/>
    <n v="11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mjk70kv5oddrtsel78nhbvts_o3rbv20"/>
    <s v="S98526"/>
    <s v="Princess"/>
    <s v="Hardy"/>
    <n v="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6jugd84dfbmosph4v2idmfv0_o3rbv20"/>
    <s v="S100842"/>
    <s v="Tshombe"/>
    <s v="Hardy"/>
    <n v="1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g4hkbrcn7gcpnjv5kjmfhg1m_o3rbv20"/>
    <s v="S62750"/>
    <s v="Antonio"/>
    <s v="Hardy Jr"/>
    <n v="6"/>
    <s v="Autauga County"/>
    <s v="Autaugaville School"/>
    <s v="Read 180 AS 6th"/>
    <n v="989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AS 6th"/>
    <n v="4"/>
    <s v="r180ng_B"/>
    <n v="31"/>
    <n v="115"/>
    <n v="2801"/>
    <n v="812"/>
    <n v="366"/>
    <n v="946"/>
    <n v="414"/>
    <n v="89"/>
    <n v="22.133299999999998"/>
    <n v="4.4375"/>
    <n v="3.4847999999999999"/>
    <n v="83.6584"/>
    <n v="97353"/>
    <n v="76.221498370999996"/>
    <n v="80.357142856999999"/>
    <n v="1896"/>
    <n v="2155"/>
    <n v="28"/>
    <n v="94"/>
    <n v="5"/>
    <n v="4"/>
    <n v="263"/>
    <n v="2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79"/>
    <n v="39"/>
    <n v="4730"/>
    <n v="0"/>
    <n v="0"/>
    <n v="56"/>
    <n v="75"/>
    <n v="0"/>
    <n v="0"/>
    <n v="2"/>
    <n v="0"/>
    <d v="2016-01-19T00:00:00"/>
    <n v="61"/>
    <n v="78"/>
    <n v="50"/>
    <n v="75"/>
    <n v="63"/>
    <d v="2015-11-02T00:00:00"/>
    <n v="52"/>
    <n v="72"/>
    <n v="33"/>
    <n v="78"/>
    <n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6th"/>
    <d v="2016-05-11T00:00:00"/>
    <d v="2016-05-11T00:00:00"/>
    <n v="1"/>
    <d v="2016-05-11T00:00:00"/>
    <s v="Form 1"/>
    <s v="Advancing"/>
    <n v="46"/>
    <n v="3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6th"/>
    <n v="46"/>
    <n v="40"/>
    <n v="156"/>
    <n v="212974"/>
    <d v="2016-05-11T00:00:00"/>
    <n v="989"/>
    <d v="2015-08-27T00:00:00"/>
    <n v="686"/>
    <n v="13"/>
    <d v="2015-12-02T00:00:00"/>
    <n v="798"/>
    <n v="13"/>
    <d v="2016-05-11T00:00:00"/>
    <n v="989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6.857142857142854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989"/>
    <d v="2016-05-11T00:00:00"/>
    <n v="989"/>
    <n v="36.857142857142854"/>
    <n v="1"/>
    <n v="55"/>
    <n v="90"/>
    <n v="110"/>
    <s v="No PI Needed"/>
    <s v="No PI Needed"/>
    <s v="600L to 799L"/>
    <s v="800L to 999L"/>
    <s v="800L to 999L"/>
    <s v="1 Below Basic"/>
    <s v="3 Proficient"/>
    <s v="3 Proficient"/>
    <n v="0"/>
    <n v="1"/>
    <s v="Improved Performance Level"/>
    <s v="1 Limited"/>
    <s v="2 Partial"/>
    <s v="2 Partial"/>
    <n v="0"/>
    <n v="1"/>
    <s v="Improved Performance Level"/>
    <n v="303"/>
    <n v="1"/>
    <n v="1"/>
    <n v="1"/>
    <n v="4.1793103448275861"/>
    <s v="Fall Administration"/>
    <s v="Fall Administration"/>
    <s v="Fall Administration RI"/>
    <s v="Tier 2"/>
    <s v="Average Reading Invt. at Least 15 Minutes Long"/>
    <x v="0"/>
    <n v="0"/>
    <n v="303"/>
    <d v="2016-05-11T00:00:00"/>
    <s v="Form 1"/>
    <s v="Advancing"/>
    <n v="46"/>
    <n v="34"/>
    <n v="0"/>
    <d v="2016-05-11T00:00:00"/>
    <s v="Form 1"/>
    <s v="Advancing"/>
    <n v="46"/>
    <n v="34"/>
    <n v="0"/>
    <s v="Lone PI Test"/>
    <n v="0"/>
    <n v="0"/>
    <n v="46"/>
    <n v="24"/>
    <s v="Null"/>
    <s v="Null"/>
    <s v="Null"/>
    <s v="Null"/>
    <n v="34"/>
    <n v="76"/>
    <s v="Null"/>
    <n v="67"/>
    <s v="Null"/>
    <s v="Null"/>
    <n v="1"/>
    <s v="Spring PI Administration"/>
    <n v="1"/>
    <n v="0"/>
    <s v="Null"/>
    <s v="Null"/>
    <s v="Null"/>
    <s v="Null"/>
    <s v="Null"/>
    <n v="1"/>
    <n v="1"/>
    <n v="1"/>
    <n v="2"/>
    <n v="0.75"/>
    <s v="Used All 3"/>
    <s v="100 or More Sessions"/>
    <s v="13 or More Segments"/>
    <s v="Level is Above Lexile Score"/>
    <s v="Null"/>
  </r>
  <r>
    <s v="so7h4iq57cj301ptqm255u13_o3rbv20"/>
    <s v="S71883"/>
    <s v="Carter"/>
    <s v="Hargroves"/>
    <n v="4"/>
    <s v="Autauga County"/>
    <s v="Prattville Elementary School"/>
    <s v="System 44 PES 4th - 8:50"/>
    <n v="391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4th - 8:50"/>
    <d v="2015-09-24T00:00:00"/>
    <d v="2016-05-11T00:00:00"/>
    <n v="2"/>
    <d v="2015-09-24T00:00:00"/>
    <s v="Form 1"/>
    <s v="Developing"/>
    <n v="37"/>
    <n v="12"/>
    <n v="0"/>
    <d v="2016-05-11T00:00:00"/>
    <s v="Form 2"/>
    <s v="Developing"/>
    <n v="48"/>
    <n v="17"/>
    <n v="0"/>
    <m/>
    <m/>
    <m/>
    <m/>
    <m/>
    <m/>
    <m/>
    <m/>
    <m/>
    <m/>
    <m/>
    <m/>
    <m/>
    <m/>
    <m/>
    <m/>
    <m/>
    <m/>
    <m/>
    <m/>
    <m/>
    <m/>
    <m/>
    <m/>
    <s v="System 44 PES 4th - 8:50"/>
    <n v="0"/>
    <n v="0"/>
    <n v="0"/>
    <n v="0"/>
    <d v="2016-05-11T00:00:00"/>
    <n v="391"/>
    <d v="2015-09-24T00:00:00"/>
    <n v="337"/>
    <n v="15"/>
    <d v="2016-05-11T00:00:00"/>
    <n v="391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RI Screening Only"/>
    <n v="0"/>
    <s v="RI User"/>
    <s v="Usage"/>
    <x v="3"/>
    <n v="1"/>
    <n v="1"/>
    <n v="1"/>
    <x v="0"/>
    <n v="32.857142857142854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391"/>
    <d v="2016-05-11T00:00:00"/>
    <n v="391"/>
    <n v="32.857142857142854"/>
    <n v="1"/>
    <n v="160"/>
    <n v="210"/>
    <n v="320"/>
    <s v="PI is Recommended"/>
    <s v="PI is Recommended"/>
    <s v="200L to 399L"/>
    <s v="200L to 399L"/>
    <s v="200L to 3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54"/>
    <n v="1"/>
    <n v="0"/>
    <n v="0"/>
    <n v="0.29189189189189191"/>
    <s v="Fall Administration"/>
    <s v="Winter Administration"/>
    <s v="Fall to Winter RI"/>
    <s v="Tier 3"/>
    <s v="Average Reading Invt. Under 15 Minutes Long"/>
    <x v="0"/>
    <s v="Null"/>
    <n v="54"/>
    <d v="2016-05-11T00:00:00"/>
    <s v="Form 2"/>
    <s v="Developing"/>
    <n v="48"/>
    <n v="17"/>
    <n v="0"/>
    <d v="2016-05-11T00:00:00"/>
    <s v="Form 2"/>
    <s v="Developing"/>
    <n v="48"/>
    <n v="17"/>
    <n v="0"/>
    <n v="32.857142857142854"/>
    <n v="1"/>
    <n v="1"/>
    <n v="37"/>
    <n v="10"/>
    <n v="48"/>
    <n v="40"/>
    <n v="11"/>
    <n v="1"/>
    <n v="12"/>
    <n v="31"/>
    <n v="17"/>
    <n v="42"/>
    <n v="5"/>
    <n v="1"/>
    <n v="0"/>
    <s v="Fall to Spring PI Administration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l9t19ua1ji3uku81u7caiil4_o3rbv20"/>
    <s v="S62832"/>
    <s v="Rodriquez"/>
    <s v="Harriel"/>
    <n v="10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epemekp377hbq9ns7hp8k3dr_o3rbv20"/>
    <s v="S101943"/>
    <s v="Devan"/>
    <s v="Harris"/>
    <n v="9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5a6726dr1og3pk19nru6ndci_o3rbv20"/>
    <s v="S62955"/>
    <s v="Lakendrick"/>
    <s v="Harris"/>
    <n v="10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n5psd8glg8fju43gbcggkpbn_o3rbv20"/>
    <s v="S69480"/>
    <s v="Myron"/>
    <s v="Harris"/>
    <n v="1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qqop2340r2kc1hersukmo6n8_o3rbv20"/>
    <s v="S101942"/>
    <s v="Jedin"/>
    <s v="Harris Averhart"/>
    <n v="11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c5aju25nft28ekatd1pgklr3_o3rbv20"/>
    <s v="S100901"/>
    <s v="Savannah"/>
    <s v="Harrison"/>
    <n v="4"/>
    <s v="Autauga County"/>
    <s v="Daniel Pratt Elementary School"/>
    <s v="System 44 DPES 4th"/>
    <n v="0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DPES 4th"/>
    <d v="2015-09-22T00:00:00"/>
    <d v="2016-04-26T00:00:00"/>
    <s v="Level I"/>
    <n v="-21"/>
    <d v="2016-04-26T00:00:00"/>
    <n v="4"/>
    <n v="1"/>
    <n v="24"/>
    <n v="55"/>
    <n v="773"/>
    <n v="805"/>
    <n v="0"/>
    <n v="17"/>
    <n v="32"/>
    <n v="86"/>
    <n v="89"/>
    <n v="93"/>
    <n v="94"/>
    <n v="91"/>
    <n v="3130"/>
    <n v="2.3913000000000002"/>
    <n v="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DPES 4th"/>
    <d v="2015-08-28T00:00:00"/>
    <d v="2016-05-10T00:00:00"/>
    <n v="3"/>
    <d v="2015-08-28T00:00:00"/>
    <s v="Form 1"/>
    <s v="Beginning"/>
    <n v="38"/>
    <n v="2"/>
    <n v="0"/>
    <d v="2015-12-02T00:00:00"/>
    <s v="Form 2"/>
    <s v="Developing"/>
    <n v="39"/>
    <n v="14"/>
    <n v="0"/>
    <d v="2016-05-10T00:00:00"/>
    <s v="Form 3"/>
    <s v="Developing"/>
    <n v="43"/>
    <n v="15"/>
    <n v="0"/>
    <m/>
    <m/>
    <m/>
    <m/>
    <m/>
    <m/>
    <m/>
    <m/>
    <m/>
    <m/>
    <m/>
    <m/>
    <m/>
    <m/>
    <m/>
    <m/>
    <m/>
    <m/>
    <s v="System 44 DPES 4th"/>
    <n v="6"/>
    <n v="3"/>
    <n v="3"/>
    <n v="1011"/>
    <d v="2016-05-10T00:00:00"/>
    <n v="0"/>
    <d v="2015-08-31T00:00:00"/>
    <n v="93"/>
    <n v="22"/>
    <d v="2015-12-02T00:00:00"/>
    <n v="0"/>
    <n v="13"/>
    <d v="2016-05-10T00:00:00"/>
    <n v="0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.571428571428569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0"/>
    <d v="2015-08-31T00:00:00"/>
    <n v="93"/>
    <n v="36.142857142857146"/>
    <n v="1"/>
    <n v="245"/>
    <n v="345"/>
    <n v="49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-93"/>
    <n v="0"/>
    <n v="0"/>
    <n v="0"/>
    <n v="-0.31525423728813562"/>
    <s v="Fall Administration"/>
    <s v="Winter Administration"/>
    <s v="Fall to Winter RI"/>
    <s v="Tier 3"/>
    <s v="Average Reading Invt. at Least 15 Minutes Long"/>
    <x v="0"/>
    <s v="Null"/>
    <n v="93"/>
    <d v="2016-05-10T00:00:00"/>
    <s v="Form 3"/>
    <s v="Developing"/>
    <n v="43"/>
    <n v="15"/>
    <n v="0"/>
    <d v="2016-05-10T00:00:00"/>
    <s v="Form 3"/>
    <s v="Developing"/>
    <n v="43"/>
    <n v="15"/>
    <n v="0"/>
    <n v="36.571428571428569"/>
    <n v="1"/>
    <n v="1"/>
    <n v="38"/>
    <n v="10"/>
    <n v="43"/>
    <n v="14"/>
    <n v="5"/>
    <n v="1"/>
    <n v="2"/>
    <n v="1"/>
    <n v="15"/>
    <n v="36"/>
    <n v="13"/>
    <n v="1"/>
    <n v="0"/>
    <s v="Fall to Spring PI Administration"/>
    <n v="0"/>
    <n v="1"/>
    <s v="40 to 59 Sessions"/>
    <s v="Series 1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26o5n0n8mpiklan4mq4u171a_o3rbv20"/>
    <s v="S65344"/>
    <s v="Kaitlin"/>
    <s v="Hawkins"/>
    <n v="8"/>
    <s v="Autauga County"/>
    <s v="Marbury Middle School"/>
    <s v="Read 180 MMS 8th"/>
    <n v="747"/>
    <d v="2016-05-09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MMS 8th"/>
    <n v="3"/>
    <s v="r180ng_B"/>
    <n v="35"/>
    <n v="96"/>
    <n v="1676"/>
    <n v="642"/>
    <n v="285"/>
    <n v="396"/>
    <n v="153"/>
    <n v="22"/>
    <n v="17.083300000000001"/>
    <n v="3.3056000000000001"/>
    <n v="2.9091"/>
    <n v="40.075049999999997"/>
    <n v="43606"/>
    <n v="77.976190475999999"/>
    <n v="81.770833332999999"/>
    <n v="1149"/>
    <n v="1656"/>
    <n v="61"/>
    <n v="96"/>
    <n v="9"/>
    <n v="0"/>
    <n v="201"/>
    <n v="3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12"/>
    <n v="56"/>
    <n v="6704"/>
    <n v="0"/>
    <n v="0"/>
    <n v="0"/>
    <n v="0"/>
    <n v="65"/>
    <n v="80"/>
    <n v="0"/>
    <n v="2"/>
    <d v="2016-02-04T00:00:00"/>
    <n v="50"/>
    <n v="71"/>
    <n v="50"/>
    <n v="25"/>
    <n v="75"/>
    <d v="2015-11-02T00:00:00"/>
    <n v="79"/>
    <n v="89"/>
    <n v="58"/>
    <n v="8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MMS 8th"/>
    <d v="2015-08-20T00:00:00"/>
    <d v="2015-08-20T00:00:00"/>
    <n v="1"/>
    <d v="2015-08-20T00:00:00"/>
    <s v="Form 1"/>
    <s v="Advancing"/>
    <n v="48"/>
    <n v="2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MMS 8th"/>
    <n v="27"/>
    <n v="19"/>
    <n v="28"/>
    <n v="17814"/>
    <d v="2016-05-09T00:00:00"/>
    <n v="747"/>
    <d v="2015-08-19T00:00:00"/>
    <n v="351"/>
    <n v="8"/>
    <d v="2015-12-08T00:00:00"/>
    <n v="407"/>
    <n v="9"/>
    <d v="2016-05-09T00:00:00"/>
    <n v="747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7.714285714285715"/>
    <s v="Not Used"/>
    <n v="0"/>
    <s v="Not Available"/>
    <s v="Not Available"/>
    <s v="4 Not Indicated"/>
    <s v="4 Not Indicated"/>
    <s v="4 Not Indicated"/>
    <s v="4 Not Indicated"/>
    <s v="4 Not Indicated"/>
    <d v="2016-05-09T00:00:00"/>
    <n v="747"/>
    <d v="2016-05-09T00:00:00"/>
    <n v="747"/>
    <n v="37.714285714285715"/>
    <n v="1"/>
    <n v="140"/>
    <n v="200"/>
    <n v="280"/>
    <s v="PI is Recommended"/>
    <s v="No PI Needed"/>
    <s v="200L to 399L"/>
    <s v="600L to 799L"/>
    <s v="600L to 7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396"/>
    <n v="1"/>
    <n v="1"/>
    <n v="1"/>
    <n v="2.3294117647058825"/>
    <s v="Fall Administration"/>
    <s v="Winter Administration"/>
    <s v="Fall to Winter RI"/>
    <s v="Tier 2"/>
    <s v="Average Reading Invt. at Least 15 Minutes Long"/>
    <x v="0"/>
    <n v="1"/>
    <n v="396"/>
    <d v="2015-08-20T00:00:00"/>
    <s v="Form 1"/>
    <s v="Advancing"/>
    <n v="48"/>
    <n v="27"/>
    <n v="0"/>
    <d v="2015-08-20T00:00:00"/>
    <s v="Form 1"/>
    <s v="Advancing"/>
    <n v="48"/>
    <n v="27"/>
    <n v="0"/>
    <s v="Lone PI Test"/>
    <n v="0"/>
    <n v="1"/>
    <n v="48"/>
    <n v="28"/>
    <s v="Null"/>
    <s v="Null"/>
    <s v="Null"/>
    <s v="Null"/>
    <n v="27"/>
    <n v="28"/>
    <s v="Null"/>
    <n v="25"/>
    <s v="Null"/>
    <s v="Null"/>
    <n v="1"/>
    <s v="Fall PI Administration"/>
    <n v="1"/>
    <n v="0"/>
    <s v="Null"/>
    <s v="Null"/>
    <s v="Null"/>
    <s v="Null"/>
    <s v="Null"/>
    <n v="1"/>
    <n v="1"/>
    <n v="1"/>
    <n v="2"/>
    <n v="0.8"/>
    <s v="Used All 3"/>
    <s v="80 to 99 Sessions"/>
    <s v="13 or More Segments"/>
    <s v="Level is Above Lexile Score"/>
    <s v="Null"/>
  </r>
  <r>
    <s v="870v4iuv0o7th3d3iec4sbqg_o3rbv20"/>
    <s v="S95839"/>
    <s v="Tyler"/>
    <s v="Headley"/>
    <n v="3"/>
    <s v="Autauga County"/>
    <s v="Daniel Pratt Elementary School"/>
    <s v="System 44 DPES 3rd  Group 1"/>
    <n v="1"/>
    <d v="2016-05-05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DPES 3rd  Group 1"/>
    <d v="2015-09-22T00:00:00"/>
    <d v="2016-04-19T00:00:00"/>
    <s v="Level I"/>
    <n v="1"/>
    <d v="2016-04-19T00:00:00"/>
    <n v="3"/>
    <n v="4"/>
    <n v="19"/>
    <n v="61"/>
    <n v="774"/>
    <n v="795"/>
    <n v="0"/>
    <n v="14"/>
    <n v="41"/>
    <n v="78"/>
    <n v="95"/>
    <n v="97"/>
    <n v="87"/>
    <n v="76"/>
    <n v="2615"/>
    <n v="2.3462000000000001"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DPES 3rd  Group 1"/>
    <d v="2015-08-28T00:00:00"/>
    <d v="2016-05-05T00:00:00"/>
    <n v="3"/>
    <d v="2015-08-28T00:00:00"/>
    <s v="Form 1"/>
    <s v="Beginning"/>
    <n v="31"/>
    <n v="5"/>
    <n v="0"/>
    <d v="2015-12-07T00:00:00"/>
    <s v="Form 2"/>
    <s v="Beginning"/>
    <n v="37"/>
    <n v="3"/>
    <n v="0"/>
    <d v="2016-05-05T00:00:00"/>
    <s v="Form 3"/>
    <s v="Developing"/>
    <n v="33"/>
    <n v="15"/>
    <n v="0"/>
    <m/>
    <m/>
    <m/>
    <m/>
    <m/>
    <m/>
    <m/>
    <m/>
    <m/>
    <m/>
    <m/>
    <m/>
    <m/>
    <m/>
    <m/>
    <m/>
    <m/>
    <m/>
    <s v="System 44 DPES 3rd  Group 1"/>
    <n v="4"/>
    <n v="3"/>
    <n v="3"/>
    <n v="1143"/>
    <d v="2016-05-05T00:00:00"/>
    <n v="1"/>
    <d v="2015-08-28T00:00:00"/>
    <n v="0"/>
    <n v="4"/>
    <d v="2015-12-07T00:00:00"/>
    <n v="67"/>
    <n v="8"/>
    <d v="2016-05-05T00:00:00"/>
    <n v="1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5.857142857142854"/>
    <s v="Not Used"/>
    <n v="0"/>
    <s v="Not Available"/>
    <s v="Not Available"/>
    <s v="4 Not Indicated"/>
    <s v="4 Not Indicated"/>
    <s v="4 Not Indicated"/>
    <s v="4 Not Indicated"/>
    <s v="4 Not Indicated"/>
    <d v="2016-05-05T00:00:00"/>
    <n v="1"/>
    <d v="2015-12-07T00:00:00"/>
    <n v="67"/>
    <n v="35.857142857142854"/>
    <n v="1"/>
    <n v="235"/>
    <n v="340"/>
    <n v="47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1"/>
    <n v="1"/>
    <n v="0"/>
    <n v="0"/>
    <n v="3.4782608695652175E-3"/>
    <s v="Fall Administration"/>
    <s v="Winter Administration"/>
    <s v="Fall to Winter RI"/>
    <s v="Tier 3"/>
    <s v="Average Reading Invt. Under 15 Minutes Long"/>
    <x v="0"/>
    <s v="Null"/>
    <n v="67"/>
    <d v="2016-05-05T00:00:00"/>
    <s v="Form 3"/>
    <s v="Developing"/>
    <n v="33"/>
    <n v="15"/>
    <n v="0"/>
    <d v="2016-05-05T00:00:00"/>
    <s v="Form 3"/>
    <s v="Developing"/>
    <n v="33"/>
    <n v="15"/>
    <n v="0"/>
    <n v="35.857142857142854"/>
    <n v="1"/>
    <n v="1"/>
    <n v="31"/>
    <n v="12"/>
    <n v="33"/>
    <n v="10"/>
    <n v="2"/>
    <n v="1"/>
    <n v="5"/>
    <n v="22"/>
    <n v="15"/>
    <n v="60"/>
    <n v="10"/>
    <n v="1"/>
    <n v="0"/>
    <s v="Fall to Spring PI Administration"/>
    <n v="0"/>
    <n v="1"/>
    <s v="60 to 79 Sessions"/>
    <s v="Series 1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th777u0d4ou2f2qi3413porh_o3rbv20"/>
    <s v="S72048"/>
    <s v="Shekiyah"/>
    <s v="Henderson"/>
    <n v="4"/>
    <s v="Autauga County"/>
    <s v="Prattville Elementary School"/>
    <s v="System 44 PES 4th - 8:50"/>
    <n v="207"/>
    <d v="2016-05-05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ES 4th - 8:50"/>
    <d v="2015-09-11T00:00:00"/>
    <d v="2016-05-12T00:00:00"/>
    <s v="Level I"/>
    <n v="207"/>
    <d v="2016-05-12T00:00:00"/>
    <n v="7"/>
    <n v="4"/>
    <n v="45"/>
    <n v="72"/>
    <n v="1457"/>
    <n v="1520"/>
    <n v="0"/>
    <n v="20"/>
    <n v="32"/>
    <n v="77"/>
    <n v="91"/>
    <n v="83"/>
    <n v="87"/>
    <n v="80"/>
    <n v="16877"/>
    <n v="2.4138000000000002"/>
    <n v="7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4th - 8:50"/>
    <d v="2015-09-01T00:00:00"/>
    <d v="2016-05-06T00:00:00"/>
    <n v="3"/>
    <d v="2015-09-01T00:00:00"/>
    <s v="Form 1"/>
    <s v="Beginning"/>
    <n v="31"/>
    <n v="7"/>
    <n v="0"/>
    <d v="2015-12-08T00:00:00"/>
    <s v="Form 2"/>
    <s v="Developing"/>
    <n v="41"/>
    <n v="14"/>
    <n v="0"/>
    <d v="2016-05-06T00:00:00"/>
    <s v="Form 3"/>
    <s v="Developing"/>
    <n v="48"/>
    <n v="13"/>
    <n v="0"/>
    <m/>
    <m/>
    <m/>
    <m/>
    <m/>
    <m/>
    <m/>
    <m/>
    <m/>
    <m/>
    <m/>
    <m/>
    <m/>
    <m/>
    <m/>
    <m/>
    <m/>
    <m/>
    <s v="System 44 PES 4th - 8:50"/>
    <n v="33"/>
    <n v="30"/>
    <n v="35"/>
    <n v="11840"/>
    <d v="2016-05-05T00:00:00"/>
    <n v="207"/>
    <d v="2015-09-01T00:00:00"/>
    <n v="0"/>
    <n v="6"/>
    <d v="2015-12-09T00:00:00"/>
    <n v="141"/>
    <n v="7"/>
    <d v="2016-05-05T00:00:00"/>
    <n v="207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5.428571428571431"/>
    <s v="Not Used"/>
    <n v="0"/>
    <s v="Not Available"/>
    <s v="Not Available"/>
    <s v="4 Not Indicated"/>
    <s v="4 Not Indicated"/>
    <s v="4 Not Indicated"/>
    <s v="4 Not Indicated"/>
    <s v="4 Not Indicated"/>
    <d v="2016-05-05T00:00:00"/>
    <n v="207"/>
    <d v="2016-05-05T00:00:00"/>
    <n v="207"/>
    <n v="35.285714285714285"/>
    <n v="1"/>
    <n v="245"/>
    <n v="345"/>
    <n v="490"/>
    <s v="PI is Recommended"/>
    <s v="PI is Recommended"/>
    <s v="BR to 199L"/>
    <s v="200L to 399L"/>
    <s v="200L to 3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207"/>
    <n v="1"/>
    <n v="0"/>
    <n v="0"/>
    <n v="0.70169491525423733"/>
    <s v="Fall Administration"/>
    <s v="Spring Administration"/>
    <s v="Fall to Spring-Full Year RI"/>
    <s v="Tier 3"/>
    <s v="Average Reading Invt. Under 15 Minutes Long"/>
    <x v="0"/>
    <s v="Null"/>
    <n v="207"/>
    <d v="2016-05-06T00:00:00"/>
    <s v="Form 3"/>
    <s v="Developing"/>
    <n v="48"/>
    <n v="13"/>
    <n v="0"/>
    <d v="2015-12-08T00:00:00"/>
    <s v="Form 2"/>
    <s v="Developing"/>
    <n v="41"/>
    <n v="14"/>
    <n v="0"/>
    <n v="35.428571428571431"/>
    <n v="1"/>
    <n v="1"/>
    <n v="31"/>
    <n v="4"/>
    <n v="48"/>
    <n v="34"/>
    <n v="17"/>
    <n v="1"/>
    <n v="7"/>
    <n v="11"/>
    <n v="13"/>
    <n v="29"/>
    <n v="6"/>
    <n v="1"/>
    <n v="0"/>
    <s v="Fall to Spring PI Administration"/>
    <n v="0"/>
    <n v="1"/>
    <s v="60 to 79 Sessions"/>
    <s v="Series 1"/>
    <s v="In Series 5 to 8"/>
    <s v="Full Year Participant, Started This Year"/>
    <n v="0"/>
    <n v="0"/>
    <n v="1"/>
    <n v="0"/>
    <n v="0"/>
    <n v="0"/>
    <s v="RC! Only"/>
    <s v="Null"/>
    <s v="Null"/>
    <s v="Null"/>
    <s v="Null"/>
  </r>
  <r>
    <s v="qfni3mljee5sp1tm854uo0cn_o3rbv20"/>
    <s v="S100671"/>
    <s v="Evan"/>
    <s v="Hernandez"/>
    <n v="1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e7ugvnvdtf2vjrfl85h6agq7_o3rbv20"/>
    <s v="S98868"/>
    <s v="Juan"/>
    <s v="Hernandez"/>
    <n v="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7oi1dbfpus7lc54gid91qneg_o3rbv20"/>
    <s v="S98564"/>
    <s v="Aniya"/>
    <s v="Hester"/>
    <n v="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i9hkeeihkb08jemptnl5o2v6_o3rbv20"/>
    <s v="S93897"/>
    <s v="Deontae"/>
    <s v="Hester"/>
    <n v="4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vvbmfp5sk5lkk00nhma9sbo6_o3rbv20"/>
    <s v="S97642"/>
    <s v="Thomas"/>
    <s v="Hill"/>
    <n v="3"/>
    <s v="Autauga County"/>
    <s v="Daniel Pratt Elementary School"/>
    <s v="System 44 DPES 3rd  Group 1"/>
    <n v="0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DPES 3rd  Group 1"/>
    <d v="2015-09-22T00:00:00"/>
    <d v="2016-04-25T00:00:00"/>
    <s v="Level I"/>
    <n v="-341"/>
    <d v="2016-04-25T00:00:00"/>
    <n v="2"/>
    <n v="7"/>
    <n v="14"/>
    <n v="62"/>
    <n v="762"/>
    <n v="810"/>
    <n v="0"/>
    <n v="15"/>
    <n v="54"/>
    <n v="72"/>
    <n v="81"/>
    <n v="92"/>
    <n v="78"/>
    <n v="72"/>
    <n v="987"/>
    <n v="2.48"/>
    <n v="2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DPES 3rd  Group 1"/>
    <d v="2015-08-28T00:00:00"/>
    <d v="2016-05-10T00:00:00"/>
    <n v="3"/>
    <d v="2015-08-28T00:00:00"/>
    <s v="Form 1"/>
    <s v="Beginning"/>
    <n v="18"/>
    <n v="0"/>
    <n v="0"/>
    <d v="2015-09-01T00:00:00"/>
    <s v="Form 2"/>
    <s v="Pre-Decoder"/>
    <n v="18"/>
    <n v="0"/>
    <n v="0"/>
    <d v="2016-05-10T00:00:00"/>
    <s v="Form 3"/>
    <s v="Beginning"/>
    <n v="26"/>
    <n v="8"/>
    <n v="0"/>
    <m/>
    <m/>
    <m/>
    <m/>
    <m/>
    <m/>
    <m/>
    <m/>
    <m/>
    <m/>
    <m/>
    <m/>
    <m/>
    <m/>
    <m/>
    <m/>
    <m/>
    <m/>
    <s v="System 44 DPES 3rd  Group 1"/>
    <n v="3"/>
    <n v="0"/>
    <n v="0"/>
    <n v="0"/>
    <d v="2016-05-10T00:00:00"/>
    <n v="0"/>
    <d v="2015-08-31T00:00:00"/>
    <n v="0"/>
    <n v="5"/>
    <d v="2015-12-01T00:00:00"/>
    <n v="0"/>
    <n v="4"/>
    <d v="2016-05-10T00:00:00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.571428571428569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0"/>
    <d v="1899-12-30T00:00:00"/>
    <n v="0"/>
    <n v="36.142857142857146"/>
    <n v="1"/>
    <n v="235"/>
    <n v="340"/>
    <n v="47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0"/>
    <n v="0"/>
    <n v="0"/>
    <n v="0"/>
    <n v="0"/>
    <s v="Fall Administration"/>
    <s v="Winter Administration"/>
    <s v="Fall to Winter RI"/>
    <s v="Tier 3"/>
    <s v="Average Reading Invt. Under 15 Minutes Long"/>
    <x v="0"/>
    <s v="Null"/>
    <n v="0"/>
    <d v="2016-05-10T00:00:00"/>
    <s v="Form 3"/>
    <s v="Beginning"/>
    <n v="26"/>
    <n v="8"/>
    <n v="0"/>
    <d v="2016-05-10T00:00:00"/>
    <s v="Form 3"/>
    <s v="Beginning"/>
    <n v="26"/>
    <n v="8"/>
    <n v="0"/>
    <n v="36.571428571428569"/>
    <n v="1"/>
    <n v="1"/>
    <n v="18"/>
    <n v="1"/>
    <n v="26"/>
    <n v="5"/>
    <n v="8"/>
    <n v="1"/>
    <n v="0"/>
    <n v="0"/>
    <n v="8"/>
    <n v="29"/>
    <n v="8"/>
    <n v="1"/>
    <n v="0"/>
    <s v="Fall to Spring PI Administration"/>
    <n v="0"/>
    <n v="1"/>
    <s v="60 to 79 Sessions"/>
    <s v="Series 1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sjb1of37jpecft6a9f1kuaj7_o3rbv20"/>
    <s v="S68523"/>
    <s v="Justin"/>
    <s v="Hines"/>
    <n v="8"/>
    <s v="Autauga County"/>
    <s v="Prattville Junior High School"/>
    <s v="Read 180 PJHS 8th"/>
    <n v="285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Read 180 PJHS 8th"/>
    <d v="2015-10-12T00:00:00"/>
    <d v="2016-05-06T00:00:00"/>
    <s v="Level I"/>
    <n v="285"/>
    <d v="2016-05-06T00:00:00"/>
    <n v="4"/>
    <n v="1"/>
    <n v="24"/>
    <n v="44"/>
    <n v="682"/>
    <n v="752"/>
    <n v="0"/>
    <n v="13"/>
    <n v="28"/>
    <n v="92"/>
    <n v="95"/>
    <n v="97"/>
    <n v="97"/>
    <n v="88"/>
    <n v="12117"/>
    <n v="1.7726999999999999"/>
    <n v="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PJHS 8th"/>
    <d v="2015-09-10T00:00:00"/>
    <d v="2016-05-10T00:00:00"/>
    <n v="3"/>
    <d v="2015-09-10T00:00:00"/>
    <s v="Form 1"/>
    <s v="Beginning"/>
    <n v="33"/>
    <n v="5"/>
    <n v="0"/>
    <d v="2015-12-11T00:00:00"/>
    <s v="Form 2"/>
    <s v="Beginning"/>
    <n v="44"/>
    <n v="7"/>
    <n v="0"/>
    <d v="2016-05-10T00:00:00"/>
    <s v="Form 3"/>
    <s v="Beginning"/>
    <n v="49"/>
    <n v="8"/>
    <n v="0"/>
    <m/>
    <m/>
    <m/>
    <m/>
    <m/>
    <m/>
    <m/>
    <m/>
    <m/>
    <m/>
    <m/>
    <m/>
    <m/>
    <m/>
    <m/>
    <m/>
    <m/>
    <m/>
    <s v="Read 180 PJHS 8th"/>
    <n v="11"/>
    <n v="9"/>
    <n v="16"/>
    <n v="10280"/>
    <d v="2016-05-10T00:00:00"/>
    <n v="285"/>
    <d v="2015-09-03T00:00:00"/>
    <n v="156"/>
    <n v="27"/>
    <d v="2015-12-10T00:00:00"/>
    <n v="131"/>
    <n v="17"/>
    <d v="2016-05-10T00:00:00"/>
    <n v="285"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4.714285714285715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285"/>
    <d v="2016-05-10T00:00:00"/>
    <n v="285"/>
    <n v="35.714285714285715"/>
    <n v="1"/>
    <n v="240"/>
    <n v="360"/>
    <n v="480"/>
    <s v="PI is Recommended"/>
    <s v="PI is Recommended"/>
    <s v="BR to 199L"/>
    <s v="200L to 399L"/>
    <s v="200L to 3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129"/>
    <n v="1"/>
    <n v="0"/>
    <n v="0"/>
    <n v="0.43"/>
    <s v="Fall Administration"/>
    <s v="Fall Administration"/>
    <s v="Fall Administration RI"/>
    <s v="Tier 3"/>
    <s v="Average Reading Invt. at Least 15 Minutes Long"/>
    <x v="0"/>
    <s v="Null"/>
    <n v="154"/>
    <d v="2016-05-10T00:00:00"/>
    <s v="Form 3"/>
    <s v="Beginning"/>
    <n v="49"/>
    <n v="8"/>
    <n v="0"/>
    <d v="2016-05-10T00:00:00"/>
    <s v="Form 3"/>
    <s v="Beginning"/>
    <n v="49"/>
    <n v="8"/>
    <n v="0"/>
    <n v="34.714285714285715"/>
    <n v="1"/>
    <n v="1"/>
    <n v="33"/>
    <n v="1"/>
    <n v="49"/>
    <n v="18"/>
    <n v="16"/>
    <n v="1"/>
    <n v="5"/>
    <n v="1"/>
    <n v="8"/>
    <n v="1"/>
    <n v="3"/>
    <n v="0"/>
    <n v="0"/>
    <s v="Fall to Spring PI Administration"/>
    <n v="0"/>
    <n v="1"/>
    <s v="40 to 59 Sessions"/>
    <s v="Series 1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juhiuqh9jq44i89o4s50ohsn_o3rbv20"/>
    <s v="S66748"/>
    <s v="Jonathan"/>
    <s v="Hollon"/>
    <n v="8"/>
    <s v="Autauga County"/>
    <s v="Prattville Junior High School"/>
    <s v="Read 180 PJHS 8th"/>
    <n v="993"/>
    <d v="2015-12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ext Generation"/>
    <s v="Read 180 PJHS 8th"/>
    <n v="4"/>
    <s v="r180ng_B"/>
    <n v="4"/>
    <n v="15"/>
    <n v="396"/>
    <n v="179"/>
    <n v="64"/>
    <n v="71"/>
    <n v="53"/>
    <n v="7"/>
    <n v="25.066700000000001"/>
    <n v="3.4"/>
    <n v="1.6667000000000001"/>
    <n v="70.5"/>
    <n v="18988"/>
    <n v="90.476190475999999"/>
    <n v="90.476190475999999"/>
    <n v="329"/>
    <n v="371"/>
    <n v="75"/>
    <n v="100"/>
    <n v="6"/>
    <n v="0"/>
    <n v="28"/>
    <n v="0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PJHS 8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PJHS 8th"/>
    <n v="2"/>
    <n v="1"/>
    <n v="3"/>
    <n v="5024"/>
    <d v="2015-12-10T00:00:00"/>
    <n v="993"/>
    <d v="2015-08-28T00:00:00"/>
    <n v="892"/>
    <n v="12"/>
    <d v="2015-12-10T00:00:00"/>
    <n v="993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RI Screening Only"/>
    <n v="1"/>
    <s v="READ 180 User"/>
    <s v="Usage"/>
    <x v="0"/>
    <n v="1"/>
    <n v="0"/>
    <n v="0"/>
    <x v="1"/>
    <n v="14.857142857142858"/>
    <s v="Not Used"/>
    <n v="0"/>
    <s v="Not Available"/>
    <s v="Not Available"/>
    <s v="4 Not Indicated"/>
    <s v="4 Not Indicated"/>
    <s v="4 Not Indicated"/>
    <s v="4 Not Indicated"/>
    <s v="4 Not Indicated"/>
    <d v="2015-12-10T00:00:00"/>
    <n v="993"/>
    <d v="2015-12-10T00:00:00"/>
    <n v="993"/>
    <n v="14.857142857142858"/>
    <n v="1"/>
    <n v="45"/>
    <n v="70"/>
    <n v="90"/>
    <s v="No PI Needed"/>
    <s v="No PI Needed"/>
    <s v="800L to 999L"/>
    <s v="800L to 999L"/>
    <s v="800L to 999L"/>
    <s v="2 Basic"/>
    <s v="2 Basic"/>
    <s v="2 Basic"/>
    <n v="1"/>
    <n v="0"/>
    <s v="Maintained Performance Level"/>
    <s v="1 Limited"/>
    <s v="2 Partial"/>
    <s v="2 Partial"/>
    <n v="0"/>
    <n v="1"/>
    <s v="Improved Performance Level"/>
    <n v="101"/>
    <n v="1"/>
    <n v="1"/>
    <n v="1"/>
    <n v="1.7565217391304349"/>
    <s v="Fall Administration"/>
    <s v="Fall Administration"/>
    <s v="Fall Administration RI"/>
    <s v="Tier 2"/>
    <s v="Average Reading Invt. Under 15 Minutes Long"/>
    <x v="0"/>
    <n v="0"/>
    <n v="101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1"/>
    <n v="1"/>
    <n v="0"/>
    <n v="0"/>
    <n v="0"/>
    <s v="Used READ 180 and RC!"/>
    <s v="Under 20 Sessions"/>
    <s v="Under 5 Segments"/>
    <s v="Level Matches Lexile Score"/>
    <s v="Null"/>
  </r>
  <r>
    <s v="vu3bi3kj2iuj7r1m120ronrk_o3rbv20"/>
    <s v="S99622"/>
    <s v="Kristian"/>
    <s v="Holloway"/>
    <n v="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0r66ns2ptutvm98hte60cfn3_o3rbv20"/>
    <s v="S101830"/>
    <s v="John"/>
    <s v="Holman"/>
    <n v="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7ms63saunbg5dun46l88ra3q_o3rbv20"/>
    <s v="S62611"/>
    <s v="Xavier"/>
    <s v="Hopson"/>
    <n v="8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2t28clq19gtu1p4tjnq2q1al_o3rbv20"/>
    <s v="S62688"/>
    <s v="Aaliyah"/>
    <s v="Houser"/>
    <n v="10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f5k2n3eg72dskl283pgt35kf_o3rbv20"/>
    <s v="S98567"/>
    <s v="Akeelah"/>
    <s v="Houser"/>
    <n v="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gpqhkqi56pkeaosum4e3sq9l_o3rbv20"/>
    <s v="S62959"/>
    <s v="Jamarcus"/>
    <s v="Houser"/>
    <n v="7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mc9ev7uua9su9b7iqsckpr2f_o3rbv20"/>
    <s v="S62620"/>
    <s v="Xavier"/>
    <s v="Houser"/>
    <n v="5"/>
    <s v="Autauga County"/>
    <s v="Autaugaville School"/>
    <s v="Read 180 AS 5th"/>
    <n v="318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ext Generation"/>
    <s v="Read 180 AS 5th"/>
    <n v="1"/>
    <s v="r180ng_B"/>
    <n v="0"/>
    <n v="1"/>
    <n v="8"/>
    <n v="6"/>
    <n v="2"/>
    <n v="0"/>
    <n v="0"/>
    <n v="1"/>
    <n v="3.9333"/>
    <n v="1"/>
    <n v="1"/>
    <n v="7.8666"/>
    <n v="167"/>
    <n v="0"/>
    <n v="100"/>
    <n v="9"/>
    <n v="0"/>
    <n v="0"/>
    <n v="0"/>
    <n v="0"/>
    <n v="0"/>
    <n v="0"/>
    <n v="0"/>
    <s v="1_2"/>
    <s v="Next Generation"/>
    <s v="Read 180 AS 5th"/>
    <d v="2015-09-04T00:00:00"/>
    <d v="2016-05-23T00:00:00"/>
    <s v="Level IV"/>
    <n v="318"/>
    <d v="2016-05-23T00:00:00"/>
    <n v="14"/>
    <n v="3"/>
    <n v="92"/>
    <n v="100"/>
    <n v="2005"/>
    <n v="2106"/>
    <n v="29"/>
    <n v="11"/>
    <n v="32"/>
    <n v="88"/>
    <n v="87"/>
    <n v="79"/>
    <n v="95"/>
    <n v="91"/>
    <n v="26597"/>
    <n v="2.875"/>
    <n v="1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39"/>
    <n v="39"/>
    <n v="2357"/>
    <n v="0"/>
    <n v="0"/>
    <n v="0"/>
    <n v="0"/>
    <n v="30"/>
    <n v="55"/>
    <n v="0"/>
    <n v="1"/>
    <d v="2015-11-05T00:00:00"/>
    <n v="30"/>
    <n v="55"/>
    <n v="8"/>
    <n v="40"/>
    <n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d v="2015-08-28T00:00:00"/>
    <d v="2016-05-11T00:00:00"/>
    <n v="3"/>
    <d v="2015-08-28T00:00:00"/>
    <s v="Form 1"/>
    <s v="Developing"/>
    <n v="38"/>
    <n v="16"/>
    <n v="0"/>
    <d v="2015-12-14T00:00:00"/>
    <s v="Form 2"/>
    <s v="Developing"/>
    <n v="46"/>
    <n v="13"/>
    <n v="0"/>
    <d v="2016-05-11T00:00:00"/>
    <s v="Form 3"/>
    <s v="Developing"/>
    <n v="39"/>
    <n v="22"/>
    <n v="0"/>
    <m/>
    <m/>
    <m/>
    <m/>
    <m/>
    <m/>
    <m/>
    <m/>
    <m/>
    <m/>
    <m/>
    <m/>
    <m/>
    <m/>
    <m/>
    <m/>
    <m/>
    <m/>
    <s v="Read 180 AS 5th"/>
    <n v="33"/>
    <n v="13"/>
    <n v="25"/>
    <n v="16369"/>
    <d v="2016-05-11T00:00:00"/>
    <n v="318"/>
    <d v="2015-08-27T00:00:00"/>
    <n v="341"/>
    <n v="11"/>
    <d v="2015-12-14T00:00:00"/>
    <n v="392"/>
    <n v="15"/>
    <d v="2016-05-11T00:00:00"/>
    <n v="318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9.9009900990099011E-3"/>
    <s v="System 44 User"/>
    <s v="Usage"/>
    <x v="1"/>
    <n v="1"/>
    <n v="1"/>
    <n v="1"/>
    <x v="0"/>
    <n v="36.714285714285715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318"/>
    <d v="2015-12-14T00:00:00"/>
    <n v="392"/>
    <n v="36.857142857142854"/>
    <n v="1"/>
    <n v="155"/>
    <n v="215"/>
    <n v="310"/>
    <s v="PI is Recommended"/>
    <s v="PI is Recommended"/>
    <s v="200L to 399L"/>
    <s v="200L to 399L"/>
    <s v="200L to 3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-23"/>
    <n v="0"/>
    <n v="0"/>
    <n v="0"/>
    <n v="-0.12432432432432433"/>
    <s v="Fall Administration"/>
    <s v="Winter Administration"/>
    <s v="Fall to Winter RI"/>
    <s v="Tier 3"/>
    <s v="Average Reading Invt. Under 15 Minutes Long"/>
    <x v="0"/>
    <s v="Null"/>
    <n v="74"/>
    <d v="2016-05-11T00:00:00"/>
    <s v="Form 3"/>
    <s v="Developing"/>
    <n v="39"/>
    <n v="22"/>
    <n v="0"/>
    <d v="2016-05-11T00:00:00"/>
    <s v="Form 3"/>
    <s v="Developing"/>
    <n v="39"/>
    <n v="22"/>
    <n v="0"/>
    <n v="36.714285714285715"/>
    <n v="1"/>
    <n v="1"/>
    <n v="38"/>
    <n v="9"/>
    <n v="39"/>
    <n v="6"/>
    <n v="1"/>
    <n v="1"/>
    <n v="16"/>
    <n v="29"/>
    <n v="22"/>
    <n v="43"/>
    <n v="6"/>
    <n v="1"/>
    <n v="0"/>
    <s v="Fall to Spring PI Administration"/>
    <n v="0"/>
    <n v="1"/>
    <s v="100 or More Sessions"/>
    <s v="Series 4"/>
    <s v="In Series 13 to 16"/>
    <s v="Full Year Participant, Started This Year"/>
    <n v="0"/>
    <n v="1"/>
    <n v="1"/>
    <n v="1"/>
    <n v="1"/>
    <n v="0.55000000000000004"/>
    <s v="Used All 3"/>
    <s v="Null"/>
    <s v="Null"/>
    <s v="Null"/>
    <s v="Null"/>
  </r>
  <r>
    <s v="sm7al6553i0s9kpgriqgn0r6_o3rbv20"/>
    <s v="S62739"/>
    <s v="Alexionna"/>
    <s v="Howard"/>
    <n v="10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gtb21r9iuvvk3l5m67fkk6vj_o3rbv20"/>
    <s v="S71105"/>
    <s v="Alexis"/>
    <s v="Howard"/>
    <n v="1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efa0e2ovgga3bnt5p3ra2eg8_o3rbv20"/>
    <s v="S68477"/>
    <s v="Amber"/>
    <s v="Howard"/>
    <n v="11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3vja0n01jh44gr08e0l1ap9m_o3rbv20"/>
    <s v="S62697"/>
    <s v="De Ambria"/>
    <s v="Howard"/>
    <n v="10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bksbkvuodt3hqb4j039af9rk_o3rbv20"/>
    <s v="S62957"/>
    <s v="Devonte"/>
    <s v="Howard"/>
    <n v="9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f0e8iga8sdjsmvbtg58gkl2f_o3rbv20"/>
    <s v="S95885"/>
    <s v="Jadin"/>
    <s v="Howard"/>
    <n v="4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gbqam027ng5rnbkgjq5g3gc3_o3rbv20"/>
    <s v="S1651"/>
    <s v="Jamarion"/>
    <s v="Howard"/>
    <n v="5"/>
    <s v="Autauga County"/>
    <s v="Autaugaville School"/>
    <s v="Read 180 AS 5th"/>
    <n v="913"/>
    <d v="2016-05-18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AS 5th"/>
    <n v="3"/>
    <s v="r180ng_B"/>
    <n v="14"/>
    <n v="98"/>
    <n v="1948"/>
    <n v="450"/>
    <n v="215"/>
    <n v="791"/>
    <n v="242"/>
    <n v="85"/>
    <n v="21.574950000000001"/>
    <n v="6.8666999999999998"/>
    <n v="3.0625"/>
    <n v="140.2833"/>
    <n v="40464"/>
    <n v="73.571428570999998"/>
    <n v="74.390243901999995"/>
    <n v="851"/>
    <n v="960"/>
    <n v="21"/>
    <n v="90"/>
    <n v="3"/>
    <n v="3"/>
    <n v="250"/>
    <n v="0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155"/>
    <n v="52"/>
    <n v="9302"/>
    <n v="0"/>
    <n v="0"/>
    <n v="55"/>
    <n v="74"/>
    <n v="73"/>
    <n v="85"/>
    <n v="2"/>
    <n v="1"/>
    <d v="2016-01-21T00:00:00"/>
    <n v="73"/>
    <n v="85"/>
    <n v="80"/>
    <n v="63"/>
    <n v="75"/>
    <d v="2016-01-19T00:00:00"/>
    <n v="50"/>
    <n v="71"/>
    <n v="42"/>
    <n v="75"/>
    <n v="38"/>
    <d v="2015-11-04T00:00:00"/>
    <n v="59"/>
    <n v="77"/>
    <n v="33"/>
    <n v="89"/>
    <n v="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d v="2016-05-18T00:00:00"/>
    <d v="2016-05-18T00:00:00"/>
    <n v="1"/>
    <d v="2016-05-18T00:00:00"/>
    <s v="Form 1"/>
    <s v="Advancing"/>
    <n v="49"/>
    <n v="3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24"/>
    <n v="19"/>
    <n v="56"/>
    <n v="48948"/>
    <d v="2016-05-18T00:00:00"/>
    <n v="913"/>
    <d v="2015-08-27T00:00:00"/>
    <n v="667"/>
    <n v="7"/>
    <d v="2015-12-14T00:00:00"/>
    <n v="625"/>
    <n v="9"/>
    <d v="2016-05-18T00:00:00"/>
    <n v="913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7.857142857142854"/>
    <s v="Not Used"/>
    <n v="0"/>
    <s v="Not Available"/>
    <s v="Not Available"/>
    <s v="4 Not Indicated"/>
    <s v="4 Not Indicated"/>
    <s v="4 Not Indicated"/>
    <s v="4 Not Indicated"/>
    <s v="4 Not Indicated"/>
    <d v="2016-05-18T00:00:00"/>
    <n v="913"/>
    <d v="2016-05-18T00:00:00"/>
    <n v="913"/>
    <n v="37.857142857142854"/>
    <n v="1"/>
    <n v="85"/>
    <n v="130"/>
    <n v="170"/>
    <s v="No PI Needed"/>
    <s v="No PI Needed"/>
    <s v="600L to 799L"/>
    <s v="800L to 999L"/>
    <s v="800L to 999L"/>
    <s v="2 Basic"/>
    <s v="3 Proficient"/>
    <s v="3 Proficient"/>
    <n v="0"/>
    <n v="1"/>
    <s v="Improved Performance Level"/>
    <s v="1 Limited"/>
    <s v="2 Partial"/>
    <s v="2 Partial"/>
    <n v="0"/>
    <n v="1"/>
    <s v="Improved Performance Level"/>
    <n v="246"/>
    <n v="1"/>
    <n v="1"/>
    <n v="1"/>
    <n v="2.2883720930232556"/>
    <s v="Fall Administration"/>
    <s v="Spring Administration"/>
    <s v="Fall to Spring-Full Year RI"/>
    <s v="Tier 2"/>
    <s v="Average Reading Invt. Under 15 Minutes Long"/>
    <x v="0"/>
    <n v="1"/>
    <n v="288"/>
    <d v="2016-05-18T00:00:00"/>
    <s v="Form 1"/>
    <s v="Advancing"/>
    <n v="49"/>
    <n v="30"/>
    <n v="0"/>
    <d v="2016-05-18T00:00:00"/>
    <s v="Form 1"/>
    <s v="Advancing"/>
    <n v="49"/>
    <n v="30"/>
    <n v="0"/>
    <s v="Lone PI Test"/>
    <n v="0"/>
    <n v="0"/>
    <n v="49"/>
    <n v="54"/>
    <s v="Null"/>
    <s v="Null"/>
    <s v="Null"/>
    <s v="Null"/>
    <n v="30"/>
    <n v="81"/>
    <s v="Null"/>
    <n v="72"/>
    <s v="Null"/>
    <s v="Null"/>
    <n v="1"/>
    <s v="Spring PI Administration"/>
    <n v="1"/>
    <n v="0"/>
    <s v="Null"/>
    <s v="Null"/>
    <s v="Null"/>
    <s v="Null"/>
    <s v="Null"/>
    <n v="1"/>
    <n v="1"/>
    <n v="1"/>
    <n v="3"/>
    <n v="0.77666666666666662"/>
    <s v="Used All 3"/>
    <s v="80 to 99 Sessions"/>
    <s v="13 or More Segments"/>
    <s v="Level Matches Lexile Score"/>
    <s v="Null"/>
  </r>
  <r>
    <s v="a8lm9nrqjdjqktn7ngv4uf73_o3rbv20"/>
    <s v="S97819"/>
    <s v="Jordan"/>
    <s v="Howard"/>
    <n v="3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iblf8i6lo5hdd4crsh1gm56v_o3rbv20"/>
    <s v="S62661"/>
    <s v="Joseph"/>
    <s v="Howard"/>
    <n v="10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chetcu87tcimhhnt96phpnc2_o3rbv20"/>
    <s v="S62950"/>
    <s v="Juwan"/>
    <s v="Howard"/>
    <n v="1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5mjvp38e7fmtu7kqqi2fhsgd_o3rbv20"/>
    <s v="S95842"/>
    <s v="Keyala"/>
    <s v="Howard"/>
    <n v="4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6uh9s2m5nomh5ciid16lbgcg_o3rbv20"/>
    <s v="S62598"/>
    <s v="Latavia"/>
    <s v="Howard"/>
    <n v="10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67br0djaemd1oq2gtnvj291d_o3rbv20"/>
    <s v="S101589"/>
    <s v="Martez"/>
    <s v="Howard"/>
    <n v="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e2t659mub7klqukk4eietkco_o3rbv20"/>
    <s v="S62876"/>
    <s v="Monicica"/>
    <s v="Howard"/>
    <n v="11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i6sqf0j5efqorb6k5j292am3_o3rbv20"/>
    <s v="S1648"/>
    <s v="Shamada"/>
    <s v="Howard"/>
    <n v="5"/>
    <s v="Autauga County"/>
    <s v="Autaugaville School"/>
    <s v="Read 180 AS 5th"/>
    <n v="481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AS 5th"/>
    <n v="2"/>
    <s v="r180ng_B"/>
    <n v="15"/>
    <n v="93"/>
    <n v="1219"/>
    <n v="339"/>
    <n v="281"/>
    <n v="332"/>
    <n v="117"/>
    <n v="57"/>
    <n v="14.46665"/>
    <n v="6.375"/>
    <n v="2.8182"/>
    <n v="68.408450000000002"/>
    <n v="19493"/>
    <n v="76.712328767000002"/>
    <n v="91.954022988000006"/>
    <n v="594"/>
    <n v="714"/>
    <n v="60"/>
    <n v="95"/>
    <n v="3"/>
    <n v="3"/>
    <n v="151"/>
    <n v="3"/>
    <s v="1_2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52"/>
    <n v="26"/>
    <n v="3112"/>
    <n v="0"/>
    <n v="0"/>
    <n v="39"/>
    <n v="63"/>
    <n v="23"/>
    <n v="48"/>
    <n v="1"/>
    <n v="1"/>
    <d v="2016-01-19T00:00:00"/>
    <n v="39"/>
    <n v="63"/>
    <n v="25"/>
    <n v="63"/>
    <n v="38"/>
    <d v="2015-11-04T00:00:00"/>
    <n v="23"/>
    <n v="48"/>
    <n v="17"/>
    <n v="40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d v="2015-08-28T00:00:00"/>
    <d v="2016-05-11T00:00:00"/>
    <n v="2"/>
    <d v="2015-08-28T00:00:00"/>
    <s v="Form 1"/>
    <s v="Advancing"/>
    <n v="45"/>
    <n v="27"/>
    <n v="0"/>
    <d v="2016-05-11T00:00:00"/>
    <s v="Form 2"/>
    <s v="Advancing"/>
    <n v="54"/>
    <n v="34"/>
    <n v="0"/>
    <m/>
    <m/>
    <m/>
    <m/>
    <m/>
    <m/>
    <m/>
    <m/>
    <m/>
    <m/>
    <m/>
    <m/>
    <m/>
    <m/>
    <m/>
    <m/>
    <m/>
    <m/>
    <m/>
    <m/>
    <m/>
    <m/>
    <m/>
    <m/>
    <s v="Read 180 AS 5th"/>
    <n v="5"/>
    <n v="2"/>
    <n v="2"/>
    <n v="963"/>
    <d v="2016-05-11T00:00:00"/>
    <n v="481"/>
    <d v="2015-08-27T00:00:00"/>
    <n v="152"/>
    <n v="12"/>
    <d v="2015-12-14T00:00:00"/>
    <n v="409"/>
    <n v="16"/>
    <d v="2016-05-11T00:00:00"/>
    <n v="481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6.857142857142854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481"/>
    <d v="2016-05-11T00:00:00"/>
    <n v="481"/>
    <n v="36.857142857142854"/>
    <n v="1"/>
    <n v="235"/>
    <n v="335"/>
    <n v="470"/>
    <s v="PI is Recommended"/>
    <s v="No PI Needed"/>
    <s v="BR to 199L"/>
    <s v="400L to 599L"/>
    <s v="400L to 5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329"/>
    <n v="1"/>
    <n v="1"/>
    <n v="0"/>
    <n v="1.1543859649122807"/>
    <s v="Fall Administration"/>
    <s v="Spring Administration"/>
    <s v="Fall to Spring-Full Year RI"/>
    <s v="Tier 2"/>
    <s v="Average Reading Invt. Under 15 Minutes Long"/>
    <x v="0"/>
    <n v="1"/>
    <n v="329"/>
    <d v="2016-05-11T00:00:00"/>
    <s v="Form 2"/>
    <s v="Advancing"/>
    <n v="54"/>
    <n v="34"/>
    <n v="0"/>
    <d v="2016-05-11T00:00:00"/>
    <s v="Form 2"/>
    <s v="Advancing"/>
    <n v="54"/>
    <n v="34"/>
    <n v="0"/>
    <n v="36.714285714285715"/>
    <n v="1"/>
    <n v="1"/>
    <n v="45"/>
    <n v="25"/>
    <n v="54"/>
    <n v="71"/>
    <n v="9"/>
    <n v="1"/>
    <n v="27"/>
    <n v="70"/>
    <n v="34"/>
    <n v="83"/>
    <n v="7"/>
    <n v="1"/>
    <n v="1"/>
    <s v="Fall to Spring PI Administration"/>
    <n v="1"/>
    <n v="0"/>
    <s v="Null"/>
    <s v="Null"/>
    <s v="Null"/>
    <s v="Null"/>
    <s v="Null"/>
    <n v="1"/>
    <n v="1"/>
    <n v="1"/>
    <n v="2"/>
    <n v="0.55500000000000005"/>
    <s v="Used All 3"/>
    <s v="80 to 99 Sessions"/>
    <s v="13 or More Segments"/>
    <s v="Level is Above Lexile Score"/>
    <s v="Null"/>
  </r>
  <r>
    <s v="4odn9jojp1r3jtep41a8rjcl_o3rbv20"/>
    <s v="S62951"/>
    <s v="Shekerria"/>
    <s v="Howard"/>
    <n v="1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9ttlokgs9d5576mvpeoopa2t_o3rbv20"/>
    <s v="S96685"/>
    <s v="Taliyah"/>
    <s v="Howard"/>
    <n v="3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nqhj7cdgm335nh8jajeqk048_o3rbv20"/>
    <s v="S95813"/>
    <s v="Tamera"/>
    <s v="Howard"/>
    <n v="4"/>
    <s v="Autauga County"/>
    <s v="Daniel Pratt Elementary School"/>
    <s v="System 44 DPES 4th  5th 105 to 200"/>
    <n v="635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DPES 4th  5th 105 to 200"/>
    <d v="2016-02-02T00:00:00"/>
    <d v="2016-04-21T00:00:00"/>
    <s v="Level I"/>
    <n v="635"/>
    <d v="2016-04-21T00:00:00"/>
    <n v="2"/>
    <n v="3"/>
    <n v="10"/>
    <n v="15"/>
    <n v="258"/>
    <n v="271"/>
    <n v="0"/>
    <n v="18"/>
    <n v="26"/>
    <n v="90"/>
    <n v="100"/>
    <n v="89"/>
    <n v="95"/>
    <n v="89"/>
    <n v="3722"/>
    <n v="1.875"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DPES 4th  5th 105 to 200"/>
    <d v="2016-02-01T00:00:00"/>
    <d v="2016-05-11T00:00:00"/>
    <n v="2"/>
    <d v="2016-02-01T00:00:00"/>
    <s v="Form 1"/>
    <s v="Beginning"/>
    <n v="42"/>
    <n v="6"/>
    <n v="0"/>
    <d v="2016-05-11T00:00:00"/>
    <s v="Form 2"/>
    <s v="Developing"/>
    <n v="47"/>
    <n v="11"/>
    <n v="0"/>
    <m/>
    <m/>
    <m/>
    <m/>
    <m/>
    <m/>
    <m/>
    <m/>
    <m/>
    <m/>
    <m/>
    <m/>
    <m/>
    <m/>
    <m/>
    <m/>
    <m/>
    <m/>
    <m/>
    <m/>
    <m/>
    <m/>
    <m/>
    <m/>
    <s v="System 44 DPES 4th  5th 105 to 200"/>
    <n v="6"/>
    <n v="4"/>
    <n v="6"/>
    <n v="3263"/>
    <d v="2016-05-10T00:00:00"/>
    <n v="635"/>
    <d v="2016-02-01T00:00:00"/>
    <n v="308"/>
    <n v="9"/>
    <d v="2016-05-10T00:00:00"/>
    <n v="635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0"/>
    <n v="0"/>
    <x v="1"/>
    <n v="14.285714285714286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635"/>
    <d v="2016-05-10T00:00:00"/>
    <n v="635"/>
    <n v="14.142857142857142"/>
    <n v="1"/>
    <n v="160"/>
    <n v="210"/>
    <n v="320"/>
    <s v="PI is Recommended"/>
    <s v="No PI Needed"/>
    <s v="200L to 399L"/>
    <s v="600L to 799L"/>
    <s v="600L to 799L"/>
    <s v="1 Below Basic"/>
    <s v="2 Basic"/>
    <s v="2 Basic"/>
    <n v="0"/>
    <n v="1"/>
    <s v="Improved Performance Level"/>
    <s v="1 Limited"/>
    <s v="1 Limited"/>
    <s v="1 Limited"/>
    <n v="1"/>
    <n v="0"/>
    <s v="Maintained Performance Level"/>
    <n v="327"/>
    <n v="1"/>
    <n v="1"/>
    <n v="1"/>
    <n v="1.7675675675675675"/>
    <s v="Winter Administration"/>
    <s v="Fall Administration"/>
    <s v="Winter to Spring RI"/>
    <s v="Tier 3"/>
    <s v="Average Reading Invt. at Least 15 Minutes Long"/>
    <x v="0"/>
    <s v="Null"/>
    <n v="327"/>
    <d v="2016-05-11T00:00:00"/>
    <s v="Form 2"/>
    <s v="Developing"/>
    <n v="47"/>
    <n v="11"/>
    <n v="0"/>
    <d v="2016-05-11T00:00:00"/>
    <s v="Form 2"/>
    <s v="Developing"/>
    <n v="47"/>
    <n v="11"/>
    <n v="0"/>
    <n v="14.285714285714286"/>
    <n v="1"/>
    <n v="1"/>
    <n v="42"/>
    <n v="24"/>
    <n v="47"/>
    <n v="34"/>
    <n v="5"/>
    <n v="1"/>
    <n v="6"/>
    <n v="9"/>
    <n v="11"/>
    <n v="21"/>
    <n v="5"/>
    <n v="1"/>
    <n v="0"/>
    <s v="Winter to Spring PI Administration"/>
    <n v="0"/>
    <n v="1"/>
    <s v="Under 20 Sessions"/>
    <s v="Series 1"/>
    <s v="In Series 1 to 4"/>
    <s v="Full Year Participant, Started This Year"/>
    <n v="1"/>
    <n v="0"/>
    <n v="1"/>
    <n v="0"/>
    <n v="0"/>
    <n v="0"/>
    <s v="RC! Only"/>
    <s v="Null"/>
    <s v="Null"/>
    <s v="Null"/>
    <s v="Null"/>
  </r>
  <r>
    <s v="i5op8cf7i1cvs1qhpq32cg08_o3rbv20"/>
    <s v="S62886"/>
    <s v="Jaliyha"/>
    <s v="Hudson"/>
    <n v="7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k4d2kre3gvfdsftjrq06p1hg_o3rbv20"/>
    <s v="S62658"/>
    <s v="Daja"/>
    <s v="Huffman"/>
    <n v="10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0c0vbb1ll9he447iuoviok6u_o3rbv20"/>
    <s v="S63452"/>
    <s v="RoShaia"/>
    <s v="Huffman"/>
    <n v="5"/>
    <s v="Autauga County"/>
    <s v="Billingsley School"/>
    <s v="Read 180 BS 5th"/>
    <n v="418"/>
    <d v="2016-05-16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Read 180 BS 5th"/>
    <d v="2015-09-16T00:00:00"/>
    <d v="2016-05-25T00:00:00"/>
    <s v="Level IV"/>
    <n v="418"/>
    <d v="2016-05-25T00:00:00"/>
    <n v="7"/>
    <n v="7"/>
    <n v="48"/>
    <n v="104"/>
    <n v="1340"/>
    <n v="1511"/>
    <n v="24"/>
    <n v="11"/>
    <n v="56"/>
    <n v="70"/>
    <n v="91"/>
    <n v="90"/>
    <n v="86"/>
    <n v="72"/>
    <n v="14001"/>
    <n v="3.3"/>
    <n v="7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91"/>
    <n v="30"/>
    <n v="5444"/>
    <n v="0"/>
    <n v="0"/>
    <n v="0"/>
    <n v="0"/>
    <n v="35"/>
    <n v="59"/>
    <n v="0"/>
    <n v="3"/>
    <d v="2016-03-07T00:00:00"/>
    <n v="50"/>
    <n v="71"/>
    <n v="33"/>
    <n v="63"/>
    <n v="63"/>
    <d v="2015-12-11T00:00:00"/>
    <n v="23"/>
    <n v="48"/>
    <n v="20"/>
    <n v="25"/>
    <n v="25"/>
    <d v="2015-10-28T00:00:00"/>
    <n v="33"/>
    <n v="58"/>
    <n v="25"/>
    <n v="40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5th"/>
    <d v="2015-08-28T00:00:00"/>
    <d v="2016-05-12T00:00:00"/>
    <n v="3"/>
    <d v="2015-08-28T00:00:00"/>
    <s v="Form 1"/>
    <s v="Developing"/>
    <n v="39"/>
    <n v="17"/>
    <n v="0"/>
    <d v="2015-12-09T00:00:00"/>
    <s v="Form 2"/>
    <s v="Developing"/>
    <n v="39"/>
    <n v="21"/>
    <n v="0"/>
    <d v="2016-05-12T00:00:00"/>
    <s v="Form 3"/>
    <s v="Advancing"/>
    <n v="50"/>
    <n v="26"/>
    <n v="0"/>
    <m/>
    <m/>
    <m/>
    <m/>
    <m/>
    <m/>
    <m/>
    <m/>
    <m/>
    <m/>
    <m/>
    <m/>
    <m/>
    <m/>
    <m/>
    <m/>
    <m/>
    <m/>
    <s v="Read 180 BS 5th"/>
    <n v="28"/>
    <n v="13"/>
    <n v="17"/>
    <n v="8782"/>
    <d v="2016-05-16T00:00:00"/>
    <n v="418"/>
    <d v="2015-08-26T00:00:00"/>
    <n v="340"/>
    <n v="12"/>
    <d v="2015-12-08T00:00:00"/>
    <n v="341"/>
    <n v="12"/>
    <d v="2016-05-10T00:00:00"/>
    <n v="351"/>
    <n v="14"/>
    <d v="2016-05-16T00:00:00"/>
    <n v="41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.857142857142854"/>
    <s v="Not Used"/>
    <n v="0"/>
    <s v="Not Available"/>
    <s v="Not Available"/>
    <s v="4 Not Indicated"/>
    <s v="4 Not Indicated"/>
    <s v="4 Not Indicated"/>
    <s v="4 Not Indicated"/>
    <s v="4 Not Indicated"/>
    <d v="2016-05-16T00:00:00"/>
    <n v="418"/>
    <d v="2016-05-16T00:00:00"/>
    <n v="418"/>
    <n v="37.714285714285715"/>
    <n v="1"/>
    <n v="155"/>
    <n v="215"/>
    <n v="310"/>
    <s v="PI is Recommended"/>
    <s v="No PI Needed"/>
    <s v="200L to 399L"/>
    <s v="400L to 599L"/>
    <s v="400L to 5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78"/>
    <n v="1"/>
    <n v="0"/>
    <n v="0"/>
    <n v="0.42162162162162165"/>
    <s v="Fall Administration"/>
    <s v="Winter Administration"/>
    <s v="Fall to Winter RI"/>
    <s v="Tier 3"/>
    <s v="Average Reading Invt. Under 15 Minutes Long"/>
    <x v="0"/>
    <s v="Null"/>
    <n v="78"/>
    <d v="2016-05-12T00:00:00"/>
    <s v="Form 3"/>
    <s v="Advancing"/>
    <n v="50"/>
    <n v="26"/>
    <n v="0"/>
    <d v="2016-05-12T00:00:00"/>
    <s v="Form 3"/>
    <s v="Advancing"/>
    <n v="50"/>
    <n v="26"/>
    <n v="0"/>
    <n v="36.857142857142854"/>
    <n v="1"/>
    <n v="1"/>
    <n v="39"/>
    <n v="10"/>
    <n v="50"/>
    <n v="33"/>
    <n v="11"/>
    <n v="1"/>
    <n v="17"/>
    <n v="34"/>
    <n v="26"/>
    <n v="58"/>
    <n v="9"/>
    <n v="1"/>
    <n v="1"/>
    <s v="Fall to Spring PI Administration"/>
    <n v="0"/>
    <n v="1"/>
    <s v="100 or More Sessions"/>
    <s v="Series 4"/>
    <s v="In Series 5 to 8"/>
    <s v="Full Year Participant, Started This Year"/>
    <n v="1"/>
    <n v="0"/>
    <n v="1"/>
    <n v="1"/>
    <n v="3"/>
    <n v="0.59"/>
    <s v="Used RC! and rSkills"/>
    <s v="Null"/>
    <s v="Null"/>
    <s v="Null"/>
    <s v="Null"/>
  </r>
  <r>
    <s v="68gdlcqo8ohu4cb9v6vg4ka1_o3rbv20"/>
    <s v="s104053"/>
    <s v="Caleb"/>
    <s v="Hufstetler"/>
    <n v="6"/>
    <s v="Autauga County"/>
    <s v="Billingsley School"/>
    <s v="Read 180 BS 6th"/>
    <n v="670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BS 6th"/>
    <n v="3"/>
    <s v="r180ng_B"/>
    <n v="2"/>
    <n v="29"/>
    <n v="591"/>
    <n v="196"/>
    <n v="98"/>
    <n v="239"/>
    <n v="50"/>
    <n v="21"/>
    <n v="21.0167"/>
    <n v="10.333299999999999"/>
    <n v="2.6364000000000001"/>
    <n v="206.33340000000001"/>
    <n v="9525"/>
    <n v="87.5"/>
    <n v="62.5"/>
    <n v="186"/>
    <n v="105"/>
    <n v="100"/>
    <n v="68"/>
    <n v="2"/>
    <n v="0"/>
    <n v="9"/>
    <n v="0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71"/>
    <n v="36"/>
    <n v="4286"/>
    <n v="0"/>
    <n v="0"/>
    <n v="32"/>
    <n v="57"/>
    <n v="64"/>
    <n v="80"/>
    <n v="1"/>
    <n v="1"/>
    <d v="2016-03-14T00:00:00"/>
    <n v="64"/>
    <n v="80"/>
    <n v="50"/>
    <n v="75"/>
    <n v="75"/>
    <d v="2016-03-07T00:00:00"/>
    <n v="32"/>
    <n v="57"/>
    <n v="33"/>
    <n v="13"/>
    <n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6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6th"/>
    <n v="4"/>
    <n v="3"/>
    <n v="13"/>
    <n v="9001"/>
    <d v="2016-05-10T00:00:00"/>
    <n v="670"/>
    <d v="2016-02-24T00:00:00"/>
    <n v="665"/>
    <n v="20"/>
    <d v="2016-05-10T00:00:00"/>
    <n v="670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10.857142857142858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670"/>
    <d v="2016-05-10T00:00:00"/>
    <n v="670"/>
    <n v="10.857142857142858"/>
    <n v="1"/>
    <n v="55"/>
    <n v="90"/>
    <n v="110"/>
    <s v="No PI Needed"/>
    <s v="No PI Needed"/>
    <s v="600L to 799L"/>
    <s v="600L to 799L"/>
    <s v="600L to 7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5"/>
    <n v="1"/>
    <n v="0"/>
    <n v="0"/>
    <n v="6.8965517241379309E-2"/>
    <s v="Winter Administration"/>
    <s v="Fall Administration"/>
    <s v="Winter to Spring RI"/>
    <s v="Tier 2"/>
    <s v="Average Reading Invt. at Least 15 Minutes Long"/>
    <x v="0"/>
    <n v="0"/>
    <n v="5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1"/>
    <n v="0"/>
    <s v="Null"/>
    <s v="Null"/>
    <s v="Null"/>
    <s v="Null"/>
    <s v="Null"/>
    <n v="1"/>
    <n v="1"/>
    <n v="1"/>
    <n v="2"/>
    <n v="0.68500000000000005"/>
    <s v="Used All 3"/>
    <s v="20 to 39 Sessions"/>
    <s v="Under 5 Segments"/>
    <s v="Level Matches Lexile Score"/>
    <s v="Null"/>
  </r>
  <r>
    <s v="00t268l3aq0mevv0j7ab7685_o3rbv20"/>
    <s v="S93070"/>
    <s v="Brock"/>
    <s v="Hughes"/>
    <n v="5"/>
    <s v="Autauga County"/>
    <s v="Prattville Intermediate School"/>
    <s v="System 44 PIS 5th class 2"/>
    <n v="351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IS 5th class 2"/>
    <d v="2015-11-18T00:00:00"/>
    <d v="2016-05-18T00:00:00"/>
    <s v="Level I"/>
    <n v="351"/>
    <d v="2016-05-18T00:00:00"/>
    <n v="3"/>
    <n v="4"/>
    <n v="19"/>
    <n v="37"/>
    <n v="513"/>
    <n v="532"/>
    <n v="0"/>
    <n v="14"/>
    <n v="27"/>
    <n v="92"/>
    <n v="93"/>
    <n v="100"/>
    <n v="98"/>
    <n v="94"/>
    <n v="3184"/>
    <n v="2.1875"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IS 5th class 2"/>
    <d v="2015-11-17T00:00:00"/>
    <d v="2016-05-11T00:00:00"/>
    <n v="2"/>
    <d v="2015-11-17T00:00:00"/>
    <s v="Form 1"/>
    <s v="Beginning"/>
    <n v="39"/>
    <n v="9"/>
    <n v="0"/>
    <d v="2016-05-11T00:00:00"/>
    <s v="Form 2"/>
    <s v="Developing"/>
    <n v="43"/>
    <n v="19"/>
    <n v="0"/>
    <m/>
    <m/>
    <m/>
    <m/>
    <m/>
    <m/>
    <m/>
    <m/>
    <m/>
    <m/>
    <m/>
    <m/>
    <m/>
    <m/>
    <m/>
    <m/>
    <m/>
    <m/>
    <m/>
    <m/>
    <m/>
    <m/>
    <m/>
    <m/>
    <s v="System 44 PIS 5th class 2"/>
    <n v="5"/>
    <n v="5"/>
    <n v="5"/>
    <n v="1845"/>
    <d v="2016-05-11T00:00:00"/>
    <n v="351"/>
    <d v="2015-11-16T00:00:00"/>
    <n v="627"/>
    <n v="18"/>
    <d v="2016-05-11T00:00:00"/>
    <n v="35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25.142857142857142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351"/>
    <d v="2015-11-16T00:00:00"/>
    <n v="627"/>
    <n v="25.285714285714285"/>
    <n v="1"/>
    <n v="85"/>
    <n v="130"/>
    <n v="170"/>
    <s v="No PI Needed"/>
    <s v="No PI Needed"/>
    <s v="600L to 799L"/>
    <s v="200L to 399L"/>
    <s v="600L to 799L"/>
    <s v="2 Basic"/>
    <s v="1 Below Basic"/>
    <s v="2 Basic"/>
    <n v="0"/>
    <n v="0"/>
    <s v="Lowered Performance Level"/>
    <s v="1 Limited"/>
    <s v="1 Limited"/>
    <s v="1 Limited"/>
    <n v="1"/>
    <n v="0"/>
    <s v="Maintained Performance Level"/>
    <n v="-276"/>
    <n v="0"/>
    <n v="0"/>
    <n v="0"/>
    <n v="-2.5674418604651161"/>
    <s v="Winter Administration"/>
    <s v="Winter Administration"/>
    <s v="Winter Administration RI"/>
    <s v="Tier 2"/>
    <s v="Average Reading Invt. Under 15 Minutes Long"/>
    <x v="2"/>
    <s v="Null"/>
    <n v="276"/>
    <d v="2016-05-11T00:00:00"/>
    <s v="Form 2"/>
    <s v="Developing"/>
    <n v="43"/>
    <n v="19"/>
    <n v="0"/>
    <d v="2016-05-11T00:00:00"/>
    <s v="Form 2"/>
    <s v="Developing"/>
    <n v="43"/>
    <n v="19"/>
    <n v="0"/>
    <n v="25.142857142857142"/>
    <n v="1"/>
    <n v="0"/>
    <n v="39"/>
    <n v="10"/>
    <n v="43"/>
    <n v="10"/>
    <n v="4"/>
    <n v="1"/>
    <n v="9"/>
    <n v="13"/>
    <n v="19"/>
    <n v="34"/>
    <n v="10"/>
    <n v="1"/>
    <n v="0"/>
    <s v="Winter to Spring PI Administration"/>
    <n v="0"/>
    <n v="1"/>
    <s v="20 to 39 Sessions"/>
    <s v="Series 1"/>
    <s v="In Series 1 to 4"/>
    <s v="Full Year Participant, Started This Year"/>
    <n v="1"/>
    <n v="0"/>
    <n v="1"/>
    <n v="0"/>
    <n v="0"/>
    <n v="0"/>
    <s v="RC! Only"/>
    <s v="Null"/>
    <s v="Null"/>
    <s v="Null"/>
    <s v="Null"/>
  </r>
  <r>
    <s v="8poturdho1kmqpmkg1l75sh3_o3rbv20"/>
    <s v="S102915"/>
    <s v="Alexander"/>
    <s v="Humphrey"/>
    <n v="4"/>
    <s v="Autauga County"/>
    <s v="Daniel Pratt Elementary School"/>
    <s v="System 44 DPES 4th"/>
    <n v="204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DPES 4th"/>
    <d v="2015-09-22T00:00:00"/>
    <d v="2016-04-26T00:00:00"/>
    <s v="Level I"/>
    <n v="204"/>
    <d v="2016-04-26T00:00:00"/>
    <n v="3"/>
    <n v="2"/>
    <n v="17"/>
    <n v="65"/>
    <n v="814"/>
    <n v="837"/>
    <n v="0"/>
    <n v="14"/>
    <n v="48"/>
    <n v="55"/>
    <n v="86"/>
    <n v="88"/>
    <n v="67"/>
    <n v="60"/>
    <n v="3492"/>
    <n v="2.4074"/>
    <n v="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DPES 4th"/>
    <d v="2015-08-28T00:00:00"/>
    <d v="2016-05-10T00:00:00"/>
    <n v="3"/>
    <d v="2015-08-28T00:00:00"/>
    <s v="Form 1"/>
    <s v="Beginning"/>
    <n v="21"/>
    <n v="9"/>
    <n v="0"/>
    <d v="2015-12-02T00:00:00"/>
    <s v="Form 2"/>
    <s v="Pre-Decoder"/>
    <n v="21"/>
    <n v="9"/>
    <n v="0"/>
    <d v="2016-05-10T00:00:00"/>
    <s v="Form 3"/>
    <s v="Developing"/>
    <n v="38"/>
    <n v="12"/>
    <n v="0"/>
    <m/>
    <m/>
    <m/>
    <m/>
    <m/>
    <m/>
    <m/>
    <m/>
    <m/>
    <m/>
    <m/>
    <m/>
    <m/>
    <m/>
    <m/>
    <m/>
    <m/>
    <m/>
    <s v="System 44 DPES 4th"/>
    <n v="6"/>
    <n v="4"/>
    <n v="4"/>
    <n v="2350"/>
    <d v="2016-05-10T00:00:00"/>
    <n v="204"/>
    <d v="2015-08-31T00:00:00"/>
    <n v="150"/>
    <n v="5"/>
    <d v="2015-12-02T00:00:00"/>
    <n v="0"/>
    <n v="9"/>
    <d v="2016-05-10T00:00:00"/>
    <n v="204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.571428571428569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204"/>
    <d v="2016-05-10T00:00:00"/>
    <n v="204"/>
    <n v="36.142857142857146"/>
    <n v="1"/>
    <n v="245"/>
    <n v="345"/>
    <n v="490"/>
    <s v="PI is Recommended"/>
    <s v="PI is Recommended"/>
    <s v="BR to 199L"/>
    <s v="200L to 399L"/>
    <s v="200L to 3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54"/>
    <n v="1"/>
    <n v="0"/>
    <n v="0"/>
    <n v="0.18305084745762712"/>
    <s v="Fall Administration"/>
    <s v="Spring Administration"/>
    <s v="Fall to Spring-Full Year RI"/>
    <s v="Tier 3"/>
    <s v="Average Reading Invt. Under 15 Minutes Long"/>
    <x v="0"/>
    <s v="Null"/>
    <n v="204"/>
    <d v="2016-05-10T00:00:00"/>
    <s v="Form 3"/>
    <s v="Developing"/>
    <n v="38"/>
    <n v="12"/>
    <n v="0"/>
    <d v="2016-05-10T00:00:00"/>
    <s v="Form 3"/>
    <s v="Developing"/>
    <n v="38"/>
    <n v="12"/>
    <n v="0"/>
    <n v="36.571428571428569"/>
    <n v="1"/>
    <n v="1"/>
    <n v="21"/>
    <n v="0"/>
    <n v="38"/>
    <n v="7"/>
    <n v="17"/>
    <n v="1"/>
    <n v="9"/>
    <n v="18"/>
    <n v="12"/>
    <n v="25"/>
    <n v="3"/>
    <n v="0"/>
    <n v="0"/>
    <s v="Fall to Spring PI Administration"/>
    <n v="0"/>
    <n v="1"/>
    <s v="60 to 79 Sessions"/>
    <s v="Series 1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dffjtackl53bi3k3mnt7j02o_o3rbv20"/>
    <n v="1962331820"/>
    <s v="Cory"/>
    <s v="Hunt"/>
    <n v="7"/>
    <s v="Autauga County"/>
    <s v="Marbury Middle School"/>
    <s v="Read 180 MMS 7th"/>
    <n v="653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MMS 7th"/>
    <n v="2"/>
    <s v="r180ng_B"/>
    <n v="3"/>
    <n v="63"/>
    <n v="730"/>
    <n v="244"/>
    <n v="169"/>
    <n v="228"/>
    <n v="46"/>
    <n v="50"/>
    <n v="11.2333499999999"/>
    <n v="16.25"/>
    <n v="1.9091"/>
    <n v="190.98345"/>
    <n v="6035"/>
    <n v="65.384615384"/>
    <n v="68.75"/>
    <n v="125"/>
    <n v="173"/>
    <n v="0"/>
    <n v="93"/>
    <n v="3"/>
    <n v="0"/>
    <n v="43"/>
    <n v="2"/>
    <s v="1_2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54"/>
    <n v="27"/>
    <n v="3251"/>
    <n v="0"/>
    <n v="0"/>
    <n v="0"/>
    <n v="0"/>
    <n v="43"/>
    <n v="65"/>
    <n v="0"/>
    <n v="2"/>
    <d v="2016-02-10T00:00:00"/>
    <n v="54"/>
    <n v="73"/>
    <n v="67"/>
    <n v="50"/>
    <n v="38"/>
    <d v="2015-11-03T00:00:00"/>
    <n v="32"/>
    <n v="57"/>
    <n v="25"/>
    <n v="25"/>
    <n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MMS 7th"/>
    <d v="2015-08-24T00:00:00"/>
    <d v="2015-08-24T00:00:00"/>
    <n v="1"/>
    <d v="2015-08-24T00:00:00"/>
    <s v="Form 1"/>
    <s v="Advancing"/>
    <n v="46"/>
    <n v="3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MMS 7th"/>
    <n v="21"/>
    <n v="16"/>
    <n v="24"/>
    <n v="9593"/>
    <d v="2016-05-10T00:00:00"/>
    <n v="653"/>
    <d v="2015-08-21T00:00:00"/>
    <n v="541"/>
    <n v="21"/>
    <d v="2015-12-09T00:00:00"/>
    <n v="632"/>
    <n v="15"/>
    <d v="2016-05-10T00:00:00"/>
    <n v="653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7.571428571428569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653"/>
    <d v="2016-05-10T00:00:00"/>
    <n v="653"/>
    <n v="37.571428571428569"/>
    <n v="1"/>
    <n v="70"/>
    <n v="115"/>
    <n v="140"/>
    <s v="PI is Recommended"/>
    <s v="No PI Needed"/>
    <s v="400L to 599L"/>
    <s v="600L to 799L"/>
    <s v="600L to 7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112"/>
    <n v="1"/>
    <n v="1"/>
    <n v="0"/>
    <n v="1.2108108108108109"/>
    <s v="Fall Administration"/>
    <s v="Fall Administration"/>
    <s v="Fall Administration RI"/>
    <s v="Tier 2"/>
    <s v="Average Reading Invt. at Least 15 Minutes Long"/>
    <x v="0"/>
    <n v="1"/>
    <n v="112"/>
    <d v="2015-08-24T00:00:00"/>
    <s v="Form 1"/>
    <s v="Advancing"/>
    <n v="46"/>
    <n v="34"/>
    <n v="0"/>
    <d v="2015-08-24T00:00:00"/>
    <s v="Form 1"/>
    <s v="Advancing"/>
    <n v="46"/>
    <n v="34"/>
    <n v="0"/>
    <s v="Lone PI Test"/>
    <n v="0"/>
    <n v="1"/>
    <n v="46"/>
    <n v="17"/>
    <s v="Null"/>
    <s v="Null"/>
    <s v="Null"/>
    <s v="Null"/>
    <n v="34"/>
    <n v="65"/>
    <s v="Null"/>
    <n v="51"/>
    <s v="Null"/>
    <s v="Null"/>
    <n v="1"/>
    <s v="Fall PI Administration"/>
    <n v="1"/>
    <n v="0"/>
    <s v="Null"/>
    <s v="Null"/>
    <s v="Null"/>
    <s v="Null"/>
    <s v="Null"/>
    <n v="1"/>
    <n v="1"/>
    <n v="1"/>
    <n v="2"/>
    <n v="0.65"/>
    <s v="Used All 3"/>
    <s v="60 to 79 Sessions"/>
    <s v="Under 5 Segments"/>
    <s v="Level Matches Lexile Score"/>
    <s v="Null"/>
  </r>
  <r>
    <s v="gsa55046tmtn6bsc7jrvab2v_o3rbv20"/>
    <s v="S93468"/>
    <s v="Ji' Quez"/>
    <s v="Hunter"/>
    <n v="6"/>
    <s v="Autauga County"/>
    <s v="Prattville Intermediate School"/>
    <s v="System 44 PIS 6th"/>
    <n v="626"/>
    <d v="2015-09-01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IS 6th"/>
    <d v="2015-09-04T00:00:00"/>
    <d v="2015-09-04T00:00:00"/>
    <n v="1"/>
    <d v="2015-09-04T00:00:00"/>
    <s v="Form 1"/>
    <s v="Developing"/>
    <n v="47"/>
    <n v="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IS 6th"/>
    <n v="0"/>
    <n v="0"/>
    <n v="0"/>
    <n v="0"/>
    <d v="2015-09-01T00:00:00"/>
    <n v="626"/>
    <d v="2015-09-01T00:00:00"/>
    <n v="626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RI Screening Only"/>
    <n v="0"/>
    <s v="RI User"/>
    <s v="Usage"/>
    <x v="3"/>
    <n v="1"/>
    <n v="1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d v="2015-09-01T00:00:00"/>
    <n v="626"/>
    <d v="2015-09-01T00:00:00"/>
    <n v="626"/>
    <s v="Lone RI Test"/>
    <n v="0"/>
    <n v="55"/>
    <n v="90"/>
    <n v="110"/>
    <s v="No PI Needed"/>
    <s v="No PI Needed"/>
    <s v="600L to 799L"/>
    <s v="600L to 799L"/>
    <s v="600L to 799L"/>
    <s v="1 Below Basic"/>
    <s v="1 Below Basic"/>
    <s v="1 Below Basic"/>
    <s v="Null"/>
    <s v="Null"/>
    <s v="No RI for Comparison"/>
    <s v="1 Limited"/>
    <s v="1 Limited"/>
    <s v="1 Limited"/>
    <s v="Null"/>
    <s v="Null"/>
    <s v="No RI for Comparison"/>
    <s v="Null"/>
    <s v="Null"/>
    <s v="Null"/>
    <s v="Null"/>
    <s v="Null"/>
    <s v="Fall Administration"/>
    <s v="Null"/>
    <s v="Fall Administration RI"/>
    <s v="Tier 2"/>
    <s v="Average Reading Invt. Under 15 Minutes Long"/>
    <x v="1"/>
    <s v="Null"/>
    <n v="0"/>
    <d v="2015-09-04T00:00:00"/>
    <s v="Form 1"/>
    <s v="Developing"/>
    <n v="47"/>
    <n v="18"/>
    <n v="0"/>
    <d v="2015-09-04T00:00:00"/>
    <s v="Form 1"/>
    <s v="Developing"/>
    <n v="47"/>
    <n v="18"/>
    <n v="0"/>
    <s v="Lone PI Test"/>
    <n v="0"/>
    <n v="0"/>
    <n v="47"/>
    <n v="29"/>
    <s v="Null"/>
    <s v="Null"/>
    <s v="Null"/>
    <s v="Null"/>
    <n v="18"/>
    <n v="21"/>
    <s v="Null"/>
    <n v="18"/>
    <s v="Null"/>
    <s v="Null"/>
    <n v="0"/>
    <s v="Fall PI Administration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bcfmm5vdg8jf34s0c8v259af_o3rbv20"/>
    <s v="S62879"/>
    <s v="Eric"/>
    <s v="Hyatt"/>
    <n v="11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lou9mhut1cf4cf4rqr3mp5ql_o3rbv20"/>
    <s v="S3214"/>
    <s v="Desaray"/>
    <s v="Jackson"/>
    <n v="3"/>
    <s v="Autauga County"/>
    <s v="Prattville Elementary School"/>
    <s v="System 44 PES 3rd  1245"/>
    <n v="0"/>
    <d v="2016-05-05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ES 3rd  1245"/>
    <d v="2015-09-09T00:00:00"/>
    <d v="2016-05-12T00:00:00"/>
    <s v="Level I"/>
    <n v="-354"/>
    <d v="2016-05-12T00:00:00"/>
    <n v="5"/>
    <n v="4"/>
    <n v="33"/>
    <n v="53"/>
    <n v="1093"/>
    <n v="1116"/>
    <n v="0"/>
    <n v="20"/>
    <n v="33"/>
    <n v="86"/>
    <n v="88"/>
    <n v="88"/>
    <n v="93"/>
    <n v="87"/>
    <n v="8402"/>
    <n v="2"/>
    <n v="5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3rd  1245"/>
    <d v="2015-08-28T00:00:00"/>
    <d v="2016-05-05T00:00:00"/>
    <n v="3"/>
    <d v="2015-08-28T00:00:00"/>
    <s v="Form 1"/>
    <s v="Beginning"/>
    <n v="23"/>
    <n v="5"/>
    <n v="0"/>
    <d v="2015-12-08T00:00:00"/>
    <s v="Form 2"/>
    <s v="Beginning"/>
    <n v="38"/>
    <n v="8"/>
    <n v="0"/>
    <d v="2016-05-05T00:00:00"/>
    <s v="Form 3"/>
    <s v="Pre-Decoder"/>
    <n v="28"/>
    <n v="5"/>
    <n v="0"/>
    <m/>
    <m/>
    <m/>
    <m/>
    <m/>
    <m/>
    <m/>
    <m/>
    <m/>
    <m/>
    <m/>
    <m/>
    <m/>
    <m/>
    <m/>
    <m/>
    <m/>
    <m/>
    <s v="System 44 PES 3rd  1245"/>
    <n v="18"/>
    <n v="13"/>
    <n v="15"/>
    <n v="5692"/>
    <d v="2016-05-05T00:00:00"/>
    <n v="0"/>
    <d v="2015-08-25T00:00:00"/>
    <n v="0"/>
    <n v="16"/>
    <d v="2015-12-11T00:00:00"/>
    <n v="0"/>
    <n v="8"/>
    <d v="2016-05-05T00:00:00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5.857142857142854"/>
    <s v="Not Used"/>
    <n v="0"/>
    <s v="Not Available"/>
    <s v="Not Available"/>
    <s v="4 Not Indicated"/>
    <s v="4 Not Indicated"/>
    <s v="4 Not Indicated"/>
    <s v="4 Not Indicated"/>
    <s v="4 Not Indicated"/>
    <d v="2016-05-05T00:00:00"/>
    <n v="0"/>
    <d v="1899-12-30T00:00:00"/>
    <n v="0"/>
    <n v="36.285714285714285"/>
    <n v="1"/>
    <n v="235"/>
    <n v="340"/>
    <n v="47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0"/>
    <n v="0"/>
    <n v="0"/>
    <n v="0"/>
    <n v="0"/>
    <s v="Fall Administration"/>
    <s v="Winter Administration"/>
    <s v="Fall to Winter RI"/>
    <s v="Tier 3"/>
    <s v="Average Reading Invt. Under 15 Minutes Long"/>
    <x v="0"/>
    <s v="Null"/>
    <n v="0"/>
    <d v="2016-05-05T00:00:00"/>
    <s v="Form 3"/>
    <s v="Pre-Decoder"/>
    <n v="28"/>
    <n v="5"/>
    <n v="0"/>
    <d v="2015-12-08T00:00:00"/>
    <s v="Form 2"/>
    <s v="Beginning"/>
    <n v="38"/>
    <n v="8"/>
    <n v="0"/>
    <n v="35.857142857142854"/>
    <n v="1"/>
    <n v="1"/>
    <n v="23"/>
    <n v="3"/>
    <n v="28"/>
    <n v="7"/>
    <n v="5"/>
    <n v="1"/>
    <n v="5"/>
    <n v="22"/>
    <n v="5"/>
    <n v="15"/>
    <n v="0"/>
    <n v="0"/>
    <n v="0"/>
    <s v="Fall to Spring PI Administration"/>
    <n v="0"/>
    <n v="1"/>
    <s v="40 to 59 Sessions"/>
    <s v="Series 1"/>
    <s v="In Series 5 to 8"/>
    <s v="Full Year Participant, Started This Year"/>
    <n v="0"/>
    <n v="0"/>
    <n v="1"/>
    <n v="0"/>
    <n v="0"/>
    <n v="0"/>
    <s v="RC! Only"/>
    <s v="Null"/>
    <s v="Null"/>
    <s v="Null"/>
    <s v="Null"/>
  </r>
  <r>
    <s v="r135bidnav03mbr94i7mmqca_o3rbv20"/>
    <s v="S71859"/>
    <s v="Elija"/>
    <s v="Jackson"/>
    <n v="5"/>
    <s v="Autauga County"/>
    <s v="Prattville Intermediate School"/>
    <s v="System 44 PIS 5th"/>
    <n v="338"/>
    <d v="2016-04-21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IS 5th"/>
    <d v="2016-04-22T00:00:00"/>
    <d v="2016-04-22T00:00:00"/>
    <n v="1"/>
    <d v="2016-04-22T00:00:00"/>
    <s v="Form 1"/>
    <s v="Developing"/>
    <n v="28"/>
    <n v="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IS 5th"/>
    <n v="0"/>
    <n v="0"/>
    <n v="0"/>
    <n v="0"/>
    <d v="2016-04-21T00:00:00"/>
    <n v="338"/>
    <d v="2016-04-21T00:00:00"/>
    <n v="338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RI Screening Only"/>
    <n v="0"/>
    <s v="RI User"/>
    <s v="Usage"/>
    <x v="3"/>
    <n v="1"/>
    <n v="1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d v="2016-04-21T00:00:00"/>
    <n v="338"/>
    <d v="2016-04-21T00:00:00"/>
    <n v="338"/>
    <s v="Lone RI Test"/>
    <n v="0"/>
    <n v="155"/>
    <n v="215"/>
    <n v="310"/>
    <s v="PI is Recommended"/>
    <s v="PI is Recommended"/>
    <s v="200L to 399L"/>
    <s v="200L to 399L"/>
    <s v="200L to 399L"/>
    <s v="1 Below Basic"/>
    <s v="1 Below Basic"/>
    <s v="1 Below Basic"/>
    <s v="Null"/>
    <s v="Null"/>
    <s v="No RI for Comparison"/>
    <s v="1 Limited"/>
    <s v="1 Limited"/>
    <s v="1 Limited"/>
    <s v="Null"/>
    <s v="Null"/>
    <s v="No RI for Comparison"/>
    <s v="Null"/>
    <s v="Null"/>
    <s v="Null"/>
    <s v="Null"/>
    <s v="Null"/>
    <s v="Spring Administration"/>
    <s v="Null"/>
    <s v="Spring Administration RI"/>
    <s v="Tier 3"/>
    <s v="Average Reading Invt. Under 15 Minutes Long"/>
    <x v="1"/>
    <s v="Null"/>
    <n v="0"/>
    <d v="2016-04-22T00:00:00"/>
    <s v="Form 1"/>
    <s v="Developing"/>
    <n v="28"/>
    <n v="12"/>
    <n v="0"/>
    <d v="2016-04-22T00:00:00"/>
    <s v="Form 1"/>
    <s v="Developing"/>
    <n v="28"/>
    <n v="12"/>
    <n v="0"/>
    <s v="Lone PI Test"/>
    <n v="0"/>
    <n v="1"/>
    <n v="28"/>
    <n v="2"/>
    <s v="Null"/>
    <s v="Null"/>
    <s v="Null"/>
    <s v="Null"/>
    <n v="12"/>
    <n v="20"/>
    <s v="Null"/>
    <n v="16"/>
    <s v="Null"/>
    <s v="Null"/>
    <n v="0"/>
    <s v="Spring PI Administration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q474cvk1qb4usua1nndqu711_o3rbv20"/>
    <s v="S62542"/>
    <s v="Keshaun"/>
    <s v="Jackson"/>
    <n v="8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v426sboiipvger5muskqup6v_o3rbv20"/>
    <s v="S62591"/>
    <s v="Kimberly"/>
    <s v="Jackson"/>
    <n v="1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ppccuj5tngjt9nu6mldm1jmv_o3rbv20"/>
    <s v="S62786"/>
    <s v="Laderrius"/>
    <s v="Jackson"/>
    <n v="10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e26v9ng31bmem8glb3gp0je3_o3rbv20"/>
    <s v="S68464"/>
    <s v="Laura"/>
    <s v="Jackson"/>
    <n v="6"/>
    <s v="Autauga County"/>
    <s v="Daniel Pratt Elementary School"/>
    <s v="System 44 DPES 6th 1030 to 1125"/>
    <n v="175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DPES 6th 1030 to 1125"/>
    <d v="2015-09-21T00:00:00"/>
    <d v="2016-04-28T00:00:00"/>
    <s v="Level IV"/>
    <n v="175"/>
    <d v="2016-04-28T00:00:00"/>
    <n v="9"/>
    <n v="5"/>
    <n v="61"/>
    <n v="66"/>
    <n v="1079"/>
    <n v="1137"/>
    <n v="24"/>
    <n v="15"/>
    <n v="29"/>
    <n v="87"/>
    <n v="90"/>
    <n v="85"/>
    <n v="92"/>
    <n v="88"/>
    <n v="16760"/>
    <n v="2.4615"/>
    <n v="9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DPES 6th 1030 to 1125"/>
    <d v="2015-08-27T00:00:00"/>
    <d v="2016-05-11T00:00:00"/>
    <n v="3"/>
    <d v="2015-08-27T00:00:00"/>
    <s v="Form 1"/>
    <s v="Developing"/>
    <n v="37"/>
    <n v="20"/>
    <n v="0"/>
    <d v="2015-12-07T00:00:00"/>
    <s v="Form 2"/>
    <s v="Developing"/>
    <n v="39"/>
    <n v="18"/>
    <n v="0"/>
    <d v="2016-05-11T00:00:00"/>
    <s v="Form 3"/>
    <s v="Advancing"/>
    <n v="50"/>
    <n v="30"/>
    <n v="0"/>
    <m/>
    <m/>
    <m/>
    <m/>
    <m/>
    <m/>
    <m/>
    <m/>
    <m/>
    <m/>
    <m/>
    <m/>
    <m/>
    <m/>
    <m/>
    <m/>
    <m/>
    <m/>
    <s v="System 44 DPES 6th 1030 to 1125"/>
    <n v="30"/>
    <n v="20"/>
    <n v="20"/>
    <n v="10931"/>
    <d v="2016-05-10T00:00:00"/>
    <n v="175"/>
    <d v="2015-08-28T00:00:00"/>
    <n v="198"/>
    <n v="4"/>
    <d v="2015-12-07T00:00:00"/>
    <n v="110"/>
    <n v="10"/>
    <d v="2016-05-10T00:00:00"/>
    <n v="175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.857142857142854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175"/>
    <d v="2015-08-28T00:00:00"/>
    <n v="198"/>
    <n v="36.571428571428569"/>
    <n v="1"/>
    <n v="205"/>
    <n v="315"/>
    <n v="41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-23"/>
    <n v="0"/>
    <n v="0"/>
    <n v="0"/>
    <n v="-8.8461538461538466E-2"/>
    <s v="Fall Administration"/>
    <s v="Spring Administration"/>
    <s v="Fall to Spring-Full Year RI"/>
    <s v="Tier 3"/>
    <s v="Average Reading Invt. Under 15 Minutes Long"/>
    <x v="0"/>
    <s v="Null"/>
    <n v="88"/>
    <d v="2016-05-11T00:00:00"/>
    <s v="Form 3"/>
    <s v="Advancing"/>
    <n v="50"/>
    <n v="30"/>
    <n v="0"/>
    <d v="2016-05-11T00:00:00"/>
    <s v="Form 3"/>
    <s v="Advancing"/>
    <n v="50"/>
    <n v="30"/>
    <n v="0"/>
    <n v="36.857142857142854"/>
    <n v="1"/>
    <n v="1"/>
    <n v="37"/>
    <n v="5"/>
    <n v="50"/>
    <n v="29"/>
    <n v="13"/>
    <n v="1"/>
    <n v="20"/>
    <n v="26"/>
    <n v="30"/>
    <n v="56"/>
    <n v="10"/>
    <n v="1"/>
    <n v="1"/>
    <s v="Fall to Spring PI Administration"/>
    <n v="0"/>
    <n v="1"/>
    <s v="60 to 79 Sessions"/>
    <s v="Series 4"/>
    <s v="In Series 9 to 12"/>
    <s v="Full Year Participant, Started This Year"/>
    <n v="1"/>
    <n v="0"/>
    <n v="1"/>
    <n v="0"/>
    <n v="0"/>
    <n v="0"/>
    <s v="RC! Only"/>
    <s v="Null"/>
    <s v="Null"/>
    <s v="Null"/>
    <s v="Null"/>
  </r>
  <r>
    <s v="vv31kn5pni4t0i1561qio03b_o3rbv20"/>
    <s v="S95938"/>
    <s v="Nijee"/>
    <s v="Jackson"/>
    <n v="4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ojkd0a6jsfnis980u48jl78b_o3rbv20"/>
    <s v="S93327"/>
    <s v="Abbey"/>
    <s v="James"/>
    <n v="6"/>
    <s v="Autauga County"/>
    <s v="Billingsley School"/>
    <s v="Read 180 BS 6th"/>
    <n v="1047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BS 6th"/>
    <n v="4"/>
    <s v="r180ng_B"/>
    <n v="11"/>
    <n v="94"/>
    <n v="1841"/>
    <n v="416"/>
    <n v="288"/>
    <n v="901"/>
    <n v="118"/>
    <n v="49"/>
    <n v="19.566699999999901"/>
    <n v="8.5"/>
    <n v="3.0323000000000002"/>
    <n v="165.01675"/>
    <n v="44963"/>
    <n v="84.545454544999998"/>
    <n v="86.206896551"/>
    <n v="770"/>
    <n v="841"/>
    <n v="36"/>
    <n v="98"/>
    <n v="6"/>
    <n v="0"/>
    <n v="118"/>
    <n v="0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74"/>
    <n v="25"/>
    <n v="4464"/>
    <n v="0"/>
    <n v="0"/>
    <n v="82"/>
    <n v="91"/>
    <n v="65"/>
    <n v="80"/>
    <n v="1"/>
    <n v="2"/>
    <d v="2016-03-07T00:00:00"/>
    <n v="82"/>
    <n v="91"/>
    <n v="58"/>
    <n v="100"/>
    <n v="100"/>
    <d v="2015-12-11T00:00:00"/>
    <n v="73"/>
    <n v="85"/>
    <n v="80"/>
    <n v="50"/>
    <n v="88"/>
    <d v="2015-10-27T00:00:00"/>
    <n v="57"/>
    <n v="75"/>
    <n v="33"/>
    <n v="5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6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6th"/>
    <n v="19"/>
    <n v="12"/>
    <n v="69"/>
    <n v="195472"/>
    <d v="2016-05-10T00:00:00"/>
    <n v="1047"/>
    <d v="2015-08-26T00:00:00"/>
    <n v="685"/>
    <n v="11"/>
    <d v="2015-12-08T00:00:00"/>
    <n v="893"/>
    <n v="18"/>
    <d v="2016-05-10T00:00:00"/>
    <n v="1047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6.857142857142854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1047"/>
    <d v="2016-05-10T00:00:00"/>
    <n v="1047"/>
    <n v="36.857142857142854"/>
    <n v="1"/>
    <n v="55"/>
    <n v="90"/>
    <n v="110"/>
    <s v="No PI Needed"/>
    <s v="No PI Needed"/>
    <s v="600L to 799L"/>
    <s v="1000L to 1199L"/>
    <s v="1000L to 1199L"/>
    <s v="1 Below Basic"/>
    <s v="3 Proficient"/>
    <s v="3 Proficient"/>
    <n v="0"/>
    <n v="1"/>
    <s v="Improved Performance Level"/>
    <s v="1 Limited"/>
    <s v="3 Sufficient"/>
    <s v="3 Sufficient"/>
    <n v="0"/>
    <n v="1"/>
    <s v="Improved Performance Level"/>
    <n v="362"/>
    <n v="1"/>
    <n v="1"/>
    <n v="1"/>
    <n v="4.9931034482758623"/>
    <s v="Fall Administration"/>
    <s v="Winter Administration"/>
    <s v="Fall to Winter RI"/>
    <s v="Tier 2"/>
    <s v="Average Reading Invt. Under 15 Minutes Long"/>
    <x v="0"/>
    <n v="0"/>
    <n v="362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1"/>
    <n v="0"/>
    <s v="Null"/>
    <s v="Null"/>
    <s v="Null"/>
    <s v="Null"/>
    <s v="Null"/>
    <n v="1"/>
    <n v="1"/>
    <n v="1"/>
    <n v="3"/>
    <n v="0.83666666666666667"/>
    <s v="Used All 3"/>
    <s v="80 to 99 Sessions"/>
    <s v="9 to 12 Segments"/>
    <s v="Level is Above Lexile Score"/>
    <s v="Null"/>
  </r>
  <r>
    <s v="l6758vkpm1tqmt7lfncikcne_o3rbv20"/>
    <s v="S93120"/>
    <s v="Dylan"/>
    <s v="Johnson"/>
    <n v="7"/>
    <s v="Autauga County"/>
    <s v="Prattville Junior High School"/>
    <s v="Read 180 PJHS 7th"/>
    <n v="502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Read 180 PJHS 7th"/>
    <d v="2015-10-15T00:00:00"/>
    <d v="2016-05-17T00:00:00"/>
    <s v="Level I"/>
    <n v="502"/>
    <d v="2016-05-17T00:00:00"/>
    <n v="4"/>
    <n v="2"/>
    <n v="25"/>
    <n v="40"/>
    <n v="753"/>
    <n v="793"/>
    <n v="0"/>
    <n v="13"/>
    <n v="30"/>
    <n v="86"/>
    <n v="97"/>
    <n v="98"/>
    <n v="92"/>
    <n v="84"/>
    <n v="18570"/>
    <n v="1.7273000000000001"/>
    <n v="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43"/>
    <n v="43"/>
    <n v="2604"/>
    <n v="0"/>
    <n v="0"/>
    <n v="0"/>
    <n v="0"/>
    <n v="80"/>
    <n v="89"/>
    <n v="0"/>
    <n v="1"/>
    <d v="2016-02-11T00:00:00"/>
    <n v="80"/>
    <n v="89"/>
    <n v="92"/>
    <n v="80"/>
    <n v="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PJHS 7th"/>
    <d v="2015-09-15T00:00:00"/>
    <d v="2016-05-10T00:00:00"/>
    <n v="3"/>
    <d v="2015-09-15T00:00:00"/>
    <s v="Form 1"/>
    <s v="Beginning"/>
    <n v="35"/>
    <n v="8"/>
    <n v="0"/>
    <d v="2015-12-10T00:00:00"/>
    <s v="Form 2"/>
    <s v="Beginning"/>
    <n v="46"/>
    <n v="4"/>
    <n v="0"/>
    <d v="2016-05-10T00:00:00"/>
    <s v="Form 3"/>
    <s v="Beginning"/>
    <n v="42"/>
    <n v="10"/>
    <n v="0"/>
    <m/>
    <m/>
    <m/>
    <m/>
    <m/>
    <m/>
    <m/>
    <m/>
    <m/>
    <m/>
    <m/>
    <m/>
    <m/>
    <m/>
    <m/>
    <m/>
    <m/>
    <m/>
    <s v="Read 180 PJHS 7th"/>
    <n v="19"/>
    <n v="14"/>
    <n v="25"/>
    <n v="16486"/>
    <d v="2016-05-11T00:00:00"/>
    <n v="502"/>
    <d v="2015-09-02T00:00:00"/>
    <n v="315"/>
    <n v="18"/>
    <d v="2015-12-10T00:00:00"/>
    <n v="496"/>
    <n v="19"/>
    <d v="2016-05-11T00:00:00"/>
    <n v="502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4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502"/>
    <d v="2016-05-11T00:00:00"/>
    <n v="502"/>
    <n v="36"/>
    <n v="1"/>
    <n v="125"/>
    <n v="185"/>
    <n v="250"/>
    <s v="PI is Recommended"/>
    <s v="PI is Recommended"/>
    <s v="200L to 399L"/>
    <s v="400L to 599L"/>
    <s v="400L to 5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187"/>
    <n v="1"/>
    <n v="1"/>
    <n v="0"/>
    <n v="1.2064516129032259"/>
    <s v="Fall Administration"/>
    <s v="Spring Administration"/>
    <s v="Fall to Spring-Full Year RI"/>
    <s v="Tier 3"/>
    <s v="Average Reading Invt. at Least 15 Minutes Long"/>
    <x v="0"/>
    <s v="Null"/>
    <n v="187"/>
    <d v="2016-05-10T00:00:00"/>
    <s v="Form 3"/>
    <s v="Beginning"/>
    <n v="42"/>
    <n v="10"/>
    <n v="0"/>
    <d v="2016-05-10T00:00:00"/>
    <s v="Form 3"/>
    <s v="Beginning"/>
    <n v="42"/>
    <n v="10"/>
    <n v="0"/>
    <n v="34"/>
    <n v="1"/>
    <n v="1"/>
    <n v="35"/>
    <n v="1"/>
    <n v="42"/>
    <n v="5"/>
    <n v="7"/>
    <n v="1"/>
    <n v="8"/>
    <n v="1"/>
    <n v="10"/>
    <n v="2"/>
    <n v="2"/>
    <n v="0"/>
    <n v="0"/>
    <s v="Fall to Spring PI Administration"/>
    <n v="0"/>
    <n v="1"/>
    <s v="40 to 59 Sessions"/>
    <s v="Series 1"/>
    <s v="In Series 1 to 4"/>
    <s v="Full Year Participant, Started This Year"/>
    <n v="0"/>
    <n v="0"/>
    <n v="1"/>
    <n v="1"/>
    <n v="1"/>
    <n v="0.89"/>
    <s v="Used RC! and rSkills"/>
    <s v="Null"/>
    <s v="Null"/>
    <s v="Null"/>
    <s v="Null"/>
  </r>
  <r>
    <s v="j2iv38e9g7us7pvsukvum084_o3rbv20"/>
    <s v="S3021"/>
    <s v="Dyshun"/>
    <s v="Johnson"/>
    <n v="3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hh8d1umtms5af1c32naq3jdj_o3rbv20"/>
    <s v="S1372"/>
    <s v="Heather"/>
    <s v="Johnson"/>
    <n v="7"/>
    <s v="Autauga County"/>
    <s v="Marbury Middle School"/>
    <s v="Read 180 MMS 7th"/>
    <n v="879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MMS 7th"/>
    <n v="4"/>
    <s v="r180ng_B"/>
    <n v="3"/>
    <n v="92"/>
    <n v="1236"/>
    <n v="426"/>
    <n v="94"/>
    <n v="149"/>
    <n v="432"/>
    <n v="53"/>
    <n v="14.4"/>
    <n v="23.75"/>
    <n v="2.7879"/>
    <n v="242.35810000000001"/>
    <n v="7879"/>
    <n v="90.476190475999999"/>
    <n v="58.333333332999999"/>
    <n v="151"/>
    <n v="114"/>
    <n v="50"/>
    <n v="96"/>
    <n v="3"/>
    <n v="0"/>
    <n v="134"/>
    <n v="0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91"/>
    <n v="45"/>
    <n v="5440"/>
    <n v="0"/>
    <n v="0"/>
    <n v="0"/>
    <n v="0"/>
    <n v="75"/>
    <n v="86"/>
    <n v="0"/>
    <n v="2"/>
    <d v="2016-02-11T00:00:00"/>
    <n v="68"/>
    <n v="82"/>
    <n v="58"/>
    <n v="100"/>
    <n v="50"/>
    <d v="2015-11-03T00:00:00"/>
    <n v="82"/>
    <n v="91"/>
    <n v="67"/>
    <n v="8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MMS 7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MMS 7th"/>
    <n v="7"/>
    <n v="4"/>
    <n v="9"/>
    <n v="9361"/>
    <d v="2016-05-11T00:00:00"/>
    <n v="879"/>
    <d v="2015-08-24T00:00:00"/>
    <n v="876"/>
    <n v="23"/>
    <d v="2015-12-09T00:00:00"/>
    <n v="880"/>
    <n v="25"/>
    <d v="2016-05-11T00:00:00"/>
    <n v="879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7.285714285714285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879"/>
    <d v="2015-12-09T00:00:00"/>
    <n v="880"/>
    <n v="37.285714285714285"/>
    <n v="1"/>
    <n v="35"/>
    <n v="65"/>
    <n v="70"/>
    <s v="No PI Needed"/>
    <s v="No PI Needed"/>
    <s v="800L to 999L"/>
    <s v="800L to 999L"/>
    <s v="800L to 999L"/>
    <s v="2 Basic"/>
    <s v="2 Basic"/>
    <s v="2 Basic"/>
    <n v="1"/>
    <n v="0"/>
    <s v="Maintained Performance Level"/>
    <s v="2 Partial"/>
    <s v="2 Partial"/>
    <s v="2 Partial"/>
    <n v="1"/>
    <n v="0"/>
    <s v="Maintained Performance Level"/>
    <n v="3"/>
    <n v="1"/>
    <n v="0"/>
    <n v="0"/>
    <n v="0.06"/>
    <s v="Fall Administration"/>
    <s v="Spring Administration"/>
    <s v="Fall to Spring-Full Year RI"/>
    <s v="Tier 2"/>
    <s v="Average Reading Invt. at Least 15 Minutes Long"/>
    <x v="0"/>
    <n v="0"/>
    <n v="4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1"/>
    <n v="0"/>
    <s v="Null"/>
    <s v="Null"/>
    <s v="Null"/>
    <s v="Null"/>
    <s v="Null"/>
    <n v="1"/>
    <n v="1"/>
    <n v="1"/>
    <n v="2"/>
    <n v="0.86"/>
    <s v="Used All 3"/>
    <s v="80 to 99 Sessions"/>
    <s v="Under 5 Segments"/>
    <s v="Level Matches Lexile Score"/>
    <s v="Null"/>
  </r>
  <r>
    <s v="jnbud8dlsg0iqi5nhsk5igr4_o3rbv20"/>
    <s v="S96774"/>
    <s v="JaKeveon"/>
    <s v="Johnson"/>
    <n v="3"/>
    <s v="Autauga County"/>
    <s v="Prattville Elementary School"/>
    <s v="System 44 PES 3rd  1140"/>
    <n v="398"/>
    <d v="2015-12-08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ES 3rd  1140"/>
    <d v="2015-09-10T00:00:00"/>
    <d v="2016-02-05T00:00:00"/>
    <s v="Level I"/>
    <e v="#DIV/0!"/>
    <d v="2016-02-05T00:00:00"/>
    <n v="4"/>
    <n v="1"/>
    <n v="24"/>
    <n v="37"/>
    <n v="792"/>
    <n v="810"/>
    <n v="0"/>
    <n v="21"/>
    <n v="33"/>
    <n v="85"/>
    <n v="93"/>
    <n v="93"/>
    <n v="93"/>
    <n v="87"/>
    <n v="11012"/>
    <n v="2.3125"/>
    <n v="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3rd  1140"/>
    <d v="2015-08-28T00:00:00"/>
    <d v="2015-12-07T00:00:00"/>
    <n v="2"/>
    <d v="2015-08-28T00:00:00"/>
    <s v="Form 1"/>
    <s v="Beginning"/>
    <n v="34"/>
    <n v="4"/>
    <n v="0"/>
    <d v="2015-12-07T00:00:00"/>
    <s v="Form 2"/>
    <s v="Developing"/>
    <n v="42"/>
    <n v="13"/>
    <n v="0"/>
    <m/>
    <m/>
    <m/>
    <m/>
    <m/>
    <m/>
    <m/>
    <m/>
    <m/>
    <m/>
    <m/>
    <m/>
    <m/>
    <m/>
    <m/>
    <m/>
    <m/>
    <m/>
    <m/>
    <m/>
    <m/>
    <m/>
    <m/>
    <m/>
    <s v="System 44 PES 3rd  1140"/>
    <n v="11"/>
    <n v="10"/>
    <n v="16"/>
    <n v="9062"/>
    <d v="2015-12-08T00:00:00"/>
    <n v="398"/>
    <d v="2015-08-25T00:00:00"/>
    <n v="394"/>
    <n v="11"/>
    <d v="2015-12-08T00:00:00"/>
    <n v="398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RI Screening Only"/>
    <n v="0"/>
    <s v="System 44 User"/>
    <s v="Usage"/>
    <x v="1"/>
    <n v="1"/>
    <n v="1"/>
    <n v="1"/>
    <x v="0"/>
    <n v="14.428571428571429"/>
    <s v="Not Used"/>
    <n v="0"/>
    <s v="Not Available"/>
    <s v="Not Available"/>
    <s v="4 Not Indicated"/>
    <s v="4 Not Indicated"/>
    <s v="4 Not Indicated"/>
    <s v="4 Not Indicated"/>
    <s v="4 Not Indicated"/>
    <d v="2015-12-08T00:00:00"/>
    <n v="398"/>
    <d v="2015-12-08T00:00:00"/>
    <n v="398"/>
    <n v="15"/>
    <n v="1"/>
    <n v="150"/>
    <n v="200"/>
    <n v="300"/>
    <s v="PI is Recommended"/>
    <s v="PI is Recommended"/>
    <s v="200L to 399L"/>
    <s v="200L to 399L"/>
    <s v="200L to 399L"/>
    <s v="2 Basic"/>
    <s v="2 Basic"/>
    <s v="2 Basic"/>
    <n v="1"/>
    <n v="0"/>
    <s v="Maintained Performance Level"/>
    <s v="1 Limited"/>
    <s v="1 Limited"/>
    <s v="1 Limited"/>
    <n v="1"/>
    <n v="0"/>
    <s v="Maintained Performance Level"/>
    <n v="4"/>
    <n v="1"/>
    <n v="0"/>
    <n v="0"/>
    <n v="2.2857142857142857E-2"/>
    <s v="Fall Administration"/>
    <s v="Winter Administration"/>
    <s v="Fall to Winter RI"/>
    <s v="Tier 3"/>
    <s v="Average Reading Invt. Under 15 Minutes Long"/>
    <x v="0"/>
    <s v="Null"/>
    <n v="4"/>
    <d v="2015-12-07T00:00:00"/>
    <s v="Form 2"/>
    <s v="Developing"/>
    <n v="42"/>
    <n v="13"/>
    <n v="0"/>
    <d v="2015-12-07T00:00:00"/>
    <s v="Form 2"/>
    <s v="Developing"/>
    <n v="42"/>
    <n v="13"/>
    <n v="0"/>
    <n v="14.428571428571429"/>
    <n v="1"/>
    <n v="1"/>
    <n v="34"/>
    <n v="17"/>
    <n v="42"/>
    <n v="27"/>
    <n v="8"/>
    <n v="1"/>
    <n v="4"/>
    <n v="16"/>
    <n v="13"/>
    <n v="53"/>
    <n v="9"/>
    <n v="1"/>
    <n v="0"/>
    <s v="Fall to Winter PI Administration"/>
    <n v="0"/>
    <n v="0"/>
    <s v="20 to 39 Sessions"/>
    <s v="Series 1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c3pq6ouehnlc2dlgtssvrms1_o3rbv20"/>
    <s v="S62606"/>
    <s v="Kamron"/>
    <s v="Johnson"/>
    <n v="8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1ropm4l5f6ove1c9nee8nm4h_o3rbv20"/>
    <s v="S65849"/>
    <s v="Levi"/>
    <s v="Johnson"/>
    <n v="8"/>
    <s v="Autauga County"/>
    <s v="Marbury Middle School"/>
    <s v="Read 180 MMS 8th"/>
    <n v="513"/>
    <d v="2016-05-09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MMS 8th"/>
    <n v="3"/>
    <s v="r180ng_B"/>
    <n v="9"/>
    <n v="78"/>
    <n v="1346"/>
    <n v="561"/>
    <n v="179"/>
    <n v="387"/>
    <n v="99"/>
    <n v="15"/>
    <n v="16.399999999999999"/>
    <n v="8.5"/>
    <n v="3"/>
    <n v="86.208349999999996"/>
    <n v="16167"/>
    <n v="91.764705882000001"/>
    <n v="98"/>
    <n v="384"/>
    <n v="372"/>
    <n v="50"/>
    <n v="97"/>
    <n v="3"/>
    <n v="0"/>
    <n v="119"/>
    <n v="0"/>
    <s v="3_4"/>
    <s v="Next Generation"/>
    <s v="Read 180 MMS 8th"/>
    <d v="2015-08-28T00:00:00"/>
    <d v="2015-12-02T00:00:00"/>
    <s v="Level IV"/>
    <n v="513"/>
    <d v="2015-12-02T00:00:00"/>
    <n v="7"/>
    <n v="3"/>
    <n v="44"/>
    <n v="38"/>
    <n v="479"/>
    <n v="514"/>
    <n v="28"/>
    <n v="14"/>
    <n v="30"/>
    <n v="88"/>
    <n v="96"/>
    <n v="97"/>
    <n v="97"/>
    <n v="96"/>
    <n v="16751"/>
    <n v="2.9230999999999998"/>
    <n v="7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02"/>
    <n v="51"/>
    <n v="6113"/>
    <n v="0"/>
    <n v="0"/>
    <n v="0"/>
    <n v="0"/>
    <n v="82"/>
    <n v="91"/>
    <n v="0"/>
    <n v="2"/>
    <d v="2016-02-10T00:00:00"/>
    <n v="79"/>
    <n v="89"/>
    <n v="67"/>
    <n v="100"/>
    <n v="75"/>
    <d v="2015-11-02T00:00:00"/>
    <n v="86"/>
    <n v="93"/>
    <n v="67"/>
    <n v="1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MMS 8th"/>
    <d v="2015-08-20T00:00:00"/>
    <d v="2015-12-08T00:00:00"/>
    <n v="2"/>
    <d v="2015-08-20T00:00:00"/>
    <s v="Form 1"/>
    <s v="Developing"/>
    <n v="33"/>
    <n v="20"/>
    <n v="0"/>
    <d v="2015-12-08T00:00:00"/>
    <s v="Form 2"/>
    <s v="Advancing"/>
    <n v="43"/>
    <n v="25"/>
    <n v="0"/>
    <m/>
    <m/>
    <m/>
    <m/>
    <m/>
    <m/>
    <m/>
    <m/>
    <m/>
    <m/>
    <m/>
    <m/>
    <m/>
    <m/>
    <m/>
    <m/>
    <m/>
    <m/>
    <m/>
    <m/>
    <m/>
    <m/>
    <m/>
    <m/>
    <s v="Read 180 MMS 8th"/>
    <n v="29"/>
    <n v="27"/>
    <n v="31"/>
    <n v="14240"/>
    <d v="2016-05-09T00:00:00"/>
    <n v="513"/>
    <d v="2015-08-19T00:00:00"/>
    <n v="273"/>
    <n v="18"/>
    <d v="2015-12-08T00:00:00"/>
    <n v="437"/>
    <n v="20"/>
    <d v="2016-05-09T00:00:00"/>
    <n v="513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0.67241379310344829"/>
    <s v="READ 180 User"/>
    <s v="Usage"/>
    <x v="0"/>
    <n v="1"/>
    <n v="1"/>
    <n v="1"/>
    <x v="0"/>
    <n v="37.714285714285715"/>
    <s v="Not Used"/>
    <n v="0"/>
    <s v="Not Available"/>
    <s v="Not Available"/>
    <s v="4 Not Indicated"/>
    <s v="4 Not Indicated"/>
    <s v="4 Not Indicated"/>
    <s v="4 Not Indicated"/>
    <s v="4 Not Indicated"/>
    <d v="2016-05-09T00:00:00"/>
    <n v="513"/>
    <d v="2016-05-09T00:00:00"/>
    <n v="513"/>
    <n v="37.714285714285715"/>
    <n v="1"/>
    <n v="185"/>
    <n v="255"/>
    <n v="370"/>
    <s v="PI is Recommended"/>
    <s v="PI is Recommended"/>
    <s v="200L to 399L"/>
    <s v="400L to 599L"/>
    <s v="400L to 5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240"/>
    <n v="1"/>
    <n v="1"/>
    <n v="0"/>
    <n v="1.0909090909090908"/>
    <s v="Fall Administration"/>
    <s v="Spring Administration"/>
    <s v="Fall to Spring-Full Year RI"/>
    <s v="Tier 3"/>
    <s v="Average Reading Invt. at Least 15 Minutes Long"/>
    <x v="0"/>
    <n v="1"/>
    <n v="240"/>
    <d v="2015-12-08T00:00:00"/>
    <s v="Form 2"/>
    <s v="Advancing"/>
    <n v="43"/>
    <n v="25"/>
    <n v="0"/>
    <d v="2015-12-08T00:00:00"/>
    <s v="Form 2"/>
    <s v="Advancing"/>
    <n v="43"/>
    <n v="25"/>
    <n v="0"/>
    <n v="15.714285714285714"/>
    <n v="1"/>
    <n v="1"/>
    <n v="33"/>
    <n v="1"/>
    <n v="43"/>
    <n v="5"/>
    <n v="10"/>
    <n v="1"/>
    <n v="20"/>
    <n v="13"/>
    <n v="25"/>
    <n v="20"/>
    <n v="5"/>
    <n v="1"/>
    <n v="1"/>
    <s v="Fall to Winter PI Administration"/>
    <n v="1"/>
    <n v="0"/>
    <s v="Null"/>
    <s v="Null"/>
    <s v="Null"/>
    <s v="Null"/>
    <s v="Null"/>
    <n v="1"/>
    <n v="1"/>
    <n v="1"/>
    <n v="2"/>
    <n v="0.91"/>
    <s v="Used All 3"/>
    <s v="60 to 79 Sessions"/>
    <s v="9 to 12 Segments"/>
    <s v="Level is Above Lexile Score"/>
    <s v="Null"/>
  </r>
  <r>
    <s v="7isd0hp5j1vln84gfmhg4lhs_o3rbv20"/>
    <s v="S93111"/>
    <s v="Reginald"/>
    <s v="Johnson"/>
    <n v="7"/>
    <s v="Autauga County"/>
    <s v="Prattville Junior High School"/>
    <s v="Read 180 PJHS 7th"/>
    <n v="286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Read 180 PJHS 7th"/>
    <d v="2015-10-16T00:00:00"/>
    <d v="2016-05-16T00:00:00"/>
    <s v="Level I"/>
    <n v="286"/>
    <d v="2016-05-16T00:00:00"/>
    <n v="3"/>
    <n v="1"/>
    <n v="16"/>
    <n v="27"/>
    <n v="481"/>
    <n v="515"/>
    <n v="0"/>
    <n v="23"/>
    <n v="30"/>
    <n v="87"/>
    <n v="91"/>
    <n v="96"/>
    <n v="90"/>
    <n v="85"/>
    <n v="2762"/>
    <n v="1.3332999999999999"/>
    <n v="2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49"/>
    <n v="49"/>
    <n v="2952"/>
    <n v="0"/>
    <n v="0"/>
    <n v="0"/>
    <n v="0"/>
    <n v="30"/>
    <n v="55"/>
    <n v="0"/>
    <n v="1"/>
    <d v="2016-02-18T00:00:00"/>
    <n v="30"/>
    <n v="55"/>
    <n v="17"/>
    <n v="30"/>
    <n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PJHS 7th"/>
    <d v="2015-09-10T00:00:00"/>
    <d v="2016-05-10T00:00:00"/>
    <n v="2"/>
    <d v="2015-09-10T00:00:00"/>
    <s v="Form 1"/>
    <s v="Beginning"/>
    <n v="45"/>
    <n v="6"/>
    <n v="0"/>
    <d v="2016-05-10T00:00:00"/>
    <s v="Form 2"/>
    <s v="Beginning"/>
    <n v="48"/>
    <n v="5"/>
    <n v="0"/>
    <m/>
    <m/>
    <m/>
    <m/>
    <m/>
    <m/>
    <m/>
    <m/>
    <m/>
    <m/>
    <m/>
    <m/>
    <m/>
    <m/>
    <m/>
    <m/>
    <m/>
    <m/>
    <m/>
    <m/>
    <m/>
    <m/>
    <m/>
    <m/>
    <s v="Read 180 PJHS 7th"/>
    <n v="10"/>
    <n v="4"/>
    <n v="4"/>
    <n v="1663"/>
    <d v="2016-05-11T00:00:00"/>
    <n v="286"/>
    <d v="2015-09-02T00:00:00"/>
    <n v="169"/>
    <n v="12"/>
    <d v="2015-12-11T00:00:00"/>
    <n v="143"/>
    <n v="11"/>
    <d v="2016-05-11T00:00:00"/>
    <n v="286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4.714285714285715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286"/>
    <d v="2016-05-11T00:00:00"/>
    <n v="286"/>
    <n v="36"/>
    <n v="1"/>
    <n v="220"/>
    <n v="350"/>
    <n v="440"/>
    <s v="PI is Recommended"/>
    <s v="PI is Recommended"/>
    <s v="BR to 199L"/>
    <s v="200L to 399L"/>
    <s v="200L to 3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117"/>
    <n v="1"/>
    <n v="0"/>
    <n v="0"/>
    <n v="0.41052631578947368"/>
    <s v="Fall Administration"/>
    <s v="Fall Administration"/>
    <s v="Fall Administration RI"/>
    <s v="Tier 3"/>
    <s v="Average Reading Invt. at Least 15 Minutes Long"/>
    <x v="0"/>
    <s v="Null"/>
    <n v="143"/>
    <d v="2016-05-10T00:00:00"/>
    <s v="Form 2"/>
    <s v="Beginning"/>
    <n v="48"/>
    <n v="5"/>
    <n v="0"/>
    <d v="2015-09-10T00:00:00"/>
    <s v="Form 1"/>
    <s v="Beginning"/>
    <n v="45"/>
    <n v="6"/>
    <n v="0"/>
    <n v="34.714285714285715"/>
    <n v="1"/>
    <n v="1"/>
    <n v="45"/>
    <n v="13"/>
    <n v="48"/>
    <n v="15"/>
    <n v="3"/>
    <n v="1"/>
    <n v="6"/>
    <n v="0"/>
    <n v="5"/>
    <n v="1"/>
    <n v="-1"/>
    <n v="0"/>
    <n v="0"/>
    <s v="Fall to Spring PI Administration"/>
    <n v="0"/>
    <n v="1"/>
    <s v="20 to 39 Sessions"/>
    <s v="Series 1"/>
    <s v="In Series 1 to 4"/>
    <s v="Full Year Participant, Started This Year"/>
    <n v="0"/>
    <n v="0"/>
    <n v="1"/>
    <n v="1"/>
    <n v="1"/>
    <n v="0.55000000000000004"/>
    <s v="Used RC! and rSkills"/>
    <s v="Null"/>
    <s v="Null"/>
    <s v="Null"/>
    <s v="Null"/>
  </r>
  <r>
    <s v="hl3vbs6bumtmh64lieijaqt4_o3rbv20"/>
    <s v="S71918"/>
    <s v="Grady"/>
    <s v="Johnston"/>
    <n v="4"/>
    <s v="Autauga County"/>
    <s v="Prattville Elementary School"/>
    <s v="System 44 PES 4th - 8:50"/>
    <n v="476"/>
    <d v="2016-05-05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ES 4th - 8:50"/>
    <d v="2016-04-04T00:00:00"/>
    <d v="2016-05-12T00:00:00"/>
    <s v="Level IV"/>
    <n v="476"/>
    <d v="2016-05-12T00:00:00"/>
    <n v="4"/>
    <n v="4"/>
    <n v="27"/>
    <n v="8"/>
    <n v="161"/>
    <n v="170"/>
    <n v="24"/>
    <n v="23"/>
    <n v="54"/>
    <n v="92"/>
    <n v="91"/>
    <n v="100"/>
    <n v="96"/>
    <n v="96"/>
    <n v="1969"/>
    <n v="1.6"/>
    <n v="4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4th - 8:50"/>
    <d v="2016-02-18T00:00:00"/>
    <d v="2016-05-06T00:00:00"/>
    <n v="2"/>
    <d v="2016-02-18T00:00:00"/>
    <s v="Form 1"/>
    <s v="Developing"/>
    <n v="28"/>
    <n v="17"/>
    <n v="0"/>
    <d v="2016-05-06T00:00:00"/>
    <s v="Form 2"/>
    <s v="Developing"/>
    <n v="43"/>
    <n v="19"/>
    <n v="0"/>
    <m/>
    <m/>
    <m/>
    <m/>
    <m/>
    <m/>
    <m/>
    <m/>
    <m/>
    <m/>
    <m/>
    <m/>
    <m/>
    <m/>
    <m/>
    <m/>
    <m/>
    <m/>
    <m/>
    <m/>
    <m/>
    <m/>
    <m/>
    <m/>
    <s v="System 44 PES 4th - 8:50"/>
    <n v="3"/>
    <n v="3"/>
    <n v="3"/>
    <n v="1165"/>
    <d v="2016-05-05T00:00:00"/>
    <n v="476"/>
    <d v="2016-02-17T00:00:00"/>
    <n v="479"/>
    <n v="28"/>
    <d v="2016-05-05T00:00:00"/>
    <n v="476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0"/>
    <n v="0"/>
    <x v="1"/>
    <n v="11.142857142857142"/>
    <s v="Not Used"/>
    <n v="0"/>
    <s v="Not Available"/>
    <s v="Not Available"/>
    <s v="4 Not Indicated"/>
    <s v="4 Not Indicated"/>
    <s v="4 Not Indicated"/>
    <s v="4 Not Indicated"/>
    <s v="4 Not Indicated"/>
    <d v="2016-05-05T00:00:00"/>
    <n v="476"/>
    <d v="2016-02-17T00:00:00"/>
    <n v="479"/>
    <n v="11.142857142857142"/>
    <n v="1"/>
    <n v="130"/>
    <n v="175"/>
    <n v="260"/>
    <s v="No PI Needed"/>
    <s v="No PI Needed"/>
    <s v="400L to 599L"/>
    <s v="400L to 599L"/>
    <s v="400L to 5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-3"/>
    <n v="0"/>
    <n v="0"/>
    <n v="0"/>
    <n v="-1.9672131147540985E-2"/>
    <s v="Winter Administration"/>
    <s v="Spring Administration"/>
    <s v="Winter to Spring RI"/>
    <s v="Tier 3"/>
    <s v="Average Reading Invt. at Least 15 Minutes Long"/>
    <x v="0"/>
    <s v="Null"/>
    <n v="3"/>
    <d v="2016-05-06T00:00:00"/>
    <s v="Form 2"/>
    <s v="Developing"/>
    <n v="43"/>
    <n v="19"/>
    <n v="0"/>
    <d v="2016-05-06T00:00:00"/>
    <s v="Form 2"/>
    <s v="Developing"/>
    <n v="43"/>
    <n v="19"/>
    <n v="0"/>
    <n v="11.142857142857142"/>
    <n v="1"/>
    <n v="0"/>
    <n v="28"/>
    <n v="2"/>
    <n v="43"/>
    <n v="16"/>
    <n v="15"/>
    <n v="1"/>
    <n v="17"/>
    <n v="53"/>
    <n v="19"/>
    <n v="50"/>
    <n v="2"/>
    <n v="0"/>
    <n v="0"/>
    <s v="Winter to Spring PI Administration"/>
    <n v="0"/>
    <n v="1"/>
    <s v="Under 20 Sessions"/>
    <s v="Series 4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qqcpafsu3apqjudpmqjksscj_o3rbv20"/>
    <s v="S65848"/>
    <s v="Jacob"/>
    <s v="Johnston"/>
    <n v="7"/>
    <s v="Autauga County"/>
    <s v="Marbury Middle School"/>
    <s v="Read 180 MMS 7th"/>
    <n v="871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MMS 7th"/>
    <n v="2"/>
    <s v="r180ng_B"/>
    <n v="7"/>
    <n v="84"/>
    <n v="1225"/>
    <n v="522"/>
    <n v="175"/>
    <n v="377"/>
    <n v="106"/>
    <n v="52"/>
    <n v="13.4834"/>
    <n v="11.125"/>
    <n v="2.3332999999999999"/>
    <n v="135.88339999999999"/>
    <n v="17143"/>
    <n v="65.217391304000003"/>
    <n v="88.095238094999999"/>
    <n v="546"/>
    <n v="593"/>
    <n v="29"/>
    <n v="86"/>
    <n v="3"/>
    <n v="0"/>
    <n v="46"/>
    <n v="0"/>
    <s v="1_2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122"/>
    <n v="61"/>
    <n v="7330"/>
    <n v="0"/>
    <n v="0"/>
    <n v="0"/>
    <n v="0"/>
    <n v="50"/>
    <n v="70"/>
    <n v="0"/>
    <n v="2"/>
    <d v="2016-02-11T00:00:00"/>
    <n v="36"/>
    <n v="60"/>
    <n v="25"/>
    <n v="50"/>
    <n v="38"/>
    <d v="2015-11-03T00:00:00"/>
    <n v="64"/>
    <n v="80"/>
    <n v="58"/>
    <n v="88"/>
    <n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MMS 7th"/>
    <d v="2015-08-24T00:00:00"/>
    <d v="2015-08-24T00:00:00"/>
    <n v="1"/>
    <d v="2015-08-24T00:00:00"/>
    <s v="Form 1"/>
    <s v="Advancing"/>
    <n v="47"/>
    <n v="2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MMS 7th"/>
    <n v="15"/>
    <n v="12"/>
    <n v="23"/>
    <n v="9928"/>
    <d v="2016-05-11T00:00:00"/>
    <n v="871"/>
    <d v="2015-08-21T00:00:00"/>
    <n v="495"/>
    <n v="13"/>
    <d v="2015-12-09T00:00:00"/>
    <n v="477"/>
    <n v="29"/>
    <d v="2016-05-11T00:00:00"/>
    <n v="871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7.714285714285715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871"/>
    <d v="2016-05-11T00:00:00"/>
    <n v="871"/>
    <n v="37.714285714285715"/>
    <n v="1"/>
    <n v="90"/>
    <n v="145"/>
    <n v="180"/>
    <s v="PI is Recommended"/>
    <s v="No PI Needed"/>
    <s v="400L to 599L"/>
    <s v="800L to 999L"/>
    <s v="800L to 999L"/>
    <s v="1 Below Basic"/>
    <s v="2 Basic"/>
    <s v="2 Basic"/>
    <n v="0"/>
    <n v="1"/>
    <s v="Improved Performance Level"/>
    <s v="1 Limited"/>
    <s v="2 Partial"/>
    <s v="2 Partial"/>
    <n v="0"/>
    <n v="1"/>
    <s v="Improved Performance Level"/>
    <n v="376"/>
    <n v="1"/>
    <n v="1"/>
    <n v="1"/>
    <n v="3.2"/>
    <s v="Fall Administration"/>
    <s v="Spring Administration"/>
    <s v="Fall to Spring-Full Year RI"/>
    <s v="Tier 2"/>
    <s v="Average Reading Invt. at Least 15 Minutes Long"/>
    <x v="0"/>
    <n v="1"/>
    <n v="394"/>
    <d v="2015-08-24T00:00:00"/>
    <s v="Form 1"/>
    <s v="Advancing"/>
    <n v="47"/>
    <n v="25"/>
    <n v="0"/>
    <d v="2015-08-24T00:00:00"/>
    <s v="Form 1"/>
    <s v="Advancing"/>
    <n v="47"/>
    <n v="25"/>
    <n v="0"/>
    <s v="Lone PI Test"/>
    <n v="0"/>
    <n v="1"/>
    <n v="47"/>
    <n v="22"/>
    <s v="Null"/>
    <s v="Null"/>
    <s v="Null"/>
    <s v="Null"/>
    <n v="25"/>
    <n v="31"/>
    <s v="Null"/>
    <n v="22"/>
    <s v="Null"/>
    <s v="Null"/>
    <n v="1"/>
    <s v="Fall PI Administration"/>
    <n v="1"/>
    <n v="0"/>
    <s v="Null"/>
    <s v="Null"/>
    <s v="Null"/>
    <s v="Null"/>
    <s v="Null"/>
    <n v="1"/>
    <n v="1"/>
    <n v="1"/>
    <n v="2"/>
    <n v="0.7"/>
    <s v="Used All 3"/>
    <s v="80 to 99 Sessions"/>
    <s v="5 to 8 Segments"/>
    <s v="Level Matches Lexile Score"/>
    <s v="Null"/>
  </r>
  <r>
    <s v="nbq3mn83pd0f4n0l5h7n7oph_o3rbv20"/>
    <s v="S63625"/>
    <s v="Armonee"/>
    <s v="Jones"/>
    <n v="6"/>
    <s v="Autauga County"/>
    <s v="Billingsley School"/>
    <s v="Read 180 BS 6th"/>
    <n v="776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BS 6th"/>
    <n v="3"/>
    <s v="r180ng_B"/>
    <n v="23"/>
    <n v="87"/>
    <n v="1898"/>
    <n v="822"/>
    <n v="360"/>
    <n v="340"/>
    <n v="168"/>
    <n v="30"/>
    <n v="19.77495"/>
    <n v="4.375"/>
    <n v="2.8065000000000002"/>
    <n v="81.083349999999996"/>
    <n v="57944"/>
    <n v="80.973451327000006"/>
    <n v="84.426229508000006"/>
    <n v="1052"/>
    <n v="1170"/>
    <n v="78"/>
    <n v="97"/>
    <n v="5"/>
    <n v="0"/>
    <n v="209"/>
    <n v="0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139"/>
    <n v="46"/>
    <n v="8358"/>
    <n v="0"/>
    <n v="0"/>
    <n v="82"/>
    <n v="91"/>
    <n v="76"/>
    <n v="87"/>
    <n v="1"/>
    <n v="2"/>
    <d v="2016-03-10T00:00:00"/>
    <n v="82"/>
    <n v="91"/>
    <n v="67"/>
    <n v="100"/>
    <n v="88"/>
    <d v="2015-12-11T00:00:00"/>
    <n v="88"/>
    <n v="94"/>
    <n v="90"/>
    <n v="88"/>
    <n v="88"/>
    <d v="2015-10-27T00:00:00"/>
    <n v="63"/>
    <n v="80"/>
    <n v="50"/>
    <n v="80"/>
    <n v="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6th"/>
    <d v="2015-08-28T00:00:00"/>
    <d v="2015-08-28T00:00:00"/>
    <n v="1"/>
    <d v="2015-08-28T00:00:00"/>
    <s v="Form 1"/>
    <s v="Advancing"/>
    <n v="41"/>
    <n v="2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6th"/>
    <n v="23"/>
    <n v="17"/>
    <n v="43"/>
    <n v="24064"/>
    <d v="2016-05-10T00:00:00"/>
    <n v="776"/>
    <d v="2015-08-26T00:00:00"/>
    <n v="316"/>
    <n v="9"/>
    <d v="2015-12-08T00:00:00"/>
    <n v="523"/>
    <n v="24"/>
    <d v="2016-05-10T00:00:00"/>
    <n v="776"/>
    <n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6.857142857142854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776"/>
    <d v="2016-05-10T00:00:00"/>
    <n v="776"/>
    <n v="36.857142857142854"/>
    <n v="1"/>
    <n v="115"/>
    <n v="170"/>
    <n v="230"/>
    <s v="PI is Recommended"/>
    <s v="No PI Needed"/>
    <s v="200L to 399L"/>
    <s v="600L to 799L"/>
    <s v="600L to 799L"/>
    <s v="1 Below Basic"/>
    <s v="2 Basic"/>
    <s v="2 Basic"/>
    <n v="0"/>
    <n v="1"/>
    <s v="Improved Performance Level"/>
    <s v="1 Limited"/>
    <s v="1 Limited"/>
    <s v="1 Limited"/>
    <n v="1"/>
    <n v="0"/>
    <s v="Maintained Performance Level"/>
    <n v="460"/>
    <n v="1"/>
    <n v="1"/>
    <n v="1"/>
    <n v="3.2280701754385963"/>
    <s v="Fall Administration"/>
    <s v="Winter Administration"/>
    <s v="Fall to Winter RI"/>
    <s v="Tier 2"/>
    <s v="Average Reading Invt. at Least 15 Minutes Long"/>
    <x v="0"/>
    <n v="1"/>
    <n v="460"/>
    <d v="2015-08-28T00:00:00"/>
    <s v="Form 1"/>
    <s v="Advancing"/>
    <n v="41"/>
    <n v="29"/>
    <n v="0"/>
    <d v="2015-08-28T00:00:00"/>
    <s v="Form 1"/>
    <s v="Advancing"/>
    <n v="41"/>
    <n v="29"/>
    <n v="0"/>
    <s v="Lone PI Test"/>
    <n v="0"/>
    <n v="1"/>
    <n v="41"/>
    <n v="10"/>
    <s v="Null"/>
    <s v="Null"/>
    <s v="Null"/>
    <s v="Null"/>
    <n v="29"/>
    <n v="60"/>
    <s v="Null"/>
    <n v="52"/>
    <s v="Null"/>
    <s v="Null"/>
    <n v="1"/>
    <s v="Fall PI Administration"/>
    <n v="1"/>
    <n v="0"/>
    <s v="Null"/>
    <s v="Null"/>
    <s v="Null"/>
    <s v="Null"/>
    <s v="Null"/>
    <n v="1"/>
    <n v="1"/>
    <n v="1"/>
    <n v="3"/>
    <n v="0.8833333333333333"/>
    <s v="Used All 3"/>
    <s v="80 to 99 Sessions"/>
    <s v="13 or More Segments"/>
    <s v="Level is Above Lexile Score"/>
    <s v="Null"/>
  </r>
  <r>
    <s v="c7o6ge65281qo02j5ts8qrg8_o3rbv20"/>
    <s v="S63712"/>
    <s v="Haylee"/>
    <s v="Jones"/>
    <n v="5"/>
    <s v="Autauga County"/>
    <s v="Billingsley School"/>
    <s v="Read 180 BS 5th"/>
    <n v="444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BS 5th"/>
    <n v="2"/>
    <s v="r180ng_B"/>
    <n v="28"/>
    <n v="101"/>
    <n v="2111"/>
    <n v="645"/>
    <n v="446"/>
    <n v="643"/>
    <n v="145"/>
    <n v="46"/>
    <n v="21.11665"/>
    <n v="4.2759"/>
    <n v="3.2581000000000002"/>
    <n v="61.966799999999999"/>
    <n v="40744"/>
    <n v="71.942446043000004"/>
    <n v="78.343949043999999"/>
    <n v="855"/>
    <n v="1187"/>
    <n v="60"/>
    <n v="93"/>
    <n v="7"/>
    <n v="4"/>
    <n v="233"/>
    <n v="2"/>
    <s v="1_2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57"/>
    <n v="28"/>
    <n v="3414"/>
    <n v="0"/>
    <n v="0"/>
    <n v="0"/>
    <n v="0"/>
    <n v="48"/>
    <n v="69"/>
    <n v="0"/>
    <n v="2"/>
    <d v="2016-03-07T00:00:00"/>
    <n v="57"/>
    <n v="76"/>
    <n v="42"/>
    <n v="50"/>
    <n v="88"/>
    <d v="2015-10-28T00:00:00"/>
    <n v="40"/>
    <n v="63"/>
    <n v="17"/>
    <n v="40"/>
    <n v="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5th"/>
    <d v="2015-08-28T00:00:00"/>
    <d v="2015-08-28T00:00:00"/>
    <n v="1"/>
    <d v="2015-08-28T00:00:00"/>
    <s v="Form 1"/>
    <s v="Advancing"/>
    <n v="39"/>
    <n v="3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5th"/>
    <n v="30"/>
    <n v="8"/>
    <n v="24"/>
    <n v="8617"/>
    <d v="2016-05-10T00:00:00"/>
    <n v="444"/>
    <d v="2015-08-25T00:00:00"/>
    <n v="315"/>
    <n v="50"/>
    <d v="2015-12-08T00:00:00"/>
    <n v="401"/>
    <n v="14"/>
    <d v="2016-05-10T00:00:00"/>
    <n v="444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7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444"/>
    <d v="2016-05-10T00:00:00"/>
    <n v="444"/>
    <n v="37"/>
    <n v="1"/>
    <n v="155"/>
    <n v="215"/>
    <n v="310"/>
    <s v="PI is Recommended"/>
    <s v="No PI Needed"/>
    <s v="200L to 399L"/>
    <s v="400L to 599L"/>
    <s v="400L to 5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129"/>
    <n v="1"/>
    <n v="0"/>
    <n v="0"/>
    <n v="0.69729729729729728"/>
    <s v="Fall Administration"/>
    <s v="Winter Administration"/>
    <s v="Fall to Winter RI"/>
    <s v="Tier 2"/>
    <s v="Average Reading Invt. at Least 15 Minutes Long"/>
    <x v="0"/>
    <n v="0"/>
    <n v="129"/>
    <d v="2015-08-28T00:00:00"/>
    <s v="Form 1"/>
    <s v="Advancing"/>
    <n v="39"/>
    <n v="31"/>
    <n v="0"/>
    <d v="2015-08-28T00:00:00"/>
    <s v="Form 1"/>
    <s v="Advancing"/>
    <n v="39"/>
    <n v="31"/>
    <n v="0"/>
    <s v="Lone PI Test"/>
    <n v="0"/>
    <n v="1"/>
    <n v="39"/>
    <n v="10"/>
    <s v="Null"/>
    <s v="Null"/>
    <s v="Null"/>
    <s v="Null"/>
    <n v="31"/>
    <n v="85"/>
    <s v="Null"/>
    <n v="75"/>
    <s v="Null"/>
    <s v="Null"/>
    <n v="1"/>
    <s v="Fall PI Administration"/>
    <n v="1"/>
    <n v="0"/>
    <s v="Null"/>
    <s v="Null"/>
    <s v="Null"/>
    <s v="Null"/>
    <s v="Null"/>
    <n v="1"/>
    <n v="1"/>
    <n v="1"/>
    <n v="2"/>
    <n v="0.69"/>
    <s v="Used All 3"/>
    <s v="100 or More Sessions"/>
    <s v="13 or More Segments"/>
    <s v="Level is Above Lexile Score"/>
    <s v="Null"/>
  </r>
  <r>
    <s v="75tebrurq9vlhi9agug1ibit_o3rbv20"/>
    <s v="S62827"/>
    <s v="Dwayne"/>
    <s v="Jones-Smith"/>
    <n v="1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8095ie21heh7kvf132pj0jf4_o3rbv20"/>
    <s v="S100149"/>
    <s v="Katelyn"/>
    <s v="Julian"/>
    <n v="6"/>
    <s v="Autauga County"/>
    <s v="Billingsley School"/>
    <s v="Read 180 BS 6th"/>
    <n v="439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Read 180 BS 6th"/>
    <d v="2015-09-17T00:00:00"/>
    <d v="2016-05-19T00:00:00"/>
    <s v="Level IV"/>
    <n v="439"/>
    <d v="2016-05-19T00:00:00"/>
    <n v="11"/>
    <n v="2"/>
    <n v="72"/>
    <n v="82"/>
    <n v="1465"/>
    <n v="1560"/>
    <n v="24"/>
    <n v="14"/>
    <n v="31"/>
    <n v="89"/>
    <n v="92"/>
    <n v="88"/>
    <n v="95"/>
    <n v="92"/>
    <n v="18439"/>
    <n v="2.5333000000000001"/>
    <n v="1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116"/>
    <n v="39"/>
    <n v="6945"/>
    <n v="0"/>
    <n v="0"/>
    <n v="0"/>
    <n v="0"/>
    <n v="51"/>
    <n v="71"/>
    <n v="0"/>
    <n v="3"/>
    <d v="2016-03-07T00:00:00"/>
    <n v="54"/>
    <n v="73"/>
    <n v="33"/>
    <n v="75"/>
    <n v="63"/>
    <d v="2015-12-11T00:00:00"/>
    <n v="62"/>
    <n v="78"/>
    <n v="60"/>
    <n v="75"/>
    <n v="50"/>
    <d v="2015-10-27T00:00:00"/>
    <n v="37"/>
    <n v="61"/>
    <n v="33"/>
    <n v="30"/>
    <n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6th"/>
    <d v="2015-08-28T00:00:00"/>
    <d v="2015-12-09T00:00:00"/>
    <n v="2"/>
    <d v="2015-08-28T00:00:00"/>
    <s v="Form 1"/>
    <s v="Developing"/>
    <n v="43"/>
    <n v="11"/>
    <n v="0"/>
    <d v="2015-12-09T00:00:00"/>
    <s v="Form 2"/>
    <s v="Developing"/>
    <n v="46"/>
    <n v="15"/>
    <n v="0"/>
    <m/>
    <m/>
    <m/>
    <m/>
    <m/>
    <m/>
    <m/>
    <m/>
    <m/>
    <m/>
    <m/>
    <m/>
    <m/>
    <m/>
    <m/>
    <m/>
    <m/>
    <m/>
    <m/>
    <m/>
    <m/>
    <m/>
    <m/>
    <m/>
    <s v="Read 180 BS 6th"/>
    <n v="17"/>
    <n v="8"/>
    <n v="18"/>
    <n v="11195"/>
    <d v="2016-05-10T00:00:00"/>
    <n v="439"/>
    <d v="2015-08-26T00:00:00"/>
    <n v="310"/>
    <n v="15"/>
    <d v="2015-12-08T00:00:00"/>
    <n v="401"/>
    <n v="18"/>
    <d v="2016-05-10T00:00:00"/>
    <n v="439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14.714285714285714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439"/>
    <d v="2016-05-10T00:00:00"/>
    <n v="439"/>
    <n v="36.857142857142854"/>
    <n v="1"/>
    <n v="115"/>
    <n v="170"/>
    <n v="230"/>
    <s v="PI is Recommended"/>
    <s v="PI is Recommended"/>
    <s v="200L to 399L"/>
    <s v="400L to 599L"/>
    <s v="400L to 5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129"/>
    <n v="1"/>
    <n v="1"/>
    <n v="0"/>
    <n v="0.90526315789473688"/>
    <s v="Fall Administration"/>
    <s v="Winter Administration"/>
    <s v="Fall to Winter RI"/>
    <s v="Tier 3"/>
    <s v="Average Reading Invt. at Least 15 Minutes Long"/>
    <x v="0"/>
    <s v="Null"/>
    <n v="129"/>
    <d v="2015-12-09T00:00:00"/>
    <s v="Form 2"/>
    <s v="Developing"/>
    <n v="46"/>
    <n v="15"/>
    <n v="0"/>
    <d v="2015-12-09T00:00:00"/>
    <s v="Form 2"/>
    <s v="Developing"/>
    <n v="46"/>
    <n v="15"/>
    <n v="0"/>
    <n v="14.714285714285714"/>
    <n v="1"/>
    <n v="1"/>
    <n v="43"/>
    <n v="14"/>
    <n v="46"/>
    <n v="19"/>
    <n v="3"/>
    <n v="1"/>
    <n v="11"/>
    <n v="6"/>
    <n v="15"/>
    <n v="13"/>
    <n v="4"/>
    <n v="1"/>
    <n v="0"/>
    <s v="Fall to Winter PI Administration"/>
    <n v="0"/>
    <n v="1"/>
    <s v="80 to 99 Sessions"/>
    <s v="Series 4"/>
    <s v="In Series 9 to 12"/>
    <s v="Full Year Participant, Started This Year"/>
    <n v="0"/>
    <n v="0"/>
    <n v="1"/>
    <n v="1"/>
    <n v="3"/>
    <n v="0.71"/>
    <s v="Used RC! and rSkills"/>
    <s v="Null"/>
    <s v="Null"/>
    <s v="Null"/>
    <s v="Null"/>
  </r>
  <r>
    <s v="tv0am4vbgiu9c8jlt9p8u483_o3rbv20"/>
    <s v="S62873"/>
    <s v="Quindarius"/>
    <s v="Kent"/>
    <n v="1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8u25ndtkot2vps6tqvk9i1l5_o3rbv20"/>
    <s v="S3093"/>
    <s v="Simya"/>
    <s v="Kent"/>
    <n v="4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j9jg6ijm7bmhfh6h07t6cb2d_o3rbv20"/>
    <s v="S62597"/>
    <s v="Tiara"/>
    <s v="Kent"/>
    <n v="10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q02knc4l1jf6c8aq6ffr4obv_o3rbv20"/>
    <s v="S103791"/>
    <s v="Gary"/>
    <s v="Kindig"/>
    <n v="3"/>
    <s v="Autauga County"/>
    <s v="Prattville Elementary School"/>
    <s v="System 44 PES 3rd  1140"/>
    <n v="379"/>
    <d v="2015-12-08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ES 3rd  1140"/>
    <d v="2015-10-19T00:00:00"/>
    <d v="2016-05-02T00:00:00"/>
    <s v="Level IV"/>
    <e v="#DIV/0!"/>
    <d v="2016-05-02T00:00:00"/>
    <n v="8"/>
    <n v="1"/>
    <n v="49"/>
    <n v="46"/>
    <n v="925"/>
    <n v="955"/>
    <n v="24"/>
    <n v="19"/>
    <n v="37"/>
    <n v="86"/>
    <n v="94"/>
    <n v="82"/>
    <n v="96"/>
    <n v="88"/>
    <n v="7967"/>
    <n v="2.2999999999999998"/>
    <n v="7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3rd  1140"/>
    <d v="2015-10-15T00:00:00"/>
    <d v="2016-05-09T00:00:00"/>
    <n v="3"/>
    <d v="2015-10-15T00:00:00"/>
    <s v="Form 1"/>
    <s v="Developing"/>
    <n v="37"/>
    <n v="16"/>
    <n v="0"/>
    <d v="2015-12-07T00:00:00"/>
    <s v="Form 2"/>
    <s v="Developing"/>
    <n v="40"/>
    <n v="11"/>
    <n v="0"/>
    <d v="2016-05-09T00:00:00"/>
    <s v="Form 3"/>
    <s v="Developing"/>
    <n v="45"/>
    <n v="16"/>
    <n v="0"/>
    <m/>
    <m/>
    <m/>
    <m/>
    <m/>
    <m/>
    <m/>
    <m/>
    <m/>
    <m/>
    <m/>
    <m/>
    <m/>
    <m/>
    <m/>
    <m/>
    <m/>
    <m/>
    <s v="System 44 PES 3rd  1140"/>
    <n v="8"/>
    <n v="6"/>
    <n v="9"/>
    <n v="3652"/>
    <d v="2015-12-08T00:00:00"/>
    <n v="379"/>
    <d v="2015-10-15T00:00:00"/>
    <n v="364"/>
    <n v="20"/>
    <d v="2015-12-08T00:00:00"/>
    <n v="379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RI Screening Only"/>
    <n v="0"/>
    <s v="System 44 User"/>
    <s v="Usage"/>
    <x v="1"/>
    <n v="1"/>
    <n v="1"/>
    <n v="1"/>
    <x v="0"/>
    <n v="29.571428571428573"/>
    <s v="Not Used"/>
    <n v="0"/>
    <s v="Not Available"/>
    <s v="Not Available"/>
    <s v="4 Not Indicated"/>
    <s v="4 Not Indicated"/>
    <s v="4 Not Indicated"/>
    <s v="4 Not Indicated"/>
    <s v="4 Not Indicated"/>
    <d v="2015-12-08T00:00:00"/>
    <n v="379"/>
    <d v="2015-12-08T00:00:00"/>
    <n v="379"/>
    <n v="7.7142857142857144"/>
    <n v="0"/>
    <n v="150"/>
    <n v="200"/>
    <n v="300"/>
    <s v="PI is Recommended"/>
    <s v="PI is Recommended"/>
    <s v="200L to 399L"/>
    <s v="200L to 399L"/>
    <s v="200L to 399L"/>
    <s v="2 Basic"/>
    <s v="2 Basic"/>
    <s v="2 Basic"/>
    <s v="Null"/>
    <s v="Null"/>
    <s v="No RI for Comparison"/>
    <s v="1 Limited"/>
    <s v="1 Limited"/>
    <s v="1 Limited"/>
    <s v="Null"/>
    <s v="Null"/>
    <s v="No RI for Comparison"/>
    <s v="Null"/>
    <s v="Null"/>
    <s v="Null"/>
    <s v="Null"/>
    <s v="Null"/>
    <s v="Fall Administration"/>
    <s v="Null"/>
    <s v="Fall Administration RI"/>
    <s v="Tier 3"/>
    <s v="Average Reading Invt. at Least 15 Minutes Long"/>
    <x v="1"/>
    <s v="Null"/>
    <n v="15"/>
    <d v="2016-05-09T00:00:00"/>
    <s v="Form 3"/>
    <s v="Developing"/>
    <n v="45"/>
    <n v="16"/>
    <n v="0"/>
    <d v="2016-05-09T00:00:00"/>
    <s v="Form 3"/>
    <s v="Developing"/>
    <n v="45"/>
    <n v="16"/>
    <n v="0"/>
    <n v="29.571428571428573"/>
    <n v="1"/>
    <n v="1"/>
    <n v="37"/>
    <n v="26"/>
    <n v="45"/>
    <n v="37"/>
    <n v="8"/>
    <n v="1"/>
    <n v="16"/>
    <n v="77"/>
    <n v="16"/>
    <n v="65"/>
    <n v="0"/>
    <n v="0"/>
    <n v="0"/>
    <s v="Fall to Spring PI Administration"/>
    <n v="0"/>
    <n v="0"/>
    <s v="40 to 59 Sessions"/>
    <s v="Series 4"/>
    <s v="In Series 5 to 8"/>
    <s v="Full Year Participant, Started This Year"/>
    <n v="0"/>
    <n v="0"/>
    <n v="1"/>
    <n v="0"/>
    <n v="0"/>
    <n v="0"/>
    <s v="RC! Only"/>
    <s v="Null"/>
    <s v="Null"/>
    <s v="Null"/>
    <s v="Null"/>
  </r>
  <r>
    <s v="1jr019f1pi8kl1uhh6vevl3p_o3rbv20"/>
    <s v="S62842"/>
    <s v="Fantasia"/>
    <s v="King"/>
    <n v="6"/>
    <s v="Autauga County"/>
    <s v="Autaugaville School"/>
    <s v="Read 180 AS 6th"/>
    <n v="823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AS 6th"/>
    <n v="3"/>
    <s v="r180ng_B"/>
    <n v="20"/>
    <n v="127"/>
    <n v="3373"/>
    <n v="646"/>
    <n v="349"/>
    <n v="1501"/>
    <n v="481"/>
    <n v="55"/>
    <n v="26.633299999999998"/>
    <n v="6.6189999999999998"/>
    <n v="3.7353000000000001"/>
    <n v="156.4"/>
    <n v="62343"/>
    <n v="73.891625614999995"/>
    <n v="79.464285713999999"/>
    <n v="1116"/>
    <n v="1299"/>
    <n v="38"/>
    <n v="87"/>
    <n v="2"/>
    <n v="3"/>
    <n v="397"/>
    <n v="3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317"/>
    <n v="159"/>
    <n v="19030"/>
    <n v="0"/>
    <n v="0"/>
    <n v="90"/>
    <n v="94"/>
    <n v="0"/>
    <n v="0"/>
    <n v="2"/>
    <n v="0"/>
    <d v="2016-01-20T00:00:00"/>
    <n v="93"/>
    <n v="96"/>
    <n v="92"/>
    <n v="88"/>
    <n v="100"/>
    <d v="2015-11-02T00:00:00"/>
    <n v="86"/>
    <n v="93"/>
    <n v="75"/>
    <n v="89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6th"/>
    <d v="2016-05-12T00:00:00"/>
    <d v="2016-05-12T00:00:00"/>
    <n v="1"/>
    <d v="2016-05-12T00:00:00"/>
    <s v="Form 1"/>
    <s v="Advancing"/>
    <n v="49"/>
    <n v="2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6th"/>
    <n v="31"/>
    <n v="17"/>
    <n v="70"/>
    <n v="98121"/>
    <d v="2016-05-11T00:00:00"/>
    <n v="823"/>
    <d v="2015-08-27T00:00:00"/>
    <n v="685"/>
    <n v="37"/>
    <d v="2015-12-02T00:00:00"/>
    <n v="708"/>
    <n v="33"/>
    <d v="2016-05-11T00:00:00"/>
    <n v="823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6.857142857142854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823"/>
    <d v="2016-05-11T00:00:00"/>
    <n v="823"/>
    <n v="36.857142857142854"/>
    <n v="1"/>
    <n v="55"/>
    <n v="90"/>
    <n v="110"/>
    <s v="No PI Needed"/>
    <s v="No PI Needed"/>
    <s v="600L to 799L"/>
    <s v="800L to 999L"/>
    <s v="800L to 999L"/>
    <s v="1 Below Basic"/>
    <s v="2 Basic"/>
    <s v="2 Basic"/>
    <n v="0"/>
    <n v="1"/>
    <s v="Improved Performance Level"/>
    <s v="1 Limited"/>
    <s v="2 Partial"/>
    <s v="2 Partial"/>
    <n v="0"/>
    <n v="1"/>
    <s v="Improved Performance Level"/>
    <n v="138"/>
    <n v="1"/>
    <n v="1"/>
    <n v="1"/>
    <n v="1.903448275862069"/>
    <s v="Fall Administration"/>
    <s v="Spring Administration"/>
    <s v="Fall to Spring-Full Year RI"/>
    <s v="Tier 2"/>
    <s v="Average Reading Invt. at Least 15 Minutes Long"/>
    <x v="0"/>
    <n v="1"/>
    <n v="138"/>
    <d v="2016-05-12T00:00:00"/>
    <s v="Form 1"/>
    <s v="Advancing"/>
    <n v="49"/>
    <n v="24"/>
    <n v="0"/>
    <d v="2016-05-12T00:00:00"/>
    <s v="Form 1"/>
    <s v="Advancing"/>
    <n v="49"/>
    <n v="24"/>
    <n v="0"/>
    <s v="Lone PI Test"/>
    <n v="0"/>
    <n v="0"/>
    <n v="49"/>
    <n v="44"/>
    <s v="Null"/>
    <s v="Null"/>
    <s v="Null"/>
    <s v="Null"/>
    <n v="24"/>
    <n v="42"/>
    <s v="Null"/>
    <n v="36"/>
    <s v="Null"/>
    <s v="Null"/>
    <n v="1"/>
    <s v="Spring PI Administration"/>
    <n v="1"/>
    <n v="0"/>
    <s v="Null"/>
    <s v="Null"/>
    <s v="Null"/>
    <s v="Null"/>
    <s v="Null"/>
    <n v="1"/>
    <n v="1"/>
    <n v="1"/>
    <n v="2"/>
    <n v="0.94"/>
    <s v="Used All 3"/>
    <s v="100 or More Sessions"/>
    <s v="13 or More Segments"/>
    <s v="Level Matches Lexile Score"/>
    <s v="Null"/>
  </r>
  <r>
    <s v="7e9unllsta30nrld4pah2qhp_o3rbv20"/>
    <s v="S62874"/>
    <s v="Kelmen"/>
    <s v="King"/>
    <n v="11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irnhmh1nm8dhtiibdmratej5_o3rbv20"/>
    <s v="S62614"/>
    <s v="Camille"/>
    <s v="Kirksey"/>
    <n v="6"/>
    <s v="Autauga County"/>
    <s v="Autaugaville School"/>
    <s v="Read 180 AS 6th"/>
    <n v="97"/>
    <d v="2016-05-19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ext Generation"/>
    <s v="Read 180 AS 6th"/>
    <n v="2"/>
    <s v="r180ng_B"/>
    <n v="0"/>
    <n v="1"/>
    <n v="40"/>
    <n v="12"/>
    <n v="18"/>
    <n v="10"/>
    <n v="0"/>
    <n v="1"/>
    <n v="19.825050000000001"/>
    <n v="1"/>
    <n v="1"/>
    <n v="39.650100000000002"/>
    <n v="368"/>
    <n v="100"/>
    <n v="0"/>
    <n v="40"/>
    <n v="7"/>
    <n v="0"/>
    <n v="0"/>
    <n v="0"/>
    <n v="0"/>
    <n v="0"/>
    <n v="0"/>
    <s v="1_2"/>
    <s v="Next Generation"/>
    <s v="Read 180 AS 6th"/>
    <d v="2015-09-04T00:00:00"/>
    <d v="2016-05-16T00:00:00"/>
    <s v="Level IV"/>
    <n v="97"/>
    <d v="2016-05-16T00:00:00"/>
    <n v="15"/>
    <n v="4"/>
    <n v="100"/>
    <n v="112"/>
    <n v="2645"/>
    <n v="2779"/>
    <n v="28"/>
    <n v="15"/>
    <n v="37"/>
    <n v="90"/>
    <n v="88"/>
    <n v="89"/>
    <n v="97"/>
    <n v="92"/>
    <n v="31438"/>
    <n v="3.3635999999999999"/>
    <n v="15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83"/>
    <n v="41"/>
    <n v="4950"/>
    <n v="0"/>
    <n v="0"/>
    <n v="39"/>
    <n v="63"/>
    <n v="27"/>
    <n v="52"/>
    <n v="1"/>
    <n v="1"/>
    <d v="2016-01-20T00:00:00"/>
    <n v="39"/>
    <n v="63"/>
    <n v="17"/>
    <n v="63"/>
    <n v="50"/>
    <d v="2015-11-05T00:00:00"/>
    <n v="27"/>
    <n v="52"/>
    <n v="17"/>
    <n v="20"/>
    <n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6th"/>
    <d v="2015-08-28T00:00:00"/>
    <d v="2016-05-11T00:00:00"/>
    <n v="4"/>
    <d v="2015-08-28T00:00:00"/>
    <s v="Form 1"/>
    <s v="Developing"/>
    <n v="37"/>
    <n v="16"/>
    <n v="0"/>
    <d v="2016-01-20T00:00:00"/>
    <s v="Form 2"/>
    <s v="Developing"/>
    <n v="47"/>
    <n v="22"/>
    <n v="0"/>
    <d v="2016-02-17T00:00:00"/>
    <s v="Form 3"/>
    <s v="Developing"/>
    <n v="53"/>
    <n v="13"/>
    <n v="0"/>
    <d v="2016-05-11T00:00:00"/>
    <s v="Form 1"/>
    <s v="Developing"/>
    <n v="45"/>
    <n v="12"/>
    <n v="0"/>
    <m/>
    <m/>
    <m/>
    <m/>
    <m/>
    <m/>
    <m/>
    <m/>
    <m/>
    <m/>
    <m/>
    <m/>
    <s v="Read 180 AS 6th"/>
    <n v="29"/>
    <n v="16"/>
    <n v="26"/>
    <n v="19570"/>
    <d v="2016-05-19T00:00:00"/>
    <n v="97"/>
    <d v="2015-08-27T00:00:00"/>
    <n v="491"/>
    <n v="18"/>
    <d v="2015-12-02T00:00:00"/>
    <n v="224"/>
    <n v="7"/>
    <d v="2016-01-25T00:00:00"/>
    <n v="125"/>
    <n v="6"/>
    <d v="2016-05-11T00:00:00"/>
    <n v="224"/>
    <n v="24"/>
    <d v="2016-05-19T00:00:00"/>
    <n v="97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8.8495575221238937E-3"/>
    <s v="System 44 User"/>
    <s v="Usage"/>
    <x v="1"/>
    <n v="1"/>
    <n v="1"/>
    <n v="1"/>
    <x v="0"/>
    <n v="36.714285714285715"/>
    <s v="Not Used"/>
    <n v="0"/>
    <s v="Not Available"/>
    <s v="Not Available"/>
    <s v="4 Not Indicated"/>
    <s v="4 Not Indicated"/>
    <s v="4 Not Indicated"/>
    <s v="4 Not Indicated"/>
    <s v="4 Not Indicated"/>
    <d v="2016-05-19T00:00:00"/>
    <n v="97"/>
    <d v="2015-08-27T00:00:00"/>
    <n v="491"/>
    <n v="38"/>
    <n v="1"/>
    <n v="90"/>
    <n v="135"/>
    <n v="180"/>
    <s v="PI is Recommended"/>
    <s v="PI is Recommended"/>
    <s v="400L to 599L"/>
    <s v="BR to 199L"/>
    <s v="400L to 5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-394"/>
    <n v="0"/>
    <n v="0"/>
    <n v="0"/>
    <n v="-3.5022222222222221"/>
    <s v="Fall Administration"/>
    <s v="Spring Administration"/>
    <s v="Fall to Spring-Full Year RI"/>
    <s v="Tier 3"/>
    <s v="Average Reading Invt. Under 15 Minutes Long"/>
    <x v="2"/>
    <s v="Null"/>
    <n v="394"/>
    <d v="2016-05-11T00:00:00"/>
    <s v="Form 1"/>
    <s v="Developing"/>
    <n v="45"/>
    <n v="12"/>
    <n v="0"/>
    <d v="2016-01-20T00:00:00"/>
    <s v="Form 2"/>
    <s v="Developing"/>
    <n v="47"/>
    <n v="22"/>
    <n v="0"/>
    <n v="36.714285714285715"/>
    <n v="1"/>
    <n v="1"/>
    <n v="37"/>
    <n v="5"/>
    <n v="45"/>
    <n v="21"/>
    <n v="8"/>
    <n v="1"/>
    <n v="16"/>
    <n v="15"/>
    <n v="12"/>
    <n v="7"/>
    <n v="-4"/>
    <n v="0"/>
    <n v="0"/>
    <s v="Fall to Spring PI Administration"/>
    <n v="0"/>
    <n v="1"/>
    <s v="100 or More Sessions"/>
    <s v="Series 4"/>
    <s v="In Series 13 to 16"/>
    <s v="Full Year Participant, Started This Year"/>
    <n v="0"/>
    <n v="1"/>
    <n v="1"/>
    <n v="1"/>
    <n v="2"/>
    <n v="0.57499999999999996"/>
    <s v="Used All 3"/>
    <s v="Null"/>
    <s v="Null"/>
    <s v="Null"/>
    <s v="Null"/>
  </r>
  <r>
    <s v="3gb667abi3oiashk7nam9pa2_o3rbv20"/>
    <s v="S97994"/>
    <s v="JauQuavius"/>
    <s v="Kirkwood"/>
    <n v="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b5tmj3dcmgt6ntrrf25pcpgp_o3rbv20"/>
    <s v="S100276"/>
    <s v="Joe'Mondo"/>
    <s v="Knight"/>
    <n v="6"/>
    <s v="Autauga County"/>
    <s v="Daniel Pratt Elementary School"/>
    <s v="System 44 DPES 6th 1030 to 1125"/>
    <n v="339"/>
    <d v="2016-05-05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DPES 6th 1030 to 1125"/>
    <d v="2015-09-02T00:00:00"/>
    <d v="2016-04-20T00:00:00"/>
    <s v="Level IV"/>
    <n v="339"/>
    <d v="2016-04-20T00:00:00"/>
    <n v="6"/>
    <n v="3"/>
    <n v="38"/>
    <n v="32"/>
    <n v="459"/>
    <n v="482"/>
    <n v="24"/>
    <n v="17"/>
    <n v="33"/>
    <n v="89"/>
    <n v="80"/>
    <n v="100"/>
    <n v="97"/>
    <n v="93"/>
    <n v="5506"/>
    <n v="1.9375"/>
    <n v="6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DPES 6th 1030 to 1125"/>
    <d v="2015-09-02T00:00:00"/>
    <d v="2016-05-05T00:00:00"/>
    <n v="2"/>
    <d v="2015-09-02T00:00:00"/>
    <s v="Form 1"/>
    <s v="Developing"/>
    <n v="34"/>
    <n v="12"/>
    <n v="0"/>
    <d v="2016-05-05T00:00:00"/>
    <s v="Form 2"/>
    <s v="Beginning"/>
    <n v="39"/>
    <n v="10"/>
    <n v="0"/>
    <m/>
    <m/>
    <m/>
    <m/>
    <m/>
    <m/>
    <m/>
    <m/>
    <m/>
    <m/>
    <m/>
    <m/>
    <m/>
    <m/>
    <m/>
    <m/>
    <m/>
    <m/>
    <m/>
    <m/>
    <m/>
    <m/>
    <m/>
    <m/>
    <s v="System 44 DPES 6th 1030 to 1125"/>
    <n v="7"/>
    <n v="7"/>
    <n v="9"/>
    <n v="3471"/>
    <d v="2016-05-05T00:00:00"/>
    <n v="339"/>
    <d v="2015-09-02T00:00:00"/>
    <n v="233"/>
    <n v="10"/>
    <d v="2016-05-05T00:00:00"/>
    <n v="339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5.142857142857146"/>
    <s v="Not Used"/>
    <n v="0"/>
    <s v="Not Available"/>
    <s v="Not Available"/>
    <s v="4 Not Indicated"/>
    <s v="4 Not Indicated"/>
    <s v="4 Not Indicated"/>
    <s v="4 Not Indicated"/>
    <s v="4 Not Indicated"/>
    <d v="2016-05-05T00:00:00"/>
    <n v="339"/>
    <d v="2016-05-05T00:00:00"/>
    <n v="339"/>
    <n v="35.142857142857146"/>
    <n v="1"/>
    <n v="155"/>
    <n v="220"/>
    <n v="310"/>
    <s v="PI is Recommended"/>
    <s v="PI is Recommended"/>
    <s v="200L to 399L"/>
    <s v="200L to 399L"/>
    <s v="200L to 3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106"/>
    <n v="1"/>
    <n v="0"/>
    <n v="0"/>
    <n v="0.56533333333333335"/>
    <s v="Fall Administration"/>
    <s v="Winter Administration"/>
    <s v="Fall to Winter RI"/>
    <s v="Tier 3"/>
    <s v="Average Reading Invt. Under 15 Minutes Long"/>
    <x v="0"/>
    <s v="Null"/>
    <n v="106"/>
    <d v="2016-05-05T00:00:00"/>
    <s v="Form 2"/>
    <s v="Beginning"/>
    <n v="39"/>
    <n v="10"/>
    <n v="0"/>
    <d v="2015-09-02T00:00:00"/>
    <s v="Form 1"/>
    <s v="Developing"/>
    <n v="34"/>
    <n v="12"/>
    <n v="0"/>
    <n v="35.142857142857146"/>
    <n v="1"/>
    <n v="1"/>
    <n v="34"/>
    <n v="3"/>
    <n v="39"/>
    <n v="5"/>
    <n v="5"/>
    <n v="1"/>
    <n v="12"/>
    <n v="7"/>
    <n v="10"/>
    <n v="4"/>
    <n v="-2"/>
    <n v="0"/>
    <n v="0"/>
    <s v="Fall to Spring PI Administration"/>
    <n v="0"/>
    <n v="1"/>
    <s v="20 to 39 Sessions"/>
    <s v="Series 4"/>
    <s v="In Series 5 to 8"/>
    <s v="Full Year Participant, Started This Year"/>
    <n v="0"/>
    <n v="0"/>
    <n v="1"/>
    <n v="0"/>
    <n v="0"/>
    <n v="0"/>
    <s v="RC! Only"/>
    <s v="Null"/>
    <s v="Null"/>
    <s v="Null"/>
    <s v="Null"/>
  </r>
  <r>
    <s v="aukvps6ki2fcpolno4rv59rp_o3rbv20"/>
    <s v="S71917"/>
    <s v="Zoey"/>
    <s v="Krause"/>
    <n v="4"/>
    <s v="Autauga County"/>
    <s v="Prattville Elementary School"/>
    <s v="System 44 PES 4th - 1:50"/>
    <n v="576"/>
    <d v="2016-05-06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ES 4th - 1:50"/>
    <d v="2015-09-09T00:00:00"/>
    <d v="2016-05-04T00:00:00"/>
    <s v="Level I"/>
    <n v="576"/>
    <d v="2016-05-04T00:00:00"/>
    <n v="3"/>
    <n v="5"/>
    <n v="21"/>
    <n v="50"/>
    <n v="902"/>
    <n v="925"/>
    <n v="0"/>
    <n v="14"/>
    <n v="43"/>
    <n v="76"/>
    <n v="88"/>
    <n v="90"/>
    <n v="83"/>
    <n v="72"/>
    <n v="20539"/>
    <n v="2"/>
    <n v="3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4th - 1:50"/>
    <d v="2015-08-27T00:00:00"/>
    <d v="2016-05-06T00:00:00"/>
    <n v="3"/>
    <d v="2015-08-27T00:00:00"/>
    <s v="Form 1"/>
    <s v="Beginning"/>
    <n v="36"/>
    <n v="5"/>
    <n v="0"/>
    <d v="2015-12-08T00:00:00"/>
    <s v="Form 2"/>
    <s v="Developing"/>
    <n v="45"/>
    <n v="21"/>
    <n v="0"/>
    <d v="2016-05-06T00:00:00"/>
    <s v="Form 3"/>
    <s v="Beginning"/>
    <n v="36"/>
    <n v="10"/>
    <n v="0"/>
    <m/>
    <m/>
    <m/>
    <m/>
    <m/>
    <m/>
    <m/>
    <m/>
    <m/>
    <m/>
    <m/>
    <m/>
    <m/>
    <m/>
    <m/>
    <m/>
    <m/>
    <m/>
    <s v="System 44 PES 4th - 1:50"/>
    <n v="19"/>
    <n v="19"/>
    <n v="27"/>
    <n v="18633"/>
    <d v="2016-05-06T00:00:00"/>
    <n v="576"/>
    <d v="2015-08-25T00:00:00"/>
    <n v="361"/>
    <n v="15"/>
    <d v="2015-12-09T00:00:00"/>
    <n v="405"/>
    <n v="9"/>
    <d v="2016-05-06T00:00:00"/>
    <n v="576"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.142857142857146"/>
    <s v="Not Used"/>
    <n v="0"/>
    <s v="Not Available"/>
    <s v="Not Available"/>
    <s v="4 Not Indicated"/>
    <s v="4 Not Indicated"/>
    <s v="4 Not Indicated"/>
    <s v="4 Not Indicated"/>
    <s v="4 Not Indicated"/>
    <d v="2016-05-06T00:00:00"/>
    <n v="576"/>
    <d v="2016-05-06T00:00:00"/>
    <n v="576"/>
    <n v="36.428571428571431"/>
    <n v="1"/>
    <n v="160"/>
    <n v="210"/>
    <n v="320"/>
    <s v="PI is Recommended"/>
    <s v="No PI Needed"/>
    <s v="200L to 399L"/>
    <s v="400L to 599L"/>
    <s v="400L to 599L"/>
    <s v="1 Below Basic"/>
    <s v="2 Basic"/>
    <s v="2 Basic"/>
    <n v="0"/>
    <n v="1"/>
    <s v="Improved Performance Level"/>
    <s v="1 Limited"/>
    <s v="1 Limited"/>
    <s v="1 Limited"/>
    <n v="1"/>
    <n v="0"/>
    <s v="Maintained Performance Level"/>
    <n v="215"/>
    <n v="1"/>
    <n v="1"/>
    <n v="0"/>
    <n v="1.1621621621621621"/>
    <s v="Fall Administration"/>
    <s v="Spring Administration"/>
    <s v="Fall to Spring-Full Year RI"/>
    <s v="Tier 3"/>
    <s v="Average Reading Invt. Under 15 Minutes Long"/>
    <x v="0"/>
    <s v="Null"/>
    <n v="215"/>
    <d v="2016-05-06T00:00:00"/>
    <s v="Form 3"/>
    <s v="Beginning"/>
    <n v="36"/>
    <n v="10"/>
    <n v="0"/>
    <d v="2015-12-08T00:00:00"/>
    <s v="Form 2"/>
    <s v="Developing"/>
    <n v="45"/>
    <n v="21"/>
    <n v="0"/>
    <n v="36.142857142857146"/>
    <n v="1"/>
    <n v="1"/>
    <n v="36"/>
    <n v="9"/>
    <n v="36"/>
    <n v="5"/>
    <n v="0"/>
    <n v="0"/>
    <n v="5"/>
    <n v="8"/>
    <n v="10"/>
    <n v="18"/>
    <n v="5"/>
    <n v="1"/>
    <n v="0"/>
    <s v="Fall to Spring PI Administration"/>
    <n v="0"/>
    <n v="1"/>
    <s v="40 to 59 Sessions"/>
    <s v="Series 1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2o44pb4god3c0dd5c7f8khl1_o3rbv20"/>
    <s v="S95801"/>
    <s v="Earnest"/>
    <s v="Ladd"/>
    <n v="7"/>
    <s v="Autauga County"/>
    <s v="Prattville Junior High School"/>
    <s v="Read 180 PJHS 7th"/>
    <n v="435"/>
    <d v="2015-12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Read 180 PJHS 7th"/>
    <d v="2015-10-15T00:00:00"/>
    <d v="2015-12-14T00:00:00"/>
    <s v="Level IV"/>
    <n v="435"/>
    <d v="2015-12-14T00:00:00"/>
    <n v="6"/>
    <n v="1"/>
    <n v="36"/>
    <n v="15"/>
    <n v="319"/>
    <n v="338"/>
    <n v="24"/>
    <n v="22"/>
    <n v="27"/>
    <n v="97"/>
    <n v="94"/>
    <n v="96"/>
    <n v="99"/>
    <n v="98"/>
    <n v="3037"/>
    <n v="1.875"/>
    <n v="5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PJHS 7th"/>
    <d v="2015-09-03T00:00:00"/>
    <d v="2015-12-11T00:00:00"/>
    <n v="2"/>
    <d v="2015-09-03T00:00:00"/>
    <s v="Form 1"/>
    <s v="Developing"/>
    <n v="41"/>
    <n v="12"/>
    <n v="0"/>
    <d v="2015-12-11T00:00:00"/>
    <s v="Form 2"/>
    <s v="Developing"/>
    <n v="51"/>
    <n v="11"/>
    <n v="0"/>
    <m/>
    <m/>
    <m/>
    <m/>
    <m/>
    <m/>
    <m/>
    <m/>
    <m/>
    <m/>
    <m/>
    <m/>
    <m/>
    <m/>
    <m/>
    <m/>
    <m/>
    <m/>
    <m/>
    <m/>
    <m/>
    <m/>
    <m/>
    <m/>
    <s v="Read 180 PJHS 7th"/>
    <n v="2"/>
    <n v="2"/>
    <n v="2"/>
    <n v="1359"/>
    <d v="2015-12-10T00:00:00"/>
    <n v="435"/>
    <d v="2015-09-02T00:00:00"/>
    <n v="245"/>
    <n v="21"/>
    <d v="2015-12-10T00:00:00"/>
    <n v="435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0"/>
    <n v="0"/>
    <x v="1"/>
    <n v="14.142857142857142"/>
    <s v="Not Used"/>
    <n v="0"/>
    <s v="Not Available"/>
    <s v="Not Available"/>
    <s v="4 Not Indicated"/>
    <s v="4 Not Indicated"/>
    <s v="4 Not Indicated"/>
    <s v="4 Not Indicated"/>
    <s v="4 Not Indicated"/>
    <d v="2015-12-10T00:00:00"/>
    <n v="435"/>
    <d v="2015-12-10T00:00:00"/>
    <n v="435"/>
    <n v="14.142857142857142"/>
    <n v="1"/>
    <n v="165"/>
    <n v="240"/>
    <n v="330"/>
    <s v="PI is Recommended"/>
    <s v="PI is Recommended"/>
    <s v="200L to 399L"/>
    <s v="400L to 599L"/>
    <s v="400L to 5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190"/>
    <n v="1"/>
    <n v="1"/>
    <n v="0"/>
    <n v="0.93827160493827155"/>
    <s v="Fall Administration"/>
    <s v="Winter Administration"/>
    <s v="Fall to Winter RI"/>
    <s v="Tier 3"/>
    <s v="Average Reading Invt. at Least 15 Minutes Long"/>
    <x v="0"/>
    <s v="Null"/>
    <n v="190"/>
    <d v="2015-12-11T00:00:00"/>
    <s v="Form 2"/>
    <s v="Developing"/>
    <n v="51"/>
    <n v="11"/>
    <n v="0"/>
    <d v="2015-09-03T00:00:00"/>
    <s v="Form 1"/>
    <s v="Developing"/>
    <n v="41"/>
    <n v="12"/>
    <n v="0"/>
    <n v="14.142857142857142"/>
    <n v="1"/>
    <n v="1"/>
    <n v="41"/>
    <n v="4"/>
    <n v="51"/>
    <n v="33"/>
    <n v="10"/>
    <n v="1"/>
    <n v="12"/>
    <n v="3"/>
    <n v="11"/>
    <n v="3"/>
    <n v="-1"/>
    <n v="0"/>
    <n v="0"/>
    <s v="Fall to Winter PI Administration"/>
    <n v="0"/>
    <n v="1"/>
    <s v="Under 20 Sessions"/>
    <s v="Series 4"/>
    <s v="In Series 5 to 8"/>
    <s v="Mid-Year Exited Student, Started This Year"/>
    <n v="0"/>
    <n v="0"/>
    <n v="1"/>
    <n v="0"/>
    <n v="0"/>
    <n v="0"/>
    <s v="RC! Only"/>
    <s v="Null"/>
    <s v="Null"/>
    <s v="Null"/>
    <s v="Null"/>
  </r>
  <r>
    <s v="gqkopkt6e0v9umg21m60ibdn_o3rbv20"/>
    <s v="S67767"/>
    <s v="Matthew"/>
    <s v="LaFrance"/>
    <n v="6"/>
    <s v="Autauga County"/>
    <s v="Daniel Pratt Elementary School"/>
    <s v="System 44 DPES 5th  6th 840 to 935"/>
    <n v="360"/>
    <d v="2016-05-05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DPES 5th  6th 840 to 935"/>
    <d v="2015-09-21T00:00:00"/>
    <d v="2016-05-18T00:00:00"/>
    <s v="Level I"/>
    <n v="360"/>
    <d v="2016-05-18T00:00:00"/>
    <n v="5"/>
    <n v="1"/>
    <n v="30"/>
    <n v="82"/>
    <n v="1463"/>
    <n v="1519"/>
    <n v="0"/>
    <n v="18"/>
    <n v="49"/>
    <n v="63"/>
    <n v="80"/>
    <n v="84"/>
    <n v="68"/>
    <n v="67"/>
    <n v="5886"/>
    <n v="2.5806"/>
    <n v="4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DPES 5th  6th 840 to 935"/>
    <d v="2015-09-02T00:00:00"/>
    <d v="2016-05-05T00:00:00"/>
    <n v="3"/>
    <d v="2015-09-02T00:00:00"/>
    <s v="Form 1"/>
    <s v="Pre-Decoder"/>
    <n v="26"/>
    <n v="5"/>
    <n v="0"/>
    <d v="2015-12-08T00:00:00"/>
    <s v="Form 2"/>
    <s v="Pre-Decoder"/>
    <n v="29"/>
    <n v="1"/>
    <n v="0"/>
    <d v="2016-05-05T00:00:00"/>
    <s v="Form 3"/>
    <s v="Pre-Decoder"/>
    <n v="29"/>
    <n v="10"/>
    <n v="0"/>
    <m/>
    <m/>
    <m/>
    <m/>
    <m/>
    <m/>
    <m/>
    <m/>
    <m/>
    <m/>
    <m/>
    <m/>
    <m/>
    <m/>
    <m/>
    <m/>
    <m/>
    <m/>
    <s v="System 44 DPES 5th  6th 840 to 935"/>
    <n v="11"/>
    <n v="8"/>
    <n v="8"/>
    <n v="2953"/>
    <d v="2016-05-05T00:00:00"/>
    <n v="360"/>
    <d v="2015-09-03T00:00:00"/>
    <n v="420"/>
    <n v="25"/>
    <d v="2015-12-09T00:00:00"/>
    <n v="340"/>
    <n v="40"/>
    <d v="2016-05-05T00:00:00"/>
    <n v="360"/>
    <n v="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5.142857142857146"/>
    <s v="Not Used"/>
    <n v="0"/>
    <s v="Not Available"/>
    <s v="Not Available"/>
    <s v="4 Not Indicated"/>
    <s v="4 Not Indicated"/>
    <s v="4 Not Indicated"/>
    <s v="4 Not Indicated"/>
    <s v="4 Not Indicated"/>
    <d v="2016-05-05T00:00:00"/>
    <n v="360"/>
    <d v="2015-09-03T00:00:00"/>
    <n v="420"/>
    <n v="35"/>
    <n v="1"/>
    <n v="90"/>
    <n v="135"/>
    <n v="180"/>
    <s v="PI is Recommended"/>
    <s v="PI is Recommended"/>
    <s v="400L to 599L"/>
    <s v="200L to 399L"/>
    <s v="400L to 5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-60"/>
    <n v="0"/>
    <n v="0"/>
    <n v="0"/>
    <n v="-0.53333333333333333"/>
    <s v="Fall Administration"/>
    <s v="Winter Administration"/>
    <s v="Fall to Winter RI"/>
    <s v="Tier 3"/>
    <s v="Average Reading Invt. at Least 15 Minutes Long"/>
    <x v="0"/>
    <s v="Null"/>
    <n v="80"/>
    <d v="2016-05-05T00:00:00"/>
    <s v="Form 3"/>
    <s v="Pre-Decoder"/>
    <n v="29"/>
    <n v="10"/>
    <n v="0"/>
    <d v="2016-05-05T00:00:00"/>
    <s v="Form 3"/>
    <s v="Pre-Decoder"/>
    <n v="29"/>
    <n v="10"/>
    <n v="0"/>
    <n v="35.142857142857146"/>
    <n v="1"/>
    <n v="1"/>
    <n v="26"/>
    <n v="0"/>
    <n v="29"/>
    <n v="1"/>
    <n v="3"/>
    <n v="1"/>
    <n v="5"/>
    <n v="0"/>
    <n v="10"/>
    <n v="4"/>
    <n v="5"/>
    <n v="1"/>
    <n v="0"/>
    <s v="Fall to Spring PI Administration"/>
    <n v="0"/>
    <n v="1"/>
    <s v="80 to 99 Sessions"/>
    <s v="Series 1"/>
    <s v="In Series 5 to 8"/>
    <s v="Full Year Participant, Started This Year"/>
    <n v="0"/>
    <n v="0"/>
    <n v="1"/>
    <n v="0"/>
    <n v="0"/>
    <n v="0"/>
    <s v="RC! Only"/>
    <s v="Null"/>
    <s v="Null"/>
    <s v="Null"/>
    <s v="Null"/>
  </r>
  <r>
    <s v="mlv0v4a5crnn4olc1hv940do_o3rbv20"/>
    <s v="S1187"/>
    <s v="LeJoun"/>
    <s v="Laister"/>
    <n v="5"/>
    <s v="Autauga County"/>
    <s v="Billingsley School"/>
    <s v="Read 180 BS 5th"/>
    <n v="555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Read 180 BS 5th"/>
    <d v="2015-09-18T00:00:00"/>
    <d v="2016-05-19T00:00:00"/>
    <s v="Level IV"/>
    <n v="555"/>
    <d v="2016-05-19T00:00:00"/>
    <n v="18"/>
    <n v="2"/>
    <n v="115"/>
    <n v="116"/>
    <n v="1925"/>
    <n v="2072"/>
    <n v="43"/>
    <n v="10"/>
    <n v="27"/>
    <n v="90"/>
    <n v="90"/>
    <n v="93"/>
    <n v="94"/>
    <n v="91"/>
    <n v="20645"/>
    <n v="3.6128999999999998"/>
    <n v="1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95"/>
    <n v="32"/>
    <n v="5724"/>
    <n v="0"/>
    <n v="0"/>
    <n v="0"/>
    <n v="0"/>
    <n v="55"/>
    <n v="73"/>
    <n v="0"/>
    <n v="3"/>
    <d v="2016-03-07T00:00:00"/>
    <n v="79"/>
    <n v="89"/>
    <n v="75"/>
    <n v="88"/>
    <n v="75"/>
    <d v="2015-12-11T00:00:00"/>
    <n v="54"/>
    <n v="73"/>
    <n v="30"/>
    <n v="63"/>
    <n v="75"/>
    <d v="2015-10-28T00:00:00"/>
    <n v="33"/>
    <n v="58"/>
    <n v="50"/>
    <n v="20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5th"/>
    <d v="2015-08-28T00:00:00"/>
    <d v="2016-05-10T00:00:00"/>
    <n v="3"/>
    <d v="2015-08-28T00:00:00"/>
    <s v="Form 1"/>
    <s v="Developing"/>
    <n v="43"/>
    <n v="15"/>
    <n v="0"/>
    <d v="2015-12-09T00:00:00"/>
    <s v="Form 2"/>
    <s v="Developing"/>
    <n v="52"/>
    <n v="17"/>
    <n v="0"/>
    <d v="2016-05-10T00:00:00"/>
    <s v="Form 3"/>
    <s v="Advancing"/>
    <n v="51"/>
    <n v="36"/>
    <n v="0"/>
    <m/>
    <m/>
    <m/>
    <m/>
    <m/>
    <m/>
    <m/>
    <m/>
    <m/>
    <m/>
    <m/>
    <m/>
    <m/>
    <m/>
    <m/>
    <m/>
    <m/>
    <m/>
    <s v="Read 180 BS 5th"/>
    <n v="37"/>
    <n v="14"/>
    <n v="17"/>
    <n v="9375"/>
    <d v="2016-05-10T00:00:00"/>
    <n v="555"/>
    <d v="2015-08-26T00:00:00"/>
    <n v="351"/>
    <n v="8"/>
    <d v="2015-12-08T00:00:00"/>
    <n v="534"/>
    <n v="18"/>
    <d v="2016-05-10T00:00:00"/>
    <n v="55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.571428571428569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555"/>
    <d v="2016-05-10T00:00:00"/>
    <n v="555"/>
    <n v="36.857142857142854"/>
    <n v="1"/>
    <n v="155"/>
    <n v="215"/>
    <n v="310"/>
    <s v="PI is Recommended"/>
    <s v="No PI Needed"/>
    <s v="200L to 399L"/>
    <s v="400L to 599L"/>
    <s v="400L to 5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204"/>
    <n v="1"/>
    <n v="1"/>
    <n v="0"/>
    <n v="1.1027027027027028"/>
    <s v="Fall Administration"/>
    <s v="Spring Administration"/>
    <s v="Fall to Spring-Full Year RI"/>
    <s v="Tier 3"/>
    <s v="Average Reading Invt. Under 15 Minutes Long"/>
    <x v="0"/>
    <s v="Null"/>
    <n v="204"/>
    <d v="2016-05-10T00:00:00"/>
    <s v="Form 3"/>
    <s v="Advancing"/>
    <n v="51"/>
    <n v="36"/>
    <n v="0"/>
    <d v="2016-05-10T00:00:00"/>
    <s v="Form 3"/>
    <s v="Advancing"/>
    <n v="51"/>
    <n v="36"/>
    <n v="0"/>
    <n v="36.571428571428569"/>
    <n v="1"/>
    <n v="1"/>
    <n v="43"/>
    <n v="17"/>
    <n v="51"/>
    <n v="39"/>
    <n v="8"/>
    <n v="1"/>
    <n v="15"/>
    <n v="26"/>
    <n v="36"/>
    <n v="87"/>
    <n v="21"/>
    <n v="1"/>
    <n v="1"/>
    <s v="Fall to Spring PI Administration"/>
    <n v="0"/>
    <n v="1"/>
    <s v="100 or More Sessions"/>
    <s v="Series 4"/>
    <s v="In Series 17 to 20"/>
    <s v="Full Year Participant, Started This Year"/>
    <n v="1"/>
    <n v="0"/>
    <n v="1"/>
    <n v="1"/>
    <n v="3"/>
    <n v="0.73"/>
    <s v="Used RC! and rSkills"/>
    <s v="Null"/>
    <s v="Null"/>
    <s v="Null"/>
    <s v="Null"/>
  </r>
  <r>
    <s v="t4kkjojugeemrl9bb8sr33b3_o3rbv20"/>
    <n v="1962820804"/>
    <s v="JaTavious"/>
    <s v="Lamar"/>
    <n v="5"/>
    <s v="Autauga County"/>
    <s v="Autaugaville School"/>
    <s v="Read 180 AS 5th"/>
    <n v="629"/>
    <d v="2016-05-17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AS 5th"/>
    <n v="2"/>
    <s v="r180ng_B"/>
    <n v="10"/>
    <n v="95"/>
    <n v="1555"/>
    <n v="291"/>
    <n v="306"/>
    <n v="684"/>
    <n v="147"/>
    <n v="159"/>
    <n v="16.475000000000001"/>
    <n v="9.3635999999999999"/>
    <n v="3.1667000000000001"/>
    <n v="124.1998"/>
    <n v="21244"/>
    <n v="68.085106382000006"/>
    <n v="82.142857141999997"/>
    <n v="640"/>
    <n v="755"/>
    <n v="40"/>
    <n v="86"/>
    <n v="2"/>
    <n v="0"/>
    <n v="127"/>
    <n v="0"/>
    <s v="1_2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111"/>
    <n v="55"/>
    <n v="6648"/>
    <n v="0"/>
    <n v="0"/>
    <n v="79"/>
    <n v="89"/>
    <n v="53"/>
    <n v="73"/>
    <n v="1"/>
    <n v="1"/>
    <d v="2016-01-19T00:00:00"/>
    <n v="79"/>
    <n v="89"/>
    <n v="75"/>
    <n v="88"/>
    <n v="75"/>
    <d v="2015-11-04T00:00:00"/>
    <n v="53"/>
    <n v="73"/>
    <n v="58"/>
    <n v="50"/>
    <n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d v="2016-05-17T00:00:00"/>
    <d v="2016-05-17T00:00:00"/>
    <n v="1"/>
    <d v="2016-05-17T00:00:00"/>
    <s v="Form 1"/>
    <s v="Advancing"/>
    <n v="47"/>
    <n v="2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17"/>
    <n v="6"/>
    <n v="7"/>
    <n v="5294"/>
    <d v="2016-05-17T00:00:00"/>
    <n v="629"/>
    <d v="2015-09-21T00:00:00"/>
    <n v="509"/>
    <n v="17"/>
    <d v="2015-12-14T00:00:00"/>
    <n v="515"/>
    <n v="20"/>
    <d v="2016-05-17T00:00:00"/>
    <n v="629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4.142857142857146"/>
    <s v="Not Used"/>
    <n v="0"/>
    <s v="Not Available"/>
    <s v="Not Available"/>
    <s v="4 Not Indicated"/>
    <s v="4 Not Indicated"/>
    <s v="4 Not Indicated"/>
    <s v="4 Not Indicated"/>
    <s v="4 Not Indicated"/>
    <d v="2016-05-17T00:00:00"/>
    <n v="629"/>
    <d v="2016-05-17T00:00:00"/>
    <n v="629"/>
    <n v="34.142857142857146"/>
    <n v="1"/>
    <n v="105"/>
    <n v="155"/>
    <n v="210"/>
    <s v="No PI Needed"/>
    <s v="No PI Needed"/>
    <s v="400L to 599L"/>
    <s v="600L to 799L"/>
    <s v="600L to 799L"/>
    <s v="1 Below Basic"/>
    <s v="2 Basic"/>
    <s v="2 Basic"/>
    <n v="0"/>
    <n v="1"/>
    <s v="Improved Performance Level"/>
    <s v="1 Limited"/>
    <s v="1 Limited"/>
    <s v="1 Limited"/>
    <n v="1"/>
    <n v="0"/>
    <s v="Maintained Performance Level"/>
    <n v="120"/>
    <n v="1"/>
    <n v="1"/>
    <n v="0"/>
    <n v="0.92307692307692313"/>
    <s v="Fall Administration"/>
    <s v="Fall Administration"/>
    <s v="Fall Administration RI"/>
    <s v="Tier 2"/>
    <s v="Average Reading Invt. at Least 15 Minutes Long"/>
    <x v="0"/>
    <n v="0"/>
    <n v="120"/>
    <d v="2016-05-17T00:00:00"/>
    <s v="Form 1"/>
    <s v="Advancing"/>
    <n v="47"/>
    <n v="26"/>
    <n v="0"/>
    <d v="2016-05-17T00:00:00"/>
    <s v="Form 1"/>
    <s v="Advancing"/>
    <n v="47"/>
    <n v="26"/>
    <n v="0"/>
    <s v="Lone PI Test"/>
    <n v="0"/>
    <n v="0"/>
    <n v="47"/>
    <n v="36"/>
    <s v="Null"/>
    <s v="Null"/>
    <s v="Null"/>
    <s v="Null"/>
    <n v="26"/>
    <n v="66"/>
    <s v="Null"/>
    <n v="58"/>
    <s v="Null"/>
    <s v="Null"/>
    <n v="1"/>
    <s v="Spring PI Administration"/>
    <n v="1"/>
    <n v="0"/>
    <s v="Null"/>
    <s v="Null"/>
    <s v="Null"/>
    <s v="Null"/>
    <s v="Null"/>
    <n v="1"/>
    <n v="1"/>
    <n v="1"/>
    <n v="2"/>
    <n v="0.81"/>
    <s v="Used All 3"/>
    <s v="80 to 99 Sessions"/>
    <s v="9 to 12 Segments"/>
    <s v="Level Matches Lexile Score"/>
    <s v="Null"/>
  </r>
  <r>
    <s v="egjgfgvr3qh9iaibo1rm8qig_o3rbv20"/>
    <s v="S1430"/>
    <s v="Kiniah"/>
    <s v="Lanier"/>
    <n v="5"/>
    <s v="Autauga County"/>
    <s v="Billingsley School"/>
    <s v="Read 180 BS 5th"/>
    <n v="689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BS 5th"/>
    <n v="4"/>
    <s v="r180ng_B"/>
    <n v="8"/>
    <n v="92"/>
    <n v="1524"/>
    <n v="342"/>
    <n v="337"/>
    <n v="672"/>
    <n v="103"/>
    <n v="81"/>
    <n v="16.13325"/>
    <n v="12.125"/>
    <n v="2.9676999999999998"/>
    <n v="193.70835"/>
    <n v="25597"/>
    <n v="82.051282051000001"/>
    <n v="78.571428570999998"/>
    <n v="530"/>
    <n v="506"/>
    <n v="30"/>
    <n v="96"/>
    <n v="4"/>
    <n v="0"/>
    <n v="70"/>
    <n v="0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93"/>
    <n v="31"/>
    <n v="5565"/>
    <n v="0"/>
    <n v="0"/>
    <n v="82"/>
    <n v="91"/>
    <n v="40"/>
    <n v="63"/>
    <n v="1"/>
    <n v="2"/>
    <d v="2016-03-07T00:00:00"/>
    <n v="82"/>
    <n v="91"/>
    <n v="83"/>
    <n v="88"/>
    <n v="75"/>
    <d v="2015-12-14T00:00:00"/>
    <n v="42"/>
    <n v="65"/>
    <n v="20"/>
    <n v="50"/>
    <n v="63"/>
    <d v="2015-10-27T00:00:00"/>
    <n v="37"/>
    <n v="61"/>
    <n v="33"/>
    <n v="30"/>
    <n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5th"/>
    <n v="18"/>
    <n v="8"/>
    <n v="30"/>
    <n v="36010"/>
    <d v="2016-05-10T00:00:00"/>
    <n v="689"/>
    <d v="2015-08-27T00:00:00"/>
    <n v="678"/>
    <n v="13"/>
    <d v="2015-12-08T00:00:00"/>
    <n v="707"/>
    <n v="16"/>
    <d v="2016-05-10T00:00:00"/>
    <n v="689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6.714285714285715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689"/>
    <d v="2015-12-08T00:00:00"/>
    <n v="707"/>
    <n v="36.714285714285715"/>
    <n v="1"/>
    <n v="85"/>
    <n v="130"/>
    <n v="170"/>
    <s v="No PI Needed"/>
    <s v="No PI Needed"/>
    <s v="600L to 799L"/>
    <s v="600L to 799L"/>
    <s v="600L to 799L"/>
    <s v="2 Basic"/>
    <s v="2 Basic"/>
    <s v="2 Basic"/>
    <n v="1"/>
    <n v="0"/>
    <s v="Maintained Performance Level"/>
    <s v="1 Limited"/>
    <s v="1 Limited"/>
    <s v="1 Limited"/>
    <n v="1"/>
    <n v="0"/>
    <s v="Maintained Performance Level"/>
    <n v="11"/>
    <n v="1"/>
    <n v="0"/>
    <n v="0"/>
    <n v="0.10232558139534884"/>
    <s v="Fall Administration"/>
    <s v="Winter Administration"/>
    <s v="Fall to Winter RI"/>
    <s v="Tier 2"/>
    <s v="Average Reading Invt. Under 15 Minutes Long"/>
    <x v="0"/>
    <n v="0"/>
    <n v="29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1"/>
    <n v="0"/>
    <s v="Null"/>
    <s v="Null"/>
    <s v="Null"/>
    <s v="Null"/>
    <s v="Null"/>
    <n v="1"/>
    <n v="1"/>
    <n v="1"/>
    <n v="3"/>
    <n v="0.72333333333333338"/>
    <s v="Used All 3"/>
    <s v="80 to 99 Sessions"/>
    <s v="5 to 8 Segments"/>
    <s v="Level is Above Lexile Score"/>
    <s v="Null"/>
  </r>
  <r>
    <s v="nm4iii5um3dtqbptlh6hak20_o3rbv20"/>
    <s v="S102751"/>
    <s v="Trey"/>
    <s v="Lanier"/>
    <n v="5"/>
    <s v="Autauga County"/>
    <s v="Daniel Pratt Elementary School"/>
    <s v="System 44 DPES 4th  5th 105 to 200"/>
    <n v="315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DPES 4th  5th 105 to 200"/>
    <d v="2015-09-22T00:00:00"/>
    <d v="2016-04-21T00:00:00"/>
    <s v="Level IV"/>
    <n v="315"/>
    <d v="2016-04-21T00:00:00"/>
    <n v="7"/>
    <n v="2"/>
    <n v="43"/>
    <n v="65"/>
    <n v="797"/>
    <n v="853"/>
    <n v="24"/>
    <n v="16"/>
    <n v="42"/>
    <n v="76"/>
    <n v="80"/>
    <n v="94"/>
    <n v="92"/>
    <n v="88"/>
    <n v="8492"/>
    <n v="2.6667000000000001"/>
    <n v="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DPES 4th  5th 105 to 200"/>
    <d v="2015-08-26T00:00:00"/>
    <d v="2016-05-10T00:00:00"/>
    <n v="3"/>
    <d v="2015-08-26T00:00:00"/>
    <s v="Form 1"/>
    <s v="Developing"/>
    <n v="31"/>
    <n v="13"/>
    <n v="0"/>
    <d v="2015-12-08T00:00:00"/>
    <s v="Form 2"/>
    <s v="Developing"/>
    <n v="36"/>
    <n v="15"/>
    <n v="0"/>
    <d v="2016-05-10T00:00:00"/>
    <s v="Form 3"/>
    <s v="Developing"/>
    <n v="40"/>
    <n v="18"/>
    <n v="0"/>
    <m/>
    <m/>
    <m/>
    <m/>
    <m/>
    <m/>
    <m/>
    <m/>
    <m/>
    <m/>
    <m/>
    <m/>
    <m/>
    <m/>
    <m/>
    <m/>
    <m/>
    <m/>
    <s v="System 44 DPES 4th  5th 105 to 200"/>
    <n v="14"/>
    <n v="11"/>
    <n v="11"/>
    <n v="5220"/>
    <d v="2016-05-11T00:00:00"/>
    <n v="315"/>
    <d v="2015-08-31T00:00:00"/>
    <n v="215"/>
    <n v="4"/>
    <d v="2015-12-08T00:00:00"/>
    <n v="160"/>
    <n v="5"/>
    <d v="2016-05-11T00:00:00"/>
    <n v="315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.857142857142854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315"/>
    <d v="2016-05-11T00:00:00"/>
    <n v="315"/>
    <n v="36.285714285714285"/>
    <n v="1"/>
    <n v="190"/>
    <n v="260"/>
    <n v="380"/>
    <s v="PI is Recommended"/>
    <s v="PI is Recommended"/>
    <s v="200L to 399L"/>
    <s v="200L to 399L"/>
    <s v="200L to 3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100"/>
    <n v="1"/>
    <n v="0"/>
    <n v="0"/>
    <n v="0.44444444444444442"/>
    <s v="Fall Administration"/>
    <s v="Winter Administration"/>
    <s v="Fall to Winter RI"/>
    <s v="Tier 3"/>
    <s v="Average Reading Invt. Under 15 Minutes Long"/>
    <x v="0"/>
    <s v="Null"/>
    <n v="155"/>
    <d v="2016-05-10T00:00:00"/>
    <s v="Form 3"/>
    <s v="Developing"/>
    <n v="40"/>
    <n v="18"/>
    <n v="0"/>
    <d v="2016-05-10T00:00:00"/>
    <s v="Form 3"/>
    <s v="Developing"/>
    <n v="40"/>
    <n v="18"/>
    <n v="0"/>
    <n v="36.857142857142854"/>
    <n v="1"/>
    <n v="1"/>
    <n v="31"/>
    <n v="4"/>
    <n v="40"/>
    <n v="6"/>
    <n v="9"/>
    <n v="1"/>
    <n v="13"/>
    <n v="23"/>
    <n v="18"/>
    <n v="30"/>
    <n v="5"/>
    <n v="1"/>
    <n v="0"/>
    <s v="Fall to Spring PI Administration"/>
    <n v="0"/>
    <n v="1"/>
    <s v="60 to 79 Sessions"/>
    <s v="Series 4"/>
    <s v="In Series 5 to 8"/>
    <s v="Full Year Participant, Started This Year"/>
    <n v="0"/>
    <n v="0"/>
    <n v="1"/>
    <n v="0"/>
    <n v="0"/>
    <n v="0"/>
    <s v="RC! Only"/>
    <s v="Null"/>
    <s v="Null"/>
    <s v="Null"/>
    <s v="Null"/>
  </r>
  <r>
    <s v="vot80031jnnegoas09ocip7r_o3rbv20"/>
    <s v="S62787"/>
    <s v="Zakeith"/>
    <s v="Lanier"/>
    <n v="9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6qugrncu4h2nlnuegdp1g36l_o3rbv20"/>
    <s v="S93505"/>
    <s v="Keoshia"/>
    <s v="Laskey"/>
    <n v="5"/>
    <s v="Autauga County"/>
    <s v="Prattville Intermediate School"/>
    <s v="System 44 PIS 5th class 2"/>
    <n v="0"/>
    <d v="2016-05-09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IS 5th class 2"/>
    <d v="2015-09-15T00:00:00"/>
    <d v="2016-05-16T00:00:00"/>
    <s v="Level I"/>
    <n v="-319"/>
    <d v="2016-05-16T00:00:00"/>
    <n v="3"/>
    <n v="5"/>
    <n v="20"/>
    <n v="50"/>
    <n v="824"/>
    <n v="868"/>
    <n v="0"/>
    <n v="16"/>
    <n v="41"/>
    <n v="75"/>
    <n v="86"/>
    <n v="85"/>
    <n v="79"/>
    <n v="67"/>
    <n v="2095"/>
    <n v="1.8148"/>
    <n v="3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IS 5th class 2"/>
    <d v="2015-09-01T00:00:00"/>
    <d v="2016-05-09T00:00:00"/>
    <n v="3"/>
    <d v="2015-09-01T00:00:00"/>
    <s v="Form 1"/>
    <s v="Beginning"/>
    <n v="28"/>
    <n v="5"/>
    <n v="0"/>
    <d v="2015-12-14T00:00:00"/>
    <s v="Form 2"/>
    <s v="Beginning"/>
    <n v="26"/>
    <n v="6"/>
    <n v="0"/>
    <d v="2016-05-09T00:00:00"/>
    <s v="Form 3"/>
    <s v="Beginning"/>
    <n v="37"/>
    <n v="4"/>
    <n v="0"/>
    <m/>
    <m/>
    <m/>
    <m/>
    <m/>
    <m/>
    <m/>
    <m/>
    <m/>
    <m/>
    <m/>
    <m/>
    <m/>
    <m/>
    <m/>
    <m/>
    <m/>
    <m/>
    <s v="System 44 PIS 5th class 2"/>
    <n v="3"/>
    <n v="2"/>
    <n v="2"/>
    <n v="717"/>
    <d v="2016-05-09T00:00:00"/>
    <n v="0"/>
    <d v="2015-08-31T00:00:00"/>
    <n v="0"/>
    <n v="12"/>
    <d v="2015-12-14T00:00:00"/>
    <n v="0"/>
    <n v="2"/>
    <d v="2016-05-09T00:00:00"/>
    <n v="0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5.857142857142854"/>
    <s v="Not Used"/>
    <n v="0"/>
    <s v="Not Available"/>
    <s v="Not Available"/>
    <s v="4 Not Indicated"/>
    <s v="4 Not Indicated"/>
    <s v="4 Not Indicated"/>
    <s v="4 Not Indicated"/>
    <s v="4 Not Indicated"/>
    <d v="2016-05-09T00:00:00"/>
    <n v="0"/>
    <d v="1899-12-30T00:00:00"/>
    <n v="0"/>
    <n v="36"/>
    <n v="1"/>
    <n v="235"/>
    <n v="335"/>
    <n v="47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0"/>
    <n v="0"/>
    <n v="0"/>
    <n v="0"/>
    <n v="0"/>
    <s v="Fall Administration"/>
    <s v="Winter Administration"/>
    <s v="Fall to Winter RI"/>
    <s v="Tier 3"/>
    <s v="Average Reading Invt. Under 15 Minutes Long"/>
    <x v="0"/>
    <s v="Null"/>
    <n v="0"/>
    <d v="2016-05-09T00:00:00"/>
    <s v="Form 3"/>
    <s v="Beginning"/>
    <n v="37"/>
    <n v="4"/>
    <n v="0"/>
    <d v="2015-12-14T00:00:00"/>
    <s v="Form 2"/>
    <s v="Beginning"/>
    <n v="26"/>
    <n v="6"/>
    <n v="0"/>
    <n v="35.857142857142854"/>
    <n v="1"/>
    <n v="1"/>
    <n v="28"/>
    <n v="2"/>
    <n v="37"/>
    <n v="5"/>
    <n v="9"/>
    <n v="1"/>
    <n v="5"/>
    <n v="5"/>
    <n v="4"/>
    <n v="1"/>
    <n v="-1"/>
    <n v="0"/>
    <n v="0"/>
    <s v="Fall to Spring PI Administration"/>
    <n v="0"/>
    <n v="1"/>
    <s v="40 to 59 Sessions"/>
    <s v="Series 1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fi3ok2n8c7vg769ku44q50do_o3rbv20"/>
    <s v="S62967"/>
    <s v="Makayla"/>
    <s v="Lawrence"/>
    <n v="5"/>
    <s v="Autauga County"/>
    <s v="Autaugaville School"/>
    <s v="Read 180 AS 5th"/>
    <n v="541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AS 5th"/>
    <n v="2"/>
    <s v="r180ng_B"/>
    <n v="11"/>
    <n v="58"/>
    <n v="1254"/>
    <n v="325"/>
    <n v="158"/>
    <n v="527"/>
    <n v="129"/>
    <n v="34"/>
    <n v="21.183350000000001"/>
    <n v="5.4166999999999996"/>
    <n v="3.4117999999999999"/>
    <n v="103.79179999999999"/>
    <n v="28008"/>
    <n v="52.777777776999997"/>
    <n v="48.333333332999999"/>
    <n v="687"/>
    <n v="789"/>
    <n v="36"/>
    <n v="71"/>
    <n v="3"/>
    <n v="0"/>
    <n v="116"/>
    <n v="0"/>
    <s v="1_2"/>
    <s v="Next Generation"/>
    <s v="Read 180 AS 5th"/>
    <d v="2015-09-01T00:00:00"/>
    <d v="2016-01-21T00:00:00"/>
    <s v="Level IV"/>
    <n v="541"/>
    <d v="2016-01-21T00:00:00"/>
    <n v="8"/>
    <n v="3"/>
    <n v="51"/>
    <n v="51"/>
    <n v="818"/>
    <n v="854"/>
    <n v="24"/>
    <n v="18"/>
    <n v="30"/>
    <n v="87"/>
    <n v="85"/>
    <n v="88"/>
    <n v="93"/>
    <n v="92"/>
    <n v="8822"/>
    <n v="2.7778"/>
    <n v="8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67"/>
    <n v="33"/>
    <n v="4005"/>
    <n v="0"/>
    <n v="0"/>
    <n v="50"/>
    <n v="71"/>
    <n v="37"/>
    <n v="61"/>
    <n v="1"/>
    <n v="1"/>
    <d v="2016-01-19T00:00:00"/>
    <n v="50"/>
    <n v="71"/>
    <n v="58"/>
    <n v="38"/>
    <n v="50"/>
    <d v="2015-11-05T00:00:00"/>
    <n v="37"/>
    <n v="61"/>
    <n v="17"/>
    <n v="50"/>
    <n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d v="2015-08-28T00:00:00"/>
    <d v="2016-05-11T00:00:00"/>
    <n v="3"/>
    <d v="2015-08-28T00:00:00"/>
    <s v="Form 1"/>
    <s v="Developing"/>
    <n v="41"/>
    <n v="21"/>
    <n v="0"/>
    <d v="2016-01-19T00:00:00"/>
    <s v="Form 2"/>
    <s v="Advancing"/>
    <n v="47"/>
    <n v="26"/>
    <n v="0"/>
    <d v="2016-05-11T00:00:00"/>
    <s v="Form 3"/>
    <s v="Advancing"/>
    <n v="45"/>
    <n v="24"/>
    <n v="0"/>
    <m/>
    <m/>
    <m/>
    <m/>
    <m/>
    <m/>
    <m/>
    <m/>
    <m/>
    <m/>
    <m/>
    <m/>
    <m/>
    <m/>
    <m/>
    <m/>
    <m/>
    <m/>
    <s v="Read 180 AS 5th"/>
    <n v="12"/>
    <n v="8"/>
    <n v="12"/>
    <n v="4972"/>
    <d v="2016-05-11T00:00:00"/>
    <n v="541"/>
    <d v="2015-08-27T00:00:00"/>
    <n v="146"/>
    <n v="12"/>
    <d v="2015-12-14T00:00:00"/>
    <n v="428"/>
    <n v="19"/>
    <d v="2016-05-11T00:00:00"/>
    <n v="541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0.5321100917431193"/>
    <s v="System 44 User"/>
    <s v="Usage"/>
    <x v="1"/>
    <n v="1"/>
    <n v="1"/>
    <n v="1"/>
    <x v="0"/>
    <n v="36.714285714285715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541"/>
    <d v="2016-05-11T00:00:00"/>
    <n v="541"/>
    <n v="36.857142857142854"/>
    <n v="1"/>
    <n v="235"/>
    <n v="335"/>
    <n v="470"/>
    <s v="PI is Recommended"/>
    <s v="No PI Needed"/>
    <s v="BR to 199L"/>
    <s v="400L to 599L"/>
    <s v="400L to 5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395"/>
    <n v="1"/>
    <n v="1"/>
    <n v="0"/>
    <n v="1.3859649122807018"/>
    <s v="Fall Administration"/>
    <s v="Spring Administration"/>
    <s v="Fall to Spring-Full Year RI"/>
    <s v="Tier 3"/>
    <s v="Average Reading Invt. at Least 15 Minutes Long"/>
    <x v="0"/>
    <s v="Null"/>
    <n v="395"/>
    <d v="2016-05-11T00:00:00"/>
    <s v="Form 3"/>
    <s v="Advancing"/>
    <n v="45"/>
    <n v="24"/>
    <n v="0"/>
    <d v="2016-01-19T00:00:00"/>
    <s v="Form 2"/>
    <s v="Advancing"/>
    <n v="47"/>
    <n v="26"/>
    <n v="0"/>
    <n v="36.714285714285715"/>
    <n v="1"/>
    <n v="1"/>
    <n v="41"/>
    <n v="13"/>
    <n v="45"/>
    <n v="13"/>
    <n v="4"/>
    <n v="1"/>
    <n v="21"/>
    <n v="48"/>
    <n v="24"/>
    <n v="50"/>
    <n v="3"/>
    <n v="0"/>
    <n v="1"/>
    <s v="Fall to Spring PI Administration"/>
    <n v="1"/>
    <n v="0"/>
    <s v="40 to 59 Sessions"/>
    <s v="Series 4"/>
    <s v="In Series 5 to 8"/>
    <s v="Full Year Participant, Started This Year"/>
    <n v="1"/>
    <n v="1"/>
    <n v="1"/>
    <n v="1"/>
    <n v="2"/>
    <n v="0.66"/>
    <s v="Used All 3"/>
    <s v="Null"/>
    <s v="Null"/>
    <s v="Null"/>
    <s v="Null"/>
  </r>
  <r>
    <s v="amktgp788p9cj49nn09nsvth_o3rbv20"/>
    <s v="S63454"/>
    <s v="Andre"/>
    <s v="Lee"/>
    <n v="5"/>
    <s v="Autauga County"/>
    <s v="Billingsley School"/>
    <s v="Read 180 BS 5th"/>
    <n v="603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BS 5th"/>
    <n v="2"/>
    <s v="r180ng_B"/>
    <n v="10"/>
    <n v="55"/>
    <n v="982"/>
    <n v="306"/>
    <n v="149"/>
    <n v="308"/>
    <n v="103"/>
    <n v="28"/>
    <n v="19.25835"/>
    <n v="5.8182"/>
    <n v="3.2353000000000001"/>
    <n v="93.45"/>
    <n v="21623"/>
    <n v="74"/>
    <n v="76.785714284999997"/>
    <n v="613"/>
    <n v="760"/>
    <n v="27"/>
    <n v="82"/>
    <n v="4"/>
    <n v="0"/>
    <n v="116"/>
    <n v="0"/>
    <s v="1_2"/>
    <s v="Next Generation"/>
    <s v="Read 180 BS 5th"/>
    <d v="2015-09-18T00:00:00"/>
    <d v="2016-01-20T00:00:00"/>
    <s v="Level IV"/>
    <n v="603"/>
    <d v="2016-01-20T00:00:00"/>
    <n v="10"/>
    <n v="2"/>
    <n v="64"/>
    <n v="48"/>
    <n v="539"/>
    <n v="593"/>
    <n v="38"/>
    <n v="7"/>
    <n v="21"/>
    <n v="96"/>
    <n v="97"/>
    <n v="93"/>
    <n v="97"/>
    <n v="97"/>
    <n v="28517"/>
    <n v="2.625"/>
    <n v="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101"/>
    <n v="34"/>
    <n v="6069"/>
    <n v="0"/>
    <n v="0"/>
    <n v="0"/>
    <n v="0"/>
    <n v="45"/>
    <n v="65"/>
    <n v="0"/>
    <n v="3"/>
    <d v="2016-03-07T00:00:00"/>
    <n v="64"/>
    <n v="80"/>
    <n v="67"/>
    <n v="75"/>
    <n v="50"/>
    <d v="2015-12-14T00:00:00"/>
    <n v="50"/>
    <n v="71"/>
    <n v="20"/>
    <n v="63"/>
    <n v="75"/>
    <d v="2015-10-28T00:00:00"/>
    <n v="20"/>
    <n v="45"/>
    <n v="17"/>
    <n v="20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5th"/>
    <d v="2015-08-28T00:00:00"/>
    <d v="2015-12-09T00:00:00"/>
    <n v="2"/>
    <d v="2015-08-28T00:00:00"/>
    <s v="Form 1"/>
    <s v="Developing"/>
    <n v="53"/>
    <n v="13"/>
    <n v="0"/>
    <d v="2015-12-09T00:00:00"/>
    <s v="Form 2"/>
    <s v="Advancing"/>
    <n v="53"/>
    <n v="35"/>
    <n v="0"/>
    <m/>
    <m/>
    <m/>
    <m/>
    <m/>
    <m/>
    <m/>
    <m/>
    <m/>
    <m/>
    <m/>
    <m/>
    <m/>
    <m/>
    <m/>
    <m/>
    <m/>
    <m/>
    <m/>
    <m/>
    <m/>
    <m/>
    <m/>
    <m/>
    <s v="Read 180 BS 5th"/>
    <n v="77"/>
    <n v="33"/>
    <n v="49"/>
    <n v="24731"/>
    <d v="2016-05-10T00:00:00"/>
    <n v="603"/>
    <d v="2015-08-26T00:00:00"/>
    <n v="237"/>
    <n v="16"/>
    <d v="2015-12-08T00:00:00"/>
    <n v="515"/>
    <n v="23"/>
    <d v="2016-05-10T00:00:00"/>
    <n v="603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0.53398058252427183"/>
    <s v="System 44 User"/>
    <s v="Usage"/>
    <x v="1"/>
    <n v="1"/>
    <n v="1"/>
    <n v="1"/>
    <x v="0"/>
    <n v="14.714285714285714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603"/>
    <d v="2016-05-10T00:00:00"/>
    <n v="603"/>
    <n v="36.857142857142854"/>
    <n v="1"/>
    <n v="190"/>
    <n v="260"/>
    <n v="380"/>
    <s v="PI is Recommended"/>
    <s v="No PI Needed"/>
    <s v="200L to 399L"/>
    <s v="600L to 799L"/>
    <s v="600L to 7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366"/>
    <n v="1"/>
    <n v="1"/>
    <n v="0"/>
    <n v="1.6266666666666667"/>
    <s v="Fall Administration"/>
    <s v="Fall Administration"/>
    <s v="Fall Administration RI"/>
    <s v="Tier 3"/>
    <s v="Average Reading Invt. at Least 15 Minutes Long"/>
    <x v="0"/>
    <s v="Null"/>
    <n v="366"/>
    <d v="2015-12-09T00:00:00"/>
    <s v="Form 2"/>
    <s v="Advancing"/>
    <n v="53"/>
    <n v="35"/>
    <n v="0"/>
    <d v="2015-12-09T00:00:00"/>
    <s v="Form 2"/>
    <s v="Advancing"/>
    <n v="53"/>
    <n v="35"/>
    <n v="0"/>
    <n v="14.714285714285714"/>
    <n v="1"/>
    <n v="1"/>
    <n v="53"/>
    <n v="84"/>
    <n v="53"/>
    <n v="63"/>
    <n v="0"/>
    <n v="0"/>
    <n v="13"/>
    <n v="23"/>
    <n v="35"/>
    <n v="85"/>
    <n v="22"/>
    <n v="1"/>
    <n v="1"/>
    <s v="Fall to Winter PI Administration"/>
    <n v="1"/>
    <n v="0"/>
    <s v="40 to 59 Sessions"/>
    <s v="Series 4"/>
    <s v="In Series 9 to 12"/>
    <s v="Full Year Participant, Started This Year"/>
    <n v="1"/>
    <n v="1"/>
    <n v="1"/>
    <n v="1"/>
    <n v="3"/>
    <n v="0.65"/>
    <s v="Used All 3"/>
    <s v="Null"/>
    <s v="Null"/>
    <s v="Null"/>
    <s v="Null"/>
  </r>
  <r>
    <s v="t76ug0966gkoi2aqannhrrht_o3rbv20"/>
    <s v="S96508"/>
    <s v="Mardriquez"/>
    <s v="Lee"/>
    <n v="6"/>
    <s v="Autauga County"/>
    <s v="Autaugaville School"/>
    <s v="Read 180 AS 6th"/>
    <n v="1181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AS 6th"/>
    <n v="4"/>
    <s v="r180ng_B"/>
    <n v="23"/>
    <n v="127"/>
    <n v="3347"/>
    <n v="593"/>
    <n v="446"/>
    <n v="1565"/>
    <n v="432"/>
    <n v="108"/>
    <n v="27.333300000000001"/>
    <n v="5.9166999999999996"/>
    <n v="3.8485"/>
    <n v="121.34985"/>
    <n v="78364"/>
    <n v="91.101694914999996"/>
    <n v="90.322580645000002"/>
    <n v="1405"/>
    <n v="1718"/>
    <n v="46"/>
    <n v="95"/>
    <n v="3"/>
    <n v="4"/>
    <n v="311"/>
    <n v="3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39"/>
    <n v="120"/>
    <n v="14355"/>
    <n v="0"/>
    <n v="0"/>
    <n v="79"/>
    <n v="89"/>
    <n v="0"/>
    <n v="0"/>
    <n v="2"/>
    <n v="0"/>
    <d v="2016-01-20T00:00:00"/>
    <n v="86"/>
    <n v="93"/>
    <n v="83"/>
    <n v="88"/>
    <n v="88"/>
    <d v="2015-11-02T00:00:00"/>
    <n v="72"/>
    <n v="85"/>
    <n v="42"/>
    <n v="100"/>
    <n v="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6th"/>
    <d v="2016-05-11T00:00:00"/>
    <d v="2016-05-11T00:00:00"/>
    <n v="1"/>
    <d v="2016-05-11T00:00:00"/>
    <s v="Form 1"/>
    <s v="Developing"/>
    <n v="51"/>
    <n v="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6th"/>
    <n v="63"/>
    <n v="51"/>
    <n v="194"/>
    <n v="295194"/>
    <d v="2016-05-11T00:00:00"/>
    <n v="1181"/>
    <d v="2015-08-27T00:00:00"/>
    <n v="949"/>
    <n v="27"/>
    <d v="2015-12-02T00:00:00"/>
    <n v="979"/>
    <n v="39"/>
    <d v="2016-05-11T00:00:00"/>
    <n v="1181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6.857142857142854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1181"/>
    <d v="2016-05-11T00:00:00"/>
    <n v="1181"/>
    <n v="36.857142857142854"/>
    <n v="1"/>
    <n v="30"/>
    <n v="55"/>
    <n v="60"/>
    <s v="No PI Needed"/>
    <s v="No PI Needed"/>
    <s v="800L to 999L"/>
    <s v="1000L to 1199L"/>
    <s v="1000L to 1199L"/>
    <s v="3 Proficient"/>
    <s v="4 Advanced"/>
    <s v="4 Advanced"/>
    <n v="0"/>
    <n v="1"/>
    <s v="Improved Performance Level"/>
    <s v="2 Partial"/>
    <s v="4 Solid"/>
    <s v="4 Solid"/>
    <n v="0"/>
    <n v="1"/>
    <s v="Improved Performance Level"/>
    <n v="232"/>
    <n v="1"/>
    <n v="1"/>
    <n v="1"/>
    <n v="5.4588235294117649"/>
    <s v="Fall Administration"/>
    <s v="Winter Administration"/>
    <s v="Fall to Winter RI"/>
    <s v="Core"/>
    <s v="Average Reading Invt. at Least 15 Minutes Long"/>
    <x v="0"/>
    <n v="0"/>
    <n v="232"/>
    <d v="2016-05-11T00:00:00"/>
    <s v="Form 1"/>
    <s v="Developing"/>
    <n v="51"/>
    <n v="18"/>
    <n v="0"/>
    <d v="2016-05-11T00:00:00"/>
    <s v="Form 1"/>
    <s v="Developing"/>
    <n v="51"/>
    <n v="18"/>
    <n v="0"/>
    <s v="Lone PI Test"/>
    <n v="0"/>
    <n v="0"/>
    <n v="51"/>
    <n v="60"/>
    <s v="Null"/>
    <s v="Null"/>
    <s v="Null"/>
    <s v="Null"/>
    <n v="18"/>
    <n v="21"/>
    <s v="Null"/>
    <n v="18"/>
    <s v="Null"/>
    <s v="Null"/>
    <n v="0"/>
    <s v="Spring PI Administration"/>
    <n v="1"/>
    <n v="0"/>
    <s v="Null"/>
    <s v="Null"/>
    <s v="Null"/>
    <s v="Null"/>
    <s v="Null"/>
    <n v="1"/>
    <n v="1"/>
    <n v="1"/>
    <n v="2"/>
    <n v="0.89"/>
    <s v="Used All 3"/>
    <s v="100 or More Sessions"/>
    <s v="13 or More Segments"/>
    <s v="Level Matches Lexile Score"/>
    <s v="Null"/>
  </r>
  <r>
    <s v="hmjtp21bgnm893d4p0gooo3e_o3rbv20"/>
    <s v="S62785"/>
    <s v="Markeice"/>
    <s v="LeShore"/>
    <n v="10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qqljkvu93i639atmd5s4tv4j_o3rbv20"/>
    <n v="1962427284"/>
    <s v="Josiah"/>
    <s v="Lewis"/>
    <n v="7"/>
    <s v="Autauga County"/>
    <s v="Prattville Junior High School"/>
    <s v="Read 180 PJHS 8th"/>
    <n v="431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PJHS 8th"/>
    <n v="2"/>
    <s v="r180ng_B"/>
    <n v="5"/>
    <n v="27"/>
    <n v="595"/>
    <n v="220"/>
    <n v="104"/>
    <n v="191"/>
    <n v="55"/>
    <n v="15"/>
    <n v="21.033349999999999"/>
    <n v="5.1666999999999996"/>
    <n v="2.0769000000000002"/>
    <n v="99.274900000000002"/>
    <n v="16363"/>
    <n v="78"/>
    <n v="71.875"/>
    <n v="453"/>
    <n v="454"/>
    <n v="40"/>
    <n v="91"/>
    <n v="3"/>
    <n v="0"/>
    <n v="26"/>
    <n v="0"/>
    <s v="1_2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36"/>
    <n v="36"/>
    <n v="2185"/>
    <n v="0"/>
    <n v="0"/>
    <n v="0"/>
    <n v="0"/>
    <n v="33"/>
    <n v="58"/>
    <n v="0"/>
    <n v="1"/>
    <d v="2016-02-11T00:00:00"/>
    <n v="33"/>
    <n v="58"/>
    <n v="8"/>
    <n v="30"/>
    <n v="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PJHS 8th"/>
    <d v="2016-01-20T00:00:00"/>
    <d v="2016-01-20T00:00:00"/>
    <n v="1"/>
    <d v="2016-01-20T00:00:00"/>
    <s v="Form 1"/>
    <s v="Advancing"/>
    <n v="43"/>
    <n v="2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PJHS 8th"/>
    <n v="4"/>
    <n v="3"/>
    <n v="12"/>
    <n v="5327"/>
    <d v="2016-05-11T00:00:00"/>
    <n v="431"/>
    <d v="2016-01-19T00:00:00"/>
    <n v="463"/>
    <n v="21"/>
    <d v="2016-05-11T00:00:00"/>
    <n v="431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16.142857142857142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431"/>
    <d v="2016-01-19T00:00:00"/>
    <n v="463"/>
    <n v="16.142857142857142"/>
    <n v="1"/>
    <n v="90"/>
    <n v="145"/>
    <n v="180"/>
    <s v="PI is Recommended"/>
    <s v="PI is Recommended"/>
    <s v="400L to 599L"/>
    <s v="400L to 599L"/>
    <s v="400L to 5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-32"/>
    <n v="0"/>
    <n v="0"/>
    <n v="0"/>
    <n v="-0.2723404255319149"/>
    <s v="Winter Administration"/>
    <s v="Winter Administration"/>
    <s v="Winter Administration RI"/>
    <s v="Tier 2"/>
    <s v="Average Reading Invt. at Least 15 Minutes Long"/>
    <x v="0"/>
    <n v="0"/>
    <n v="32"/>
    <d v="2016-01-20T00:00:00"/>
    <s v="Form 1"/>
    <s v="Advancing"/>
    <n v="43"/>
    <n v="23"/>
    <n v="0"/>
    <d v="2016-01-20T00:00:00"/>
    <s v="Form 1"/>
    <s v="Advancing"/>
    <n v="43"/>
    <n v="23"/>
    <n v="0"/>
    <s v="Lone PI Test"/>
    <n v="0"/>
    <n v="1"/>
    <n v="43"/>
    <n v="7"/>
    <s v="Null"/>
    <s v="Null"/>
    <s v="Null"/>
    <s v="Null"/>
    <n v="23"/>
    <n v="24"/>
    <s v="Null"/>
    <n v="19"/>
    <s v="Null"/>
    <s v="Null"/>
    <n v="1"/>
    <s v="Winter PI Administration"/>
    <n v="1"/>
    <n v="0"/>
    <s v="Null"/>
    <s v="Null"/>
    <s v="Null"/>
    <s v="Null"/>
    <s v="Null"/>
    <n v="1"/>
    <n v="1"/>
    <n v="1"/>
    <n v="1"/>
    <n v="0.57999999999999996"/>
    <s v="Used All 3"/>
    <s v="20 to 39 Sessions"/>
    <s v="5 to 8 Segments"/>
    <s v="Level Matches Lexile Score"/>
    <s v="Null"/>
  </r>
  <r>
    <s v="ak1ntdg026iam4o9pe3mnasg_o3rbv20"/>
    <s v="S68119"/>
    <s v="Kelby"/>
    <s v="Lewis"/>
    <n v="5"/>
    <s v="Autauga County"/>
    <s v="Prattville Intermediate School"/>
    <s v="System 44 PIS 5th"/>
    <n v="178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IS 5th"/>
    <d v="2015-09-14T00:00:00"/>
    <d v="2016-05-11T00:00:00"/>
    <s v="Level IV"/>
    <n v="178"/>
    <d v="2016-05-11T00:00:00"/>
    <n v="9"/>
    <n v="1"/>
    <n v="58"/>
    <n v="71"/>
    <n v="1076"/>
    <n v="1122"/>
    <n v="24"/>
    <n v="17"/>
    <n v="32"/>
    <n v="89"/>
    <n v="80"/>
    <n v="72"/>
    <n v="96"/>
    <n v="93"/>
    <n v="6094"/>
    <n v="2.2258"/>
    <n v="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IS 5th"/>
    <d v="2015-09-01T00:00:00"/>
    <d v="2016-05-10T00:00:00"/>
    <n v="3"/>
    <d v="2015-09-01T00:00:00"/>
    <s v="Form 1"/>
    <s v="Developing"/>
    <n v="36"/>
    <n v="14"/>
    <n v="0"/>
    <d v="2015-12-11T00:00:00"/>
    <s v="Form 2"/>
    <s v="Developing"/>
    <n v="41"/>
    <n v="13"/>
    <n v="0"/>
    <d v="2016-05-10T00:00:00"/>
    <s v="Form 3"/>
    <s v="Developing"/>
    <n v="48"/>
    <n v="21"/>
    <n v="0"/>
    <m/>
    <m/>
    <m/>
    <m/>
    <m/>
    <m/>
    <m/>
    <m/>
    <m/>
    <m/>
    <m/>
    <m/>
    <m/>
    <m/>
    <m/>
    <m/>
    <m/>
    <m/>
    <s v="System 44 PIS 5th"/>
    <n v="8"/>
    <n v="3"/>
    <n v="3"/>
    <n v="1080"/>
    <d v="2016-05-10T00:00:00"/>
    <n v="178"/>
    <d v="2015-08-28T00:00:00"/>
    <n v="256"/>
    <n v="4"/>
    <d v="2015-12-11T00:00:00"/>
    <n v="352"/>
    <n v="9"/>
    <d v="2016-05-10T00:00:00"/>
    <n v="178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178"/>
    <d v="2015-12-11T00:00:00"/>
    <n v="352"/>
    <n v="36.571428571428569"/>
    <n v="1"/>
    <n v="190"/>
    <n v="260"/>
    <n v="380"/>
    <s v="PI is Recommended"/>
    <s v="PI is Recommended"/>
    <s v="200L to 399L"/>
    <s v="BR to 199L"/>
    <s v="200L to 3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-78"/>
    <n v="0"/>
    <n v="0"/>
    <n v="0"/>
    <n v="-0.34666666666666668"/>
    <s v="Fall Administration"/>
    <s v="Spring Administration"/>
    <s v="Fall to Spring-Full Year RI"/>
    <s v="Tier 3"/>
    <s v="Average Reading Invt. Under 15 Minutes Long"/>
    <x v="0"/>
    <s v="Null"/>
    <n v="174"/>
    <d v="2016-05-10T00:00:00"/>
    <s v="Form 3"/>
    <s v="Developing"/>
    <n v="48"/>
    <n v="21"/>
    <n v="0"/>
    <d v="2016-05-10T00:00:00"/>
    <s v="Form 3"/>
    <s v="Developing"/>
    <n v="48"/>
    <n v="21"/>
    <n v="0"/>
    <n v="36"/>
    <n v="1"/>
    <n v="1"/>
    <n v="36"/>
    <n v="7"/>
    <n v="48"/>
    <n v="24"/>
    <n v="12"/>
    <n v="1"/>
    <n v="14"/>
    <n v="25"/>
    <n v="21"/>
    <n v="40"/>
    <n v="7"/>
    <n v="1"/>
    <n v="0"/>
    <s v="Fall to Spring PI Administration"/>
    <n v="0"/>
    <n v="1"/>
    <s v="60 to 79 Sessions"/>
    <s v="Series 4"/>
    <s v="In Series 9 to 12"/>
    <s v="Full Year Participant, Started This Year"/>
    <n v="0"/>
    <n v="0"/>
    <n v="1"/>
    <n v="0"/>
    <n v="0"/>
    <n v="0"/>
    <s v="RC! Only"/>
    <s v="Null"/>
    <s v="Null"/>
    <s v="Null"/>
    <s v="Null"/>
  </r>
  <r>
    <s v="2cbs5i1v0copfgtbrhict3rr_o3rbv20"/>
    <s v="S67001"/>
    <s v="KeyShawn"/>
    <s v="Lewis"/>
    <n v="8"/>
    <s v="Autauga County"/>
    <s v="Prattville Junior High School"/>
    <s v="Read 180 PJHS 8th"/>
    <n v="0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Read 180 PJHS 8th"/>
    <d v="2015-11-05T00:00:00"/>
    <d v="2016-05-18T00:00:00"/>
    <s v="Level I"/>
    <n v="-136"/>
    <d v="2016-05-18T00:00:00"/>
    <n v="4"/>
    <n v="2"/>
    <n v="25"/>
    <n v="47"/>
    <n v="884"/>
    <n v="906"/>
    <n v="0"/>
    <n v="23"/>
    <n v="35"/>
    <n v="84"/>
    <n v="84"/>
    <n v="90"/>
    <n v="88"/>
    <n v="74"/>
    <n v="7907"/>
    <n v="2.0455000000000001"/>
    <n v="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51"/>
    <n v="51"/>
    <n v="3088"/>
    <n v="0"/>
    <n v="0"/>
    <n v="0"/>
    <n v="0"/>
    <n v="33"/>
    <n v="58"/>
    <n v="0"/>
    <n v="1"/>
    <d v="2016-02-11T00:00:00"/>
    <n v="33"/>
    <n v="58"/>
    <n v="33"/>
    <n v="20"/>
    <n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PJHS 8th"/>
    <d v="2015-11-05T00:00:00"/>
    <d v="2016-05-10T00:00:00"/>
    <n v="3"/>
    <d v="2015-11-05T00:00:00"/>
    <s v="Form 1"/>
    <s v="Beginning"/>
    <n v="30"/>
    <n v="0"/>
    <n v="0"/>
    <d v="2015-12-11T00:00:00"/>
    <s v="Form 2"/>
    <s v="Beginning"/>
    <n v="34"/>
    <n v="3"/>
    <n v="0"/>
    <d v="2016-05-10T00:00:00"/>
    <s v="Form 3"/>
    <s v="Beginning"/>
    <n v="34"/>
    <n v="1"/>
    <n v="0"/>
    <m/>
    <m/>
    <m/>
    <m/>
    <m/>
    <m/>
    <m/>
    <m/>
    <m/>
    <m/>
    <m/>
    <m/>
    <m/>
    <m/>
    <m/>
    <m/>
    <m/>
    <m/>
    <s v="Read 180 PJHS 8th"/>
    <n v="19"/>
    <n v="6"/>
    <n v="9"/>
    <n v="5873"/>
    <d v="2016-05-10T00:00:00"/>
    <n v="0"/>
    <d v="2015-11-05T00:00:00"/>
    <n v="0"/>
    <n v="28"/>
    <d v="2015-12-10T00:00:00"/>
    <n v="0"/>
    <n v="14"/>
    <d v="2016-05-10T00:00:00"/>
    <n v="0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26.714285714285715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0"/>
    <d v="1899-12-30T00:00:00"/>
    <n v="0"/>
    <n v="26.714285714285715"/>
    <n v="1"/>
    <n v="240"/>
    <n v="360"/>
    <n v="48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0"/>
    <n v="0"/>
    <n v="0"/>
    <n v="0"/>
    <n v="0"/>
    <s v="Winter Administration"/>
    <s v="Winter Administration"/>
    <s v="Winter Administration RI"/>
    <s v="Tier 3"/>
    <s v="Average Reading Invt. at Least 15 Minutes Long"/>
    <x v="0"/>
    <s v="Null"/>
    <n v="0"/>
    <d v="2016-05-10T00:00:00"/>
    <s v="Form 3"/>
    <s v="Beginning"/>
    <n v="34"/>
    <n v="1"/>
    <n v="0"/>
    <d v="2015-12-11T00:00:00"/>
    <s v="Form 2"/>
    <s v="Beginning"/>
    <n v="34"/>
    <n v="3"/>
    <n v="0"/>
    <n v="26.714285714285715"/>
    <n v="1"/>
    <n v="1"/>
    <n v="30"/>
    <n v="1"/>
    <n v="34"/>
    <n v="1"/>
    <n v="4"/>
    <n v="1"/>
    <n v="0"/>
    <n v="0"/>
    <n v="1"/>
    <n v="0"/>
    <n v="1"/>
    <n v="0"/>
    <n v="0"/>
    <s v="Winter to Spring PI Administration"/>
    <n v="0"/>
    <n v="1"/>
    <s v="40 to 59 Sessions"/>
    <s v="Series 1"/>
    <s v="In Series 1 to 4"/>
    <s v="Full Year Participant, Started This Year"/>
    <n v="0"/>
    <n v="0"/>
    <n v="1"/>
    <n v="1"/>
    <n v="1"/>
    <n v="0.57999999999999996"/>
    <s v="Used RC! and rSkills"/>
    <s v="Null"/>
    <s v="Null"/>
    <s v="Null"/>
    <s v="Null"/>
  </r>
  <r>
    <s v="lsqn8dhrnis92u31rkqbjk7k_o3rbv20"/>
    <n v="1963083156"/>
    <s v="Sidney"/>
    <s v="Lewis"/>
    <n v="7"/>
    <s v="Autauga County"/>
    <s v="Marbury Middle School"/>
    <s v="Read 180 MMS 7th"/>
    <n v="1029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MMS 7th"/>
    <n v="3"/>
    <s v="r180ng_B"/>
    <n v="8"/>
    <n v="78"/>
    <n v="1121"/>
    <n v="330"/>
    <n v="112"/>
    <n v="453"/>
    <n v="123"/>
    <n v="39"/>
    <n v="12.466699999999999"/>
    <n v="9.1111000000000004"/>
    <n v="2.4375"/>
    <n v="117.6168"/>
    <n v="29255"/>
    <n v="77.777777776999997"/>
    <n v="86.666666665999998"/>
    <n v="467"/>
    <n v="511"/>
    <n v="20"/>
    <n v="95"/>
    <n v="4"/>
    <n v="0"/>
    <n v="104"/>
    <n v="3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57"/>
    <n v="57"/>
    <n v="3447"/>
    <n v="0"/>
    <n v="0"/>
    <n v="0"/>
    <n v="0"/>
    <n v="54"/>
    <n v="73"/>
    <n v="0"/>
    <n v="1"/>
    <d v="2016-02-11T00:00:00"/>
    <n v="54"/>
    <n v="73"/>
    <n v="58"/>
    <n v="50"/>
    <n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MMS 7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MMS 7th"/>
    <n v="10"/>
    <n v="7"/>
    <n v="16"/>
    <n v="11867"/>
    <d v="2016-05-10T00:00:00"/>
    <n v="1029"/>
    <d v="2015-08-21T00:00:00"/>
    <n v="701"/>
    <n v="18"/>
    <d v="2015-12-09T00:00:00"/>
    <n v="1054"/>
    <n v="35"/>
    <d v="2016-05-10T00:00:00"/>
    <n v="1029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7.571428571428569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1029"/>
    <d v="2015-12-09T00:00:00"/>
    <n v="1054"/>
    <n v="37.571428571428569"/>
    <n v="1"/>
    <n v="45"/>
    <n v="75"/>
    <n v="90"/>
    <s v="No PI Needed"/>
    <s v="No PI Needed"/>
    <s v="600L to 799L"/>
    <s v="1000L to 1199L"/>
    <s v="1000L to 1199L"/>
    <s v="1 Below Basic"/>
    <s v="3 Proficient"/>
    <s v="3 Proficient"/>
    <n v="0"/>
    <n v="1"/>
    <s v="Improved Performance Level"/>
    <s v="1 Limited"/>
    <s v="2 Partial"/>
    <s v="2 Partial"/>
    <n v="0"/>
    <n v="1"/>
    <s v="Improved Performance Level"/>
    <n v="328"/>
    <n v="1"/>
    <n v="1"/>
    <n v="1"/>
    <n v="5.4666666666666668"/>
    <s v="Fall Administration"/>
    <s v="Fall Administration"/>
    <s v="Fall Administration RI"/>
    <s v="Tier 2"/>
    <s v="Average Reading Invt. at Least 15 Minutes Long"/>
    <x v="0"/>
    <n v="0"/>
    <n v="353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1"/>
    <n v="0"/>
    <s v="Null"/>
    <s v="Null"/>
    <s v="Null"/>
    <s v="Null"/>
    <s v="Null"/>
    <n v="1"/>
    <n v="1"/>
    <n v="1"/>
    <n v="1"/>
    <n v="0.73"/>
    <s v="Used All 3"/>
    <s v="60 to 79 Sessions"/>
    <s v="5 to 8 Segments"/>
    <s v="Level Matches Lexile Score"/>
    <s v="Null"/>
  </r>
  <r>
    <s v="q91clg5odnj6pfsrsg9m04jq_o3rbv20"/>
    <s v="S96075"/>
    <s v="Victoria"/>
    <s v="Lightsey"/>
    <n v="4"/>
    <s v="Autauga County"/>
    <s v="Prattville Elementary School"/>
    <s v="System 44 PES 4th - 1:50"/>
    <n v="325"/>
    <d v="2016-05-09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ES 4th - 1:50"/>
    <d v="2015-09-09T00:00:00"/>
    <d v="2016-05-04T00:00:00"/>
    <s v="Level IV"/>
    <n v="325"/>
    <d v="2016-05-04T00:00:00"/>
    <n v="7"/>
    <n v="4"/>
    <n v="45"/>
    <n v="39"/>
    <n v="730"/>
    <n v="756"/>
    <n v="24"/>
    <n v="18"/>
    <n v="35"/>
    <n v="88"/>
    <n v="97"/>
    <n v="93"/>
    <n v="95"/>
    <n v="89"/>
    <n v="9733"/>
    <n v="1.6957"/>
    <n v="7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4th - 1:50"/>
    <d v="2015-08-27T00:00:00"/>
    <d v="2016-05-09T00:00:00"/>
    <n v="3"/>
    <d v="2015-08-27T00:00:00"/>
    <s v="Form 1"/>
    <s v="Developing"/>
    <n v="43"/>
    <n v="12"/>
    <n v="0"/>
    <d v="2015-12-08T00:00:00"/>
    <s v="Form 2"/>
    <s v="Advancing"/>
    <n v="52"/>
    <n v="26"/>
    <n v="0"/>
    <d v="2016-05-09T00:00:00"/>
    <s v="Form 3"/>
    <s v="Developing"/>
    <n v="52"/>
    <n v="15"/>
    <n v="0"/>
    <m/>
    <m/>
    <m/>
    <m/>
    <m/>
    <m/>
    <m/>
    <m/>
    <m/>
    <m/>
    <m/>
    <m/>
    <m/>
    <m/>
    <m/>
    <m/>
    <m/>
    <m/>
    <s v="System 44 PES 4th - 1:50"/>
    <n v="22"/>
    <n v="15"/>
    <n v="17"/>
    <n v="6067"/>
    <d v="2016-05-09T00:00:00"/>
    <n v="325"/>
    <d v="2015-08-25T00:00:00"/>
    <n v="283"/>
    <n v="9"/>
    <d v="2015-12-09T00:00:00"/>
    <n v="274"/>
    <n v="13"/>
    <d v="2016-05-09T00:00:00"/>
    <n v="325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.571428571428569"/>
    <s v="Not Used"/>
    <n v="0"/>
    <s v="Not Available"/>
    <s v="Not Available"/>
    <s v="4 Not Indicated"/>
    <s v="4 Not Indicated"/>
    <s v="4 Not Indicated"/>
    <s v="4 Not Indicated"/>
    <s v="4 Not Indicated"/>
    <d v="2016-05-09T00:00:00"/>
    <n v="325"/>
    <d v="2016-05-09T00:00:00"/>
    <n v="325"/>
    <n v="36.857142857142854"/>
    <n v="1"/>
    <n v="200"/>
    <n v="260"/>
    <n v="400"/>
    <s v="PI is Recommended"/>
    <s v="PI is Recommended"/>
    <s v="200L to 399L"/>
    <s v="200L to 399L"/>
    <s v="200L to 3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42"/>
    <n v="1"/>
    <n v="0"/>
    <n v="0"/>
    <n v="0.18260869565217391"/>
    <s v="Fall Administration"/>
    <s v="Winter Administration"/>
    <s v="Fall to Winter RI"/>
    <s v="Tier 3"/>
    <s v="Average Reading Invt. Under 15 Minutes Long"/>
    <x v="0"/>
    <s v="Null"/>
    <n v="51"/>
    <d v="2016-05-09T00:00:00"/>
    <s v="Form 3"/>
    <s v="Developing"/>
    <n v="52"/>
    <n v="15"/>
    <n v="0"/>
    <d v="2015-12-08T00:00:00"/>
    <s v="Form 2"/>
    <s v="Advancing"/>
    <n v="52"/>
    <n v="26"/>
    <n v="0"/>
    <n v="36.571428571428569"/>
    <n v="1"/>
    <n v="1"/>
    <n v="43"/>
    <n v="28"/>
    <n v="52"/>
    <n v="52"/>
    <n v="9"/>
    <n v="1"/>
    <n v="12"/>
    <n v="31"/>
    <n v="15"/>
    <n v="36"/>
    <n v="3"/>
    <n v="0"/>
    <n v="1"/>
    <s v="Fall to Spring PI Administration"/>
    <n v="0"/>
    <n v="1"/>
    <s v="20 to 39 Sessions"/>
    <s v="Series 4"/>
    <s v="In Series 5 to 8"/>
    <s v="Full Year Participant, Started This Year"/>
    <n v="1"/>
    <n v="0"/>
    <n v="1"/>
    <n v="0"/>
    <n v="0"/>
    <n v="0"/>
    <s v="RC! Only"/>
    <s v="Null"/>
    <s v="Null"/>
    <s v="Null"/>
    <s v="Null"/>
  </r>
  <r>
    <s v="6u04mlvtp3cj4rs5nufk7nva_o3rbv20"/>
    <s v="S2097"/>
    <s v="Deilmalik"/>
    <s v="Livingston"/>
    <n v="5"/>
    <s v="Autauga County"/>
    <s v="Billingsley School"/>
    <s v="Read 180 BS 5th"/>
    <n v="798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BS 5th"/>
    <n v="3"/>
    <s v="r180ng_B"/>
    <n v="7"/>
    <n v="97"/>
    <n v="1475"/>
    <n v="475"/>
    <n v="234"/>
    <n v="583"/>
    <n v="82"/>
    <n v="69"/>
    <n v="16.7834"/>
    <n v="12.75"/>
    <n v="3.129"/>
    <n v="160.41685000000001"/>
    <n v="28544"/>
    <n v="84.931506849000002"/>
    <n v="85.365853658000006"/>
    <n v="545"/>
    <n v="513"/>
    <n v="29"/>
    <n v="98"/>
    <n v="4"/>
    <n v="0"/>
    <n v="101"/>
    <n v="0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207"/>
    <n v="69"/>
    <n v="12435"/>
    <n v="0"/>
    <n v="0"/>
    <n v="64"/>
    <n v="80"/>
    <n v="61"/>
    <n v="78"/>
    <n v="1"/>
    <n v="2"/>
    <d v="2016-03-08T00:00:00"/>
    <n v="64"/>
    <n v="80"/>
    <n v="50"/>
    <n v="75"/>
    <n v="75"/>
    <d v="2015-12-11T00:00:00"/>
    <n v="65"/>
    <n v="81"/>
    <n v="70"/>
    <n v="63"/>
    <n v="63"/>
    <d v="2015-10-28T00:00:00"/>
    <n v="57"/>
    <n v="75"/>
    <n v="50"/>
    <n v="60"/>
    <n v="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5th"/>
    <n v="14"/>
    <n v="8"/>
    <n v="36"/>
    <n v="67718"/>
    <d v="2016-05-10T00:00:00"/>
    <n v="798"/>
    <d v="2015-08-26T00:00:00"/>
    <n v="444"/>
    <n v="16"/>
    <d v="2015-12-08T00:00:00"/>
    <n v="782"/>
    <n v="32"/>
    <d v="2016-05-10T00:00:00"/>
    <n v="798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6.857142857142854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798"/>
    <d v="2016-05-10T00:00:00"/>
    <n v="798"/>
    <n v="36.857142857142854"/>
    <n v="1"/>
    <n v="130"/>
    <n v="180"/>
    <n v="260"/>
    <s v="No PI Needed"/>
    <s v="No PI Needed"/>
    <s v="400L to 599L"/>
    <s v="600L to 799L"/>
    <s v="600L to 799L"/>
    <s v="1 Below Basic"/>
    <s v="2 Basic"/>
    <s v="2 Basic"/>
    <n v="0"/>
    <n v="1"/>
    <s v="Improved Performance Level"/>
    <s v="1 Limited"/>
    <s v="1 Limited"/>
    <s v="1 Limited"/>
    <n v="1"/>
    <n v="0"/>
    <s v="Maintained Performance Level"/>
    <n v="354"/>
    <n v="1"/>
    <n v="1"/>
    <n v="1"/>
    <n v="2.2838709677419353"/>
    <s v="Fall Administration"/>
    <s v="Winter Administration"/>
    <s v="Fall to Winter RI"/>
    <s v="Tier 2"/>
    <s v="Average Reading Invt. at Least 15 Minutes Long"/>
    <x v="0"/>
    <n v="1"/>
    <n v="354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1"/>
    <n v="0"/>
    <s v="Null"/>
    <s v="Null"/>
    <s v="Null"/>
    <s v="Null"/>
    <s v="Null"/>
    <n v="1"/>
    <n v="1"/>
    <n v="1"/>
    <n v="3"/>
    <n v="0.78666666666666663"/>
    <s v="Used All 3"/>
    <s v="80 to 99 Sessions"/>
    <s v="5 to 8 Segments"/>
    <s v="Level is Above Lexile Score"/>
    <s v="Null"/>
  </r>
  <r>
    <s v="2f4cc1oi9u3o54tpalcku66v_o3rbv20"/>
    <s v="S2004"/>
    <s v="Javaris"/>
    <s v="Livingston"/>
    <n v="4"/>
    <s v="Autauga County"/>
    <s v="Prattville Elementary School"/>
    <s v="System 44 PES 4th - 8:50"/>
    <n v="0"/>
    <d v="2016-05-05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ES 4th - 8:50"/>
    <d v="2015-09-11T00:00:00"/>
    <d v="2016-05-11T00:00:00"/>
    <s v="Level I"/>
    <n v="-45"/>
    <d v="2016-05-11T00:00:00"/>
    <n v="5"/>
    <n v="3"/>
    <n v="32"/>
    <n v="69"/>
    <n v="1375"/>
    <n v="1405"/>
    <n v="0"/>
    <n v="22"/>
    <n v="43"/>
    <n v="82"/>
    <n v="88"/>
    <n v="85"/>
    <n v="90"/>
    <n v="78"/>
    <n v="6993"/>
    <n v="2.3929"/>
    <n v="5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4th - 8:50"/>
    <d v="2015-09-03T00:00:00"/>
    <d v="2016-05-06T00:00:00"/>
    <n v="3"/>
    <d v="2015-09-03T00:00:00"/>
    <s v="Form 1"/>
    <s v="Beginning"/>
    <n v="34"/>
    <n v="1"/>
    <n v="0"/>
    <d v="2015-12-08T00:00:00"/>
    <s v="Form 2"/>
    <s v="Beginning"/>
    <n v="31"/>
    <n v="0"/>
    <n v="0"/>
    <d v="2016-05-06T00:00:00"/>
    <s v="Form 3"/>
    <s v="Beginning"/>
    <n v="31"/>
    <n v="1"/>
    <n v="0"/>
    <m/>
    <m/>
    <m/>
    <m/>
    <m/>
    <m/>
    <m/>
    <m/>
    <m/>
    <m/>
    <m/>
    <m/>
    <m/>
    <m/>
    <m/>
    <m/>
    <m/>
    <m/>
    <s v="System 44 PES 4th - 8:50"/>
    <n v="20"/>
    <n v="19"/>
    <n v="20"/>
    <n v="4083"/>
    <d v="2016-05-05T00:00:00"/>
    <n v="0"/>
    <d v="2015-08-26T00:00:00"/>
    <n v="0"/>
    <n v="25"/>
    <d v="2015-12-09T00:00:00"/>
    <n v="0"/>
    <n v="18"/>
    <d v="2016-05-05T00:00:00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5.142857142857146"/>
    <s v="Not Used"/>
    <n v="0"/>
    <s v="Not Available"/>
    <s v="Not Available"/>
    <s v="4 Not Indicated"/>
    <s v="4 Not Indicated"/>
    <s v="4 Not Indicated"/>
    <s v="4 Not Indicated"/>
    <s v="4 Not Indicated"/>
    <d v="2016-05-05T00:00:00"/>
    <n v="0"/>
    <d v="1899-12-30T00:00:00"/>
    <n v="0"/>
    <n v="36.142857142857146"/>
    <n v="1"/>
    <n v="245"/>
    <n v="345"/>
    <n v="49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0"/>
    <n v="0"/>
    <n v="0"/>
    <n v="0"/>
    <n v="0"/>
    <s v="Fall Administration"/>
    <s v="Winter Administration"/>
    <s v="Fall to Winter RI"/>
    <s v="Tier 3"/>
    <s v="Average Reading Invt. at Least 15 Minutes Long"/>
    <x v="0"/>
    <s v="Null"/>
    <n v="0"/>
    <d v="2016-05-06T00:00:00"/>
    <s v="Form 3"/>
    <s v="Beginning"/>
    <n v="31"/>
    <n v="1"/>
    <n v="0"/>
    <d v="2016-05-06T00:00:00"/>
    <s v="Form 3"/>
    <s v="Beginning"/>
    <n v="31"/>
    <n v="1"/>
    <n v="0"/>
    <n v="35.142857142857146"/>
    <n v="1"/>
    <n v="1"/>
    <n v="34"/>
    <n v="6"/>
    <n v="31"/>
    <n v="2"/>
    <n v="-3"/>
    <n v="0"/>
    <n v="1"/>
    <n v="0"/>
    <n v="1"/>
    <n v="0"/>
    <n v="0"/>
    <n v="0"/>
    <n v="0"/>
    <s v="Fall to Spring PI Administration"/>
    <n v="0"/>
    <n v="1"/>
    <s v="60 to 79 Sessions"/>
    <s v="Series 1"/>
    <s v="In Series 5 to 8"/>
    <s v="Full Year Participant, Started This Year"/>
    <n v="0"/>
    <n v="0"/>
    <n v="1"/>
    <n v="0"/>
    <n v="0"/>
    <n v="0"/>
    <s v="RC! Only"/>
    <s v="Null"/>
    <s v="Null"/>
    <s v="Null"/>
    <s v="Null"/>
  </r>
  <r>
    <s v="fpq2pt9qu82taj4rov8i1hv4_o3rbv20"/>
    <s v="S95715"/>
    <s v="Miranda"/>
    <s v="Lockhart"/>
    <n v="3"/>
    <s v="Autauga County"/>
    <s v="Prattville Elementary School"/>
    <s v="System 44 PES 3rd  1140"/>
    <n v="524"/>
    <d v="2016-05-04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ES 3rd  1140"/>
    <d v="2015-09-09T00:00:00"/>
    <d v="2016-05-12T00:00:00"/>
    <s v="Level I"/>
    <n v="524"/>
    <d v="2016-05-12T00:00:00"/>
    <n v="6"/>
    <n v="1"/>
    <n v="37"/>
    <n v="59"/>
    <n v="1235"/>
    <n v="1280"/>
    <n v="0"/>
    <n v="21"/>
    <n v="33"/>
    <n v="84"/>
    <n v="95"/>
    <n v="100"/>
    <n v="93"/>
    <n v="86"/>
    <n v="10223"/>
    <n v="2.1852"/>
    <n v="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3rd  1140"/>
    <d v="2015-08-31T00:00:00"/>
    <d v="2016-05-06T00:00:00"/>
    <n v="3"/>
    <d v="2015-08-31T00:00:00"/>
    <s v="Form 1"/>
    <s v="Beginning"/>
    <n v="32"/>
    <n v="10"/>
    <n v="0"/>
    <d v="2015-12-07T00:00:00"/>
    <s v="Form 2"/>
    <s v="Beginning"/>
    <n v="39"/>
    <n v="8"/>
    <n v="0"/>
    <d v="2016-05-06T00:00:00"/>
    <s v="Form 3"/>
    <s v="Developing"/>
    <n v="48"/>
    <n v="13"/>
    <n v="0"/>
    <m/>
    <m/>
    <m/>
    <m/>
    <m/>
    <m/>
    <m/>
    <m/>
    <m/>
    <m/>
    <m/>
    <m/>
    <m/>
    <m/>
    <m/>
    <m/>
    <m/>
    <m/>
    <s v="System 44 PES 3rd  1140"/>
    <n v="14"/>
    <n v="13"/>
    <n v="16"/>
    <n v="6171"/>
    <d v="2016-05-04T00:00:00"/>
    <n v="524"/>
    <d v="2015-08-26T00:00:00"/>
    <n v="0"/>
    <n v="9"/>
    <d v="2015-12-08T00:00:00"/>
    <n v="385"/>
    <n v="20"/>
    <d v="2016-05-04T00:00:00"/>
    <n v="524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5.571428571428569"/>
    <s v="Not Used"/>
    <n v="0"/>
    <s v="Not Available"/>
    <s v="Not Available"/>
    <s v="4 Not Indicated"/>
    <s v="4 Not Indicated"/>
    <s v="4 Not Indicated"/>
    <s v="4 Not Indicated"/>
    <s v="4 Not Indicated"/>
    <d v="2016-05-04T00:00:00"/>
    <n v="524"/>
    <d v="2016-05-04T00:00:00"/>
    <n v="524"/>
    <n v="36"/>
    <n v="1"/>
    <n v="235"/>
    <n v="340"/>
    <n v="470"/>
    <s v="PI is Recommended"/>
    <s v="No PI Needed"/>
    <s v="BR to 199L"/>
    <s v="400L to 599L"/>
    <s v="400L to 599L"/>
    <s v="1 Below Basic"/>
    <s v="3 Proficient"/>
    <s v="3 Proficient"/>
    <n v="0"/>
    <n v="1"/>
    <s v="Improved Performance Level"/>
    <s v="1 Limited"/>
    <s v="1 Limited"/>
    <s v="1 Limited"/>
    <n v="1"/>
    <n v="0"/>
    <s v="Maintained Performance Level"/>
    <n v="524"/>
    <n v="1"/>
    <n v="1"/>
    <n v="1"/>
    <n v="1.8226086956521739"/>
    <s v="Fall Administration"/>
    <s v="Spring Administration"/>
    <s v="Fall to Spring-Full Year RI"/>
    <s v="Tier 3"/>
    <s v="Average Reading Invt. Under 15 Minutes Long"/>
    <x v="0"/>
    <s v="Null"/>
    <n v="524"/>
    <d v="2016-05-06T00:00:00"/>
    <s v="Form 3"/>
    <s v="Developing"/>
    <n v="48"/>
    <n v="13"/>
    <n v="0"/>
    <d v="2016-05-06T00:00:00"/>
    <s v="Form 3"/>
    <s v="Developing"/>
    <n v="48"/>
    <n v="13"/>
    <n v="0"/>
    <n v="35.571428571428569"/>
    <n v="1"/>
    <n v="1"/>
    <n v="32"/>
    <n v="14"/>
    <n v="48"/>
    <n v="50"/>
    <n v="16"/>
    <n v="1"/>
    <n v="10"/>
    <n v="51"/>
    <n v="13"/>
    <n v="53"/>
    <n v="3"/>
    <n v="0"/>
    <n v="0"/>
    <s v="Fall to Spring PI Administration"/>
    <n v="0"/>
    <n v="1"/>
    <s v="40 to 59 Sessions"/>
    <s v="Series 1"/>
    <s v="In Series 5 to 8"/>
    <s v="Full Year Participant, Started This Year"/>
    <n v="0"/>
    <n v="0"/>
    <n v="1"/>
    <n v="0"/>
    <n v="0"/>
    <n v="0"/>
    <s v="RC! Only"/>
    <s v="Null"/>
    <s v="Null"/>
    <s v="Null"/>
    <s v="Null"/>
  </r>
  <r>
    <s v="32bn9vrea981jotgnfkco6mk_o3rbv20"/>
    <s v="S95942"/>
    <s v="Rene"/>
    <s v="Lopez Avalos"/>
    <n v="4"/>
    <s v="Autauga County"/>
    <s v="Daniel Pratt Elementary School"/>
    <s v="System 44 DPES 4th"/>
    <n v="0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DPES 4th"/>
    <d v="2015-09-22T00:00:00"/>
    <d v="2016-04-26T00:00:00"/>
    <s v="Level I"/>
    <n v="-46"/>
    <d v="2016-04-26T00:00:00"/>
    <n v="3"/>
    <n v="5"/>
    <n v="20"/>
    <n v="60"/>
    <n v="877"/>
    <n v="938"/>
    <n v="0"/>
    <n v="17"/>
    <n v="44"/>
    <n v="72"/>
    <n v="90"/>
    <n v="83"/>
    <n v="84"/>
    <n v="73"/>
    <n v="6655"/>
    <n v="2.5"/>
    <n v="3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DPES 4th"/>
    <d v="2015-08-28T00:00:00"/>
    <d v="2016-05-10T00:00:00"/>
    <n v="3"/>
    <d v="2015-08-28T00:00:00"/>
    <s v="Form 1"/>
    <s v="Pre-Decoder"/>
    <n v="19"/>
    <n v="7"/>
    <n v="0"/>
    <d v="2015-12-07T00:00:00"/>
    <s v="Form 2"/>
    <s v="Beginning"/>
    <n v="34"/>
    <n v="8"/>
    <n v="0"/>
    <d v="2016-05-10T00:00:00"/>
    <s v="Form 3"/>
    <s v="Developing"/>
    <n v="35"/>
    <n v="11"/>
    <n v="0"/>
    <m/>
    <m/>
    <m/>
    <m/>
    <m/>
    <m/>
    <m/>
    <m/>
    <m/>
    <m/>
    <m/>
    <m/>
    <m/>
    <m/>
    <m/>
    <m/>
    <m/>
    <m/>
    <s v="System 44 DPES 4th"/>
    <n v="5"/>
    <n v="5"/>
    <n v="7"/>
    <n v="5097"/>
    <d v="2016-05-10T00:00:00"/>
    <n v="0"/>
    <d v="2015-08-27T00:00:00"/>
    <n v="23"/>
    <n v="7"/>
    <d v="2015-12-02T00:00:00"/>
    <n v="0"/>
    <n v="13"/>
    <d v="2016-05-10T00:00:00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.571428571428569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0"/>
    <d v="2015-08-27T00:00:00"/>
    <n v="23"/>
    <n v="36.714285714285715"/>
    <n v="1"/>
    <n v="245"/>
    <n v="345"/>
    <n v="49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-23"/>
    <n v="0"/>
    <n v="0"/>
    <n v="0"/>
    <n v="-7.796610169491526E-2"/>
    <s v="Fall Administration"/>
    <s v="Winter Administration"/>
    <s v="Fall to Winter RI"/>
    <s v="Tier 3"/>
    <s v="Average Reading Invt. Under 15 Minutes Long"/>
    <x v="0"/>
    <s v="Null"/>
    <n v="23"/>
    <d v="2016-05-10T00:00:00"/>
    <s v="Form 3"/>
    <s v="Developing"/>
    <n v="35"/>
    <n v="11"/>
    <n v="0"/>
    <d v="2016-05-10T00:00:00"/>
    <s v="Form 3"/>
    <s v="Developing"/>
    <n v="35"/>
    <n v="11"/>
    <n v="0"/>
    <n v="36.571428571428569"/>
    <n v="1"/>
    <n v="1"/>
    <n v="19"/>
    <n v="0"/>
    <n v="35"/>
    <n v="4"/>
    <n v="16"/>
    <n v="1"/>
    <n v="7"/>
    <n v="11"/>
    <n v="11"/>
    <n v="21"/>
    <n v="4"/>
    <n v="1"/>
    <n v="0"/>
    <s v="Fall to Spring PI Administration"/>
    <n v="0"/>
    <n v="1"/>
    <s v="60 to 79 Sessions"/>
    <s v="Series 1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l87b7l992cslk0q50rj5bdko_o3rbv20"/>
    <s v="S2643"/>
    <s v="Mahiya"/>
    <s v="Love"/>
    <n v="4"/>
    <s v="Autauga County"/>
    <s v="Prattville Elementary School"/>
    <s v="System 44 PES 4th - 8:50"/>
    <n v="137"/>
    <d v="2016-05-05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ES 4th - 8:50"/>
    <d v="2015-10-26T00:00:00"/>
    <d v="2016-05-11T00:00:00"/>
    <s v="Level IV"/>
    <n v="137"/>
    <d v="2016-05-11T00:00:00"/>
    <n v="8"/>
    <n v="4"/>
    <n v="53"/>
    <n v="53"/>
    <n v="1025"/>
    <n v="1075"/>
    <n v="24"/>
    <n v="19"/>
    <n v="35"/>
    <n v="91"/>
    <n v="89"/>
    <n v="84"/>
    <n v="97"/>
    <n v="94"/>
    <n v="16020"/>
    <n v="2.3635999999999999"/>
    <n v="8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4th - 8:50"/>
    <d v="2015-10-26T00:00:00"/>
    <d v="2016-05-06T00:00:00"/>
    <n v="3"/>
    <d v="2015-10-26T00:00:00"/>
    <s v="Form 1"/>
    <s v="Developing"/>
    <n v="39"/>
    <n v="18"/>
    <n v="0"/>
    <d v="2015-12-08T00:00:00"/>
    <s v="Form 2"/>
    <s v="Advancing"/>
    <n v="47"/>
    <n v="27"/>
    <n v="0"/>
    <d v="2016-05-06T00:00:00"/>
    <s v="Form 3"/>
    <s v="Developing"/>
    <n v="46"/>
    <n v="17"/>
    <n v="0"/>
    <m/>
    <m/>
    <m/>
    <m/>
    <m/>
    <m/>
    <m/>
    <m/>
    <m/>
    <m/>
    <m/>
    <m/>
    <m/>
    <m/>
    <m/>
    <m/>
    <m/>
    <m/>
    <s v="System 44 PES 4th - 8:50"/>
    <n v="31"/>
    <n v="23"/>
    <n v="31"/>
    <n v="11475"/>
    <d v="2016-05-05T00:00:00"/>
    <n v="137"/>
    <d v="2015-10-22T00:00:00"/>
    <n v="96"/>
    <n v="6"/>
    <d v="2015-12-09T00:00:00"/>
    <n v="149"/>
    <n v="7"/>
    <d v="2016-05-05T00:00:00"/>
    <n v="137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27.571428571428573"/>
    <s v="Not Used"/>
    <n v="0"/>
    <s v="Not Available"/>
    <s v="Not Available"/>
    <s v="4 Not Indicated"/>
    <s v="4 Not Indicated"/>
    <s v="4 Not Indicated"/>
    <s v="4 Not Indicated"/>
    <s v="4 Not Indicated"/>
    <d v="2016-05-05T00:00:00"/>
    <n v="137"/>
    <d v="2015-12-09T00:00:00"/>
    <n v="149"/>
    <n v="28"/>
    <n v="1"/>
    <n v="245"/>
    <n v="345"/>
    <n v="49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41"/>
    <n v="1"/>
    <n v="0"/>
    <n v="0"/>
    <n v="0.13898305084745763"/>
    <s v="Fall Administration"/>
    <s v="Spring Administration"/>
    <s v="Fall to Spring-Full Year RI"/>
    <s v="Tier 3"/>
    <s v="Average Reading Invt. Under 15 Minutes Long"/>
    <x v="0"/>
    <s v="Null"/>
    <n v="53"/>
    <d v="2016-05-06T00:00:00"/>
    <s v="Form 3"/>
    <s v="Developing"/>
    <n v="46"/>
    <n v="17"/>
    <n v="0"/>
    <d v="2015-12-08T00:00:00"/>
    <s v="Form 2"/>
    <s v="Advancing"/>
    <n v="47"/>
    <n v="27"/>
    <n v="0"/>
    <n v="27.571428571428573"/>
    <n v="1"/>
    <n v="1"/>
    <n v="39"/>
    <n v="13"/>
    <n v="46"/>
    <n v="26"/>
    <n v="7"/>
    <n v="1"/>
    <n v="18"/>
    <n v="56"/>
    <n v="17"/>
    <n v="42"/>
    <n v="-1"/>
    <n v="0"/>
    <n v="1"/>
    <s v="Fall to Spring PI Administration"/>
    <n v="0"/>
    <n v="1"/>
    <s v="40 to 59 Sessions"/>
    <s v="Series 4"/>
    <s v="In Series 5 to 8"/>
    <s v="Full Year Participant, Started This Year"/>
    <n v="1"/>
    <n v="0"/>
    <n v="1"/>
    <n v="0"/>
    <n v="0"/>
    <n v="0"/>
    <s v="RC! Only"/>
    <s v="Null"/>
    <s v="Null"/>
    <s v="Null"/>
    <s v="Null"/>
  </r>
  <r>
    <s v="m4k3587va7ssd747qlqeastf_o3rbv20"/>
    <s v="S96810"/>
    <s v="Quinton"/>
    <s v="Lowe"/>
    <n v="3"/>
    <s v="Autauga County"/>
    <s v="Prattville Elementary School"/>
    <s v="System 44 PES 3rd  1245"/>
    <n v="25"/>
    <d v="2016-05-06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ES 3rd  1245"/>
    <d v="2015-12-02T00:00:00"/>
    <d v="2016-05-12T00:00:00"/>
    <s v="Level I"/>
    <n v="25"/>
    <d v="2016-05-12T00:00:00"/>
    <n v="2"/>
    <n v="5"/>
    <n v="12"/>
    <n v="37"/>
    <n v="572"/>
    <n v="593"/>
    <n v="0"/>
    <n v="16"/>
    <n v="48"/>
    <n v="83"/>
    <n v="94"/>
    <n v="100"/>
    <n v="94"/>
    <n v="86"/>
    <n v="4369"/>
    <n v="2.0556000000000001"/>
    <n v="2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3rd  1245"/>
    <d v="2015-10-27T00:00:00"/>
    <d v="2016-05-06T00:00:00"/>
    <n v="3"/>
    <d v="2015-10-27T00:00:00"/>
    <s v="Form 1"/>
    <s v="Beginning"/>
    <n v="37"/>
    <n v="6"/>
    <n v="0"/>
    <d v="2015-12-08T00:00:00"/>
    <s v="Form 2"/>
    <s v="Developing"/>
    <n v="41"/>
    <n v="13"/>
    <n v="0"/>
    <d v="2016-05-06T00:00:00"/>
    <s v="Form 3"/>
    <s v="Developing"/>
    <n v="41"/>
    <n v="17"/>
    <n v="0"/>
    <m/>
    <m/>
    <m/>
    <m/>
    <m/>
    <m/>
    <m/>
    <m/>
    <m/>
    <m/>
    <m/>
    <m/>
    <m/>
    <m/>
    <m/>
    <m/>
    <m/>
    <m/>
    <s v="System 44 PES 3rd  1245"/>
    <n v="14"/>
    <n v="11"/>
    <n v="12"/>
    <n v="3701"/>
    <d v="2016-05-06T00:00:00"/>
    <n v="25"/>
    <d v="2015-10-26T00:00:00"/>
    <n v="0"/>
    <n v="9"/>
    <d v="2015-12-11T00:00:00"/>
    <n v="0"/>
    <n v="8"/>
    <d v="2016-05-06T00:00:00"/>
    <n v="25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27.428571428571427"/>
    <s v="Not Used"/>
    <n v="0"/>
    <s v="Not Available"/>
    <s v="Not Available"/>
    <s v="4 Not Indicated"/>
    <s v="4 Not Indicated"/>
    <s v="4 Not Indicated"/>
    <s v="4 Not Indicated"/>
    <s v="4 Not Indicated"/>
    <d v="2016-05-06T00:00:00"/>
    <n v="25"/>
    <d v="2016-05-06T00:00:00"/>
    <n v="25"/>
    <n v="27.571428571428573"/>
    <n v="1"/>
    <n v="235"/>
    <n v="340"/>
    <n v="47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25"/>
    <n v="1"/>
    <n v="0"/>
    <n v="0"/>
    <n v="8.6956521739130432E-2"/>
    <s v="Fall Administration"/>
    <s v="Winter Administration"/>
    <s v="Fall to Winter RI"/>
    <s v="Tier 3"/>
    <s v="Average Reading Invt. Under 15 Minutes Long"/>
    <x v="0"/>
    <s v="Null"/>
    <n v="25"/>
    <d v="2016-05-06T00:00:00"/>
    <s v="Form 3"/>
    <s v="Developing"/>
    <n v="41"/>
    <n v="17"/>
    <n v="0"/>
    <d v="2016-05-06T00:00:00"/>
    <s v="Form 3"/>
    <s v="Developing"/>
    <n v="41"/>
    <n v="17"/>
    <n v="0"/>
    <n v="27.428571428571427"/>
    <n v="1"/>
    <n v="1"/>
    <n v="37"/>
    <n v="26"/>
    <n v="41"/>
    <n v="24"/>
    <n v="4"/>
    <n v="1"/>
    <n v="6"/>
    <n v="28"/>
    <n v="17"/>
    <n v="69"/>
    <n v="11"/>
    <n v="1"/>
    <n v="0"/>
    <s v="Fall to Spring PI Administration"/>
    <n v="0"/>
    <n v="1"/>
    <s v="20 to 39 Sessions"/>
    <s v="Series 1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7tkb299h0546uj97gr05575p_o3rbv20"/>
    <s v="S93217"/>
    <s v="Robert"/>
    <s v="Loyd"/>
    <n v="5"/>
    <s v="Autauga County"/>
    <s v="Prattville Intermediate School"/>
    <s v="System 44 PIS 5th class 2"/>
    <n v="194"/>
    <d v="2016-05-09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IS 5th class 2"/>
    <d v="2015-09-08T00:00:00"/>
    <d v="2016-05-18T00:00:00"/>
    <s v="Level IV"/>
    <n v="194"/>
    <d v="2016-05-18T00:00:00"/>
    <n v="8"/>
    <n v="4"/>
    <n v="52"/>
    <n v="61"/>
    <n v="1005"/>
    <n v="1040"/>
    <n v="24"/>
    <n v="17"/>
    <n v="36"/>
    <n v="87"/>
    <n v="85"/>
    <n v="91"/>
    <n v="92"/>
    <n v="88"/>
    <n v="5874"/>
    <n v="2.0356999999999998"/>
    <n v="8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IS 5th class 2"/>
    <d v="2015-08-31T00:00:00"/>
    <d v="2016-05-09T00:00:00"/>
    <n v="3"/>
    <d v="2015-08-31T00:00:00"/>
    <s v="Form 1"/>
    <s v="Developing"/>
    <n v="33"/>
    <n v="13"/>
    <n v="0"/>
    <d v="2015-12-10T00:00:00"/>
    <s v="Form 2"/>
    <s v="Developing"/>
    <n v="39"/>
    <n v="19"/>
    <n v="0"/>
    <d v="2016-05-09T00:00:00"/>
    <s v="Form 3"/>
    <s v="Developing"/>
    <n v="43"/>
    <n v="18"/>
    <n v="0"/>
    <m/>
    <m/>
    <m/>
    <m/>
    <m/>
    <m/>
    <m/>
    <m/>
    <m/>
    <m/>
    <m/>
    <m/>
    <m/>
    <m/>
    <m/>
    <m/>
    <m/>
    <m/>
    <s v="System 44 PIS 5th class 2"/>
    <n v="4"/>
    <n v="3"/>
    <n v="3"/>
    <n v="1648"/>
    <d v="2016-05-09T00:00:00"/>
    <n v="194"/>
    <d v="2015-08-28T00:00:00"/>
    <n v="0"/>
    <n v="9"/>
    <d v="2015-12-10T00:00:00"/>
    <n v="0"/>
    <n v="8"/>
    <d v="2016-05-09T00:00:00"/>
    <n v="194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"/>
    <s v="Not Used"/>
    <n v="0"/>
    <s v="Not Available"/>
    <s v="Not Available"/>
    <s v="4 Not Indicated"/>
    <s v="4 Not Indicated"/>
    <s v="4 Not Indicated"/>
    <s v="4 Not Indicated"/>
    <s v="4 Not Indicated"/>
    <d v="2016-05-09T00:00:00"/>
    <n v="194"/>
    <d v="2016-05-09T00:00:00"/>
    <n v="194"/>
    <n v="36.428571428571431"/>
    <n v="1"/>
    <n v="235"/>
    <n v="335"/>
    <n v="47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194"/>
    <n v="1"/>
    <n v="0"/>
    <n v="0"/>
    <n v="0.68070175438596492"/>
    <s v="Fall Administration"/>
    <s v="Spring Administration"/>
    <s v="Fall to Spring-Full Year RI"/>
    <s v="Tier 3"/>
    <s v="Average Reading Invt. Under 15 Minutes Long"/>
    <x v="0"/>
    <s v="Null"/>
    <n v="194"/>
    <d v="2016-05-09T00:00:00"/>
    <s v="Form 3"/>
    <s v="Developing"/>
    <n v="43"/>
    <n v="18"/>
    <n v="0"/>
    <d v="2015-12-10T00:00:00"/>
    <s v="Form 2"/>
    <s v="Developing"/>
    <n v="39"/>
    <n v="19"/>
    <n v="0"/>
    <n v="36"/>
    <n v="1"/>
    <n v="1"/>
    <n v="33"/>
    <n v="5"/>
    <n v="43"/>
    <n v="10"/>
    <n v="10"/>
    <n v="1"/>
    <n v="13"/>
    <n v="23"/>
    <n v="18"/>
    <n v="30"/>
    <n v="5"/>
    <n v="1"/>
    <n v="0"/>
    <s v="Fall to Spring PI Administration"/>
    <n v="0"/>
    <n v="1"/>
    <s v="60 to 79 Sessions"/>
    <s v="Series 4"/>
    <s v="In Series 5 to 8"/>
    <s v="Full Year Participant, Started This Year"/>
    <n v="0"/>
    <n v="0"/>
    <n v="1"/>
    <n v="0"/>
    <n v="0"/>
    <n v="0"/>
    <s v="RC! Only"/>
    <s v="Null"/>
    <s v="Null"/>
    <s v="Null"/>
    <s v="Null"/>
  </r>
  <r>
    <s v="0ha4e12q85mfj73l1jecjs8a_o3rbv20"/>
    <s v="S98516"/>
    <s v="Antonio"/>
    <s v="Lucas"/>
    <n v="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7n3angr9ol1ppvnr6l3590kn_o3rbv20"/>
    <s v="S65843"/>
    <s v="Chardarius"/>
    <s v="Lucas"/>
    <n v="8"/>
    <s v="Autauga County"/>
    <s v="Marbury Middle School"/>
    <s v="Read 180 MMS 8th"/>
    <n v="23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ext Generation"/>
    <s v="Read 180 MMS 8th"/>
    <n v="1"/>
    <s v="r180ng_B"/>
    <n v="0"/>
    <n v="4"/>
    <n v="24"/>
    <n v="24"/>
    <n v="0"/>
    <n v="0"/>
    <n v="0"/>
    <n v="0"/>
    <n v="4.3333000000000004"/>
    <n v="4"/>
    <n v="1.3332999999999999"/>
    <n v="24.5"/>
    <n v="0"/>
    <n v="0"/>
    <n v="0"/>
    <n v="0"/>
    <n v="0"/>
    <n v="0"/>
    <n v="0"/>
    <n v="0"/>
    <n v="0"/>
    <n v="0"/>
    <n v="0"/>
    <s v="1_2"/>
    <s v="Next Generation"/>
    <s v="Read 180 MMS 8th"/>
    <d v="2015-08-28T00:00:00"/>
    <d v="2016-05-20T00:00:00"/>
    <s v="Level IV"/>
    <n v="23"/>
    <d v="2016-05-20T00:00:00"/>
    <n v="7"/>
    <n v="2"/>
    <n v="43"/>
    <n v="115"/>
    <n v="815"/>
    <n v="1191"/>
    <n v="24"/>
    <n v="9"/>
    <n v="43"/>
    <n v="77"/>
    <n v="82"/>
    <n v="80"/>
    <n v="86"/>
    <n v="79"/>
    <n v="12211"/>
    <n v="3.0293999999999999"/>
    <n v="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92"/>
    <n v="46"/>
    <n v="5497"/>
    <n v="0"/>
    <n v="0"/>
    <n v="0"/>
    <n v="0"/>
    <n v="17"/>
    <n v="42"/>
    <n v="0"/>
    <n v="2"/>
    <d v="2016-02-04T00:00:00"/>
    <n v="21"/>
    <n v="46"/>
    <n v="17"/>
    <n v="13"/>
    <n v="38"/>
    <d v="2015-11-03T00:00:00"/>
    <n v="14"/>
    <n v="38"/>
    <n v="17"/>
    <n v="13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MMS 8th"/>
    <d v="2015-08-21T00:00:00"/>
    <d v="2016-05-09T00:00:00"/>
    <n v="3"/>
    <d v="2015-08-21T00:00:00"/>
    <s v="Form 1"/>
    <s v="Developing"/>
    <n v="36"/>
    <n v="11"/>
    <n v="0"/>
    <d v="2015-12-08T00:00:00"/>
    <s v="Form 2"/>
    <s v="Developing"/>
    <n v="36"/>
    <n v="15"/>
    <n v="0"/>
    <d v="2016-05-09T00:00:00"/>
    <s v="Form 3"/>
    <s v="Developing"/>
    <n v="33"/>
    <n v="19"/>
    <n v="0"/>
    <m/>
    <m/>
    <m/>
    <m/>
    <m/>
    <m/>
    <m/>
    <m/>
    <m/>
    <m/>
    <m/>
    <m/>
    <m/>
    <m/>
    <m/>
    <m/>
    <m/>
    <m/>
    <s v="Read 180 MMS 8th"/>
    <n v="9"/>
    <n v="5"/>
    <n v="6"/>
    <n v="2313"/>
    <d v="2016-05-10T00:00:00"/>
    <n v="23"/>
    <d v="2015-08-19T00:00:00"/>
    <n v="0"/>
    <n v="11"/>
    <d v="2015-12-08T00:00:00"/>
    <n v="68"/>
    <n v="13"/>
    <d v="2016-05-10T00:00:00"/>
    <n v="23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3.3613445378151259E-2"/>
    <s v="System 44 User"/>
    <s v="Usage"/>
    <x v="1"/>
    <n v="1"/>
    <n v="1"/>
    <n v="1"/>
    <x v="0"/>
    <n v="37.428571428571431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23"/>
    <d v="2015-12-08T00:00:00"/>
    <n v="68"/>
    <n v="37.857142857142854"/>
    <n v="1"/>
    <n v="240"/>
    <n v="360"/>
    <n v="48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23"/>
    <n v="1"/>
    <n v="0"/>
    <n v="0"/>
    <n v="7.6666666666666661E-2"/>
    <s v="Fall Administration"/>
    <s v="Winter Administration"/>
    <s v="Fall to Winter RI"/>
    <s v="Tier 3"/>
    <s v="Average Reading Invt. Under 15 Minutes Long"/>
    <x v="0"/>
    <s v="Null"/>
    <n v="68"/>
    <d v="2016-05-09T00:00:00"/>
    <s v="Form 3"/>
    <s v="Developing"/>
    <n v="33"/>
    <n v="19"/>
    <n v="0"/>
    <d v="2016-05-09T00:00:00"/>
    <s v="Form 3"/>
    <s v="Developing"/>
    <n v="33"/>
    <n v="19"/>
    <n v="0"/>
    <n v="37.428571428571431"/>
    <n v="1"/>
    <n v="1"/>
    <n v="36"/>
    <n v="2"/>
    <n v="33"/>
    <n v="1"/>
    <n v="-3"/>
    <n v="0"/>
    <n v="11"/>
    <n v="2"/>
    <n v="19"/>
    <n v="10"/>
    <n v="8"/>
    <n v="1"/>
    <n v="0"/>
    <s v="Fall to Spring PI Administration"/>
    <n v="0"/>
    <n v="1"/>
    <s v="100 or More Sessions"/>
    <s v="Series 4"/>
    <s v="In Series 5 to 8"/>
    <s v="Full Year Participant, Started This Year"/>
    <n v="0"/>
    <n v="1"/>
    <n v="1"/>
    <n v="1"/>
    <n v="2"/>
    <n v="0.42"/>
    <s v="Used All 3"/>
    <s v="Null"/>
    <s v="Null"/>
    <s v="Null"/>
    <s v="Null"/>
  </r>
  <r>
    <s v="an8a4tckc2dc5bn7m3fkm0v4_o3rbv20"/>
    <s v="S101838"/>
    <s v="Taryn"/>
    <s v="Mabon"/>
    <n v="1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2knk88usfp8klfvn97k1evkv_o3rbv20"/>
    <s v="S62956"/>
    <s v="Ikia"/>
    <s v="Managan"/>
    <n v="9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kpplenj0n2udeo80st8bqcor_o3rbv20"/>
    <s v="S62789"/>
    <s v="Daniel"/>
    <s v="Marshall"/>
    <n v="9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1r9m5ip7vg4ua4guqoi023qi_o3rbv20"/>
    <s v="S99813"/>
    <s v="KeiAndre"/>
    <s v="Marshall"/>
    <n v="3"/>
    <s v="Autauga County"/>
    <s v="Daniel Pratt Elementary School"/>
    <s v="System 44 DPES 3rd  Group 1"/>
    <n v="0"/>
    <d v="2016-05-05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DPES 3rd  Group 1"/>
    <d v="2015-09-24T00:00:00"/>
    <d v="2016-04-25T00:00:00"/>
    <s v="Level I"/>
    <n v="-401"/>
    <d v="2016-04-25T00:00:00"/>
    <n v="3"/>
    <n v="2"/>
    <n v="17"/>
    <n v="62"/>
    <n v="720"/>
    <n v="740"/>
    <n v="0"/>
    <n v="13"/>
    <n v="42"/>
    <n v="80"/>
    <n v="86"/>
    <n v="96"/>
    <n v="88"/>
    <n v="80"/>
    <n v="2908"/>
    <n v="2.2593000000000001"/>
    <n v="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DPES 3rd  Group 1"/>
    <d v="2015-08-28T00:00:00"/>
    <d v="2016-05-05T00:00:00"/>
    <n v="3"/>
    <d v="2015-08-28T00:00:00"/>
    <s v="Form 1"/>
    <s v="Beginning"/>
    <n v="21"/>
    <n v="2"/>
    <n v="0"/>
    <d v="2015-12-07T00:00:00"/>
    <s v="Form 2"/>
    <s v="Beginning"/>
    <n v="27"/>
    <n v="6"/>
    <n v="0"/>
    <d v="2016-05-05T00:00:00"/>
    <s v="Form 3"/>
    <s v="Beginning"/>
    <n v="26"/>
    <n v="3"/>
    <n v="0"/>
    <m/>
    <m/>
    <m/>
    <m/>
    <m/>
    <m/>
    <m/>
    <m/>
    <m/>
    <m/>
    <m/>
    <m/>
    <m/>
    <m/>
    <m/>
    <m/>
    <m/>
    <m/>
    <s v="System 44 DPES 3rd  Group 1"/>
    <n v="9"/>
    <n v="4"/>
    <n v="4"/>
    <n v="1530"/>
    <d v="2016-05-05T00:00:00"/>
    <n v="0"/>
    <d v="2015-08-28T00:00:00"/>
    <n v="0"/>
    <n v="3"/>
    <d v="2015-12-01T00:00:00"/>
    <n v="0"/>
    <n v="6"/>
    <d v="2016-05-05T00:00:00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5.857142857142854"/>
    <s v="Not Used"/>
    <n v="0"/>
    <s v="Not Available"/>
    <s v="Not Available"/>
    <s v="4 Not Indicated"/>
    <s v="4 Not Indicated"/>
    <s v="4 Not Indicated"/>
    <s v="4 Not Indicated"/>
    <s v="4 Not Indicated"/>
    <d v="2016-05-05T00:00:00"/>
    <n v="0"/>
    <d v="1899-12-30T00:00:00"/>
    <n v="0"/>
    <n v="35.857142857142854"/>
    <n v="1"/>
    <n v="235"/>
    <n v="340"/>
    <n v="47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0"/>
    <n v="0"/>
    <n v="0"/>
    <n v="0"/>
    <n v="0"/>
    <s v="Fall Administration"/>
    <s v="Winter Administration"/>
    <s v="Fall to Winter RI"/>
    <s v="Tier 3"/>
    <s v="Average Reading Invt. Under 15 Minutes Long"/>
    <x v="0"/>
    <s v="Null"/>
    <n v="0"/>
    <d v="2016-05-05T00:00:00"/>
    <s v="Form 3"/>
    <s v="Beginning"/>
    <n v="26"/>
    <n v="3"/>
    <n v="0"/>
    <d v="2015-12-07T00:00:00"/>
    <s v="Form 2"/>
    <s v="Beginning"/>
    <n v="27"/>
    <n v="6"/>
    <n v="0"/>
    <n v="35.857142857142854"/>
    <n v="1"/>
    <n v="1"/>
    <n v="21"/>
    <n v="2"/>
    <n v="26"/>
    <n v="5"/>
    <n v="5"/>
    <n v="1"/>
    <n v="2"/>
    <n v="5"/>
    <n v="3"/>
    <n v="7"/>
    <n v="1"/>
    <n v="0"/>
    <n v="0"/>
    <s v="Fall to Spring PI Administration"/>
    <n v="0"/>
    <n v="1"/>
    <s v="60 to 79 Sessions"/>
    <s v="Series 1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5bn22upq1gsj4kh8jiqcisek_o3rbv20"/>
    <s v="S66960"/>
    <s v="Zachary"/>
    <s v="Martin"/>
    <n v="8"/>
    <s v="Autauga County"/>
    <s v="Marbury Middle School"/>
    <s v="Read 180 MMS 8th"/>
    <n v="752"/>
    <d v="2016-05-09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ext Generation"/>
    <s v="Read 180 MMS 8th"/>
    <n v="1"/>
    <s v="r180ng_B"/>
    <n v="0"/>
    <n v="2"/>
    <n v="29"/>
    <n v="11"/>
    <n v="6"/>
    <n v="12"/>
    <n v="0"/>
    <n v="1"/>
    <n v="8.0833999999999993"/>
    <n v="2"/>
    <n v="2"/>
    <n v="28.5334"/>
    <n v="387"/>
    <n v="100"/>
    <n v="66.666666665999998"/>
    <n v="1"/>
    <n v="3"/>
    <n v="0"/>
    <n v="0"/>
    <n v="0"/>
    <n v="0"/>
    <n v="0"/>
    <n v="0"/>
    <s v="1_2"/>
    <s v="Next Generation"/>
    <s v="Read 180 MMS 8th"/>
    <d v="2015-09-01T00:00:00"/>
    <d v="2016-05-18T00:00:00"/>
    <s v="Level IV"/>
    <n v="752"/>
    <d v="2016-05-18T00:00:00"/>
    <n v="9"/>
    <n v="2"/>
    <n v="58"/>
    <n v="98"/>
    <n v="868"/>
    <n v="1185"/>
    <n v="30"/>
    <n v="14"/>
    <n v="31"/>
    <n v="92"/>
    <n v="91"/>
    <n v="98"/>
    <n v="97"/>
    <n v="95"/>
    <n v="34988"/>
    <n v="2.9687999999999999"/>
    <n v="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56"/>
    <n v="28"/>
    <n v="3349"/>
    <n v="0"/>
    <n v="0"/>
    <n v="0"/>
    <n v="0"/>
    <n v="57"/>
    <n v="76"/>
    <n v="0"/>
    <n v="2"/>
    <d v="2016-02-04T00:00:00"/>
    <n v="54"/>
    <n v="73"/>
    <n v="83"/>
    <n v="13"/>
    <n v="50"/>
    <d v="2015-11-03T00:00:00"/>
    <n v="61"/>
    <n v="78"/>
    <n v="58"/>
    <n v="50"/>
    <n v="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MMS 8th"/>
    <d v="2015-08-24T00:00:00"/>
    <d v="2016-05-09T00:00:00"/>
    <n v="3"/>
    <d v="2015-08-24T00:00:00"/>
    <s v="Form 1"/>
    <s v="Developing"/>
    <n v="41"/>
    <n v="17"/>
    <n v="0"/>
    <d v="2015-12-09T00:00:00"/>
    <s v="Form 2"/>
    <s v="Beginning"/>
    <n v="49"/>
    <n v="10"/>
    <n v="0"/>
    <d v="2016-05-09T00:00:00"/>
    <s v="Form 3"/>
    <s v="Developing"/>
    <n v="48"/>
    <n v="17"/>
    <n v="0"/>
    <m/>
    <m/>
    <m/>
    <m/>
    <m/>
    <m/>
    <m/>
    <m/>
    <m/>
    <m/>
    <m/>
    <m/>
    <m/>
    <m/>
    <m/>
    <m/>
    <m/>
    <m/>
    <s v="Read 180 MMS 8th"/>
    <n v="24"/>
    <n v="22"/>
    <n v="26"/>
    <n v="12695"/>
    <d v="2016-05-09T00:00:00"/>
    <n v="752"/>
    <d v="2015-08-19T00:00:00"/>
    <n v="573"/>
    <n v="24"/>
    <d v="2015-12-09T00:00:00"/>
    <n v="692"/>
    <n v="16"/>
    <d v="2016-05-09T00:00:00"/>
    <n v="752"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.02"/>
    <s v="System 44 User"/>
    <s v="Usage"/>
    <x v="1"/>
    <n v="1"/>
    <n v="1"/>
    <n v="1"/>
    <x v="0"/>
    <n v="37"/>
    <s v="Not Used"/>
    <n v="0"/>
    <s v="Not Available"/>
    <s v="Not Available"/>
    <s v="4 Not Indicated"/>
    <s v="4 Not Indicated"/>
    <s v="4 Not Indicated"/>
    <s v="4 Not Indicated"/>
    <s v="4 Not Indicated"/>
    <d v="2016-05-09T00:00:00"/>
    <n v="752"/>
    <d v="2016-05-09T00:00:00"/>
    <n v="752"/>
    <n v="37.714285714285715"/>
    <n v="1"/>
    <n v="80"/>
    <n v="125"/>
    <n v="160"/>
    <s v="PI is Recommended"/>
    <s v="No PI Needed"/>
    <s v="400L to 599L"/>
    <s v="600L to 799L"/>
    <s v="600L to 7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179"/>
    <n v="1"/>
    <n v="1"/>
    <n v="1"/>
    <n v="1.7463414634146341"/>
    <s v="Fall Administration"/>
    <s v="Winter Administration"/>
    <s v="Fall to Winter RI"/>
    <s v="Tier 3"/>
    <s v="Average Reading Invt. at Least 15 Minutes Long"/>
    <x v="0"/>
    <s v="Null"/>
    <n v="179"/>
    <d v="2016-05-09T00:00:00"/>
    <s v="Form 3"/>
    <s v="Developing"/>
    <n v="48"/>
    <n v="17"/>
    <n v="0"/>
    <d v="2016-05-09T00:00:00"/>
    <s v="Form 3"/>
    <s v="Developing"/>
    <n v="48"/>
    <n v="17"/>
    <n v="0"/>
    <n v="37"/>
    <n v="1"/>
    <n v="1"/>
    <n v="41"/>
    <n v="5"/>
    <n v="48"/>
    <n v="15"/>
    <n v="7"/>
    <n v="1"/>
    <n v="17"/>
    <n v="8"/>
    <n v="17"/>
    <n v="5"/>
    <n v="0"/>
    <n v="0"/>
    <n v="0"/>
    <s v="Fall to Spring PI Administration"/>
    <n v="0"/>
    <n v="1"/>
    <s v="80 to 99 Sessions"/>
    <s v="Series 4"/>
    <s v="In Series 9 to 12"/>
    <s v="Full Year Participant, Started This Year"/>
    <n v="1"/>
    <n v="1"/>
    <n v="1"/>
    <n v="1"/>
    <n v="2"/>
    <n v="0.76"/>
    <s v="Used All 3"/>
    <s v="Null"/>
    <s v="Null"/>
    <s v="Null"/>
    <s v="Null"/>
  </r>
  <r>
    <s v="0imdas2au8hniio3p0sblkju_o3rbv20"/>
    <s v="S99948"/>
    <s v="Andrew"/>
    <s v="Massey"/>
    <n v="5"/>
    <s v="Autauga County"/>
    <s v="Daniel Pratt Elementary School"/>
    <s v="System 44 DPES 5th  6th 840 to 935"/>
    <n v="0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DPES 5th  6th 840 to 935"/>
    <d v="2015-09-21T00:00:00"/>
    <d v="2016-04-19T00:00:00"/>
    <s v="Level I"/>
    <n v="-286"/>
    <d v="2016-04-19T00:00:00"/>
    <n v="2"/>
    <n v="5"/>
    <n v="12"/>
    <n v="58"/>
    <n v="603"/>
    <n v="666"/>
    <n v="0"/>
    <n v="12"/>
    <n v="50"/>
    <n v="64"/>
    <n v="93"/>
    <n v="80"/>
    <n v="76"/>
    <n v="66"/>
    <n v="4140"/>
    <n v="2.2799999999999998"/>
    <n v="2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DPES 5th  6th 840 to 935"/>
    <d v="2015-09-02T00:00:00"/>
    <d v="2016-05-10T00:00:00"/>
    <n v="3"/>
    <d v="2015-09-02T00:00:00"/>
    <s v="Form 1"/>
    <s v="Beginning"/>
    <n v="19"/>
    <n v="2"/>
    <n v="0"/>
    <d v="2015-12-07T00:00:00"/>
    <s v="Form 2"/>
    <s v="Beginning"/>
    <n v="21"/>
    <n v="2"/>
    <n v="0"/>
    <d v="2016-05-10T00:00:00"/>
    <s v="Form 3"/>
    <s v="Beginning"/>
    <n v="34"/>
    <n v="3"/>
    <n v="0"/>
    <m/>
    <m/>
    <m/>
    <m/>
    <m/>
    <m/>
    <m/>
    <m/>
    <m/>
    <m/>
    <m/>
    <m/>
    <m/>
    <m/>
    <m/>
    <m/>
    <m/>
    <m/>
    <s v="System 44 DPES 5th  6th 840 to 935"/>
    <n v="9"/>
    <n v="7"/>
    <n v="7"/>
    <n v="3466"/>
    <d v="2016-05-10T00:00:00"/>
    <n v="0"/>
    <d v="2015-09-02T00:00:00"/>
    <n v="0"/>
    <n v="1"/>
    <d v="2015-12-08T00:00:00"/>
    <n v="0"/>
    <n v="4"/>
    <d v="2016-05-10T00:00:00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5.857142857142854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0"/>
    <d v="1899-12-30T00:00:00"/>
    <n v="0"/>
    <n v="35.857142857142854"/>
    <n v="1"/>
    <n v="235"/>
    <n v="335"/>
    <n v="47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0"/>
    <n v="0"/>
    <n v="0"/>
    <n v="0"/>
    <n v="0"/>
    <s v="Fall Administration"/>
    <s v="Winter Administration"/>
    <s v="Fall to Winter RI"/>
    <s v="Tier 3"/>
    <s v="Average Reading Invt. Under 15 Minutes Long"/>
    <x v="0"/>
    <s v="Null"/>
    <n v="0"/>
    <d v="2016-05-10T00:00:00"/>
    <s v="Form 3"/>
    <s v="Beginning"/>
    <n v="34"/>
    <n v="3"/>
    <n v="0"/>
    <d v="2016-05-10T00:00:00"/>
    <s v="Form 3"/>
    <s v="Beginning"/>
    <n v="34"/>
    <n v="3"/>
    <n v="0"/>
    <n v="35.857142857142854"/>
    <n v="1"/>
    <n v="1"/>
    <n v="19"/>
    <n v="1"/>
    <n v="34"/>
    <n v="2"/>
    <n v="15"/>
    <n v="1"/>
    <n v="2"/>
    <n v="1"/>
    <n v="3"/>
    <n v="1"/>
    <n v="1"/>
    <n v="0"/>
    <n v="0"/>
    <s v="Fall to Spring PI Administration"/>
    <n v="0"/>
    <n v="1"/>
    <s v="40 to 59 Sessions"/>
    <s v="Series 1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ocl5me7li1726e8cpa6c5c2j_o3rbv20"/>
    <s v="S62595"/>
    <s v="Tyra"/>
    <s v="Matthews"/>
    <n v="1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165lk5mstc5froqbunsgss86_o3rbv20"/>
    <s v="S62534"/>
    <s v="Delronn"/>
    <s v="Maynard"/>
    <n v="1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1ur20sgqufroaa8l587l223j_o3rbv20"/>
    <s v="S99478"/>
    <s v="Demarcus"/>
    <s v="McCall"/>
    <n v="7"/>
    <s v="Autauga County"/>
    <s v="Prattville Junior High School"/>
    <s v="Read 180 PJHS 7th"/>
    <n v="249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Read 180 PJHS 7th"/>
    <d v="2015-10-16T00:00:00"/>
    <d v="2016-05-17T00:00:00"/>
    <s v="Level I"/>
    <n v="249"/>
    <d v="2016-05-17T00:00:00"/>
    <n v="5"/>
    <n v="1"/>
    <n v="30"/>
    <n v="40"/>
    <n v="838"/>
    <n v="866"/>
    <n v="0"/>
    <n v="23"/>
    <n v="28"/>
    <n v="88"/>
    <n v="90"/>
    <n v="90"/>
    <n v="91"/>
    <n v="86"/>
    <n v="3245"/>
    <n v="1.7273000000000001"/>
    <n v="4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81"/>
    <n v="81"/>
    <n v="4835"/>
    <n v="0"/>
    <n v="0"/>
    <n v="0"/>
    <n v="0"/>
    <n v="40"/>
    <n v="63"/>
    <n v="0"/>
    <n v="1"/>
    <d v="2016-02-18T00:00:00"/>
    <n v="40"/>
    <n v="63"/>
    <n v="33"/>
    <n v="50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PJHS 7th"/>
    <d v="2015-09-03T00:00:00"/>
    <d v="2016-05-11T00:00:00"/>
    <n v="3"/>
    <d v="2015-09-03T00:00:00"/>
    <s v="Form 1"/>
    <s v="Beginning"/>
    <n v="33"/>
    <n v="4"/>
    <n v="0"/>
    <d v="2015-12-11T00:00:00"/>
    <s v="Form 2"/>
    <s v="Developing"/>
    <n v="41"/>
    <n v="14"/>
    <n v="0"/>
    <d v="2016-05-11T00:00:00"/>
    <s v="Form 3"/>
    <s v="Developing"/>
    <n v="44"/>
    <n v="14"/>
    <n v="0"/>
    <m/>
    <m/>
    <m/>
    <m/>
    <m/>
    <m/>
    <m/>
    <m/>
    <m/>
    <m/>
    <m/>
    <m/>
    <m/>
    <m/>
    <m/>
    <m/>
    <m/>
    <m/>
    <s v="Read 180 PJHS 7th"/>
    <n v="7"/>
    <n v="2"/>
    <n v="2"/>
    <n v="679"/>
    <d v="2016-05-11T00:00:00"/>
    <n v="249"/>
    <d v="2015-09-02T00:00:00"/>
    <n v="0"/>
    <n v="5"/>
    <d v="2015-12-10T00:00:00"/>
    <n v="6"/>
    <n v="10"/>
    <d v="2016-05-11T00:00:00"/>
    <n v="249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5.857142857142854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249"/>
    <d v="2016-05-11T00:00:00"/>
    <n v="249"/>
    <n v="36"/>
    <n v="1"/>
    <n v="220"/>
    <n v="350"/>
    <n v="440"/>
    <s v="PI is Recommended"/>
    <s v="PI is Recommended"/>
    <s v="BR to 199L"/>
    <s v="200L to 399L"/>
    <s v="200L to 3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249"/>
    <n v="1"/>
    <n v="1"/>
    <n v="0"/>
    <n v="0.87368421052631584"/>
    <s v="Fall Administration"/>
    <s v="Fall Administration"/>
    <s v="Fall Administration RI"/>
    <s v="Tier 3"/>
    <s v="Average Reading Invt. Under 15 Minutes Long"/>
    <x v="0"/>
    <s v="Null"/>
    <n v="249"/>
    <d v="2016-05-11T00:00:00"/>
    <s v="Form 3"/>
    <s v="Developing"/>
    <n v="44"/>
    <n v="14"/>
    <n v="0"/>
    <d v="2016-05-11T00:00:00"/>
    <s v="Form 3"/>
    <s v="Developing"/>
    <n v="44"/>
    <n v="14"/>
    <n v="0"/>
    <n v="35.857142857142854"/>
    <n v="1"/>
    <n v="1"/>
    <n v="33"/>
    <n v="1"/>
    <n v="44"/>
    <n v="7"/>
    <n v="11"/>
    <n v="1"/>
    <n v="4"/>
    <n v="0"/>
    <n v="14"/>
    <n v="5"/>
    <n v="10"/>
    <n v="1"/>
    <n v="0"/>
    <s v="Fall to Spring PI Administration"/>
    <n v="0"/>
    <n v="1"/>
    <s v="40 to 59 Sessions"/>
    <s v="Series 1"/>
    <s v="In Series 5 to 8"/>
    <s v="Full Year Participant, Started This Year"/>
    <n v="0"/>
    <n v="0"/>
    <n v="1"/>
    <n v="1"/>
    <n v="1"/>
    <n v="0.63"/>
    <s v="Used RC! and rSkills"/>
    <s v="Null"/>
    <s v="Null"/>
    <s v="Null"/>
    <s v="Null"/>
  </r>
  <r>
    <s v="m837r5mvlti7lb8rnf799g0a_o3rbv20"/>
    <s v="S102678"/>
    <s v="QuenDarius"/>
    <s v="McHone"/>
    <n v="5"/>
    <s v="Autauga County"/>
    <s v="Daniel Pratt Elementary School"/>
    <s v="System 44 DPES 5th  6th 840 to 935"/>
    <n v="0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DPES 5th  6th 840 to 935"/>
    <d v="2015-09-21T00:00:00"/>
    <d v="2016-05-02T00:00:00"/>
    <s v="Level IV"/>
    <n v="-139"/>
    <d v="2016-05-02T00:00:00"/>
    <n v="9"/>
    <n v="1"/>
    <n v="57"/>
    <n v="67"/>
    <n v="1022"/>
    <n v="1065"/>
    <n v="24"/>
    <n v="16"/>
    <n v="31"/>
    <n v="88"/>
    <n v="85"/>
    <n v="78"/>
    <n v="94"/>
    <n v="92"/>
    <n v="7802"/>
    <n v="2.5385"/>
    <n v="8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DPES 5th  6th 840 to 935"/>
    <d v="2015-08-31T00:00:00"/>
    <d v="2016-05-11T00:00:00"/>
    <n v="3"/>
    <d v="2015-08-31T00:00:00"/>
    <s v="Form 1"/>
    <s v="Developing"/>
    <n v="40"/>
    <n v="13"/>
    <n v="0"/>
    <d v="2015-12-08T00:00:00"/>
    <s v="Form 2"/>
    <s v="Developing"/>
    <n v="38"/>
    <n v="21"/>
    <n v="0"/>
    <d v="2016-05-11T00:00:00"/>
    <s v="Form 3"/>
    <s v="Developing"/>
    <n v="46"/>
    <n v="16"/>
    <n v="0"/>
    <m/>
    <m/>
    <m/>
    <m/>
    <m/>
    <m/>
    <m/>
    <m/>
    <m/>
    <m/>
    <m/>
    <m/>
    <m/>
    <m/>
    <m/>
    <m/>
    <m/>
    <m/>
    <s v="System 44 DPES 5th  6th 840 to 935"/>
    <n v="12"/>
    <n v="8"/>
    <n v="8"/>
    <n v="3047"/>
    <d v="2016-05-10T00:00:00"/>
    <n v="0"/>
    <d v="2015-08-31T00:00:00"/>
    <n v="0"/>
    <n v="3"/>
    <d v="2015-12-08T00:00:00"/>
    <n v="0"/>
    <n v="4"/>
    <d v="2016-05-10T00:00:0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.285714285714285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0"/>
    <d v="1899-12-30T00:00:00"/>
    <n v="0"/>
    <n v="36.142857142857146"/>
    <n v="1"/>
    <n v="235"/>
    <n v="335"/>
    <n v="47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0"/>
    <n v="0"/>
    <n v="0"/>
    <n v="0"/>
    <n v="0"/>
    <s v="Fall Administration"/>
    <s v="Winter Administration"/>
    <s v="Fall to Winter RI"/>
    <s v="Tier 3"/>
    <s v="Average Reading Invt. Under 15 Minutes Long"/>
    <x v="0"/>
    <s v="Null"/>
    <n v="0"/>
    <d v="2016-05-11T00:00:00"/>
    <s v="Form 3"/>
    <s v="Developing"/>
    <n v="46"/>
    <n v="16"/>
    <n v="0"/>
    <d v="2015-12-08T00:00:00"/>
    <s v="Form 2"/>
    <s v="Developing"/>
    <n v="38"/>
    <n v="21"/>
    <n v="0"/>
    <n v="36.285714285714285"/>
    <n v="1"/>
    <n v="1"/>
    <n v="40"/>
    <n v="12"/>
    <n v="46"/>
    <n v="16"/>
    <n v="6"/>
    <n v="1"/>
    <n v="13"/>
    <n v="23"/>
    <n v="16"/>
    <n v="24"/>
    <n v="3"/>
    <n v="0"/>
    <n v="0"/>
    <s v="Fall to Spring PI Administration"/>
    <n v="0"/>
    <n v="1"/>
    <s v="60 to 79 Sessions"/>
    <s v="Series 4"/>
    <s v="In Series 9 to 12"/>
    <s v="Full Year Participant, Started This Year"/>
    <n v="0"/>
    <n v="0"/>
    <n v="1"/>
    <n v="0"/>
    <n v="0"/>
    <n v="0"/>
    <s v="RC! Only"/>
    <s v="Null"/>
    <s v="Null"/>
    <s v="Null"/>
    <s v="Null"/>
  </r>
  <r>
    <s v="k46esb8ur7ov1glrpem5092u_o3rbv20"/>
    <s v="S62834"/>
    <s v="Aalyah"/>
    <s v="Melton"/>
    <n v="8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un5rhkd29ka68mth9gdb6hci_o3rbv20"/>
    <s v="S71893"/>
    <s v="Joeseph"/>
    <s v="Merrill"/>
    <n v="4"/>
    <s v="Autauga County"/>
    <s v="Daniel Pratt Elementary School"/>
    <s v="System 44 DPES 4th"/>
    <n v="0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DPES 4th"/>
    <d v="2015-10-19T00:00:00"/>
    <d v="2016-04-26T00:00:00"/>
    <s v="Level I"/>
    <n v="-259"/>
    <d v="2016-04-26T00:00:00"/>
    <n v="3"/>
    <n v="3"/>
    <n v="18"/>
    <n v="38"/>
    <n v="532"/>
    <n v="555"/>
    <n v="0"/>
    <n v="17"/>
    <n v="30"/>
    <n v="74"/>
    <n v="97"/>
    <n v="96"/>
    <n v="83"/>
    <n v="78"/>
    <n v="3569"/>
    <n v="2.1111"/>
    <n v="3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DPES 4th"/>
    <d v="2015-10-07T00:00:00"/>
    <d v="2016-05-10T00:00:00"/>
    <n v="3"/>
    <d v="2015-10-07T00:00:00"/>
    <s v="Form 1"/>
    <s v="Pre-Decoder"/>
    <n v="18"/>
    <n v="3"/>
    <n v="0"/>
    <d v="2015-12-02T00:00:00"/>
    <s v="Form 2"/>
    <s v="Developing"/>
    <n v="23"/>
    <n v="11"/>
    <n v="0"/>
    <d v="2016-05-10T00:00:00"/>
    <s v="Form 3"/>
    <s v="Pre-Decoder"/>
    <n v="26"/>
    <n v="10"/>
    <n v="0"/>
    <m/>
    <m/>
    <m/>
    <m/>
    <m/>
    <m/>
    <m/>
    <m/>
    <m/>
    <m/>
    <m/>
    <m/>
    <m/>
    <m/>
    <m/>
    <m/>
    <m/>
    <m/>
    <s v="System 44 DPES 4th"/>
    <n v="6"/>
    <n v="4"/>
    <n v="4"/>
    <n v="2434"/>
    <d v="2016-05-10T00:00:00"/>
    <n v="0"/>
    <d v="2015-09-01T00:00:00"/>
    <n v="0"/>
    <n v="7"/>
    <d v="2015-10-07T00:00:00"/>
    <n v="0"/>
    <n v="1"/>
    <d v="2015-12-02T00:00:00"/>
    <n v="0"/>
    <n v="0"/>
    <d v="2016-05-10T00:00:0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0.857142857142858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0"/>
    <d v="1899-12-30T00:00:00"/>
    <n v="0"/>
    <n v="36"/>
    <n v="1"/>
    <n v="245"/>
    <n v="345"/>
    <n v="49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0"/>
    <n v="0"/>
    <n v="0"/>
    <n v="0"/>
    <n v="0"/>
    <s v="Fall Administration"/>
    <s v="Winter Administration"/>
    <s v="Fall to Winter RI"/>
    <s v="Tier 3"/>
    <s v="Average Reading Invt. Under 15 Minutes Long"/>
    <x v="0"/>
    <s v="Null"/>
    <n v="0"/>
    <d v="2016-05-10T00:00:00"/>
    <s v="Form 3"/>
    <s v="Pre-Decoder"/>
    <n v="26"/>
    <n v="10"/>
    <n v="0"/>
    <d v="2015-12-02T00:00:00"/>
    <s v="Form 2"/>
    <s v="Developing"/>
    <n v="23"/>
    <n v="11"/>
    <n v="0"/>
    <n v="30.857142857142858"/>
    <n v="1"/>
    <n v="1"/>
    <n v="18"/>
    <n v="0"/>
    <n v="26"/>
    <n v="1"/>
    <n v="8"/>
    <n v="1"/>
    <n v="3"/>
    <n v="3"/>
    <n v="10"/>
    <n v="18"/>
    <n v="7"/>
    <n v="1"/>
    <n v="0"/>
    <s v="Fall to Spring PI Administration"/>
    <n v="0"/>
    <n v="1"/>
    <s v="20 to 39 Sessions"/>
    <s v="Series 1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q51f3j0227o8ehnpnhssbcbo_o3rbv20"/>
    <s v="S94979"/>
    <s v="William"/>
    <s v="Merrill"/>
    <n v="4"/>
    <s v="Autauga County"/>
    <s v="Daniel Pratt Elementary School"/>
    <s v="System 44 DPES 4th"/>
    <n v="252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DPES 4th"/>
    <d v="2015-09-30T00:00:00"/>
    <d v="2016-04-26T00:00:00"/>
    <s v="Level I"/>
    <n v="252"/>
    <d v="2016-04-26T00:00:00"/>
    <n v="2"/>
    <n v="6"/>
    <n v="13"/>
    <n v="28"/>
    <n v="354"/>
    <n v="360"/>
    <n v="0"/>
    <n v="14"/>
    <n v="27"/>
    <n v="85"/>
    <n v="95"/>
    <n v="94"/>
    <n v="94"/>
    <n v="89"/>
    <n v="5484"/>
    <n v="1.4211"/>
    <n v="2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DPES 4th"/>
    <d v="2015-08-28T00:00:00"/>
    <d v="2016-05-10T00:00:00"/>
    <n v="3"/>
    <d v="2015-08-28T00:00:00"/>
    <s v="Form 1"/>
    <s v="Beginning"/>
    <n v="31"/>
    <n v="9"/>
    <n v="0"/>
    <d v="2015-12-04T00:00:00"/>
    <s v="Form 2"/>
    <s v="Developing"/>
    <n v="28"/>
    <n v="13"/>
    <n v="0"/>
    <d v="2016-05-10T00:00:00"/>
    <s v="Form 3"/>
    <s v="Beginning"/>
    <n v="25"/>
    <n v="7"/>
    <n v="0"/>
    <m/>
    <m/>
    <m/>
    <m/>
    <m/>
    <m/>
    <m/>
    <m/>
    <m/>
    <m/>
    <m/>
    <m/>
    <m/>
    <m/>
    <m/>
    <m/>
    <m/>
    <m/>
    <s v="System 44 DPES 4th"/>
    <n v="5"/>
    <n v="4"/>
    <n v="6"/>
    <n v="4733"/>
    <d v="2016-05-10T00:00:00"/>
    <n v="252"/>
    <d v="2015-09-01T00:00:00"/>
    <n v="256"/>
    <n v="19"/>
    <d v="2015-12-02T00:00:00"/>
    <n v="247"/>
    <n v="14"/>
    <d v="2016-05-10T00:00:00"/>
    <n v="25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.571428571428569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252"/>
    <d v="2015-09-01T00:00:00"/>
    <n v="256"/>
    <n v="36"/>
    <n v="1"/>
    <n v="200"/>
    <n v="260"/>
    <n v="400"/>
    <s v="PI is Recommended"/>
    <s v="PI is Recommended"/>
    <s v="200L to 399L"/>
    <s v="200L to 399L"/>
    <s v="200L to 3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-4"/>
    <n v="0"/>
    <n v="0"/>
    <n v="0"/>
    <n v="-1.7391304347826087E-2"/>
    <s v="Fall Administration"/>
    <s v="Fall Administration"/>
    <s v="Fall Administration RI"/>
    <s v="Tier 3"/>
    <s v="Average Reading Invt. at Least 15 Minutes Long"/>
    <x v="0"/>
    <s v="Null"/>
    <n v="9"/>
    <d v="2016-05-10T00:00:00"/>
    <s v="Form 3"/>
    <s v="Beginning"/>
    <n v="25"/>
    <n v="7"/>
    <n v="0"/>
    <d v="2015-12-04T00:00:00"/>
    <s v="Form 2"/>
    <s v="Developing"/>
    <n v="28"/>
    <n v="13"/>
    <n v="0"/>
    <n v="36.571428571428569"/>
    <n v="1"/>
    <n v="1"/>
    <n v="31"/>
    <n v="4"/>
    <n v="25"/>
    <n v="1"/>
    <n v="-6"/>
    <n v="0"/>
    <n v="9"/>
    <n v="18"/>
    <n v="7"/>
    <n v="10"/>
    <n v="-2"/>
    <n v="0"/>
    <n v="0"/>
    <s v="Fall to Spring PI Administration"/>
    <n v="0"/>
    <n v="1"/>
    <s v="20 to 39 Sessions"/>
    <s v="Series 1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oh5fvvn5dfb245fqejd0c620_o3rbv20"/>
    <s v="S63546"/>
    <s v="Payton"/>
    <s v="Messer"/>
    <n v="6"/>
    <s v="Autauga County"/>
    <s v="Billingsley School"/>
    <s v="Read 180 BS 6th"/>
    <n v="589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BS 6th"/>
    <n v="3"/>
    <s v="r180ng_B"/>
    <n v="21"/>
    <n v="100"/>
    <n v="2205"/>
    <n v="482"/>
    <n v="310"/>
    <n v="881"/>
    <n v="249"/>
    <n v="35"/>
    <n v="20.808399999999999"/>
    <n v="5.0909000000000004"/>
    <n v="3.2258"/>
    <n v="97.800049999999999"/>
    <n v="44534"/>
    <n v="75.728155338999997"/>
    <n v="78.260869564999993"/>
    <n v="1269"/>
    <n v="1446"/>
    <n v="33"/>
    <n v="92"/>
    <n v="4"/>
    <n v="0"/>
    <n v="283"/>
    <n v="0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170"/>
    <n v="57"/>
    <n v="10181"/>
    <n v="0"/>
    <n v="0"/>
    <n v="79"/>
    <n v="89"/>
    <n v="70"/>
    <n v="83"/>
    <n v="1"/>
    <n v="2"/>
    <d v="2016-03-07T00:00:00"/>
    <n v="79"/>
    <n v="89"/>
    <n v="58"/>
    <n v="100"/>
    <n v="88"/>
    <d v="2015-12-14T00:00:00"/>
    <n v="88"/>
    <n v="94"/>
    <n v="90"/>
    <n v="75"/>
    <n v="100"/>
    <d v="2015-10-28T00:00:00"/>
    <n v="53"/>
    <n v="73"/>
    <n v="42"/>
    <n v="40"/>
    <n v="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6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6th"/>
    <n v="25"/>
    <n v="12"/>
    <n v="44"/>
    <n v="30992"/>
    <d v="2016-05-10T00:00:00"/>
    <n v="589"/>
    <d v="2015-08-26T00:00:00"/>
    <n v="454"/>
    <n v="17"/>
    <d v="2015-12-08T00:00:00"/>
    <n v="532"/>
    <n v="10"/>
    <d v="2016-05-10T00:00:00"/>
    <n v="589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6.857142857142854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589"/>
    <d v="2016-05-10T00:00:00"/>
    <n v="589"/>
    <n v="36.857142857142854"/>
    <n v="1"/>
    <n v="90"/>
    <n v="135"/>
    <n v="180"/>
    <s v="PI is Recommended"/>
    <s v="PI is Recommended"/>
    <s v="400L to 599L"/>
    <s v="400L to 599L"/>
    <s v="400L to 5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135"/>
    <n v="1"/>
    <n v="1"/>
    <n v="0"/>
    <n v="1.2"/>
    <s v="Fall Administration"/>
    <s v="Fall Administration"/>
    <s v="Fall Administration RI"/>
    <s v="Tier 3"/>
    <s v="Average Reading Invt. Under 15 Minutes Long"/>
    <x v="0"/>
    <n v="1"/>
    <n v="135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1"/>
    <n v="0"/>
    <s v="Null"/>
    <s v="Null"/>
    <s v="Null"/>
    <s v="Null"/>
    <s v="Null"/>
    <n v="1"/>
    <n v="1"/>
    <n v="1"/>
    <n v="3"/>
    <n v="0.85"/>
    <s v="Used All 3"/>
    <s v="100 or More Sessions"/>
    <s v="13 or More Segments"/>
    <s v="Level is Above Lexile Score"/>
    <s v="Null"/>
  </r>
  <r>
    <s v="cpspspl0b7l6oiqh6ff8dd68_o3rbv20"/>
    <s v="S3142"/>
    <s v="Kevin"/>
    <s v="Miller"/>
    <n v="11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l7bstms4njc6j8t2b7gci47m_o3rbv20"/>
    <s v="S97653"/>
    <s v="LeAndria"/>
    <s v="Mims"/>
    <n v="3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b9msnqh1php0mmc960fj72pq_o3rbv20"/>
    <s v="S65670"/>
    <s v="Payton"/>
    <s v="Monfee"/>
    <n v="7"/>
    <s v="Autauga County"/>
    <s v="Marbury Middle School"/>
    <s v="Read 180 MMS 7th"/>
    <n v="862"/>
    <d v="2016-05-09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MMS 7th"/>
    <n v="2"/>
    <s v="r180ng_B"/>
    <n v="9"/>
    <n v="92"/>
    <n v="1185"/>
    <n v="295"/>
    <n v="242"/>
    <n v="487"/>
    <n v="78"/>
    <n v="96"/>
    <n v="12.816599999999999"/>
    <n v="9.6"/>
    <n v="2.5556000000000001"/>
    <n v="124.8583"/>
    <n v="19981"/>
    <n v="80.769230769000004"/>
    <n v="84.444444443999998"/>
    <n v="337"/>
    <n v="579"/>
    <n v="33"/>
    <n v="93"/>
    <n v="5"/>
    <n v="0"/>
    <n v="83"/>
    <n v="3"/>
    <s v="1_2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68"/>
    <n v="34"/>
    <n v="4065"/>
    <n v="0"/>
    <n v="0"/>
    <n v="0"/>
    <n v="0"/>
    <n v="63"/>
    <n v="79"/>
    <n v="0"/>
    <n v="2"/>
    <d v="2016-02-11T00:00:00"/>
    <n v="50"/>
    <n v="71"/>
    <n v="50"/>
    <n v="75"/>
    <n v="25"/>
    <d v="2015-11-02T00:00:00"/>
    <n v="75"/>
    <n v="87"/>
    <n v="83"/>
    <n v="50"/>
    <n v="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MMS 7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MMS 7th"/>
    <n v="29"/>
    <n v="20"/>
    <n v="27"/>
    <n v="12763"/>
    <d v="2016-05-09T00:00:00"/>
    <n v="862"/>
    <d v="2015-08-20T00:00:00"/>
    <n v="624"/>
    <n v="15"/>
    <d v="2015-12-10T00:00:00"/>
    <n v="659"/>
    <n v="16"/>
    <d v="2016-05-09T00:00:00"/>
    <n v="862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7.571428571428569"/>
    <s v="Not Used"/>
    <n v="0"/>
    <s v="Not Available"/>
    <s v="Not Available"/>
    <s v="4 Not Indicated"/>
    <s v="4 Not Indicated"/>
    <s v="4 Not Indicated"/>
    <s v="4 Not Indicated"/>
    <s v="4 Not Indicated"/>
    <d v="2016-05-09T00:00:00"/>
    <n v="862"/>
    <d v="2016-05-09T00:00:00"/>
    <n v="862"/>
    <n v="37.571428571428569"/>
    <n v="1"/>
    <n v="55"/>
    <n v="90"/>
    <n v="110"/>
    <s v="No PI Needed"/>
    <s v="No PI Needed"/>
    <s v="600L to 799L"/>
    <s v="800L to 999L"/>
    <s v="800L to 999L"/>
    <s v="1 Below Basic"/>
    <s v="2 Basic"/>
    <s v="2 Basic"/>
    <n v="0"/>
    <n v="1"/>
    <s v="Improved Performance Level"/>
    <s v="1 Limited"/>
    <s v="2 Partial"/>
    <s v="2 Partial"/>
    <n v="0"/>
    <n v="1"/>
    <s v="Improved Performance Level"/>
    <n v="238"/>
    <n v="1"/>
    <n v="1"/>
    <n v="1"/>
    <n v="3.2827586206896551"/>
    <s v="Fall Administration"/>
    <s v="Spring Administration"/>
    <s v="Fall to Spring-Full Year RI"/>
    <s v="Tier 2"/>
    <s v="Average Reading Invt. at Least 15 Minutes Long"/>
    <x v="0"/>
    <n v="1"/>
    <n v="238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1"/>
    <n v="0"/>
    <s v="Null"/>
    <s v="Null"/>
    <s v="Null"/>
    <s v="Null"/>
    <s v="Null"/>
    <n v="1"/>
    <n v="1"/>
    <n v="1"/>
    <n v="2"/>
    <n v="0.79"/>
    <s v="Used All 3"/>
    <s v="80 to 99 Sessions"/>
    <s v="9 to 12 Segments"/>
    <s v="Level Matches Lexile Score"/>
    <s v="Null"/>
  </r>
  <r>
    <s v="ncfugpv4je4nfjbe5fhrvi3p_o3rbv20"/>
    <s v="S101040"/>
    <s v="LaQuon"/>
    <s v="Moore"/>
    <n v="1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6n8mll46rqioh4fgfbh3d4bf_o3rbv20"/>
    <s v="S96490"/>
    <s v="Trey"/>
    <s v="Moore"/>
    <n v="6"/>
    <s v="Autauga County"/>
    <s v="Marbury Middle School"/>
    <s v="Read 180 MMS 6th"/>
    <n v="697"/>
    <d v="2016-05-09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MMS 6th"/>
    <n v="2"/>
    <s v="r180ng_B"/>
    <n v="11"/>
    <n v="110"/>
    <n v="2902"/>
    <n v="574"/>
    <n v="706"/>
    <n v="1208"/>
    <n v="139"/>
    <n v="120"/>
    <n v="24.191699999999901"/>
    <n v="9.9167000000000005"/>
    <n v="3.3332999999999999"/>
    <n v="260.52515"/>
    <n v="21697"/>
    <n v="84.905660377000004"/>
    <n v="88.135593220000004"/>
    <n v="690"/>
    <n v="553"/>
    <n v="35"/>
    <n v="97"/>
    <n v="3"/>
    <n v="1"/>
    <n v="275"/>
    <n v="2"/>
    <s v="1_2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41"/>
    <n v="41"/>
    <n v="2472"/>
    <n v="0"/>
    <n v="0"/>
    <n v="0"/>
    <n v="0"/>
    <n v="50"/>
    <n v="71"/>
    <n v="0"/>
    <n v="1"/>
    <d v="2015-11-20T00:00:00"/>
    <n v="50"/>
    <n v="71"/>
    <n v="33"/>
    <n v="60"/>
    <n v="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MMS 6th"/>
    <d v="2015-08-27T00:00:00"/>
    <d v="2015-08-27T00:00:00"/>
    <n v="1"/>
    <d v="2015-08-27T00:00:00"/>
    <s v="Form 1"/>
    <s v="Beginning"/>
    <n v="34"/>
    <n v="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MMS 6th"/>
    <n v="15"/>
    <n v="7"/>
    <n v="30"/>
    <n v="18207"/>
    <d v="2016-05-09T00:00:00"/>
    <n v="697"/>
    <d v="2015-08-27T00:00:00"/>
    <n v="490"/>
    <n v="15"/>
    <d v="2015-12-14T00:00:00"/>
    <n v="553"/>
    <n v="21"/>
    <d v="2016-05-09T00:00:00"/>
    <n v="697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6.571428571428569"/>
    <s v="Not Used"/>
    <n v="0"/>
    <s v="Not Available"/>
    <s v="Not Available"/>
    <s v="4 Not Indicated"/>
    <s v="4 Not Indicated"/>
    <s v="4 Not Indicated"/>
    <s v="4 Not Indicated"/>
    <s v="4 Not Indicated"/>
    <d v="2016-05-09T00:00:00"/>
    <n v="697"/>
    <d v="2016-05-09T00:00:00"/>
    <n v="697"/>
    <n v="36.571428571428569"/>
    <n v="1"/>
    <n v="90"/>
    <n v="135"/>
    <n v="180"/>
    <s v="PI is Recommended"/>
    <s v="No PI Needed"/>
    <s v="400L to 599L"/>
    <s v="600L to 799L"/>
    <s v="600L to 7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207"/>
    <n v="1"/>
    <n v="1"/>
    <n v="1"/>
    <n v="1.84"/>
    <s v="Fall Administration"/>
    <s v="Winter Administration"/>
    <s v="Fall to Winter RI"/>
    <s v="Tier 3"/>
    <s v="Average Reading Invt. at Least 15 Minutes Long"/>
    <x v="0"/>
    <n v="1"/>
    <n v="207"/>
    <d v="2015-08-27T00:00:00"/>
    <s v="Form 1"/>
    <s v="Beginning"/>
    <n v="34"/>
    <n v="8"/>
    <n v="0"/>
    <d v="2015-08-27T00:00:00"/>
    <s v="Form 1"/>
    <s v="Beginning"/>
    <n v="34"/>
    <n v="8"/>
    <n v="0"/>
    <s v="Lone PI Test"/>
    <n v="0"/>
    <n v="1"/>
    <n v="34"/>
    <n v="3"/>
    <s v="Null"/>
    <s v="Null"/>
    <s v="Null"/>
    <s v="Null"/>
    <n v="8"/>
    <n v="2"/>
    <s v="Null"/>
    <n v="3"/>
    <s v="Null"/>
    <s v="Null"/>
    <n v="0"/>
    <s v="Fall PI Administration"/>
    <n v="1"/>
    <n v="0"/>
    <s v="Null"/>
    <s v="Null"/>
    <s v="Null"/>
    <s v="Null"/>
    <s v="Null"/>
    <n v="1"/>
    <n v="1"/>
    <n v="1"/>
    <n v="1"/>
    <n v="0.71"/>
    <s v="Used All 3"/>
    <s v="100 or More Sessions"/>
    <s v="9 to 12 Segments"/>
    <s v="Level Matches Lexile Score"/>
    <s v="Null"/>
  </r>
  <r>
    <s v="tshbqafssivnviud8h0ql2s6_o3rbv20"/>
    <s v="S69339"/>
    <s v="Bryan"/>
    <s v="Morales Astudillo"/>
    <n v="6"/>
    <s v="Autauga County"/>
    <s v="Daniel Pratt Elementary School"/>
    <s v="System 44 DPES 6th 1030 to 1125"/>
    <n v="643"/>
    <d v="2016-05-09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DPES 6th 1030 to 1125"/>
    <d v="2015-09-21T00:00:00"/>
    <d v="2016-04-20T00:00:00"/>
    <s v="Level IV"/>
    <n v="643"/>
    <d v="2016-04-20T00:00:00"/>
    <n v="8"/>
    <n v="6"/>
    <n v="54"/>
    <n v="55"/>
    <n v="904"/>
    <n v="974"/>
    <n v="24"/>
    <n v="18"/>
    <n v="30"/>
    <n v="88"/>
    <n v="83"/>
    <n v="95"/>
    <n v="95"/>
    <n v="94"/>
    <n v="11437"/>
    <n v="2.2917000000000001"/>
    <n v="8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DPES 6th 1030 to 1125"/>
    <d v="2015-08-28T00:00:00"/>
    <d v="2016-05-05T00:00:00"/>
    <n v="3"/>
    <d v="2015-08-28T00:00:00"/>
    <s v="Form 1"/>
    <s v="Developing"/>
    <n v="33"/>
    <n v="17"/>
    <n v="0"/>
    <d v="2015-12-07T00:00:00"/>
    <s v="Form 2"/>
    <s v="Developing"/>
    <n v="37"/>
    <n v="14"/>
    <n v="0"/>
    <d v="2016-05-05T00:00:00"/>
    <s v="Form 3"/>
    <s v="Developing"/>
    <n v="41"/>
    <n v="22"/>
    <n v="0"/>
    <m/>
    <m/>
    <m/>
    <m/>
    <m/>
    <m/>
    <m/>
    <m/>
    <m/>
    <m/>
    <m/>
    <m/>
    <m/>
    <m/>
    <m/>
    <m/>
    <m/>
    <m/>
    <s v="System 44 DPES 6th 1030 to 1125"/>
    <n v="13"/>
    <n v="11"/>
    <n v="14"/>
    <n v="7031"/>
    <d v="2016-05-09T00:00:00"/>
    <n v="643"/>
    <d v="2015-08-31T00:00:00"/>
    <n v="301"/>
    <n v="16"/>
    <d v="2015-12-07T00:00:00"/>
    <n v="449"/>
    <n v="16"/>
    <d v="2016-05-09T00:00:00"/>
    <n v="643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5.857142857142854"/>
    <s v="Not Used"/>
    <n v="0"/>
    <s v="Not Available"/>
    <s v="Not Available"/>
    <s v="4 Not Indicated"/>
    <s v="4 Not Indicated"/>
    <s v="4 Not Indicated"/>
    <s v="4 Not Indicated"/>
    <s v="4 Not Indicated"/>
    <d v="2016-05-09T00:00:00"/>
    <n v="643"/>
    <d v="2016-05-09T00:00:00"/>
    <n v="643"/>
    <n v="36"/>
    <n v="1"/>
    <n v="115"/>
    <n v="170"/>
    <n v="230"/>
    <s v="PI is Recommended"/>
    <s v="No PI Needed"/>
    <s v="200L to 399L"/>
    <s v="600L to 799L"/>
    <s v="600L to 7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342"/>
    <n v="1"/>
    <n v="1"/>
    <n v="1"/>
    <n v="2.4"/>
    <s v="Fall Administration"/>
    <s v="Fall Administration"/>
    <s v="Fall Administration RI"/>
    <s v="Tier 3"/>
    <s v="Average Reading Invt. at Least 15 Minutes Long"/>
    <x v="0"/>
    <s v="Null"/>
    <n v="342"/>
    <d v="2016-05-05T00:00:00"/>
    <s v="Form 3"/>
    <s v="Developing"/>
    <n v="41"/>
    <n v="22"/>
    <n v="0"/>
    <d v="2016-05-05T00:00:00"/>
    <s v="Form 3"/>
    <s v="Developing"/>
    <n v="41"/>
    <n v="22"/>
    <n v="0"/>
    <n v="35.857142857142854"/>
    <n v="1"/>
    <n v="1"/>
    <n v="33"/>
    <n v="3"/>
    <n v="41"/>
    <n v="7"/>
    <n v="8"/>
    <n v="1"/>
    <n v="17"/>
    <n v="18"/>
    <n v="22"/>
    <n v="28"/>
    <n v="5"/>
    <n v="1"/>
    <n v="0"/>
    <s v="Fall to Spring PI Administration"/>
    <n v="0"/>
    <n v="1"/>
    <s v="40 to 59 Sessions"/>
    <s v="Series 4"/>
    <s v="In Series 5 to 8"/>
    <s v="Full Year Participant, Started This Year"/>
    <n v="1"/>
    <n v="0"/>
    <n v="1"/>
    <n v="0"/>
    <n v="0"/>
    <n v="0"/>
    <s v="RC! Only"/>
    <s v="Null"/>
    <s v="Null"/>
    <s v="Null"/>
    <s v="Null"/>
  </r>
  <r>
    <s v="lqrcr5i0nbs0mli68vgad591_o3rbv20"/>
    <s v="S2387"/>
    <s v="Brendin"/>
    <s v="Morris"/>
    <n v="4"/>
    <s v="Autauga County"/>
    <s v="Daniel Pratt Elementary School"/>
    <s v="System 44 DPES 4th"/>
    <n v="68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DPES 4th"/>
    <d v="2015-09-22T00:00:00"/>
    <d v="2016-04-26T00:00:00"/>
    <s v="Level I"/>
    <n v="68"/>
    <d v="2016-04-26T00:00:00"/>
    <n v="4"/>
    <n v="2"/>
    <n v="25"/>
    <n v="60"/>
    <n v="912"/>
    <n v="958"/>
    <n v="0"/>
    <n v="18"/>
    <n v="36"/>
    <n v="77"/>
    <n v="93"/>
    <n v="84"/>
    <n v="84"/>
    <n v="75"/>
    <n v="4960"/>
    <n v="2.2692000000000001"/>
    <n v="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DPES 4th"/>
    <d v="2015-08-28T00:00:00"/>
    <d v="2016-05-10T00:00:00"/>
    <n v="3"/>
    <d v="2015-08-28T00:00:00"/>
    <s v="Form 1"/>
    <s v="Beginning"/>
    <n v="22"/>
    <n v="9"/>
    <n v="0"/>
    <d v="2015-12-02T00:00:00"/>
    <s v="Form 2"/>
    <s v="Pre-Decoder"/>
    <n v="17"/>
    <n v="6"/>
    <n v="0"/>
    <d v="2016-05-10T00:00:00"/>
    <s v="Form 3"/>
    <s v="Developing"/>
    <n v="28"/>
    <n v="13"/>
    <n v="0"/>
    <m/>
    <m/>
    <m/>
    <m/>
    <m/>
    <m/>
    <m/>
    <m/>
    <m/>
    <m/>
    <m/>
    <m/>
    <m/>
    <m/>
    <m/>
    <m/>
    <m/>
    <m/>
    <s v="System 44 DPES 4th"/>
    <n v="7"/>
    <n v="5"/>
    <n v="5"/>
    <n v="2715"/>
    <d v="2016-05-10T00:00:00"/>
    <n v="68"/>
    <d v="2015-08-27T00:00:00"/>
    <n v="0"/>
    <n v="4"/>
    <d v="2015-12-02T00:00:00"/>
    <n v="0"/>
    <n v="6"/>
    <d v="2016-05-10T00:00:00"/>
    <n v="68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.571428571428569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68"/>
    <d v="2016-05-10T00:00:00"/>
    <n v="68"/>
    <n v="36.714285714285715"/>
    <n v="1"/>
    <n v="245"/>
    <n v="345"/>
    <n v="49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68"/>
    <n v="1"/>
    <n v="0"/>
    <n v="0"/>
    <n v="0.23050847457627119"/>
    <s v="Fall Administration"/>
    <s v="Winter Administration"/>
    <s v="Fall to Winter RI"/>
    <s v="Tier 3"/>
    <s v="Average Reading Invt. Under 15 Minutes Long"/>
    <x v="0"/>
    <s v="Null"/>
    <n v="68"/>
    <d v="2016-05-10T00:00:00"/>
    <s v="Form 3"/>
    <s v="Developing"/>
    <n v="28"/>
    <n v="13"/>
    <n v="0"/>
    <d v="2016-05-10T00:00:00"/>
    <s v="Form 3"/>
    <s v="Developing"/>
    <n v="28"/>
    <n v="13"/>
    <n v="0"/>
    <n v="36.571428571428569"/>
    <n v="1"/>
    <n v="1"/>
    <n v="22"/>
    <n v="0"/>
    <n v="28"/>
    <n v="1"/>
    <n v="6"/>
    <n v="1"/>
    <n v="9"/>
    <n v="18"/>
    <n v="13"/>
    <n v="29"/>
    <n v="4"/>
    <n v="1"/>
    <n v="0"/>
    <s v="Fall to Spring PI Administration"/>
    <n v="0"/>
    <n v="1"/>
    <s v="60 to 79 Sessions"/>
    <s v="Series 1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4nq8earpce08p879lat0rhaj_o3rbv20"/>
    <s v="S99493"/>
    <s v="Je Lia"/>
    <s v="Morris"/>
    <n v="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61lpddlji91m588e2ke9stj3_o3rbv20"/>
    <s v="S62881"/>
    <s v="Travon"/>
    <s v="Mosely"/>
    <n v="10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q98g6ica1d35bha6152korku_o3rbv20"/>
    <s v="S102030"/>
    <s v="Amira"/>
    <s v="Moten"/>
    <n v="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9k8nnpa20tp8upq3pmil1los_o3rbv20"/>
    <s v="S3023"/>
    <s v="Akivious"/>
    <s v="Motley"/>
    <n v="3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q4jl5htl41p0s70fhrn9988m_o3rbv20"/>
    <s v="S93896"/>
    <s v="Alicia"/>
    <s v="Motley"/>
    <n v="4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duja8m23o82t94hp8tn1g8hv_o3rbv20"/>
    <s v="S62999"/>
    <s v="Cameron"/>
    <s v="Motley"/>
    <n v="9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s88j1shagsrhqp3da7d27s92_o3rbv20"/>
    <s v="S97788"/>
    <s v="Elizabeth"/>
    <s v="Motley"/>
    <n v="6"/>
    <s v="Autauga County"/>
    <s v="Prattville Intermediate School"/>
    <s v="System 44 PIS 6th"/>
    <n v="0"/>
    <d v="2016-05-09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IS 6th"/>
    <d v="2015-09-15T00:00:00"/>
    <d v="2016-05-18T00:00:00"/>
    <s v="Level I"/>
    <n v="-275"/>
    <d v="2016-05-18T00:00:00"/>
    <n v="3"/>
    <n v="6"/>
    <n v="21"/>
    <n v="51"/>
    <n v="873"/>
    <n v="900"/>
    <n v="0"/>
    <n v="16"/>
    <n v="42"/>
    <n v="73"/>
    <n v="75"/>
    <n v="92"/>
    <n v="79"/>
    <n v="74"/>
    <n v="2864"/>
    <n v="2"/>
    <n v="3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IS 6th"/>
    <d v="2015-09-08T00:00:00"/>
    <d v="2016-05-09T00:00:00"/>
    <n v="3"/>
    <d v="2015-09-08T00:00:00"/>
    <s v="Form 1"/>
    <s v="Beginning"/>
    <n v="22"/>
    <n v="8"/>
    <n v="0"/>
    <d v="2015-12-10T00:00:00"/>
    <s v="Form 2"/>
    <s v="Beginning"/>
    <n v="36"/>
    <n v="8"/>
    <n v="0"/>
    <d v="2016-05-09T00:00:00"/>
    <s v="Form 3"/>
    <s v="Beginning"/>
    <n v="30"/>
    <n v="5"/>
    <n v="0"/>
    <m/>
    <m/>
    <m/>
    <m/>
    <m/>
    <m/>
    <m/>
    <m/>
    <m/>
    <m/>
    <m/>
    <m/>
    <m/>
    <m/>
    <m/>
    <m/>
    <m/>
    <m/>
    <s v="System 44 PIS 6th"/>
    <n v="6"/>
    <n v="3"/>
    <n v="3"/>
    <n v="1179"/>
    <d v="2016-05-09T00:00:00"/>
    <n v="0"/>
    <d v="2015-09-08T00:00:00"/>
    <n v="0"/>
    <n v="10"/>
    <d v="2015-12-10T00:00:00"/>
    <n v="0"/>
    <n v="19"/>
    <d v="2016-05-09T00:00:00"/>
    <n v="0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4.857142857142854"/>
    <s v="Not Used"/>
    <n v="0"/>
    <s v="Not Available"/>
    <s v="Not Available"/>
    <s v="4 Not Indicated"/>
    <s v="4 Not Indicated"/>
    <s v="4 Not Indicated"/>
    <s v="4 Not Indicated"/>
    <s v="4 Not Indicated"/>
    <d v="2016-05-09T00:00:00"/>
    <n v="0"/>
    <d v="1899-12-30T00:00:00"/>
    <n v="0"/>
    <n v="34.857142857142854"/>
    <n v="1"/>
    <n v="205"/>
    <n v="315"/>
    <n v="41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0"/>
    <n v="0"/>
    <n v="0"/>
    <n v="0"/>
    <n v="0"/>
    <s v="Fall Administration"/>
    <s v="Winter Administration"/>
    <s v="Fall to Winter RI"/>
    <s v="Tier 3"/>
    <s v="Average Reading Invt. at Least 15 Minutes Long"/>
    <x v="0"/>
    <s v="Null"/>
    <n v="0"/>
    <d v="2016-05-09T00:00:00"/>
    <s v="Form 3"/>
    <s v="Beginning"/>
    <n v="30"/>
    <n v="5"/>
    <n v="0"/>
    <d v="2015-12-10T00:00:00"/>
    <s v="Form 2"/>
    <s v="Beginning"/>
    <n v="36"/>
    <n v="8"/>
    <n v="0"/>
    <n v="34.857142857142854"/>
    <n v="1"/>
    <n v="1"/>
    <n v="22"/>
    <n v="0"/>
    <n v="30"/>
    <n v="1"/>
    <n v="8"/>
    <n v="1"/>
    <n v="8"/>
    <n v="2"/>
    <n v="5"/>
    <n v="0"/>
    <n v="-3"/>
    <n v="0"/>
    <n v="0"/>
    <s v="Fall to Spring PI Administration"/>
    <n v="0"/>
    <n v="1"/>
    <s v="40 to 59 Sessions"/>
    <s v="Series 1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260c2to0f8kbdjsimham194d_o3rbv20"/>
    <s v="S62841"/>
    <s v="Jamel"/>
    <s v="Motley"/>
    <n v="7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13tlosbqfbhkment0pnqoppl_o3rbv20"/>
    <s v="S101060"/>
    <s v="Jermaine"/>
    <s v="Motley"/>
    <n v="1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0msu84thp5dimr0rbbsij7j1_o3rbv20"/>
    <s v="S96691"/>
    <s v="Kemorie"/>
    <s v="Motley"/>
    <n v="3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5l97m6sfm7j2r65aearnd1e1_o3rbv20"/>
    <s v="S62773"/>
    <s v="Kiera"/>
    <s v="Motley"/>
    <n v="1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n3ptlg38cmht0cllag9iqaes_o3rbv20"/>
    <s v="S62748"/>
    <s v="Serena"/>
    <s v="Motley"/>
    <n v="6"/>
    <s v="Autauga County"/>
    <s v="Autaugaville School"/>
    <s v="Read 180 AS 6th"/>
    <n v="651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ext Generation"/>
    <s v="Read 180 AS 6th"/>
    <n v="2"/>
    <s v="r180ng_B"/>
    <n v="0"/>
    <n v="1"/>
    <n v="40"/>
    <n v="19"/>
    <n v="3"/>
    <n v="18"/>
    <n v="0"/>
    <n v="1"/>
    <n v="19.8582999999999"/>
    <n v="1"/>
    <n v="1"/>
    <n v="39.7166"/>
    <n v="938"/>
    <n v="100"/>
    <n v="100"/>
    <n v="20"/>
    <n v="26"/>
    <n v="0"/>
    <n v="0"/>
    <n v="0"/>
    <n v="0"/>
    <n v="0"/>
    <n v="0"/>
    <s v="1_2"/>
    <s v="Next Generation"/>
    <s v="Read 180 AS 6th"/>
    <d v="2015-09-04T00:00:00"/>
    <d v="2016-05-19T00:00:00"/>
    <s v="Level IV"/>
    <n v="651"/>
    <d v="2016-05-19T00:00:00"/>
    <n v="25"/>
    <n v="5"/>
    <n v="160"/>
    <n v="116"/>
    <n v="2509"/>
    <n v="2637"/>
    <n v="65"/>
    <n v="17"/>
    <n v="26"/>
    <n v="94"/>
    <n v="94"/>
    <n v="84"/>
    <n v="97"/>
    <n v="95"/>
    <n v="66008"/>
    <n v="3.4847999999999999"/>
    <n v="2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75"/>
    <n v="37"/>
    <n v="4470"/>
    <n v="0"/>
    <n v="0"/>
    <n v="64"/>
    <n v="80"/>
    <n v="40"/>
    <n v="63"/>
    <n v="1"/>
    <n v="1"/>
    <d v="2016-01-20T00:00:00"/>
    <n v="64"/>
    <n v="80"/>
    <n v="67"/>
    <n v="75"/>
    <n v="50"/>
    <d v="2015-11-03T00:00:00"/>
    <n v="40"/>
    <n v="63"/>
    <n v="17"/>
    <n v="50"/>
    <n v="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6th"/>
    <d v="2015-08-28T00:00:00"/>
    <d v="2016-05-11T00:00:00"/>
    <n v="3"/>
    <d v="2015-08-28T00:00:00"/>
    <s v="Form 1"/>
    <s v="Developing"/>
    <n v="42"/>
    <n v="13"/>
    <n v="0"/>
    <d v="2015-12-02T00:00:00"/>
    <s v="Form 2"/>
    <s v="Developing"/>
    <n v="52"/>
    <n v="22"/>
    <n v="0"/>
    <d v="2016-05-11T00:00:00"/>
    <s v="Form 3"/>
    <s v="Advancing"/>
    <n v="59"/>
    <n v="26"/>
    <n v="0"/>
    <m/>
    <m/>
    <m/>
    <m/>
    <m/>
    <m/>
    <m/>
    <m/>
    <m/>
    <m/>
    <m/>
    <m/>
    <m/>
    <m/>
    <m/>
    <m/>
    <m/>
    <m/>
    <s v="Read 180 AS 6th"/>
    <n v="49"/>
    <n v="33"/>
    <n v="56"/>
    <n v="48809"/>
    <d v="2016-05-11T00:00:00"/>
    <n v="651"/>
    <d v="2015-08-27T00:00:00"/>
    <n v="554"/>
    <n v="11"/>
    <d v="2015-12-02T00:00:00"/>
    <n v="552"/>
    <n v="15"/>
    <d v="2016-05-11T00:00:00"/>
    <n v="651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8.5470085470085479E-3"/>
    <s v="System 44 User"/>
    <s v="Usage"/>
    <x v="1"/>
    <n v="1"/>
    <n v="1"/>
    <n v="1"/>
    <x v="0"/>
    <n v="36.714285714285715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651"/>
    <d v="2016-05-11T00:00:00"/>
    <n v="651"/>
    <n v="36.857142857142854"/>
    <n v="1"/>
    <n v="70"/>
    <n v="110"/>
    <n v="140"/>
    <s v="PI is Recommended"/>
    <s v="No PI Needed"/>
    <s v="400L to 599L"/>
    <s v="600L to 799L"/>
    <s v="600L to 7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97"/>
    <n v="1"/>
    <n v="1"/>
    <n v="0"/>
    <n v="1.0777777777777777"/>
    <s v="Fall Administration"/>
    <s v="Fall Administration"/>
    <s v="Fall Administration RI"/>
    <s v="Tier 3"/>
    <s v="Average Reading Invt. Under 15 Minutes Long"/>
    <x v="0"/>
    <s v="Null"/>
    <n v="99"/>
    <d v="2016-05-11T00:00:00"/>
    <s v="Form 3"/>
    <s v="Advancing"/>
    <n v="59"/>
    <n v="26"/>
    <n v="0"/>
    <d v="2016-05-11T00:00:00"/>
    <s v="Form 3"/>
    <s v="Advancing"/>
    <n v="59"/>
    <n v="26"/>
    <n v="0"/>
    <n v="36.714285714285715"/>
    <n v="1"/>
    <n v="1"/>
    <n v="42"/>
    <n v="12"/>
    <n v="59"/>
    <n v="94"/>
    <n v="17"/>
    <n v="1"/>
    <n v="13"/>
    <n v="10"/>
    <n v="26"/>
    <n v="43"/>
    <n v="13"/>
    <n v="1"/>
    <n v="1"/>
    <s v="Fall to Spring PI Administration"/>
    <n v="0"/>
    <n v="1"/>
    <s v="100 or More Sessions"/>
    <s v="Series 4"/>
    <s v="In Series 21 to 25"/>
    <s v="Full Year Participant, Started This Year"/>
    <n v="1"/>
    <n v="1"/>
    <n v="1"/>
    <n v="1"/>
    <n v="2"/>
    <n v="0.71499999999999997"/>
    <s v="Used All 3"/>
    <s v="Null"/>
    <s v="Null"/>
    <s v="Null"/>
    <s v="Null"/>
  </r>
  <r>
    <s v="fr54r0tc0gbrglq7ohtc3vi9_o3rbv20"/>
    <s v="S103586"/>
    <s v="Bryan"/>
    <s v="Myers"/>
    <n v="4"/>
    <s v="Autauga County"/>
    <s v="Prattville Elementary School"/>
    <s v="System 44 PES 4th - 8:50"/>
    <n v="0"/>
    <d v="2015-12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ES 4th - 8:50"/>
    <d v="2015-09-11T00:00:00"/>
    <d v="2015-12-10T00:00:00"/>
    <s v="Level IV"/>
    <e v="#DIV/0!"/>
    <d v="2015-12-10T00:00:00"/>
    <n v="5"/>
    <n v="1"/>
    <n v="30"/>
    <n v="20"/>
    <n v="311"/>
    <n v="352"/>
    <n v="24"/>
    <n v="14"/>
    <n v="52"/>
    <n v="78"/>
    <n v="87"/>
    <n v="93"/>
    <n v="83"/>
    <n v="76"/>
    <n v="4112"/>
    <n v="1.8182"/>
    <n v="4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4th - 8:50"/>
    <d v="2015-08-28T00:00:00"/>
    <d v="2015-12-08T00:00:00"/>
    <n v="2"/>
    <d v="2015-08-28T00:00:00"/>
    <s v="Form 1"/>
    <s v="Developing"/>
    <n v="22"/>
    <n v="11"/>
    <n v="0"/>
    <d v="2015-12-08T00:00:00"/>
    <s v="Form 2"/>
    <s v="Beginning"/>
    <n v="40"/>
    <n v="7"/>
    <n v="0"/>
    <m/>
    <m/>
    <m/>
    <m/>
    <m/>
    <m/>
    <m/>
    <m/>
    <m/>
    <m/>
    <m/>
    <m/>
    <m/>
    <m/>
    <m/>
    <m/>
    <m/>
    <m/>
    <m/>
    <m/>
    <m/>
    <m/>
    <m/>
    <m/>
    <s v="System 44 PES 4th - 8:50"/>
    <n v="8"/>
    <n v="7"/>
    <n v="8"/>
    <n v="2948"/>
    <d v="2015-12-10T00:00:00"/>
    <n v="0"/>
    <d v="2015-08-28T00:00:00"/>
    <n v="0"/>
    <n v="3"/>
    <d v="2015-12-10T00:00:00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RI Screening Only"/>
    <n v="0"/>
    <s v="System 44 User"/>
    <s v="Usage"/>
    <x v="1"/>
    <n v="1"/>
    <n v="1"/>
    <n v="1"/>
    <x v="0"/>
    <n v="14.571428571428571"/>
    <s v="Not Used"/>
    <n v="0"/>
    <s v="Not Available"/>
    <s v="Not Available"/>
    <s v="4 Not Indicated"/>
    <s v="4 Not Indicated"/>
    <s v="4 Not Indicated"/>
    <s v="4 Not Indicated"/>
    <s v="4 Not Indicated"/>
    <d v="2015-12-10T00:00:00"/>
    <n v="0"/>
    <d v="1899-12-30T00:00:00"/>
    <n v="0"/>
    <n v="14.857142857142858"/>
    <n v="1"/>
    <n v="245"/>
    <n v="345"/>
    <n v="49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0"/>
    <n v="0"/>
    <n v="0"/>
    <n v="0"/>
    <n v="0"/>
    <s v="Fall Administration"/>
    <s v="Winter Administration"/>
    <s v="Fall to Winter RI"/>
    <s v="Tier 3"/>
    <s v="Average Reading Invt. Under 15 Minutes Long"/>
    <x v="0"/>
    <s v="Null"/>
    <n v="0"/>
    <d v="2015-12-08T00:00:00"/>
    <s v="Form 2"/>
    <s v="Beginning"/>
    <n v="40"/>
    <n v="7"/>
    <n v="0"/>
    <d v="2015-08-28T00:00:00"/>
    <s v="Form 1"/>
    <s v="Developing"/>
    <n v="22"/>
    <n v="11"/>
    <n v="0"/>
    <n v="14.571428571428571"/>
    <n v="1"/>
    <n v="1"/>
    <n v="22"/>
    <n v="0"/>
    <n v="40"/>
    <n v="10"/>
    <n v="18"/>
    <n v="1"/>
    <n v="11"/>
    <n v="26"/>
    <n v="7"/>
    <n v="10"/>
    <n v="-4"/>
    <n v="0"/>
    <n v="0"/>
    <s v="Fall to Winter PI Administration"/>
    <n v="0"/>
    <n v="0"/>
    <s v="20 to 39 Sessions"/>
    <s v="Series 4"/>
    <s v="In Series 5 to 8"/>
    <s v="Mid-Year Exited Student, Started This Year"/>
    <n v="0"/>
    <n v="0"/>
    <n v="1"/>
    <n v="0"/>
    <n v="0"/>
    <n v="0"/>
    <s v="RC! Only"/>
    <s v="Null"/>
    <s v="Null"/>
    <s v="Null"/>
    <s v="Null"/>
  </r>
  <r>
    <s v="rr7u75b76mqncec7u525mb8o_o3rbv20"/>
    <s v="S100206"/>
    <s v="J'Quell"/>
    <s v="Neeley"/>
    <n v="5"/>
    <s v="Autauga County"/>
    <s v="Daniel Pratt Elementary School"/>
    <s v="System 44 DPES 5th  6th 840 to 935"/>
    <n v="0"/>
    <d v="2016-05-05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DPES 5th  6th 840 to 935"/>
    <d v="2015-09-22T00:00:00"/>
    <d v="2016-05-02T00:00:00"/>
    <s v="Level IV"/>
    <n v="-315"/>
    <d v="2016-05-02T00:00:00"/>
    <n v="4"/>
    <n v="4"/>
    <n v="27"/>
    <n v="58"/>
    <n v="377"/>
    <n v="441"/>
    <n v="24"/>
    <n v="15"/>
    <n v="126"/>
    <n v="76"/>
    <n v="92"/>
    <n v="67"/>
    <n v="80"/>
    <n v="74"/>
    <n v="2768"/>
    <n v="2.2799999999999998"/>
    <n v="4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DPES 5th  6th 840 to 935"/>
    <d v="2015-09-02T00:00:00"/>
    <d v="2016-05-05T00:00:00"/>
    <n v="3"/>
    <d v="2015-09-02T00:00:00"/>
    <s v="Form 1"/>
    <s v="Developing"/>
    <n v="31"/>
    <n v="11"/>
    <n v="0"/>
    <d v="2015-12-07T00:00:00"/>
    <s v="Form 2"/>
    <s v="Pre-Decoder"/>
    <n v="19"/>
    <n v="10"/>
    <n v="0"/>
    <d v="2016-05-05T00:00:00"/>
    <s v="Form 3"/>
    <s v="Beginning"/>
    <n v="26"/>
    <n v="6"/>
    <n v="0"/>
    <m/>
    <m/>
    <m/>
    <m/>
    <m/>
    <m/>
    <m/>
    <m/>
    <m/>
    <m/>
    <m/>
    <m/>
    <m/>
    <m/>
    <m/>
    <m/>
    <m/>
    <m/>
    <s v="System 44 DPES 5th  6th 840 to 935"/>
    <n v="6"/>
    <n v="4"/>
    <n v="4"/>
    <n v="1518"/>
    <d v="2016-05-05T00:00:00"/>
    <n v="0"/>
    <d v="2015-09-02T00:00:00"/>
    <n v="0"/>
    <n v="1"/>
    <d v="2015-12-07T00:00:00"/>
    <n v="0"/>
    <n v="4"/>
    <d v="2016-05-05T00:00:0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5.142857142857146"/>
    <s v="Not Used"/>
    <n v="0"/>
    <s v="Not Available"/>
    <s v="Not Available"/>
    <s v="4 Not Indicated"/>
    <s v="4 Not Indicated"/>
    <s v="4 Not Indicated"/>
    <s v="4 Not Indicated"/>
    <s v="4 Not Indicated"/>
    <d v="2016-05-05T00:00:00"/>
    <n v="0"/>
    <d v="1899-12-30T00:00:00"/>
    <n v="0"/>
    <n v="35.142857142857146"/>
    <n v="1"/>
    <n v="235"/>
    <n v="335"/>
    <n v="47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0"/>
    <n v="0"/>
    <n v="0"/>
    <n v="0"/>
    <n v="0"/>
    <s v="Fall Administration"/>
    <s v="Winter Administration"/>
    <s v="Fall to Winter RI"/>
    <s v="Tier 3"/>
    <s v="Average Reading Invt. Under 15 Minutes Long"/>
    <x v="0"/>
    <s v="Null"/>
    <n v="0"/>
    <d v="2016-05-05T00:00:00"/>
    <s v="Form 3"/>
    <s v="Beginning"/>
    <n v="26"/>
    <n v="6"/>
    <n v="0"/>
    <d v="2015-09-02T00:00:00"/>
    <s v="Form 1"/>
    <s v="Developing"/>
    <n v="31"/>
    <n v="11"/>
    <n v="0"/>
    <n v="35.142857142857146"/>
    <n v="1"/>
    <n v="1"/>
    <n v="31"/>
    <n v="4"/>
    <n v="26"/>
    <n v="1"/>
    <n v="-5"/>
    <n v="0"/>
    <n v="11"/>
    <n v="17"/>
    <n v="6"/>
    <n v="4"/>
    <n v="-5"/>
    <n v="0"/>
    <n v="0"/>
    <s v="Fall to Spring PI Administration"/>
    <n v="0"/>
    <n v="1"/>
    <s v="40 to 59 Sessions"/>
    <s v="Series 4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57h5or6p9pllohsvnj91ishb_o3rbv20"/>
    <s v="S100889"/>
    <s v="Jalen"/>
    <s v="Nelson"/>
    <n v="4"/>
    <s v="Autauga County"/>
    <s v="Daniel Pratt Elementary School"/>
    <s v="System 44 DPES 4th"/>
    <n v="774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DPES 4th"/>
    <d v="2015-09-22T00:00:00"/>
    <d v="2016-04-26T00:00:00"/>
    <s v="Level I"/>
    <n v="774"/>
    <d v="2016-04-26T00:00:00"/>
    <n v="4"/>
    <n v="2"/>
    <n v="25"/>
    <n v="51"/>
    <n v="760"/>
    <n v="806"/>
    <n v="0"/>
    <n v="18"/>
    <n v="30"/>
    <n v="88"/>
    <n v="88"/>
    <n v="98"/>
    <n v="97"/>
    <n v="92"/>
    <n v="6739"/>
    <n v="2.125"/>
    <n v="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DPES 4th"/>
    <d v="2015-08-28T00:00:00"/>
    <d v="2016-05-10T00:00:00"/>
    <n v="3"/>
    <d v="2015-08-28T00:00:00"/>
    <s v="Form 1"/>
    <s v="Beginning"/>
    <n v="34"/>
    <n v="4"/>
    <n v="0"/>
    <d v="2015-12-02T00:00:00"/>
    <s v="Form 2"/>
    <s v="Beginning"/>
    <n v="42"/>
    <n v="4"/>
    <n v="0"/>
    <d v="2016-05-10T00:00:00"/>
    <s v="Form 3"/>
    <s v="Developing"/>
    <n v="52"/>
    <n v="12"/>
    <n v="0"/>
    <m/>
    <m/>
    <m/>
    <m/>
    <m/>
    <m/>
    <m/>
    <m/>
    <m/>
    <m/>
    <m/>
    <m/>
    <m/>
    <m/>
    <m/>
    <m/>
    <m/>
    <m/>
    <s v="System 44 DPES 4th"/>
    <n v="6"/>
    <n v="6"/>
    <n v="9"/>
    <n v="4688"/>
    <d v="2016-05-10T00:00:00"/>
    <n v="774"/>
    <d v="2015-08-31T00:00:00"/>
    <n v="554"/>
    <n v="5"/>
    <d v="2015-12-02T00:00:00"/>
    <n v="650"/>
    <n v="10"/>
    <d v="2016-05-10T00:00:00"/>
    <n v="774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.571428571428569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774"/>
    <d v="2016-05-10T00:00:00"/>
    <n v="774"/>
    <n v="36.142857142857146"/>
    <n v="1"/>
    <n v="100"/>
    <n v="140"/>
    <n v="200"/>
    <s v="No PI Needed"/>
    <s v="No PI Needed"/>
    <s v="400L to 599L"/>
    <s v="600L to 799L"/>
    <s v="600L to 799L"/>
    <s v="2 Basic"/>
    <s v="3 Proficient"/>
    <s v="3 Proficient"/>
    <n v="0"/>
    <n v="1"/>
    <s v="Improved Performance Level"/>
    <s v="1 Limited"/>
    <s v="2 Partial"/>
    <s v="2 Partial"/>
    <n v="0"/>
    <n v="1"/>
    <s v="Improved Performance Level"/>
    <n v="220"/>
    <n v="1"/>
    <n v="1"/>
    <n v="1"/>
    <n v="1.8333333333333333"/>
    <s v="Fall Administration"/>
    <s v="Winter Administration"/>
    <s v="Fall to Winter RI"/>
    <s v="Tier 3"/>
    <s v="Average Reading Invt. Under 15 Minutes Long"/>
    <x v="0"/>
    <s v="Null"/>
    <n v="220"/>
    <d v="2016-05-10T00:00:00"/>
    <s v="Form 3"/>
    <s v="Developing"/>
    <n v="52"/>
    <n v="12"/>
    <n v="0"/>
    <d v="2016-05-10T00:00:00"/>
    <s v="Form 3"/>
    <s v="Developing"/>
    <n v="52"/>
    <n v="12"/>
    <n v="0"/>
    <n v="36.571428571428569"/>
    <n v="1"/>
    <n v="0"/>
    <n v="34"/>
    <n v="6"/>
    <n v="52"/>
    <n v="52"/>
    <n v="18"/>
    <n v="1"/>
    <n v="4"/>
    <n v="5"/>
    <n v="12"/>
    <n v="25"/>
    <n v="8"/>
    <n v="1"/>
    <n v="0"/>
    <s v="Fall to Spring PI Administration"/>
    <n v="0"/>
    <n v="1"/>
    <s v="40 to 59 Sessions"/>
    <s v="Series 1"/>
    <s v="In Series 1 to 4"/>
    <s v="Full Year Participant, Started This Year"/>
    <n v="1"/>
    <n v="0"/>
    <n v="1"/>
    <n v="0"/>
    <n v="0"/>
    <n v="0"/>
    <s v="RC! Only"/>
    <s v="Null"/>
    <s v="Null"/>
    <s v="Null"/>
    <s v="Null"/>
  </r>
  <r>
    <s v="31h3m490t8g7s3hjdha1dbtn_o3rbv20"/>
    <n v="93219"/>
    <s v="Mercedes"/>
    <s v="Nelson"/>
    <n v="5"/>
    <s v="Autauga County"/>
    <s v="Autaugaville School"/>
    <s v="Read 180 AS 5th"/>
    <n v="505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AS 5th"/>
    <n v="2"/>
    <s v="r180ng_B"/>
    <n v="7"/>
    <n v="27"/>
    <n v="792"/>
    <n v="166"/>
    <n v="179"/>
    <n v="321"/>
    <n v="68"/>
    <n v="15"/>
    <n v="27.041650000000001"/>
    <n v="4.125"/>
    <n v="2.4544999999999999"/>
    <n v="96.324950000000001"/>
    <n v="14307"/>
    <n v="71.428571427999998"/>
    <n v="94.736842104999994"/>
    <n v="524"/>
    <n v="586"/>
    <n v="43"/>
    <n v="94"/>
    <n v="4"/>
    <n v="0"/>
    <n v="58"/>
    <n v="0"/>
    <s v="1_2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d v="2016-05-11T00:00:00"/>
    <d v="2016-05-11T00:00:00"/>
    <n v="1"/>
    <d v="2016-05-11T00:00:00"/>
    <s v="Form 1"/>
    <s v="Advancing"/>
    <n v="48"/>
    <n v="2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d v="2016-05-11T00:00:00"/>
    <n v="505"/>
    <d v="2016-03-09T00:00:00"/>
    <n v="463"/>
    <n v="7"/>
    <d v="2016-05-11T00:00:00"/>
    <n v="505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9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505"/>
    <d v="2016-05-11T00:00:00"/>
    <n v="505"/>
    <n v="9"/>
    <n v="1"/>
    <n v="130"/>
    <n v="180"/>
    <n v="260"/>
    <s v="No PI Needed"/>
    <s v="No PI Needed"/>
    <s v="400L to 599L"/>
    <s v="400L to 599L"/>
    <s v="400L to 5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42"/>
    <n v="1"/>
    <n v="0"/>
    <n v="0"/>
    <n v="0.2709677419354839"/>
    <s v="Winter Administration"/>
    <s v="Spring Administration"/>
    <s v="Winter to Spring RI"/>
    <s v="Tier 2"/>
    <s v="Average Reading Invt. Under 15 Minutes Long"/>
    <x v="0"/>
    <n v="0"/>
    <n v="42"/>
    <d v="2016-05-11T00:00:00"/>
    <s v="Form 1"/>
    <s v="Advancing"/>
    <n v="48"/>
    <n v="23"/>
    <n v="0"/>
    <d v="2016-05-11T00:00:00"/>
    <s v="Form 1"/>
    <s v="Advancing"/>
    <n v="48"/>
    <n v="23"/>
    <n v="0"/>
    <s v="Lone PI Test"/>
    <n v="0"/>
    <n v="0"/>
    <n v="48"/>
    <n v="44"/>
    <s v="Null"/>
    <s v="Null"/>
    <s v="Null"/>
    <s v="Null"/>
    <n v="23"/>
    <n v="55"/>
    <s v="Null"/>
    <n v="46"/>
    <s v="Null"/>
    <s v="Null"/>
    <n v="1"/>
    <s v="Spring PI Administration"/>
    <n v="1"/>
    <n v="0"/>
    <s v="Null"/>
    <s v="Null"/>
    <s v="Null"/>
    <s v="Null"/>
    <s v="Null"/>
    <n v="1"/>
    <n v="0"/>
    <n v="0"/>
    <n v="0"/>
    <n v="0"/>
    <s v="READ 180 Only"/>
    <s v="20 to 39 Sessions"/>
    <s v="5 to 8 Segments"/>
    <s v="Level Matches Lexile Score"/>
    <s v="Null"/>
  </r>
  <r>
    <s v="sm5k7n3lo8a9iai8h5hiobop_o3rbv20"/>
    <s v="S99348"/>
    <s v="Elizabeth"/>
    <s v="Newman"/>
    <n v="6"/>
    <s v="Autauga County"/>
    <s v="Billingsley School"/>
    <s v="Read 180 BS 6th"/>
    <n v="851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BS 6th"/>
    <n v="3"/>
    <s v="r180ng_B"/>
    <n v="15"/>
    <n v="95"/>
    <n v="2200"/>
    <n v="513"/>
    <n v="283"/>
    <n v="1075"/>
    <n v="179"/>
    <n v="30"/>
    <n v="21.483350000000002"/>
    <n v="6.75"/>
    <n v="3.0644999999999998"/>
    <n v="142.31689999999901"/>
    <n v="57006"/>
    <n v="75.816993464000006"/>
    <n v="83.950617283"/>
    <n v="920"/>
    <n v="1015"/>
    <n v="38"/>
    <n v="96"/>
    <n v="5"/>
    <n v="0"/>
    <n v="151"/>
    <n v="0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71"/>
    <n v="24"/>
    <n v="4273"/>
    <n v="0"/>
    <n v="0"/>
    <n v="82"/>
    <n v="91"/>
    <n v="72"/>
    <n v="84"/>
    <n v="1"/>
    <n v="2"/>
    <d v="2016-03-07T00:00:00"/>
    <n v="82"/>
    <n v="91"/>
    <n v="58"/>
    <n v="100"/>
    <n v="100"/>
    <d v="2015-12-11T00:00:00"/>
    <n v="88"/>
    <n v="94"/>
    <n v="80"/>
    <n v="88"/>
    <n v="100"/>
    <d v="2015-10-27T00:00:00"/>
    <n v="57"/>
    <n v="75"/>
    <n v="33"/>
    <n v="5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6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6th"/>
    <n v="9"/>
    <n v="5"/>
    <n v="13"/>
    <n v="12424"/>
    <d v="2016-05-10T00:00:00"/>
    <n v="851"/>
    <d v="2015-08-26T00:00:00"/>
    <n v="739"/>
    <n v="11"/>
    <d v="2015-12-08T00:00:00"/>
    <n v="799"/>
    <n v="22"/>
    <d v="2016-05-10T00:00:00"/>
    <n v="851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6.857142857142854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851"/>
    <d v="2016-05-10T00:00:00"/>
    <n v="851"/>
    <n v="36.857142857142854"/>
    <n v="1"/>
    <n v="45"/>
    <n v="75"/>
    <n v="90"/>
    <s v="No PI Needed"/>
    <s v="No PI Needed"/>
    <s v="600L to 799L"/>
    <s v="800L to 999L"/>
    <s v="800L to 999L"/>
    <s v="2 Basic"/>
    <s v="2 Basic"/>
    <s v="2 Basic"/>
    <n v="1"/>
    <n v="0"/>
    <s v="Maintained Performance Level"/>
    <s v="1 Limited"/>
    <s v="2 Partial"/>
    <s v="2 Partial"/>
    <n v="0"/>
    <n v="1"/>
    <s v="Improved Performance Level"/>
    <n v="112"/>
    <n v="1"/>
    <n v="1"/>
    <n v="1"/>
    <n v="1.8666666666666667"/>
    <s v="Fall Administration"/>
    <s v="Spring Administration"/>
    <s v="Fall to Spring-Full Year RI"/>
    <s v="Tier 2"/>
    <s v="Average Reading Invt. Under 15 Minutes Long"/>
    <x v="0"/>
    <n v="1"/>
    <n v="112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1"/>
    <n v="0"/>
    <s v="Null"/>
    <s v="Null"/>
    <s v="Null"/>
    <s v="Null"/>
    <s v="Null"/>
    <n v="1"/>
    <n v="1"/>
    <n v="1"/>
    <n v="3"/>
    <n v="0.86333333333333329"/>
    <s v="Used All 3"/>
    <s v="80 to 99 Sessions"/>
    <s v="13 or More Segments"/>
    <s v="Level Matches Lexile Score"/>
    <s v="Null"/>
  </r>
  <r>
    <s v="lu2m3s7cea4ofhlilp2ce5he_o3rbv20"/>
    <s v="S66172"/>
    <s v="Audrey"/>
    <s v="Nieves"/>
    <n v="6"/>
    <s v="Autauga County"/>
    <s v="Billingsley School"/>
    <s v="Read 180 BS 6th"/>
    <n v="593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BS 6th"/>
    <n v="3"/>
    <s v="r180ng_B"/>
    <n v="6"/>
    <n v="81"/>
    <n v="1623"/>
    <n v="646"/>
    <n v="265"/>
    <n v="550"/>
    <n v="102"/>
    <n v="43"/>
    <n v="18.3583"/>
    <n v="11.857100000000001"/>
    <n v="2.7"/>
    <n v="234.34989999999999"/>
    <n v="42219"/>
    <n v="51.428571427999998"/>
    <n v="60"/>
    <n v="436"/>
    <n v="412"/>
    <n v="33"/>
    <n v="82"/>
    <n v="5"/>
    <n v="0"/>
    <n v="60"/>
    <n v="0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61"/>
    <n v="20"/>
    <n v="3649"/>
    <n v="0"/>
    <n v="0"/>
    <n v="57"/>
    <n v="76"/>
    <n v="56"/>
    <n v="74"/>
    <n v="1"/>
    <n v="2"/>
    <d v="2016-03-07T00:00:00"/>
    <n v="57"/>
    <n v="76"/>
    <n v="25"/>
    <n v="88"/>
    <n v="75"/>
    <d v="2015-12-11T00:00:00"/>
    <n v="69"/>
    <n v="83"/>
    <n v="50"/>
    <n v="100"/>
    <n v="63"/>
    <d v="2015-10-27T00:00:00"/>
    <n v="43"/>
    <n v="66"/>
    <n v="25"/>
    <n v="40"/>
    <n v="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6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6th"/>
    <n v="8"/>
    <n v="4"/>
    <n v="20"/>
    <n v="39960"/>
    <d v="2016-05-10T00:00:00"/>
    <n v="593"/>
    <d v="2015-08-26T00:00:00"/>
    <n v="613"/>
    <n v="10"/>
    <d v="2015-12-08T00:00:00"/>
    <n v="518"/>
    <n v="10"/>
    <d v="2016-05-10T00:00:00"/>
    <n v="593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6.857142857142854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593"/>
    <d v="2015-08-26T00:00:00"/>
    <n v="613"/>
    <n v="36.857142857142854"/>
    <n v="1"/>
    <n v="55"/>
    <n v="90"/>
    <n v="110"/>
    <s v="No PI Needed"/>
    <s v="No PI Needed"/>
    <s v="600L to 799L"/>
    <s v="400L to 599L"/>
    <s v="600L to 7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-20"/>
    <n v="0"/>
    <n v="0"/>
    <n v="0"/>
    <n v="-0.27586206896551724"/>
    <s v="Fall Administration"/>
    <s v="Fall Administration"/>
    <s v="Fall Administration RI"/>
    <s v="Tier 2"/>
    <s v="Average Reading Invt. Under 15 Minutes Long"/>
    <x v="0"/>
    <n v="0"/>
    <n v="95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1"/>
    <n v="0"/>
    <s v="Null"/>
    <s v="Null"/>
    <s v="Null"/>
    <s v="Null"/>
    <s v="Null"/>
    <n v="1"/>
    <n v="1"/>
    <n v="1"/>
    <n v="3"/>
    <n v="0.7466666666666667"/>
    <s v="Used All 3"/>
    <s v="80 to 99 Sessions"/>
    <s v="5 to 8 Segments"/>
    <s v="Level Matches Lexile Score"/>
    <s v="Null"/>
  </r>
  <r>
    <s v="9f225phhhob4ak40mm64fhte_o3rbv20"/>
    <s v="S68096"/>
    <s v="Freddrick"/>
    <s v="Nixon"/>
    <n v="6"/>
    <s v="Autauga County"/>
    <s v="Prattville Intermediate School"/>
    <s v="System 44 PIS 6th"/>
    <n v="0"/>
    <d v="2016-02-25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IS 6th"/>
    <d v="2015-09-09T00:00:00"/>
    <d v="2016-05-24T00:00:00"/>
    <s v="Level I"/>
    <n v="-402"/>
    <d v="2016-05-24T00:00:00"/>
    <n v="2"/>
    <n v="4"/>
    <n v="11"/>
    <n v="37"/>
    <n v="484"/>
    <n v="508"/>
    <n v="0"/>
    <n v="13"/>
    <n v="44"/>
    <n v="78"/>
    <n v="71"/>
    <n v="93"/>
    <n v="77"/>
    <n v="73"/>
    <n v="761"/>
    <n v="1.6667000000000001"/>
    <n v="2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IS 6th"/>
    <d v="2015-09-01T00:00:00"/>
    <d v="2016-02-09T00:00:00"/>
    <n v="2"/>
    <d v="2015-09-01T00:00:00"/>
    <s v="Form 1"/>
    <s v="Beginning"/>
    <n v="26"/>
    <n v="7"/>
    <n v="0"/>
    <d v="2016-02-09T00:00:00"/>
    <s v="Form 2"/>
    <s v="Developing"/>
    <n v="27"/>
    <n v="13"/>
    <n v="0"/>
    <m/>
    <m/>
    <m/>
    <m/>
    <m/>
    <m/>
    <m/>
    <m/>
    <m/>
    <m/>
    <m/>
    <m/>
    <m/>
    <m/>
    <m/>
    <m/>
    <m/>
    <m/>
    <m/>
    <m/>
    <m/>
    <m/>
    <m/>
    <m/>
    <s v="System 44 PIS 6th"/>
    <n v="3"/>
    <n v="0"/>
    <n v="0"/>
    <n v="0"/>
    <d v="2016-02-25T00:00:00"/>
    <n v="0"/>
    <d v="2015-08-31T00:00:00"/>
    <n v="0"/>
    <n v="5"/>
    <d v="2016-02-25T00:00:00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23"/>
    <s v="Not Used"/>
    <n v="0"/>
    <s v="Not Available"/>
    <s v="Not Available"/>
    <s v="4 Not Indicated"/>
    <s v="4 Not Indicated"/>
    <s v="4 Not Indicated"/>
    <s v="4 Not Indicated"/>
    <s v="4 Not Indicated"/>
    <d v="2016-02-25T00:00:00"/>
    <n v="0"/>
    <d v="1899-12-30T00:00:00"/>
    <n v="0"/>
    <n v="25.428571428571427"/>
    <n v="1"/>
    <n v="205"/>
    <n v="315"/>
    <n v="41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0"/>
    <n v="0"/>
    <n v="0"/>
    <n v="0"/>
    <n v="0"/>
    <s v="Fall Administration"/>
    <s v="Winter Administration"/>
    <s v="Fall to Winter RI"/>
    <s v="Tier 3"/>
    <s v="Average Reading Invt. Under 15 Minutes Long"/>
    <x v="0"/>
    <s v="Null"/>
    <n v="0"/>
    <d v="2016-02-09T00:00:00"/>
    <s v="Form 2"/>
    <s v="Developing"/>
    <n v="27"/>
    <n v="13"/>
    <n v="0"/>
    <d v="2016-02-09T00:00:00"/>
    <s v="Form 2"/>
    <s v="Developing"/>
    <n v="27"/>
    <n v="13"/>
    <n v="0"/>
    <n v="23"/>
    <n v="1"/>
    <n v="1"/>
    <n v="26"/>
    <n v="0"/>
    <n v="27"/>
    <n v="0"/>
    <n v="1"/>
    <n v="1"/>
    <n v="7"/>
    <n v="1"/>
    <n v="13"/>
    <n v="9"/>
    <n v="6"/>
    <n v="1"/>
    <n v="0"/>
    <s v="Fall to Winter PI Administration"/>
    <n v="0"/>
    <n v="1"/>
    <s v="20 to 39 Sessions"/>
    <s v="Series 1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41ehgt4alvq9v2grv0479ppp_o3rbv20"/>
    <s v="S62965"/>
    <s v="Jaden"/>
    <s v="Nixon"/>
    <n v="5"/>
    <s v="Autauga County"/>
    <s v="Autaugaville School"/>
    <s v="Read 180 AS 5th"/>
    <n v="427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AS 5th"/>
    <n v="2"/>
    <s v="r180ng_B"/>
    <n v="11"/>
    <n v="62"/>
    <n v="1281"/>
    <n v="434"/>
    <n v="178"/>
    <n v="397"/>
    <n v="124"/>
    <n v="60"/>
    <n v="24.433199999999999"/>
    <n v="5.9166999999999996"/>
    <n v="3.6471"/>
    <n v="101.708249999999"/>
    <n v="25690"/>
    <n v="66.055045871000004"/>
    <n v="77.419354838000004"/>
    <n v="647"/>
    <n v="694"/>
    <n v="15"/>
    <n v="96"/>
    <n v="2"/>
    <n v="0"/>
    <n v="149"/>
    <n v="0"/>
    <s v="1_2"/>
    <s v="Next Generation"/>
    <s v="Read 180 AS 5th"/>
    <d v="2015-09-04T00:00:00"/>
    <d v="2016-01-22T00:00:00"/>
    <s v="Level IV"/>
    <n v="427"/>
    <d v="2016-01-22T00:00:00"/>
    <n v="8"/>
    <n v="1"/>
    <n v="49"/>
    <n v="48"/>
    <n v="661"/>
    <n v="716"/>
    <n v="28"/>
    <n v="11"/>
    <n v="31"/>
    <n v="90"/>
    <n v="95"/>
    <n v="97"/>
    <n v="98"/>
    <n v="94"/>
    <n v="8925"/>
    <n v="2.7059000000000002"/>
    <n v="7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78"/>
    <n v="39"/>
    <n v="4705"/>
    <n v="0"/>
    <n v="0"/>
    <n v="64"/>
    <n v="80"/>
    <n v="43"/>
    <n v="66"/>
    <n v="1"/>
    <n v="1"/>
    <d v="2016-01-20T00:00:00"/>
    <n v="64"/>
    <n v="80"/>
    <n v="58"/>
    <n v="50"/>
    <n v="88"/>
    <d v="2015-11-05T00:00:00"/>
    <n v="43"/>
    <n v="66"/>
    <n v="8"/>
    <n v="60"/>
    <n v="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d v="2015-08-28T00:00:00"/>
    <d v="2016-05-11T00:00:00"/>
    <n v="3"/>
    <d v="2015-08-28T00:00:00"/>
    <s v="Form 1"/>
    <s v="Developing"/>
    <n v="45"/>
    <n v="21"/>
    <n v="0"/>
    <d v="2016-01-19T00:00:00"/>
    <s v="Form 2"/>
    <s v="Advancing"/>
    <n v="53"/>
    <n v="28"/>
    <n v="0"/>
    <d v="2016-05-11T00:00:00"/>
    <s v="Form 3"/>
    <s v="Advancing"/>
    <n v="52"/>
    <n v="38"/>
    <n v="0"/>
    <m/>
    <m/>
    <m/>
    <m/>
    <m/>
    <m/>
    <m/>
    <m/>
    <m/>
    <m/>
    <m/>
    <m/>
    <m/>
    <m/>
    <m/>
    <m/>
    <m/>
    <m/>
    <s v="Read 180 AS 5th"/>
    <n v="25"/>
    <n v="11"/>
    <n v="12"/>
    <n v="5638"/>
    <d v="2016-05-11T00:00:00"/>
    <n v="427"/>
    <d v="2015-08-28T00:00:00"/>
    <n v="229"/>
    <n v="13"/>
    <d v="2015-12-14T00:00:00"/>
    <n v="417"/>
    <n v="22"/>
    <d v="2016-05-11T00:00:00"/>
    <n v="427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0.5636363636363636"/>
    <s v="System 44 User"/>
    <s v="Usage"/>
    <x v="1"/>
    <n v="1"/>
    <n v="1"/>
    <n v="1"/>
    <x v="0"/>
    <n v="36.714285714285715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427"/>
    <d v="2016-05-11T00:00:00"/>
    <n v="427"/>
    <n v="36.714285714285715"/>
    <n v="1"/>
    <n v="190"/>
    <n v="260"/>
    <n v="380"/>
    <s v="PI is Recommended"/>
    <s v="No PI Needed"/>
    <s v="200L to 399L"/>
    <s v="400L to 599L"/>
    <s v="400L to 5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198"/>
    <n v="1"/>
    <n v="1"/>
    <n v="0"/>
    <n v="0.88"/>
    <s v="Fall Administration"/>
    <s v="Winter Administration"/>
    <s v="Fall to Winter RI"/>
    <s v="Tier 3"/>
    <s v="Average Reading Invt. at Least 15 Minutes Long"/>
    <x v="0"/>
    <s v="Null"/>
    <n v="198"/>
    <d v="2016-05-11T00:00:00"/>
    <s v="Form 3"/>
    <s v="Advancing"/>
    <n v="52"/>
    <n v="38"/>
    <n v="0"/>
    <d v="2016-05-11T00:00:00"/>
    <s v="Form 3"/>
    <s v="Advancing"/>
    <n v="52"/>
    <n v="38"/>
    <n v="0"/>
    <n v="36.714285714285715"/>
    <n v="1"/>
    <n v="1"/>
    <n v="45"/>
    <n v="25"/>
    <n v="52"/>
    <n v="45"/>
    <n v="7"/>
    <n v="1"/>
    <n v="21"/>
    <n v="48"/>
    <n v="38"/>
    <n v="90"/>
    <n v="17"/>
    <n v="1"/>
    <n v="1"/>
    <s v="Fall to Spring PI Administration"/>
    <n v="1"/>
    <n v="0"/>
    <s v="40 to 59 Sessions"/>
    <s v="Series 4"/>
    <s v="In Series 5 to 8"/>
    <s v="Full Year Participant, Started This Year"/>
    <n v="1"/>
    <n v="1"/>
    <n v="1"/>
    <n v="1"/>
    <n v="2"/>
    <n v="0.73"/>
    <s v="Used All 3"/>
    <s v="Null"/>
    <s v="Null"/>
    <s v="Null"/>
    <s v="Null"/>
  </r>
  <r>
    <s v="rgqs9t7vh6v6d78ibpkp244k_o3rbv20"/>
    <s v="S93281"/>
    <s v="Tyrese"/>
    <s v="Nunn"/>
    <n v="7"/>
    <s v="Autauga County"/>
    <s v="Prattville Junior High School"/>
    <s v="Read 180 PJHS 7th"/>
    <n v="575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PJHS 7th"/>
    <n v="3"/>
    <s v="r180ng_B"/>
    <n v="6"/>
    <n v="41"/>
    <n v="892"/>
    <n v="283"/>
    <n v="129"/>
    <n v="360"/>
    <n v="83"/>
    <n v="42"/>
    <n v="21.7667"/>
    <n v="6.7142999999999997"/>
    <n v="1.7826"/>
    <n v="124.68340000000001"/>
    <n v="16629"/>
    <n v="84.375"/>
    <n v="77.142857141999997"/>
    <n v="415"/>
    <n v="393"/>
    <n v="50"/>
    <n v="89"/>
    <n v="3"/>
    <n v="0"/>
    <n v="38"/>
    <n v="0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54"/>
    <n v="54"/>
    <n v="3225"/>
    <n v="0"/>
    <n v="0"/>
    <n v="0"/>
    <n v="0"/>
    <n v="37"/>
    <n v="61"/>
    <n v="0"/>
    <n v="1"/>
    <d v="2016-02-11T00:00:00"/>
    <n v="37"/>
    <n v="61"/>
    <n v="33"/>
    <n v="40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PJHS 7th"/>
    <d v="2015-09-03T00:00:00"/>
    <d v="2015-09-03T00:00:00"/>
    <n v="1"/>
    <d v="2015-09-03T00:00:00"/>
    <s v="Form 1"/>
    <s v="Beginning"/>
    <n v="36"/>
    <n v="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PJHS 7th"/>
    <n v="2"/>
    <n v="0"/>
    <n v="0"/>
    <n v="0"/>
    <d v="2016-05-10T00:00:00"/>
    <n v="575"/>
    <d v="2015-09-02T00:00:00"/>
    <n v="477"/>
    <n v="10"/>
    <d v="2015-12-10T00:00:00"/>
    <n v="500"/>
    <n v="12"/>
    <d v="2016-05-10T00:00:00"/>
    <n v="575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5.857142857142854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575"/>
    <d v="2016-05-10T00:00:00"/>
    <n v="575"/>
    <n v="35.857142857142854"/>
    <n v="1"/>
    <n v="90"/>
    <n v="145"/>
    <n v="180"/>
    <s v="PI is Recommended"/>
    <s v="PI is Recommended"/>
    <s v="400L to 599L"/>
    <s v="400L to 599L"/>
    <s v="400L to 5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98"/>
    <n v="1"/>
    <n v="1"/>
    <n v="0"/>
    <n v="0.83404255319148934"/>
    <s v="Fall Administration"/>
    <s v="Spring Administration"/>
    <s v="Fall to Spring-Full Year RI"/>
    <s v="Tier 3"/>
    <s v="Average Reading Invt. Under 15 Minutes Long"/>
    <x v="0"/>
    <n v="0"/>
    <n v="98"/>
    <d v="2015-09-03T00:00:00"/>
    <s v="Form 1"/>
    <s v="Beginning"/>
    <n v="36"/>
    <n v="7"/>
    <n v="0"/>
    <d v="2015-09-03T00:00:00"/>
    <s v="Form 1"/>
    <s v="Beginning"/>
    <n v="36"/>
    <n v="7"/>
    <n v="0"/>
    <s v="Lone PI Test"/>
    <n v="0"/>
    <n v="1"/>
    <n v="36"/>
    <n v="2"/>
    <s v="Null"/>
    <s v="Null"/>
    <s v="Null"/>
    <s v="Null"/>
    <n v="7"/>
    <n v="1"/>
    <s v="Null"/>
    <n v="1"/>
    <s v="Null"/>
    <s v="Null"/>
    <n v="0"/>
    <s v="Fall PI Administration"/>
    <n v="1"/>
    <n v="0"/>
    <s v="Null"/>
    <s v="Null"/>
    <s v="Null"/>
    <s v="Null"/>
    <s v="Null"/>
    <n v="1"/>
    <n v="1"/>
    <n v="1"/>
    <n v="1"/>
    <n v="0.61"/>
    <s v="Used All 3"/>
    <s v="40 to 59 Sessions"/>
    <s v="5 to 8 Segments"/>
    <s v="Level is Above Lexile Score"/>
    <s v="Null"/>
  </r>
  <r>
    <s v="96nliilg6b07chr37tjodr6n_o3rbv20"/>
    <s v="S93028"/>
    <s v="Lorenjhana"/>
    <s v="Oates"/>
    <n v="7"/>
    <s v="Autauga County"/>
    <s v="Prattville Junior High School"/>
    <s v="Read 180 PJHS 8th"/>
    <n v="493"/>
    <d v="2015-12-11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Read 180 PJHS 8th"/>
    <d v="2015-10-14T00:00:00"/>
    <d v="2015-12-11T00:00:00"/>
    <s v="Level I"/>
    <e v="#DIV/0!"/>
    <d v="2015-12-11T00:00:00"/>
    <n v="2"/>
    <n v="3"/>
    <n v="10"/>
    <n v="16"/>
    <n v="269"/>
    <n v="280"/>
    <n v="0"/>
    <n v="10"/>
    <n v="27"/>
    <n v="79"/>
    <n v="0"/>
    <n v="100"/>
    <n v="97"/>
    <n v="96"/>
    <n v="453"/>
    <n v="1.8571"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PJHS 8th"/>
    <d v="2015-09-03T00:00:00"/>
    <d v="2015-12-11T00:00:00"/>
    <n v="2"/>
    <d v="2015-09-03T00:00:00"/>
    <s v="Form 1"/>
    <s v="Beginning"/>
    <n v="44"/>
    <n v="10"/>
    <n v="0"/>
    <d v="2015-12-11T00:00:00"/>
    <s v="Form 2"/>
    <s v="Advancing"/>
    <n v="51"/>
    <n v="34"/>
    <n v="0"/>
    <m/>
    <m/>
    <m/>
    <m/>
    <m/>
    <m/>
    <m/>
    <m/>
    <m/>
    <m/>
    <m/>
    <m/>
    <m/>
    <m/>
    <m/>
    <m/>
    <m/>
    <m/>
    <m/>
    <m/>
    <m/>
    <m/>
    <m/>
    <m/>
    <s v="Read 180 PJHS 8th"/>
    <n v="1"/>
    <n v="0"/>
    <n v="0"/>
    <n v="0"/>
    <d v="2015-12-11T00:00:00"/>
    <n v="493"/>
    <d v="2015-09-03T00:00:00"/>
    <n v="569"/>
    <n v="18"/>
    <d v="2015-12-11T00:00:00"/>
    <n v="493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RI Screening Only"/>
    <n v="0"/>
    <s v="System 44 User"/>
    <s v="Usage"/>
    <x v="1"/>
    <n v="1"/>
    <n v="0"/>
    <n v="0"/>
    <x v="1"/>
    <n v="14.142857142857142"/>
    <s v="Not Used"/>
    <n v="0"/>
    <s v="Not Available"/>
    <s v="Not Available"/>
    <s v="4 Not Indicated"/>
    <s v="4 Not Indicated"/>
    <s v="4 Not Indicated"/>
    <s v="4 Not Indicated"/>
    <s v="4 Not Indicated"/>
    <d v="2015-12-11T00:00:00"/>
    <n v="493"/>
    <d v="2015-09-03T00:00:00"/>
    <n v="569"/>
    <n v="14.142857142857142"/>
    <n v="1"/>
    <n v="70"/>
    <n v="115"/>
    <n v="140"/>
    <s v="PI is Recommended"/>
    <s v="PI is Recommended"/>
    <s v="400L to 599L"/>
    <s v="400L to 599L"/>
    <s v="400L to 5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-76"/>
    <n v="0"/>
    <n v="0"/>
    <n v="0"/>
    <n v="-0.82162162162162167"/>
    <s v="Fall Administration"/>
    <s v="Spring Administration"/>
    <s v="Fall to Spring-Full Year RI"/>
    <s v="Tier 3"/>
    <s v="Average Reading Invt. at Least 15 Minutes Long"/>
    <x v="0"/>
    <s v="Null"/>
    <n v="76"/>
    <d v="2015-12-11T00:00:00"/>
    <s v="Form 2"/>
    <s v="Advancing"/>
    <n v="51"/>
    <n v="34"/>
    <n v="0"/>
    <d v="2015-12-11T00:00:00"/>
    <s v="Form 2"/>
    <s v="Advancing"/>
    <n v="51"/>
    <n v="34"/>
    <n v="0"/>
    <n v="14.142857142857142"/>
    <n v="1"/>
    <n v="1"/>
    <n v="44"/>
    <n v="10"/>
    <n v="51"/>
    <n v="33"/>
    <n v="7"/>
    <n v="1"/>
    <n v="10"/>
    <n v="2"/>
    <n v="34"/>
    <n v="51"/>
    <n v="24"/>
    <n v="1"/>
    <n v="1"/>
    <s v="Fall to Winter PI Administration"/>
    <n v="0"/>
    <n v="0"/>
    <s v="Under 20 Sessions"/>
    <s v="Series 1"/>
    <s v="In Series 1 to 4"/>
    <s v="Mid-Year Exited Student, Started This Year"/>
    <n v="1"/>
    <n v="0"/>
    <n v="1"/>
    <n v="0"/>
    <n v="0"/>
    <n v="0"/>
    <s v="RC! Only"/>
    <s v="Null"/>
    <s v="Null"/>
    <s v="Null"/>
    <s v="Null"/>
  </r>
  <r>
    <s v="7th3od2dhi21lprjogrnp6hg_o3rbv20"/>
    <s v="S1534"/>
    <s v="Braxton"/>
    <s v="ONeal"/>
    <n v="5"/>
    <s v="Autauga County"/>
    <s v="Prattville Intermediate School"/>
    <s v="System 44 PIS 5th"/>
    <n v="0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IS 5th"/>
    <d v="2016-05-11T00:00:00"/>
    <d v="2016-05-11T00:00:00"/>
    <n v="1"/>
    <d v="2016-05-11T00:00:00"/>
    <s v="Form 1"/>
    <s v="Advancing"/>
    <n v="47"/>
    <n v="2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IS 5th"/>
    <n v="0"/>
    <n v="0"/>
    <n v="0"/>
    <n v="0"/>
    <d v="2016-05-11T00:00:00"/>
    <n v="0"/>
    <d v="2016-05-11T00:00:00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RI Screening Only"/>
    <n v="0"/>
    <s v="RI User"/>
    <s v="Usage"/>
    <x v="3"/>
    <n v="1"/>
    <n v="1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0"/>
    <d v="1899-12-30T00:00:00"/>
    <n v="0"/>
    <s v="Lone RI Test"/>
    <n v="0"/>
    <n v="235"/>
    <n v="335"/>
    <n v="470"/>
    <s v="PI is Recommended"/>
    <s v="PI is Recommended"/>
    <s v="BR to 199L"/>
    <s v="BR to 199L"/>
    <s v="BR to 199L"/>
    <s v="1 Below Basic"/>
    <s v="1 Below Basic"/>
    <s v="1 Below Basic"/>
    <s v="Null"/>
    <s v="Null"/>
    <s v="No RI for Comparison"/>
    <s v="1 Limited"/>
    <s v="1 Limited"/>
    <s v="1 Limited"/>
    <s v="Null"/>
    <s v="Null"/>
    <s v="No RI for Comparison"/>
    <s v="Null"/>
    <s v="Null"/>
    <s v="Null"/>
    <s v="Null"/>
    <s v="Null"/>
    <s v="Spring Administration"/>
    <s v="Null"/>
    <s v="Spring Administration RI"/>
    <s v="Tier 2"/>
    <s v="Average Reading Invt. Under 15 Minutes Long"/>
    <x v="1"/>
    <s v="Null"/>
    <n v="0"/>
    <d v="2016-05-11T00:00:00"/>
    <s v="Form 1"/>
    <s v="Advancing"/>
    <n v="47"/>
    <n v="23"/>
    <n v="0"/>
    <d v="2016-05-11T00:00:00"/>
    <s v="Form 1"/>
    <s v="Advancing"/>
    <n v="47"/>
    <n v="23"/>
    <n v="0"/>
    <s v="Lone PI Test"/>
    <n v="0"/>
    <n v="1"/>
    <n v="47"/>
    <n v="36"/>
    <s v="Null"/>
    <s v="Null"/>
    <s v="Null"/>
    <s v="Null"/>
    <n v="23"/>
    <n v="55"/>
    <s v="Null"/>
    <n v="46"/>
    <s v="Null"/>
    <s v="Null"/>
    <n v="1"/>
    <s v="Spring PI Administration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kfvaja73c5582htk0euj8t41_o3rbv20"/>
    <s v="S100095"/>
    <s v="Quniterrious"/>
    <s v="Orum"/>
    <n v="1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hviq95ckp8bh2mksjq7biieq_o3rbv20"/>
    <s v="S101691"/>
    <s v="Kamara"/>
    <s v="Owens"/>
    <n v="1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kodlmovtjt5e23qdin2mtr56_o3rbv20"/>
    <s v="S65423"/>
    <s v="Seth"/>
    <s v="Owens"/>
    <n v="8"/>
    <s v="Autauga County"/>
    <s v="Marbury Middle School"/>
    <s v="Read 180 MMS 8th"/>
    <n v="1067"/>
    <d v="2016-05-09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MMS 8th"/>
    <n v="3"/>
    <s v="r180ng_B"/>
    <n v="10"/>
    <n v="117"/>
    <n v="1652"/>
    <n v="544"/>
    <n v="166"/>
    <n v="581"/>
    <n v="263"/>
    <n v="34"/>
    <n v="13.416700000000001"/>
    <n v="11.545500000000001"/>
    <n v="3.3429000000000002"/>
    <n v="156.1335"/>
    <n v="32032"/>
    <n v="82.222222221999999"/>
    <n v="83.333333332999999"/>
    <n v="544"/>
    <n v="569"/>
    <n v="90"/>
    <n v="96"/>
    <n v="2"/>
    <n v="0"/>
    <n v="97"/>
    <n v="3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98"/>
    <n v="49"/>
    <n v="5877"/>
    <n v="0"/>
    <n v="0"/>
    <n v="0"/>
    <n v="0"/>
    <n v="68"/>
    <n v="82"/>
    <n v="0"/>
    <n v="2"/>
    <d v="2016-02-04T00:00:00"/>
    <n v="64"/>
    <n v="80"/>
    <n v="83"/>
    <n v="50"/>
    <n v="50"/>
    <d v="2015-11-04T00:00:00"/>
    <n v="71"/>
    <n v="85"/>
    <n v="75"/>
    <n v="75"/>
    <n v="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MMS 8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MMS 8th"/>
    <n v="11"/>
    <n v="10"/>
    <n v="17"/>
    <n v="14661"/>
    <d v="2016-05-09T00:00:00"/>
    <n v="1067"/>
    <d v="2015-08-19T00:00:00"/>
    <n v="872"/>
    <n v="22"/>
    <d v="2015-12-08T00:00:00"/>
    <n v="973"/>
    <n v="33"/>
    <d v="2016-05-09T00:00:00"/>
    <n v="1067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7.714285714285715"/>
    <s v="Not Used"/>
    <n v="0"/>
    <s v="Not Available"/>
    <s v="Not Available"/>
    <s v="4 Not Indicated"/>
    <s v="4 Not Indicated"/>
    <s v="4 Not Indicated"/>
    <s v="4 Not Indicated"/>
    <s v="4 Not Indicated"/>
    <d v="2016-05-09T00:00:00"/>
    <n v="1067"/>
    <d v="2016-05-09T00:00:00"/>
    <n v="1067"/>
    <n v="37.714285714285715"/>
    <n v="1"/>
    <n v="45"/>
    <n v="70"/>
    <n v="90"/>
    <s v="No PI Needed"/>
    <s v="No PI Needed"/>
    <s v="800L to 999L"/>
    <s v="1000L to 1199L"/>
    <s v="1000L to 1199L"/>
    <s v="2 Basic"/>
    <s v="3 Proficient"/>
    <s v="3 Proficient"/>
    <n v="0"/>
    <n v="1"/>
    <s v="Improved Performance Level"/>
    <s v="1 Limited"/>
    <s v="2 Partial"/>
    <s v="2 Partial"/>
    <n v="0"/>
    <n v="1"/>
    <s v="Improved Performance Level"/>
    <n v="195"/>
    <n v="1"/>
    <n v="1"/>
    <n v="1"/>
    <n v="3.3913043478260869"/>
    <s v="Fall Administration"/>
    <s v="Winter Administration"/>
    <s v="Fall to Winter RI"/>
    <s v="Tier 2"/>
    <s v="Average Reading Invt. at Least 15 Minutes Long"/>
    <x v="0"/>
    <n v="1"/>
    <n v="195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1"/>
    <n v="0"/>
    <s v="Null"/>
    <s v="Null"/>
    <s v="Null"/>
    <s v="Null"/>
    <s v="Null"/>
    <n v="1"/>
    <n v="1"/>
    <n v="1"/>
    <n v="2"/>
    <n v="0.82"/>
    <s v="Used All 3"/>
    <s v="100 or More Sessions"/>
    <s v="9 to 12 Segments"/>
    <s v="Level Matches Lexile Score"/>
    <s v="Null"/>
  </r>
  <r>
    <s v="752ro8pf5to9gij9orsdo0b2_o3rbv20"/>
    <s v="S95951"/>
    <s v="Ta Jakieria"/>
    <s v="Owens"/>
    <n v="4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to8bplo7bddra1u7gql0m7nc_o3rbv20"/>
    <s v="S62830"/>
    <s v="Cedria"/>
    <s v="Palmer"/>
    <n v="11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5rub3gau3ntraq763vm1oqig_o3rbv20"/>
    <s v="S62926"/>
    <s v="Nashaun"/>
    <s v="Palmer"/>
    <n v="5"/>
    <s v="Autauga County"/>
    <s v="Autaugaville School"/>
    <s v="Read 180 AS 5th"/>
    <n v="669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AS 5th"/>
    <n v="2"/>
    <s v="r180ng_B"/>
    <n v="30"/>
    <n v="117"/>
    <n v="2724"/>
    <n v="861"/>
    <n v="341"/>
    <n v="868"/>
    <n v="350"/>
    <n v="70"/>
    <n v="21.933299999999999"/>
    <n v="4.4839000000000002"/>
    <n v="3.4411999999999998"/>
    <n v="78.666899999999998"/>
    <n v="57656"/>
    <n v="59.090909089999997"/>
    <n v="80.487804878000006"/>
    <n v="1353"/>
    <n v="2222"/>
    <n v="31"/>
    <n v="81"/>
    <n v="3"/>
    <n v="4"/>
    <n v="303"/>
    <n v="0"/>
    <s v="1_2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168"/>
    <n v="84"/>
    <n v="10109"/>
    <n v="0"/>
    <n v="0"/>
    <n v="89"/>
    <n v="94"/>
    <n v="53"/>
    <n v="73"/>
    <n v="1"/>
    <n v="1"/>
    <d v="2016-01-20T00:00:00"/>
    <n v="89"/>
    <n v="94"/>
    <n v="83"/>
    <n v="88"/>
    <n v="100"/>
    <d v="2015-11-04T00:00:00"/>
    <n v="53"/>
    <n v="73"/>
    <n v="17"/>
    <n v="70"/>
    <n v="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d v="2016-05-11T00:00:00"/>
    <d v="2016-05-11T00:00:00"/>
    <n v="1"/>
    <d v="2016-05-11T00:00:00"/>
    <s v="Form 1"/>
    <s v="Advancing"/>
    <n v="50"/>
    <n v="2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83"/>
    <n v="53"/>
    <n v="87"/>
    <n v="68712"/>
    <d v="2016-05-11T00:00:00"/>
    <n v="669"/>
    <d v="2015-08-27T00:00:00"/>
    <n v="483"/>
    <n v="22"/>
    <d v="2015-12-14T00:00:00"/>
    <n v="575"/>
    <n v="24"/>
    <d v="2016-05-11T00:00:00"/>
    <n v="669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6.857142857142854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669"/>
    <d v="2016-05-11T00:00:00"/>
    <n v="669"/>
    <n v="36.857142857142854"/>
    <n v="1"/>
    <n v="130"/>
    <n v="180"/>
    <n v="260"/>
    <s v="No PI Needed"/>
    <s v="No PI Needed"/>
    <s v="400L to 599L"/>
    <s v="600L to 799L"/>
    <s v="600L to 799L"/>
    <s v="1 Below Basic"/>
    <s v="2 Basic"/>
    <s v="2 Basic"/>
    <n v="0"/>
    <n v="1"/>
    <s v="Improved Performance Level"/>
    <s v="1 Limited"/>
    <s v="1 Limited"/>
    <s v="1 Limited"/>
    <n v="1"/>
    <n v="0"/>
    <s v="Maintained Performance Level"/>
    <n v="186"/>
    <n v="1"/>
    <n v="1"/>
    <n v="0"/>
    <n v="1.2"/>
    <s v="Fall Administration"/>
    <s v="Fall Administration"/>
    <s v="Fall Administration RI"/>
    <s v="Tier 2"/>
    <s v="Average Reading Invt. at Least 15 Minutes Long"/>
    <x v="0"/>
    <n v="1"/>
    <n v="186"/>
    <d v="2016-05-11T00:00:00"/>
    <s v="Form 1"/>
    <s v="Advancing"/>
    <n v="50"/>
    <n v="26"/>
    <n v="0"/>
    <d v="2016-05-11T00:00:00"/>
    <s v="Form 1"/>
    <s v="Advancing"/>
    <n v="50"/>
    <n v="26"/>
    <n v="0"/>
    <s v="Lone PI Test"/>
    <n v="0"/>
    <n v="0"/>
    <n v="50"/>
    <n v="64"/>
    <s v="Null"/>
    <s v="Null"/>
    <s v="Null"/>
    <s v="Null"/>
    <n v="26"/>
    <n v="66"/>
    <s v="Null"/>
    <n v="58"/>
    <s v="Null"/>
    <s v="Null"/>
    <n v="1"/>
    <s v="Spring PI Administration"/>
    <n v="1"/>
    <n v="0"/>
    <s v="Null"/>
    <s v="Null"/>
    <s v="Null"/>
    <s v="Null"/>
    <s v="Null"/>
    <n v="1"/>
    <n v="1"/>
    <n v="1"/>
    <n v="2"/>
    <n v="0.83499999999999996"/>
    <s v="Used All 3"/>
    <s v="100 or More Sessions"/>
    <s v="13 or More Segments"/>
    <s v="Level Matches Lexile Score"/>
    <s v="Null"/>
  </r>
  <r>
    <s v="222ea82re2ri4rc9u2fgdh7k_o3rbv20"/>
    <s v="S62647"/>
    <s v="Stefan"/>
    <s v="Palmer"/>
    <n v="1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8d5h4ov9584mh4njmnn89lmh_o3rbv20"/>
    <s v="S62798"/>
    <s v="Ariel"/>
    <s v="Parker"/>
    <n v="7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nrslmb7e6ilr99orffjl2pti_o3rbv20"/>
    <s v="S1737"/>
    <s v="Cortez"/>
    <s v="Parker"/>
    <n v="5"/>
    <s v="Autauga County"/>
    <s v="Autaugaville School"/>
    <s v="Read 180 AS 5th"/>
    <n v="620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AS 5th"/>
    <n v="2"/>
    <s v="r180ng_B"/>
    <n v="11"/>
    <n v="60"/>
    <n v="1481"/>
    <n v="331"/>
    <n v="228"/>
    <n v="696"/>
    <n v="91"/>
    <n v="67"/>
    <n v="23.033349999999999"/>
    <n v="5.6666999999999996"/>
    <n v="3.3332999999999999"/>
    <n v="121.24985"/>
    <n v="26982"/>
    <n v="78.448275862000003"/>
    <n v="84.375"/>
    <n v="752"/>
    <n v="822"/>
    <n v="36"/>
    <n v="94"/>
    <n v="5"/>
    <n v="0"/>
    <n v="135"/>
    <n v="0"/>
    <s v="1_2"/>
    <s v="Next Generation"/>
    <s v="Read 180 AS 5th"/>
    <d v="2015-09-09T00:00:00"/>
    <d v="2016-01-21T00:00:00"/>
    <s v="Level IV"/>
    <n v="620"/>
    <d v="2016-01-21T00:00:00"/>
    <n v="7"/>
    <n v="5"/>
    <n v="46"/>
    <n v="54"/>
    <n v="796"/>
    <n v="835"/>
    <n v="24"/>
    <n v="17"/>
    <n v="36"/>
    <n v="84"/>
    <n v="89"/>
    <n v="81"/>
    <n v="94"/>
    <n v="91"/>
    <n v="12224"/>
    <n v="3.25"/>
    <n v="7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39"/>
    <n v="39"/>
    <n v="2323"/>
    <n v="0"/>
    <n v="0"/>
    <n v="0"/>
    <n v="0"/>
    <n v="70"/>
    <n v="84"/>
    <n v="0"/>
    <n v="1"/>
    <d v="2015-11-05T00:00:00"/>
    <n v="70"/>
    <n v="84"/>
    <n v="67"/>
    <n v="80"/>
    <n v="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d v="2015-08-28T00:00:00"/>
    <d v="2016-05-11T00:00:00"/>
    <n v="3"/>
    <d v="2015-08-28T00:00:00"/>
    <s v="Form 1"/>
    <s v="Developing"/>
    <n v="36"/>
    <n v="15"/>
    <n v="0"/>
    <d v="2016-01-19T00:00:00"/>
    <s v="Form 2"/>
    <s v="Advancing"/>
    <n v="41"/>
    <n v="24"/>
    <n v="0"/>
    <d v="2016-05-11T00:00:00"/>
    <s v="Form 3"/>
    <s v="Advancing"/>
    <n v="43"/>
    <n v="24"/>
    <n v="0"/>
    <m/>
    <m/>
    <m/>
    <m/>
    <m/>
    <m/>
    <m/>
    <m/>
    <m/>
    <m/>
    <m/>
    <m/>
    <m/>
    <m/>
    <m/>
    <m/>
    <m/>
    <m/>
    <s v="Read 180 AS 5th"/>
    <n v="18"/>
    <n v="11"/>
    <n v="19"/>
    <n v="8636"/>
    <d v="2016-05-11T00:00:00"/>
    <n v="620"/>
    <d v="2015-08-27T00:00:00"/>
    <n v="415"/>
    <n v="17"/>
    <d v="2015-12-14T00:00:00"/>
    <n v="629"/>
    <n v="17"/>
    <d v="2016-05-11T00:00:00"/>
    <n v="620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0.52631578947368418"/>
    <s v="System 44 User"/>
    <s v="Usage"/>
    <x v="1"/>
    <n v="1"/>
    <n v="1"/>
    <n v="1"/>
    <x v="0"/>
    <n v="36.714285714285715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620"/>
    <d v="2015-12-14T00:00:00"/>
    <n v="629"/>
    <n v="36.857142857142854"/>
    <n v="1"/>
    <n v="130"/>
    <n v="180"/>
    <n v="260"/>
    <s v="No PI Needed"/>
    <s v="No PI Needed"/>
    <s v="400L to 599L"/>
    <s v="600L to 799L"/>
    <s v="600L to 799L"/>
    <s v="1 Below Basic"/>
    <s v="2 Basic"/>
    <s v="2 Basic"/>
    <n v="0"/>
    <n v="1"/>
    <s v="Improved Performance Level"/>
    <s v="1 Limited"/>
    <s v="1 Limited"/>
    <s v="1 Limited"/>
    <n v="1"/>
    <n v="0"/>
    <s v="Maintained Performance Level"/>
    <n v="205"/>
    <n v="1"/>
    <n v="1"/>
    <n v="0"/>
    <n v="1.3225806451612903"/>
    <s v="Fall Administration"/>
    <s v="Fall Administration"/>
    <s v="Fall Administration RI"/>
    <s v="Tier 3"/>
    <s v="Average Reading Invt. at Least 15 Minutes Long"/>
    <x v="0"/>
    <s v="Null"/>
    <n v="214"/>
    <d v="2016-05-11T00:00:00"/>
    <s v="Form 3"/>
    <s v="Advancing"/>
    <n v="43"/>
    <n v="24"/>
    <n v="0"/>
    <d v="2016-05-11T00:00:00"/>
    <s v="Form 3"/>
    <s v="Advancing"/>
    <n v="43"/>
    <n v="24"/>
    <n v="0"/>
    <n v="36.714285714285715"/>
    <n v="1"/>
    <n v="0"/>
    <n v="36"/>
    <n v="7"/>
    <n v="43"/>
    <n v="10"/>
    <n v="7"/>
    <n v="1"/>
    <n v="15"/>
    <n v="26"/>
    <n v="24"/>
    <n v="50"/>
    <n v="9"/>
    <n v="1"/>
    <n v="1"/>
    <s v="Fall to Spring PI Administration"/>
    <n v="1"/>
    <n v="0"/>
    <s v="40 to 59 Sessions"/>
    <s v="Series 4"/>
    <s v="In Series 5 to 8"/>
    <s v="Full Year Participant, Started This Year"/>
    <n v="1"/>
    <n v="1"/>
    <n v="1"/>
    <n v="1"/>
    <n v="1"/>
    <n v="0.84"/>
    <s v="Used All 3"/>
    <s v="Null"/>
    <s v="Null"/>
    <s v="Null"/>
    <s v="Null"/>
  </r>
  <r>
    <s v="vle4lg3begogc4o3ddhg5bfo_o3rbv20"/>
    <s v="S62899"/>
    <s v="Jescyka"/>
    <s v="Parker"/>
    <n v="1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4i981flp02bqk4sp9ikp7pmc_o3rbv20"/>
    <s v="S62596"/>
    <s v="LaQuinndra"/>
    <s v="Parker"/>
    <n v="10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1a1ttv5g8cnbqgutgreqjraf_o3rbv20"/>
    <s v="S99727"/>
    <s v="Tori"/>
    <s v="Parker"/>
    <n v="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8oir7asvgdhg7fesgklba04r_o3rbv20"/>
    <s v="S62912"/>
    <s v="Avante"/>
    <s v="Parks"/>
    <n v="8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mdb8d81lvjupc3cuvejeg4be_o3rbv20"/>
    <s v="S93495"/>
    <s v="Courtlyn"/>
    <s v="Parris"/>
    <n v="6"/>
    <s v="Autauga County"/>
    <s v="Prattville Intermediate School"/>
    <s v="System 44 PIS 6th"/>
    <n v="382"/>
    <d v="2016-05-09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IS 6th"/>
    <d v="2015-09-14T00:00:00"/>
    <d v="2016-05-24T00:00:00"/>
    <s v="Level I"/>
    <n v="382"/>
    <d v="2016-05-24T00:00:00"/>
    <n v="7"/>
    <n v="2"/>
    <n v="43"/>
    <n v="62"/>
    <n v="1205"/>
    <n v="1240"/>
    <n v="0"/>
    <n v="20"/>
    <n v="28"/>
    <n v="89"/>
    <n v="88"/>
    <n v="99"/>
    <n v="94"/>
    <n v="82"/>
    <n v="6840"/>
    <n v="2.1379000000000001"/>
    <n v="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IS 6th"/>
    <d v="2015-09-02T00:00:00"/>
    <d v="2016-05-09T00:00:00"/>
    <n v="3"/>
    <d v="2015-09-02T00:00:00"/>
    <s v="Form 1"/>
    <s v="Beginning"/>
    <n v="32"/>
    <n v="3"/>
    <n v="0"/>
    <d v="2015-12-10T00:00:00"/>
    <s v="Form 2"/>
    <s v="Beginning"/>
    <n v="39"/>
    <n v="4"/>
    <n v="0"/>
    <d v="2016-05-09T00:00:00"/>
    <s v="Form 3"/>
    <s v="Beginning"/>
    <n v="34"/>
    <n v="4"/>
    <n v="0"/>
    <m/>
    <m/>
    <m/>
    <m/>
    <m/>
    <m/>
    <m/>
    <m/>
    <m/>
    <m/>
    <m/>
    <m/>
    <m/>
    <m/>
    <m/>
    <m/>
    <m/>
    <m/>
    <s v="System 44 PIS 6th"/>
    <n v="5"/>
    <n v="5"/>
    <n v="5"/>
    <n v="2382"/>
    <d v="2016-05-09T00:00:00"/>
    <n v="382"/>
    <d v="2015-09-01T00:00:00"/>
    <n v="401"/>
    <n v="25"/>
    <d v="2015-12-10T00:00:00"/>
    <n v="302"/>
    <n v="19"/>
    <d v="2016-05-09T00:00:00"/>
    <n v="382"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5.714285714285715"/>
    <s v="Not Used"/>
    <n v="0"/>
    <s v="Not Available"/>
    <s v="Not Available"/>
    <s v="4 Not Indicated"/>
    <s v="4 Not Indicated"/>
    <s v="4 Not Indicated"/>
    <s v="4 Not Indicated"/>
    <s v="4 Not Indicated"/>
    <d v="2016-05-09T00:00:00"/>
    <n v="382"/>
    <d v="2015-09-01T00:00:00"/>
    <n v="401"/>
    <n v="35.857142857142854"/>
    <n v="1"/>
    <n v="90"/>
    <n v="135"/>
    <n v="180"/>
    <s v="PI is Recommended"/>
    <s v="PI is Recommended"/>
    <s v="400L to 599L"/>
    <s v="200L to 399L"/>
    <s v="400L to 5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-19"/>
    <n v="0"/>
    <n v="0"/>
    <n v="0"/>
    <n v="-0.16888888888888889"/>
    <s v="Fall Administration"/>
    <s v="Winter Administration"/>
    <s v="Fall to Winter RI"/>
    <s v="Tier 3"/>
    <s v="Average Reading Invt. at Least 15 Minutes Long"/>
    <x v="0"/>
    <s v="Null"/>
    <n v="99"/>
    <d v="2016-05-09T00:00:00"/>
    <s v="Form 3"/>
    <s v="Beginning"/>
    <n v="34"/>
    <n v="4"/>
    <n v="0"/>
    <d v="2016-05-09T00:00:00"/>
    <s v="Form 3"/>
    <s v="Beginning"/>
    <n v="34"/>
    <n v="4"/>
    <n v="0"/>
    <n v="35.714285714285715"/>
    <n v="1"/>
    <n v="1"/>
    <n v="32"/>
    <n v="2"/>
    <n v="34"/>
    <n v="3"/>
    <n v="2"/>
    <n v="1"/>
    <n v="3"/>
    <n v="0"/>
    <n v="4"/>
    <n v="0"/>
    <n v="1"/>
    <n v="0"/>
    <n v="0"/>
    <s v="Fall to Spring PI Administration"/>
    <n v="0"/>
    <n v="1"/>
    <s v="60 to 79 Sessions"/>
    <s v="Series 1"/>
    <s v="In Series 5 to 8"/>
    <s v="Full Year Participant, Started This Year"/>
    <n v="0"/>
    <n v="0"/>
    <n v="1"/>
    <n v="0"/>
    <n v="0"/>
    <n v="0"/>
    <s v="RC! Only"/>
    <s v="Null"/>
    <s v="Null"/>
    <s v="Null"/>
    <s v="Null"/>
  </r>
  <r>
    <s v="d0sut29k7e4rqu1an3uemi63_o3rbv20"/>
    <s v="S101465"/>
    <s v="Aidan"/>
    <s v="Partridge"/>
    <n v="4"/>
    <s v="Autauga County"/>
    <s v="Prattville Elementary School"/>
    <s v="System 44 PES 4th - 8:50"/>
    <n v="481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4th - 8:50"/>
    <d v="2016-05-11T00:00:00"/>
    <d v="2016-05-11T00:00:00"/>
    <n v="1"/>
    <d v="2016-05-11T00:00:00"/>
    <s v="Form 1"/>
    <s v="Developing"/>
    <n v="25"/>
    <n v="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4th - 8:50"/>
    <n v="0"/>
    <n v="0"/>
    <n v="0"/>
    <n v="0"/>
    <d v="2016-05-11T00:00:00"/>
    <n v="481"/>
    <d v="2016-05-11T00:00:00"/>
    <n v="481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RI Screening Only"/>
    <n v="0"/>
    <s v="RI User"/>
    <s v="Usage"/>
    <x v="3"/>
    <n v="1"/>
    <n v="1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481"/>
    <d v="2016-05-11T00:00:00"/>
    <n v="481"/>
    <s v="Lone RI Test"/>
    <n v="0"/>
    <n v="130"/>
    <n v="175"/>
    <n v="260"/>
    <s v="No PI Needed"/>
    <s v="No PI Needed"/>
    <s v="400L to 599L"/>
    <s v="400L to 599L"/>
    <s v="400L to 599L"/>
    <s v="1 Below Basic"/>
    <s v="1 Below Basic"/>
    <s v="1 Below Basic"/>
    <s v="Null"/>
    <s v="Null"/>
    <s v="No RI for Comparison"/>
    <s v="1 Limited"/>
    <s v="1 Limited"/>
    <s v="1 Limited"/>
    <s v="Null"/>
    <s v="Null"/>
    <s v="No RI for Comparison"/>
    <s v="Null"/>
    <s v="Null"/>
    <s v="Null"/>
    <s v="Null"/>
    <s v="Null"/>
    <s v="Spring Administration"/>
    <s v="Null"/>
    <s v="Spring Administration RI"/>
    <s v="Tier 3"/>
    <s v="Average Reading Invt. at Least 15 Minutes Long"/>
    <x v="1"/>
    <s v="Null"/>
    <n v="0"/>
    <d v="2016-05-11T00:00:00"/>
    <s v="Form 1"/>
    <s v="Developing"/>
    <n v="25"/>
    <n v="13"/>
    <n v="0"/>
    <d v="2016-05-11T00:00:00"/>
    <s v="Form 1"/>
    <s v="Developing"/>
    <n v="25"/>
    <n v="13"/>
    <n v="0"/>
    <s v="Lone PI Test"/>
    <n v="0"/>
    <n v="0"/>
    <n v="25"/>
    <n v="1"/>
    <s v="Null"/>
    <s v="Null"/>
    <s v="Null"/>
    <s v="Null"/>
    <n v="13"/>
    <n v="35"/>
    <s v="Null"/>
    <n v="29"/>
    <s v="Null"/>
    <s v="Null"/>
    <n v="0"/>
    <s v="Spring PI Administration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29kvd1838fn48md6c99pdp1a_o3rbv20"/>
    <s v="S63250"/>
    <s v="Matthew"/>
    <s v="Payton"/>
    <n v="6"/>
    <s v="Autauga County"/>
    <s v="Billingsley School"/>
    <s v="Read 180 BS 6th"/>
    <n v="864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BS 6th"/>
    <n v="3"/>
    <s v="r180ng_B"/>
    <n v="10"/>
    <n v="89"/>
    <n v="1879"/>
    <n v="351"/>
    <n v="225"/>
    <n v="1029"/>
    <n v="180"/>
    <n v="36"/>
    <n v="20.158349999999999"/>
    <n v="8.9091000000000005"/>
    <n v="2.871"/>
    <n v="163.13300000000001"/>
    <n v="32205"/>
    <n v="75.700934579000005"/>
    <n v="68.965517241000001"/>
    <n v="645"/>
    <n v="598"/>
    <n v="9"/>
    <n v="93"/>
    <n v="3"/>
    <n v="3"/>
    <n v="94"/>
    <n v="0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106"/>
    <n v="35"/>
    <n v="6351"/>
    <n v="0"/>
    <n v="0"/>
    <n v="68"/>
    <n v="82"/>
    <n v="57"/>
    <n v="76"/>
    <n v="1"/>
    <n v="2"/>
    <d v="2016-03-07T00:00:00"/>
    <n v="68"/>
    <n v="82"/>
    <n v="50"/>
    <n v="75"/>
    <n v="88"/>
    <d v="2015-12-11T00:00:00"/>
    <n v="58"/>
    <n v="76"/>
    <n v="50"/>
    <n v="50"/>
    <n v="75"/>
    <d v="2015-10-28T00:00:00"/>
    <n v="57"/>
    <n v="75"/>
    <n v="50"/>
    <n v="50"/>
    <n v="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6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6th"/>
    <n v="9"/>
    <n v="6"/>
    <n v="22"/>
    <n v="12668"/>
    <d v="2016-05-10T00:00:00"/>
    <n v="864"/>
    <d v="2015-08-26T00:00:00"/>
    <n v="659"/>
    <n v="13"/>
    <d v="2015-12-08T00:00:00"/>
    <n v="721"/>
    <n v="15"/>
    <d v="2016-05-10T00:00:00"/>
    <n v="864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6.857142857142854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864"/>
    <d v="2016-05-10T00:00:00"/>
    <n v="864"/>
    <n v="36.857142857142854"/>
    <n v="1"/>
    <n v="55"/>
    <n v="90"/>
    <n v="110"/>
    <s v="No PI Needed"/>
    <s v="No PI Needed"/>
    <s v="600L to 799L"/>
    <s v="800L to 999L"/>
    <s v="800L to 999L"/>
    <s v="1 Below Basic"/>
    <s v="2 Basic"/>
    <s v="2 Basic"/>
    <n v="0"/>
    <n v="1"/>
    <s v="Improved Performance Level"/>
    <s v="1 Limited"/>
    <s v="2 Partial"/>
    <s v="2 Partial"/>
    <n v="0"/>
    <n v="1"/>
    <s v="Improved Performance Level"/>
    <n v="205"/>
    <n v="1"/>
    <n v="1"/>
    <n v="1"/>
    <n v="2.8275862068965516"/>
    <s v="Fall Administration"/>
    <s v="Spring Administration"/>
    <s v="Fall to Spring-Full Year RI"/>
    <s v="Tier 2"/>
    <s v="Average Reading Invt. at Least 15 Minutes Long"/>
    <x v="0"/>
    <n v="1"/>
    <n v="205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1"/>
    <n v="0"/>
    <s v="Null"/>
    <s v="Null"/>
    <s v="Null"/>
    <s v="Null"/>
    <s v="Null"/>
    <n v="1"/>
    <n v="1"/>
    <n v="1"/>
    <n v="3"/>
    <n v="0.78"/>
    <s v="Used All 3"/>
    <s v="80 to 99 Sessions"/>
    <s v="9 to 12 Segments"/>
    <s v="Level Matches Lexile Score"/>
    <s v="Null"/>
  </r>
  <r>
    <s v="jd031dh5i1c4nrl79ki1jhn6_o3rbv20"/>
    <s v="S95709"/>
    <s v="Joseph"/>
    <s v="Peek"/>
    <n v="3"/>
    <s v="Autauga County"/>
    <s v="Daniel Pratt Elementary School"/>
    <s v="System 44 DPES 3rd  Group 1"/>
    <n v="309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DPES 3rd  Group 1"/>
    <d v="2015-09-14T00:00:00"/>
    <d v="2016-05-02T00:00:00"/>
    <s v="Level IV"/>
    <n v="309"/>
    <d v="2016-05-02T00:00:00"/>
    <n v="6"/>
    <n v="3"/>
    <n v="38"/>
    <n v="67"/>
    <n v="686"/>
    <n v="741"/>
    <n v="24"/>
    <n v="14"/>
    <n v="49"/>
    <n v="84"/>
    <n v="83"/>
    <n v="86"/>
    <n v="90"/>
    <n v="87"/>
    <n v="6756"/>
    <n v="2.2069000000000001"/>
    <n v="6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DPES 3rd  Group 1"/>
    <d v="2015-08-28T00:00:00"/>
    <d v="2016-05-10T00:00:00"/>
    <n v="3"/>
    <d v="2015-08-28T00:00:00"/>
    <s v="Form 1"/>
    <s v="Developing"/>
    <n v="22"/>
    <n v="11"/>
    <n v="0"/>
    <d v="2015-12-07T00:00:00"/>
    <s v="Form 2"/>
    <s v="Beginning"/>
    <n v="33"/>
    <n v="3"/>
    <n v="0"/>
    <d v="2016-05-10T00:00:00"/>
    <s v="Form 3"/>
    <s v="Developing"/>
    <n v="34"/>
    <n v="11"/>
    <n v="0"/>
    <m/>
    <m/>
    <m/>
    <m/>
    <m/>
    <m/>
    <m/>
    <m/>
    <m/>
    <m/>
    <m/>
    <m/>
    <m/>
    <m/>
    <m/>
    <m/>
    <m/>
    <m/>
    <s v="System 44 DPES 3rd  Group 1"/>
    <n v="9"/>
    <n v="6"/>
    <n v="8"/>
    <n v="4005"/>
    <d v="2016-05-10T00:00:00"/>
    <n v="309"/>
    <d v="2015-08-31T00:00:00"/>
    <n v="115"/>
    <n v="18"/>
    <d v="2015-12-01T00:00:00"/>
    <n v="132"/>
    <n v="13"/>
    <d v="2016-05-10T00:00:00"/>
    <n v="309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.571428571428569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309"/>
    <d v="2016-05-10T00:00:00"/>
    <n v="309"/>
    <n v="36.142857142857146"/>
    <n v="1"/>
    <n v="235"/>
    <n v="340"/>
    <n v="470"/>
    <s v="PI is Recommended"/>
    <s v="PI is Recommended"/>
    <s v="BR to 199L"/>
    <s v="200L to 399L"/>
    <s v="200L to 3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194"/>
    <n v="1"/>
    <n v="0"/>
    <n v="0"/>
    <n v="0.67478260869565221"/>
    <s v="Fall Administration"/>
    <s v="Winter Administration"/>
    <s v="Fall to Winter RI"/>
    <s v="Tier 3"/>
    <s v="Average Reading Invt. at Least 15 Minutes Long"/>
    <x v="0"/>
    <s v="Null"/>
    <n v="194"/>
    <d v="2016-05-10T00:00:00"/>
    <s v="Form 3"/>
    <s v="Developing"/>
    <n v="34"/>
    <n v="11"/>
    <n v="0"/>
    <d v="2016-05-10T00:00:00"/>
    <s v="Form 3"/>
    <s v="Developing"/>
    <n v="34"/>
    <n v="11"/>
    <n v="0"/>
    <n v="36.571428571428569"/>
    <n v="1"/>
    <n v="1"/>
    <n v="22"/>
    <n v="3"/>
    <n v="34"/>
    <n v="12"/>
    <n v="12"/>
    <n v="1"/>
    <n v="11"/>
    <n v="57"/>
    <n v="11"/>
    <n v="43"/>
    <n v="0"/>
    <n v="0"/>
    <n v="0"/>
    <s v="Fall to Spring PI Administration"/>
    <n v="0"/>
    <n v="1"/>
    <s v="60 to 79 Sessions"/>
    <s v="Series 4"/>
    <s v="In Series 5 to 8"/>
    <s v="Full Year Participant, Started This Year"/>
    <n v="0"/>
    <n v="0"/>
    <n v="1"/>
    <n v="0"/>
    <n v="0"/>
    <n v="0"/>
    <s v="RC! Only"/>
    <s v="Null"/>
    <s v="Null"/>
    <s v="Null"/>
    <s v="Null"/>
  </r>
  <r>
    <s v="e2i1fi6dkblj54j50tfo9i27_o3rbv20"/>
    <s v="S63150"/>
    <s v="YaKeisha"/>
    <s v="Peoples"/>
    <n v="5"/>
    <s v="Autauga County"/>
    <s v="Billingsley School"/>
    <s v="Read 180 BS 5th"/>
    <n v="546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Read 180 BS 5th"/>
    <d v="2015-09-18T00:00:00"/>
    <d v="2016-05-12T00:00:00"/>
    <s v="Level I"/>
    <n v="546"/>
    <d v="2016-05-12T00:00:00"/>
    <n v="5"/>
    <n v="4"/>
    <n v="33"/>
    <n v="101"/>
    <n v="1446"/>
    <n v="1537"/>
    <n v="0"/>
    <n v="15"/>
    <n v="44"/>
    <n v="81"/>
    <n v="92"/>
    <n v="95"/>
    <n v="89"/>
    <n v="83"/>
    <n v="7332"/>
    <n v="3.0333000000000001"/>
    <n v="5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127"/>
    <n v="64"/>
    <n v="7626"/>
    <n v="0"/>
    <n v="0"/>
    <n v="0"/>
    <n v="0"/>
    <n v="59"/>
    <n v="77"/>
    <n v="0"/>
    <n v="2"/>
    <d v="2016-03-07T00:00:00"/>
    <n v="75"/>
    <n v="87"/>
    <n v="50"/>
    <n v="88"/>
    <n v="100"/>
    <d v="2015-10-29T00:00:00"/>
    <n v="43"/>
    <n v="66"/>
    <n v="17"/>
    <n v="50"/>
    <n v="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5th"/>
    <d v="2015-08-28T00:00:00"/>
    <d v="2016-05-10T00:00:00"/>
    <n v="4"/>
    <d v="2015-08-28T00:00:00"/>
    <s v="Form 1"/>
    <s v="Beginning"/>
    <n v="40"/>
    <n v="7"/>
    <n v="0"/>
    <d v="2015-10-08T00:00:00"/>
    <s v="Form 2"/>
    <s v="Beginning"/>
    <n v="40"/>
    <n v="6"/>
    <n v="0"/>
    <d v="2015-12-09T00:00:00"/>
    <s v="Form 3"/>
    <s v="Developing"/>
    <n v="48"/>
    <n v="15"/>
    <n v="0"/>
    <d v="2016-05-10T00:00:00"/>
    <s v="Form 1"/>
    <s v="Developing"/>
    <n v="40"/>
    <n v="15"/>
    <n v="0"/>
    <m/>
    <m/>
    <m/>
    <m/>
    <m/>
    <m/>
    <m/>
    <m/>
    <m/>
    <m/>
    <m/>
    <m/>
    <s v="Read 180 BS 5th"/>
    <n v="11"/>
    <n v="4"/>
    <n v="6"/>
    <n v="4100"/>
    <d v="2016-05-10T00:00:00"/>
    <n v="546"/>
    <d v="2015-08-27T00:00:00"/>
    <n v="323"/>
    <n v="19"/>
    <d v="2015-12-08T00:00:00"/>
    <n v="466"/>
    <n v="26"/>
    <d v="2016-05-10T00:00:00"/>
    <n v="546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.571428571428569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546"/>
    <d v="2016-05-10T00:00:00"/>
    <n v="546"/>
    <n v="36.714285714285715"/>
    <n v="1"/>
    <n v="155"/>
    <n v="215"/>
    <n v="310"/>
    <s v="PI is Recommended"/>
    <s v="No PI Needed"/>
    <s v="200L to 399L"/>
    <s v="400L to 599L"/>
    <s v="400L to 5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223"/>
    <n v="1"/>
    <n v="1"/>
    <n v="0"/>
    <n v="1.2054054054054053"/>
    <s v="Fall Administration"/>
    <s v="Spring Administration"/>
    <s v="Fall to Spring-Full Year RI"/>
    <s v="Tier 3"/>
    <s v="Average Reading Invt. at Least 15 Minutes Long"/>
    <x v="0"/>
    <s v="Null"/>
    <n v="223"/>
    <d v="2016-05-10T00:00:00"/>
    <s v="Form 1"/>
    <s v="Developing"/>
    <n v="40"/>
    <n v="15"/>
    <n v="0"/>
    <d v="2016-05-10T00:00:00"/>
    <s v="Form 1"/>
    <s v="Developing"/>
    <n v="40"/>
    <n v="15"/>
    <n v="0"/>
    <n v="36.571428571428569"/>
    <n v="1"/>
    <n v="1"/>
    <n v="40"/>
    <n v="12"/>
    <n v="40"/>
    <n v="12"/>
    <n v="0"/>
    <n v="0"/>
    <n v="7"/>
    <n v="8"/>
    <n v="15"/>
    <n v="22"/>
    <n v="8"/>
    <n v="1"/>
    <n v="0"/>
    <s v="Fall to Spring PI Administration"/>
    <n v="0"/>
    <n v="1"/>
    <s v="100 or More Sessions"/>
    <s v="Series 1"/>
    <s v="In Series 5 to 8"/>
    <s v="Full Year Participant, Started This Year"/>
    <n v="0"/>
    <n v="0"/>
    <n v="1"/>
    <n v="1"/>
    <n v="2"/>
    <n v="0.77"/>
    <s v="Used RC! and rSkills"/>
    <s v="Null"/>
    <s v="Null"/>
    <s v="Null"/>
    <s v="Null"/>
  </r>
  <r>
    <s v="9ibah3bvh499c9oeufof1et8_o3rbv20"/>
    <s v="S62619"/>
    <s v="Antonio"/>
    <s v="Perry"/>
    <n v="6"/>
    <s v="Autauga County"/>
    <s v="Autaugaville School"/>
    <s v="Read 180 AS 6th"/>
    <n v="962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AS 6th"/>
    <n v="4"/>
    <s v="r180ng_B"/>
    <n v="28"/>
    <n v="125"/>
    <n v="2967"/>
    <n v="1079"/>
    <n v="372"/>
    <n v="749"/>
    <n v="483"/>
    <n v="94"/>
    <n v="23.791649999999901"/>
    <n v="5.1033999999999997"/>
    <n v="3.7879"/>
    <n v="103.283"/>
    <n v="100805"/>
    <n v="79.850746267999995"/>
    <n v="87.5"/>
    <n v="1624"/>
    <n v="2034"/>
    <n v="40"/>
    <n v="94"/>
    <n v="4"/>
    <n v="4"/>
    <n v="284"/>
    <n v="3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99"/>
    <n v="100"/>
    <n v="11948"/>
    <n v="0"/>
    <n v="0"/>
    <n v="70"/>
    <n v="83"/>
    <n v="0"/>
    <n v="0"/>
    <n v="2"/>
    <n v="0"/>
    <d v="2016-01-19T00:00:00"/>
    <n v="64"/>
    <n v="80"/>
    <n v="67"/>
    <n v="50"/>
    <n v="75"/>
    <d v="2015-11-02T00:00:00"/>
    <n v="76"/>
    <n v="87"/>
    <n v="75"/>
    <n v="89"/>
    <n v="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6th"/>
    <d v="2016-05-11T00:00:00"/>
    <d v="2016-05-11T00:00:00"/>
    <n v="1"/>
    <d v="2016-05-11T00:00:00"/>
    <s v="Form 1"/>
    <s v="Advancing"/>
    <n v="56"/>
    <n v="3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6th"/>
    <n v="24"/>
    <n v="13"/>
    <n v="57"/>
    <n v="125821"/>
    <d v="2016-05-11T00:00:00"/>
    <n v="962"/>
    <d v="2015-08-27T00:00:00"/>
    <n v="980"/>
    <n v="12"/>
    <d v="2015-12-02T00:00:00"/>
    <n v="936"/>
    <n v="30"/>
    <d v="2016-05-11T00:00:00"/>
    <n v="962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6.857142857142854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962"/>
    <d v="2015-08-27T00:00:00"/>
    <n v="980"/>
    <n v="36.857142857142854"/>
    <n v="1"/>
    <n v="30"/>
    <n v="55"/>
    <n v="60"/>
    <s v="No PI Needed"/>
    <s v="No PI Needed"/>
    <s v="800L to 999L"/>
    <s v="800L to 999L"/>
    <s v="800L to 999L"/>
    <s v="3 Proficient"/>
    <s v="3 Proficient"/>
    <s v="3 Proficient"/>
    <n v="1"/>
    <n v="0"/>
    <s v="Maintained Performance Level"/>
    <s v="2 Partial"/>
    <s v="2 Partial"/>
    <s v="2 Partial"/>
    <n v="1"/>
    <n v="0"/>
    <s v="Maintained Performance Level"/>
    <n v="-18"/>
    <n v="0"/>
    <n v="0"/>
    <n v="0"/>
    <n v="-0.42352941176470588"/>
    <s v="Fall Administration"/>
    <s v="Fall Administration"/>
    <s v="Fall Administration RI"/>
    <s v="Core"/>
    <s v="Average Reading Invt. at Least 15 Minutes Long"/>
    <x v="0"/>
    <n v="0"/>
    <n v="44"/>
    <d v="2016-05-11T00:00:00"/>
    <s v="Form 1"/>
    <s v="Advancing"/>
    <n v="56"/>
    <n v="39"/>
    <n v="0"/>
    <d v="2016-05-11T00:00:00"/>
    <s v="Form 1"/>
    <s v="Advancing"/>
    <n v="56"/>
    <n v="39"/>
    <n v="0"/>
    <s v="Lone PI Test"/>
    <n v="0"/>
    <n v="0"/>
    <n v="56"/>
    <n v="93"/>
    <s v="Null"/>
    <s v="Null"/>
    <s v="Null"/>
    <s v="Null"/>
    <n v="39"/>
    <n v="90"/>
    <s v="Null"/>
    <n v="83"/>
    <s v="Null"/>
    <s v="Null"/>
    <n v="1"/>
    <s v="Spring PI Administration"/>
    <n v="1"/>
    <n v="0"/>
    <s v="Null"/>
    <s v="Null"/>
    <s v="Null"/>
    <s v="Null"/>
    <s v="Null"/>
    <n v="1"/>
    <n v="1"/>
    <n v="1"/>
    <n v="2"/>
    <n v="0.83"/>
    <s v="Used All 3"/>
    <s v="100 or More Sessions"/>
    <s v="13 or More Segments"/>
    <s v="Level Matches Lexile Score"/>
    <s v="Null"/>
  </r>
  <r>
    <s v="99255kfcdu6eljmsmbt7qmik_o3rbv20"/>
    <s v="S62593"/>
    <s v="Breyahna"/>
    <s v="Perry"/>
    <n v="1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mqbsukv4face2rckob604199_o3rbv20"/>
    <s v="S62794"/>
    <s v="Dymon"/>
    <s v="Perry"/>
    <n v="8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o66pem9g2nv6j7phpd66ltkf_o3rbv20"/>
    <s v="S62608"/>
    <s v="Shayla"/>
    <s v="Perry"/>
    <n v="8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4kd2i0r4kaccavoar6pvhm3c_o3rbv20"/>
    <s v="S100233"/>
    <s v="DeKeidrich"/>
    <s v="Pettiway"/>
    <n v="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bnliosu5mm3g1lbo43v101va_o3rbv20"/>
    <s v="S62800"/>
    <s v="Devin"/>
    <s v="Phillips"/>
    <n v="7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udmor9nmc75n6o2n536t5j1l_o3rbv20"/>
    <s v="S96118"/>
    <s v="Keidrich"/>
    <s v="Phillips"/>
    <n v="5"/>
    <s v="Autauga County"/>
    <s v="Autaugaville School"/>
    <s v="Read 180 AS 5th"/>
    <n v="457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Read 180 AS 5th"/>
    <d v="2015-09-09T00:00:00"/>
    <d v="2016-05-23T00:00:00"/>
    <s v="Level IV"/>
    <n v="457"/>
    <d v="2016-05-23T00:00:00"/>
    <n v="17"/>
    <n v="1"/>
    <n v="107"/>
    <n v="107"/>
    <n v="1847"/>
    <n v="1962"/>
    <n v="43"/>
    <n v="13"/>
    <n v="29"/>
    <n v="93"/>
    <n v="91"/>
    <n v="93"/>
    <n v="95"/>
    <n v="93"/>
    <n v="19163"/>
    <n v="3.2187999999999999"/>
    <n v="16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45"/>
    <n v="45"/>
    <n v="2704"/>
    <n v="0"/>
    <n v="0"/>
    <n v="0"/>
    <n v="0"/>
    <n v="50"/>
    <n v="71"/>
    <n v="0"/>
    <n v="1"/>
    <d v="2015-11-05T00:00:00"/>
    <n v="50"/>
    <n v="71"/>
    <n v="33"/>
    <n v="60"/>
    <n v="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d v="2015-08-28T00:00:00"/>
    <d v="2016-05-11T00:00:00"/>
    <n v="3"/>
    <d v="2015-08-28T00:00:00"/>
    <s v="Form 1"/>
    <s v="Developing"/>
    <n v="46"/>
    <n v="13"/>
    <n v="0"/>
    <d v="2015-12-14T00:00:00"/>
    <s v="Form 2"/>
    <s v="Developing"/>
    <n v="48"/>
    <n v="16"/>
    <n v="0"/>
    <d v="2016-05-11T00:00:00"/>
    <s v="Form 3"/>
    <s v="Developing"/>
    <n v="47"/>
    <n v="20"/>
    <n v="0"/>
    <m/>
    <m/>
    <m/>
    <m/>
    <m/>
    <m/>
    <m/>
    <m/>
    <m/>
    <m/>
    <m/>
    <m/>
    <m/>
    <m/>
    <m/>
    <m/>
    <m/>
    <m/>
    <s v="Read 180 AS 5th"/>
    <n v="12"/>
    <n v="9"/>
    <n v="16"/>
    <n v="8192"/>
    <d v="2016-05-11T00:00:00"/>
    <n v="457"/>
    <d v="2015-08-27T00:00:00"/>
    <n v="326"/>
    <n v="11"/>
    <d v="2015-12-14T00:00:00"/>
    <n v="335"/>
    <n v="8"/>
    <d v="2016-05-11T00:00:00"/>
    <n v="457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.714285714285715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457"/>
    <d v="2016-05-11T00:00:00"/>
    <n v="457"/>
    <n v="36.857142857142854"/>
    <n v="1"/>
    <n v="155"/>
    <n v="215"/>
    <n v="310"/>
    <s v="PI is Recommended"/>
    <s v="No PI Needed"/>
    <s v="200L to 399L"/>
    <s v="400L to 599L"/>
    <s v="400L to 5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131"/>
    <n v="1"/>
    <n v="0"/>
    <n v="0"/>
    <n v="0.70810810810810809"/>
    <s v="Fall Administration"/>
    <s v="Spring Administration"/>
    <s v="Fall to Spring-Full Year RI"/>
    <s v="Tier 3"/>
    <s v="Average Reading Invt. Under 15 Minutes Long"/>
    <x v="0"/>
    <s v="Null"/>
    <n v="131"/>
    <d v="2016-05-11T00:00:00"/>
    <s v="Form 3"/>
    <s v="Developing"/>
    <n v="47"/>
    <n v="20"/>
    <n v="0"/>
    <d v="2016-05-11T00:00:00"/>
    <s v="Form 3"/>
    <s v="Developing"/>
    <n v="47"/>
    <n v="20"/>
    <n v="0"/>
    <n v="36.714285714285715"/>
    <n v="1"/>
    <n v="1"/>
    <n v="46"/>
    <n v="30"/>
    <n v="47"/>
    <n v="21"/>
    <n v="1"/>
    <n v="1"/>
    <n v="13"/>
    <n v="23"/>
    <n v="20"/>
    <n v="37"/>
    <n v="7"/>
    <n v="1"/>
    <n v="0"/>
    <s v="Fall to Spring PI Administration"/>
    <n v="0"/>
    <n v="1"/>
    <s v="100 or More Sessions"/>
    <s v="Series 4"/>
    <s v="In Series 17 to 20"/>
    <s v="Full Year Participant, Started This Year"/>
    <n v="0"/>
    <n v="0"/>
    <n v="1"/>
    <n v="1"/>
    <n v="1"/>
    <n v="0.71"/>
    <s v="Used RC! and rSkills"/>
    <s v="Null"/>
    <s v="Null"/>
    <s v="Null"/>
    <s v="Null"/>
  </r>
  <r>
    <s v="htj60u36pcrgrvblr5kt7suc_o3rbv20"/>
    <s v="S96695"/>
    <s v="ZaCarria"/>
    <s v="Phillips"/>
    <n v="3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a3cnfbhgjm0p7q6bp0kj3cg1_o3rbv20"/>
    <s v="S99463"/>
    <s v="Zamoria"/>
    <s v="Pickett"/>
    <n v="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oc0sa8rhb710fjpd323u9aeh_o3rbv20"/>
    <s v="S62669"/>
    <s v="Christopher"/>
    <s v="Poe"/>
    <n v="5"/>
    <s v="Autauga County"/>
    <s v="Autaugaville School"/>
    <s v="Read 180 AS 5th"/>
    <n v="495"/>
    <d v="2016-05-02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AS 5th"/>
    <n v="3"/>
    <s v="r180ng_B"/>
    <n v="2"/>
    <n v="51"/>
    <n v="802"/>
    <n v="151"/>
    <n v="165"/>
    <n v="428"/>
    <n v="26"/>
    <n v="56"/>
    <n v="17.7166"/>
    <n v="17.666699999999999"/>
    <n v="3"/>
    <n v="243.86670000000001"/>
    <n v="6884"/>
    <n v="92.857142856999999"/>
    <n v="82.352941176000002"/>
    <n v="197"/>
    <n v="127"/>
    <n v="33"/>
    <n v="96"/>
    <n v="5"/>
    <n v="0"/>
    <n v="32"/>
    <n v="0"/>
    <s v="3_4"/>
    <s v="Next Generation"/>
    <s v="Read 180 AS 5th"/>
    <d v="2015-09-04T00:00:00"/>
    <d v="2016-01-20T00:00:00"/>
    <s v="Level I"/>
    <n v="495"/>
    <d v="2016-01-20T00:00:00"/>
    <n v="2"/>
    <n v="6"/>
    <n v="13"/>
    <n v="48"/>
    <n v="536"/>
    <n v="581"/>
    <n v="0"/>
    <n v="5"/>
    <n v="41"/>
    <n v="91"/>
    <n v="94"/>
    <n v="100"/>
    <n v="99"/>
    <n v="95"/>
    <n v="21930"/>
    <n v="2.5293999999999999"/>
    <n v="2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0"/>
    <n v="20"/>
    <n v="1215"/>
    <n v="0"/>
    <n v="0"/>
    <n v="0"/>
    <n v="0"/>
    <n v="33"/>
    <n v="58"/>
    <n v="0"/>
    <n v="1"/>
    <d v="2015-11-05T00:00:00"/>
    <n v="33"/>
    <n v="58"/>
    <n v="0"/>
    <n v="50"/>
    <n v="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d v="2015-08-28T00:00:00"/>
    <d v="2016-05-02T00:00:00"/>
    <n v="3"/>
    <d v="2015-08-28T00:00:00"/>
    <s v="Form 1"/>
    <s v="Beginning"/>
    <n v="40"/>
    <n v="10"/>
    <n v="0"/>
    <d v="2016-01-19T00:00:00"/>
    <s v="Form 2"/>
    <s v="Developing"/>
    <n v="45"/>
    <n v="16"/>
    <n v="0"/>
    <d v="2016-05-02T00:00:00"/>
    <s v="Form 3"/>
    <s v="Developing"/>
    <n v="36"/>
    <n v="21"/>
    <n v="0"/>
    <m/>
    <m/>
    <m/>
    <m/>
    <m/>
    <m/>
    <m/>
    <m/>
    <m/>
    <m/>
    <m/>
    <m/>
    <m/>
    <m/>
    <m/>
    <m/>
    <m/>
    <m/>
    <s v="Read 180 AS 5th"/>
    <n v="27"/>
    <n v="11"/>
    <n v="28"/>
    <n v="20986"/>
    <d v="2016-05-02T00:00:00"/>
    <n v="495"/>
    <d v="2015-08-27T00:00:00"/>
    <n v="288"/>
    <n v="10"/>
    <d v="2015-12-14T00:00:00"/>
    <n v="613"/>
    <n v="13"/>
    <d v="2016-05-02T00:00:00"/>
    <n v="495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0.51515151515151514"/>
    <s v="System 44 User"/>
    <s v="Usage"/>
    <x v="1"/>
    <n v="1"/>
    <n v="1"/>
    <n v="1"/>
    <x v="0"/>
    <n v="35.428571428571431"/>
    <s v="Not Used"/>
    <n v="0"/>
    <s v="Not Available"/>
    <s v="Not Available"/>
    <s v="4 Not Indicated"/>
    <s v="4 Not Indicated"/>
    <s v="4 Not Indicated"/>
    <s v="4 Not Indicated"/>
    <s v="4 Not Indicated"/>
    <d v="2016-05-02T00:00:00"/>
    <n v="495"/>
    <d v="2015-12-14T00:00:00"/>
    <n v="613"/>
    <n v="35.571428571428569"/>
    <n v="1"/>
    <n v="190"/>
    <n v="260"/>
    <n v="380"/>
    <s v="PI is Recommended"/>
    <s v="No PI Needed"/>
    <s v="200L to 399L"/>
    <s v="400L to 599L"/>
    <s v="600L to 7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207"/>
    <n v="1"/>
    <n v="1"/>
    <n v="0"/>
    <n v="0.92"/>
    <s v="Fall Administration"/>
    <s v="Spring Administration"/>
    <s v="Fall to Spring-Full Year RI"/>
    <s v="Tier 3"/>
    <s v="Average Reading Invt. Under 15 Minutes Long"/>
    <x v="0"/>
    <s v="Null"/>
    <n v="325"/>
    <d v="2016-05-02T00:00:00"/>
    <s v="Form 3"/>
    <s v="Developing"/>
    <n v="36"/>
    <n v="21"/>
    <n v="0"/>
    <d v="2016-05-02T00:00:00"/>
    <s v="Form 3"/>
    <s v="Developing"/>
    <n v="36"/>
    <n v="21"/>
    <n v="0"/>
    <n v="35.428571428571431"/>
    <n v="1"/>
    <n v="1"/>
    <n v="40"/>
    <n v="12"/>
    <n v="36"/>
    <n v="4"/>
    <n v="-4"/>
    <n v="0"/>
    <n v="10"/>
    <n v="15"/>
    <n v="21"/>
    <n v="40"/>
    <n v="11"/>
    <n v="1"/>
    <n v="0"/>
    <s v="Fall to Spring PI Administration"/>
    <n v="1"/>
    <n v="0"/>
    <s v="40 to 59 Sessions"/>
    <s v="Series 1"/>
    <s v="In Series 1 to 4"/>
    <s v="Full Year Participant, Started This Year"/>
    <n v="1"/>
    <n v="1"/>
    <n v="1"/>
    <n v="1"/>
    <n v="1"/>
    <n v="0.57999999999999996"/>
    <s v="Used All 3"/>
    <s v="Null"/>
    <s v="Null"/>
    <s v="Null"/>
    <s v="Null"/>
  </r>
  <r>
    <s v="1rbl5ainhod6r16r3gbsejol_o3rbv20"/>
    <s v="S101935"/>
    <s v="Zacarre"/>
    <s v="Posey"/>
    <n v="1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set3bh0gssrrd6apcbuotctu_o3rbv20"/>
    <s v="S93117"/>
    <s v="Brianna"/>
    <s v="Powell"/>
    <n v="7"/>
    <s v="Autauga County"/>
    <s v="Prattville Junior High School"/>
    <s v="Read 180 PJHS 7th"/>
    <n v="523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PJHS 7th"/>
    <n v="2"/>
    <s v="r180ng_B"/>
    <n v="9"/>
    <n v="43"/>
    <n v="1017"/>
    <n v="346"/>
    <n v="112"/>
    <n v="366"/>
    <n v="110"/>
    <n v="13"/>
    <n v="22.883299999999998"/>
    <n v="5"/>
    <n v="1.7917000000000001"/>
    <n v="102.17515"/>
    <n v="32091"/>
    <n v="51.111111111"/>
    <n v="56.862745097999998"/>
    <n v="611"/>
    <n v="713"/>
    <n v="56"/>
    <n v="86"/>
    <n v="4"/>
    <n v="0"/>
    <n v="84"/>
    <n v="0"/>
    <s v="1_2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56"/>
    <n v="56"/>
    <n v="3362"/>
    <n v="0"/>
    <n v="0"/>
    <n v="0"/>
    <n v="0"/>
    <n v="37"/>
    <n v="61"/>
    <n v="0"/>
    <n v="1"/>
    <d v="2016-02-11T00:00:00"/>
    <n v="37"/>
    <n v="61"/>
    <n v="25"/>
    <n v="30"/>
    <n v="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PJHS 7th"/>
    <d v="2015-09-03T00:00:00"/>
    <d v="2015-09-03T00:00:00"/>
    <n v="1"/>
    <d v="2015-09-03T00:00:00"/>
    <s v="Form 1"/>
    <s v="Advancing"/>
    <n v="49"/>
    <n v="3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PJHS 7th"/>
    <n v="12"/>
    <n v="5"/>
    <n v="21"/>
    <n v="61058"/>
    <d v="2016-05-10T00:00:00"/>
    <n v="523"/>
    <d v="2015-09-02T00:00:00"/>
    <n v="581"/>
    <n v="16"/>
    <d v="2015-12-10T00:00:00"/>
    <n v="449"/>
    <n v="14"/>
    <d v="2016-05-10T00:00:00"/>
    <n v="523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5.857142857142854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523"/>
    <d v="2015-09-02T00:00:00"/>
    <n v="581"/>
    <n v="35.857142857142854"/>
    <n v="1"/>
    <n v="70"/>
    <n v="115"/>
    <n v="140"/>
    <s v="PI is Recommended"/>
    <s v="PI is Recommended"/>
    <s v="400L to 599L"/>
    <s v="400L to 599L"/>
    <s v="400L to 5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-58"/>
    <n v="0"/>
    <n v="0"/>
    <n v="0"/>
    <n v="-0.62702702702702706"/>
    <s v="Fall Administration"/>
    <s v="Spring Administration"/>
    <s v="Fall to Spring-Full Year RI"/>
    <s v="Tier 2"/>
    <s v="Average Reading Invt. at Least 15 Minutes Long"/>
    <x v="0"/>
    <n v="0"/>
    <n v="132"/>
    <d v="2015-09-03T00:00:00"/>
    <s v="Form 1"/>
    <s v="Advancing"/>
    <n v="49"/>
    <n v="39"/>
    <n v="0"/>
    <d v="2015-09-03T00:00:00"/>
    <s v="Form 1"/>
    <s v="Advancing"/>
    <n v="49"/>
    <n v="39"/>
    <n v="0"/>
    <s v="Lone PI Test"/>
    <n v="0"/>
    <n v="1"/>
    <n v="49"/>
    <n v="37"/>
    <s v="Null"/>
    <s v="Null"/>
    <s v="Null"/>
    <s v="Null"/>
    <n v="39"/>
    <n v="82"/>
    <s v="Null"/>
    <n v="69"/>
    <s v="Null"/>
    <s v="Null"/>
    <n v="1"/>
    <s v="Fall PI Administration"/>
    <n v="1"/>
    <n v="0"/>
    <s v="Null"/>
    <s v="Null"/>
    <s v="Null"/>
    <s v="Null"/>
    <s v="Null"/>
    <n v="1"/>
    <n v="1"/>
    <n v="1"/>
    <n v="1"/>
    <n v="0.61"/>
    <s v="Used All 3"/>
    <s v="40 to 59 Sessions"/>
    <s v="9 to 12 Segments"/>
    <s v="Level Matches Lexile Score"/>
    <s v="Null"/>
  </r>
  <r>
    <s v="65f8nptdd76n1b3s32rmujn8_o3rbv20"/>
    <s v="S62700"/>
    <s v="Tekeria"/>
    <s v="Powell"/>
    <n v="10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gnp88s892s21qivo8jlukd6n_o3rbv20"/>
    <s v="S98588"/>
    <s v="Joseph"/>
    <s v="Rawlinson"/>
    <n v="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rtkp1u1rofpjrp1b0sbq9tof_o3rbv20"/>
    <s v="S95079"/>
    <s v="Nelson"/>
    <s v="Rebolledo"/>
    <n v="6"/>
    <s v="Autauga County"/>
    <s v="Billingsley School"/>
    <s v="Read 180 BS 6th"/>
    <n v="775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BS 6th"/>
    <n v="4"/>
    <s v="r180ng_B"/>
    <n v="23"/>
    <n v="100"/>
    <n v="2413"/>
    <n v="668"/>
    <n v="554"/>
    <n v="826"/>
    <n v="171"/>
    <n v="96"/>
    <n v="23.966699999999999"/>
    <n v="5"/>
    <n v="3.3332999999999999"/>
    <n v="96.450199999999995"/>
    <n v="64522"/>
    <n v="78.125"/>
    <n v="90.322580645000002"/>
    <n v="1375"/>
    <n v="1569"/>
    <n v="41"/>
    <n v="95"/>
    <n v="7"/>
    <n v="0"/>
    <n v="193"/>
    <n v="0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62"/>
    <n v="21"/>
    <n v="3735"/>
    <n v="0"/>
    <n v="0"/>
    <n v="71"/>
    <n v="85"/>
    <n v="69"/>
    <n v="82"/>
    <n v="1"/>
    <n v="2"/>
    <d v="2016-03-07T00:00:00"/>
    <n v="71"/>
    <n v="85"/>
    <n v="42"/>
    <n v="100"/>
    <n v="88"/>
    <d v="2015-12-11T00:00:00"/>
    <n v="81"/>
    <n v="90"/>
    <n v="60"/>
    <n v="100"/>
    <n v="88"/>
    <d v="2015-10-27T00:00:00"/>
    <n v="57"/>
    <n v="75"/>
    <n v="67"/>
    <n v="50"/>
    <n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6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6th"/>
    <n v="53"/>
    <n v="20"/>
    <n v="82"/>
    <n v="97482"/>
    <d v="2016-05-10T00:00:00"/>
    <n v="775"/>
    <d v="2015-08-28T00:00:00"/>
    <n v="578"/>
    <n v="11"/>
    <d v="2015-12-08T00:00:00"/>
    <n v="652"/>
    <n v="9"/>
    <d v="2016-05-10T00:00:00"/>
    <n v="775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6.571428571428569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775"/>
    <d v="2016-05-10T00:00:00"/>
    <n v="775"/>
    <n v="36.571428571428569"/>
    <n v="1"/>
    <n v="70"/>
    <n v="110"/>
    <n v="140"/>
    <s v="PI is Recommended"/>
    <s v="No PI Needed"/>
    <s v="400L to 599L"/>
    <s v="600L to 799L"/>
    <s v="600L to 799L"/>
    <s v="1 Below Basic"/>
    <s v="2 Basic"/>
    <s v="2 Basic"/>
    <n v="0"/>
    <n v="1"/>
    <s v="Improved Performance Level"/>
    <s v="1 Limited"/>
    <s v="1 Limited"/>
    <s v="1 Limited"/>
    <n v="1"/>
    <n v="0"/>
    <s v="Maintained Performance Level"/>
    <n v="197"/>
    <n v="1"/>
    <n v="1"/>
    <n v="1"/>
    <n v="2.1888888888888891"/>
    <s v="Fall Administration"/>
    <s v="Winter Administration"/>
    <s v="Fall to Winter RI"/>
    <s v="Tier 2"/>
    <s v="Average Reading Invt. Under 15 Minutes Long"/>
    <x v="0"/>
    <n v="1"/>
    <n v="197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1"/>
    <n v="0"/>
    <s v="Null"/>
    <s v="Null"/>
    <s v="Null"/>
    <s v="Null"/>
    <s v="Null"/>
    <n v="1"/>
    <n v="1"/>
    <n v="1"/>
    <n v="3"/>
    <n v="0.83"/>
    <s v="Used All 3"/>
    <s v="100 or More Sessions"/>
    <s v="13 or More Segments"/>
    <s v="Level is Above Lexile Score"/>
    <s v="Null"/>
  </r>
  <r>
    <s v="0gt6hltoq1ns9qbv8f4eehel_o3rbv20"/>
    <s v="S93071"/>
    <s v="Eric"/>
    <s v="Reese"/>
    <n v="6"/>
    <s v="Autauga County"/>
    <s v="Prattville Intermediate School"/>
    <s v="System 44 PIS 6th"/>
    <n v="0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IS 6th"/>
    <d v="2015-09-15T00:00:00"/>
    <d v="2016-05-24T00:00:00"/>
    <s v="Level I"/>
    <n v="-263"/>
    <d v="2016-05-24T00:00:00"/>
    <n v="3"/>
    <n v="3"/>
    <n v="18"/>
    <n v="53"/>
    <n v="923"/>
    <n v="950"/>
    <n v="0"/>
    <n v="15"/>
    <n v="51"/>
    <n v="74"/>
    <n v="84"/>
    <n v="73"/>
    <n v="80"/>
    <n v="73"/>
    <n v="1608"/>
    <n v="1.9231"/>
    <n v="3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IS 6th"/>
    <d v="2015-09-01T00:00:00"/>
    <d v="2016-05-10T00:00:00"/>
    <n v="3"/>
    <d v="2015-09-01T00:00:00"/>
    <s v="Form 1"/>
    <s v="Beginning"/>
    <n v="32"/>
    <n v="10"/>
    <n v="0"/>
    <d v="2015-12-10T00:00:00"/>
    <s v="Form 2"/>
    <s v="Beginning"/>
    <n v="29"/>
    <n v="9"/>
    <n v="0"/>
    <d v="2016-05-10T00:00:00"/>
    <s v="Form 3"/>
    <s v="Pre-Decoder"/>
    <n v="25"/>
    <n v="9"/>
    <n v="0"/>
    <m/>
    <m/>
    <m/>
    <m/>
    <m/>
    <m/>
    <m/>
    <m/>
    <m/>
    <m/>
    <m/>
    <m/>
    <m/>
    <m/>
    <m/>
    <m/>
    <m/>
    <m/>
    <s v="System 44 PIS 6th"/>
    <n v="7"/>
    <n v="1"/>
    <n v="1"/>
    <n v="364"/>
    <d v="2016-05-10T00:00:00"/>
    <n v="0"/>
    <d v="2015-08-31T00:00:00"/>
    <n v="0"/>
    <n v="3"/>
    <d v="2015-12-10T00:00:00"/>
    <n v="0"/>
    <n v="8"/>
    <d v="2016-05-10T00:00:00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0"/>
    <d v="1899-12-30T00:00:00"/>
    <n v="0"/>
    <n v="36.142857142857146"/>
    <n v="1"/>
    <n v="205"/>
    <n v="315"/>
    <n v="41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0"/>
    <n v="0"/>
    <n v="0"/>
    <n v="0"/>
    <n v="0"/>
    <s v="Fall Administration"/>
    <s v="Winter Administration"/>
    <s v="Fall to Winter RI"/>
    <s v="Tier 3"/>
    <s v="Average Reading Invt. Under 15 Minutes Long"/>
    <x v="0"/>
    <s v="Null"/>
    <n v="0"/>
    <d v="2016-05-10T00:00:00"/>
    <s v="Form 3"/>
    <s v="Pre-Decoder"/>
    <n v="25"/>
    <n v="9"/>
    <n v="0"/>
    <d v="2015-09-01T00:00:00"/>
    <s v="Form 1"/>
    <s v="Beginning"/>
    <n v="32"/>
    <n v="10"/>
    <n v="0"/>
    <n v="36"/>
    <n v="1"/>
    <n v="1"/>
    <n v="32"/>
    <n v="2"/>
    <n v="25"/>
    <n v="0"/>
    <n v="-7"/>
    <n v="0"/>
    <n v="10"/>
    <n v="5"/>
    <n v="9"/>
    <n v="3"/>
    <n v="-1"/>
    <n v="0"/>
    <n v="0"/>
    <s v="Fall to Spring PI Administration"/>
    <n v="0"/>
    <n v="1"/>
    <s v="40 to 59 Sessions"/>
    <s v="Series 1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3781smmq9m3cvt3vbokkt9cc_o3rbv20"/>
    <s v="S1523"/>
    <s v="Emily"/>
    <s v="Reeves"/>
    <n v="4"/>
    <s v="Autauga County"/>
    <s v="Prattville Elementary School"/>
    <s v="System 44 PES 4th - 8:50"/>
    <n v="459"/>
    <d v="2016-05-05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ES 4th - 8:50"/>
    <d v="2015-09-11T00:00:00"/>
    <d v="2016-05-12T00:00:00"/>
    <s v="Level IV"/>
    <n v="459"/>
    <d v="2016-05-12T00:00:00"/>
    <n v="8"/>
    <n v="1"/>
    <n v="49"/>
    <n v="63"/>
    <n v="1114"/>
    <n v="1173"/>
    <n v="24"/>
    <n v="20"/>
    <n v="45"/>
    <n v="84"/>
    <n v="82"/>
    <n v="91"/>
    <n v="88"/>
    <n v="81"/>
    <n v="14189"/>
    <n v="2.3332999999999999"/>
    <n v="7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4th - 8:50"/>
    <d v="2015-09-02T00:00:00"/>
    <d v="2016-05-06T00:00:00"/>
    <n v="3"/>
    <d v="2015-09-02T00:00:00"/>
    <s v="Form 1"/>
    <s v="Developing"/>
    <n v="26"/>
    <n v="11"/>
    <n v="0"/>
    <d v="2015-12-08T00:00:00"/>
    <s v="Form 2"/>
    <s v="Beginning"/>
    <n v="39"/>
    <n v="9"/>
    <n v="0"/>
    <d v="2016-05-06T00:00:00"/>
    <s v="Form 3"/>
    <s v="Beginning"/>
    <n v="40"/>
    <n v="10"/>
    <n v="0"/>
    <m/>
    <m/>
    <m/>
    <m/>
    <m/>
    <m/>
    <m/>
    <m/>
    <m/>
    <m/>
    <m/>
    <m/>
    <m/>
    <m/>
    <m/>
    <m/>
    <m/>
    <m/>
    <s v="System 44 PES 4th - 8:50"/>
    <n v="26"/>
    <n v="20"/>
    <n v="24"/>
    <n v="9567"/>
    <d v="2016-05-05T00:00:00"/>
    <n v="459"/>
    <d v="2015-09-02T00:00:00"/>
    <n v="80"/>
    <n v="14"/>
    <d v="2015-12-09T00:00:00"/>
    <n v="279"/>
    <n v="15"/>
    <d v="2016-05-05T00:00:00"/>
    <n v="459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5.285714285714285"/>
    <s v="Not Used"/>
    <n v="0"/>
    <s v="Not Available"/>
    <s v="Not Available"/>
    <s v="4 Not Indicated"/>
    <s v="4 Not Indicated"/>
    <s v="4 Not Indicated"/>
    <s v="4 Not Indicated"/>
    <s v="4 Not Indicated"/>
    <d v="2016-05-05T00:00:00"/>
    <n v="459"/>
    <d v="2016-05-05T00:00:00"/>
    <n v="459"/>
    <n v="35.142857142857146"/>
    <n v="1"/>
    <n v="245"/>
    <n v="345"/>
    <n v="490"/>
    <s v="PI is Recommended"/>
    <s v="No PI Needed"/>
    <s v="BR to 199L"/>
    <s v="400L to 599L"/>
    <s v="400L to 5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379"/>
    <n v="1"/>
    <n v="1"/>
    <n v="0"/>
    <n v="1.2847457627118644"/>
    <s v="Fall Administration"/>
    <s v="Spring Administration"/>
    <s v="Fall to Spring-Full Year RI"/>
    <s v="Tier 3"/>
    <s v="Average Reading Invt. at Least 15 Minutes Long"/>
    <x v="0"/>
    <s v="Null"/>
    <n v="379"/>
    <d v="2016-05-06T00:00:00"/>
    <s v="Form 3"/>
    <s v="Beginning"/>
    <n v="40"/>
    <n v="10"/>
    <n v="0"/>
    <d v="2015-09-02T00:00:00"/>
    <s v="Form 1"/>
    <s v="Developing"/>
    <n v="26"/>
    <n v="11"/>
    <n v="0"/>
    <n v="35.285714285714285"/>
    <n v="1"/>
    <n v="1"/>
    <n v="26"/>
    <n v="2"/>
    <n v="40"/>
    <n v="9"/>
    <n v="14"/>
    <n v="1"/>
    <n v="11"/>
    <n v="26"/>
    <n v="10"/>
    <n v="18"/>
    <n v="-1"/>
    <n v="0"/>
    <n v="0"/>
    <s v="Fall to Spring PI Administration"/>
    <n v="0"/>
    <n v="1"/>
    <s v="60 to 79 Sessions"/>
    <s v="Series 4"/>
    <s v="In Series 5 to 8"/>
    <s v="Full Year Participant, Started This Year"/>
    <n v="0"/>
    <n v="0"/>
    <n v="1"/>
    <n v="0"/>
    <n v="0"/>
    <n v="0"/>
    <s v="RC! Only"/>
    <s v="Null"/>
    <s v="Null"/>
    <s v="Null"/>
    <s v="Null"/>
  </r>
  <r>
    <s v="v09q7e0imq7v2jj0t2q5m3j4_o3rbv20"/>
    <s v="S3146"/>
    <s v="Lacie"/>
    <s v="Reeves"/>
    <n v="5"/>
    <s v="Autauga County"/>
    <s v="Billingsley School"/>
    <s v="Read 180 BS 5th"/>
    <n v="702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Read 180 BS 5th"/>
    <d v="2015-09-16T00:00:00"/>
    <d v="2016-05-16T00:00:00"/>
    <s v="Level IV"/>
    <n v="702"/>
    <d v="2016-05-16T00:00:00"/>
    <n v="13"/>
    <n v="2"/>
    <n v="85"/>
    <n v="100"/>
    <n v="1825"/>
    <n v="1897"/>
    <n v="24"/>
    <n v="18"/>
    <n v="30"/>
    <n v="89"/>
    <n v="90"/>
    <n v="93"/>
    <n v="96"/>
    <n v="91"/>
    <n v="34781"/>
    <n v="3.3793000000000002"/>
    <n v="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160"/>
    <n v="53"/>
    <n v="9614"/>
    <n v="0"/>
    <n v="0"/>
    <n v="0"/>
    <n v="0"/>
    <n v="62"/>
    <n v="79"/>
    <n v="0"/>
    <n v="3"/>
    <d v="2016-03-07T00:00:00"/>
    <n v="79"/>
    <n v="89"/>
    <n v="67"/>
    <n v="88"/>
    <n v="88"/>
    <d v="2015-12-11T00:00:00"/>
    <n v="58"/>
    <n v="76"/>
    <n v="60"/>
    <n v="63"/>
    <n v="50"/>
    <d v="2015-10-29T00:00:00"/>
    <n v="50"/>
    <n v="71"/>
    <n v="25"/>
    <n v="50"/>
    <n v="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5th"/>
    <d v="2015-08-28T00:00:00"/>
    <d v="2016-05-10T00:00:00"/>
    <n v="5"/>
    <d v="2015-08-28T00:00:00"/>
    <s v="Form 1"/>
    <s v="Developing"/>
    <n v="43"/>
    <n v="15"/>
    <n v="0"/>
    <d v="2015-10-08T00:00:00"/>
    <s v="Form 2"/>
    <s v="Developing"/>
    <n v="49"/>
    <n v="21"/>
    <n v="0"/>
    <d v="2015-12-09T00:00:00"/>
    <s v="Form 3"/>
    <s v="Developing"/>
    <n v="47"/>
    <n v="13"/>
    <n v="0"/>
    <d v="2016-01-26T00:00:00"/>
    <s v="Form 1"/>
    <s v="Developing"/>
    <n v="45"/>
    <n v="20"/>
    <n v="0"/>
    <d v="2016-05-10T00:00:00"/>
    <s v="Form 2"/>
    <s v="Developing"/>
    <n v="47"/>
    <n v="20"/>
    <n v="0"/>
    <m/>
    <m/>
    <m/>
    <m/>
    <m/>
    <m/>
    <s v="Read 180 BS 5th"/>
    <n v="43"/>
    <n v="27"/>
    <n v="38"/>
    <n v="24389"/>
    <d v="2016-05-10T00:00:00"/>
    <n v="702"/>
    <d v="2015-08-28T00:00:00"/>
    <n v="391"/>
    <n v="21"/>
    <d v="2015-12-08T00:00:00"/>
    <n v="561"/>
    <n v="36"/>
    <d v="2016-05-10T00:00:00"/>
    <n v="702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.571428571428569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702"/>
    <d v="2016-05-10T00:00:00"/>
    <n v="702"/>
    <n v="36.571428571428569"/>
    <n v="1"/>
    <n v="155"/>
    <n v="215"/>
    <n v="310"/>
    <s v="PI is Recommended"/>
    <s v="No PI Needed"/>
    <s v="200L to 399L"/>
    <s v="600L to 799L"/>
    <s v="600L to 799L"/>
    <s v="1 Below Basic"/>
    <s v="2 Basic"/>
    <s v="2 Basic"/>
    <n v="0"/>
    <n v="1"/>
    <s v="Improved Performance Level"/>
    <s v="1 Limited"/>
    <s v="1 Limited"/>
    <s v="1 Limited"/>
    <n v="1"/>
    <n v="0"/>
    <s v="Maintained Performance Level"/>
    <n v="311"/>
    <n v="1"/>
    <n v="1"/>
    <n v="1"/>
    <n v="1.681081081081081"/>
    <s v="Fall Administration"/>
    <s v="Winter Administration"/>
    <s v="Fall to Winter RI"/>
    <s v="Tier 3"/>
    <s v="Average Reading Invt. at Least 15 Minutes Long"/>
    <x v="0"/>
    <s v="Null"/>
    <n v="311"/>
    <d v="2016-05-10T00:00:00"/>
    <s v="Form 2"/>
    <s v="Developing"/>
    <n v="47"/>
    <n v="20"/>
    <n v="0"/>
    <d v="2015-10-08T00:00:00"/>
    <s v="Form 2"/>
    <s v="Developing"/>
    <n v="49"/>
    <n v="21"/>
    <n v="0"/>
    <n v="36.571428571428569"/>
    <n v="1"/>
    <n v="1"/>
    <n v="43"/>
    <n v="17"/>
    <n v="47"/>
    <n v="21"/>
    <n v="4"/>
    <n v="1"/>
    <n v="15"/>
    <n v="26"/>
    <n v="20"/>
    <n v="37"/>
    <n v="5"/>
    <n v="1"/>
    <n v="0"/>
    <s v="Fall to Spring PI Administration"/>
    <n v="0"/>
    <n v="1"/>
    <s v="100 or More Sessions"/>
    <s v="Series 4"/>
    <s v="In Series 13 to 16"/>
    <s v="Full Year Participant, Started This Year"/>
    <n v="1"/>
    <n v="0"/>
    <n v="1"/>
    <n v="1"/>
    <n v="3"/>
    <n v="0.79"/>
    <s v="Used RC! and rSkills"/>
    <s v="Null"/>
    <s v="Null"/>
    <s v="Null"/>
    <s v="Null"/>
  </r>
  <r>
    <s v="do0i4vl5n4qigu5bansk00qa_o3rbv20"/>
    <s v="S101605"/>
    <s v="Vyvian"/>
    <s v="Reich"/>
    <n v="3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d4ovts2sbochv59du6iifdhc_o3rbv20"/>
    <s v="S100968"/>
    <s v="Ethan"/>
    <s v="Reid"/>
    <n v="3"/>
    <s v="Autauga County"/>
    <s v="Prattville Elementary School"/>
    <s v="System 44 PES 3rd  1245"/>
    <n v="431"/>
    <d v="2016-05-05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ES 3rd  1245"/>
    <d v="2015-09-09T00:00:00"/>
    <d v="2016-05-02T00:00:00"/>
    <s v="Level I"/>
    <n v="431"/>
    <d v="2016-05-02T00:00:00"/>
    <n v="3"/>
    <n v="6"/>
    <n v="21"/>
    <n v="50"/>
    <n v="942"/>
    <n v="964"/>
    <n v="0"/>
    <n v="20"/>
    <n v="45"/>
    <n v="72"/>
    <n v="90"/>
    <n v="86"/>
    <n v="86"/>
    <n v="75"/>
    <n v="8952"/>
    <n v="1.8519000000000001"/>
    <n v="3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3rd  1245"/>
    <d v="2015-08-28T00:00:00"/>
    <d v="2016-05-06T00:00:00"/>
    <n v="3"/>
    <d v="2015-08-28T00:00:00"/>
    <s v="Form 1"/>
    <s v="Beginning"/>
    <n v="27"/>
    <n v="8"/>
    <n v="0"/>
    <d v="2015-12-10T00:00:00"/>
    <s v="Form 2"/>
    <s v="Beginning"/>
    <n v="31"/>
    <n v="7"/>
    <n v="0"/>
    <d v="2016-05-06T00:00:00"/>
    <s v="Form 3"/>
    <s v="Beginning"/>
    <n v="32"/>
    <n v="6"/>
    <n v="0"/>
    <m/>
    <m/>
    <m/>
    <m/>
    <m/>
    <m/>
    <m/>
    <m/>
    <m/>
    <m/>
    <m/>
    <m/>
    <m/>
    <m/>
    <m/>
    <m/>
    <m/>
    <m/>
    <s v="System 44 PES 3rd  1245"/>
    <n v="12"/>
    <n v="9"/>
    <n v="15"/>
    <n v="7357"/>
    <d v="2016-05-05T00:00:00"/>
    <n v="431"/>
    <d v="2015-08-25T00:00:00"/>
    <n v="0"/>
    <n v="16"/>
    <d v="2015-12-11T00:00:00"/>
    <n v="0"/>
    <n v="13"/>
    <d v="2016-05-05T00:00:00"/>
    <n v="431"/>
    <n v="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"/>
    <s v="Not Used"/>
    <n v="0"/>
    <s v="Not Available"/>
    <s v="Not Available"/>
    <s v="4 Not Indicated"/>
    <s v="4 Not Indicated"/>
    <s v="4 Not Indicated"/>
    <s v="4 Not Indicated"/>
    <s v="4 Not Indicated"/>
    <d v="2016-05-05T00:00:00"/>
    <n v="431"/>
    <d v="2016-05-05T00:00:00"/>
    <n v="431"/>
    <n v="36.285714285714285"/>
    <n v="1"/>
    <n v="235"/>
    <n v="340"/>
    <n v="470"/>
    <s v="PI is Recommended"/>
    <s v="No PI Needed"/>
    <s v="BR to 199L"/>
    <s v="400L to 599L"/>
    <s v="400L to 599L"/>
    <s v="1 Below Basic"/>
    <s v="2 Basic"/>
    <s v="2 Basic"/>
    <n v="0"/>
    <n v="1"/>
    <s v="Improved Performance Level"/>
    <s v="1 Limited"/>
    <s v="1 Limited"/>
    <s v="1 Limited"/>
    <n v="1"/>
    <n v="0"/>
    <s v="Maintained Performance Level"/>
    <n v="431"/>
    <n v="1"/>
    <n v="1"/>
    <n v="0"/>
    <n v="1.4991304347826087"/>
    <s v="Fall Administration"/>
    <s v="Winter Administration"/>
    <s v="Fall to Winter RI"/>
    <s v="Tier 3"/>
    <s v="Average Reading Invt. at Least 15 Minutes Long"/>
    <x v="0"/>
    <s v="Null"/>
    <n v="431"/>
    <d v="2016-05-06T00:00:00"/>
    <s v="Form 3"/>
    <s v="Beginning"/>
    <n v="32"/>
    <n v="6"/>
    <n v="0"/>
    <d v="2015-08-28T00:00:00"/>
    <s v="Form 1"/>
    <s v="Beginning"/>
    <n v="27"/>
    <n v="8"/>
    <n v="0"/>
    <n v="36"/>
    <n v="1"/>
    <n v="1"/>
    <n v="27"/>
    <n v="7"/>
    <n v="32"/>
    <n v="9"/>
    <n v="5"/>
    <n v="1"/>
    <n v="8"/>
    <n v="40"/>
    <n v="6"/>
    <n v="21"/>
    <n v="-2"/>
    <n v="0"/>
    <n v="0"/>
    <s v="Fall to Spring PI Administration"/>
    <n v="0"/>
    <n v="1"/>
    <s v="40 to 59 Sessions"/>
    <s v="Series 1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entb93p9bbjc1irj7fqh0g2k_o3rbv20"/>
    <s v="S93963"/>
    <s v="Christian"/>
    <s v="Rhodes"/>
    <n v="10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2j6fvkuk6oi915q3sjut7ho7_o3rbv20"/>
    <s v="S62774"/>
    <s v="Jaila"/>
    <s v="Rhodes"/>
    <n v="1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hsfu1k9ofgve561njui6ahse_o3rbv20"/>
    <s v="S62752"/>
    <s v="Kolten"/>
    <s v="Rhodes"/>
    <n v="3"/>
    <s v="Autauga County"/>
    <s v="Prattville Elementary School"/>
    <s v="System 44 PES 3rd  1245"/>
    <n v="123"/>
    <d v="2016-05-05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ES 3rd  1245"/>
    <d v="2015-09-09T00:00:00"/>
    <d v="2016-05-12T00:00:00"/>
    <s v="Level I"/>
    <n v="123"/>
    <d v="2016-05-12T00:00:00"/>
    <n v="4"/>
    <n v="3"/>
    <n v="26"/>
    <n v="55"/>
    <n v="1101"/>
    <n v="1132"/>
    <n v="0"/>
    <n v="19"/>
    <n v="42"/>
    <n v="80"/>
    <n v="91"/>
    <n v="89"/>
    <n v="87"/>
    <n v="79"/>
    <n v="7815"/>
    <n v="2"/>
    <n v="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3rd  1245"/>
    <d v="2015-08-28T00:00:00"/>
    <d v="2016-05-06T00:00:00"/>
    <n v="3"/>
    <d v="2015-08-28T00:00:00"/>
    <s v="Form 1"/>
    <s v="Beginning"/>
    <n v="20"/>
    <n v="1"/>
    <n v="0"/>
    <d v="2015-12-08T00:00:00"/>
    <s v="Form 2"/>
    <s v="Beginning"/>
    <n v="32"/>
    <n v="5"/>
    <n v="0"/>
    <d v="2016-05-06T00:00:00"/>
    <s v="Form 3"/>
    <s v="Beginning"/>
    <n v="30"/>
    <n v="7"/>
    <n v="0"/>
    <m/>
    <m/>
    <m/>
    <m/>
    <m/>
    <m/>
    <m/>
    <m/>
    <m/>
    <m/>
    <m/>
    <m/>
    <m/>
    <m/>
    <m/>
    <m/>
    <m/>
    <m/>
    <s v="System 44 PES 3rd  1245"/>
    <n v="11"/>
    <n v="10"/>
    <n v="12"/>
    <n v="5346"/>
    <d v="2016-05-05T00:00:00"/>
    <n v="123"/>
    <d v="2015-08-25T00:00:00"/>
    <n v="0"/>
    <n v="9"/>
    <d v="2015-12-10T00:00:00"/>
    <n v="0"/>
    <n v="16"/>
    <d v="2016-05-05T00:00:00"/>
    <n v="123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"/>
    <s v="Not Used"/>
    <n v="0"/>
    <s v="Not Available"/>
    <s v="Not Available"/>
    <s v="4 Not Indicated"/>
    <s v="4 Not Indicated"/>
    <s v="4 Not Indicated"/>
    <s v="4 Not Indicated"/>
    <s v="4 Not Indicated"/>
    <d v="2016-05-05T00:00:00"/>
    <n v="123"/>
    <d v="2016-05-05T00:00:00"/>
    <n v="123"/>
    <n v="36.285714285714285"/>
    <n v="1"/>
    <n v="235"/>
    <n v="340"/>
    <n v="47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123"/>
    <n v="1"/>
    <n v="0"/>
    <n v="0"/>
    <n v="0.42782608695652175"/>
    <s v="Fall Administration"/>
    <s v="Spring Administration"/>
    <s v="Fall to Spring-Full Year RI"/>
    <s v="Tier 3"/>
    <s v="Average Reading Invt. at Least 15 Minutes Long"/>
    <x v="0"/>
    <s v="Null"/>
    <n v="123"/>
    <d v="2016-05-06T00:00:00"/>
    <s v="Form 3"/>
    <s v="Beginning"/>
    <n v="30"/>
    <n v="7"/>
    <n v="0"/>
    <d v="2016-05-06T00:00:00"/>
    <s v="Form 3"/>
    <s v="Beginning"/>
    <n v="30"/>
    <n v="7"/>
    <n v="0"/>
    <n v="36"/>
    <n v="1"/>
    <n v="1"/>
    <n v="20"/>
    <n v="2"/>
    <n v="30"/>
    <n v="8"/>
    <n v="10"/>
    <n v="1"/>
    <n v="1"/>
    <n v="2"/>
    <n v="7"/>
    <n v="25"/>
    <n v="6"/>
    <n v="1"/>
    <n v="0"/>
    <s v="Fall to Spring PI Administration"/>
    <n v="0"/>
    <n v="1"/>
    <s v="40 to 59 Sessions"/>
    <s v="Series 1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btnlu8cf1rkobfs5qjb81mre_o3rbv20"/>
    <s v="S62691"/>
    <s v="Zanesha"/>
    <s v="Rhodes"/>
    <n v="11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0s2qbfs0ed9jaqpom4aluega_o3rbv20"/>
    <s v="S63253"/>
    <s v="Landon"/>
    <s v="Rice"/>
    <n v="5"/>
    <s v="Autauga County"/>
    <s v="Billingsley School"/>
    <s v="Read 180 BS 5th"/>
    <n v="760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BS 5th"/>
    <n v="3"/>
    <s v="r180ng_B"/>
    <n v="12"/>
    <n v="94"/>
    <n v="1832"/>
    <n v="452"/>
    <n v="317"/>
    <n v="857"/>
    <n v="98"/>
    <n v="44"/>
    <n v="19.3249"/>
    <n v="7.9230999999999998"/>
    <n v="3.0323000000000002"/>
    <n v="145.38339999999999"/>
    <n v="29205"/>
    <n v="91.525423728000007"/>
    <n v="88.235294116999995"/>
    <n v="785"/>
    <n v="726"/>
    <n v="82"/>
    <n v="97"/>
    <n v="5"/>
    <n v="0"/>
    <n v="108"/>
    <n v="0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117"/>
    <n v="39"/>
    <n v="7017"/>
    <n v="0"/>
    <n v="0"/>
    <n v="0"/>
    <n v="0"/>
    <n v="57"/>
    <n v="75"/>
    <n v="0"/>
    <n v="3"/>
    <d v="2016-03-07T00:00:00"/>
    <n v="79"/>
    <n v="89"/>
    <n v="67"/>
    <n v="75"/>
    <n v="100"/>
    <d v="2015-12-14T00:00:00"/>
    <n v="46"/>
    <n v="68"/>
    <n v="30"/>
    <n v="63"/>
    <n v="50"/>
    <d v="2015-10-28T00:00:00"/>
    <n v="47"/>
    <n v="68"/>
    <n v="42"/>
    <n v="40"/>
    <n v="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5th"/>
    <n v="17"/>
    <n v="11"/>
    <n v="51"/>
    <n v="118250"/>
    <d v="2016-05-10T00:00:00"/>
    <n v="760"/>
    <d v="2015-08-27T00:00:00"/>
    <n v="577"/>
    <n v="23"/>
    <d v="2015-12-08T00:00:00"/>
    <n v="629"/>
    <n v="21"/>
    <d v="2016-05-10T00:00:00"/>
    <n v="760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6.714285714285715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760"/>
    <d v="2016-05-10T00:00:00"/>
    <n v="760"/>
    <n v="36.714285714285715"/>
    <n v="1"/>
    <n v="105"/>
    <n v="155"/>
    <n v="210"/>
    <s v="No PI Needed"/>
    <s v="No PI Needed"/>
    <s v="400L to 599L"/>
    <s v="600L to 799L"/>
    <s v="600L to 799L"/>
    <s v="1 Below Basic"/>
    <s v="2 Basic"/>
    <s v="2 Basic"/>
    <n v="0"/>
    <n v="1"/>
    <s v="Improved Performance Level"/>
    <s v="1 Limited"/>
    <s v="1 Limited"/>
    <s v="1 Limited"/>
    <n v="1"/>
    <n v="0"/>
    <s v="Maintained Performance Level"/>
    <n v="183"/>
    <n v="1"/>
    <n v="1"/>
    <n v="0"/>
    <n v="1.4076923076923078"/>
    <s v="Fall Administration"/>
    <s v="Winter Administration"/>
    <s v="Fall to Winter RI"/>
    <s v="Tier 2"/>
    <s v="Average Reading Invt. at Least 15 Minutes Long"/>
    <x v="0"/>
    <n v="1"/>
    <n v="183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1"/>
    <n v="0"/>
    <s v="Null"/>
    <s v="Null"/>
    <s v="Null"/>
    <s v="Null"/>
    <s v="Null"/>
    <n v="1"/>
    <n v="1"/>
    <n v="1"/>
    <n v="3"/>
    <n v="0.75"/>
    <s v="Used All 3"/>
    <s v="80 to 99 Sessions"/>
    <s v="9 to 12 Segments"/>
    <s v="Level Matches Lexile Score"/>
    <s v="Null"/>
  </r>
  <r>
    <s v="tlphunngbtcn7qg543fqlhl7_o3rbv20"/>
    <s v="S103152"/>
    <s v="Jay'Shon"/>
    <s v="Ridgle"/>
    <n v="4"/>
    <s v="Autauga County"/>
    <s v="Daniel Pratt Elementary School"/>
    <s v="System 44 DPES 4th"/>
    <n v="375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DPES 4th"/>
    <d v="2015-11-16T00:00:00"/>
    <d v="2016-04-26T00:00:00"/>
    <s v="Level IV"/>
    <n v="375"/>
    <d v="2016-04-26T00:00:00"/>
    <n v="5"/>
    <n v="1"/>
    <n v="30"/>
    <n v="23"/>
    <n v="225"/>
    <n v="240"/>
    <n v="24"/>
    <n v="15"/>
    <n v="37"/>
    <n v="94"/>
    <n v="82"/>
    <n v="92"/>
    <n v="97"/>
    <n v="95"/>
    <n v="1050"/>
    <n v="1.5333000000000001"/>
    <n v="4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DPES 4th"/>
    <d v="2015-11-09T00:00:00"/>
    <d v="2016-05-10T00:00:00"/>
    <n v="2"/>
    <d v="2015-11-09T00:00:00"/>
    <s v="Form 1"/>
    <s v="Developing"/>
    <n v="31"/>
    <n v="14"/>
    <n v="0"/>
    <d v="2016-05-10T00:00:00"/>
    <s v="Form 2"/>
    <s v="Developing"/>
    <n v="42"/>
    <n v="15"/>
    <n v="0"/>
    <m/>
    <m/>
    <m/>
    <m/>
    <m/>
    <m/>
    <m/>
    <m/>
    <m/>
    <m/>
    <m/>
    <m/>
    <m/>
    <m/>
    <m/>
    <m/>
    <m/>
    <m/>
    <m/>
    <m/>
    <m/>
    <m/>
    <m/>
    <m/>
    <s v="System 44 DPES 4th"/>
    <n v="2"/>
    <n v="0"/>
    <n v="0"/>
    <n v="0"/>
    <d v="2016-05-10T00:00:00"/>
    <n v="375"/>
    <d v="2015-11-09T00:00:00"/>
    <n v="244"/>
    <n v="3"/>
    <d v="2016-05-10T00:00:00"/>
    <n v="375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26.142857142857142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375"/>
    <d v="2016-05-10T00:00:00"/>
    <n v="375"/>
    <n v="26.142857142857142"/>
    <n v="1"/>
    <n v="200"/>
    <n v="260"/>
    <n v="400"/>
    <s v="PI is Recommended"/>
    <s v="PI is Recommended"/>
    <s v="200L to 399L"/>
    <s v="200L to 399L"/>
    <s v="200L to 3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131"/>
    <n v="1"/>
    <n v="0"/>
    <n v="0"/>
    <n v="0.56956521739130439"/>
    <s v="Winter Administration"/>
    <s v="Winter Administration"/>
    <s v="Winter Administration RI"/>
    <s v="Tier 3"/>
    <s v="Average Reading Invt. Under 15 Minutes Long"/>
    <x v="0"/>
    <s v="Null"/>
    <n v="131"/>
    <d v="2016-05-10T00:00:00"/>
    <s v="Form 2"/>
    <s v="Developing"/>
    <n v="42"/>
    <n v="15"/>
    <n v="0"/>
    <d v="2016-05-10T00:00:00"/>
    <s v="Form 2"/>
    <s v="Developing"/>
    <n v="42"/>
    <n v="15"/>
    <n v="0"/>
    <n v="26.142857142857142"/>
    <n v="1"/>
    <n v="1"/>
    <n v="31"/>
    <n v="4"/>
    <n v="42"/>
    <n v="13"/>
    <n v="11"/>
    <n v="1"/>
    <n v="14"/>
    <n v="39"/>
    <n v="15"/>
    <n v="36"/>
    <n v="1"/>
    <n v="0"/>
    <n v="0"/>
    <s v="Winter to Spring PI Administration"/>
    <n v="0"/>
    <n v="1"/>
    <s v="20 to 39 Sessions"/>
    <s v="Series 4"/>
    <s v="In Series 5 to 8"/>
    <s v="Full Year Participant, Started This Year"/>
    <n v="0"/>
    <n v="0"/>
    <n v="1"/>
    <n v="0"/>
    <n v="0"/>
    <n v="0"/>
    <s v="RC! Only"/>
    <s v="Null"/>
    <s v="Null"/>
    <s v="Null"/>
    <s v="Null"/>
  </r>
  <r>
    <s v="1u24sg81h77aak292dnolhrt_o3rbv20"/>
    <s v="S63441"/>
    <s v="David"/>
    <s v="Rigdon"/>
    <n v="6"/>
    <s v="Autauga County"/>
    <s v="Billingsley School"/>
    <s v="Read 180 BS 6th"/>
    <n v="284"/>
    <d v="2015-08-26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ext Generation"/>
    <s v="Read 180 BS 6th"/>
    <n v="1"/>
    <s v="r180ng_B"/>
    <n v="1"/>
    <n v="4"/>
    <n v="89"/>
    <n v="24"/>
    <n v="9"/>
    <n v="31"/>
    <n v="15"/>
    <n v="1"/>
    <n v="21.9833"/>
    <n v="2.5"/>
    <n v="2"/>
    <n v="44.291699999999999"/>
    <n v="1294"/>
    <n v="90.909090909"/>
    <n v="85.714285713999999"/>
    <n v="45"/>
    <n v="70"/>
    <n v="100"/>
    <n v="58"/>
    <n v="1"/>
    <n v="0"/>
    <n v="9"/>
    <n v="0"/>
    <s v="1_2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6th"/>
    <d v="2015-08-28T00:00:00"/>
    <d v="2015-08-28T00:00:00"/>
    <n v="1"/>
    <d v="2015-08-28T00:00:00"/>
    <s v="Form 1"/>
    <s v="Advancing"/>
    <n v="40"/>
    <n v="2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6th"/>
    <n v="0"/>
    <n v="0"/>
    <n v="0"/>
    <n v="0"/>
    <d v="2015-08-26T00:00:00"/>
    <n v="284"/>
    <d v="2015-08-26T00:00:00"/>
    <n v="284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RI Screening Only"/>
    <n v="1"/>
    <s v="READ 180 User"/>
    <s v="Usage"/>
    <x v="0"/>
    <n v="1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d v="2015-08-26T00:00:00"/>
    <n v="284"/>
    <d v="2015-08-26T00:00:00"/>
    <n v="284"/>
    <s v="Lone RI Test"/>
    <n v="0"/>
    <n v="155"/>
    <n v="220"/>
    <n v="310"/>
    <s v="PI is Recommended"/>
    <s v="PI is Recommended"/>
    <s v="200L to 399L"/>
    <s v="200L to 399L"/>
    <s v="200L to 399L"/>
    <s v="1 Below Basic"/>
    <s v="1 Below Basic"/>
    <s v="1 Below Basic"/>
    <s v="Null"/>
    <s v="Null"/>
    <s v="No RI for Comparison"/>
    <s v="1 Limited"/>
    <s v="1 Limited"/>
    <s v="1 Limited"/>
    <s v="Null"/>
    <s v="Null"/>
    <s v="No RI for Comparison"/>
    <s v="Null"/>
    <s v="Null"/>
    <s v="Null"/>
    <s v="Null"/>
    <s v="Null"/>
    <s v="Fall Administration"/>
    <s v="Null"/>
    <s v="Fall Administration RI"/>
    <s v="Tier 2"/>
    <s v="Average Reading Invt. Under 15 Minutes Long"/>
    <x v="1"/>
    <n v="0"/>
    <n v="0"/>
    <d v="2015-08-28T00:00:00"/>
    <s v="Form 1"/>
    <s v="Advancing"/>
    <n v="40"/>
    <n v="23"/>
    <n v="0"/>
    <d v="2015-08-28T00:00:00"/>
    <s v="Form 1"/>
    <s v="Advancing"/>
    <n v="40"/>
    <n v="23"/>
    <n v="0"/>
    <s v="Lone PI Test"/>
    <n v="0"/>
    <n v="1"/>
    <n v="40"/>
    <n v="8"/>
    <s v="Null"/>
    <s v="Null"/>
    <s v="Null"/>
    <s v="Null"/>
    <n v="23"/>
    <n v="37"/>
    <s v="Null"/>
    <n v="32"/>
    <s v="Null"/>
    <s v="Null"/>
    <n v="1"/>
    <s v="Fall PI Administration"/>
    <n v="0"/>
    <n v="0"/>
    <s v="Null"/>
    <s v="Null"/>
    <s v="Null"/>
    <s v="Null"/>
    <s v="Null"/>
    <n v="1"/>
    <n v="0"/>
    <n v="0"/>
    <n v="0"/>
    <n v="0"/>
    <s v="READ 180 Only"/>
    <s v="Under 20 Sessions"/>
    <s v="Under 5 Segments"/>
    <s v="Level Matches Lexile Score"/>
    <s v="Null"/>
  </r>
  <r>
    <s v="vctbrkslkvl2qpv897hribis_o3rbv20"/>
    <s v="S100269"/>
    <s v="Dezmond"/>
    <s v="Rigsby"/>
    <n v="6"/>
    <s v="Autauga County"/>
    <s v="Billingsley School"/>
    <s v="Read 180 BS 6th"/>
    <n v="306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Read 180 BS 6th"/>
    <d v="2015-09-21T00:00:00"/>
    <d v="2016-05-19T00:00:00"/>
    <s v="Level IV"/>
    <n v="306"/>
    <d v="2016-05-19T00:00:00"/>
    <n v="12"/>
    <n v="4"/>
    <n v="81"/>
    <n v="71"/>
    <n v="1662"/>
    <n v="1803"/>
    <n v="29"/>
    <n v="17"/>
    <n v="32"/>
    <n v="85"/>
    <n v="88"/>
    <n v="83"/>
    <n v="93"/>
    <n v="86"/>
    <n v="19833"/>
    <n v="2.3793000000000002"/>
    <n v="12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48"/>
    <n v="48"/>
    <n v="2852"/>
    <n v="0"/>
    <n v="0"/>
    <n v="0"/>
    <n v="0"/>
    <n v="46"/>
    <n v="68"/>
    <n v="0"/>
    <n v="1"/>
    <d v="2016-03-07T00:00:00"/>
    <n v="46"/>
    <n v="68"/>
    <n v="25"/>
    <n v="75"/>
    <n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6th"/>
    <d v="2015-08-27T00:00:00"/>
    <d v="2016-05-10T00:00:00"/>
    <n v="4"/>
    <d v="2015-08-27T00:00:00"/>
    <s v="Form 1"/>
    <s v="Developing"/>
    <n v="37"/>
    <n v="16"/>
    <n v="0"/>
    <d v="2015-12-07T00:00:00"/>
    <s v="Form 2"/>
    <s v="Developing"/>
    <n v="40"/>
    <n v="20"/>
    <n v="0"/>
    <d v="2016-02-10T00:00:00"/>
    <s v="Form 3"/>
    <s v="Advancing"/>
    <n v="34"/>
    <n v="23"/>
    <n v="0"/>
    <d v="2016-05-10T00:00:00"/>
    <s v="Form 1"/>
    <s v="Beginning"/>
    <n v="38"/>
    <n v="21"/>
    <n v="1"/>
    <m/>
    <m/>
    <m/>
    <m/>
    <m/>
    <m/>
    <m/>
    <m/>
    <m/>
    <m/>
    <m/>
    <m/>
    <s v="Read 180 BS 6th"/>
    <n v="18"/>
    <n v="17"/>
    <n v="17"/>
    <n v="9868"/>
    <d v="2016-05-10T00:00:00"/>
    <n v="306"/>
    <d v="2015-08-27T00:00:00"/>
    <n v="128"/>
    <n v="3"/>
    <d v="2015-12-07T00:00:00"/>
    <n v="262"/>
    <n v="14"/>
    <d v="2016-02-10T00:00:00"/>
    <n v="175"/>
    <n v="8"/>
    <d v="2016-05-10T00:00:00"/>
    <n v="3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.714285714285715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306"/>
    <d v="2016-05-10T00:00:00"/>
    <n v="306"/>
    <n v="36.714285714285715"/>
    <n v="1"/>
    <n v="205"/>
    <n v="315"/>
    <n v="410"/>
    <s v="PI is Recommended"/>
    <s v="PI is Recommended"/>
    <s v="BR to 199L"/>
    <s v="200L to 399L"/>
    <s v="200L to 3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178"/>
    <n v="1"/>
    <n v="0"/>
    <n v="0"/>
    <n v="0.68461538461538463"/>
    <s v="Fall Administration"/>
    <s v="Winter Administration"/>
    <s v="Fall to Winter RI"/>
    <s v="Tier 3"/>
    <s v="Average Reading Invt. Under 15 Minutes Long"/>
    <x v="0"/>
    <s v="Null"/>
    <n v="178"/>
    <d v="2016-05-10T00:00:00"/>
    <s v="Form 1"/>
    <s v="Beginning"/>
    <n v="38"/>
    <n v="21"/>
    <n v="1"/>
    <d v="2016-02-10T00:00:00"/>
    <s v="Form 3"/>
    <s v="Advancing"/>
    <n v="34"/>
    <n v="23"/>
    <n v="0"/>
    <n v="36.714285714285715"/>
    <n v="1"/>
    <n v="1"/>
    <n v="37"/>
    <n v="5"/>
    <n v="38"/>
    <n v="5"/>
    <n v="1"/>
    <n v="1"/>
    <n v="16"/>
    <n v="15"/>
    <n v="21"/>
    <n v="25"/>
    <n v="5"/>
    <n v="1"/>
    <n v="1"/>
    <s v="Fall to Spring PI Administration"/>
    <n v="0"/>
    <n v="1"/>
    <s v="60 to 79 Sessions"/>
    <s v="Series 4"/>
    <s v="In Series 9 to 12"/>
    <s v="Full Year Participant, Started This Year"/>
    <n v="1"/>
    <n v="0"/>
    <n v="1"/>
    <n v="1"/>
    <n v="1"/>
    <n v="0.68"/>
    <s v="Used RC! and rSkills"/>
    <s v="Null"/>
    <s v="Null"/>
    <s v="Null"/>
    <s v="Null"/>
  </r>
  <r>
    <s v="50ihcnbgo0pc1apkjfdmt1fp_o3rbv20"/>
    <s v="S1792"/>
    <s v="Billy"/>
    <s v="Roberts"/>
    <n v="5"/>
    <s v="Autauga County"/>
    <s v="Prattville Intermediate School"/>
    <s v="System 44 PIS 5th class 2"/>
    <n v="337"/>
    <d v="2016-05-09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IS 5th class 2"/>
    <d v="2015-09-14T00:00:00"/>
    <d v="2016-05-16T00:00:00"/>
    <s v="Level I"/>
    <n v="337"/>
    <d v="2016-05-16T00:00:00"/>
    <n v="4"/>
    <n v="1"/>
    <n v="24"/>
    <n v="51"/>
    <n v="791"/>
    <n v="857"/>
    <n v="0"/>
    <n v="16"/>
    <n v="33"/>
    <n v="90"/>
    <n v="97"/>
    <n v="93"/>
    <n v="96"/>
    <n v="83"/>
    <n v="3591"/>
    <n v="1.8462000000000001"/>
    <n v="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IS 5th class 2"/>
    <d v="2015-09-01T00:00:00"/>
    <d v="2016-05-09T00:00:00"/>
    <n v="3"/>
    <d v="2015-09-01T00:00:00"/>
    <s v="Form 1"/>
    <s v="Beginning"/>
    <n v="41"/>
    <n v="9"/>
    <n v="0"/>
    <d v="2015-12-17T00:00:00"/>
    <s v="Form 2"/>
    <s v="Beginning"/>
    <n v="47"/>
    <n v="7"/>
    <n v="0"/>
    <d v="2016-05-09T00:00:00"/>
    <s v="Form 3"/>
    <s v="Beginning"/>
    <n v="49"/>
    <n v="9"/>
    <n v="0"/>
    <m/>
    <m/>
    <m/>
    <m/>
    <m/>
    <m/>
    <m/>
    <m/>
    <m/>
    <m/>
    <m/>
    <m/>
    <m/>
    <m/>
    <m/>
    <m/>
    <m/>
    <m/>
    <s v="System 44 PIS 5th class 2"/>
    <n v="6"/>
    <n v="4"/>
    <n v="4"/>
    <n v="1644"/>
    <d v="2016-05-09T00:00:00"/>
    <n v="337"/>
    <d v="2015-08-31T00:00:00"/>
    <n v="0"/>
    <n v="5"/>
    <d v="2015-12-11T00:00:00"/>
    <n v="390"/>
    <n v="9"/>
    <d v="2016-05-09T00:00:00"/>
    <n v="337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5.857142857142854"/>
    <s v="Not Used"/>
    <n v="0"/>
    <s v="Not Available"/>
    <s v="Not Available"/>
    <s v="4 Not Indicated"/>
    <s v="4 Not Indicated"/>
    <s v="4 Not Indicated"/>
    <s v="4 Not Indicated"/>
    <s v="4 Not Indicated"/>
    <d v="2016-05-09T00:00:00"/>
    <n v="337"/>
    <d v="2015-12-11T00:00:00"/>
    <n v="390"/>
    <n v="36"/>
    <n v="1"/>
    <n v="235"/>
    <n v="335"/>
    <n v="470"/>
    <s v="PI is Recommended"/>
    <s v="PI is Recommended"/>
    <s v="BR to 199L"/>
    <s v="200L to 399L"/>
    <s v="200L to 3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337"/>
    <n v="1"/>
    <n v="1"/>
    <n v="0"/>
    <n v="1.1824561403508771"/>
    <s v="Fall Administration"/>
    <s v="Winter Administration"/>
    <s v="Fall to Winter RI"/>
    <s v="Tier 3"/>
    <s v="Average Reading Invt. Under 15 Minutes Long"/>
    <x v="0"/>
    <s v="Null"/>
    <n v="390"/>
    <d v="2016-05-09T00:00:00"/>
    <s v="Form 3"/>
    <s v="Beginning"/>
    <n v="49"/>
    <n v="9"/>
    <n v="0"/>
    <d v="2016-05-09T00:00:00"/>
    <s v="Form 3"/>
    <s v="Beginning"/>
    <n v="49"/>
    <n v="9"/>
    <n v="0"/>
    <n v="35.857142857142854"/>
    <n v="1"/>
    <n v="1"/>
    <n v="41"/>
    <n v="13"/>
    <n v="49"/>
    <n v="28"/>
    <n v="8"/>
    <n v="1"/>
    <n v="9"/>
    <n v="13"/>
    <n v="9"/>
    <n v="9"/>
    <n v="0"/>
    <n v="0"/>
    <n v="0"/>
    <s v="Fall to Spring PI Administration"/>
    <n v="0"/>
    <n v="1"/>
    <s v="40 to 59 Sessions"/>
    <s v="Series 1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orfm5o0o69qv5s6m8fevo6gm_o3rbv20"/>
    <s v="S100909"/>
    <s v="Andrew"/>
    <s v="Rodriguez-Perez"/>
    <n v="3"/>
    <s v="Autauga County"/>
    <s v="Prattville Elementary School"/>
    <s v="System 44 PES 3rd  1140"/>
    <n v="111"/>
    <d v="2016-05-05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ES 3rd  1140"/>
    <d v="2015-09-09T00:00:00"/>
    <d v="2016-05-04T00:00:00"/>
    <s v="Level I"/>
    <n v="111"/>
    <d v="2016-05-04T00:00:00"/>
    <n v="8"/>
    <n v="3"/>
    <n v="52"/>
    <n v="59"/>
    <n v="1074"/>
    <n v="1112"/>
    <n v="4"/>
    <n v="17"/>
    <n v="22"/>
    <n v="96"/>
    <n v="97"/>
    <n v="84"/>
    <n v="99"/>
    <n v="98"/>
    <n v="13566"/>
    <n v="2.1071"/>
    <n v="8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3rd  1140"/>
    <d v="2015-08-31T00:00:00"/>
    <d v="2016-05-06T00:00:00"/>
    <n v="3"/>
    <d v="2015-08-31T00:00:00"/>
    <s v="Form 1"/>
    <s v="Beginning"/>
    <n v="42"/>
    <n v="5"/>
    <n v="0"/>
    <d v="2015-12-07T00:00:00"/>
    <s v="Form 2"/>
    <s v="Developing"/>
    <n v="51"/>
    <n v="16"/>
    <n v="0"/>
    <d v="2016-05-06T00:00:00"/>
    <s v="Form 3"/>
    <s v="Advancing"/>
    <n v="42"/>
    <n v="25"/>
    <n v="0"/>
    <m/>
    <m/>
    <m/>
    <m/>
    <m/>
    <m/>
    <m/>
    <m/>
    <m/>
    <m/>
    <m/>
    <m/>
    <m/>
    <m/>
    <m/>
    <m/>
    <m/>
    <m/>
    <s v="System 44 PES 3rd  1140"/>
    <n v="25"/>
    <n v="21"/>
    <n v="25"/>
    <n v="8603"/>
    <d v="2016-05-05T00:00:00"/>
    <n v="111"/>
    <d v="2015-08-26T00:00:00"/>
    <n v="0"/>
    <n v="7"/>
    <d v="2015-12-08T00:00:00"/>
    <n v="0"/>
    <n v="3"/>
    <d v="2016-05-05T00:00:00"/>
    <n v="111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5.571428571428569"/>
    <s v="Not Used"/>
    <n v="0"/>
    <s v="Not Available"/>
    <s v="Not Available"/>
    <s v="4 Not Indicated"/>
    <s v="4 Not Indicated"/>
    <s v="4 Not Indicated"/>
    <s v="4 Not Indicated"/>
    <s v="4 Not Indicated"/>
    <d v="2016-05-05T00:00:00"/>
    <n v="111"/>
    <d v="2016-05-05T00:00:00"/>
    <n v="111"/>
    <n v="36.142857142857146"/>
    <n v="1"/>
    <n v="235"/>
    <n v="340"/>
    <n v="47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111"/>
    <n v="1"/>
    <n v="0"/>
    <n v="0"/>
    <n v="0.38608695652173913"/>
    <s v="Fall Administration"/>
    <s v="Spring Administration"/>
    <s v="Fall to Spring-Full Year RI"/>
    <s v="Tier 3"/>
    <s v="Average Reading Invt. Under 15 Minutes Long"/>
    <x v="0"/>
    <s v="Null"/>
    <n v="111"/>
    <d v="2016-05-06T00:00:00"/>
    <s v="Form 3"/>
    <s v="Advancing"/>
    <n v="42"/>
    <n v="25"/>
    <n v="0"/>
    <d v="2016-05-06T00:00:00"/>
    <s v="Form 3"/>
    <s v="Advancing"/>
    <n v="42"/>
    <n v="25"/>
    <n v="0"/>
    <n v="35.571428571428569"/>
    <n v="1"/>
    <n v="1"/>
    <n v="42"/>
    <n v="45"/>
    <n v="42"/>
    <n v="26"/>
    <n v="0"/>
    <n v="0"/>
    <n v="5"/>
    <n v="22"/>
    <n v="25"/>
    <n v="89"/>
    <n v="20"/>
    <n v="1"/>
    <n v="1"/>
    <s v="Fall to Spring PI Administration"/>
    <n v="0"/>
    <n v="1"/>
    <s v="40 to 59 Sessions"/>
    <s v="Series 1"/>
    <s v="In Series 5 to 8"/>
    <s v="Full Year Participant, Started This Year"/>
    <n v="1"/>
    <n v="0"/>
    <n v="1"/>
    <n v="0"/>
    <n v="0"/>
    <n v="0"/>
    <s v="RC! Only"/>
    <s v="Null"/>
    <s v="Null"/>
    <s v="Null"/>
    <s v="Null"/>
  </r>
  <r>
    <s v="mjr6icai7jhr8l062l1bj9un_o3rbv20"/>
    <s v="S66516"/>
    <s v="Carla"/>
    <s v="Rogers"/>
    <n v="7"/>
    <s v="Autauga County"/>
    <s v="Prattville Junior High School"/>
    <s v="Read 180 PJHS 7th"/>
    <n v="716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PJHS 7th"/>
    <n v="3"/>
    <s v="r180ng_B"/>
    <n v="4"/>
    <n v="40"/>
    <n v="949"/>
    <n v="375"/>
    <n v="80"/>
    <n v="364"/>
    <n v="93"/>
    <n v="35"/>
    <n v="22.633399999999899"/>
    <n v="8.6"/>
    <n v="1.8182"/>
    <n v="146.4667"/>
    <n v="35837"/>
    <n v="58.333333332999999"/>
    <n v="51.851851850999999"/>
    <n v="314"/>
    <n v="210"/>
    <n v="17"/>
    <n v="75"/>
    <n v="4"/>
    <n v="0"/>
    <n v="37"/>
    <n v="0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47"/>
    <n v="68"/>
    <n v="0"/>
    <n v="1"/>
    <d v="2016-02-10T00:00:00"/>
    <n v="47"/>
    <n v="68"/>
    <n v="42"/>
    <n v="30"/>
    <n v="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PJHS 7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PJHS 7th"/>
    <n v="12"/>
    <n v="7"/>
    <n v="37"/>
    <n v="68419"/>
    <d v="2016-05-11T00:00:00"/>
    <n v="716"/>
    <d v="2015-09-02T00:00:00"/>
    <n v="773"/>
    <n v="18"/>
    <d v="2015-12-10T00:00:00"/>
    <n v="644"/>
    <n v="12"/>
    <d v="2016-05-11T00:00:00"/>
    <n v="716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6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716"/>
    <d v="2015-09-02T00:00:00"/>
    <n v="773"/>
    <n v="36"/>
    <n v="1"/>
    <n v="45"/>
    <n v="75"/>
    <n v="90"/>
    <s v="No PI Needed"/>
    <s v="No PI Needed"/>
    <s v="600L to 799L"/>
    <s v="600L to 799L"/>
    <s v="600L to 799L"/>
    <s v="2 Basic"/>
    <s v="1 Below Basic"/>
    <s v="2 Basic"/>
    <n v="0"/>
    <n v="0"/>
    <s v="Lowered Performance Level"/>
    <s v="1 Limited"/>
    <s v="1 Limited"/>
    <s v="1 Limited"/>
    <n v="1"/>
    <n v="0"/>
    <s v="Maintained Performance Level"/>
    <n v="-57"/>
    <n v="0"/>
    <n v="0"/>
    <n v="0"/>
    <n v="-0.95"/>
    <s v="Fall Administration"/>
    <s v="Winter Administration"/>
    <s v="Fall to Winter RI"/>
    <s v="Tier 2"/>
    <s v="Average Reading Invt. Under 15 Minutes Long"/>
    <x v="0"/>
    <n v="0"/>
    <n v="129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1"/>
    <n v="0"/>
    <s v="Null"/>
    <s v="Null"/>
    <s v="Null"/>
    <s v="Null"/>
    <s v="Null"/>
    <n v="1"/>
    <n v="1"/>
    <n v="1"/>
    <n v="1"/>
    <n v="0.68"/>
    <s v="Used All 3"/>
    <s v="40 to 59 Sessions"/>
    <s v="Under 5 Segments"/>
    <s v="Level Matches Lexile Score"/>
    <s v="Null"/>
  </r>
  <r>
    <s v="fivteunu5o4346j3s0q1q1nc_o3rbv20"/>
    <s v="S93617"/>
    <s v="Stanley"/>
    <s v="Rogers"/>
    <n v="7"/>
    <s v="Autauga County"/>
    <s v="Prattville Junior High School"/>
    <s v="Read 180 PJHS 7th"/>
    <n v="394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Read 180 PJHS 7th"/>
    <d v="2015-10-15T00:00:00"/>
    <d v="2016-05-06T00:00:00"/>
    <s v="Level I"/>
    <n v="394"/>
    <d v="2016-05-06T00:00:00"/>
    <n v="4"/>
    <n v="3"/>
    <n v="26"/>
    <n v="33"/>
    <n v="725"/>
    <n v="763"/>
    <n v="0"/>
    <n v="17"/>
    <n v="28"/>
    <n v="91"/>
    <n v="96"/>
    <n v="98"/>
    <n v="99"/>
    <n v="96"/>
    <n v="9430"/>
    <n v="1.6841999999999999"/>
    <n v="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56"/>
    <n v="56"/>
    <n v="3362"/>
    <n v="0"/>
    <n v="0"/>
    <n v="0"/>
    <n v="0"/>
    <n v="67"/>
    <n v="82"/>
    <n v="0"/>
    <n v="1"/>
    <d v="2016-02-18T00:00:00"/>
    <n v="67"/>
    <n v="82"/>
    <n v="58"/>
    <n v="80"/>
    <n v="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PJHS 7th"/>
    <d v="2015-09-03T00:00:00"/>
    <d v="2016-05-10T00:00:00"/>
    <n v="2"/>
    <d v="2015-09-03T00:00:00"/>
    <s v="Form 1"/>
    <s v="Beginning"/>
    <n v="41"/>
    <n v="3"/>
    <n v="0"/>
    <d v="2016-05-10T00:00:00"/>
    <s v="Form 2"/>
    <s v="Developing"/>
    <n v="48"/>
    <n v="18"/>
    <n v="0"/>
    <m/>
    <m/>
    <m/>
    <m/>
    <m/>
    <m/>
    <m/>
    <m/>
    <m/>
    <m/>
    <m/>
    <m/>
    <m/>
    <m/>
    <m/>
    <m/>
    <m/>
    <m/>
    <m/>
    <m/>
    <m/>
    <m/>
    <m/>
    <m/>
    <s v="Read 180 PJHS 7th"/>
    <n v="8"/>
    <n v="7"/>
    <n v="12"/>
    <n v="7255"/>
    <d v="2016-05-11T00:00:00"/>
    <n v="394"/>
    <d v="2015-09-02T00:00:00"/>
    <n v="580"/>
    <n v="22"/>
    <d v="2015-12-11T00:00:00"/>
    <n v="251"/>
    <n v="25"/>
    <d v="2016-05-11T00:00:00"/>
    <n v="394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5.714285714285715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394"/>
    <d v="2015-09-02T00:00:00"/>
    <n v="580"/>
    <n v="36"/>
    <n v="1"/>
    <n v="70"/>
    <n v="115"/>
    <n v="140"/>
    <s v="PI is Recommended"/>
    <s v="PI is Recommended"/>
    <s v="400L to 599L"/>
    <s v="200L to 399L"/>
    <s v="400L to 5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-186"/>
    <n v="0"/>
    <n v="0"/>
    <n v="0"/>
    <n v="-2.0108108108108107"/>
    <s v="Fall Administration"/>
    <s v="Winter Administration"/>
    <s v="Fall to Winter RI"/>
    <s v="Tier 3"/>
    <s v="Average Reading Invt. at Least 15 Minutes Long"/>
    <x v="2"/>
    <s v="Null"/>
    <n v="329"/>
    <d v="2016-05-10T00:00:00"/>
    <s v="Form 2"/>
    <s v="Developing"/>
    <n v="48"/>
    <n v="18"/>
    <n v="0"/>
    <d v="2016-05-10T00:00:00"/>
    <s v="Form 2"/>
    <s v="Developing"/>
    <n v="48"/>
    <n v="18"/>
    <n v="0"/>
    <n v="35.714285714285715"/>
    <n v="1"/>
    <n v="1"/>
    <n v="41"/>
    <n v="4"/>
    <n v="48"/>
    <n v="15"/>
    <n v="7"/>
    <n v="1"/>
    <n v="3"/>
    <n v="0"/>
    <n v="18"/>
    <n v="9"/>
    <n v="15"/>
    <n v="1"/>
    <n v="0"/>
    <s v="Fall to Spring PI Administration"/>
    <n v="0"/>
    <n v="1"/>
    <s v="20 to 39 Sessions"/>
    <s v="Series 1"/>
    <s v="In Series 1 to 4"/>
    <s v="Full Year Participant, Started This Year"/>
    <n v="0"/>
    <n v="0"/>
    <n v="1"/>
    <n v="1"/>
    <n v="1"/>
    <n v="0.82"/>
    <s v="Used RC! and rSkills"/>
    <s v="Null"/>
    <s v="Null"/>
    <s v="Null"/>
    <s v="Null"/>
  </r>
  <r>
    <s v="bar2dc254amj6bsc63nokhto_o3rbv20"/>
    <s v="S62651"/>
    <s v="Jada"/>
    <s v="Rose"/>
    <n v="11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36fvsit1fqcrf4evosours48_o3rbv20"/>
    <s v="S62924"/>
    <s v="Jamarcus"/>
    <s v="Rose"/>
    <n v="6"/>
    <s v="Autauga County"/>
    <s v="Autaugaville School"/>
    <s v="Read 180 AS 6th"/>
    <n v="395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ext Generation"/>
    <s v="Read 180 AS 6th"/>
    <n v="1"/>
    <s v="r180ng_B"/>
    <n v="1"/>
    <n v="1"/>
    <n v="50"/>
    <n v="19"/>
    <n v="7"/>
    <n v="18"/>
    <n v="7"/>
    <n v="2"/>
    <n v="25.216650000000001"/>
    <n v="1"/>
    <n v="1"/>
    <n v="50.433300000000003"/>
    <n v="892"/>
    <n v="88.888888887999997"/>
    <n v="100"/>
    <n v="35"/>
    <n v="34"/>
    <n v="50"/>
    <n v="88"/>
    <n v="5"/>
    <n v="0"/>
    <n v="0"/>
    <n v="0"/>
    <s v="1_2"/>
    <s v="Next Generation"/>
    <s v="Read 180 AS 6th"/>
    <d v="2015-09-03T00:00:00"/>
    <d v="2016-05-23T00:00:00"/>
    <s v="Level IV"/>
    <n v="395"/>
    <d v="2016-05-23T00:00:00"/>
    <n v="25"/>
    <n v="1"/>
    <n v="155"/>
    <n v="128"/>
    <n v="3135"/>
    <n v="3251"/>
    <n v="57"/>
    <n v="17"/>
    <n v="32"/>
    <n v="91"/>
    <n v="91"/>
    <n v="82"/>
    <n v="96"/>
    <n v="92"/>
    <n v="140794"/>
    <n v="3.5428999999999999"/>
    <n v="24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128"/>
    <n v="64"/>
    <n v="7677"/>
    <n v="0"/>
    <n v="0"/>
    <n v="36"/>
    <n v="60"/>
    <n v="30"/>
    <n v="55"/>
    <n v="1"/>
    <n v="1"/>
    <d v="2016-01-20T00:00:00"/>
    <n v="36"/>
    <n v="60"/>
    <n v="25"/>
    <n v="38"/>
    <n v="50"/>
    <d v="2015-11-02T00:00:00"/>
    <n v="30"/>
    <n v="55"/>
    <n v="17"/>
    <n v="30"/>
    <n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6th"/>
    <d v="2015-08-28T00:00:00"/>
    <d v="2016-05-11T00:00:00"/>
    <n v="3"/>
    <d v="2015-08-28T00:00:00"/>
    <s v="Form 1"/>
    <s v="Developing"/>
    <n v="32"/>
    <n v="17"/>
    <n v="0"/>
    <d v="2015-12-02T00:00:00"/>
    <s v="Form 2"/>
    <s v="Developing"/>
    <n v="43"/>
    <n v="15"/>
    <n v="0"/>
    <d v="2016-05-11T00:00:00"/>
    <s v="Form 3"/>
    <s v="Developing"/>
    <n v="51"/>
    <n v="15"/>
    <n v="0"/>
    <m/>
    <m/>
    <m/>
    <m/>
    <m/>
    <m/>
    <m/>
    <m/>
    <m/>
    <m/>
    <m/>
    <m/>
    <m/>
    <m/>
    <m/>
    <m/>
    <m/>
    <m/>
    <s v="Read 180 AS 6th"/>
    <n v="52"/>
    <n v="41"/>
    <n v="78"/>
    <n v="122350"/>
    <d v="2016-05-11T00:00:00"/>
    <n v="395"/>
    <d v="2015-08-27T00:00:00"/>
    <n v="212"/>
    <n v="2"/>
    <d v="2015-12-02T00:00:00"/>
    <n v="344"/>
    <n v="16"/>
    <d v="2016-05-11T00:00:00"/>
    <n v="395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7.7519379844961239E-3"/>
    <s v="System 44 User"/>
    <s v="Usage"/>
    <x v="1"/>
    <n v="1"/>
    <n v="1"/>
    <n v="1"/>
    <x v="0"/>
    <n v="36.714285714285715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395"/>
    <d v="2016-05-11T00:00:00"/>
    <n v="395"/>
    <n v="36.857142857142854"/>
    <n v="1"/>
    <n v="155"/>
    <n v="220"/>
    <n v="310"/>
    <s v="PI is Recommended"/>
    <s v="PI is Recommended"/>
    <s v="200L to 399L"/>
    <s v="200L to 399L"/>
    <s v="200L to 3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183"/>
    <n v="1"/>
    <n v="1"/>
    <n v="0"/>
    <n v="0.97599999999999998"/>
    <s v="Fall Administration"/>
    <s v="Winter Administration"/>
    <s v="Fall to Winter RI"/>
    <s v="Tier 3"/>
    <s v="Average Reading Invt. Under 15 Minutes Long"/>
    <x v="0"/>
    <s v="Null"/>
    <n v="183"/>
    <d v="2016-05-11T00:00:00"/>
    <s v="Form 3"/>
    <s v="Developing"/>
    <n v="51"/>
    <n v="15"/>
    <n v="0"/>
    <d v="2015-08-28T00:00:00"/>
    <s v="Form 1"/>
    <s v="Developing"/>
    <n v="32"/>
    <n v="17"/>
    <n v="0"/>
    <n v="36.714285714285715"/>
    <n v="1"/>
    <n v="1"/>
    <n v="32"/>
    <n v="2"/>
    <n v="51"/>
    <n v="34"/>
    <n v="19"/>
    <n v="1"/>
    <n v="17"/>
    <n v="18"/>
    <n v="15"/>
    <n v="13"/>
    <n v="-2"/>
    <n v="0"/>
    <n v="0"/>
    <s v="Fall to Spring PI Administration"/>
    <n v="0"/>
    <n v="1"/>
    <s v="100 or More Sessions"/>
    <s v="Series 4"/>
    <s v="In Series 21 to 25"/>
    <s v="Full Year Participant, Started This Year"/>
    <n v="1"/>
    <n v="1"/>
    <n v="1"/>
    <n v="1"/>
    <n v="2"/>
    <n v="0.57499999999999996"/>
    <s v="Used All 3"/>
    <s v="Null"/>
    <s v="Null"/>
    <s v="Null"/>
    <s v="Null"/>
  </r>
  <r>
    <s v="msn6gk4ss75btem5triu5h2f_o3rbv20"/>
    <s v="S96686"/>
    <s v="Marlon"/>
    <s v="Rose"/>
    <n v="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mjsavptnge0173qm5vdvghb5_o3rbv20"/>
    <s v="S62736"/>
    <s v="Jasmine"/>
    <s v="Ross"/>
    <n v="9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ufj6qpccadr9is9m3miva1h8_o3rbv20"/>
    <s v="S93598"/>
    <s v="Alissa"/>
    <s v="Rudd"/>
    <n v="5"/>
    <s v="Autauga County"/>
    <s v="Prattville Intermediate School"/>
    <s v="System 44 PIS 5th class 2"/>
    <n v="300"/>
    <d v="2016-05-09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IS 5th class 2"/>
    <d v="2015-09-14T00:00:00"/>
    <d v="2016-05-16T00:00:00"/>
    <s v="Level IV"/>
    <n v="300"/>
    <d v="2016-05-16T00:00:00"/>
    <n v="9"/>
    <n v="1"/>
    <n v="57"/>
    <n v="59"/>
    <n v="951"/>
    <n v="987"/>
    <n v="24"/>
    <n v="19"/>
    <n v="29"/>
    <n v="87"/>
    <n v="85"/>
    <n v="87"/>
    <n v="95"/>
    <n v="93"/>
    <n v="5565"/>
    <n v="1.931"/>
    <n v="8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IS 5th class 2"/>
    <d v="2015-09-01T00:00:00"/>
    <d v="2016-05-09T00:00:00"/>
    <n v="3"/>
    <d v="2015-09-01T00:00:00"/>
    <s v="Form 1"/>
    <s v="Developing"/>
    <n v="37"/>
    <n v="14"/>
    <n v="0"/>
    <d v="2015-12-14T00:00:00"/>
    <s v="Form 2"/>
    <s v="Advancing"/>
    <n v="51"/>
    <n v="29"/>
    <n v="0"/>
    <d v="2016-05-09T00:00:00"/>
    <s v="Form 3"/>
    <s v="Developing"/>
    <n v="47"/>
    <n v="22"/>
    <n v="0"/>
    <m/>
    <m/>
    <m/>
    <m/>
    <m/>
    <m/>
    <m/>
    <m/>
    <m/>
    <m/>
    <m/>
    <m/>
    <m/>
    <m/>
    <m/>
    <m/>
    <m/>
    <m/>
    <s v="System 44 PIS 5th class 2"/>
    <n v="5"/>
    <n v="2"/>
    <n v="2"/>
    <n v="839"/>
    <d v="2016-05-09T00:00:00"/>
    <n v="300"/>
    <d v="2015-08-31T00:00:00"/>
    <n v="226"/>
    <n v="16"/>
    <d v="2015-12-14T00:00:00"/>
    <n v="252"/>
    <n v="8"/>
    <d v="2016-05-09T00:00:00"/>
    <n v="300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5.857142857142854"/>
    <s v="Not Used"/>
    <n v="0"/>
    <s v="Not Available"/>
    <s v="Not Available"/>
    <s v="4 Not Indicated"/>
    <s v="4 Not Indicated"/>
    <s v="4 Not Indicated"/>
    <s v="4 Not Indicated"/>
    <s v="4 Not Indicated"/>
    <d v="2016-05-09T00:00:00"/>
    <n v="300"/>
    <d v="2016-05-09T00:00:00"/>
    <n v="300"/>
    <n v="36"/>
    <n v="1"/>
    <n v="190"/>
    <n v="260"/>
    <n v="380"/>
    <s v="PI is Recommended"/>
    <s v="PI is Recommended"/>
    <s v="200L to 399L"/>
    <s v="200L to 399L"/>
    <s v="200L to 3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74"/>
    <n v="1"/>
    <n v="0"/>
    <n v="0"/>
    <n v="0.3288888888888889"/>
    <s v="Fall Administration"/>
    <s v="Fall Administration"/>
    <s v="Fall Administration RI"/>
    <s v="Tier 3"/>
    <s v="Average Reading Invt. at Least 15 Minutes Long"/>
    <x v="0"/>
    <s v="Null"/>
    <n v="74"/>
    <d v="2016-05-09T00:00:00"/>
    <s v="Form 3"/>
    <s v="Developing"/>
    <n v="47"/>
    <n v="22"/>
    <n v="0"/>
    <d v="2015-12-14T00:00:00"/>
    <s v="Form 2"/>
    <s v="Advancing"/>
    <n v="51"/>
    <n v="29"/>
    <n v="0"/>
    <n v="35.857142857142854"/>
    <n v="1"/>
    <n v="1"/>
    <n v="37"/>
    <n v="8"/>
    <n v="47"/>
    <n v="21"/>
    <n v="10"/>
    <n v="1"/>
    <n v="14"/>
    <n v="25"/>
    <n v="22"/>
    <n v="43"/>
    <n v="8"/>
    <n v="1"/>
    <n v="1"/>
    <s v="Fall to Spring PI Administration"/>
    <n v="0"/>
    <n v="1"/>
    <s v="40 to 59 Sessions"/>
    <s v="Series 4"/>
    <s v="In Series 9 to 12"/>
    <s v="Full Year Participant, Started This Year"/>
    <n v="1"/>
    <n v="0"/>
    <n v="1"/>
    <n v="0"/>
    <n v="0"/>
    <n v="0"/>
    <s v="RC! Only"/>
    <s v="Null"/>
    <s v="Null"/>
    <s v="Null"/>
    <s v="Null"/>
  </r>
  <r>
    <s v="l4lcd270j72129q1dbud1rso_o3rbv20"/>
    <s v="S98070"/>
    <s v="JaKayla"/>
    <s v="Safford"/>
    <n v="4"/>
    <s v="Autauga County"/>
    <s v="Prattville Elementary School"/>
    <s v="System 44 PES 4th - 1:50"/>
    <n v="268"/>
    <d v="2016-05-09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ES 4th - 1:50"/>
    <d v="2015-09-10T00:00:00"/>
    <d v="2016-05-03T00:00:00"/>
    <s v="Level IV"/>
    <n v="268"/>
    <d v="2016-05-03T00:00:00"/>
    <n v="7"/>
    <n v="3"/>
    <n v="44"/>
    <n v="57"/>
    <n v="990"/>
    <n v="1051"/>
    <n v="24"/>
    <n v="15"/>
    <n v="50"/>
    <n v="85"/>
    <n v="84"/>
    <n v="92"/>
    <n v="88"/>
    <n v="81"/>
    <n v="6992"/>
    <n v="2.0741000000000001"/>
    <n v="7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4th - 1:50"/>
    <d v="2015-08-28T00:00:00"/>
    <d v="2016-05-06T00:00:00"/>
    <n v="3"/>
    <d v="2015-08-28T00:00:00"/>
    <s v="Form 1"/>
    <s v="Developing"/>
    <n v="38"/>
    <n v="14"/>
    <n v="0"/>
    <d v="2015-12-08T00:00:00"/>
    <s v="Form 2"/>
    <s v="Developing"/>
    <n v="43"/>
    <n v="18"/>
    <n v="0"/>
    <d v="2016-05-06T00:00:00"/>
    <s v="Form 3"/>
    <s v="Advancing"/>
    <n v="41"/>
    <n v="25"/>
    <n v="0"/>
    <m/>
    <m/>
    <m/>
    <m/>
    <m/>
    <m/>
    <m/>
    <m/>
    <m/>
    <m/>
    <m/>
    <m/>
    <m/>
    <m/>
    <m/>
    <m/>
    <m/>
    <m/>
    <s v="System 44 PES 4th - 1:50"/>
    <n v="22"/>
    <n v="11"/>
    <n v="12"/>
    <n v="3546"/>
    <d v="2016-05-09T00:00:00"/>
    <n v="268"/>
    <d v="2015-08-25T00:00:00"/>
    <n v="14"/>
    <n v="5"/>
    <d v="2015-12-09T00:00:00"/>
    <n v="193"/>
    <n v="10"/>
    <d v="2016-05-09T00:00:00"/>
    <n v="268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"/>
    <s v="Not Used"/>
    <n v="0"/>
    <s v="Not Available"/>
    <s v="Not Available"/>
    <s v="4 Not Indicated"/>
    <s v="4 Not Indicated"/>
    <s v="4 Not Indicated"/>
    <s v="4 Not Indicated"/>
    <s v="4 Not Indicated"/>
    <d v="2016-05-09T00:00:00"/>
    <n v="268"/>
    <d v="2016-05-09T00:00:00"/>
    <n v="268"/>
    <n v="36.857142857142854"/>
    <n v="1"/>
    <n v="245"/>
    <n v="345"/>
    <n v="490"/>
    <s v="PI is Recommended"/>
    <s v="PI is Recommended"/>
    <s v="BR to 199L"/>
    <s v="200L to 399L"/>
    <s v="200L to 3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254"/>
    <n v="1"/>
    <n v="1"/>
    <n v="0"/>
    <n v="0.86101694915254234"/>
    <s v="Fall Administration"/>
    <s v="Fall Administration"/>
    <s v="Fall Administration RI"/>
    <s v="Tier 3"/>
    <s v="Average Reading Invt. Under 15 Minutes Long"/>
    <x v="0"/>
    <s v="Null"/>
    <n v="254"/>
    <d v="2016-05-06T00:00:00"/>
    <s v="Form 3"/>
    <s v="Advancing"/>
    <n v="41"/>
    <n v="25"/>
    <n v="0"/>
    <d v="2016-05-06T00:00:00"/>
    <s v="Form 3"/>
    <s v="Advancing"/>
    <n v="41"/>
    <n v="25"/>
    <n v="0"/>
    <n v="36"/>
    <n v="1"/>
    <n v="1"/>
    <n v="38"/>
    <n v="10"/>
    <n v="41"/>
    <n v="10"/>
    <n v="3"/>
    <n v="1"/>
    <n v="14"/>
    <n v="39"/>
    <n v="25"/>
    <n v="71"/>
    <n v="11"/>
    <n v="1"/>
    <n v="1"/>
    <s v="Fall to Spring PI Administration"/>
    <n v="0"/>
    <n v="1"/>
    <s v="40 to 59 Sessions"/>
    <s v="Series 4"/>
    <s v="In Series 5 to 8"/>
    <s v="Full Year Participant, Started This Year"/>
    <n v="1"/>
    <n v="0"/>
    <n v="1"/>
    <n v="0"/>
    <n v="0"/>
    <n v="0"/>
    <s v="RC! Only"/>
    <s v="Null"/>
    <s v="Null"/>
    <s v="Null"/>
    <s v="Null"/>
  </r>
  <r>
    <s v="io6igqj4i80792qsut0mj036_o3rbv20"/>
    <s v="S101022"/>
    <s v="Kyrie"/>
    <s v="Saladrigas"/>
    <n v="6"/>
    <s v="Autauga County"/>
    <s v="Daniel Pratt Elementary School"/>
    <s v="System 44 DPES 6th 1030 to 1125"/>
    <n v="236"/>
    <d v="2016-05-09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DPES 6th 1030 to 1125"/>
    <d v="2015-09-21T00:00:00"/>
    <d v="2016-04-20T00:00:00"/>
    <s v="Level IV"/>
    <n v="236"/>
    <d v="2016-04-20T00:00:00"/>
    <n v="17"/>
    <n v="3"/>
    <n v="109"/>
    <n v="55"/>
    <n v="956"/>
    <n v="1029"/>
    <n v="64"/>
    <n v="19"/>
    <n v="21"/>
    <n v="95"/>
    <n v="93"/>
    <n v="87"/>
    <n v="99"/>
    <n v="98"/>
    <n v="13888"/>
    <n v="2.3913000000000002"/>
    <n v="17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DPES 6th 1030 to 1125"/>
    <d v="2015-08-28T00:00:00"/>
    <d v="2016-05-05T00:00:00"/>
    <n v="3"/>
    <d v="2015-08-28T00:00:00"/>
    <s v="Form 1"/>
    <s v="Developing"/>
    <n v="45"/>
    <n v="21"/>
    <n v="0"/>
    <d v="2015-12-07T00:00:00"/>
    <s v="Form 2"/>
    <s v="Advancing"/>
    <n v="53"/>
    <n v="35"/>
    <n v="0"/>
    <d v="2016-05-05T00:00:00"/>
    <s v="Form 3"/>
    <s v="Advancing"/>
    <n v="56"/>
    <n v="32"/>
    <n v="0"/>
    <m/>
    <m/>
    <m/>
    <m/>
    <m/>
    <m/>
    <m/>
    <m/>
    <m/>
    <m/>
    <m/>
    <m/>
    <m/>
    <m/>
    <m/>
    <m/>
    <m/>
    <m/>
    <s v="System 44 DPES 6th 1030 to 1125"/>
    <n v="10"/>
    <n v="10"/>
    <n v="10"/>
    <n v="5146"/>
    <d v="2016-05-09T00:00:00"/>
    <n v="236"/>
    <d v="2015-08-28T00:00:00"/>
    <n v="233"/>
    <n v="5"/>
    <d v="2015-12-07T00:00:00"/>
    <n v="341"/>
    <n v="10"/>
    <d v="2016-05-09T00:00:00"/>
    <n v="236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5.857142857142854"/>
    <s v="Not Used"/>
    <n v="0"/>
    <s v="Not Available"/>
    <s v="Not Available"/>
    <s v="4 Not Indicated"/>
    <s v="4 Not Indicated"/>
    <s v="4 Not Indicated"/>
    <s v="4 Not Indicated"/>
    <s v="4 Not Indicated"/>
    <d v="2016-05-09T00:00:00"/>
    <n v="236"/>
    <d v="2015-12-07T00:00:00"/>
    <n v="341"/>
    <n v="36.428571428571431"/>
    <n v="1"/>
    <n v="155"/>
    <n v="220"/>
    <n v="310"/>
    <s v="PI is Recommended"/>
    <s v="PI is Recommended"/>
    <s v="200L to 399L"/>
    <s v="200L to 399L"/>
    <s v="200L to 3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3"/>
    <n v="1"/>
    <n v="0"/>
    <n v="0"/>
    <n v="1.6E-2"/>
    <s v="Fall Administration"/>
    <s v="Fall Administration"/>
    <s v="Fall Administration RI"/>
    <s v="Tier 3"/>
    <s v="Average Reading Invt. Under 15 Minutes Long"/>
    <x v="0"/>
    <s v="Null"/>
    <n v="108"/>
    <d v="2016-05-05T00:00:00"/>
    <s v="Form 3"/>
    <s v="Advancing"/>
    <n v="56"/>
    <n v="32"/>
    <n v="0"/>
    <d v="2015-12-07T00:00:00"/>
    <s v="Form 2"/>
    <s v="Advancing"/>
    <n v="53"/>
    <n v="35"/>
    <n v="0"/>
    <n v="35.857142857142854"/>
    <n v="1"/>
    <n v="1"/>
    <n v="45"/>
    <n v="21"/>
    <n v="56"/>
    <n v="70"/>
    <n v="11"/>
    <n v="1"/>
    <n v="21"/>
    <n v="29"/>
    <n v="32"/>
    <n v="62"/>
    <n v="11"/>
    <n v="1"/>
    <n v="1"/>
    <s v="Fall to Spring PI Administration"/>
    <n v="0"/>
    <n v="1"/>
    <s v="40 to 59 Sessions"/>
    <s v="Series 4"/>
    <s v="In Series 17 to 20"/>
    <s v="Full Year Participant, Started This Year"/>
    <n v="1"/>
    <n v="0"/>
    <n v="1"/>
    <n v="0"/>
    <n v="0"/>
    <n v="0"/>
    <s v="RC! Only"/>
    <s v="Null"/>
    <s v="Null"/>
    <s v="Null"/>
    <s v="Null"/>
  </r>
  <r>
    <s v="okmk9optt07gerl41lsad3cm_o3rbv20"/>
    <s v="S99657"/>
    <s v="Alexis"/>
    <s v="Sanders"/>
    <n v="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u2opove29fei1h2jv7q0b727_o3rbv20"/>
    <s v="S98592"/>
    <s v="Alexzahiah"/>
    <s v="Sanders"/>
    <n v="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k4jf7p0f1m2hru8u7sr58p9l_o3rbv20"/>
    <s v="S93848"/>
    <s v="Dustin"/>
    <s v="Sanders"/>
    <n v="5"/>
    <s v="Autauga County"/>
    <s v="Prattville Intermediate School"/>
    <s v="System 44 PIS 5th"/>
    <n v="832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IS 5th"/>
    <d v="2016-05-11T00:00:00"/>
    <d v="2016-05-11T00:00:00"/>
    <n v="1"/>
    <d v="2016-05-11T00:00:00"/>
    <s v="Form 1"/>
    <s v="Developing"/>
    <n v="41"/>
    <n v="2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IS 5th"/>
    <n v="0"/>
    <n v="0"/>
    <n v="0"/>
    <n v="0"/>
    <d v="2016-05-11T00:00:00"/>
    <n v="832"/>
    <d v="2016-05-11T00:00:00"/>
    <n v="832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RI Screening Only"/>
    <n v="0"/>
    <s v="RI User"/>
    <s v="Usage"/>
    <x v="3"/>
    <n v="1"/>
    <n v="1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832"/>
    <d v="2016-05-11T00:00:00"/>
    <n v="832"/>
    <s v="Lone RI Test"/>
    <n v="0"/>
    <n v="50"/>
    <n v="90"/>
    <n v="100"/>
    <s v="No PI Needed"/>
    <s v="No PI Needed"/>
    <s v="800L to 999L"/>
    <s v="800L to 999L"/>
    <s v="800L to 999L"/>
    <s v="3 Proficient"/>
    <s v="3 Proficient"/>
    <s v="3 Proficient"/>
    <s v="Null"/>
    <s v="Null"/>
    <s v="No RI for Comparison"/>
    <s v="2 Partial"/>
    <s v="2 Partial"/>
    <s v="2 Partial"/>
    <s v="Null"/>
    <s v="Null"/>
    <s v="No RI for Comparison"/>
    <s v="Null"/>
    <s v="Null"/>
    <s v="Null"/>
    <s v="Null"/>
    <s v="Null"/>
    <s v="Spring Administration"/>
    <s v="Null"/>
    <s v="Spring Administration RI"/>
    <s v="Core"/>
    <s v="Average Reading Invt. Under 15 Minutes Long"/>
    <x v="1"/>
    <s v="Null"/>
    <n v="0"/>
    <d v="2016-05-11T00:00:00"/>
    <s v="Form 1"/>
    <s v="Developing"/>
    <n v="41"/>
    <n v="21"/>
    <n v="0"/>
    <d v="2016-05-11T00:00:00"/>
    <s v="Form 1"/>
    <s v="Developing"/>
    <n v="41"/>
    <n v="21"/>
    <n v="0"/>
    <s v="Lone PI Test"/>
    <n v="0"/>
    <n v="0"/>
    <n v="41"/>
    <n v="13"/>
    <s v="Null"/>
    <s v="Null"/>
    <s v="Null"/>
    <s v="Null"/>
    <n v="21"/>
    <n v="48"/>
    <s v="Null"/>
    <n v="40"/>
    <s v="Null"/>
    <s v="Null"/>
    <n v="0"/>
    <s v="Spring PI Administration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nb3ensf0j62aouu8g7m9dlpj_o3rbv20"/>
    <s v="S99734"/>
    <s v="Dylan"/>
    <s v="Sanders"/>
    <n v="5"/>
    <s v="Autauga County"/>
    <s v="Billingsley School"/>
    <s v="Read 180 BS 5th"/>
    <n v="914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BS 5th"/>
    <n v="3"/>
    <s v="r180ng_B"/>
    <n v="7"/>
    <n v="98"/>
    <n v="1862"/>
    <n v="294"/>
    <n v="307"/>
    <n v="1042"/>
    <n v="109"/>
    <n v="78"/>
    <n v="19.3916"/>
    <n v="12.875"/>
    <n v="3.0625"/>
    <n v="213.82485"/>
    <n v="26431"/>
    <n v="96.202531644999993"/>
    <n v="90.243902438999996"/>
    <n v="511"/>
    <n v="352"/>
    <n v="40"/>
    <n v="93"/>
    <n v="5"/>
    <n v="4"/>
    <n v="109"/>
    <n v="3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152"/>
    <n v="51"/>
    <n v="9137"/>
    <n v="0"/>
    <n v="0"/>
    <n v="68"/>
    <n v="82"/>
    <n v="56"/>
    <n v="74"/>
    <n v="1"/>
    <n v="2"/>
    <d v="2016-03-07T00:00:00"/>
    <n v="68"/>
    <n v="82"/>
    <n v="50"/>
    <n v="75"/>
    <n v="88"/>
    <d v="2015-12-11T00:00:00"/>
    <n v="62"/>
    <n v="78"/>
    <n v="80"/>
    <n v="25"/>
    <n v="75"/>
    <d v="2015-10-28T00:00:00"/>
    <n v="50"/>
    <n v="71"/>
    <n v="25"/>
    <n v="60"/>
    <n v="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5th"/>
    <n v="19"/>
    <n v="9"/>
    <n v="39"/>
    <n v="51847"/>
    <d v="2016-05-10T00:00:00"/>
    <n v="914"/>
    <d v="2015-08-26T00:00:00"/>
    <n v="736"/>
    <n v="19"/>
    <d v="2015-12-09T00:00:00"/>
    <n v="772"/>
    <n v="22"/>
    <d v="2016-05-10T00:00:00"/>
    <n v="914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6.857142857142854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914"/>
    <d v="2016-05-10T00:00:00"/>
    <n v="914"/>
    <n v="36.857142857142854"/>
    <n v="1"/>
    <n v="65"/>
    <n v="110"/>
    <n v="130"/>
    <s v="No PI Needed"/>
    <s v="No PI Needed"/>
    <s v="600L to 799L"/>
    <s v="800L to 999L"/>
    <s v="800L to 999L"/>
    <s v="2 Basic"/>
    <s v="3 Proficient"/>
    <s v="3 Proficient"/>
    <n v="0"/>
    <n v="1"/>
    <s v="Improved Performance Level"/>
    <s v="1 Limited"/>
    <s v="2 Partial"/>
    <s v="2 Partial"/>
    <n v="0"/>
    <n v="1"/>
    <s v="Improved Performance Level"/>
    <n v="178"/>
    <n v="1"/>
    <n v="1"/>
    <n v="1"/>
    <n v="2.0342857142857143"/>
    <s v="Fall Administration"/>
    <s v="Spring Administration"/>
    <s v="Fall to Spring-Full Year RI"/>
    <s v="Tier 2"/>
    <s v="Average Reading Invt. at Least 15 Minutes Long"/>
    <x v="0"/>
    <n v="1"/>
    <n v="178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1"/>
    <n v="0"/>
    <s v="Null"/>
    <s v="Null"/>
    <s v="Null"/>
    <s v="Null"/>
    <s v="Null"/>
    <n v="1"/>
    <n v="1"/>
    <n v="1"/>
    <n v="3"/>
    <n v="0.76666666666666672"/>
    <s v="Used All 3"/>
    <s v="80 to 99 Sessions"/>
    <s v="5 to 8 Segments"/>
    <s v="Level Matches Lexile Score"/>
    <s v="Null"/>
  </r>
  <r>
    <s v="gokbrr2t72tiv5evok240blb_o3rbv20"/>
    <s v="S99729"/>
    <s v="Felisha"/>
    <s v="Sanders"/>
    <n v="5"/>
    <s v="Autauga County"/>
    <s v="Billingsley School"/>
    <s v="Read 180 BS 5th"/>
    <n v="578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Read 180 BS 5th"/>
    <d v="2015-09-18T00:00:00"/>
    <d v="2016-05-18T00:00:00"/>
    <s v="Level IV"/>
    <n v="578"/>
    <d v="2016-05-18T00:00:00"/>
    <n v="10"/>
    <n v="3"/>
    <n v="65"/>
    <n v="98"/>
    <n v="1519"/>
    <n v="1689"/>
    <n v="24"/>
    <n v="12"/>
    <n v="37"/>
    <n v="89"/>
    <n v="90"/>
    <n v="91"/>
    <n v="95"/>
    <n v="91"/>
    <n v="15305"/>
    <n v="3.0644999999999998"/>
    <n v="1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217"/>
    <n v="72"/>
    <n v="12993"/>
    <n v="0"/>
    <n v="0"/>
    <n v="0"/>
    <n v="0"/>
    <n v="40"/>
    <n v="63"/>
    <n v="0"/>
    <n v="3"/>
    <d v="2016-03-07T00:00:00"/>
    <n v="50"/>
    <n v="71"/>
    <n v="33"/>
    <n v="75"/>
    <n v="50"/>
    <d v="2015-12-14T00:00:00"/>
    <n v="31"/>
    <n v="55"/>
    <n v="0"/>
    <n v="50"/>
    <n v="50"/>
    <d v="2015-10-28T00:00:00"/>
    <n v="40"/>
    <n v="63"/>
    <n v="33"/>
    <n v="40"/>
    <n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5th"/>
    <d v="2015-08-28T00:00:00"/>
    <d v="2016-05-10T00:00:00"/>
    <n v="3"/>
    <d v="2015-08-28T00:00:00"/>
    <s v="Form 1"/>
    <s v="Developing"/>
    <n v="40"/>
    <n v="13"/>
    <n v="0"/>
    <d v="2015-12-09T00:00:00"/>
    <s v="Form 2"/>
    <s v="Developing"/>
    <n v="49"/>
    <n v="12"/>
    <n v="0"/>
    <d v="2016-05-10T00:00:00"/>
    <s v="Form 3"/>
    <s v="Developing"/>
    <n v="41"/>
    <n v="19"/>
    <n v="0"/>
    <m/>
    <m/>
    <m/>
    <m/>
    <m/>
    <m/>
    <m/>
    <m/>
    <m/>
    <m/>
    <m/>
    <m/>
    <m/>
    <m/>
    <m/>
    <m/>
    <m/>
    <m/>
    <s v="Read 180 BS 5th"/>
    <n v="13"/>
    <n v="6"/>
    <n v="10"/>
    <n v="8104"/>
    <d v="2016-05-10T00:00:00"/>
    <n v="578"/>
    <d v="2015-08-27T00:00:00"/>
    <n v="342"/>
    <n v="18"/>
    <d v="2015-12-09T00:00:00"/>
    <n v="475"/>
    <n v="40"/>
    <d v="2016-05-10T00:00:00"/>
    <n v="578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.571428571428569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578"/>
    <d v="2016-05-10T00:00:00"/>
    <n v="578"/>
    <n v="36.714285714285715"/>
    <n v="1"/>
    <n v="155"/>
    <n v="215"/>
    <n v="310"/>
    <s v="PI is Recommended"/>
    <s v="No PI Needed"/>
    <s v="200L to 399L"/>
    <s v="400L to 599L"/>
    <s v="400L to 5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236"/>
    <n v="1"/>
    <n v="1"/>
    <n v="0"/>
    <n v="1.2756756756756757"/>
    <s v="Fall Administration"/>
    <s v="Spring Administration"/>
    <s v="Fall to Spring-Full Year RI"/>
    <s v="Tier 3"/>
    <s v="Average Reading Invt. at Least 15 Minutes Long"/>
    <x v="0"/>
    <s v="Null"/>
    <n v="236"/>
    <d v="2016-05-10T00:00:00"/>
    <s v="Form 3"/>
    <s v="Developing"/>
    <n v="41"/>
    <n v="19"/>
    <n v="0"/>
    <d v="2016-05-10T00:00:00"/>
    <s v="Form 3"/>
    <s v="Developing"/>
    <n v="41"/>
    <n v="19"/>
    <n v="0"/>
    <n v="36.571428571428569"/>
    <n v="1"/>
    <n v="1"/>
    <n v="40"/>
    <n v="12"/>
    <n v="41"/>
    <n v="8"/>
    <n v="1"/>
    <n v="1"/>
    <n v="13"/>
    <n v="23"/>
    <n v="19"/>
    <n v="34"/>
    <n v="6"/>
    <n v="1"/>
    <n v="0"/>
    <s v="Fall to Spring PI Administration"/>
    <n v="0"/>
    <n v="1"/>
    <s v="80 to 99 Sessions"/>
    <s v="Series 4"/>
    <s v="In Series 9 to 12"/>
    <s v="Full Year Participant, Started This Year"/>
    <n v="0"/>
    <n v="0"/>
    <n v="1"/>
    <n v="1"/>
    <n v="3"/>
    <n v="0.63"/>
    <s v="Used RC! and rSkills"/>
    <s v="Null"/>
    <s v="Null"/>
    <s v="Null"/>
    <s v="Null"/>
  </r>
  <r>
    <s v="30l53ld1gp1umbuu9j9vqklo_o3rbv20"/>
    <s v="S62923"/>
    <s v="Jermaine"/>
    <s v="Sanders"/>
    <n v="7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hlu7al18fus9e6or0oja619u_o3rbv20"/>
    <s v="S96889"/>
    <s v="Cornelius"/>
    <s v="Sankey"/>
    <n v="3"/>
    <s v="Autauga County"/>
    <s v="Prattville Elementary School"/>
    <s v="System 44 PES 3rd  1140"/>
    <n v="0"/>
    <d v="2016-05-05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ES 3rd  1140"/>
    <d v="2015-09-11T00:00:00"/>
    <d v="2016-05-10T00:00:00"/>
    <s v="Level IV"/>
    <n v="-134"/>
    <d v="2016-05-10T00:00:00"/>
    <n v="5"/>
    <n v="3"/>
    <n v="33"/>
    <n v="45"/>
    <n v="644"/>
    <n v="668"/>
    <n v="24"/>
    <n v="15"/>
    <n v="72"/>
    <n v="79"/>
    <n v="66"/>
    <n v="55"/>
    <n v="71"/>
    <n v="63"/>
    <n v="3313"/>
    <n v="1.8"/>
    <n v="5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3rd  1140"/>
    <d v="2015-09-02T00:00:00"/>
    <d v="2016-05-06T00:00:00"/>
    <n v="3"/>
    <d v="2015-09-02T00:00:00"/>
    <s v="Form 1"/>
    <s v="Developing"/>
    <n v="18"/>
    <n v="12"/>
    <n v="0"/>
    <d v="2015-12-07T00:00:00"/>
    <s v="Form 2"/>
    <s v="Pre-Decoder"/>
    <n v="24"/>
    <n v="8"/>
    <n v="0"/>
    <d v="2016-05-06T00:00:00"/>
    <s v="Form 3"/>
    <s v="Beginning"/>
    <n v="30"/>
    <n v="6"/>
    <n v="0"/>
    <m/>
    <m/>
    <m/>
    <m/>
    <m/>
    <m/>
    <m/>
    <m/>
    <m/>
    <m/>
    <m/>
    <m/>
    <m/>
    <m/>
    <m/>
    <m/>
    <m/>
    <m/>
    <s v="System 44 PES 3rd  1140"/>
    <n v="14"/>
    <n v="9"/>
    <n v="9"/>
    <n v="1314"/>
    <d v="2016-05-05T00:00:00"/>
    <n v="0"/>
    <d v="2015-09-02T00:00:00"/>
    <n v="0"/>
    <n v="12"/>
    <d v="2015-12-08T00:00:00"/>
    <n v="0"/>
    <n v="5"/>
    <d v="2016-05-05T00:00:00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5.285714285714285"/>
    <s v="Not Used"/>
    <n v="0"/>
    <s v="Not Available"/>
    <s v="Not Available"/>
    <s v="4 Not Indicated"/>
    <s v="4 Not Indicated"/>
    <s v="4 Not Indicated"/>
    <s v="4 Not Indicated"/>
    <s v="4 Not Indicated"/>
    <d v="2016-05-05T00:00:00"/>
    <n v="0"/>
    <d v="1899-12-30T00:00:00"/>
    <n v="0"/>
    <n v="35.142857142857146"/>
    <n v="1"/>
    <n v="235"/>
    <n v="340"/>
    <n v="47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0"/>
    <n v="0"/>
    <n v="0"/>
    <n v="0"/>
    <n v="0"/>
    <s v="Fall Administration"/>
    <s v="Winter Administration"/>
    <s v="Fall to Winter RI"/>
    <s v="Tier 3"/>
    <s v="Average Reading Invt. Under 15 Minutes Long"/>
    <x v="0"/>
    <s v="Null"/>
    <n v="0"/>
    <d v="2016-05-06T00:00:00"/>
    <s v="Form 3"/>
    <s v="Beginning"/>
    <n v="30"/>
    <n v="6"/>
    <n v="0"/>
    <d v="2015-09-02T00:00:00"/>
    <s v="Form 1"/>
    <s v="Developing"/>
    <n v="18"/>
    <n v="12"/>
    <n v="0"/>
    <n v="35.285714285714285"/>
    <n v="1"/>
    <n v="1"/>
    <n v="18"/>
    <n v="1"/>
    <n v="30"/>
    <n v="8"/>
    <n v="12"/>
    <n v="1"/>
    <n v="12"/>
    <n v="64"/>
    <n v="6"/>
    <n v="21"/>
    <n v="-6"/>
    <n v="0"/>
    <n v="0"/>
    <s v="Fall to Spring PI Administration"/>
    <n v="0"/>
    <n v="1"/>
    <s v="40 to 59 Sessions"/>
    <s v="Series 4"/>
    <s v="In Series 5 to 8"/>
    <s v="Full Year Participant, Started This Year"/>
    <n v="0"/>
    <n v="0"/>
    <n v="1"/>
    <n v="0"/>
    <n v="0"/>
    <n v="0"/>
    <s v="RC! Only"/>
    <s v="Null"/>
    <s v="Null"/>
    <s v="Null"/>
    <s v="Null"/>
  </r>
  <r>
    <s v="cv0kqin68rtgs555vn19gfc8_o3rbv20"/>
    <s v="S66033"/>
    <s v="Alonzo"/>
    <s v="Santini Thomas"/>
    <n v="8"/>
    <s v="Autauga County"/>
    <s v="Marbury Middle School"/>
    <s v="Read 180 MMS 8th"/>
    <n v="333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Read 180 MMS 8th"/>
    <d v="2015-08-28T00:00:00"/>
    <d v="2016-05-24T00:00:00"/>
    <s v="Level IV"/>
    <n v="333"/>
    <d v="2016-05-24T00:00:00"/>
    <n v="10"/>
    <n v="3"/>
    <n v="65"/>
    <n v="104"/>
    <n v="1467"/>
    <n v="1570"/>
    <n v="28"/>
    <n v="14"/>
    <n v="40"/>
    <n v="88"/>
    <n v="89"/>
    <n v="87"/>
    <n v="91"/>
    <n v="85"/>
    <n v="35145"/>
    <n v="2.8056000000000001"/>
    <n v="1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47"/>
    <n v="23"/>
    <n v="2815"/>
    <n v="0"/>
    <n v="0"/>
    <n v="0"/>
    <n v="0"/>
    <n v="35"/>
    <n v="60"/>
    <n v="0"/>
    <n v="2"/>
    <d v="2016-02-04T00:00:00"/>
    <n v="32"/>
    <n v="57"/>
    <n v="33"/>
    <n v="13"/>
    <n v="50"/>
    <d v="2015-11-03T00:00:00"/>
    <n v="39"/>
    <n v="63"/>
    <n v="25"/>
    <n v="50"/>
    <n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MMS 8th"/>
    <d v="2015-08-20T00:00:00"/>
    <d v="2016-05-10T00:00:00"/>
    <n v="3"/>
    <d v="2015-08-20T00:00:00"/>
    <s v="Form 1"/>
    <s v="Developing"/>
    <n v="36"/>
    <n v="12"/>
    <n v="0"/>
    <d v="2015-12-08T00:00:00"/>
    <s v="Form 2"/>
    <s v="Developing"/>
    <n v="38"/>
    <n v="12"/>
    <n v="0"/>
    <d v="2016-05-10T00:00:00"/>
    <s v="Form 3"/>
    <s v="Developing"/>
    <n v="42"/>
    <n v="13"/>
    <n v="0"/>
    <m/>
    <m/>
    <m/>
    <m/>
    <m/>
    <m/>
    <m/>
    <m/>
    <m/>
    <m/>
    <m/>
    <m/>
    <m/>
    <m/>
    <m/>
    <m/>
    <m/>
    <m/>
    <s v="Read 180 MMS 8th"/>
    <n v="22"/>
    <n v="16"/>
    <n v="17"/>
    <n v="6042"/>
    <d v="2016-05-10T00:00:00"/>
    <n v="333"/>
    <d v="2015-08-19T00:00:00"/>
    <n v="149"/>
    <n v="15"/>
    <d v="2015-12-08T00:00:00"/>
    <n v="267"/>
    <n v="16"/>
    <d v="2016-05-10T00:00:00"/>
    <n v="333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7.714285714285715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333"/>
    <d v="2016-05-10T00:00:00"/>
    <n v="333"/>
    <n v="37.857142857142854"/>
    <n v="1"/>
    <n v="240"/>
    <n v="360"/>
    <n v="480"/>
    <s v="PI is Recommended"/>
    <s v="PI is Recommended"/>
    <s v="BR to 199L"/>
    <s v="200L to 399L"/>
    <s v="200L to 3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184"/>
    <n v="1"/>
    <n v="0"/>
    <n v="0"/>
    <n v="0.61333333333333329"/>
    <s v="Fall Administration"/>
    <s v="Winter Administration"/>
    <s v="Fall to Winter RI"/>
    <s v="Tier 3"/>
    <s v="Average Reading Invt. Under 15 Minutes Long"/>
    <x v="0"/>
    <s v="Null"/>
    <n v="184"/>
    <d v="2016-05-10T00:00:00"/>
    <s v="Form 3"/>
    <s v="Developing"/>
    <n v="42"/>
    <n v="13"/>
    <n v="0"/>
    <d v="2016-05-10T00:00:00"/>
    <s v="Form 3"/>
    <s v="Developing"/>
    <n v="42"/>
    <n v="13"/>
    <n v="0"/>
    <n v="37.714285714285715"/>
    <n v="1"/>
    <n v="1"/>
    <n v="36"/>
    <n v="2"/>
    <n v="42"/>
    <n v="5"/>
    <n v="6"/>
    <n v="1"/>
    <n v="12"/>
    <n v="3"/>
    <n v="13"/>
    <n v="3"/>
    <n v="1"/>
    <n v="0"/>
    <n v="0"/>
    <s v="Fall to Spring PI Administration"/>
    <n v="0"/>
    <n v="1"/>
    <s v="100 or More Sessions"/>
    <s v="Series 4"/>
    <s v="In Series 9 to 12"/>
    <s v="Full Year Participant, Started This Year"/>
    <n v="0"/>
    <n v="0"/>
    <n v="1"/>
    <n v="1"/>
    <n v="2"/>
    <n v="0.6"/>
    <s v="Used RC! and rSkills"/>
    <s v="Null"/>
    <s v="Null"/>
    <s v="Null"/>
    <s v="Null"/>
  </r>
  <r>
    <s v="tj2r8o50rfr0ld09ll94aq7n_o3rbv20"/>
    <s v="S1634"/>
    <s v="Jacob"/>
    <s v="Sayers"/>
    <n v="5"/>
    <s v="Autauga County"/>
    <s v="Prattville Intermediate School"/>
    <s v="System 44 PIS 5th"/>
    <n v="530"/>
    <d v="2016-05-09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IS 5th"/>
    <d v="2015-09-14T00:00:00"/>
    <d v="2016-05-10T00:00:00"/>
    <s v="Level IV"/>
    <n v="530"/>
    <d v="2016-05-10T00:00:00"/>
    <n v="15"/>
    <n v="3"/>
    <n v="99"/>
    <n v="67"/>
    <n v="1116"/>
    <n v="1193"/>
    <n v="48"/>
    <n v="17"/>
    <n v="22"/>
    <n v="95"/>
    <n v="93"/>
    <n v="98"/>
    <n v="99"/>
    <n v="97"/>
    <n v="10052"/>
    <n v="2.2667000000000002"/>
    <n v="15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IS 5th"/>
    <d v="2015-09-01T00:00:00"/>
    <d v="2016-05-09T00:00:00"/>
    <n v="3"/>
    <d v="2015-09-01T00:00:00"/>
    <s v="Form 1"/>
    <s v="Developing"/>
    <n v="46"/>
    <n v="16"/>
    <n v="0"/>
    <d v="2015-12-11T00:00:00"/>
    <s v="Form 2"/>
    <s v="Advancing"/>
    <n v="55"/>
    <n v="30"/>
    <n v="0"/>
    <d v="2016-05-09T00:00:00"/>
    <s v="Form 3"/>
    <s v="Developing"/>
    <n v="57"/>
    <n v="19"/>
    <n v="0"/>
    <m/>
    <m/>
    <m/>
    <m/>
    <m/>
    <m/>
    <m/>
    <m/>
    <m/>
    <m/>
    <m/>
    <m/>
    <m/>
    <m/>
    <m/>
    <m/>
    <m/>
    <m/>
    <s v="System 44 PIS 5th"/>
    <n v="4"/>
    <n v="4"/>
    <n v="4"/>
    <n v="1893"/>
    <d v="2016-05-09T00:00:00"/>
    <n v="530"/>
    <d v="2015-08-31T00:00:00"/>
    <n v="389"/>
    <n v="16"/>
    <d v="2015-12-11T00:00:00"/>
    <n v="427"/>
    <n v="14"/>
    <d v="2016-05-09T00:00:00"/>
    <n v="530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5.857142857142854"/>
    <s v="Not Used"/>
    <n v="0"/>
    <s v="Not Available"/>
    <s v="Not Available"/>
    <s v="4 Not Indicated"/>
    <s v="4 Not Indicated"/>
    <s v="4 Not Indicated"/>
    <s v="4 Not Indicated"/>
    <s v="4 Not Indicated"/>
    <d v="2016-05-09T00:00:00"/>
    <n v="530"/>
    <d v="2016-05-09T00:00:00"/>
    <n v="530"/>
    <n v="36"/>
    <n v="1"/>
    <n v="155"/>
    <n v="215"/>
    <n v="310"/>
    <s v="PI is Recommended"/>
    <s v="No PI Needed"/>
    <s v="200L to 399L"/>
    <s v="400L to 599L"/>
    <s v="400L to 5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141"/>
    <n v="1"/>
    <n v="0"/>
    <n v="0"/>
    <n v="0.76216216216216215"/>
    <s v="Fall Administration"/>
    <s v="Spring Administration"/>
    <s v="Fall to Spring-Full Year RI"/>
    <s v="Tier 3"/>
    <s v="Average Reading Invt. at Least 15 Minutes Long"/>
    <x v="0"/>
    <s v="Null"/>
    <n v="141"/>
    <d v="2016-05-09T00:00:00"/>
    <s v="Form 3"/>
    <s v="Developing"/>
    <n v="57"/>
    <n v="19"/>
    <n v="0"/>
    <d v="2015-12-11T00:00:00"/>
    <s v="Form 2"/>
    <s v="Advancing"/>
    <n v="55"/>
    <n v="30"/>
    <n v="0"/>
    <n v="35.857142857142854"/>
    <n v="1"/>
    <n v="1"/>
    <n v="46"/>
    <n v="30"/>
    <n v="57"/>
    <n v="84"/>
    <n v="11"/>
    <n v="1"/>
    <n v="16"/>
    <n v="29"/>
    <n v="19"/>
    <n v="34"/>
    <n v="3"/>
    <n v="0"/>
    <n v="1"/>
    <s v="Fall to Spring PI Administration"/>
    <n v="0"/>
    <n v="1"/>
    <s v="60 to 79 Sessions"/>
    <s v="Series 4"/>
    <s v="In Series 13 to 16"/>
    <s v="Full Year Participant, Started This Year"/>
    <n v="1"/>
    <n v="0"/>
    <n v="1"/>
    <n v="0"/>
    <n v="0"/>
    <n v="0"/>
    <s v="RC! Only"/>
    <s v="Null"/>
    <s v="Null"/>
    <s v="Null"/>
    <s v="Null"/>
  </r>
  <r>
    <s v="2ddq86d6h65htm0s8tuemqs8_o3rbv20"/>
    <s v="S102937"/>
    <s v="Aden"/>
    <s v="Scott"/>
    <n v="5"/>
    <s v="Autauga County"/>
    <s v="Prattville Intermediate School"/>
    <s v="System 44 PIS 5th"/>
    <n v="581"/>
    <d v="2015-08-31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IS 5th"/>
    <d v="2015-09-04T00:00:00"/>
    <d v="2015-09-04T00:00:00"/>
    <n v="1"/>
    <d v="2015-09-04T00:00:00"/>
    <s v="Form 1"/>
    <s v="Beginning"/>
    <n v="40"/>
    <n v="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IS 5th"/>
    <n v="0"/>
    <n v="0"/>
    <n v="0"/>
    <n v="0"/>
    <d v="2015-08-31T00:00:00"/>
    <n v="581"/>
    <d v="2015-08-31T00:00:00"/>
    <n v="581"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RI Screening Only"/>
    <n v="0"/>
    <s v="RI User"/>
    <s v="Usage"/>
    <x v="3"/>
    <n v="1"/>
    <n v="1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d v="2015-08-31T00:00:00"/>
    <n v="581"/>
    <d v="2015-08-31T00:00:00"/>
    <n v="581"/>
    <s v="Lone RI Test"/>
    <n v="0"/>
    <n v="105"/>
    <n v="155"/>
    <n v="210"/>
    <s v="No PI Needed"/>
    <s v="No PI Needed"/>
    <s v="400L to 599L"/>
    <s v="400L to 599L"/>
    <s v="400L to 599L"/>
    <s v="1 Below Basic"/>
    <s v="1 Below Basic"/>
    <s v="1 Below Basic"/>
    <s v="Null"/>
    <s v="Null"/>
    <s v="No RI for Comparison"/>
    <s v="1 Limited"/>
    <s v="1 Limited"/>
    <s v="1 Limited"/>
    <s v="Null"/>
    <s v="Null"/>
    <s v="No RI for Comparison"/>
    <s v="Null"/>
    <s v="Null"/>
    <s v="Null"/>
    <s v="Null"/>
    <s v="Null"/>
    <s v="Fall Administration"/>
    <s v="Null"/>
    <s v="Fall Administration RI"/>
    <s v="Tier 3"/>
    <s v="Average Reading Invt. at Least 15 Minutes Long"/>
    <x v="1"/>
    <s v="Null"/>
    <n v="0"/>
    <d v="2015-09-04T00:00:00"/>
    <s v="Form 1"/>
    <s v="Beginning"/>
    <n v="40"/>
    <n v="6"/>
    <n v="0"/>
    <d v="2015-09-04T00:00:00"/>
    <s v="Form 1"/>
    <s v="Beginning"/>
    <n v="40"/>
    <n v="6"/>
    <n v="0"/>
    <s v="Lone PI Test"/>
    <n v="0"/>
    <n v="0"/>
    <n v="40"/>
    <n v="12"/>
    <s v="Null"/>
    <s v="Null"/>
    <s v="Null"/>
    <s v="Null"/>
    <n v="6"/>
    <n v="6"/>
    <s v="Null"/>
    <n v="4"/>
    <s v="Null"/>
    <s v="Null"/>
    <n v="0"/>
    <s v="Fall PI Administration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rtisrads6l09jqbb0qod0v4l_o3rbv20"/>
    <s v="S63256"/>
    <s v="Dani"/>
    <s v="Scott"/>
    <n v="5"/>
    <s v="Autauga County"/>
    <s v="Billingsley School"/>
    <s v="Read 180 BS 5th"/>
    <n v="813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BS 5th"/>
    <n v="3"/>
    <s v="r180ng_B"/>
    <n v="10"/>
    <n v="85"/>
    <n v="1551"/>
    <n v="417"/>
    <n v="341"/>
    <n v="603"/>
    <n v="98"/>
    <n v="55"/>
    <n v="19.02495"/>
    <n v="8.3635999999999999"/>
    <n v="2.6562999999999999"/>
    <n v="129.9"/>
    <n v="31446"/>
    <n v="76.470588234999994"/>
    <n v="92.982456139999996"/>
    <n v="745"/>
    <n v="770"/>
    <n v="42"/>
    <n v="95"/>
    <n v="5"/>
    <n v="0"/>
    <n v="92"/>
    <n v="0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217"/>
    <n v="72"/>
    <n v="12991"/>
    <n v="0"/>
    <n v="0"/>
    <n v="75"/>
    <n v="87"/>
    <n v="71"/>
    <n v="84"/>
    <n v="1"/>
    <n v="2"/>
    <d v="2016-03-08T00:00:00"/>
    <n v="75"/>
    <n v="87"/>
    <n v="67"/>
    <n v="75"/>
    <n v="88"/>
    <d v="2015-12-14T00:00:00"/>
    <n v="69"/>
    <n v="83"/>
    <n v="60"/>
    <n v="75"/>
    <n v="75"/>
    <d v="2015-10-28T00:00:00"/>
    <n v="73"/>
    <n v="86"/>
    <n v="67"/>
    <n v="90"/>
    <n v="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5th"/>
    <n v="39"/>
    <n v="24"/>
    <n v="90"/>
    <n v="112528"/>
    <d v="2016-05-10T00:00:00"/>
    <n v="813"/>
    <d v="2015-08-26T00:00:00"/>
    <n v="531"/>
    <n v="10"/>
    <d v="2015-12-08T00:00:00"/>
    <n v="644"/>
    <n v="8"/>
    <d v="2016-05-10T00:00:00"/>
    <n v="813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6.857142857142854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813"/>
    <d v="2016-05-10T00:00:00"/>
    <n v="813"/>
    <n v="36.857142857142854"/>
    <n v="1"/>
    <n v="105"/>
    <n v="155"/>
    <n v="210"/>
    <s v="No PI Needed"/>
    <s v="No PI Needed"/>
    <s v="400L to 599L"/>
    <s v="800L to 999L"/>
    <s v="800L to 999L"/>
    <s v="1 Below Basic"/>
    <s v="2 Basic"/>
    <s v="2 Basic"/>
    <n v="0"/>
    <n v="1"/>
    <s v="Improved Performance Level"/>
    <s v="1 Limited"/>
    <s v="1 Limited"/>
    <s v="1 Limited"/>
    <n v="1"/>
    <n v="0"/>
    <s v="Maintained Performance Level"/>
    <n v="282"/>
    <n v="1"/>
    <n v="1"/>
    <n v="1"/>
    <n v="2.1692307692307691"/>
    <s v="Fall Administration"/>
    <s v="Winter Administration"/>
    <s v="Fall to Winter RI"/>
    <s v="Tier 2"/>
    <s v="Average Reading Invt. Under 15 Minutes Long"/>
    <x v="0"/>
    <n v="1"/>
    <n v="282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1"/>
    <n v="0"/>
    <s v="Null"/>
    <s v="Null"/>
    <s v="Null"/>
    <s v="Null"/>
    <s v="Null"/>
    <n v="1"/>
    <n v="1"/>
    <n v="1"/>
    <n v="3"/>
    <n v="0.85"/>
    <s v="Used All 3"/>
    <s v="80 to 99 Sessions"/>
    <s v="9 to 12 Segments"/>
    <s v="Level Matches Lexile Score"/>
    <s v="Null"/>
  </r>
  <r>
    <s v="66puastfmvff5i1sv86isukt_o3rbv20"/>
    <s v="S62543"/>
    <s v="Dominique"/>
    <s v="Scott"/>
    <n v="11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j98h1geju9ssvdjue5t0llj7_o3rbv20"/>
    <s v="S63343"/>
    <s v="Gage"/>
    <s v="Scott"/>
    <n v="6"/>
    <s v="Autauga County"/>
    <s v="Billingsley School"/>
    <s v="Read 180 BS 6th"/>
    <n v="427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BS 6th"/>
    <n v="2"/>
    <s v="r180ng_B"/>
    <n v="12"/>
    <n v="74"/>
    <n v="1344"/>
    <n v="548"/>
    <n v="240"/>
    <n v="267"/>
    <n v="85"/>
    <n v="32"/>
    <n v="19.108349999999898"/>
    <n v="6.3076999999999996"/>
    <n v="2.6429"/>
    <n v="89.133399999999995"/>
    <n v="19855"/>
    <n v="90.243902438999996"/>
    <n v="94.444444443999998"/>
    <n v="419"/>
    <n v="469"/>
    <n v="69"/>
    <n v="97"/>
    <n v="3"/>
    <n v="0"/>
    <n v="203"/>
    <n v="0"/>
    <s v="1_2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126"/>
    <n v="42"/>
    <n v="7533"/>
    <n v="0"/>
    <n v="0"/>
    <n v="0"/>
    <n v="0"/>
    <n v="49"/>
    <n v="69"/>
    <n v="0"/>
    <n v="3"/>
    <d v="2016-03-07T00:00:00"/>
    <n v="75"/>
    <n v="87"/>
    <n v="67"/>
    <n v="88"/>
    <n v="75"/>
    <d v="2015-12-15T00:00:00"/>
    <n v="46"/>
    <n v="68"/>
    <n v="30"/>
    <n v="63"/>
    <n v="50"/>
    <d v="2015-10-27T00:00:00"/>
    <n v="27"/>
    <n v="52"/>
    <n v="17"/>
    <n v="10"/>
    <n v="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6th"/>
    <d v="2015-08-28T00:00:00"/>
    <d v="2015-08-28T00:00:00"/>
    <n v="1"/>
    <d v="2015-08-28T00:00:00"/>
    <s v="Form 1"/>
    <s v="Advancing"/>
    <n v="39"/>
    <n v="2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6th"/>
    <n v="6"/>
    <n v="5"/>
    <n v="22"/>
    <n v="9701"/>
    <d v="2016-05-10T00:00:00"/>
    <n v="427"/>
    <d v="2015-08-26T00:00:00"/>
    <n v="341"/>
    <n v="7"/>
    <d v="2015-12-08T00:00:00"/>
    <n v="319"/>
    <n v="19"/>
    <d v="2016-05-10T00:00:00"/>
    <n v="427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6.857142857142854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427"/>
    <d v="2016-05-10T00:00:00"/>
    <n v="427"/>
    <n v="36.857142857142854"/>
    <n v="1"/>
    <n v="115"/>
    <n v="170"/>
    <n v="230"/>
    <s v="PI is Recommended"/>
    <s v="PI is Recommended"/>
    <s v="200L to 399L"/>
    <s v="400L to 599L"/>
    <s v="400L to 5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86"/>
    <n v="1"/>
    <n v="0"/>
    <n v="0"/>
    <n v="0.60350877192982455"/>
    <s v="Fall Administration"/>
    <s v="Winter Administration"/>
    <s v="Fall to Winter RI"/>
    <s v="Tier 2"/>
    <s v="Average Reading Invt. Under 15 Minutes Long"/>
    <x v="0"/>
    <n v="0"/>
    <n v="108"/>
    <d v="2015-08-28T00:00:00"/>
    <s v="Form 1"/>
    <s v="Advancing"/>
    <n v="39"/>
    <n v="27"/>
    <n v="0"/>
    <d v="2015-08-28T00:00:00"/>
    <s v="Form 1"/>
    <s v="Advancing"/>
    <n v="39"/>
    <n v="27"/>
    <n v="0"/>
    <s v="Lone PI Test"/>
    <n v="0"/>
    <n v="1"/>
    <n v="39"/>
    <n v="6"/>
    <s v="Null"/>
    <s v="Null"/>
    <s v="Null"/>
    <s v="Null"/>
    <n v="27"/>
    <n v="52"/>
    <s v="Null"/>
    <n v="46"/>
    <s v="Null"/>
    <s v="Null"/>
    <n v="1"/>
    <s v="Fall PI Administration"/>
    <n v="1"/>
    <n v="0"/>
    <s v="Null"/>
    <s v="Null"/>
    <s v="Null"/>
    <s v="Null"/>
    <s v="Null"/>
    <n v="1"/>
    <n v="1"/>
    <n v="1"/>
    <n v="3"/>
    <n v="0.69"/>
    <s v="Used All 3"/>
    <s v="60 to 79 Sessions"/>
    <s v="9 to 12 Segments"/>
    <s v="Level is Above Lexile Score"/>
    <s v="Null"/>
  </r>
  <r>
    <s v="4mim8sjrsfpdr2puner781km_o3rbv20"/>
    <s v="S3050"/>
    <s v="Jahari"/>
    <s v="Scott"/>
    <n v="3"/>
    <s v="Autauga County"/>
    <s v="Prattville Elementary School"/>
    <s v="System 44 PES 3rd 955"/>
    <n v="0"/>
    <d v="2016-05-05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ES 3rd 955"/>
    <d v="2015-09-09T00:00:00"/>
    <d v="2016-05-04T00:00:00"/>
    <s v="Level I"/>
    <n v="-103"/>
    <d v="2016-05-04T00:00:00"/>
    <n v="2"/>
    <n v="5"/>
    <n v="12"/>
    <n v="50"/>
    <n v="718"/>
    <n v="769"/>
    <n v="0"/>
    <n v="19"/>
    <n v="60"/>
    <n v="76"/>
    <n v="79"/>
    <n v="100"/>
    <n v="79"/>
    <n v="73"/>
    <n v="6491"/>
    <n v="1.9582999999999999"/>
    <n v="2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3rd 955"/>
    <d v="2015-09-01T00:00:00"/>
    <d v="2016-05-09T00:00:00"/>
    <n v="3"/>
    <d v="2015-09-01T00:00:00"/>
    <s v="Form 1"/>
    <s v="Beginning"/>
    <n v="19"/>
    <n v="8"/>
    <n v="0"/>
    <d v="2015-12-08T00:00:00"/>
    <s v="Form 2"/>
    <s v="Beginning"/>
    <n v="25"/>
    <n v="9"/>
    <n v="0"/>
    <d v="2016-05-09T00:00:00"/>
    <s v="Form 3"/>
    <s v="Beginning"/>
    <n v="28"/>
    <n v="8"/>
    <n v="0"/>
    <m/>
    <m/>
    <m/>
    <m/>
    <m/>
    <m/>
    <m/>
    <m/>
    <m/>
    <m/>
    <m/>
    <m/>
    <m/>
    <m/>
    <m/>
    <m/>
    <m/>
    <m/>
    <s v="System 44 PES 3rd 955"/>
    <n v="18"/>
    <n v="11"/>
    <n v="15"/>
    <n v="5749"/>
    <d v="2016-05-05T00:00:00"/>
    <n v="0"/>
    <d v="2015-08-28T00:00:00"/>
    <n v="0"/>
    <n v="3"/>
    <d v="2015-12-09T00:00:00"/>
    <n v="0"/>
    <n v="3"/>
    <d v="2016-05-05T00:00:00"/>
    <n v="0"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5.857142857142854"/>
    <s v="Not Used"/>
    <n v="0"/>
    <s v="Not Available"/>
    <s v="Not Available"/>
    <s v="4 Not Indicated"/>
    <s v="4 Not Indicated"/>
    <s v="4 Not Indicated"/>
    <s v="4 Not Indicated"/>
    <s v="4 Not Indicated"/>
    <d v="2016-05-05T00:00:00"/>
    <n v="0"/>
    <d v="1899-12-30T00:00:00"/>
    <n v="0"/>
    <n v="35.857142857142854"/>
    <n v="1"/>
    <n v="235"/>
    <n v="340"/>
    <n v="47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0"/>
    <n v="0"/>
    <n v="0"/>
    <n v="0"/>
    <n v="0"/>
    <s v="Fall Administration"/>
    <s v="Winter Administration"/>
    <s v="Fall to Winter RI"/>
    <s v="Tier 3"/>
    <s v="Average Reading Invt. Under 15 Minutes Long"/>
    <x v="0"/>
    <s v="Null"/>
    <n v="0"/>
    <d v="2016-05-09T00:00:00"/>
    <s v="Form 3"/>
    <s v="Beginning"/>
    <n v="28"/>
    <n v="8"/>
    <n v="0"/>
    <d v="2015-12-08T00:00:00"/>
    <s v="Form 2"/>
    <s v="Beginning"/>
    <n v="25"/>
    <n v="9"/>
    <n v="0"/>
    <n v="35.857142857142854"/>
    <n v="1"/>
    <n v="1"/>
    <n v="19"/>
    <n v="1"/>
    <n v="28"/>
    <n v="7"/>
    <n v="9"/>
    <n v="1"/>
    <n v="8"/>
    <n v="40"/>
    <n v="8"/>
    <n v="29"/>
    <n v="0"/>
    <n v="0"/>
    <n v="0"/>
    <s v="Fall to Spring PI Administration"/>
    <n v="0"/>
    <n v="1"/>
    <s v="40 to 59 Sessions"/>
    <s v="Series 1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mqo4kc0k14go7qe372mlqabm_o3rbv20"/>
    <s v="S62869"/>
    <s v="Jonquiesha"/>
    <s v="Scott"/>
    <n v="1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sfrcdbmd8e550cq7f7qrlqim_o3rbv20"/>
    <s v="S97794"/>
    <s v="Landon"/>
    <s v="Scott"/>
    <n v="5"/>
    <s v="Autauga County"/>
    <s v="Prattville Intermediate School"/>
    <s v="System 44 PIS 5th class 2"/>
    <n v="534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IS 5th class 2"/>
    <d v="2016-05-11T00:00:00"/>
    <d v="2016-05-11T00:00:00"/>
    <n v="1"/>
    <d v="2016-05-11T00:00:00"/>
    <s v="Form 1"/>
    <s v="Developing"/>
    <n v="49"/>
    <n v="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IS 5th class 2"/>
    <n v="0"/>
    <n v="0"/>
    <n v="0"/>
    <n v="0"/>
    <d v="2016-05-11T00:00:00"/>
    <n v="534"/>
    <d v="2016-05-11T00:00:00"/>
    <n v="534"/>
    <n v="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RI Screening Only"/>
    <n v="0"/>
    <s v="RI User"/>
    <s v="Usage"/>
    <x v="3"/>
    <n v="1"/>
    <n v="1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534"/>
    <d v="2016-05-11T00:00:00"/>
    <n v="534"/>
    <s v="Lone RI Test"/>
    <n v="0"/>
    <n v="105"/>
    <n v="155"/>
    <n v="210"/>
    <s v="No PI Needed"/>
    <s v="No PI Needed"/>
    <s v="400L to 599L"/>
    <s v="400L to 599L"/>
    <s v="400L to 599L"/>
    <s v="1 Below Basic"/>
    <s v="1 Below Basic"/>
    <s v="1 Below Basic"/>
    <s v="Null"/>
    <s v="Null"/>
    <s v="No RI for Comparison"/>
    <s v="1 Limited"/>
    <s v="1 Limited"/>
    <s v="1 Limited"/>
    <s v="Null"/>
    <s v="Null"/>
    <s v="No RI for Comparison"/>
    <s v="Null"/>
    <s v="Null"/>
    <s v="Null"/>
    <s v="Null"/>
    <s v="Null"/>
    <s v="Spring Administration"/>
    <s v="Null"/>
    <s v="Spring Administration RI"/>
    <s v="Tier 3"/>
    <s v="Average Reading Invt. at Least 15 Minutes Long"/>
    <x v="1"/>
    <s v="Null"/>
    <n v="0"/>
    <d v="2016-05-11T00:00:00"/>
    <s v="Form 1"/>
    <s v="Developing"/>
    <n v="49"/>
    <n v="11"/>
    <n v="0"/>
    <d v="2016-05-11T00:00:00"/>
    <s v="Form 1"/>
    <s v="Developing"/>
    <n v="49"/>
    <n v="11"/>
    <n v="0"/>
    <s v="Lone PI Test"/>
    <n v="0"/>
    <n v="0"/>
    <n v="49"/>
    <n v="54"/>
    <s v="Null"/>
    <s v="Null"/>
    <s v="Null"/>
    <s v="Null"/>
    <n v="11"/>
    <n v="17"/>
    <s v="Null"/>
    <n v="14"/>
    <s v="Null"/>
    <s v="Null"/>
    <n v="0"/>
    <s v="Spring PI Administration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39r38g8e8kfr7pmvl240ohlu_o3rbv20"/>
    <s v="S62962"/>
    <s v="Mia"/>
    <s v="Scott"/>
    <n v="8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il7cjoqjrq4up1b4enskfen1_o3rbv20"/>
    <n v="196338460"/>
    <s v="Najah"/>
    <s v="Scott"/>
    <n v="7"/>
    <s v="Autauga County"/>
    <s v="Prattville Junior High School"/>
    <s v="Read 180 PJHS 8th"/>
    <n v="972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PJHS 8th"/>
    <n v="4"/>
    <s v="r180ng_B"/>
    <n v="4"/>
    <n v="34"/>
    <n v="656"/>
    <n v="251"/>
    <n v="66"/>
    <n v="260"/>
    <n v="56"/>
    <n v="42"/>
    <n v="19.216699999999999"/>
    <n v="7.4"/>
    <n v="2.125"/>
    <n v="133.2835"/>
    <n v="27870"/>
    <n v="94"/>
    <n v="80"/>
    <n v="349"/>
    <n v="352"/>
    <n v="40"/>
    <n v="96"/>
    <n v="8"/>
    <n v="0"/>
    <n v="23"/>
    <n v="0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7"/>
    <n v="27"/>
    <n v="1635"/>
    <n v="0"/>
    <n v="0"/>
    <n v="0"/>
    <n v="0"/>
    <n v="57"/>
    <n v="75"/>
    <n v="0"/>
    <n v="1"/>
    <d v="2016-02-10T00:00:00"/>
    <n v="57"/>
    <n v="75"/>
    <n v="67"/>
    <n v="40"/>
    <n v="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PJHS 8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PJHS 8th"/>
    <n v="11"/>
    <n v="8"/>
    <n v="33"/>
    <n v="18625"/>
    <d v="2016-05-10T00:00:00"/>
    <n v="972"/>
    <d v="2016-01-14T00:00:00"/>
    <n v="928"/>
    <n v="10"/>
    <d v="2016-05-10T00:00:00"/>
    <n v="972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16.714285714285715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972"/>
    <d v="2016-05-10T00:00:00"/>
    <n v="972"/>
    <n v="16.714285714285715"/>
    <n v="1"/>
    <n v="30"/>
    <n v="60"/>
    <n v="60"/>
    <s v="No PI Needed"/>
    <s v="No PI Needed"/>
    <s v="800L to 999L"/>
    <s v="800L to 999L"/>
    <s v="800L to 999L"/>
    <s v="2 Basic"/>
    <s v="3 Proficient"/>
    <s v="3 Proficient"/>
    <n v="0"/>
    <n v="1"/>
    <s v="Improved Performance Level"/>
    <s v="2 Partial"/>
    <s v="2 Partial"/>
    <s v="2 Partial"/>
    <n v="1"/>
    <n v="0"/>
    <s v="Maintained Performance Level"/>
    <n v="44"/>
    <n v="1"/>
    <n v="1"/>
    <n v="0"/>
    <n v="0.97777777777777775"/>
    <s v="Winter Administration"/>
    <s v="Fall Administration"/>
    <s v="Winter to Spring RI"/>
    <s v="Tier 2"/>
    <s v="Average Reading Invt. Under 15 Minutes Long"/>
    <x v="0"/>
    <n v="0"/>
    <n v="44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1"/>
    <n v="0"/>
    <s v="Null"/>
    <s v="Null"/>
    <s v="Null"/>
    <s v="Null"/>
    <s v="Null"/>
    <n v="1"/>
    <n v="1"/>
    <n v="1"/>
    <n v="1"/>
    <n v="0.75"/>
    <s v="Used All 3"/>
    <s v="20 to 39 Sessions"/>
    <s v="Under 5 Segments"/>
    <s v="Level Matches Lexile Score"/>
    <s v="Null"/>
  </r>
  <r>
    <s v="d9jd6an436hjqtv1fj87qg25_o3rbv20"/>
    <s v="S101752"/>
    <s v="Darnell"/>
    <s v="Seabon"/>
    <n v="1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gmekf1q11r0v7798os9446av_o3rbv20"/>
    <s v="S101753"/>
    <s v="Donnell"/>
    <s v="Seabon"/>
    <n v="1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eqlr3219t4i13pg3ed493jjv_o3rbv20"/>
    <s v="S62613"/>
    <s v="DonTerrious"/>
    <s v="Seabon"/>
    <n v="6"/>
    <s v="Autauga County"/>
    <s v="Autaugaville School"/>
    <s v="Read 180 AS 6th"/>
    <n v="623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AS 6th"/>
    <n v="3"/>
    <s v="r180ng_B"/>
    <n v="15"/>
    <n v="122"/>
    <n v="3191"/>
    <n v="560"/>
    <n v="415"/>
    <n v="1597"/>
    <n v="329"/>
    <n v="80"/>
    <n v="24.9833"/>
    <n v="8.3125"/>
    <n v="3.4857"/>
    <n v="203.05840000000001"/>
    <n v="43441"/>
    <n v="81.506849314999997"/>
    <n v="64.634146341000005"/>
    <n v="834"/>
    <n v="660"/>
    <n v="47"/>
    <n v="91"/>
    <n v="3"/>
    <n v="3"/>
    <n v="290"/>
    <n v="0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254"/>
    <n v="127"/>
    <n v="15268"/>
    <n v="0"/>
    <n v="0"/>
    <n v="65"/>
    <n v="81"/>
    <n v="0"/>
    <n v="0"/>
    <n v="2"/>
    <n v="0"/>
    <d v="2016-01-20T00:00:00"/>
    <n v="71"/>
    <n v="85"/>
    <n v="67"/>
    <n v="88"/>
    <n v="63"/>
    <d v="2015-11-02T00:00:00"/>
    <n v="59"/>
    <n v="77"/>
    <n v="58"/>
    <n v="67"/>
    <n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6th"/>
    <d v="2016-05-11T00:00:00"/>
    <d v="2016-05-11T00:00:00"/>
    <n v="1"/>
    <d v="2016-05-11T00:00:00"/>
    <s v="Form 1"/>
    <s v="Developing"/>
    <n v="33"/>
    <n v="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6th"/>
    <n v="28"/>
    <n v="16"/>
    <n v="59"/>
    <n v="89340"/>
    <d v="2016-05-11T00:00:00"/>
    <n v="623"/>
    <d v="2015-08-27T00:00:00"/>
    <n v="660"/>
    <n v="23"/>
    <d v="2015-12-02T00:00:00"/>
    <n v="642"/>
    <n v="25"/>
    <d v="2016-05-11T00:00:00"/>
    <n v="623"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6.857142857142854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623"/>
    <d v="2015-08-27T00:00:00"/>
    <n v="660"/>
    <n v="36.857142857142854"/>
    <n v="1"/>
    <n v="55"/>
    <n v="90"/>
    <n v="110"/>
    <s v="No PI Needed"/>
    <s v="No PI Needed"/>
    <s v="600L to 799L"/>
    <s v="600L to 799L"/>
    <s v="600L to 7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-37"/>
    <n v="0"/>
    <n v="0"/>
    <n v="0"/>
    <n v="-0.51034482758620692"/>
    <s v="Fall Administration"/>
    <s v="Fall Administration"/>
    <s v="Fall Administration RI"/>
    <s v="Tier 2"/>
    <s v="Average Reading Invt. at Least 15 Minutes Long"/>
    <x v="0"/>
    <n v="0"/>
    <n v="37"/>
    <d v="2016-05-11T00:00:00"/>
    <s v="Form 1"/>
    <s v="Developing"/>
    <n v="33"/>
    <n v="11"/>
    <n v="0"/>
    <d v="2016-05-11T00:00:00"/>
    <s v="Form 1"/>
    <s v="Developing"/>
    <n v="33"/>
    <n v="11"/>
    <n v="0"/>
    <s v="Lone PI Test"/>
    <n v="0"/>
    <n v="0"/>
    <n v="33"/>
    <n v="3"/>
    <s v="Null"/>
    <s v="Null"/>
    <s v="Null"/>
    <s v="Null"/>
    <n v="11"/>
    <n v="6"/>
    <s v="Null"/>
    <n v="5"/>
    <s v="Null"/>
    <s v="Null"/>
    <n v="0"/>
    <s v="Spring PI Administration"/>
    <n v="1"/>
    <n v="0"/>
    <s v="Null"/>
    <s v="Null"/>
    <s v="Null"/>
    <s v="Null"/>
    <s v="Null"/>
    <n v="1"/>
    <n v="1"/>
    <n v="1"/>
    <n v="2"/>
    <n v="0.81"/>
    <s v="Used All 3"/>
    <s v="100 or More Sessions"/>
    <s v="13 or More Segments"/>
    <s v="Level Matches Lexile Score"/>
    <s v="Null"/>
  </r>
  <r>
    <s v="mph92m5v65t2pajvqetodrig_o3rbv20"/>
    <s v="S97832"/>
    <s v="Marissa"/>
    <s v="Seabon"/>
    <n v="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hbj6kbtvq5uf5bvfo0p0bkk9_o3rbv20"/>
    <s v="S62880"/>
    <s v="Martisha"/>
    <s v="Seabon"/>
    <n v="11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kcofm0d2nlm3gaudr4q92gif_o3rbv20"/>
    <s v="S95883"/>
    <s v="TaTiana"/>
    <s v="Seabon"/>
    <n v="3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hmod5mhn28d5atj01akq9od8_o3rbv20"/>
    <s v="S62693"/>
    <s v="Zakiyah"/>
    <s v="Seabon"/>
    <n v="10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o1o3sihr60eukm8otah4l8r0_o3rbv20"/>
    <s v="S2971"/>
    <s v="Gretchyn"/>
    <s v="Sheffield"/>
    <n v="3"/>
    <s v="Autauga County"/>
    <s v="Daniel Pratt Elementary School"/>
    <s v="System 44 DPES 3rd  Group 1"/>
    <n v="215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DPES 3rd  Group 1"/>
    <d v="2015-09-22T00:00:00"/>
    <d v="2016-04-25T00:00:00"/>
    <s v="Level I"/>
    <n v="215"/>
    <d v="2016-04-25T00:00:00"/>
    <n v="4"/>
    <n v="4"/>
    <n v="27"/>
    <n v="67"/>
    <n v="882"/>
    <n v="919"/>
    <n v="0"/>
    <n v="15"/>
    <n v="33"/>
    <n v="75"/>
    <n v="88"/>
    <n v="88"/>
    <n v="88"/>
    <n v="79"/>
    <n v="4884"/>
    <n v="2.5385"/>
    <n v="4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DPES 3rd  Group 1"/>
    <d v="2015-08-28T00:00:00"/>
    <d v="2016-05-10T00:00:00"/>
    <n v="3"/>
    <d v="2015-08-28T00:00:00"/>
    <s v="Form 1"/>
    <s v="Beginning"/>
    <n v="21"/>
    <n v="6"/>
    <n v="0"/>
    <d v="2015-12-07T00:00:00"/>
    <s v="Form 2"/>
    <s v="Developing"/>
    <n v="30"/>
    <n v="15"/>
    <n v="0"/>
    <d v="2016-05-10T00:00:00"/>
    <s v="Form 3"/>
    <s v="Developing"/>
    <n v="30"/>
    <n v="18"/>
    <n v="0"/>
    <m/>
    <m/>
    <m/>
    <m/>
    <m/>
    <m/>
    <m/>
    <m/>
    <m/>
    <m/>
    <m/>
    <m/>
    <m/>
    <m/>
    <m/>
    <m/>
    <m/>
    <m/>
    <s v="System 44 DPES 3rd  Group 1"/>
    <n v="8"/>
    <n v="4"/>
    <n v="4"/>
    <n v="2558"/>
    <d v="2016-05-10T00:00:00"/>
    <n v="215"/>
    <d v="2015-08-31T00:00:00"/>
    <n v="322"/>
    <n v="10"/>
    <d v="2015-12-01T00:00:00"/>
    <n v="445"/>
    <n v="13"/>
    <d v="2016-05-10T00:00:00"/>
    <n v="215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.571428571428569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215"/>
    <d v="2015-12-01T00:00:00"/>
    <n v="445"/>
    <n v="36.142857142857146"/>
    <n v="1"/>
    <n v="150"/>
    <n v="200"/>
    <n v="300"/>
    <s v="PI is Recommended"/>
    <s v="No PI Needed"/>
    <s v="200L to 399L"/>
    <s v="200L to 399L"/>
    <s v="400L to 599L"/>
    <s v="1 Below Basic"/>
    <s v="1 Below Basic"/>
    <s v="2 Basic"/>
    <n v="1"/>
    <n v="0"/>
    <s v="Maintained Performance Level"/>
    <s v="1 Limited"/>
    <s v="1 Limited"/>
    <s v="1 Limited"/>
    <n v="1"/>
    <n v="0"/>
    <s v="Maintained Performance Level"/>
    <n v="-107"/>
    <n v="0"/>
    <n v="0"/>
    <n v="0"/>
    <n v="-0.61142857142857143"/>
    <s v="Fall Administration"/>
    <s v="Fall Administration"/>
    <s v="Fall Administration RI"/>
    <s v="Tier 3"/>
    <s v="Average Reading Invt. Under 15 Minutes Long"/>
    <x v="2"/>
    <s v="Null"/>
    <n v="230"/>
    <d v="2016-05-10T00:00:00"/>
    <s v="Form 3"/>
    <s v="Developing"/>
    <n v="30"/>
    <n v="18"/>
    <n v="0"/>
    <d v="2016-05-10T00:00:00"/>
    <s v="Form 3"/>
    <s v="Developing"/>
    <n v="30"/>
    <n v="18"/>
    <n v="0"/>
    <n v="36.571428571428569"/>
    <n v="1"/>
    <n v="1"/>
    <n v="21"/>
    <n v="2"/>
    <n v="30"/>
    <n v="8"/>
    <n v="9"/>
    <n v="1"/>
    <n v="6"/>
    <n v="28"/>
    <n v="18"/>
    <n v="72"/>
    <n v="12"/>
    <n v="1"/>
    <n v="0"/>
    <s v="Fall to Spring PI Administration"/>
    <n v="0"/>
    <n v="1"/>
    <s v="60 to 79 Sessions"/>
    <s v="Series 1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kqp95h54os6rjooub6qvc88n_o3rbv20"/>
    <s v="S66864"/>
    <s v="Charleston"/>
    <s v="Shivers"/>
    <n v="8"/>
    <s v="Autauga County"/>
    <s v="Prattville Junior High School"/>
    <s v="Read 180 PJHS 8th"/>
    <n v="475"/>
    <d v="2015-12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Read 180 PJHS 8th"/>
    <d v="2015-10-15T00:00:00"/>
    <d v="2015-12-17T00:00:00"/>
    <s v="Level I"/>
    <e v="#DIV/0!"/>
    <d v="2015-12-17T00:00:00"/>
    <n v="2"/>
    <n v="4"/>
    <n v="11"/>
    <n v="19"/>
    <n v="350"/>
    <n v="362"/>
    <n v="0"/>
    <n v="13"/>
    <n v="32"/>
    <n v="79"/>
    <n v="95"/>
    <n v="100"/>
    <n v="84"/>
    <n v="79"/>
    <n v="2086"/>
    <n v="1.875"/>
    <n v="2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PJHS 8th"/>
    <d v="2015-09-03T00:00:00"/>
    <d v="2015-12-10T00:00:00"/>
    <n v="2"/>
    <d v="2015-09-03T00:00:00"/>
    <s v="Form 1"/>
    <s v="Beginning"/>
    <n v="29"/>
    <n v="10"/>
    <n v="0"/>
    <d v="2015-12-10T00:00:00"/>
    <s v="Form 2"/>
    <s v="Developing"/>
    <n v="36"/>
    <n v="22"/>
    <n v="0"/>
    <m/>
    <m/>
    <m/>
    <m/>
    <m/>
    <m/>
    <m/>
    <m/>
    <m/>
    <m/>
    <m/>
    <m/>
    <m/>
    <m/>
    <m/>
    <m/>
    <m/>
    <m/>
    <m/>
    <m/>
    <m/>
    <m/>
    <m/>
    <m/>
    <s v="Read 180 PJHS 8th"/>
    <n v="3"/>
    <n v="1"/>
    <n v="2"/>
    <n v="1401"/>
    <d v="2015-12-10T00:00:00"/>
    <n v="475"/>
    <d v="2015-09-02T00:00:00"/>
    <n v="524"/>
    <n v="20"/>
    <d v="2015-12-10T00:00:00"/>
    <n v="47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RI Screening Only"/>
    <n v="0"/>
    <s v="System 44 User"/>
    <s v="Usage"/>
    <x v="1"/>
    <n v="1"/>
    <n v="0"/>
    <n v="0"/>
    <x v="1"/>
    <n v="14"/>
    <s v="Not Used"/>
    <n v="0"/>
    <s v="Not Available"/>
    <s v="Not Available"/>
    <s v="4 Not Indicated"/>
    <s v="4 Not Indicated"/>
    <s v="4 Not Indicated"/>
    <s v="4 Not Indicated"/>
    <s v="4 Not Indicated"/>
    <d v="2015-12-10T00:00:00"/>
    <n v="475"/>
    <d v="2015-09-02T00:00:00"/>
    <n v="524"/>
    <n v="14.142857142857142"/>
    <n v="1"/>
    <n v="80"/>
    <n v="125"/>
    <n v="160"/>
    <s v="PI is Recommended"/>
    <s v="PI is Recommended"/>
    <s v="400L to 599L"/>
    <s v="400L to 599L"/>
    <s v="400L to 5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-49"/>
    <n v="0"/>
    <n v="0"/>
    <n v="0"/>
    <n v="-0.47804878048780486"/>
    <s v="Fall Administration"/>
    <s v="Spring Administration"/>
    <s v="Fall to Spring-Full Year RI"/>
    <s v="Tier 3"/>
    <s v="Average Reading Invt. at Least 15 Minutes Long"/>
    <x v="0"/>
    <s v="Null"/>
    <n v="49"/>
    <d v="2015-12-10T00:00:00"/>
    <s v="Form 2"/>
    <s v="Developing"/>
    <n v="36"/>
    <n v="22"/>
    <n v="0"/>
    <d v="2015-12-10T00:00:00"/>
    <s v="Form 2"/>
    <s v="Developing"/>
    <n v="36"/>
    <n v="22"/>
    <n v="0"/>
    <n v="14"/>
    <n v="1"/>
    <n v="1"/>
    <n v="29"/>
    <n v="1"/>
    <n v="36"/>
    <n v="1"/>
    <n v="7"/>
    <n v="1"/>
    <n v="10"/>
    <n v="2"/>
    <n v="22"/>
    <n v="15"/>
    <n v="12"/>
    <n v="1"/>
    <n v="0"/>
    <s v="Fall to Winter PI Administration"/>
    <n v="0"/>
    <n v="0"/>
    <s v="Under 20 Sessions"/>
    <s v="Series 1"/>
    <s v="In Series 1 to 4"/>
    <s v="Mid-Year Exited Student, Started This Year"/>
    <n v="0"/>
    <n v="0"/>
    <n v="1"/>
    <n v="0"/>
    <n v="0"/>
    <n v="0"/>
    <s v="RC! Only"/>
    <s v="Null"/>
    <s v="Null"/>
    <s v="Null"/>
    <s v="Null"/>
  </r>
  <r>
    <s v="ud4rgfa818m54sq6qofr4c49_o3rbv20"/>
    <s v="S104009"/>
    <s v="Cole"/>
    <s v="Sims"/>
    <n v="7"/>
    <s v="Autauga County"/>
    <s v="Marbury Middle School"/>
    <s v="Read 180 MMS 7th"/>
    <n v="472"/>
    <d v="2016-05-12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MMS 7th"/>
    <n v="2"/>
    <s v="r180ng_B"/>
    <n v="2"/>
    <n v="44"/>
    <n v="632"/>
    <n v="159"/>
    <n v="164"/>
    <n v="249"/>
    <n v="50"/>
    <n v="15"/>
    <n v="13.366599999999901"/>
    <n v="15.333299999999999"/>
    <n v="2.75"/>
    <n v="239.81639999999999"/>
    <n v="5323"/>
    <n v="75"/>
    <n v="53.846153846"/>
    <n v="183"/>
    <n v="118"/>
    <n v="17"/>
    <n v="71"/>
    <n v="2"/>
    <n v="0"/>
    <n v="11"/>
    <n v="0"/>
    <s v="1_2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2"/>
    <n v="22"/>
    <n v="1335"/>
    <n v="0"/>
    <n v="0"/>
    <n v="0"/>
    <n v="0"/>
    <n v="18"/>
    <n v="42"/>
    <n v="0"/>
    <n v="1"/>
    <d v="2016-02-10T00:00:00"/>
    <n v="18"/>
    <n v="42"/>
    <n v="8"/>
    <n v="13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MMS 7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MMS 7th"/>
    <n v="10"/>
    <n v="6"/>
    <n v="8"/>
    <n v="2829"/>
    <d v="2016-05-12T00:00:00"/>
    <n v="472"/>
    <d v="2016-01-27T00:00:00"/>
    <n v="471"/>
    <n v="15"/>
    <d v="2016-05-12T00:00:00"/>
    <n v="472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15.142857142857142"/>
    <s v="Not Used"/>
    <n v="0"/>
    <s v="Not Available"/>
    <s v="Not Available"/>
    <s v="4 Not Indicated"/>
    <s v="4 Not Indicated"/>
    <s v="4 Not Indicated"/>
    <s v="4 Not Indicated"/>
    <s v="4 Not Indicated"/>
    <d v="2016-05-12T00:00:00"/>
    <n v="472"/>
    <d v="2016-05-12T00:00:00"/>
    <n v="472"/>
    <n v="15.142857142857142"/>
    <n v="1"/>
    <n v="90"/>
    <n v="145"/>
    <n v="180"/>
    <s v="PI is Recommended"/>
    <s v="PI is Recommended"/>
    <s v="400L to 599L"/>
    <s v="400L to 599L"/>
    <s v="400L to 5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1"/>
    <n v="1"/>
    <n v="0"/>
    <n v="0"/>
    <n v="8.5106382978723406E-3"/>
    <s v="Winter Administration"/>
    <s v="Spring Administration"/>
    <s v="Winter to Spring RI"/>
    <s v="Tier 3"/>
    <s v="Average Reading Invt. at Least 15 Minutes Long"/>
    <x v="0"/>
    <n v="0"/>
    <n v="1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1"/>
    <n v="0"/>
    <s v="Null"/>
    <s v="Null"/>
    <s v="Null"/>
    <s v="Null"/>
    <s v="Null"/>
    <n v="1"/>
    <n v="1"/>
    <n v="1"/>
    <n v="1"/>
    <n v="0.42"/>
    <s v="Used All 3"/>
    <s v="40 to 59 Sessions"/>
    <s v="Under 5 Segments"/>
    <s v="Level Matches Lexile Score"/>
    <s v="Null"/>
  </r>
  <r>
    <s v="a4lnn927pnvm3mu2bdldsi3m_o3rbv20"/>
    <s v="S1655"/>
    <s v="Aljuise"/>
    <s v="Smith"/>
    <n v="5"/>
    <s v="Autauga County"/>
    <s v="Autaugaville School"/>
    <s v="Read 180 AS 5th"/>
    <n v="0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Read 180 AS 5th"/>
    <d v="2015-08-31T00:00:00"/>
    <d v="2016-05-18T00:00:00"/>
    <s v="Level I"/>
    <n v="-477"/>
    <d v="2016-05-18T00:00:00"/>
    <n v="3"/>
    <n v="1"/>
    <n v="16"/>
    <n v="101"/>
    <n v="1055"/>
    <n v="1115"/>
    <n v="0"/>
    <n v="4"/>
    <n v="66"/>
    <n v="61"/>
    <n v="80"/>
    <n v="63"/>
    <n v="67"/>
    <n v="59"/>
    <n v="5292"/>
    <n v="2.9411999999999998"/>
    <n v="2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35"/>
    <n v="18"/>
    <n v="2105"/>
    <n v="0"/>
    <n v="0"/>
    <n v="36"/>
    <n v="60"/>
    <n v="70"/>
    <n v="84"/>
    <n v="1"/>
    <n v="1"/>
    <d v="2016-01-20T00:00:00"/>
    <n v="36"/>
    <n v="60"/>
    <n v="25"/>
    <n v="38"/>
    <n v="50"/>
    <d v="2015-12-18T00:00:00"/>
    <n v="70"/>
    <n v="84"/>
    <n v="42"/>
    <n v="90"/>
    <n v="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d v="2015-08-27T00:00:00"/>
    <d v="2015-12-14T00:00:00"/>
    <n v="2"/>
    <d v="2015-08-27T00:00:00"/>
    <s v="Form 1"/>
    <s v="Pre-Decoder"/>
    <n v="14"/>
    <n v="5"/>
    <n v="0"/>
    <d v="2015-12-14T00:00:00"/>
    <s v="Form 2"/>
    <s v="Pre-Decoder"/>
    <n v="21"/>
    <n v="10"/>
    <n v="0"/>
    <m/>
    <m/>
    <m/>
    <m/>
    <m/>
    <m/>
    <m/>
    <m/>
    <m/>
    <m/>
    <m/>
    <m/>
    <m/>
    <m/>
    <m/>
    <m/>
    <m/>
    <m/>
    <m/>
    <m/>
    <m/>
    <m/>
    <m/>
    <m/>
    <s v="Read 180 AS 5th"/>
    <n v="12"/>
    <n v="8"/>
    <n v="8"/>
    <n v="3941"/>
    <d v="2016-05-11T00:00:00"/>
    <n v="0"/>
    <d v="2015-08-27T00:00:00"/>
    <n v="0"/>
    <n v="0"/>
    <d v="2015-12-14T00:00:00"/>
    <n v="0"/>
    <n v="0"/>
    <d v="2016-05-11T00:00:00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15.571428571428571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0"/>
    <d v="1899-12-30T00:00:00"/>
    <n v="0"/>
    <n v="36.857142857142854"/>
    <n v="1"/>
    <n v="235"/>
    <n v="335"/>
    <n v="47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0"/>
    <n v="0"/>
    <n v="0"/>
    <n v="0"/>
    <n v="0"/>
    <s v="Fall Administration"/>
    <s v="Winter Administration"/>
    <s v="Fall to Winter RI"/>
    <s v="Tier 3"/>
    <s v="Average Reading Invt. Under 15 Minutes Long"/>
    <x v="0"/>
    <s v="Null"/>
    <n v="0"/>
    <d v="2015-12-14T00:00:00"/>
    <s v="Form 2"/>
    <s v="Pre-Decoder"/>
    <n v="21"/>
    <n v="10"/>
    <n v="0"/>
    <d v="2015-12-14T00:00:00"/>
    <s v="Form 2"/>
    <s v="Pre-Decoder"/>
    <n v="21"/>
    <n v="10"/>
    <n v="0"/>
    <n v="15.571428571428571"/>
    <n v="1"/>
    <n v="1"/>
    <n v="14"/>
    <n v="0"/>
    <n v="21"/>
    <n v="0"/>
    <n v="7"/>
    <n v="1"/>
    <n v="5"/>
    <n v="5"/>
    <n v="10"/>
    <n v="11"/>
    <n v="5"/>
    <n v="1"/>
    <n v="0"/>
    <s v="Fall to Winter PI Administration"/>
    <n v="0"/>
    <n v="1"/>
    <s v="100 or More Sessions"/>
    <s v="Series 1"/>
    <s v="In Series 1 to 4"/>
    <s v="Full Year Participant, Started This Year"/>
    <n v="0"/>
    <n v="0"/>
    <n v="1"/>
    <n v="1"/>
    <n v="2"/>
    <n v="0.72"/>
    <s v="Used RC! and rSkills"/>
    <s v="Null"/>
    <s v="Null"/>
    <s v="Null"/>
    <s v="Null"/>
  </r>
  <r>
    <s v="rhp8a59akj6jr7ggl1h8hc9g_o3rbv20"/>
    <s v="S62838"/>
    <s v="Andrell"/>
    <s v="Smith"/>
    <n v="7"/>
    <s v="Autauga County"/>
    <s v="Prattville Junior High School"/>
    <s v="Read 180 PJHS 7th"/>
    <n v="658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PJHS 7th"/>
    <n v="2"/>
    <s v="r180ng_B"/>
    <n v="8"/>
    <n v="35"/>
    <n v="833"/>
    <n v="331"/>
    <n v="148"/>
    <n v="223"/>
    <n v="86"/>
    <n v="21"/>
    <n v="23.36665"/>
    <n v="4.6666999999999996"/>
    <n v="1.6667000000000001"/>
    <n v="97.4"/>
    <n v="19397"/>
    <n v="65.822784810000002"/>
    <n v="77.272727271999997"/>
    <n v="509"/>
    <n v="585"/>
    <n v="13"/>
    <n v="96"/>
    <n v="3"/>
    <n v="0"/>
    <n v="46"/>
    <n v="0"/>
    <s v="1_2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6"/>
    <n v="16"/>
    <n v="981"/>
    <n v="0"/>
    <n v="0"/>
    <n v="0"/>
    <n v="0"/>
    <n v="57"/>
    <n v="75"/>
    <n v="0"/>
    <n v="1"/>
    <d v="2016-02-11T00:00:00"/>
    <n v="57"/>
    <n v="75"/>
    <n v="75"/>
    <n v="40"/>
    <n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PJHS 7th"/>
    <d v="2015-09-15T00:00:00"/>
    <d v="2015-09-15T00:00:00"/>
    <n v="1"/>
    <d v="2015-09-15T00:00:00"/>
    <s v="Form 1"/>
    <s v="Advancing"/>
    <n v="45"/>
    <n v="2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PJHS 7th"/>
    <n v="7"/>
    <n v="2"/>
    <n v="8"/>
    <n v="7657"/>
    <d v="2016-05-10T00:00:00"/>
    <n v="658"/>
    <d v="2015-09-02T00:00:00"/>
    <n v="458"/>
    <n v="29"/>
    <d v="2015-12-10T00:00:00"/>
    <n v="476"/>
    <n v="18"/>
    <d v="2016-05-10T00:00:00"/>
    <n v="658"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5.857142857142854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658"/>
    <d v="2016-05-10T00:00:00"/>
    <n v="658"/>
    <n v="35.857142857142854"/>
    <n v="1"/>
    <n v="90"/>
    <n v="145"/>
    <n v="180"/>
    <s v="PI is Recommended"/>
    <s v="No PI Needed"/>
    <s v="400L to 599L"/>
    <s v="600L to 799L"/>
    <s v="600L to 7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200"/>
    <n v="1"/>
    <n v="1"/>
    <n v="1"/>
    <n v="1.7021276595744681"/>
    <s v="Fall Administration"/>
    <s v="Fall Administration"/>
    <s v="Fall Administration RI"/>
    <s v="Tier 2"/>
    <s v="Average Reading Invt. at Least 15 Minutes Long"/>
    <x v="0"/>
    <n v="1"/>
    <n v="200"/>
    <d v="2015-09-15T00:00:00"/>
    <s v="Form 1"/>
    <s v="Advancing"/>
    <n v="45"/>
    <n v="26"/>
    <n v="0"/>
    <d v="2015-09-15T00:00:00"/>
    <s v="Form 1"/>
    <s v="Advancing"/>
    <n v="45"/>
    <n v="26"/>
    <n v="0"/>
    <s v="Lone PI Test"/>
    <n v="0"/>
    <n v="1"/>
    <n v="45"/>
    <n v="13"/>
    <s v="Null"/>
    <s v="Null"/>
    <s v="Null"/>
    <s v="Null"/>
    <n v="26"/>
    <n v="33"/>
    <s v="Null"/>
    <n v="25"/>
    <s v="Null"/>
    <s v="Null"/>
    <n v="1"/>
    <s v="Fall PI Administration"/>
    <n v="1"/>
    <n v="0"/>
    <s v="Null"/>
    <s v="Null"/>
    <s v="Null"/>
    <s v="Null"/>
    <s v="Null"/>
    <n v="1"/>
    <n v="1"/>
    <n v="1"/>
    <n v="1"/>
    <n v="0.75"/>
    <s v="Used All 3"/>
    <s v="20 to 39 Sessions"/>
    <s v="5 to 8 Segments"/>
    <s v="Level Matches Lexile Score"/>
    <s v="Null"/>
  </r>
  <r>
    <s v="2fcsogq9pp6js9v8v82rmcj5_o3rbv20"/>
    <s v="S62799"/>
    <s v="CorTrevious"/>
    <s v="Smith"/>
    <n v="6"/>
    <s v="Autauga County"/>
    <s v="Autaugaville School"/>
    <s v="Read 180 AS 6th"/>
    <n v="0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Read 180 AS 6th"/>
    <d v="2015-09-03T00:00:00"/>
    <d v="2016-05-23T00:00:00"/>
    <s v="Level I"/>
    <n v="-376"/>
    <d v="2016-05-23T00:00:00"/>
    <n v="7"/>
    <n v="6"/>
    <n v="47"/>
    <n v="122"/>
    <n v="2881"/>
    <n v="3033"/>
    <n v="0"/>
    <n v="18"/>
    <n v="61"/>
    <n v="64"/>
    <n v="77"/>
    <n v="69"/>
    <n v="64"/>
    <n v="57"/>
    <n v="11010"/>
    <n v="3.4571000000000001"/>
    <n v="7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66"/>
    <n v="33"/>
    <n v="3936"/>
    <n v="0"/>
    <n v="0"/>
    <n v="32"/>
    <n v="57"/>
    <n v="23"/>
    <n v="48"/>
    <n v="1"/>
    <n v="1"/>
    <d v="2016-01-19T00:00:00"/>
    <n v="32"/>
    <n v="57"/>
    <n v="33"/>
    <n v="50"/>
    <n v="13"/>
    <d v="2015-11-02T00:00:00"/>
    <n v="23"/>
    <n v="48"/>
    <n v="25"/>
    <n v="10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6th"/>
    <d v="2015-08-28T00:00:00"/>
    <d v="2016-05-11T00:00:00"/>
    <n v="3"/>
    <d v="2015-08-28T00:00:00"/>
    <s v="Form 1"/>
    <s v="Beginning"/>
    <n v="18"/>
    <n v="2"/>
    <n v="0"/>
    <d v="2015-12-02T00:00:00"/>
    <s v="Form 2"/>
    <s v="Developing"/>
    <n v="24"/>
    <n v="11"/>
    <n v="0"/>
    <d v="2016-05-11T00:00:00"/>
    <s v="Form 3"/>
    <s v="Developing"/>
    <n v="29"/>
    <n v="19"/>
    <n v="0"/>
    <m/>
    <m/>
    <m/>
    <m/>
    <m/>
    <m/>
    <m/>
    <m/>
    <m/>
    <m/>
    <m/>
    <m/>
    <m/>
    <m/>
    <m/>
    <m/>
    <m/>
    <m/>
    <s v="Read 180 AS 6th"/>
    <n v="27"/>
    <n v="5"/>
    <n v="8"/>
    <n v="4430"/>
    <d v="2016-05-11T00:00:00"/>
    <n v="0"/>
    <d v="2015-08-27T00:00:00"/>
    <n v="0"/>
    <n v="22"/>
    <d v="2015-12-02T00:00:00"/>
    <n v="0"/>
    <n v="8"/>
    <d v="2016-05-11T00:00:00"/>
    <n v="0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.714285714285715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0"/>
    <d v="1899-12-30T00:00:00"/>
    <n v="0"/>
    <n v="36.857142857142854"/>
    <n v="1"/>
    <n v="205"/>
    <n v="315"/>
    <n v="41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0"/>
    <n v="0"/>
    <n v="0"/>
    <n v="0"/>
    <n v="0"/>
    <s v="Fall Administration"/>
    <s v="Winter Administration"/>
    <s v="Fall to Winter RI"/>
    <s v="Tier 3"/>
    <s v="Average Reading Invt. at Least 15 Minutes Long"/>
    <x v="0"/>
    <s v="Null"/>
    <n v="0"/>
    <d v="2016-05-11T00:00:00"/>
    <s v="Form 3"/>
    <s v="Developing"/>
    <n v="29"/>
    <n v="19"/>
    <n v="0"/>
    <d v="2016-05-11T00:00:00"/>
    <s v="Form 3"/>
    <s v="Developing"/>
    <n v="29"/>
    <n v="19"/>
    <n v="0"/>
    <n v="36.714285714285715"/>
    <n v="1"/>
    <n v="1"/>
    <n v="18"/>
    <n v="0"/>
    <n v="29"/>
    <n v="1"/>
    <n v="11"/>
    <n v="1"/>
    <n v="2"/>
    <n v="0"/>
    <n v="19"/>
    <n v="21"/>
    <n v="17"/>
    <n v="1"/>
    <n v="0"/>
    <s v="Fall to Spring PI Administration"/>
    <n v="0"/>
    <n v="1"/>
    <s v="100 or More Sessions"/>
    <s v="Series 1"/>
    <s v="In Series 5 to 8"/>
    <s v="Full Year Participant, Started This Year"/>
    <n v="0"/>
    <n v="0"/>
    <n v="1"/>
    <n v="1"/>
    <n v="2"/>
    <n v="0.52500000000000002"/>
    <s v="Used RC! and rSkills"/>
    <s v="Null"/>
    <s v="Null"/>
    <s v="Null"/>
    <s v="Null"/>
  </r>
  <r>
    <s v="0a1403ehmmj8peqb4vv1g6u0_o3rbv20"/>
    <s v="S98065"/>
    <s v="Deunta"/>
    <s v="Smith"/>
    <n v="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n5c92l0mkserq6hkmsrn76j3_o3rbv20"/>
    <s v="S63002"/>
    <s v="Kaleya"/>
    <s v="Smith"/>
    <n v="6"/>
    <s v="Autauga County"/>
    <s v="Autaugaville School"/>
    <s v="Read 180 AS 6th"/>
    <n v="687"/>
    <d v="2016-05-12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AS 6th"/>
    <n v="3"/>
    <s v="r180ng_B"/>
    <n v="15"/>
    <n v="109"/>
    <n v="2788"/>
    <n v="664"/>
    <n v="283"/>
    <n v="1122"/>
    <n v="450"/>
    <n v="68"/>
    <n v="27.183199999999999"/>
    <n v="7.625"/>
    <n v="3.1143000000000001"/>
    <n v="176.3417"/>
    <n v="53396"/>
    <n v="62.162162162000001"/>
    <n v="68.75"/>
    <n v="869"/>
    <n v="983"/>
    <n v="38"/>
    <n v="88"/>
    <n v="2"/>
    <n v="5"/>
    <n v="270"/>
    <n v="0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19"/>
    <n v="59"/>
    <n v="7135"/>
    <n v="0"/>
    <n v="0"/>
    <n v="53"/>
    <n v="72"/>
    <n v="0"/>
    <n v="0"/>
    <n v="2"/>
    <n v="0"/>
    <d v="2016-01-20T00:00:00"/>
    <n v="54"/>
    <n v="73"/>
    <n v="58"/>
    <n v="63"/>
    <n v="38"/>
    <d v="2015-11-02T00:00:00"/>
    <n v="52"/>
    <n v="72"/>
    <n v="42"/>
    <n v="44"/>
    <n v="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6th"/>
    <d v="2016-05-12T00:00:00"/>
    <d v="2016-05-12T00:00:00"/>
    <n v="1"/>
    <d v="2016-05-12T00:00:00"/>
    <s v="Form 1"/>
    <s v="Advancing"/>
    <n v="51"/>
    <n v="2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6th"/>
    <n v="15"/>
    <n v="10"/>
    <n v="38"/>
    <n v="71219"/>
    <d v="2016-05-12T00:00:00"/>
    <n v="687"/>
    <d v="2015-08-27T00:00:00"/>
    <n v="631"/>
    <n v="21"/>
    <d v="2015-12-02T00:00:00"/>
    <n v="627"/>
    <n v="16"/>
    <d v="2016-05-12T00:00:00"/>
    <n v="687"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7"/>
    <s v="Not Used"/>
    <n v="0"/>
    <s v="Not Available"/>
    <s v="Not Available"/>
    <s v="4 Not Indicated"/>
    <s v="4 Not Indicated"/>
    <s v="4 Not Indicated"/>
    <s v="4 Not Indicated"/>
    <s v="4 Not Indicated"/>
    <d v="2016-05-12T00:00:00"/>
    <n v="687"/>
    <d v="2016-05-12T00:00:00"/>
    <n v="687"/>
    <n v="37"/>
    <n v="1"/>
    <n v="55"/>
    <n v="90"/>
    <n v="110"/>
    <s v="No PI Needed"/>
    <s v="No PI Needed"/>
    <s v="600L to 799L"/>
    <s v="600L to 799L"/>
    <s v="600L to 7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56"/>
    <n v="1"/>
    <n v="1"/>
    <n v="0"/>
    <n v="0.77241379310344827"/>
    <s v="Fall Administration"/>
    <s v="Winter Administration"/>
    <s v="Fall to Winter RI"/>
    <s v="Tier 2"/>
    <s v="Average Reading Invt. at Least 15 Minutes Long"/>
    <x v="0"/>
    <n v="0"/>
    <n v="60"/>
    <d v="2016-05-12T00:00:00"/>
    <s v="Form 1"/>
    <s v="Advancing"/>
    <n v="51"/>
    <n v="25"/>
    <n v="0"/>
    <d v="2016-05-12T00:00:00"/>
    <s v="Form 1"/>
    <s v="Advancing"/>
    <n v="51"/>
    <n v="25"/>
    <n v="0"/>
    <s v="Lone PI Test"/>
    <n v="0"/>
    <n v="0"/>
    <n v="51"/>
    <n v="60"/>
    <s v="Null"/>
    <s v="Null"/>
    <s v="Null"/>
    <s v="Null"/>
    <n v="25"/>
    <n v="45"/>
    <s v="Null"/>
    <n v="40"/>
    <s v="Null"/>
    <s v="Null"/>
    <n v="1"/>
    <s v="Spring PI Administration"/>
    <n v="1"/>
    <n v="0"/>
    <s v="Null"/>
    <s v="Null"/>
    <s v="Null"/>
    <s v="Null"/>
    <s v="Null"/>
    <n v="1"/>
    <n v="1"/>
    <n v="1"/>
    <n v="2"/>
    <n v="0.72"/>
    <s v="Used All 3"/>
    <s v="100 or More Sessions"/>
    <s v="13 or More Segments"/>
    <s v="Level Matches Lexile Score"/>
    <s v="Null"/>
  </r>
  <r>
    <s v="0slgjhv5a7smf80bp4ic9feb_o3rbv20"/>
    <s v="S2975"/>
    <s v="Kody"/>
    <s v="Smith"/>
    <n v="3"/>
    <s v="Autauga County"/>
    <s v="Prattville Elementary School"/>
    <s v="System 44 PES 3rd 955"/>
    <n v="179"/>
    <d v="2016-05-05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ES 3rd 955"/>
    <d v="2015-09-09T00:00:00"/>
    <d v="2016-05-04T00:00:00"/>
    <s v="Level I"/>
    <n v="179"/>
    <d v="2016-05-04T00:00:00"/>
    <n v="3"/>
    <n v="2"/>
    <n v="17"/>
    <n v="49"/>
    <n v="923"/>
    <n v="936"/>
    <n v="0"/>
    <n v="19"/>
    <n v="54"/>
    <n v="56"/>
    <n v="90"/>
    <n v="93"/>
    <n v="58"/>
    <n v="54"/>
    <n v="9083"/>
    <n v="1.7778"/>
    <n v="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3rd 955"/>
    <d v="2015-09-03T00:00:00"/>
    <d v="2016-05-09T00:00:00"/>
    <n v="3"/>
    <d v="2015-09-03T00:00:00"/>
    <s v="Form 1"/>
    <s v="Beginning"/>
    <n v="29"/>
    <n v="8"/>
    <n v="0"/>
    <d v="2015-12-08T00:00:00"/>
    <s v="Form 2"/>
    <s v="Beginning"/>
    <n v="41"/>
    <n v="7"/>
    <n v="0"/>
    <d v="2016-05-09T00:00:00"/>
    <s v="Form 3"/>
    <s v="Beginning"/>
    <n v="27"/>
    <n v="4"/>
    <n v="0"/>
    <m/>
    <m/>
    <m/>
    <m/>
    <m/>
    <m/>
    <m/>
    <m/>
    <m/>
    <m/>
    <m/>
    <m/>
    <m/>
    <m/>
    <m/>
    <m/>
    <m/>
    <m/>
    <s v="System 44 PES 3rd 955"/>
    <n v="29"/>
    <n v="23"/>
    <n v="26"/>
    <n v="7906"/>
    <d v="2016-05-05T00:00:00"/>
    <n v="179"/>
    <d v="2015-08-27T00:00:00"/>
    <n v="0"/>
    <n v="9"/>
    <d v="2015-12-09T00:00:00"/>
    <n v="0"/>
    <n v="10"/>
    <d v="2016-05-05T00:00:00"/>
    <n v="179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5.571428571428569"/>
    <s v="Not Used"/>
    <n v="0"/>
    <s v="Not Available"/>
    <s v="Not Available"/>
    <s v="4 Not Indicated"/>
    <s v="4 Not Indicated"/>
    <s v="4 Not Indicated"/>
    <s v="4 Not Indicated"/>
    <s v="4 Not Indicated"/>
    <d v="2016-05-05T00:00:00"/>
    <n v="179"/>
    <d v="2016-05-05T00:00:00"/>
    <n v="179"/>
    <n v="36"/>
    <n v="1"/>
    <n v="235"/>
    <n v="340"/>
    <n v="47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179"/>
    <n v="1"/>
    <n v="0"/>
    <n v="0"/>
    <n v="0.62260869565217392"/>
    <s v="Fall Administration"/>
    <s v="Spring Administration"/>
    <s v="Fall to Spring-Full Year RI"/>
    <s v="Tier 3"/>
    <s v="Average Reading Invt. Under 15 Minutes Long"/>
    <x v="0"/>
    <s v="Null"/>
    <n v="179"/>
    <d v="2016-05-09T00:00:00"/>
    <s v="Form 3"/>
    <s v="Beginning"/>
    <n v="27"/>
    <n v="4"/>
    <n v="0"/>
    <d v="2015-09-03T00:00:00"/>
    <s v="Form 1"/>
    <s v="Beginning"/>
    <n v="29"/>
    <n v="8"/>
    <n v="0"/>
    <n v="35.571428571428569"/>
    <n v="1"/>
    <n v="1"/>
    <n v="29"/>
    <n v="8"/>
    <n v="27"/>
    <n v="6"/>
    <n v="-2"/>
    <n v="0"/>
    <n v="8"/>
    <n v="40"/>
    <n v="4"/>
    <n v="10"/>
    <n v="-4"/>
    <n v="0"/>
    <n v="0"/>
    <s v="Fall to Spring PI Administration"/>
    <n v="0"/>
    <n v="1"/>
    <s v="40 to 59 Sessions"/>
    <s v="Series 1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cq52j16cnojpsfiq2t3188q2_o3rbv20"/>
    <s v="S101693"/>
    <s v="LaMarion"/>
    <s v="Smith"/>
    <n v="1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263s42dvc9eu4438g7iu1bg0_o3rbv20"/>
    <s v="s103681"/>
    <s v="Larry"/>
    <s v="Smith"/>
    <n v="4"/>
    <s v="Autauga County"/>
    <s v="Daniel Pratt Elementary School"/>
    <s v="System 44 DPES 4th"/>
    <n v="342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DPES 4th"/>
    <d v="2015-09-22T00:00:00"/>
    <d v="2016-04-26T00:00:00"/>
    <s v="Level I"/>
    <n v="342"/>
    <d v="2016-04-26T00:00:00"/>
    <n v="3"/>
    <n v="4"/>
    <n v="19"/>
    <n v="50"/>
    <n v="789"/>
    <n v="817"/>
    <n v="0"/>
    <n v="17"/>
    <n v="42"/>
    <n v="79"/>
    <n v="93"/>
    <n v="94"/>
    <n v="90"/>
    <n v="79"/>
    <n v="3101"/>
    <n v="2"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DPES 4th"/>
    <d v="2015-09-22T00:00:00"/>
    <d v="2016-05-11T00:00:00"/>
    <n v="3"/>
    <d v="2015-09-22T00:00:00"/>
    <s v="Form 1"/>
    <s v="Beginning"/>
    <n v="34"/>
    <n v="1"/>
    <n v="0"/>
    <d v="2015-12-02T00:00:00"/>
    <s v="Form 2"/>
    <s v="Beginning"/>
    <n v="37"/>
    <n v="6"/>
    <n v="0"/>
    <d v="2016-05-11T00:00:00"/>
    <s v="Form 3"/>
    <s v="Beginning"/>
    <n v="38"/>
    <n v="2"/>
    <n v="0"/>
    <m/>
    <m/>
    <m/>
    <m/>
    <m/>
    <m/>
    <m/>
    <m/>
    <m/>
    <m/>
    <m/>
    <m/>
    <m/>
    <m/>
    <m/>
    <m/>
    <m/>
    <m/>
    <s v="System 44 DPES 4th"/>
    <n v="3"/>
    <n v="3"/>
    <n v="3"/>
    <n v="1558"/>
    <d v="2016-05-11T00:00:00"/>
    <n v="342"/>
    <d v="2015-09-04T00:00:00"/>
    <n v="242"/>
    <n v="35"/>
    <d v="2015-12-02T00:00:00"/>
    <n v="240"/>
    <n v="23"/>
    <d v="2016-05-11T00:00:00"/>
    <n v="342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3.142857142857146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342"/>
    <d v="2016-05-11T00:00:00"/>
    <n v="342"/>
    <n v="35.714285714285715"/>
    <n v="1"/>
    <n v="200"/>
    <n v="260"/>
    <n v="400"/>
    <s v="PI is Recommended"/>
    <s v="PI is Recommended"/>
    <s v="200L to 399L"/>
    <s v="200L to 399L"/>
    <s v="200L to 3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100"/>
    <n v="1"/>
    <n v="0"/>
    <n v="0"/>
    <n v="0.43478260869565216"/>
    <s v="Fall Administration"/>
    <s v="Winter Administration"/>
    <s v="Fall to Winter RI"/>
    <s v="Tier 3"/>
    <s v="Average Reading Invt. at Least 15 Minutes Long"/>
    <x v="0"/>
    <s v="Null"/>
    <n v="102"/>
    <d v="2016-05-11T00:00:00"/>
    <s v="Form 3"/>
    <s v="Beginning"/>
    <n v="38"/>
    <n v="2"/>
    <n v="0"/>
    <d v="2015-12-02T00:00:00"/>
    <s v="Form 2"/>
    <s v="Beginning"/>
    <n v="37"/>
    <n v="6"/>
    <n v="0"/>
    <n v="33.142857142857146"/>
    <n v="1"/>
    <n v="1"/>
    <n v="34"/>
    <n v="6"/>
    <n v="38"/>
    <n v="7"/>
    <n v="4"/>
    <n v="1"/>
    <n v="1"/>
    <n v="0"/>
    <n v="2"/>
    <n v="1"/>
    <n v="1"/>
    <n v="0"/>
    <n v="0"/>
    <s v="Fall to Spring PI Administration"/>
    <n v="0"/>
    <n v="1"/>
    <s v="40 to 59 Sessions"/>
    <s v="Series 1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ajasg4d79cjduusvdfgd6sbg_o3rbv20"/>
    <s v="S1958"/>
    <s v="Marissa"/>
    <s v="Smith"/>
    <n v="5"/>
    <s v="Autauga County"/>
    <s v="Prattville Intermediate School"/>
    <s v="System 44 PIS 5th class 2"/>
    <n v="416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IS 5th class 2"/>
    <d v="2015-09-15T00:00:00"/>
    <d v="2016-05-18T00:00:00"/>
    <s v="Level IV"/>
    <n v="416"/>
    <d v="2016-05-18T00:00:00"/>
    <n v="8"/>
    <n v="2"/>
    <n v="50"/>
    <n v="52"/>
    <n v="859"/>
    <n v="902"/>
    <n v="24"/>
    <n v="16"/>
    <n v="33"/>
    <n v="86"/>
    <n v="85"/>
    <n v="84"/>
    <n v="89"/>
    <n v="85"/>
    <n v="6727"/>
    <n v="2"/>
    <n v="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IS 5th class 2"/>
    <d v="2015-09-01T00:00:00"/>
    <d v="2016-05-10T00:00:00"/>
    <n v="3"/>
    <d v="2015-09-01T00:00:00"/>
    <s v="Form 1"/>
    <s v="Developing"/>
    <n v="36"/>
    <n v="11"/>
    <n v="0"/>
    <d v="2015-12-14T00:00:00"/>
    <s v="Form 2"/>
    <s v="Developing"/>
    <n v="45"/>
    <n v="12"/>
    <n v="0"/>
    <d v="2016-05-10T00:00:00"/>
    <s v="Form 3"/>
    <s v="Developing"/>
    <n v="48"/>
    <n v="13"/>
    <n v="0"/>
    <m/>
    <m/>
    <m/>
    <m/>
    <m/>
    <m/>
    <m/>
    <m/>
    <m/>
    <m/>
    <m/>
    <m/>
    <m/>
    <m/>
    <m/>
    <m/>
    <m/>
    <m/>
    <s v="System 44 PIS 5th class 2"/>
    <n v="8"/>
    <n v="4"/>
    <n v="4"/>
    <n v="2454"/>
    <d v="2016-05-10T00:00:00"/>
    <n v="416"/>
    <d v="2015-08-31T00:00:00"/>
    <n v="147"/>
    <n v="8"/>
    <d v="2015-12-11T00:00:00"/>
    <n v="159"/>
    <n v="7"/>
    <d v="2016-05-10T00:00:00"/>
    <n v="416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416"/>
    <d v="2016-05-10T00:00:00"/>
    <n v="416"/>
    <n v="36.142857142857146"/>
    <n v="1"/>
    <n v="235"/>
    <n v="335"/>
    <n v="470"/>
    <s v="PI is Recommended"/>
    <s v="No PI Needed"/>
    <s v="BR to 199L"/>
    <s v="400L to 599L"/>
    <s v="400L to 5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269"/>
    <n v="1"/>
    <n v="1"/>
    <n v="0"/>
    <n v="0.94385964912280707"/>
    <s v="Fall Administration"/>
    <s v="Winter Administration"/>
    <s v="Fall to Winter RI"/>
    <s v="Tier 3"/>
    <s v="Average Reading Invt. Under 15 Minutes Long"/>
    <x v="0"/>
    <s v="Null"/>
    <n v="269"/>
    <d v="2016-05-10T00:00:00"/>
    <s v="Form 3"/>
    <s v="Developing"/>
    <n v="48"/>
    <n v="13"/>
    <n v="0"/>
    <d v="2016-05-10T00:00:00"/>
    <s v="Form 3"/>
    <s v="Developing"/>
    <n v="48"/>
    <n v="13"/>
    <n v="0"/>
    <n v="36"/>
    <n v="1"/>
    <n v="1"/>
    <n v="36"/>
    <n v="7"/>
    <n v="48"/>
    <n v="24"/>
    <n v="12"/>
    <n v="1"/>
    <n v="11"/>
    <n v="17"/>
    <n v="13"/>
    <n v="18"/>
    <n v="2"/>
    <n v="0"/>
    <n v="0"/>
    <s v="Fall to Spring PI Administration"/>
    <n v="0"/>
    <n v="1"/>
    <s v="40 to 59 Sessions"/>
    <s v="Series 4"/>
    <s v="In Series 5 to 8"/>
    <s v="Full Year Participant, Started This Year"/>
    <n v="0"/>
    <n v="0"/>
    <n v="1"/>
    <n v="0"/>
    <n v="0"/>
    <n v="0"/>
    <s v="RC! Only"/>
    <s v="Null"/>
    <s v="Null"/>
    <s v="Null"/>
    <s v="Null"/>
  </r>
  <r>
    <s v="leckkm3ft9bdqp2suvujr2hv_o3rbv20"/>
    <s v="S953557"/>
    <s v="Micha"/>
    <s v="Smith"/>
    <n v="4"/>
    <s v="Autauga County"/>
    <s v="Prattville Elementary School"/>
    <s v="System 44 PES 4th - 8:50"/>
    <n v="334"/>
    <d v="2016-05-05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ES 4th - 8:50"/>
    <d v="2016-02-22T00:00:00"/>
    <d v="2016-05-04T00:00:00"/>
    <s v="Level IV"/>
    <n v="334"/>
    <d v="2016-05-04T00:00:00"/>
    <n v="4"/>
    <n v="4"/>
    <n v="27"/>
    <n v="23"/>
    <n v="334"/>
    <n v="351"/>
    <n v="24"/>
    <n v="15"/>
    <n v="111"/>
    <n v="53"/>
    <n v="85"/>
    <n v="92"/>
    <n v="80"/>
    <n v="77"/>
    <n v="5101"/>
    <n v="2.4443999999999999"/>
    <n v="4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4th - 8:50"/>
    <d v="2016-02-22T00:00:00"/>
    <d v="2016-05-04T00:00:00"/>
    <n v="2"/>
    <d v="2016-02-22T00:00:00"/>
    <s v="Form 1"/>
    <s v="Developing"/>
    <n v="29"/>
    <n v="20"/>
    <n v="0"/>
    <d v="2016-05-04T00:00:00"/>
    <s v="Form 2"/>
    <s v="Developing"/>
    <n v="31"/>
    <n v="19"/>
    <n v="0"/>
    <m/>
    <m/>
    <m/>
    <m/>
    <m/>
    <m/>
    <m/>
    <m/>
    <m/>
    <m/>
    <m/>
    <m/>
    <m/>
    <m/>
    <m/>
    <m/>
    <m/>
    <m/>
    <m/>
    <m/>
    <m/>
    <m/>
    <m/>
    <m/>
    <s v="System 44 PES 4th - 8:50"/>
    <n v="9"/>
    <n v="7"/>
    <n v="9"/>
    <n v="4054"/>
    <d v="2016-05-05T00:00:00"/>
    <n v="334"/>
    <d v="2016-02-18T00:00:00"/>
    <n v="460"/>
    <n v="16"/>
    <d v="2016-05-05T00:00:00"/>
    <n v="334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10.285714285714286"/>
    <s v="Not Used"/>
    <n v="0"/>
    <s v="Not Available"/>
    <s v="Not Available"/>
    <s v="4 Not Indicated"/>
    <s v="4 Not Indicated"/>
    <s v="4 Not Indicated"/>
    <s v="4 Not Indicated"/>
    <s v="4 Not Indicated"/>
    <d v="2016-05-05T00:00:00"/>
    <n v="334"/>
    <d v="2016-02-18T00:00:00"/>
    <n v="460"/>
    <n v="11"/>
    <n v="1"/>
    <n v="130"/>
    <n v="175"/>
    <n v="260"/>
    <s v="No PI Needed"/>
    <s v="No PI Needed"/>
    <s v="400L to 599L"/>
    <s v="200L to 399L"/>
    <s v="400L to 5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-126"/>
    <n v="0"/>
    <n v="0"/>
    <n v="0"/>
    <n v="-0.82622950819672136"/>
    <s v="Winter Administration"/>
    <s v="Winter Administration"/>
    <s v="Winter Administration RI"/>
    <s v="Tier 3"/>
    <s v="Average Reading Invt. Under 15 Minutes Long"/>
    <x v="2"/>
    <s v="Null"/>
    <n v="126"/>
    <d v="2016-05-04T00:00:00"/>
    <s v="Form 2"/>
    <s v="Developing"/>
    <n v="31"/>
    <n v="19"/>
    <n v="0"/>
    <d v="2016-02-22T00:00:00"/>
    <s v="Form 1"/>
    <s v="Developing"/>
    <n v="29"/>
    <n v="20"/>
    <n v="0"/>
    <n v="10.285714285714286"/>
    <n v="1"/>
    <n v="0"/>
    <n v="29"/>
    <n v="3"/>
    <n v="31"/>
    <n v="3"/>
    <n v="2"/>
    <n v="1"/>
    <n v="20"/>
    <n v="66"/>
    <n v="19"/>
    <n v="50"/>
    <n v="-1"/>
    <n v="0"/>
    <n v="0"/>
    <s v="Winter to Spring PI Administration"/>
    <n v="0"/>
    <n v="1"/>
    <s v="20 to 39 Sessions"/>
    <s v="Series 4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pl872ij37idic65tc0us94av_o3rbv20"/>
    <s v="S62887"/>
    <s v="Rodriquez"/>
    <s v="Smith"/>
    <n v="5"/>
    <s v="Autauga County"/>
    <s v="Autaugaville School"/>
    <s v="Read 180 AS 5th"/>
    <n v="0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Read 180 AS 5th"/>
    <d v="2015-09-02T00:00:00"/>
    <d v="2016-05-19T00:00:00"/>
    <s v="Level IV"/>
    <n v="-478"/>
    <d v="2016-05-19T00:00:00"/>
    <n v="12"/>
    <n v="3"/>
    <n v="80"/>
    <n v="128"/>
    <n v="3555"/>
    <n v="3666"/>
    <n v="24"/>
    <n v="1"/>
    <n v="63"/>
    <n v="54"/>
    <n v="60"/>
    <n v="36"/>
    <n v="49"/>
    <n v="49"/>
    <n v="14965"/>
    <n v="3.7059000000000002"/>
    <n v="1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1"/>
    <n v="11"/>
    <n v="681"/>
    <n v="0"/>
    <n v="0"/>
    <n v="0"/>
    <n v="0"/>
    <n v="33"/>
    <n v="58"/>
    <n v="0"/>
    <n v="1"/>
    <d v="2015-11-05T00:00:00"/>
    <n v="33"/>
    <n v="58"/>
    <n v="8"/>
    <n v="60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d v="2015-08-31T00:00:00"/>
    <d v="2015-08-31T00:00:00"/>
    <n v="1"/>
    <d v="2015-08-31T00:00:00"/>
    <s v="Form 1"/>
    <s v="Developing"/>
    <n v="27"/>
    <n v="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4"/>
    <n v="3"/>
    <n v="3"/>
    <n v="1050"/>
    <d v="2016-05-11T00:00:00"/>
    <n v="0"/>
    <d v="2015-08-27T00:00:00"/>
    <n v="0"/>
    <n v="1"/>
    <d v="2016-05-11T00:00:00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0"/>
    <d v="1899-12-30T00:00:00"/>
    <n v="0"/>
    <n v="36.857142857142854"/>
    <n v="1"/>
    <n v="235"/>
    <n v="335"/>
    <n v="47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0"/>
    <n v="0"/>
    <n v="0"/>
    <n v="0"/>
    <n v="0"/>
    <s v="Fall Administration"/>
    <s v="Winter Administration"/>
    <s v="Fall to Winter RI"/>
    <s v="Tier 3"/>
    <s v="Average Reading Invt. Under 15 Minutes Long"/>
    <x v="0"/>
    <s v="Null"/>
    <n v="0"/>
    <d v="2015-08-31T00:00:00"/>
    <s v="Form 1"/>
    <s v="Developing"/>
    <n v="27"/>
    <n v="12"/>
    <n v="0"/>
    <d v="2015-08-31T00:00:00"/>
    <s v="Form 1"/>
    <s v="Developing"/>
    <n v="27"/>
    <n v="12"/>
    <n v="0"/>
    <s v="Lone PI Test"/>
    <n v="0"/>
    <n v="1"/>
    <n v="27"/>
    <n v="2"/>
    <s v="Null"/>
    <s v="Null"/>
    <s v="Null"/>
    <s v="Null"/>
    <n v="12"/>
    <n v="20"/>
    <s v="Null"/>
    <n v="16"/>
    <s v="Null"/>
    <s v="Null"/>
    <n v="0"/>
    <s v="Fall PI Administration"/>
    <n v="0"/>
    <n v="1"/>
    <s v="100 or More Sessions"/>
    <s v="Series 4"/>
    <s v="In Series 9 to 12"/>
    <s v="Full Year Participant, Started This Year"/>
    <n v="0"/>
    <n v="0"/>
    <n v="1"/>
    <n v="1"/>
    <n v="1"/>
    <n v="0.57999999999999996"/>
    <s v="Used RC! and rSkills"/>
    <s v="Null"/>
    <s v="Null"/>
    <s v="Null"/>
    <s v="Null"/>
  </r>
  <r>
    <s v="7klpeog2ovrs4dsfbn1g85sq_o3rbv20"/>
    <s v="S1154"/>
    <s v="Shuntasia"/>
    <s v="Smith"/>
    <n v="4"/>
    <s v="Autauga County"/>
    <s v="Prattville Elementary School"/>
    <s v="System 44 PES 4th - 8:50"/>
    <n v="410"/>
    <d v="2016-05-09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ES 4th - 8:50"/>
    <d v="2015-09-11T00:00:00"/>
    <d v="2016-05-11T00:00:00"/>
    <s v="Level I"/>
    <n v="410"/>
    <d v="2016-05-11T00:00:00"/>
    <n v="6"/>
    <n v="5"/>
    <n v="40"/>
    <n v="65"/>
    <n v="1374"/>
    <n v="1411"/>
    <n v="0"/>
    <n v="20"/>
    <n v="34"/>
    <n v="83"/>
    <n v="86"/>
    <n v="94"/>
    <n v="90"/>
    <n v="85"/>
    <n v="13676"/>
    <n v="2.3704000000000001"/>
    <n v="6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4th - 8:50"/>
    <d v="2015-09-03T00:00:00"/>
    <d v="2016-05-06T00:00:00"/>
    <n v="3"/>
    <d v="2015-09-03T00:00:00"/>
    <s v="Form 1"/>
    <s v="Beginning"/>
    <n v="35"/>
    <n v="6"/>
    <n v="0"/>
    <d v="2015-12-08T00:00:00"/>
    <s v="Form 2"/>
    <s v="Beginning"/>
    <n v="33"/>
    <n v="10"/>
    <n v="0"/>
    <d v="2016-05-06T00:00:00"/>
    <s v="Form 3"/>
    <s v="Beginning"/>
    <n v="43"/>
    <n v="7"/>
    <n v="0"/>
    <m/>
    <m/>
    <m/>
    <m/>
    <m/>
    <m/>
    <m/>
    <m/>
    <m/>
    <m/>
    <m/>
    <m/>
    <m/>
    <m/>
    <m/>
    <m/>
    <m/>
    <m/>
    <s v="System 44 PES 4th - 8:50"/>
    <n v="20"/>
    <n v="19"/>
    <n v="23"/>
    <n v="9778"/>
    <d v="2016-05-09T00:00:00"/>
    <n v="410"/>
    <d v="2015-08-26T00:00:00"/>
    <n v="0"/>
    <n v="13"/>
    <d v="2015-12-09T00:00:00"/>
    <n v="280"/>
    <n v="14"/>
    <d v="2016-05-09T00:00:00"/>
    <n v="410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5.142857142857146"/>
    <s v="Not Used"/>
    <n v="0"/>
    <s v="Not Available"/>
    <s v="Not Available"/>
    <s v="4 Not Indicated"/>
    <s v="4 Not Indicated"/>
    <s v="4 Not Indicated"/>
    <s v="4 Not Indicated"/>
    <s v="4 Not Indicated"/>
    <d v="2016-05-09T00:00:00"/>
    <n v="410"/>
    <d v="2016-05-09T00:00:00"/>
    <n v="410"/>
    <n v="36.714285714285715"/>
    <n v="1"/>
    <n v="245"/>
    <n v="345"/>
    <n v="490"/>
    <s v="PI is Recommended"/>
    <s v="No PI Needed"/>
    <s v="BR to 199L"/>
    <s v="400L to 599L"/>
    <s v="400L to 5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410"/>
    <n v="1"/>
    <n v="1"/>
    <n v="0"/>
    <n v="1.3898305084745763"/>
    <s v="Fall Administration"/>
    <s v="Winter Administration"/>
    <s v="Fall to Winter RI"/>
    <s v="Tier 3"/>
    <s v="Average Reading Invt. Under 15 Minutes Long"/>
    <x v="0"/>
    <s v="Null"/>
    <n v="410"/>
    <d v="2016-05-06T00:00:00"/>
    <s v="Form 3"/>
    <s v="Beginning"/>
    <n v="43"/>
    <n v="7"/>
    <n v="0"/>
    <d v="2015-12-08T00:00:00"/>
    <s v="Form 2"/>
    <s v="Beginning"/>
    <n v="33"/>
    <n v="10"/>
    <n v="0"/>
    <n v="35.142857142857146"/>
    <n v="1"/>
    <n v="1"/>
    <n v="35"/>
    <n v="7"/>
    <n v="43"/>
    <n v="14"/>
    <n v="8"/>
    <n v="1"/>
    <n v="6"/>
    <n v="9"/>
    <n v="7"/>
    <n v="10"/>
    <n v="1"/>
    <n v="0"/>
    <n v="0"/>
    <s v="Fall to Spring PI Administration"/>
    <n v="0"/>
    <n v="1"/>
    <s v="60 to 79 Sessions"/>
    <s v="Series 1"/>
    <s v="In Series 5 to 8"/>
    <s v="Full Year Participant, Started This Year"/>
    <n v="0"/>
    <n v="0"/>
    <n v="1"/>
    <n v="0"/>
    <n v="0"/>
    <n v="0"/>
    <s v="RC! Only"/>
    <s v="Null"/>
    <s v="Null"/>
    <s v="Null"/>
    <s v="Null"/>
  </r>
  <r>
    <s v="usqmdnu63g35ej52duc8ov7v_o3rbv20"/>
    <s v="S62692"/>
    <s v="Travis"/>
    <s v="Smith"/>
    <n v="11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8m59tkuq1bl55ofnjsjk75rl_o3rbv20"/>
    <s v="S96702"/>
    <s v="Tyler"/>
    <s v="Smith"/>
    <n v="3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k907ije6b4ltpg14gojfgo5i_o3rbv20"/>
    <s v="S1889"/>
    <s v="Kendarius"/>
    <s v="Smith Poole"/>
    <n v="4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8c2fotuufhhofh4kn62bhepe_o3rbv20"/>
    <s v="S2731"/>
    <s v="Anthony"/>
    <s v="Smyre"/>
    <n v="5"/>
    <s v="Autauga County"/>
    <s v="Prattville Intermediate School"/>
    <s v="System 44 PIS 5th class 2"/>
    <n v="0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IS 5th class 2"/>
    <d v="2015-09-15T00:00:00"/>
    <d v="2016-05-16T00:00:00"/>
    <s v="Level I"/>
    <n v="-484"/>
    <d v="2016-05-16T00:00:00"/>
    <n v="3"/>
    <n v="6"/>
    <n v="21"/>
    <n v="45"/>
    <n v="848"/>
    <n v="874"/>
    <n v="0"/>
    <n v="19"/>
    <n v="40"/>
    <n v="76"/>
    <n v="81"/>
    <n v="85"/>
    <n v="80"/>
    <n v="75"/>
    <n v="2531"/>
    <n v="1.6537999999999999"/>
    <n v="3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IS 5th class 2"/>
    <d v="2015-08-31T00:00:00"/>
    <d v="2016-05-11T00:00:00"/>
    <n v="3"/>
    <d v="2015-08-31T00:00:00"/>
    <s v="Form 1"/>
    <s v="Beginning"/>
    <n v="27"/>
    <n v="6"/>
    <n v="0"/>
    <d v="2015-12-11T00:00:00"/>
    <s v="Form 2"/>
    <s v="Beginning"/>
    <n v="34"/>
    <n v="4"/>
    <n v="0"/>
    <d v="2016-05-11T00:00:00"/>
    <s v="Form 3"/>
    <s v="Beginning"/>
    <n v="29"/>
    <n v="9"/>
    <n v="0"/>
    <m/>
    <m/>
    <m/>
    <m/>
    <m/>
    <m/>
    <m/>
    <m/>
    <m/>
    <m/>
    <m/>
    <m/>
    <m/>
    <m/>
    <m/>
    <m/>
    <m/>
    <m/>
    <s v="System 44 PIS 5th class 2"/>
    <n v="6"/>
    <n v="2"/>
    <n v="2"/>
    <n v="891"/>
    <d v="2016-05-10T00:00:00"/>
    <n v="0"/>
    <d v="2015-08-28T00:00:00"/>
    <n v="158"/>
    <n v="8"/>
    <d v="2015-12-11T00:00:00"/>
    <n v="0"/>
    <n v="16"/>
    <d v="2016-05-10T00:00:00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.285714285714285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0"/>
    <d v="2015-08-28T00:00:00"/>
    <n v="158"/>
    <n v="36.571428571428569"/>
    <n v="1"/>
    <n v="235"/>
    <n v="335"/>
    <n v="47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-158"/>
    <n v="0"/>
    <n v="0"/>
    <n v="0"/>
    <n v="-0.55438596491228065"/>
    <s v="Fall Administration"/>
    <s v="Winter Administration"/>
    <s v="Fall to Winter RI"/>
    <s v="Tier 3"/>
    <s v="Average Reading Invt. Under 15 Minutes Long"/>
    <x v="2"/>
    <s v="Null"/>
    <n v="158"/>
    <d v="2016-05-11T00:00:00"/>
    <s v="Form 3"/>
    <s v="Beginning"/>
    <n v="29"/>
    <n v="9"/>
    <n v="0"/>
    <d v="2016-05-11T00:00:00"/>
    <s v="Form 3"/>
    <s v="Beginning"/>
    <n v="29"/>
    <n v="9"/>
    <n v="0"/>
    <n v="36.285714285714285"/>
    <n v="1"/>
    <n v="1"/>
    <n v="27"/>
    <n v="2"/>
    <n v="29"/>
    <n v="2"/>
    <n v="2"/>
    <n v="1"/>
    <n v="6"/>
    <n v="6"/>
    <n v="9"/>
    <n v="9"/>
    <n v="3"/>
    <n v="0"/>
    <n v="0"/>
    <s v="Fall to Spring PI Administration"/>
    <n v="0"/>
    <n v="1"/>
    <s v="40 to 59 Sessions"/>
    <s v="Series 1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r2dhit988dctmgh7n6b5gjfi_o3rbv20"/>
    <s v="S101546"/>
    <s v="Jeremiah"/>
    <s v="Souriyachack"/>
    <n v="1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gddchvnlgh1opkusvbrgc9jf_o3rbv20"/>
    <s v="S2508"/>
    <s v="Benjamin"/>
    <s v="Spivey"/>
    <n v="3"/>
    <s v="Autauga County"/>
    <s v="Daniel Pratt Elementary School"/>
    <s v="System 44 DPES 3rd  Group 2"/>
    <n v="110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DPES 3rd  Group 2"/>
    <d v="2015-09-24T00:00:00"/>
    <d v="2016-04-18T00:00:00"/>
    <s v="Level I"/>
    <n v="110"/>
    <d v="2016-04-18T00:00:00"/>
    <n v="3"/>
    <n v="3"/>
    <n v="18"/>
    <n v="58"/>
    <n v="751"/>
    <n v="771"/>
    <n v="0"/>
    <n v="16"/>
    <n v="42"/>
    <n v="84"/>
    <n v="95"/>
    <n v="93"/>
    <n v="91"/>
    <n v="81"/>
    <n v="2566"/>
    <n v="2.2307999999999999"/>
    <n v="3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DPES 3rd  Group 2"/>
    <d v="2015-08-31T00:00:00"/>
    <d v="2016-05-10T00:00:00"/>
    <n v="3"/>
    <d v="2015-08-31T00:00:00"/>
    <s v="Form 1"/>
    <s v="Beginning"/>
    <n v="28"/>
    <n v="1"/>
    <n v="0"/>
    <d v="2015-12-01T00:00:00"/>
    <s v="Form 2"/>
    <s v="Beginning"/>
    <n v="35"/>
    <n v="0"/>
    <n v="0"/>
    <d v="2016-05-10T00:00:00"/>
    <s v="Form 3"/>
    <s v="Beginning"/>
    <n v="38"/>
    <n v="3"/>
    <n v="0"/>
    <m/>
    <m/>
    <m/>
    <m/>
    <m/>
    <m/>
    <m/>
    <m/>
    <m/>
    <m/>
    <m/>
    <m/>
    <m/>
    <m/>
    <m/>
    <m/>
    <m/>
    <m/>
    <s v="System 44 DPES 3rd  Group 2"/>
    <n v="5"/>
    <n v="4"/>
    <n v="4"/>
    <n v="1461"/>
    <d v="2016-05-10T00:00:00"/>
    <n v="110"/>
    <d v="2015-09-01T00:00:00"/>
    <n v="0"/>
    <n v="20"/>
    <d v="2015-12-01T00:00:00"/>
    <n v="0"/>
    <n v="19"/>
    <d v="2016-05-10T00:00:00"/>
    <n v="11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.142857142857146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110"/>
    <d v="2016-05-10T00:00:00"/>
    <n v="110"/>
    <n v="36"/>
    <n v="1"/>
    <n v="235"/>
    <n v="340"/>
    <n v="47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110"/>
    <n v="1"/>
    <n v="0"/>
    <n v="0"/>
    <n v="0.38260869565217392"/>
    <s v="Fall Administration"/>
    <s v="Spring Administration"/>
    <s v="Fall to Spring-Full Year RI"/>
    <s v="Tier 3"/>
    <s v="Average Reading Invt. at Least 15 Minutes Long"/>
    <x v="0"/>
    <s v="Null"/>
    <n v="110"/>
    <d v="2016-05-10T00:00:00"/>
    <s v="Form 3"/>
    <s v="Beginning"/>
    <n v="38"/>
    <n v="3"/>
    <n v="0"/>
    <d v="2016-05-10T00:00:00"/>
    <s v="Form 3"/>
    <s v="Beginning"/>
    <n v="38"/>
    <n v="3"/>
    <n v="0"/>
    <n v="36.142857142857146"/>
    <n v="1"/>
    <n v="1"/>
    <n v="28"/>
    <n v="8"/>
    <n v="38"/>
    <n v="18"/>
    <n v="10"/>
    <n v="1"/>
    <n v="1"/>
    <n v="2"/>
    <n v="3"/>
    <n v="7"/>
    <n v="2"/>
    <n v="0"/>
    <n v="0"/>
    <s v="Fall to Spring PI Administration"/>
    <n v="0"/>
    <n v="1"/>
    <s v="40 to 59 Sessions"/>
    <s v="Series 1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hmgnd1kvn3b5smhbmto13t5g_o3rbv20"/>
    <s v="S63806"/>
    <s v="Ashtyn"/>
    <s v="Stange"/>
    <n v="5"/>
    <s v="Autauga County"/>
    <s v="Billingsley School"/>
    <s v="Read 180 BS 5th"/>
    <n v="805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BS 5th"/>
    <n v="3"/>
    <s v="r180ng_B"/>
    <n v="10"/>
    <n v="101"/>
    <n v="1645"/>
    <n v="308"/>
    <n v="375"/>
    <n v="771"/>
    <n v="113"/>
    <n v="110"/>
    <n v="16.1416"/>
    <n v="9.5455000000000005"/>
    <n v="3.3666999999999998"/>
    <n v="156.61660000000001"/>
    <n v="28719"/>
    <n v="81.188118810999995"/>
    <n v="83.606557377000001"/>
    <n v="659"/>
    <n v="429"/>
    <n v="33"/>
    <n v="93"/>
    <n v="5"/>
    <n v="0"/>
    <n v="79"/>
    <n v="0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79"/>
    <n v="26"/>
    <n v="4724"/>
    <n v="0"/>
    <n v="0"/>
    <n v="71"/>
    <n v="85"/>
    <n v="56"/>
    <n v="74"/>
    <n v="1"/>
    <n v="2"/>
    <d v="2016-03-07T00:00:00"/>
    <n v="71"/>
    <n v="85"/>
    <n v="75"/>
    <n v="50"/>
    <n v="88"/>
    <d v="2015-12-11T00:00:00"/>
    <n v="62"/>
    <n v="78"/>
    <n v="40"/>
    <n v="63"/>
    <n v="88"/>
    <d v="2015-10-27T00:00:00"/>
    <n v="50"/>
    <n v="71"/>
    <n v="17"/>
    <n v="60"/>
    <n v="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5th"/>
    <n v="23"/>
    <n v="17"/>
    <n v="85"/>
    <n v="185906"/>
    <d v="2016-05-10T00:00:00"/>
    <n v="805"/>
    <d v="2015-08-25T00:00:00"/>
    <n v="643"/>
    <n v="12"/>
    <d v="2015-12-08T00:00:00"/>
    <n v="719"/>
    <n v="10"/>
    <d v="2016-05-10T00:00:00"/>
    <n v="805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7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805"/>
    <d v="2016-05-10T00:00:00"/>
    <n v="805"/>
    <n v="37"/>
    <n v="1"/>
    <n v="85"/>
    <n v="130"/>
    <n v="170"/>
    <s v="No PI Needed"/>
    <s v="No PI Needed"/>
    <s v="600L to 799L"/>
    <s v="800L to 999L"/>
    <s v="800L to 999L"/>
    <s v="2 Basic"/>
    <s v="2 Basic"/>
    <s v="2 Basic"/>
    <n v="1"/>
    <n v="0"/>
    <s v="Maintained Performance Level"/>
    <s v="1 Limited"/>
    <s v="1 Limited"/>
    <s v="1 Limited"/>
    <n v="1"/>
    <n v="0"/>
    <s v="Maintained Performance Level"/>
    <n v="162"/>
    <n v="1"/>
    <n v="1"/>
    <n v="0"/>
    <n v="1.5069767441860464"/>
    <s v="Fall Administration"/>
    <s v="Winter Administration"/>
    <s v="Fall to Winter RI"/>
    <s v="Tier 2"/>
    <s v="Average Reading Invt. Under 15 Minutes Long"/>
    <x v="0"/>
    <n v="1"/>
    <n v="162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1"/>
    <n v="0"/>
    <s v="Null"/>
    <s v="Null"/>
    <s v="Null"/>
    <s v="Null"/>
    <s v="Null"/>
    <n v="1"/>
    <n v="1"/>
    <n v="1"/>
    <n v="3"/>
    <n v="0.77666666666666662"/>
    <s v="Used All 3"/>
    <s v="100 or More Sessions"/>
    <s v="9 to 12 Segments"/>
    <s v="Level Matches Lexile Score"/>
    <s v="Null"/>
  </r>
  <r>
    <s v="ssmei44rshivd447d7ceqnok_o3rbv20"/>
    <s v="S1654"/>
    <s v="Arianna"/>
    <s v="Steele"/>
    <n v="5"/>
    <s v="Autauga County"/>
    <s v="Autaugaville School"/>
    <s v="Read 180 AS 5th"/>
    <n v="619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AS 5th"/>
    <n v="2"/>
    <s v="r180ng_B"/>
    <n v="12"/>
    <n v="100"/>
    <n v="1624"/>
    <n v="482"/>
    <n v="261"/>
    <n v="604"/>
    <n v="159"/>
    <n v="82"/>
    <n v="15.416699999999899"/>
    <n v="8.6153999999999993"/>
    <n v="3.3332999999999999"/>
    <n v="118.2833"/>
    <n v="30056"/>
    <n v="66.666666665999998"/>
    <n v="73.913043478000006"/>
    <n v="793"/>
    <n v="999"/>
    <n v="17"/>
    <n v="88"/>
    <n v="3"/>
    <n v="4"/>
    <n v="117"/>
    <n v="0"/>
    <s v="1_2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121"/>
    <n v="40"/>
    <n v="7246"/>
    <n v="0"/>
    <n v="0"/>
    <n v="39"/>
    <n v="63"/>
    <n v="59"/>
    <n v="77"/>
    <n v="1"/>
    <n v="2"/>
    <d v="2016-01-21T00:00:00"/>
    <n v="62"/>
    <n v="78"/>
    <n v="50"/>
    <n v="75"/>
    <n v="63"/>
    <d v="2016-01-19T00:00:00"/>
    <n v="39"/>
    <n v="63"/>
    <n v="25"/>
    <n v="38"/>
    <n v="63"/>
    <d v="2015-11-04T00:00:00"/>
    <n v="57"/>
    <n v="75"/>
    <n v="50"/>
    <n v="50"/>
    <n v="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d v="2016-05-11T00:00:00"/>
    <d v="2016-05-11T00:00:00"/>
    <n v="1"/>
    <d v="2016-05-11T00:00:00"/>
    <s v="Form 1"/>
    <s v="Advancing"/>
    <n v="41"/>
    <n v="2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15"/>
    <n v="8"/>
    <n v="16"/>
    <n v="24850"/>
    <d v="2016-05-11T00:00:00"/>
    <n v="619"/>
    <d v="2015-08-28T00:00:00"/>
    <n v="407"/>
    <n v="14"/>
    <d v="2015-12-14T00:00:00"/>
    <n v="661"/>
    <n v="19"/>
    <d v="2016-05-11T00:00:00"/>
    <n v="619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6.714285714285715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619"/>
    <d v="2015-12-14T00:00:00"/>
    <n v="661"/>
    <n v="36.714285714285715"/>
    <n v="1"/>
    <n v="130"/>
    <n v="180"/>
    <n v="260"/>
    <s v="No PI Needed"/>
    <s v="No PI Needed"/>
    <s v="400L to 599L"/>
    <s v="600L to 799L"/>
    <s v="600L to 799L"/>
    <s v="1 Below Basic"/>
    <s v="1 Below Basic"/>
    <s v="2 Basic"/>
    <n v="1"/>
    <n v="0"/>
    <s v="Maintained Performance Level"/>
    <s v="1 Limited"/>
    <s v="1 Limited"/>
    <s v="1 Limited"/>
    <n v="1"/>
    <n v="0"/>
    <s v="Maintained Performance Level"/>
    <n v="212"/>
    <n v="1"/>
    <n v="1"/>
    <n v="0"/>
    <n v="1.3677419354838709"/>
    <s v="Fall Administration"/>
    <s v="Fall Administration"/>
    <s v="Fall Administration RI"/>
    <s v="Tier 2"/>
    <s v="Average Reading Invt. at Least 15 Minutes Long"/>
    <x v="0"/>
    <n v="1"/>
    <n v="254"/>
    <d v="2016-05-11T00:00:00"/>
    <s v="Form 1"/>
    <s v="Advancing"/>
    <n v="41"/>
    <n v="27"/>
    <n v="0"/>
    <d v="2016-05-11T00:00:00"/>
    <s v="Form 1"/>
    <s v="Advancing"/>
    <n v="41"/>
    <n v="27"/>
    <n v="0"/>
    <s v="Lone PI Test"/>
    <n v="0"/>
    <n v="0"/>
    <n v="41"/>
    <n v="13"/>
    <s v="Null"/>
    <s v="Null"/>
    <s v="Null"/>
    <s v="Null"/>
    <n v="27"/>
    <n v="70"/>
    <s v="Null"/>
    <n v="62"/>
    <s v="Null"/>
    <s v="Null"/>
    <n v="1"/>
    <s v="Spring PI Administration"/>
    <n v="1"/>
    <n v="0"/>
    <s v="Null"/>
    <s v="Null"/>
    <s v="Null"/>
    <s v="Null"/>
    <s v="Null"/>
    <n v="1"/>
    <n v="1"/>
    <n v="1"/>
    <n v="3"/>
    <n v="0.72333333333333338"/>
    <s v="Used All 3"/>
    <s v="100 or More Sessions"/>
    <s v="9 to 12 Segments"/>
    <s v="Level Matches Lexile Score"/>
    <s v="Null"/>
  </r>
  <r>
    <s v="gbjv129aqkpm47eucebq5gmc_o3rbv20"/>
    <s v="S62728"/>
    <s v="Brandon"/>
    <s v="Steele"/>
    <n v="1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i6u7v6tvaroak665q7nc43f0_o3rbv20"/>
    <s v="S95496"/>
    <s v="Deon"/>
    <s v="Steele"/>
    <n v="4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gi8q83m20ur57o9h5fh4gug5_o3rbv20"/>
    <s v="S62655"/>
    <s v="Jamia"/>
    <s v="Steele"/>
    <n v="10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1m7boovlk5jk33qb1685feib_o3rbv20"/>
    <s v="S62663"/>
    <s v="Kemacea"/>
    <s v="Steele"/>
    <n v="8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8hhev6ugvh99a2hmauuitspp_o3rbv20"/>
    <s v="S62788"/>
    <s v="Keon"/>
    <s v="Steele"/>
    <n v="10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da9pk7bbae87lgrf2hkjus2s_o3rbv20"/>
    <s v="S62653"/>
    <s v="Keshay"/>
    <s v="Steele"/>
    <n v="1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c4cjn1a2q7kq3eljufgefss9_o3rbv20"/>
    <s v="S62779"/>
    <s v="Maranda"/>
    <s v="Steele"/>
    <n v="10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pi72l6g08ceiaihl7i29tnf6_o3rbv20"/>
    <s v="S3215"/>
    <s v="Semetria"/>
    <s v="Steele"/>
    <n v="3"/>
    <s v="Autauga County"/>
    <s v="Prattville Elementary School"/>
    <s v="System 44 PES 3rd 955"/>
    <n v="225"/>
    <d v="2016-04-14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3rd 955"/>
    <d v="2016-04-14T00:00:00"/>
    <d v="2016-04-14T00:00:00"/>
    <n v="1"/>
    <d v="2016-04-14T00:00:00"/>
    <s v="Form 1"/>
    <s v="Developing"/>
    <n v="39"/>
    <n v="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3rd 955"/>
    <n v="0"/>
    <n v="0"/>
    <n v="0"/>
    <n v="0"/>
    <d v="2016-04-14T00:00:00"/>
    <n v="225"/>
    <d v="2016-04-14T00:00:00"/>
    <n v="225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RI Screening Only"/>
    <n v="0"/>
    <s v="RI User"/>
    <s v="Usage"/>
    <x v="3"/>
    <n v="1"/>
    <n v="1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d v="2016-04-14T00:00:00"/>
    <n v="225"/>
    <d v="2016-04-14T00:00:00"/>
    <n v="225"/>
    <s v="Lone RI Test"/>
    <n v="0"/>
    <n v="190"/>
    <n v="245"/>
    <n v="380"/>
    <s v="PI is Recommended"/>
    <s v="PI is Recommended"/>
    <s v="200L to 399L"/>
    <s v="200L to 399L"/>
    <s v="200L to 399L"/>
    <s v="1 Below Basic"/>
    <s v="1 Below Basic"/>
    <s v="1 Below Basic"/>
    <s v="Null"/>
    <s v="Null"/>
    <s v="No RI for Comparison"/>
    <s v="1 Limited"/>
    <s v="1 Limited"/>
    <s v="1 Limited"/>
    <s v="Null"/>
    <s v="Null"/>
    <s v="No RI for Comparison"/>
    <s v="Null"/>
    <s v="Null"/>
    <s v="Null"/>
    <s v="Null"/>
    <s v="Null"/>
    <s v="Spring Administration"/>
    <s v="Null"/>
    <s v="Spring Administration RI"/>
    <s v="Tier 3"/>
    <s v="Average Reading Invt. Under 15 Minutes Long"/>
    <x v="1"/>
    <s v="Null"/>
    <n v="0"/>
    <d v="2016-04-14T00:00:00"/>
    <s v="Form 1"/>
    <s v="Developing"/>
    <n v="39"/>
    <n v="12"/>
    <n v="0"/>
    <d v="2016-04-14T00:00:00"/>
    <s v="Form 1"/>
    <s v="Developing"/>
    <n v="39"/>
    <n v="12"/>
    <n v="0"/>
    <s v="Lone PI Test"/>
    <n v="0"/>
    <n v="1"/>
    <n v="39"/>
    <n v="32"/>
    <s v="Null"/>
    <s v="Null"/>
    <s v="Null"/>
    <s v="Null"/>
    <n v="12"/>
    <n v="64"/>
    <s v="Null"/>
    <n v="49"/>
    <s v="Null"/>
    <s v="Null"/>
    <n v="0"/>
    <s v="Spring PI Administration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gd95cio5ng8s4t4p60d2u24l_o3rbv20"/>
    <s v="S62687"/>
    <s v="Sharmaine"/>
    <s v="Steele"/>
    <n v="1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7v8afbcqmmf4ae4ru17u77ui_o3rbv20"/>
    <s v="S101068"/>
    <s v="TraViana"/>
    <s v="Steele"/>
    <n v="1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9lolm8ogn6obl8d1hm67go21_o3rbv20"/>
    <s v="S98606"/>
    <s v="Waylon"/>
    <s v="Steele"/>
    <n v="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n7nq8ssttn7ih2cg0l7hq6qm_o3rbv20"/>
    <s v="S95090"/>
    <s v="Alex"/>
    <s v="Stephens"/>
    <n v="3"/>
    <s v="Autauga County"/>
    <s v="Prattville Elementary School"/>
    <s v="System 44 PES 3rd 955"/>
    <n v="109"/>
    <d v="2016-05-05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ES 3rd 955"/>
    <d v="2016-01-11T00:00:00"/>
    <d v="2016-05-04T00:00:00"/>
    <s v="Level I"/>
    <n v="109"/>
    <d v="2016-05-04T00:00:00"/>
    <n v="2"/>
    <n v="5"/>
    <n v="13"/>
    <n v="31"/>
    <n v="581"/>
    <n v="596"/>
    <n v="0"/>
    <n v="20"/>
    <n v="45"/>
    <n v="73"/>
    <n v="91"/>
    <n v="95"/>
    <n v="89"/>
    <n v="76"/>
    <n v="4981"/>
    <n v="2.2143000000000002"/>
    <n v="2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3rd 955"/>
    <d v="2015-12-08T00:00:00"/>
    <d v="2016-05-06T00:00:00"/>
    <n v="2"/>
    <d v="2015-12-08T00:00:00"/>
    <s v="Form 1"/>
    <s v="Beginning"/>
    <n v="21"/>
    <n v="5"/>
    <n v="0"/>
    <d v="2016-05-06T00:00:00"/>
    <s v="Form 2"/>
    <s v="Beginning"/>
    <n v="34"/>
    <n v="2"/>
    <n v="0"/>
    <m/>
    <m/>
    <m/>
    <m/>
    <m/>
    <m/>
    <m/>
    <m/>
    <m/>
    <m/>
    <m/>
    <m/>
    <m/>
    <m/>
    <m/>
    <m/>
    <m/>
    <m/>
    <m/>
    <m/>
    <m/>
    <m/>
    <m/>
    <m/>
    <s v="System 44 PES 3rd 955"/>
    <n v="11"/>
    <n v="9"/>
    <n v="12"/>
    <n v="4163"/>
    <d v="2016-05-05T00:00:00"/>
    <n v="109"/>
    <d v="2015-12-09T00:00:00"/>
    <n v="0"/>
    <n v="11"/>
    <d v="2016-05-05T00:00:00"/>
    <n v="109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21.428571428571427"/>
    <s v="Not Used"/>
    <n v="0"/>
    <s v="Not Available"/>
    <s v="Not Available"/>
    <s v="4 Not Indicated"/>
    <s v="4 Not Indicated"/>
    <s v="4 Not Indicated"/>
    <s v="4 Not Indicated"/>
    <s v="4 Not Indicated"/>
    <d v="2016-05-05T00:00:00"/>
    <n v="109"/>
    <d v="2016-05-05T00:00:00"/>
    <n v="109"/>
    <n v="21.142857142857142"/>
    <n v="1"/>
    <n v="235"/>
    <n v="340"/>
    <n v="47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109"/>
    <n v="1"/>
    <n v="0"/>
    <n v="0"/>
    <n v="0.37913043478260872"/>
    <s v="Winter Administration"/>
    <s v="Spring Administration"/>
    <s v="Winter to Spring RI"/>
    <s v="Tier 3"/>
    <s v="Average Reading Invt. Under 15 Minutes Long"/>
    <x v="0"/>
    <s v="Null"/>
    <n v="109"/>
    <d v="2016-05-06T00:00:00"/>
    <s v="Form 2"/>
    <s v="Beginning"/>
    <n v="34"/>
    <n v="2"/>
    <n v="0"/>
    <d v="2015-12-08T00:00:00"/>
    <s v="Form 1"/>
    <s v="Beginning"/>
    <n v="21"/>
    <n v="5"/>
    <n v="0"/>
    <n v="21.428571428571427"/>
    <n v="1"/>
    <n v="1"/>
    <n v="21"/>
    <n v="2"/>
    <n v="34"/>
    <n v="10"/>
    <n v="13"/>
    <n v="1"/>
    <n v="5"/>
    <n v="22"/>
    <n v="2"/>
    <n v="3"/>
    <n v="-3"/>
    <n v="0"/>
    <n v="0"/>
    <s v="Winter to Spring PI Administration"/>
    <n v="0"/>
    <n v="1"/>
    <s v="20 to 39 Sessions"/>
    <s v="Series 1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v8p1hsaq6k4t732g9c61vs1v_o3rbv20"/>
    <s v="S66028"/>
    <s v="Christian"/>
    <s v="Stewart"/>
    <n v="8"/>
    <s v="Autauga County"/>
    <s v="Marbury Middle School"/>
    <s v="Read 180 MMS 8th"/>
    <n v="550"/>
    <d v="2016-05-09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MMS 8th"/>
    <n v="3"/>
    <s v="r180ng_B"/>
    <n v="14"/>
    <n v="116"/>
    <n v="1957"/>
    <n v="615"/>
    <n v="224"/>
    <n v="601"/>
    <n v="376"/>
    <n v="49"/>
    <n v="15.8"/>
    <n v="8.5333000000000006"/>
    <n v="3.2222"/>
    <n v="115.2667"/>
    <n v="41095"/>
    <n v="74.264705882000001"/>
    <n v="82.432432431999999"/>
    <n v="809"/>
    <n v="879"/>
    <n v="36"/>
    <n v="89"/>
    <n v="2"/>
    <n v="0"/>
    <n v="142"/>
    <n v="3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89"/>
    <n v="44"/>
    <n v="5330"/>
    <n v="0"/>
    <n v="0"/>
    <n v="0"/>
    <n v="0"/>
    <n v="45"/>
    <n v="67"/>
    <n v="0"/>
    <n v="2"/>
    <d v="2016-02-04T00:00:00"/>
    <n v="36"/>
    <n v="60"/>
    <n v="25"/>
    <n v="50"/>
    <n v="38"/>
    <d v="2015-11-02T00:00:00"/>
    <n v="54"/>
    <n v="73"/>
    <n v="50"/>
    <n v="50"/>
    <n v="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MMS 8th"/>
    <d v="2015-08-24T00:00:00"/>
    <d v="2015-08-24T00:00:00"/>
    <n v="1"/>
    <d v="2015-08-24T00:00:00"/>
    <s v="Form 1"/>
    <s v="Advancing"/>
    <n v="47"/>
    <n v="2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MMS 8th"/>
    <n v="13"/>
    <n v="9"/>
    <n v="13"/>
    <n v="7319"/>
    <d v="2016-05-09T00:00:00"/>
    <n v="550"/>
    <d v="2015-08-19T00:00:00"/>
    <n v="478"/>
    <n v="17"/>
    <d v="2015-12-08T00:00:00"/>
    <n v="481"/>
    <n v="19"/>
    <d v="2016-05-09T00:00:00"/>
    <n v="550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7.714285714285715"/>
    <s v="Not Used"/>
    <n v="0"/>
    <s v="Not Available"/>
    <s v="Not Available"/>
    <s v="4 Not Indicated"/>
    <s v="4 Not Indicated"/>
    <s v="4 Not Indicated"/>
    <s v="4 Not Indicated"/>
    <s v="4 Not Indicated"/>
    <d v="2016-05-09T00:00:00"/>
    <n v="550"/>
    <d v="2016-05-09T00:00:00"/>
    <n v="550"/>
    <n v="37.714285714285715"/>
    <n v="1"/>
    <n v="105"/>
    <n v="155"/>
    <n v="210"/>
    <s v="PI is Recommended"/>
    <s v="PI is Recommended"/>
    <s v="400L to 599L"/>
    <s v="400L to 599L"/>
    <s v="400L to 5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72"/>
    <n v="1"/>
    <n v="0"/>
    <n v="0"/>
    <n v="0.55384615384615388"/>
    <s v="Fall Administration"/>
    <s v="Spring Administration"/>
    <s v="Fall to Spring-Full Year RI"/>
    <s v="Tier 2"/>
    <s v="Average Reading Invt. at Least 15 Minutes Long"/>
    <x v="0"/>
    <n v="0"/>
    <n v="72"/>
    <d v="2015-08-24T00:00:00"/>
    <s v="Form 1"/>
    <s v="Advancing"/>
    <n v="47"/>
    <n v="25"/>
    <n v="0"/>
    <d v="2015-08-24T00:00:00"/>
    <s v="Form 1"/>
    <s v="Advancing"/>
    <n v="47"/>
    <n v="25"/>
    <n v="0"/>
    <s v="Lone PI Test"/>
    <n v="0"/>
    <n v="1"/>
    <n v="47"/>
    <n v="22"/>
    <s v="Null"/>
    <s v="Null"/>
    <s v="Null"/>
    <s v="Null"/>
    <n v="25"/>
    <n v="22"/>
    <s v="Null"/>
    <n v="20"/>
    <s v="Null"/>
    <s v="Null"/>
    <n v="1"/>
    <s v="Fall PI Administration"/>
    <n v="1"/>
    <n v="0"/>
    <s v="Null"/>
    <s v="Null"/>
    <s v="Null"/>
    <s v="Null"/>
    <s v="Null"/>
    <n v="1"/>
    <n v="1"/>
    <n v="1"/>
    <n v="2"/>
    <n v="0.67"/>
    <s v="Used All 3"/>
    <s v="100 or More Sessions"/>
    <s v="13 or More Segments"/>
    <s v="Level is Above Lexile Score"/>
    <s v="Null"/>
  </r>
  <r>
    <s v="q19u1s9okjp42uop8er4orva_o3rbv20"/>
    <s v="S66040"/>
    <s v="Daniel"/>
    <s v="Stewart"/>
    <n v="8"/>
    <s v="Autauga County"/>
    <s v="Marbury Middle School"/>
    <s v="Read 180 MMS 8th"/>
    <n v="536"/>
    <d v="2016-05-09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MMS 8th"/>
    <n v="2"/>
    <s v="r180ng_B"/>
    <n v="12"/>
    <n v="109"/>
    <n v="1664"/>
    <n v="1034"/>
    <n v="108"/>
    <n v="293"/>
    <n v="88"/>
    <n v="42"/>
    <n v="15.433350000000001"/>
    <n v="8.8461999999999996"/>
    <n v="3.1143000000000001"/>
    <n v="85.266599999999997"/>
    <n v="20850"/>
    <n v="82.727272726999999"/>
    <n v="71.212121212"/>
    <n v="308"/>
    <n v="549"/>
    <n v="67"/>
    <n v="90"/>
    <n v="3"/>
    <n v="0"/>
    <n v="141"/>
    <n v="3"/>
    <s v="1_2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45"/>
    <n v="22"/>
    <n v="2695"/>
    <n v="0"/>
    <n v="0"/>
    <n v="0"/>
    <n v="0"/>
    <n v="54"/>
    <n v="72"/>
    <n v="0"/>
    <n v="2"/>
    <d v="2016-02-04T00:00:00"/>
    <n v="32"/>
    <n v="57"/>
    <n v="33"/>
    <n v="13"/>
    <n v="50"/>
    <d v="2015-11-02T00:00:00"/>
    <n v="75"/>
    <n v="87"/>
    <n v="58"/>
    <n v="88"/>
    <n v="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MMS 8th"/>
    <d v="2015-08-20T00:00:00"/>
    <d v="2015-08-20T00:00:00"/>
    <n v="1"/>
    <d v="2015-08-20T00:00:00"/>
    <s v="Form 1"/>
    <s v="Advancing"/>
    <n v="43"/>
    <n v="3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MMS 8th"/>
    <n v="23"/>
    <n v="20"/>
    <n v="26"/>
    <n v="9987"/>
    <d v="2016-05-09T00:00:00"/>
    <n v="536"/>
    <d v="2015-08-19T00:00:00"/>
    <n v="342"/>
    <n v="13"/>
    <d v="2015-12-08T00:00:00"/>
    <n v="459"/>
    <n v="18"/>
    <d v="2016-05-09T00:00:00"/>
    <n v="536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7.714285714285715"/>
    <s v="Not Used"/>
    <n v="0"/>
    <s v="Not Available"/>
    <s v="Not Available"/>
    <s v="4 Not Indicated"/>
    <s v="4 Not Indicated"/>
    <s v="4 Not Indicated"/>
    <s v="4 Not Indicated"/>
    <s v="4 Not Indicated"/>
    <d v="2016-05-09T00:00:00"/>
    <n v="536"/>
    <d v="2016-05-09T00:00:00"/>
    <n v="536"/>
    <n v="37.714285714285715"/>
    <n v="1"/>
    <n v="140"/>
    <n v="200"/>
    <n v="280"/>
    <s v="PI is Recommended"/>
    <s v="PI is Recommended"/>
    <s v="200L to 399L"/>
    <s v="400L to 599L"/>
    <s v="400L to 5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194"/>
    <n v="1"/>
    <n v="1"/>
    <n v="0"/>
    <n v="1.1411764705882352"/>
    <s v="Fall Administration"/>
    <s v="Spring Administration"/>
    <s v="Fall to Spring-Full Year RI"/>
    <s v="Tier 2"/>
    <s v="Average Reading Invt. Under 15 Minutes Long"/>
    <x v="0"/>
    <n v="1"/>
    <n v="194"/>
    <d v="2015-08-20T00:00:00"/>
    <s v="Form 1"/>
    <s v="Advancing"/>
    <n v="43"/>
    <n v="32"/>
    <n v="0"/>
    <d v="2015-08-20T00:00:00"/>
    <s v="Form 1"/>
    <s v="Advancing"/>
    <n v="43"/>
    <n v="32"/>
    <n v="0"/>
    <s v="Lone PI Test"/>
    <n v="0"/>
    <n v="1"/>
    <n v="43"/>
    <n v="8"/>
    <s v="Null"/>
    <s v="Null"/>
    <s v="Null"/>
    <s v="Null"/>
    <n v="32"/>
    <n v="48"/>
    <s v="Null"/>
    <n v="42"/>
    <s v="Null"/>
    <s v="Null"/>
    <n v="1"/>
    <s v="Fall PI Administration"/>
    <n v="1"/>
    <n v="0"/>
    <s v="Null"/>
    <s v="Null"/>
    <s v="Null"/>
    <s v="Null"/>
    <s v="Null"/>
    <n v="1"/>
    <n v="1"/>
    <n v="1"/>
    <n v="2"/>
    <n v="0.72"/>
    <s v="Used All 3"/>
    <s v="100 or More Sessions"/>
    <s v="9 to 12 Segments"/>
    <s v="Level is Above Lexile Score"/>
    <s v="Null"/>
  </r>
  <r>
    <s v="o4e69g4eesa4qarg1fuk3v9s_o3rbv20"/>
    <s v="S99946"/>
    <s v="Michaela"/>
    <s v="Stoudemire"/>
    <n v="9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fsqsjvaf73brddttgrou2bf4_o3rbv20"/>
    <s v="S96110"/>
    <s v="Matthew"/>
    <s v="Strickland"/>
    <n v="5"/>
    <s v="Autauga County"/>
    <s v="Daniel Pratt Elementary School"/>
    <s v="System 44 DPES 4th  5th 105 to 200"/>
    <n v="394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DPES 4th  5th 105 to 200"/>
    <d v="2015-09-22T00:00:00"/>
    <d v="2016-04-21T00:00:00"/>
    <s v="Level I"/>
    <n v="394"/>
    <d v="2016-04-21T00:00:00"/>
    <n v="3"/>
    <n v="5"/>
    <n v="20"/>
    <n v="62"/>
    <n v="841"/>
    <n v="871"/>
    <n v="0"/>
    <n v="15"/>
    <n v="42"/>
    <n v="62"/>
    <n v="87"/>
    <n v="82"/>
    <n v="70"/>
    <n v="61"/>
    <n v="5337"/>
    <n v="2.5417000000000001"/>
    <n v="3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DPES 4th  5th 105 to 200"/>
    <d v="2015-08-27T00:00:00"/>
    <d v="2016-05-10T00:00:00"/>
    <n v="3"/>
    <d v="2015-08-27T00:00:00"/>
    <s v="Form 1"/>
    <s v="Beginning"/>
    <n v="17"/>
    <n v="8"/>
    <n v="0"/>
    <d v="2015-12-08T00:00:00"/>
    <s v="Form 2"/>
    <s v="Beginning"/>
    <n v="35"/>
    <n v="5"/>
    <n v="0"/>
    <d v="2016-05-10T00:00:00"/>
    <s v="Form 3"/>
    <s v="Developing"/>
    <n v="31"/>
    <n v="14"/>
    <n v="0"/>
    <m/>
    <m/>
    <m/>
    <m/>
    <m/>
    <m/>
    <m/>
    <m/>
    <m/>
    <m/>
    <m/>
    <m/>
    <m/>
    <m/>
    <m/>
    <m/>
    <m/>
    <m/>
    <s v="System 44 DPES 4th  5th 105 to 200"/>
    <n v="10"/>
    <n v="7"/>
    <n v="7"/>
    <n v="3970"/>
    <d v="2016-05-10T00:00:00"/>
    <n v="394"/>
    <d v="2015-08-27T00:00:00"/>
    <n v="162"/>
    <n v="2"/>
    <d v="2015-12-08T00:00:00"/>
    <n v="288"/>
    <n v="7"/>
    <d v="2016-05-10T00:00:00"/>
    <n v="394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.714285714285715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394"/>
    <d v="2016-05-10T00:00:00"/>
    <n v="394"/>
    <n v="36.714285714285715"/>
    <n v="1"/>
    <n v="235"/>
    <n v="335"/>
    <n v="470"/>
    <s v="PI is Recommended"/>
    <s v="PI is Recommended"/>
    <s v="BR to 199L"/>
    <s v="200L to 399L"/>
    <s v="200L to 3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232"/>
    <n v="1"/>
    <n v="0"/>
    <n v="0"/>
    <n v="0.81403508771929822"/>
    <s v="Fall Administration"/>
    <s v="Winter Administration"/>
    <s v="Fall to Winter RI"/>
    <s v="Tier 3"/>
    <s v="Average Reading Invt. Under 15 Minutes Long"/>
    <x v="0"/>
    <s v="Null"/>
    <n v="232"/>
    <d v="2016-05-10T00:00:00"/>
    <s v="Form 3"/>
    <s v="Developing"/>
    <n v="31"/>
    <n v="14"/>
    <n v="0"/>
    <d v="2016-05-10T00:00:00"/>
    <s v="Form 3"/>
    <s v="Developing"/>
    <n v="31"/>
    <n v="14"/>
    <n v="0"/>
    <n v="36.714285714285715"/>
    <n v="1"/>
    <n v="1"/>
    <n v="17"/>
    <n v="0"/>
    <n v="31"/>
    <n v="2"/>
    <n v="14"/>
    <n v="1"/>
    <n v="8"/>
    <n v="10"/>
    <n v="14"/>
    <n v="20"/>
    <n v="6"/>
    <n v="1"/>
    <n v="0"/>
    <s v="Fall to Spring PI Administration"/>
    <n v="0"/>
    <n v="1"/>
    <s v="60 to 79 Sessions"/>
    <s v="Series 1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gqed0vcs8el9l6umlguek92h_o3rbv20"/>
    <s v="S62702"/>
    <s v="DeWaun"/>
    <s v="Stubbs"/>
    <n v="7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7ld9lro7vmq2go103cupu8rd_o3rbv20"/>
    <s v="S95591"/>
    <s v="Jahson"/>
    <s v="Sturdivant"/>
    <n v="3"/>
    <s v="Autauga County"/>
    <s v="Daniel Pratt Elementary School"/>
    <s v="System 44 DPES 3rd  Group 2"/>
    <n v="0"/>
    <d v="2015-12-01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DPES 3rd  Group 2"/>
    <d v="2015-09-28T00:00:00"/>
    <d v="2016-04-18T00:00:00"/>
    <s v="Level I"/>
    <n v="-379"/>
    <d v="2016-04-18T00:00:00"/>
    <n v="2"/>
    <n v="4"/>
    <n v="11"/>
    <n v="47"/>
    <n v="477"/>
    <n v="509"/>
    <n v="0"/>
    <n v="13"/>
    <n v="43"/>
    <n v="83"/>
    <n v="100"/>
    <n v="100"/>
    <n v="94"/>
    <n v="84"/>
    <n v="2456"/>
    <n v="1.875"/>
    <n v="2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DPES 3rd  Group 2"/>
    <d v="2015-08-31T00:00:00"/>
    <d v="2015-12-01T00:00:00"/>
    <n v="2"/>
    <d v="2015-08-31T00:00:00"/>
    <s v="Form 1"/>
    <s v="Beginning"/>
    <n v="23"/>
    <n v="0"/>
    <n v="0"/>
    <d v="2015-12-01T00:00:00"/>
    <s v="Form 2"/>
    <s v="Beginning"/>
    <n v="32"/>
    <n v="9"/>
    <n v="0"/>
    <m/>
    <m/>
    <m/>
    <m/>
    <m/>
    <m/>
    <m/>
    <m/>
    <m/>
    <m/>
    <m/>
    <m/>
    <m/>
    <m/>
    <m/>
    <m/>
    <m/>
    <m/>
    <m/>
    <m/>
    <m/>
    <m/>
    <m/>
    <m/>
    <s v="System 44 DPES 3rd  Group 2"/>
    <n v="7"/>
    <n v="4"/>
    <n v="4"/>
    <n v="1911"/>
    <d v="2015-12-01T00:00:00"/>
    <n v="0"/>
    <d v="2015-09-01T00:00:00"/>
    <n v="0"/>
    <n v="16"/>
    <d v="2015-12-01T00:00:00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13.142857142857142"/>
    <s v="Not Used"/>
    <n v="0"/>
    <s v="Not Available"/>
    <s v="Not Available"/>
    <s v="4 Not Indicated"/>
    <s v="4 Not Indicated"/>
    <s v="4 Not Indicated"/>
    <s v="4 Not Indicated"/>
    <s v="4 Not Indicated"/>
    <d v="2015-12-01T00:00:00"/>
    <n v="0"/>
    <d v="1899-12-30T00:00:00"/>
    <n v="0"/>
    <n v="13"/>
    <n v="1"/>
    <n v="235"/>
    <n v="340"/>
    <n v="47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0"/>
    <n v="0"/>
    <n v="0"/>
    <n v="0"/>
    <n v="0"/>
    <s v="Fall Administration"/>
    <s v="Winter Administration"/>
    <s v="Fall to Winter RI"/>
    <s v="Tier 3"/>
    <s v="Average Reading Invt. Under 15 Minutes Long"/>
    <x v="0"/>
    <s v="Null"/>
    <n v="0"/>
    <d v="2015-12-01T00:00:00"/>
    <s v="Form 2"/>
    <s v="Beginning"/>
    <n v="32"/>
    <n v="9"/>
    <n v="0"/>
    <d v="2015-12-01T00:00:00"/>
    <s v="Form 2"/>
    <s v="Beginning"/>
    <n v="32"/>
    <n v="9"/>
    <n v="0"/>
    <n v="13.142857142857142"/>
    <n v="1"/>
    <n v="1"/>
    <n v="23"/>
    <n v="3"/>
    <n v="32"/>
    <n v="9"/>
    <n v="9"/>
    <n v="1"/>
    <n v="0"/>
    <n v="0"/>
    <n v="9"/>
    <n v="33"/>
    <n v="9"/>
    <n v="1"/>
    <n v="0"/>
    <s v="Fall to Winter PI Administration"/>
    <n v="0"/>
    <n v="1"/>
    <s v="40 to 59 Sessions"/>
    <s v="Series 1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ak2u9usdocf7l25kdro6fjii_o3rbv20"/>
    <s v="S99981"/>
    <s v="Rachel"/>
    <s v="Sudsberry"/>
    <n v="7"/>
    <s v="Autauga County"/>
    <s v="Marbury Middle School"/>
    <s v="Read 180 MMS 7th"/>
    <n v="1009"/>
    <d v="2016-05-09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MMS 7th"/>
    <n v="2"/>
    <s v="r180ng_B"/>
    <n v="6"/>
    <n v="86"/>
    <n v="1206"/>
    <n v="189"/>
    <n v="202"/>
    <n v="621"/>
    <n v="97"/>
    <n v="40"/>
    <n v="13.2666"/>
    <n v="12.7143"/>
    <n v="2.6061000000000001"/>
    <n v="180.11670000000001"/>
    <n v="14046"/>
    <n v="92.982456139999996"/>
    <n v="84.848484847999998"/>
    <n v="285"/>
    <n v="389"/>
    <n v="64"/>
    <n v="95"/>
    <n v="3"/>
    <n v="0"/>
    <n v="97"/>
    <n v="0"/>
    <s v="1_2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78"/>
    <n v="39"/>
    <n v="4666"/>
    <n v="0"/>
    <n v="0"/>
    <n v="0"/>
    <n v="0"/>
    <n v="82"/>
    <n v="91"/>
    <n v="0"/>
    <n v="2"/>
    <d v="2016-02-11T00:00:00"/>
    <n v="93"/>
    <n v="96"/>
    <n v="92"/>
    <n v="100"/>
    <n v="88"/>
    <d v="2015-11-03T00:00:00"/>
    <n v="71"/>
    <n v="85"/>
    <n v="58"/>
    <n v="75"/>
    <n v="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MMS 7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MMS 7th"/>
    <n v="6"/>
    <n v="6"/>
    <n v="28"/>
    <n v="84880"/>
    <d v="2016-05-09T00:00:00"/>
    <n v="1009"/>
    <d v="2015-08-21T00:00:00"/>
    <n v="965"/>
    <n v="22"/>
    <d v="2015-12-08T00:00:00"/>
    <n v="956"/>
    <n v="28"/>
    <d v="2016-05-09T00:00:00"/>
    <n v="1009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7.428571428571431"/>
    <s v="Not Used"/>
    <n v="0"/>
    <s v="Not Available"/>
    <s v="Not Available"/>
    <s v="4 Not Indicated"/>
    <s v="4 Not Indicated"/>
    <s v="4 Not Indicated"/>
    <s v="4 Not Indicated"/>
    <s v="4 Not Indicated"/>
    <d v="2016-05-09T00:00:00"/>
    <n v="1009"/>
    <d v="2016-05-09T00:00:00"/>
    <n v="1009"/>
    <n v="37.428571428571431"/>
    <n v="1"/>
    <n v="30"/>
    <n v="60"/>
    <n v="60"/>
    <s v="No PI Needed"/>
    <s v="No PI Needed"/>
    <s v="800L to 999L"/>
    <s v="1000L to 1199L"/>
    <s v="1000L to 1199L"/>
    <s v="2 Basic"/>
    <s v="3 Proficient"/>
    <s v="3 Proficient"/>
    <n v="0"/>
    <n v="1"/>
    <s v="Improved Performance Level"/>
    <s v="2 Partial"/>
    <s v="2 Partial"/>
    <s v="2 Partial"/>
    <n v="1"/>
    <n v="0"/>
    <s v="Maintained Performance Level"/>
    <n v="44"/>
    <n v="1"/>
    <n v="1"/>
    <n v="0"/>
    <n v="0.97777777777777775"/>
    <s v="Fall Administration"/>
    <s v="Fall Administration"/>
    <s v="Fall Administration RI"/>
    <s v="Tier 2"/>
    <s v="Average Reading Invt. at Least 15 Minutes Long"/>
    <x v="0"/>
    <n v="0"/>
    <n v="53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1"/>
    <n v="0"/>
    <s v="Null"/>
    <s v="Null"/>
    <s v="Null"/>
    <s v="Null"/>
    <s v="Null"/>
    <n v="1"/>
    <n v="1"/>
    <n v="1"/>
    <n v="2"/>
    <n v="0.91"/>
    <s v="Used All 3"/>
    <s v="80 to 99 Sessions"/>
    <s v="5 to 8 Segments"/>
    <s v="Level Below Lexile Score"/>
    <s v="Null"/>
  </r>
  <r>
    <s v="kmerugjq5mm7heb58um66fam_o3rbv20"/>
    <s v="S62604"/>
    <s v="Akeem"/>
    <s v="Sullen"/>
    <n v="9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ul0ouebcktmsjdotf9f3mka4_o3rbv20"/>
    <s v="S93520"/>
    <s v="Ricky"/>
    <s v="Sullivan"/>
    <n v="5"/>
    <s v="Autauga County"/>
    <s v="Prattville Intermediate School"/>
    <s v="System 44 PIS 5th"/>
    <n v="211"/>
    <d v="2015-08-28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IS 5th"/>
    <d v="2015-09-08T00:00:00"/>
    <d v="2015-12-02T00:00:00"/>
    <s v="Level I"/>
    <e v="#DIV/0!"/>
    <d v="2015-12-02T00:00:00"/>
    <n v="2"/>
    <n v="6"/>
    <n v="14"/>
    <n v="25"/>
    <n v="378"/>
    <n v="391"/>
    <n v="0"/>
    <n v="15"/>
    <n v="27"/>
    <n v="96"/>
    <n v="93"/>
    <n v="100"/>
    <n v="97"/>
    <n v="93"/>
    <n v="1243"/>
    <n v="2.0832999999999999"/>
    <n v="2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IS 5th"/>
    <d v="2015-09-02T00:00:00"/>
    <d v="2015-09-02T00:00:00"/>
    <n v="1"/>
    <d v="2015-09-02T00:00:00"/>
    <s v="Form 1"/>
    <s v="Beginning"/>
    <n v="29"/>
    <n v="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IS 5th"/>
    <n v="1"/>
    <n v="1"/>
    <n v="1"/>
    <n v="370"/>
    <d v="2015-08-28T00:00:00"/>
    <n v="211"/>
    <d v="2015-08-28T00:00:00"/>
    <n v="211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RI Screening Only"/>
    <n v="0"/>
    <s v="System 44 User"/>
    <s v="Usage"/>
    <x v="1"/>
    <n v="1"/>
    <n v="1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d v="2015-08-28T00:00:00"/>
    <n v="211"/>
    <d v="2015-08-28T00:00:00"/>
    <n v="211"/>
    <s v="Lone RI Test"/>
    <n v="0"/>
    <n v="190"/>
    <n v="260"/>
    <n v="380"/>
    <s v="PI is Recommended"/>
    <s v="PI is Recommended"/>
    <s v="200L to 399L"/>
    <s v="200L to 399L"/>
    <s v="200L to 399L"/>
    <s v="1 Below Basic"/>
    <s v="1 Below Basic"/>
    <s v="1 Below Basic"/>
    <s v="Null"/>
    <s v="Null"/>
    <s v="No RI for Comparison"/>
    <s v="1 Limited"/>
    <s v="1 Limited"/>
    <s v="1 Limited"/>
    <s v="Null"/>
    <s v="Null"/>
    <s v="No RI for Comparison"/>
    <s v="Null"/>
    <s v="Null"/>
    <s v="Null"/>
    <s v="Null"/>
    <s v="Null"/>
    <s v="Fall Administration"/>
    <s v="Null"/>
    <s v="Fall Administration RI"/>
    <s v="Tier 3"/>
    <s v="Average Reading Invt. Under 15 Minutes Long"/>
    <x v="1"/>
    <s v="Null"/>
    <n v="0"/>
    <d v="2015-09-02T00:00:00"/>
    <s v="Form 1"/>
    <s v="Beginning"/>
    <n v="29"/>
    <n v="7"/>
    <n v="0"/>
    <d v="2015-09-02T00:00:00"/>
    <s v="Form 1"/>
    <s v="Beginning"/>
    <n v="29"/>
    <n v="7"/>
    <n v="0"/>
    <s v="Lone PI Test"/>
    <n v="0"/>
    <n v="1"/>
    <n v="29"/>
    <n v="3"/>
    <s v="Null"/>
    <s v="Null"/>
    <s v="Null"/>
    <s v="Null"/>
    <n v="7"/>
    <n v="8"/>
    <s v="Null"/>
    <n v="6"/>
    <s v="Null"/>
    <s v="Null"/>
    <n v="0"/>
    <s v="Fall PI Administration"/>
    <n v="0"/>
    <n v="0"/>
    <s v="20 to 39 Sessions"/>
    <s v="Series 1"/>
    <s v="In Series 1 to 4"/>
    <s v="Mid-Year Exited Student, Started This Year"/>
    <n v="0"/>
    <n v="0"/>
    <n v="1"/>
    <n v="0"/>
    <n v="0"/>
    <n v="0"/>
    <s v="RC! Only"/>
    <s v="Null"/>
    <s v="Null"/>
    <s v="Null"/>
    <s v="Null"/>
  </r>
  <r>
    <s v="edbr3bf2ttfednoqbdkkojp2_o3rbv20"/>
    <s v="S68415"/>
    <s v="Dre'Shun"/>
    <s v="Talley"/>
    <n v="7"/>
    <s v="Autauga County"/>
    <s v="Prattville Junior High School"/>
    <s v="Read 180 PJHS 7th"/>
    <n v="0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Read 180 PJHS 7th"/>
    <d v="2015-10-21T00:00:00"/>
    <d v="2016-05-16T00:00:00"/>
    <s v="Level I"/>
    <n v="-43"/>
    <d v="2016-05-16T00:00:00"/>
    <n v="3"/>
    <n v="2"/>
    <n v="17"/>
    <n v="41"/>
    <n v="567"/>
    <n v="593"/>
    <n v="0"/>
    <n v="8"/>
    <n v="33"/>
    <n v="77"/>
    <n v="88"/>
    <n v="93"/>
    <n v="88"/>
    <n v="83"/>
    <n v="6848"/>
    <n v="1.6364000000000001"/>
    <n v="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57"/>
    <n v="57"/>
    <n v="3409"/>
    <n v="0"/>
    <n v="0"/>
    <n v="0"/>
    <n v="0"/>
    <n v="50"/>
    <n v="71"/>
    <n v="0"/>
    <n v="1"/>
    <d v="2016-02-18T00:00:00"/>
    <n v="50"/>
    <n v="71"/>
    <n v="58"/>
    <n v="30"/>
    <n v="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PJHS 7th"/>
    <d v="2015-10-21T00:00:00"/>
    <d v="2015-12-10T00:00:00"/>
    <n v="2"/>
    <d v="2015-10-21T00:00:00"/>
    <s v="Form 1"/>
    <s v="Beginning"/>
    <n v="35"/>
    <n v="5"/>
    <n v="0"/>
    <d v="2015-12-10T00:00:00"/>
    <s v="Form 2"/>
    <s v="Developing"/>
    <n v="31"/>
    <n v="11"/>
    <n v="0"/>
    <m/>
    <m/>
    <m/>
    <m/>
    <m/>
    <m/>
    <m/>
    <m/>
    <m/>
    <m/>
    <m/>
    <m/>
    <m/>
    <m/>
    <m/>
    <m/>
    <m/>
    <m/>
    <m/>
    <m/>
    <m/>
    <m/>
    <m/>
    <m/>
    <s v="Read 180 PJHS 7th"/>
    <n v="13"/>
    <n v="7"/>
    <n v="11"/>
    <n v="5511"/>
    <d v="2016-05-11T00:00:00"/>
    <n v="0"/>
    <d v="2015-09-02T00:00:00"/>
    <n v="81"/>
    <n v="13"/>
    <d v="2015-10-16T00:00:00"/>
    <n v="0"/>
    <n v="2"/>
    <d v="2015-12-10T00:00:00"/>
    <n v="0"/>
    <n v="12"/>
    <d v="2016-05-11T00:00:00"/>
    <n v="0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1"/>
    <n v="7.1428571428571432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0"/>
    <d v="2015-09-02T00:00:00"/>
    <n v="81"/>
    <n v="36"/>
    <n v="1"/>
    <n v="220"/>
    <n v="350"/>
    <n v="44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-81"/>
    <n v="0"/>
    <n v="0"/>
    <n v="0"/>
    <n v="-0.28421052631578947"/>
    <s v="Fall Administration"/>
    <s v="Winter Administration"/>
    <s v="Fall to Winter RI"/>
    <s v="Tier 3"/>
    <s v="Average Reading Invt. Under 15 Minutes Long"/>
    <x v="0"/>
    <s v="Null"/>
    <n v="81"/>
    <d v="2015-12-10T00:00:00"/>
    <s v="Form 2"/>
    <s v="Developing"/>
    <n v="31"/>
    <n v="11"/>
    <n v="0"/>
    <d v="2015-12-10T00:00:00"/>
    <s v="Form 2"/>
    <s v="Developing"/>
    <n v="31"/>
    <n v="11"/>
    <n v="0"/>
    <n v="7.1428571428571432"/>
    <n v="0"/>
    <n v="1"/>
    <n v="35"/>
    <n v="1"/>
    <s v="Null"/>
    <s v="Null"/>
    <s v="Null"/>
    <s v="Null"/>
    <n v="5"/>
    <n v="0"/>
    <s v="Null"/>
    <n v="3"/>
    <s v="Null"/>
    <s v="Null"/>
    <n v="0"/>
    <s v="Fall PI Administration"/>
    <n v="0"/>
    <n v="1"/>
    <s v="40 to 59 Sessions"/>
    <s v="Series 1"/>
    <s v="In Series 1 to 4"/>
    <s v="Full Year Participant, Started This Year"/>
    <n v="0"/>
    <n v="0"/>
    <n v="1"/>
    <n v="1"/>
    <n v="1"/>
    <n v="0.71"/>
    <s v="Used RC! and rSkills"/>
    <s v="Null"/>
    <s v="Null"/>
    <s v="Null"/>
    <s v="Null"/>
  </r>
  <r>
    <s v="4mqpiks7pfo1nt1krrb32bm6_o3rbv20"/>
    <s v="S97518"/>
    <s v="Fredrious"/>
    <s v="Talley"/>
    <n v="3"/>
    <s v="Autauga County"/>
    <s v="Prattville Elementary School"/>
    <s v="System 44 PES 3rd 955"/>
    <n v="0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ES 3rd 955"/>
    <d v="2015-09-14T00:00:00"/>
    <d v="2016-05-03T00:00:00"/>
    <s v="Level I"/>
    <n v="-302"/>
    <d v="2016-05-03T00:00:00"/>
    <n v="1"/>
    <n v="8"/>
    <n v="8"/>
    <n v="49"/>
    <n v="622"/>
    <n v="648"/>
    <n v="0"/>
    <n v="20"/>
    <n v="78"/>
    <n v="60"/>
    <n v="79"/>
    <n v="67"/>
    <n v="63"/>
    <n v="58"/>
    <n v="5002"/>
    <n v="1.8846000000000001"/>
    <n v="1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3rd 955"/>
    <d v="2015-08-28T00:00:00"/>
    <d v="2016-05-06T00:00:00"/>
    <n v="3"/>
    <d v="2015-08-28T00:00:00"/>
    <s v="Form 1"/>
    <s v="Pre-Decoder"/>
    <n v="17"/>
    <n v="2"/>
    <n v="0"/>
    <d v="2015-12-08T00:00:00"/>
    <s v="Form 2"/>
    <s v="Beginning"/>
    <n v="16"/>
    <n v="0"/>
    <n v="0"/>
    <d v="2016-05-06T00:00:00"/>
    <s v="Form 3"/>
    <s v="Pre-Decoder"/>
    <n v="16"/>
    <n v="1"/>
    <n v="0"/>
    <m/>
    <m/>
    <m/>
    <m/>
    <m/>
    <m/>
    <m/>
    <m/>
    <m/>
    <m/>
    <m/>
    <m/>
    <m/>
    <m/>
    <m/>
    <m/>
    <m/>
    <m/>
    <s v="System 44 PES 3rd 955"/>
    <n v="14"/>
    <n v="12"/>
    <n v="15"/>
    <n v="4659"/>
    <d v="2016-05-10T00:00:00"/>
    <n v="0"/>
    <d v="2015-08-27T00:00:00"/>
    <n v="0"/>
    <n v="4"/>
    <d v="2015-12-09T00:00:00"/>
    <n v="0"/>
    <n v="2"/>
    <d v="2016-05-10T00:00:00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0"/>
    <d v="1899-12-30T00:00:00"/>
    <n v="0"/>
    <n v="36.714285714285715"/>
    <n v="1"/>
    <n v="235"/>
    <n v="340"/>
    <n v="47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0"/>
    <n v="0"/>
    <n v="0"/>
    <n v="0"/>
    <n v="0"/>
    <s v="Fall Administration"/>
    <s v="Winter Administration"/>
    <s v="Fall to Winter RI"/>
    <s v="Tier 3"/>
    <s v="Average Reading Invt. Under 15 Minutes Long"/>
    <x v="0"/>
    <s v="Null"/>
    <n v="0"/>
    <d v="2016-05-06T00:00:00"/>
    <s v="Form 3"/>
    <s v="Pre-Decoder"/>
    <n v="16"/>
    <n v="1"/>
    <n v="0"/>
    <d v="2015-08-28T00:00:00"/>
    <s v="Form 1"/>
    <s v="Pre-Decoder"/>
    <n v="17"/>
    <n v="2"/>
    <n v="0"/>
    <n v="36"/>
    <n v="1"/>
    <n v="1"/>
    <n v="17"/>
    <n v="0"/>
    <n v="16"/>
    <n v="0"/>
    <n v="-1"/>
    <n v="0"/>
    <n v="2"/>
    <n v="5"/>
    <n v="1"/>
    <n v="1"/>
    <n v="-1"/>
    <n v="0"/>
    <n v="0"/>
    <s v="Fall to Spring PI Administration"/>
    <n v="0"/>
    <n v="1"/>
    <s v="40 to 59 Sessions"/>
    <s v="Series 1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cp6rjcufspa9tm30c2pol6br_o3rbv20"/>
    <s v="S102713"/>
    <s v="Shannon"/>
    <s v="Tate"/>
    <n v="4"/>
    <s v="Autauga County"/>
    <s v="Prattville Elementary School"/>
    <s v="System 44 PES 4th - 1:50"/>
    <n v="0"/>
    <d v="2016-05-09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ES 4th - 1:50"/>
    <d v="2015-11-30T00:00:00"/>
    <d v="2016-05-03T00:00:00"/>
    <s v="Level I"/>
    <n v="-477"/>
    <d v="2016-05-03T00:00:00"/>
    <n v="2"/>
    <n v="6"/>
    <n v="13"/>
    <n v="35"/>
    <n v="644"/>
    <n v="660"/>
    <n v="0"/>
    <n v="18"/>
    <n v="50"/>
    <n v="61"/>
    <n v="87"/>
    <n v="86"/>
    <n v="75"/>
    <n v="63"/>
    <n v="1953"/>
    <n v="2.0588000000000002"/>
    <n v="2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4th - 1:50"/>
    <d v="2015-10-26T00:00:00"/>
    <d v="2016-05-06T00:00:00"/>
    <n v="3"/>
    <d v="2015-10-26T00:00:00"/>
    <s v="Form 1"/>
    <s v="Beginning"/>
    <n v="30"/>
    <n v="4"/>
    <n v="0"/>
    <d v="2015-12-08T00:00:00"/>
    <s v="Form 2"/>
    <s v="Beginning"/>
    <n v="30"/>
    <n v="4"/>
    <n v="0"/>
    <d v="2016-05-06T00:00:00"/>
    <s v="Form 3"/>
    <s v="Beginning"/>
    <n v="32"/>
    <n v="4"/>
    <n v="0"/>
    <m/>
    <m/>
    <m/>
    <m/>
    <m/>
    <m/>
    <m/>
    <m/>
    <m/>
    <m/>
    <m/>
    <m/>
    <m/>
    <m/>
    <m/>
    <m/>
    <m/>
    <m/>
    <s v="System 44 PES 4th - 1:50"/>
    <n v="7"/>
    <n v="7"/>
    <n v="7"/>
    <n v="1157"/>
    <d v="2016-05-09T00:00:00"/>
    <n v="0"/>
    <d v="2015-10-26T00:00:00"/>
    <n v="0"/>
    <n v="20"/>
    <d v="2015-12-09T00:00:00"/>
    <n v="0"/>
    <n v="5"/>
    <d v="2016-05-09T00:00:00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27.571428571428573"/>
    <s v="Not Used"/>
    <n v="0"/>
    <s v="Not Available"/>
    <s v="Not Available"/>
    <s v="4 Not Indicated"/>
    <s v="4 Not Indicated"/>
    <s v="4 Not Indicated"/>
    <s v="4 Not Indicated"/>
    <s v="4 Not Indicated"/>
    <d v="2016-05-09T00:00:00"/>
    <n v="0"/>
    <d v="1899-12-30T00:00:00"/>
    <n v="0"/>
    <n v="28"/>
    <n v="1"/>
    <n v="245"/>
    <n v="345"/>
    <n v="49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0"/>
    <n v="0"/>
    <n v="0"/>
    <n v="0"/>
    <n v="0"/>
    <s v="Fall Administration"/>
    <s v="Winter Administration"/>
    <s v="Fall to Winter RI"/>
    <s v="Tier 3"/>
    <s v="Average Reading Invt. Under 15 Minutes Long"/>
    <x v="0"/>
    <s v="Null"/>
    <n v="0"/>
    <d v="2016-05-06T00:00:00"/>
    <s v="Form 3"/>
    <s v="Beginning"/>
    <n v="32"/>
    <n v="4"/>
    <n v="0"/>
    <d v="2016-05-06T00:00:00"/>
    <s v="Form 3"/>
    <s v="Beginning"/>
    <n v="32"/>
    <n v="4"/>
    <n v="0"/>
    <n v="27.571428571428573"/>
    <n v="1"/>
    <n v="1"/>
    <n v="30"/>
    <n v="3"/>
    <n v="32"/>
    <n v="2"/>
    <n v="2"/>
    <n v="1"/>
    <n v="4"/>
    <n v="5"/>
    <n v="4"/>
    <n v="3"/>
    <n v="0"/>
    <n v="0"/>
    <n v="0"/>
    <s v="Fall to Spring PI Administration"/>
    <n v="0"/>
    <n v="1"/>
    <s v="20 to 39 Sessions"/>
    <s v="Series 1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iipd7oibcu3r9l8sl2k9eb5d_o3rbv20"/>
    <s v="S93443"/>
    <s v="Ezekeil"/>
    <s v="Tatum"/>
    <n v="7"/>
    <s v="Autauga County"/>
    <s v="Prattville Junior High School"/>
    <s v="Read 180 PJHS 7th"/>
    <n v="0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Read 180 PJHS 7th"/>
    <d v="2015-10-16T00:00:00"/>
    <d v="2016-05-17T00:00:00"/>
    <s v="Level IV"/>
    <n v="-110"/>
    <d v="2016-05-17T00:00:00"/>
    <n v="5"/>
    <n v="4"/>
    <n v="33"/>
    <n v="41"/>
    <n v="766"/>
    <n v="794"/>
    <n v="24"/>
    <n v="23"/>
    <n v="85"/>
    <n v="67"/>
    <n v="73"/>
    <n v="70"/>
    <n v="74"/>
    <n v="67"/>
    <n v="2133"/>
    <n v="1.7726999999999999"/>
    <n v="5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65"/>
    <n v="65"/>
    <n v="3916"/>
    <n v="0"/>
    <n v="0"/>
    <n v="0"/>
    <n v="0"/>
    <n v="30"/>
    <n v="55"/>
    <n v="0"/>
    <n v="1"/>
    <d v="2016-02-18T00:00:00"/>
    <n v="30"/>
    <n v="55"/>
    <n v="42"/>
    <n v="10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PJHS 7th"/>
    <d v="2015-09-03T00:00:00"/>
    <d v="2016-05-10T00:00:00"/>
    <n v="3"/>
    <d v="2015-09-03T00:00:00"/>
    <s v="Form 1"/>
    <s v="Developing"/>
    <n v="17"/>
    <n v="11"/>
    <n v="0"/>
    <d v="2015-12-10T00:00:00"/>
    <s v="Form 2"/>
    <s v="Developing"/>
    <n v="28"/>
    <n v="12"/>
    <n v="0"/>
    <d v="2016-05-10T00:00:00"/>
    <s v="Form 3"/>
    <s v="Developing"/>
    <n v="24"/>
    <n v="15"/>
    <n v="0"/>
    <m/>
    <m/>
    <m/>
    <m/>
    <m/>
    <m/>
    <m/>
    <m/>
    <m/>
    <m/>
    <m/>
    <m/>
    <m/>
    <m/>
    <m/>
    <m/>
    <m/>
    <m/>
    <s v="Read 180 PJHS 7th"/>
    <n v="5"/>
    <n v="0"/>
    <n v="0"/>
    <n v="0"/>
    <d v="2016-05-10T00:00:00"/>
    <n v="0"/>
    <d v="2015-09-02T00:00:00"/>
    <n v="0"/>
    <n v="4"/>
    <d v="2015-12-10T00:00:00"/>
    <n v="0"/>
    <n v="12"/>
    <d v="2016-05-10T00:00:00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5.714285714285715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0"/>
    <d v="1899-12-30T00:00:00"/>
    <n v="0"/>
    <n v="35.857142857142854"/>
    <n v="1"/>
    <n v="220"/>
    <n v="350"/>
    <n v="44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0"/>
    <n v="0"/>
    <n v="0"/>
    <n v="0"/>
    <n v="0"/>
    <s v="Fall Administration"/>
    <s v="Winter Administration"/>
    <s v="Fall to Winter RI"/>
    <s v="Tier 3"/>
    <s v="Average Reading Invt. Under 15 Minutes Long"/>
    <x v="0"/>
    <s v="Null"/>
    <n v="0"/>
    <d v="2016-05-10T00:00:00"/>
    <s v="Form 3"/>
    <s v="Developing"/>
    <n v="24"/>
    <n v="15"/>
    <n v="0"/>
    <d v="2016-05-10T00:00:00"/>
    <s v="Form 3"/>
    <s v="Developing"/>
    <n v="24"/>
    <n v="15"/>
    <n v="0"/>
    <n v="35.714285714285715"/>
    <n v="1"/>
    <n v="1"/>
    <n v="17"/>
    <n v="0"/>
    <n v="24"/>
    <n v="1"/>
    <n v="7"/>
    <n v="1"/>
    <n v="11"/>
    <n v="2"/>
    <n v="15"/>
    <n v="5"/>
    <n v="4"/>
    <n v="1"/>
    <n v="0"/>
    <s v="Fall to Spring PI Administration"/>
    <n v="0"/>
    <n v="1"/>
    <s v="40 to 59 Sessions"/>
    <s v="Series 4"/>
    <s v="In Series 5 to 8"/>
    <s v="Full Year Participant, Started This Year"/>
    <n v="0"/>
    <n v="0"/>
    <n v="1"/>
    <n v="1"/>
    <n v="1"/>
    <n v="0.55000000000000004"/>
    <s v="Used RC! and rSkills"/>
    <s v="Null"/>
    <s v="Null"/>
    <s v="Null"/>
    <s v="Null"/>
  </r>
  <r>
    <s v="8v2fo2pku2hki7iqfivamui2_o3rbv20"/>
    <s v="S72057"/>
    <s v="Takeya"/>
    <s v="Tatum"/>
    <n v="4"/>
    <s v="Autauga County"/>
    <s v="Prattville Elementary School"/>
    <s v="System 44 PES 4th - 1:50"/>
    <n v="328"/>
    <d v="2016-05-09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ES 4th - 1:50"/>
    <d v="2015-09-09T00:00:00"/>
    <d v="2016-05-03T00:00:00"/>
    <s v="Level I"/>
    <n v="328"/>
    <d v="2016-05-03T00:00:00"/>
    <n v="4"/>
    <n v="1"/>
    <n v="24"/>
    <n v="46"/>
    <n v="838"/>
    <n v="856"/>
    <n v="0"/>
    <n v="17"/>
    <n v="35"/>
    <n v="87"/>
    <n v="89"/>
    <n v="89"/>
    <n v="93"/>
    <n v="87"/>
    <n v="8771"/>
    <n v="2.0909"/>
    <n v="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4th - 1:50"/>
    <d v="2015-08-27T00:00:00"/>
    <d v="2016-05-10T00:00:00"/>
    <n v="3"/>
    <d v="2015-08-27T00:00:00"/>
    <s v="Form 1"/>
    <s v="Beginning"/>
    <n v="28"/>
    <n v="1"/>
    <n v="0"/>
    <d v="2015-12-08T00:00:00"/>
    <s v="Form 2"/>
    <s v="Beginning"/>
    <n v="30"/>
    <n v="8"/>
    <n v="0"/>
    <d v="2016-05-10T00:00:00"/>
    <s v="Form 3"/>
    <s v="Developing"/>
    <n v="34"/>
    <n v="20"/>
    <n v="0"/>
    <m/>
    <m/>
    <m/>
    <m/>
    <m/>
    <m/>
    <m/>
    <m/>
    <m/>
    <m/>
    <m/>
    <m/>
    <m/>
    <m/>
    <m/>
    <m/>
    <m/>
    <m/>
    <s v="System 44 PES 4th - 1:50"/>
    <n v="20"/>
    <n v="17"/>
    <n v="19"/>
    <n v="6596"/>
    <d v="2016-05-09T00:00:00"/>
    <n v="328"/>
    <d v="2015-08-25T00:00:00"/>
    <n v="378"/>
    <n v="30"/>
    <d v="2015-12-10T00:00:00"/>
    <n v="369"/>
    <n v="21"/>
    <d v="2016-05-09T00:00:00"/>
    <n v="328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.714285714285715"/>
    <s v="Not Used"/>
    <n v="0"/>
    <s v="Not Available"/>
    <s v="Not Available"/>
    <s v="4 Not Indicated"/>
    <s v="4 Not Indicated"/>
    <s v="4 Not Indicated"/>
    <s v="4 Not Indicated"/>
    <s v="4 Not Indicated"/>
    <d v="2016-05-09T00:00:00"/>
    <n v="328"/>
    <d v="2015-08-25T00:00:00"/>
    <n v="378"/>
    <n v="36.857142857142854"/>
    <n v="1"/>
    <n v="160"/>
    <n v="210"/>
    <n v="320"/>
    <s v="PI is Recommended"/>
    <s v="PI is Recommended"/>
    <s v="200L to 399L"/>
    <s v="200L to 399L"/>
    <s v="200L to 3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-50"/>
    <n v="0"/>
    <n v="0"/>
    <n v="0"/>
    <n v="-0.27027027027027029"/>
    <s v="Fall Administration"/>
    <s v="Winter Administration"/>
    <s v="Fall to Winter RI"/>
    <s v="Tier 3"/>
    <s v="Average Reading Invt. at Least 15 Minutes Long"/>
    <x v="0"/>
    <s v="Null"/>
    <n v="50"/>
    <d v="2016-05-10T00:00:00"/>
    <s v="Form 3"/>
    <s v="Developing"/>
    <n v="34"/>
    <n v="20"/>
    <n v="0"/>
    <d v="2016-05-10T00:00:00"/>
    <s v="Form 3"/>
    <s v="Developing"/>
    <n v="34"/>
    <n v="20"/>
    <n v="0"/>
    <n v="36.714285714285715"/>
    <n v="1"/>
    <n v="1"/>
    <n v="28"/>
    <n v="2"/>
    <n v="34"/>
    <n v="4"/>
    <n v="6"/>
    <n v="1"/>
    <n v="1"/>
    <n v="0"/>
    <n v="20"/>
    <n v="53"/>
    <n v="19"/>
    <n v="1"/>
    <n v="0"/>
    <s v="Fall to Spring PI Administration"/>
    <n v="0"/>
    <n v="1"/>
    <s v="40 to 59 Sessions"/>
    <s v="Series 1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t0on2pn5ibhqem7uv2qr7lhv_o3rbv20"/>
    <s v="S96376"/>
    <s v="Jadarius"/>
    <s v="Taylor"/>
    <n v="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nbp9027c05odu6oargif697p_o3rbv20"/>
    <s v="S99670"/>
    <s v="ShaKeria"/>
    <s v="Taylor"/>
    <n v="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fn03kodgol87uamql8mglga1_o3rbv20"/>
    <s v="S101949"/>
    <s v="RaNardra"/>
    <s v="Tellis"/>
    <n v="5"/>
    <s v="Autauga County"/>
    <s v="Autaugaville School"/>
    <s v="Read 180 AS 5th"/>
    <n v="310"/>
    <d v="2015-12-14T00:00:00"/>
    <n v="0"/>
    <n v="0"/>
    <n v="0"/>
    <n v="0"/>
    <n v="0"/>
    <n v="1"/>
    <n v="0"/>
    <n v="0"/>
    <n v="0"/>
    <n v="1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Read 180 AS 5th"/>
    <d v="2015-09-10T00:00:00"/>
    <d v="2016-02-18T00:00:00"/>
    <s v="Level I"/>
    <e v="#DIV/0!"/>
    <d v="2016-02-18T00:00:00"/>
    <n v="5"/>
    <n v="1"/>
    <n v="30"/>
    <n v="52"/>
    <n v="842"/>
    <n v="875"/>
    <n v="0"/>
    <n v="14"/>
    <n v="28"/>
    <n v="89"/>
    <n v="86"/>
    <n v="96"/>
    <n v="94"/>
    <n v="91"/>
    <n v="6810"/>
    <n v="3.125"/>
    <n v="4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67"/>
    <n v="67"/>
    <n v="4021"/>
    <n v="0"/>
    <n v="0"/>
    <n v="0"/>
    <n v="0"/>
    <n v="70"/>
    <n v="84"/>
    <n v="0"/>
    <n v="1"/>
    <d v="2015-11-05T00:00:00"/>
    <n v="70"/>
    <n v="84"/>
    <n v="50"/>
    <n v="90"/>
    <n v="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d v="2015-09-09T00:00:00"/>
    <d v="2015-12-14T00:00:00"/>
    <n v="2"/>
    <d v="2015-09-09T00:00:00"/>
    <s v="Form 1"/>
    <s v="Beginning"/>
    <n v="37"/>
    <n v="8"/>
    <n v="0"/>
    <d v="2015-12-14T00:00:00"/>
    <s v="Form 2"/>
    <s v="Beginning"/>
    <n v="47"/>
    <n v="9"/>
    <n v="0"/>
    <m/>
    <m/>
    <m/>
    <m/>
    <m/>
    <m/>
    <m/>
    <m/>
    <m/>
    <m/>
    <m/>
    <m/>
    <m/>
    <m/>
    <m/>
    <m/>
    <m/>
    <m/>
    <m/>
    <m/>
    <m/>
    <m/>
    <m/>
    <m/>
    <s v="Read 180 AS 5th"/>
    <n v="17"/>
    <n v="8"/>
    <n v="8"/>
    <n v="4117"/>
    <d v="2015-12-14T00:00:00"/>
    <n v="310"/>
    <d v="2015-09-09T00:00:00"/>
    <n v="289"/>
    <n v="17"/>
    <d v="2015-12-14T00:00:00"/>
    <n v="310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RI Screening Only"/>
    <n v="0"/>
    <s v="System 44 User"/>
    <s v="Usage"/>
    <x v="1"/>
    <n v="1"/>
    <n v="1"/>
    <n v="1"/>
    <x v="0"/>
    <n v="13.714285714285714"/>
    <s v="Probable"/>
    <n v="2"/>
    <s v="Female"/>
    <s v="African American"/>
    <s v="2 Not Economically Disadvantaged"/>
    <s v="2 Not Gifted and Talented"/>
    <s v="2 Not Limited English Proficient"/>
    <s v="2 Not Migrant Student"/>
    <s v="2 GENED"/>
    <d v="2015-12-14T00:00:00"/>
    <n v="310"/>
    <d v="2015-12-14T00:00:00"/>
    <n v="310"/>
    <n v="13.714285714285714"/>
    <n v="1"/>
    <n v="190"/>
    <n v="260"/>
    <n v="380"/>
    <s v="PI is Recommended"/>
    <s v="PI is Recommended"/>
    <s v="200L to 399L"/>
    <s v="200L to 399L"/>
    <s v="200L to 3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21"/>
    <n v="1"/>
    <n v="0"/>
    <n v="0"/>
    <n v="9.3333333333333338E-2"/>
    <s v="Fall Administration"/>
    <s v="Winter Administration"/>
    <s v="Fall to Winter RI"/>
    <s v="Tier 3"/>
    <s v="Average Reading Invt. at Least 15 Minutes Long"/>
    <x v="0"/>
    <s v="Null"/>
    <n v="21"/>
    <d v="2015-12-14T00:00:00"/>
    <s v="Form 2"/>
    <s v="Beginning"/>
    <n v="47"/>
    <n v="9"/>
    <n v="0"/>
    <d v="2015-12-14T00:00:00"/>
    <s v="Form 2"/>
    <s v="Beginning"/>
    <n v="47"/>
    <n v="9"/>
    <n v="0"/>
    <n v="13.714285714285714"/>
    <n v="1"/>
    <n v="1"/>
    <n v="37"/>
    <n v="8"/>
    <n v="47"/>
    <n v="21"/>
    <n v="10"/>
    <n v="1"/>
    <n v="8"/>
    <n v="10"/>
    <n v="9"/>
    <n v="9"/>
    <n v="1"/>
    <n v="0"/>
    <n v="0"/>
    <s v="Fall to Winter PI Administration"/>
    <n v="0"/>
    <n v="0"/>
    <s v="40 to 59 Sessions"/>
    <s v="Series 1"/>
    <s v="In Series 5 to 8"/>
    <s v="Full Year Participant, Started This Year"/>
    <n v="0"/>
    <n v="0"/>
    <n v="1"/>
    <n v="1"/>
    <n v="1"/>
    <n v="0.84"/>
    <s v="Used RC! and rSkills"/>
    <s v="Null"/>
    <s v="Null"/>
    <s v="Null"/>
    <s v="Null"/>
  </r>
  <r>
    <s v="j98adq6735d5havknp9gsva9_o3rbv20"/>
    <s v="S101951"/>
    <s v="Reggie"/>
    <s v="Tellis"/>
    <n v="9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fe7v3merq1s72k594klika2b_o3rbv20"/>
    <s v="S101950"/>
    <s v="Tamirra"/>
    <s v="Tellis"/>
    <n v="4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pl91hdsiroi26uh1g5jppahg_o3rbv20"/>
    <s v="S72019"/>
    <s v="Jossue"/>
    <s v="Tequiliquihua Aguiar"/>
    <n v="3"/>
    <s v="Autauga County"/>
    <s v="Prattville Elementary School"/>
    <s v="System 44 PES 3rd  1245"/>
    <n v="121"/>
    <d v="2016-05-05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ES 3rd  1245"/>
    <d v="2015-09-09T00:00:00"/>
    <d v="2016-05-12T00:00:00"/>
    <s v="Level I"/>
    <n v="121"/>
    <d v="2016-05-12T00:00:00"/>
    <n v="2"/>
    <n v="4"/>
    <n v="11"/>
    <n v="46"/>
    <n v="823"/>
    <n v="852"/>
    <n v="0"/>
    <n v="19"/>
    <n v="75"/>
    <n v="64"/>
    <n v="86"/>
    <n v="93"/>
    <n v="70"/>
    <n v="57"/>
    <n v="4953"/>
    <n v="1.8"/>
    <n v="2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3rd  1245"/>
    <d v="2015-08-28T00:00:00"/>
    <d v="2016-05-09T00:00:00"/>
    <n v="3"/>
    <d v="2015-08-28T00:00:00"/>
    <s v="Form 1"/>
    <s v="Beginning"/>
    <n v="24"/>
    <n v="5"/>
    <n v="0"/>
    <d v="2015-12-08T00:00:00"/>
    <s v="Form 2"/>
    <s v="Beginning"/>
    <n v="26"/>
    <n v="2"/>
    <n v="0"/>
    <d v="2016-05-09T00:00:00"/>
    <s v="Form 3"/>
    <s v="Beginning"/>
    <n v="28"/>
    <n v="1"/>
    <n v="0"/>
    <m/>
    <m/>
    <m/>
    <m/>
    <m/>
    <m/>
    <m/>
    <m/>
    <m/>
    <m/>
    <m/>
    <m/>
    <m/>
    <m/>
    <m/>
    <m/>
    <m/>
    <m/>
    <s v="System 44 PES 3rd  1245"/>
    <n v="9"/>
    <n v="7"/>
    <n v="9"/>
    <n v="4268"/>
    <d v="2016-05-05T00:00:00"/>
    <n v="121"/>
    <d v="2015-08-26T00:00:00"/>
    <n v="0"/>
    <n v="22"/>
    <d v="2015-12-11T00:00:00"/>
    <n v="0"/>
    <n v="23"/>
    <d v="2016-05-05T00:00:00"/>
    <n v="121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.428571428571431"/>
    <s v="Not Used"/>
    <n v="0"/>
    <s v="Not Available"/>
    <s v="Not Available"/>
    <s v="4 Not Indicated"/>
    <s v="4 Not Indicated"/>
    <s v="4 Not Indicated"/>
    <s v="4 Not Indicated"/>
    <s v="4 Not Indicated"/>
    <d v="2016-05-05T00:00:00"/>
    <n v="121"/>
    <d v="2016-05-05T00:00:00"/>
    <n v="121"/>
    <n v="36.142857142857146"/>
    <n v="1"/>
    <n v="235"/>
    <n v="340"/>
    <n v="47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121"/>
    <n v="1"/>
    <n v="0"/>
    <n v="0"/>
    <n v="0.42086956521739133"/>
    <s v="Fall Administration"/>
    <s v="Spring Administration"/>
    <s v="Fall to Spring-Full Year RI"/>
    <s v="Tier 3"/>
    <s v="Average Reading Invt. at Least 15 Minutes Long"/>
    <x v="0"/>
    <s v="Null"/>
    <n v="121"/>
    <d v="2016-05-09T00:00:00"/>
    <s v="Form 3"/>
    <s v="Beginning"/>
    <n v="28"/>
    <n v="1"/>
    <n v="0"/>
    <d v="2015-08-28T00:00:00"/>
    <s v="Form 1"/>
    <s v="Beginning"/>
    <n v="24"/>
    <n v="5"/>
    <n v="0"/>
    <n v="36.428571428571431"/>
    <n v="1"/>
    <n v="1"/>
    <n v="24"/>
    <n v="4"/>
    <n v="28"/>
    <n v="7"/>
    <n v="4"/>
    <n v="1"/>
    <n v="5"/>
    <n v="22"/>
    <n v="1"/>
    <n v="1"/>
    <n v="-4"/>
    <n v="0"/>
    <n v="0"/>
    <s v="Fall to Spring PI Administration"/>
    <n v="0"/>
    <n v="1"/>
    <s v="40 to 59 Sessions"/>
    <s v="Series 1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b7vrmf5jev2o2kgvjpkjtb98_o3rbv20"/>
    <s v="S93894"/>
    <s v="Adrianna"/>
    <s v="Thomas"/>
    <n v="4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f2k2ebs3q9ol4dvldv63e90p_o3rbv20"/>
    <s v="S93895"/>
    <s v="D Aisha"/>
    <s v="Thomas"/>
    <n v="4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bftn7365olinm1lme255hhi6_o3rbv20"/>
    <s v="S1722"/>
    <s v="Davion"/>
    <s v="Thomas"/>
    <n v="5"/>
    <s v="Autauga County"/>
    <s v="Autaugaville School"/>
    <s v="Read 180 AS 5th"/>
    <n v="987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AS 5th"/>
    <n v="4"/>
    <s v="r180ng_B"/>
    <n v="19"/>
    <n v="114"/>
    <n v="2149"/>
    <n v="563"/>
    <n v="350"/>
    <n v="788"/>
    <n v="253"/>
    <n v="74"/>
    <n v="19.2834"/>
    <n v="6.4"/>
    <n v="3.5625"/>
    <n v="108.2252"/>
    <n v="55638"/>
    <n v="77.202072537999996"/>
    <n v="77.570093456999999"/>
    <n v="1154"/>
    <n v="1284"/>
    <n v="60"/>
    <n v="97"/>
    <n v="4"/>
    <n v="3"/>
    <n v="197"/>
    <n v="2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144"/>
    <n v="48"/>
    <n v="8654"/>
    <n v="0"/>
    <n v="0"/>
    <n v="59"/>
    <n v="76"/>
    <n v="81"/>
    <n v="90"/>
    <n v="2"/>
    <n v="1"/>
    <d v="2016-01-21T00:00:00"/>
    <n v="81"/>
    <n v="90"/>
    <n v="70"/>
    <n v="75"/>
    <n v="100"/>
    <d v="2016-01-20T00:00:00"/>
    <n v="39"/>
    <n v="63"/>
    <n v="42"/>
    <n v="25"/>
    <n v="50"/>
    <d v="2015-11-04T00:00:00"/>
    <n v="79"/>
    <n v="89"/>
    <n v="83"/>
    <n v="78"/>
    <n v="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d v="2016-05-12T00:00:00"/>
    <d v="2016-05-12T00:00:00"/>
    <n v="1"/>
    <d v="2016-05-12T00:00:00"/>
    <s v="Form 1"/>
    <s v="Advancing"/>
    <n v="48"/>
    <n v="3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25"/>
    <n v="12"/>
    <n v="37"/>
    <n v="65447"/>
    <d v="2016-05-11T00:00:00"/>
    <n v="987"/>
    <d v="2015-08-27T00:00:00"/>
    <n v="689"/>
    <n v="18"/>
    <d v="2015-12-14T00:00:00"/>
    <n v="846"/>
    <n v="17"/>
    <d v="2016-05-11T00:00:00"/>
    <n v="987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6.857142857142854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987"/>
    <d v="2016-05-11T00:00:00"/>
    <n v="987"/>
    <n v="36.857142857142854"/>
    <n v="1"/>
    <n v="85"/>
    <n v="130"/>
    <n v="170"/>
    <s v="No PI Needed"/>
    <s v="No PI Needed"/>
    <s v="600L to 799L"/>
    <s v="800L to 999L"/>
    <s v="800L to 999L"/>
    <s v="2 Basic"/>
    <s v="3 Proficient"/>
    <s v="3 Proficient"/>
    <n v="0"/>
    <n v="1"/>
    <s v="Improved Performance Level"/>
    <s v="1 Limited"/>
    <s v="3 Sufficient"/>
    <s v="3 Sufficient"/>
    <n v="0"/>
    <n v="1"/>
    <s v="Improved Performance Level"/>
    <n v="298"/>
    <n v="1"/>
    <n v="1"/>
    <n v="1"/>
    <n v="2.7720930232558141"/>
    <s v="Fall Administration"/>
    <s v="Fall Administration"/>
    <s v="Fall Administration RI"/>
    <s v="Tier 2"/>
    <s v="Average Reading Invt. at Least 15 Minutes Long"/>
    <x v="0"/>
    <n v="1"/>
    <n v="298"/>
    <d v="2016-05-12T00:00:00"/>
    <s v="Form 1"/>
    <s v="Advancing"/>
    <n v="48"/>
    <n v="35"/>
    <n v="0"/>
    <d v="2016-05-12T00:00:00"/>
    <s v="Form 1"/>
    <s v="Advancing"/>
    <n v="48"/>
    <n v="35"/>
    <n v="0"/>
    <s v="Lone PI Test"/>
    <n v="0"/>
    <n v="0"/>
    <n v="48"/>
    <n v="44"/>
    <s v="Null"/>
    <s v="Null"/>
    <s v="Null"/>
    <s v="Null"/>
    <n v="35"/>
    <n v="93"/>
    <s v="Null"/>
    <n v="85"/>
    <s v="Null"/>
    <s v="Null"/>
    <n v="1"/>
    <s v="Spring PI Administration"/>
    <n v="1"/>
    <n v="0"/>
    <s v="Null"/>
    <s v="Null"/>
    <s v="Null"/>
    <s v="Null"/>
    <s v="Null"/>
    <n v="1"/>
    <n v="1"/>
    <n v="1"/>
    <n v="3"/>
    <n v="0.80666666666666664"/>
    <s v="Used All 3"/>
    <s v="100 or More Sessions"/>
    <s v="13 or More Segments"/>
    <s v="Level is Above Lexile Score"/>
    <s v="Null"/>
  </r>
  <r>
    <s v="sdfmu7h738s9sf99ln4k17ml_o3rbv20"/>
    <s v="S101090"/>
    <s v="Demarion"/>
    <s v="Thomas"/>
    <n v="1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h0lq1agpndoqghg2f6e0s8io_o3rbv20"/>
    <s v="S99666"/>
    <s v="Desmond"/>
    <s v="Thomas"/>
    <n v="10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1pc0t65rgu5rm26b4fghvhi9_o3rbv20"/>
    <s v="S3025"/>
    <s v="Jacoby"/>
    <s v="Thompson"/>
    <n v="4"/>
    <s v="Autauga County"/>
    <s v="Daniel Pratt Elementary School"/>
    <s v="System 44 DPES 4th"/>
    <n v="0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DPES 4th"/>
    <d v="2015-09-17T00:00:00"/>
    <d v="2016-04-26T00:00:00"/>
    <s v="Level I"/>
    <n v="-151"/>
    <d v="2016-04-26T00:00:00"/>
    <n v="3"/>
    <n v="7"/>
    <n v="22"/>
    <n v="60"/>
    <n v="862"/>
    <n v="897"/>
    <n v="0"/>
    <n v="17"/>
    <n v="39"/>
    <n v="78"/>
    <n v="96"/>
    <n v="88"/>
    <n v="89"/>
    <n v="77"/>
    <n v="6147"/>
    <n v="2.4"/>
    <n v="3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DPES 4th"/>
    <d v="2015-08-28T00:00:00"/>
    <d v="2016-05-10T00:00:00"/>
    <n v="3"/>
    <d v="2015-08-28T00:00:00"/>
    <s v="Form 1"/>
    <s v="Beginning"/>
    <n v="33"/>
    <n v="4"/>
    <n v="0"/>
    <d v="2015-12-07T00:00:00"/>
    <s v="Form 2"/>
    <s v="Beginning"/>
    <n v="36"/>
    <n v="4"/>
    <n v="0"/>
    <d v="2016-05-10T00:00:00"/>
    <s v="Form 3"/>
    <s v="Beginning"/>
    <n v="31"/>
    <n v="7"/>
    <n v="0"/>
    <m/>
    <m/>
    <m/>
    <m/>
    <m/>
    <m/>
    <m/>
    <m/>
    <m/>
    <m/>
    <m/>
    <m/>
    <m/>
    <m/>
    <m/>
    <m/>
    <m/>
    <m/>
    <s v="System 44 DPES 4th"/>
    <n v="11"/>
    <n v="9"/>
    <n v="9"/>
    <n v="4173"/>
    <d v="2016-05-10T00:00:00"/>
    <n v="0"/>
    <d v="2015-08-27T00:00:00"/>
    <n v="0"/>
    <n v="5"/>
    <d v="2015-12-07T00:00:00"/>
    <n v="0"/>
    <n v="12"/>
    <d v="2016-05-10T00:00:00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.571428571428569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0"/>
    <d v="1899-12-30T00:00:00"/>
    <n v="0"/>
    <n v="36.714285714285715"/>
    <n v="1"/>
    <n v="245"/>
    <n v="345"/>
    <n v="49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0"/>
    <n v="0"/>
    <n v="0"/>
    <n v="0"/>
    <n v="0"/>
    <s v="Fall Administration"/>
    <s v="Winter Administration"/>
    <s v="Fall to Winter RI"/>
    <s v="Tier 3"/>
    <s v="Average Reading Invt. Under 15 Minutes Long"/>
    <x v="0"/>
    <s v="Null"/>
    <n v="0"/>
    <d v="2016-05-10T00:00:00"/>
    <s v="Form 3"/>
    <s v="Beginning"/>
    <n v="31"/>
    <n v="7"/>
    <n v="0"/>
    <d v="2016-05-10T00:00:00"/>
    <s v="Form 3"/>
    <s v="Beginning"/>
    <n v="31"/>
    <n v="7"/>
    <n v="0"/>
    <n v="36.571428571428569"/>
    <n v="1"/>
    <n v="1"/>
    <n v="33"/>
    <n v="5"/>
    <n v="31"/>
    <n v="2"/>
    <n v="-2"/>
    <n v="0"/>
    <n v="4"/>
    <n v="5"/>
    <n v="7"/>
    <n v="10"/>
    <n v="3"/>
    <n v="0"/>
    <n v="0"/>
    <s v="Fall to Spring PI Administration"/>
    <n v="0"/>
    <n v="1"/>
    <s v="60 to 79 Sessions"/>
    <s v="Series 1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aa4qvbqp1oelbufcftgl52po_o3rbv20"/>
    <s v="S62666"/>
    <s v="TayShaun"/>
    <s v="Thornton"/>
    <n v="7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6o48ht10odricla6ih9mp4dv_o3rbv20"/>
    <s v="S63248"/>
    <s v="Joshua"/>
    <s v="Thrasher"/>
    <n v="6"/>
    <s v="Autauga County"/>
    <s v="Billingsley School"/>
    <s v="Read 180 BS 6th"/>
    <n v="993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BS 6th"/>
    <n v="4"/>
    <s v="r180ng_B"/>
    <n v="7"/>
    <n v="86"/>
    <n v="1979"/>
    <n v="340"/>
    <n v="282"/>
    <n v="1143"/>
    <n v="137"/>
    <n v="46"/>
    <n v="20.4833"/>
    <n v="11.375"/>
    <n v="2.8666999999999998"/>
    <n v="255.54169999999999"/>
    <n v="32354"/>
    <n v="86.956521738999996"/>
    <n v="92.857142856999999"/>
    <n v="516"/>
    <n v="265"/>
    <n v="44"/>
    <n v="95"/>
    <n v="3"/>
    <n v="0"/>
    <n v="78"/>
    <n v="0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119"/>
    <n v="40"/>
    <n v="7142"/>
    <n v="0"/>
    <n v="0"/>
    <n v="86"/>
    <n v="93"/>
    <n v="66"/>
    <n v="81"/>
    <n v="1"/>
    <n v="2"/>
    <d v="2016-03-07T00:00:00"/>
    <n v="86"/>
    <n v="93"/>
    <n v="92"/>
    <n v="88"/>
    <n v="75"/>
    <d v="2015-12-11T00:00:00"/>
    <n v="81"/>
    <n v="90"/>
    <n v="60"/>
    <n v="100"/>
    <n v="88"/>
    <d v="2015-10-27T00:00:00"/>
    <n v="50"/>
    <n v="71"/>
    <n v="33"/>
    <n v="60"/>
    <n v="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6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6th"/>
    <n v="11"/>
    <n v="8"/>
    <n v="42"/>
    <n v="83925"/>
    <d v="2016-05-10T00:00:00"/>
    <n v="993"/>
    <d v="2015-08-26T00:00:00"/>
    <n v="918"/>
    <n v="20"/>
    <d v="2015-12-08T00:00:00"/>
    <n v="899"/>
    <n v="19"/>
    <d v="2016-05-10T00:00:00"/>
    <n v="993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6.857142857142854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993"/>
    <d v="2016-05-10T00:00:00"/>
    <n v="993"/>
    <n v="36.857142857142854"/>
    <n v="1"/>
    <n v="30"/>
    <n v="55"/>
    <n v="60"/>
    <s v="No PI Needed"/>
    <s v="No PI Needed"/>
    <s v="800L to 999L"/>
    <s v="800L to 999L"/>
    <s v="800L to 999L"/>
    <s v="2 Basic"/>
    <s v="3 Proficient"/>
    <s v="3 Proficient"/>
    <n v="0"/>
    <n v="1"/>
    <s v="Improved Performance Level"/>
    <s v="2 Partial"/>
    <s v="2 Partial"/>
    <s v="2 Partial"/>
    <n v="1"/>
    <n v="0"/>
    <s v="Maintained Performance Level"/>
    <n v="75"/>
    <n v="1"/>
    <n v="1"/>
    <n v="1"/>
    <n v="1.7647058823529411"/>
    <s v="Fall Administration"/>
    <s v="Fall Administration"/>
    <s v="Fall Administration RI"/>
    <s v="Tier 2"/>
    <s v="Average Reading Invt. at Least 15 Minutes Long"/>
    <x v="0"/>
    <n v="1"/>
    <n v="94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1"/>
    <n v="0"/>
    <s v="Null"/>
    <s v="Null"/>
    <s v="Null"/>
    <s v="Null"/>
    <s v="Null"/>
    <n v="1"/>
    <n v="1"/>
    <n v="1"/>
    <n v="3"/>
    <n v="0.85"/>
    <s v="Used All 3"/>
    <s v="80 to 99 Sessions"/>
    <s v="5 to 8 Segments"/>
    <s v="Level Matches Lexile Score"/>
    <s v="Null"/>
  </r>
  <r>
    <s v="rbsr8a7trsmld782p986j3bi_o3rbv20"/>
    <s v="S101831"/>
    <s v="Jeremy"/>
    <s v="Tillery"/>
    <n v="1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r537c7bqrpi3hah6cjfbji9o_o3rbv20"/>
    <s v="S99802"/>
    <s v="Bobby"/>
    <s v="Tillis"/>
    <n v="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us51uambo8ap60tuv1bhtpfe_o3rbv20"/>
    <s v="S62601"/>
    <s v="Adarius"/>
    <s v="Tolliver"/>
    <n v="9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anojpvocb811l83u9a4o372t_o3rbv20"/>
    <s v="S96424"/>
    <s v="Chantel"/>
    <s v="Tolliver"/>
    <n v="10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hkqnit6ebo7jr4f990m24s0v_o3rbv20"/>
    <s v="S62791"/>
    <s v="Kira"/>
    <s v="Tolver"/>
    <n v="9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0111ej8hr8820ol5lgrt30e5_o3rbv20"/>
    <s v="S62610"/>
    <s v="Roderick"/>
    <s v="Tolver"/>
    <n v="8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v1m9de04t8rau5jgk8dlrj05_o3rbv20"/>
    <s v="S62618"/>
    <s v="Shalisa"/>
    <s v="Tolver"/>
    <n v="6"/>
    <s v="Autauga County"/>
    <s v="Autaugaville School"/>
    <s v="Read 180 AS 6th"/>
    <n v="545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AS 6th"/>
    <n v="3"/>
    <s v="r180ng_B"/>
    <n v="38"/>
    <n v="122"/>
    <n v="3361"/>
    <n v="653"/>
    <n v="500"/>
    <n v="1211"/>
    <n v="606"/>
    <n v="73"/>
    <n v="27.1"/>
    <n v="3.8974000000000002"/>
    <n v="3.6970000000000001"/>
    <n v="78.3"/>
    <n v="97669"/>
    <n v="63.611859838000001"/>
    <n v="70.673076922999996"/>
    <n v="1842"/>
    <n v="2564"/>
    <n v="39"/>
    <n v="82"/>
    <n v="4"/>
    <n v="3"/>
    <n v="390"/>
    <n v="2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84"/>
    <n v="42"/>
    <n v="5031"/>
    <n v="0"/>
    <n v="0"/>
    <n v="46"/>
    <n v="68"/>
    <n v="0"/>
    <n v="0"/>
    <n v="2"/>
    <n v="0"/>
    <d v="2016-01-19T00:00:00"/>
    <n v="50"/>
    <n v="71"/>
    <n v="42"/>
    <n v="75"/>
    <n v="38"/>
    <d v="2015-11-02T00:00:00"/>
    <n v="41"/>
    <n v="64"/>
    <n v="42"/>
    <n v="33"/>
    <n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6th"/>
    <d v="2016-05-11T00:00:00"/>
    <d v="2016-05-11T00:00:00"/>
    <n v="1"/>
    <d v="2016-05-11T00:00:00"/>
    <s v="Form 1"/>
    <s v="Advancing"/>
    <n v="51"/>
    <n v="3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6th"/>
    <n v="57"/>
    <n v="19"/>
    <n v="77"/>
    <n v="122395"/>
    <d v="2016-05-11T00:00:00"/>
    <n v="545"/>
    <d v="2015-08-27T00:00:00"/>
    <n v="603"/>
    <n v="16"/>
    <d v="2015-12-02T00:00:00"/>
    <n v="648"/>
    <n v="13"/>
    <d v="2016-05-11T00:00:00"/>
    <n v="545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6.857142857142854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545"/>
    <d v="2015-12-02T00:00:00"/>
    <n v="648"/>
    <n v="36.857142857142854"/>
    <n v="1"/>
    <n v="55"/>
    <n v="90"/>
    <n v="110"/>
    <s v="No PI Needed"/>
    <s v="No PI Needed"/>
    <s v="600L to 799L"/>
    <s v="400L to 599L"/>
    <s v="600L to 7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-58"/>
    <n v="0"/>
    <n v="0"/>
    <n v="0"/>
    <n v="-0.8"/>
    <s v="Fall Administration"/>
    <s v="Spring Administration"/>
    <s v="Fall to Spring-Full Year RI"/>
    <s v="Tier 2"/>
    <s v="Average Reading Invt. Under 15 Minutes Long"/>
    <x v="0"/>
    <n v="0"/>
    <n v="103"/>
    <d v="2016-05-11T00:00:00"/>
    <s v="Form 1"/>
    <s v="Advancing"/>
    <n v="51"/>
    <n v="32"/>
    <n v="0"/>
    <d v="2016-05-11T00:00:00"/>
    <s v="Form 1"/>
    <s v="Advancing"/>
    <n v="51"/>
    <n v="32"/>
    <n v="0"/>
    <s v="Lone PI Test"/>
    <n v="0"/>
    <n v="0"/>
    <n v="51"/>
    <n v="60"/>
    <s v="Null"/>
    <s v="Null"/>
    <s v="Null"/>
    <s v="Null"/>
    <n v="32"/>
    <n v="71"/>
    <s v="Null"/>
    <n v="62"/>
    <s v="Null"/>
    <s v="Null"/>
    <n v="1"/>
    <s v="Spring PI Administration"/>
    <n v="1"/>
    <n v="0"/>
    <s v="Null"/>
    <s v="Null"/>
    <s v="Null"/>
    <s v="Null"/>
    <s v="Null"/>
    <n v="1"/>
    <n v="1"/>
    <n v="1"/>
    <n v="2"/>
    <n v="0.68"/>
    <s v="Used All 3"/>
    <s v="100 or More Sessions"/>
    <s v="13 or More Segments"/>
    <s v="Level Matches Lexile Score"/>
    <s v="Null"/>
  </r>
  <r>
    <s v="idiapfb8eg8k2r1lbvb48gdi_o3rbv20"/>
    <s v="S103938"/>
    <s v="Ja'Kori"/>
    <s v="Tucker"/>
    <n v="3"/>
    <s v="Autauga County"/>
    <s v="Prattville Elementary School"/>
    <s v="System 44 PES 3rd  1140"/>
    <n v="128"/>
    <d v="2016-05-05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ES 3rd  1140"/>
    <d v="2016-01-25T00:00:00"/>
    <d v="2016-05-12T00:00:00"/>
    <s v="Level IV"/>
    <n v="128"/>
    <d v="2016-05-12T00:00:00"/>
    <n v="6"/>
    <n v="3"/>
    <n v="38"/>
    <n v="28"/>
    <n v="566"/>
    <n v="585"/>
    <n v="24"/>
    <n v="22"/>
    <n v="40"/>
    <n v="84"/>
    <n v="78"/>
    <n v="91"/>
    <n v="95"/>
    <n v="90"/>
    <n v="5858"/>
    <n v="2.3332999999999999"/>
    <n v="6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3rd  1140"/>
    <d v="2016-01-20T00:00:00"/>
    <d v="2016-05-09T00:00:00"/>
    <n v="2"/>
    <d v="2016-01-20T00:00:00"/>
    <s v="Form 1"/>
    <s v="Developing"/>
    <n v="37"/>
    <n v="11"/>
    <n v="0"/>
    <d v="2016-05-09T00:00:00"/>
    <s v="Form 2"/>
    <s v="Beginning"/>
    <n v="33"/>
    <n v="9"/>
    <n v="0"/>
    <m/>
    <m/>
    <m/>
    <m/>
    <m/>
    <m/>
    <m/>
    <m/>
    <m/>
    <m/>
    <m/>
    <m/>
    <m/>
    <m/>
    <m/>
    <m/>
    <m/>
    <m/>
    <m/>
    <m/>
    <m/>
    <m/>
    <m/>
    <m/>
    <s v="System 44 PES 3rd  1140"/>
    <n v="11"/>
    <n v="9"/>
    <n v="10"/>
    <n v="3562"/>
    <d v="2016-05-05T00:00:00"/>
    <n v="128"/>
    <d v="2016-01-21T00:00:00"/>
    <n v="73"/>
    <n v="6"/>
    <d v="2016-05-05T00:00:00"/>
    <n v="128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15.714285714285714"/>
    <s v="Not Used"/>
    <n v="0"/>
    <s v="Not Available"/>
    <s v="Not Available"/>
    <s v="4 Not Indicated"/>
    <s v="4 Not Indicated"/>
    <s v="4 Not Indicated"/>
    <s v="4 Not Indicated"/>
    <s v="4 Not Indicated"/>
    <d v="2016-05-05T00:00:00"/>
    <n v="128"/>
    <d v="2016-05-05T00:00:00"/>
    <n v="128"/>
    <n v="15"/>
    <n v="1"/>
    <n v="235"/>
    <n v="340"/>
    <n v="47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55"/>
    <n v="1"/>
    <n v="0"/>
    <n v="0"/>
    <n v="0.19130434782608696"/>
    <s v="Winter Administration"/>
    <s v="Spring Administration"/>
    <s v="Winter to Spring RI"/>
    <s v="Tier 3"/>
    <s v="Average Reading Invt. Under 15 Minutes Long"/>
    <x v="0"/>
    <s v="Null"/>
    <n v="55"/>
    <d v="2016-05-09T00:00:00"/>
    <s v="Form 2"/>
    <s v="Beginning"/>
    <n v="33"/>
    <n v="9"/>
    <n v="0"/>
    <d v="2016-01-20T00:00:00"/>
    <s v="Form 1"/>
    <s v="Developing"/>
    <n v="37"/>
    <n v="11"/>
    <n v="0"/>
    <n v="15.714285714285714"/>
    <n v="1"/>
    <n v="1"/>
    <n v="37"/>
    <n v="26"/>
    <n v="33"/>
    <n v="9"/>
    <n v="-4"/>
    <n v="0"/>
    <n v="11"/>
    <n v="57"/>
    <n v="9"/>
    <n v="33"/>
    <n v="-2"/>
    <n v="0"/>
    <n v="0"/>
    <s v="Winter to Spring PI Administration"/>
    <n v="0"/>
    <n v="1"/>
    <s v="20 to 39 Sessions"/>
    <s v="Series 4"/>
    <s v="In Series 5 to 8"/>
    <s v="Full Year Participant, Started This Year"/>
    <n v="0"/>
    <n v="0"/>
    <n v="1"/>
    <n v="0"/>
    <n v="0"/>
    <n v="0"/>
    <s v="RC! Only"/>
    <s v="Null"/>
    <s v="Null"/>
    <s v="Null"/>
    <s v="Null"/>
  </r>
  <r>
    <s v="llc9qk2j9qdh1nnaus65ep55_o3rbv20"/>
    <s v="S62721"/>
    <s v="Alexis"/>
    <s v="Tyus"/>
    <n v="1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177g9bt2la2ulle0ca3gcque_o3rbv20"/>
    <s v="S97791"/>
    <s v="AriYona"/>
    <s v="Tyus"/>
    <n v="3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qvar97dpnpj5spok6bmoe9nu_o3rbv20"/>
    <s v="S62609"/>
    <s v="Ashanti"/>
    <s v="Tyus"/>
    <n v="7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migvrn6uq7v0eaehkmamhcm2_o3rbv20"/>
    <s v="S62656"/>
    <s v="Brandy"/>
    <s v="Tyus"/>
    <n v="10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b08l8qsbbqsv62mvam3i62h2_o3rbv20"/>
    <s v="S62790"/>
    <s v="Brijit"/>
    <s v="Tyus"/>
    <n v="9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jql5nurp06233tmbqirp4916_o3rbv20"/>
    <s v="S62589"/>
    <s v="Cortez"/>
    <s v="Tyus"/>
    <n v="11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i6u7ju13820njcpaidffenpn_o3rbv20"/>
    <s v="S101721"/>
    <s v="Janyia"/>
    <s v="Tyus"/>
    <n v="1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qpbovvlnr8b8mv37vvbf3uq3_o3rbv20"/>
    <s v="S62829"/>
    <s v="Jerry"/>
    <s v="Tyus"/>
    <n v="11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aa6lek1hi8hfk14s9s256jgm_o3rbv20"/>
    <s v="S62650"/>
    <s v="Jessica"/>
    <s v="Tyus"/>
    <n v="1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6a714tvhlbd2lldne3rlqibb_o3rbv20"/>
    <s v="S99659"/>
    <s v="Ka Vion"/>
    <s v="Tyus"/>
    <n v="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g908q4tap18gpoh62diki828_o3rbv20"/>
    <s v="S2992"/>
    <s v="Kenzie"/>
    <s v="Tyus"/>
    <n v="3"/>
    <s v="Autauga County"/>
    <s v="Prattville Elementary School"/>
    <s v="System 44 PES 3rd  1140"/>
    <n v="199"/>
    <d v="2016-05-05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ES 3rd  1140"/>
    <d v="2015-09-11T00:00:00"/>
    <d v="2016-05-12T00:00:00"/>
    <s v="Level I"/>
    <n v="199"/>
    <d v="2016-05-12T00:00:00"/>
    <n v="4"/>
    <n v="3"/>
    <n v="26"/>
    <n v="67"/>
    <n v="1136"/>
    <n v="1156"/>
    <n v="0"/>
    <n v="16"/>
    <n v="44"/>
    <n v="79"/>
    <n v="91"/>
    <n v="86"/>
    <n v="84"/>
    <n v="77"/>
    <n v="6250"/>
    <n v="2.3214000000000001"/>
    <n v="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3rd  1140"/>
    <d v="2015-08-28T00:00:00"/>
    <d v="2016-05-06T00:00:00"/>
    <n v="3"/>
    <d v="2015-08-28T00:00:00"/>
    <s v="Form 1"/>
    <s v="Beginning"/>
    <n v="30"/>
    <n v="10"/>
    <n v="0"/>
    <d v="2015-12-07T00:00:00"/>
    <s v="Form 2"/>
    <s v="Developing"/>
    <n v="34"/>
    <n v="14"/>
    <n v="0"/>
    <d v="2016-05-06T00:00:00"/>
    <s v="Form 3"/>
    <s v="Developing"/>
    <n v="30"/>
    <n v="12"/>
    <n v="0"/>
    <m/>
    <m/>
    <m/>
    <m/>
    <m/>
    <m/>
    <m/>
    <m/>
    <m/>
    <m/>
    <m/>
    <m/>
    <m/>
    <m/>
    <m/>
    <m/>
    <m/>
    <m/>
    <s v="System 44 PES 3rd  1140"/>
    <n v="12"/>
    <n v="9"/>
    <n v="12"/>
    <n v="4000"/>
    <d v="2016-05-05T00:00:00"/>
    <n v="199"/>
    <d v="2015-08-31T00:00:00"/>
    <n v="205"/>
    <n v="21"/>
    <d v="2015-12-08T00:00:00"/>
    <n v="0"/>
    <n v="17"/>
    <d v="2016-05-05T00:00:00"/>
    <n v="199"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"/>
    <s v="Not Used"/>
    <n v="0"/>
    <s v="Not Available"/>
    <s v="Not Available"/>
    <s v="4 Not Indicated"/>
    <s v="4 Not Indicated"/>
    <s v="4 Not Indicated"/>
    <s v="4 Not Indicated"/>
    <s v="4 Not Indicated"/>
    <d v="2016-05-05T00:00:00"/>
    <n v="199"/>
    <d v="2015-08-31T00:00:00"/>
    <n v="205"/>
    <n v="35.428571428571431"/>
    <n v="1"/>
    <n v="190"/>
    <n v="245"/>
    <n v="380"/>
    <s v="PI is Recommended"/>
    <s v="PI is Recommended"/>
    <s v="200L to 399L"/>
    <s v="BR to 199L"/>
    <s v="200L to 3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-6"/>
    <n v="0"/>
    <n v="0"/>
    <n v="0"/>
    <n v="-2.7586206896551724E-2"/>
    <s v="Fall Administration"/>
    <s v="Spring Administration"/>
    <s v="Fall to Spring-Full Year RI"/>
    <s v="Tier 3"/>
    <s v="Average Reading Invt. at Least 15 Minutes Long"/>
    <x v="0"/>
    <s v="Null"/>
    <n v="205"/>
    <d v="2016-05-06T00:00:00"/>
    <s v="Form 3"/>
    <s v="Developing"/>
    <n v="30"/>
    <n v="12"/>
    <n v="0"/>
    <d v="2015-12-07T00:00:00"/>
    <s v="Form 2"/>
    <s v="Developing"/>
    <n v="34"/>
    <n v="14"/>
    <n v="0"/>
    <n v="36"/>
    <n v="1"/>
    <n v="1"/>
    <n v="30"/>
    <n v="10"/>
    <n v="30"/>
    <n v="8"/>
    <n v="0"/>
    <n v="0"/>
    <n v="10"/>
    <n v="51"/>
    <n v="12"/>
    <n v="49"/>
    <n v="2"/>
    <n v="0"/>
    <n v="0"/>
    <s v="Fall to Spring PI Administration"/>
    <n v="0"/>
    <n v="1"/>
    <s v="60 to 79 Sessions"/>
    <s v="Series 1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3q22c1joq97djl3g6gmv96to_o3rbv20"/>
    <s v="S98607"/>
    <s v="Kevee"/>
    <s v="Tyus"/>
    <n v="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9689erd9dhkh793ct3i6qao3_o3rbv20"/>
    <s v="S62662"/>
    <s v="Kiara"/>
    <s v="Tyus"/>
    <n v="9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9l1tg78m5171mllodcnlitio_o3rbv20"/>
    <s v="S62839"/>
    <s v="Nyizell"/>
    <s v="Tyus"/>
    <n v="7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neg7ilvgrvpfbsrjqcls9p7m_o3rbv20"/>
    <s v="S62744"/>
    <s v="Vytesia"/>
    <s v="Tyus"/>
    <n v="7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1gvo7dsa1hl1u5a2dlbkig97_o3rbv20"/>
    <s v="S63348"/>
    <s v="Caniya"/>
    <s v="Underwood"/>
    <n v="6"/>
    <s v="Autauga County"/>
    <s v="Billingsley School"/>
    <s v="Read 180 BS 6th"/>
    <n v="700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BS 6th"/>
    <n v="2"/>
    <s v="r180ng_B"/>
    <n v="11"/>
    <n v="70"/>
    <n v="1188"/>
    <n v="423"/>
    <n v="209"/>
    <n v="396"/>
    <n v="73"/>
    <n v="59"/>
    <n v="13.7"/>
    <n v="7.0909000000000004"/>
    <n v="2.4138000000000002"/>
    <n v="108.55"/>
    <n v="26546"/>
    <n v="71.287128711999998"/>
    <n v="79.310344826999994"/>
    <n v="647"/>
    <n v="746"/>
    <n v="63"/>
    <n v="93"/>
    <n v="5"/>
    <n v="0"/>
    <n v="87"/>
    <n v="0"/>
    <s v="1_2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72"/>
    <n v="24"/>
    <n v="4342"/>
    <n v="0"/>
    <n v="0"/>
    <n v="0"/>
    <n v="0"/>
    <n v="66"/>
    <n v="81"/>
    <n v="0"/>
    <n v="3"/>
    <d v="2016-03-07T00:00:00"/>
    <n v="82"/>
    <n v="91"/>
    <n v="67"/>
    <n v="88"/>
    <n v="100"/>
    <d v="2015-12-11T00:00:00"/>
    <n v="73"/>
    <n v="85"/>
    <n v="50"/>
    <n v="88"/>
    <n v="88"/>
    <d v="2015-10-27T00:00:00"/>
    <n v="43"/>
    <n v="66"/>
    <n v="25"/>
    <n v="30"/>
    <n v="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6th"/>
    <d v="2015-08-28T00:00:00"/>
    <d v="2015-08-28T00:00:00"/>
    <n v="1"/>
    <d v="2015-08-28T00:00:00"/>
    <s v="Form 1"/>
    <s v="Advancing"/>
    <n v="50"/>
    <n v="2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6th"/>
    <n v="24"/>
    <n v="15"/>
    <n v="39"/>
    <n v="36180"/>
    <d v="2016-05-10T00:00:00"/>
    <n v="700"/>
    <d v="2015-08-26T00:00:00"/>
    <n v="489"/>
    <n v="11"/>
    <d v="2015-12-08T00:00:00"/>
    <n v="541"/>
    <n v="11"/>
    <d v="2016-05-10T00:00:00"/>
    <n v="70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6.857142857142854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700"/>
    <d v="2016-05-10T00:00:00"/>
    <n v="700"/>
    <n v="36.857142857142854"/>
    <n v="1"/>
    <n v="90"/>
    <n v="135"/>
    <n v="180"/>
    <s v="PI is Recommended"/>
    <s v="No PI Needed"/>
    <s v="400L to 599L"/>
    <s v="600L to 799L"/>
    <s v="600L to 7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211"/>
    <n v="1"/>
    <n v="1"/>
    <n v="1"/>
    <n v="1.8755555555555556"/>
    <s v="Fall Administration"/>
    <s v="Winter Administration"/>
    <s v="Fall to Winter RI"/>
    <s v="Tier 2"/>
    <s v="Average Reading Invt. Under 15 Minutes Long"/>
    <x v="0"/>
    <n v="1"/>
    <n v="211"/>
    <d v="2015-08-28T00:00:00"/>
    <s v="Form 1"/>
    <s v="Advancing"/>
    <n v="50"/>
    <n v="27"/>
    <n v="0"/>
    <d v="2015-08-28T00:00:00"/>
    <s v="Form 1"/>
    <s v="Advancing"/>
    <n v="50"/>
    <n v="27"/>
    <n v="0"/>
    <s v="Lone PI Test"/>
    <n v="0"/>
    <n v="1"/>
    <n v="50"/>
    <n v="51"/>
    <s v="Null"/>
    <s v="Null"/>
    <s v="Null"/>
    <s v="Null"/>
    <n v="27"/>
    <n v="52"/>
    <s v="Null"/>
    <n v="46"/>
    <s v="Null"/>
    <s v="Null"/>
    <n v="1"/>
    <s v="Fall PI Administration"/>
    <n v="1"/>
    <n v="0"/>
    <s v="Null"/>
    <s v="Null"/>
    <s v="Null"/>
    <s v="Null"/>
    <s v="Null"/>
    <n v="1"/>
    <n v="1"/>
    <n v="1"/>
    <n v="3"/>
    <n v="0.81"/>
    <s v="Used All 3"/>
    <s v="60 to 79 Sessions"/>
    <s v="9 to 12 Segments"/>
    <s v="Level Matches Lexile Score"/>
    <s v="Null"/>
  </r>
  <r>
    <s v="p4if11451ultqv4368lo8ai1_o3rbv20"/>
    <s v="S1163"/>
    <s v="Isaiah"/>
    <s v="Underwood"/>
    <n v="4"/>
    <s v="Autauga County"/>
    <s v="Prattville Elementary School"/>
    <s v="System 44 PES 4th - 1:50"/>
    <n v="134"/>
    <d v="2016-05-09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ES 4th - 1:50"/>
    <d v="2015-09-09T00:00:00"/>
    <d v="2016-05-03T00:00:00"/>
    <s v="Level I"/>
    <n v="134"/>
    <d v="2016-05-03T00:00:00"/>
    <n v="4"/>
    <n v="4"/>
    <n v="27"/>
    <n v="57"/>
    <n v="1091"/>
    <n v="1122"/>
    <n v="0"/>
    <n v="19"/>
    <n v="40"/>
    <n v="76"/>
    <n v="86"/>
    <n v="88"/>
    <n v="93"/>
    <n v="85"/>
    <n v="7540"/>
    <n v="2"/>
    <n v="4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4th - 1:50"/>
    <d v="2015-08-28T00:00:00"/>
    <d v="2016-05-06T00:00:00"/>
    <n v="3"/>
    <d v="2015-08-28T00:00:00"/>
    <s v="Form 1"/>
    <s v="Pre-Decoder"/>
    <n v="24"/>
    <n v="9"/>
    <n v="0"/>
    <d v="2015-12-08T00:00:00"/>
    <s v="Form 2"/>
    <s v="Beginning"/>
    <n v="38"/>
    <n v="7"/>
    <n v="0"/>
    <d v="2016-05-06T00:00:00"/>
    <s v="Form 3"/>
    <s v="Beginning"/>
    <n v="36"/>
    <n v="9"/>
    <n v="0"/>
    <m/>
    <m/>
    <m/>
    <m/>
    <m/>
    <m/>
    <m/>
    <m/>
    <m/>
    <m/>
    <m/>
    <m/>
    <m/>
    <m/>
    <m/>
    <m/>
    <m/>
    <m/>
    <s v="System 44 PES 4th - 1:50"/>
    <n v="24"/>
    <n v="12"/>
    <n v="14"/>
    <n v="5085"/>
    <d v="2016-05-09T00:00:00"/>
    <n v="134"/>
    <d v="2015-08-26T00:00:00"/>
    <n v="0"/>
    <n v="4"/>
    <d v="2015-12-09T00:00:00"/>
    <n v="122"/>
    <n v="16"/>
    <d v="2016-05-09T00:00:00"/>
    <n v="134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"/>
    <s v="Not Used"/>
    <n v="0"/>
    <s v="Not Available"/>
    <s v="Not Available"/>
    <s v="4 Not Indicated"/>
    <s v="4 Not Indicated"/>
    <s v="4 Not Indicated"/>
    <s v="4 Not Indicated"/>
    <s v="4 Not Indicated"/>
    <d v="2016-05-09T00:00:00"/>
    <n v="134"/>
    <d v="2016-05-09T00:00:00"/>
    <n v="134"/>
    <n v="36.714285714285715"/>
    <n v="1"/>
    <n v="245"/>
    <n v="345"/>
    <n v="49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134"/>
    <n v="1"/>
    <n v="0"/>
    <n v="0"/>
    <n v="0.45423728813559322"/>
    <s v="Fall Administration"/>
    <s v="Spring Administration"/>
    <s v="Fall to Spring-Full Year RI"/>
    <s v="Tier 3"/>
    <s v="Average Reading Invt. Under 15 Minutes Long"/>
    <x v="0"/>
    <s v="Null"/>
    <n v="134"/>
    <d v="2016-05-06T00:00:00"/>
    <s v="Form 3"/>
    <s v="Beginning"/>
    <n v="36"/>
    <n v="9"/>
    <n v="0"/>
    <d v="2016-05-06T00:00:00"/>
    <s v="Form 3"/>
    <s v="Beginning"/>
    <n v="36"/>
    <n v="9"/>
    <n v="0"/>
    <n v="36"/>
    <n v="1"/>
    <n v="1"/>
    <n v="24"/>
    <n v="0"/>
    <n v="36"/>
    <n v="5"/>
    <n v="12"/>
    <n v="1"/>
    <n v="9"/>
    <n v="18"/>
    <n v="9"/>
    <n v="16"/>
    <n v="0"/>
    <n v="0"/>
    <n v="0"/>
    <s v="Fall to Spring PI Administration"/>
    <n v="0"/>
    <n v="1"/>
    <s v="40 to 59 Sessions"/>
    <s v="Series 1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4tidd8flloues39uj72nbran_o3rbv20"/>
    <s v="S93130"/>
    <s v="Litnesay"/>
    <s v="Underwood"/>
    <n v="7"/>
    <s v="Autauga County"/>
    <s v="Prattville Junior High School"/>
    <s v="Read 180 PJHS 7th"/>
    <n v="424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Read 180 PJHS 7th"/>
    <d v="2015-09-24T00:00:00"/>
    <d v="2016-05-17T00:00:00"/>
    <s v="Level I"/>
    <n v="424"/>
    <d v="2016-05-17T00:00:00"/>
    <n v="5"/>
    <n v="4"/>
    <n v="33"/>
    <n v="52"/>
    <n v="889"/>
    <n v="935"/>
    <n v="0"/>
    <n v="20"/>
    <n v="27"/>
    <n v="97"/>
    <n v="96"/>
    <n v="100"/>
    <n v="99"/>
    <n v="94"/>
    <n v="9705"/>
    <n v="2.0870000000000002"/>
    <n v="5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122"/>
    <n v="122"/>
    <n v="7316"/>
    <n v="0"/>
    <n v="0"/>
    <n v="0"/>
    <n v="0"/>
    <n v="47"/>
    <n v="68"/>
    <n v="0"/>
    <n v="1"/>
    <d v="2016-02-18T00:00:00"/>
    <n v="47"/>
    <n v="68"/>
    <n v="50"/>
    <n v="20"/>
    <n v="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PJHS 7th"/>
    <d v="2015-09-03T00:00:00"/>
    <d v="2016-05-10T00:00:00"/>
    <n v="3"/>
    <d v="2015-09-03T00:00:00"/>
    <s v="Form 1"/>
    <s v="Beginning"/>
    <n v="46"/>
    <n v="7"/>
    <n v="0"/>
    <d v="2015-12-11T00:00:00"/>
    <s v="Form 2"/>
    <s v="Developing"/>
    <n v="49"/>
    <n v="14"/>
    <n v="0"/>
    <d v="2016-05-10T00:00:00"/>
    <s v="Form 3"/>
    <s v="Advancing"/>
    <n v="51"/>
    <n v="25"/>
    <n v="0"/>
    <m/>
    <m/>
    <m/>
    <m/>
    <m/>
    <m/>
    <m/>
    <m/>
    <m/>
    <m/>
    <m/>
    <m/>
    <m/>
    <m/>
    <m/>
    <m/>
    <m/>
    <m/>
    <s v="Read 180 PJHS 7th"/>
    <n v="13"/>
    <n v="8"/>
    <n v="12"/>
    <n v="7112"/>
    <d v="2016-05-10T00:00:00"/>
    <n v="424"/>
    <d v="2015-09-02T00:00:00"/>
    <n v="320"/>
    <n v="15"/>
    <d v="2015-12-10T00:00:00"/>
    <n v="379"/>
    <n v="22"/>
    <d v="2016-05-10T00:00:00"/>
    <n v="424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5.714285714285715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424"/>
    <d v="2016-05-10T00:00:00"/>
    <n v="424"/>
    <n v="35.857142857142854"/>
    <n v="1"/>
    <n v="125"/>
    <n v="185"/>
    <n v="250"/>
    <s v="PI is Recommended"/>
    <s v="PI is Recommended"/>
    <s v="200L to 399L"/>
    <s v="400L to 599L"/>
    <s v="400L to 5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104"/>
    <n v="1"/>
    <n v="0"/>
    <n v="0"/>
    <n v="0.67096774193548392"/>
    <s v="Fall Administration"/>
    <s v="Winter Administration"/>
    <s v="Fall to Winter RI"/>
    <s v="Tier 3"/>
    <s v="Average Reading Invt. at Least 15 Minutes Long"/>
    <x v="0"/>
    <s v="Null"/>
    <n v="104"/>
    <d v="2016-05-10T00:00:00"/>
    <s v="Form 3"/>
    <s v="Advancing"/>
    <n v="51"/>
    <n v="25"/>
    <n v="0"/>
    <d v="2016-05-10T00:00:00"/>
    <s v="Form 3"/>
    <s v="Advancing"/>
    <n v="51"/>
    <n v="25"/>
    <n v="0"/>
    <n v="35.714285714285715"/>
    <n v="1"/>
    <n v="1"/>
    <n v="46"/>
    <n v="17"/>
    <n v="51"/>
    <n v="25"/>
    <n v="5"/>
    <n v="1"/>
    <n v="7"/>
    <n v="1"/>
    <n v="25"/>
    <n v="22"/>
    <n v="18"/>
    <n v="1"/>
    <n v="1"/>
    <s v="Fall to Spring PI Administration"/>
    <n v="0"/>
    <n v="1"/>
    <s v="40 to 59 Sessions"/>
    <s v="Series 1"/>
    <s v="In Series 5 to 8"/>
    <s v="Full Year Participant, Started This Year"/>
    <n v="1"/>
    <n v="0"/>
    <n v="1"/>
    <n v="1"/>
    <n v="1"/>
    <n v="0.68"/>
    <s v="Used RC! and rSkills"/>
    <s v="Null"/>
    <s v="Null"/>
    <s v="Null"/>
    <s v="Null"/>
  </r>
  <r>
    <s v="hcglvpiuonofag8ieoep09vr_o3rbv20"/>
    <s v="S65570"/>
    <s v="Charles"/>
    <s v="Wainwright"/>
    <n v="7"/>
    <s v="Autauga County"/>
    <s v="Marbury Middle School"/>
    <s v="Read 180 MMS 7th"/>
    <n v="798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MMS 7th"/>
    <n v="2"/>
    <s v="r180ng_B"/>
    <n v="6"/>
    <n v="87"/>
    <n v="1007"/>
    <n v="261"/>
    <n v="176"/>
    <n v="449"/>
    <n v="61"/>
    <n v="83"/>
    <n v="11.083299999999999"/>
    <n v="12.7143"/>
    <n v="2.6364000000000001"/>
    <n v="134.0667"/>
    <n v="11566"/>
    <n v="77.966101694000002"/>
    <n v="77.419354838000004"/>
    <n v="304"/>
    <n v="362"/>
    <n v="17"/>
    <n v="96"/>
    <n v="4"/>
    <n v="3"/>
    <n v="59"/>
    <n v="3"/>
    <s v="1_2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61"/>
    <n v="31"/>
    <n v="3679"/>
    <n v="0"/>
    <n v="0"/>
    <n v="0"/>
    <n v="0"/>
    <n v="42"/>
    <n v="63"/>
    <n v="0"/>
    <n v="2"/>
    <d v="2016-02-10T00:00:00"/>
    <n v="21"/>
    <n v="46"/>
    <n v="25"/>
    <n v="13"/>
    <n v="25"/>
    <d v="2015-11-03T00:00:00"/>
    <n v="64"/>
    <n v="80"/>
    <n v="50"/>
    <n v="88"/>
    <n v="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MMS 7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MMS 7th"/>
    <n v="42"/>
    <n v="38"/>
    <n v="46"/>
    <n v="22232"/>
    <d v="2016-05-10T00:00:00"/>
    <n v="798"/>
    <d v="2015-08-21T00:00:00"/>
    <n v="754"/>
    <n v="17"/>
    <d v="2015-12-08T00:00:00"/>
    <n v="730"/>
    <n v="25"/>
    <d v="2016-05-10T00:00:00"/>
    <n v="79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7.571428571428569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798"/>
    <d v="2016-05-10T00:00:00"/>
    <n v="798"/>
    <n v="37.571428571428569"/>
    <n v="1"/>
    <n v="45"/>
    <n v="75"/>
    <n v="90"/>
    <s v="No PI Needed"/>
    <s v="No PI Needed"/>
    <s v="600L to 799L"/>
    <s v="600L to 799L"/>
    <s v="600L to 799L"/>
    <s v="1 Below Basic"/>
    <s v="2 Basic"/>
    <s v="2 Basic"/>
    <n v="0"/>
    <n v="1"/>
    <s v="Improved Performance Level"/>
    <s v="1 Limited"/>
    <s v="1 Limited"/>
    <s v="1 Limited"/>
    <n v="1"/>
    <n v="0"/>
    <s v="Maintained Performance Level"/>
    <n v="44"/>
    <n v="1"/>
    <n v="0"/>
    <n v="0"/>
    <n v="0.73333333333333328"/>
    <s v="Fall Administration"/>
    <s v="Winter Administration"/>
    <s v="Fall to Winter RI"/>
    <s v="Tier 2"/>
    <s v="Average Reading Invt. at Least 15 Minutes Long"/>
    <x v="0"/>
    <n v="0"/>
    <n v="68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1"/>
    <n v="0"/>
    <s v="Null"/>
    <s v="Null"/>
    <s v="Null"/>
    <s v="Null"/>
    <s v="Null"/>
    <n v="1"/>
    <n v="1"/>
    <n v="1"/>
    <n v="2"/>
    <n v="0.63"/>
    <s v="Used All 3"/>
    <s v="80 to 99 Sessions"/>
    <s v="5 to 8 Segments"/>
    <s v="Level Below Lexile Score"/>
    <s v="Null"/>
  </r>
  <r>
    <s v="k853t0fhetfq8tie0spi2tro_o3rbv20"/>
    <s v="S63052"/>
    <s v="Walker"/>
    <s v="Waites"/>
    <n v="6"/>
    <s v="Autauga County"/>
    <s v="Billingsley School"/>
    <s v="Read 180 BS 6th"/>
    <n v="591"/>
    <d v="2016-05-16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BS 6th"/>
    <n v="3"/>
    <s v="r180ng_B"/>
    <n v="10"/>
    <n v="92"/>
    <n v="1522"/>
    <n v="419"/>
    <n v="238"/>
    <n v="719"/>
    <n v="77"/>
    <n v="66"/>
    <n v="17.491700000000002"/>
    <n v="9.1818000000000008"/>
    <n v="3.0667"/>
    <n v="134.59979999999999"/>
    <n v="28805"/>
    <n v="88.679245283"/>
    <n v="88.135593220000004"/>
    <n v="697"/>
    <n v="581"/>
    <n v="83"/>
    <n v="94"/>
    <n v="6"/>
    <n v="0"/>
    <n v="69"/>
    <n v="0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96"/>
    <n v="32"/>
    <n v="5758"/>
    <n v="0"/>
    <n v="0"/>
    <n v="75"/>
    <n v="87"/>
    <n v="62"/>
    <n v="78"/>
    <n v="1"/>
    <n v="2"/>
    <d v="2016-03-07T00:00:00"/>
    <n v="75"/>
    <n v="87"/>
    <n v="67"/>
    <n v="63"/>
    <n v="100"/>
    <d v="2015-12-11T00:00:00"/>
    <n v="77"/>
    <n v="88"/>
    <n v="90"/>
    <n v="50"/>
    <n v="88"/>
    <d v="2015-10-27T00:00:00"/>
    <n v="47"/>
    <n v="68"/>
    <n v="33"/>
    <n v="40"/>
    <n v="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6th"/>
    <d v="2015-09-08T00:00:00"/>
    <d v="2015-11-09T00:00:00"/>
    <n v="2"/>
    <d v="2015-09-08T00:00:00"/>
    <s v="Form 1"/>
    <s v="Developing"/>
    <n v="35"/>
    <n v="20"/>
    <n v="0"/>
    <d v="2015-11-09T00:00:00"/>
    <s v="Form 2"/>
    <s v="Developing"/>
    <n v="47"/>
    <n v="19"/>
    <n v="0"/>
    <m/>
    <m/>
    <m/>
    <m/>
    <m/>
    <m/>
    <m/>
    <m/>
    <m/>
    <m/>
    <m/>
    <m/>
    <m/>
    <m/>
    <m/>
    <m/>
    <m/>
    <m/>
    <m/>
    <m/>
    <m/>
    <m/>
    <m/>
    <m/>
    <s v="Read 180 BS 6th"/>
    <n v="31"/>
    <n v="27"/>
    <n v="96"/>
    <n v="100242"/>
    <d v="2016-05-16T00:00:00"/>
    <n v="591"/>
    <d v="2015-08-26T00:00:00"/>
    <n v="529"/>
    <n v="9"/>
    <d v="2015-12-08T00:00:00"/>
    <n v="676"/>
    <n v="11"/>
    <d v="2016-05-10T00:00:00"/>
    <n v="512"/>
    <n v="11"/>
    <d v="2016-05-16T00:00:00"/>
    <n v="591"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7.714285714285715"/>
    <s v="Not Used"/>
    <n v="0"/>
    <s v="Not Available"/>
    <s v="Not Available"/>
    <s v="4 Not Indicated"/>
    <s v="4 Not Indicated"/>
    <s v="4 Not Indicated"/>
    <s v="4 Not Indicated"/>
    <s v="4 Not Indicated"/>
    <d v="2016-05-16T00:00:00"/>
    <n v="591"/>
    <d v="2015-12-08T00:00:00"/>
    <n v="676"/>
    <n v="37.714285714285715"/>
    <n v="1"/>
    <n v="70"/>
    <n v="110"/>
    <n v="140"/>
    <s v="PI is Recommended"/>
    <s v="No PI Needed"/>
    <s v="400L to 599L"/>
    <s v="400L to 599L"/>
    <s v="600L to 7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62"/>
    <n v="1"/>
    <n v="0"/>
    <n v="0"/>
    <n v="0.68888888888888888"/>
    <s v="Fall Administration"/>
    <s v="Fall Administration"/>
    <s v="Fall Administration RI"/>
    <s v="Tier 3"/>
    <s v="Average Reading Invt. Under 15 Minutes Long"/>
    <x v="0"/>
    <n v="0"/>
    <n v="164"/>
    <d v="2015-11-09T00:00:00"/>
    <s v="Form 2"/>
    <s v="Developing"/>
    <n v="47"/>
    <n v="19"/>
    <n v="0"/>
    <d v="2015-09-08T00:00:00"/>
    <s v="Form 1"/>
    <s v="Developing"/>
    <n v="35"/>
    <n v="20"/>
    <n v="0"/>
    <n v="8.8571428571428577"/>
    <n v="1"/>
    <n v="1"/>
    <n v="35"/>
    <n v="3"/>
    <n v="47"/>
    <n v="22"/>
    <n v="12"/>
    <n v="1"/>
    <n v="20"/>
    <n v="26"/>
    <n v="19"/>
    <n v="21"/>
    <n v="-1"/>
    <n v="0"/>
    <n v="0"/>
    <s v="Fall to Winter PI Administration"/>
    <n v="1"/>
    <n v="0"/>
    <s v="Null"/>
    <s v="Null"/>
    <s v="Null"/>
    <s v="Null"/>
    <s v="Null"/>
    <n v="1"/>
    <n v="1"/>
    <n v="1"/>
    <n v="3"/>
    <n v="0.81"/>
    <s v="Used All 3"/>
    <s v="80 to 99 Sessions"/>
    <s v="9 to 12 Segments"/>
    <s v="Level Matches Lexile Score"/>
    <s v="Null"/>
  </r>
  <r>
    <s v="18t1va4jbdi5tle4eq4vj95l_o3rbv20"/>
    <s v="S97792"/>
    <s v="Boladiya"/>
    <s v="Walker"/>
    <n v="3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0hmm79pqn6dhtkf65j87j3sk_o3rbv20"/>
    <s v="S101646"/>
    <s v="Kendrick"/>
    <s v="Walker"/>
    <n v="7"/>
    <s v="Autauga County"/>
    <s v="Marbury Middle School"/>
    <s v="Read 180 MMS 7th"/>
    <n v="793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Read 180 MMS 7th"/>
    <d v="2015-08-31T00:00:00"/>
    <d v="2016-05-24T00:00:00"/>
    <s v="Level IV"/>
    <n v="793"/>
    <d v="2016-05-24T00:00:00"/>
    <n v="9"/>
    <n v="5"/>
    <n v="61"/>
    <n v="74"/>
    <n v="817"/>
    <n v="914"/>
    <n v="33"/>
    <n v="13"/>
    <n v="29"/>
    <n v="92"/>
    <n v="91"/>
    <n v="88"/>
    <n v="96"/>
    <n v="92"/>
    <n v="9004"/>
    <n v="2.2121"/>
    <n v="9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0"/>
    <n v="10"/>
    <n v="1221"/>
    <n v="0"/>
    <n v="0"/>
    <n v="0"/>
    <n v="0"/>
    <n v="38"/>
    <n v="61"/>
    <n v="0"/>
    <n v="2"/>
    <d v="2016-02-10T00:00:00"/>
    <n v="39"/>
    <n v="63"/>
    <n v="33"/>
    <n v="38"/>
    <n v="50"/>
    <d v="2015-11-03T00:00:00"/>
    <n v="36"/>
    <n v="60"/>
    <n v="50"/>
    <n v="25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MMS 7th"/>
    <d v="2015-08-24T00:00:00"/>
    <d v="2016-05-10T00:00:00"/>
    <n v="3"/>
    <d v="2015-08-24T00:00:00"/>
    <s v="Form 1"/>
    <s v="Developing"/>
    <n v="48"/>
    <n v="22"/>
    <n v="0"/>
    <d v="2015-12-09T00:00:00"/>
    <s v="Form 2"/>
    <s v="Developing"/>
    <n v="49"/>
    <n v="20"/>
    <n v="0"/>
    <d v="2016-05-10T00:00:00"/>
    <s v="Form 3"/>
    <s v="Advancing"/>
    <n v="50"/>
    <n v="25"/>
    <n v="0"/>
    <m/>
    <m/>
    <m/>
    <m/>
    <m/>
    <m/>
    <m/>
    <m/>
    <m/>
    <m/>
    <m/>
    <m/>
    <m/>
    <m/>
    <m/>
    <m/>
    <m/>
    <m/>
    <s v="Read 180 MMS 7th"/>
    <n v="14"/>
    <n v="8"/>
    <n v="11"/>
    <n v="4230"/>
    <d v="2016-05-10T00:00:00"/>
    <n v="793"/>
    <d v="2015-08-20T00:00:00"/>
    <n v="569"/>
    <n v="10"/>
    <d v="2015-12-10T00:00:00"/>
    <n v="711"/>
    <n v="12"/>
    <d v="2016-05-10T00:00:00"/>
    <n v="793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7.142857142857146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793"/>
    <d v="2016-05-10T00:00:00"/>
    <n v="793"/>
    <n v="37.714285714285715"/>
    <n v="1"/>
    <n v="70"/>
    <n v="115"/>
    <n v="140"/>
    <s v="PI is Recommended"/>
    <s v="No PI Needed"/>
    <s v="400L to 599L"/>
    <s v="600L to 799L"/>
    <s v="600L to 799L"/>
    <s v="1 Below Basic"/>
    <s v="2 Basic"/>
    <s v="2 Basic"/>
    <n v="0"/>
    <n v="1"/>
    <s v="Improved Performance Level"/>
    <s v="1 Limited"/>
    <s v="1 Limited"/>
    <s v="1 Limited"/>
    <n v="1"/>
    <n v="0"/>
    <s v="Maintained Performance Level"/>
    <n v="224"/>
    <n v="1"/>
    <n v="1"/>
    <n v="1"/>
    <n v="2.4216216216216218"/>
    <s v="Fall Administration"/>
    <s v="Winter Administration"/>
    <s v="Fall to Winter RI"/>
    <s v="Tier 3"/>
    <s v="Average Reading Invt. Under 15 Minutes Long"/>
    <x v="0"/>
    <s v="Null"/>
    <n v="224"/>
    <d v="2016-05-10T00:00:00"/>
    <s v="Form 3"/>
    <s v="Advancing"/>
    <n v="50"/>
    <n v="25"/>
    <n v="0"/>
    <d v="2016-05-10T00:00:00"/>
    <s v="Form 3"/>
    <s v="Advancing"/>
    <n v="50"/>
    <n v="25"/>
    <n v="0"/>
    <n v="37.142857142857146"/>
    <n v="1"/>
    <n v="1"/>
    <n v="48"/>
    <n v="30"/>
    <n v="50"/>
    <n v="20"/>
    <n v="2"/>
    <n v="1"/>
    <n v="22"/>
    <n v="22"/>
    <n v="25"/>
    <n v="22"/>
    <n v="3"/>
    <n v="0"/>
    <n v="1"/>
    <s v="Fall to Spring PI Administration"/>
    <n v="0"/>
    <n v="1"/>
    <s v="60 to 79 Sessions"/>
    <s v="Series 4"/>
    <s v="In Series 9 to 12"/>
    <s v="Full Year Participant, Started This Year"/>
    <n v="1"/>
    <n v="0"/>
    <n v="1"/>
    <n v="1"/>
    <n v="2"/>
    <n v="0.61"/>
    <s v="Used RC! and rSkills"/>
    <s v="Null"/>
    <s v="Null"/>
    <s v="Null"/>
    <s v="Null"/>
  </r>
  <r>
    <s v="u21eegnmldsghmfi6i9oqsla_o3rbv20"/>
    <n v="1963083292"/>
    <s v="LaZarus"/>
    <s v="Walker"/>
    <n v="7"/>
    <s v="Autauga County"/>
    <s v="Prattville Junior High School"/>
    <s v="Read 180 PJHS 8th"/>
    <n v="762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PJHS 8th"/>
    <n v="4"/>
    <s v="r180ng_B"/>
    <n v="6"/>
    <n v="25"/>
    <n v="501"/>
    <n v="199"/>
    <n v="94"/>
    <n v="118"/>
    <n v="64"/>
    <n v="22"/>
    <n v="20.4666"/>
    <n v="4"/>
    <n v="2.5"/>
    <n v="63.349899999999998"/>
    <n v="21811"/>
    <n v="83.870967741000001"/>
    <n v="91.666666665999998"/>
    <n v="387"/>
    <n v="399"/>
    <n v="29"/>
    <n v="98"/>
    <n v="6"/>
    <n v="0"/>
    <n v="26"/>
    <n v="0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6"/>
    <n v="26"/>
    <n v="1550"/>
    <n v="0"/>
    <n v="0"/>
    <n v="0"/>
    <n v="0"/>
    <n v="77"/>
    <n v="88"/>
    <n v="0"/>
    <n v="1"/>
    <d v="2016-02-11T00:00:00"/>
    <n v="77"/>
    <n v="88"/>
    <n v="58"/>
    <n v="8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PJHS 8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PJHS 8th"/>
    <n v="5"/>
    <n v="5"/>
    <n v="19"/>
    <n v="10024"/>
    <d v="2016-05-10T00:00:00"/>
    <n v="762"/>
    <d v="2016-01-20T00:00:00"/>
    <n v="731"/>
    <n v="13"/>
    <d v="2016-05-10T00:00:00"/>
    <n v="762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15.857142857142858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762"/>
    <d v="2016-05-10T00:00:00"/>
    <n v="762"/>
    <n v="15.857142857142858"/>
    <n v="1"/>
    <n v="45"/>
    <n v="75"/>
    <n v="90"/>
    <s v="No PI Needed"/>
    <s v="No PI Needed"/>
    <s v="600L to 799L"/>
    <s v="600L to 799L"/>
    <s v="600L to 7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31"/>
    <n v="1"/>
    <n v="0"/>
    <n v="0"/>
    <n v="0.51666666666666672"/>
    <s v="Winter Administration"/>
    <s v="Winter Administration"/>
    <s v="Winter Administration RI"/>
    <s v="Tier 2"/>
    <s v="Average Reading Invt. Under 15 Minutes Long"/>
    <x v="0"/>
    <n v="0"/>
    <n v="31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1"/>
    <n v="0"/>
    <s v="Null"/>
    <s v="Null"/>
    <s v="Null"/>
    <s v="Null"/>
    <s v="Null"/>
    <n v="1"/>
    <n v="1"/>
    <n v="1"/>
    <n v="1"/>
    <n v="0.88"/>
    <s v="Used All 3"/>
    <s v="20 to 39 Sessions"/>
    <s v="5 to 8 Segments"/>
    <s v="Level is Above Lexile Score"/>
    <s v="Null"/>
  </r>
  <r>
    <s v="l5l68jmjg4ad82a8r6hagd8j_o3rbv20"/>
    <s v="S1635"/>
    <s v="Katwavious"/>
    <s v="Ward"/>
    <n v="5"/>
    <s v="Autauga County"/>
    <s v="Autaugaville School"/>
    <s v="Read 180 AS 5th"/>
    <n v="656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AS 5th"/>
    <n v="3"/>
    <s v="r180ng_B"/>
    <n v="11"/>
    <n v="111"/>
    <n v="2015"/>
    <n v="468"/>
    <n v="251"/>
    <n v="902"/>
    <n v="240"/>
    <n v="107"/>
    <n v="20.441649999999999"/>
    <n v="9.9167000000000005"/>
    <n v="3.3635999999999999"/>
    <n v="168.6"/>
    <n v="43517"/>
    <n v="67.826086955999997"/>
    <n v="63.076923076"/>
    <n v="681"/>
    <n v="715"/>
    <n v="50"/>
    <n v="78"/>
    <n v="3"/>
    <n v="4"/>
    <n v="153"/>
    <n v="0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50"/>
    <n v="75"/>
    <n v="9024"/>
    <n v="0"/>
    <n v="0"/>
    <n v="70"/>
    <n v="83"/>
    <n v="0"/>
    <n v="0"/>
    <n v="2"/>
    <n v="0"/>
    <d v="2016-01-19T00:00:00"/>
    <n v="89"/>
    <n v="94"/>
    <n v="92"/>
    <n v="100"/>
    <n v="75"/>
    <d v="2015-11-04T00:00:00"/>
    <n v="52"/>
    <n v="72"/>
    <n v="33"/>
    <n v="67"/>
    <n v="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d v="2016-05-11T00:00:00"/>
    <d v="2016-05-11T00:00:00"/>
    <n v="1"/>
    <d v="2016-05-11T00:00:00"/>
    <s v="Form 1"/>
    <s v="Advancing"/>
    <n v="44"/>
    <n v="2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22"/>
    <n v="12"/>
    <n v="42"/>
    <n v="41397"/>
    <d v="2016-05-11T00:00:00"/>
    <n v="656"/>
    <d v="2015-08-27T00:00:00"/>
    <n v="621"/>
    <n v="25"/>
    <d v="2015-12-14T00:00:00"/>
    <n v="603"/>
    <n v="32"/>
    <d v="2016-05-11T00:00:00"/>
    <n v="656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6.857142857142854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656"/>
    <d v="2016-05-11T00:00:00"/>
    <n v="656"/>
    <n v="36.857142857142854"/>
    <n v="1"/>
    <n v="85"/>
    <n v="130"/>
    <n v="170"/>
    <s v="No PI Needed"/>
    <s v="No PI Needed"/>
    <s v="600L to 799L"/>
    <s v="600L to 799L"/>
    <s v="600L to 799L"/>
    <s v="2 Basic"/>
    <s v="2 Basic"/>
    <s v="2 Basic"/>
    <n v="1"/>
    <n v="0"/>
    <s v="Maintained Performance Level"/>
    <s v="1 Limited"/>
    <s v="1 Limited"/>
    <s v="1 Limited"/>
    <n v="1"/>
    <n v="0"/>
    <s v="Maintained Performance Level"/>
    <n v="35"/>
    <n v="1"/>
    <n v="0"/>
    <n v="0"/>
    <n v="0.32558139534883723"/>
    <s v="Fall Administration"/>
    <s v="Fall Administration"/>
    <s v="Fall Administration RI"/>
    <s v="Tier 2"/>
    <s v="Average Reading Invt. at Least 15 Minutes Long"/>
    <x v="0"/>
    <n v="0"/>
    <n v="53"/>
    <d v="2016-05-11T00:00:00"/>
    <s v="Form 1"/>
    <s v="Advancing"/>
    <n v="44"/>
    <n v="25"/>
    <n v="0"/>
    <d v="2016-05-11T00:00:00"/>
    <s v="Form 1"/>
    <s v="Advancing"/>
    <n v="44"/>
    <n v="25"/>
    <n v="0"/>
    <s v="Lone PI Test"/>
    <n v="0"/>
    <n v="0"/>
    <n v="44"/>
    <n v="20"/>
    <s v="Null"/>
    <s v="Null"/>
    <s v="Null"/>
    <s v="Null"/>
    <n v="25"/>
    <n v="62"/>
    <s v="Null"/>
    <n v="55"/>
    <s v="Null"/>
    <s v="Null"/>
    <n v="1"/>
    <s v="Spring PI Administration"/>
    <n v="1"/>
    <n v="0"/>
    <s v="Null"/>
    <s v="Null"/>
    <s v="Null"/>
    <s v="Null"/>
    <s v="Null"/>
    <n v="1"/>
    <n v="1"/>
    <n v="1"/>
    <n v="2"/>
    <n v="0.83"/>
    <s v="Used All 3"/>
    <s v="100 or More Sessions"/>
    <s v="9 to 12 Segments"/>
    <s v="Level Matches Lexile Score"/>
    <s v="Null"/>
  </r>
  <r>
    <s v="72brutmd4c2dv9qkusalra6f_o3rbv20"/>
    <s v="S96920"/>
    <s v="Erin"/>
    <s v="Warnix"/>
    <n v="3"/>
    <s v="Autauga County"/>
    <s v="Prattville Elementary School"/>
    <s v="System 44 PES 3rd  1140"/>
    <n v="332"/>
    <d v="2016-02-05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3rd  1140"/>
    <d v="2016-02-09T00:00:00"/>
    <d v="2016-02-09T00:00:00"/>
    <n v="1"/>
    <d v="2016-02-09T00:00:00"/>
    <s v="Form 1"/>
    <s v="Developing"/>
    <n v="49"/>
    <n v="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3rd  1140"/>
    <n v="0"/>
    <n v="0"/>
    <n v="0"/>
    <n v="0"/>
    <d v="2016-02-05T00:00:00"/>
    <n v="332"/>
    <d v="2016-02-05T00:00:00"/>
    <n v="332"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RI Screening Only"/>
    <n v="0"/>
    <s v="RI User"/>
    <s v="Usage"/>
    <x v="3"/>
    <n v="1"/>
    <n v="1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d v="2016-02-05T00:00:00"/>
    <n v="332"/>
    <d v="2016-02-05T00:00:00"/>
    <n v="332"/>
    <s v="Lone RI Test"/>
    <n v="0"/>
    <n v="150"/>
    <n v="200"/>
    <n v="300"/>
    <s v="PI is Recommended"/>
    <s v="PI is Recommended"/>
    <s v="200L to 399L"/>
    <s v="200L to 399L"/>
    <s v="200L to 399L"/>
    <s v="2 Basic"/>
    <s v="2 Basic"/>
    <s v="2 Basic"/>
    <s v="Null"/>
    <s v="Null"/>
    <s v="No RI for Comparison"/>
    <s v="1 Limited"/>
    <s v="1 Limited"/>
    <s v="1 Limited"/>
    <s v="Null"/>
    <s v="Null"/>
    <s v="No RI for Comparison"/>
    <s v="Null"/>
    <s v="Null"/>
    <s v="Null"/>
    <s v="Null"/>
    <s v="Null"/>
    <s v="Winter Administration"/>
    <s v="Null"/>
    <s v="Winter Administration RI"/>
    <s v="Tier 3"/>
    <s v="Average Reading Invt. at Least 15 Minutes Long"/>
    <x v="1"/>
    <s v="Null"/>
    <n v="0"/>
    <d v="2016-02-09T00:00:00"/>
    <s v="Form 1"/>
    <s v="Developing"/>
    <n v="49"/>
    <n v="12"/>
    <n v="0"/>
    <d v="2016-02-09T00:00:00"/>
    <s v="Form 1"/>
    <s v="Developing"/>
    <n v="49"/>
    <n v="12"/>
    <n v="0"/>
    <s v="Lone PI Test"/>
    <n v="0"/>
    <n v="1"/>
    <n v="49"/>
    <n v="77"/>
    <s v="Null"/>
    <s v="Null"/>
    <s v="Null"/>
    <s v="Null"/>
    <n v="12"/>
    <n v="64"/>
    <s v="Null"/>
    <n v="49"/>
    <s v="Null"/>
    <s v="Null"/>
    <n v="0"/>
    <s v="Winter PI Administration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1r3ifiioa713umljpeaovaec_o3rbv20"/>
    <s v="S98613"/>
    <s v="Chastity"/>
    <s v="Washington"/>
    <n v="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bffa7jhhfn3fe9aron1jodcn_o3rbv20"/>
    <s v="S100850"/>
    <s v="Daria"/>
    <s v="Washington"/>
    <n v="1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3h2rdsbk306kno8ptnpg4jpg_o3rbv20"/>
    <s v="S97638"/>
    <s v="Darrell"/>
    <s v="Washington"/>
    <n v="1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efobg2vov6oftnkchrfjbvh7_o3rbv20"/>
    <s v="S103277"/>
    <s v="Marshaun"/>
    <s v="Washington"/>
    <n v="4"/>
    <s v="Autauga County"/>
    <s v="Prattville Elementary School"/>
    <s v="System 44 PES 4th - 1:50"/>
    <n v="320"/>
    <d v="2016-05-09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ES 4th - 1:50"/>
    <d v="2015-10-07T00:00:00"/>
    <d v="2016-05-02T00:00:00"/>
    <s v="Level I"/>
    <n v="320"/>
    <d v="2016-05-02T00:00:00"/>
    <n v="4"/>
    <n v="1"/>
    <n v="24"/>
    <n v="39"/>
    <n v="735"/>
    <n v="753"/>
    <n v="0"/>
    <n v="17"/>
    <n v="31"/>
    <n v="85"/>
    <n v="95"/>
    <n v="95"/>
    <n v="95"/>
    <n v="88"/>
    <n v="8186"/>
    <n v="1.8571"/>
    <n v="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4th - 1:50"/>
    <d v="2015-09-03T00:00:00"/>
    <d v="2016-05-06T00:00:00"/>
    <n v="3"/>
    <d v="2015-09-03T00:00:00"/>
    <s v="Form 1"/>
    <s v="Beginning"/>
    <n v="20"/>
    <n v="7"/>
    <n v="0"/>
    <d v="2015-12-08T00:00:00"/>
    <s v="Form 2"/>
    <s v="Beginning"/>
    <n v="28"/>
    <n v="10"/>
    <n v="0"/>
    <d v="2016-05-06T00:00:00"/>
    <s v="Form 3"/>
    <s v="Beginning"/>
    <n v="39"/>
    <n v="4"/>
    <n v="0"/>
    <m/>
    <m/>
    <m/>
    <m/>
    <m/>
    <m/>
    <m/>
    <m/>
    <m/>
    <m/>
    <m/>
    <m/>
    <m/>
    <m/>
    <m/>
    <m/>
    <m/>
    <m/>
    <s v="System 44 PES 4th - 1:50"/>
    <n v="13"/>
    <n v="9"/>
    <n v="12"/>
    <n v="6279"/>
    <d v="2016-05-09T00:00:00"/>
    <n v="320"/>
    <d v="2015-09-02T00:00:00"/>
    <n v="223"/>
    <n v="15"/>
    <d v="2015-12-09T00:00:00"/>
    <n v="253"/>
    <n v="15"/>
    <d v="2016-05-09T00:00:00"/>
    <n v="320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5.142857142857146"/>
    <s v="Not Used"/>
    <n v="0"/>
    <s v="Not Available"/>
    <s v="Not Available"/>
    <s v="4 Not Indicated"/>
    <s v="4 Not Indicated"/>
    <s v="4 Not Indicated"/>
    <s v="4 Not Indicated"/>
    <s v="4 Not Indicated"/>
    <d v="2016-05-09T00:00:00"/>
    <n v="320"/>
    <d v="2016-05-09T00:00:00"/>
    <n v="320"/>
    <n v="35.714285714285715"/>
    <n v="1"/>
    <n v="200"/>
    <n v="260"/>
    <n v="400"/>
    <s v="PI is Recommended"/>
    <s v="PI is Recommended"/>
    <s v="200L to 399L"/>
    <s v="200L to 399L"/>
    <s v="200L to 3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97"/>
    <n v="1"/>
    <n v="0"/>
    <n v="0"/>
    <n v="0.42173913043478262"/>
    <s v="Fall Administration"/>
    <s v="Winter Administration"/>
    <s v="Fall to Winter RI"/>
    <s v="Tier 3"/>
    <s v="Average Reading Invt. at Least 15 Minutes Long"/>
    <x v="0"/>
    <s v="Null"/>
    <n v="97"/>
    <d v="2016-05-06T00:00:00"/>
    <s v="Form 3"/>
    <s v="Beginning"/>
    <n v="39"/>
    <n v="4"/>
    <n v="0"/>
    <d v="2015-12-08T00:00:00"/>
    <s v="Form 2"/>
    <s v="Beginning"/>
    <n v="28"/>
    <n v="10"/>
    <n v="0"/>
    <n v="35.142857142857146"/>
    <n v="1"/>
    <n v="1"/>
    <n v="20"/>
    <n v="0"/>
    <n v="39"/>
    <n v="8"/>
    <n v="19"/>
    <n v="1"/>
    <n v="7"/>
    <n v="11"/>
    <n v="4"/>
    <n v="3"/>
    <n v="-3"/>
    <n v="0"/>
    <n v="0"/>
    <s v="Fall to Spring PI Administration"/>
    <n v="0"/>
    <n v="1"/>
    <s v="20 to 39 Sessions"/>
    <s v="Series 1"/>
    <s v="In Series 1 to 4"/>
    <s v="Full Year Participant, Started This Year"/>
    <n v="0"/>
    <n v="0"/>
    <n v="1"/>
    <n v="0"/>
    <n v="0"/>
    <n v="0"/>
    <s v="RC! Only"/>
    <s v="Null"/>
    <s v="Null"/>
    <s v="Null"/>
    <s v="Null"/>
  </r>
  <r>
    <s v="iki73237597sb50mopr7jr06_o3rbv20"/>
    <s v="S103196"/>
    <s v="Tyra"/>
    <s v="Watkins"/>
    <n v="6"/>
    <s v="Autauga County"/>
    <s v="Autaugaville School"/>
    <s v="Read 180 AS 6th"/>
    <n v="986"/>
    <d v="2015-08-27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ext Generation"/>
    <s v="Read 180 AS 6th"/>
    <n v="4"/>
    <s v="r180ng_B"/>
    <n v="1"/>
    <n v="21"/>
    <n v="405"/>
    <n v="130"/>
    <n v="88"/>
    <n v="163"/>
    <n v="23"/>
    <n v="13"/>
    <n v="16.725000000000001"/>
    <n v="11"/>
    <n v="3"/>
    <n v="202.3167"/>
    <n v="8588"/>
    <n v="76.923076922999996"/>
    <n v="62.5"/>
    <n v="132"/>
    <n v="50"/>
    <n v="50"/>
    <n v="100"/>
    <n v="3"/>
    <n v="5"/>
    <n v="0"/>
    <n v="0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6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6th"/>
    <n v="0"/>
    <n v="0"/>
    <n v="0"/>
    <n v="0"/>
    <d v="2015-08-27T00:00:00"/>
    <n v="986"/>
    <d v="2015-08-27T00:00:00"/>
    <n v="98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RI Screening Only"/>
    <n v="1"/>
    <s v="READ 180 User"/>
    <s v="Usage"/>
    <x v="0"/>
    <n v="1"/>
    <n v="1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d v="2015-08-27T00:00:00"/>
    <n v="986"/>
    <d v="2015-08-27T00:00:00"/>
    <n v="986"/>
    <s v="Lone RI Test"/>
    <n v="0"/>
    <n v="30"/>
    <n v="55"/>
    <n v="60"/>
    <s v="No PI Needed"/>
    <s v="No PI Needed"/>
    <s v="800L to 999L"/>
    <s v="800L to 999L"/>
    <s v="800L to 999L"/>
    <s v="3 Proficient"/>
    <s v="3 Proficient"/>
    <s v="3 Proficient"/>
    <s v="Null"/>
    <s v="Null"/>
    <s v="No RI for Comparison"/>
    <s v="2 Partial"/>
    <s v="2 Partial"/>
    <s v="2 Partial"/>
    <s v="Null"/>
    <s v="Null"/>
    <s v="No RI for Comparison"/>
    <s v="Null"/>
    <s v="Null"/>
    <s v="Null"/>
    <s v="Null"/>
    <s v="Null"/>
    <s v="Fall Administration"/>
    <s v="Null"/>
    <s v="Fall Administration RI"/>
    <s v="Core"/>
    <s v="Average Reading Invt. at Least 15 Minutes Long"/>
    <x v="1"/>
    <n v="0"/>
    <n v="0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1"/>
    <n v="0"/>
    <n v="0"/>
    <n v="0"/>
    <n v="0"/>
    <s v="READ 180 Only"/>
    <s v="20 to 39 Sessions"/>
    <s v="Under 5 Segments"/>
    <s v="Level Matches Lexile Score"/>
    <s v="Null"/>
  </r>
  <r>
    <s v="sa6q6rdb14sdvvvfljhf1kt8_o3rbv20"/>
    <s v="S65882"/>
    <s v="Blaise"/>
    <s v="Webster"/>
    <n v="6"/>
    <s v="Autauga County"/>
    <s v="Marbury Middle School"/>
    <s v="Read 180 MMS 6th"/>
    <n v="153"/>
    <d v="2016-05-09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MMS 6th"/>
    <n v="2"/>
    <s v="r180ng_B"/>
    <n v="7"/>
    <n v="66"/>
    <n v="1365"/>
    <n v="217"/>
    <n v="340"/>
    <n v="663"/>
    <n v="69"/>
    <n v="56"/>
    <n v="21.066600000000001"/>
    <n v="8.75"/>
    <n v="3.3"/>
    <n v="198.98339999999999"/>
    <n v="12673"/>
    <n v="78.787878786999997"/>
    <n v="74.358974357999998"/>
    <n v="409"/>
    <n v="355"/>
    <n v="0"/>
    <n v="88"/>
    <n v="3"/>
    <n v="0"/>
    <n v="76"/>
    <n v="0"/>
    <s v="1_2"/>
    <s v="Next Generation"/>
    <s v="Read 180 MMS 6th"/>
    <d v="2015-09-11T00:00:00"/>
    <d v="2015-12-07T00:00:00"/>
    <s v="Level IV"/>
    <n v="153"/>
    <d v="2015-12-07T00:00:00"/>
    <n v="7"/>
    <n v="3"/>
    <n v="44"/>
    <n v="37"/>
    <n v="787"/>
    <n v="858"/>
    <n v="24"/>
    <n v="21"/>
    <n v="39"/>
    <n v="88"/>
    <n v="94"/>
    <n v="93"/>
    <n v="93"/>
    <n v="90"/>
    <n v="19983"/>
    <n v="2.7692000000000001"/>
    <n v="7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43"/>
    <n v="43"/>
    <n v="2600"/>
    <n v="0"/>
    <n v="0"/>
    <n v="0"/>
    <n v="0"/>
    <n v="47"/>
    <n v="68"/>
    <n v="0"/>
    <n v="1"/>
    <d v="2015-11-19T00:00:00"/>
    <n v="47"/>
    <n v="68"/>
    <n v="17"/>
    <n v="70"/>
    <n v="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MMS 6th"/>
    <d v="2015-08-27T00:00:00"/>
    <d v="2015-12-10T00:00:00"/>
    <n v="2"/>
    <d v="2015-08-27T00:00:00"/>
    <s v="Form 1"/>
    <s v="Developing"/>
    <n v="30"/>
    <n v="12"/>
    <n v="0"/>
    <d v="2015-12-10T00:00:00"/>
    <s v="Form 2"/>
    <s v="Beginning"/>
    <n v="47"/>
    <n v="10"/>
    <n v="0"/>
    <m/>
    <m/>
    <m/>
    <m/>
    <m/>
    <m/>
    <m/>
    <m/>
    <m/>
    <m/>
    <m/>
    <m/>
    <m/>
    <m/>
    <m/>
    <m/>
    <m/>
    <m/>
    <m/>
    <m/>
    <m/>
    <m/>
    <m/>
    <m/>
    <s v="Read 180 MMS 6th"/>
    <n v="23"/>
    <n v="14"/>
    <n v="25"/>
    <n v="16779"/>
    <d v="2016-05-09T00:00:00"/>
    <n v="153"/>
    <d v="2015-08-28T00:00:00"/>
    <n v="0"/>
    <n v="6"/>
    <d v="2015-12-10T00:00:00"/>
    <n v="68"/>
    <n v="7"/>
    <d v="2016-05-09T00:00:00"/>
    <n v="153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0.64077669902912626"/>
    <s v="System 44 User"/>
    <s v="Usage"/>
    <x v="1"/>
    <n v="1"/>
    <n v="1"/>
    <n v="1"/>
    <x v="0"/>
    <n v="15"/>
    <s v="Not Used"/>
    <n v="0"/>
    <s v="Not Available"/>
    <s v="Not Available"/>
    <s v="4 Not Indicated"/>
    <s v="4 Not Indicated"/>
    <s v="4 Not Indicated"/>
    <s v="4 Not Indicated"/>
    <s v="4 Not Indicated"/>
    <d v="2016-05-09T00:00:00"/>
    <n v="153"/>
    <d v="2016-05-09T00:00:00"/>
    <n v="153"/>
    <n v="36.428571428571431"/>
    <n v="1"/>
    <n v="205"/>
    <n v="315"/>
    <n v="41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153"/>
    <n v="1"/>
    <n v="0"/>
    <n v="0"/>
    <n v="0.58846153846153848"/>
    <s v="Fall Administration"/>
    <s v="Spring Administration"/>
    <s v="Fall to Spring-Full Year RI"/>
    <s v="Tier 3"/>
    <s v="Average Reading Invt. Under 15 Minutes Long"/>
    <x v="0"/>
    <s v="Null"/>
    <n v="153"/>
    <d v="2015-12-10T00:00:00"/>
    <s v="Form 2"/>
    <s v="Beginning"/>
    <n v="47"/>
    <n v="10"/>
    <n v="0"/>
    <d v="2015-08-27T00:00:00"/>
    <s v="Form 1"/>
    <s v="Developing"/>
    <n v="30"/>
    <n v="12"/>
    <n v="0"/>
    <n v="15"/>
    <n v="1"/>
    <n v="1"/>
    <n v="30"/>
    <n v="2"/>
    <n v="47"/>
    <n v="22"/>
    <n v="17"/>
    <n v="1"/>
    <n v="12"/>
    <n v="7"/>
    <n v="10"/>
    <n v="4"/>
    <n v="-2"/>
    <n v="0"/>
    <n v="0"/>
    <s v="Fall to Winter PI Administration"/>
    <n v="1"/>
    <n v="0"/>
    <s v="20 to 39 Sessions"/>
    <s v="Series 4"/>
    <s v="In Series 5 to 8"/>
    <s v="Mid-Year Exited Student, Started This Year"/>
    <n v="0"/>
    <n v="1"/>
    <n v="1"/>
    <n v="1"/>
    <n v="1"/>
    <n v="0.68"/>
    <s v="Used All 3"/>
    <s v="Null"/>
    <s v="Null"/>
    <s v="Null"/>
    <s v="Null"/>
  </r>
  <r>
    <s v="kdhlh8qannnnjms1641e5b97_o3rbv20"/>
    <s v="S62784"/>
    <s v="Ashico"/>
    <s v="Wells"/>
    <n v="9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rlfljgptsi30qje447fq787e_o3rbv20"/>
    <s v="S93893"/>
    <s v="Nicholas"/>
    <s v="Wells"/>
    <n v="4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am7l1a6d5pgfoc9s7tc8f2nr_o3rbv20"/>
    <s v="S62964"/>
    <s v="Nydia"/>
    <s v="Wells"/>
    <n v="8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4ma469n82gacburjv9cai7mg_o3rbv20"/>
    <s v="S98614"/>
    <s v="Zakita"/>
    <s v="Wells"/>
    <n v="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5554do4d6ihuobug7kt3lqft_o3rbv20"/>
    <s v="S67660"/>
    <s v="John"/>
    <s v="West"/>
    <n v="5"/>
    <s v="Autauga County"/>
    <s v="Prattville Intermediate School"/>
    <s v="System 44 PIS 5th"/>
    <n v="0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IS 5th"/>
    <d v="2015-09-15T00:00:00"/>
    <d v="2016-05-18T00:00:00"/>
    <s v="Level IV"/>
    <n v="-300"/>
    <d v="2016-05-18T00:00:00"/>
    <n v="6"/>
    <n v="5"/>
    <n v="40"/>
    <n v="72"/>
    <n v="994"/>
    <n v="1026"/>
    <n v="24"/>
    <n v="17"/>
    <n v="62"/>
    <n v="68"/>
    <n v="82"/>
    <n v="81"/>
    <n v="79"/>
    <n v="70"/>
    <n v="4274"/>
    <n v="2.2187999999999999"/>
    <n v="6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IS 5th"/>
    <d v="2015-09-01T00:00:00"/>
    <d v="2016-05-11T00:00:00"/>
    <n v="3"/>
    <d v="2015-09-01T00:00:00"/>
    <s v="Form 1"/>
    <s v="Developing"/>
    <n v="35"/>
    <n v="12"/>
    <n v="0"/>
    <d v="2015-12-14T00:00:00"/>
    <s v="Form 2"/>
    <s v="Developing"/>
    <n v="29"/>
    <n v="16"/>
    <n v="0"/>
    <d v="2016-05-11T00:00:00"/>
    <s v="Form 3"/>
    <s v="Developing"/>
    <n v="27"/>
    <n v="14"/>
    <n v="0"/>
    <m/>
    <m/>
    <m/>
    <m/>
    <m/>
    <m/>
    <m/>
    <m/>
    <m/>
    <m/>
    <m/>
    <m/>
    <m/>
    <m/>
    <m/>
    <m/>
    <m/>
    <m/>
    <s v="System 44 PIS 5th"/>
    <n v="5"/>
    <n v="2"/>
    <n v="2"/>
    <n v="788"/>
    <d v="2016-05-11T00:00:00"/>
    <n v="0"/>
    <d v="2015-08-28T00:00:00"/>
    <n v="61"/>
    <n v="9"/>
    <d v="2015-12-14T00:00:00"/>
    <n v="0"/>
    <n v="10"/>
    <d v="2016-05-11T00:00:00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.142857142857146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0"/>
    <d v="2015-08-28T00:00:00"/>
    <n v="61"/>
    <n v="36.714285714285715"/>
    <n v="1"/>
    <n v="235"/>
    <n v="335"/>
    <n v="47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-61"/>
    <n v="0"/>
    <n v="0"/>
    <n v="0"/>
    <n v="-0.21403508771929824"/>
    <s v="Fall Administration"/>
    <s v="Winter Administration"/>
    <s v="Fall to Winter RI"/>
    <s v="Tier 3"/>
    <s v="Average Reading Invt. Under 15 Minutes Long"/>
    <x v="0"/>
    <s v="Null"/>
    <n v="61"/>
    <d v="2016-05-11T00:00:00"/>
    <s v="Form 3"/>
    <s v="Developing"/>
    <n v="27"/>
    <n v="14"/>
    <n v="0"/>
    <d v="2015-12-14T00:00:00"/>
    <s v="Form 2"/>
    <s v="Developing"/>
    <n v="29"/>
    <n v="16"/>
    <n v="0"/>
    <n v="36.142857142857146"/>
    <n v="1"/>
    <n v="1"/>
    <n v="35"/>
    <n v="6"/>
    <n v="27"/>
    <n v="1"/>
    <n v="-8"/>
    <n v="0"/>
    <n v="12"/>
    <n v="20"/>
    <n v="14"/>
    <n v="20"/>
    <n v="2"/>
    <n v="0"/>
    <n v="0"/>
    <s v="Fall to Spring PI Administration"/>
    <n v="0"/>
    <n v="1"/>
    <s v="60 to 79 Sessions"/>
    <s v="Series 4"/>
    <s v="In Series 5 to 8"/>
    <s v="Full Year Participant, Started This Year"/>
    <n v="0"/>
    <n v="0"/>
    <n v="1"/>
    <n v="0"/>
    <n v="0"/>
    <n v="0"/>
    <s v="RC! Only"/>
    <s v="Null"/>
    <s v="Null"/>
    <s v="Null"/>
    <s v="Null"/>
  </r>
  <r>
    <s v="5a1bft359re2v9klmmvc9ghd_o3rbv20"/>
    <n v="1962399108"/>
    <s v="Jaxon"/>
    <s v="Whatley"/>
    <n v="8"/>
    <s v="Autauga County"/>
    <s v="Prattville Junior High School"/>
    <s v="Read 180 PJHS 8th"/>
    <n v="819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PJHS 8th"/>
    <n v="4"/>
    <s v="r180ng_B"/>
    <n v="10"/>
    <n v="37"/>
    <n v="927"/>
    <n v="365"/>
    <n v="119"/>
    <n v="296"/>
    <n v="91"/>
    <n v="20"/>
    <n v="24.22505"/>
    <n v="3.9091"/>
    <n v="2.3125"/>
    <n v="80.200199999999995"/>
    <n v="41151"/>
    <n v="88.775510204"/>
    <n v="96.363636362999998"/>
    <n v="679"/>
    <n v="702"/>
    <n v="30"/>
    <n v="99"/>
    <n v="8"/>
    <n v="0"/>
    <n v="56"/>
    <n v="0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47"/>
    <n v="47"/>
    <n v="2836"/>
    <n v="0"/>
    <n v="0"/>
    <n v="0"/>
    <n v="0"/>
    <n v="83"/>
    <n v="91"/>
    <n v="0"/>
    <n v="1"/>
    <d v="2016-02-11T00:00:00"/>
    <n v="83"/>
    <n v="91"/>
    <n v="75"/>
    <n v="90"/>
    <n v="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PJHS 8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PJHS 8th"/>
    <n v="9"/>
    <n v="9"/>
    <n v="31"/>
    <n v="19316"/>
    <d v="2016-05-10T00:00:00"/>
    <n v="819"/>
    <d v="2016-01-14T00:00:00"/>
    <n v="779"/>
    <n v="18"/>
    <d v="2016-05-10T00:00:00"/>
    <n v="819"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16.714285714285715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819"/>
    <d v="2016-05-10T00:00:00"/>
    <n v="819"/>
    <n v="16.714285714285715"/>
    <n v="1"/>
    <n v="55"/>
    <n v="80"/>
    <n v="110"/>
    <s v="No PI Needed"/>
    <s v="No PI Needed"/>
    <s v="600L to 799L"/>
    <s v="800L to 999L"/>
    <s v="800L to 999L"/>
    <s v="1 Below Basic"/>
    <s v="2 Basic"/>
    <s v="2 Basic"/>
    <n v="0"/>
    <n v="1"/>
    <s v="Improved Performance Level"/>
    <s v="1 Limited"/>
    <s v="1 Limited"/>
    <s v="1 Limited"/>
    <n v="1"/>
    <n v="0"/>
    <s v="Maintained Performance Level"/>
    <n v="40"/>
    <n v="1"/>
    <n v="0"/>
    <n v="0"/>
    <n v="0.59259259259259256"/>
    <s v="Winter Administration"/>
    <s v="Winter Administration"/>
    <s v="Winter Administration RI"/>
    <s v="Tier 2"/>
    <s v="Average Reading Invt. at Least 15 Minutes Long"/>
    <x v="0"/>
    <n v="0"/>
    <n v="40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1"/>
    <n v="0"/>
    <s v="Null"/>
    <s v="Null"/>
    <s v="Null"/>
    <s v="Null"/>
    <s v="Null"/>
    <n v="1"/>
    <n v="1"/>
    <n v="1"/>
    <n v="1"/>
    <n v="0.91"/>
    <s v="Used All 3"/>
    <s v="20 to 39 Sessions"/>
    <s v="9 to 12 Segments"/>
    <s v="Level is Above Lexile Score"/>
    <s v="Null"/>
  </r>
  <r>
    <s v="ppamfbetvkk72jk8ohrvhfhc_o3rbv20"/>
    <s v="S99778"/>
    <s v="Arieyanna"/>
    <s v="Whitfield"/>
    <n v="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unn6f53tq8g8ivrmuti4glen_o3rbv20"/>
    <s v="S98138"/>
    <s v="Belkis"/>
    <s v="Whitfield"/>
    <n v="4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k09ve02elgoche62kmhikch3_o3rbv20"/>
    <s v="S98139"/>
    <s v="DeAndre"/>
    <s v="Whitfield"/>
    <n v="5"/>
    <s v="Autauga County"/>
    <s v="Autaugaville School"/>
    <s v="Read 180 AS 5th"/>
    <n v="528"/>
    <d v="2016-05-11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AS 5th"/>
    <n v="2"/>
    <s v="r180ng_B"/>
    <n v="31"/>
    <n v="53"/>
    <n v="1708"/>
    <n v="458"/>
    <n v="259"/>
    <n v="453"/>
    <n v="209"/>
    <n v="66"/>
    <n v="29.283300000000001"/>
    <n v="2.4375"/>
    <n v="3.5333000000000001"/>
    <n v="50.625"/>
    <n v="39811"/>
    <n v="65.483870967000001"/>
    <n v="82.941176470000002"/>
    <n v="1231"/>
    <n v="1615"/>
    <n v="47"/>
    <n v="93"/>
    <n v="5"/>
    <n v="0"/>
    <n v="329"/>
    <n v="0"/>
    <s v="1_2"/>
    <s v="Next Generation"/>
    <s v="Read 180 AS 5th"/>
    <d v="2015-08-31T00:00:00"/>
    <d v="2016-01-21T00:00:00"/>
    <s v="Level IV"/>
    <n v="528"/>
    <d v="2016-01-21T00:00:00"/>
    <n v="10"/>
    <n v="3"/>
    <n v="65"/>
    <n v="55"/>
    <n v="904"/>
    <n v="969"/>
    <n v="34"/>
    <n v="11"/>
    <n v="29"/>
    <n v="92"/>
    <n v="93"/>
    <n v="94"/>
    <n v="97"/>
    <n v="95"/>
    <n v="21953"/>
    <n v="3.375"/>
    <n v="1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81"/>
    <n v="81"/>
    <n v="4872"/>
    <n v="0"/>
    <n v="0"/>
    <n v="0"/>
    <n v="0"/>
    <n v="53"/>
    <n v="73"/>
    <n v="0"/>
    <n v="1"/>
    <d v="2015-11-05T00:00:00"/>
    <n v="53"/>
    <n v="73"/>
    <n v="33"/>
    <n v="60"/>
    <n v="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d v="2015-08-28T00:00:00"/>
    <d v="2016-05-11T00:00:00"/>
    <n v="3"/>
    <d v="2015-08-28T00:00:00"/>
    <s v="Form 1"/>
    <s v="Developing"/>
    <n v="48"/>
    <n v="13"/>
    <n v="0"/>
    <d v="2016-01-19T00:00:00"/>
    <s v="Form 2"/>
    <s v="Advancing"/>
    <n v="48"/>
    <n v="38"/>
    <n v="0"/>
    <d v="2016-05-11T00:00:00"/>
    <s v="Form 3"/>
    <s v="Advancing"/>
    <n v="54"/>
    <n v="34"/>
    <n v="0"/>
    <m/>
    <m/>
    <m/>
    <m/>
    <m/>
    <m/>
    <m/>
    <m/>
    <m/>
    <m/>
    <m/>
    <m/>
    <m/>
    <m/>
    <m/>
    <m/>
    <m/>
    <m/>
    <s v="Read 180 AS 5th"/>
    <n v="33"/>
    <n v="17"/>
    <n v="28"/>
    <n v="17038"/>
    <d v="2016-05-11T00:00:00"/>
    <n v="528"/>
    <d v="2015-08-27T00:00:00"/>
    <n v="75"/>
    <n v="15"/>
    <d v="2015-12-18T00:00:00"/>
    <n v="301"/>
    <n v="22"/>
    <d v="2016-01-19T00:00:00"/>
    <n v="343"/>
    <n v="18"/>
    <d v="2016-05-11T00:00:00"/>
    <n v="528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0.49074074074074076"/>
    <s v="System 44 User"/>
    <s v="Usage"/>
    <x v="1"/>
    <n v="1"/>
    <n v="1"/>
    <n v="1"/>
    <x v="0"/>
    <n v="36.714285714285715"/>
    <s v="Not Used"/>
    <n v="0"/>
    <s v="Not Available"/>
    <s v="Not Available"/>
    <s v="4 Not Indicated"/>
    <s v="4 Not Indicated"/>
    <s v="4 Not Indicated"/>
    <s v="4 Not Indicated"/>
    <s v="4 Not Indicated"/>
    <d v="2016-05-11T00:00:00"/>
    <n v="528"/>
    <d v="2016-05-11T00:00:00"/>
    <n v="528"/>
    <n v="36.857142857142854"/>
    <n v="1"/>
    <n v="235"/>
    <n v="335"/>
    <n v="470"/>
    <s v="PI is Recommended"/>
    <s v="No PI Needed"/>
    <s v="BR to 199L"/>
    <s v="400L to 599L"/>
    <s v="400L to 5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453"/>
    <n v="1"/>
    <n v="1"/>
    <n v="0"/>
    <n v="1.5894736842105264"/>
    <s v="Fall Administration"/>
    <s v="Spring Administration"/>
    <s v="Fall to Spring-Full Year RI"/>
    <s v="Tier 3"/>
    <s v="Average Reading Invt. at Least 15 Minutes Long"/>
    <x v="0"/>
    <s v="Null"/>
    <n v="453"/>
    <d v="2016-05-11T00:00:00"/>
    <s v="Form 3"/>
    <s v="Advancing"/>
    <n v="54"/>
    <n v="34"/>
    <n v="0"/>
    <d v="2016-01-19T00:00:00"/>
    <s v="Form 2"/>
    <s v="Advancing"/>
    <n v="48"/>
    <n v="38"/>
    <n v="0"/>
    <n v="36.714285714285715"/>
    <n v="1"/>
    <n v="1"/>
    <n v="48"/>
    <n v="44"/>
    <n v="54"/>
    <n v="56"/>
    <n v="6"/>
    <n v="1"/>
    <n v="13"/>
    <n v="23"/>
    <n v="34"/>
    <n v="83"/>
    <n v="21"/>
    <n v="1"/>
    <n v="1"/>
    <s v="Fall to Spring PI Administration"/>
    <n v="1"/>
    <n v="0"/>
    <s v="40 to 59 Sessions"/>
    <s v="Series 4"/>
    <s v="In Series 9 to 12"/>
    <s v="Full Year Participant, Started This Year"/>
    <n v="1"/>
    <n v="1"/>
    <n v="1"/>
    <n v="1"/>
    <n v="1"/>
    <n v="0.73"/>
    <s v="Used All 3"/>
    <s v="Null"/>
    <s v="Null"/>
    <s v="Null"/>
    <s v="Null"/>
  </r>
  <r>
    <s v="ouufbk8rh3at0rpd9f3gepdk_o3rbv20"/>
    <s v="S62777"/>
    <s v="Daletarious"/>
    <s v="Willis"/>
    <n v="11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u39h26lu8ocim8jk9tu1vpad_o3rbv20"/>
    <s v="S62801"/>
    <s v="Jakerian"/>
    <s v="Willis"/>
    <n v="7"/>
    <s v="Autauga County"/>
    <s v="Prattville Junior High School"/>
    <s v="Read 180 PJHS 7th"/>
    <n v="871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PJHS 7th"/>
    <n v="3"/>
    <s v="r180ng_B"/>
    <n v="4"/>
    <n v="36"/>
    <n v="746"/>
    <n v="165"/>
    <n v="120"/>
    <n v="362"/>
    <n v="64"/>
    <n v="16"/>
    <n v="20.55"/>
    <n v="8"/>
    <n v="1.7142999999999999"/>
    <n v="136.35"/>
    <n v="17297"/>
    <n v="68.181818180999997"/>
    <n v="61.538461538"/>
    <n v="335"/>
    <n v="304"/>
    <n v="17"/>
    <n v="81"/>
    <n v="4"/>
    <n v="0"/>
    <n v="35"/>
    <n v="0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27"/>
    <n v="27"/>
    <n v="1626"/>
    <n v="0"/>
    <n v="0"/>
    <n v="0"/>
    <n v="0"/>
    <n v="67"/>
    <n v="82"/>
    <n v="0"/>
    <n v="1"/>
    <d v="2016-02-11T00:00:00"/>
    <n v="67"/>
    <n v="82"/>
    <n v="83"/>
    <n v="40"/>
    <n v="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PJHS 7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PJHS 7th"/>
    <n v="4"/>
    <n v="1"/>
    <n v="3"/>
    <n v="5360"/>
    <d v="2016-05-10T00:00:00"/>
    <n v="871"/>
    <d v="2015-09-02T00:00:00"/>
    <n v="771"/>
    <n v="17"/>
    <d v="2015-12-10T00:00:00"/>
    <n v="719"/>
    <n v="17"/>
    <d v="2016-05-10T00:00:00"/>
    <n v="871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5.857142857142854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871"/>
    <d v="2016-05-10T00:00:00"/>
    <n v="871"/>
    <n v="35.857142857142854"/>
    <n v="1"/>
    <n v="45"/>
    <n v="75"/>
    <n v="90"/>
    <s v="No PI Needed"/>
    <s v="No PI Needed"/>
    <s v="600L to 799L"/>
    <s v="800L to 999L"/>
    <s v="800L to 999L"/>
    <s v="2 Basic"/>
    <s v="2 Basic"/>
    <s v="2 Basic"/>
    <n v="1"/>
    <n v="0"/>
    <s v="Maintained Performance Level"/>
    <s v="1 Limited"/>
    <s v="2 Partial"/>
    <s v="2 Partial"/>
    <n v="0"/>
    <n v="1"/>
    <s v="Improved Performance Level"/>
    <n v="100"/>
    <n v="1"/>
    <n v="1"/>
    <n v="1"/>
    <n v="1.6666666666666667"/>
    <s v="Fall Administration"/>
    <s v="Spring Administration"/>
    <s v="Fall to Spring-Full Year RI"/>
    <s v="Tier 2"/>
    <s v="Average Reading Invt. at Least 15 Minutes Long"/>
    <x v="0"/>
    <n v="1"/>
    <n v="152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1"/>
    <n v="0"/>
    <s v="Null"/>
    <s v="Null"/>
    <s v="Null"/>
    <s v="Null"/>
    <s v="Null"/>
    <n v="1"/>
    <n v="1"/>
    <n v="1"/>
    <n v="1"/>
    <n v="0.82"/>
    <s v="Used All 3"/>
    <s v="20 to 39 Sessions"/>
    <s v="Under 5 Segments"/>
    <s v="Level Matches Lexile Score"/>
    <s v="Null"/>
  </r>
  <r>
    <s v="qmplc9n11sgrgvsobj49q2t3_o3rbv20"/>
    <s v="S62896"/>
    <s v="Christopher"/>
    <s v="Wilson"/>
    <n v="1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cab7534kdr2j9bi0lg3k20mu_o3rbv20"/>
    <s v="S62594"/>
    <s v="Codell"/>
    <s v="Wilson"/>
    <n v="1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mm90u2djf875vcg6lgs4i116_o3rbv20"/>
    <s v="S62919"/>
    <s v="Dontrell"/>
    <s v="Wilson"/>
    <n v="8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bbd00rv53o2o7vhrpsnru4i9_o3rbv20"/>
    <s v="S96693"/>
    <s v="Jessie"/>
    <s v="Wilson"/>
    <n v="3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vkrgao19ugtmm1tjb75a1f83_o3rbv20"/>
    <s v="S62915"/>
    <s v="Montrell"/>
    <s v="Wilson"/>
    <n v="8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et07ig8160pbkrn7auefaals_o3rbv20"/>
    <s v="S3028"/>
    <s v="Payton"/>
    <s v="Wilson"/>
    <n v="2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ct4pibaa6atr2hf22fpjjspc_o3rbv20"/>
    <s v="S101553"/>
    <s v="Daria"/>
    <s v="Woods"/>
    <n v="4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dghh2ug9graft347pdlon4sa_o3rbv20"/>
    <n v="1963081652"/>
    <s v="Anthony"/>
    <s v="Wright"/>
    <n v="7"/>
    <s v="Autauga County"/>
    <s v="Marbury Middle School"/>
    <s v="Read 180 MMS 7th"/>
    <n v="872"/>
    <d v="2016-05-11T00:00:00"/>
    <n v="0"/>
    <n v="0"/>
    <n v="0"/>
    <n v="0"/>
    <n v="0"/>
    <n v="0"/>
    <n v="1"/>
    <n v="0"/>
    <n v="0"/>
    <n v="1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MMS 7th"/>
    <n v="3"/>
    <s v="r180ng_B"/>
    <n v="4"/>
    <n v="77"/>
    <n v="992"/>
    <n v="505"/>
    <n v="29"/>
    <n v="308"/>
    <n v="115"/>
    <n v="88"/>
    <n v="11.783300000000001"/>
    <n v="15.8"/>
    <n v="2.4062999999999999"/>
    <n v="186.0164"/>
    <n v="14217"/>
    <n v="53.125"/>
    <n v="88.888888887999997"/>
    <n v="127"/>
    <n v="205"/>
    <n v="17"/>
    <n v="95"/>
    <n v="3"/>
    <n v="5"/>
    <n v="35"/>
    <n v="0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89"/>
    <n v="44"/>
    <n v="5313"/>
    <n v="0"/>
    <n v="0"/>
    <n v="0"/>
    <n v="0"/>
    <n v="75"/>
    <n v="87"/>
    <n v="0"/>
    <n v="2"/>
    <d v="2016-02-11T00:00:00"/>
    <n v="71"/>
    <n v="85"/>
    <n v="58"/>
    <n v="88"/>
    <n v="75"/>
    <d v="2015-11-03T00:00:00"/>
    <n v="79"/>
    <n v="89"/>
    <n v="58"/>
    <n v="8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MMS 7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MMS 7th"/>
    <n v="10"/>
    <n v="8"/>
    <n v="11"/>
    <n v="4994"/>
    <d v="2016-05-11T00:00:00"/>
    <n v="872"/>
    <d v="2015-08-21T00:00:00"/>
    <n v="624"/>
    <n v="9"/>
    <d v="2015-12-08T00:00:00"/>
    <n v="622"/>
    <n v="19"/>
    <d v="2016-05-11T00:00:00"/>
    <n v="872"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7.714285714285715"/>
    <s v="Probable"/>
    <n v="2"/>
    <s v="Male"/>
    <s v="African American"/>
    <s v="2 Not Economically Disadvantaged"/>
    <s v="2 Not Gifted and Talented"/>
    <s v="2 Not Limited English Proficient"/>
    <s v="2 Not Migrant Student"/>
    <s v="2 GENED"/>
    <d v="2016-05-11T00:00:00"/>
    <n v="872"/>
    <d v="2016-05-11T00:00:00"/>
    <n v="872"/>
    <n v="37.714285714285715"/>
    <n v="1"/>
    <n v="55"/>
    <n v="90"/>
    <n v="110"/>
    <s v="No PI Needed"/>
    <s v="No PI Needed"/>
    <s v="600L to 799L"/>
    <s v="800L to 999L"/>
    <s v="800L to 999L"/>
    <s v="1 Below Basic"/>
    <s v="2 Basic"/>
    <s v="2 Basic"/>
    <n v="0"/>
    <n v="1"/>
    <s v="Improved Performance Level"/>
    <s v="1 Limited"/>
    <s v="2 Partial"/>
    <s v="2 Partial"/>
    <n v="0"/>
    <n v="1"/>
    <s v="Improved Performance Level"/>
    <n v="248"/>
    <n v="1"/>
    <n v="1"/>
    <n v="1"/>
    <n v="3.420689655172414"/>
    <s v="Fall Administration"/>
    <s v="Spring Administration"/>
    <s v="Fall to Spring-Full Year RI"/>
    <s v="Tier 2"/>
    <s v="Average Reading Invt. at Least 15 Minutes Long"/>
    <x v="0"/>
    <n v="1"/>
    <n v="250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1"/>
    <n v="0"/>
    <s v="Null"/>
    <s v="Null"/>
    <s v="Null"/>
    <s v="Null"/>
    <s v="Null"/>
    <n v="1"/>
    <n v="1"/>
    <n v="1"/>
    <n v="2"/>
    <n v="0.87"/>
    <s v="Used All 3"/>
    <s v="60 to 79 Sessions"/>
    <s v="Under 5 Segments"/>
    <s v="Level Matches Lexile Score"/>
    <s v="Null"/>
  </r>
  <r>
    <s v="1v3odisp9254q0ovp8ldh844_o3rbv20"/>
    <s v="S95940"/>
    <s v="Keith"/>
    <s v="Young"/>
    <n v="3"/>
    <s v="Autauga County"/>
    <s v="Autaugaville School"/>
    <s v="Read 180 AS 5th"/>
    <m/>
    <m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No"/>
    <s v="No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AS 5th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NoNoNo"/>
    <s v="No Programs"/>
    <n v="0"/>
    <s v="No Program Use"/>
    <s v="Usage"/>
    <x v="2"/>
    <n v="0"/>
    <n v="0"/>
    <n v="0"/>
    <x v="1"/>
    <n v="0"/>
    <s v="Not Used"/>
    <n v="0"/>
    <s v="Not Available"/>
    <s v="Not Available"/>
    <s v="4 Not Indicated"/>
    <s v="4 Not Indicated"/>
    <s v="4 Not Indicated"/>
    <s v="4 Not Indicated"/>
    <s v="4 Not Indicated"/>
    <s v="Null"/>
    <s v="Null"/>
    <s v="Null"/>
    <s v="Null"/>
    <s v="No RI Tests"/>
    <n v="0"/>
    <s v="Null"/>
    <s v="Null"/>
    <s v="Null"/>
    <s v="Null"/>
    <s v="Null"/>
    <s v="No RI Tests"/>
    <s v="No RI Tests"/>
    <s v="No RI Tests"/>
    <s v="No RI Tests"/>
    <s v="No RI Tests"/>
    <s v="No RI Tests"/>
    <s v="Null"/>
    <s v="Null"/>
    <s v="No RI for Comparison"/>
    <s v="No RI Tests"/>
    <s v="No RI Tests"/>
    <s v="No RI Tests"/>
    <s v="Null"/>
    <s v="Null"/>
    <s v="No RI for Comparison"/>
    <s v="Null"/>
    <s v="Null"/>
    <s v="Null"/>
    <s v="Null"/>
    <s v="Null"/>
    <s v="Null"/>
    <s v="Null"/>
    <s v="Null RI"/>
    <s v="Null"/>
    <s v="Null"/>
    <x v="1"/>
    <s v="Null"/>
    <s v="No R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0"/>
    <n v="0"/>
    <s v="Null"/>
    <s v="Null"/>
    <s v="Null"/>
    <s v="Null"/>
    <s v="Null"/>
    <n v="0"/>
    <n v="0"/>
    <n v="0"/>
    <n v="0"/>
    <n v="0"/>
    <s v="Used None"/>
    <s v="Null"/>
    <s v="Null"/>
    <s v="Null"/>
    <s v="Null"/>
  </r>
  <r>
    <s v="ssb4glgbc1fv8iad7297nlji_o3rbv20"/>
    <s v="S63548"/>
    <s v="Justin"/>
    <s v="Youngblood"/>
    <n v="6"/>
    <s v="Autauga County"/>
    <s v="Billingsley School"/>
    <s v="Read 180 BS 6th"/>
    <n v="936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Yes"/>
    <s v="No"/>
    <s v="No"/>
    <s v="No"/>
    <s v="No"/>
    <s v="Yes"/>
    <s v="No"/>
    <n v="20150801"/>
    <n v="20160525"/>
    <s v="2.4.4.3.1"/>
    <s v="Next Generation"/>
    <s v="Read 180 BS 6th"/>
    <n v="4"/>
    <s v="r180ng_B"/>
    <n v="18"/>
    <n v="86"/>
    <n v="2070"/>
    <n v="509"/>
    <n v="320"/>
    <n v="906"/>
    <n v="171"/>
    <n v="35"/>
    <n v="21.7"/>
    <n v="5.3684000000000003"/>
    <n v="2.8666999999999998"/>
    <n v="108.5498"/>
    <n v="51160"/>
    <n v="82.485875706000002"/>
    <n v="90.625"/>
    <n v="952"/>
    <n v="1085"/>
    <n v="39"/>
    <n v="98"/>
    <n v="6"/>
    <n v="3"/>
    <n v="163"/>
    <n v="0"/>
    <s v="3_4"/>
    <s v="No System 44 D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60"/>
    <n v="30"/>
    <n v="3581"/>
    <n v="0"/>
    <n v="0"/>
    <n v="75"/>
    <n v="87"/>
    <n v="53"/>
    <n v="73"/>
    <n v="1"/>
    <n v="1"/>
    <d v="2016-03-07T00:00:00"/>
    <n v="75"/>
    <n v="87"/>
    <n v="58"/>
    <n v="75"/>
    <n v="100"/>
    <d v="2015-10-27T00:00:00"/>
    <n v="53"/>
    <n v="73"/>
    <n v="17"/>
    <n v="6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6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6th"/>
    <n v="27"/>
    <n v="12"/>
    <n v="37"/>
    <n v="32219"/>
    <d v="2016-05-10T00:00:00"/>
    <n v="936"/>
    <d v="2015-08-26T00:00:00"/>
    <n v="680"/>
    <n v="10"/>
    <d v="2015-12-08T00:00:00"/>
    <n v="711"/>
    <n v="13"/>
    <d v="2016-05-10T00:00:00"/>
    <n v="936"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NoNoNoYesNo"/>
    <s v="READ 180 Only"/>
    <n v="1"/>
    <s v="READ 180 User"/>
    <s v="Usage"/>
    <x v="0"/>
    <n v="1"/>
    <n v="1"/>
    <n v="1"/>
    <x v="0"/>
    <n v="36.857142857142854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936"/>
    <d v="2016-05-10T00:00:00"/>
    <n v="936"/>
    <n v="36.857142857142854"/>
    <n v="1"/>
    <n v="55"/>
    <n v="90"/>
    <n v="110"/>
    <s v="No PI Needed"/>
    <s v="No PI Needed"/>
    <s v="600L to 799L"/>
    <s v="800L to 999L"/>
    <s v="800L to 999L"/>
    <s v="1 Below Basic"/>
    <s v="3 Proficient"/>
    <s v="3 Proficient"/>
    <n v="0"/>
    <n v="1"/>
    <s v="Improved Performance Level"/>
    <s v="1 Limited"/>
    <s v="2 Partial"/>
    <s v="2 Partial"/>
    <n v="0"/>
    <n v="1"/>
    <s v="Improved Performance Level"/>
    <n v="256"/>
    <n v="1"/>
    <n v="1"/>
    <n v="1"/>
    <n v="3.5310344827586206"/>
    <s v="Fall Administration"/>
    <s v="Spring Administration"/>
    <s v="Fall to Spring-Full Year RI"/>
    <s v="Tier 2"/>
    <s v="Average Reading Invt. Under 15 Minutes Long"/>
    <x v="0"/>
    <n v="1"/>
    <n v="256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s v="No PI Tests"/>
    <n v="0"/>
    <n v="0"/>
    <s v="Null"/>
    <s v="Null"/>
    <s v="Null"/>
    <s v="Null"/>
    <s v="Null"/>
    <s v="Null"/>
    <s v="Null"/>
    <s v="Null"/>
    <s v="Null"/>
    <s v="Null"/>
    <s v="Null"/>
    <s v="Null"/>
    <s v="Null"/>
    <s v="No PI Tests"/>
    <n v="1"/>
    <n v="0"/>
    <s v="Null"/>
    <s v="Null"/>
    <s v="Null"/>
    <s v="Null"/>
    <s v="Null"/>
    <n v="1"/>
    <n v="1"/>
    <n v="1"/>
    <n v="2"/>
    <n v="0.8"/>
    <s v="Used All 3"/>
    <s v="80 to 99 Sessions"/>
    <s v="13 or More Segments"/>
    <s v="Level is Above Lexile Score"/>
    <s v="Null"/>
  </r>
  <r>
    <s v="sb8jrs34gnl968023n1u3s1b_o3rbv20"/>
    <s v="S63352"/>
    <s v="Eli"/>
    <s v="Zaner"/>
    <n v="5"/>
    <s v="Autauga County"/>
    <s v="Billingsley School"/>
    <s v="Read 180 BS 5th"/>
    <n v="0"/>
    <d v="2016-05-10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Read 180 BS 5th"/>
    <d v="2015-09-18T00:00:00"/>
    <d v="2016-05-12T00:00:00"/>
    <s v="Level I"/>
    <n v="-278"/>
    <d v="2016-05-12T00:00:00"/>
    <n v="2"/>
    <n v="3"/>
    <n v="10"/>
    <n v="55"/>
    <n v="732"/>
    <n v="758"/>
    <n v="0"/>
    <n v="19"/>
    <n v="73"/>
    <n v="34"/>
    <n v="75"/>
    <n v="83"/>
    <n v="68"/>
    <n v="63"/>
    <n v="590"/>
    <n v="1.8213999999999999"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5"/>
    <n v="25"/>
    <n v="1523"/>
    <n v="0"/>
    <n v="0"/>
    <n v="0"/>
    <n v="0"/>
    <n v="33"/>
    <n v="58"/>
    <n v="0"/>
    <n v="1"/>
    <d v="2015-10-29T00:00:00"/>
    <n v="33"/>
    <n v="58"/>
    <n v="25"/>
    <n v="40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ad 180 BS 5th"/>
    <d v="2015-08-28T00:00:00"/>
    <d v="2015-12-09T00:00:00"/>
    <n v="2"/>
    <d v="2015-08-28T00:00:00"/>
    <s v="Form 1"/>
    <s v="Pre-Decoder"/>
    <n v="17"/>
    <n v="6"/>
    <n v="0"/>
    <d v="2015-12-09T00:00:00"/>
    <s v="Form 2"/>
    <s v="Pre-Decoder"/>
    <n v="19"/>
    <n v="2"/>
    <n v="0"/>
    <m/>
    <m/>
    <m/>
    <m/>
    <m/>
    <m/>
    <m/>
    <m/>
    <m/>
    <m/>
    <m/>
    <m/>
    <m/>
    <m/>
    <m/>
    <m/>
    <m/>
    <m/>
    <m/>
    <m/>
    <m/>
    <m/>
    <m/>
    <m/>
    <s v="Read 180 BS 5th"/>
    <n v="0"/>
    <n v="0"/>
    <n v="0"/>
    <n v="0"/>
    <d v="2016-05-10T00:00:00"/>
    <n v="0"/>
    <d v="2015-08-27T00:00:00"/>
    <n v="0"/>
    <n v="12"/>
    <d v="2015-12-08T00:00:00"/>
    <n v="0"/>
    <n v="7"/>
    <d v="2016-05-10T00:00:00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14.714285714285714"/>
    <s v="Not Used"/>
    <n v="0"/>
    <s v="Not Available"/>
    <s v="Not Available"/>
    <s v="4 Not Indicated"/>
    <s v="4 Not Indicated"/>
    <s v="4 Not Indicated"/>
    <s v="4 Not Indicated"/>
    <s v="4 Not Indicated"/>
    <d v="2016-05-10T00:00:00"/>
    <n v="0"/>
    <d v="1899-12-30T00:00:00"/>
    <n v="0"/>
    <n v="36.714285714285715"/>
    <n v="1"/>
    <n v="235"/>
    <n v="335"/>
    <n v="470"/>
    <s v="PI is Recommended"/>
    <s v="PI is Recommended"/>
    <s v="BR to 199L"/>
    <s v="BR to 199L"/>
    <s v="BR to 199L"/>
    <s v="1 Below Basic"/>
    <s v="1 Below Basic"/>
    <s v="1 Below Basic"/>
    <n v="1"/>
    <n v="0"/>
    <s v="Maintained Performance Level"/>
    <s v="1 Limited"/>
    <s v="1 Limited"/>
    <s v="1 Limited"/>
    <n v="1"/>
    <n v="0"/>
    <s v="Maintained Performance Level"/>
    <n v="0"/>
    <n v="0"/>
    <n v="0"/>
    <n v="0"/>
    <n v="0"/>
    <s v="Fall Administration"/>
    <s v="Winter Administration"/>
    <s v="Fall to Winter RI"/>
    <s v="Tier 3"/>
    <s v="Average Reading Invt. Under 15 Minutes Long"/>
    <x v="0"/>
    <s v="Null"/>
    <n v="0"/>
    <d v="2015-12-09T00:00:00"/>
    <s v="Form 2"/>
    <s v="Pre-Decoder"/>
    <n v="19"/>
    <n v="2"/>
    <n v="0"/>
    <d v="2015-08-28T00:00:00"/>
    <s v="Form 1"/>
    <s v="Pre-Decoder"/>
    <n v="17"/>
    <n v="6"/>
    <n v="0"/>
    <n v="14.714285714285714"/>
    <n v="1"/>
    <n v="1"/>
    <n v="17"/>
    <n v="0"/>
    <n v="19"/>
    <n v="0"/>
    <n v="2"/>
    <n v="1"/>
    <n v="6"/>
    <n v="6"/>
    <n v="2"/>
    <n v="0"/>
    <n v="-4"/>
    <n v="0"/>
    <n v="0"/>
    <s v="Fall to Winter PI Administration"/>
    <n v="0"/>
    <n v="1"/>
    <s v="40 to 59 Sessions"/>
    <s v="Series 1"/>
    <s v="In Series 1 to 4"/>
    <s v="Full Year Participant, Started This Year"/>
    <n v="0"/>
    <n v="0"/>
    <n v="0"/>
    <n v="1"/>
    <n v="1"/>
    <n v="0.57999999999999996"/>
    <s v="rSkills Only"/>
    <s v="Null"/>
    <s v="Null"/>
    <s v="Null"/>
    <s v="Null"/>
  </r>
  <r>
    <s v="la1ocnsdc6jm05sioon476om_o3rbv20"/>
    <s v="S96971"/>
    <s v="Faith"/>
    <s v="Zorn"/>
    <n v="3"/>
    <s v="Autauga County"/>
    <s v="Prattville Elementary School"/>
    <s v="System 44 PES 3rd 955"/>
    <n v="387"/>
    <d v="2016-05-05T00:00:00"/>
    <n v="0"/>
    <n v="0"/>
    <n v="0"/>
    <n v="0"/>
    <n v="0"/>
    <n v="0"/>
    <n v="0"/>
    <n v="0"/>
    <n v="0"/>
    <n v="0"/>
    <n v="0"/>
    <n v="0"/>
    <n v="0"/>
    <n v="0"/>
    <m/>
    <m/>
    <m/>
    <s v="No"/>
    <s v="No"/>
    <s v="No"/>
    <s v="No"/>
    <s v="Yes"/>
    <s v="Yes"/>
    <s v="No"/>
    <n v="20150801"/>
    <n v="20160525"/>
    <s v="2.4.4.3.1"/>
    <s v="No READ 180 Data"/>
    <m/>
    <m/>
    <m/>
    <m/>
    <m/>
    <m/>
    <m/>
    <m/>
    <m/>
    <m/>
    <m/>
    <m/>
    <m/>
    <m/>
    <m/>
    <m/>
    <m/>
    <m/>
    <m/>
    <m/>
    <m/>
    <m/>
    <m/>
    <m/>
    <m/>
    <m/>
    <m/>
    <s v="Next Generation"/>
    <s v="System 44 PES 3rd 955"/>
    <d v="2015-09-09T00:00:00"/>
    <d v="2016-05-04T00:00:00"/>
    <s v="Level I"/>
    <n v="387"/>
    <d v="2016-05-04T00:00:00"/>
    <n v="5"/>
    <n v="3"/>
    <n v="32"/>
    <n v="53"/>
    <n v="1155"/>
    <n v="1185"/>
    <n v="0"/>
    <n v="20"/>
    <n v="36"/>
    <n v="80"/>
    <n v="93"/>
    <n v="100"/>
    <n v="93"/>
    <n v="85"/>
    <n v="14118"/>
    <n v="2"/>
    <n v="5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ystem 44 PES 3rd 955"/>
    <d v="2015-08-28T00:00:00"/>
    <d v="2016-05-10T00:00:00"/>
    <n v="3"/>
    <d v="2015-08-28T00:00:00"/>
    <s v="Form 1"/>
    <s v="Beginning"/>
    <n v="31"/>
    <n v="4"/>
    <n v="0"/>
    <d v="2015-12-08T00:00:00"/>
    <s v="Form 2"/>
    <s v="Beginning"/>
    <n v="44"/>
    <n v="8"/>
    <n v="0"/>
    <d v="2016-05-10T00:00:00"/>
    <s v="Form 3"/>
    <s v="Beginning"/>
    <n v="46"/>
    <n v="3"/>
    <n v="0"/>
    <m/>
    <m/>
    <m/>
    <m/>
    <m/>
    <m/>
    <m/>
    <m/>
    <m/>
    <m/>
    <m/>
    <m/>
    <m/>
    <m/>
    <m/>
    <m/>
    <m/>
    <m/>
    <s v="System 44 PES 3rd 955"/>
    <n v="19"/>
    <n v="18"/>
    <n v="24"/>
    <n v="10713"/>
    <d v="2016-05-05T00:00:00"/>
    <n v="387"/>
    <d v="2015-08-26T00:00:00"/>
    <n v="80"/>
    <n v="20"/>
    <d v="2015-12-09T00:00:00"/>
    <n v="154"/>
    <n v="13"/>
    <d v="2016-05-05T00:00:00"/>
    <n v="387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NoNoYesYesNo"/>
    <s v="System 44 Only"/>
    <n v="0"/>
    <s v="System 44 User"/>
    <s v="Usage"/>
    <x v="1"/>
    <n v="1"/>
    <n v="1"/>
    <n v="1"/>
    <x v="0"/>
    <n v="36.571428571428569"/>
    <s v="Not Used"/>
    <n v="0"/>
    <s v="Not Available"/>
    <s v="Not Available"/>
    <s v="4 Not Indicated"/>
    <s v="4 Not Indicated"/>
    <s v="4 Not Indicated"/>
    <s v="4 Not Indicated"/>
    <s v="4 Not Indicated"/>
    <d v="2016-05-05T00:00:00"/>
    <n v="387"/>
    <d v="2016-05-05T00:00:00"/>
    <n v="387"/>
    <n v="36.142857142857146"/>
    <n v="1"/>
    <n v="235"/>
    <n v="340"/>
    <n v="470"/>
    <s v="PI is Recommended"/>
    <s v="PI is Recommended"/>
    <s v="BR to 199L"/>
    <s v="200L to 399L"/>
    <s v="200L to 399L"/>
    <s v="1 Below Basic"/>
    <s v="2 Basic"/>
    <s v="2 Basic"/>
    <n v="0"/>
    <n v="1"/>
    <s v="Improved Performance Level"/>
    <s v="1 Limited"/>
    <s v="1 Limited"/>
    <s v="1 Limited"/>
    <n v="1"/>
    <n v="0"/>
    <s v="Maintained Performance Level"/>
    <n v="307"/>
    <n v="1"/>
    <n v="1"/>
    <n v="0"/>
    <n v="1.0678260869565217"/>
    <s v="Fall Administration"/>
    <s v="Winter Administration"/>
    <s v="Fall to Winter RI"/>
    <s v="Tier 3"/>
    <s v="Average Reading Invt. at Least 15 Minutes Long"/>
    <x v="0"/>
    <s v="Null"/>
    <n v="307"/>
    <d v="2016-05-10T00:00:00"/>
    <s v="Form 3"/>
    <s v="Beginning"/>
    <n v="46"/>
    <n v="3"/>
    <n v="0"/>
    <d v="2015-12-08T00:00:00"/>
    <s v="Form 2"/>
    <s v="Beginning"/>
    <n v="44"/>
    <n v="8"/>
    <n v="0"/>
    <n v="36.571428571428569"/>
    <n v="1"/>
    <n v="1"/>
    <n v="31"/>
    <n v="12"/>
    <n v="46"/>
    <n v="42"/>
    <n v="15"/>
    <n v="1"/>
    <n v="4"/>
    <n v="16"/>
    <n v="3"/>
    <n v="7"/>
    <n v="-1"/>
    <n v="0"/>
    <n v="0"/>
    <s v="Fall to Spring PI Administration"/>
    <n v="0"/>
    <n v="1"/>
    <s v="40 to 59 Sessions"/>
    <s v="Series 1"/>
    <s v="In Series 5 to 8"/>
    <s v="Full Year Participant, Started This Year"/>
    <n v="0"/>
    <n v="0"/>
    <n v="1"/>
    <n v="0"/>
    <n v="0"/>
    <n v="0"/>
    <s v="RC! Only"/>
    <s v="Null"/>
    <s v="Null"/>
    <s v="Null"/>
    <s v="Null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5:A6" firstHeaderRow="1" firstDataRow="1" firstDataCol="0" rowPageCount="3" colPageCount="1"/>
  <pivotFields count="456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3">
    <pageField fld="356" item="1" hier="-1"/>
    <pageField fld="360" item="1" hier="-1"/>
    <pageField fld="407" item="1" hier="-1"/>
  </pageFields>
  <dataFields count="1">
    <dataField name="Count of FIRST_NAM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HMH Theme">
      <a:dk1>
        <a:srgbClr val="54585A"/>
      </a:dk1>
      <a:lt1>
        <a:srgbClr val="FFFFFF"/>
      </a:lt1>
      <a:dk2>
        <a:srgbClr val="898D8D"/>
      </a:dk2>
      <a:lt2>
        <a:srgbClr val="F2A900"/>
      </a:lt2>
      <a:accent1>
        <a:srgbClr val="6F83C1"/>
      </a:accent1>
      <a:accent2>
        <a:srgbClr val="D03D95"/>
      </a:accent2>
      <a:accent3>
        <a:srgbClr val="00A8C8"/>
      </a:accent3>
      <a:accent4>
        <a:srgbClr val="EF4E45"/>
      </a:accent4>
      <a:accent5>
        <a:srgbClr val="B2B935"/>
      </a:accent5>
      <a:accent6>
        <a:srgbClr val="ED2C6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3" Type="http://schemas.openxmlformats.org/officeDocument/2006/relationships/vmlDrawing" Target="../drawings/vmlDrawing3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1" tint="-0.499984740745262"/>
  </sheetPr>
  <dimension ref="A1:ACQ2061"/>
  <sheetViews>
    <sheetView topLeftCell="EF1" workbookViewId="0">
      <selection activeCell="ES4" sqref="ES4:ES5"/>
    </sheetView>
  </sheetViews>
  <sheetFormatPr defaultRowHeight="15" x14ac:dyDescent="0.25"/>
  <cols>
    <col min="1" max="1" width="12.7109375" customWidth="1"/>
    <col min="15" max="15" width="15.7109375" customWidth="1"/>
    <col min="28" max="28" width="15" customWidth="1"/>
    <col min="42" max="42" width="18.7109375" customWidth="1"/>
    <col min="43" max="45" width="27.5703125" customWidth="1"/>
    <col min="46" max="47" width="18.5703125" customWidth="1"/>
    <col min="57" max="57" width="14.42578125" customWidth="1"/>
    <col min="70" max="70" width="13.28515625" customWidth="1"/>
    <col min="84" max="84" width="17.7109375" customWidth="1"/>
    <col min="85" max="86" width="11.28515625" customWidth="1"/>
    <col min="87" max="87" width="14.5703125" customWidth="1"/>
    <col min="88" max="89" width="14.28515625" customWidth="1"/>
    <col min="90" max="90" width="33.7109375" customWidth="1"/>
    <col min="93" max="93" width="11.28515625" customWidth="1"/>
    <col min="94" max="94" width="15.7109375" customWidth="1"/>
    <col min="95" max="97" width="13.28515625" customWidth="1"/>
    <col min="99" max="99" width="20.7109375" customWidth="1"/>
    <col min="100" max="100" width="18.7109375" customWidth="1"/>
    <col min="101" max="101" width="14.28515625" bestFit="1" customWidth="1"/>
    <col min="102" max="102" width="16" bestFit="1" customWidth="1"/>
    <col min="103" max="103" width="16.7109375" bestFit="1" customWidth="1"/>
    <col min="104" max="104" width="13.28515625" bestFit="1" customWidth="1"/>
    <col min="105" max="105" width="20.5703125" customWidth="1"/>
    <col min="106" max="106" width="19" customWidth="1"/>
    <col min="110" max="111" width="14.7109375" customWidth="1"/>
    <col min="112" max="112" width="20.28515625" bestFit="1" customWidth="1"/>
    <col min="113" max="113" width="17.7109375" customWidth="1"/>
    <col min="118" max="118" width="14.7109375" customWidth="1"/>
    <col min="119" max="119" width="7.28515625" customWidth="1"/>
    <col min="120" max="120" width="59" bestFit="1" customWidth="1"/>
    <col min="121" max="121" width="18.7109375" bestFit="1" customWidth="1"/>
    <col min="122" max="122" width="11.28515625" customWidth="1"/>
    <col min="123" max="123" width="14" bestFit="1" customWidth="1"/>
    <col min="124" max="124" width="15.5703125" bestFit="1" customWidth="1"/>
    <col min="125" max="125" width="17.42578125" bestFit="1" customWidth="1"/>
    <col min="128" max="128" width="12.28515625" customWidth="1"/>
    <col min="136" max="136" width="11.42578125" customWidth="1"/>
    <col min="137" max="137" width="10.7109375" customWidth="1"/>
    <col min="139" max="139" width="10.7109375" customWidth="1"/>
  </cols>
  <sheetData>
    <row r="1" spans="1:179" ht="21.75" thickBot="1" x14ac:dyDescent="0.4">
      <c r="A1" s="9" t="s">
        <v>251</v>
      </c>
      <c r="G1" s="10" t="s">
        <v>252</v>
      </c>
      <c r="O1" s="14" t="s">
        <v>266</v>
      </c>
      <c r="AP1" s="9" t="s">
        <v>269</v>
      </c>
      <c r="AT1" s="9" t="s">
        <v>270</v>
      </c>
      <c r="AX1" s="9" t="s">
        <v>286</v>
      </c>
      <c r="BE1" s="9" t="s">
        <v>730</v>
      </c>
      <c r="BM1" s="7" t="s">
        <v>534</v>
      </c>
      <c r="BR1" s="9" t="s">
        <v>731</v>
      </c>
      <c r="CG1" s="72" t="s">
        <v>290</v>
      </c>
    </row>
    <row r="2" spans="1:179" ht="36.6" customHeight="1" thickBot="1" x14ac:dyDescent="0.4">
      <c r="A2" s="11" t="s">
        <v>253</v>
      </c>
      <c r="B2" s="11" t="s">
        <v>254</v>
      </c>
      <c r="C2" s="11" t="s">
        <v>255</v>
      </c>
      <c r="D2" s="11" t="s">
        <v>256</v>
      </c>
      <c r="E2" s="11" t="s">
        <v>257</v>
      </c>
      <c r="F2" s="11" t="s">
        <v>258</v>
      </c>
      <c r="G2" s="11" t="s">
        <v>259</v>
      </c>
      <c r="H2" s="11" t="s">
        <v>260</v>
      </c>
      <c r="I2" s="11" t="s">
        <v>261</v>
      </c>
      <c r="J2" s="11" t="s">
        <v>262</v>
      </c>
      <c r="K2" s="11" t="s">
        <v>263</v>
      </c>
      <c r="L2" s="11" t="s">
        <v>264</v>
      </c>
      <c r="M2" s="11" t="s">
        <v>265</v>
      </c>
      <c r="P2" s="456" t="s">
        <v>724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8"/>
      <c r="AC2" s="459" t="s">
        <v>725</v>
      </c>
      <c r="AD2" s="460"/>
      <c r="AE2" s="460"/>
      <c r="AF2" s="460"/>
      <c r="AG2" s="460"/>
      <c r="AH2" s="460"/>
      <c r="AI2" s="460"/>
      <c r="AJ2" s="460"/>
      <c r="AK2" s="460"/>
      <c r="AL2" s="460"/>
      <c r="AM2" s="460"/>
      <c r="AN2" s="461"/>
      <c r="AP2" s="123"/>
      <c r="AQ2" s="462" t="s">
        <v>732</v>
      </c>
      <c r="AR2" s="463"/>
      <c r="AS2" s="464"/>
      <c r="AT2" s="465" t="s">
        <v>272</v>
      </c>
      <c r="AU2" s="466"/>
      <c r="AX2" s="42" t="s">
        <v>287</v>
      </c>
      <c r="BE2" s="73" t="s">
        <v>530</v>
      </c>
      <c r="BR2" s="73" t="s">
        <v>531</v>
      </c>
      <c r="DA2" s="161"/>
      <c r="EY2" s="161" t="s">
        <v>286</v>
      </c>
    </row>
    <row r="3" spans="1:179" ht="70.5" thickBot="1" x14ac:dyDescent="0.4">
      <c r="A3" s="12">
        <v>0</v>
      </c>
      <c r="B3" s="12">
        <v>325</v>
      </c>
      <c r="C3" s="12">
        <v>339</v>
      </c>
      <c r="D3" s="12">
        <v>329</v>
      </c>
      <c r="E3" s="12">
        <v>336</v>
      </c>
      <c r="F3" s="12">
        <v>318</v>
      </c>
      <c r="G3" s="12">
        <v>304</v>
      </c>
      <c r="H3" s="12">
        <v>336</v>
      </c>
      <c r="I3" s="12">
        <v>350</v>
      </c>
      <c r="J3" s="12">
        <v>329</v>
      </c>
      <c r="K3" s="12">
        <v>364</v>
      </c>
      <c r="L3" s="12">
        <v>358</v>
      </c>
      <c r="M3" s="12">
        <v>358</v>
      </c>
      <c r="O3" s="15" t="s">
        <v>267</v>
      </c>
      <c r="P3" s="16">
        <v>1</v>
      </c>
      <c r="Q3" s="16">
        <v>2</v>
      </c>
      <c r="R3" s="16">
        <v>3</v>
      </c>
      <c r="S3" s="16">
        <v>4</v>
      </c>
      <c r="T3" s="16">
        <v>5</v>
      </c>
      <c r="U3" s="16">
        <v>6</v>
      </c>
      <c r="V3" s="16">
        <v>7</v>
      </c>
      <c r="W3" s="16">
        <v>8</v>
      </c>
      <c r="X3" s="16">
        <v>9</v>
      </c>
      <c r="Y3" s="16">
        <v>10</v>
      </c>
      <c r="Z3" s="16">
        <v>11</v>
      </c>
      <c r="AA3" s="16">
        <v>12</v>
      </c>
      <c r="AB3" s="17" t="s">
        <v>268</v>
      </c>
      <c r="AC3" s="18">
        <v>1</v>
      </c>
      <c r="AD3" s="18">
        <v>2</v>
      </c>
      <c r="AE3" s="18">
        <v>3</v>
      </c>
      <c r="AF3" s="18">
        <v>4</v>
      </c>
      <c r="AG3" s="18">
        <v>5</v>
      </c>
      <c r="AH3" s="18">
        <v>6</v>
      </c>
      <c r="AI3" s="18">
        <v>7</v>
      </c>
      <c r="AJ3" s="18">
        <v>8</v>
      </c>
      <c r="AK3" s="18">
        <v>9</v>
      </c>
      <c r="AL3" s="18">
        <v>10</v>
      </c>
      <c r="AM3" s="18">
        <v>11</v>
      </c>
      <c r="AN3" s="18">
        <v>12</v>
      </c>
      <c r="AP3" s="124" t="s">
        <v>273</v>
      </c>
      <c r="AQ3" s="124" t="s">
        <v>525</v>
      </c>
      <c r="AR3" s="124" t="s">
        <v>526</v>
      </c>
      <c r="AS3" s="124" t="s">
        <v>527</v>
      </c>
      <c r="AT3" s="30" t="s">
        <v>277</v>
      </c>
      <c r="AU3" s="30" t="s">
        <v>278</v>
      </c>
      <c r="AX3" s="43" t="s">
        <v>273</v>
      </c>
      <c r="AY3" s="44" t="s">
        <v>253</v>
      </c>
      <c r="AZ3" s="44" t="s">
        <v>288</v>
      </c>
      <c r="BA3" s="45" t="s">
        <v>289</v>
      </c>
      <c r="BE3" s="68" t="s">
        <v>729</v>
      </c>
      <c r="BF3" s="68" t="s">
        <v>255</v>
      </c>
      <c r="BG3" s="68" t="s">
        <v>256</v>
      </c>
      <c r="BH3" s="68" t="s">
        <v>257</v>
      </c>
      <c r="BI3" s="68" t="s">
        <v>258</v>
      </c>
      <c r="BJ3" s="68" t="s">
        <v>259</v>
      </c>
      <c r="BK3" s="68" t="s">
        <v>260</v>
      </c>
      <c r="BL3" s="68" t="s">
        <v>261</v>
      </c>
      <c r="BM3" s="68" t="s">
        <v>262</v>
      </c>
      <c r="BN3" s="68" t="s">
        <v>263</v>
      </c>
      <c r="BO3" s="68" t="s">
        <v>264</v>
      </c>
      <c r="BP3" s="68" t="s">
        <v>265</v>
      </c>
      <c r="BR3" s="70" t="s">
        <v>729</v>
      </c>
      <c r="BS3" s="70" t="s">
        <v>255</v>
      </c>
      <c r="BT3" s="70" t="s">
        <v>256</v>
      </c>
      <c r="BU3" s="70" t="s">
        <v>257</v>
      </c>
      <c r="BV3" s="70" t="s">
        <v>258</v>
      </c>
      <c r="BW3" s="70" t="s">
        <v>259</v>
      </c>
      <c r="BX3" s="70" t="s">
        <v>260</v>
      </c>
      <c r="BY3" s="70" t="s">
        <v>261</v>
      </c>
      <c r="BZ3" s="70" t="s">
        <v>262</v>
      </c>
      <c r="CA3" s="70" t="s">
        <v>263</v>
      </c>
      <c r="CB3" s="70" t="s">
        <v>264</v>
      </c>
      <c r="CC3" s="70" t="s">
        <v>265</v>
      </c>
      <c r="CF3" s="75" t="s">
        <v>427</v>
      </c>
      <c r="CG3" s="75" t="s">
        <v>425</v>
      </c>
      <c r="CH3" s="75" t="s">
        <v>426</v>
      </c>
      <c r="CI3" s="74" t="s">
        <v>428</v>
      </c>
      <c r="CJ3" s="75" t="s">
        <v>429</v>
      </c>
      <c r="CK3" s="75" t="s">
        <v>430</v>
      </c>
      <c r="CL3" s="76" t="s">
        <v>291</v>
      </c>
      <c r="CO3" s="98" t="s">
        <v>422</v>
      </c>
      <c r="CP3" s="67" t="s">
        <v>410</v>
      </c>
      <c r="CQ3" s="98" t="s">
        <v>411</v>
      </c>
      <c r="CR3" s="98" t="s">
        <v>421</v>
      </c>
      <c r="CS3" s="98" t="s">
        <v>412</v>
      </c>
      <c r="CU3" s="161" t="s">
        <v>27</v>
      </c>
      <c r="CV3" s="161" t="s">
        <v>28</v>
      </c>
      <c r="CW3" s="161" t="s">
        <v>29</v>
      </c>
      <c r="CX3" s="161" t="s">
        <v>30</v>
      </c>
      <c r="CY3" s="161" t="s">
        <v>741</v>
      </c>
      <c r="CZ3" s="161" t="s">
        <v>31</v>
      </c>
      <c r="DA3" s="1" t="s">
        <v>440</v>
      </c>
      <c r="DB3" s="7" t="s">
        <v>432</v>
      </c>
      <c r="DF3" s="115" t="s">
        <v>273</v>
      </c>
      <c r="DG3" s="116" t="s">
        <v>513</v>
      </c>
      <c r="DH3" s="117" t="s">
        <v>726</v>
      </c>
      <c r="DI3" s="115" t="s">
        <v>514</v>
      </c>
      <c r="DN3" s="67" t="s">
        <v>535</v>
      </c>
      <c r="DO3" s="67" t="s">
        <v>536</v>
      </c>
      <c r="DP3" s="67" t="s">
        <v>537</v>
      </c>
      <c r="DQ3" s="67" t="s">
        <v>538</v>
      </c>
      <c r="DR3" s="67" t="s">
        <v>539</v>
      </c>
      <c r="DS3" s="67" t="s">
        <v>540</v>
      </c>
      <c r="DT3" s="67" t="s">
        <v>541</v>
      </c>
      <c r="DU3" s="67" t="s">
        <v>542</v>
      </c>
      <c r="DX3" s="15" t="s">
        <v>267</v>
      </c>
      <c r="DY3" t="s">
        <v>562</v>
      </c>
      <c r="DZ3" t="s">
        <v>563</v>
      </c>
      <c r="EA3" t="s">
        <v>564</v>
      </c>
      <c r="EB3" t="s">
        <v>565</v>
      </c>
      <c r="EF3" s="147"/>
      <c r="EY3" t="s">
        <v>862</v>
      </c>
      <c r="EZ3">
        <v>1</v>
      </c>
      <c r="FB3">
        <v>2</v>
      </c>
      <c r="FD3">
        <v>3</v>
      </c>
      <c r="FF3">
        <v>4</v>
      </c>
      <c r="FH3">
        <v>5</v>
      </c>
      <c r="FJ3">
        <v>6</v>
      </c>
      <c r="FL3">
        <v>7</v>
      </c>
      <c r="FN3">
        <v>8</v>
      </c>
      <c r="FP3">
        <v>9</v>
      </c>
      <c r="FR3">
        <v>10</v>
      </c>
      <c r="FT3">
        <v>11</v>
      </c>
      <c r="FV3">
        <v>12</v>
      </c>
    </row>
    <row r="4" spans="1:179" ht="18.75" x14ac:dyDescent="0.25">
      <c r="A4" s="13">
        <v>1</v>
      </c>
      <c r="B4" s="13">
        <v>325</v>
      </c>
      <c r="C4" s="13">
        <v>339</v>
      </c>
      <c r="D4" s="13">
        <v>329</v>
      </c>
      <c r="E4" s="13">
        <v>336</v>
      </c>
      <c r="F4" s="13">
        <v>318</v>
      </c>
      <c r="G4" s="13">
        <v>304</v>
      </c>
      <c r="H4" s="13">
        <v>336</v>
      </c>
      <c r="I4" s="13">
        <v>350</v>
      </c>
      <c r="J4" s="13">
        <v>329</v>
      </c>
      <c r="K4" s="13">
        <v>364</v>
      </c>
      <c r="L4" s="13">
        <v>358</v>
      </c>
      <c r="M4" s="13">
        <v>358</v>
      </c>
      <c r="O4" s="19">
        <v>0</v>
      </c>
      <c r="P4" s="20">
        <v>24</v>
      </c>
      <c r="Q4" s="20">
        <v>5</v>
      </c>
      <c r="R4" s="21">
        <v>1</v>
      </c>
      <c r="S4" s="21">
        <v>1</v>
      </c>
      <c r="T4" s="21">
        <v>1</v>
      </c>
      <c r="U4" s="21">
        <v>1</v>
      </c>
      <c r="V4" s="21">
        <v>1</v>
      </c>
      <c r="W4" s="21">
        <v>1</v>
      </c>
      <c r="X4" s="21">
        <v>1</v>
      </c>
      <c r="Y4" s="21">
        <v>1</v>
      </c>
      <c r="Z4" s="21">
        <v>1</v>
      </c>
      <c r="AA4" s="21">
        <v>1</v>
      </c>
      <c r="AB4" s="22">
        <v>0</v>
      </c>
      <c r="AC4" s="23">
        <v>35</v>
      </c>
      <c r="AD4" s="23">
        <v>10</v>
      </c>
      <c r="AE4" s="24">
        <v>1</v>
      </c>
      <c r="AF4" s="24">
        <v>1</v>
      </c>
      <c r="AG4" s="24">
        <v>1</v>
      </c>
      <c r="AH4" s="24">
        <v>1</v>
      </c>
      <c r="AI4" s="24">
        <v>1</v>
      </c>
      <c r="AJ4" s="24">
        <v>1</v>
      </c>
      <c r="AK4" s="24">
        <v>1</v>
      </c>
      <c r="AL4" s="24">
        <v>1</v>
      </c>
      <c r="AM4" s="24">
        <v>1</v>
      </c>
      <c r="AN4" s="24">
        <v>1</v>
      </c>
      <c r="AP4" s="125" t="s">
        <v>244</v>
      </c>
      <c r="AQ4" s="121"/>
      <c r="AR4" s="121">
        <v>0</v>
      </c>
      <c r="AS4" s="122">
        <v>280</v>
      </c>
      <c r="AT4" s="120"/>
      <c r="AU4" s="119">
        <v>0</v>
      </c>
      <c r="AX4" s="46">
        <v>1</v>
      </c>
      <c r="AY4" s="47">
        <v>0</v>
      </c>
      <c r="AZ4" s="47">
        <v>297</v>
      </c>
      <c r="BA4" s="48">
        <v>313</v>
      </c>
      <c r="BE4" s="69">
        <v>1</v>
      </c>
      <c r="BF4" s="12"/>
      <c r="BG4" s="126">
        <v>0</v>
      </c>
      <c r="BH4" s="126">
        <v>0</v>
      </c>
      <c r="BI4" s="126">
        <v>0</v>
      </c>
      <c r="BJ4" s="126">
        <v>0</v>
      </c>
      <c r="BK4" s="126">
        <v>0</v>
      </c>
      <c r="BL4" s="126">
        <v>0</v>
      </c>
      <c r="BM4" s="126">
        <v>0</v>
      </c>
      <c r="BN4" s="126">
        <v>0</v>
      </c>
      <c r="BO4" s="126">
        <v>0</v>
      </c>
      <c r="BP4" s="126">
        <v>0</v>
      </c>
      <c r="BR4" s="71">
        <v>1</v>
      </c>
      <c r="BS4" s="12"/>
      <c r="BT4" s="12">
        <v>2</v>
      </c>
      <c r="BU4" s="12">
        <v>0</v>
      </c>
      <c r="BV4" s="127">
        <v>0</v>
      </c>
      <c r="BW4" s="127">
        <v>0</v>
      </c>
      <c r="BX4" s="127">
        <v>0</v>
      </c>
      <c r="BY4" s="12">
        <v>0</v>
      </c>
      <c r="BZ4" s="127">
        <v>0</v>
      </c>
      <c r="CA4" s="127">
        <v>0</v>
      </c>
      <c r="CB4" s="127">
        <v>0</v>
      </c>
      <c r="CC4" s="127">
        <v>0</v>
      </c>
      <c r="CF4" s="105">
        <v>0</v>
      </c>
      <c r="CG4" s="106">
        <v>0</v>
      </c>
      <c r="CH4" s="106">
        <v>0</v>
      </c>
      <c r="CI4" s="107">
        <v>0</v>
      </c>
      <c r="CJ4" s="108">
        <v>0</v>
      </c>
      <c r="CK4" s="108">
        <v>1</v>
      </c>
      <c r="CL4" s="109" t="s">
        <v>292</v>
      </c>
      <c r="CO4" s="99">
        <v>8</v>
      </c>
      <c r="CP4" s="8" t="s">
        <v>245</v>
      </c>
      <c r="CQ4" s="99">
        <v>10</v>
      </c>
      <c r="CR4" s="99">
        <v>0</v>
      </c>
      <c r="CS4" s="99">
        <v>0</v>
      </c>
      <c r="CU4" s="1" t="s">
        <v>242</v>
      </c>
      <c r="CV4" s="1" t="s">
        <v>242</v>
      </c>
      <c r="CW4" s="1" t="s">
        <v>242</v>
      </c>
      <c r="CX4" s="1" t="s">
        <v>242</v>
      </c>
      <c r="CY4" s="1" t="s">
        <v>242</v>
      </c>
      <c r="CZ4" s="1" t="s">
        <v>242</v>
      </c>
      <c r="DA4" s="1" t="s">
        <v>441</v>
      </c>
      <c r="DB4" t="s">
        <v>723</v>
      </c>
      <c r="DF4" s="40" t="s">
        <v>244</v>
      </c>
      <c r="DG4" s="40">
        <v>-600</v>
      </c>
      <c r="DH4" s="114">
        <v>3</v>
      </c>
      <c r="DI4" s="40" t="s">
        <v>518</v>
      </c>
      <c r="DN4" s="139">
        <v>1.1000000000000001</v>
      </c>
      <c r="DO4" s="140">
        <v>1</v>
      </c>
      <c r="DP4" s="134" t="s">
        <v>543</v>
      </c>
      <c r="DQ4" s="128">
        <v>1</v>
      </c>
      <c r="DR4" s="128" t="s">
        <v>544</v>
      </c>
      <c r="DS4" s="128" t="s">
        <v>545</v>
      </c>
      <c r="DT4" s="12">
        <v>103</v>
      </c>
      <c r="DU4" s="129">
        <f>DQ4/DT4</f>
        <v>9.7087378640776691E-3</v>
      </c>
      <c r="DX4" s="19">
        <v>0</v>
      </c>
      <c r="DY4" t="s">
        <v>566</v>
      </c>
      <c r="DZ4" t="s">
        <v>566</v>
      </c>
      <c r="EA4" t="s">
        <v>566</v>
      </c>
      <c r="EB4" t="s">
        <v>566</v>
      </c>
      <c r="EG4" s="451" t="s">
        <v>716</v>
      </c>
      <c r="EH4" s="451"/>
      <c r="EI4" s="451"/>
      <c r="EJ4" s="451"/>
      <c r="EK4" s="451"/>
      <c r="EM4" s="452" t="s">
        <v>718</v>
      </c>
      <c r="EN4" s="452"/>
      <c r="EO4" s="452"/>
      <c r="EP4" s="452"/>
      <c r="EQ4" s="452"/>
      <c r="ES4" s="149" t="s">
        <v>1022</v>
      </c>
      <c r="EY4">
        <v>0</v>
      </c>
      <c r="EZ4">
        <v>297</v>
      </c>
      <c r="FA4">
        <v>313</v>
      </c>
      <c r="FB4">
        <v>317</v>
      </c>
      <c r="FC4">
        <v>333</v>
      </c>
      <c r="FD4">
        <v>235</v>
      </c>
      <c r="FE4">
        <v>340</v>
      </c>
      <c r="FF4">
        <v>245</v>
      </c>
      <c r="FG4">
        <v>345</v>
      </c>
      <c r="FH4">
        <v>235</v>
      </c>
      <c r="FI4">
        <v>335</v>
      </c>
      <c r="FJ4">
        <v>205</v>
      </c>
      <c r="FK4">
        <v>315</v>
      </c>
      <c r="FL4">
        <v>220</v>
      </c>
      <c r="FM4">
        <v>350</v>
      </c>
      <c r="FN4">
        <v>240</v>
      </c>
      <c r="FO4">
        <v>360</v>
      </c>
      <c r="FP4">
        <v>220</v>
      </c>
      <c r="FQ4">
        <v>340</v>
      </c>
      <c r="FR4">
        <v>245</v>
      </c>
      <c r="FS4">
        <v>375</v>
      </c>
      <c r="FT4">
        <v>245</v>
      </c>
      <c r="FU4">
        <v>375</v>
      </c>
      <c r="FV4">
        <v>245</v>
      </c>
      <c r="FW4">
        <v>375</v>
      </c>
    </row>
    <row r="5" spans="1:179" ht="18.75" x14ac:dyDescent="0.25">
      <c r="A5" s="12">
        <v>2</v>
      </c>
      <c r="B5" s="12">
        <v>325</v>
      </c>
      <c r="C5" s="12">
        <v>339</v>
      </c>
      <c r="D5" s="12">
        <v>329</v>
      </c>
      <c r="E5" s="12">
        <v>336</v>
      </c>
      <c r="F5" s="12">
        <v>318</v>
      </c>
      <c r="G5" s="12">
        <v>304</v>
      </c>
      <c r="H5" s="12">
        <v>336</v>
      </c>
      <c r="I5" s="12">
        <v>350</v>
      </c>
      <c r="J5" s="12">
        <v>329</v>
      </c>
      <c r="K5" s="12">
        <v>364</v>
      </c>
      <c r="L5" s="12">
        <v>358</v>
      </c>
      <c r="M5" s="12">
        <v>358</v>
      </c>
      <c r="O5" s="19">
        <v>1</v>
      </c>
      <c r="P5" s="20">
        <v>24</v>
      </c>
      <c r="Q5" s="20">
        <v>5</v>
      </c>
      <c r="R5" s="21">
        <v>1</v>
      </c>
      <c r="S5" s="21">
        <v>1</v>
      </c>
      <c r="T5" s="21">
        <v>1</v>
      </c>
      <c r="U5" s="21">
        <v>1</v>
      </c>
      <c r="V5" s="21">
        <v>1</v>
      </c>
      <c r="W5" s="21">
        <v>1</v>
      </c>
      <c r="X5" s="21">
        <v>1</v>
      </c>
      <c r="Y5" s="21">
        <v>1</v>
      </c>
      <c r="Z5" s="21">
        <v>1</v>
      </c>
      <c r="AA5" s="21">
        <v>1</v>
      </c>
      <c r="AB5" s="22">
        <v>1</v>
      </c>
      <c r="AC5" s="23">
        <v>35</v>
      </c>
      <c r="AD5" s="23">
        <v>10</v>
      </c>
      <c r="AE5" s="24">
        <v>1</v>
      </c>
      <c r="AF5" s="24">
        <v>1</v>
      </c>
      <c r="AG5" s="24">
        <v>1</v>
      </c>
      <c r="AH5" s="24">
        <v>1</v>
      </c>
      <c r="AI5" s="24">
        <v>1</v>
      </c>
      <c r="AJ5" s="24">
        <v>1</v>
      </c>
      <c r="AK5" s="24">
        <v>1</v>
      </c>
      <c r="AL5" s="24">
        <v>1</v>
      </c>
      <c r="AM5" s="24">
        <v>1</v>
      </c>
      <c r="AN5" s="24">
        <v>1</v>
      </c>
      <c r="AP5" s="125">
        <v>1</v>
      </c>
      <c r="AQ5" s="121">
        <v>0</v>
      </c>
      <c r="AR5" s="121">
        <v>190</v>
      </c>
      <c r="AS5" s="122">
        <v>535</v>
      </c>
      <c r="AT5" s="120">
        <v>0</v>
      </c>
      <c r="AU5" s="119">
        <v>100</v>
      </c>
      <c r="AV5" s="118"/>
      <c r="AX5" s="46">
        <v>1</v>
      </c>
      <c r="AY5" s="47">
        <v>100</v>
      </c>
      <c r="AZ5" s="47">
        <v>297</v>
      </c>
      <c r="BA5" s="48">
        <v>313</v>
      </c>
      <c r="BE5" s="69">
        <v>2</v>
      </c>
      <c r="BF5" s="12"/>
      <c r="BG5" s="126">
        <v>0</v>
      </c>
      <c r="BH5" s="126">
        <v>0</v>
      </c>
      <c r="BI5" s="126">
        <v>0</v>
      </c>
      <c r="BJ5" s="126">
        <v>0</v>
      </c>
      <c r="BK5" s="126">
        <v>0</v>
      </c>
      <c r="BL5" s="126">
        <v>0</v>
      </c>
      <c r="BM5" s="126">
        <v>0</v>
      </c>
      <c r="BN5" s="126">
        <v>0</v>
      </c>
      <c r="BO5" s="126">
        <v>0</v>
      </c>
      <c r="BP5" s="126">
        <v>0</v>
      </c>
      <c r="BR5" s="71">
        <v>2</v>
      </c>
      <c r="BS5" s="12"/>
      <c r="BT5" s="12">
        <v>5</v>
      </c>
      <c r="BU5" s="12">
        <v>1</v>
      </c>
      <c r="BV5" s="12">
        <v>1</v>
      </c>
      <c r="BW5" s="12">
        <v>0</v>
      </c>
      <c r="BX5" s="127">
        <v>0</v>
      </c>
      <c r="BY5" s="127">
        <v>0</v>
      </c>
      <c r="BZ5" s="127">
        <v>0</v>
      </c>
      <c r="CA5" s="12">
        <v>0</v>
      </c>
      <c r="CB5" s="12">
        <v>0</v>
      </c>
      <c r="CC5" s="12">
        <v>0</v>
      </c>
      <c r="CF5" s="78">
        <v>1.1000000000000001</v>
      </c>
      <c r="CG5" s="100">
        <v>1</v>
      </c>
      <c r="CH5" s="100">
        <v>1</v>
      </c>
      <c r="CI5" s="77">
        <v>0</v>
      </c>
      <c r="CJ5" s="12">
        <v>1</v>
      </c>
      <c r="CK5" s="12">
        <v>0</v>
      </c>
      <c r="CL5" s="79" t="s">
        <v>293</v>
      </c>
      <c r="CO5" s="99">
        <v>9</v>
      </c>
      <c r="CP5" s="8" t="s">
        <v>413</v>
      </c>
      <c r="CQ5" s="99">
        <v>28</v>
      </c>
      <c r="CR5" s="99">
        <v>0</v>
      </c>
      <c r="CS5" s="99">
        <v>0</v>
      </c>
      <c r="CU5" s="1" t="s">
        <v>242</v>
      </c>
      <c r="CV5" s="1" t="s">
        <v>242</v>
      </c>
      <c r="CW5" s="1" t="s">
        <v>242</v>
      </c>
      <c r="CX5" s="1" t="s">
        <v>242</v>
      </c>
      <c r="CY5" s="1" t="s">
        <v>242</v>
      </c>
      <c r="CZ5" s="1" t="s">
        <v>241</v>
      </c>
      <c r="DA5" s="1" t="s">
        <v>442</v>
      </c>
      <c r="DB5" t="s">
        <v>434</v>
      </c>
      <c r="DF5" s="40" t="s">
        <v>244</v>
      </c>
      <c r="DG5" s="40">
        <v>280</v>
      </c>
      <c r="DH5" s="114">
        <v>4</v>
      </c>
      <c r="DI5" s="40" t="s">
        <v>518</v>
      </c>
      <c r="DN5" s="139">
        <v>1.2</v>
      </c>
      <c r="DO5" s="140">
        <v>1</v>
      </c>
      <c r="DP5" s="134" t="s">
        <v>543</v>
      </c>
      <c r="DQ5" s="128">
        <f t="shared" ref="DQ5:DQ68" si="0">DQ4+1</f>
        <v>2</v>
      </c>
      <c r="DR5" s="128" t="s">
        <v>544</v>
      </c>
      <c r="DS5" s="128" t="s">
        <v>545</v>
      </c>
      <c r="DT5" s="12">
        <v>103</v>
      </c>
      <c r="DU5" s="129">
        <f t="shared" ref="DU5:DU68" si="1">DQ5/DT5</f>
        <v>1.9417475728155338E-2</v>
      </c>
      <c r="DX5" s="19">
        <v>1</v>
      </c>
      <c r="DY5" t="s">
        <v>566</v>
      </c>
      <c r="DZ5" t="s">
        <v>566</v>
      </c>
      <c r="EA5" t="s">
        <v>566</v>
      </c>
      <c r="EB5" t="s">
        <v>566</v>
      </c>
      <c r="EG5" s="148" t="s">
        <v>713</v>
      </c>
      <c r="EH5" s="148" t="s">
        <v>714</v>
      </c>
      <c r="EI5" s="148" t="s">
        <v>711</v>
      </c>
      <c r="EJ5" s="148" t="s">
        <v>715</v>
      </c>
      <c r="EK5" s="148" t="s">
        <v>722</v>
      </c>
      <c r="EM5" s="148" t="s">
        <v>713</v>
      </c>
      <c r="EN5" s="148" t="s">
        <v>714</v>
      </c>
      <c r="EO5" s="148" t="s">
        <v>711</v>
      </c>
      <c r="EP5" s="148" t="s">
        <v>715</v>
      </c>
      <c r="EQ5" s="148" t="s">
        <v>722</v>
      </c>
      <c r="ES5" s="250">
        <f>IFERROR(MATCH("RTNG_CLASS",#REF!,0),0)</f>
        <v>0</v>
      </c>
      <c r="EY5">
        <v>100</v>
      </c>
      <c r="EZ5">
        <v>297</v>
      </c>
      <c r="FA5">
        <v>313</v>
      </c>
      <c r="FB5">
        <v>317</v>
      </c>
      <c r="FC5">
        <v>333</v>
      </c>
      <c r="FD5">
        <v>235</v>
      </c>
      <c r="FE5">
        <v>340</v>
      </c>
      <c r="FF5">
        <v>245</v>
      </c>
      <c r="FG5">
        <v>345</v>
      </c>
      <c r="FH5">
        <v>235</v>
      </c>
      <c r="FI5">
        <v>335</v>
      </c>
      <c r="FJ5">
        <v>205</v>
      </c>
      <c r="FK5">
        <v>315</v>
      </c>
      <c r="FL5">
        <v>220</v>
      </c>
      <c r="FM5">
        <v>350</v>
      </c>
      <c r="FN5">
        <v>240</v>
      </c>
      <c r="FO5">
        <v>360</v>
      </c>
      <c r="FP5">
        <v>220</v>
      </c>
      <c r="FQ5">
        <v>340</v>
      </c>
      <c r="FR5">
        <v>245</v>
      </c>
      <c r="FS5">
        <v>375</v>
      </c>
      <c r="FT5">
        <v>245</v>
      </c>
      <c r="FU5">
        <v>375</v>
      </c>
      <c r="FV5">
        <v>245</v>
      </c>
      <c r="FW5">
        <v>375</v>
      </c>
    </row>
    <row r="6" spans="1:179" ht="18.75" x14ac:dyDescent="0.25">
      <c r="A6" s="13">
        <v>3</v>
      </c>
      <c r="B6" s="13">
        <v>325</v>
      </c>
      <c r="C6" s="13">
        <v>339</v>
      </c>
      <c r="D6" s="13">
        <v>329</v>
      </c>
      <c r="E6" s="13">
        <v>336</v>
      </c>
      <c r="F6" s="13">
        <v>318</v>
      </c>
      <c r="G6" s="13">
        <v>304</v>
      </c>
      <c r="H6" s="13">
        <v>336</v>
      </c>
      <c r="I6" s="13">
        <v>350</v>
      </c>
      <c r="J6" s="13">
        <v>329</v>
      </c>
      <c r="K6" s="13">
        <v>364</v>
      </c>
      <c r="L6" s="13">
        <v>358</v>
      </c>
      <c r="M6" s="13">
        <v>358</v>
      </c>
      <c r="O6" s="19">
        <v>2</v>
      </c>
      <c r="P6" s="20">
        <v>24</v>
      </c>
      <c r="Q6" s="20">
        <v>5</v>
      </c>
      <c r="R6" s="21">
        <v>1</v>
      </c>
      <c r="S6" s="21">
        <v>1</v>
      </c>
      <c r="T6" s="21">
        <v>1</v>
      </c>
      <c r="U6" s="21">
        <v>1</v>
      </c>
      <c r="V6" s="21">
        <v>1</v>
      </c>
      <c r="W6" s="21">
        <v>1</v>
      </c>
      <c r="X6" s="21">
        <v>1</v>
      </c>
      <c r="Y6" s="21">
        <v>1</v>
      </c>
      <c r="Z6" s="21">
        <v>1</v>
      </c>
      <c r="AA6" s="21">
        <v>1</v>
      </c>
      <c r="AB6" s="22">
        <v>2</v>
      </c>
      <c r="AC6" s="23">
        <v>35</v>
      </c>
      <c r="AD6" s="23">
        <v>10</v>
      </c>
      <c r="AE6" s="24">
        <v>1</v>
      </c>
      <c r="AF6" s="24">
        <v>1</v>
      </c>
      <c r="AG6" s="24">
        <v>1</v>
      </c>
      <c r="AH6" s="24">
        <v>1</v>
      </c>
      <c r="AI6" s="24">
        <v>1</v>
      </c>
      <c r="AJ6" s="24">
        <v>1</v>
      </c>
      <c r="AK6" s="24">
        <v>1</v>
      </c>
      <c r="AL6" s="24">
        <v>1</v>
      </c>
      <c r="AM6" s="24">
        <v>1</v>
      </c>
      <c r="AN6" s="24">
        <v>1</v>
      </c>
      <c r="AP6" s="125">
        <v>2</v>
      </c>
      <c r="AQ6" s="121">
        <v>220</v>
      </c>
      <c r="AR6" s="121">
        <v>420</v>
      </c>
      <c r="AS6" s="122">
        <v>655</v>
      </c>
      <c r="AT6" s="120">
        <v>0</v>
      </c>
      <c r="AU6" s="119">
        <v>300</v>
      </c>
      <c r="AV6" s="118"/>
      <c r="AX6" s="46">
        <v>1</v>
      </c>
      <c r="AY6" s="47">
        <v>200</v>
      </c>
      <c r="AZ6" s="47">
        <v>215</v>
      </c>
      <c r="BA6" s="48">
        <v>231</v>
      </c>
      <c r="BE6" s="69">
        <v>3</v>
      </c>
      <c r="BF6" s="12"/>
      <c r="BG6" s="127">
        <v>0</v>
      </c>
      <c r="BH6" s="127">
        <v>0</v>
      </c>
      <c r="BI6" s="127">
        <v>0</v>
      </c>
      <c r="BJ6" s="127">
        <v>0</v>
      </c>
      <c r="BK6" s="127">
        <v>0</v>
      </c>
      <c r="BL6" s="127">
        <v>0</v>
      </c>
      <c r="BM6" s="127">
        <v>0</v>
      </c>
      <c r="BN6" s="12">
        <v>0</v>
      </c>
      <c r="BO6" s="12">
        <v>0</v>
      </c>
      <c r="BP6" s="12">
        <v>0</v>
      </c>
      <c r="BR6" s="71">
        <v>3</v>
      </c>
      <c r="BS6" s="12"/>
      <c r="BT6" s="12">
        <v>10</v>
      </c>
      <c r="BU6" s="12">
        <v>3</v>
      </c>
      <c r="BV6" s="12">
        <v>2</v>
      </c>
      <c r="BW6" s="127">
        <v>0</v>
      </c>
      <c r="BX6" s="127">
        <v>0</v>
      </c>
      <c r="BY6" s="12">
        <v>0</v>
      </c>
      <c r="BZ6" s="127">
        <v>0</v>
      </c>
      <c r="CA6" s="12">
        <v>1</v>
      </c>
      <c r="CB6" s="12">
        <v>1</v>
      </c>
      <c r="CC6" s="12">
        <v>1</v>
      </c>
      <c r="CF6" s="78">
        <v>1.2</v>
      </c>
      <c r="CG6" s="100">
        <v>1</v>
      </c>
      <c r="CH6" s="100">
        <v>2</v>
      </c>
      <c r="CI6" s="77">
        <v>1</v>
      </c>
      <c r="CJ6" s="12">
        <v>1</v>
      </c>
      <c r="CK6" s="12">
        <v>1</v>
      </c>
      <c r="CL6" s="79" t="s">
        <v>294</v>
      </c>
      <c r="CO6" s="99">
        <v>10</v>
      </c>
      <c r="CP6" s="8" t="s">
        <v>414</v>
      </c>
      <c r="CQ6" s="99">
        <v>48</v>
      </c>
      <c r="CR6" s="99">
        <v>1</v>
      </c>
      <c r="CS6" s="99">
        <v>0</v>
      </c>
      <c r="CU6" s="1" t="s">
        <v>242</v>
      </c>
      <c r="CV6" s="1" t="s">
        <v>242</v>
      </c>
      <c r="CW6" s="1" t="s">
        <v>242</v>
      </c>
      <c r="CX6" s="1" t="s">
        <v>242</v>
      </c>
      <c r="CY6" s="1" t="s">
        <v>241</v>
      </c>
      <c r="CZ6" s="1" t="s">
        <v>242</v>
      </c>
      <c r="DA6" s="1" t="s">
        <v>443</v>
      </c>
      <c r="DB6" s="161" t="s">
        <v>723</v>
      </c>
      <c r="DF6" s="40">
        <v>1</v>
      </c>
      <c r="DG6" s="40">
        <v>-600</v>
      </c>
      <c r="DH6" s="114">
        <v>2</v>
      </c>
      <c r="DI6" s="40">
        <v>1</v>
      </c>
      <c r="DN6" s="139">
        <v>1.3</v>
      </c>
      <c r="DO6" s="140">
        <v>1</v>
      </c>
      <c r="DP6" s="134" t="s">
        <v>543</v>
      </c>
      <c r="DQ6" s="128">
        <f t="shared" si="0"/>
        <v>3</v>
      </c>
      <c r="DR6" s="128" t="s">
        <v>544</v>
      </c>
      <c r="DS6" s="128" t="s">
        <v>545</v>
      </c>
      <c r="DT6" s="12">
        <v>103</v>
      </c>
      <c r="DU6" s="129">
        <f t="shared" si="1"/>
        <v>2.9126213592233011E-2</v>
      </c>
      <c r="DX6" s="19">
        <v>2</v>
      </c>
      <c r="DY6" t="s">
        <v>566</v>
      </c>
      <c r="DZ6" t="s">
        <v>566</v>
      </c>
      <c r="EA6" t="s">
        <v>566</v>
      </c>
      <c r="EB6" t="s">
        <v>566</v>
      </c>
      <c r="EG6" s="148" t="e">
        <f>IF(COUNTIF(Target!#REF!,"=READ 180 Only")+COUNTIF(Target!#REF!,"=R180 &amp; S44")+COUNTIF(Target!#REF!,"=E21 &amp; R180")+COUNTIF(Target!#REF!,"=S44, R180, E21")+COUNTIF(Target!#REF!,"=E21 &amp; R180")&gt;0,1,0)</f>
        <v>#REF!</v>
      </c>
      <c r="EH6" s="148" t="e">
        <f>IF(COUNTIF(Target!#REF!,"=System 44 Only")+COUNTIF(Target!#REF!,"=R180 &amp; S44")+COUNTIF(Target!#REF!,"=S44 &amp; E21")+COUNTIF(Target!#REF!,"=S44, R180, E21")&gt;0,1,0)</f>
        <v>#REF!</v>
      </c>
      <c r="EI6" s="148" t="e">
        <f>IF(COUNTIF(Target!#REF!,"=iRead Enrolled")&gt;0,1,0)</f>
        <v>#REF!</v>
      </c>
      <c r="EJ6" s="148" t="e">
        <f>IF(COUNTIF(Target!#REF!,"=Expert 21 Only")+COUNTIF(Target!#REF!,"=E21 &amp; R180")+COUNTIF(Target!#REF!,"=S44 &amp; E21")+COUNTIF(Target!#REF!,"=S44, R180, E21")&gt;0,1,0)</f>
        <v>#REF!</v>
      </c>
      <c r="EK6" s="148" t="e">
        <f>IF(COUNTIF(Target!#REF!,"=RI Screening Only")&gt;0,1,0)</f>
        <v>#REF!</v>
      </c>
      <c r="EM6" s="8" t="e">
        <f>IF(SUM($EG$6,$EG$10)&gt;0,"R180; ","")</f>
        <v>#REF!</v>
      </c>
      <c r="EN6" s="8" t="e">
        <f>IF(SUM($EH$6,$EH$10)&gt;0,"S44; ","")</f>
        <v>#REF!</v>
      </c>
      <c r="EO6" s="8" t="e">
        <f>IF(SUM($EI$6,$EI$10)&gt;0,"iRead; ","")</f>
        <v>#REF!</v>
      </c>
      <c r="EP6" s="8" t="e">
        <f>IF(SUM($EJ$6,$EJ$10)&gt;0,"E21; ","")</f>
        <v>#REF!</v>
      </c>
      <c r="EQ6" s="8" t="e">
        <f>IF(SUM($EK$6,$EK$10)&gt;0,"RI Only;","")</f>
        <v>#REF!</v>
      </c>
      <c r="ES6" s="250"/>
      <c r="EY6">
        <v>200</v>
      </c>
      <c r="EZ6">
        <v>215</v>
      </c>
      <c r="FA6">
        <v>231</v>
      </c>
      <c r="FB6">
        <v>228</v>
      </c>
      <c r="FC6">
        <v>244</v>
      </c>
      <c r="FD6">
        <v>190</v>
      </c>
      <c r="FE6">
        <v>245</v>
      </c>
      <c r="FF6">
        <v>200</v>
      </c>
      <c r="FG6">
        <v>260</v>
      </c>
      <c r="FH6">
        <v>190</v>
      </c>
      <c r="FI6">
        <v>260</v>
      </c>
      <c r="FJ6">
        <v>155</v>
      </c>
      <c r="FK6">
        <v>220</v>
      </c>
      <c r="FL6">
        <v>165</v>
      </c>
      <c r="FM6">
        <v>240</v>
      </c>
      <c r="FN6">
        <v>185</v>
      </c>
      <c r="FO6">
        <v>255</v>
      </c>
      <c r="FP6">
        <v>165</v>
      </c>
      <c r="FQ6">
        <v>235</v>
      </c>
      <c r="FR6">
        <v>185</v>
      </c>
      <c r="FS6">
        <v>265</v>
      </c>
      <c r="FT6">
        <v>185</v>
      </c>
      <c r="FU6">
        <v>265</v>
      </c>
      <c r="FV6">
        <v>185</v>
      </c>
      <c r="FW6">
        <v>265</v>
      </c>
    </row>
    <row r="7" spans="1:179" ht="18.75" x14ac:dyDescent="0.25">
      <c r="A7" s="12">
        <v>4</v>
      </c>
      <c r="B7" s="12">
        <v>325</v>
      </c>
      <c r="C7" s="12">
        <v>339</v>
      </c>
      <c r="D7" s="12">
        <v>329</v>
      </c>
      <c r="E7" s="12">
        <v>336</v>
      </c>
      <c r="F7" s="12">
        <v>318</v>
      </c>
      <c r="G7" s="12">
        <v>304</v>
      </c>
      <c r="H7" s="12">
        <v>336</v>
      </c>
      <c r="I7" s="12">
        <v>350</v>
      </c>
      <c r="J7" s="12">
        <v>329</v>
      </c>
      <c r="K7" s="12">
        <v>364</v>
      </c>
      <c r="L7" s="12">
        <v>358</v>
      </c>
      <c r="M7" s="12">
        <v>358</v>
      </c>
      <c r="O7" s="19">
        <v>3</v>
      </c>
      <c r="P7" s="20">
        <v>24</v>
      </c>
      <c r="Q7" s="20">
        <v>5</v>
      </c>
      <c r="R7" s="21">
        <v>1</v>
      </c>
      <c r="S7" s="21">
        <v>1</v>
      </c>
      <c r="T7" s="21">
        <v>1</v>
      </c>
      <c r="U7" s="21">
        <v>1</v>
      </c>
      <c r="V7" s="21">
        <v>1</v>
      </c>
      <c r="W7" s="21">
        <v>1</v>
      </c>
      <c r="X7" s="21">
        <v>1</v>
      </c>
      <c r="Y7" s="21">
        <v>1</v>
      </c>
      <c r="Z7" s="21">
        <v>1</v>
      </c>
      <c r="AA7" s="21">
        <v>1</v>
      </c>
      <c r="AB7" s="22">
        <v>3</v>
      </c>
      <c r="AC7" s="23">
        <v>35</v>
      </c>
      <c r="AD7" s="23">
        <v>10</v>
      </c>
      <c r="AE7" s="24">
        <v>1</v>
      </c>
      <c r="AF7" s="24">
        <v>1</v>
      </c>
      <c r="AG7" s="24">
        <v>1</v>
      </c>
      <c r="AH7" s="24">
        <v>1</v>
      </c>
      <c r="AI7" s="24">
        <v>1</v>
      </c>
      <c r="AJ7" s="24">
        <v>1</v>
      </c>
      <c r="AK7" s="24">
        <v>1</v>
      </c>
      <c r="AL7" s="24">
        <v>1</v>
      </c>
      <c r="AM7" s="24">
        <v>1</v>
      </c>
      <c r="AN7" s="24">
        <v>1</v>
      </c>
      <c r="AP7" s="125">
        <v>3</v>
      </c>
      <c r="AQ7" s="121">
        <v>330</v>
      </c>
      <c r="AR7" s="121">
        <v>520</v>
      </c>
      <c r="AS7" s="122">
        <v>825</v>
      </c>
      <c r="AT7" s="120">
        <v>0</v>
      </c>
      <c r="AU7" s="119">
        <v>400</v>
      </c>
      <c r="AV7" s="118"/>
      <c r="AX7" s="46">
        <v>1</v>
      </c>
      <c r="AY7" s="47">
        <v>300</v>
      </c>
      <c r="AZ7" s="47">
        <v>167</v>
      </c>
      <c r="BA7" s="48">
        <v>183</v>
      </c>
      <c r="BE7" s="69">
        <v>4</v>
      </c>
      <c r="BF7" s="12"/>
      <c r="BG7" s="126">
        <v>0</v>
      </c>
      <c r="BH7" s="126">
        <v>0</v>
      </c>
      <c r="BI7" s="126">
        <v>0</v>
      </c>
      <c r="BJ7" s="126">
        <v>0</v>
      </c>
      <c r="BK7" s="126">
        <v>0</v>
      </c>
      <c r="BL7" s="126">
        <v>0</v>
      </c>
      <c r="BM7" s="126">
        <v>0</v>
      </c>
      <c r="BN7" s="126">
        <v>0</v>
      </c>
      <c r="BO7" s="126">
        <v>0</v>
      </c>
      <c r="BP7" s="126">
        <v>0</v>
      </c>
      <c r="BR7" s="71">
        <v>4</v>
      </c>
      <c r="BS7" s="12"/>
      <c r="BT7" s="12">
        <v>16</v>
      </c>
      <c r="BU7" s="12">
        <v>5</v>
      </c>
      <c r="BV7" s="12">
        <v>4</v>
      </c>
      <c r="BW7" s="12">
        <v>0</v>
      </c>
      <c r="BX7" s="127">
        <v>0</v>
      </c>
      <c r="BY7" s="12">
        <v>0</v>
      </c>
      <c r="BZ7" s="12">
        <v>0</v>
      </c>
      <c r="CA7" s="12">
        <v>2</v>
      </c>
      <c r="CB7" s="12">
        <v>2</v>
      </c>
      <c r="CC7" s="12">
        <v>2</v>
      </c>
      <c r="CF7" s="78">
        <v>1.3</v>
      </c>
      <c r="CG7" s="100">
        <v>1</v>
      </c>
      <c r="CH7" s="100">
        <v>3</v>
      </c>
      <c r="CI7" s="77">
        <v>2</v>
      </c>
      <c r="CJ7" s="12">
        <v>1</v>
      </c>
      <c r="CK7" s="12">
        <v>2</v>
      </c>
      <c r="CL7" s="79" t="s">
        <v>295</v>
      </c>
      <c r="CO7" s="99">
        <v>11</v>
      </c>
      <c r="CP7" s="8" t="s">
        <v>415</v>
      </c>
      <c r="CQ7" s="99">
        <v>67</v>
      </c>
      <c r="CR7" s="99">
        <v>1</v>
      </c>
      <c r="CS7" s="99">
        <v>1</v>
      </c>
      <c r="CU7" s="1" t="s">
        <v>242</v>
      </c>
      <c r="CV7" s="1" t="s">
        <v>242</v>
      </c>
      <c r="CW7" s="1" t="s">
        <v>242</v>
      </c>
      <c r="CX7" s="1" t="s">
        <v>242</v>
      </c>
      <c r="CY7" s="1" t="s">
        <v>241</v>
      </c>
      <c r="CZ7" s="1" t="s">
        <v>241</v>
      </c>
      <c r="DA7" s="1" t="s">
        <v>444</v>
      </c>
      <c r="DB7" t="s">
        <v>434</v>
      </c>
      <c r="DF7" s="40">
        <v>1</v>
      </c>
      <c r="DG7" s="40">
        <v>190</v>
      </c>
      <c r="DH7" s="114">
        <v>3</v>
      </c>
      <c r="DI7" s="40">
        <v>1</v>
      </c>
      <c r="DN7" s="139">
        <v>1.4</v>
      </c>
      <c r="DO7" s="140">
        <v>1</v>
      </c>
      <c r="DP7" s="134" t="s">
        <v>543</v>
      </c>
      <c r="DQ7" s="128">
        <f t="shared" si="0"/>
        <v>4</v>
      </c>
      <c r="DR7" s="128" t="s">
        <v>544</v>
      </c>
      <c r="DS7" s="128" t="s">
        <v>545</v>
      </c>
      <c r="DT7" s="12">
        <v>103</v>
      </c>
      <c r="DU7" s="129">
        <f t="shared" si="1"/>
        <v>3.8834951456310676E-2</v>
      </c>
      <c r="DX7" s="19">
        <v>3</v>
      </c>
      <c r="DY7" t="s">
        <v>566</v>
      </c>
      <c r="DZ7" t="s">
        <v>566</v>
      </c>
      <c r="EA7" t="s">
        <v>566</v>
      </c>
      <c r="EB7" t="s">
        <v>566</v>
      </c>
      <c r="EG7" s="150"/>
      <c r="EH7" s="150"/>
      <c r="EI7" s="150"/>
      <c r="EJ7" s="150"/>
      <c r="EK7" s="150"/>
      <c r="ES7" s="149"/>
      <c r="EY7">
        <v>300</v>
      </c>
      <c r="EZ7">
        <v>167</v>
      </c>
      <c r="FA7">
        <v>183</v>
      </c>
      <c r="FB7">
        <v>177</v>
      </c>
      <c r="FC7">
        <v>193</v>
      </c>
      <c r="FD7">
        <v>150</v>
      </c>
      <c r="FE7">
        <v>200</v>
      </c>
      <c r="FF7">
        <v>160</v>
      </c>
      <c r="FG7">
        <v>210</v>
      </c>
      <c r="FH7">
        <v>155</v>
      </c>
      <c r="FI7">
        <v>215</v>
      </c>
      <c r="FJ7">
        <v>115</v>
      </c>
      <c r="FK7">
        <v>170</v>
      </c>
      <c r="FL7">
        <v>125</v>
      </c>
      <c r="FM7">
        <v>185</v>
      </c>
      <c r="FN7">
        <v>140</v>
      </c>
      <c r="FO7">
        <v>200</v>
      </c>
      <c r="FP7">
        <v>125</v>
      </c>
      <c r="FQ7">
        <v>180</v>
      </c>
      <c r="FR7">
        <v>140</v>
      </c>
      <c r="FS7">
        <v>205</v>
      </c>
      <c r="FT7">
        <v>140</v>
      </c>
      <c r="FU7">
        <v>205</v>
      </c>
      <c r="FV7">
        <v>140</v>
      </c>
      <c r="FW7">
        <v>205</v>
      </c>
    </row>
    <row r="8" spans="1:179" ht="18.75" x14ac:dyDescent="0.25">
      <c r="A8" s="13">
        <v>5</v>
      </c>
      <c r="B8" s="13">
        <v>325</v>
      </c>
      <c r="C8" s="13">
        <v>339</v>
      </c>
      <c r="D8" s="13">
        <v>329</v>
      </c>
      <c r="E8" s="13">
        <v>336</v>
      </c>
      <c r="F8" s="13">
        <v>318</v>
      </c>
      <c r="G8" s="13">
        <v>304</v>
      </c>
      <c r="H8" s="13">
        <v>336</v>
      </c>
      <c r="I8" s="13">
        <v>350</v>
      </c>
      <c r="J8" s="13">
        <v>329</v>
      </c>
      <c r="K8" s="13">
        <v>364</v>
      </c>
      <c r="L8" s="13">
        <v>358</v>
      </c>
      <c r="M8" s="13">
        <v>358</v>
      </c>
      <c r="O8" s="19">
        <v>4</v>
      </c>
      <c r="P8" s="20">
        <v>24</v>
      </c>
      <c r="Q8" s="20">
        <v>5</v>
      </c>
      <c r="R8" s="21">
        <v>1</v>
      </c>
      <c r="S8" s="21">
        <v>1</v>
      </c>
      <c r="T8" s="21">
        <v>1</v>
      </c>
      <c r="U8" s="21">
        <v>1</v>
      </c>
      <c r="V8" s="21">
        <v>1</v>
      </c>
      <c r="W8" s="21">
        <v>1</v>
      </c>
      <c r="X8" s="21">
        <v>1</v>
      </c>
      <c r="Y8" s="21">
        <v>1</v>
      </c>
      <c r="Z8" s="21">
        <v>1</v>
      </c>
      <c r="AA8" s="21">
        <v>1</v>
      </c>
      <c r="AB8" s="22">
        <v>4</v>
      </c>
      <c r="AC8" s="23">
        <v>35</v>
      </c>
      <c r="AD8" s="23">
        <v>10</v>
      </c>
      <c r="AE8" s="24">
        <v>1</v>
      </c>
      <c r="AF8" s="24">
        <v>1</v>
      </c>
      <c r="AG8" s="24">
        <v>1</v>
      </c>
      <c r="AH8" s="24">
        <v>1</v>
      </c>
      <c r="AI8" s="24">
        <v>1</v>
      </c>
      <c r="AJ8" s="24">
        <v>1</v>
      </c>
      <c r="AK8" s="24">
        <v>1</v>
      </c>
      <c r="AL8" s="24">
        <v>1</v>
      </c>
      <c r="AM8" s="24">
        <v>1</v>
      </c>
      <c r="AN8" s="24">
        <v>1</v>
      </c>
      <c r="AP8" s="125">
        <v>4</v>
      </c>
      <c r="AQ8" s="121">
        <v>540</v>
      </c>
      <c r="AR8" s="121">
        <v>740</v>
      </c>
      <c r="AS8" s="122">
        <v>945</v>
      </c>
      <c r="AT8" s="120">
        <v>0</v>
      </c>
      <c r="AU8" s="119">
        <v>550</v>
      </c>
      <c r="AV8" s="118"/>
      <c r="AX8" s="46">
        <v>1</v>
      </c>
      <c r="AY8" s="47">
        <v>400</v>
      </c>
      <c r="AZ8" s="47">
        <v>134</v>
      </c>
      <c r="BA8" s="48">
        <v>150</v>
      </c>
      <c r="BE8" s="69">
        <v>5</v>
      </c>
      <c r="BF8" s="12"/>
      <c r="BG8" s="126">
        <v>0</v>
      </c>
      <c r="BH8" s="126">
        <v>0</v>
      </c>
      <c r="BI8" s="126">
        <v>0</v>
      </c>
      <c r="BJ8" s="126">
        <v>0</v>
      </c>
      <c r="BK8" s="126">
        <v>0</v>
      </c>
      <c r="BL8" s="126">
        <v>0</v>
      </c>
      <c r="BM8" s="126">
        <v>0</v>
      </c>
      <c r="BN8" s="126">
        <v>0</v>
      </c>
      <c r="BO8" s="126">
        <v>0</v>
      </c>
      <c r="BP8" s="126">
        <v>0</v>
      </c>
      <c r="BR8" s="71">
        <v>5</v>
      </c>
      <c r="BS8" s="12"/>
      <c r="BT8" s="12">
        <v>22</v>
      </c>
      <c r="BU8" s="12">
        <v>8</v>
      </c>
      <c r="BV8" s="12">
        <v>5</v>
      </c>
      <c r="BW8" s="127">
        <v>0</v>
      </c>
      <c r="BX8" s="12">
        <v>0</v>
      </c>
      <c r="BY8" s="12">
        <v>1</v>
      </c>
      <c r="BZ8" s="12">
        <v>1</v>
      </c>
      <c r="CA8" s="127">
        <v>2</v>
      </c>
      <c r="CB8" s="127">
        <v>2</v>
      </c>
      <c r="CC8" s="127">
        <v>2</v>
      </c>
      <c r="CF8" s="78">
        <v>1.4</v>
      </c>
      <c r="CG8" s="100">
        <v>1</v>
      </c>
      <c r="CH8" s="100">
        <v>4</v>
      </c>
      <c r="CI8" s="77">
        <v>3</v>
      </c>
      <c r="CJ8" s="12">
        <v>1</v>
      </c>
      <c r="CK8" s="12">
        <v>3</v>
      </c>
      <c r="CL8" s="80" t="s">
        <v>296</v>
      </c>
      <c r="CO8" s="99">
        <v>12</v>
      </c>
      <c r="CP8" s="8" t="s">
        <v>416</v>
      </c>
      <c r="CQ8" s="99">
        <v>82</v>
      </c>
      <c r="CR8" s="99">
        <v>2</v>
      </c>
      <c r="CS8" s="99">
        <v>1</v>
      </c>
      <c r="CU8" s="1" t="s">
        <v>242</v>
      </c>
      <c r="CV8" s="1" t="s">
        <v>242</v>
      </c>
      <c r="CW8" s="1" t="s">
        <v>242</v>
      </c>
      <c r="CX8" s="1" t="s">
        <v>241</v>
      </c>
      <c r="CY8" s="1" t="s">
        <v>242</v>
      </c>
      <c r="CZ8" s="1" t="s">
        <v>242</v>
      </c>
      <c r="DA8" s="1" t="s">
        <v>445</v>
      </c>
      <c r="DB8" t="s">
        <v>431</v>
      </c>
      <c r="DF8" s="40">
        <v>1</v>
      </c>
      <c r="DG8" s="40">
        <v>350</v>
      </c>
      <c r="DH8" s="114">
        <v>3</v>
      </c>
      <c r="DI8" s="40">
        <v>2</v>
      </c>
      <c r="DN8" s="139">
        <v>1.5</v>
      </c>
      <c r="DO8" s="140">
        <v>1</v>
      </c>
      <c r="DP8" s="134" t="s">
        <v>543</v>
      </c>
      <c r="DQ8" s="128">
        <f t="shared" si="0"/>
        <v>5</v>
      </c>
      <c r="DR8" s="128" t="s">
        <v>544</v>
      </c>
      <c r="DS8" s="128" t="s">
        <v>545</v>
      </c>
      <c r="DT8" s="12">
        <v>103</v>
      </c>
      <c r="DU8" s="129">
        <f t="shared" si="1"/>
        <v>4.8543689320388349E-2</v>
      </c>
      <c r="DX8" s="19">
        <v>4</v>
      </c>
      <c r="DY8" t="s">
        <v>566</v>
      </c>
      <c r="DZ8" t="s">
        <v>566</v>
      </c>
      <c r="EA8" t="s">
        <v>566</v>
      </c>
      <c r="EB8" t="s">
        <v>566</v>
      </c>
      <c r="EG8" s="451" t="s">
        <v>717</v>
      </c>
      <c r="EH8" s="451"/>
      <c r="EI8" s="451"/>
      <c r="EJ8" s="451"/>
      <c r="EK8" s="451"/>
      <c r="EM8" s="452" t="s">
        <v>719</v>
      </c>
      <c r="EN8" s="452"/>
      <c r="EO8" s="452"/>
      <c r="EP8" s="452"/>
      <c r="EQ8" s="452"/>
      <c r="ES8" s="149"/>
      <c r="EY8">
        <v>400</v>
      </c>
      <c r="EZ8">
        <v>134</v>
      </c>
      <c r="FA8">
        <v>150</v>
      </c>
      <c r="FB8">
        <v>142</v>
      </c>
      <c r="FC8">
        <v>158</v>
      </c>
      <c r="FD8">
        <v>120</v>
      </c>
      <c r="FE8">
        <v>165</v>
      </c>
      <c r="FF8">
        <v>130</v>
      </c>
      <c r="FG8">
        <v>175</v>
      </c>
      <c r="FH8">
        <v>130</v>
      </c>
      <c r="FI8">
        <v>180</v>
      </c>
      <c r="FJ8">
        <v>90</v>
      </c>
      <c r="FK8">
        <v>135</v>
      </c>
      <c r="FL8">
        <v>90</v>
      </c>
      <c r="FM8">
        <v>145</v>
      </c>
      <c r="FN8">
        <v>105</v>
      </c>
      <c r="FO8">
        <v>155</v>
      </c>
      <c r="FP8">
        <v>90</v>
      </c>
      <c r="FQ8">
        <v>140</v>
      </c>
      <c r="FR8">
        <v>105</v>
      </c>
      <c r="FS8">
        <v>160</v>
      </c>
      <c r="FT8">
        <v>105</v>
      </c>
      <c r="FU8">
        <v>160</v>
      </c>
      <c r="FV8">
        <v>105</v>
      </c>
      <c r="FW8">
        <v>160</v>
      </c>
    </row>
    <row r="9" spans="1:179" ht="18.75" x14ac:dyDescent="0.25">
      <c r="A9" s="12">
        <v>6</v>
      </c>
      <c r="B9" s="12">
        <v>325</v>
      </c>
      <c r="C9" s="12">
        <v>339</v>
      </c>
      <c r="D9" s="12">
        <v>329</v>
      </c>
      <c r="E9" s="12">
        <v>336</v>
      </c>
      <c r="F9" s="12">
        <v>318</v>
      </c>
      <c r="G9" s="12">
        <v>304</v>
      </c>
      <c r="H9" s="12">
        <v>336</v>
      </c>
      <c r="I9" s="12">
        <v>350</v>
      </c>
      <c r="J9" s="12">
        <v>329</v>
      </c>
      <c r="K9" s="12">
        <v>364</v>
      </c>
      <c r="L9" s="12">
        <v>358</v>
      </c>
      <c r="M9" s="12">
        <v>358</v>
      </c>
      <c r="O9" s="19">
        <v>5</v>
      </c>
      <c r="P9" s="20">
        <v>24</v>
      </c>
      <c r="Q9" s="20">
        <v>5</v>
      </c>
      <c r="R9" s="21">
        <v>1</v>
      </c>
      <c r="S9" s="21">
        <v>1</v>
      </c>
      <c r="T9" s="21">
        <v>1</v>
      </c>
      <c r="U9" s="21">
        <v>1</v>
      </c>
      <c r="V9" s="21">
        <v>1</v>
      </c>
      <c r="W9" s="21">
        <v>1</v>
      </c>
      <c r="X9" s="21">
        <v>1</v>
      </c>
      <c r="Y9" s="21">
        <v>1</v>
      </c>
      <c r="Z9" s="21">
        <v>1</v>
      </c>
      <c r="AA9" s="21">
        <v>1</v>
      </c>
      <c r="AB9" s="22">
        <v>5</v>
      </c>
      <c r="AC9" s="23">
        <v>36</v>
      </c>
      <c r="AD9" s="23">
        <v>10</v>
      </c>
      <c r="AE9" s="24">
        <v>1</v>
      </c>
      <c r="AF9" s="24">
        <v>1</v>
      </c>
      <c r="AG9" s="24">
        <v>1</v>
      </c>
      <c r="AH9" s="24">
        <v>1</v>
      </c>
      <c r="AI9" s="24">
        <v>1</v>
      </c>
      <c r="AJ9" s="24">
        <v>1</v>
      </c>
      <c r="AK9" s="24">
        <v>1</v>
      </c>
      <c r="AL9" s="24">
        <v>1</v>
      </c>
      <c r="AM9" s="24">
        <v>1</v>
      </c>
      <c r="AN9" s="24">
        <v>1</v>
      </c>
      <c r="AP9" s="125">
        <v>5</v>
      </c>
      <c r="AQ9" s="121">
        <v>620</v>
      </c>
      <c r="AR9" s="121">
        <v>830</v>
      </c>
      <c r="AS9" s="122">
        <v>1015</v>
      </c>
      <c r="AT9" s="120">
        <v>400</v>
      </c>
      <c r="AU9" s="119">
        <v>700</v>
      </c>
      <c r="AV9" s="118"/>
      <c r="AX9" s="46">
        <v>1</v>
      </c>
      <c r="AY9" s="47">
        <v>500</v>
      </c>
      <c r="AZ9" s="47">
        <v>108</v>
      </c>
      <c r="BA9" s="48">
        <v>124</v>
      </c>
      <c r="BE9" s="69">
        <v>6</v>
      </c>
      <c r="BF9" s="12"/>
      <c r="BG9" s="127">
        <v>0</v>
      </c>
      <c r="BH9" s="127">
        <v>0</v>
      </c>
      <c r="BI9" s="127">
        <v>0</v>
      </c>
      <c r="BJ9" s="127">
        <v>0</v>
      </c>
      <c r="BK9" s="127">
        <v>0</v>
      </c>
      <c r="BL9" s="127">
        <v>0</v>
      </c>
      <c r="BM9" s="127">
        <v>0</v>
      </c>
      <c r="BN9" s="12">
        <v>0</v>
      </c>
      <c r="BO9" s="12">
        <v>0</v>
      </c>
      <c r="BP9" s="12">
        <v>0</v>
      </c>
      <c r="BR9" s="71">
        <v>6</v>
      </c>
      <c r="BS9" s="12"/>
      <c r="BT9" s="12">
        <v>28</v>
      </c>
      <c r="BU9" s="12">
        <v>9</v>
      </c>
      <c r="BV9" s="12">
        <v>6</v>
      </c>
      <c r="BW9" s="12">
        <v>1</v>
      </c>
      <c r="BX9" s="127">
        <v>0</v>
      </c>
      <c r="BY9" s="127">
        <v>1</v>
      </c>
      <c r="BZ9" s="127">
        <v>1</v>
      </c>
      <c r="CA9" s="127">
        <v>2</v>
      </c>
      <c r="CB9" s="127">
        <v>2</v>
      </c>
      <c r="CC9" s="127">
        <v>2</v>
      </c>
      <c r="CF9" s="78">
        <v>1.5</v>
      </c>
      <c r="CG9" s="100">
        <v>1</v>
      </c>
      <c r="CH9" s="100">
        <v>5</v>
      </c>
      <c r="CI9" s="77">
        <v>4</v>
      </c>
      <c r="CJ9" s="12">
        <v>1</v>
      </c>
      <c r="CK9" s="12">
        <v>4</v>
      </c>
      <c r="CL9" s="80" t="s">
        <v>297</v>
      </c>
      <c r="CO9" s="99">
        <v>1</v>
      </c>
      <c r="CP9" s="8" t="s">
        <v>246</v>
      </c>
      <c r="CQ9" s="99">
        <v>97</v>
      </c>
      <c r="CR9" s="99">
        <v>2</v>
      </c>
      <c r="CS9" s="99">
        <v>2</v>
      </c>
      <c r="CU9" s="1" t="s">
        <v>242</v>
      </c>
      <c r="CV9" s="1" t="s">
        <v>242</v>
      </c>
      <c r="CW9" s="1" t="s">
        <v>242</v>
      </c>
      <c r="CX9" s="1" t="s">
        <v>241</v>
      </c>
      <c r="CY9" s="1" t="s">
        <v>242</v>
      </c>
      <c r="CZ9" s="1" t="s">
        <v>241</v>
      </c>
      <c r="DA9" s="1" t="s">
        <v>446</v>
      </c>
      <c r="DB9" s="161" t="s">
        <v>436</v>
      </c>
      <c r="DF9" s="40">
        <v>1</v>
      </c>
      <c r="DG9" s="40">
        <v>460</v>
      </c>
      <c r="DH9" s="114">
        <v>3</v>
      </c>
      <c r="DI9" s="40">
        <v>3</v>
      </c>
      <c r="DN9" s="126">
        <v>2.1</v>
      </c>
      <c r="DO9" s="140">
        <v>1</v>
      </c>
      <c r="DP9" s="134" t="s">
        <v>543</v>
      </c>
      <c r="DQ9" s="128">
        <f t="shared" si="0"/>
        <v>6</v>
      </c>
      <c r="DR9" s="128" t="s">
        <v>544</v>
      </c>
      <c r="DS9" s="128" t="s">
        <v>545</v>
      </c>
      <c r="DT9" s="12">
        <v>103</v>
      </c>
      <c r="DU9" s="129">
        <f t="shared" si="1"/>
        <v>5.8252427184466021E-2</v>
      </c>
      <c r="DX9" s="19">
        <v>5</v>
      </c>
      <c r="DY9" t="s">
        <v>566</v>
      </c>
      <c r="DZ9" t="s">
        <v>566</v>
      </c>
      <c r="EA9" t="s">
        <v>566</v>
      </c>
      <c r="EB9" t="s">
        <v>566</v>
      </c>
      <c r="EG9" s="148" t="s">
        <v>713</v>
      </c>
      <c r="EH9" s="148" t="s">
        <v>714</v>
      </c>
      <c r="EI9" s="148" t="s">
        <v>711</v>
      </c>
      <c r="EJ9" s="148" t="s">
        <v>715</v>
      </c>
      <c r="EK9" s="148" t="s">
        <v>722</v>
      </c>
      <c r="EM9" s="151" t="e">
        <f>$EM$6&amp;$EN$6&amp;$EO$6&amp;$EP$6&amp;$EQ$6</f>
        <v>#REF!</v>
      </c>
      <c r="EN9" s="152"/>
      <c r="EO9" s="152"/>
      <c r="EP9" s="152"/>
      <c r="EQ9" s="153"/>
      <c r="ES9" s="149"/>
      <c r="EY9">
        <v>500</v>
      </c>
      <c r="EZ9">
        <v>108</v>
      </c>
      <c r="FA9">
        <v>124</v>
      </c>
      <c r="FB9">
        <v>114</v>
      </c>
      <c r="FC9">
        <v>130</v>
      </c>
      <c r="FD9">
        <v>100</v>
      </c>
      <c r="FE9">
        <v>135</v>
      </c>
      <c r="FF9">
        <v>100</v>
      </c>
      <c r="FG9">
        <v>140</v>
      </c>
      <c r="FH9">
        <v>105</v>
      </c>
      <c r="FI9">
        <v>155</v>
      </c>
      <c r="FJ9">
        <v>70</v>
      </c>
      <c r="FK9">
        <v>110</v>
      </c>
      <c r="FL9">
        <v>70</v>
      </c>
      <c r="FM9">
        <v>115</v>
      </c>
      <c r="FN9">
        <v>80</v>
      </c>
      <c r="FO9">
        <v>125</v>
      </c>
      <c r="FP9">
        <v>70</v>
      </c>
      <c r="FQ9">
        <v>110</v>
      </c>
      <c r="FR9">
        <v>80</v>
      </c>
      <c r="FS9">
        <v>125</v>
      </c>
      <c r="FT9">
        <v>80</v>
      </c>
      <c r="FU9">
        <v>125</v>
      </c>
      <c r="FV9">
        <v>80</v>
      </c>
      <c r="FW9">
        <v>125</v>
      </c>
    </row>
    <row r="10" spans="1:179" ht="18.75" x14ac:dyDescent="0.25">
      <c r="A10" s="13">
        <v>7</v>
      </c>
      <c r="B10" s="13">
        <v>325</v>
      </c>
      <c r="C10" s="13">
        <v>339</v>
      </c>
      <c r="D10" s="13">
        <v>329</v>
      </c>
      <c r="E10" s="13">
        <v>336</v>
      </c>
      <c r="F10" s="13">
        <v>318</v>
      </c>
      <c r="G10" s="13">
        <v>304</v>
      </c>
      <c r="H10" s="13">
        <v>336</v>
      </c>
      <c r="I10" s="13">
        <v>350</v>
      </c>
      <c r="J10" s="13">
        <v>329</v>
      </c>
      <c r="K10" s="13">
        <v>364</v>
      </c>
      <c r="L10" s="13">
        <v>358</v>
      </c>
      <c r="M10" s="13">
        <v>358</v>
      </c>
      <c r="O10" s="19">
        <v>6</v>
      </c>
      <c r="P10" s="20">
        <v>24</v>
      </c>
      <c r="Q10" s="20">
        <v>5</v>
      </c>
      <c r="R10" s="21">
        <v>1</v>
      </c>
      <c r="S10" s="21">
        <v>1</v>
      </c>
      <c r="T10" s="21">
        <v>1</v>
      </c>
      <c r="U10" s="21">
        <v>1</v>
      </c>
      <c r="V10" s="21">
        <v>1</v>
      </c>
      <c r="W10" s="21">
        <v>1</v>
      </c>
      <c r="X10" s="21">
        <v>1</v>
      </c>
      <c r="Y10" s="21">
        <v>1</v>
      </c>
      <c r="Z10" s="21">
        <v>1</v>
      </c>
      <c r="AA10" s="21">
        <v>1</v>
      </c>
      <c r="AB10" s="22">
        <v>6</v>
      </c>
      <c r="AC10" s="23">
        <v>36</v>
      </c>
      <c r="AD10" s="23">
        <v>10</v>
      </c>
      <c r="AE10" s="24">
        <v>1</v>
      </c>
      <c r="AF10" s="24">
        <v>1</v>
      </c>
      <c r="AG10" s="24">
        <v>1</v>
      </c>
      <c r="AH10" s="24">
        <v>1</v>
      </c>
      <c r="AI10" s="24">
        <v>1</v>
      </c>
      <c r="AJ10" s="24">
        <v>1</v>
      </c>
      <c r="AK10" s="24">
        <v>1</v>
      </c>
      <c r="AL10" s="24">
        <v>1</v>
      </c>
      <c r="AM10" s="24">
        <v>1</v>
      </c>
      <c r="AN10" s="24">
        <v>1</v>
      </c>
      <c r="AP10" s="125">
        <v>6</v>
      </c>
      <c r="AQ10" s="121">
        <v>730</v>
      </c>
      <c r="AR10" s="121">
        <v>925</v>
      </c>
      <c r="AS10" s="122">
        <v>1075</v>
      </c>
      <c r="AT10" s="120">
        <v>400</v>
      </c>
      <c r="AU10" s="119">
        <v>800</v>
      </c>
      <c r="AV10" s="118"/>
      <c r="AX10" s="46">
        <v>1</v>
      </c>
      <c r="AY10" s="47">
        <v>600</v>
      </c>
      <c r="AZ10" s="47">
        <v>87</v>
      </c>
      <c r="BA10" s="48">
        <v>103</v>
      </c>
      <c r="BE10" s="69">
        <v>7</v>
      </c>
      <c r="BF10" s="12"/>
      <c r="BG10" s="126">
        <v>0</v>
      </c>
      <c r="BH10" s="126">
        <v>0</v>
      </c>
      <c r="BI10" s="126">
        <v>0</v>
      </c>
      <c r="BJ10" s="126">
        <v>0</v>
      </c>
      <c r="BK10" s="126">
        <v>0</v>
      </c>
      <c r="BL10" s="126">
        <v>0</v>
      </c>
      <c r="BM10" s="126">
        <v>0</v>
      </c>
      <c r="BN10" s="126">
        <v>0</v>
      </c>
      <c r="BO10" s="126">
        <v>0</v>
      </c>
      <c r="BP10" s="126">
        <v>0</v>
      </c>
      <c r="BR10" s="71">
        <v>7</v>
      </c>
      <c r="BS10" s="12"/>
      <c r="BT10" s="12">
        <v>34</v>
      </c>
      <c r="BU10" s="12">
        <v>11</v>
      </c>
      <c r="BV10" s="12">
        <v>8</v>
      </c>
      <c r="BW10" s="12">
        <v>1</v>
      </c>
      <c r="BX10" s="12">
        <v>1</v>
      </c>
      <c r="BY10" s="12">
        <v>1</v>
      </c>
      <c r="BZ10" s="12">
        <v>1</v>
      </c>
      <c r="CA10" s="127">
        <v>2</v>
      </c>
      <c r="CB10" s="127">
        <v>2</v>
      </c>
      <c r="CC10" s="127">
        <v>2</v>
      </c>
      <c r="CF10" s="81">
        <v>1.6</v>
      </c>
      <c r="CG10" s="101">
        <v>1</v>
      </c>
      <c r="CH10" s="101">
        <v>6</v>
      </c>
      <c r="CI10" s="77">
        <v>5</v>
      </c>
      <c r="CJ10" s="12">
        <v>1</v>
      </c>
      <c r="CK10" s="12">
        <v>5</v>
      </c>
      <c r="CL10" s="82" t="s">
        <v>298</v>
      </c>
      <c r="CO10" s="99">
        <v>2</v>
      </c>
      <c r="CP10" s="8" t="s">
        <v>417</v>
      </c>
      <c r="CQ10" s="99">
        <v>112</v>
      </c>
      <c r="CR10" s="99">
        <v>3</v>
      </c>
      <c r="CS10" s="99">
        <v>2</v>
      </c>
      <c r="CU10" s="1" t="s">
        <v>242</v>
      </c>
      <c r="CV10" s="1" t="s">
        <v>242</v>
      </c>
      <c r="CW10" s="1" t="s">
        <v>242</v>
      </c>
      <c r="CX10" s="1" t="s">
        <v>241</v>
      </c>
      <c r="CY10" s="1" t="s">
        <v>241</v>
      </c>
      <c r="CZ10" s="1" t="s">
        <v>242</v>
      </c>
      <c r="DA10" s="1" t="s">
        <v>447</v>
      </c>
      <c r="DB10" t="s">
        <v>431</v>
      </c>
      <c r="DF10" s="40">
        <v>1</v>
      </c>
      <c r="DG10" s="40">
        <v>535</v>
      </c>
      <c r="DH10" s="114">
        <v>4</v>
      </c>
      <c r="DI10" s="40">
        <v>3</v>
      </c>
      <c r="DN10" s="126">
        <v>2.2000000000000002</v>
      </c>
      <c r="DO10" s="140">
        <v>1</v>
      </c>
      <c r="DP10" s="134" t="s">
        <v>543</v>
      </c>
      <c r="DQ10" s="128">
        <f t="shared" si="0"/>
        <v>7</v>
      </c>
      <c r="DR10" s="128" t="s">
        <v>544</v>
      </c>
      <c r="DS10" s="128" t="s">
        <v>545</v>
      </c>
      <c r="DT10" s="12">
        <v>103</v>
      </c>
      <c r="DU10" s="129">
        <f t="shared" si="1"/>
        <v>6.7961165048543687E-2</v>
      </c>
      <c r="DX10" s="19">
        <v>6</v>
      </c>
      <c r="DY10" t="s">
        <v>566</v>
      </c>
      <c r="DZ10" t="s">
        <v>566</v>
      </c>
      <c r="EA10" t="s">
        <v>566</v>
      </c>
      <c r="EB10" t="s">
        <v>566</v>
      </c>
      <c r="EG10" s="148">
        <f>COUNT(Target!#REF!)</f>
        <v>0</v>
      </c>
      <c r="EH10" s="148">
        <f>COUNT(Target!#REF!)</f>
        <v>0</v>
      </c>
      <c r="EI10" s="148">
        <f>COUNT(Target!#REF!)</f>
        <v>0</v>
      </c>
      <c r="EJ10" s="148" t="e">
        <f>COUNTIF(Target!#REF!,"&gt;0")</f>
        <v>#REF!</v>
      </c>
      <c r="EK10" s="148" t="e">
        <f>COUNTIFS(Target!#REF!,"=No Program Use",Target!#REF!,"&lt;&gt;")</f>
        <v>#REF!</v>
      </c>
      <c r="ES10" s="149"/>
      <c r="EY10">
        <v>600</v>
      </c>
      <c r="EZ10">
        <v>87</v>
      </c>
      <c r="FA10">
        <v>103</v>
      </c>
      <c r="FB10">
        <v>91</v>
      </c>
      <c r="FC10">
        <v>107</v>
      </c>
      <c r="FD10">
        <v>80</v>
      </c>
      <c r="FE10">
        <v>110</v>
      </c>
      <c r="FF10">
        <v>80</v>
      </c>
      <c r="FG10">
        <v>115</v>
      </c>
      <c r="FH10">
        <v>85</v>
      </c>
      <c r="FI10">
        <v>130</v>
      </c>
      <c r="FJ10">
        <v>55</v>
      </c>
      <c r="FK10">
        <v>90</v>
      </c>
      <c r="FL10">
        <v>55</v>
      </c>
      <c r="FM10">
        <v>90</v>
      </c>
      <c r="FN10">
        <v>65</v>
      </c>
      <c r="FO10">
        <v>100</v>
      </c>
      <c r="FP10">
        <v>50</v>
      </c>
      <c r="FQ10">
        <v>85</v>
      </c>
      <c r="FR10">
        <v>65</v>
      </c>
      <c r="FS10">
        <v>100</v>
      </c>
      <c r="FT10">
        <v>65</v>
      </c>
      <c r="FU10">
        <v>100</v>
      </c>
      <c r="FV10">
        <v>65</v>
      </c>
      <c r="FW10">
        <v>100</v>
      </c>
    </row>
    <row r="11" spans="1:179" ht="18.75" x14ac:dyDescent="0.25">
      <c r="A11" s="12">
        <v>8</v>
      </c>
      <c r="B11" s="12">
        <v>325</v>
      </c>
      <c r="C11" s="12">
        <v>339</v>
      </c>
      <c r="D11" s="12">
        <v>329</v>
      </c>
      <c r="E11" s="12">
        <v>336</v>
      </c>
      <c r="F11" s="12">
        <v>318</v>
      </c>
      <c r="G11" s="12">
        <v>304</v>
      </c>
      <c r="H11" s="12">
        <v>336</v>
      </c>
      <c r="I11" s="12">
        <v>350</v>
      </c>
      <c r="J11" s="12">
        <v>329</v>
      </c>
      <c r="K11" s="12">
        <v>364</v>
      </c>
      <c r="L11" s="12">
        <v>358</v>
      </c>
      <c r="M11" s="12">
        <v>358</v>
      </c>
      <c r="O11" s="19">
        <v>7</v>
      </c>
      <c r="P11" s="20">
        <v>24</v>
      </c>
      <c r="Q11" s="20">
        <v>5</v>
      </c>
      <c r="R11" s="21">
        <v>1</v>
      </c>
      <c r="S11" s="21">
        <v>1</v>
      </c>
      <c r="T11" s="21">
        <v>1</v>
      </c>
      <c r="U11" s="21">
        <v>1</v>
      </c>
      <c r="V11" s="21">
        <v>1</v>
      </c>
      <c r="W11" s="21">
        <v>1</v>
      </c>
      <c r="X11" s="21">
        <v>1</v>
      </c>
      <c r="Y11" s="21">
        <v>1</v>
      </c>
      <c r="Z11" s="21">
        <v>1</v>
      </c>
      <c r="AA11" s="21">
        <v>1</v>
      </c>
      <c r="AB11" s="22">
        <v>7</v>
      </c>
      <c r="AC11" s="23">
        <v>36</v>
      </c>
      <c r="AD11" s="23">
        <v>10</v>
      </c>
      <c r="AE11" s="24">
        <v>1</v>
      </c>
      <c r="AF11" s="24">
        <v>1</v>
      </c>
      <c r="AG11" s="24">
        <v>1</v>
      </c>
      <c r="AH11" s="24">
        <v>1</v>
      </c>
      <c r="AI11" s="24">
        <v>1</v>
      </c>
      <c r="AJ11" s="24">
        <v>1</v>
      </c>
      <c r="AK11" s="24">
        <v>1</v>
      </c>
      <c r="AL11" s="24">
        <v>1</v>
      </c>
      <c r="AM11" s="24">
        <v>1</v>
      </c>
      <c r="AN11" s="24">
        <v>1</v>
      </c>
      <c r="AP11" s="125">
        <v>7</v>
      </c>
      <c r="AQ11" s="121">
        <v>770</v>
      </c>
      <c r="AR11" s="121">
        <v>970</v>
      </c>
      <c r="AS11" s="122">
        <v>1125</v>
      </c>
      <c r="AT11" s="120">
        <v>400</v>
      </c>
      <c r="AU11" s="119">
        <v>900</v>
      </c>
      <c r="AV11" s="118"/>
      <c r="AX11" s="46">
        <v>1</v>
      </c>
      <c r="AY11" s="47">
        <v>700</v>
      </c>
      <c r="AZ11" s="47">
        <v>70</v>
      </c>
      <c r="BA11" s="48">
        <v>86</v>
      </c>
      <c r="BE11" s="69">
        <v>8</v>
      </c>
      <c r="BF11" s="12"/>
      <c r="BG11" s="127">
        <v>0</v>
      </c>
      <c r="BH11" s="127">
        <v>0</v>
      </c>
      <c r="BI11" s="127">
        <v>0</v>
      </c>
      <c r="BJ11" s="127">
        <v>0</v>
      </c>
      <c r="BK11" s="127">
        <v>0</v>
      </c>
      <c r="BL11" s="12">
        <v>0</v>
      </c>
      <c r="BM11" s="127">
        <v>0</v>
      </c>
      <c r="BN11" s="127">
        <v>0</v>
      </c>
      <c r="BO11" s="127">
        <v>0</v>
      </c>
      <c r="BP11" s="127">
        <v>0</v>
      </c>
      <c r="BR11" s="71">
        <v>8</v>
      </c>
      <c r="BS11" s="12"/>
      <c r="BT11" s="12">
        <v>40</v>
      </c>
      <c r="BU11" s="12">
        <v>14</v>
      </c>
      <c r="BV11" s="12">
        <v>10</v>
      </c>
      <c r="BW11" s="12">
        <v>2</v>
      </c>
      <c r="BX11" s="12">
        <v>1</v>
      </c>
      <c r="BY11" s="12">
        <v>2</v>
      </c>
      <c r="BZ11" s="12">
        <v>2</v>
      </c>
      <c r="CA11" s="127">
        <v>2</v>
      </c>
      <c r="CB11" s="127">
        <v>2</v>
      </c>
      <c r="CC11" s="127">
        <v>2</v>
      </c>
      <c r="CF11" s="83">
        <v>1.7</v>
      </c>
      <c r="CG11" s="102">
        <v>1</v>
      </c>
      <c r="CH11" s="102">
        <v>7</v>
      </c>
      <c r="CI11" s="77">
        <v>6</v>
      </c>
      <c r="CJ11" s="12">
        <v>1</v>
      </c>
      <c r="CK11" s="12">
        <v>6</v>
      </c>
      <c r="CL11" s="84" t="s">
        <v>299</v>
      </c>
      <c r="CO11" s="99">
        <v>3</v>
      </c>
      <c r="CP11" s="8" t="s">
        <v>248</v>
      </c>
      <c r="CQ11" s="99">
        <v>127</v>
      </c>
      <c r="CR11" s="99">
        <v>3</v>
      </c>
      <c r="CS11" s="99">
        <v>3</v>
      </c>
      <c r="CU11" s="1" t="s">
        <v>242</v>
      </c>
      <c r="CV11" s="1" t="s">
        <v>242</v>
      </c>
      <c r="CW11" s="1" t="s">
        <v>242</v>
      </c>
      <c r="CX11" s="1" t="s">
        <v>241</v>
      </c>
      <c r="CY11" s="1" t="s">
        <v>241</v>
      </c>
      <c r="CZ11" s="1" t="s">
        <v>241</v>
      </c>
      <c r="DA11" s="1" t="s">
        <v>448</v>
      </c>
      <c r="DB11" s="161" t="s">
        <v>436</v>
      </c>
      <c r="DF11" s="40">
        <v>1</v>
      </c>
      <c r="DG11" s="40">
        <v>600</v>
      </c>
      <c r="DH11" s="114">
        <v>4</v>
      </c>
      <c r="DI11" s="40">
        <v>4</v>
      </c>
      <c r="DN11" s="126">
        <v>2.2999999999999998</v>
      </c>
      <c r="DO11" s="140">
        <v>1</v>
      </c>
      <c r="DP11" s="134" t="s">
        <v>543</v>
      </c>
      <c r="DQ11" s="128">
        <f t="shared" si="0"/>
        <v>8</v>
      </c>
      <c r="DR11" s="128" t="s">
        <v>544</v>
      </c>
      <c r="DS11" s="128" t="s">
        <v>545</v>
      </c>
      <c r="DT11" s="12">
        <v>103</v>
      </c>
      <c r="DU11" s="129">
        <f t="shared" si="1"/>
        <v>7.7669902912621352E-2</v>
      </c>
      <c r="DX11" s="19">
        <v>7</v>
      </c>
      <c r="DY11" t="s">
        <v>566</v>
      </c>
      <c r="DZ11" t="s">
        <v>566</v>
      </c>
      <c r="EA11" t="s">
        <v>566</v>
      </c>
      <c r="EB11" t="s">
        <v>566</v>
      </c>
      <c r="ES11" s="149"/>
      <c r="EY11">
        <v>700</v>
      </c>
      <c r="EZ11">
        <v>70</v>
      </c>
      <c r="FA11">
        <v>86</v>
      </c>
      <c r="FB11">
        <v>72</v>
      </c>
      <c r="FC11">
        <v>88</v>
      </c>
      <c r="FD11">
        <v>65</v>
      </c>
      <c r="FE11">
        <v>95</v>
      </c>
      <c r="FF11">
        <v>65</v>
      </c>
      <c r="FG11">
        <v>95</v>
      </c>
      <c r="FH11">
        <v>65</v>
      </c>
      <c r="FI11">
        <v>110</v>
      </c>
      <c r="FJ11">
        <v>45</v>
      </c>
      <c r="FK11">
        <v>75</v>
      </c>
      <c r="FL11">
        <v>45</v>
      </c>
      <c r="FM11">
        <v>75</v>
      </c>
      <c r="FN11">
        <v>55</v>
      </c>
      <c r="FO11">
        <v>80</v>
      </c>
      <c r="FP11">
        <v>40</v>
      </c>
      <c r="FQ11">
        <v>70</v>
      </c>
      <c r="FR11">
        <v>50</v>
      </c>
      <c r="FS11">
        <v>85</v>
      </c>
      <c r="FT11">
        <v>50</v>
      </c>
      <c r="FU11">
        <v>85</v>
      </c>
      <c r="FV11">
        <v>50</v>
      </c>
      <c r="FW11">
        <v>85</v>
      </c>
    </row>
    <row r="12" spans="1:179" ht="18.75" x14ac:dyDescent="0.25">
      <c r="A12" s="13">
        <v>9</v>
      </c>
      <c r="B12" s="13">
        <v>325</v>
      </c>
      <c r="C12" s="13">
        <v>339</v>
      </c>
      <c r="D12" s="13">
        <v>329</v>
      </c>
      <c r="E12" s="13">
        <v>336</v>
      </c>
      <c r="F12" s="13">
        <v>318</v>
      </c>
      <c r="G12" s="13">
        <v>304</v>
      </c>
      <c r="H12" s="13">
        <v>336</v>
      </c>
      <c r="I12" s="13">
        <v>350</v>
      </c>
      <c r="J12" s="13">
        <v>329</v>
      </c>
      <c r="K12" s="13">
        <v>364</v>
      </c>
      <c r="L12" s="13">
        <v>358</v>
      </c>
      <c r="M12" s="13">
        <v>358</v>
      </c>
      <c r="O12" s="19">
        <v>8</v>
      </c>
      <c r="P12" s="20">
        <v>25</v>
      </c>
      <c r="Q12" s="20">
        <v>5</v>
      </c>
      <c r="R12" s="21">
        <v>1</v>
      </c>
      <c r="S12" s="21">
        <v>1</v>
      </c>
      <c r="T12" s="21">
        <v>1</v>
      </c>
      <c r="U12" s="21">
        <v>1</v>
      </c>
      <c r="V12" s="21">
        <v>1</v>
      </c>
      <c r="W12" s="21">
        <v>1</v>
      </c>
      <c r="X12" s="21">
        <v>1</v>
      </c>
      <c r="Y12" s="21">
        <v>1</v>
      </c>
      <c r="Z12" s="21">
        <v>1</v>
      </c>
      <c r="AA12" s="21">
        <v>1</v>
      </c>
      <c r="AB12" s="22">
        <v>8</v>
      </c>
      <c r="AC12" s="23">
        <v>36</v>
      </c>
      <c r="AD12" s="23">
        <v>10</v>
      </c>
      <c r="AE12" s="24">
        <v>1</v>
      </c>
      <c r="AF12" s="24">
        <v>1</v>
      </c>
      <c r="AG12" s="24">
        <v>1</v>
      </c>
      <c r="AH12" s="24">
        <v>1</v>
      </c>
      <c r="AI12" s="24">
        <v>1</v>
      </c>
      <c r="AJ12" s="24">
        <v>1</v>
      </c>
      <c r="AK12" s="24">
        <v>1</v>
      </c>
      <c r="AL12" s="24">
        <v>1</v>
      </c>
      <c r="AM12" s="24">
        <v>1</v>
      </c>
      <c r="AN12" s="24">
        <v>1</v>
      </c>
      <c r="AP12" s="125">
        <v>8</v>
      </c>
      <c r="AQ12" s="121">
        <v>790</v>
      </c>
      <c r="AR12" s="121">
        <v>1010</v>
      </c>
      <c r="AS12" s="122">
        <v>1190</v>
      </c>
      <c r="AT12" s="120">
        <v>400</v>
      </c>
      <c r="AU12" s="119">
        <v>900</v>
      </c>
      <c r="AV12" s="118"/>
      <c r="AX12" s="46">
        <v>1</v>
      </c>
      <c r="AY12" s="47">
        <v>800</v>
      </c>
      <c r="AZ12" s="47">
        <v>55</v>
      </c>
      <c r="BA12" s="48">
        <v>71</v>
      </c>
      <c r="BE12" s="69">
        <v>9</v>
      </c>
      <c r="BF12" s="12"/>
      <c r="BG12" s="126">
        <v>0</v>
      </c>
      <c r="BH12" s="126">
        <v>0</v>
      </c>
      <c r="BI12" s="126">
        <v>0</v>
      </c>
      <c r="BJ12" s="126">
        <v>0</v>
      </c>
      <c r="BK12" s="126">
        <v>0</v>
      </c>
      <c r="BL12" s="126">
        <v>0</v>
      </c>
      <c r="BM12" s="126">
        <v>0</v>
      </c>
      <c r="BN12" s="126">
        <v>0</v>
      </c>
      <c r="BO12" s="126">
        <v>0</v>
      </c>
      <c r="BP12" s="126">
        <v>0</v>
      </c>
      <c r="BR12" s="71">
        <v>9</v>
      </c>
      <c r="BS12" s="12"/>
      <c r="BT12" s="12">
        <v>46</v>
      </c>
      <c r="BU12" s="12">
        <v>18</v>
      </c>
      <c r="BV12" s="12">
        <v>13</v>
      </c>
      <c r="BW12" s="12">
        <v>3</v>
      </c>
      <c r="BX12" s="12">
        <v>2</v>
      </c>
      <c r="BY12" s="12">
        <v>2</v>
      </c>
      <c r="BZ12" s="127">
        <v>2</v>
      </c>
      <c r="CA12" s="12">
        <v>2</v>
      </c>
      <c r="CB12" s="12">
        <v>2</v>
      </c>
      <c r="CC12" s="12">
        <v>2</v>
      </c>
      <c r="CF12" s="85">
        <v>1.8</v>
      </c>
      <c r="CG12" s="103">
        <v>1</v>
      </c>
      <c r="CH12" s="103">
        <v>8</v>
      </c>
      <c r="CI12" s="77">
        <v>7</v>
      </c>
      <c r="CJ12" s="12">
        <v>1</v>
      </c>
      <c r="CK12" s="12">
        <v>7</v>
      </c>
      <c r="CL12" s="86" t="s">
        <v>300</v>
      </c>
      <c r="CO12" s="99">
        <v>4</v>
      </c>
      <c r="CP12" s="8" t="s">
        <v>418</v>
      </c>
      <c r="CQ12" s="99">
        <v>147</v>
      </c>
      <c r="CR12" s="99">
        <v>4</v>
      </c>
      <c r="CS12" s="99">
        <v>3</v>
      </c>
      <c r="CU12" s="1" t="s">
        <v>242</v>
      </c>
      <c r="CV12" s="1" t="s">
        <v>242</v>
      </c>
      <c r="CW12" s="1" t="s">
        <v>241</v>
      </c>
      <c r="CX12" s="1" t="s">
        <v>242</v>
      </c>
      <c r="CY12" s="1" t="s">
        <v>242</v>
      </c>
      <c r="CZ12" s="1" t="s">
        <v>242</v>
      </c>
      <c r="DA12" s="1" t="s">
        <v>449</v>
      </c>
      <c r="DB12" t="s">
        <v>431</v>
      </c>
      <c r="DF12" s="40">
        <v>1</v>
      </c>
      <c r="DG12" s="40">
        <v>850</v>
      </c>
      <c r="DH12" s="114">
        <v>4</v>
      </c>
      <c r="DI12" s="40">
        <v>5</v>
      </c>
      <c r="DN12" s="126">
        <v>2.4</v>
      </c>
      <c r="DO12" s="140">
        <v>1</v>
      </c>
      <c r="DP12" s="134" t="s">
        <v>543</v>
      </c>
      <c r="DQ12" s="128">
        <f t="shared" si="0"/>
        <v>9</v>
      </c>
      <c r="DR12" s="128" t="s">
        <v>544</v>
      </c>
      <c r="DS12" s="128" t="s">
        <v>545</v>
      </c>
      <c r="DT12" s="12">
        <v>103</v>
      </c>
      <c r="DU12" s="129">
        <f t="shared" si="1"/>
        <v>8.7378640776699032E-2</v>
      </c>
      <c r="DX12" s="19">
        <v>8</v>
      </c>
      <c r="DY12" t="s">
        <v>566</v>
      </c>
      <c r="DZ12" t="s">
        <v>566</v>
      </c>
      <c r="EA12" t="s">
        <v>566</v>
      </c>
      <c r="EB12" t="s">
        <v>566</v>
      </c>
      <c r="ES12" s="149"/>
      <c r="EY12">
        <v>800</v>
      </c>
      <c r="EZ12">
        <v>55</v>
      </c>
      <c r="FA12">
        <v>71</v>
      </c>
      <c r="FB12">
        <v>55</v>
      </c>
      <c r="FC12">
        <v>71</v>
      </c>
      <c r="FD12">
        <v>50</v>
      </c>
      <c r="FE12">
        <v>80</v>
      </c>
      <c r="FF12">
        <v>50</v>
      </c>
      <c r="FG12">
        <v>80</v>
      </c>
      <c r="FH12">
        <v>50</v>
      </c>
      <c r="FI12">
        <v>90</v>
      </c>
      <c r="FJ12">
        <v>35</v>
      </c>
      <c r="FK12">
        <v>65</v>
      </c>
      <c r="FL12">
        <v>35</v>
      </c>
      <c r="FM12">
        <v>65</v>
      </c>
      <c r="FN12">
        <v>45</v>
      </c>
      <c r="FO12">
        <v>70</v>
      </c>
      <c r="FP12">
        <v>35</v>
      </c>
      <c r="FQ12">
        <v>60</v>
      </c>
      <c r="FR12">
        <v>45</v>
      </c>
      <c r="FS12">
        <v>75</v>
      </c>
      <c r="FT12">
        <v>45</v>
      </c>
      <c r="FU12">
        <v>75</v>
      </c>
      <c r="FV12">
        <v>45</v>
      </c>
      <c r="FW12">
        <v>75</v>
      </c>
    </row>
    <row r="13" spans="1:179" ht="19.5" thickBot="1" x14ac:dyDescent="0.3">
      <c r="A13" s="12">
        <v>10</v>
      </c>
      <c r="B13" s="12">
        <v>325</v>
      </c>
      <c r="C13" s="12">
        <v>339</v>
      </c>
      <c r="D13" s="12">
        <v>329</v>
      </c>
      <c r="E13" s="12">
        <v>336</v>
      </c>
      <c r="F13" s="12">
        <v>318</v>
      </c>
      <c r="G13" s="12">
        <v>304</v>
      </c>
      <c r="H13" s="12">
        <v>336</v>
      </c>
      <c r="I13" s="12">
        <v>350</v>
      </c>
      <c r="J13" s="12">
        <v>329</v>
      </c>
      <c r="K13" s="12">
        <v>364</v>
      </c>
      <c r="L13" s="12">
        <v>358</v>
      </c>
      <c r="M13" s="12">
        <v>358</v>
      </c>
      <c r="O13" s="19">
        <v>9</v>
      </c>
      <c r="P13" s="20">
        <v>25</v>
      </c>
      <c r="Q13" s="20">
        <v>5</v>
      </c>
      <c r="R13" s="21">
        <v>1</v>
      </c>
      <c r="S13" s="21">
        <v>1</v>
      </c>
      <c r="T13" s="21">
        <v>1</v>
      </c>
      <c r="U13" s="21">
        <v>1</v>
      </c>
      <c r="V13" s="21">
        <v>1</v>
      </c>
      <c r="W13" s="21">
        <v>1</v>
      </c>
      <c r="X13" s="21">
        <v>1</v>
      </c>
      <c r="Y13" s="21">
        <v>1</v>
      </c>
      <c r="Z13" s="21">
        <v>1</v>
      </c>
      <c r="AA13" s="21">
        <v>1</v>
      </c>
      <c r="AB13" s="22">
        <v>9</v>
      </c>
      <c r="AC13" s="23">
        <v>36</v>
      </c>
      <c r="AD13" s="23">
        <v>10</v>
      </c>
      <c r="AE13" s="24">
        <v>1</v>
      </c>
      <c r="AF13" s="24">
        <v>1</v>
      </c>
      <c r="AG13" s="24">
        <v>1</v>
      </c>
      <c r="AH13" s="24">
        <v>1</v>
      </c>
      <c r="AI13" s="24">
        <v>1</v>
      </c>
      <c r="AJ13" s="24">
        <v>1</v>
      </c>
      <c r="AK13" s="24">
        <v>1</v>
      </c>
      <c r="AL13" s="24">
        <v>1</v>
      </c>
      <c r="AM13" s="24">
        <v>1</v>
      </c>
      <c r="AN13" s="24">
        <v>1</v>
      </c>
      <c r="AP13" s="125">
        <v>9</v>
      </c>
      <c r="AQ13" s="121">
        <v>850</v>
      </c>
      <c r="AR13" s="121">
        <v>1050</v>
      </c>
      <c r="AS13" s="122">
        <v>1265</v>
      </c>
      <c r="AT13" s="120">
        <v>400</v>
      </c>
      <c r="AU13" s="119">
        <v>900</v>
      </c>
      <c r="AV13" s="118"/>
      <c r="AX13" s="49">
        <v>1</v>
      </c>
      <c r="AY13" s="50">
        <v>900</v>
      </c>
      <c r="AZ13" s="50">
        <v>41</v>
      </c>
      <c r="BA13" s="51">
        <v>57</v>
      </c>
      <c r="BE13" s="69">
        <v>10</v>
      </c>
      <c r="BF13" s="12"/>
      <c r="BG13" s="127">
        <v>0</v>
      </c>
      <c r="BH13" s="12">
        <v>0</v>
      </c>
      <c r="BI13" s="127">
        <v>0</v>
      </c>
      <c r="BJ13" s="127">
        <v>0</v>
      </c>
      <c r="BK13" s="127">
        <v>0</v>
      </c>
      <c r="BL13" s="127">
        <v>0</v>
      </c>
      <c r="BM13" s="127">
        <v>0</v>
      </c>
      <c r="BN13" s="127">
        <v>0</v>
      </c>
      <c r="BO13" s="127">
        <v>0</v>
      </c>
      <c r="BP13" s="127">
        <v>0</v>
      </c>
      <c r="BR13" s="71">
        <v>10</v>
      </c>
      <c r="BS13" s="12"/>
      <c r="BT13" s="12">
        <v>51</v>
      </c>
      <c r="BU13" s="12">
        <v>23</v>
      </c>
      <c r="BV13" s="12">
        <v>15</v>
      </c>
      <c r="BW13" s="12">
        <v>5</v>
      </c>
      <c r="BX13" s="12">
        <v>2</v>
      </c>
      <c r="BY13" s="127">
        <v>2</v>
      </c>
      <c r="BZ13" s="12">
        <v>2</v>
      </c>
      <c r="CA13" s="12">
        <v>3</v>
      </c>
      <c r="CB13" s="12">
        <v>3</v>
      </c>
      <c r="CC13" s="12">
        <v>3</v>
      </c>
      <c r="CF13" s="78">
        <v>2.1</v>
      </c>
      <c r="CG13" s="100">
        <v>2</v>
      </c>
      <c r="CH13" s="100">
        <v>1</v>
      </c>
      <c r="CI13" s="77">
        <v>8</v>
      </c>
      <c r="CJ13" s="12">
        <v>1</v>
      </c>
      <c r="CK13" s="12">
        <v>8</v>
      </c>
      <c r="CL13" s="79" t="s">
        <v>301</v>
      </c>
      <c r="CO13" s="99">
        <v>5</v>
      </c>
      <c r="CP13" s="8" t="s">
        <v>243</v>
      </c>
      <c r="CQ13" s="99">
        <v>162</v>
      </c>
      <c r="CR13" s="99">
        <v>4</v>
      </c>
      <c r="CS13" s="99">
        <v>4</v>
      </c>
      <c r="CU13" s="1" t="s">
        <v>242</v>
      </c>
      <c r="CV13" s="1" t="s">
        <v>242</v>
      </c>
      <c r="CW13" s="1" t="s">
        <v>241</v>
      </c>
      <c r="CX13" s="1" t="s">
        <v>242</v>
      </c>
      <c r="CY13" s="1" t="s">
        <v>242</v>
      </c>
      <c r="CZ13" s="1" t="s">
        <v>241</v>
      </c>
      <c r="DA13" s="1" t="s">
        <v>450</v>
      </c>
      <c r="DB13" t="s">
        <v>436</v>
      </c>
      <c r="DF13" s="40">
        <v>2</v>
      </c>
      <c r="DG13" s="40">
        <v>-600</v>
      </c>
      <c r="DH13" s="114">
        <v>1</v>
      </c>
      <c r="DI13" s="40">
        <v>1</v>
      </c>
      <c r="DN13" s="126">
        <v>2.5</v>
      </c>
      <c r="DO13" s="140">
        <v>1</v>
      </c>
      <c r="DP13" s="134" t="s">
        <v>543</v>
      </c>
      <c r="DQ13" s="128">
        <f t="shared" si="0"/>
        <v>10</v>
      </c>
      <c r="DR13" s="128" t="s">
        <v>544</v>
      </c>
      <c r="DS13" s="128" t="s">
        <v>545</v>
      </c>
      <c r="DT13" s="12">
        <v>103</v>
      </c>
      <c r="DU13" s="129">
        <f t="shared" si="1"/>
        <v>9.7087378640776698E-2</v>
      </c>
      <c r="DX13" s="19">
        <v>9</v>
      </c>
      <c r="DY13" t="s">
        <v>566</v>
      </c>
      <c r="DZ13" t="s">
        <v>566</v>
      </c>
      <c r="EA13" t="s">
        <v>566</v>
      </c>
      <c r="EB13" t="s">
        <v>566</v>
      </c>
      <c r="ES13" s="149"/>
      <c r="EY13">
        <v>900</v>
      </c>
      <c r="EZ13">
        <v>41</v>
      </c>
      <c r="FA13">
        <v>57</v>
      </c>
      <c r="FB13">
        <v>41</v>
      </c>
      <c r="FC13">
        <v>57</v>
      </c>
      <c r="FD13">
        <v>35</v>
      </c>
      <c r="FE13">
        <v>65</v>
      </c>
      <c r="FF13">
        <v>35</v>
      </c>
      <c r="FG13">
        <v>65</v>
      </c>
      <c r="FH13">
        <v>30</v>
      </c>
      <c r="FI13">
        <v>75</v>
      </c>
      <c r="FJ13">
        <v>30</v>
      </c>
      <c r="FK13">
        <v>55</v>
      </c>
      <c r="FL13">
        <v>30</v>
      </c>
      <c r="FM13">
        <v>60</v>
      </c>
      <c r="FN13">
        <v>35</v>
      </c>
      <c r="FO13">
        <v>65</v>
      </c>
      <c r="FP13">
        <v>30</v>
      </c>
      <c r="FQ13">
        <v>55</v>
      </c>
      <c r="FR13">
        <v>40</v>
      </c>
      <c r="FS13">
        <v>70</v>
      </c>
      <c r="FT13">
        <v>40</v>
      </c>
      <c r="FU13">
        <v>70</v>
      </c>
      <c r="FV13">
        <v>40</v>
      </c>
      <c r="FW13">
        <v>70</v>
      </c>
    </row>
    <row r="14" spans="1:179" ht="18.75" x14ac:dyDescent="0.25">
      <c r="A14" s="13">
        <v>11</v>
      </c>
      <c r="B14" s="13">
        <v>325</v>
      </c>
      <c r="C14" s="13">
        <v>339</v>
      </c>
      <c r="D14" s="13">
        <v>329</v>
      </c>
      <c r="E14" s="13">
        <v>336</v>
      </c>
      <c r="F14" s="13">
        <v>318</v>
      </c>
      <c r="G14" s="13">
        <v>304</v>
      </c>
      <c r="H14" s="13">
        <v>336</v>
      </c>
      <c r="I14" s="13">
        <v>350</v>
      </c>
      <c r="J14" s="13">
        <v>329</v>
      </c>
      <c r="K14" s="13">
        <v>364</v>
      </c>
      <c r="L14" s="13">
        <v>358</v>
      </c>
      <c r="M14" s="13">
        <v>358</v>
      </c>
      <c r="O14" s="19">
        <v>10</v>
      </c>
      <c r="P14" s="20">
        <v>25</v>
      </c>
      <c r="Q14" s="20">
        <v>5</v>
      </c>
      <c r="R14" s="21">
        <v>1</v>
      </c>
      <c r="S14" s="21">
        <v>1</v>
      </c>
      <c r="T14" s="21">
        <v>1</v>
      </c>
      <c r="U14" s="21">
        <v>1</v>
      </c>
      <c r="V14" s="21">
        <v>1</v>
      </c>
      <c r="W14" s="21">
        <v>1</v>
      </c>
      <c r="X14" s="21">
        <v>1</v>
      </c>
      <c r="Y14" s="21">
        <v>1</v>
      </c>
      <c r="Z14" s="21">
        <v>1</v>
      </c>
      <c r="AA14" s="21">
        <v>1</v>
      </c>
      <c r="AB14" s="22">
        <v>10</v>
      </c>
      <c r="AC14" s="23">
        <v>36</v>
      </c>
      <c r="AD14" s="23">
        <v>11</v>
      </c>
      <c r="AE14" s="24">
        <v>1</v>
      </c>
      <c r="AF14" s="24">
        <v>1</v>
      </c>
      <c r="AG14" s="24">
        <v>1</v>
      </c>
      <c r="AH14" s="24">
        <v>1</v>
      </c>
      <c r="AI14" s="24">
        <v>1</v>
      </c>
      <c r="AJ14" s="24">
        <v>1</v>
      </c>
      <c r="AK14" s="24">
        <v>1</v>
      </c>
      <c r="AL14" s="24">
        <v>1</v>
      </c>
      <c r="AM14" s="24">
        <v>1</v>
      </c>
      <c r="AN14" s="24">
        <v>1</v>
      </c>
      <c r="AP14" s="125">
        <v>10</v>
      </c>
      <c r="AQ14" s="121">
        <v>890</v>
      </c>
      <c r="AR14" s="121">
        <v>1080</v>
      </c>
      <c r="AS14" s="122">
        <v>1340</v>
      </c>
      <c r="AT14" s="120">
        <v>600</v>
      </c>
      <c r="AU14" s="119">
        <v>1000</v>
      </c>
      <c r="AV14" s="118"/>
      <c r="AX14" s="52">
        <v>2</v>
      </c>
      <c r="AY14" s="53">
        <v>0</v>
      </c>
      <c r="AZ14" s="53">
        <v>317</v>
      </c>
      <c r="BA14" s="54">
        <v>333</v>
      </c>
      <c r="BE14" s="69">
        <v>11</v>
      </c>
      <c r="BF14" s="12"/>
      <c r="BG14" s="126">
        <v>0</v>
      </c>
      <c r="BH14" s="126">
        <v>0</v>
      </c>
      <c r="BI14" s="126">
        <v>0</v>
      </c>
      <c r="BJ14" s="126">
        <v>0</v>
      </c>
      <c r="BK14" s="126">
        <v>0</v>
      </c>
      <c r="BL14" s="126">
        <v>0</v>
      </c>
      <c r="BM14" s="126">
        <v>0</v>
      </c>
      <c r="BN14" s="126">
        <v>0</v>
      </c>
      <c r="BO14" s="126">
        <v>0</v>
      </c>
      <c r="BP14" s="126">
        <v>0</v>
      </c>
      <c r="BR14" s="71">
        <v>11</v>
      </c>
      <c r="BS14" s="12"/>
      <c r="BT14" s="12">
        <v>57</v>
      </c>
      <c r="BU14" s="12">
        <v>26</v>
      </c>
      <c r="BV14" s="12">
        <v>17</v>
      </c>
      <c r="BW14" s="12">
        <v>6</v>
      </c>
      <c r="BX14" s="127">
        <v>2</v>
      </c>
      <c r="BY14" s="127">
        <v>2</v>
      </c>
      <c r="BZ14" s="12">
        <v>3</v>
      </c>
      <c r="CA14" s="127">
        <v>3</v>
      </c>
      <c r="CB14" s="127">
        <v>3</v>
      </c>
      <c r="CC14" s="127">
        <v>3</v>
      </c>
      <c r="CF14" s="78">
        <v>2.2000000000000002</v>
      </c>
      <c r="CG14" s="100">
        <v>2</v>
      </c>
      <c r="CH14" s="100">
        <v>2</v>
      </c>
      <c r="CI14" s="77">
        <v>9</v>
      </c>
      <c r="CJ14" s="12">
        <v>2</v>
      </c>
      <c r="CK14" s="12">
        <v>1</v>
      </c>
      <c r="CL14" s="80" t="s">
        <v>302</v>
      </c>
      <c r="CO14" s="99">
        <v>6</v>
      </c>
      <c r="CP14" s="8" t="s">
        <v>419</v>
      </c>
      <c r="CQ14" s="99">
        <v>168</v>
      </c>
      <c r="CR14" s="99">
        <v>5</v>
      </c>
      <c r="CS14" s="99">
        <v>4</v>
      </c>
      <c r="CU14" s="1" t="s">
        <v>242</v>
      </c>
      <c r="CV14" s="1" t="s">
        <v>242</v>
      </c>
      <c r="CW14" s="1" t="s">
        <v>241</v>
      </c>
      <c r="CX14" s="1" t="s">
        <v>242</v>
      </c>
      <c r="CY14" s="1" t="s">
        <v>241</v>
      </c>
      <c r="CZ14" s="1" t="s">
        <v>242</v>
      </c>
      <c r="DA14" s="1" t="s">
        <v>451</v>
      </c>
      <c r="DB14" t="s">
        <v>431</v>
      </c>
      <c r="DF14" s="40">
        <v>2</v>
      </c>
      <c r="DG14" s="40">
        <v>220</v>
      </c>
      <c r="DH14" s="114">
        <v>2</v>
      </c>
      <c r="DI14" s="40">
        <v>1</v>
      </c>
      <c r="DN14" s="139">
        <v>3.1</v>
      </c>
      <c r="DO14" s="140">
        <v>1</v>
      </c>
      <c r="DP14" s="134" t="s">
        <v>543</v>
      </c>
      <c r="DQ14" s="128">
        <f t="shared" si="0"/>
        <v>11</v>
      </c>
      <c r="DR14" s="128" t="s">
        <v>544</v>
      </c>
      <c r="DS14" s="128" t="s">
        <v>545</v>
      </c>
      <c r="DT14" s="12">
        <v>103</v>
      </c>
      <c r="DU14" s="129">
        <f t="shared" si="1"/>
        <v>0.10679611650485436</v>
      </c>
      <c r="DX14" s="19">
        <v>10</v>
      </c>
      <c r="DY14" t="s">
        <v>566</v>
      </c>
      <c r="DZ14" t="s">
        <v>566</v>
      </c>
      <c r="EA14" t="s">
        <v>566</v>
      </c>
      <c r="EB14" t="s">
        <v>566</v>
      </c>
      <c r="ES14" s="149"/>
      <c r="EY14">
        <v>1000</v>
      </c>
      <c r="FF14">
        <v>25</v>
      </c>
      <c r="FG14">
        <v>50</v>
      </c>
      <c r="FH14">
        <v>15</v>
      </c>
      <c r="FI14">
        <v>60</v>
      </c>
      <c r="FJ14">
        <v>20</v>
      </c>
      <c r="FK14">
        <v>50</v>
      </c>
      <c r="FL14">
        <v>25</v>
      </c>
      <c r="FM14">
        <v>55</v>
      </c>
      <c r="FN14">
        <v>30</v>
      </c>
      <c r="FO14">
        <v>55</v>
      </c>
      <c r="FP14">
        <v>25</v>
      </c>
      <c r="FQ14">
        <v>50</v>
      </c>
      <c r="FR14">
        <v>35</v>
      </c>
      <c r="FS14">
        <v>65</v>
      </c>
      <c r="FT14">
        <v>35</v>
      </c>
      <c r="FU14">
        <v>65</v>
      </c>
      <c r="FV14">
        <v>35</v>
      </c>
      <c r="FW14">
        <v>65</v>
      </c>
    </row>
    <row r="15" spans="1:179" ht="18.75" x14ac:dyDescent="0.25">
      <c r="A15" s="12">
        <v>12</v>
      </c>
      <c r="B15" s="12">
        <v>325</v>
      </c>
      <c r="C15" s="12">
        <v>339</v>
      </c>
      <c r="D15" s="12">
        <v>329</v>
      </c>
      <c r="E15" s="12">
        <v>336</v>
      </c>
      <c r="F15" s="12">
        <v>318</v>
      </c>
      <c r="G15" s="12">
        <v>304</v>
      </c>
      <c r="H15" s="12">
        <v>336</v>
      </c>
      <c r="I15" s="12">
        <v>350</v>
      </c>
      <c r="J15" s="12">
        <v>329</v>
      </c>
      <c r="K15" s="12">
        <v>364</v>
      </c>
      <c r="L15" s="12">
        <v>358</v>
      </c>
      <c r="M15" s="12">
        <v>358</v>
      </c>
      <c r="O15" s="19">
        <v>11</v>
      </c>
      <c r="P15" s="20">
        <v>25</v>
      </c>
      <c r="Q15" s="20">
        <v>5</v>
      </c>
      <c r="R15" s="21">
        <v>1</v>
      </c>
      <c r="S15" s="21">
        <v>1</v>
      </c>
      <c r="T15" s="21">
        <v>1</v>
      </c>
      <c r="U15" s="21">
        <v>1</v>
      </c>
      <c r="V15" s="21">
        <v>1</v>
      </c>
      <c r="W15" s="21">
        <v>1</v>
      </c>
      <c r="X15" s="21">
        <v>1</v>
      </c>
      <c r="Y15" s="21">
        <v>1</v>
      </c>
      <c r="Z15" s="21">
        <v>1</v>
      </c>
      <c r="AA15" s="21">
        <v>1</v>
      </c>
      <c r="AB15" s="22">
        <v>11</v>
      </c>
      <c r="AC15" s="23">
        <v>36</v>
      </c>
      <c r="AD15" s="23">
        <v>11</v>
      </c>
      <c r="AE15" s="24">
        <v>1</v>
      </c>
      <c r="AF15" s="24">
        <v>1</v>
      </c>
      <c r="AG15" s="24">
        <v>1</v>
      </c>
      <c r="AH15" s="24">
        <v>1</v>
      </c>
      <c r="AI15" s="24">
        <v>1</v>
      </c>
      <c r="AJ15" s="24">
        <v>1</v>
      </c>
      <c r="AK15" s="24">
        <v>1</v>
      </c>
      <c r="AL15" s="24">
        <v>1</v>
      </c>
      <c r="AM15" s="24">
        <v>1</v>
      </c>
      <c r="AN15" s="24">
        <v>1</v>
      </c>
      <c r="AP15" s="125">
        <v>11</v>
      </c>
      <c r="AQ15" s="121">
        <v>985</v>
      </c>
      <c r="AR15" s="121">
        <v>1185</v>
      </c>
      <c r="AS15" s="122">
        <v>1390</v>
      </c>
      <c r="AT15" s="120">
        <v>600</v>
      </c>
      <c r="AU15" s="119">
        <v>1000</v>
      </c>
      <c r="AV15" s="118"/>
      <c r="AX15" s="46">
        <v>2</v>
      </c>
      <c r="AY15" s="47">
        <v>100</v>
      </c>
      <c r="AZ15" s="47">
        <v>317</v>
      </c>
      <c r="BA15" s="48">
        <v>333</v>
      </c>
      <c r="BE15" s="69">
        <v>12</v>
      </c>
      <c r="BF15" s="12"/>
      <c r="BG15" s="127">
        <v>0</v>
      </c>
      <c r="BH15" s="127">
        <v>0</v>
      </c>
      <c r="BI15" s="12">
        <v>0</v>
      </c>
      <c r="BJ15" s="127">
        <v>0</v>
      </c>
      <c r="BK15" s="127">
        <v>0</v>
      </c>
      <c r="BL15" s="12">
        <v>0</v>
      </c>
      <c r="BM15" s="127">
        <v>0</v>
      </c>
      <c r="BN15" s="127">
        <v>0</v>
      </c>
      <c r="BO15" s="127">
        <v>0</v>
      </c>
      <c r="BP15" s="127">
        <v>0</v>
      </c>
      <c r="BR15" s="71">
        <v>12</v>
      </c>
      <c r="BS15" s="12"/>
      <c r="BT15" s="12">
        <v>64</v>
      </c>
      <c r="BU15" s="12">
        <v>31</v>
      </c>
      <c r="BV15" s="12">
        <v>20</v>
      </c>
      <c r="BW15" s="12">
        <v>7</v>
      </c>
      <c r="BX15" s="12">
        <v>3</v>
      </c>
      <c r="BY15" s="12">
        <v>3</v>
      </c>
      <c r="BZ15" s="12">
        <v>3</v>
      </c>
      <c r="CA15" s="12">
        <v>3</v>
      </c>
      <c r="CB15" s="12">
        <v>3</v>
      </c>
      <c r="CC15" s="12">
        <v>3</v>
      </c>
      <c r="CF15" s="78">
        <v>2.2999999999999998</v>
      </c>
      <c r="CG15" s="100">
        <v>2</v>
      </c>
      <c r="CH15" s="100">
        <v>3</v>
      </c>
      <c r="CI15" s="77">
        <v>10</v>
      </c>
      <c r="CJ15" s="12">
        <v>2</v>
      </c>
      <c r="CK15" s="12">
        <v>2</v>
      </c>
      <c r="CL15" s="80" t="s">
        <v>303</v>
      </c>
      <c r="CO15" s="99">
        <v>7</v>
      </c>
      <c r="CP15" s="8" t="s">
        <v>420</v>
      </c>
      <c r="CQ15" s="99">
        <v>168</v>
      </c>
      <c r="CR15" s="99">
        <v>5</v>
      </c>
      <c r="CS15" s="99">
        <v>4</v>
      </c>
      <c r="CU15" s="1" t="s">
        <v>242</v>
      </c>
      <c r="CV15" s="1" t="s">
        <v>242</v>
      </c>
      <c r="CW15" s="1" t="s">
        <v>241</v>
      </c>
      <c r="CX15" s="1" t="s">
        <v>242</v>
      </c>
      <c r="CY15" s="1" t="s">
        <v>241</v>
      </c>
      <c r="CZ15" s="1" t="s">
        <v>241</v>
      </c>
      <c r="DA15" s="1" t="s">
        <v>452</v>
      </c>
      <c r="DB15" t="s">
        <v>436</v>
      </c>
      <c r="DF15" s="40">
        <v>2</v>
      </c>
      <c r="DG15" s="40">
        <v>420</v>
      </c>
      <c r="DH15" s="114">
        <v>3</v>
      </c>
      <c r="DI15" s="40">
        <v>2</v>
      </c>
      <c r="DN15" s="139">
        <v>3.2</v>
      </c>
      <c r="DO15" s="140">
        <v>1</v>
      </c>
      <c r="DP15" s="134" t="s">
        <v>543</v>
      </c>
      <c r="DQ15" s="128">
        <f t="shared" si="0"/>
        <v>12</v>
      </c>
      <c r="DR15" s="128" t="s">
        <v>544</v>
      </c>
      <c r="DS15" s="128" t="s">
        <v>545</v>
      </c>
      <c r="DT15" s="12">
        <v>103</v>
      </c>
      <c r="DU15" s="129">
        <f t="shared" si="1"/>
        <v>0.11650485436893204</v>
      </c>
      <c r="DX15" s="19">
        <v>11</v>
      </c>
      <c r="DY15" t="s">
        <v>566</v>
      </c>
      <c r="DZ15" t="s">
        <v>566</v>
      </c>
      <c r="EA15" t="s">
        <v>566</v>
      </c>
      <c r="EB15" t="s">
        <v>566</v>
      </c>
      <c r="ES15" s="149"/>
      <c r="EY15">
        <v>1100</v>
      </c>
      <c r="FH15">
        <v>5</v>
      </c>
      <c r="FI15">
        <v>40</v>
      </c>
      <c r="FJ15">
        <v>5</v>
      </c>
      <c r="FK15">
        <v>40</v>
      </c>
      <c r="FL15">
        <v>15</v>
      </c>
      <c r="FM15">
        <v>45</v>
      </c>
      <c r="FN15">
        <v>20</v>
      </c>
      <c r="FO15">
        <v>50</v>
      </c>
      <c r="FP15">
        <v>15</v>
      </c>
      <c r="FQ15">
        <v>40</v>
      </c>
      <c r="FR15">
        <v>25</v>
      </c>
      <c r="FS15">
        <v>60</v>
      </c>
      <c r="FT15">
        <v>25</v>
      </c>
      <c r="FU15">
        <v>60</v>
      </c>
      <c r="FV15">
        <v>25</v>
      </c>
      <c r="FW15">
        <v>60</v>
      </c>
    </row>
    <row r="16" spans="1:179" ht="18" x14ac:dyDescent="0.25">
      <c r="A16" s="13">
        <v>13</v>
      </c>
      <c r="B16" s="13">
        <v>325</v>
      </c>
      <c r="C16" s="13">
        <v>339</v>
      </c>
      <c r="D16" s="13">
        <v>329</v>
      </c>
      <c r="E16" s="13">
        <v>336</v>
      </c>
      <c r="F16" s="13">
        <v>318</v>
      </c>
      <c r="G16" s="13">
        <v>304</v>
      </c>
      <c r="H16" s="13">
        <v>336</v>
      </c>
      <c r="I16" s="13">
        <v>350</v>
      </c>
      <c r="J16" s="13">
        <v>329</v>
      </c>
      <c r="K16" s="13">
        <v>364</v>
      </c>
      <c r="L16" s="13">
        <v>358</v>
      </c>
      <c r="M16" s="13">
        <v>358</v>
      </c>
      <c r="O16" s="19">
        <v>12</v>
      </c>
      <c r="P16" s="20">
        <v>25</v>
      </c>
      <c r="Q16" s="20">
        <v>5</v>
      </c>
      <c r="R16" s="21">
        <v>1</v>
      </c>
      <c r="S16" s="21">
        <v>1</v>
      </c>
      <c r="T16" s="21">
        <v>1</v>
      </c>
      <c r="U16" s="21">
        <v>1</v>
      </c>
      <c r="V16" s="21">
        <v>1</v>
      </c>
      <c r="W16" s="21">
        <v>1</v>
      </c>
      <c r="X16" s="21">
        <v>1</v>
      </c>
      <c r="Y16" s="21">
        <v>1</v>
      </c>
      <c r="Z16" s="21">
        <v>1</v>
      </c>
      <c r="AA16" s="21">
        <v>1</v>
      </c>
      <c r="AB16" s="22">
        <v>12</v>
      </c>
      <c r="AC16" s="23">
        <v>36</v>
      </c>
      <c r="AD16" s="23">
        <v>11</v>
      </c>
      <c r="AE16" s="24">
        <v>1</v>
      </c>
      <c r="AF16" s="24">
        <v>1</v>
      </c>
      <c r="AG16" s="24">
        <v>1</v>
      </c>
      <c r="AH16" s="24">
        <v>1</v>
      </c>
      <c r="AI16" s="24">
        <v>1</v>
      </c>
      <c r="AJ16" s="24">
        <v>1</v>
      </c>
      <c r="AK16" s="24">
        <v>1</v>
      </c>
      <c r="AL16" s="24">
        <v>1</v>
      </c>
      <c r="AM16" s="24">
        <v>1</v>
      </c>
      <c r="AN16" s="24">
        <v>1</v>
      </c>
      <c r="AP16" s="125">
        <v>12</v>
      </c>
      <c r="AQ16" s="121">
        <v>985</v>
      </c>
      <c r="AR16" s="121">
        <v>1185</v>
      </c>
      <c r="AS16" s="122">
        <v>1390</v>
      </c>
      <c r="AT16" s="120">
        <v>600</v>
      </c>
      <c r="AU16" s="119">
        <v>1000</v>
      </c>
      <c r="AV16" s="118"/>
      <c r="AX16" s="46">
        <v>2</v>
      </c>
      <c r="AY16" s="47">
        <v>200</v>
      </c>
      <c r="AZ16" s="47">
        <v>228</v>
      </c>
      <c r="BA16" s="48">
        <v>244</v>
      </c>
      <c r="BE16" s="69">
        <v>13</v>
      </c>
      <c r="BF16" s="12"/>
      <c r="BG16" s="12">
        <v>0</v>
      </c>
      <c r="BH16" s="127">
        <v>0</v>
      </c>
      <c r="BI16" s="127">
        <v>0</v>
      </c>
      <c r="BJ16" s="127">
        <v>0</v>
      </c>
      <c r="BK16" s="127">
        <v>0</v>
      </c>
      <c r="BL16" s="127">
        <v>0</v>
      </c>
      <c r="BM16" s="127">
        <v>0</v>
      </c>
      <c r="BN16" s="127">
        <v>0</v>
      </c>
      <c r="BO16" s="127">
        <v>0</v>
      </c>
      <c r="BP16" s="127">
        <v>0</v>
      </c>
      <c r="BR16" s="71">
        <v>13</v>
      </c>
      <c r="BS16" s="12"/>
      <c r="BT16" s="12">
        <v>68</v>
      </c>
      <c r="BU16" s="12">
        <v>35</v>
      </c>
      <c r="BV16" s="12">
        <v>23</v>
      </c>
      <c r="BW16" s="12">
        <v>10</v>
      </c>
      <c r="BX16" s="12">
        <v>4</v>
      </c>
      <c r="BY16" s="12">
        <v>3</v>
      </c>
      <c r="BZ16" s="12">
        <v>4</v>
      </c>
      <c r="CA16" s="12">
        <v>4</v>
      </c>
      <c r="CB16" s="12">
        <v>4</v>
      </c>
      <c r="CC16" s="12">
        <v>4</v>
      </c>
      <c r="CF16" s="78">
        <v>2.4</v>
      </c>
      <c r="CG16" s="100">
        <v>2</v>
      </c>
      <c r="CH16" s="100">
        <v>4</v>
      </c>
      <c r="CI16" s="77">
        <v>11</v>
      </c>
      <c r="CJ16" s="12">
        <v>2</v>
      </c>
      <c r="CK16" s="12">
        <v>3</v>
      </c>
      <c r="CL16" s="79" t="s">
        <v>304</v>
      </c>
      <c r="CU16" s="1" t="s">
        <v>242</v>
      </c>
      <c r="CV16" s="1" t="s">
        <v>242</v>
      </c>
      <c r="CW16" s="1" t="s">
        <v>241</v>
      </c>
      <c r="CX16" s="1" t="s">
        <v>241</v>
      </c>
      <c r="CY16" s="1" t="s">
        <v>242</v>
      </c>
      <c r="CZ16" s="1" t="s">
        <v>242</v>
      </c>
      <c r="DA16" s="1" t="s">
        <v>453</v>
      </c>
      <c r="DB16" t="s">
        <v>431</v>
      </c>
      <c r="DF16" s="40">
        <v>2</v>
      </c>
      <c r="DG16" s="40">
        <v>450</v>
      </c>
      <c r="DH16" s="114">
        <v>3</v>
      </c>
      <c r="DI16" s="40">
        <v>2</v>
      </c>
      <c r="DN16" s="139">
        <v>3.3</v>
      </c>
      <c r="DO16" s="140">
        <v>1</v>
      </c>
      <c r="DP16" s="134" t="s">
        <v>543</v>
      </c>
      <c r="DQ16" s="128">
        <f t="shared" si="0"/>
        <v>13</v>
      </c>
      <c r="DR16" s="128" t="s">
        <v>544</v>
      </c>
      <c r="DS16" s="128" t="s">
        <v>545</v>
      </c>
      <c r="DT16" s="12">
        <v>103</v>
      </c>
      <c r="DU16" s="129">
        <f t="shared" si="1"/>
        <v>0.12621359223300971</v>
      </c>
      <c r="DX16" s="19">
        <v>12</v>
      </c>
      <c r="DY16" t="s">
        <v>566</v>
      </c>
      <c r="DZ16" t="s">
        <v>566</v>
      </c>
      <c r="EA16" t="s">
        <v>566</v>
      </c>
      <c r="EB16" t="s">
        <v>566</v>
      </c>
      <c r="ES16" s="149"/>
      <c r="EY16">
        <v>1200</v>
      </c>
      <c r="FJ16">
        <v>0</v>
      </c>
      <c r="FK16">
        <v>25</v>
      </c>
      <c r="FL16">
        <v>0</v>
      </c>
      <c r="FM16">
        <v>35</v>
      </c>
      <c r="FN16">
        <v>10</v>
      </c>
      <c r="FO16">
        <v>40</v>
      </c>
      <c r="FP16">
        <v>5</v>
      </c>
      <c r="FQ16">
        <v>35</v>
      </c>
      <c r="FR16">
        <v>15</v>
      </c>
      <c r="FS16">
        <v>50</v>
      </c>
      <c r="FT16">
        <v>15</v>
      </c>
      <c r="FU16">
        <v>50</v>
      </c>
      <c r="FV16">
        <v>15</v>
      </c>
      <c r="FW16">
        <v>50</v>
      </c>
    </row>
    <row r="17" spans="1:179" ht="18" x14ac:dyDescent="0.25">
      <c r="A17" s="12">
        <v>14</v>
      </c>
      <c r="B17" s="12">
        <v>325</v>
      </c>
      <c r="C17" s="12">
        <v>339</v>
      </c>
      <c r="D17" s="12">
        <v>329</v>
      </c>
      <c r="E17" s="12">
        <v>336</v>
      </c>
      <c r="F17" s="12">
        <v>318</v>
      </c>
      <c r="G17" s="12">
        <v>304</v>
      </c>
      <c r="H17" s="12">
        <v>336</v>
      </c>
      <c r="I17" s="12">
        <v>350</v>
      </c>
      <c r="J17" s="12">
        <v>329</v>
      </c>
      <c r="K17" s="12">
        <v>364</v>
      </c>
      <c r="L17" s="12">
        <v>358</v>
      </c>
      <c r="M17" s="12">
        <v>358</v>
      </c>
      <c r="O17" s="19">
        <v>13</v>
      </c>
      <c r="P17" s="20">
        <v>26</v>
      </c>
      <c r="Q17" s="20">
        <v>6</v>
      </c>
      <c r="R17" s="21">
        <v>1</v>
      </c>
      <c r="S17" s="21">
        <v>1</v>
      </c>
      <c r="T17" s="21">
        <v>1</v>
      </c>
      <c r="U17" s="21">
        <v>1</v>
      </c>
      <c r="V17" s="21">
        <v>1</v>
      </c>
      <c r="W17" s="21">
        <v>1</v>
      </c>
      <c r="X17" s="21">
        <v>1</v>
      </c>
      <c r="Y17" s="21">
        <v>1</v>
      </c>
      <c r="Z17" s="21">
        <v>1</v>
      </c>
      <c r="AA17" s="21">
        <v>1</v>
      </c>
      <c r="AB17" s="22">
        <v>13</v>
      </c>
      <c r="AC17" s="23">
        <v>36</v>
      </c>
      <c r="AD17" s="23">
        <v>11</v>
      </c>
      <c r="AE17" s="24">
        <v>1</v>
      </c>
      <c r="AF17" s="24">
        <v>1</v>
      </c>
      <c r="AG17" s="24">
        <v>1</v>
      </c>
      <c r="AH17" s="24">
        <v>1</v>
      </c>
      <c r="AI17" s="24">
        <v>1</v>
      </c>
      <c r="AJ17" s="24">
        <v>1</v>
      </c>
      <c r="AK17" s="24">
        <v>1</v>
      </c>
      <c r="AL17" s="24">
        <v>1</v>
      </c>
      <c r="AM17" s="24">
        <v>1</v>
      </c>
      <c r="AN17" s="24">
        <v>1</v>
      </c>
      <c r="AX17" s="46">
        <v>2</v>
      </c>
      <c r="AY17" s="47">
        <v>300</v>
      </c>
      <c r="AZ17" s="47">
        <v>177</v>
      </c>
      <c r="BA17" s="48">
        <v>193</v>
      </c>
      <c r="BE17" s="69">
        <v>14</v>
      </c>
      <c r="BF17" s="12"/>
      <c r="BG17" s="12">
        <v>0</v>
      </c>
      <c r="BH17" s="127">
        <v>0</v>
      </c>
      <c r="BI17" s="127">
        <v>0</v>
      </c>
      <c r="BJ17" s="127">
        <v>0</v>
      </c>
      <c r="BK17" s="127">
        <v>0</v>
      </c>
      <c r="BL17" s="127">
        <v>0</v>
      </c>
      <c r="BM17" s="127">
        <v>0</v>
      </c>
      <c r="BN17" s="127">
        <v>0</v>
      </c>
      <c r="BO17" s="127">
        <v>0</v>
      </c>
      <c r="BP17" s="127">
        <v>0</v>
      </c>
      <c r="BR17" s="71">
        <v>14</v>
      </c>
      <c r="BS17" s="12"/>
      <c r="BT17" s="12">
        <v>71</v>
      </c>
      <c r="BU17" s="12">
        <v>39</v>
      </c>
      <c r="BV17" s="12">
        <v>25</v>
      </c>
      <c r="BW17" s="12">
        <v>12</v>
      </c>
      <c r="BX17" s="12">
        <v>6</v>
      </c>
      <c r="BY17" s="12">
        <v>4</v>
      </c>
      <c r="BZ17" s="12">
        <v>5</v>
      </c>
      <c r="CA17" s="12">
        <v>4</v>
      </c>
      <c r="CB17" s="12">
        <v>4</v>
      </c>
      <c r="CC17" s="12">
        <v>4</v>
      </c>
      <c r="CF17" s="78">
        <v>2.5</v>
      </c>
      <c r="CG17" s="100">
        <v>2</v>
      </c>
      <c r="CH17" s="100">
        <v>5</v>
      </c>
      <c r="CI17" s="77">
        <v>12</v>
      </c>
      <c r="CJ17" s="12">
        <v>2</v>
      </c>
      <c r="CK17" s="12">
        <v>4</v>
      </c>
      <c r="CL17" s="80" t="s">
        <v>305</v>
      </c>
      <c r="CU17" s="1" t="s">
        <v>242</v>
      </c>
      <c r="CV17" s="1" t="s">
        <v>242</v>
      </c>
      <c r="CW17" s="1" t="s">
        <v>241</v>
      </c>
      <c r="CX17" s="1" t="s">
        <v>241</v>
      </c>
      <c r="CY17" s="1" t="s">
        <v>242</v>
      </c>
      <c r="CZ17" s="1" t="s">
        <v>241</v>
      </c>
      <c r="DA17" s="1" t="s">
        <v>454</v>
      </c>
      <c r="DB17" s="161" t="s">
        <v>436</v>
      </c>
      <c r="DF17" s="40">
        <v>2</v>
      </c>
      <c r="DG17" s="40">
        <v>600</v>
      </c>
      <c r="DH17" s="114">
        <v>3</v>
      </c>
      <c r="DI17" s="40">
        <v>3</v>
      </c>
      <c r="DN17" s="139">
        <v>3.4</v>
      </c>
      <c r="DO17" s="140">
        <v>1</v>
      </c>
      <c r="DP17" s="134" t="s">
        <v>543</v>
      </c>
      <c r="DQ17" s="128">
        <f t="shared" si="0"/>
        <v>14</v>
      </c>
      <c r="DR17" s="128" t="s">
        <v>544</v>
      </c>
      <c r="DS17" s="128" t="s">
        <v>545</v>
      </c>
      <c r="DT17" s="12">
        <v>103</v>
      </c>
      <c r="DU17" s="129">
        <f t="shared" si="1"/>
        <v>0.13592233009708737</v>
      </c>
      <c r="DX17" s="19">
        <v>13</v>
      </c>
      <c r="DY17" t="s">
        <v>566</v>
      </c>
      <c r="DZ17" t="s">
        <v>566</v>
      </c>
      <c r="EA17" t="s">
        <v>566</v>
      </c>
      <c r="EB17" t="s">
        <v>566</v>
      </c>
      <c r="ES17" s="149"/>
      <c r="EY17">
        <v>1300</v>
      </c>
      <c r="FN17">
        <v>0</v>
      </c>
      <c r="FO17">
        <v>25</v>
      </c>
      <c r="FP17">
        <v>0</v>
      </c>
      <c r="FQ17">
        <v>25</v>
      </c>
      <c r="FR17">
        <v>0</v>
      </c>
      <c r="FS17">
        <v>40</v>
      </c>
      <c r="FT17">
        <v>0</v>
      </c>
      <c r="FU17">
        <v>40</v>
      </c>
      <c r="FV17">
        <v>0</v>
      </c>
      <c r="FW17">
        <v>40</v>
      </c>
    </row>
    <row r="18" spans="1:179" ht="19.5" thickBot="1" x14ac:dyDescent="0.35">
      <c r="A18" s="13">
        <v>15</v>
      </c>
      <c r="B18" s="13">
        <v>325</v>
      </c>
      <c r="C18" s="13">
        <v>339</v>
      </c>
      <c r="D18" s="13">
        <v>329</v>
      </c>
      <c r="E18" s="13">
        <v>336</v>
      </c>
      <c r="F18" s="13">
        <v>318</v>
      </c>
      <c r="G18" s="13">
        <v>304</v>
      </c>
      <c r="H18" s="13">
        <v>336</v>
      </c>
      <c r="I18" s="13">
        <v>350</v>
      </c>
      <c r="J18" s="13">
        <v>329</v>
      </c>
      <c r="K18" s="13">
        <v>364</v>
      </c>
      <c r="L18" s="13">
        <v>358</v>
      </c>
      <c r="M18" s="13">
        <v>358</v>
      </c>
      <c r="O18" s="19">
        <v>14</v>
      </c>
      <c r="P18" s="20">
        <v>26</v>
      </c>
      <c r="Q18" s="20">
        <v>6</v>
      </c>
      <c r="R18" s="21">
        <v>1</v>
      </c>
      <c r="S18" s="21">
        <v>1</v>
      </c>
      <c r="T18" s="21">
        <v>1</v>
      </c>
      <c r="U18" s="21">
        <v>1</v>
      </c>
      <c r="V18" s="21">
        <v>1</v>
      </c>
      <c r="W18" s="21">
        <v>1</v>
      </c>
      <c r="X18" s="21">
        <v>1</v>
      </c>
      <c r="Y18" s="21">
        <v>1</v>
      </c>
      <c r="Z18" s="21">
        <v>1</v>
      </c>
      <c r="AA18" s="21">
        <v>1</v>
      </c>
      <c r="AB18" s="22">
        <v>14</v>
      </c>
      <c r="AC18" s="23">
        <v>36</v>
      </c>
      <c r="AD18" s="23">
        <v>11</v>
      </c>
      <c r="AE18" s="24">
        <v>1</v>
      </c>
      <c r="AF18" s="24">
        <v>1</v>
      </c>
      <c r="AG18" s="24">
        <v>1</v>
      </c>
      <c r="AH18" s="24">
        <v>1</v>
      </c>
      <c r="AI18" s="24">
        <v>1</v>
      </c>
      <c r="AJ18" s="24">
        <v>1</v>
      </c>
      <c r="AK18" s="24">
        <v>1</v>
      </c>
      <c r="AL18" s="24">
        <v>1</v>
      </c>
      <c r="AM18" s="24">
        <v>1</v>
      </c>
      <c r="AN18" s="24">
        <v>1</v>
      </c>
      <c r="AP18" s="9" t="s">
        <v>279</v>
      </c>
      <c r="AX18" s="46">
        <v>2</v>
      </c>
      <c r="AY18" s="47">
        <v>400</v>
      </c>
      <c r="AZ18" s="47">
        <v>142</v>
      </c>
      <c r="BA18" s="48">
        <v>158</v>
      </c>
      <c r="BE18" s="69">
        <v>15</v>
      </c>
      <c r="BF18" s="12"/>
      <c r="BG18" s="126">
        <v>0</v>
      </c>
      <c r="BH18" s="126">
        <v>0</v>
      </c>
      <c r="BI18" s="126">
        <v>0</v>
      </c>
      <c r="BJ18" s="126">
        <v>0</v>
      </c>
      <c r="BK18" s="126">
        <v>0</v>
      </c>
      <c r="BL18" s="126">
        <v>0</v>
      </c>
      <c r="BM18" s="126">
        <v>0</v>
      </c>
      <c r="BN18" s="126">
        <v>0</v>
      </c>
      <c r="BO18" s="126">
        <v>0</v>
      </c>
      <c r="BP18" s="126">
        <v>0</v>
      </c>
      <c r="BR18" s="71">
        <v>15</v>
      </c>
      <c r="BS18" s="12"/>
      <c r="BT18" s="12">
        <v>74</v>
      </c>
      <c r="BU18" s="12">
        <v>42</v>
      </c>
      <c r="BV18" s="12">
        <v>26</v>
      </c>
      <c r="BW18" s="12">
        <v>13</v>
      </c>
      <c r="BX18" s="12">
        <v>7</v>
      </c>
      <c r="BY18" s="12">
        <v>5</v>
      </c>
      <c r="BZ18" s="12">
        <v>7</v>
      </c>
      <c r="CA18" s="127">
        <v>4</v>
      </c>
      <c r="CB18" s="127">
        <v>4</v>
      </c>
      <c r="CC18" s="127">
        <v>4</v>
      </c>
      <c r="CF18" s="78">
        <v>2.6</v>
      </c>
      <c r="CG18" s="100">
        <v>2</v>
      </c>
      <c r="CH18" s="100">
        <v>6</v>
      </c>
      <c r="CI18" s="77">
        <v>13</v>
      </c>
      <c r="CJ18" s="12">
        <v>2</v>
      </c>
      <c r="CK18" s="12">
        <v>5</v>
      </c>
      <c r="CL18" s="87" t="s">
        <v>306</v>
      </c>
      <c r="CU18" s="1" t="s">
        <v>242</v>
      </c>
      <c r="CV18" s="1" t="s">
        <v>242</v>
      </c>
      <c r="CW18" s="1" t="s">
        <v>241</v>
      </c>
      <c r="CX18" s="1" t="s">
        <v>241</v>
      </c>
      <c r="CY18" s="1" t="s">
        <v>241</v>
      </c>
      <c r="CZ18" s="1" t="s">
        <v>242</v>
      </c>
      <c r="DA18" s="1" t="s">
        <v>455</v>
      </c>
      <c r="DB18" t="s">
        <v>431</v>
      </c>
      <c r="DF18" s="40">
        <v>2</v>
      </c>
      <c r="DG18" s="40">
        <v>655</v>
      </c>
      <c r="DH18" s="114">
        <v>4</v>
      </c>
      <c r="DI18" s="40">
        <v>3</v>
      </c>
      <c r="DN18" s="139">
        <v>3.5</v>
      </c>
      <c r="DO18" s="140">
        <v>1</v>
      </c>
      <c r="DP18" s="134" t="s">
        <v>543</v>
      </c>
      <c r="DQ18" s="128">
        <f t="shared" si="0"/>
        <v>15</v>
      </c>
      <c r="DR18" s="128" t="s">
        <v>544</v>
      </c>
      <c r="DS18" s="128" t="s">
        <v>545</v>
      </c>
      <c r="DT18" s="12">
        <v>103</v>
      </c>
      <c r="DU18" s="129">
        <f t="shared" si="1"/>
        <v>0.14563106796116504</v>
      </c>
      <c r="DX18" s="19">
        <v>14</v>
      </c>
      <c r="DY18" t="s">
        <v>566</v>
      </c>
      <c r="DZ18" t="s">
        <v>566</v>
      </c>
      <c r="EA18" t="s">
        <v>566</v>
      </c>
      <c r="EB18" t="s">
        <v>566</v>
      </c>
      <c r="ES18" s="149"/>
      <c r="EY18">
        <v>1400</v>
      </c>
      <c r="FR18">
        <v>0</v>
      </c>
      <c r="FS18">
        <v>20</v>
      </c>
      <c r="FT18">
        <v>0</v>
      </c>
      <c r="FU18">
        <v>20</v>
      </c>
      <c r="FV18">
        <v>0</v>
      </c>
      <c r="FW18">
        <v>20</v>
      </c>
    </row>
    <row r="19" spans="1:179" ht="18" x14ac:dyDescent="0.25">
      <c r="A19" s="12">
        <v>16</v>
      </c>
      <c r="B19" s="12">
        <v>325</v>
      </c>
      <c r="C19" s="12">
        <v>339</v>
      </c>
      <c r="D19" s="12">
        <v>329</v>
      </c>
      <c r="E19" s="12">
        <v>336</v>
      </c>
      <c r="F19" s="12">
        <v>318</v>
      </c>
      <c r="G19" s="12">
        <v>304</v>
      </c>
      <c r="H19" s="12">
        <v>336</v>
      </c>
      <c r="I19" s="12">
        <v>350</v>
      </c>
      <c r="J19" s="12">
        <v>329</v>
      </c>
      <c r="K19" s="12">
        <v>364</v>
      </c>
      <c r="L19" s="12">
        <v>358</v>
      </c>
      <c r="M19" s="12">
        <v>358</v>
      </c>
      <c r="O19" s="19">
        <v>15</v>
      </c>
      <c r="P19" s="20">
        <v>26</v>
      </c>
      <c r="Q19" s="20">
        <v>6</v>
      </c>
      <c r="R19" s="21">
        <v>1</v>
      </c>
      <c r="S19" s="21">
        <v>1</v>
      </c>
      <c r="T19" s="21">
        <v>1</v>
      </c>
      <c r="U19" s="21">
        <v>1</v>
      </c>
      <c r="V19" s="21">
        <v>1</v>
      </c>
      <c r="W19" s="21">
        <v>1</v>
      </c>
      <c r="X19" s="21">
        <v>1</v>
      </c>
      <c r="Y19" s="21">
        <v>1</v>
      </c>
      <c r="Z19" s="21">
        <v>1</v>
      </c>
      <c r="AA19" s="21">
        <v>1</v>
      </c>
      <c r="AB19" s="22">
        <v>15</v>
      </c>
      <c r="AC19" s="23">
        <v>37</v>
      </c>
      <c r="AD19" s="23">
        <v>11</v>
      </c>
      <c r="AE19" s="24">
        <v>1</v>
      </c>
      <c r="AF19" s="24">
        <v>1</v>
      </c>
      <c r="AG19" s="24">
        <v>1</v>
      </c>
      <c r="AH19" s="24">
        <v>1</v>
      </c>
      <c r="AI19" s="24">
        <v>1</v>
      </c>
      <c r="AJ19" s="24">
        <v>1</v>
      </c>
      <c r="AK19" s="24">
        <v>1</v>
      </c>
      <c r="AL19" s="24">
        <v>1</v>
      </c>
      <c r="AM19" s="24">
        <v>1</v>
      </c>
      <c r="AN19" s="24">
        <v>1</v>
      </c>
      <c r="AP19" s="34"/>
      <c r="AQ19" s="453" t="s">
        <v>280</v>
      </c>
      <c r="AR19" s="454"/>
      <c r="AS19" s="454"/>
      <c r="AT19" s="454"/>
      <c r="AU19" s="454"/>
      <c r="AX19" s="46">
        <v>2</v>
      </c>
      <c r="AY19" s="47">
        <v>500</v>
      </c>
      <c r="AZ19" s="47">
        <v>114</v>
      </c>
      <c r="BA19" s="48">
        <v>130</v>
      </c>
      <c r="BE19" s="69">
        <v>16</v>
      </c>
      <c r="BF19" s="12"/>
      <c r="BG19" s="126">
        <v>0</v>
      </c>
      <c r="BH19" s="126">
        <v>0</v>
      </c>
      <c r="BI19" s="126">
        <v>0</v>
      </c>
      <c r="BJ19" s="126">
        <v>0</v>
      </c>
      <c r="BK19" s="126">
        <v>0</v>
      </c>
      <c r="BL19" s="126">
        <v>0</v>
      </c>
      <c r="BM19" s="126">
        <v>0</v>
      </c>
      <c r="BN19" s="126">
        <v>0</v>
      </c>
      <c r="BO19" s="126">
        <v>0</v>
      </c>
      <c r="BP19" s="126">
        <v>0</v>
      </c>
      <c r="BR19" s="71">
        <v>16</v>
      </c>
      <c r="BS19" s="12"/>
      <c r="BT19" s="12">
        <v>77</v>
      </c>
      <c r="BU19" s="12">
        <v>48</v>
      </c>
      <c r="BV19" s="12">
        <v>29</v>
      </c>
      <c r="BW19" s="12">
        <v>15</v>
      </c>
      <c r="BX19" s="12">
        <v>9</v>
      </c>
      <c r="BY19" s="12">
        <v>7</v>
      </c>
      <c r="BZ19" s="12">
        <v>8</v>
      </c>
      <c r="CA19" s="12">
        <v>5</v>
      </c>
      <c r="CB19" s="12">
        <v>5</v>
      </c>
      <c r="CC19" s="12">
        <v>5</v>
      </c>
      <c r="CF19" s="81">
        <v>2.7</v>
      </c>
      <c r="CG19" s="101">
        <v>2</v>
      </c>
      <c r="CH19" s="101">
        <v>7</v>
      </c>
      <c r="CI19" s="77">
        <v>14</v>
      </c>
      <c r="CJ19" s="12">
        <v>2</v>
      </c>
      <c r="CK19" s="12">
        <v>6</v>
      </c>
      <c r="CL19" s="82" t="s">
        <v>298</v>
      </c>
      <c r="CU19" s="1" t="s">
        <v>242</v>
      </c>
      <c r="CV19" s="1" t="s">
        <v>242</v>
      </c>
      <c r="CW19" s="1" t="s">
        <v>241</v>
      </c>
      <c r="CX19" s="1" t="s">
        <v>241</v>
      </c>
      <c r="CY19" s="1" t="s">
        <v>241</v>
      </c>
      <c r="CZ19" s="1" t="s">
        <v>241</v>
      </c>
      <c r="DA19" s="1" t="s">
        <v>456</v>
      </c>
      <c r="DB19" s="161" t="s">
        <v>436</v>
      </c>
      <c r="DF19" s="40">
        <v>2</v>
      </c>
      <c r="DG19" s="40">
        <v>700</v>
      </c>
      <c r="DH19" s="114">
        <v>4</v>
      </c>
      <c r="DI19" s="40">
        <v>4</v>
      </c>
      <c r="DN19" s="139">
        <v>3.6</v>
      </c>
      <c r="DO19" s="140">
        <v>1</v>
      </c>
      <c r="DP19" s="134" t="s">
        <v>543</v>
      </c>
      <c r="DQ19" s="128">
        <f t="shared" si="0"/>
        <v>16</v>
      </c>
      <c r="DR19" s="128" t="s">
        <v>544</v>
      </c>
      <c r="DS19" s="128" t="s">
        <v>545</v>
      </c>
      <c r="DT19" s="12">
        <v>103</v>
      </c>
      <c r="DU19" s="129">
        <f t="shared" si="1"/>
        <v>0.1553398058252427</v>
      </c>
      <c r="DX19" s="19">
        <v>15</v>
      </c>
      <c r="DY19" t="s">
        <v>566</v>
      </c>
      <c r="DZ19" t="s">
        <v>566</v>
      </c>
      <c r="EA19" t="s">
        <v>566</v>
      </c>
      <c r="EB19" t="s">
        <v>566</v>
      </c>
      <c r="ES19" s="149"/>
    </row>
    <row r="20" spans="1:179" ht="63" x14ac:dyDescent="0.25">
      <c r="A20" s="13">
        <v>17</v>
      </c>
      <c r="B20" s="13">
        <v>325</v>
      </c>
      <c r="C20" s="13">
        <v>339</v>
      </c>
      <c r="D20" s="13">
        <v>329</v>
      </c>
      <c r="E20" s="13">
        <v>336</v>
      </c>
      <c r="F20" s="13">
        <v>318</v>
      </c>
      <c r="G20" s="13">
        <v>304</v>
      </c>
      <c r="H20" s="13">
        <v>336</v>
      </c>
      <c r="I20" s="13">
        <v>350</v>
      </c>
      <c r="J20" s="13">
        <v>329</v>
      </c>
      <c r="K20" s="13">
        <v>364</v>
      </c>
      <c r="L20" s="13">
        <v>358</v>
      </c>
      <c r="M20" s="13">
        <v>358</v>
      </c>
      <c r="O20" s="19">
        <v>16</v>
      </c>
      <c r="P20" s="20">
        <v>26</v>
      </c>
      <c r="Q20" s="20">
        <v>6</v>
      </c>
      <c r="R20" s="21">
        <v>1</v>
      </c>
      <c r="S20" s="21">
        <v>1</v>
      </c>
      <c r="T20" s="21">
        <v>1</v>
      </c>
      <c r="U20" s="21">
        <v>1</v>
      </c>
      <c r="V20" s="21">
        <v>1</v>
      </c>
      <c r="W20" s="21">
        <v>1</v>
      </c>
      <c r="X20" s="21">
        <v>1</v>
      </c>
      <c r="Y20" s="21">
        <v>1</v>
      </c>
      <c r="Z20" s="21">
        <v>1</v>
      </c>
      <c r="AA20" s="21">
        <v>1</v>
      </c>
      <c r="AB20" s="22">
        <v>16</v>
      </c>
      <c r="AC20" s="23">
        <v>37</v>
      </c>
      <c r="AD20" s="23">
        <v>11</v>
      </c>
      <c r="AE20" s="24">
        <v>1</v>
      </c>
      <c r="AF20" s="24">
        <v>1</v>
      </c>
      <c r="AG20" s="24">
        <v>1</v>
      </c>
      <c r="AH20" s="24">
        <v>1</v>
      </c>
      <c r="AI20" s="24">
        <v>1</v>
      </c>
      <c r="AJ20" s="24">
        <v>1</v>
      </c>
      <c r="AK20" s="24">
        <v>1</v>
      </c>
      <c r="AL20" s="24">
        <v>1</v>
      </c>
      <c r="AM20" s="24">
        <v>1</v>
      </c>
      <c r="AN20" s="24">
        <v>1</v>
      </c>
      <c r="AP20" s="35" t="s">
        <v>273</v>
      </c>
      <c r="AQ20" s="36" t="s">
        <v>281</v>
      </c>
      <c r="AR20" s="36" t="s">
        <v>282</v>
      </c>
      <c r="AS20" s="36" t="s">
        <v>283</v>
      </c>
      <c r="AT20" s="36" t="s">
        <v>284</v>
      </c>
      <c r="AU20" s="36" t="s">
        <v>285</v>
      </c>
      <c r="AX20" s="46">
        <v>2</v>
      </c>
      <c r="AY20" s="47">
        <v>600</v>
      </c>
      <c r="AZ20" s="47">
        <v>91</v>
      </c>
      <c r="BA20" s="48">
        <v>107</v>
      </c>
      <c r="BE20" s="69">
        <v>17</v>
      </c>
      <c r="BF20" s="12"/>
      <c r="BG20" s="12">
        <v>0</v>
      </c>
      <c r="BH20" s="127">
        <v>0</v>
      </c>
      <c r="BI20" s="127">
        <v>0</v>
      </c>
      <c r="BJ20" s="127">
        <v>0</v>
      </c>
      <c r="BK20" s="127">
        <v>0</v>
      </c>
      <c r="BL20" s="127">
        <v>0</v>
      </c>
      <c r="BM20" s="127">
        <v>0</v>
      </c>
      <c r="BN20" s="127">
        <v>0</v>
      </c>
      <c r="BO20" s="127">
        <v>0</v>
      </c>
      <c r="BP20" s="127">
        <v>0</v>
      </c>
      <c r="BR20" s="71">
        <v>17</v>
      </c>
      <c r="BS20" s="12"/>
      <c r="BT20" s="12">
        <v>80</v>
      </c>
      <c r="BU20" s="12">
        <v>53</v>
      </c>
      <c r="BV20" s="12">
        <v>34</v>
      </c>
      <c r="BW20" s="12">
        <v>18</v>
      </c>
      <c r="BX20" s="12">
        <v>10</v>
      </c>
      <c r="BY20" s="12">
        <v>8</v>
      </c>
      <c r="BZ20" s="12">
        <v>9</v>
      </c>
      <c r="CA20" s="12">
        <v>6</v>
      </c>
      <c r="CB20" s="12">
        <v>6</v>
      </c>
      <c r="CC20" s="12">
        <v>6</v>
      </c>
      <c r="CF20" s="85">
        <v>2.8</v>
      </c>
      <c r="CG20" s="103">
        <v>2</v>
      </c>
      <c r="CH20" s="103">
        <v>8</v>
      </c>
      <c r="CI20" s="77">
        <v>15</v>
      </c>
      <c r="CJ20" s="12">
        <v>2</v>
      </c>
      <c r="CK20" s="12">
        <v>7</v>
      </c>
      <c r="CL20" s="86" t="s">
        <v>307</v>
      </c>
      <c r="CU20" s="1" t="s">
        <v>242</v>
      </c>
      <c r="CV20" s="1" t="s">
        <v>241</v>
      </c>
      <c r="CW20" s="1" t="s">
        <v>242</v>
      </c>
      <c r="CX20" s="1" t="s">
        <v>242</v>
      </c>
      <c r="CY20" s="1" t="s">
        <v>242</v>
      </c>
      <c r="CZ20" s="1" t="s">
        <v>242</v>
      </c>
      <c r="DA20" s="1" t="s">
        <v>457</v>
      </c>
      <c r="DB20" t="s">
        <v>437</v>
      </c>
      <c r="DF20" s="40">
        <v>2</v>
      </c>
      <c r="DG20" s="40">
        <v>950</v>
      </c>
      <c r="DH20" s="114">
        <v>4</v>
      </c>
      <c r="DI20" s="40">
        <v>5</v>
      </c>
      <c r="DN20" s="126">
        <v>4.0999999999999996</v>
      </c>
      <c r="DO20" s="133">
        <v>2</v>
      </c>
      <c r="DP20" s="134" t="s">
        <v>546</v>
      </c>
      <c r="DQ20" s="128">
        <f t="shared" si="0"/>
        <v>17</v>
      </c>
      <c r="DR20" s="128" t="s">
        <v>544</v>
      </c>
      <c r="DS20" s="128" t="s">
        <v>545</v>
      </c>
      <c r="DT20" s="12">
        <v>103</v>
      </c>
      <c r="DU20" s="129">
        <f t="shared" si="1"/>
        <v>0.1650485436893204</v>
      </c>
      <c r="DX20" s="19">
        <v>16</v>
      </c>
      <c r="DY20" t="s">
        <v>566</v>
      </c>
      <c r="DZ20" t="s">
        <v>566</v>
      </c>
      <c r="EA20" t="s">
        <v>566</v>
      </c>
      <c r="EB20" t="s">
        <v>566</v>
      </c>
      <c r="ES20" s="149"/>
    </row>
    <row r="21" spans="1:179" ht="18.75" x14ac:dyDescent="0.25">
      <c r="A21" s="12">
        <v>18</v>
      </c>
      <c r="B21" s="12">
        <v>325</v>
      </c>
      <c r="C21" s="12">
        <v>339</v>
      </c>
      <c r="D21" s="12">
        <v>329</v>
      </c>
      <c r="E21" s="12">
        <v>336</v>
      </c>
      <c r="F21" s="12">
        <v>318</v>
      </c>
      <c r="G21" s="12">
        <v>304</v>
      </c>
      <c r="H21" s="12">
        <v>336</v>
      </c>
      <c r="I21" s="12">
        <v>350</v>
      </c>
      <c r="J21" s="12">
        <v>329</v>
      </c>
      <c r="K21" s="12">
        <v>364</v>
      </c>
      <c r="L21" s="12">
        <v>358</v>
      </c>
      <c r="M21" s="12">
        <v>358</v>
      </c>
      <c r="O21" s="19">
        <v>17</v>
      </c>
      <c r="P21" s="20">
        <v>26</v>
      </c>
      <c r="Q21" s="20">
        <v>6</v>
      </c>
      <c r="R21" s="21">
        <v>1</v>
      </c>
      <c r="S21" s="21">
        <v>1</v>
      </c>
      <c r="T21" s="21">
        <v>1</v>
      </c>
      <c r="U21" s="21">
        <v>1</v>
      </c>
      <c r="V21" s="21">
        <v>1</v>
      </c>
      <c r="W21" s="21">
        <v>1</v>
      </c>
      <c r="X21" s="21">
        <v>1</v>
      </c>
      <c r="Y21" s="21">
        <v>1</v>
      </c>
      <c r="Z21" s="21">
        <v>1</v>
      </c>
      <c r="AA21" s="21">
        <v>1</v>
      </c>
      <c r="AB21" s="22">
        <v>17</v>
      </c>
      <c r="AC21" s="23">
        <v>37</v>
      </c>
      <c r="AD21" s="23">
        <v>11</v>
      </c>
      <c r="AE21" s="24">
        <v>1</v>
      </c>
      <c r="AF21" s="24">
        <v>1</v>
      </c>
      <c r="AG21" s="24">
        <v>1</v>
      </c>
      <c r="AH21" s="24">
        <v>1</v>
      </c>
      <c r="AI21" s="24">
        <v>1</v>
      </c>
      <c r="AJ21" s="24">
        <v>1</v>
      </c>
      <c r="AK21" s="24">
        <v>1</v>
      </c>
      <c r="AL21" s="24">
        <v>1</v>
      </c>
      <c r="AM21" s="24">
        <v>1</v>
      </c>
      <c r="AN21" s="24">
        <v>1</v>
      </c>
      <c r="AP21" s="37">
        <v>1</v>
      </c>
      <c r="AQ21" s="38">
        <v>0</v>
      </c>
      <c r="AR21" s="38">
        <v>350</v>
      </c>
      <c r="AS21" s="38">
        <v>460</v>
      </c>
      <c r="AT21" s="38">
        <v>600</v>
      </c>
      <c r="AU21" s="39">
        <v>850</v>
      </c>
      <c r="AX21" s="46">
        <v>2</v>
      </c>
      <c r="AY21" s="47">
        <v>700</v>
      </c>
      <c r="AZ21" s="47">
        <v>72</v>
      </c>
      <c r="BA21" s="48">
        <v>88</v>
      </c>
      <c r="BE21" s="69">
        <v>18</v>
      </c>
      <c r="BF21" s="12"/>
      <c r="BG21" s="12">
        <v>1</v>
      </c>
      <c r="BH21" s="127">
        <v>0</v>
      </c>
      <c r="BI21" s="12">
        <v>0</v>
      </c>
      <c r="BJ21" s="127">
        <v>0</v>
      </c>
      <c r="BK21" s="127">
        <v>0</v>
      </c>
      <c r="BL21" s="127">
        <v>0</v>
      </c>
      <c r="BM21" s="127">
        <v>0</v>
      </c>
      <c r="BN21" s="127">
        <v>0</v>
      </c>
      <c r="BO21" s="127">
        <v>0</v>
      </c>
      <c r="BP21" s="127">
        <v>0</v>
      </c>
      <c r="BR21" s="71">
        <v>18</v>
      </c>
      <c r="BS21" s="12"/>
      <c r="BT21" s="12">
        <v>84</v>
      </c>
      <c r="BU21" s="12">
        <v>56</v>
      </c>
      <c r="BV21" s="12">
        <v>39</v>
      </c>
      <c r="BW21" s="12">
        <v>21</v>
      </c>
      <c r="BX21" s="12">
        <v>13</v>
      </c>
      <c r="BY21" s="12">
        <v>10</v>
      </c>
      <c r="BZ21" s="12">
        <v>10</v>
      </c>
      <c r="CA21" s="12">
        <v>8</v>
      </c>
      <c r="CB21" s="12">
        <v>8</v>
      </c>
      <c r="CC21" s="12">
        <v>8</v>
      </c>
      <c r="CF21" s="78">
        <v>3.1</v>
      </c>
      <c r="CG21" s="100">
        <v>3</v>
      </c>
      <c r="CH21" s="100">
        <v>1</v>
      </c>
      <c r="CI21" s="77">
        <v>16</v>
      </c>
      <c r="CJ21" s="12">
        <v>2</v>
      </c>
      <c r="CK21" s="12">
        <v>8</v>
      </c>
      <c r="CL21" s="88" t="s">
        <v>308</v>
      </c>
      <c r="CU21" s="1" t="s">
        <v>242</v>
      </c>
      <c r="CV21" s="1" t="s">
        <v>241</v>
      </c>
      <c r="CW21" s="1" t="s">
        <v>242</v>
      </c>
      <c r="CX21" s="1" t="s">
        <v>242</v>
      </c>
      <c r="CY21" s="1" t="s">
        <v>242</v>
      </c>
      <c r="CZ21" s="1" t="s">
        <v>241</v>
      </c>
      <c r="DA21" s="1" t="s">
        <v>458</v>
      </c>
      <c r="DB21" t="s">
        <v>435</v>
      </c>
      <c r="DF21" s="40">
        <v>3</v>
      </c>
      <c r="DG21" s="40">
        <v>-600</v>
      </c>
      <c r="DH21" s="114">
        <v>1</v>
      </c>
      <c r="DI21" s="40">
        <v>1</v>
      </c>
      <c r="DN21" s="126">
        <v>4.2</v>
      </c>
      <c r="DO21" s="133">
        <v>2</v>
      </c>
      <c r="DP21" s="134" t="s">
        <v>546</v>
      </c>
      <c r="DQ21" s="128">
        <f t="shared" si="0"/>
        <v>18</v>
      </c>
      <c r="DR21" s="128" t="s">
        <v>544</v>
      </c>
      <c r="DS21" s="128" t="s">
        <v>545</v>
      </c>
      <c r="DT21" s="12">
        <v>103</v>
      </c>
      <c r="DU21" s="129">
        <f t="shared" si="1"/>
        <v>0.17475728155339806</v>
      </c>
      <c r="DX21" s="19">
        <v>17</v>
      </c>
      <c r="DY21" t="s">
        <v>566</v>
      </c>
      <c r="DZ21" t="s">
        <v>566</v>
      </c>
      <c r="EA21" t="s">
        <v>566</v>
      </c>
      <c r="EB21" t="s">
        <v>566</v>
      </c>
      <c r="ES21" s="149"/>
    </row>
    <row r="22" spans="1:179" ht="18.75" x14ac:dyDescent="0.25">
      <c r="A22" s="13">
        <v>19</v>
      </c>
      <c r="B22" s="13">
        <v>325</v>
      </c>
      <c r="C22" s="13">
        <v>339</v>
      </c>
      <c r="D22" s="13">
        <v>329</v>
      </c>
      <c r="E22" s="13">
        <v>336</v>
      </c>
      <c r="F22" s="13">
        <v>318</v>
      </c>
      <c r="G22" s="13">
        <v>304</v>
      </c>
      <c r="H22" s="13">
        <v>336</v>
      </c>
      <c r="I22" s="13">
        <v>350</v>
      </c>
      <c r="J22" s="13">
        <v>329</v>
      </c>
      <c r="K22" s="13">
        <v>364</v>
      </c>
      <c r="L22" s="13">
        <v>358</v>
      </c>
      <c r="M22" s="13">
        <v>358</v>
      </c>
      <c r="O22" s="19">
        <v>18</v>
      </c>
      <c r="P22" s="20">
        <v>26</v>
      </c>
      <c r="Q22" s="20">
        <v>6</v>
      </c>
      <c r="R22" s="21">
        <v>1</v>
      </c>
      <c r="S22" s="21">
        <v>1</v>
      </c>
      <c r="T22" s="21">
        <v>1</v>
      </c>
      <c r="U22" s="21">
        <v>1</v>
      </c>
      <c r="V22" s="21">
        <v>1</v>
      </c>
      <c r="W22" s="21">
        <v>1</v>
      </c>
      <c r="X22" s="21">
        <v>1</v>
      </c>
      <c r="Y22" s="21">
        <v>1</v>
      </c>
      <c r="Z22" s="21">
        <v>1</v>
      </c>
      <c r="AA22" s="21">
        <v>1</v>
      </c>
      <c r="AB22" s="22">
        <v>18</v>
      </c>
      <c r="AC22" s="23">
        <v>37</v>
      </c>
      <c r="AD22" s="23">
        <v>11</v>
      </c>
      <c r="AE22" s="24">
        <v>1</v>
      </c>
      <c r="AF22" s="24">
        <v>1</v>
      </c>
      <c r="AG22" s="24">
        <v>1</v>
      </c>
      <c r="AH22" s="24">
        <v>1</v>
      </c>
      <c r="AI22" s="24">
        <v>1</v>
      </c>
      <c r="AJ22" s="24">
        <v>1</v>
      </c>
      <c r="AK22" s="24">
        <v>1</v>
      </c>
      <c r="AL22" s="24">
        <v>1</v>
      </c>
      <c r="AM22" s="24">
        <v>1</v>
      </c>
      <c r="AN22" s="24">
        <v>1</v>
      </c>
      <c r="AP22" s="37">
        <v>2</v>
      </c>
      <c r="AQ22" s="38">
        <v>0</v>
      </c>
      <c r="AR22" s="38">
        <v>450</v>
      </c>
      <c r="AS22" s="38">
        <v>600</v>
      </c>
      <c r="AT22" s="38">
        <v>700</v>
      </c>
      <c r="AU22" s="39">
        <v>950</v>
      </c>
      <c r="AX22" s="46">
        <v>2</v>
      </c>
      <c r="AY22" s="47">
        <v>800</v>
      </c>
      <c r="AZ22" s="47">
        <v>55</v>
      </c>
      <c r="BA22" s="48">
        <v>71</v>
      </c>
      <c r="BE22" s="69">
        <v>19</v>
      </c>
      <c r="BF22" s="12"/>
      <c r="BG22" s="12">
        <v>1</v>
      </c>
      <c r="BH22" s="127">
        <v>0</v>
      </c>
      <c r="BI22" s="12">
        <v>1</v>
      </c>
      <c r="BJ22" s="127">
        <v>0</v>
      </c>
      <c r="BK22" s="12">
        <v>0</v>
      </c>
      <c r="BL22" s="127">
        <v>0</v>
      </c>
      <c r="BM22" s="127">
        <v>0</v>
      </c>
      <c r="BN22" s="127">
        <v>0</v>
      </c>
      <c r="BO22" s="127">
        <v>0</v>
      </c>
      <c r="BP22" s="127">
        <v>0</v>
      </c>
      <c r="BR22" s="71">
        <v>19</v>
      </c>
      <c r="BS22" s="12"/>
      <c r="BT22" s="12">
        <v>87</v>
      </c>
      <c r="BU22" s="12">
        <v>61</v>
      </c>
      <c r="BV22" s="12">
        <v>42</v>
      </c>
      <c r="BW22" s="12">
        <v>24</v>
      </c>
      <c r="BX22" s="12">
        <v>15</v>
      </c>
      <c r="BY22" s="12">
        <v>11</v>
      </c>
      <c r="BZ22" s="12">
        <v>12</v>
      </c>
      <c r="CA22" s="12">
        <v>9</v>
      </c>
      <c r="CB22" s="12">
        <v>9</v>
      </c>
      <c r="CC22" s="12">
        <v>9</v>
      </c>
      <c r="CF22" s="78">
        <v>3.2</v>
      </c>
      <c r="CG22" s="100">
        <v>3</v>
      </c>
      <c r="CH22" s="100">
        <v>2</v>
      </c>
      <c r="CI22" s="77">
        <v>17</v>
      </c>
      <c r="CJ22" s="12">
        <v>3</v>
      </c>
      <c r="CK22" s="12">
        <v>1</v>
      </c>
      <c r="CL22" s="79" t="s">
        <v>309</v>
      </c>
      <c r="CU22" s="1" t="s">
        <v>242</v>
      </c>
      <c r="CV22" s="1" t="s">
        <v>241</v>
      </c>
      <c r="CW22" s="1" t="s">
        <v>242</v>
      </c>
      <c r="CX22" s="1" t="s">
        <v>242</v>
      </c>
      <c r="CY22" s="1" t="s">
        <v>241</v>
      </c>
      <c r="CZ22" s="1" t="s">
        <v>242</v>
      </c>
      <c r="DA22" s="1" t="s">
        <v>459</v>
      </c>
      <c r="DB22" t="s">
        <v>437</v>
      </c>
      <c r="DF22" s="40">
        <v>3</v>
      </c>
      <c r="DG22" s="40">
        <v>330</v>
      </c>
      <c r="DH22" s="114">
        <v>2</v>
      </c>
      <c r="DI22" s="40">
        <v>1</v>
      </c>
      <c r="DN22" s="126">
        <v>4.3</v>
      </c>
      <c r="DO22" s="133">
        <v>2</v>
      </c>
      <c r="DP22" s="134" t="s">
        <v>546</v>
      </c>
      <c r="DQ22" s="128">
        <f t="shared" si="0"/>
        <v>19</v>
      </c>
      <c r="DR22" s="128" t="s">
        <v>544</v>
      </c>
      <c r="DS22" s="128" t="s">
        <v>545</v>
      </c>
      <c r="DT22" s="12">
        <v>103</v>
      </c>
      <c r="DU22" s="129">
        <f t="shared" si="1"/>
        <v>0.18446601941747573</v>
      </c>
      <c r="DX22" s="19">
        <v>18</v>
      </c>
      <c r="DY22" t="s">
        <v>566</v>
      </c>
      <c r="DZ22" t="s">
        <v>566</v>
      </c>
      <c r="EA22" t="s">
        <v>566</v>
      </c>
      <c r="EB22" t="s">
        <v>566</v>
      </c>
      <c r="ES22" s="149"/>
    </row>
    <row r="23" spans="1:179" ht="19.5" thickBot="1" x14ac:dyDescent="0.3">
      <c r="A23" s="12">
        <v>20</v>
      </c>
      <c r="B23" s="12">
        <v>325</v>
      </c>
      <c r="C23" s="12">
        <v>339</v>
      </c>
      <c r="D23" s="12">
        <v>329</v>
      </c>
      <c r="E23" s="12">
        <v>336</v>
      </c>
      <c r="F23" s="12">
        <v>318</v>
      </c>
      <c r="G23" s="12">
        <v>304</v>
      </c>
      <c r="H23" s="12">
        <v>336</v>
      </c>
      <c r="I23" s="12">
        <v>350</v>
      </c>
      <c r="J23" s="12">
        <v>329</v>
      </c>
      <c r="K23" s="12">
        <v>364</v>
      </c>
      <c r="L23" s="12">
        <v>358</v>
      </c>
      <c r="M23" s="12">
        <v>358</v>
      </c>
      <c r="O23" s="19">
        <v>19</v>
      </c>
      <c r="P23" s="20">
        <v>26</v>
      </c>
      <c r="Q23" s="20">
        <v>6</v>
      </c>
      <c r="R23" s="21">
        <v>1</v>
      </c>
      <c r="S23" s="21">
        <v>1</v>
      </c>
      <c r="T23" s="21">
        <v>1</v>
      </c>
      <c r="U23" s="21">
        <v>1</v>
      </c>
      <c r="V23" s="21">
        <v>1</v>
      </c>
      <c r="W23" s="21">
        <v>1</v>
      </c>
      <c r="X23" s="21">
        <v>1</v>
      </c>
      <c r="Y23" s="21">
        <v>1</v>
      </c>
      <c r="Z23" s="21">
        <v>1</v>
      </c>
      <c r="AA23" s="21">
        <v>1</v>
      </c>
      <c r="AB23" s="22">
        <v>19</v>
      </c>
      <c r="AC23" s="23">
        <v>37</v>
      </c>
      <c r="AD23" s="23">
        <v>11</v>
      </c>
      <c r="AE23" s="24">
        <v>1</v>
      </c>
      <c r="AF23" s="24">
        <v>1</v>
      </c>
      <c r="AG23" s="24">
        <v>1</v>
      </c>
      <c r="AH23" s="24">
        <v>1</v>
      </c>
      <c r="AI23" s="24">
        <v>1</v>
      </c>
      <c r="AJ23" s="24">
        <v>1</v>
      </c>
      <c r="AK23" s="24">
        <v>1</v>
      </c>
      <c r="AL23" s="24">
        <v>1</v>
      </c>
      <c r="AM23" s="24">
        <v>1</v>
      </c>
      <c r="AN23" s="24">
        <v>1</v>
      </c>
      <c r="AP23" s="37">
        <v>3</v>
      </c>
      <c r="AQ23" s="40">
        <v>0</v>
      </c>
      <c r="AR23" s="40">
        <v>556</v>
      </c>
      <c r="AS23" s="40">
        <v>725</v>
      </c>
      <c r="AT23" s="40">
        <v>795</v>
      </c>
      <c r="AU23" s="41">
        <v>1030</v>
      </c>
      <c r="AX23" s="46">
        <v>2</v>
      </c>
      <c r="AY23" s="47">
        <v>900</v>
      </c>
      <c r="AZ23" s="47">
        <v>41</v>
      </c>
      <c r="BA23" s="48">
        <v>57</v>
      </c>
      <c r="BE23" s="69">
        <v>20</v>
      </c>
      <c r="BF23" s="12"/>
      <c r="BG23" s="12">
        <v>2</v>
      </c>
      <c r="BH23" s="127">
        <v>0</v>
      </c>
      <c r="BI23" s="127">
        <v>1</v>
      </c>
      <c r="BJ23" s="127">
        <v>0</v>
      </c>
      <c r="BK23" s="127">
        <v>0</v>
      </c>
      <c r="BL23" s="127">
        <v>0</v>
      </c>
      <c r="BM23" s="127">
        <v>0</v>
      </c>
      <c r="BN23" s="127">
        <v>0</v>
      </c>
      <c r="BO23" s="127">
        <v>0</v>
      </c>
      <c r="BP23" s="127">
        <v>0</v>
      </c>
      <c r="BR23" s="71">
        <v>20</v>
      </c>
      <c r="BS23" s="12"/>
      <c r="BT23" s="12">
        <v>89</v>
      </c>
      <c r="BU23" s="12">
        <v>66</v>
      </c>
      <c r="BV23" s="12">
        <v>44</v>
      </c>
      <c r="BW23" s="12">
        <v>26</v>
      </c>
      <c r="BX23" s="12">
        <v>17</v>
      </c>
      <c r="BY23" s="12">
        <v>13</v>
      </c>
      <c r="BZ23" s="12">
        <v>14</v>
      </c>
      <c r="CA23" s="12">
        <v>10</v>
      </c>
      <c r="CB23" s="12">
        <v>10</v>
      </c>
      <c r="CC23" s="12">
        <v>10</v>
      </c>
      <c r="CF23" s="78">
        <v>3.3</v>
      </c>
      <c r="CG23" s="100">
        <v>3</v>
      </c>
      <c r="CH23" s="100">
        <v>3</v>
      </c>
      <c r="CI23" s="77">
        <v>18</v>
      </c>
      <c r="CJ23" s="12">
        <v>3</v>
      </c>
      <c r="CK23" s="12">
        <v>2</v>
      </c>
      <c r="CL23" s="80" t="s">
        <v>310</v>
      </c>
      <c r="CU23" s="1" t="s">
        <v>242</v>
      </c>
      <c r="CV23" s="1" t="s">
        <v>241</v>
      </c>
      <c r="CW23" s="1" t="s">
        <v>242</v>
      </c>
      <c r="CX23" s="1" t="s">
        <v>242</v>
      </c>
      <c r="CY23" s="1" t="s">
        <v>241</v>
      </c>
      <c r="CZ23" s="1" t="s">
        <v>241</v>
      </c>
      <c r="DA23" s="1" t="s">
        <v>460</v>
      </c>
      <c r="DB23" s="161" t="s">
        <v>435</v>
      </c>
      <c r="DF23" s="40">
        <v>3</v>
      </c>
      <c r="DG23" s="40">
        <v>520</v>
      </c>
      <c r="DH23" s="114">
        <v>3</v>
      </c>
      <c r="DI23" s="40">
        <v>1</v>
      </c>
      <c r="DN23" s="126">
        <v>4.4000000000000004</v>
      </c>
      <c r="DO23" s="133">
        <v>2</v>
      </c>
      <c r="DP23" s="134" t="s">
        <v>546</v>
      </c>
      <c r="DQ23" s="128">
        <f t="shared" si="0"/>
        <v>20</v>
      </c>
      <c r="DR23" s="128" t="s">
        <v>544</v>
      </c>
      <c r="DS23" s="128" t="s">
        <v>545</v>
      </c>
      <c r="DT23" s="12">
        <v>103</v>
      </c>
      <c r="DU23" s="129">
        <f t="shared" si="1"/>
        <v>0.1941747572815534</v>
      </c>
      <c r="DX23" s="19">
        <v>19</v>
      </c>
      <c r="DY23" t="s">
        <v>566</v>
      </c>
      <c r="DZ23" t="s">
        <v>566</v>
      </c>
      <c r="EA23" t="s">
        <v>566</v>
      </c>
      <c r="EB23" t="s">
        <v>566</v>
      </c>
      <c r="ES23" s="149"/>
    </row>
    <row r="24" spans="1:179" ht="18.75" x14ac:dyDescent="0.25">
      <c r="A24" s="13">
        <v>21</v>
      </c>
      <c r="B24" s="13">
        <v>325</v>
      </c>
      <c r="C24" s="13">
        <v>339</v>
      </c>
      <c r="D24" s="13">
        <v>329</v>
      </c>
      <c r="E24" s="13">
        <v>336</v>
      </c>
      <c r="F24" s="13">
        <v>318</v>
      </c>
      <c r="G24" s="13">
        <v>304</v>
      </c>
      <c r="H24" s="13">
        <v>336</v>
      </c>
      <c r="I24" s="13">
        <v>350</v>
      </c>
      <c r="J24" s="13">
        <v>329</v>
      </c>
      <c r="K24" s="13">
        <v>364</v>
      </c>
      <c r="L24" s="13">
        <v>358</v>
      </c>
      <c r="M24" s="13">
        <v>358</v>
      </c>
      <c r="O24" s="19">
        <v>20</v>
      </c>
      <c r="P24" s="20">
        <v>26</v>
      </c>
      <c r="Q24" s="20">
        <v>6</v>
      </c>
      <c r="R24" s="21">
        <v>1</v>
      </c>
      <c r="S24" s="21">
        <v>1</v>
      </c>
      <c r="T24" s="21">
        <v>1</v>
      </c>
      <c r="U24" s="21">
        <v>1</v>
      </c>
      <c r="V24" s="21">
        <v>1</v>
      </c>
      <c r="W24" s="21">
        <v>1</v>
      </c>
      <c r="X24" s="21">
        <v>1</v>
      </c>
      <c r="Y24" s="21">
        <v>1</v>
      </c>
      <c r="Z24" s="21">
        <v>1</v>
      </c>
      <c r="AA24" s="21">
        <v>1</v>
      </c>
      <c r="AB24" s="22">
        <v>20</v>
      </c>
      <c r="AC24" s="23">
        <v>37</v>
      </c>
      <c r="AD24" s="23">
        <v>11</v>
      </c>
      <c r="AE24" s="24">
        <v>1</v>
      </c>
      <c r="AF24" s="24">
        <v>1</v>
      </c>
      <c r="AG24" s="24">
        <v>1</v>
      </c>
      <c r="AH24" s="24">
        <v>1</v>
      </c>
      <c r="AI24" s="24">
        <v>1</v>
      </c>
      <c r="AJ24" s="24">
        <v>1</v>
      </c>
      <c r="AK24" s="24">
        <v>1</v>
      </c>
      <c r="AL24" s="24">
        <v>1</v>
      </c>
      <c r="AM24" s="24">
        <v>1</v>
      </c>
      <c r="AN24" s="24">
        <v>1</v>
      </c>
      <c r="AP24" s="37">
        <v>4</v>
      </c>
      <c r="AQ24" s="40">
        <v>0</v>
      </c>
      <c r="AR24" s="40">
        <v>721</v>
      </c>
      <c r="AS24" s="40">
        <v>865</v>
      </c>
      <c r="AT24" s="40">
        <v>935</v>
      </c>
      <c r="AU24" s="41">
        <v>1220</v>
      </c>
      <c r="AX24" s="55">
        <v>3</v>
      </c>
      <c r="AY24" s="56">
        <v>0</v>
      </c>
      <c r="AZ24" s="57">
        <v>235</v>
      </c>
      <c r="BA24" s="58">
        <v>340</v>
      </c>
      <c r="BE24" s="69">
        <v>21</v>
      </c>
      <c r="BF24" s="12"/>
      <c r="BG24" s="12">
        <v>2</v>
      </c>
      <c r="BH24" s="127">
        <v>0</v>
      </c>
      <c r="BI24" s="12">
        <v>1</v>
      </c>
      <c r="BJ24" s="127">
        <v>0</v>
      </c>
      <c r="BK24" s="127">
        <v>0</v>
      </c>
      <c r="BL24" s="127">
        <v>0</v>
      </c>
      <c r="BM24" s="127">
        <v>0</v>
      </c>
      <c r="BN24" s="127">
        <v>0</v>
      </c>
      <c r="BO24" s="127">
        <v>0</v>
      </c>
      <c r="BP24" s="127">
        <v>0</v>
      </c>
      <c r="BR24" s="71">
        <v>21</v>
      </c>
      <c r="BS24" s="12"/>
      <c r="BT24" s="12">
        <v>90</v>
      </c>
      <c r="BU24" s="12">
        <v>70</v>
      </c>
      <c r="BV24" s="12">
        <v>48</v>
      </c>
      <c r="BW24" s="12">
        <v>29</v>
      </c>
      <c r="BX24" s="12">
        <v>19</v>
      </c>
      <c r="BY24" s="12">
        <v>15</v>
      </c>
      <c r="BZ24" s="12">
        <v>16</v>
      </c>
      <c r="CA24" s="12">
        <v>11</v>
      </c>
      <c r="CB24" s="12">
        <v>11</v>
      </c>
      <c r="CC24" s="12">
        <v>11</v>
      </c>
      <c r="CF24" s="78">
        <v>3.4</v>
      </c>
      <c r="CG24" s="100">
        <v>3</v>
      </c>
      <c r="CH24" s="100">
        <v>4</v>
      </c>
      <c r="CI24" s="77">
        <v>19</v>
      </c>
      <c r="CJ24" s="12">
        <v>3</v>
      </c>
      <c r="CK24" s="12">
        <v>3</v>
      </c>
      <c r="CL24" s="79" t="s">
        <v>311</v>
      </c>
      <c r="CU24" s="1" t="s">
        <v>242</v>
      </c>
      <c r="CV24" s="1" t="s">
        <v>241</v>
      </c>
      <c r="CW24" s="1" t="s">
        <v>242</v>
      </c>
      <c r="CX24" s="1" t="s">
        <v>241</v>
      </c>
      <c r="CY24" s="1" t="s">
        <v>242</v>
      </c>
      <c r="CZ24" s="1" t="s">
        <v>242</v>
      </c>
      <c r="DA24" s="1" t="s">
        <v>461</v>
      </c>
      <c r="DB24" t="s">
        <v>438</v>
      </c>
      <c r="DF24" s="40">
        <v>3</v>
      </c>
      <c r="DG24" s="40">
        <v>556</v>
      </c>
      <c r="DH24" s="114">
        <v>3</v>
      </c>
      <c r="DI24" s="40">
        <v>2</v>
      </c>
      <c r="DN24" s="126">
        <v>4.5</v>
      </c>
      <c r="DO24" s="133">
        <v>2</v>
      </c>
      <c r="DP24" s="134" t="s">
        <v>546</v>
      </c>
      <c r="DQ24" s="128">
        <f t="shared" si="0"/>
        <v>21</v>
      </c>
      <c r="DR24" s="128" t="s">
        <v>544</v>
      </c>
      <c r="DS24" s="128" t="s">
        <v>545</v>
      </c>
      <c r="DT24" s="12">
        <v>103</v>
      </c>
      <c r="DU24" s="129">
        <f t="shared" si="1"/>
        <v>0.20388349514563106</v>
      </c>
      <c r="DX24" s="19">
        <v>20</v>
      </c>
      <c r="DY24" t="s">
        <v>566</v>
      </c>
      <c r="DZ24" t="s">
        <v>566</v>
      </c>
      <c r="EA24" t="s">
        <v>566</v>
      </c>
      <c r="EB24" t="s">
        <v>566</v>
      </c>
      <c r="ES24" s="149"/>
    </row>
    <row r="25" spans="1:179" ht="18.75" x14ac:dyDescent="0.25">
      <c r="A25" s="12">
        <v>22</v>
      </c>
      <c r="B25" s="12">
        <v>325</v>
      </c>
      <c r="C25" s="12">
        <v>339</v>
      </c>
      <c r="D25" s="12">
        <v>329</v>
      </c>
      <c r="E25" s="12">
        <v>336</v>
      </c>
      <c r="F25" s="12">
        <v>318</v>
      </c>
      <c r="G25" s="12">
        <v>304</v>
      </c>
      <c r="H25" s="12">
        <v>336</v>
      </c>
      <c r="I25" s="12">
        <v>350</v>
      </c>
      <c r="J25" s="12">
        <v>329</v>
      </c>
      <c r="K25" s="12">
        <v>364</v>
      </c>
      <c r="L25" s="12">
        <v>358</v>
      </c>
      <c r="M25" s="12">
        <v>358</v>
      </c>
      <c r="O25" s="19">
        <v>21</v>
      </c>
      <c r="P25" s="20">
        <v>26</v>
      </c>
      <c r="Q25" s="20">
        <v>6</v>
      </c>
      <c r="R25" s="21">
        <v>1</v>
      </c>
      <c r="S25" s="21">
        <v>1</v>
      </c>
      <c r="T25" s="21">
        <v>1</v>
      </c>
      <c r="U25" s="21">
        <v>1</v>
      </c>
      <c r="V25" s="21">
        <v>1</v>
      </c>
      <c r="W25" s="21">
        <v>1</v>
      </c>
      <c r="X25" s="21">
        <v>1</v>
      </c>
      <c r="Y25" s="21">
        <v>1</v>
      </c>
      <c r="Z25" s="21">
        <v>1</v>
      </c>
      <c r="AA25" s="21">
        <v>1</v>
      </c>
      <c r="AB25" s="22">
        <v>21</v>
      </c>
      <c r="AC25" s="23">
        <v>37</v>
      </c>
      <c r="AD25" s="23">
        <v>11</v>
      </c>
      <c r="AE25" s="24">
        <v>1</v>
      </c>
      <c r="AF25" s="24">
        <v>1</v>
      </c>
      <c r="AG25" s="24">
        <v>1</v>
      </c>
      <c r="AH25" s="24">
        <v>1</v>
      </c>
      <c r="AI25" s="24">
        <v>1</v>
      </c>
      <c r="AJ25" s="24">
        <v>1</v>
      </c>
      <c r="AK25" s="24">
        <v>1</v>
      </c>
      <c r="AL25" s="24">
        <v>1</v>
      </c>
      <c r="AM25" s="24">
        <v>1</v>
      </c>
      <c r="AN25" s="24">
        <v>1</v>
      </c>
      <c r="AP25" s="37">
        <v>5</v>
      </c>
      <c r="AQ25" s="40">
        <v>0</v>
      </c>
      <c r="AR25" s="40">
        <v>816</v>
      </c>
      <c r="AS25" s="40">
        <v>985</v>
      </c>
      <c r="AT25" s="40">
        <v>1055</v>
      </c>
      <c r="AU25" s="41">
        <v>1310</v>
      </c>
      <c r="AX25" s="59">
        <v>3</v>
      </c>
      <c r="AY25" s="60">
        <v>100</v>
      </c>
      <c r="AZ25" s="61">
        <v>235</v>
      </c>
      <c r="BA25" s="62">
        <v>340</v>
      </c>
      <c r="BE25" s="69">
        <v>22</v>
      </c>
      <c r="BF25" s="12"/>
      <c r="BG25" s="12">
        <v>3</v>
      </c>
      <c r="BH25" s="12">
        <v>0</v>
      </c>
      <c r="BI25" s="12">
        <v>1</v>
      </c>
      <c r="BJ25" s="127">
        <v>0</v>
      </c>
      <c r="BK25" s="127">
        <v>0</v>
      </c>
      <c r="BL25" s="127">
        <v>0</v>
      </c>
      <c r="BM25" s="127">
        <v>0</v>
      </c>
      <c r="BN25" s="127">
        <v>0</v>
      </c>
      <c r="BO25" s="127">
        <v>0</v>
      </c>
      <c r="BP25" s="127">
        <v>0</v>
      </c>
      <c r="BR25" s="71">
        <v>22</v>
      </c>
      <c r="BS25" s="12"/>
      <c r="BT25" s="12">
        <v>90</v>
      </c>
      <c r="BU25" s="12">
        <v>74</v>
      </c>
      <c r="BV25" s="12">
        <v>52</v>
      </c>
      <c r="BW25" s="12">
        <v>33</v>
      </c>
      <c r="BX25" s="12">
        <v>22</v>
      </c>
      <c r="BY25" s="12">
        <v>17</v>
      </c>
      <c r="BZ25" s="12">
        <v>18</v>
      </c>
      <c r="CA25" s="12">
        <v>12</v>
      </c>
      <c r="CB25" s="12">
        <v>12</v>
      </c>
      <c r="CC25" s="12">
        <v>12</v>
      </c>
      <c r="CF25" s="78">
        <v>3.5</v>
      </c>
      <c r="CG25" s="100">
        <v>3</v>
      </c>
      <c r="CH25" s="100">
        <v>5</v>
      </c>
      <c r="CI25" s="77">
        <v>20</v>
      </c>
      <c r="CJ25" s="12">
        <v>3</v>
      </c>
      <c r="CK25" s="12">
        <v>4</v>
      </c>
      <c r="CL25" s="80" t="s">
        <v>312</v>
      </c>
      <c r="CU25" s="1" t="s">
        <v>242</v>
      </c>
      <c r="CV25" s="1" t="s">
        <v>241</v>
      </c>
      <c r="CW25" s="1" t="s">
        <v>242</v>
      </c>
      <c r="CX25" s="1" t="s">
        <v>241</v>
      </c>
      <c r="CY25" s="1" t="s">
        <v>242</v>
      </c>
      <c r="CZ25" s="1" t="s">
        <v>241</v>
      </c>
      <c r="DA25" s="1" t="s">
        <v>462</v>
      </c>
      <c r="DB25" s="161" t="s">
        <v>439</v>
      </c>
      <c r="DF25" s="40">
        <v>3</v>
      </c>
      <c r="DG25" s="40">
        <v>725</v>
      </c>
      <c r="DH25" s="114">
        <v>3</v>
      </c>
      <c r="DI25" s="40">
        <v>3</v>
      </c>
      <c r="DN25" s="139">
        <v>5.0999999999999996</v>
      </c>
      <c r="DO25" s="133">
        <v>2</v>
      </c>
      <c r="DP25" s="134" t="s">
        <v>546</v>
      </c>
      <c r="DQ25" s="128">
        <f t="shared" si="0"/>
        <v>22</v>
      </c>
      <c r="DR25" s="128" t="s">
        <v>544</v>
      </c>
      <c r="DS25" s="128" t="s">
        <v>545</v>
      </c>
      <c r="DT25" s="12">
        <v>103</v>
      </c>
      <c r="DU25" s="129">
        <f t="shared" si="1"/>
        <v>0.21359223300970873</v>
      </c>
      <c r="DX25" s="19">
        <v>21</v>
      </c>
      <c r="DY25" t="s">
        <v>566</v>
      </c>
      <c r="DZ25" t="s">
        <v>566</v>
      </c>
      <c r="EA25" t="s">
        <v>566</v>
      </c>
      <c r="EB25" t="s">
        <v>566</v>
      </c>
      <c r="ES25" s="149"/>
    </row>
    <row r="26" spans="1:179" ht="18.75" x14ac:dyDescent="0.25">
      <c r="A26" s="13">
        <v>23</v>
      </c>
      <c r="B26" s="13">
        <v>325</v>
      </c>
      <c r="C26" s="13">
        <v>339</v>
      </c>
      <c r="D26" s="13">
        <v>329</v>
      </c>
      <c r="E26" s="13">
        <v>336</v>
      </c>
      <c r="F26" s="13">
        <v>318</v>
      </c>
      <c r="G26" s="13">
        <v>304</v>
      </c>
      <c r="H26" s="13">
        <v>336</v>
      </c>
      <c r="I26" s="13">
        <v>350</v>
      </c>
      <c r="J26" s="13">
        <v>329</v>
      </c>
      <c r="K26" s="13">
        <v>364</v>
      </c>
      <c r="L26" s="13">
        <v>358</v>
      </c>
      <c r="M26" s="13">
        <v>358</v>
      </c>
      <c r="O26" s="19">
        <v>22</v>
      </c>
      <c r="P26" s="20">
        <v>26</v>
      </c>
      <c r="Q26" s="20">
        <v>6</v>
      </c>
      <c r="R26" s="21">
        <v>1</v>
      </c>
      <c r="S26" s="21">
        <v>1</v>
      </c>
      <c r="T26" s="21">
        <v>1</v>
      </c>
      <c r="U26" s="21">
        <v>1</v>
      </c>
      <c r="V26" s="21">
        <v>1</v>
      </c>
      <c r="W26" s="21">
        <v>1</v>
      </c>
      <c r="X26" s="21">
        <v>1</v>
      </c>
      <c r="Y26" s="21">
        <v>1</v>
      </c>
      <c r="Z26" s="21">
        <v>1</v>
      </c>
      <c r="AA26" s="21">
        <v>1</v>
      </c>
      <c r="AB26" s="22">
        <v>22</v>
      </c>
      <c r="AC26" s="23">
        <v>37</v>
      </c>
      <c r="AD26" s="23">
        <v>11</v>
      </c>
      <c r="AE26" s="24">
        <v>1</v>
      </c>
      <c r="AF26" s="24">
        <v>1</v>
      </c>
      <c r="AG26" s="24">
        <v>1</v>
      </c>
      <c r="AH26" s="24">
        <v>1</v>
      </c>
      <c r="AI26" s="24">
        <v>1</v>
      </c>
      <c r="AJ26" s="24">
        <v>1</v>
      </c>
      <c r="AK26" s="24">
        <v>1</v>
      </c>
      <c r="AL26" s="24">
        <v>1</v>
      </c>
      <c r="AM26" s="24">
        <v>1</v>
      </c>
      <c r="AN26" s="24">
        <v>1</v>
      </c>
      <c r="AP26" s="37">
        <v>6</v>
      </c>
      <c r="AQ26" s="40">
        <v>0</v>
      </c>
      <c r="AR26" s="40">
        <v>791</v>
      </c>
      <c r="AS26" s="40">
        <v>1005</v>
      </c>
      <c r="AT26" s="40">
        <v>1075</v>
      </c>
      <c r="AU26" s="41">
        <v>1335</v>
      </c>
      <c r="AX26" s="59">
        <v>3</v>
      </c>
      <c r="AY26" s="60">
        <v>200</v>
      </c>
      <c r="AZ26" s="61">
        <v>190</v>
      </c>
      <c r="BA26" s="62">
        <v>245</v>
      </c>
      <c r="BE26" s="69">
        <v>23</v>
      </c>
      <c r="BF26" s="12"/>
      <c r="BG26" s="12">
        <v>3</v>
      </c>
      <c r="BH26" s="12">
        <v>0</v>
      </c>
      <c r="BI26" s="127">
        <v>1</v>
      </c>
      <c r="BJ26" s="127">
        <v>0</v>
      </c>
      <c r="BK26" s="127">
        <v>0</v>
      </c>
      <c r="BL26" s="127">
        <v>0</v>
      </c>
      <c r="BM26" s="127">
        <v>0</v>
      </c>
      <c r="BN26" s="127">
        <v>0</v>
      </c>
      <c r="BO26" s="127">
        <v>0</v>
      </c>
      <c r="BP26" s="127">
        <v>0</v>
      </c>
      <c r="BR26" s="71">
        <v>23</v>
      </c>
      <c r="BS26" s="12"/>
      <c r="BT26" s="12">
        <v>91</v>
      </c>
      <c r="BU26" s="12">
        <v>79</v>
      </c>
      <c r="BV26" s="12">
        <v>55</v>
      </c>
      <c r="BW26" s="12">
        <v>37</v>
      </c>
      <c r="BX26" s="12">
        <v>24</v>
      </c>
      <c r="BY26" s="12">
        <v>19</v>
      </c>
      <c r="BZ26" s="12">
        <v>21</v>
      </c>
      <c r="CA26" s="12">
        <v>14</v>
      </c>
      <c r="CB26" s="12">
        <v>14</v>
      </c>
      <c r="CC26" s="12">
        <v>14</v>
      </c>
      <c r="CF26" s="78">
        <v>3.6</v>
      </c>
      <c r="CG26" s="100">
        <v>3</v>
      </c>
      <c r="CH26" s="100">
        <v>6</v>
      </c>
      <c r="CI26" s="77">
        <v>21</v>
      </c>
      <c r="CJ26" s="12">
        <v>3</v>
      </c>
      <c r="CK26" s="12">
        <v>5</v>
      </c>
      <c r="CL26" s="80" t="s">
        <v>313</v>
      </c>
      <c r="CU26" s="1" t="s">
        <v>242</v>
      </c>
      <c r="CV26" t="s">
        <v>241</v>
      </c>
      <c r="CW26" s="1" t="s">
        <v>242</v>
      </c>
      <c r="CX26" s="1" t="s">
        <v>241</v>
      </c>
      <c r="CY26" s="1" t="s">
        <v>241</v>
      </c>
      <c r="CZ26" s="1" t="s">
        <v>242</v>
      </c>
      <c r="DA26" s="1" t="s">
        <v>463</v>
      </c>
      <c r="DB26" s="161" t="s">
        <v>439</v>
      </c>
      <c r="DF26" s="40">
        <v>3</v>
      </c>
      <c r="DG26" s="40">
        <v>795</v>
      </c>
      <c r="DH26" s="114">
        <v>3</v>
      </c>
      <c r="DI26" s="40">
        <v>4</v>
      </c>
      <c r="DN26" s="139">
        <v>5.2</v>
      </c>
      <c r="DO26" s="133">
        <v>2</v>
      </c>
      <c r="DP26" s="134" t="s">
        <v>546</v>
      </c>
      <c r="DQ26" s="128">
        <f t="shared" si="0"/>
        <v>23</v>
      </c>
      <c r="DR26" s="128" t="s">
        <v>544</v>
      </c>
      <c r="DS26" s="128" t="s">
        <v>545</v>
      </c>
      <c r="DT26" s="12">
        <v>103</v>
      </c>
      <c r="DU26" s="129">
        <f t="shared" si="1"/>
        <v>0.22330097087378642</v>
      </c>
      <c r="DX26" s="19">
        <v>22</v>
      </c>
      <c r="DY26" t="s">
        <v>566</v>
      </c>
      <c r="DZ26" t="s">
        <v>566</v>
      </c>
      <c r="EA26" t="s">
        <v>566</v>
      </c>
      <c r="EB26" t="s">
        <v>566</v>
      </c>
      <c r="ES26" s="149"/>
    </row>
    <row r="27" spans="1:179" ht="18.75" x14ac:dyDescent="0.25">
      <c r="A27" s="12">
        <v>24</v>
      </c>
      <c r="B27" s="12">
        <v>325</v>
      </c>
      <c r="C27" s="12">
        <v>339</v>
      </c>
      <c r="D27" s="12">
        <v>329</v>
      </c>
      <c r="E27" s="12">
        <v>336</v>
      </c>
      <c r="F27" s="12">
        <v>318</v>
      </c>
      <c r="G27" s="12">
        <v>304</v>
      </c>
      <c r="H27" s="12">
        <v>336</v>
      </c>
      <c r="I27" s="12">
        <v>350</v>
      </c>
      <c r="J27" s="12">
        <v>329</v>
      </c>
      <c r="K27" s="12">
        <v>364</v>
      </c>
      <c r="L27" s="12">
        <v>358</v>
      </c>
      <c r="M27" s="12">
        <v>358</v>
      </c>
      <c r="O27" s="19">
        <v>23</v>
      </c>
      <c r="P27" s="20">
        <v>27</v>
      </c>
      <c r="Q27" s="20">
        <v>6</v>
      </c>
      <c r="R27" s="21">
        <v>1</v>
      </c>
      <c r="S27" s="21">
        <v>1</v>
      </c>
      <c r="T27" s="21">
        <v>1</v>
      </c>
      <c r="U27" s="21">
        <v>1</v>
      </c>
      <c r="V27" s="21">
        <v>1</v>
      </c>
      <c r="W27" s="21">
        <v>1</v>
      </c>
      <c r="X27" s="21">
        <v>1</v>
      </c>
      <c r="Y27" s="21">
        <v>1</v>
      </c>
      <c r="Z27" s="21">
        <v>1</v>
      </c>
      <c r="AA27" s="21">
        <v>1</v>
      </c>
      <c r="AB27" s="22">
        <v>23</v>
      </c>
      <c r="AC27" s="23">
        <v>37</v>
      </c>
      <c r="AD27" s="23">
        <v>11</v>
      </c>
      <c r="AE27" s="24">
        <v>1</v>
      </c>
      <c r="AF27" s="24">
        <v>1</v>
      </c>
      <c r="AG27" s="24">
        <v>1</v>
      </c>
      <c r="AH27" s="24">
        <v>1</v>
      </c>
      <c r="AI27" s="24">
        <v>1</v>
      </c>
      <c r="AJ27" s="24">
        <v>1</v>
      </c>
      <c r="AK27" s="24">
        <v>1</v>
      </c>
      <c r="AL27" s="24">
        <v>1</v>
      </c>
      <c r="AM27" s="24">
        <v>1</v>
      </c>
      <c r="AN27" s="24">
        <v>1</v>
      </c>
      <c r="AP27" s="37">
        <v>7</v>
      </c>
      <c r="AQ27" s="40">
        <v>0</v>
      </c>
      <c r="AR27" s="40">
        <v>861</v>
      </c>
      <c r="AS27" s="40">
        <v>1075</v>
      </c>
      <c r="AT27" s="40">
        <v>1145</v>
      </c>
      <c r="AU27" s="41">
        <v>1430</v>
      </c>
      <c r="AX27" s="59">
        <v>3</v>
      </c>
      <c r="AY27" s="60">
        <v>300</v>
      </c>
      <c r="AZ27" s="61">
        <v>150</v>
      </c>
      <c r="BA27" s="62">
        <v>200</v>
      </c>
      <c r="BE27" s="69">
        <v>24</v>
      </c>
      <c r="BF27" s="12"/>
      <c r="BG27" s="12">
        <v>4</v>
      </c>
      <c r="BH27" s="127">
        <v>0</v>
      </c>
      <c r="BI27" s="12">
        <v>1</v>
      </c>
      <c r="BJ27" s="12">
        <v>0</v>
      </c>
      <c r="BK27" s="127">
        <v>0</v>
      </c>
      <c r="BL27" s="12">
        <v>0</v>
      </c>
      <c r="BM27" s="127">
        <v>0</v>
      </c>
      <c r="BN27" s="127">
        <v>0</v>
      </c>
      <c r="BO27" s="127">
        <v>0</v>
      </c>
      <c r="BP27" s="127">
        <v>0</v>
      </c>
      <c r="BR27" s="71">
        <v>24</v>
      </c>
      <c r="BS27" s="12"/>
      <c r="BT27" s="12">
        <v>92</v>
      </c>
      <c r="BU27" s="12">
        <v>82</v>
      </c>
      <c r="BV27" s="12">
        <v>58</v>
      </c>
      <c r="BW27" s="12">
        <v>42</v>
      </c>
      <c r="BX27" s="12">
        <v>28</v>
      </c>
      <c r="BY27" s="12">
        <v>20</v>
      </c>
      <c r="BZ27" s="12">
        <v>25</v>
      </c>
      <c r="CA27" s="12">
        <v>15</v>
      </c>
      <c r="CB27" s="12">
        <v>15</v>
      </c>
      <c r="CC27" s="12">
        <v>15</v>
      </c>
      <c r="CF27" s="81">
        <v>3.7</v>
      </c>
      <c r="CG27" s="101">
        <v>3</v>
      </c>
      <c r="CH27" s="101">
        <v>7</v>
      </c>
      <c r="CI27" s="77">
        <v>22</v>
      </c>
      <c r="CJ27" s="12">
        <v>3</v>
      </c>
      <c r="CK27" s="12">
        <v>6</v>
      </c>
      <c r="CL27" s="82" t="s">
        <v>298</v>
      </c>
      <c r="CU27" s="1" t="s">
        <v>242</v>
      </c>
      <c r="CV27" t="s">
        <v>241</v>
      </c>
      <c r="CW27" s="1" t="s">
        <v>242</v>
      </c>
      <c r="CX27" s="1" t="s">
        <v>241</v>
      </c>
      <c r="CY27" s="1" t="s">
        <v>241</v>
      </c>
      <c r="CZ27" s="1" t="s">
        <v>241</v>
      </c>
      <c r="DA27" s="1" t="s">
        <v>464</v>
      </c>
      <c r="DB27" t="s">
        <v>439</v>
      </c>
      <c r="DF27" s="40">
        <v>3</v>
      </c>
      <c r="DG27" s="40">
        <v>825</v>
      </c>
      <c r="DH27" s="114">
        <v>4</v>
      </c>
      <c r="DI27" s="40">
        <v>4</v>
      </c>
      <c r="DN27" s="139">
        <v>5.3</v>
      </c>
      <c r="DO27" s="133">
        <v>2</v>
      </c>
      <c r="DP27" s="134" t="s">
        <v>546</v>
      </c>
      <c r="DQ27" s="128">
        <f t="shared" si="0"/>
        <v>24</v>
      </c>
      <c r="DR27" s="128" t="s">
        <v>544</v>
      </c>
      <c r="DS27" s="128" t="s">
        <v>545</v>
      </c>
      <c r="DT27" s="12">
        <v>103</v>
      </c>
      <c r="DU27" s="129">
        <f t="shared" si="1"/>
        <v>0.23300970873786409</v>
      </c>
      <c r="DX27" s="19">
        <v>23</v>
      </c>
      <c r="DY27" t="s">
        <v>566</v>
      </c>
      <c r="DZ27" t="s">
        <v>566</v>
      </c>
      <c r="EA27" t="s">
        <v>566</v>
      </c>
      <c r="EB27" t="s">
        <v>566</v>
      </c>
      <c r="ES27" s="149"/>
    </row>
    <row r="28" spans="1:179" ht="18.75" x14ac:dyDescent="0.25">
      <c r="A28" s="13">
        <v>25</v>
      </c>
      <c r="B28" s="13">
        <v>325</v>
      </c>
      <c r="C28" s="13">
        <v>339</v>
      </c>
      <c r="D28" s="13">
        <v>329</v>
      </c>
      <c r="E28" s="13">
        <v>336</v>
      </c>
      <c r="F28" s="13">
        <v>318</v>
      </c>
      <c r="G28" s="13">
        <v>304</v>
      </c>
      <c r="H28" s="13">
        <v>336</v>
      </c>
      <c r="I28" s="13">
        <v>350</v>
      </c>
      <c r="J28" s="13">
        <v>329</v>
      </c>
      <c r="K28" s="13">
        <v>364</v>
      </c>
      <c r="L28" s="13">
        <v>358</v>
      </c>
      <c r="M28" s="13">
        <v>358</v>
      </c>
      <c r="O28" s="19">
        <v>24</v>
      </c>
      <c r="P28" s="20">
        <v>27</v>
      </c>
      <c r="Q28" s="20">
        <v>6</v>
      </c>
      <c r="R28" s="21">
        <v>1</v>
      </c>
      <c r="S28" s="21">
        <v>1</v>
      </c>
      <c r="T28" s="21">
        <v>1</v>
      </c>
      <c r="U28" s="21">
        <v>1</v>
      </c>
      <c r="V28" s="21">
        <v>1</v>
      </c>
      <c r="W28" s="21">
        <v>1</v>
      </c>
      <c r="X28" s="21">
        <v>1</v>
      </c>
      <c r="Y28" s="21">
        <v>1</v>
      </c>
      <c r="Z28" s="21">
        <v>1</v>
      </c>
      <c r="AA28" s="21">
        <v>1</v>
      </c>
      <c r="AB28" s="22">
        <v>24</v>
      </c>
      <c r="AC28" s="23">
        <v>37</v>
      </c>
      <c r="AD28" s="23">
        <v>11</v>
      </c>
      <c r="AE28" s="24">
        <v>1</v>
      </c>
      <c r="AF28" s="24">
        <v>1</v>
      </c>
      <c r="AG28" s="24">
        <v>1</v>
      </c>
      <c r="AH28" s="24">
        <v>1</v>
      </c>
      <c r="AI28" s="24">
        <v>1</v>
      </c>
      <c r="AJ28" s="24">
        <v>1</v>
      </c>
      <c r="AK28" s="24">
        <v>1</v>
      </c>
      <c r="AL28" s="24">
        <v>1</v>
      </c>
      <c r="AM28" s="24">
        <v>1</v>
      </c>
      <c r="AN28" s="24">
        <v>1</v>
      </c>
      <c r="AP28" s="37">
        <v>8</v>
      </c>
      <c r="AQ28" s="40">
        <v>0</v>
      </c>
      <c r="AR28" s="40">
        <v>956</v>
      </c>
      <c r="AS28" s="40">
        <v>1170</v>
      </c>
      <c r="AT28" s="40">
        <v>1265</v>
      </c>
      <c r="AU28" s="41">
        <v>1525</v>
      </c>
      <c r="AX28" s="59">
        <v>3</v>
      </c>
      <c r="AY28" s="60">
        <v>400</v>
      </c>
      <c r="AZ28" s="61">
        <v>120</v>
      </c>
      <c r="BA28" s="62">
        <v>165</v>
      </c>
      <c r="BE28" s="69">
        <v>25</v>
      </c>
      <c r="BF28" s="12"/>
      <c r="BG28" s="12">
        <v>5</v>
      </c>
      <c r="BH28" s="12">
        <v>1</v>
      </c>
      <c r="BI28" s="127">
        <v>1</v>
      </c>
      <c r="BJ28" s="127">
        <v>0</v>
      </c>
      <c r="BK28" s="127">
        <v>0</v>
      </c>
      <c r="BL28" s="127">
        <v>0</v>
      </c>
      <c r="BM28" s="127">
        <v>0</v>
      </c>
      <c r="BN28" s="127">
        <v>0</v>
      </c>
      <c r="BO28" s="127">
        <v>0</v>
      </c>
      <c r="BP28" s="127">
        <v>0</v>
      </c>
      <c r="BR28" s="71">
        <v>25</v>
      </c>
      <c r="BS28" s="12"/>
      <c r="BT28" s="12">
        <v>94</v>
      </c>
      <c r="BU28" s="12">
        <v>85</v>
      </c>
      <c r="BV28" s="12">
        <v>62</v>
      </c>
      <c r="BW28" s="12">
        <v>45</v>
      </c>
      <c r="BX28" s="12">
        <v>31</v>
      </c>
      <c r="BY28" s="12">
        <v>22</v>
      </c>
      <c r="BZ28" s="12">
        <v>28</v>
      </c>
      <c r="CA28" s="12">
        <v>17</v>
      </c>
      <c r="CB28" s="12">
        <v>17</v>
      </c>
      <c r="CC28" s="12">
        <v>17</v>
      </c>
      <c r="CF28" s="89">
        <v>3.8</v>
      </c>
      <c r="CG28" s="103">
        <v>3</v>
      </c>
      <c r="CH28" s="103">
        <v>8</v>
      </c>
      <c r="CI28" s="77">
        <v>23</v>
      </c>
      <c r="CJ28" s="12">
        <v>3</v>
      </c>
      <c r="CK28" s="12">
        <v>7</v>
      </c>
      <c r="CL28" s="90" t="s">
        <v>307</v>
      </c>
      <c r="CU28" s="1" t="s">
        <v>242</v>
      </c>
      <c r="CV28" t="s">
        <v>241</v>
      </c>
      <c r="CW28" s="1" t="s">
        <v>241</v>
      </c>
      <c r="CX28" s="1" t="s">
        <v>242</v>
      </c>
      <c r="CY28" s="1" t="s">
        <v>242</v>
      </c>
      <c r="CZ28" s="1" t="s">
        <v>242</v>
      </c>
      <c r="DA28" s="1" t="s">
        <v>465</v>
      </c>
      <c r="DB28" t="s">
        <v>438</v>
      </c>
      <c r="DF28" s="40">
        <v>3</v>
      </c>
      <c r="DG28" s="40">
        <v>1030</v>
      </c>
      <c r="DH28" s="114">
        <v>4</v>
      </c>
      <c r="DI28" s="40">
        <v>5</v>
      </c>
      <c r="DN28" s="139">
        <v>5.4</v>
      </c>
      <c r="DO28" s="133">
        <v>2</v>
      </c>
      <c r="DP28" s="134" t="s">
        <v>546</v>
      </c>
      <c r="DQ28" s="128">
        <f t="shared" si="0"/>
        <v>25</v>
      </c>
      <c r="DR28" s="128" t="s">
        <v>544</v>
      </c>
      <c r="DS28" s="128" t="s">
        <v>545</v>
      </c>
      <c r="DT28" s="12">
        <v>103</v>
      </c>
      <c r="DU28" s="129">
        <f t="shared" si="1"/>
        <v>0.24271844660194175</v>
      </c>
      <c r="DX28" s="19">
        <v>24</v>
      </c>
      <c r="DY28" t="s">
        <v>566</v>
      </c>
      <c r="DZ28" t="s">
        <v>566</v>
      </c>
      <c r="EA28" t="s">
        <v>566</v>
      </c>
      <c r="EB28" t="s">
        <v>566</v>
      </c>
      <c r="ES28" s="149"/>
    </row>
    <row r="29" spans="1:179" ht="18.75" x14ac:dyDescent="0.25">
      <c r="A29" s="12">
        <v>26</v>
      </c>
      <c r="B29" s="12">
        <v>325</v>
      </c>
      <c r="C29" s="12">
        <v>339</v>
      </c>
      <c r="D29" s="12">
        <v>329</v>
      </c>
      <c r="E29" s="12">
        <v>336</v>
      </c>
      <c r="F29" s="12">
        <v>318</v>
      </c>
      <c r="G29" s="12">
        <v>304</v>
      </c>
      <c r="H29" s="12">
        <v>336</v>
      </c>
      <c r="I29" s="12">
        <v>350</v>
      </c>
      <c r="J29" s="12">
        <v>329</v>
      </c>
      <c r="K29" s="12">
        <v>364</v>
      </c>
      <c r="L29" s="12">
        <v>358</v>
      </c>
      <c r="M29" s="12">
        <v>358</v>
      </c>
      <c r="O29" s="19">
        <v>25</v>
      </c>
      <c r="P29" s="20">
        <v>27</v>
      </c>
      <c r="Q29" s="20">
        <v>6</v>
      </c>
      <c r="R29" s="21">
        <v>1</v>
      </c>
      <c r="S29" s="21">
        <v>1</v>
      </c>
      <c r="T29" s="21">
        <v>1</v>
      </c>
      <c r="U29" s="21">
        <v>1</v>
      </c>
      <c r="V29" s="21">
        <v>1</v>
      </c>
      <c r="W29" s="21">
        <v>1</v>
      </c>
      <c r="X29" s="21">
        <v>1</v>
      </c>
      <c r="Y29" s="21">
        <v>1</v>
      </c>
      <c r="Z29" s="21">
        <v>1</v>
      </c>
      <c r="AA29" s="21">
        <v>1</v>
      </c>
      <c r="AB29" s="22">
        <v>25</v>
      </c>
      <c r="AC29" s="23">
        <v>38</v>
      </c>
      <c r="AD29" s="23">
        <v>11</v>
      </c>
      <c r="AE29" s="24">
        <v>1</v>
      </c>
      <c r="AF29" s="24">
        <v>1</v>
      </c>
      <c r="AG29" s="24">
        <v>1</v>
      </c>
      <c r="AH29" s="24">
        <v>1</v>
      </c>
      <c r="AI29" s="24">
        <v>1</v>
      </c>
      <c r="AJ29" s="24">
        <v>1</v>
      </c>
      <c r="AK29" s="24">
        <v>1</v>
      </c>
      <c r="AL29" s="24">
        <v>1</v>
      </c>
      <c r="AM29" s="24">
        <v>1</v>
      </c>
      <c r="AN29" s="24">
        <v>1</v>
      </c>
      <c r="AP29" s="37">
        <v>9</v>
      </c>
      <c r="AQ29" s="40">
        <v>0</v>
      </c>
      <c r="AR29" s="40">
        <v>1036</v>
      </c>
      <c r="AS29" s="40">
        <v>1225</v>
      </c>
      <c r="AT29" s="40">
        <v>1305</v>
      </c>
      <c r="AU29" s="41">
        <v>1670</v>
      </c>
      <c r="AX29" s="59">
        <v>3</v>
      </c>
      <c r="AY29" s="60">
        <v>500</v>
      </c>
      <c r="AZ29" s="61">
        <v>100</v>
      </c>
      <c r="BA29" s="62">
        <v>135</v>
      </c>
      <c r="BE29" s="69">
        <v>26</v>
      </c>
      <c r="BF29" s="12"/>
      <c r="BG29" s="12">
        <v>6</v>
      </c>
      <c r="BH29" s="12">
        <v>2</v>
      </c>
      <c r="BI29" s="12">
        <v>2</v>
      </c>
      <c r="BJ29" s="127">
        <v>0</v>
      </c>
      <c r="BK29" s="12">
        <v>0</v>
      </c>
      <c r="BL29" s="127">
        <v>0</v>
      </c>
      <c r="BM29" s="127">
        <v>0</v>
      </c>
      <c r="BN29" s="127">
        <v>0</v>
      </c>
      <c r="BO29" s="127">
        <v>0</v>
      </c>
      <c r="BP29" s="127">
        <v>0</v>
      </c>
      <c r="BR29" s="71">
        <v>26</v>
      </c>
      <c r="BS29" s="12"/>
      <c r="BT29" s="127">
        <v>94</v>
      </c>
      <c r="BU29" s="12">
        <v>88</v>
      </c>
      <c r="BV29" s="12">
        <v>66</v>
      </c>
      <c r="BW29" s="12">
        <v>48</v>
      </c>
      <c r="BX29" s="12">
        <v>33</v>
      </c>
      <c r="BY29" s="12">
        <v>25</v>
      </c>
      <c r="BZ29" s="12">
        <v>30</v>
      </c>
      <c r="CA29" s="12">
        <v>19</v>
      </c>
      <c r="CB29" s="12">
        <v>19</v>
      </c>
      <c r="CC29" s="12">
        <v>19</v>
      </c>
      <c r="CF29" s="78">
        <v>4.0999999999999996</v>
      </c>
      <c r="CG29" s="100">
        <v>4</v>
      </c>
      <c r="CH29" s="100">
        <v>1</v>
      </c>
      <c r="CI29" s="91">
        <v>24</v>
      </c>
      <c r="CJ29" s="12">
        <v>3</v>
      </c>
      <c r="CK29" s="12">
        <v>8</v>
      </c>
      <c r="CL29" s="79" t="s">
        <v>314</v>
      </c>
      <c r="CU29" s="1" t="s">
        <v>242</v>
      </c>
      <c r="CV29" t="s">
        <v>241</v>
      </c>
      <c r="CW29" s="1" t="s">
        <v>241</v>
      </c>
      <c r="CX29" s="1" t="s">
        <v>242</v>
      </c>
      <c r="CY29" s="1" t="s">
        <v>242</v>
      </c>
      <c r="CZ29" s="1" t="s">
        <v>241</v>
      </c>
      <c r="DA29" s="1" t="s">
        <v>466</v>
      </c>
      <c r="DB29" t="s">
        <v>439</v>
      </c>
      <c r="DF29" s="40">
        <v>4</v>
      </c>
      <c r="DG29" s="40">
        <v>-600</v>
      </c>
      <c r="DH29" s="114">
        <v>1</v>
      </c>
      <c r="DI29" s="40">
        <v>1</v>
      </c>
      <c r="DN29" s="139">
        <v>5.5</v>
      </c>
      <c r="DO29" s="133">
        <v>2</v>
      </c>
      <c r="DP29" s="134" t="s">
        <v>546</v>
      </c>
      <c r="DQ29" s="128">
        <f t="shared" si="0"/>
        <v>26</v>
      </c>
      <c r="DR29" s="128" t="s">
        <v>544</v>
      </c>
      <c r="DS29" s="128" t="s">
        <v>545</v>
      </c>
      <c r="DT29" s="12">
        <v>103</v>
      </c>
      <c r="DU29" s="129">
        <f t="shared" si="1"/>
        <v>0.25242718446601942</v>
      </c>
      <c r="DX29" s="19">
        <v>25</v>
      </c>
      <c r="DY29" t="s">
        <v>566</v>
      </c>
      <c r="DZ29" t="s">
        <v>566</v>
      </c>
      <c r="EA29" t="s">
        <v>566</v>
      </c>
      <c r="EB29" t="s">
        <v>566</v>
      </c>
    </row>
    <row r="30" spans="1:179" ht="18.75" x14ac:dyDescent="0.25">
      <c r="A30" s="13">
        <v>27</v>
      </c>
      <c r="B30" s="13">
        <v>325</v>
      </c>
      <c r="C30" s="13">
        <v>339</v>
      </c>
      <c r="D30" s="13">
        <v>329</v>
      </c>
      <c r="E30" s="13">
        <v>336</v>
      </c>
      <c r="F30" s="13">
        <v>318</v>
      </c>
      <c r="G30" s="13">
        <v>304</v>
      </c>
      <c r="H30" s="13">
        <v>336</v>
      </c>
      <c r="I30" s="13">
        <v>350</v>
      </c>
      <c r="J30" s="13">
        <v>329</v>
      </c>
      <c r="K30" s="13">
        <v>364</v>
      </c>
      <c r="L30" s="13">
        <v>358</v>
      </c>
      <c r="M30" s="13">
        <v>358</v>
      </c>
      <c r="O30" s="19">
        <v>26</v>
      </c>
      <c r="P30" s="20">
        <v>27</v>
      </c>
      <c r="Q30" s="20">
        <v>6</v>
      </c>
      <c r="R30" s="21">
        <v>1</v>
      </c>
      <c r="S30" s="21">
        <v>1</v>
      </c>
      <c r="T30" s="21">
        <v>1</v>
      </c>
      <c r="U30" s="21">
        <v>1</v>
      </c>
      <c r="V30" s="21">
        <v>1</v>
      </c>
      <c r="W30" s="21">
        <v>1</v>
      </c>
      <c r="X30" s="21">
        <v>1</v>
      </c>
      <c r="Y30" s="21">
        <v>1</v>
      </c>
      <c r="Z30" s="21">
        <v>1</v>
      </c>
      <c r="AA30" s="21">
        <v>1</v>
      </c>
      <c r="AB30" s="22">
        <v>26</v>
      </c>
      <c r="AC30" s="23">
        <v>38</v>
      </c>
      <c r="AD30" s="23">
        <v>11</v>
      </c>
      <c r="AE30" s="24">
        <v>1</v>
      </c>
      <c r="AF30" s="24">
        <v>1</v>
      </c>
      <c r="AG30" s="24">
        <v>1</v>
      </c>
      <c r="AH30" s="24">
        <v>1</v>
      </c>
      <c r="AI30" s="24">
        <v>1</v>
      </c>
      <c r="AJ30" s="24">
        <v>1</v>
      </c>
      <c r="AK30" s="24">
        <v>1</v>
      </c>
      <c r="AL30" s="24">
        <v>1</v>
      </c>
      <c r="AM30" s="24">
        <v>1</v>
      </c>
      <c r="AN30" s="24">
        <v>1</v>
      </c>
      <c r="AP30" s="37">
        <v>10</v>
      </c>
      <c r="AQ30" s="40">
        <v>0</v>
      </c>
      <c r="AR30" s="40">
        <v>1036</v>
      </c>
      <c r="AS30" s="40">
        <v>1225</v>
      </c>
      <c r="AT30" s="40">
        <v>1305</v>
      </c>
      <c r="AU30" s="41">
        <v>1670</v>
      </c>
      <c r="AX30" s="59">
        <v>3</v>
      </c>
      <c r="AY30" s="60">
        <v>600</v>
      </c>
      <c r="AZ30" s="61">
        <v>80</v>
      </c>
      <c r="BA30" s="62">
        <v>110</v>
      </c>
      <c r="BE30" s="69">
        <v>27</v>
      </c>
      <c r="BF30" s="12"/>
      <c r="BG30" s="12">
        <v>7</v>
      </c>
      <c r="BH30" s="127">
        <v>2</v>
      </c>
      <c r="BI30" s="12">
        <v>2</v>
      </c>
      <c r="BJ30" s="127">
        <v>0</v>
      </c>
      <c r="BK30" s="127">
        <v>0</v>
      </c>
      <c r="BL30" s="127">
        <v>0</v>
      </c>
      <c r="BM30" s="127">
        <v>0</v>
      </c>
      <c r="BN30" s="127">
        <v>0</v>
      </c>
      <c r="BO30" s="127">
        <v>0</v>
      </c>
      <c r="BP30" s="127">
        <v>0</v>
      </c>
      <c r="BR30" s="71">
        <v>27</v>
      </c>
      <c r="BS30" s="12"/>
      <c r="BT30" s="12">
        <v>95</v>
      </c>
      <c r="BU30" s="12">
        <v>90</v>
      </c>
      <c r="BV30" s="12">
        <v>70</v>
      </c>
      <c r="BW30" s="12">
        <v>52</v>
      </c>
      <c r="BX30" s="12">
        <v>36</v>
      </c>
      <c r="BY30" s="12">
        <v>28</v>
      </c>
      <c r="BZ30" s="12">
        <v>32</v>
      </c>
      <c r="CA30" s="12">
        <v>22</v>
      </c>
      <c r="CB30" s="12">
        <v>22</v>
      </c>
      <c r="CC30" s="12">
        <v>22</v>
      </c>
      <c r="CF30" s="78">
        <v>4.2</v>
      </c>
      <c r="CG30" s="100">
        <v>4</v>
      </c>
      <c r="CH30" s="100">
        <v>2</v>
      </c>
      <c r="CI30" s="77">
        <v>25</v>
      </c>
      <c r="CJ30" s="12">
        <v>4</v>
      </c>
      <c r="CK30" s="12">
        <v>1</v>
      </c>
      <c r="CL30" s="79" t="s">
        <v>315</v>
      </c>
      <c r="CU30" s="1" t="s">
        <v>242</v>
      </c>
      <c r="CV30" t="s">
        <v>241</v>
      </c>
      <c r="CW30" s="1" t="s">
        <v>241</v>
      </c>
      <c r="CX30" s="1" t="s">
        <v>242</v>
      </c>
      <c r="CY30" s="1" t="s">
        <v>241</v>
      </c>
      <c r="CZ30" s="1" t="s">
        <v>242</v>
      </c>
      <c r="DA30" s="1" t="s">
        <v>467</v>
      </c>
      <c r="DB30" t="s">
        <v>438</v>
      </c>
      <c r="DF30" s="40">
        <v>4</v>
      </c>
      <c r="DG30" s="40">
        <v>540</v>
      </c>
      <c r="DH30" s="114">
        <v>2</v>
      </c>
      <c r="DI30" s="40">
        <v>1</v>
      </c>
      <c r="DN30" s="126">
        <v>6.1</v>
      </c>
      <c r="DO30" s="133">
        <v>2</v>
      </c>
      <c r="DP30" s="134" t="s">
        <v>546</v>
      </c>
      <c r="DQ30" s="128">
        <f t="shared" si="0"/>
        <v>27</v>
      </c>
      <c r="DR30" s="128" t="s">
        <v>544</v>
      </c>
      <c r="DS30" s="128" t="s">
        <v>545</v>
      </c>
      <c r="DT30" s="12">
        <v>103</v>
      </c>
      <c r="DU30" s="129">
        <f t="shared" si="1"/>
        <v>0.26213592233009708</v>
      </c>
      <c r="DX30" s="19">
        <v>26</v>
      </c>
      <c r="DY30" t="s">
        <v>566</v>
      </c>
      <c r="DZ30" t="s">
        <v>566</v>
      </c>
      <c r="EA30" t="s">
        <v>566</v>
      </c>
      <c r="EB30" t="s">
        <v>566</v>
      </c>
    </row>
    <row r="31" spans="1:179" ht="18.75" x14ac:dyDescent="0.25">
      <c r="A31" s="12">
        <v>28</v>
      </c>
      <c r="B31" s="12">
        <v>325</v>
      </c>
      <c r="C31" s="12">
        <v>339</v>
      </c>
      <c r="D31" s="12">
        <v>329</v>
      </c>
      <c r="E31" s="12">
        <v>336</v>
      </c>
      <c r="F31" s="12">
        <v>318</v>
      </c>
      <c r="G31" s="12">
        <v>304</v>
      </c>
      <c r="H31" s="12">
        <v>336</v>
      </c>
      <c r="I31" s="12">
        <v>350</v>
      </c>
      <c r="J31" s="12">
        <v>329</v>
      </c>
      <c r="K31" s="12">
        <v>364</v>
      </c>
      <c r="L31" s="12">
        <v>358</v>
      </c>
      <c r="M31" s="12">
        <v>358</v>
      </c>
      <c r="O31" s="19">
        <v>27</v>
      </c>
      <c r="P31" s="20">
        <v>27</v>
      </c>
      <c r="Q31" s="20">
        <v>6</v>
      </c>
      <c r="R31" s="21">
        <v>1</v>
      </c>
      <c r="S31" s="21">
        <v>1</v>
      </c>
      <c r="T31" s="21">
        <v>1</v>
      </c>
      <c r="U31" s="21">
        <v>1</v>
      </c>
      <c r="V31" s="21">
        <v>1</v>
      </c>
      <c r="W31" s="21">
        <v>1</v>
      </c>
      <c r="X31" s="21">
        <v>1</v>
      </c>
      <c r="Y31" s="21">
        <v>1</v>
      </c>
      <c r="Z31" s="21">
        <v>1</v>
      </c>
      <c r="AA31" s="21">
        <v>1</v>
      </c>
      <c r="AB31" s="22">
        <v>27</v>
      </c>
      <c r="AC31" s="23">
        <v>38</v>
      </c>
      <c r="AD31" s="23">
        <v>11</v>
      </c>
      <c r="AE31" s="24">
        <v>1</v>
      </c>
      <c r="AF31" s="24">
        <v>1</v>
      </c>
      <c r="AG31" s="24">
        <v>1</v>
      </c>
      <c r="AH31" s="24">
        <v>1</v>
      </c>
      <c r="AI31" s="24">
        <v>1</v>
      </c>
      <c r="AJ31" s="24">
        <v>1</v>
      </c>
      <c r="AK31" s="24">
        <v>1</v>
      </c>
      <c r="AL31" s="24">
        <v>1</v>
      </c>
      <c r="AM31" s="24">
        <v>1</v>
      </c>
      <c r="AN31" s="24">
        <v>1</v>
      </c>
      <c r="AP31" s="37">
        <v>11</v>
      </c>
      <c r="AQ31" s="40">
        <v>0</v>
      </c>
      <c r="AR31" s="40">
        <v>1036</v>
      </c>
      <c r="AS31" s="40">
        <v>1225</v>
      </c>
      <c r="AT31" s="40">
        <v>1305</v>
      </c>
      <c r="AU31" s="41">
        <v>1670</v>
      </c>
      <c r="AX31" s="59">
        <v>3</v>
      </c>
      <c r="AY31" s="60">
        <v>700</v>
      </c>
      <c r="AZ31" s="61">
        <v>65</v>
      </c>
      <c r="BA31" s="62">
        <v>95</v>
      </c>
      <c r="BE31" s="69">
        <v>28</v>
      </c>
      <c r="BF31" s="12"/>
      <c r="BG31" s="12">
        <v>8</v>
      </c>
      <c r="BH31" s="127">
        <v>2</v>
      </c>
      <c r="BI31" s="127">
        <v>2</v>
      </c>
      <c r="BJ31" s="12">
        <v>0</v>
      </c>
      <c r="BK31" s="127">
        <v>0</v>
      </c>
      <c r="BL31" s="127">
        <v>0</v>
      </c>
      <c r="BM31" s="127">
        <v>0</v>
      </c>
      <c r="BN31" s="127">
        <v>0</v>
      </c>
      <c r="BO31" s="127">
        <v>0</v>
      </c>
      <c r="BP31" s="127">
        <v>0</v>
      </c>
      <c r="BR31" s="71">
        <v>28</v>
      </c>
      <c r="BS31" s="12"/>
      <c r="BT31" s="12">
        <v>96</v>
      </c>
      <c r="BU31" s="12">
        <v>91</v>
      </c>
      <c r="BV31" s="12">
        <v>74</v>
      </c>
      <c r="BW31" s="12">
        <v>56</v>
      </c>
      <c r="BX31" s="12">
        <v>41</v>
      </c>
      <c r="BY31" s="12">
        <v>32</v>
      </c>
      <c r="BZ31" s="12">
        <v>34</v>
      </c>
      <c r="CA31" s="12">
        <v>24</v>
      </c>
      <c r="CB31" s="12">
        <v>24</v>
      </c>
      <c r="CC31" s="12">
        <v>24</v>
      </c>
      <c r="CF31" s="78">
        <v>4.3</v>
      </c>
      <c r="CG31" s="100">
        <v>4</v>
      </c>
      <c r="CH31" s="100">
        <v>3</v>
      </c>
      <c r="CI31" s="77">
        <v>26</v>
      </c>
      <c r="CJ31" s="12">
        <v>4</v>
      </c>
      <c r="CK31" s="12">
        <v>2</v>
      </c>
      <c r="CL31" s="79" t="s">
        <v>316</v>
      </c>
      <c r="CU31" s="1" t="s">
        <v>242</v>
      </c>
      <c r="CV31" t="s">
        <v>241</v>
      </c>
      <c r="CW31" s="1" t="s">
        <v>241</v>
      </c>
      <c r="CX31" s="1" t="s">
        <v>242</v>
      </c>
      <c r="CY31" s="1" t="s">
        <v>241</v>
      </c>
      <c r="CZ31" s="1" t="s">
        <v>241</v>
      </c>
      <c r="DA31" s="1" t="s">
        <v>468</v>
      </c>
      <c r="DB31" t="s">
        <v>439</v>
      </c>
      <c r="DF31" s="40">
        <v>4</v>
      </c>
      <c r="DG31" s="40">
        <v>721</v>
      </c>
      <c r="DH31" s="114">
        <v>2</v>
      </c>
      <c r="DI31" s="40">
        <v>2</v>
      </c>
      <c r="DN31" s="126">
        <v>6.2</v>
      </c>
      <c r="DO31" s="133">
        <v>2</v>
      </c>
      <c r="DP31" s="134" t="s">
        <v>546</v>
      </c>
      <c r="DQ31" s="128">
        <f t="shared" si="0"/>
        <v>28</v>
      </c>
      <c r="DR31" s="128" t="s">
        <v>544</v>
      </c>
      <c r="DS31" s="128" t="s">
        <v>545</v>
      </c>
      <c r="DT31" s="12">
        <v>103</v>
      </c>
      <c r="DU31" s="129">
        <f t="shared" si="1"/>
        <v>0.27184466019417475</v>
      </c>
      <c r="DX31" s="19">
        <v>27</v>
      </c>
      <c r="DY31" t="s">
        <v>566</v>
      </c>
      <c r="DZ31" t="s">
        <v>566</v>
      </c>
      <c r="EA31" t="s">
        <v>566</v>
      </c>
      <c r="EB31" t="s">
        <v>566</v>
      </c>
    </row>
    <row r="32" spans="1:179" ht="25.5" x14ac:dyDescent="0.25">
      <c r="A32" s="13">
        <v>29</v>
      </c>
      <c r="B32" s="13">
        <v>325</v>
      </c>
      <c r="C32" s="13">
        <v>339</v>
      </c>
      <c r="D32" s="13">
        <v>329</v>
      </c>
      <c r="E32" s="13">
        <v>336</v>
      </c>
      <c r="F32" s="13">
        <v>318</v>
      </c>
      <c r="G32" s="13">
        <v>304</v>
      </c>
      <c r="H32" s="13">
        <v>336</v>
      </c>
      <c r="I32" s="13">
        <v>350</v>
      </c>
      <c r="J32" s="13">
        <v>329</v>
      </c>
      <c r="K32" s="13">
        <v>364</v>
      </c>
      <c r="L32" s="13">
        <v>358</v>
      </c>
      <c r="M32" s="13">
        <v>358</v>
      </c>
      <c r="O32" s="19">
        <v>28</v>
      </c>
      <c r="P32" s="20">
        <v>28</v>
      </c>
      <c r="Q32" s="20">
        <v>6</v>
      </c>
      <c r="R32" s="21">
        <v>1</v>
      </c>
      <c r="S32" s="21">
        <v>1</v>
      </c>
      <c r="T32" s="21">
        <v>1</v>
      </c>
      <c r="U32" s="21">
        <v>1</v>
      </c>
      <c r="V32" s="21">
        <v>1</v>
      </c>
      <c r="W32" s="21">
        <v>1</v>
      </c>
      <c r="X32" s="21">
        <v>1</v>
      </c>
      <c r="Y32" s="21">
        <v>1</v>
      </c>
      <c r="Z32" s="21">
        <v>1</v>
      </c>
      <c r="AA32" s="21">
        <v>1</v>
      </c>
      <c r="AB32" s="22">
        <v>28</v>
      </c>
      <c r="AC32" s="23">
        <v>38</v>
      </c>
      <c r="AD32" s="23">
        <v>12</v>
      </c>
      <c r="AE32" s="24">
        <v>1</v>
      </c>
      <c r="AF32" s="24">
        <v>1</v>
      </c>
      <c r="AG32" s="24">
        <v>1</v>
      </c>
      <c r="AH32" s="24">
        <v>1</v>
      </c>
      <c r="AI32" s="24">
        <v>1</v>
      </c>
      <c r="AJ32" s="24">
        <v>1</v>
      </c>
      <c r="AK32" s="24">
        <v>1</v>
      </c>
      <c r="AL32" s="24">
        <v>1</v>
      </c>
      <c r="AM32" s="24">
        <v>1</v>
      </c>
      <c r="AN32" s="24">
        <v>1</v>
      </c>
      <c r="AP32" s="37">
        <v>12</v>
      </c>
      <c r="AQ32" s="40">
        <v>0</v>
      </c>
      <c r="AR32" s="40">
        <v>1036</v>
      </c>
      <c r="AS32" s="40">
        <v>1225</v>
      </c>
      <c r="AT32" s="40">
        <v>1305</v>
      </c>
      <c r="AU32" s="41">
        <v>1670</v>
      </c>
      <c r="AX32" s="59">
        <v>3</v>
      </c>
      <c r="AY32" s="60">
        <v>800</v>
      </c>
      <c r="AZ32" s="61">
        <v>50</v>
      </c>
      <c r="BA32" s="62">
        <v>80</v>
      </c>
      <c r="BE32" s="69">
        <v>29</v>
      </c>
      <c r="BF32" s="12"/>
      <c r="BG32" s="12">
        <v>8</v>
      </c>
      <c r="BH32" s="12">
        <v>3</v>
      </c>
      <c r="BI32" s="12">
        <v>3</v>
      </c>
      <c r="BJ32" s="12">
        <v>1</v>
      </c>
      <c r="BK32" s="12">
        <v>0</v>
      </c>
      <c r="BL32" s="12">
        <v>1</v>
      </c>
      <c r="BM32" s="127">
        <v>0</v>
      </c>
      <c r="BN32" s="127">
        <v>0</v>
      </c>
      <c r="BO32" s="127">
        <v>0</v>
      </c>
      <c r="BP32" s="127">
        <v>0</v>
      </c>
      <c r="BR32" s="71">
        <v>29</v>
      </c>
      <c r="BS32" s="12"/>
      <c r="BT32" s="12">
        <v>97</v>
      </c>
      <c r="BU32" s="12">
        <v>93</v>
      </c>
      <c r="BV32" s="12">
        <v>77</v>
      </c>
      <c r="BW32" s="12">
        <v>60</v>
      </c>
      <c r="BX32" s="12">
        <v>45</v>
      </c>
      <c r="BY32" s="12">
        <v>36</v>
      </c>
      <c r="BZ32" s="12">
        <v>36</v>
      </c>
      <c r="CA32" s="12">
        <v>27</v>
      </c>
      <c r="CB32" s="12">
        <v>27</v>
      </c>
      <c r="CC32" s="12">
        <v>27</v>
      </c>
      <c r="CF32" s="83">
        <v>4.4000000000000004</v>
      </c>
      <c r="CG32" s="102">
        <v>4</v>
      </c>
      <c r="CH32" s="102">
        <v>4</v>
      </c>
      <c r="CI32" s="77">
        <v>27</v>
      </c>
      <c r="CJ32" s="12">
        <v>4</v>
      </c>
      <c r="CK32" s="12">
        <v>3</v>
      </c>
      <c r="CL32" s="84" t="s">
        <v>317</v>
      </c>
      <c r="CU32" s="1" t="s">
        <v>242</v>
      </c>
      <c r="CV32" t="s">
        <v>241</v>
      </c>
      <c r="CW32" s="1" t="s">
        <v>241</v>
      </c>
      <c r="CX32" s="1" t="s">
        <v>241</v>
      </c>
      <c r="CY32" s="1" t="s">
        <v>242</v>
      </c>
      <c r="CZ32" s="1" t="s">
        <v>242</v>
      </c>
      <c r="DA32" s="1" t="s">
        <v>469</v>
      </c>
      <c r="DB32" t="s">
        <v>438</v>
      </c>
      <c r="DF32" s="40">
        <v>4</v>
      </c>
      <c r="DG32" s="40">
        <v>740</v>
      </c>
      <c r="DH32" s="114">
        <v>3</v>
      </c>
      <c r="DI32" s="40">
        <v>2</v>
      </c>
      <c r="DN32" s="126">
        <v>6.3</v>
      </c>
      <c r="DO32" s="133">
        <v>2</v>
      </c>
      <c r="DP32" s="134" t="s">
        <v>546</v>
      </c>
      <c r="DQ32" s="128">
        <f t="shared" si="0"/>
        <v>29</v>
      </c>
      <c r="DR32" s="128" t="s">
        <v>544</v>
      </c>
      <c r="DS32" s="128" t="s">
        <v>545</v>
      </c>
      <c r="DT32" s="12">
        <v>103</v>
      </c>
      <c r="DU32" s="129">
        <f t="shared" si="1"/>
        <v>0.28155339805825241</v>
      </c>
      <c r="DX32" s="19">
        <v>28</v>
      </c>
      <c r="DY32" t="s">
        <v>566</v>
      </c>
      <c r="DZ32" t="s">
        <v>566</v>
      </c>
      <c r="EA32" t="s">
        <v>566</v>
      </c>
      <c r="EB32" t="s">
        <v>566</v>
      </c>
    </row>
    <row r="33" spans="1:132" ht="18.75" thickBot="1" x14ac:dyDescent="0.3">
      <c r="A33" s="12">
        <v>30</v>
      </c>
      <c r="B33" s="12">
        <v>325</v>
      </c>
      <c r="C33" s="12">
        <v>339</v>
      </c>
      <c r="D33" s="12">
        <v>329</v>
      </c>
      <c r="E33" s="12">
        <v>336</v>
      </c>
      <c r="F33" s="12">
        <v>318</v>
      </c>
      <c r="G33" s="12">
        <v>304</v>
      </c>
      <c r="H33" s="12">
        <v>336</v>
      </c>
      <c r="I33" s="12">
        <v>350</v>
      </c>
      <c r="J33" s="12">
        <v>329</v>
      </c>
      <c r="K33" s="12">
        <v>364</v>
      </c>
      <c r="L33" s="12">
        <v>358</v>
      </c>
      <c r="M33" s="12">
        <v>358</v>
      </c>
      <c r="O33" s="19">
        <v>29</v>
      </c>
      <c r="P33" s="20">
        <v>28</v>
      </c>
      <c r="Q33" s="20">
        <v>6</v>
      </c>
      <c r="R33" s="21">
        <v>1</v>
      </c>
      <c r="S33" s="21">
        <v>1</v>
      </c>
      <c r="T33" s="21">
        <v>1</v>
      </c>
      <c r="U33" s="21">
        <v>1</v>
      </c>
      <c r="V33" s="21">
        <v>1</v>
      </c>
      <c r="W33" s="21">
        <v>1</v>
      </c>
      <c r="X33" s="21">
        <v>1</v>
      </c>
      <c r="Y33" s="21">
        <v>1</v>
      </c>
      <c r="Z33" s="21">
        <v>1</v>
      </c>
      <c r="AA33" s="21">
        <v>1</v>
      </c>
      <c r="AB33" s="22">
        <v>29</v>
      </c>
      <c r="AC33" s="23">
        <v>38</v>
      </c>
      <c r="AD33" s="23">
        <v>12</v>
      </c>
      <c r="AE33" s="24">
        <v>1</v>
      </c>
      <c r="AF33" s="24">
        <v>1</v>
      </c>
      <c r="AG33" s="24">
        <v>1</v>
      </c>
      <c r="AH33" s="24">
        <v>1</v>
      </c>
      <c r="AI33" s="24">
        <v>1</v>
      </c>
      <c r="AJ33" s="24">
        <v>1</v>
      </c>
      <c r="AK33" s="24">
        <v>1</v>
      </c>
      <c r="AL33" s="24">
        <v>1</v>
      </c>
      <c r="AM33" s="24">
        <v>1</v>
      </c>
      <c r="AN33" s="24">
        <v>1</v>
      </c>
      <c r="AX33" s="63">
        <v>3</v>
      </c>
      <c r="AY33" s="64">
        <v>900</v>
      </c>
      <c r="AZ33" s="61">
        <v>35</v>
      </c>
      <c r="BA33" s="62">
        <v>65</v>
      </c>
      <c r="BE33" s="69">
        <v>30</v>
      </c>
      <c r="BF33" s="12"/>
      <c r="BG33" s="12">
        <v>10</v>
      </c>
      <c r="BH33" s="127">
        <v>3</v>
      </c>
      <c r="BI33" s="12">
        <v>3</v>
      </c>
      <c r="BJ33" s="12">
        <v>2</v>
      </c>
      <c r="BK33" s="12">
        <v>1</v>
      </c>
      <c r="BL33" s="127">
        <v>1</v>
      </c>
      <c r="BM33" s="127">
        <v>0</v>
      </c>
      <c r="BN33" s="12">
        <v>1</v>
      </c>
      <c r="BO33" s="12">
        <v>1</v>
      </c>
      <c r="BP33" s="12">
        <v>1</v>
      </c>
      <c r="BR33" s="71">
        <v>30</v>
      </c>
      <c r="BS33" s="12"/>
      <c r="BT33" s="12">
        <v>97</v>
      </c>
      <c r="BU33" s="12">
        <v>95</v>
      </c>
      <c r="BV33" s="12">
        <v>81</v>
      </c>
      <c r="BW33" s="12">
        <v>63</v>
      </c>
      <c r="BX33" s="12">
        <v>50</v>
      </c>
      <c r="BY33" s="12">
        <v>39</v>
      </c>
      <c r="BZ33" s="12">
        <v>39</v>
      </c>
      <c r="CA33" s="12">
        <v>29</v>
      </c>
      <c r="CB33" s="12">
        <v>29</v>
      </c>
      <c r="CC33" s="12">
        <v>29</v>
      </c>
      <c r="CF33" s="81">
        <v>4.5</v>
      </c>
      <c r="CG33" s="101">
        <v>4</v>
      </c>
      <c r="CH33" s="101">
        <v>5</v>
      </c>
      <c r="CI33" s="77">
        <v>28</v>
      </c>
      <c r="CJ33" s="12">
        <v>4</v>
      </c>
      <c r="CK33" s="12">
        <v>4</v>
      </c>
      <c r="CL33" s="82" t="s">
        <v>298</v>
      </c>
      <c r="CU33" s="1" t="s">
        <v>242</v>
      </c>
      <c r="CV33" t="s">
        <v>241</v>
      </c>
      <c r="CW33" s="1" t="s">
        <v>241</v>
      </c>
      <c r="CX33" s="1" t="s">
        <v>241</v>
      </c>
      <c r="CY33" s="1" t="s">
        <v>242</v>
      </c>
      <c r="CZ33" s="1" t="s">
        <v>241</v>
      </c>
      <c r="DA33" s="1" t="s">
        <v>470</v>
      </c>
      <c r="DB33" s="161" t="s">
        <v>439</v>
      </c>
      <c r="DF33" s="40">
        <v>4</v>
      </c>
      <c r="DG33" s="40">
        <v>865</v>
      </c>
      <c r="DH33" s="114">
        <v>3</v>
      </c>
      <c r="DI33" s="40">
        <v>3</v>
      </c>
      <c r="DN33" s="126">
        <v>6.4</v>
      </c>
      <c r="DO33" s="133">
        <v>2</v>
      </c>
      <c r="DP33" s="134" t="s">
        <v>546</v>
      </c>
      <c r="DQ33" s="128">
        <f t="shared" si="0"/>
        <v>30</v>
      </c>
      <c r="DR33" s="128" t="s">
        <v>544</v>
      </c>
      <c r="DS33" s="128" t="s">
        <v>545</v>
      </c>
      <c r="DT33" s="12">
        <v>103</v>
      </c>
      <c r="DU33" s="129">
        <f t="shared" si="1"/>
        <v>0.29126213592233008</v>
      </c>
      <c r="DX33" s="19">
        <v>29</v>
      </c>
      <c r="DY33" t="s">
        <v>566</v>
      </c>
      <c r="DZ33" t="s">
        <v>566</v>
      </c>
      <c r="EA33" t="s">
        <v>566</v>
      </c>
      <c r="EB33" t="s">
        <v>566</v>
      </c>
    </row>
    <row r="34" spans="1:132" ht="18" x14ac:dyDescent="0.25">
      <c r="A34" s="13">
        <v>31</v>
      </c>
      <c r="B34" s="13">
        <v>325</v>
      </c>
      <c r="C34" s="13">
        <v>339</v>
      </c>
      <c r="D34" s="13">
        <v>329</v>
      </c>
      <c r="E34" s="13">
        <v>336</v>
      </c>
      <c r="F34" s="13">
        <v>318</v>
      </c>
      <c r="G34" s="13">
        <v>304</v>
      </c>
      <c r="H34" s="13">
        <v>336</v>
      </c>
      <c r="I34" s="13">
        <v>350</v>
      </c>
      <c r="J34" s="13">
        <v>329</v>
      </c>
      <c r="K34" s="13">
        <v>364</v>
      </c>
      <c r="L34" s="13">
        <v>358</v>
      </c>
      <c r="M34" s="13">
        <v>358</v>
      </c>
      <c r="O34" s="19">
        <v>30</v>
      </c>
      <c r="P34" s="20">
        <v>28</v>
      </c>
      <c r="Q34" s="20">
        <v>6</v>
      </c>
      <c r="R34" s="21">
        <v>1</v>
      </c>
      <c r="S34" s="21">
        <v>1</v>
      </c>
      <c r="T34" s="21">
        <v>1</v>
      </c>
      <c r="U34" s="21">
        <v>1</v>
      </c>
      <c r="V34" s="21">
        <v>1</v>
      </c>
      <c r="W34" s="21">
        <v>1</v>
      </c>
      <c r="X34" s="21">
        <v>1</v>
      </c>
      <c r="Y34" s="21">
        <v>1</v>
      </c>
      <c r="Z34" s="21">
        <v>1</v>
      </c>
      <c r="AA34" s="21">
        <v>1</v>
      </c>
      <c r="AB34" s="22">
        <v>30</v>
      </c>
      <c r="AC34" s="23">
        <v>38</v>
      </c>
      <c r="AD34" s="23">
        <v>12</v>
      </c>
      <c r="AE34" s="24">
        <v>1</v>
      </c>
      <c r="AF34" s="24">
        <v>1</v>
      </c>
      <c r="AG34" s="24">
        <v>1</v>
      </c>
      <c r="AH34" s="24">
        <v>1</v>
      </c>
      <c r="AI34" s="24">
        <v>1</v>
      </c>
      <c r="AJ34" s="24">
        <v>1</v>
      </c>
      <c r="AK34" s="24">
        <v>1</v>
      </c>
      <c r="AL34" s="24">
        <v>1</v>
      </c>
      <c r="AM34" s="24">
        <v>1</v>
      </c>
      <c r="AN34" s="24">
        <v>1</v>
      </c>
      <c r="AX34" s="55">
        <v>4</v>
      </c>
      <c r="AY34" s="56">
        <v>0</v>
      </c>
      <c r="AZ34" s="57">
        <v>245</v>
      </c>
      <c r="BA34" s="58">
        <v>345</v>
      </c>
      <c r="BE34" s="69">
        <v>31</v>
      </c>
      <c r="BF34" s="12"/>
      <c r="BG34" s="12">
        <v>12</v>
      </c>
      <c r="BH34" s="12">
        <v>4</v>
      </c>
      <c r="BI34" s="12">
        <v>4</v>
      </c>
      <c r="BJ34" s="12">
        <v>2</v>
      </c>
      <c r="BK34" s="127">
        <v>1</v>
      </c>
      <c r="BL34" s="127">
        <v>1</v>
      </c>
      <c r="BM34" s="127">
        <v>0</v>
      </c>
      <c r="BN34" s="127">
        <v>1</v>
      </c>
      <c r="BO34" s="127">
        <v>1</v>
      </c>
      <c r="BP34" s="127">
        <v>1</v>
      </c>
      <c r="BR34" s="71">
        <v>31</v>
      </c>
      <c r="BS34" s="12"/>
      <c r="BT34" s="12">
        <v>98</v>
      </c>
      <c r="BU34" s="12">
        <v>95</v>
      </c>
      <c r="BV34" s="12">
        <v>85</v>
      </c>
      <c r="BW34" s="12">
        <v>67</v>
      </c>
      <c r="BX34" s="12">
        <v>54</v>
      </c>
      <c r="BY34" s="12">
        <v>43</v>
      </c>
      <c r="BZ34" s="12">
        <v>42</v>
      </c>
      <c r="CA34" s="12">
        <v>30</v>
      </c>
      <c r="CB34" s="12">
        <v>30</v>
      </c>
      <c r="CC34" s="12">
        <v>30</v>
      </c>
      <c r="CF34" s="89">
        <v>4.5999999999999996</v>
      </c>
      <c r="CG34" s="103">
        <v>4</v>
      </c>
      <c r="CH34" s="103">
        <v>6</v>
      </c>
      <c r="CI34" s="77">
        <v>29</v>
      </c>
      <c r="CJ34" s="12">
        <v>4</v>
      </c>
      <c r="CK34" s="12">
        <v>5</v>
      </c>
      <c r="CL34" s="90" t="s">
        <v>307</v>
      </c>
      <c r="CU34" s="1" t="s">
        <v>242</v>
      </c>
      <c r="CV34" t="s">
        <v>241</v>
      </c>
      <c r="CW34" s="1" t="s">
        <v>241</v>
      </c>
      <c r="CX34" s="1" t="s">
        <v>241</v>
      </c>
      <c r="CY34" s="1" t="s">
        <v>241</v>
      </c>
      <c r="CZ34" s="1" t="s">
        <v>242</v>
      </c>
      <c r="DA34" s="1" t="s">
        <v>471</v>
      </c>
      <c r="DB34" t="s">
        <v>438</v>
      </c>
      <c r="DF34" s="40">
        <v>4</v>
      </c>
      <c r="DG34" s="40">
        <v>935</v>
      </c>
      <c r="DH34" s="114">
        <v>3</v>
      </c>
      <c r="DI34" s="40">
        <v>4</v>
      </c>
      <c r="DN34" s="126">
        <v>6.5</v>
      </c>
      <c r="DO34" s="133">
        <v>2</v>
      </c>
      <c r="DP34" s="134" t="s">
        <v>546</v>
      </c>
      <c r="DQ34" s="128">
        <f t="shared" si="0"/>
        <v>31</v>
      </c>
      <c r="DR34" s="128" t="s">
        <v>544</v>
      </c>
      <c r="DS34" s="128" t="s">
        <v>545</v>
      </c>
      <c r="DT34" s="12">
        <v>103</v>
      </c>
      <c r="DU34" s="129">
        <f t="shared" si="1"/>
        <v>0.30097087378640774</v>
      </c>
      <c r="DX34" s="19">
        <v>30</v>
      </c>
      <c r="DY34" t="s">
        <v>566</v>
      </c>
      <c r="DZ34" t="s">
        <v>566</v>
      </c>
      <c r="EA34" t="s">
        <v>566</v>
      </c>
      <c r="EB34" t="s">
        <v>566</v>
      </c>
    </row>
    <row r="35" spans="1:132" ht="19.5" thickBot="1" x14ac:dyDescent="0.35">
      <c r="A35" s="12">
        <v>32</v>
      </c>
      <c r="B35" s="12">
        <v>325</v>
      </c>
      <c r="C35" s="12">
        <v>339</v>
      </c>
      <c r="D35" s="12">
        <v>329</v>
      </c>
      <c r="E35" s="12">
        <v>336</v>
      </c>
      <c r="F35" s="12">
        <v>318</v>
      </c>
      <c r="G35" s="12">
        <v>304</v>
      </c>
      <c r="H35" s="12">
        <v>336</v>
      </c>
      <c r="I35" s="12">
        <v>350</v>
      </c>
      <c r="J35" s="12">
        <v>329</v>
      </c>
      <c r="K35" s="12">
        <v>364</v>
      </c>
      <c r="L35" s="12">
        <v>358</v>
      </c>
      <c r="M35" s="12">
        <v>358</v>
      </c>
      <c r="O35" s="19">
        <v>31</v>
      </c>
      <c r="P35" s="20">
        <v>28</v>
      </c>
      <c r="Q35" s="20">
        <v>6</v>
      </c>
      <c r="R35" s="21">
        <v>1</v>
      </c>
      <c r="S35" s="21">
        <v>1</v>
      </c>
      <c r="T35" s="21">
        <v>1</v>
      </c>
      <c r="U35" s="21">
        <v>1</v>
      </c>
      <c r="V35" s="21">
        <v>1</v>
      </c>
      <c r="W35" s="21">
        <v>1</v>
      </c>
      <c r="X35" s="21">
        <v>1</v>
      </c>
      <c r="Y35" s="21">
        <v>1</v>
      </c>
      <c r="Z35" s="21">
        <v>1</v>
      </c>
      <c r="AA35" s="21">
        <v>1</v>
      </c>
      <c r="AB35" s="22">
        <v>31</v>
      </c>
      <c r="AC35" s="23">
        <v>38</v>
      </c>
      <c r="AD35" s="23">
        <v>12</v>
      </c>
      <c r="AE35" s="24">
        <v>1</v>
      </c>
      <c r="AF35" s="24">
        <v>1</v>
      </c>
      <c r="AG35" s="24">
        <v>1</v>
      </c>
      <c r="AH35" s="24">
        <v>1</v>
      </c>
      <c r="AI35" s="24">
        <v>1</v>
      </c>
      <c r="AJ35" s="24">
        <v>1</v>
      </c>
      <c r="AK35" s="24">
        <v>1</v>
      </c>
      <c r="AL35" s="24">
        <v>1</v>
      </c>
      <c r="AM35" s="24">
        <v>1</v>
      </c>
      <c r="AN35" s="24">
        <v>1</v>
      </c>
      <c r="AP35" s="9" t="s">
        <v>727</v>
      </c>
      <c r="AX35" s="59">
        <v>4</v>
      </c>
      <c r="AY35" s="60">
        <v>100</v>
      </c>
      <c r="AZ35" s="61">
        <v>245</v>
      </c>
      <c r="BA35" s="62">
        <v>345</v>
      </c>
      <c r="BE35" s="69">
        <v>32</v>
      </c>
      <c r="BF35" s="12"/>
      <c r="BG35" s="12">
        <v>14</v>
      </c>
      <c r="BH35" s="127">
        <v>4</v>
      </c>
      <c r="BI35" s="127">
        <v>4</v>
      </c>
      <c r="BJ35" s="12">
        <v>2</v>
      </c>
      <c r="BK35" s="12">
        <v>1</v>
      </c>
      <c r="BL35" s="12">
        <v>1</v>
      </c>
      <c r="BM35" s="127">
        <v>0</v>
      </c>
      <c r="BN35" s="127">
        <v>1</v>
      </c>
      <c r="BO35" s="127">
        <v>1</v>
      </c>
      <c r="BP35" s="127">
        <v>1</v>
      </c>
      <c r="BR35" s="71">
        <v>32</v>
      </c>
      <c r="BS35" s="12"/>
      <c r="BT35" s="12">
        <v>98</v>
      </c>
      <c r="BU35" s="12">
        <v>96</v>
      </c>
      <c r="BV35" s="12">
        <v>88</v>
      </c>
      <c r="BW35" s="12">
        <v>71</v>
      </c>
      <c r="BX35" s="12">
        <v>58</v>
      </c>
      <c r="BY35" s="12">
        <v>48</v>
      </c>
      <c r="BZ35" s="12">
        <v>45</v>
      </c>
      <c r="CA35" s="12">
        <v>32</v>
      </c>
      <c r="CB35" s="12">
        <v>32</v>
      </c>
      <c r="CC35" s="12">
        <v>32</v>
      </c>
      <c r="CF35" s="78">
        <v>5.0999999999999996</v>
      </c>
      <c r="CG35" s="100">
        <v>5</v>
      </c>
      <c r="CH35" s="100">
        <v>1</v>
      </c>
      <c r="CI35" s="77">
        <v>30</v>
      </c>
      <c r="CJ35" s="12">
        <v>4</v>
      </c>
      <c r="CK35" s="12">
        <v>6</v>
      </c>
      <c r="CL35" s="88" t="s">
        <v>318</v>
      </c>
      <c r="CU35" s="1" t="s">
        <v>242</v>
      </c>
      <c r="CV35" t="s">
        <v>241</v>
      </c>
      <c r="CW35" s="1" t="s">
        <v>241</v>
      </c>
      <c r="CX35" s="1" t="s">
        <v>241</v>
      </c>
      <c r="CY35" s="1" t="s">
        <v>241</v>
      </c>
      <c r="CZ35" s="1" t="s">
        <v>241</v>
      </c>
      <c r="DA35" s="1" t="s">
        <v>472</v>
      </c>
      <c r="DB35" s="161" t="s">
        <v>439</v>
      </c>
      <c r="DF35" s="40">
        <v>4</v>
      </c>
      <c r="DG35" s="40">
        <v>945</v>
      </c>
      <c r="DH35" s="114">
        <v>4</v>
      </c>
      <c r="DI35" s="40">
        <v>4</v>
      </c>
      <c r="DN35" s="126">
        <v>6.6</v>
      </c>
      <c r="DO35" s="133">
        <v>2</v>
      </c>
      <c r="DP35" s="134" t="s">
        <v>546</v>
      </c>
      <c r="DQ35" s="128">
        <f t="shared" si="0"/>
        <v>32</v>
      </c>
      <c r="DR35" s="128" t="s">
        <v>544</v>
      </c>
      <c r="DS35" s="128" t="s">
        <v>545</v>
      </c>
      <c r="DT35" s="12">
        <v>103</v>
      </c>
      <c r="DU35" s="129">
        <f t="shared" si="1"/>
        <v>0.31067961165048541</v>
      </c>
      <c r="DX35" s="19">
        <v>31</v>
      </c>
      <c r="DY35" t="s">
        <v>566</v>
      </c>
      <c r="DZ35" t="s">
        <v>566</v>
      </c>
      <c r="EA35" t="s">
        <v>566</v>
      </c>
      <c r="EB35" t="s">
        <v>566</v>
      </c>
    </row>
    <row r="36" spans="1:132" ht="18" x14ac:dyDescent="0.25">
      <c r="A36" s="13">
        <v>33</v>
      </c>
      <c r="B36" s="13">
        <v>325</v>
      </c>
      <c r="C36" s="13">
        <v>339</v>
      </c>
      <c r="D36" s="13">
        <v>329</v>
      </c>
      <c r="E36" s="13">
        <v>336</v>
      </c>
      <c r="F36" s="13">
        <v>318</v>
      </c>
      <c r="G36" s="13">
        <v>304</v>
      </c>
      <c r="H36" s="13">
        <v>336</v>
      </c>
      <c r="I36" s="13">
        <v>350</v>
      </c>
      <c r="J36" s="13">
        <v>329</v>
      </c>
      <c r="K36" s="13">
        <v>364</v>
      </c>
      <c r="L36" s="13">
        <v>358</v>
      </c>
      <c r="M36" s="13">
        <v>358</v>
      </c>
      <c r="O36" s="19">
        <v>32</v>
      </c>
      <c r="P36" s="20">
        <v>28</v>
      </c>
      <c r="Q36" s="20">
        <v>6</v>
      </c>
      <c r="R36" s="21">
        <v>1</v>
      </c>
      <c r="S36" s="21">
        <v>1</v>
      </c>
      <c r="T36" s="21">
        <v>1</v>
      </c>
      <c r="U36" s="21">
        <v>1</v>
      </c>
      <c r="V36" s="21">
        <v>1</v>
      </c>
      <c r="W36" s="21">
        <v>1</v>
      </c>
      <c r="X36" s="21">
        <v>1</v>
      </c>
      <c r="Y36" s="21">
        <v>1</v>
      </c>
      <c r="Z36" s="21">
        <v>1</v>
      </c>
      <c r="AA36" s="21">
        <v>1</v>
      </c>
      <c r="AB36" s="22">
        <v>32</v>
      </c>
      <c r="AC36" s="23">
        <v>38</v>
      </c>
      <c r="AD36" s="23">
        <v>12</v>
      </c>
      <c r="AE36" s="24">
        <v>1</v>
      </c>
      <c r="AF36" s="24">
        <v>1</v>
      </c>
      <c r="AG36" s="24">
        <v>1</v>
      </c>
      <c r="AH36" s="24">
        <v>1</v>
      </c>
      <c r="AI36" s="24">
        <v>1</v>
      </c>
      <c r="AJ36" s="24">
        <v>1</v>
      </c>
      <c r="AK36" s="24">
        <v>1</v>
      </c>
      <c r="AL36" s="24">
        <v>1</v>
      </c>
      <c r="AM36" s="24">
        <v>1</v>
      </c>
      <c r="AN36" s="24">
        <v>1</v>
      </c>
      <c r="AP36" s="27"/>
      <c r="AQ36" s="455" t="s">
        <v>271</v>
      </c>
      <c r="AR36" s="455"/>
      <c r="AS36" s="455"/>
      <c r="AX36" s="59">
        <v>4</v>
      </c>
      <c r="AY36" s="60">
        <v>200</v>
      </c>
      <c r="AZ36" s="61">
        <v>200</v>
      </c>
      <c r="BA36" s="62">
        <v>260</v>
      </c>
      <c r="BE36" s="69">
        <v>33</v>
      </c>
      <c r="BF36" s="12"/>
      <c r="BG36" s="12">
        <v>15</v>
      </c>
      <c r="BH36" s="12">
        <v>5</v>
      </c>
      <c r="BI36" s="12">
        <v>5</v>
      </c>
      <c r="BJ36" s="12">
        <v>3</v>
      </c>
      <c r="BK36" s="127">
        <v>1</v>
      </c>
      <c r="BL36" s="127">
        <v>1</v>
      </c>
      <c r="BM36" s="12">
        <v>0</v>
      </c>
      <c r="BN36" s="127">
        <v>1</v>
      </c>
      <c r="BO36" s="127">
        <v>1</v>
      </c>
      <c r="BP36" s="127">
        <v>1</v>
      </c>
      <c r="BR36" s="71">
        <v>33</v>
      </c>
      <c r="BS36" s="12"/>
      <c r="BT36" s="12">
        <v>99</v>
      </c>
      <c r="BU36" s="12">
        <v>97</v>
      </c>
      <c r="BV36" s="12">
        <v>90</v>
      </c>
      <c r="BW36" s="12">
        <v>74</v>
      </c>
      <c r="BX36" s="12">
        <v>61</v>
      </c>
      <c r="BY36" s="12">
        <v>53</v>
      </c>
      <c r="BZ36" s="12">
        <v>48</v>
      </c>
      <c r="CA36" s="12">
        <v>35</v>
      </c>
      <c r="CB36" s="12">
        <v>35</v>
      </c>
      <c r="CC36" s="12">
        <v>35</v>
      </c>
      <c r="CF36" s="78">
        <v>5.2</v>
      </c>
      <c r="CG36" s="100">
        <v>5</v>
      </c>
      <c r="CH36" s="100">
        <v>2</v>
      </c>
      <c r="CI36" s="77">
        <v>31</v>
      </c>
      <c r="CJ36" s="12">
        <v>5</v>
      </c>
      <c r="CK36" s="12">
        <v>1</v>
      </c>
      <c r="CL36" s="88" t="s">
        <v>319</v>
      </c>
      <c r="CU36" s="1" t="s">
        <v>241</v>
      </c>
      <c r="CV36" s="1" t="s">
        <v>242</v>
      </c>
      <c r="CW36" s="1" t="s">
        <v>242</v>
      </c>
      <c r="CX36" s="1" t="s">
        <v>242</v>
      </c>
      <c r="CY36" s="1" t="s">
        <v>242</v>
      </c>
      <c r="CZ36" s="1" t="s">
        <v>242</v>
      </c>
      <c r="DA36" s="1" t="s">
        <v>473</v>
      </c>
      <c r="DB36" t="s">
        <v>437</v>
      </c>
      <c r="DF36" s="40">
        <v>4</v>
      </c>
      <c r="DG36" s="40">
        <v>1220</v>
      </c>
      <c r="DH36" s="114">
        <v>4</v>
      </c>
      <c r="DI36" s="40">
        <v>5</v>
      </c>
      <c r="DN36" s="139">
        <v>7.1</v>
      </c>
      <c r="DO36" s="12">
        <v>3</v>
      </c>
      <c r="DP36" s="134" t="s">
        <v>547</v>
      </c>
      <c r="DQ36" s="128">
        <f t="shared" si="0"/>
        <v>33</v>
      </c>
      <c r="DR36" s="128" t="s">
        <v>544</v>
      </c>
      <c r="DS36" s="128" t="s">
        <v>545</v>
      </c>
      <c r="DT36" s="12">
        <v>103</v>
      </c>
      <c r="DU36" s="129">
        <f t="shared" si="1"/>
        <v>0.32038834951456313</v>
      </c>
      <c r="DX36" s="19">
        <v>32</v>
      </c>
      <c r="DY36" t="s">
        <v>566</v>
      </c>
      <c r="DZ36" t="s">
        <v>566</v>
      </c>
      <c r="EA36" t="s">
        <v>566</v>
      </c>
      <c r="EB36" t="s">
        <v>566</v>
      </c>
    </row>
    <row r="37" spans="1:132" ht="47.25" x14ac:dyDescent="0.25">
      <c r="A37" s="12">
        <v>34</v>
      </c>
      <c r="B37" s="12">
        <v>325</v>
      </c>
      <c r="C37" s="12">
        <v>339</v>
      </c>
      <c r="D37" s="12">
        <v>329</v>
      </c>
      <c r="E37" s="12">
        <v>336</v>
      </c>
      <c r="F37" s="12">
        <v>318</v>
      </c>
      <c r="G37" s="12">
        <v>304</v>
      </c>
      <c r="H37" s="12">
        <v>336</v>
      </c>
      <c r="I37" s="12">
        <v>350</v>
      </c>
      <c r="J37" s="12">
        <v>329</v>
      </c>
      <c r="K37" s="12">
        <v>364</v>
      </c>
      <c r="L37" s="12">
        <v>358</v>
      </c>
      <c r="M37" s="12">
        <v>358</v>
      </c>
      <c r="O37" s="19">
        <v>33</v>
      </c>
      <c r="P37" s="20">
        <v>29</v>
      </c>
      <c r="Q37" s="20">
        <v>7</v>
      </c>
      <c r="R37" s="21">
        <v>2</v>
      </c>
      <c r="S37" s="21">
        <v>1</v>
      </c>
      <c r="T37" s="21">
        <v>1</v>
      </c>
      <c r="U37" s="21">
        <v>1</v>
      </c>
      <c r="V37" s="21">
        <v>1</v>
      </c>
      <c r="W37" s="21">
        <v>1</v>
      </c>
      <c r="X37" s="21">
        <v>1</v>
      </c>
      <c r="Y37" s="21">
        <v>1</v>
      </c>
      <c r="Z37" s="21">
        <v>1</v>
      </c>
      <c r="AA37" s="21">
        <v>1</v>
      </c>
      <c r="AB37" s="22">
        <v>33</v>
      </c>
      <c r="AC37" s="23">
        <v>38</v>
      </c>
      <c r="AD37" s="23">
        <v>12</v>
      </c>
      <c r="AE37" s="24">
        <v>1</v>
      </c>
      <c r="AF37" s="24">
        <v>1</v>
      </c>
      <c r="AG37" s="24">
        <v>1</v>
      </c>
      <c r="AH37" s="24">
        <v>1</v>
      </c>
      <c r="AI37" s="24">
        <v>1</v>
      </c>
      <c r="AJ37" s="24">
        <v>1</v>
      </c>
      <c r="AK37" s="24">
        <v>1</v>
      </c>
      <c r="AL37" s="24">
        <v>1</v>
      </c>
      <c r="AM37" s="24">
        <v>1</v>
      </c>
      <c r="AN37" s="24">
        <v>1</v>
      </c>
      <c r="AP37" s="28" t="s">
        <v>273</v>
      </c>
      <c r="AQ37" s="29" t="s">
        <v>274</v>
      </c>
      <c r="AR37" s="29" t="s">
        <v>275</v>
      </c>
      <c r="AS37" s="29" t="s">
        <v>276</v>
      </c>
      <c r="AX37" s="59">
        <v>4</v>
      </c>
      <c r="AY37" s="60">
        <v>300</v>
      </c>
      <c r="AZ37" s="61">
        <v>160</v>
      </c>
      <c r="BA37" s="62">
        <v>210</v>
      </c>
      <c r="BE37" s="69">
        <v>34</v>
      </c>
      <c r="BF37" s="12"/>
      <c r="BG37" s="12">
        <v>17</v>
      </c>
      <c r="BH37" s="12">
        <v>6</v>
      </c>
      <c r="BI37" s="12">
        <v>6</v>
      </c>
      <c r="BJ37" s="12">
        <v>3</v>
      </c>
      <c r="BK37" s="12">
        <v>1</v>
      </c>
      <c r="BL37" s="127">
        <v>1</v>
      </c>
      <c r="BM37" s="127">
        <v>0</v>
      </c>
      <c r="BN37" s="127">
        <v>1</v>
      </c>
      <c r="BO37" s="127">
        <v>1</v>
      </c>
      <c r="BP37" s="127">
        <v>1</v>
      </c>
      <c r="BR37" s="71">
        <v>34</v>
      </c>
      <c r="BS37" s="12"/>
      <c r="BT37" s="127">
        <v>99</v>
      </c>
      <c r="BU37" s="127">
        <v>97</v>
      </c>
      <c r="BV37" s="12">
        <v>92</v>
      </c>
      <c r="BW37" s="12">
        <v>76</v>
      </c>
      <c r="BX37" s="12">
        <v>65</v>
      </c>
      <c r="BY37" s="12">
        <v>57</v>
      </c>
      <c r="BZ37" s="12">
        <v>52</v>
      </c>
      <c r="CA37" s="12">
        <v>38</v>
      </c>
      <c r="CB37" s="12">
        <v>38</v>
      </c>
      <c r="CC37" s="12">
        <v>38</v>
      </c>
      <c r="CF37" s="78">
        <v>5.3</v>
      </c>
      <c r="CG37" s="100">
        <v>5</v>
      </c>
      <c r="CH37" s="100">
        <v>3</v>
      </c>
      <c r="CI37" s="77">
        <v>32</v>
      </c>
      <c r="CJ37" s="12">
        <v>5</v>
      </c>
      <c r="CK37" s="12">
        <v>2</v>
      </c>
      <c r="CL37" s="79" t="s">
        <v>320</v>
      </c>
      <c r="CU37" s="1" t="s">
        <v>241</v>
      </c>
      <c r="CV37" s="1" t="s">
        <v>242</v>
      </c>
      <c r="CW37" s="1" t="s">
        <v>242</v>
      </c>
      <c r="CX37" s="1" t="s">
        <v>242</v>
      </c>
      <c r="CY37" s="1" t="s">
        <v>242</v>
      </c>
      <c r="CZ37" s="1" t="s">
        <v>241</v>
      </c>
      <c r="DA37" s="1" t="s">
        <v>474</v>
      </c>
      <c r="DB37" t="s">
        <v>435</v>
      </c>
      <c r="DF37" s="40">
        <v>5</v>
      </c>
      <c r="DG37" s="40">
        <v>-600</v>
      </c>
      <c r="DH37" s="40">
        <v>1</v>
      </c>
      <c r="DI37" s="40">
        <v>1</v>
      </c>
      <c r="DN37" s="139">
        <v>7.2</v>
      </c>
      <c r="DO37" s="12">
        <v>3</v>
      </c>
      <c r="DP37" s="134" t="s">
        <v>547</v>
      </c>
      <c r="DQ37" s="128">
        <f t="shared" si="0"/>
        <v>34</v>
      </c>
      <c r="DR37" s="128" t="s">
        <v>544</v>
      </c>
      <c r="DS37" s="128" t="s">
        <v>545</v>
      </c>
      <c r="DT37" s="12">
        <v>103</v>
      </c>
      <c r="DU37" s="129">
        <f t="shared" si="1"/>
        <v>0.3300970873786408</v>
      </c>
      <c r="DX37" s="19">
        <v>33</v>
      </c>
      <c r="DY37" t="s">
        <v>566</v>
      </c>
      <c r="DZ37" t="s">
        <v>566</v>
      </c>
      <c r="EA37" t="s">
        <v>566</v>
      </c>
      <c r="EB37" t="s">
        <v>566</v>
      </c>
    </row>
    <row r="38" spans="1:132" ht="18" x14ac:dyDescent="0.25">
      <c r="A38" s="13">
        <v>35</v>
      </c>
      <c r="B38" s="13">
        <v>325</v>
      </c>
      <c r="C38" s="13">
        <v>339</v>
      </c>
      <c r="D38" s="13">
        <v>329</v>
      </c>
      <c r="E38" s="13">
        <v>336</v>
      </c>
      <c r="F38" s="13">
        <v>318</v>
      </c>
      <c r="G38" s="13">
        <v>304</v>
      </c>
      <c r="H38" s="13">
        <v>336</v>
      </c>
      <c r="I38" s="13">
        <v>350</v>
      </c>
      <c r="J38" s="13">
        <v>329</v>
      </c>
      <c r="K38" s="13">
        <v>364</v>
      </c>
      <c r="L38" s="13">
        <v>358</v>
      </c>
      <c r="M38" s="13">
        <v>358</v>
      </c>
      <c r="O38" s="19">
        <v>34</v>
      </c>
      <c r="P38" s="20">
        <v>29</v>
      </c>
      <c r="Q38" s="20">
        <v>7</v>
      </c>
      <c r="R38" s="21">
        <v>2</v>
      </c>
      <c r="S38" s="21">
        <v>1</v>
      </c>
      <c r="T38" s="21">
        <v>1</v>
      </c>
      <c r="U38" s="21">
        <v>1</v>
      </c>
      <c r="V38" s="21">
        <v>1</v>
      </c>
      <c r="W38" s="21">
        <v>1</v>
      </c>
      <c r="X38" s="21">
        <v>1</v>
      </c>
      <c r="Y38" s="21">
        <v>1</v>
      </c>
      <c r="Z38" s="21">
        <v>1</v>
      </c>
      <c r="AA38" s="21">
        <v>1</v>
      </c>
      <c r="AB38" s="22">
        <v>34</v>
      </c>
      <c r="AC38" s="23">
        <v>38</v>
      </c>
      <c r="AD38" s="23">
        <v>12</v>
      </c>
      <c r="AE38" s="24">
        <v>1</v>
      </c>
      <c r="AF38" s="24">
        <v>1</v>
      </c>
      <c r="AG38" s="24">
        <v>1</v>
      </c>
      <c r="AH38" s="24">
        <v>1</v>
      </c>
      <c r="AI38" s="24">
        <v>1</v>
      </c>
      <c r="AJ38" s="24">
        <v>1</v>
      </c>
      <c r="AK38" s="24">
        <v>1</v>
      </c>
      <c r="AL38" s="24">
        <v>1</v>
      </c>
      <c r="AM38" s="24">
        <v>1</v>
      </c>
      <c r="AN38" s="24">
        <v>1</v>
      </c>
      <c r="AP38" s="31">
        <v>1</v>
      </c>
      <c r="AQ38" s="32">
        <v>0</v>
      </c>
      <c r="AR38" s="32">
        <v>100</v>
      </c>
      <c r="AS38" s="33">
        <v>401</v>
      </c>
      <c r="AX38" s="59">
        <v>4</v>
      </c>
      <c r="AY38" s="60">
        <v>400</v>
      </c>
      <c r="AZ38" s="61">
        <v>130</v>
      </c>
      <c r="BA38" s="62">
        <v>175</v>
      </c>
      <c r="BE38" s="69">
        <v>35</v>
      </c>
      <c r="BF38" s="12"/>
      <c r="BG38" s="12">
        <v>20</v>
      </c>
      <c r="BH38" s="12">
        <v>7</v>
      </c>
      <c r="BI38" s="12">
        <v>6</v>
      </c>
      <c r="BJ38" s="127">
        <v>3</v>
      </c>
      <c r="BK38" s="127">
        <v>1</v>
      </c>
      <c r="BL38" s="12">
        <v>1</v>
      </c>
      <c r="BM38" s="12">
        <v>1</v>
      </c>
      <c r="BN38" s="127">
        <v>1</v>
      </c>
      <c r="BO38" s="127">
        <v>1</v>
      </c>
      <c r="BP38" s="127">
        <v>1</v>
      </c>
      <c r="BR38" s="71">
        <v>35</v>
      </c>
      <c r="BS38" s="12"/>
      <c r="BT38" s="127">
        <v>99</v>
      </c>
      <c r="BU38" s="12">
        <v>98</v>
      </c>
      <c r="BV38" s="12">
        <v>93</v>
      </c>
      <c r="BW38" s="12">
        <v>79</v>
      </c>
      <c r="BX38" s="12">
        <v>68</v>
      </c>
      <c r="BY38" s="12">
        <v>61</v>
      </c>
      <c r="BZ38" s="12">
        <v>56</v>
      </c>
      <c r="CA38" s="12">
        <v>41</v>
      </c>
      <c r="CB38" s="12">
        <v>41</v>
      </c>
      <c r="CC38" s="12">
        <v>41</v>
      </c>
      <c r="CF38" s="78">
        <v>5.4</v>
      </c>
      <c r="CG38" s="100">
        <v>5</v>
      </c>
      <c r="CH38" s="100">
        <v>4</v>
      </c>
      <c r="CI38" s="77">
        <v>33</v>
      </c>
      <c r="CJ38" s="12">
        <v>5</v>
      </c>
      <c r="CK38" s="12">
        <v>3</v>
      </c>
      <c r="CL38" s="79" t="s">
        <v>321</v>
      </c>
      <c r="CU38" s="1" t="s">
        <v>241</v>
      </c>
      <c r="CV38" s="1" t="s">
        <v>242</v>
      </c>
      <c r="CW38" s="1" t="s">
        <v>242</v>
      </c>
      <c r="CX38" s="1" t="s">
        <v>242</v>
      </c>
      <c r="CY38" s="1" t="s">
        <v>241</v>
      </c>
      <c r="CZ38" s="1" t="s">
        <v>242</v>
      </c>
      <c r="DA38" s="1" t="s">
        <v>475</v>
      </c>
      <c r="DB38" t="s">
        <v>437</v>
      </c>
      <c r="DF38" s="40">
        <v>5</v>
      </c>
      <c r="DG38" s="40">
        <v>620</v>
      </c>
      <c r="DH38" s="40">
        <v>2</v>
      </c>
      <c r="DI38" s="40">
        <v>1</v>
      </c>
      <c r="DN38" s="139">
        <v>7.3</v>
      </c>
      <c r="DO38" s="12">
        <v>3</v>
      </c>
      <c r="DP38" s="134" t="s">
        <v>547</v>
      </c>
      <c r="DQ38" s="128">
        <f t="shared" si="0"/>
        <v>35</v>
      </c>
      <c r="DR38" s="128" t="s">
        <v>544</v>
      </c>
      <c r="DS38" s="128" t="s">
        <v>545</v>
      </c>
      <c r="DT38" s="12">
        <v>103</v>
      </c>
      <c r="DU38" s="129">
        <f t="shared" si="1"/>
        <v>0.33980582524271846</v>
      </c>
      <c r="DX38" s="19">
        <v>34</v>
      </c>
      <c r="DY38" t="s">
        <v>566</v>
      </c>
      <c r="DZ38" t="s">
        <v>566</v>
      </c>
      <c r="EA38" t="s">
        <v>566</v>
      </c>
      <c r="EB38" t="s">
        <v>566</v>
      </c>
    </row>
    <row r="39" spans="1:132" ht="18" x14ac:dyDescent="0.25">
      <c r="A39" s="12">
        <v>36</v>
      </c>
      <c r="B39" s="12">
        <v>325</v>
      </c>
      <c r="C39" s="12">
        <v>339</v>
      </c>
      <c r="D39" s="12">
        <v>329</v>
      </c>
      <c r="E39" s="12">
        <v>336</v>
      </c>
      <c r="F39" s="12">
        <v>318</v>
      </c>
      <c r="G39" s="12">
        <v>304</v>
      </c>
      <c r="H39" s="12">
        <v>336</v>
      </c>
      <c r="I39" s="12">
        <v>350</v>
      </c>
      <c r="J39" s="12">
        <v>329</v>
      </c>
      <c r="K39" s="12">
        <v>364</v>
      </c>
      <c r="L39" s="12">
        <v>358</v>
      </c>
      <c r="M39" s="12">
        <v>358</v>
      </c>
      <c r="O39" s="19">
        <v>35</v>
      </c>
      <c r="P39" s="20">
        <v>29</v>
      </c>
      <c r="Q39" s="20">
        <v>7</v>
      </c>
      <c r="R39" s="21">
        <v>2</v>
      </c>
      <c r="S39" s="21">
        <v>1</v>
      </c>
      <c r="T39" s="21">
        <v>1</v>
      </c>
      <c r="U39" s="21">
        <v>1</v>
      </c>
      <c r="V39" s="21">
        <v>1</v>
      </c>
      <c r="W39" s="21">
        <v>1</v>
      </c>
      <c r="X39" s="21">
        <v>1</v>
      </c>
      <c r="Y39" s="21">
        <v>1</v>
      </c>
      <c r="Z39" s="21">
        <v>1</v>
      </c>
      <c r="AA39" s="21">
        <v>1</v>
      </c>
      <c r="AB39" s="22">
        <v>35</v>
      </c>
      <c r="AC39" s="23">
        <v>39</v>
      </c>
      <c r="AD39" s="23">
        <v>12</v>
      </c>
      <c r="AE39" s="24">
        <v>1</v>
      </c>
      <c r="AF39" s="24">
        <v>1</v>
      </c>
      <c r="AG39" s="24">
        <v>1</v>
      </c>
      <c r="AH39" s="24">
        <v>1</v>
      </c>
      <c r="AI39" s="24">
        <v>1</v>
      </c>
      <c r="AJ39" s="24">
        <v>1</v>
      </c>
      <c r="AK39" s="24">
        <v>1</v>
      </c>
      <c r="AL39" s="24">
        <v>1</v>
      </c>
      <c r="AM39" s="24">
        <v>1</v>
      </c>
      <c r="AN39" s="24">
        <v>1</v>
      </c>
      <c r="AP39" s="31">
        <v>2</v>
      </c>
      <c r="AQ39" s="32">
        <v>100</v>
      </c>
      <c r="AR39" s="32">
        <v>300</v>
      </c>
      <c r="AS39" s="33">
        <v>601</v>
      </c>
      <c r="AX39" s="59">
        <v>4</v>
      </c>
      <c r="AY39" s="60">
        <v>500</v>
      </c>
      <c r="AZ39" s="61">
        <v>100</v>
      </c>
      <c r="BA39" s="62">
        <v>140</v>
      </c>
      <c r="BE39" s="69">
        <v>36</v>
      </c>
      <c r="BF39" s="12"/>
      <c r="BG39" s="12">
        <v>22</v>
      </c>
      <c r="BH39" s="12">
        <v>9</v>
      </c>
      <c r="BI39" s="12">
        <v>7</v>
      </c>
      <c r="BJ39" s="12">
        <v>4</v>
      </c>
      <c r="BK39" s="12">
        <v>2</v>
      </c>
      <c r="BL39" s="12">
        <v>2</v>
      </c>
      <c r="BM39" s="127">
        <v>1</v>
      </c>
      <c r="BN39" s="12">
        <v>1</v>
      </c>
      <c r="BO39" s="12">
        <v>1</v>
      </c>
      <c r="BP39" s="12">
        <v>1</v>
      </c>
      <c r="BR39" s="71">
        <v>36</v>
      </c>
      <c r="BS39" s="12"/>
      <c r="BT39" s="127">
        <v>99</v>
      </c>
      <c r="BU39" s="12">
        <v>99</v>
      </c>
      <c r="BV39" s="12">
        <v>95</v>
      </c>
      <c r="BW39" s="12">
        <v>82</v>
      </c>
      <c r="BX39" s="12">
        <v>71</v>
      </c>
      <c r="BY39" s="12">
        <v>64</v>
      </c>
      <c r="BZ39" s="12">
        <v>60</v>
      </c>
      <c r="CA39" s="12">
        <v>46</v>
      </c>
      <c r="CB39" s="12">
        <v>46</v>
      </c>
      <c r="CC39" s="12">
        <v>46</v>
      </c>
      <c r="CF39" s="81">
        <v>5.5</v>
      </c>
      <c r="CG39" s="101">
        <v>5</v>
      </c>
      <c r="CH39" s="101">
        <v>5</v>
      </c>
      <c r="CI39" s="77">
        <v>34</v>
      </c>
      <c r="CJ39" s="12">
        <v>5</v>
      </c>
      <c r="CK39" s="12">
        <v>4</v>
      </c>
      <c r="CL39" s="82" t="s">
        <v>298</v>
      </c>
      <c r="CU39" s="1" t="s">
        <v>241</v>
      </c>
      <c r="CV39" s="1" t="s">
        <v>242</v>
      </c>
      <c r="CW39" s="1" t="s">
        <v>242</v>
      </c>
      <c r="CX39" s="1" t="s">
        <v>242</v>
      </c>
      <c r="CY39" s="1" t="s">
        <v>241</v>
      </c>
      <c r="CZ39" s="1" t="s">
        <v>241</v>
      </c>
      <c r="DA39" s="1" t="s">
        <v>476</v>
      </c>
      <c r="DB39" s="161" t="s">
        <v>435</v>
      </c>
      <c r="DF39" s="40">
        <v>5</v>
      </c>
      <c r="DG39" s="40">
        <v>816</v>
      </c>
      <c r="DH39" s="40">
        <v>2</v>
      </c>
      <c r="DI39" s="40">
        <v>2</v>
      </c>
      <c r="DN39" s="139">
        <v>7.4</v>
      </c>
      <c r="DO39" s="12">
        <v>3</v>
      </c>
      <c r="DP39" s="134" t="s">
        <v>547</v>
      </c>
      <c r="DQ39" s="128">
        <f t="shared" si="0"/>
        <v>36</v>
      </c>
      <c r="DR39" s="128" t="s">
        <v>544</v>
      </c>
      <c r="DS39" s="128" t="s">
        <v>545</v>
      </c>
      <c r="DT39" s="12">
        <v>103</v>
      </c>
      <c r="DU39" s="129">
        <f t="shared" si="1"/>
        <v>0.34951456310679613</v>
      </c>
      <c r="DX39" s="19">
        <v>35</v>
      </c>
      <c r="DY39" t="s">
        <v>566</v>
      </c>
      <c r="DZ39" t="s">
        <v>566</v>
      </c>
      <c r="EA39" t="s">
        <v>566</v>
      </c>
      <c r="EB39" t="s">
        <v>566</v>
      </c>
    </row>
    <row r="40" spans="1:132" ht="18" x14ac:dyDescent="0.25">
      <c r="A40" s="13">
        <v>37</v>
      </c>
      <c r="B40" s="13">
        <v>325</v>
      </c>
      <c r="C40" s="13">
        <v>339</v>
      </c>
      <c r="D40" s="13">
        <v>329</v>
      </c>
      <c r="E40" s="13">
        <v>336</v>
      </c>
      <c r="F40" s="13">
        <v>318</v>
      </c>
      <c r="G40" s="13">
        <v>304</v>
      </c>
      <c r="H40" s="13">
        <v>336</v>
      </c>
      <c r="I40" s="13">
        <v>350</v>
      </c>
      <c r="J40" s="13">
        <v>329</v>
      </c>
      <c r="K40" s="13">
        <v>364</v>
      </c>
      <c r="L40" s="13">
        <v>358</v>
      </c>
      <c r="M40" s="13">
        <v>358</v>
      </c>
      <c r="O40" s="19">
        <v>36</v>
      </c>
      <c r="P40" s="20">
        <v>29</v>
      </c>
      <c r="Q40" s="20">
        <v>7</v>
      </c>
      <c r="R40" s="21">
        <v>2</v>
      </c>
      <c r="S40" s="21">
        <v>1</v>
      </c>
      <c r="T40" s="21">
        <v>1</v>
      </c>
      <c r="U40" s="21">
        <v>1</v>
      </c>
      <c r="V40" s="21">
        <v>1</v>
      </c>
      <c r="W40" s="21">
        <v>1</v>
      </c>
      <c r="X40" s="21">
        <v>1</v>
      </c>
      <c r="Y40" s="21">
        <v>1</v>
      </c>
      <c r="Z40" s="21">
        <v>1</v>
      </c>
      <c r="AA40" s="21">
        <v>1</v>
      </c>
      <c r="AB40" s="22">
        <v>36</v>
      </c>
      <c r="AC40" s="23">
        <v>39</v>
      </c>
      <c r="AD40" s="23">
        <v>12</v>
      </c>
      <c r="AE40" s="24">
        <v>1</v>
      </c>
      <c r="AF40" s="24">
        <v>1</v>
      </c>
      <c r="AG40" s="24">
        <v>1</v>
      </c>
      <c r="AH40" s="24">
        <v>1</v>
      </c>
      <c r="AI40" s="24">
        <v>1</v>
      </c>
      <c r="AJ40" s="24">
        <v>1</v>
      </c>
      <c r="AK40" s="24">
        <v>1</v>
      </c>
      <c r="AL40" s="24">
        <v>1</v>
      </c>
      <c r="AM40" s="24">
        <v>1</v>
      </c>
      <c r="AN40" s="24">
        <v>1</v>
      </c>
      <c r="AP40" s="31">
        <v>3</v>
      </c>
      <c r="AQ40" s="32">
        <v>250</v>
      </c>
      <c r="AR40" s="32">
        <v>500</v>
      </c>
      <c r="AS40" s="33">
        <v>801</v>
      </c>
      <c r="AX40" s="59">
        <v>4</v>
      </c>
      <c r="AY40" s="60">
        <v>600</v>
      </c>
      <c r="AZ40" s="61">
        <v>80</v>
      </c>
      <c r="BA40" s="62">
        <v>115</v>
      </c>
      <c r="BE40" s="69">
        <v>37</v>
      </c>
      <c r="BF40" s="12"/>
      <c r="BG40" s="12">
        <v>26</v>
      </c>
      <c r="BH40" s="12">
        <v>10</v>
      </c>
      <c r="BI40" s="12">
        <v>8</v>
      </c>
      <c r="BJ40" s="12">
        <v>5</v>
      </c>
      <c r="BK40" s="12">
        <v>2</v>
      </c>
      <c r="BL40" s="127">
        <v>2</v>
      </c>
      <c r="BM40" s="12">
        <v>1</v>
      </c>
      <c r="BN40" s="12">
        <v>2</v>
      </c>
      <c r="BO40" s="12">
        <v>2</v>
      </c>
      <c r="BP40" s="12">
        <v>2</v>
      </c>
      <c r="BR40" s="71">
        <v>37</v>
      </c>
      <c r="BS40" s="12"/>
      <c r="BT40" s="127">
        <v>99</v>
      </c>
      <c r="BU40" s="127">
        <v>99</v>
      </c>
      <c r="BV40" s="12">
        <v>96</v>
      </c>
      <c r="BW40" s="12">
        <v>85</v>
      </c>
      <c r="BX40" s="12">
        <v>74</v>
      </c>
      <c r="BY40" s="12">
        <v>68</v>
      </c>
      <c r="BZ40" s="12">
        <v>64</v>
      </c>
      <c r="CA40" s="12">
        <v>50</v>
      </c>
      <c r="CB40" s="12">
        <v>50</v>
      </c>
      <c r="CC40" s="12">
        <v>50</v>
      </c>
      <c r="CF40" s="89">
        <v>5.6</v>
      </c>
      <c r="CG40" s="103">
        <v>5</v>
      </c>
      <c r="CH40" s="103">
        <v>6</v>
      </c>
      <c r="CI40" s="77">
        <v>35</v>
      </c>
      <c r="CJ40" s="12">
        <v>5</v>
      </c>
      <c r="CK40" s="12">
        <v>5</v>
      </c>
      <c r="CL40" s="90" t="s">
        <v>307</v>
      </c>
      <c r="CU40" s="1" t="s">
        <v>241</v>
      </c>
      <c r="CV40" s="1" t="s">
        <v>242</v>
      </c>
      <c r="CW40" s="1" t="s">
        <v>242</v>
      </c>
      <c r="CX40" s="1" t="s">
        <v>241</v>
      </c>
      <c r="CY40" s="1" t="s">
        <v>242</v>
      </c>
      <c r="CZ40" s="1" t="s">
        <v>242</v>
      </c>
      <c r="DA40" s="1" t="s">
        <v>477</v>
      </c>
      <c r="DB40" s="161" t="s">
        <v>438</v>
      </c>
      <c r="DF40" s="40">
        <v>5</v>
      </c>
      <c r="DG40" s="40">
        <v>830</v>
      </c>
      <c r="DH40" s="40">
        <v>3</v>
      </c>
      <c r="DI40" s="40">
        <v>2</v>
      </c>
      <c r="DN40" s="139">
        <v>7.5</v>
      </c>
      <c r="DO40" s="12">
        <v>3</v>
      </c>
      <c r="DP40" s="134" t="s">
        <v>547</v>
      </c>
      <c r="DQ40" s="128">
        <f t="shared" si="0"/>
        <v>37</v>
      </c>
      <c r="DR40" s="128" t="s">
        <v>544</v>
      </c>
      <c r="DS40" s="128" t="s">
        <v>545</v>
      </c>
      <c r="DT40" s="12">
        <v>103</v>
      </c>
      <c r="DU40" s="129">
        <f t="shared" si="1"/>
        <v>0.35922330097087379</v>
      </c>
      <c r="DX40" s="19">
        <v>36</v>
      </c>
      <c r="DY40" t="s">
        <v>566</v>
      </c>
      <c r="DZ40" t="s">
        <v>566</v>
      </c>
      <c r="EA40" t="s">
        <v>566</v>
      </c>
      <c r="EB40" t="s">
        <v>566</v>
      </c>
    </row>
    <row r="41" spans="1:132" ht="18" x14ac:dyDescent="0.25">
      <c r="A41" s="12">
        <v>38</v>
      </c>
      <c r="B41" s="12">
        <v>325</v>
      </c>
      <c r="C41" s="12">
        <v>339</v>
      </c>
      <c r="D41" s="12">
        <v>329</v>
      </c>
      <c r="E41" s="12">
        <v>336</v>
      </c>
      <c r="F41" s="12">
        <v>318</v>
      </c>
      <c r="G41" s="12">
        <v>304</v>
      </c>
      <c r="H41" s="12">
        <v>336</v>
      </c>
      <c r="I41" s="12">
        <v>350</v>
      </c>
      <c r="J41" s="12">
        <v>329</v>
      </c>
      <c r="K41" s="12">
        <v>364</v>
      </c>
      <c r="L41" s="12">
        <v>358</v>
      </c>
      <c r="M41" s="12">
        <v>358</v>
      </c>
      <c r="O41" s="19">
        <v>37</v>
      </c>
      <c r="P41" s="20">
        <v>29</v>
      </c>
      <c r="Q41" s="20">
        <v>7</v>
      </c>
      <c r="R41" s="21">
        <v>2</v>
      </c>
      <c r="S41" s="21">
        <v>1</v>
      </c>
      <c r="T41" s="21">
        <v>1</v>
      </c>
      <c r="U41" s="21">
        <v>1</v>
      </c>
      <c r="V41" s="21">
        <v>1</v>
      </c>
      <c r="W41" s="21">
        <v>1</v>
      </c>
      <c r="X41" s="21">
        <v>1</v>
      </c>
      <c r="Y41" s="21">
        <v>1</v>
      </c>
      <c r="Z41" s="21">
        <v>1</v>
      </c>
      <c r="AA41" s="21">
        <v>1</v>
      </c>
      <c r="AB41" s="22">
        <v>37</v>
      </c>
      <c r="AC41" s="23">
        <v>39</v>
      </c>
      <c r="AD41" s="23">
        <v>12</v>
      </c>
      <c r="AE41" s="24">
        <v>1</v>
      </c>
      <c r="AF41" s="24">
        <v>1</v>
      </c>
      <c r="AG41" s="24">
        <v>1</v>
      </c>
      <c r="AH41" s="24">
        <v>1</v>
      </c>
      <c r="AI41" s="24">
        <v>1</v>
      </c>
      <c r="AJ41" s="24">
        <v>1</v>
      </c>
      <c r="AK41" s="24">
        <v>1</v>
      </c>
      <c r="AL41" s="24">
        <v>1</v>
      </c>
      <c r="AM41" s="24">
        <v>1</v>
      </c>
      <c r="AN41" s="24">
        <v>1</v>
      </c>
      <c r="AP41" s="31">
        <v>4</v>
      </c>
      <c r="AQ41" s="32">
        <v>350</v>
      </c>
      <c r="AR41" s="32">
        <v>600</v>
      </c>
      <c r="AS41" s="33">
        <v>901</v>
      </c>
      <c r="AX41" s="59">
        <v>4</v>
      </c>
      <c r="AY41" s="60">
        <v>700</v>
      </c>
      <c r="AZ41" s="61">
        <v>65</v>
      </c>
      <c r="BA41" s="62">
        <v>95</v>
      </c>
      <c r="BE41" s="69">
        <v>38</v>
      </c>
      <c r="BF41" s="12"/>
      <c r="BG41" s="12">
        <v>29</v>
      </c>
      <c r="BH41" s="127">
        <v>10</v>
      </c>
      <c r="BI41" s="12">
        <v>9</v>
      </c>
      <c r="BJ41" s="12">
        <v>5</v>
      </c>
      <c r="BK41" s="12">
        <v>2</v>
      </c>
      <c r="BL41" s="12">
        <v>2</v>
      </c>
      <c r="BM41" s="12">
        <v>1</v>
      </c>
      <c r="BN41" s="127">
        <v>2</v>
      </c>
      <c r="BO41" s="127">
        <v>2</v>
      </c>
      <c r="BP41" s="127">
        <v>2</v>
      </c>
      <c r="BR41" s="71">
        <v>38</v>
      </c>
      <c r="BS41" s="12"/>
      <c r="BT41" s="12">
        <v>99</v>
      </c>
      <c r="BU41" s="127">
        <v>99</v>
      </c>
      <c r="BV41" s="12">
        <v>96</v>
      </c>
      <c r="BW41" s="12">
        <v>88</v>
      </c>
      <c r="BX41" s="12">
        <v>78</v>
      </c>
      <c r="BY41" s="12">
        <v>72</v>
      </c>
      <c r="BZ41" s="12">
        <v>67</v>
      </c>
      <c r="CA41" s="12">
        <v>53</v>
      </c>
      <c r="CB41" s="12">
        <v>53</v>
      </c>
      <c r="CC41" s="12">
        <v>53</v>
      </c>
      <c r="CF41" s="78">
        <v>6.1</v>
      </c>
      <c r="CG41" s="100">
        <v>6</v>
      </c>
      <c r="CH41" s="100">
        <v>1</v>
      </c>
      <c r="CI41" s="77">
        <v>36</v>
      </c>
      <c r="CJ41" s="12">
        <v>5</v>
      </c>
      <c r="CK41" s="12">
        <v>6</v>
      </c>
      <c r="CL41" s="79" t="s">
        <v>322</v>
      </c>
      <c r="CU41" s="1" t="s">
        <v>241</v>
      </c>
      <c r="CV41" s="1" t="s">
        <v>242</v>
      </c>
      <c r="CW41" s="1" t="s">
        <v>242</v>
      </c>
      <c r="CX41" s="1" t="s">
        <v>241</v>
      </c>
      <c r="CY41" s="1" t="s">
        <v>242</v>
      </c>
      <c r="CZ41" s="1" t="s">
        <v>241</v>
      </c>
      <c r="DA41" s="1" t="s">
        <v>478</v>
      </c>
      <c r="DB41" s="161" t="s">
        <v>439</v>
      </c>
      <c r="DF41" s="40">
        <v>5</v>
      </c>
      <c r="DG41" s="40">
        <v>985</v>
      </c>
      <c r="DH41" s="40">
        <v>3</v>
      </c>
      <c r="DI41" s="40">
        <v>3</v>
      </c>
      <c r="DN41" s="126">
        <v>8.1</v>
      </c>
      <c r="DO41" s="12">
        <v>3</v>
      </c>
      <c r="DP41" s="134" t="s">
        <v>547</v>
      </c>
      <c r="DQ41" s="128">
        <f t="shared" si="0"/>
        <v>38</v>
      </c>
      <c r="DR41" s="128" t="s">
        <v>544</v>
      </c>
      <c r="DS41" s="128" t="s">
        <v>545</v>
      </c>
      <c r="DT41" s="12">
        <v>103</v>
      </c>
      <c r="DU41" s="129">
        <f t="shared" si="1"/>
        <v>0.36893203883495146</v>
      </c>
      <c r="DX41" s="19">
        <v>37</v>
      </c>
      <c r="DY41" t="s">
        <v>566</v>
      </c>
      <c r="DZ41" t="s">
        <v>566</v>
      </c>
      <c r="EA41" t="s">
        <v>566</v>
      </c>
      <c r="EB41" t="s">
        <v>566</v>
      </c>
    </row>
    <row r="42" spans="1:132" ht="18" x14ac:dyDescent="0.25">
      <c r="A42" s="13">
        <v>39</v>
      </c>
      <c r="B42" s="13">
        <v>325</v>
      </c>
      <c r="C42" s="13">
        <v>339</v>
      </c>
      <c r="D42" s="13">
        <v>329</v>
      </c>
      <c r="E42" s="13">
        <v>336</v>
      </c>
      <c r="F42" s="13">
        <v>318</v>
      </c>
      <c r="G42" s="13">
        <v>304</v>
      </c>
      <c r="H42" s="13">
        <v>336</v>
      </c>
      <c r="I42" s="13">
        <v>350</v>
      </c>
      <c r="J42" s="13">
        <v>329</v>
      </c>
      <c r="K42" s="13">
        <v>364</v>
      </c>
      <c r="L42" s="13">
        <v>358</v>
      </c>
      <c r="M42" s="13">
        <v>358</v>
      </c>
      <c r="O42" s="19">
        <v>38</v>
      </c>
      <c r="P42" s="20">
        <v>29</v>
      </c>
      <c r="Q42" s="20">
        <v>7</v>
      </c>
      <c r="R42" s="21">
        <v>2</v>
      </c>
      <c r="S42" s="21">
        <v>1</v>
      </c>
      <c r="T42" s="21">
        <v>1</v>
      </c>
      <c r="U42" s="21">
        <v>1</v>
      </c>
      <c r="V42" s="21">
        <v>1</v>
      </c>
      <c r="W42" s="21">
        <v>1</v>
      </c>
      <c r="X42" s="21">
        <v>1</v>
      </c>
      <c r="Y42" s="21">
        <v>1</v>
      </c>
      <c r="Z42" s="21">
        <v>1</v>
      </c>
      <c r="AA42" s="21">
        <v>1</v>
      </c>
      <c r="AB42" s="22">
        <v>38</v>
      </c>
      <c r="AC42" s="23">
        <v>39</v>
      </c>
      <c r="AD42" s="23">
        <v>12</v>
      </c>
      <c r="AE42" s="24">
        <v>1</v>
      </c>
      <c r="AF42" s="24">
        <v>1</v>
      </c>
      <c r="AG42" s="24">
        <v>1</v>
      </c>
      <c r="AH42" s="24">
        <v>1</v>
      </c>
      <c r="AI42" s="24">
        <v>1</v>
      </c>
      <c r="AJ42" s="24">
        <v>1</v>
      </c>
      <c r="AK42" s="24">
        <v>1</v>
      </c>
      <c r="AL42" s="24">
        <v>1</v>
      </c>
      <c r="AM42" s="24">
        <v>1</v>
      </c>
      <c r="AN42" s="24">
        <v>1</v>
      </c>
      <c r="AP42" s="31">
        <v>5</v>
      </c>
      <c r="AQ42" s="32">
        <v>450</v>
      </c>
      <c r="AR42" s="32">
        <v>700</v>
      </c>
      <c r="AS42" s="33">
        <v>1001</v>
      </c>
      <c r="AX42" s="59">
        <v>4</v>
      </c>
      <c r="AY42" s="60">
        <v>800</v>
      </c>
      <c r="AZ42" s="61">
        <v>50</v>
      </c>
      <c r="BA42" s="62">
        <v>80</v>
      </c>
      <c r="BE42" s="69">
        <v>39</v>
      </c>
      <c r="BF42" s="12"/>
      <c r="BG42" s="12">
        <v>32</v>
      </c>
      <c r="BH42" s="12">
        <v>13</v>
      </c>
      <c r="BI42" s="12">
        <v>10</v>
      </c>
      <c r="BJ42" s="12">
        <v>6</v>
      </c>
      <c r="BK42" s="127">
        <v>2</v>
      </c>
      <c r="BL42" s="12">
        <v>2</v>
      </c>
      <c r="BM42" s="12">
        <v>2</v>
      </c>
      <c r="BN42" s="127">
        <v>2</v>
      </c>
      <c r="BO42" s="127">
        <v>2</v>
      </c>
      <c r="BP42" s="127">
        <v>2</v>
      </c>
      <c r="BR42" s="71">
        <v>39</v>
      </c>
      <c r="BS42" s="12"/>
      <c r="BT42" s="127">
        <v>99</v>
      </c>
      <c r="BU42" s="127">
        <v>99</v>
      </c>
      <c r="BV42" s="12">
        <v>97</v>
      </c>
      <c r="BW42" s="12">
        <v>90</v>
      </c>
      <c r="BX42" s="12">
        <v>82</v>
      </c>
      <c r="BY42" s="12">
        <v>77</v>
      </c>
      <c r="BZ42" s="12">
        <v>72</v>
      </c>
      <c r="CA42" s="12">
        <v>58</v>
      </c>
      <c r="CB42" s="12">
        <v>58</v>
      </c>
      <c r="CC42" s="12">
        <v>58</v>
      </c>
      <c r="CF42" s="78">
        <v>6.2</v>
      </c>
      <c r="CG42" s="100">
        <v>6</v>
      </c>
      <c r="CH42" s="100">
        <v>2</v>
      </c>
      <c r="CI42" s="77">
        <v>37</v>
      </c>
      <c r="CJ42" s="12">
        <v>6</v>
      </c>
      <c r="CK42" s="12">
        <v>1</v>
      </c>
      <c r="CL42" s="79" t="s">
        <v>323</v>
      </c>
      <c r="CU42" s="1" t="s">
        <v>241</v>
      </c>
      <c r="CV42" s="1" t="s">
        <v>242</v>
      </c>
      <c r="CW42" s="1" t="s">
        <v>242</v>
      </c>
      <c r="CX42" s="1" t="s">
        <v>241</v>
      </c>
      <c r="CY42" s="1" t="s">
        <v>241</v>
      </c>
      <c r="CZ42" s="1" t="s">
        <v>242</v>
      </c>
      <c r="DA42" s="1" t="s">
        <v>479</v>
      </c>
      <c r="DB42" t="s">
        <v>438</v>
      </c>
      <c r="DF42" s="40">
        <v>5</v>
      </c>
      <c r="DG42" s="40">
        <v>1015</v>
      </c>
      <c r="DH42" s="40">
        <v>4</v>
      </c>
      <c r="DI42" s="40">
        <v>3</v>
      </c>
      <c r="DN42" s="126">
        <v>8.1999999999999993</v>
      </c>
      <c r="DO42" s="12">
        <v>3</v>
      </c>
      <c r="DP42" s="134" t="s">
        <v>547</v>
      </c>
      <c r="DQ42" s="128">
        <f t="shared" si="0"/>
        <v>39</v>
      </c>
      <c r="DR42" s="128" t="s">
        <v>544</v>
      </c>
      <c r="DS42" s="128" t="s">
        <v>545</v>
      </c>
      <c r="DT42" s="12">
        <v>103</v>
      </c>
      <c r="DU42" s="129">
        <f t="shared" si="1"/>
        <v>0.37864077669902912</v>
      </c>
      <c r="DX42" s="19">
        <v>38</v>
      </c>
      <c r="DY42" t="s">
        <v>566</v>
      </c>
      <c r="DZ42" t="s">
        <v>566</v>
      </c>
      <c r="EA42" t="s">
        <v>566</v>
      </c>
      <c r="EB42" t="s">
        <v>566</v>
      </c>
    </row>
    <row r="43" spans="1:132" ht="18" x14ac:dyDescent="0.25">
      <c r="A43" s="12">
        <v>40</v>
      </c>
      <c r="B43" s="12">
        <v>325</v>
      </c>
      <c r="C43" s="12">
        <v>339</v>
      </c>
      <c r="D43" s="12">
        <v>329</v>
      </c>
      <c r="E43" s="12">
        <v>336</v>
      </c>
      <c r="F43" s="12">
        <v>318</v>
      </c>
      <c r="G43" s="12">
        <v>304</v>
      </c>
      <c r="H43" s="12">
        <v>336</v>
      </c>
      <c r="I43" s="12">
        <v>350</v>
      </c>
      <c r="J43" s="12">
        <v>329</v>
      </c>
      <c r="K43" s="12">
        <v>364</v>
      </c>
      <c r="L43" s="12">
        <v>358</v>
      </c>
      <c r="M43" s="12">
        <v>358</v>
      </c>
      <c r="O43" s="19">
        <v>39</v>
      </c>
      <c r="P43" s="20">
        <v>29</v>
      </c>
      <c r="Q43" s="20">
        <v>7</v>
      </c>
      <c r="R43" s="21">
        <v>2</v>
      </c>
      <c r="S43" s="21">
        <v>1</v>
      </c>
      <c r="T43" s="21">
        <v>1</v>
      </c>
      <c r="U43" s="21">
        <v>1</v>
      </c>
      <c r="V43" s="21">
        <v>1</v>
      </c>
      <c r="W43" s="21">
        <v>1</v>
      </c>
      <c r="X43" s="21">
        <v>1</v>
      </c>
      <c r="Y43" s="21">
        <v>1</v>
      </c>
      <c r="Z43" s="21">
        <v>1</v>
      </c>
      <c r="AA43" s="21">
        <v>1</v>
      </c>
      <c r="AB43" s="22">
        <v>39</v>
      </c>
      <c r="AC43" s="23">
        <v>39</v>
      </c>
      <c r="AD43" s="23">
        <v>12</v>
      </c>
      <c r="AE43" s="24">
        <v>1</v>
      </c>
      <c r="AF43" s="24">
        <v>1</v>
      </c>
      <c r="AG43" s="24">
        <v>1</v>
      </c>
      <c r="AH43" s="24">
        <v>1</v>
      </c>
      <c r="AI43" s="24">
        <v>1</v>
      </c>
      <c r="AJ43" s="24">
        <v>1</v>
      </c>
      <c r="AK43" s="24">
        <v>1</v>
      </c>
      <c r="AL43" s="24">
        <v>1</v>
      </c>
      <c r="AM43" s="24">
        <v>1</v>
      </c>
      <c r="AN43" s="24">
        <v>1</v>
      </c>
      <c r="AP43" s="31">
        <v>6</v>
      </c>
      <c r="AQ43" s="32">
        <v>500</v>
      </c>
      <c r="AR43" s="32">
        <v>800</v>
      </c>
      <c r="AS43" s="33">
        <v>1051</v>
      </c>
      <c r="AX43" s="59">
        <v>4</v>
      </c>
      <c r="AY43" s="60">
        <v>900</v>
      </c>
      <c r="AZ43" s="61">
        <v>35</v>
      </c>
      <c r="BA43" s="62">
        <v>65</v>
      </c>
      <c r="BE43" s="69">
        <v>40</v>
      </c>
      <c r="BF43" s="12"/>
      <c r="BG43" s="12">
        <v>37</v>
      </c>
      <c r="BH43" s="12">
        <v>16</v>
      </c>
      <c r="BI43" s="12">
        <v>12</v>
      </c>
      <c r="BJ43" s="12">
        <v>8</v>
      </c>
      <c r="BK43" s="12">
        <v>3</v>
      </c>
      <c r="BL43" s="12">
        <v>3</v>
      </c>
      <c r="BM43" s="12">
        <v>3</v>
      </c>
      <c r="BN43" s="127">
        <v>2</v>
      </c>
      <c r="BO43" s="127">
        <v>2</v>
      </c>
      <c r="BP43" s="127">
        <v>2</v>
      </c>
      <c r="BR43" s="71">
        <v>40</v>
      </c>
      <c r="BS43" s="12"/>
      <c r="BT43" s="127">
        <v>99</v>
      </c>
      <c r="BU43" s="127">
        <v>99</v>
      </c>
      <c r="BV43" s="12">
        <v>98</v>
      </c>
      <c r="BW43" s="12">
        <v>92</v>
      </c>
      <c r="BX43" s="12">
        <v>84</v>
      </c>
      <c r="BY43" s="12">
        <v>81</v>
      </c>
      <c r="BZ43" s="12">
        <v>76</v>
      </c>
      <c r="CA43" s="12">
        <v>63</v>
      </c>
      <c r="CB43" s="12">
        <v>63</v>
      </c>
      <c r="CC43" s="12">
        <v>63</v>
      </c>
      <c r="CF43" s="83">
        <v>6.3</v>
      </c>
      <c r="CG43" s="102">
        <v>6</v>
      </c>
      <c r="CH43" s="102">
        <v>3</v>
      </c>
      <c r="CI43" s="77">
        <v>38</v>
      </c>
      <c r="CJ43" s="12">
        <v>6</v>
      </c>
      <c r="CK43" s="12">
        <v>2</v>
      </c>
      <c r="CL43" s="84" t="s">
        <v>324</v>
      </c>
      <c r="CU43" s="1" t="s">
        <v>241</v>
      </c>
      <c r="CV43" s="1" t="s">
        <v>242</v>
      </c>
      <c r="CW43" s="1" t="s">
        <v>242</v>
      </c>
      <c r="CX43" s="1" t="s">
        <v>241</v>
      </c>
      <c r="CY43" s="1" t="s">
        <v>241</v>
      </c>
      <c r="CZ43" s="1" t="s">
        <v>241</v>
      </c>
      <c r="DA43" s="1" t="s">
        <v>480</v>
      </c>
      <c r="DB43" s="161" t="s">
        <v>439</v>
      </c>
      <c r="DF43" s="40">
        <v>5</v>
      </c>
      <c r="DG43" s="40">
        <v>1055</v>
      </c>
      <c r="DH43" s="40">
        <v>4</v>
      </c>
      <c r="DI43" s="40">
        <v>4</v>
      </c>
      <c r="DN43" s="126">
        <v>8.3000000000000007</v>
      </c>
      <c r="DO43" s="12">
        <v>3</v>
      </c>
      <c r="DP43" s="134" t="s">
        <v>547</v>
      </c>
      <c r="DQ43" s="128">
        <f t="shared" si="0"/>
        <v>40</v>
      </c>
      <c r="DR43" s="128" t="s">
        <v>544</v>
      </c>
      <c r="DS43" s="128" t="s">
        <v>545</v>
      </c>
      <c r="DT43" s="12">
        <v>103</v>
      </c>
      <c r="DU43" s="129">
        <f t="shared" si="1"/>
        <v>0.38834951456310679</v>
      </c>
      <c r="DX43" s="19">
        <v>39</v>
      </c>
      <c r="DY43" t="s">
        <v>566</v>
      </c>
      <c r="DZ43" t="s">
        <v>566</v>
      </c>
      <c r="EA43" t="s">
        <v>566</v>
      </c>
      <c r="EB43" t="s">
        <v>566</v>
      </c>
    </row>
    <row r="44" spans="1:132" ht="18.75" thickBot="1" x14ac:dyDescent="0.3">
      <c r="A44" s="13">
        <v>41</v>
      </c>
      <c r="B44" s="13">
        <v>325</v>
      </c>
      <c r="C44" s="13">
        <v>339</v>
      </c>
      <c r="D44" s="13">
        <v>329</v>
      </c>
      <c r="E44" s="13">
        <v>336</v>
      </c>
      <c r="F44" s="13">
        <v>318</v>
      </c>
      <c r="G44" s="13">
        <v>304</v>
      </c>
      <c r="H44" s="13">
        <v>336</v>
      </c>
      <c r="I44" s="13">
        <v>350</v>
      </c>
      <c r="J44" s="13">
        <v>329</v>
      </c>
      <c r="K44" s="13">
        <v>364</v>
      </c>
      <c r="L44" s="13">
        <v>358</v>
      </c>
      <c r="M44" s="13">
        <v>358</v>
      </c>
      <c r="O44" s="19">
        <v>40</v>
      </c>
      <c r="P44" s="20">
        <v>29</v>
      </c>
      <c r="Q44" s="20">
        <v>7</v>
      </c>
      <c r="R44" s="21">
        <v>2</v>
      </c>
      <c r="S44" s="21">
        <v>1</v>
      </c>
      <c r="T44" s="21">
        <v>1</v>
      </c>
      <c r="U44" s="21">
        <v>1</v>
      </c>
      <c r="V44" s="21">
        <v>1</v>
      </c>
      <c r="W44" s="21">
        <v>1</v>
      </c>
      <c r="X44" s="21">
        <v>1</v>
      </c>
      <c r="Y44" s="21">
        <v>1</v>
      </c>
      <c r="Z44" s="21">
        <v>1</v>
      </c>
      <c r="AA44" s="21">
        <v>1</v>
      </c>
      <c r="AB44" s="22">
        <v>40</v>
      </c>
      <c r="AC44" s="23">
        <v>39</v>
      </c>
      <c r="AD44" s="23">
        <v>12</v>
      </c>
      <c r="AE44" s="24">
        <v>1</v>
      </c>
      <c r="AF44" s="24">
        <v>1</v>
      </c>
      <c r="AG44" s="24">
        <v>1</v>
      </c>
      <c r="AH44" s="24">
        <v>1</v>
      </c>
      <c r="AI44" s="24">
        <v>1</v>
      </c>
      <c r="AJ44" s="24">
        <v>1</v>
      </c>
      <c r="AK44" s="24">
        <v>1</v>
      </c>
      <c r="AL44" s="24">
        <v>1</v>
      </c>
      <c r="AM44" s="24">
        <v>1</v>
      </c>
      <c r="AN44" s="24">
        <v>1</v>
      </c>
      <c r="AP44" s="31">
        <v>7</v>
      </c>
      <c r="AQ44" s="32">
        <v>550</v>
      </c>
      <c r="AR44" s="32">
        <v>850</v>
      </c>
      <c r="AS44" s="33">
        <v>1101</v>
      </c>
      <c r="AX44" s="63">
        <v>4</v>
      </c>
      <c r="AY44" s="64">
        <v>1000</v>
      </c>
      <c r="AZ44" s="65">
        <v>25</v>
      </c>
      <c r="BA44" s="66">
        <v>50</v>
      </c>
      <c r="BE44" s="69">
        <v>41</v>
      </c>
      <c r="BF44" s="12"/>
      <c r="BG44" s="12">
        <v>41</v>
      </c>
      <c r="BH44" s="12">
        <v>20</v>
      </c>
      <c r="BI44" s="12">
        <v>13</v>
      </c>
      <c r="BJ44" s="12">
        <v>10</v>
      </c>
      <c r="BK44" s="12">
        <v>4</v>
      </c>
      <c r="BL44" s="12">
        <v>5</v>
      </c>
      <c r="BM44" s="12">
        <v>4</v>
      </c>
      <c r="BN44" s="12">
        <v>2</v>
      </c>
      <c r="BO44" s="12">
        <v>2</v>
      </c>
      <c r="BP44" s="12">
        <v>2</v>
      </c>
      <c r="BR44" s="71">
        <v>41</v>
      </c>
      <c r="BS44" s="12"/>
      <c r="BT44" s="127">
        <v>99</v>
      </c>
      <c r="BU44" s="127">
        <v>99</v>
      </c>
      <c r="BV44" s="12">
        <v>99</v>
      </c>
      <c r="BW44" s="12">
        <v>93</v>
      </c>
      <c r="BX44" s="12">
        <v>86</v>
      </c>
      <c r="BY44" s="12">
        <v>85</v>
      </c>
      <c r="BZ44" s="12">
        <v>80</v>
      </c>
      <c r="CA44" s="12">
        <v>66</v>
      </c>
      <c r="CB44" s="12">
        <v>66</v>
      </c>
      <c r="CC44" s="12">
        <v>66</v>
      </c>
      <c r="CF44" s="92">
        <v>6.4</v>
      </c>
      <c r="CG44" s="104">
        <v>6</v>
      </c>
      <c r="CH44" s="104">
        <v>4</v>
      </c>
      <c r="CI44" s="77">
        <v>39</v>
      </c>
      <c r="CJ44" s="12">
        <v>6</v>
      </c>
      <c r="CK44" s="12">
        <v>3</v>
      </c>
      <c r="CL44" s="79" t="s">
        <v>325</v>
      </c>
      <c r="CU44" s="1" t="s">
        <v>241</v>
      </c>
      <c r="CV44" s="1" t="s">
        <v>242</v>
      </c>
      <c r="CW44" s="1" t="s">
        <v>241</v>
      </c>
      <c r="CX44" s="1" t="s">
        <v>242</v>
      </c>
      <c r="CY44" s="1" t="s">
        <v>242</v>
      </c>
      <c r="CZ44" s="1" t="s">
        <v>242</v>
      </c>
      <c r="DA44" s="1" t="s">
        <v>481</v>
      </c>
      <c r="DB44" t="s">
        <v>438</v>
      </c>
      <c r="DF44" s="40">
        <v>5</v>
      </c>
      <c r="DG44" s="40">
        <v>1310</v>
      </c>
      <c r="DH44" s="40">
        <v>4</v>
      </c>
      <c r="DI44" s="40">
        <v>5</v>
      </c>
      <c r="DN44" s="126">
        <v>8.4</v>
      </c>
      <c r="DO44" s="12">
        <v>3</v>
      </c>
      <c r="DP44" s="134" t="s">
        <v>547</v>
      </c>
      <c r="DQ44" s="128">
        <f t="shared" si="0"/>
        <v>41</v>
      </c>
      <c r="DR44" s="128" t="s">
        <v>544</v>
      </c>
      <c r="DS44" s="128" t="s">
        <v>545</v>
      </c>
      <c r="DT44" s="12">
        <v>103</v>
      </c>
      <c r="DU44" s="129">
        <f t="shared" si="1"/>
        <v>0.39805825242718446</v>
      </c>
      <c r="DX44" s="19">
        <v>40</v>
      </c>
      <c r="DY44" t="s">
        <v>566</v>
      </c>
      <c r="DZ44" t="s">
        <v>566</v>
      </c>
      <c r="EA44" t="s">
        <v>566</v>
      </c>
      <c r="EB44" t="s">
        <v>566</v>
      </c>
    </row>
    <row r="45" spans="1:132" ht="18" x14ac:dyDescent="0.25">
      <c r="A45" s="12">
        <v>42</v>
      </c>
      <c r="B45" s="12">
        <v>325</v>
      </c>
      <c r="C45" s="12">
        <v>339</v>
      </c>
      <c r="D45" s="12">
        <v>329</v>
      </c>
      <c r="E45" s="12">
        <v>336</v>
      </c>
      <c r="F45" s="12">
        <v>318</v>
      </c>
      <c r="G45" s="12">
        <v>304</v>
      </c>
      <c r="H45" s="12">
        <v>336</v>
      </c>
      <c r="I45" s="12">
        <v>350</v>
      </c>
      <c r="J45" s="12">
        <v>329</v>
      </c>
      <c r="K45" s="12">
        <v>364</v>
      </c>
      <c r="L45" s="12">
        <v>358</v>
      </c>
      <c r="M45" s="12">
        <v>358</v>
      </c>
      <c r="O45" s="19">
        <v>41</v>
      </c>
      <c r="P45" s="20">
        <v>29</v>
      </c>
      <c r="Q45" s="20">
        <v>7</v>
      </c>
      <c r="R45" s="21">
        <v>2</v>
      </c>
      <c r="S45" s="21">
        <v>1</v>
      </c>
      <c r="T45" s="21">
        <v>1</v>
      </c>
      <c r="U45" s="21">
        <v>1</v>
      </c>
      <c r="V45" s="21">
        <v>1</v>
      </c>
      <c r="W45" s="21">
        <v>1</v>
      </c>
      <c r="X45" s="21">
        <v>1</v>
      </c>
      <c r="Y45" s="21">
        <v>1</v>
      </c>
      <c r="Z45" s="21">
        <v>1</v>
      </c>
      <c r="AA45" s="21">
        <v>1</v>
      </c>
      <c r="AB45" s="22">
        <v>41</v>
      </c>
      <c r="AC45" s="23">
        <v>39</v>
      </c>
      <c r="AD45" s="23">
        <v>12</v>
      </c>
      <c r="AE45" s="24">
        <v>1</v>
      </c>
      <c r="AF45" s="24">
        <v>1</v>
      </c>
      <c r="AG45" s="24">
        <v>1</v>
      </c>
      <c r="AH45" s="24">
        <v>1</v>
      </c>
      <c r="AI45" s="24">
        <v>1</v>
      </c>
      <c r="AJ45" s="24">
        <v>1</v>
      </c>
      <c r="AK45" s="24">
        <v>1</v>
      </c>
      <c r="AL45" s="24">
        <v>1</v>
      </c>
      <c r="AM45" s="24">
        <v>1</v>
      </c>
      <c r="AN45" s="24">
        <v>1</v>
      </c>
      <c r="AP45" s="31">
        <v>8</v>
      </c>
      <c r="AQ45" s="32">
        <v>600</v>
      </c>
      <c r="AR45" s="32">
        <v>900</v>
      </c>
      <c r="AS45" s="33">
        <v>1151</v>
      </c>
      <c r="AX45" s="55">
        <v>5</v>
      </c>
      <c r="AY45" s="56">
        <v>0</v>
      </c>
      <c r="AZ45" s="57">
        <v>235</v>
      </c>
      <c r="BA45" s="58">
        <v>335</v>
      </c>
      <c r="BE45" s="69">
        <v>42</v>
      </c>
      <c r="BF45" s="12"/>
      <c r="BG45" s="12">
        <v>45</v>
      </c>
      <c r="BH45" s="12">
        <v>24</v>
      </c>
      <c r="BI45" s="12">
        <v>15</v>
      </c>
      <c r="BJ45" s="12">
        <v>12</v>
      </c>
      <c r="BK45" s="12">
        <v>5</v>
      </c>
      <c r="BL45" s="12">
        <v>6</v>
      </c>
      <c r="BM45" s="12">
        <v>5</v>
      </c>
      <c r="BN45" s="12">
        <v>4</v>
      </c>
      <c r="BO45" s="12">
        <v>4</v>
      </c>
      <c r="BP45" s="12">
        <v>4</v>
      </c>
      <c r="BR45" s="71">
        <v>42</v>
      </c>
      <c r="BS45" s="12"/>
      <c r="BT45" s="127">
        <v>99</v>
      </c>
      <c r="BU45" s="127">
        <v>99</v>
      </c>
      <c r="BV45" s="12">
        <v>99</v>
      </c>
      <c r="BW45" s="12">
        <v>94</v>
      </c>
      <c r="BX45" s="12">
        <v>88</v>
      </c>
      <c r="BY45" s="12">
        <v>87</v>
      </c>
      <c r="BZ45" s="12">
        <v>82</v>
      </c>
      <c r="CA45" s="12">
        <v>70</v>
      </c>
      <c r="CB45" s="12">
        <v>70</v>
      </c>
      <c r="CC45" s="12">
        <v>70</v>
      </c>
      <c r="CF45" s="81">
        <v>6.5</v>
      </c>
      <c r="CG45" s="101">
        <v>6</v>
      </c>
      <c r="CH45" s="101">
        <v>5</v>
      </c>
      <c r="CI45" s="77">
        <v>40</v>
      </c>
      <c r="CJ45" s="12">
        <v>6</v>
      </c>
      <c r="CK45" s="12">
        <v>4</v>
      </c>
      <c r="CL45" s="82" t="s">
        <v>298</v>
      </c>
      <c r="CU45" s="1" t="s">
        <v>241</v>
      </c>
      <c r="CV45" s="1" t="s">
        <v>242</v>
      </c>
      <c r="CW45" s="1" t="s">
        <v>241</v>
      </c>
      <c r="CX45" s="1" t="s">
        <v>242</v>
      </c>
      <c r="CY45" s="1" t="s">
        <v>242</v>
      </c>
      <c r="CZ45" s="1" t="s">
        <v>241</v>
      </c>
      <c r="DA45" s="1" t="s">
        <v>482</v>
      </c>
      <c r="DB45" t="s">
        <v>439</v>
      </c>
      <c r="DF45" s="40">
        <v>6</v>
      </c>
      <c r="DG45" s="40">
        <v>-600</v>
      </c>
      <c r="DH45" s="40">
        <v>1</v>
      </c>
      <c r="DI45" s="40">
        <v>1</v>
      </c>
      <c r="DN45" s="126">
        <v>8.5</v>
      </c>
      <c r="DO45" s="12">
        <v>3</v>
      </c>
      <c r="DP45" s="134" t="s">
        <v>547</v>
      </c>
      <c r="DQ45" s="128">
        <f t="shared" si="0"/>
        <v>42</v>
      </c>
      <c r="DR45" s="128" t="s">
        <v>544</v>
      </c>
      <c r="DS45" s="128" t="s">
        <v>545</v>
      </c>
      <c r="DT45" s="12">
        <v>103</v>
      </c>
      <c r="DU45" s="129">
        <f t="shared" si="1"/>
        <v>0.40776699029126212</v>
      </c>
      <c r="DX45" s="19">
        <v>41</v>
      </c>
      <c r="DY45" t="s">
        <v>566</v>
      </c>
      <c r="DZ45" t="s">
        <v>566</v>
      </c>
      <c r="EA45" t="s">
        <v>566</v>
      </c>
      <c r="EB45" t="s">
        <v>566</v>
      </c>
    </row>
    <row r="46" spans="1:132" ht="18" x14ac:dyDescent="0.25">
      <c r="A46" s="13">
        <v>43</v>
      </c>
      <c r="B46" s="13">
        <v>325</v>
      </c>
      <c r="C46" s="13">
        <v>339</v>
      </c>
      <c r="D46" s="13">
        <v>329</v>
      </c>
      <c r="E46" s="13">
        <v>336</v>
      </c>
      <c r="F46" s="13">
        <v>318</v>
      </c>
      <c r="G46" s="13">
        <v>304</v>
      </c>
      <c r="H46" s="13">
        <v>336</v>
      </c>
      <c r="I46" s="13">
        <v>350</v>
      </c>
      <c r="J46" s="13">
        <v>329</v>
      </c>
      <c r="K46" s="13">
        <v>364</v>
      </c>
      <c r="L46" s="13">
        <v>358</v>
      </c>
      <c r="M46" s="13">
        <v>358</v>
      </c>
      <c r="O46" s="19">
        <v>42</v>
      </c>
      <c r="P46" s="20">
        <v>29</v>
      </c>
      <c r="Q46" s="20">
        <v>7</v>
      </c>
      <c r="R46" s="21">
        <v>2</v>
      </c>
      <c r="S46" s="21">
        <v>1</v>
      </c>
      <c r="T46" s="21">
        <v>1</v>
      </c>
      <c r="U46" s="21">
        <v>1</v>
      </c>
      <c r="V46" s="21">
        <v>1</v>
      </c>
      <c r="W46" s="21">
        <v>1</v>
      </c>
      <c r="X46" s="21">
        <v>1</v>
      </c>
      <c r="Y46" s="21">
        <v>1</v>
      </c>
      <c r="Z46" s="21">
        <v>1</v>
      </c>
      <c r="AA46" s="21">
        <v>1</v>
      </c>
      <c r="AB46" s="22">
        <v>42</v>
      </c>
      <c r="AC46" s="23">
        <v>39</v>
      </c>
      <c r="AD46" s="23">
        <v>12</v>
      </c>
      <c r="AE46" s="24">
        <v>1</v>
      </c>
      <c r="AF46" s="24">
        <v>1</v>
      </c>
      <c r="AG46" s="24">
        <v>1</v>
      </c>
      <c r="AH46" s="24">
        <v>1</v>
      </c>
      <c r="AI46" s="24">
        <v>1</v>
      </c>
      <c r="AJ46" s="24">
        <v>1</v>
      </c>
      <c r="AK46" s="24">
        <v>1</v>
      </c>
      <c r="AL46" s="24">
        <v>1</v>
      </c>
      <c r="AM46" s="24">
        <v>1</v>
      </c>
      <c r="AN46" s="24">
        <v>1</v>
      </c>
      <c r="AP46" s="31">
        <v>9</v>
      </c>
      <c r="AQ46" s="32">
        <v>650</v>
      </c>
      <c r="AR46" s="32">
        <v>1000</v>
      </c>
      <c r="AS46" s="33">
        <v>1201</v>
      </c>
      <c r="AX46" s="59">
        <v>5</v>
      </c>
      <c r="AY46" s="60">
        <v>100</v>
      </c>
      <c r="AZ46" s="61">
        <v>235</v>
      </c>
      <c r="BA46" s="62">
        <v>335</v>
      </c>
      <c r="BE46" s="69">
        <v>43</v>
      </c>
      <c r="BF46" s="12"/>
      <c r="BG46" s="12">
        <v>50</v>
      </c>
      <c r="BH46" s="12">
        <v>28</v>
      </c>
      <c r="BI46" s="12">
        <v>17</v>
      </c>
      <c r="BJ46" s="12">
        <v>14</v>
      </c>
      <c r="BK46" s="12">
        <v>7</v>
      </c>
      <c r="BL46" s="12">
        <v>8</v>
      </c>
      <c r="BM46" s="12">
        <v>8</v>
      </c>
      <c r="BN46" s="12">
        <v>5</v>
      </c>
      <c r="BO46" s="12">
        <v>5</v>
      </c>
      <c r="BP46" s="12">
        <v>5</v>
      </c>
      <c r="BR46" s="71">
        <v>43</v>
      </c>
      <c r="BS46" s="12"/>
      <c r="BT46" s="127">
        <v>99</v>
      </c>
      <c r="BU46" s="127">
        <v>99</v>
      </c>
      <c r="BV46" s="127">
        <v>99</v>
      </c>
      <c r="BW46" s="12">
        <v>95</v>
      </c>
      <c r="BX46" s="12">
        <v>90</v>
      </c>
      <c r="BY46" s="12">
        <v>90</v>
      </c>
      <c r="BZ46" s="12">
        <v>85</v>
      </c>
      <c r="CA46" s="12">
        <v>75</v>
      </c>
      <c r="CB46" s="12">
        <v>75</v>
      </c>
      <c r="CC46" s="12">
        <v>75</v>
      </c>
      <c r="CF46" s="89">
        <v>6.6</v>
      </c>
      <c r="CG46" s="103">
        <v>6</v>
      </c>
      <c r="CH46" s="103">
        <v>6</v>
      </c>
      <c r="CI46" s="77">
        <v>41</v>
      </c>
      <c r="CJ46" s="12">
        <v>6</v>
      </c>
      <c r="CK46" s="12">
        <v>5</v>
      </c>
      <c r="CL46" s="90" t="s">
        <v>307</v>
      </c>
      <c r="CU46" s="1" t="s">
        <v>241</v>
      </c>
      <c r="CV46" s="1" t="s">
        <v>242</v>
      </c>
      <c r="CW46" s="1" t="s">
        <v>241</v>
      </c>
      <c r="CX46" s="1" t="s">
        <v>242</v>
      </c>
      <c r="CY46" s="1" t="s">
        <v>241</v>
      </c>
      <c r="CZ46" s="1" t="s">
        <v>242</v>
      </c>
      <c r="DA46" s="1" t="s">
        <v>483</v>
      </c>
      <c r="DB46" t="s">
        <v>438</v>
      </c>
      <c r="DF46" s="40">
        <v>6</v>
      </c>
      <c r="DG46" s="40">
        <v>730</v>
      </c>
      <c r="DH46" s="40">
        <v>2</v>
      </c>
      <c r="DI46" s="40">
        <v>1</v>
      </c>
      <c r="DN46" s="139">
        <v>9.1</v>
      </c>
      <c r="DO46" s="12">
        <v>3</v>
      </c>
      <c r="DP46" s="134" t="s">
        <v>547</v>
      </c>
      <c r="DQ46" s="128">
        <f t="shared" si="0"/>
        <v>43</v>
      </c>
      <c r="DR46" s="128" t="s">
        <v>544</v>
      </c>
      <c r="DS46" s="128" t="s">
        <v>545</v>
      </c>
      <c r="DT46" s="12">
        <v>103</v>
      </c>
      <c r="DU46" s="129">
        <f t="shared" si="1"/>
        <v>0.41747572815533979</v>
      </c>
      <c r="DX46" s="19">
        <v>42</v>
      </c>
      <c r="DY46" t="s">
        <v>566</v>
      </c>
      <c r="DZ46" t="s">
        <v>566</v>
      </c>
      <c r="EA46" t="s">
        <v>566</v>
      </c>
      <c r="EB46" t="s">
        <v>566</v>
      </c>
    </row>
    <row r="47" spans="1:132" ht="18" x14ac:dyDescent="0.25">
      <c r="A47" s="12">
        <v>44</v>
      </c>
      <c r="B47" s="12">
        <v>325</v>
      </c>
      <c r="C47" s="12">
        <v>339</v>
      </c>
      <c r="D47" s="12">
        <v>329</v>
      </c>
      <c r="E47" s="12">
        <v>336</v>
      </c>
      <c r="F47" s="12">
        <v>318</v>
      </c>
      <c r="G47" s="12">
        <v>304</v>
      </c>
      <c r="H47" s="12">
        <v>336</v>
      </c>
      <c r="I47" s="12">
        <v>350</v>
      </c>
      <c r="J47" s="12">
        <v>329</v>
      </c>
      <c r="K47" s="12">
        <v>364</v>
      </c>
      <c r="L47" s="12">
        <v>358</v>
      </c>
      <c r="M47" s="12">
        <v>358</v>
      </c>
      <c r="O47" s="19">
        <v>43</v>
      </c>
      <c r="P47" s="20">
        <v>30</v>
      </c>
      <c r="Q47" s="20">
        <v>7</v>
      </c>
      <c r="R47" s="21">
        <v>2</v>
      </c>
      <c r="S47" s="21">
        <v>1</v>
      </c>
      <c r="T47" s="21">
        <v>1</v>
      </c>
      <c r="U47" s="21">
        <v>1</v>
      </c>
      <c r="V47" s="21">
        <v>1</v>
      </c>
      <c r="W47" s="21">
        <v>1</v>
      </c>
      <c r="X47" s="21">
        <v>1</v>
      </c>
      <c r="Y47" s="21">
        <v>1</v>
      </c>
      <c r="Z47" s="21">
        <v>1</v>
      </c>
      <c r="AA47" s="21">
        <v>1</v>
      </c>
      <c r="AB47" s="22">
        <v>43</v>
      </c>
      <c r="AC47" s="23">
        <v>39</v>
      </c>
      <c r="AD47" s="23">
        <v>12</v>
      </c>
      <c r="AE47" s="24">
        <v>1</v>
      </c>
      <c r="AF47" s="24">
        <v>1</v>
      </c>
      <c r="AG47" s="24">
        <v>1</v>
      </c>
      <c r="AH47" s="24">
        <v>1</v>
      </c>
      <c r="AI47" s="24">
        <v>1</v>
      </c>
      <c r="AJ47" s="24">
        <v>1</v>
      </c>
      <c r="AK47" s="24">
        <v>1</v>
      </c>
      <c r="AL47" s="24">
        <v>1</v>
      </c>
      <c r="AM47" s="24">
        <v>1</v>
      </c>
      <c r="AN47" s="24">
        <v>1</v>
      </c>
      <c r="AP47" s="31">
        <v>10</v>
      </c>
      <c r="AQ47" s="32">
        <v>700</v>
      </c>
      <c r="AR47" s="32">
        <v>1025</v>
      </c>
      <c r="AS47" s="33">
        <v>1251</v>
      </c>
      <c r="AX47" s="59">
        <v>5</v>
      </c>
      <c r="AY47" s="60">
        <v>200</v>
      </c>
      <c r="AZ47" s="61">
        <v>190</v>
      </c>
      <c r="BA47" s="62">
        <v>260</v>
      </c>
      <c r="BE47" s="69">
        <v>44</v>
      </c>
      <c r="BF47" s="12"/>
      <c r="BG47" s="12">
        <v>54</v>
      </c>
      <c r="BH47" s="12">
        <v>33</v>
      </c>
      <c r="BI47" s="12">
        <v>20</v>
      </c>
      <c r="BJ47" s="12">
        <v>17</v>
      </c>
      <c r="BK47" s="12">
        <v>10</v>
      </c>
      <c r="BL47" s="12">
        <v>9</v>
      </c>
      <c r="BM47" s="12">
        <v>10</v>
      </c>
      <c r="BN47" s="12">
        <v>6</v>
      </c>
      <c r="BO47" s="12">
        <v>6</v>
      </c>
      <c r="BP47" s="12">
        <v>6</v>
      </c>
      <c r="BR47" s="71">
        <v>44</v>
      </c>
      <c r="BS47" s="12"/>
      <c r="BT47" s="127">
        <v>99</v>
      </c>
      <c r="BU47" s="12">
        <v>99</v>
      </c>
      <c r="BV47" s="127">
        <v>99</v>
      </c>
      <c r="BW47" s="12">
        <v>96</v>
      </c>
      <c r="BX47" s="12">
        <v>92</v>
      </c>
      <c r="BY47" s="12">
        <v>92</v>
      </c>
      <c r="BZ47" s="12">
        <v>89</v>
      </c>
      <c r="CA47" s="12">
        <v>79</v>
      </c>
      <c r="CB47" s="12">
        <v>79</v>
      </c>
      <c r="CC47" s="12">
        <v>79</v>
      </c>
      <c r="CF47" s="78">
        <v>7.1</v>
      </c>
      <c r="CG47" s="100">
        <v>7</v>
      </c>
      <c r="CH47" s="100">
        <v>1</v>
      </c>
      <c r="CI47" s="77">
        <v>42</v>
      </c>
      <c r="CJ47" s="12">
        <v>6</v>
      </c>
      <c r="CK47" s="12">
        <v>6</v>
      </c>
      <c r="CL47" s="79" t="s">
        <v>326</v>
      </c>
      <c r="CU47" s="1" t="s">
        <v>241</v>
      </c>
      <c r="CV47" s="1" t="s">
        <v>242</v>
      </c>
      <c r="CW47" s="1" t="s">
        <v>241</v>
      </c>
      <c r="CX47" s="1" t="s">
        <v>242</v>
      </c>
      <c r="CY47" s="1" t="s">
        <v>241</v>
      </c>
      <c r="CZ47" s="1" t="s">
        <v>241</v>
      </c>
      <c r="DA47" s="1" t="s">
        <v>484</v>
      </c>
      <c r="DB47" t="s">
        <v>439</v>
      </c>
      <c r="DF47" s="40">
        <v>6</v>
      </c>
      <c r="DG47" s="40">
        <v>791</v>
      </c>
      <c r="DH47" s="40">
        <v>2</v>
      </c>
      <c r="DI47" s="40">
        <v>2</v>
      </c>
      <c r="DN47" s="139">
        <v>9.1999999999999993</v>
      </c>
      <c r="DO47" s="12">
        <v>3</v>
      </c>
      <c r="DP47" s="134" t="s">
        <v>547</v>
      </c>
      <c r="DQ47" s="128">
        <f t="shared" si="0"/>
        <v>44</v>
      </c>
      <c r="DR47" s="128" t="s">
        <v>544</v>
      </c>
      <c r="DS47" s="128" t="s">
        <v>545</v>
      </c>
      <c r="DT47" s="12">
        <v>103</v>
      </c>
      <c r="DU47" s="129">
        <f t="shared" si="1"/>
        <v>0.42718446601941745</v>
      </c>
      <c r="DX47" s="19">
        <v>43</v>
      </c>
      <c r="DY47" t="s">
        <v>566</v>
      </c>
      <c r="DZ47" t="s">
        <v>566</v>
      </c>
      <c r="EA47" t="s">
        <v>566</v>
      </c>
      <c r="EB47" t="s">
        <v>566</v>
      </c>
    </row>
    <row r="48" spans="1:132" ht="18" x14ac:dyDescent="0.25">
      <c r="A48" s="13">
        <v>45</v>
      </c>
      <c r="B48" s="13">
        <v>325</v>
      </c>
      <c r="C48" s="13">
        <v>339</v>
      </c>
      <c r="D48" s="13">
        <v>329</v>
      </c>
      <c r="E48" s="13">
        <v>336</v>
      </c>
      <c r="F48" s="13">
        <v>318</v>
      </c>
      <c r="G48" s="13">
        <v>304</v>
      </c>
      <c r="H48" s="13">
        <v>336</v>
      </c>
      <c r="I48" s="13">
        <v>350</v>
      </c>
      <c r="J48" s="13">
        <v>329</v>
      </c>
      <c r="K48" s="13">
        <v>364</v>
      </c>
      <c r="L48" s="13">
        <v>358</v>
      </c>
      <c r="M48" s="13">
        <v>358</v>
      </c>
      <c r="O48" s="19">
        <v>44</v>
      </c>
      <c r="P48" s="20">
        <v>30</v>
      </c>
      <c r="Q48" s="20">
        <v>7</v>
      </c>
      <c r="R48" s="21">
        <v>2</v>
      </c>
      <c r="S48" s="21">
        <v>1</v>
      </c>
      <c r="T48" s="21">
        <v>1</v>
      </c>
      <c r="U48" s="21">
        <v>1</v>
      </c>
      <c r="V48" s="21">
        <v>1</v>
      </c>
      <c r="W48" s="21">
        <v>1</v>
      </c>
      <c r="X48" s="21">
        <v>1</v>
      </c>
      <c r="Y48" s="21">
        <v>1</v>
      </c>
      <c r="Z48" s="21">
        <v>1</v>
      </c>
      <c r="AA48" s="21">
        <v>1</v>
      </c>
      <c r="AB48" s="22">
        <v>44</v>
      </c>
      <c r="AC48" s="23">
        <v>39</v>
      </c>
      <c r="AD48" s="23">
        <v>12</v>
      </c>
      <c r="AE48" s="24">
        <v>1</v>
      </c>
      <c r="AF48" s="24">
        <v>1</v>
      </c>
      <c r="AG48" s="24">
        <v>1</v>
      </c>
      <c r="AH48" s="24">
        <v>1</v>
      </c>
      <c r="AI48" s="24">
        <v>1</v>
      </c>
      <c r="AJ48" s="24">
        <v>1</v>
      </c>
      <c r="AK48" s="24">
        <v>1</v>
      </c>
      <c r="AL48" s="24">
        <v>1</v>
      </c>
      <c r="AM48" s="24">
        <v>1</v>
      </c>
      <c r="AN48" s="24">
        <v>1</v>
      </c>
      <c r="AP48" s="31">
        <v>11</v>
      </c>
      <c r="AQ48" s="32">
        <v>800</v>
      </c>
      <c r="AR48" s="32">
        <v>1050</v>
      </c>
      <c r="AS48" s="33">
        <v>1301</v>
      </c>
      <c r="AX48" s="59">
        <v>5</v>
      </c>
      <c r="AY48" s="60">
        <v>300</v>
      </c>
      <c r="AZ48" s="61">
        <v>155</v>
      </c>
      <c r="BA48" s="62">
        <v>215</v>
      </c>
      <c r="BE48" s="69">
        <v>45</v>
      </c>
      <c r="BF48" s="12"/>
      <c r="BG48" s="12">
        <v>58</v>
      </c>
      <c r="BH48" s="12">
        <v>39</v>
      </c>
      <c r="BI48" s="12">
        <v>25</v>
      </c>
      <c r="BJ48" s="12">
        <v>21</v>
      </c>
      <c r="BK48" s="12">
        <v>13</v>
      </c>
      <c r="BL48" s="12">
        <v>13</v>
      </c>
      <c r="BM48" s="12">
        <v>13</v>
      </c>
      <c r="BN48" s="12">
        <v>8</v>
      </c>
      <c r="BO48" s="12">
        <v>8</v>
      </c>
      <c r="BP48" s="12">
        <v>8</v>
      </c>
      <c r="BR48" s="71">
        <v>45</v>
      </c>
      <c r="BS48" s="12"/>
      <c r="BT48" s="127">
        <v>99</v>
      </c>
      <c r="BU48" s="127">
        <v>99</v>
      </c>
      <c r="BV48" s="127">
        <v>99</v>
      </c>
      <c r="BW48" s="12">
        <v>97</v>
      </c>
      <c r="BX48" s="12">
        <v>94</v>
      </c>
      <c r="BY48" s="12">
        <v>93</v>
      </c>
      <c r="BZ48" s="12">
        <v>92</v>
      </c>
      <c r="CA48" s="12">
        <v>83</v>
      </c>
      <c r="CB48" s="12">
        <v>83</v>
      </c>
      <c r="CC48" s="12">
        <v>83</v>
      </c>
      <c r="CF48" s="78">
        <v>7.2</v>
      </c>
      <c r="CG48" s="100">
        <v>7</v>
      </c>
      <c r="CH48" s="100">
        <v>2</v>
      </c>
      <c r="CI48" s="77">
        <v>43</v>
      </c>
      <c r="CJ48" s="12">
        <v>7</v>
      </c>
      <c r="CK48" s="12">
        <v>1</v>
      </c>
      <c r="CL48" s="79" t="s">
        <v>327</v>
      </c>
      <c r="CU48" s="1" t="s">
        <v>241</v>
      </c>
      <c r="CV48" s="1" t="s">
        <v>242</v>
      </c>
      <c r="CW48" s="1" t="s">
        <v>241</v>
      </c>
      <c r="CX48" s="1" t="s">
        <v>241</v>
      </c>
      <c r="CY48" s="1" t="s">
        <v>242</v>
      </c>
      <c r="CZ48" s="1" t="s">
        <v>242</v>
      </c>
      <c r="DA48" s="1" t="s">
        <v>485</v>
      </c>
      <c r="DB48" t="s">
        <v>438</v>
      </c>
      <c r="DF48" s="40">
        <v>6</v>
      </c>
      <c r="DG48" s="40">
        <v>925</v>
      </c>
      <c r="DH48" s="40">
        <v>3</v>
      </c>
      <c r="DI48" s="40">
        <v>2</v>
      </c>
      <c r="DN48" s="139">
        <v>9.3000000000000007</v>
      </c>
      <c r="DO48" s="12">
        <v>3</v>
      </c>
      <c r="DP48" s="134" t="s">
        <v>547</v>
      </c>
      <c r="DQ48" s="128">
        <f t="shared" si="0"/>
        <v>45</v>
      </c>
      <c r="DR48" s="128" t="s">
        <v>544</v>
      </c>
      <c r="DS48" s="128" t="s">
        <v>545</v>
      </c>
      <c r="DT48" s="12">
        <v>103</v>
      </c>
      <c r="DU48" s="129">
        <f t="shared" si="1"/>
        <v>0.43689320388349512</v>
      </c>
      <c r="DX48" s="19">
        <v>44</v>
      </c>
      <c r="DY48" t="s">
        <v>566</v>
      </c>
      <c r="DZ48" t="s">
        <v>566</v>
      </c>
      <c r="EA48" t="s">
        <v>566</v>
      </c>
      <c r="EB48" t="s">
        <v>566</v>
      </c>
    </row>
    <row r="49" spans="1:132" ht="18" x14ac:dyDescent="0.25">
      <c r="A49" s="12">
        <v>46</v>
      </c>
      <c r="B49" s="12">
        <v>325</v>
      </c>
      <c r="C49" s="12">
        <v>339</v>
      </c>
      <c r="D49" s="12">
        <v>329</v>
      </c>
      <c r="E49" s="12">
        <v>336</v>
      </c>
      <c r="F49" s="12">
        <v>318</v>
      </c>
      <c r="G49" s="12">
        <v>304</v>
      </c>
      <c r="H49" s="12">
        <v>336</v>
      </c>
      <c r="I49" s="12">
        <v>350</v>
      </c>
      <c r="J49" s="12">
        <v>329</v>
      </c>
      <c r="K49" s="12">
        <v>364</v>
      </c>
      <c r="L49" s="12">
        <v>358</v>
      </c>
      <c r="M49" s="12">
        <v>358</v>
      </c>
      <c r="O49" s="19">
        <v>45</v>
      </c>
      <c r="P49" s="20">
        <v>30</v>
      </c>
      <c r="Q49" s="20">
        <v>7</v>
      </c>
      <c r="R49" s="21">
        <v>2</v>
      </c>
      <c r="S49" s="21">
        <v>1</v>
      </c>
      <c r="T49" s="21">
        <v>1</v>
      </c>
      <c r="U49" s="21">
        <v>1</v>
      </c>
      <c r="V49" s="21">
        <v>1</v>
      </c>
      <c r="W49" s="21">
        <v>1</v>
      </c>
      <c r="X49" s="21">
        <v>1</v>
      </c>
      <c r="Y49" s="21">
        <v>1</v>
      </c>
      <c r="Z49" s="21">
        <v>1</v>
      </c>
      <c r="AA49" s="21">
        <v>1</v>
      </c>
      <c r="AB49" s="22">
        <v>45</v>
      </c>
      <c r="AC49" s="23">
        <v>40</v>
      </c>
      <c r="AD49" s="23">
        <v>12</v>
      </c>
      <c r="AE49" s="24">
        <v>1</v>
      </c>
      <c r="AF49" s="24">
        <v>1</v>
      </c>
      <c r="AG49" s="24">
        <v>1</v>
      </c>
      <c r="AH49" s="24">
        <v>1</v>
      </c>
      <c r="AI49" s="24">
        <v>1</v>
      </c>
      <c r="AJ49" s="24">
        <v>1</v>
      </c>
      <c r="AK49" s="24">
        <v>1</v>
      </c>
      <c r="AL49" s="24">
        <v>1</v>
      </c>
      <c r="AM49" s="24">
        <v>1</v>
      </c>
      <c r="AN49" s="24">
        <v>1</v>
      </c>
      <c r="AP49" s="31">
        <v>12</v>
      </c>
      <c r="AQ49" s="32">
        <v>850</v>
      </c>
      <c r="AR49" s="32">
        <v>1100</v>
      </c>
      <c r="AS49" s="33">
        <v>1351</v>
      </c>
      <c r="AX49" s="59">
        <v>5</v>
      </c>
      <c r="AY49" s="60">
        <v>400</v>
      </c>
      <c r="AZ49" s="61">
        <v>130</v>
      </c>
      <c r="BA49" s="62">
        <v>180</v>
      </c>
      <c r="BE49" s="69">
        <v>46</v>
      </c>
      <c r="BF49" s="12"/>
      <c r="BG49" s="12">
        <v>62</v>
      </c>
      <c r="BH49" s="12">
        <v>46</v>
      </c>
      <c r="BI49" s="12">
        <v>30</v>
      </c>
      <c r="BJ49" s="12">
        <v>24</v>
      </c>
      <c r="BK49" s="12">
        <v>17</v>
      </c>
      <c r="BL49" s="12">
        <v>17</v>
      </c>
      <c r="BM49" s="12">
        <v>16</v>
      </c>
      <c r="BN49" s="12">
        <v>11</v>
      </c>
      <c r="BO49" s="12">
        <v>11</v>
      </c>
      <c r="BP49" s="12">
        <v>11</v>
      </c>
      <c r="BR49" s="71">
        <v>46</v>
      </c>
      <c r="BS49" s="12"/>
      <c r="BT49" s="127">
        <v>99</v>
      </c>
      <c r="BU49" s="127">
        <v>99</v>
      </c>
      <c r="BV49" s="127">
        <v>99</v>
      </c>
      <c r="BW49" s="12">
        <v>98</v>
      </c>
      <c r="BX49" s="12">
        <v>95</v>
      </c>
      <c r="BY49" s="12">
        <v>95</v>
      </c>
      <c r="BZ49" s="12">
        <v>93</v>
      </c>
      <c r="CA49" s="12">
        <v>87</v>
      </c>
      <c r="CB49" s="12">
        <v>87</v>
      </c>
      <c r="CC49" s="12">
        <v>87</v>
      </c>
      <c r="CF49" s="78">
        <v>7.3</v>
      </c>
      <c r="CG49" s="100">
        <v>7</v>
      </c>
      <c r="CH49" s="100">
        <v>3</v>
      </c>
      <c r="CI49" s="77">
        <v>44</v>
      </c>
      <c r="CJ49" s="12">
        <v>7</v>
      </c>
      <c r="CK49" s="12">
        <v>2</v>
      </c>
      <c r="CL49" s="88" t="s">
        <v>328</v>
      </c>
      <c r="CU49" s="1" t="s">
        <v>241</v>
      </c>
      <c r="CV49" s="1" t="s">
        <v>242</v>
      </c>
      <c r="CW49" s="1" t="s">
        <v>241</v>
      </c>
      <c r="CX49" s="1" t="s">
        <v>241</v>
      </c>
      <c r="CY49" s="1" t="s">
        <v>242</v>
      </c>
      <c r="CZ49" s="1" t="s">
        <v>241</v>
      </c>
      <c r="DA49" s="1" t="s">
        <v>486</v>
      </c>
      <c r="DB49" s="161" t="s">
        <v>439</v>
      </c>
      <c r="DF49" s="40">
        <v>6</v>
      </c>
      <c r="DG49" s="40">
        <v>1005</v>
      </c>
      <c r="DH49" s="40">
        <v>3</v>
      </c>
      <c r="DI49" s="40">
        <v>3</v>
      </c>
      <c r="DN49" s="139">
        <v>9.4</v>
      </c>
      <c r="DO49" s="12">
        <v>3</v>
      </c>
      <c r="DP49" s="134" t="s">
        <v>547</v>
      </c>
      <c r="DQ49" s="128">
        <f t="shared" si="0"/>
        <v>46</v>
      </c>
      <c r="DR49" s="128" t="s">
        <v>544</v>
      </c>
      <c r="DS49" s="128" t="s">
        <v>545</v>
      </c>
      <c r="DT49" s="12">
        <v>103</v>
      </c>
      <c r="DU49" s="129">
        <f t="shared" si="1"/>
        <v>0.44660194174757284</v>
      </c>
      <c r="DX49" s="19">
        <v>45</v>
      </c>
      <c r="DY49" t="s">
        <v>566</v>
      </c>
      <c r="DZ49" t="s">
        <v>566</v>
      </c>
      <c r="EA49" t="s">
        <v>566</v>
      </c>
      <c r="EB49" t="s">
        <v>566</v>
      </c>
    </row>
    <row r="50" spans="1:132" ht="18" x14ac:dyDescent="0.25">
      <c r="A50" s="13">
        <v>47</v>
      </c>
      <c r="B50" s="13">
        <v>325</v>
      </c>
      <c r="C50" s="13">
        <v>339</v>
      </c>
      <c r="D50" s="13">
        <v>329</v>
      </c>
      <c r="E50" s="13">
        <v>336</v>
      </c>
      <c r="F50" s="13">
        <v>318</v>
      </c>
      <c r="G50" s="13">
        <v>304</v>
      </c>
      <c r="H50" s="13">
        <v>336</v>
      </c>
      <c r="I50" s="13">
        <v>350</v>
      </c>
      <c r="J50" s="13">
        <v>329</v>
      </c>
      <c r="K50" s="13">
        <v>364</v>
      </c>
      <c r="L50" s="13">
        <v>358</v>
      </c>
      <c r="M50" s="13">
        <v>358</v>
      </c>
      <c r="O50" s="19">
        <v>46</v>
      </c>
      <c r="P50" s="20">
        <v>30</v>
      </c>
      <c r="Q50" s="20">
        <v>7</v>
      </c>
      <c r="R50" s="21">
        <v>2</v>
      </c>
      <c r="S50" s="21">
        <v>1</v>
      </c>
      <c r="T50" s="21">
        <v>1</v>
      </c>
      <c r="U50" s="21">
        <v>1</v>
      </c>
      <c r="V50" s="21">
        <v>1</v>
      </c>
      <c r="W50" s="21">
        <v>1</v>
      </c>
      <c r="X50" s="21">
        <v>1</v>
      </c>
      <c r="Y50" s="21">
        <v>1</v>
      </c>
      <c r="Z50" s="21">
        <v>1</v>
      </c>
      <c r="AA50" s="21">
        <v>1</v>
      </c>
      <c r="AB50" s="22">
        <v>46</v>
      </c>
      <c r="AC50" s="23">
        <v>40</v>
      </c>
      <c r="AD50" s="23">
        <v>13</v>
      </c>
      <c r="AE50" s="24">
        <v>1</v>
      </c>
      <c r="AF50" s="24">
        <v>1</v>
      </c>
      <c r="AG50" s="24">
        <v>1</v>
      </c>
      <c r="AH50" s="24">
        <v>1</v>
      </c>
      <c r="AI50" s="24">
        <v>1</v>
      </c>
      <c r="AJ50" s="24">
        <v>1</v>
      </c>
      <c r="AK50" s="24">
        <v>1</v>
      </c>
      <c r="AL50" s="24">
        <v>1</v>
      </c>
      <c r="AM50" s="24">
        <v>1</v>
      </c>
      <c r="AN50" s="24">
        <v>1</v>
      </c>
      <c r="AX50" s="59">
        <v>5</v>
      </c>
      <c r="AY50" s="60">
        <v>500</v>
      </c>
      <c r="AZ50" s="61">
        <v>105</v>
      </c>
      <c r="BA50" s="62">
        <v>155</v>
      </c>
      <c r="BE50" s="69">
        <v>47</v>
      </c>
      <c r="BF50" s="12"/>
      <c r="BG50" s="12">
        <v>67</v>
      </c>
      <c r="BH50" s="12">
        <v>53</v>
      </c>
      <c r="BI50" s="12">
        <v>36</v>
      </c>
      <c r="BJ50" s="12">
        <v>29</v>
      </c>
      <c r="BK50" s="12">
        <v>22</v>
      </c>
      <c r="BL50" s="12">
        <v>22</v>
      </c>
      <c r="BM50" s="12">
        <v>20</v>
      </c>
      <c r="BN50" s="12">
        <v>13</v>
      </c>
      <c r="BO50" s="12">
        <v>13</v>
      </c>
      <c r="BP50" s="12">
        <v>13</v>
      </c>
      <c r="BR50" s="71">
        <v>47</v>
      </c>
      <c r="BS50" s="12"/>
      <c r="BT50" s="127">
        <v>99</v>
      </c>
      <c r="BU50" s="127">
        <v>99</v>
      </c>
      <c r="BV50" s="127">
        <v>99</v>
      </c>
      <c r="BW50" s="12">
        <v>98</v>
      </c>
      <c r="BX50" s="12">
        <v>96</v>
      </c>
      <c r="BY50" s="12">
        <v>96</v>
      </c>
      <c r="BZ50" s="12">
        <v>95</v>
      </c>
      <c r="CA50" s="12">
        <v>90</v>
      </c>
      <c r="CB50" s="12">
        <v>90</v>
      </c>
      <c r="CC50" s="12">
        <v>90</v>
      </c>
      <c r="CF50" s="78">
        <v>7.4</v>
      </c>
      <c r="CG50" s="100">
        <v>7</v>
      </c>
      <c r="CH50" s="100">
        <v>4</v>
      </c>
      <c r="CI50" s="77">
        <v>45</v>
      </c>
      <c r="CJ50" s="12">
        <v>7</v>
      </c>
      <c r="CK50" s="12">
        <v>3</v>
      </c>
      <c r="CL50" s="88" t="s">
        <v>329</v>
      </c>
      <c r="CU50" s="1" t="s">
        <v>241</v>
      </c>
      <c r="CV50" s="1" t="s">
        <v>242</v>
      </c>
      <c r="CW50" s="1" t="s">
        <v>241</v>
      </c>
      <c r="CX50" s="1" t="s">
        <v>241</v>
      </c>
      <c r="CY50" s="1" t="s">
        <v>241</v>
      </c>
      <c r="CZ50" s="1" t="s">
        <v>242</v>
      </c>
      <c r="DA50" s="1" t="s">
        <v>487</v>
      </c>
      <c r="DB50" t="s">
        <v>438</v>
      </c>
      <c r="DF50" s="40">
        <v>6</v>
      </c>
      <c r="DG50" s="40">
        <v>1075</v>
      </c>
      <c r="DH50" s="40">
        <v>4</v>
      </c>
      <c r="DI50" s="40">
        <v>4</v>
      </c>
      <c r="DN50" s="139">
        <v>9.5</v>
      </c>
      <c r="DO50" s="12">
        <v>3</v>
      </c>
      <c r="DP50" s="134" t="s">
        <v>547</v>
      </c>
      <c r="DQ50" s="128">
        <f t="shared" si="0"/>
        <v>47</v>
      </c>
      <c r="DR50" s="128" t="s">
        <v>544</v>
      </c>
      <c r="DS50" s="128" t="s">
        <v>545</v>
      </c>
      <c r="DT50" s="12">
        <v>103</v>
      </c>
      <c r="DU50" s="129">
        <f t="shared" si="1"/>
        <v>0.4563106796116505</v>
      </c>
      <c r="DX50" s="19">
        <v>46</v>
      </c>
      <c r="DY50" t="s">
        <v>566</v>
      </c>
      <c r="DZ50" t="s">
        <v>566</v>
      </c>
      <c r="EA50" t="s">
        <v>566</v>
      </c>
      <c r="EB50" t="s">
        <v>566</v>
      </c>
    </row>
    <row r="51" spans="1:132" ht="18" x14ac:dyDescent="0.25">
      <c r="A51" s="12">
        <v>48</v>
      </c>
      <c r="B51" s="12">
        <v>325</v>
      </c>
      <c r="C51" s="12">
        <v>339</v>
      </c>
      <c r="D51" s="12">
        <v>329</v>
      </c>
      <c r="E51" s="12">
        <v>336</v>
      </c>
      <c r="F51" s="12">
        <v>318</v>
      </c>
      <c r="G51" s="12">
        <v>304</v>
      </c>
      <c r="H51" s="12">
        <v>336</v>
      </c>
      <c r="I51" s="12">
        <v>350</v>
      </c>
      <c r="J51" s="12">
        <v>329</v>
      </c>
      <c r="K51" s="12">
        <v>364</v>
      </c>
      <c r="L51" s="12">
        <v>358</v>
      </c>
      <c r="M51" s="12">
        <v>358</v>
      </c>
      <c r="O51" s="19">
        <v>47</v>
      </c>
      <c r="P51" s="20">
        <v>30</v>
      </c>
      <c r="Q51" s="20">
        <v>7</v>
      </c>
      <c r="R51" s="21">
        <v>2</v>
      </c>
      <c r="S51" s="21">
        <v>1</v>
      </c>
      <c r="T51" s="21">
        <v>1</v>
      </c>
      <c r="U51" s="21">
        <v>1</v>
      </c>
      <c r="V51" s="21">
        <v>1</v>
      </c>
      <c r="W51" s="21">
        <v>1</v>
      </c>
      <c r="X51" s="21">
        <v>1</v>
      </c>
      <c r="Y51" s="21">
        <v>1</v>
      </c>
      <c r="Z51" s="21">
        <v>1</v>
      </c>
      <c r="AA51" s="21">
        <v>1</v>
      </c>
      <c r="AB51" s="22">
        <v>47</v>
      </c>
      <c r="AC51" s="23">
        <v>40</v>
      </c>
      <c r="AD51" s="23">
        <v>13</v>
      </c>
      <c r="AE51" s="24">
        <v>1</v>
      </c>
      <c r="AF51" s="24">
        <v>1</v>
      </c>
      <c r="AG51" s="24">
        <v>1</v>
      </c>
      <c r="AH51" s="24">
        <v>1</v>
      </c>
      <c r="AI51" s="24">
        <v>1</v>
      </c>
      <c r="AJ51" s="24">
        <v>1</v>
      </c>
      <c r="AK51" s="24">
        <v>1</v>
      </c>
      <c r="AL51" s="24">
        <v>1</v>
      </c>
      <c r="AM51" s="24">
        <v>1</v>
      </c>
      <c r="AN51" s="24">
        <v>1</v>
      </c>
      <c r="AX51" s="59">
        <v>5</v>
      </c>
      <c r="AY51" s="60">
        <v>600</v>
      </c>
      <c r="AZ51" s="61">
        <v>85</v>
      </c>
      <c r="BA51" s="62">
        <v>130</v>
      </c>
      <c r="BE51" s="69">
        <v>48</v>
      </c>
      <c r="BF51" s="12"/>
      <c r="BG51" s="12">
        <v>72</v>
      </c>
      <c r="BH51" s="12">
        <v>60</v>
      </c>
      <c r="BI51" s="12">
        <v>44</v>
      </c>
      <c r="BJ51" s="12">
        <v>36</v>
      </c>
      <c r="BK51" s="12">
        <v>30</v>
      </c>
      <c r="BL51" s="12">
        <v>28</v>
      </c>
      <c r="BM51" s="12">
        <v>26</v>
      </c>
      <c r="BN51" s="12">
        <v>16</v>
      </c>
      <c r="BO51" s="12">
        <v>16</v>
      </c>
      <c r="BP51" s="12">
        <v>16</v>
      </c>
      <c r="BR51" s="71">
        <v>48</v>
      </c>
      <c r="BS51" s="12"/>
      <c r="BT51" s="127">
        <v>99</v>
      </c>
      <c r="BU51" s="127">
        <v>99</v>
      </c>
      <c r="BV51" s="127">
        <v>99</v>
      </c>
      <c r="BW51" s="12">
        <v>99</v>
      </c>
      <c r="BX51" s="12">
        <v>97</v>
      </c>
      <c r="BY51" s="12">
        <v>97</v>
      </c>
      <c r="BZ51" s="12">
        <v>96</v>
      </c>
      <c r="CA51" s="12">
        <v>93</v>
      </c>
      <c r="CB51" s="12">
        <v>93</v>
      </c>
      <c r="CC51" s="12">
        <v>93</v>
      </c>
      <c r="CF51" s="83">
        <v>7.5</v>
      </c>
      <c r="CG51" s="102">
        <v>7</v>
      </c>
      <c r="CH51" s="102">
        <v>5</v>
      </c>
      <c r="CI51" s="77">
        <v>46</v>
      </c>
      <c r="CJ51" s="12">
        <v>7</v>
      </c>
      <c r="CK51" s="12">
        <v>4</v>
      </c>
      <c r="CL51" s="84" t="s">
        <v>330</v>
      </c>
      <c r="CU51" s="1" t="s">
        <v>241</v>
      </c>
      <c r="CV51" s="1" t="s">
        <v>242</v>
      </c>
      <c r="CW51" s="1" t="s">
        <v>241</v>
      </c>
      <c r="CX51" s="1" t="s">
        <v>241</v>
      </c>
      <c r="CY51" s="1" t="s">
        <v>241</v>
      </c>
      <c r="CZ51" s="1" t="s">
        <v>241</v>
      </c>
      <c r="DA51" s="1" t="s">
        <v>488</v>
      </c>
      <c r="DB51" s="161" t="s">
        <v>439</v>
      </c>
      <c r="DF51" s="40">
        <v>6</v>
      </c>
      <c r="DG51" s="40">
        <v>1335</v>
      </c>
      <c r="DH51" s="40">
        <v>4</v>
      </c>
      <c r="DI51" s="40">
        <v>5</v>
      </c>
      <c r="DN51" s="139">
        <v>9.6</v>
      </c>
      <c r="DO51" s="12">
        <v>3</v>
      </c>
      <c r="DP51" s="134" t="s">
        <v>547</v>
      </c>
      <c r="DQ51" s="128">
        <f t="shared" si="0"/>
        <v>48</v>
      </c>
      <c r="DR51" s="128" t="s">
        <v>544</v>
      </c>
      <c r="DS51" s="128" t="s">
        <v>545</v>
      </c>
      <c r="DT51" s="12">
        <v>103</v>
      </c>
      <c r="DU51" s="129">
        <f t="shared" si="1"/>
        <v>0.46601941747572817</v>
      </c>
      <c r="DX51" s="19">
        <v>47</v>
      </c>
      <c r="DY51" t="s">
        <v>566</v>
      </c>
      <c r="DZ51" t="s">
        <v>566</v>
      </c>
      <c r="EA51" t="s">
        <v>566</v>
      </c>
      <c r="EB51" t="s">
        <v>566</v>
      </c>
    </row>
    <row r="52" spans="1:132" ht="18" x14ac:dyDescent="0.25">
      <c r="A52" s="13">
        <v>49</v>
      </c>
      <c r="B52" s="13">
        <v>325</v>
      </c>
      <c r="C52" s="13">
        <v>339</v>
      </c>
      <c r="D52" s="13">
        <v>329</v>
      </c>
      <c r="E52" s="13">
        <v>336</v>
      </c>
      <c r="F52" s="13">
        <v>318</v>
      </c>
      <c r="G52" s="13">
        <v>304</v>
      </c>
      <c r="H52" s="13">
        <v>336</v>
      </c>
      <c r="I52" s="13">
        <v>350</v>
      </c>
      <c r="J52" s="13">
        <v>329</v>
      </c>
      <c r="K52" s="13">
        <v>364</v>
      </c>
      <c r="L52" s="13">
        <v>358</v>
      </c>
      <c r="M52" s="13">
        <v>358</v>
      </c>
      <c r="O52" s="19">
        <v>48</v>
      </c>
      <c r="P52" s="20">
        <v>31</v>
      </c>
      <c r="Q52" s="20">
        <v>7</v>
      </c>
      <c r="R52" s="21">
        <v>2</v>
      </c>
      <c r="S52" s="21">
        <v>1</v>
      </c>
      <c r="T52" s="21">
        <v>1</v>
      </c>
      <c r="U52" s="21">
        <v>1</v>
      </c>
      <c r="V52" s="21">
        <v>1</v>
      </c>
      <c r="W52" s="21">
        <v>1</v>
      </c>
      <c r="X52" s="21">
        <v>1</v>
      </c>
      <c r="Y52" s="21">
        <v>1</v>
      </c>
      <c r="Z52" s="21">
        <v>1</v>
      </c>
      <c r="AA52" s="21">
        <v>1</v>
      </c>
      <c r="AB52" s="22">
        <v>48</v>
      </c>
      <c r="AC52" s="23">
        <v>40</v>
      </c>
      <c r="AD52" s="23">
        <v>13</v>
      </c>
      <c r="AE52" s="24">
        <v>1</v>
      </c>
      <c r="AF52" s="24">
        <v>1</v>
      </c>
      <c r="AG52" s="24">
        <v>1</v>
      </c>
      <c r="AH52" s="24">
        <v>1</v>
      </c>
      <c r="AI52" s="24">
        <v>1</v>
      </c>
      <c r="AJ52" s="24">
        <v>1</v>
      </c>
      <c r="AK52" s="24">
        <v>1</v>
      </c>
      <c r="AL52" s="24">
        <v>1</v>
      </c>
      <c r="AM52" s="24">
        <v>1</v>
      </c>
      <c r="AN52" s="24">
        <v>1</v>
      </c>
      <c r="AX52" s="59">
        <v>5</v>
      </c>
      <c r="AY52" s="60">
        <v>700</v>
      </c>
      <c r="AZ52" s="61">
        <v>65</v>
      </c>
      <c r="BA52" s="62">
        <v>110</v>
      </c>
      <c r="BE52" s="69">
        <v>49</v>
      </c>
      <c r="BF52" s="12"/>
      <c r="BG52" s="12">
        <v>77</v>
      </c>
      <c r="BH52" s="12">
        <v>67</v>
      </c>
      <c r="BI52" s="12">
        <v>54</v>
      </c>
      <c r="BJ52" s="12">
        <v>44</v>
      </c>
      <c r="BK52" s="12">
        <v>37</v>
      </c>
      <c r="BL52" s="12">
        <v>35</v>
      </c>
      <c r="BM52" s="12">
        <v>33</v>
      </c>
      <c r="BN52" s="12">
        <v>22</v>
      </c>
      <c r="BO52" s="12">
        <v>22</v>
      </c>
      <c r="BP52" s="12">
        <v>22</v>
      </c>
      <c r="BR52" s="71">
        <v>49</v>
      </c>
      <c r="BS52" s="12"/>
      <c r="BT52" s="127">
        <v>99</v>
      </c>
      <c r="BU52" s="127">
        <v>99</v>
      </c>
      <c r="BV52" s="127">
        <v>99</v>
      </c>
      <c r="BW52" s="12">
        <v>99</v>
      </c>
      <c r="BX52" s="12">
        <v>98</v>
      </c>
      <c r="BY52" s="12">
        <v>98</v>
      </c>
      <c r="BZ52" s="127">
        <v>96</v>
      </c>
      <c r="CA52" s="12">
        <v>94</v>
      </c>
      <c r="CB52" s="12">
        <v>94</v>
      </c>
      <c r="CC52" s="12">
        <v>94</v>
      </c>
      <c r="CF52" s="81">
        <v>7.6</v>
      </c>
      <c r="CG52" s="101">
        <v>7</v>
      </c>
      <c r="CH52" s="101">
        <v>6</v>
      </c>
      <c r="CI52" s="77">
        <v>47</v>
      </c>
      <c r="CJ52" s="12">
        <v>7</v>
      </c>
      <c r="CK52" s="12">
        <v>5</v>
      </c>
      <c r="CL52" s="82" t="s">
        <v>298</v>
      </c>
      <c r="CU52" s="1" t="s">
        <v>241</v>
      </c>
      <c r="CV52" s="1" t="s">
        <v>241</v>
      </c>
      <c r="CW52" s="1" t="s">
        <v>242</v>
      </c>
      <c r="CX52" s="1" t="s">
        <v>242</v>
      </c>
      <c r="CY52" s="1" t="s">
        <v>242</v>
      </c>
      <c r="CZ52" s="1" t="s">
        <v>242</v>
      </c>
      <c r="DA52" s="1" t="s">
        <v>489</v>
      </c>
      <c r="DB52" t="s">
        <v>437</v>
      </c>
      <c r="DF52" s="40">
        <v>7</v>
      </c>
      <c r="DG52" s="40">
        <v>-600</v>
      </c>
      <c r="DH52" s="40">
        <v>1</v>
      </c>
      <c r="DI52" s="40">
        <v>1</v>
      </c>
      <c r="DN52" s="139">
        <v>9.6999999999999993</v>
      </c>
      <c r="DO52" s="12">
        <v>3</v>
      </c>
      <c r="DP52" s="134" t="s">
        <v>547</v>
      </c>
      <c r="DQ52" s="128">
        <f t="shared" si="0"/>
        <v>49</v>
      </c>
      <c r="DR52" s="128" t="s">
        <v>544</v>
      </c>
      <c r="DS52" s="128" t="s">
        <v>545</v>
      </c>
      <c r="DT52" s="12">
        <v>103</v>
      </c>
      <c r="DU52" s="129">
        <f t="shared" si="1"/>
        <v>0.47572815533980584</v>
      </c>
      <c r="DX52" s="19">
        <v>48</v>
      </c>
      <c r="DY52" t="s">
        <v>566</v>
      </c>
      <c r="DZ52" t="s">
        <v>566</v>
      </c>
      <c r="EA52" t="s">
        <v>566</v>
      </c>
      <c r="EB52" t="s">
        <v>566</v>
      </c>
    </row>
    <row r="53" spans="1:132" ht="18" x14ac:dyDescent="0.25">
      <c r="A53" s="12">
        <v>50</v>
      </c>
      <c r="B53" s="12">
        <v>325</v>
      </c>
      <c r="C53" s="12">
        <v>339</v>
      </c>
      <c r="D53" s="12">
        <v>329</v>
      </c>
      <c r="E53" s="12">
        <v>336</v>
      </c>
      <c r="F53" s="12">
        <v>318</v>
      </c>
      <c r="G53" s="12">
        <v>304</v>
      </c>
      <c r="H53" s="12">
        <v>336</v>
      </c>
      <c r="I53" s="12">
        <v>350</v>
      </c>
      <c r="J53" s="12">
        <v>329</v>
      </c>
      <c r="K53" s="12">
        <v>364</v>
      </c>
      <c r="L53" s="12">
        <v>358</v>
      </c>
      <c r="M53" s="12">
        <v>358</v>
      </c>
      <c r="O53" s="19">
        <v>49</v>
      </c>
      <c r="P53" s="20">
        <v>31</v>
      </c>
      <c r="Q53" s="20">
        <v>7</v>
      </c>
      <c r="R53" s="21">
        <v>2</v>
      </c>
      <c r="S53" s="21">
        <v>1</v>
      </c>
      <c r="T53" s="21">
        <v>1</v>
      </c>
      <c r="U53" s="21">
        <v>1</v>
      </c>
      <c r="V53" s="21">
        <v>1</v>
      </c>
      <c r="W53" s="21">
        <v>1</v>
      </c>
      <c r="X53" s="21">
        <v>1</v>
      </c>
      <c r="Y53" s="21">
        <v>1</v>
      </c>
      <c r="Z53" s="21">
        <v>1</v>
      </c>
      <c r="AA53" s="21">
        <v>1</v>
      </c>
      <c r="AB53" s="22">
        <v>49</v>
      </c>
      <c r="AC53" s="23">
        <v>40</v>
      </c>
      <c r="AD53" s="23">
        <v>13</v>
      </c>
      <c r="AE53" s="24">
        <v>1</v>
      </c>
      <c r="AF53" s="24">
        <v>1</v>
      </c>
      <c r="AG53" s="24">
        <v>1</v>
      </c>
      <c r="AH53" s="24">
        <v>1</v>
      </c>
      <c r="AI53" s="24">
        <v>1</v>
      </c>
      <c r="AJ53" s="24">
        <v>1</v>
      </c>
      <c r="AK53" s="24">
        <v>1</v>
      </c>
      <c r="AL53" s="24">
        <v>1</v>
      </c>
      <c r="AM53" s="24">
        <v>1</v>
      </c>
      <c r="AN53" s="24">
        <v>1</v>
      </c>
      <c r="AX53" s="59">
        <v>5</v>
      </c>
      <c r="AY53" s="60">
        <v>800</v>
      </c>
      <c r="AZ53" s="61">
        <v>50</v>
      </c>
      <c r="BA53" s="62">
        <v>90</v>
      </c>
      <c r="BE53" s="69">
        <v>50</v>
      </c>
      <c r="BF53" s="12"/>
      <c r="BG53" s="12">
        <v>81</v>
      </c>
      <c r="BH53" s="12">
        <v>73</v>
      </c>
      <c r="BI53" s="12">
        <v>64</v>
      </c>
      <c r="BJ53" s="12">
        <v>51</v>
      </c>
      <c r="BK53" s="12">
        <v>44</v>
      </c>
      <c r="BL53" s="12">
        <v>45</v>
      </c>
      <c r="BM53" s="12">
        <v>40</v>
      </c>
      <c r="BN53" s="12">
        <v>28</v>
      </c>
      <c r="BO53" s="12">
        <v>28</v>
      </c>
      <c r="BP53" s="12">
        <v>28</v>
      </c>
      <c r="BR53" s="71">
        <v>50</v>
      </c>
      <c r="BS53" s="12"/>
      <c r="BT53" s="127">
        <v>99</v>
      </c>
      <c r="BU53" s="127">
        <v>99</v>
      </c>
      <c r="BV53" s="127">
        <v>99</v>
      </c>
      <c r="BW53" s="127">
        <v>99</v>
      </c>
      <c r="BX53" s="12">
        <v>99</v>
      </c>
      <c r="BY53" s="12">
        <v>98</v>
      </c>
      <c r="BZ53" s="12">
        <v>97</v>
      </c>
      <c r="CA53" s="12">
        <v>95</v>
      </c>
      <c r="CB53" s="12">
        <v>95</v>
      </c>
      <c r="CC53" s="12">
        <v>95</v>
      </c>
      <c r="CF53" s="89">
        <v>7.7</v>
      </c>
      <c r="CG53" s="103">
        <v>7</v>
      </c>
      <c r="CH53" s="103">
        <v>7</v>
      </c>
      <c r="CI53" s="77">
        <v>48</v>
      </c>
      <c r="CJ53" s="12">
        <v>7</v>
      </c>
      <c r="CK53" s="12">
        <v>6</v>
      </c>
      <c r="CL53" s="90" t="s">
        <v>307</v>
      </c>
      <c r="CU53" s="1" t="s">
        <v>241</v>
      </c>
      <c r="CV53" s="1" t="s">
        <v>241</v>
      </c>
      <c r="CW53" s="1" t="s">
        <v>242</v>
      </c>
      <c r="CX53" s="1" t="s">
        <v>242</v>
      </c>
      <c r="CY53" s="1" t="s">
        <v>242</v>
      </c>
      <c r="CZ53" s="1" t="s">
        <v>241</v>
      </c>
      <c r="DA53" s="1" t="s">
        <v>490</v>
      </c>
      <c r="DB53" t="s">
        <v>435</v>
      </c>
      <c r="DF53" s="40">
        <v>7</v>
      </c>
      <c r="DG53" s="40">
        <v>770</v>
      </c>
      <c r="DH53" s="40">
        <v>2</v>
      </c>
      <c r="DI53" s="40">
        <v>1</v>
      </c>
      <c r="DN53" s="126">
        <v>10.1</v>
      </c>
      <c r="DO53" s="12">
        <v>3</v>
      </c>
      <c r="DP53" s="134" t="s">
        <v>547</v>
      </c>
      <c r="DQ53" s="128">
        <f t="shared" si="0"/>
        <v>50</v>
      </c>
      <c r="DR53" s="128" t="s">
        <v>544</v>
      </c>
      <c r="DS53" s="128" t="s">
        <v>545</v>
      </c>
      <c r="DT53" s="12">
        <v>103</v>
      </c>
      <c r="DU53" s="129">
        <f t="shared" si="1"/>
        <v>0.4854368932038835</v>
      </c>
      <c r="DX53" s="19">
        <v>49</v>
      </c>
      <c r="DY53" t="s">
        <v>566</v>
      </c>
      <c r="DZ53" t="s">
        <v>566</v>
      </c>
      <c r="EA53" t="s">
        <v>566</v>
      </c>
      <c r="EB53" t="s">
        <v>566</v>
      </c>
    </row>
    <row r="54" spans="1:132" ht="18" x14ac:dyDescent="0.25">
      <c r="A54" s="13">
        <v>51</v>
      </c>
      <c r="B54" s="13">
        <v>325</v>
      </c>
      <c r="C54" s="13">
        <v>339</v>
      </c>
      <c r="D54" s="13">
        <v>329</v>
      </c>
      <c r="E54" s="13">
        <v>336</v>
      </c>
      <c r="F54" s="13">
        <v>318</v>
      </c>
      <c r="G54" s="13">
        <v>304</v>
      </c>
      <c r="H54" s="13">
        <v>336</v>
      </c>
      <c r="I54" s="13">
        <v>350</v>
      </c>
      <c r="J54" s="13">
        <v>329</v>
      </c>
      <c r="K54" s="13">
        <v>364</v>
      </c>
      <c r="L54" s="13">
        <v>358</v>
      </c>
      <c r="M54" s="13">
        <v>358</v>
      </c>
      <c r="O54" s="19">
        <v>50</v>
      </c>
      <c r="P54" s="20">
        <v>31</v>
      </c>
      <c r="Q54" s="20">
        <v>7</v>
      </c>
      <c r="R54" s="21">
        <v>2</v>
      </c>
      <c r="S54" s="21">
        <v>1</v>
      </c>
      <c r="T54" s="21">
        <v>1</v>
      </c>
      <c r="U54" s="21">
        <v>1</v>
      </c>
      <c r="V54" s="21">
        <v>1</v>
      </c>
      <c r="W54" s="21">
        <v>1</v>
      </c>
      <c r="X54" s="21">
        <v>1</v>
      </c>
      <c r="Y54" s="21">
        <v>1</v>
      </c>
      <c r="Z54" s="21">
        <v>1</v>
      </c>
      <c r="AA54" s="21">
        <v>1</v>
      </c>
      <c r="AB54" s="22">
        <v>50</v>
      </c>
      <c r="AC54" s="23">
        <v>40</v>
      </c>
      <c r="AD54" s="23">
        <v>13</v>
      </c>
      <c r="AE54" s="24">
        <v>1</v>
      </c>
      <c r="AF54" s="24">
        <v>1</v>
      </c>
      <c r="AG54" s="24">
        <v>1</v>
      </c>
      <c r="AH54" s="24">
        <v>1</v>
      </c>
      <c r="AI54" s="24">
        <v>1</v>
      </c>
      <c r="AJ54" s="24">
        <v>1</v>
      </c>
      <c r="AK54" s="24">
        <v>1</v>
      </c>
      <c r="AL54" s="24">
        <v>1</v>
      </c>
      <c r="AM54" s="24">
        <v>1</v>
      </c>
      <c r="AN54" s="24">
        <v>1</v>
      </c>
      <c r="AX54" s="59">
        <v>5</v>
      </c>
      <c r="AY54" s="60">
        <v>900</v>
      </c>
      <c r="AZ54" s="61">
        <v>30</v>
      </c>
      <c r="BA54" s="62">
        <v>75</v>
      </c>
      <c r="BE54" s="69">
        <v>51</v>
      </c>
      <c r="BF54" s="12"/>
      <c r="BG54" s="12">
        <v>85</v>
      </c>
      <c r="BH54" s="12">
        <v>79</v>
      </c>
      <c r="BI54" s="12">
        <v>72</v>
      </c>
      <c r="BJ54" s="12">
        <v>60</v>
      </c>
      <c r="BK54" s="12">
        <v>53</v>
      </c>
      <c r="BL54" s="12">
        <v>57</v>
      </c>
      <c r="BM54" s="12">
        <v>47</v>
      </c>
      <c r="BN54" s="12">
        <v>36</v>
      </c>
      <c r="BO54" s="12">
        <v>36</v>
      </c>
      <c r="BP54" s="12">
        <v>36</v>
      </c>
      <c r="BR54" s="71">
        <v>51</v>
      </c>
      <c r="BS54" s="12"/>
      <c r="BT54" s="127">
        <v>99</v>
      </c>
      <c r="BU54" s="127">
        <v>99</v>
      </c>
      <c r="BV54" s="127">
        <v>99</v>
      </c>
      <c r="BW54" s="12">
        <v>99</v>
      </c>
      <c r="BX54" s="127">
        <v>99</v>
      </c>
      <c r="BY54" s="12">
        <v>99</v>
      </c>
      <c r="BZ54" s="12">
        <v>98</v>
      </c>
      <c r="CA54" s="12">
        <v>97</v>
      </c>
      <c r="CB54" s="12">
        <v>97</v>
      </c>
      <c r="CC54" s="12">
        <v>97</v>
      </c>
      <c r="CF54" s="78">
        <v>8.1</v>
      </c>
      <c r="CG54" s="100">
        <v>8</v>
      </c>
      <c r="CH54" s="100">
        <v>1</v>
      </c>
      <c r="CI54" s="77">
        <v>49</v>
      </c>
      <c r="CJ54" s="12">
        <v>7</v>
      </c>
      <c r="CK54" s="12">
        <v>7</v>
      </c>
      <c r="CL54" s="79" t="s">
        <v>331</v>
      </c>
      <c r="CU54" s="1" t="s">
        <v>241</v>
      </c>
      <c r="CV54" s="1" t="s">
        <v>241</v>
      </c>
      <c r="CW54" s="1" t="s">
        <v>242</v>
      </c>
      <c r="CX54" s="1" t="s">
        <v>242</v>
      </c>
      <c r="CY54" s="1" t="s">
        <v>241</v>
      </c>
      <c r="CZ54" s="1" t="s">
        <v>242</v>
      </c>
      <c r="DA54" s="1" t="s">
        <v>491</v>
      </c>
      <c r="DB54" t="s">
        <v>437</v>
      </c>
      <c r="DF54" s="40">
        <v>7</v>
      </c>
      <c r="DG54" s="40">
        <v>861</v>
      </c>
      <c r="DH54" s="40">
        <v>2</v>
      </c>
      <c r="DI54" s="40">
        <v>2</v>
      </c>
      <c r="DN54" s="126">
        <v>10.199999999999999</v>
      </c>
      <c r="DO54" s="12">
        <v>3</v>
      </c>
      <c r="DP54" s="134" t="s">
        <v>547</v>
      </c>
      <c r="DQ54" s="128">
        <f t="shared" si="0"/>
        <v>51</v>
      </c>
      <c r="DR54" s="128" t="s">
        <v>544</v>
      </c>
      <c r="DS54" s="128" t="s">
        <v>545</v>
      </c>
      <c r="DT54" s="12">
        <v>103</v>
      </c>
      <c r="DU54" s="129">
        <f t="shared" si="1"/>
        <v>0.49514563106796117</v>
      </c>
      <c r="DX54" s="19">
        <v>50</v>
      </c>
      <c r="DY54" t="s">
        <v>566</v>
      </c>
      <c r="DZ54" t="s">
        <v>566</v>
      </c>
      <c r="EA54" t="s">
        <v>566</v>
      </c>
      <c r="EB54" t="s">
        <v>566</v>
      </c>
    </row>
    <row r="55" spans="1:132" ht="18" x14ac:dyDescent="0.25">
      <c r="A55" s="12">
        <v>52</v>
      </c>
      <c r="B55" s="12">
        <v>325</v>
      </c>
      <c r="C55" s="12">
        <v>339</v>
      </c>
      <c r="D55" s="12">
        <v>329</v>
      </c>
      <c r="E55" s="12">
        <v>336</v>
      </c>
      <c r="F55" s="12">
        <v>318</v>
      </c>
      <c r="G55" s="12">
        <v>304</v>
      </c>
      <c r="H55" s="12">
        <v>336</v>
      </c>
      <c r="I55" s="12">
        <v>350</v>
      </c>
      <c r="J55" s="12">
        <v>329</v>
      </c>
      <c r="K55" s="12">
        <v>364</v>
      </c>
      <c r="L55" s="12">
        <v>358</v>
      </c>
      <c r="M55" s="12">
        <v>358</v>
      </c>
      <c r="O55" s="19">
        <v>51</v>
      </c>
      <c r="P55" s="20">
        <v>31</v>
      </c>
      <c r="Q55" s="20">
        <v>7</v>
      </c>
      <c r="R55" s="21">
        <v>2</v>
      </c>
      <c r="S55" s="21">
        <v>1</v>
      </c>
      <c r="T55" s="21">
        <v>1</v>
      </c>
      <c r="U55" s="21">
        <v>1</v>
      </c>
      <c r="V55" s="21">
        <v>1</v>
      </c>
      <c r="W55" s="21">
        <v>1</v>
      </c>
      <c r="X55" s="21">
        <v>1</v>
      </c>
      <c r="Y55" s="21">
        <v>1</v>
      </c>
      <c r="Z55" s="21">
        <v>1</v>
      </c>
      <c r="AA55" s="21">
        <v>1</v>
      </c>
      <c r="AB55" s="22">
        <v>51</v>
      </c>
      <c r="AC55" s="23">
        <v>40</v>
      </c>
      <c r="AD55" s="23">
        <v>13</v>
      </c>
      <c r="AE55" s="24">
        <v>1</v>
      </c>
      <c r="AF55" s="24">
        <v>1</v>
      </c>
      <c r="AG55" s="24">
        <v>1</v>
      </c>
      <c r="AH55" s="24">
        <v>1</v>
      </c>
      <c r="AI55" s="24">
        <v>1</v>
      </c>
      <c r="AJ55" s="24">
        <v>1</v>
      </c>
      <c r="AK55" s="24">
        <v>1</v>
      </c>
      <c r="AL55" s="24">
        <v>1</v>
      </c>
      <c r="AM55" s="24">
        <v>1</v>
      </c>
      <c r="AN55" s="24">
        <v>1</v>
      </c>
      <c r="AX55" s="59">
        <v>5</v>
      </c>
      <c r="AY55" s="60">
        <v>1000</v>
      </c>
      <c r="AZ55" s="61">
        <v>15</v>
      </c>
      <c r="BA55" s="62">
        <v>60</v>
      </c>
      <c r="BE55" s="69">
        <v>52</v>
      </c>
      <c r="BF55" s="12"/>
      <c r="BG55" s="12">
        <v>89</v>
      </c>
      <c r="BH55" s="12">
        <v>84</v>
      </c>
      <c r="BI55" s="12">
        <v>79</v>
      </c>
      <c r="BJ55" s="12">
        <v>69</v>
      </c>
      <c r="BK55" s="12">
        <v>61</v>
      </c>
      <c r="BL55" s="12">
        <v>66</v>
      </c>
      <c r="BM55" s="12">
        <v>55</v>
      </c>
      <c r="BN55" s="12">
        <v>43</v>
      </c>
      <c r="BO55" s="12">
        <v>43</v>
      </c>
      <c r="BP55" s="12">
        <v>43</v>
      </c>
      <c r="BR55" s="71">
        <v>52</v>
      </c>
      <c r="BS55" s="12"/>
      <c r="BT55" s="127">
        <v>99</v>
      </c>
      <c r="BU55" s="127">
        <v>99</v>
      </c>
      <c r="BV55" s="127">
        <v>99</v>
      </c>
      <c r="BW55" s="127">
        <v>99</v>
      </c>
      <c r="BX55" s="127">
        <v>99</v>
      </c>
      <c r="BY55" s="12">
        <v>99</v>
      </c>
      <c r="BZ55" s="12">
        <v>99</v>
      </c>
      <c r="CA55" s="12">
        <v>98</v>
      </c>
      <c r="CB55" s="12">
        <v>98</v>
      </c>
      <c r="CC55" s="12">
        <v>98</v>
      </c>
      <c r="CF55" s="78">
        <v>8.1999999999999993</v>
      </c>
      <c r="CG55" s="100">
        <v>8</v>
      </c>
      <c r="CH55" s="100">
        <v>2</v>
      </c>
      <c r="CI55" s="77">
        <v>50</v>
      </c>
      <c r="CJ55" s="12">
        <v>8</v>
      </c>
      <c r="CK55" s="12">
        <v>1</v>
      </c>
      <c r="CL55" s="79" t="s">
        <v>332</v>
      </c>
      <c r="CU55" s="1" t="s">
        <v>241</v>
      </c>
      <c r="CV55" s="1" t="s">
        <v>241</v>
      </c>
      <c r="CW55" s="1" t="s">
        <v>242</v>
      </c>
      <c r="CX55" s="1" t="s">
        <v>242</v>
      </c>
      <c r="CY55" s="1" t="s">
        <v>241</v>
      </c>
      <c r="CZ55" s="1" t="s">
        <v>241</v>
      </c>
      <c r="DA55" s="1" t="s">
        <v>492</v>
      </c>
      <c r="DB55" t="s">
        <v>435</v>
      </c>
      <c r="DF55" s="40">
        <v>7</v>
      </c>
      <c r="DG55" s="40">
        <v>970</v>
      </c>
      <c r="DH55" s="40">
        <v>3</v>
      </c>
      <c r="DI55" s="40">
        <v>2</v>
      </c>
      <c r="DN55" s="126">
        <v>10.3</v>
      </c>
      <c r="DO55" s="12">
        <v>3</v>
      </c>
      <c r="DP55" s="134" t="s">
        <v>547</v>
      </c>
      <c r="DQ55" s="128">
        <f t="shared" si="0"/>
        <v>52</v>
      </c>
      <c r="DR55" s="128" t="s">
        <v>544</v>
      </c>
      <c r="DS55" s="128" t="s">
        <v>545</v>
      </c>
      <c r="DT55" s="12">
        <v>103</v>
      </c>
      <c r="DU55" s="129">
        <f t="shared" si="1"/>
        <v>0.50485436893203883</v>
      </c>
      <c r="DX55" s="19">
        <v>51</v>
      </c>
      <c r="DY55" t="s">
        <v>566</v>
      </c>
      <c r="DZ55" t="s">
        <v>566</v>
      </c>
      <c r="EA55" t="s">
        <v>566</v>
      </c>
      <c r="EB55" t="s">
        <v>566</v>
      </c>
    </row>
    <row r="56" spans="1:132" ht="18.75" thickBot="1" x14ac:dyDescent="0.3">
      <c r="A56" s="13">
        <v>53</v>
      </c>
      <c r="B56" s="13">
        <v>325</v>
      </c>
      <c r="C56" s="13">
        <v>339</v>
      </c>
      <c r="D56" s="13">
        <v>329</v>
      </c>
      <c r="E56" s="13">
        <v>336</v>
      </c>
      <c r="F56" s="13">
        <v>318</v>
      </c>
      <c r="G56" s="13">
        <v>304</v>
      </c>
      <c r="H56" s="13">
        <v>336</v>
      </c>
      <c r="I56" s="13">
        <v>350</v>
      </c>
      <c r="J56" s="13">
        <v>329</v>
      </c>
      <c r="K56" s="13">
        <v>364</v>
      </c>
      <c r="L56" s="13">
        <v>358</v>
      </c>
      <c r="M56" s="13">
        <v>358</v>
      </c>
      <c r="O56" s="19">
        <v>52</v>
      </c>
      <c r="P56" s="20">
        <v>31</v>
      </c>
      <c r="Q56" s="20">
        <v>7</v>
      </c>
      <c r="R56" s="21">
        <v>2</v>
      </c>
      <c r="S56" s="21">
        <v>1</v>
      </c>
      <c r="T56" s="21">
        <v>1</v>
      </c>
      <c r="U56" s="21">
        <v>1</v>
      </c>
      <c r="V56" s="21">
        <v>1</v>
      </c>
      <c r="W56" s="21">
        <v>1</v>
      </c>
      <c r="X56" s="21">
        <v>1</v>
      </c>
      <c r="Y56" s="21">
        <v>1</v>
      </c>
      <c r="Z56" s="21">
        <v>1</v>
      </c>
      <c r="AA56" s="21">
        <v>1</v>
      </c>
      <c r="AB56" s="22">
        <v>52</v>
      </c>
      <c r="AC56" s="23">
        <v>40</v>
      </c>
      <c r="AD56" s="23">
        <v>13</v>
      </c>
      <c r="AE56" s="24">
        <v>1</v>
      </c>
      <c r="AF56" s="24">
        <v>1</v>
      </c>
      <c r="AG56" s="24">
        <v>1</v>
      </c>
      <c r="AH56" s="24">
        <v>1</v>
      </c>
      <c r="AI56" s="24">
        <v>1</v>
      </c>
      <c r="AJ56" s="24">
        <v>1</v>
      </c>
      <c r="AK56" s="24">
        <v>1</v>
      </c>
      <c r="AL56" s="24">
        <v>1</v>
      </c>
      <c r="AM56" s="24">
        <v>1</v>
      </c>
      <c r="AN56" s="24">
        <v>1</v>
      </c>
      <c r="AX56" s="63">
        <v>5</v>
      </c>
      <c r="AY56" s="64">
        <v>1100</v>
      </c>
      <c r="AZ56" s="65">
        <v>5</v>
      </c>
      <c r="BA56" s="66">
        <v>40</v>
      </c>
      <c r="BE56" s="69">
        <v>53</v>
      </c>
      <c r="BF56" s="12"/>
      <c r="BG56" s="12">
        <v>92</v>
      </c>
      <c r="BH56" s="12">
        <v>89</v>
      </c>
      <c r="BI56" s="12">
        <v>84</v>
      </c>
      <c r="BJ56" s="12">
        <v>76</v>
      </c>
      <c r="BK56" s="12">
        <v>69</v>
      </c>
      <c r="BL56" s="12">
        <v>74</v>
      </c>
      <c r="BM56" s="12">
        <v>62</v>
      </c>
      <c r="BN56" s="12">
        <v>50</v>
      </c>
      <c r="BO56" s="12">
        <v>50</v>
      </c>
      <c r="BP56" s="12">
        <v>50</v>
      </c>
      <c r="BR56" s="71">
        <v>53</v>
      </c>
      <c r="BS56" s="12"/>
      <c r="BT56" s="127">
        <v>99</v>
      </c>
      <c r="BU56" s="127">
        <v>99</v>
      </c>
      <c r="BV56" s="127">
        <v>99</v>
      </c>
      <c r="BW56" s="127">
        <v>99</v>
      </c>
      <c r="BX56" s="12">
        <v>99</v>
      </c>
      <c r="BY56" s="127">
        <v>99</v>
      </c>
      <c r="BZ56" s="127">
        <v>99</v>
      </c>
      <c r="CA56" s="127">
        <v>98</v>
      </c>
      <c r="CB56" s="127">
        <v>98</v>
      </c>
      <c r="CC56" s="127">
        <v>98</v>
      </c>
      <c r="CF56" s="83">
        <v>8.3000000000000007</v>
      </c>
      <c r="CG56" s="102">
        <v>8</v>
      </c>
      <c r="CH56" s="102">
        <v>3</v>
      </c>
      <c r="CI56" s="77">
        <v>51</v>
      </c>
      <c r="CJ56" s="12">
        <v>8</v>
      </c>
      <c r="CK56" s="12">
        <v>2</v>
      </c>
      <c r="CL56" s="84" t="s">
        <v>333</v>
      </c>
      <c r="CU56" s="1" t="s">
        <v>241</v>
      </c>
      <c r="CV56" s="1" t="s">
        <v>241</v>
      </c>
      <c r="CW56" s="1" t="s">
        <v>242</v>
      </c>
      <c r="CX56" s="1" t="s">
        <v>241</v>
      </c>
      <c r="CY56" s="1" t="s">
        <v>242</v>
      </c>
      <c r="CZ56" s="1" t="s">
        <v>242</v>
      </c>
      <c r="DA56" s="1" t="s">
        <v>493</v>
      </c>
      <c r="DB56" t="s">
        <v>438</v>
      </c>
      <c r="DF56" s="40">
        <v>7</v>
      </c>
      <c r="DG56" s="40">
        <v>1075</v>
      </c>
      <c r="DH56" s="40">
        <v>3</v>
      </c>
      <c r="DI56" s="40">
        <v>3</v>
      </c>
      <c r="DN56" s="126">
        <v>10.4</v>
      </c>
      <c r="DO56" s="12">
        <v>3</v>
      </c>
      <c r="DP56" s="134" t="s">
        <v>547</v>
      </c>
      <c r="DQ56" s="128">
        <f t="shared" si="0"/>
        <v>53</v>
      </c>
      <c r="DR56" s="128" t="s">
        <v>544</v>
      </c>
      <c r="DS56" s="128" t="s">
        <v>545</v>
      </c>
      <c r="DT56" s="12">
        <v>103</v>
      </c>
      <c r="DU56" s="129">
        <f t="shared" si="1"/>
        <v>0.5145631067961165</v>
      </c>
      <c r="DX56" s="19">
        <v>52</v>
      </c>
      <c r="DY56" t="s">
        <v>566</v>
      </c>
      <c r="DZ56" t="s">
        <v>566</v>
      </c>
      <c r="EA56" t="s">
        <v>566</v>
      </c>
      <c r="EB56" t="s">
        <v>566</v>
      </c>
    </row>
    <row r="57" spans="1:132" ht="18" x14ac:dyDescent="0.25">
      <c r="A57" s="12">
        <v>54</v>
      </c>
      <c r="B57" s="12">
        <v>325</v>
      </c>
      <c r="C57" s="12">
        <v>339</v>
      </c>
      <c r="D57" s="12">
        <v>329</v>
      </c>
      <c r="E57" s="12">
        <v>336</v>
      </c>
      <c r="F57" s="12">
        <v>318</v>
      </c>
      <c r="G57" s="12">
        <v>304</v>
      </c>
      <c r="H57" s="12">
        <v>336</v>
      </c>
      <c r="I57" s="12">
        <v>350</v>
      </c>
      <c r="J57" s="12">
        <v>329</v>
      </c>
      <c r="K57" s="12">
        <v>364</v>
      </c>
      <c r="L57" s="12">
        <v>358</v>
      </c>
      <c r="M57" s="12">
        <v>358</v>
      </c>
      <c r="O57" s="19">
        <v>53</v>
      </c>
      <c r="P57" s="20">
        <v>32</v>
      </c>
      <c r="Q57" s="20">
        <v>8</v>
      </c>
      <c r="R57" s="21">
        <v>2</v>
      </c>
      <c r="S57" s="21">
        <v>1</v>
      </c>
      <c r="T57" s="21">
        <v>1</v>
      </c>
      <c r="U57" s="21">
        <v>1</v>
      </c>
      <c r="V57" s="21">
        <v>1</v>
      </c>
      <c r="W57" s="21">
        <v>1</v>
      </c>
      <c r="X57" s="21">
        <v>1</v>
      </c>
      <c r="Y57" s="21">
        <v>1</v>
      </c>
      <c r="Z57" s="21">
        <v>1</v>
      </c>
      <c r="AA57" s="21">
        <v>1</v>
      </c>
      <c r="AB57" s="22">
        <v>53</v>
      </c>
      <c r="AC57" s="23">
        <v>40</v>
      </c>
      <c r="AD57" s="23">
        <v>13</v>
      </c>
      <c r="AE57" s="24">
        <v>1</v>
      </c>
      <c r="AF57" s="24">
        <v>1</v>
      </c>
      <c r="AG57" s="24">
        <v>1</v>
      </c>
      <c r="AH57" s="24">
        <v>1</v>
      </c>
      <c r="AI57" s="24">
        <v>1</v>
      </c>
      <c r="AJ57" s="24">
        <v>1</v>
      </c>
      <c r="AK57" s="24">
        <v>1</v>
      </c>
      <c r="AL57" s="24">
        <v>1</v>
      </c>
      <c r="AM57" s="24">
        <v>1</v>
      </c>
      <c r="AN57" s="24">
        <v>1</v>
      </c>
      <c r="AX57" s="55">
        <v>6</v>
      </c>
      <c r="AY57" s="56">
        <v>0</v>
      </c>
      <c r="AZ57" s="57">
        <v>205</v>
      </c>
      <c r="BA57" s="58">
        <v>315</v>
      </c>
      <c r="BE57" s="69">
        <v>54</v>
      </c>
      <c r="BF57" s="12"/>
      <c r="BG57" s="12">
        <v>95</v>
      </c>
      <c r="BH57" s="12">
        <v>93</v>
      </c>
      <c r="BI57" s="12">
        <v>89</v>
      </c>
      <c r="BJ57" s="12">
        <v>83</v>
      </c>
      <c r="BK57" s="12">
        <v>77</v>
      </c>
      <c r="BL57" s="12">
        <v>81</v>
      </c>
      <c r="BM57" s="12">
        <v>71</v>
      </c>
      <c r="BN57" s="12">
        <v>59</v>
      </c>
      <c r="BO57" s="12">
        <v>59</v>
      </c>
      <c r="BP57" s="12">
        <v>59</v>
      </c>
      <c r="BR57" s="71">
        <v>54</v>
      </c>
      <c r="BS57" s="12"/>
      <c r="BT57" s="127">
        <v>99</v>
      </c>
      <c r="BU57" s="127">
        <v>99</v>
      </c>
      <c r="BV57" s="127">
        <v>99</v>
      </c>
      <c r="BW57" s="127">
        <v>99</v>
      </c>
      <c r="BX57" s="127">
        <v>99</v>
      </c>
      <c r="BY57" s="127">
        <v>99</v>
      </c>
      <c r="BZ57" s="127">
        <v>99</v>
      </c>
      <c r="CA57" s="12">
        <v>98</v>
      </c>
      <c r="CB57" s="12">
        <v>98</v>
      </c>
      <c r="CC57" s="12">
        <v>98</v>
      </c>
      <c r="CF57" s="83">
        <v>8.4</v>
      </c>
      <c r="CG57" s="102">
        <v>8</v>
      </c>
      <c r="CH57" s="102">
        <v>4</v>
      </c>
      <c r="CI57" s="77">
        <v>52</v>
      </c>
      <c r="CJ57" s="12">
        <v>8</v>
      </c>
      <c r="CK57" s="12">
        <v>3</v>
      </c>
      <c r="CL57" s="84" t="s">
        <v>334</v>
      </c>
      <c r="CU57" s="1" t="s">
        <v>241</v>
      </c>
      <c r="CV57" s="1" t="s">
        <v>241</v>
      </c>
      <c r="CW57" s="1" t="s">
        <v>242</v>
      </c>
      <c r="CX57" s="1" t="s">
        <v>241</v>
      </c>
      <c r="CY57" s="1" t="s">
        <v>242</v>
      </c>
      <c r="CZ57" s="1" t="s">
        <v>241</v>
      </c>
      <c r="DA57" s="1" t="s">
        <v>494</v>
      </c>
      <c r="DB57" t="s">
        <v>439</v>
      </c>
      <c r="DF57" s="40">
        <v>7</v>
      </c>
      <c r="DG57" s="40">
        <v>1125</v>
      </c>
      <c r="DH57" s="40">
        <v>4</v>
      </c>
      <c r="DI57" s="40">
        <v>3</v>
      </c>
      <c r="DN57" s="126">
        <v>10.5</v>
      </c>
      <c r="DO57" s="12">
        <v>3</v>
      </c>
      <c r="DP57" s="134" t="s">
        <v>547</v>
      </c>
      <c r="DQ57" s="128">
        <f t="shared" si="0"/>
        <v>54</v>
      </c>
      <c r="DR57" s="128" t="s">
        <v>544</v>
      </c>
      <c r="DS57" s="128" t="s">
        <v>545</v>
      </c>
      <c r="DT57" s="12">
        <v>103</v>
      </c>
      <c r="DU57" s="129">
        <f t="shared" si="1"/>
        <v>0.52427184466019416</v>
      </c>
      <c r="DX57" s="19">
        <v>53</v>
      </c>
      <c r="DY57" t="s">
        <v>566</v>
      </c>
      <c r="DZ57" t="s">
        <v>566</v>
      </c>
      <c r="EA57" t="s">
        <v>566</v>
      </c>
      <c r="EB57" t="s">
        <v>566</v>
      </c>
    </row>
    <row r="58" spans="1:132" ht="18" x14ac:dyDescent="0.25">
      <c r="A58" s="13">
        <v>55</v>
      </c>
      <c r="B58" s="13">
        <v>325</v>
      </c>
      <c r="C58" s="13">
        <v>339</v>
      </c>
      <c r="D58" s="13">
        <v>329</v>
      </c>
      <c r="E58" s="13">
        <v>336</v>
      </c>
      <c r="F58" s="13">
        <v>318</v>
      </c>
      <c r="G58" s="13">
        <v>304</v>
      </c>
      <c r="H58" s="13">
        <v>336</v>
      </c>
      <c r="I58" s="13">
        <v>350</v>
      </c>
      <c r="J58" s="13">
        <v>329</v>
      </c>
      <c r="K58" s="13">
        <v>364</v>
      </c>
      <c r="L58" s="13">
        <v>358</v>
      </c>
      <c r="M58" s="13">
        <v>358</v>
      </c>
      <c r="O58" s="19">
        <v>54</v>
      </c>
      <c r="P58" s="20">
        <v>32</v>
      </c>
      <c r="Q58" s="20">
        <v>8</v>
      </c>
      <c r="R58" s="21">
        <v>2</v>
      </c>
      <c r="S58" s="21">
        <v>1</v>
      </c>
      <c r="T58" s="21">
        <v>1</v>
      </c>
      <c r="U58" s="21">
        <v>1</v>
      </c>
      <c r="V58" s="21">
        <v>1</v>
      </c>
      <c r="W58" s="21">
        <v>1</v>
      </c>
      <c r="X58" s="21">
        <v>1</v>
      </c>
      <c r="Y58" s="21">
        <v>1</v>
      </c>
      <c r="Z58" s="21">
        <v>1</v>
      </c>
      <c r="AA58" s="21">
        <v>1</v>
      </c>
      <c r="AB58" s="22">
        <v>54</v>
      </c>
      <c r="AC58" s="23">
        <v>40</v>
      </c>
      <c r="AD58" s="23">
        <v>13</v>
      </c>
      <c r="AE58" s="24">
        <v>1</v>
      </c>
      <c r="AF58" s="24">
        <v>1</v>
      </c>
      <c r="AG58" s="24">
        <v>1</v>
      </c>
      <c r="AH58" s="24">
        <v>1</v>
      </c>
      <c r="AI58" s="24">
        <v>1</v>
      </c>
      <c r="AJ58" s="24">
        <v>1</v>
      </c>
      <c r="AK58" s="24">
        <v>1</v>
      </c>
      <c r="AL58" s="24">
        <v>1</v>
      </c>
      <c r="AM58" s="24">
        <v>1</v>
      </c>
      <c r="AN58" s="24">
        <v>1</v>
      </c>
      <c r="AX58" s="59">
        <v>6</v>
      </c>
      <c r="AY58" s="60">
        <v>100</v>
      </c>
      <c r="AZ58" s="61">
        <v>205</v>
      </c>
      <c r="BA58" s="62">
        <v>315</v>
      </c>
      <c r="BE58" s="69">
        <v>55</v>
      </c>
      <c r="BF58" s="12"/>
      <c r="BG58" s="12">
        <v>97</v>
      </c>
      <c r="BH58" s="12">
        <v>95</v>
      </c>
      <c r="BI58" s="12">
        <v>93</v>
      </c>
      <c r="BJ58" s="12">
        <v>88</v>
      </c>
      <c r="BK58" s="12">
        <v>84</v>
      </c>
      <c r="BL58" s="12">
        <v>86</v>
      </c>
      <c r="BM58" s="12">
        <v>81</v>
      </c>
      <c r="BN58" s="12">
        <v>70</v>
      </c>
      <c r="BO58" s="12">
        <v>70</v>
      </c>
      <c r="BP58" s="12">
        <v>70</v>
      </c>
      <c r="BR58" s="71">
        <v>55</v>
      </c>
      <c r="BS58" s="12"/>
      <c r="BT58" s="127">
        <v>99</v>
      </c>
      <c r="BU58" s="127">
        <v>99</v>
      </c>
      <c r="BV58" s="127">
        <v>99</v>
      </c>
      <c r="BW58" s="127">
        <v>99</v>
      </c>
      <c r="BX58" s="127">
        <v>99</v>
      </c>
      <c r="BY58" s="127">
        <v>99</v>
      </c>
      <c r="BZ58" s="127">
        <v>99</v>
      </c>
      <c r="CA58" s="12">
        <v>99</v>
      </c>
      <c r="CB58" s="12">
        <v>99</v>
      </c>
      <c r="CC58" s="12">
        <v>99</v>
      </c>
      <c r="CF58" s="83">
        <v>8.5</v>
      </c>
      <c r="CG58" s="102">
        <v>8</v>
      </c>
      <c r="CH58" s="102">
        <v>5</v>
      </c>
      <c r="CI58" s="77">
        <v>53</v>
      </c>
      <c r="CJ58" s="12">
        <v>8</v>
      </c>
      <c r="CK58" s="12">
        <v>4</v>
      </c>
      <c r="CL58" s="84" t="s">
        <v>335</v>
      </c>
      <c r="CU58" s="1" t="s">
        <v>241</v>
      </c>
      <c r="CV58" t="s">
        <v>241</v>
      </c>
      <c r="CW58" s="1" t="s">
        <v>242</v>
      </c>
      <c r="CX58" s="1" t="s">
        <v>241</v>
      </c>
      <c r="CY58" s="1" t="s">
        <v>241</v>
      </c>
      <c r="CZ58" s="1" t="s">
        <v>242</v>
      </c>
      <c r="DA58" s="1" t="s">
        <v>495</v>
      </c>
      <c r="DB58" t="s">
        <v>438</v>
      </c>
      <c r="DF58" s="40">
        <v>7</v>
      </c>
      <c r="DG58" s="40">
        <v>1145</v>
      </c>
      <c r="DH58" s="40">
        <v>4</v>
      </c>
      <c r="DI58" s="40">
        <v>4</v>
      </c>
      <c r="DN58" s="126">
        <v>10.6</v>
      </c>
      <c r="DO58" s="12">
        <v>3</v>
      </c>
      <c r="DP58" s="134" t="s">
        <v>547</v>
      </c>
      <c r="DQ58" s="128">
        <f t="shared" si="0"/>
        <v>55</v>
      </c>
      <c r="DR58" s="128" t="s">
        <v>544</v>
      </c>
      <c r="DS58" s="128" t="s">
        <v>545</v>
      </c>
      <c r="DT58" s="12">
        <v>103</v>
      </c>
      <c r="DU58" s="129">
        <f t="shared" si="1"/>
        <v>0.53398058252427183</v>
      </c>
      <c r="DX58" s="19">
        <v>54</v>
      </c>
      <c r="DY58" t="s">
        <v>566</v>
      </c>
      <c r="DZ58" t="s">
        <v>566</v>
      </c>
      <c r="EA58" t="s">
        <v>566</v>
      </c>
      <c r="EB58" t="s">
        <v>566</v>
      </c>
    </row>
    <row r="59" spans="1:132" ht="18" x14ac:dyDescent="0.25">
      <c r="A59" s="12">
        <v>56</v>
      </c>
      <c r="B59" s="12">
        <v>325</v>
      </c>
      <c r="C59" s="12">
        <v>339</v>
      </c>
      <c r="D59" s="12">
        <v>329</v>
      </c>
      <c r="E59" s="12">
        <v>336</v>
      </c>
      <c r="F59" s="12">
        <v>318</v>
      </c>
      <c r="G59" s="12">
        <v>304</v>
      </c>
      <c r="H59" s="12">
        <v>336</v>
      </c>
      <c r="I59" s="12">
        <v>350</v>
      </c>
      <c r="J59" s="12">
        <v>329</v>
      </c>
      <c r="K59" s="12">
        <v>364</v>
      </c>
      <c r="L59" s="12">
        <v>358</v>
      </c>
      <c r="M59" s="12">
        <v>358</v>
      </c>
      <c r="O59" s="19">
        <v>55</v>
      </c>
      <c r="P59" s="20">
        <v>32</v>
      </c>
      <c r="Q59" s="20">
        <v>8</v>
      </c>
      <c r="R59" s="21">
        <v>2</v>
      </c>
      <c r="S59" s="21">
        <v>1</v>
      </c>
      <c r="T59" s="21">
        <v>1</v>
      </c>
      <c r="U59" s="21">
        <v>1</v>
      </c>
      <c r="V59" s="21">
        <v>1</v>
      </c>
      <c r="W59" s="21">
        <v>1</v>
      </c>
      <c r="X59" s="21">
        <v>1</v>
      </c>
      <c r="Y59" s="21">
        <v>1</v>
      </c>
      <c r="Z59" s="21">
        <v>1</v>
      </c>
      <c r="AA59" s="21">
        <v>1</v>
      </c>
      <c r="AB59" s="22">
        <v>55</v>
      </c>
      <c r="AC59" s="23">
        <v>41</v>
      </c>
      <c r="AD59" s="23">
        <v>13</v>
      </c>
      <c r="AE59" s="24">
        <v>1</v>
      </c>
      <c r="AF59" s="24">
        <v>1</v>
      </c>
      <c r="AG59" s="24">
        <v>1</v>
      </c>
      <c r="AH59" s="24">
        <v>1</v>
      </c>
      <c r="AI59" s="24">
        <v>1</v>
      </c>
      <c r="AJ59" s="24">
        <v>1</v>
      </c>
      <c r="AK59" s="24">
        <v>1</v>
      </c>
      <c r="AL59" s="24">
        <v>1</v>
      </c>
      <c r="AM59" s="24">
        <v>1</v>
      </c>
      <c r="AN59" s="24">
        <v>1</v>
      </c>
      <c r="AX59" s="59">
        <v>6</v>
      </c>
      <c r="AY59" s="60">
        <v>200</v>
      </c>
      <c r="AZ59" s="61">
        <v>155</v>
      </c>
      <c r="BA59" s="62">
        <v>220</v>
      </c>
      <c r="BE59" s="69">
        <v>56</v>
      </c>
      <c r="BF59" s="12"/>
      <c r="BG59" s="12">
        <v>99</v>
      </c>
      <c r="BH59" s="12">
        <v>97</v>
      </c>
      <c r="BI59" s="12">
        <v>95</v>
      </c>
      <c r="BJ59" s="12">
        <v>93</v>
      </c>
      <c r="BK59" s="12">
        <v>89</v>
      </c>
      <c r="BL59" s="12">
        <v>91</v>
      </c>
      <c r="BM59" s="12">
        <v>89</v>
      </c>
      <c r="BN59" s="12">
        <v>80</v>
      </c>
      <c r="BO59" s="12">
        <v>80</v>
      </c>
      <c r="BP59" s="12">
        <v>80</v>
      </c>
      <c r="BR59" s="71">
        <v>56</v>
      </c>
      <c r="BS59" s="12"/>
      <c r="BT59" s="127">
        <v>99</v>
      </c>
      <c r="BU59" s="127">
        <v>99</v>
      </c>
      <c r="BV59" s="127">
        <v>99</v>
      </c>
      <c r="BW59" s="127">
        <v>99</v>
      </c>
      <c r="BX59" s="127">
        <v>99</v>
      </c>
      <c r="BY59" s="127">
        <v>99</v>
      </c>
      <c r="BZ59" s="12">
        <v>99</v>
      </c>
      <c r="CA59" s="12">
        <v>99</v>
      </c>
      <c r="CB59" s="12">
        <v>99</v>
      </c>
      <c r="CC59" s="12">
        <v>99</v>
      </c>
      <c r="CF59" s="83">
        <v>8.6</v>
      </c>
      <c r="CG59" s="102">
        <v>8</v>
      </c>
      <c r="CH59" s="102">
        <v>6</v>
      </c>
      <c r="CI59" s="77">
        <v>54</v>
      </c>
      <c r="CJ59" s="12">
        <v>8</v>
      </c>
      <c r="CK59" s="12">
        <v>5</v>
      </c>
      <c r="CL59" s="84" t="s">
        <v>336</v>
      </c>
      <c r="CU59" s="1" t="s">
        <v>241</v>
      </c>
      <c r="CV59" t="s">
        <v>241</v>
      </c>
      <c r="CW59" s="1" t="s">
        <v>242</v>
      </c>
      <c r="CX59" s="1" t="s">
        <v>241</v>
      </c>
      <c r="CY59" s="1" t="s">
        <v>241</v>
      </c>
      <c r="CZ59" s="1" t="s">
        <v>241</v>
      </c>
      <c r="DA59" s="1" t="s">
        <v>496</v>
      </c>
      <c r="DB59" t="s">
        <v>439</v>
      </c>
      <c r="DF59" s="40">
        <v>7</v>
      </c>
      <c r="DG59" s="40">
        <v>1430</v>
      </c>
      <c r="DH59" s="40">
        <v>4</v>
      </c>
      <c r="DI59" s="40">
        <v>5</v>
      </c>
      <c r="DN59" s="139">
        <v>11.1</v>
      </c>
      <c r="DO59" s="12">
        <v>3</v>
      </c>
      <c r="DP59" s="134" t="s">
        <v>547</v>
      </c>
      <c r="DQ59" s="128">
        <f t="shared" si="0"/>
        <v>56</v>
      </c>
      <c r="DR59" s="128" t="s">
        <v>544</v>
      </c>
      <c r="DS59" s="128" t="s">
        <v>545</v>
      </c>
      <c r="DT59" s="12">
        <v>103</v>
      </c>
      <c r="DU59" s="129">
        <f t="shared" si="1"/>
        <v>0.5436893203883495</v>
      </c>
      <c r="DX59" s="19">
        <v>55</v>
      </c>
      <c r="DY59" t="s">
        <v>566</v>
      </c>
      <c r="DZ59" t="s">
        <v>566</v>
      </c>
      <c r="EA59" t="s">
        <v>566</v>
      </c>
      <c r="EB59" t="s">
        <v>566</v>
      </c>
    </row>
    <row r="60" spans="1:132" ht="18" x14ac:dyDescent="0.25">
      <c r="A60" s="13">
        <v>57</v>
      </c>
      <c r="B60" s="13">
        <v>325</v>
      </c>
      <c r="C60" s="13">
        <v>339</v>
      </c>
      <c r="D60" s="13">
        <v>329</v>
      </c>
      <c r="E60" s="13">
        <v>336</v>
      </c>
      <c r="F60" s="13">
        <v>318</v>
      </c>
      <c r="G60" s="13">
        <v>304</v>
      </c>
      <c r="H60" s="13">
        <v>336</v>
      </c>
      <c r="I60" s="13">
        <v>350</v>
      </c>
      <c r="J60" s="13">
        <v>329</v>
      </c>
      <c r="K60" s="13">
        <v>364</v>
      </c>
      <c r="L60" s="13">
        <v>358</v>
      </c>
      <c r="M60" s="13">
        <v>358</v>
      </c>
      <c r="O60" s="19">
        <v>56</v>
      </c>
      <c r="P60" s="20">
        <v>32</v>
      </c>
      <c r="Q60" s="20">
        <v>8</v>
      </c>
      <c r="R60" s="21">
        <v>2</v>
      </c>
      <c r="S60" s="21">
        <v>1</v>
      </c>
      <c r="T60" s="21">
        <v>1</v>
      </c>
      <c r="U60" s="21">
        <v>1</v>
      </c>
      <c r="V60" s="21">
        <v>1</v>
      </c>
      <c r="W60" s="21">
        <v>1</v>
      </c>
      <c r="X60" s="21">
        <v>1</v>
      </c>
      <c r="Y60" s="21">
        <v>1</v>
      </c>
      <c r="Z60" s="21">
        <v>1</v>
      </c>
      <c r="AA60" s="21">
        <v>1</v>
      </c>
      <c r="AB60" s="22">
        <v>56</v>
      </c>
      <c r="AC60" s="23">
        <v>41</v>
      </c>
      <c r="AD60" s="23">
        <v>13</v>
      </c>
      <c r="AE60" s="24">
        <v>1</v>
      </c>
      <c r="AF60" s="24">
        <v>1</v>
      </c>
      <c r="AG60" s="24">
        <v>1</v>
      </c>
      <c r="AH60" s="24">
        <v>1</v>
      </c>
      <c r="AI60" s="24">
        <v>1</v>
      </c>
      <c r="AJ60" s="24">
        <v>1</v>
      </c>
      <c r="AK60" s="24">
        <v>1</v>
      </c>
      <c r="AL60" s="24">
        <v>1</v>
      </c>
      <c r="AM60" s="24">
        <v>1</v>
      </c>
      <c r="AN60" s="24">
        <v>1</v>
      </c>
      <c r="AX60" s="59">
        <v>6</v>
      </c>
      <c r="AY60" s="60">
        <v>300</v>
      </c>
      <c r="AZ60" s="61">
        <v>115</v>
      </c>
      <c r="BA60" s="62">
        <v>170</v>
      </c>
      <c r="BE60" s="69">
        <v>57</v>
      </c>
      <c r="BF60" s="12"/>
      <c r="BG60" s="12">
        <v>99</v>
      </c>
      <c r="BH60" s="12">
        <v>98</v>
      </c>
      <c r="BI60" s="12">
        <v>97</v>
      </c>
      <c r="BJ60" s="12">
        <v>96</v>
      </c>
      <c r="BK60" s="12">
        <v>94</v>
      </c>
      <c r="BL60" s="12">
        <v>95</v>
      </c>
      <c r="BM60" s="12">
        <v>94</v>
      </c>
      <c r="BN60" s="12">
        <v>87</v>
      </c>
      <c r="BO60" s="12">
        <v>87</v>
      </c>
      <c r="BP60" s="12">
        <v>87</v>
      </c>
      <c r="BR60" s="71">
        <v>57</v>
      </c>
      <c r="BS60" s="12"/>
      <c r="BT60" s="126">
        <v>99</v>
      </c>
      <c r="BU60" s="126">
        <v>99</v>
      </c>
      <c r="BV60" s="126">
        <v>99</v>
      </c>
      <c r="BW60" s="126">
        <v>99</v>
      </c>
      <c r="BX60" s="126">
        <v>99</v>
      </c>
      <c r="BY60" s="126">
        <v>99</v>
      </c>
      <c r="BZ60" s="126">
        <v>99</v>
      </c>
      <c r="CA60" s="126">
        <v>99</v>
      </c>
      <c r="CB60" s="126">
        <v>99</v>
      </c>
      <c r="CC60" s="126">
        <v>99</v>
      </c>
      <c r="CF60" s="81">
        <v>8.6999999999999993</v>
      </c>
      <c r="CG60" s="101">
        <v>8</v>
      </c>
      <c r="CH60" s="101">
        <v>7</v>
      </c>
      <c r="CI60" s="77">
        <v>55</v>
      </c>
      <c r="CJ60" s="12">
        <v>8</v>
      </c>
      <c r="CK60" s="12">
        <v>6</v>
      </c>
      <c r="CL60" s="82" t="s">
        <v>298</v>
      </c>
      <c r="CU60" s="1" t="s">
        <v>241</v>
      </c>
      <c r="CV60" t="s">
        <v>241</v>
      </c>
      <c r="CW60" s="1" t="s">
        <v>241</v>
      </c>
      <c r="CX60" s="1" t="s">
        <v>242</v>
      </c>
      <c r="CY60" s="1" t="s">
        <v>242</v>
      </c>
      <c r="CZ60" s="1" t="s">
        <v>242</v>
      </c>
      <c r="DA60" s="1" t="s">
        <v>497</v>
      </c>
      <c r="DB60" t="s">
        <v>438</v>
      </c>
      <c r="DF60" s="40">
        <v>8</v>
      </c>
      <c r="DG60" s="40">
        <v>-600</v>
      </c>
      <c r="DH60" s="40">
        <v>1</v>
      </c>
      <c r="DI60" s="40">
        <v>1</v>
      </c>
      <c r="DN60" s="139">
        <v>11.2</v>
      </c>
      <c r="DO60" s="12">
        <v>3</v>
      </c>
      <c r="DP60" s="134" t="s">
        <v>547</v>
      </c>
      <c r="DQ60" s="128">
        <f t="shared" si="0"/>
        <v>57</v>
      </c>
      <c r="DR60" s="128" t="s">
        <v>544</v>
      </c>
      <c r="DS60" s="128" t="s">
        <v>545</v>
      </c>
      <c r="DT60" s="12">
        <v>103</v>
      </c>
      <c r="DU60" s="129">
        <f t="shared" si="1"/>
        <v>0.55339805825242716</v>
      </c>
      <c r="DX60" s="19">
        <v>56</v>
      </c>
      <c r="DY60" t="s">
        <v>566</v>
      </c>
      <c r="DZ60" t="s">
        <v>566</v>
      </c>
      <c r="EA60" t="s">
        <v>566</v>
      </c>
      <c r="EB60" t="s">
        <v>566</v>
      </c>
    </row>
    <row r="61" spans="1:132" ht="18" x14ac:dyDescent="0.25">
      <c r="A61" s="12">
        <v>58</v>
      </c>
      <c r="B61" s="12">
        <v>325</v>
      </c>
      <c r="C61" s="12">
        <v>339</v>
      </c>
      <c r="D61" s="12">
        <v>329</v>
      </c>
      <c r="E61" s="12">
        <v>336</v>
      </c>
      <c r="F61" s="12">
        <v>318</v>
      </c>
      <c r="G61" s="12">
        <v>304</v>
      </c>
      <c r="H61" s="12">
        <v>336</v>
      </c>
      <c r="I61" s="12">
        <v>350</v>
      </c>
      <c r="J61" s="12">
        <v>329</v>
      </c>
      <c r="K61" s="12">
        <v>364</v>
      </c>
      <c r="L61" s="12">
        <v>358</v>
      </c>
      <c r="M61" s="12">
        <v>358</v>
      </c>
      <c r="O61" s="19">
        <v>57</v>
      </c>
      <c r="P61" s="20">
        <v>32</v>
      </c>
      <c r="Q61" s="20">
        <v>8</v>
      </c>
      <c r="R61" s="21">
        <v>2</v>
      </c>
      <c r="S61" s="21">
        <v>1</v>
      </c>
      <c r="T61" s="21">
        <v>1</v>
      </c>
      <c r="U61" s="21">
        <v>1</v>
      </c>
      <c r="V61" s="21">
        <v>1</v>
      </c>
      <c r="W61" s="21">
        <v>1</v>
      </c>
      <c r="X61" s="21">
        <v>1</v>
      </c>
      <c r="Y61" s="21">
        <v>1</v>
      </c>
      <c r="Z61" s="21">
        <v>1</v>
      </c>
      <c r="AA61" s="21">
        <v>1</v>
      </c>
      <c r="AB61" s="22">
        <v>57</v>
      </c>
      <c r="AC61" s="23">
        <v>41</v>
      </c>
      <c r="AD61" s="23">
        <v>13</v>
      </c>
      <c r="AE61" s="24">
        <v>1</v>
      </c>
      <c r="AF61" s="24">
        <v>1</v>
      </c>
      <c r="AG61" s="24">
        <v>1</v>
      </c>
      <c r="AH61" s="24">
        <v>1</v>
      </c>
      <c r="AI61" s="24">
        <v>1</v>
      </c>
      <c r="AJ61" s="24">
        <v>1</v>
      </c>
      <c r="AK61" s="24">
        <v>1</v>
      </c>
      <c r="AL61" s="24">
        <v>1</v>
      </c>
      <c r="AM61" s="24">
        <v>1</v>
      </c>
      <c r="AN61" s="24">
        <v>1</v>
      </c>
      <c r="AX61" s="59">
        <v>6</v>
      </c>
      <c r="AY61" s="60">
        <v>400</v>
      </c>
      <c r="AZ61" s="61">
        <v>90</v>
      </c>
      <c r="BA61" s="62">
        <v>135</v>
      </c>
      <c r="BE61" s="69">
        <v>58</v>
      </c>
      <c r="BF61" s="12"/>
      <c r="BG61" s="127">
        <v>99</v>
      </c>
      <c r="BH61" s="12">
        <v>99</v>
      </c>
      <c r="BI61" s="12">
        <v>99</v>
      </c>
      <c r="BJ61" s="12">
        <v>98</v>
      </c>
      <c r="BK61" s="12">
        <v>98</v>
      </c>
      <c r="BL61" s="12">
        <v>97</v>
      </c>
      <c r="BM61" s="12">
        <v>98</v>
      </c>
      <c r="BN61" s="12">
        <v>93</v>
      </c>
      <c r="BO61" s="12">
        <v>93</v>
      </c>
      <c r="BP61" s="12">
        <v>93</v>
      </c>
      <c r="BR61" s="71">
        <v>58</v>
      </c>
      <c r="BS61" s="12"/>
      <c r="BT61" s="126">
        <v>99</v>
      </c>
      <c r="BU61" s="126">
        <v>99</v>
      </c>
      <c r="BV61" s="126">
        <v>99</v>
      </c>
      <c r="BW61" s="126">
        <v>99</v>
      </c>
      <c r="BX61" s="126">
        <v>99</v>
      </c>
      <c r="BY61" s="126">
        <v>99</v>
      </c>
      <c r="BZ61" s="126">
        <v>99</v>
      </c>
      <c r="CA61" s="126">
        <v>99</v>
      </c>
      <c r="CB61" s="126">
        <v>99</v>
      </c>
      <c r="CC61" s="126">
        <v>99</v>
      </c>
      <c r="CF61" s="89">
        <v>8.8000000000000007</v>
      </c>
      <c r="CG61" s="103">
        <v>8</v>
      </c>
      <c r="CH61" s="103">
        <v>8</v>
      </c>
      <c r="CI61" s="77">
        <v>56</v>
      </c>
      <c r="CJ61" s="12">
        <v>8</v>
      </c>
      <c r="CK61" s="12">
        <v>7</v>
      </c>
      <c r="CL61" s="90" t="s">
        <v>307</v>
      </c>
      <c r="CU61" s="1" t="s">
        <v>241</v>
      </c>
      <c r="CV61" t="s">
        <v>241</v>
      </c>
      <c r="CW61" s="1" t="s">
        <v>241</v>
      </c>
      <c r="CX61" s="1" t="s">
        <v>242</v>
      </c>
      <c r="CY61" s="1" t="s">
        <v>242</v>
      </c>
      <c r="CZ61" s="1" t="s">
        <v>241</v>
      </c>
      <c r="DA61" s="1" t="s">
        <v>498</v>
      </c>
      <c r="DB61" t="s">
        <v>439</v>
      </c>
      <c r="DF61" s="40">
        <v>8</v>
      </c>
      <c r="DG61" s="40">
        <v>790</v>
      </c>
      <c r="DH61" s="40">
        <v>2</v>
      </c>
      <c r="DI61" s="40">
        <v>1</v>
      </c>
      <c r="DN61" s="139">
        <v>11.3</v>
      </c>
      <c r="DO61" s="12">
        <v>3</v>
      </c>
      <c r="DP61" s="134" t="s">
        <v>547</v>
      </c>
      <c r="DQ61" s="128">
        <f t="shared" si="0"/>
        <v>58</v>
      </c>
      <c r="DR61" s="128" t="s">
        <v>544</v>
      </c>
      <c r="DS61" s="128" t="s">
        <v>545</v>
      </c>
      <c r="DT61" s="12">
        <v>103</v>
      </c>
      <c r="DU61" s="129">
        <f t="shared" si="1"/>
        <v>0.56310679611650483</v>
      </c>
      <c r="DX61" s="19">
        <v>57</v>
      </c>
      <c r="DY61" t="s">
        <v>566</v>
      </c>
      <c r="DZ61" t="s">
        <v>566</v>
      </c>
      <c r="EA61" t="s">
        <v>566</v>
      </c>
      <c r="EB61" t="s">
        <v>566</v>
      </c>
    </row>
    <row r="62" spans="1:132" ht="18" x14ac:dyDescent="0.25">
      <c r="A62" s="13">
        <v>59</v>
      </c>
      <c r="B62" s="13">
        <v>325</v>
      </c>
      <c r="C62" s="13">
        <v>339</v>
      </c>
      <c r="D62" s="13">
        <v>329</v>
      </c>
      <c r="E62" s="13">
        <v>336</v>
      </c>
      <c r="F62" s="13">
        <v>318</v>
      </c>
      <c r="G62" s="13">
        <v>304</v>
      </c>
      <c r="H62" s="13">
        <v>336</v>
      </c>
      <c r="I62" s="13">
        <v>350</v>
      </c>
      <c r="J62" s="13">
        <v>329</v>
      </c>
      <c r="K62" s="13">
        <v>364</v>
      </c>
      <c r="L62" s="13">
        <v>358</v>
      </c>
      <c r="M62" s="13">
        <v>358</v>
      </c>
      <c r="O62" s="19">
        <v>58</v>
      </c>
      <c r="P62" s="20">
        <v>33</v>
      </c>
      <c r="Q62" s="20">
        <v>8</v>
      </c>
      <c r="R62" s="21">
        <v>2</v>
      </c>
      <c r="S62" s="21">
        <v>1</v>
      </c>
      <c r="T62" s="21">
        <v>1</v>
      </c>
      <c r="U62" s="21">
        <v>1</v>
      </c>
      <c r="V62" s="21">
        <v>1</v>
      </c>
      <c r="W62" s="21">
        <v>1</v>
      </c>
      <c r="X62" s="21">
        <v>1</v>
      </c>
      <c r="Y62" s="21">
        <v>1</v>
      </c>
      <c r="Z62" s="21">
        <v>1</v>
      </c>
      <c r="AA62" s="21">
        <v>1</v>
      </c>
      <c r="AB62" s="22">
        <v>58</v>
      </c>
      <c r="AC62" s="23">
        <v>41</v>
      </c>
      <c r="AD62" s="23">
        <v>13</v>
      </c>
      <c r="AE62" s="24">
        <v>1</v>
      </c>
      <c r="AF62" s="24">
        <v>1</v>
      </c>
      <c r="AG62" s="24">
        <v>1</v>
      </c>
      <c r="AH62" s="24">
        <v>1</v>
      </c>
      <c r="AI62" s="24">
        <v>1</v>
      </c>
      <c r="AJ62" s="24">
        <v>1</v>
      </c>
      <c r="AK62" s="24">
        <v>1</v>
      </c>
      <c r="AL62" s="24">
        <v>1</v>
      </c>
      <c r="AM62" s="24">
        <v>1</v>
      </c>
      <c r="AN62" s="24">
        <v>1</v>
      </c>
      <c r="AX62" s="59">
        <v>6</v>
      </c>
      <c r="AY62" s="60">
        <v>500</v>
      </c>
      <c r="AZ62" s="61">
        <v>70</v>
      </c>
      <c r="BA62" s="62">
        <v>110</v>
      </c>
      <c r="BE62" s="69">
        <v>59</v>
      </c>
      <c r="BF62" s="12"/>
      <c r="BG62" s="127">
        <v>99</v>
      </c>
      <c r="BH62" s="127">
        <v>99</v>
      </c>
      <c r="BI62" s="12">
        <v>99</v>
      </c>
      <c r="BJ62" s="12">
        <v>99</v>
      </c>
      <c r="BK62" s="12">
        <v>99</v>
      </c>
      <c r="BL62" s="12">
        <v>99</v>
      </c>
      <c r="BM62" s="12">
        <v>99</v>
      </c>
      <c r="BN62" s="12">
        <v>98</v>
      </c>
      <c r="BO62" s="12">
        <v>98</v>
      </c>
      <c r="BP62" s="12">
        <v>98</v>
      </c>
      <c r="BR62" s="71">
        <v>59</v>
      </c>
      <c r="BS62" s="12"/>
      <c r="BT62" s="126">
        <v>99</v>
      </c>
      <c r="BU62" s="126">
        <v>99</v>
      </c>
      <c r="BV62" s="126">
        <v>99</v>
      </c>
      <c r="BW62" s="126">
        <v>99</v>
      </c>
      <c r="BX62" s="126">
        <v>99</v>
      </c>
      <c r="BY62" s="126">
        <v>99</v>
      </c>
      <c r="BZ62" s="126">
        <v>99</v>
      </c>
      <c r="CA62" s="126">
        <v>99</v>
      </c>
      <c r="CB62" s="126">
        <v>99</v>
      </c>
      <c r="CC62" s="126">
        <v>99</v>
      </c>
      <c r="CF62" s="83">
        <v>9.1</v>
      </c>
      <c r="CG62" s="102">
        <v>9</v>
      </c>
      <c r="CH62" s="102">
        <v>1</v>
      </c>
      <c r="CI62" s="77">
        <v>57</v>
      </c>
      <c r="CJ62" s="12">
        <v>8</v>
      </c>
      <c r="CK62" s="12">
        <v>8</v>
      </c>
      <c r="CL62" s="84" t="s">
        <v>337</v>
      </c>
      <c r="CU62" s="1" t="s">
        <v>241</v>
      </c>
      <c r="CV62" t="s">
        <v>241</v>
      </c>
      <c r="CW62" s="1" t="s">
        <v>241</v>
      </c>
      <c r="CX62" s="1" t="s">
        <v>242</v>
      </c>
      <c r="CY62" s="1" t="s">
        <v>241</v>
      </c>
      <c r="CZ62" s="1" t="s">
        <v>242</v>
      </c>
      <c r="DA62" s="1" t="s">
        <v>499</v>
      </c>
      <c r="DB62" t="s">
        <v>438</v>
      </c>
      <c r="DF62" s="40">
        <v>8</v>
      </c>
      <c r="DG62" s="40">
        <v>956</v>
      </c>
      <c r="DH62" s="40">
        <v>2</v>
      </c>
      <c r="DI62" s="40">
        <v>2</v>
      </c>
      <c r="DN62" s="139">
        <v>11.4</v>
      </c>
      <c r="DO62" s="12">
        <v>3</v>
      </c>
      <c r="DP62" s="134" t="s">
        <v>547</v>
      </c>
      <c r="DQ62" s="128">
        <f t="shared" si="0"/>
        <v>59</v>
      </c>
      <c r="DR62" s="128" t="s">
        <v>544</v>
      </c>
      <c r="DS62" s="128" t="s">
        <v>545</v>
      </c>
      <c r="DT62" s="12">
        <v>103</v>
      </c>
      <c r="DU62" s="129">
        <f t="shared" si="1"/>
        <v>0.57281553398058249</v>
      </c>
      <c r="DX62" s="19">
        <v>58</v>
      </c>
      <c r="DY62" t="s">
        <v>566</v>
      </c>
      <c r="DZ62" t="s">
        <v>566</v>
      </c>
      <c r="EA62" t="s">
        <v>566</v>
      </c>
      <c r="EB62" t="s">
        <v>566</v>
      </c>
    </row>
    <row r="63" spans="1:132" ht="18" x14ac:dyDescent="0.25">
      <c r="A63" s="12">
        <v>60</v>
      </c>
      <c r="B63" s="12">
        <v>325</v>
      </c>
      <c r="C63" s="12">
        <v>339</v>
      </c>
      <c r="D63" s="12">
        <v>329</v>
      </c>
      <c r="E63" s="12">
        <v>336</v>
      </c>
      <c r="F63" s="12">
        <v>318</v>
      </c>
      <c r="G63" s="12">
        <v>304</v>
      </c>
      <c r="H63" s="12">
        <v>336</v>
      </c>
      <c r="I63" s="12">
        <v>350</v>
      </c>
      <c r="J63" s="12">
        <v>329</v>
      </c>
      <c r="K63" s="12">
        <v>364</v>
      </c>
      <c r="L63" s="12">
        <v>358</v>
      </c>
      <c r="M63" s="12">
        <v>358</v>
      </c>
      <c r="O63" s="19">
        <v>59</v>
      </c>
      <c r="P63" s="20">
        <v>33</v>
      </c>
      <c r="Q63" s="20">
        <v>8</v>
      </c>
      <c r="R63" s="21">
        <v>2</v>
      </c>
      <c r="S63" s="21">
        <v>1</v>
      </c>
      <c r="T63" s="21">
        <v>1</v>
      </c>
      <c r="U63" s="21">
        <v>1</v>
      </c>
      <c r="V63" s="21">
        <v>1</v>
      </c>
      <c r="W63" s="21">
        <v>1</v>
      </c>
      <c r="X63" s="21">
        <v>1</v>
      </c>
      <c r="Y63" s="21">
        <v>1</v>
      </c>
      <c r="Z63" s="21">
        <v>1</v>
      </c>
      <c r="AA63" s="21">
        <v>1</v>
      </c>
      <c r="AB63" s="22">
        <v>59</v>
      </c>
      <c r="AC63" s="23">
        <v>41</v>
      </c>
      <c r="AD63" s="23">
        <v>13</v>
      </c>
      <c r="AE63" s="24">
        <v>1</v>
      </c>
      <c r="AF63" s="24">
        <v>1</v>
      </c>
      <c r="AG63" s="24">
        <v>1</v>
      </c>
      <c r="AH63" s="24">
        <v>1</v>
      </c>
      <c r="AI63" s="24">
        <v>1</v>
      </c>
      <c r="AJ63" s="24">
        <v>1</v>
      </c>
      <c r="AK63" s="24">
        <v>1</v>
      </c>
      <c r="AL63" s="24">
        <v>1</v>
      </c>
      <c r="AM63" s="24">
        <v>1</v>
      </c>
      <c r="AN63" s="24">
        <v>1</v>
      </c>
      <c r="AX63" s="59">
        <v>6</v>
      </c>
      <c r="AY63" s="60">
        <v>600</v>
      </c>
      <c r="AZ63" s="61">
        <v>55</v>
      </c>
      <c r="BA63" s="62">
        <v>90</v>
      </c>
      <c r="BE63" s="69">
        <v>60</v>
      </c>
      <c r="BF63" s="12"/>
      <c r="BG63" s="127">
        <v>99</v>
      </c>
      <c r="BH63" s="127">
        <v>99</v>
      </c>
      <c r="BI63" s="127">
        <v>99</v>
      </c>
      <c r="BJ63" s="127">
        <v>99</v>
      </c>
      <c r="BK63" s="127">
        <v>99</v>
      </c>
      <c r="BL63" s="12">
        <v>99</v>
      </c>
      <c r="BM63" s="127">
        <v>99</v>
      </c>
      <c r="BN63" s="127">
        <v>98</v>
      </c>
      <c r="BO63" s="127">
        <v>98</v>
      </c>
      <c r="BP63" s="127">
        <v>98</v>
      </c>
      <c r="BR63" s="71">
        <v>60</v>
      </c>
      <c r="BS63" s="12"/>
      <c r="BT63" s="126">
        <v>99</v>
      </c>
      <c r="BU63" s="126">
        <v>99</v>
      </c>
      <c r="BV63" s="126">
        <v>99</v>
      </c>
      <c r="BW63" s="126">
        <v>99</v>
      </c>
      <c r="BX63" s="126">
        <v>99</v>
      </c>
      <c r="BY63" s="126">
        <v>99</v>
      </c>
      <c r="BZ63" s="126">
        <v>99</v>
      </c>
      <c r="CA63" s="126">
        <v>99</v>
      </c>
      <c r="CB63" s="126">
        <v>99</v>
      </c>
      <c r="CC63" s="126">
        <v>99</v>
      </c>
      <c r="CF63" s="83">
        <v>9.1999999999999993</v>
      </c>
      <c r="CG63" s="102">
        <v>9</v>
      </c>
      <c r="CH63" s="102">
        <v>2</v>
      </c>
      <c r="CI63" s="77">
        <v>58</v>
      </c>
      <c r="CJ63" s="12">
        <v>9</v>
      </c>
      <c r="CK63" s="12">
        <v>1</v>
      </c>
      <c r="CL63" s="84" t="s">
        <v>338</v>
      </c>
      <c r="CU63" s="1" t="s">
        <v>241</v>
      </c>
      <c r="CV63" t="s">
        <v>241</v>
      </c>
      <c r="CW63" s="1" t="s">
        <v>241</v>
      </c>
      <c r="CX63" s="1" t="s">
        <v>242</v>
      </c>
      <c r="CY63" s="1" t="s">
        <v>241</v>
      </c>
      <c r="CZ63" s="1" t="s">
        <v>241</v>
      </c>
      <c r="DA63" s="1" t="s">
        <v>500</v>
      </c>
      <c r="DB63" t="s">
        <v>439</v>
      </c>
      <c r="DF63" s="40">
        <v>8</v>
      </c>
      <c r="DG63" s="40">
        <v>1010</v>
      </c>
      <c r="DH63" s="40">
        <v>3</v>
      </c>
      <c r="DI63" s="40">
        <v>2</v>
      </c>
      <c r="DN63" s="139">
        <v>11.5</v>
      </c>
      <c r="DO63" s="12">
        <v>3</v>
      </c>
      <c r="DP63" s="134" t="s">
        <v>547</v>
      </c>
      <c r="DQ63" s="128">
        <f t="shared" si="0"/>
        <v>60</v>
      </c>
      <c r="DR63" s="128" t="s">
        <v>544</v>
      </c>
      <c r="DS63" s="128" t="s">
        <v>545</v>
      </c>
      <c r="DT63" s="12">
        <v>103</v>
      </c>
      <c r="DU63" s="129">
        <f t="shared" si="1"/>
        <v>0.58252427184466016</v>
      </c>
      <c r="DX63" s="19">
        <v>59</v>
      </c>
      <c r="DY63" t="s">
        <v>566</v>
      </c>
      <c r="DZ63" t="s">
        <v>566</v>
      </c>
      <c r="EA63" t="s">
        <v>566</v>
      </c>
      <c r="EB63" t="s">
        <v>566</v>
      </c>
    </row>
    <row r="64" spans="1:132" ht="18" x14ac:dyDescent="0.25">
      <c r="A64" s="13">
        <v>61</v>
      </c>
      <c r="B64" s="13">
        <v>325</v>
      </c>
      <c r="C64" s="13">
        <v>339</v>
      </c>
      <c r="D64" s="13">
        <v>329</v>
      </c>
      <c r="E64" s="13">
        <v>336</v>
      </c>
      <c r="F64" s="13">
        <v>318</v>
      </c>
      <c r="G64" s="13">
        <v>304</v>
      </c>
      <c r="H64" s="13">
        <v>336</v>
      </c>
      <c r="I64" s="13">
        <v>350</v>
      </c>
      <c r="J64" s="13">
        <v>329</v>
      </c>
      <c r="K64" s="13">
        <v>364</v>
      </c>
      <c r="L64" s="13">
        <v>358</v>
      </c>
      <c r="M64" s="13">
        <v>358</v>
      </c>
      <c r="O64" s="19">
        <v>60</v>
      </c>
      <c r="P64" s="20">
        <v>33</v>
      </c>
      <c r="Q64" s="20">
        <v>8</v>
      </c>
      <c r="R64" s="21">
        <v>2</v>
      </c>
      <c r="S64" s="21">
        <v>1</v>
      </c>
      <c r="T64" s="21">
        <v>1</v>
      </c>
      <c r="U64" s="21">
        <v>1</v>
      </c>
      <c r="V64" s="21">
        <v>1</v>
      </c>
      <c r="W64" s="21">
        <v>1</v>
      </c>
      <c r="X64" s="21">
        <v>1</v>
      </c>
      <c r="Y64" s="21">
        <v>1</v>
      </c>
      <c r="Z64" s="21">
        <v>1</v>
      </c>
      <c r="AA64" s="21">
        <v>1</v>
      </c>
      <c r="AB64" s="22">
        <v>60</v>
      </c>
      <c r="AC64" s="23">
        <v>41</v>
      </c>
      <c r="AD64" s="23">
        <v>13</v>
      </c>
      <c r="AE64" s="24">
        <v>1</v>
      </c>
      <c r="AF64" s="24">
        <v>1</v>
      </c>
      <c r="AG64" s="24">
        <v>1</v>
      </c>
      <c r="AH64" s="24">
        <v>1</v>
      </c>
      <c r="AI64" s="24">
        <v>1</v>
      </c>
      <c r="AJ64" s="24">
        <v>1</v>
      </c>
      <c r="AK64" s="24">
        <v>1</v>
      </c>
      <c r="AL64" s="24">
        <v>1</v>
      </c>
      <c r="AM64" s="24">
        <v>1</v>
      </c>
      <c r="AN64" s="24">
        <v>1</v>
      </c>
      <c r="AX64" s="59">
        <v>6</v>
      </c>
      <c r="AY64" s="60">
        <v>700</v>
      </c>
      <c r="AZ64" s="61">
        <v>45</v>
      </c>
      <c r="BA64" s="62">
        <v>75</v>
      </c>
      <c r="CF64" s="83">
        <v>9.3000000000000007</v>
      </c>
      <c r="CG64" s="102">
        <v>9</v>
      </c>
      <c r="CH64" s="102">
        <v>3</v>
      </c>
      <c r="CI64" s="77">
        <v>59</v>
      </c>
      <c r="CJ64" s="12">
        <v>9</v>
      </c>
      <c r="CK64" s="12">
        <v>2</v>
      </c>
      <c r="CL64" s="84" t="s">
        <v>339</v>
      </c>
      <c r="CU64" s="1" t="s">
        <v>241</v>
      </c>
      <c r="CV64" t="s">
        <v>241</v>
      </c>
      <c r="CW64" s="1" t="s">
        <v>241</v>
      </c>
      <c r="CX64" s="1" t="s">
        <v>241</v>
      </c>
      <c r="CY64" s="1" t="s">
        <v>242</v>
      </c>
      <c r="CZ64" s="1" t="s">
        <v>242</v>
      </c>
      <c r="DA64" s="1" t="s">
        <v>501</v>
      </c>
      <c r="DB64" t="s">
        <v>438</v>
      </c>
      <c r="DF64" s="40">
        <v>8</v>
      </c>
      <c r="DG64" s="40">
        <v>1170</v>
      </c>
      <c r="DH64" s="40">
        <v>3</v>
      </c>
      <c r="DI64" s="40">
        <v>3</v>
      </c>
      <c r="DN64" s="139">
        <v>11.6</v>
      </c>
      <c r="DO64" s="12">
        <v>3</v>
      </c>
      <c r="DP64" s="134" t="s">
        <v>547</v>
      </c>
      <c r="DQ64" s="128">
        <f t="shared" si="0"/>
        <v>61</v>
      </c>
      <c r="DR64" s="128" t="s">
        <v>544</v>
      </c>
      <c r="DS64" s="128" t="s">
        <v>545</v>
      </c>
      <c r="DT64" s="12">
        <v>103</v>
      </c>
      <c r="DU64" s="129">
        <f t="shared" si="1"/>
        <v>0.59223300970873782</v>
      </c>
      <c r="DX64" s="19">
        <v>60</v>
      </c>
      <c r="DY64" t="s">
        <v>566</v>
      </c>
      <c r="DZ64" t="s">
        <v>566</v>
      </c>
      <c r="EA64" t="s">
        <v>566</v>
      </c>
      <c r="EB64" t="s">
        <v>566</v>
      </c>
    </row>
    <row r="65" spans="1:132" ht="18" x14ac:dyDescent="0.25">
      <c r="A65" s="12">
        <v>62</v>
      </c>
      <c r="B65" s="12">
        <v>325</v>
      </c>
      <c r="C65" s="12">
        <v>339</v>
      </c>
      <c r="D65" s="12">
        <v>329</v>
      </c>
      <c r="E65" s="12">
        <v>336</v>
      </c>
      <c r="F65" s="12">
        <v>318</v>
      </c>
      <c r="G65" s="12">
        <v>304</v>
      </c>
      <c r="H65" s="12">
        <v>336</v>
      </c>
      <c r="I65" s="12">
        <v>350</v>
      </c>
      <c r="J65" s="12">
        <v>329</v>
      </c>
      <c r="K65" s="12">
        <v>364</v>
      </c>
      <c r="L65" s="12">
        <v>358</v>
      </c>
      <c r="M65" s="12">
        <v>358</v>
      </c>
      <c r="O65" s="19">
        <v>61</v>
      </c>
      <c r="P65" s="20">
        <v>33</v>
      </c>
      <c r="Q65" s="20">
        <v>8</v>
      </c>
      <c r="R65" s="21">
        <v>2</v>
      </c>
      <c r="S65" s="21">
        <v>1</v>
      </c>
      <c r="T65" s="21">
        <v>1</v>
      </c>
      <c r="U65" s="21">
        <v>1</v>
      </c>
      <c r="V65" s="21">
        <v>1</v>
      </c>
      <c r="W65" s="21">
        <v>1</v>
      </c>
      <c r="X65" s="21">
        <v>1</v>
      </c>
      <c r="Y65" s="21">
        <v>1</v>
      </c>
      <c r="Z65" s="21">
        <v>1</v>
      </c>
      <c r="AA65" s="21">
        <v>1</v>
      </c>
      <c r="AB65" s="22">
        <v>61</v>
      </c>
      <c r="AC65" s="23">
        <v>41</v>
      </c>
      <c r="AD65" s="23">
        <v>13</v>
      </c>
      <c r="AE65" s="24">
        <v>1</v>
      </c>
      <c r="AF65" s="24">
        <v>1</v>
      </c>
      <c r="AG65" s="24">
        <v>1</v>
      </c>
      <c r="AH65" s="24">
        <v>1</v>
      </c>
      <c r="AI65" s="24">
        <v>1</v>
      </c>
      <c r="AJ65" s="24">
        <v>1</v>
      </c>
      <c r="AK65" s="24">
        <v>1</v>
      </c>
      <c r="AL65" s="24">
        <v>1</v>
      </c>
      <c r="AM65" s="24">
        <v>1</v>
      </c>
      <c r="AN65" s="24">
        <v>1</v>
      </c>
      <c r="AX65" s="59">
        <v>6</v>
      </c>
      <c r="AY65" s="60">
        <v>800</v>
      </c>
      <c r="AZ65" s="61">
        <v>35</v>
      </c>
      <c r="BA65" s="62">
        <v>65</v>
      </c>
      <c r="CF65" s="83">
        <v>9.4</v>
      </c>
      <c r="CG65" s="102">
        <v>9</v>
      </c>
      <c r="CH65" s="102">
        <v>4</v>
      </c>
      <c r="CI65" s="77">
        <v>60</v>
      </c>
      <c r="CJ65" s="12">
        <v>9</v>
      </c>
      <c r="CK65" s="12">
        <v>3</v>
      </c>
      <c r="CL65" s="84" t="s">
        <v>340</v>
      </c>
      <c r="CU65" s="1" t="s">
        <v>241</v>
      </c>
      <c r="CV65" t="s">
        <v>241</v>
      </c>
      <c r="CW65" s="1" t="s">
        <v>241</v>
      </c>
      <c r="CX65" s="1" t="s">
        <v>241</v>
      </c>
      <c r="CY65" s="1" t="s">
        <v>242</v>
      </c>
      <c r="CZ65" s="1" t="s">
        <v>241</v>
      </c>
      <c r="DA65" s="1" t="s">
        <v>502</v>
      </c>
      <c r="DB65" t="s">
        <v>439</v>
      </c>
      <c r="DF65" s="40">
        <v>8</v>
      </c>
      <c r="DG65" s="40">
        <v>1190</v>
      </c>
      <c r="DH65" s="40">
        <v>4</v>
      </c>
      <c r="DI65" s="40">
        <v>3</v>
      </c>
      <c r="DN65" s="126">
        <v>12.1</v>
      </c>
      <c r="DO65" s="12">
        <v>3</v>
      </c>
      <c r="DP65" s="134" t="s">
        <v>547</v>
      </c>
      <c r="DQ65" s="128">
        <f t="shared" si="0"/>
        <v>62</v>
      </c>
      <c r="DR65" s="128" t="s">
        <v>544</v>
      </c>
      <c r="DS65" s="128" t="s">
        <v>545</v>
      </c>
      <c r="DT65" s="12">
        <v>103</v>
      </c>
      <c r="DU65" s="129">
        <f t="shared" si="1"/>
        <v>0.60194174757281549</v>
      </c>
      <c r="DX65" s="19">
        <v>61</v>
      </c>
      <c r="DY65" t="s">
        <v>566</v>
      </c>
      <c r="DZ65" t="s">
        <v>566</v>
      </c>
      <c r="EA65" t="s">
        <v>566</v>
      </c>
      <c r="EB65" t="s">
        <v>566</v>
      </c>
    </row>
    <row r="66" spans="1:132" ht="23.25" x14ac:dyDescent="0.35">
      <c r="A66" s="13">
        <v>63</v>
      </c>
      <c r="B66" s="13">
        <v>325</v>
      </c>
      <c r="C66" s="13">
        <v>339</v>
      </c>
      <c r="D66" s="13">
        <v>329</v>
      </c>
      <c r="E66" s="13">
        <v>336</v>
      </c>
      <c r="F66" s="13">
        <v>318</v>
      </c>
      <c r="G66" s="13">
        <v>304</v>
      </c>
      <c r="H66" s="13">
        <v>336</v>
      </c>
      <c r="I66" s="13">
        <v>350</v>
      </c>
      <c r="J66" s="13">
        <v>329</v>
      </c>
      <c r="K66" s="13">
        <v>364</v>
      </c>
      <c r="L66" s="13">
        <v>358</v>
      </c>
      <c r="M66" s="13">
        <v>358</v>
      </c>
      <c r="O66" s="19">
        <v>62</v>
      </c>
      <c r="P66" s="20">
        <v>33</v>
      </c>
      <c r="Q66" s="20">
        <v>8</v>
      </c>
      <c r="R66" s="21">
        <v>2</v>
      </c>
      <c r="S66" s="21">
        <v>1</v>
      </c>
      <c r="T66" s="21">
        <v>1</v>
      </c>
      <c r="U66" s="21">
        <v>1</v>
      </c>
      <c r="V66" s="21">
        <v>1</v>
      </c>
      <c r="W66" s="21">
        <v>1</v>
      </c>
      <c r="X66" s="21">
        <v>1</v>
      </c>
      <c r="Y66" s="21">
        <v>1</v>
      </c>
      <c r="Z66" s="21">
        <v>1</v>
      </c>
      <c r="AA66" s="21">
        <v>1</v>
      </c>
      <c r="AB66" s="22">
        <v>62</v>
      </c>
      <c r="AC66" s="23">
        <v>41</v>
      </c>
      <c r="AD66" s="23">
        <v>13</v>
      </c>
      <c r="AE66" s="24">
        <v>1</v>
      </c>
      <c r="AF66" s="24">
        <v>1</v>
      </c>
      <c r="AG66" s="24">
        <v>1</v>
      </c>
      <c r="AH66" s="24">
        <v>1</v>
      </c>
      <c r="AI66" s="24">
        <v>1</v>
      </c>
      <c r="AJ66" s="24">
        <v>1</v>
      </c>
      <c r="AK66" s="24">
        <v>1</v>
      </c>
      <c r="AL66" s="24">
        <v>1</v>
      </c>
      <c r="AM66" s="24">
        <v>1</v>
      </c>
      <c r="AN66" s="24">
        <v>1</v>
      </c>
      <c r="AX66" s="59">
        <v>6</v>
      </c>
      <c r="AY66" s="60">
        <v>900</v>
      </c>
      <c r="AZ66" s="61">
        <v>30</v>
      </c>
      <c r="BA66" s="62">
        <v>55</v>
      </c>
      <c r="BE66" s="73" t="s">
        <v>528</v>
      </c>
      <c r="BR66" s="73" t="s">
        <v>529</v>
      </c>
      <c r="CF66" s="81">
        <v>9.5</v>
      </c>
      <c r="CG66" s="101">
        <v>9</v>
      </c>
      <c r="CH66" s="101">
        <v>5</v>
      </c>
      <c r="CI66" s="77">
        <v>61</v>
      </c>
      <c r="CJ66" s="12">
        <v>9</v>
      </c>
      <c r="CK66" s="12">
        <v>4</v>
      </c>
      <c r="CL66" s="82" t="s">
        <v>298</v>
      </c>
      <c r="CU66" s="1" t="s">
        <v>241</v>
      </c>
      <c r="CV66" t="s">
        <v>241</v>
      </c>
      <c r="CW66" s="1" t="s">
        <v>241</v>
      </c>
      <c r="CX66" s="1" t="s">
        <v>241</v>
      </c>
      <c r="CY66" s="1" t="s">
        <v>241</v>
      </c>
      <c r="CZ66" s="1" t="s">
        <v>242</v>
      </c>
      <c r="DA66" s="1" t="s">
        <v>503</v>
      </c>
      <c r="DB66" t="s">
        <v>438</v>
      </c>
      <c r="DF66" s="40">
        <v>8</v>
      </c>
      <c r="DG66" s="40">
        <v>1265</v>
      </c>
      <c r="DH66" s="40">
        <v>4</v>
      </c>
      <c r="DI66" s="40">
        <v>4</v>
      </c>
      <c r="DN66" s="126">
        <v>12.2</v>
      </c>
      <c r="DO66" s="12">
        <v>3</v>
      </c>
      <c r="DP66" s="134" t="s">
        <v>547</v>
      </c>
      <c r="DQ66" s="128">
        <f t="shared" si="0"/>
        <v>63</v>
      </c>
      <c r="DR66" s="128" t="s">
        <v>544</v>
      </c>
      <c r="DS66" s="128" t="s">
        <v>545</v>
      </c>
      <c r="DT66" s="12">
        <v>103</v>
      </c>
      <c r="DU66" s="129">
        <f t="shared" si="1"/>
        <v>0.61165048543689315</v>
      </c>
      <c r="DX66" s="19">
        <v>62</v>
      </c>
      <c r="DY66" t="s">
        <v>566</v>
      </c>
      <c r="DZ66" t="s">
        <v>566</v>
      </c>
      <c r="EA66" t="s">
        <v>566</v>
      </c>
      <c r="EB66" t="s">
        <v>566</v>
      </c>
    </row>
    <row r="67" spans="1:132" ht="18" x14ac:dyDescent="0.25">
      <c r="A67" s="12">
        <v>64</v>
      </c>
      <c r="B67" s="12">
        <v>325</v>
      </c>
      <c r="C67" s="12">
        <v>339</v>
      </c>
      <c r="D67" s="12">
        <v>329</v>
      </c>
      <c r="E67" s="12">
        <v>336</v>
      </c>
      <c r="F67" s="12">
        <v>318</v>
      </c>
      <c r="G67" s="12">
        <v>304</v>
      </c>
      <c r="H67" s="12">
        <v>336</v>
      </c>
      <c r="I67" s="12">
        <v>350</v>
      </c>
      <c r="J67" s="12">
        <v>329</v>
      </c>
      <c r="K67" s="12">
        <v>364</v>
      </c>
      <c r="L67" s="12">
        <v>358</v>
      </c>
      <c r="M67" s="12">
        <v>358</v>
      </c>
      <c r="O67" s="19">
        <v>63</v>
      </c>
      <c r="P67" s="20">
        <v>33</v>
      </c>
      <c r="Q67" s="20">
        <v>8</v>
      </c>
      <c r="R67" s="21">
        <v>3</v>
      </c>
      <c r="S67" s="21">
        <v>1</v>
      </c>
      <c r="T67" s="21">
        <v>1</v>
      </c>
      <c r="U67" s="21">
        <v>1</v>
      </c>
      <c r="V67" s="21">
        <v>1</v>
      </c>
      <c r="W67" s="21">
        <v>1</v>
      </c>
      <c r="X67" s="21">
        <v>1</v>
      </c>
      <c r="Y67" s="21">
        <v>1</v>
      </c>
      <c r="Z67" s="21">
        <v>1</v>
      </c>
      <c r="AA67" s="21">
        <v>1</v>
      </c>
      <c r="AB67" s="22">
        <v>63</v>
      </c>
      <c r="AC67" s="23">
        <v>41</v>
      </c>
      <c r="AD67" s="23">
        <v>13</v>
      </c>
      <c r="AE67" s="24">
        <v>1</v>
      </c>
      <c r="AF67" s="24">
        <v>1</v>
      </c>
      <c r="AG67" s="24">
        <v>1</v>
      </c>
      <c r="AH67" s="24">
        <v>1</v>
      </c>
      <c r="AI67" s="24">
        <v>1</v>
      </c>
      <c r="AJ67" s="24">
        <v>1</v>
      </c>
      <c r="AK67" s="24">
        <v>1</v>
      </c>
      <c r="AL67" s="24">
        <v>1</v>
      </c>
      <c r="AM67" s="24">
        <v>1</v>
      </c>
      <c r="AN67" s="24">
        <v>1</v>
      </c>
      <c r="AX67" s="59">
        <v>6</v>
      </c>
      <c r="AY67" s="60">
        <v>1000</v>
      </c>
      <c r="AZ67" s="61">
        <v>20</v>
      </c>
      <c r="BA67" s="62">
        <v>50</v>
      </c>
      <c r="BE67" s="68" t="s">
        <v>729</v>
      </c>
      <c r="BF67" s="68" t="s">
        <v>255</v>
      </c>
      <c r="BG67" s="68" t="s">
        <v>256</v>
      </c>
      <c r="BH67" s="68" t="s">
        <v>257</v>
      </c>
      <c r="BI67" s="68" t="s">
        <v>258</v>
      </c>
      <c r="BJ67" s="68" t="s">
        <v>259</v>
      </c>
      <c r="BK67" s="68" t="s">
        <v>260</v>
      </c>
      <c r="BL67" s="68" t="s">
        <v>261</v>
      </c>
      <c r="BM67" s="68" t="s">
        <v>262</v>
      </c>
      <c r="BN67" s="68" t="s">
        <v>263</v>
      </c>
      <c r="BO67" s="68" t="s">
        <v>264</v>
      </c>
      <c r="BP67" s="68" t="s">
        <v>265</v>
      </c>
      <c r="BR67" s="70" t="s">
        <v>729</v>
      </c>
      <c r="BS67" s="70" t="s">
        <v>255</v>
      </c>
      <c r="BT67" s="70" t="s">
        <v>256</v>
      </c>
      <c r="BU67" s="70" t="s">
        <v>257</v>
      </c>
      <c r="BV67" s="70" t="s">
        <v>258</v>
      </c>
      <c r="BW67" s="70" t="s">
        <v>259</v>
      </c>
      <c r="BX67" s="70" t="s">
        <v>260</v>
      </c>
      <c r="BY67" s="70" t="s">
        <v>261</v>
      </c>
      <c r="BZ67" s="70" t="s">
        <v>262</v>
      </c>
      <c r="CA67" s="70" t="s">
        <v>263</v>
      </c>
      <c r="CB67" s="70" t="s">
        <v>264</v>
      </c>
      <c r="CC67" s="70" t="s">
        <v>265</v>
      </c>
      <c r="CF67" s="89">
        <v>9.6</v>
      </c>
      <c r="CG67" s="103">
        <v>9</v>
      </c>
      <c r="CH67" s="103">
        <v>6</v>
      </c>
      <c r="CI67" s="77">
        <v>62</v>
      </c>
      <c r="CJ67" s="12">
        <v>9</v>
      </c>
      <c r="CK67" s="12">
        <v>5</v>
      </c>
      <c r="CL67" s="90" t="s">
        <v>307</v>
      </c>
      <c r="CU67" s="1" t="s">
        <v>241</v>
      </c>
      <c r="CV67" t="s">
        <v>241</v>
      </c>
      <c r="CW67" s="1" t="s">
        <v>241</v>
      </c>
      <c r="CX67" s="1" t="s">
        <v>241</v>
      </c>
      <c r="CY67" s="1" t="s">
        <v>241</v>
      </c>
      <c r="CZ67" s="1" t="s">
        <v>241</v>
      </c>
      <c r="DA67" s="1" t="s">
        <v>504</v>
      </c>
      <c r="DB67" t="s">
        <v>439</v>
      </c>
      <c r="DF67" s="40">
        <v>8</v>
      </c>
      <c r="DG67" s="40">
        <v>1525</v>
      </c>
      <c r="DH67" s="40">
        <v>4</v>
      </c>
      <c r="DI67" s="40">
        <v>5</v>
      </c>
      <c r="DN67" s="126">
        <v>12.3</v>
      </c>
      <c r="DO67" s="12">
        <v>3</v>
      </c>
      <c r="DP67" s="134" t="s">
        <v>547</v>
      </c>
      <c r="DQ67" s="128">
        <f t="shared" si="0"/>
        <v>64</v>
      </c>
      <c r="DR67" s="128" t="s">
        <v>544</v>
      </c>
      <c r="DS67" s="128" t="s">
        <v>545</v>
      </c>
      <c r="DT67" s="12">
        <v>103</v>
      </c>
      <c r="DU67" s="129">
        <f t="shared" si="1"/>
        <v>0.62135922330097082</v>
      </c>
      <c r="DX67" s="19">
        <v>63</v>
      </c>
      <c r="DY67" t="s">
        <v>566</v>
      </c>
      <c r="DZ67" t="s">
        <v>566</v>
      </c>
      <c r="EA67" t="s">
        <v>566</v>
      </c>
      <c r="EB67" t="s">
        <v>566</v>
      </c>
    </row>
    <row r="68" spans="1:132" ht="18" x14ac:dyDescent="0.25">
      <c r="A68" s="13">
        <v>65</v>
      </c>
      <c r="B68" s="13">
        <v>325</v>
      </c>
      <c r="C68" s="13">
        <v>339</v>
      </c>
      <c r="D68" s="13">
        <v>329</v>
      </c>
      <c r="E68" s="13">
        <v>336</v>
      </c>
      <c r="F68" s="13">
        <v>318</v>
      </c>
      <c r="G68" s="13">
        <v>304</v>
      </c>
      <c r="H68" s="13">
        <v>336</v>
      </c>
      <c r="I68" s="13">
        <v>350</v>
      </c>
      <c r="J68" s="13">
        <v>329</v>
      </c>
      <c r="K68" s="13">
        <v>364</v>
      </c>
      <c r="L68" s="13">
        <v>358</v>
      </c>
      <c r="M68" s="13">
        <v>358</v>
      </c>
      <c r="O68" s="19">
        <v>64</v>
      </c>
      <c r="P68" s="20">
        <v>33</v>
      </c>
      <c r="Q68" s="20">
        <v>8</v>
      </c>
      <c r="R68" s="21">
        <v>3</v>
      </c>
      <c r="S68" s="21">
        <v>1</v>
      </c>
      <c r="T68" s="21">
        <v>1</v>
      </c>
      <c r="U68" s="21">
        <v>1</v>
      </c>
      <c r="V68" s="21">
        <v>1</v>
      </c>
      <c r="W68" s="21">
        <v>1</v>
      </c>
      <c r="X68" s="21">
        <v>1</v>
      </c>
      <c r="Y68" s="21">
        <v>1</v>
      </c>
      <c r="Z68" s="21">
        <v>1</v>
      </c>
      <c r="AA68" s="21">
        <v>1</v>
      </c>
      <c r="AB68" s="22">
        <v>64</v>
      </c>
      <c r="AC68" s="23">
        <v>41</v>
      </c>
      <c r="AD68" s="23">
        <v>13</v>
      </c>
      <c r="AE68" s="24">
        <v>1</v>
      </c>
      <c r="AF68" s="24">
        <v>1</v>
      </c>
      <c r="AG68" s="24">
        <v>1</v>
      </c>
      <c r="AH68" s="24">
        <v>1</v>
      </c>
      <c r="AI68" s="24">
        <v>1</v>
      </c>
      <c r="AJ68" s="24">
        <v>1</v>
      </c>
      <c r="AK68" s="24">
        <v>1</v>
      </c>
      <c r="AL68" s="24">
        <v>1</v>
      </c>
      <c r="AM68" s="24">
        <v>1</v>
      </c>
      <c r="AN68" s="24">
        <v>1</v>
      </c>
      <c r="AX68" s="59">
        <v>6</v>
      </c>
      <c r="AY68" s="60">
        <v>1100</v>
      </c>
      <c r="AZ68" s="61">
        <v>5</v>
      </c>
      <c r="BA68" s="62">
        <v>40</v>
      </c>
      <c r="BE68" s="69">
        <v>1</v>
      </c>
      <c r="BF68" s="12"/>
      <c r="BG68" s="127">
        <v>0</v>
      </c>
      <c r="BH68" s="127">
        <v>0</v>
      </c>
      <c r="BI68" s="127">
        <v>0</v>
      </c>
      <c r="BJ68" s="127">
        <v>0</v>
      </c>
      <c r="BK68" s="127">
        <v>0</v>
      </c>
      <c r="BL68" s="127">
        <v>0</v>
      </c>
      <c r="BM68" s="127">
        <v>0</v>
      </c>
      <c r="BN68" s="12">
        <v>0</v>
      </c>
      <c r="BO68" s="12">
        <v>0</v>
      </c>
      <c r="BP68" s="12">
        <v>0</v>
      </c>
      <c r="BR68" s="71">
        <v>1</v>
      </c>
      <c r="BS68" s="12"/>
      <c r="BT68" s="12">
        <v>2</v>
      </c>
      <c r="BU68" s="12">
        <v>0</v>
      </c>
      <c r="BV68" s="12">
        <v>0</v>
      </c>
      <c r="BW68" s="12">
        <v>0</v>
      </c>
      <c r="BX68" s="127">
        <v>0</v>
      </c>
      <c r="BY68" s="127">
        <v>0</v>
      </c>
      <c r="BZ68" s="127">
        <v>0</v>
      </c>
      <c r="CA68" s="127">
        <v>0</v>
      </c>
      <c r="CB68" s="127">
        <v>0</v>
      </c>
      <c r="CC68" s="127">
        <v>0</v>
      </c>
      <c r="CF68" s="78">
        <v>10.1</v>
      </c>
      <c r="CG68" s="100">
        <v>10</v>
      </c>
      <c r="CH68" s="100">
        <v>1</v>
      </c>
      <c r="CI68" s="77">
        <v>63</v>
      </c>
      <c r="CJ68" s="12">
        <v>9</v>
      </c>
      <c r="CK68" s="12">
        <v>6</v>
      </c>
      <c r="CL68" s="79" t="s">
        <v>341</v>
      </c>
      <c r="DF68" s="40">
        <v>9</v>
      </c>
      <c r="DG68" s="40">
        <v>-600</v>
      </c>
      <c r="DH68" s="40">
        <v>1</v>
      </c>
      <c r="DI68" s="40">
        <v>1</v>
      </c>
      <c r="DN68" s="126">
        <v>12.4</v>
      </c>
      <c r="DO68" s="12">
        <v>3</v>
      </c>
      <c r="DP68" s="134" t="s">
        <v>547</v>
      </c>
      <c r="DQ68" s="128">
        <f t="shared" si="0"/>
        <v>65</v>
      </c>
      <c r="DR68" s="128" t="s">
        <v>544</v>
      </c>
      <c r="DS68" s="128" t="s">
        <v>545</v>
      </c>
      <c r="DT68" s="12">
        <v>103</v>
      </c>
      <c r="DU68" s="129">
        <f t="shared" si="1"/>
        <v>0.6310679611650486</v>
      </c>
      <c r="DX68" s="19">
        <v>64</v>
      </c>
      <c r="DY68" t="s">
        <v>566</v>
      </c>
      <c r="DZ68" t="s">
        <v>566</v>
      </c>
      <c r="EA68" t="s">
        <v>566</v>
      </c>
      <c r="EB68" t="s">
        <v>566</v>
      </c>
    </row>
    <row r="69" spans="1:132" ht="18.75" thickBot="1" x14ac:dyDescent="0.3">
      <c r="A69" s="12">
        <v>66</v>
      </c>
      <c r="B69" s="12">
        <v>325</v>
      </c>
      <c r="C69" s="12">
        <v>339</v>
      </c>
      <c r="D69" s="12">
        <v>329</v>
      </c>
      <c r="E69" s="12">
        <v>336</v>
      </c>
      <c r="F69" s="12">
        <v>318</v>
      </c>
      <c r="G69" s="12">
        <v>304</v>
      </c>
      <c r="H69" s="12">
        <v>336</v>
      </c>
      <c r="I69" s="12">
        <v>350</v>
      </c>
      <c r="J69" s="12">
        <v>329</v>
      </c>
      <c r="K69" s="12">
        <v>364</v>
      </c>
      <c r="L69" s="12">
        <v>358</v>
      </c>
      <c r="M69" s="12">
        <v>358</v>
      </c>
      <c r="O69" s="19">
        <v>65</v>
      </c>
      <c r="P69" s="20">
        <v>33</v>
      </c>
      <c r="Q69" s="20">
        <v>8</v>
      </c>
      <c r="R69" s="21">
        <v>3</v>
      </c>
      <c r="S69" s="21">
        <v>1</v>
      </c>
      <c r="T69" s="21">
        <v>1</v>
      </c>
      <c r="U69" s="21">
        <v>1</v>
      </c>
      <c r="V69" s="21">
        <v>1</v>
      </c>
      <c r="W69" s="21">
        <v>1</v>
      </c>
      <c r="X69" s="21">
        <v>1</v>
      </c>
      <c r="Y69" s="21">
        <v>1</v>
      </c>
      <c r="Z69" s="21">
        <v>1</v>
      </c>
      <c r="AA69" s="21">
        <v>1</v>
      </c>
      <c r="AB69" s="22">
        <v>65</v>
      </c>
      <c r="AC69" s="23">
        <v>42</v>
      </c>
      <c r="AD69" s="23">
        <v>14</v>
      </c>
      <c r="AE69" s="24">
        <v>1</v>
      </c>
      <c r="AF69" s="24">
        <v>1</v>
      </c>
      <c r="AG69" s="24">
        <v>1</v>
      </c>
      <c r="AH69" s="24">
        <v>1</v>
      </c>
      <c r="AI69" s="24">
        <v>1</v>
      </c>
      <c r="AJ69" s="24">
        <v>1</v>
      </c>
      <c r="AK69" s="24">
        <v>1</v>
      </c>
      <c r="AL69" s="24">
        <v>1</v>
      </c>
      <c r="AM69" s="24">
        <v>1</v>
      </c>
      <c r="AN69" s="24">
        <v>1</v>
      </c>
      <c r="AX69" s="63">
        <v>6</v>
      </c>
      <c r="AY69" s="64">
        <v>1200</v>
      </c>
      <c r="AZ69" s="65">
        <v>0</v>
      </c>
      <c r="BA69" s="66">
        <v>25</v>
      </c>
      <c r="BE69" s="69">
        <v>2</v>
      </c>
      <c r="BF69" s="12"/>
      <c r="BG69" s="126">
        <v>0</v>
      </c>
      <c r="BH69" s="126">
        <v>0</v>
      </c>
      <c r="BI69" s="126">
        <v>0</v>
      </c>
      <c r="BJ69" s="126">
        <v>0</v>
      </c>
      <c r="BK69" s="126">
        <v>0</v>
      </c>
      <c r="BL69" s="126">
        <v>0</v>
      </c>
      <c r="BM69" s="126">
        <v>0</v>
      </c>
      <c r="BN69" s="126">
        <v>0</v>
      </c>
      <c r="BO69" s="126">
        <v>0</v>
      </c>
      <c r="BP69" s="126">
        <v>0</v>
      </c>
      <c r="BR69" s="71">
        <v>2</v>
      </c>
      <c r="BS69" s="12"/>
      <c r="BT69" s="12">
        <v>3</v>
      </c>
      <c r="BU69" s="12">
        <v>1</v>
      </c>
      <c r="BV69" s="12">
        <v>0</v>
      </c>
      <c r="BW69" s="12">
        <v>0</v>
      </c>
      <c r="BX69" s="12">
        <v>0</v>
      </c>
      <c r="BY69" s="127">
        <v>0</v>
      </c>
      <c r="BZ69" s="127">
        <v>0</v>
      </c>
      <c r="CA69" s="127">
        <v>0</v>
      </c>
      <c r="CB69" s="127">
        <v>0</v>
      </c>
      <c r="CC69" s="127">
        <v>0</v>
      </c>
      <c r="CF69" s="78">
        <v>10.199999999999999</v>
      </c>
      <c r="CG69" s="100">
        <v>10</v>
      </c>
      <c r="CH69" s="100">
        <v>2</v>
      </c>
      <c r="CI69" s="77">
        <v>64</v>
      </c>
      <c r="CJ69" s="12">
        <v>10</v>
      </c>
      <c r="CK69" s="12">
        <v>1</v>
      </c>
      <c r="CL69" s="79" t="s">
        <v>342</v>
      </c>
      <c r="CT69" s="110" t="s">
        <v>505</v>
      </c>
      <c r="CU69" t="str">
        <f>IF(AND(OM2="E21 &amp; R180",AP2&lt;50),"Expert 21",IF(AND(OM2="S44 &amp; E21",AP2&lt;50),"Expert 21",IF(AND(OR(OM2="R180 &amp; S44",OM2="S44, R180, E21"),ON2&lt;0.66),"System 44 Only",IF(OR(OM2="Expert 21 Only",OM2="READ 180 Only",OM2="System 44 Only",OM2="RI Screening Only",OM2="iRead Enrolled"),OM2,"READ 180 Only"))))</f>
        <v>READ 180 Only</v>
      </c>
      <c r="DB69" s="112" t="s">
        <v>512</v>
      </c>
      <c r="DF69" s="40">
        <v>9</v>
      </c>
      <c r="DG69" s="40">
        <v>850</v>
      </c>
      <c r="DH69" s="40">
        <v>2</v>
      </c>
      <c r="DI69" s="40">
        <v>1</v>
      </c>
      <c r="DN69" s="126">
        <v>12.5</v>
      </c>
      <c r="DO69" s="12">
        <v>3</v>
      </c>
      <c r="DP69" s="134" t="s">
        <v>547</v>
      </c>
      <c r="DQ69" s="128">
        <f t="shared" ref="DQ69:DQ132" si="2">DQ68+1</f>
        <v>66</v>
      </c>
      <c r="DR69" s="128" t="s">
        <v>544</v>
      </c>
      <c r="DS69" s="128" t="s">
        <v>545</v>
      </c>
      <c r="DT69" s="12">
        <v>103</v>
      </c>
      <c r="DU69" s="129">
        <f t="shared" ref="DU69:DU106" si="3">DQ69/DT69</f>
        <v>0.64077669902912626</v>
      </c>
      <c r="DX69" s="19">
        <v>65</v>
      </c>
      <c r="DY69" t="s">
        <v>566</v>
      </c>
      <c r="DZ69" t="s">
        <v>566</v>
      </c>
      <c r="EA69" t="s">
        <v>566</v>
      </c>
      <c r="EB69" t="s">
        <v>566</v>
      </c>
    </row>
    <row r="70" spans="1:132" ht="18" x14ac:dyDescent="0.25">
      <c r="A70" s="13">
        <v>67</v>
      </c>
      <c r="B70" s="13">
        <v>325</v>
      </c>
      <c r="C70" s="13">
        <v>339</v>
      </c>
      <c r="D70" s="13">
        <v>329</v>
      </c>
      <c r="E70" s="13">
        <v>336</v>
      </c>
      <c r="F70" s="13">
        <v>318</v>
      </c>
      <c r="G70" s="13">
        <v>304</v>
      </c>
      <c r="H70" s="13">
        <v>336</v>
      </c>
      <c r="I70" s="13">
        <v>350</v>
      </c>
      <c r="J70" s="13">
        <v>329</v>
      </c>
      <c r="K70" s="13">
        <v>364</v>
      </c>
      <c r="L70" s="13">
        <v>358</v>
      </c>
      <c r="M70" s="13">
        <v>358</v>
      </c>
      <c r="O70" s="19">
        <v>66</v>
      </c>
      <c r="P70" s="20">
        <v>33</v>
      </c>
      <c r="Q70" s="20">
        <v>8</v>
      </c>
      <c r="R70" s="21">
        <v>3</v>
      </c>
      <c r="S70" s="21">
        <v>1</v>
      </c>
      <c r="T70" s="21">
        <v>1</v>
      </c>
      <c r="U70" s="21">
        <v>1</v>
      </c>
      <c r="V70" s="21">
        <v>1</v>
      </c>
      <c r="W70" s="21">
        <v>1</v>
      </c>
      <c r="X70" s="21">
        <v>1</v>
      </c>
      <c r="Y70" s="21">
        <v>1</v>
      </c>
      <c r="Z70" s="21">
        <v>1</v>
      </c>
      <c r="AA70" s="21">
        <v>1</v>
      </c>
      <c r="AB70" s="22">
        <v>66</v>
      </c>
      <c r="AC70" s="23">
        <v>42</v>
      </c>
      <c r="AD70" s="23">
        <v>14</v>
      </c>
      <c r="AE70" s="24">
        <v>1</v>
      </c>
      <c r="AF70" s="24">
        <v>1</v>
      </c>
      <c r="AG70" s="24">
        <v>1</v>
      </c>
      <c r="AH70" s="24">
        <v>1</v>
      </c>
      <c r="AI70" s="24">
        <v>1</v>
      </c>
      <c r="AJ70" s="24">
        <v>1</v>
      </c>
      <c r="AK70" s="24">
        <v>1</v>
      </c>
      <c r="AL70" s="24">
        <v>1</v>
      </c>
      <c r="AM70" s="24">
        <v>1</v>
      </c>
      <c r="AN70" s="24">
        <v>1</v>
      </c>
      <c r="AX70" s="55">
        <v>7</v>
      </c>
      <c r="AY70" s="56">
        <v>0</v>
      </c>
      <c r="AZ70" s="57">
        <v>220</v>
      </c>
      <c r="BA70" s="58">
        <v>350</v>
      </c>
      <c r="BE70" s="69">
        <v>3</v>
      </c>
      <c r="BF70" s="12"/>
      <c r="BG70" s="126">
        <v>0</v>
      </c>
      <c r="BH70" s="126">
        <v>0</v>
      </c>
      <c r="BI70" s="126">
        <v>0</v>
      </c>
      <c r="BJ70" s="126">
        <v>0</v>
      </c>
      <c r="BK70" s="126">
        <v>0</v>
      </c>
      <c r="BL70" s="126">
        <v>0</v>
      </c>
      <c r="BM70" s="126">
        <v>0</v>
      </c>
      <c r="BN70" s="126">
        <v>0</v>
      </c>
      <c r="BO70" s="126">
        <v>0</v>
      </c>
      <c r="BP70" s="126">
        <v>0</v>
      </c>
      <c r="BR70" s="71">
        <v>3</v>
      </c>
      <c r="BS70" s="12"/>
      <c r="BT70" s="12">
        <v>6</v>
      </c>
      <c r="BU70" s="12">
        <v>2</v>
      </c>
      <c r="BV70" s="12">
        <v>1</v>
      </c>
      <c r="BW70" s="127">
        <v>0</v>
      </c>
      <c r="BX70" s="127">
        <v>0</v>
      </c>
      <c r="BY70" s="12">
        <v>0</v>
      </c>
      <c r="BZ70" s="127">
        <v>0</v>
      </c>
      <c r="CA70" s="12">
        <v>0</v>
      </c>
      <c r="CB70" s="12">
        <v>0</v>
      </c>
      <c r="CC70" s="12">
        <v>0</v>
      </c>
      <c r="CF70" s="78">
        <v>10.3</v>
      </c>
      <c r="CG70" s="100">
        <v>10</v>
      </c>
      <c r="CH70" s="100">
        <v>3</v>
      </c>
      <c r="CI70" s="77">
        <v>65</v>
      </c>
      <c r="CJ70" s="12">
        <v>10</v>
      </c>
      <c r="CK70" s="12">
        <v>2</v>
      </c>
      <c r="CL70" s="80" t="s">
        <v>343</v>
      </c>
      <c r="DB70" s="143" t="s">
        <v>435</v>
      </c>
      <c r="DF70" s="40">
        <v>9</v>
      </c>
      <c r="DG70" s="40">
        <v>1036</v>
      </c>
      <c r="DH70" s="40">
        <v>2</v>
      </c>
      <c r="DI70" s="40">
        <v>2</v>
      </c>
      <c r="DN70" s="126">
        <v>12.6</v>
      </c>
      <c r="DO70" s="12">
        <v>3</v>
      </c>
      <c r="DP70" s="134" t="s">
        <v>547</v>
      </c>
      <c r="DQ70" s="128">
        <f t="shared" si="2"/>
        <v>67</v>
      </c>
      <c r="DR70" s="128" t="s">
        <v>544</v>
      </c>
      <c r="DS70" s="128" t="s">
        <v>545</v>
      </c>
      <c r="DT70" s="12">
        <v>103</v>
      </c>
      <c r="DU70" s="129">
        <f t="shared" si="3"/>
        <v>0.65048543689320393</v>
      </c>
      <c r="DX70" s="19">
        <v>66</v>
      </c>
      <c r="DY70" t="s">
        <v>566</v>
      </c>
      <c r="DZ70" t="s">
        <v>566</v>
      </c>
      <c r="EA70" t="s">
        <v>566</v>
      </c>
      <c r="EB70" t="s">
        <v>566</v>
      </c>
    </row>
    <row r="71" spans="1:132" ht="18" x14ac:dyDescent="0.25">
      <c r="A71" s="12">
        <v>68</v>
      </c>
      <c r="B71" s="12">
        <v>325</v>
      </c>
      <c r="C71" s="12">
        <v>339</v>
      </c>
      <c r="D71" s="12">
        <v>329</v>
      </c>
      <c r="E71" s="12">
        <v>336</v>
      </c>
      <c r="F71" s="12">
        <v>318</v>
      </c>
      <c r="G71" s="12">
        <v>304</v>
      </c>
      <c r="H71" s="12">
        <v>336</v>
      </c>
      <c r="I71" s="12">
        <v>350</v>
      </c>
      <c r="J71" s="12">
        <v>329</v>
      </c>
      <c r="K71" s="12">
        <v>364</v>
      </c>
      <c r="L71" s="12">
        <v>358</v>
      </c>
      <c r="M71" s="12">
        <v>358</v>
      </c>
      <c r="O71" s="19">
        <v>67</v>
      </c>
      <c r="P71" s="20">
        <v>33</v>
      </c>
      <c r="Q71" s="20">
        <v>8</v>
      </c>
      <c r="R71" s="21">
        <v>3</v>
      </c>
      <c r="S71" s="21">
        <v>1</v>
      </c>
      <c r="T71" s="21">
        <v>1</v>
      </c>
      <c r="U71" s="21">
        <v>1</v>
      </c>
      <c r="V71" s="21">
        <v>1</v>
      </c>
      <c r="W71" s="21">
        <v>1</v>
      </c>
      <c r="X71" s="21">
        <v>1</v>
      </c>
      <c r="Y71" s="21">
        <v>1</v>
      </c>
      <c r="Z71" s="21">
        <v>1</v>
      </c>
      <c r="AA71" s="21">
        <v>1</v>
      </c>
      <c r="AB71" s="22">
        <v>67</v>
      </c>
      <c r="AC71" s="23">
        <v>42</v>
      </c>
      <c r="AD71" s="23">
        <v>14</v>
      </c>
      <c r="AE71" s="24">
        <v>1</v>
      </c>
      <c r="AF71" s="24">
        <v>1</v>
      </c>
      <c r="AG71" s="24">
        <v>1</v>
      </c>
      <c r="AH71" s="24">
        <v>1</v>
      </c>
      <c r="AI71" s="24">
        <v>1</v>
      </c>
      <c r="AJ71" s="24">
        <v>1</v>
      </c>
      <c r="AK71" s="24">
        <v>1</v>
      </c>
      <c r="AL71" s="24">
        <v>1</v>
      </c>
      <c r="AM71" s="24">
        <v>1</v>
      </c>
      <c r="AN71" s="24">
        <v>1</v>
      </c>
      <c r="AX71" s="59">
        <v>7</v>
      </c>
      <c r="AY71" s="60">
        <v>100</v>
      </c>
      <c r="AZ71" s="61">
        <v>220</v>
      </c>
      <c r="BA71" s="62">
        <v>350</v>
      </c>
      <c r="BE71" s="69">
        <v>4</v>
      </c>
      <c r="BF71" s="12"/>
      <c r="BG71" s="126">
        <v>0</v>
      </c>
      <c r="BH71" s="126">
        <v>0</v>
      </c>
      <c r="BI71" s="126">
        <v>0</v>
      </c>
      <c r="BJ71" s="126">
        <v>0</v>
      </c>
      <c r="BK71" s="126">
        <v>0</v>
      </c>
      <c r="BL71" s="126">
        <v>0</v>
      </c>
      <c r="BM71" s="126">
        <v>0</v>
      </c>
      <c r="BN71" s="126">
        <v>0</v>
      </c>
      <c r="BO71" s="126">
        <v>0</v>
      </c>
      <c r="BP71" s="126">
        <v>0</v>
      </c>
      <c r="BR71" s="71">
        <v>4</v>
      </c>
      <c r="BS71" s="12"/>
      <c r="BT71" s="12">
        <v>9</v>
      </c>
      <c r="BU71" s="12">
        <v>3</v>
      </c>
      <c r="BV71" s="12">
        <v>2</v>
      </c>
      <c r="BW71" s="127">
        <v>0</v>
      </c>
      <c r="BX71" s="12">
        <v>0</v>
      </c>
      <c r="BY71" s="127">
        <v>0</v>
      </c>
      <c r="BZ71" s="12">
        <v>0</v>
      </c>
      <c r="CA71" s="127">
        <v>0</v>
      </c>
      <c r="CB71" s="127">
        <v>0</v>
      </c>
      <c r="CC71" s="127">
        <v>0</v>
      </c>
      <c r="CF71" s="78">
        <v>10.4</v>
      </c>
      <c r="CG71" s="100">
        <v>10</v>
      </c>
      <c r="CH71" s="100">
        <v>4</v>
      </c>
      <c r="CI71" s="77">
        <v>66</v>
      </c>
      <c r="CJ71" s="12">
        <v>10</v>
      </c>
      <c r="CK71" s="12">
        <v>3</v>
      </c>
      <c r="CL71" s="79" t="s">
        <v>344</v>
      </c>
      <c r="CU71" s="113" t="s">
        <v>434</v>
      </c>
      <c r="CV71" s="113" t="s">
        <v>506</v>
      </c>
      <c r="DB71" s="111" t="s">
        <v>434</v>
      </c>
      <c r="DF71" s="40">
        <v>9</v>
      </c>
      <c r="DG71" s="40">
        <v>1050</v>
      </c>
      <c r="DH71" s="40">
        <v>3</v>
      </c>
      <c r="DI71" s="40">
        <v>2</v>
      </c>
      <c r="DN71" s="126">
        <v>12.7</v>
      </c>
      <c r="DO71" s="12">
        <v>3</v>
      </c>
      <c r="DP71" s="134" t="s">
        <v>547</v>
      </c>
      <c r="DQ71" s="128">
        <f t="shared" si="2"/>
        <v>68</v>
      </c>
      <c r="DR71" s="128" t="s">
        <v>544</v>
      </c>
      <c r="DS71" s="128" t="s">
        <v>545</v>
      </c>
      <c r="DT71" s="12">
        <v>103</v>
      </c>
      <c r="DU71" s="129">
        <f t="shared" si="3"/>
        <v>0.66019417475728159</v>
      </c>
      <c r="DX71" s="19">
        <v>67</v>
      </c>
      <c r="DY71" t="s">
        <v>566</v>
      </c>
      <c r="DZ71" t="s">
        <v>566</v>
      </c>
      <c r="EA71" t="s">
        <v>566</v>
      </c>
      <c r="EB71" t="s">
        <v>566</v>
      </c>
    </row>
    <row r="72" spans="1:132" ht="18" x14ac:dyDescent="0.25">
      <c r="A72" s="13">
        <v>69</v>
      </c>
      <c r="B72" s="13">
        <v>325</v>
      </c>
      <c r="C72" s="13">
        <v>339</v>
      </c>
      <c r="D72" s="13">
        <v>329</v>
      </c>
      <c r="E72" s="13">
        <v>336</v>
      </c>
      <c r="F72" s="13">
        <v>318</v>
      </c>
      <c r="G72" s="13">
        <v>304</v>
      </c>
      <c r="H72" s="13">
        <v>336</v>
      </c>
      <c r="I72" s="13">
        <v>350</v>
      </c>
      <c r="J72" s="13">
        <v>329</v>
      </c>
      <c r="K72" s="13">
        <v>364</v>
      </c>
      <c r="L72" s="13">
        <v>358</v>
      </c>
      <c r="M72" s="13">
        <v>358</v>
      </c>
      <c r="O72" s="19">
        <v>68</v>
      </c>
      <c r="P72" s="20">
        <v>34</v>
      </c>
      <c r="Q72" s="20">
        <v>8</v>
      </c>
      <c r="R72" s="21">
        <v>3</v>
      </c>
      <c r="S72" s="21">
        <v>1</v>
      </c>
      <c r="T72" s="21">
        <v>1</v>
      </c>
      <c r="U72" s="21">
        <v>1</v>
      </c>
      <c r="V72" s="21">
        <v>1</v>
      </c>
      <c r="W72" s="21">
        <v>1</v>
      </c>
      <c r="X72" s="21">
        <v>1</v>
      </c>
      <c r="Y72" s="21">
        <v>1</v>
      </c>
      <c r="Z72" s="21">
        <v>1</v>
      </c>
      <c r="AA72" s="21">
        <v>1</v>
      </c>
      <c r="AB72" s="22">
        <v>68</v>
      </c>
      <c r="AC72" s="23">
        <v>42</v>
      </c>
      <c r="AD72" s="23">
        <v>14</v>
      </c>
      <c r="AE72" s="24">
        <v>1</v>
      </c>
      <c r="AF72" s="24">
        <v>1</v>
      </c>
      <c r="AG72" s="24">
        <v>1</v>
      </c>
      <c r="AH72" s="24">
        <v>1</v>
      </c>
      <c r="AI72" s="24">
        <v>1</v>
      </c>
      <c r="AJ72" s="24">
        <v>1</v>
      </c>
      <c r="AK72" s="24">
        <v>1</v>
      </c>
      <c r="AL72" s="24">
        <v>1</v>
      </c>
      <c r="AM72" s="24">
        <v>1</v>
      </c>
      <c r="AN72" s="24">
        <v>1</v>
      </c>
      <c r="AX72" s="59">
        <v>7</v>
      </c>
      <c r="AY72" s="60">
        <v>200</v>
      </c>
      <c r="AZ72" s="61">
        <v>165</v>
      </c>
      <c r="BA72" s="62">
        <v>240</v>
      </c>
      <c r="BE72" s="69">
        <v>5</v>
      </c>
      <c r="BF72" s="12"/>
      <c r="BG72" s="126">
        <v>0</v>
      </c>
      <c r="BH72" s="126">
        <v>0</v>
      </c>
      <c r="BI72" s="126">
        <v>0</v>
      </c>
      <c r="BJ72" s="126">
        <v>0</v>
      </c>
      <c r="BK72" s="126">
        <v>0</v>
      </c>
      <c r="BL72" s="126">
        <v>0</v>
      </c>
      <c r="BM72" s="126">
        <v>0</v>
      </c>
      <c r="BN72" s="126">
        <v>0</v>
      </c>
      <c r="BO72" s="126">
        <v>0</v>
      </c>
      <c r="BP72" s="126">
        <v>0</v>
      </c>
      <c r="BR72" s="71">
        <v>5</v>
      </c>
      <c r="BS72" s="12"/>
      <c r="BT72" s="12">
        <v>12</v>
      </c>
      <c r="BU72" s="12">
        <v>4</v>
      </c>
      <c r="BV72" s="12">
        <v>3</v>
      </c>
      <c r="BW72" s="12">
        <v>0</v>
      </c>
      <c r="BX72" s="127">
        <v>0</v>
      </c>
      <c r="BY72" s="127">
        <v>0</v>
      </c>
      <c r="BZ72" s="127">
        <v>0</v>
      </c>
      <c r="CA72" s="127">
        <v>0</v>
      </c>
      <c r="CB72" s="127">
        <v>0</v>
      </c>
      <c r="CC72" s="127">
        <v>0</v>
      </c>
      <c r="CF72" s="78">
        <v>10.5</v>
      </c>
      <c r="CG72" s="100">
        <v>10</v>
      </c>
      <c r="CH72" s="100">
        <v>5</v>
      </c>
      <c r="CI72" s="77">
        <v>67</v>
      </c>
      <c r="CJ72" s="12">
        <v>10</v>
      </c>
      <c r="CK72" s="12">
        <v>4</v>
      </c>
      <c r="CL72" s="79" t="s">
        <v>345</v>
      </c>
      <c r="CU72" s="113" t="s">
        <v>437</v>
      </c>
      <c r="CV72" s="113" t="s">
        <v>507</v>
      </c>
      <c r="DB72" s="111" t="s">
        <v>433</v>
      </c>
      <c r="DF72" s="40">
        <v>9</v>
      </c>
      <c r="DG72" s="40">
        <v>1225</v>
      </c>
      <c r="DH72" s="40">
        <v>3</v>
      </c>
      <c r="DI72" s="40">
        <v>3</v>
      </c>
      <c r="DN72" s="139">
        <v>13.1</v>
      </c>
      <c r="DO72" s="133">
        <v>4</v>
      </c>
      <c r="DP72" s="134" t="s">
        <v>548</v>
      </c>
      <c r="DQ72" s="128">
        <f t="shared" si="2"/>
        <v>69</v>
      </c>
      <c r="DR72" s="128" t="s">
        <v>544</v>
      </c>
      <c r="DS72" s="128" t="s">
        <v>545</v>
      </c>
      <c r="DT72" s="12">
        <v>103</v>
      </c>
      <c r="DU72" s="129">
        <f t="shared" si="3"/>
        <v>0.66990291262135926</v>
      </c>
      <c r="DX72" s="19">
        <v>68</v>
      </c>
      <c r="DY72" t="s">
        <v>566</v>
      </c>
      <c r="DZ72" t="s">
        <v>566</v>
      </c>
      <c r="EA72" t="s">
        <v>566</v>
      </c>
      <c r="EB72" t="s">
        <v>566</v>
      </c>
    </row>
    <row r="73" spans="1:132" ht="18" x14ac:dyDescent="0.25">
      <c r="A73" s="12">
        <v>70</v>
      </c>
      <c r="B73" s="12">
        <v>325</v>
      </c>
      <c r="C73" s="12">
        <v>339</v>
      </c>
      <c r="D73" s="12">
        <v>329</v>
      </c>
      <c r="E73" s="12">
        <v>336</v>
      </c>
      <c r="F73" s="12">
        <v>318</v>
      </c>
      <c r="G73" s="12">
        <v>304</v>
      </c>
      <c r="H73" s="12">
        <v>336</v>
      </c>
      <c r="I73" s="12">
        <v>350</v>
      </c>
      <c r="J73" s="12">
        <v>329</v>
      </c>
      <c r="K73" s="12">
        <v>364</v>
      </c>
      <c r="L73" s="12">
        <v>358</v>
      </c>
      <c r="M73" s="12">
        <v>358</v>
      </c>
      <c r="O73" s="19">
        <v>69</v>
      </c>
      <c r="P73" s="20">
        <v>34</v>
      </c>
      <c r="Q73" s="20">
        <v>8</v>
      </c>
      <c r="R73" s="21">
        <v>3</v>
      </c>
      <c r="S73" s="21">
        <v>1</v>
      </c>
      <c r="T73" s="21">
        <v>1</v>
      </c>
      <c r="U73" s="21">
        <v>1</v>
      </c>
      <c r="V73" s="21">
        <v>1</v>
      </c>
      <c r="W73" s="21">
        <v>1</v>
      </c>
      <c r="X73" s="21">
        <v>1</v>
      </c>
      <c r="Y73" s="21">
        <v>1</v>
      </c>
      <c r="Z73" s="21">
        <v>1</v>
      </c>
      <c r="AA73" s="21">
        <v>1</v>
      </c>
      <c r="AB73" s="22">
        <v>69</v>
      </c>
      <c r="AC73" s="23">
        <v>42</v>
      </c>
      <c r="AD73" s="23">
        <v>14</v>
      </c>
      <c r="AE73" s="24">
        <v>1</v>
      </c>
      <c r="AF73" s="24">
        <v>1</v>
      </c>
      <c r="AG73" s="24">
        <v>1</v>
      </c>
      <c r="AH73" s="24">
        <v>1</v>
      </c>
      <c r="AI73" s="24">
        <v>1</v>
      </c>
      <c r="AJ73" s="24">
        <v>1</v>
      </c>
      <c r="AK73" s="24">
        <v>1</v>
      </c>
      <c r="AL73" s="24">
        <v>1</v>
      </c>
      <c r="AM73" s="24">
        <v>1</v>
      </c>
      <c r="AN73" s="24">
        <v>1</v>
      </c>
      <c r="AX73" s="59">
        <v>7</v>
      </c>
      <c r="AY73" s="60">
        <v>300</v>
      </c>
      <c r="AZ73" s="61">
        <v>125</v>
      </c>
      <c r="BA73" s="62">
        <v>185</v>
      </c>
      <c r="BE73" s="69">
        <v>6</v>
      </c>
      <c r="BF73" s="12"/>
      <c r="BG73" s="126">
        <v>0</v>
      </c>
      <c r="BH73" s="126">
        <v>0</v>
      </c>
      <c r="BI73" s="126">
        <v>0</v>
      </c>
      <c r="BJ73" s="126">
        <v>0</v>
      </c>
      <c r="BK73" s="126">
        <v>0</v>
      </c>
      <c r="BL73" s="126">
        <v>0</v>
      </c>
      <c r="BM73" s="126">
        <v>0</v>
      </c>
      <c r="BN73" s="126">
        <v>0</v>
      </c>
      <c r="BO73" s="126">
        <v>0</v>
      </c>
      <c r="BP73" s="126">
        <v>0</v>
      </c>
      <c r="BR73" s="71">
        <v>6</v>
      </c>
      <c r="BS73" s="12"/>
      <c r="BT73" s="12">
        <v>16</v>
      </c>
      <c r="BU73" s="12">
        <v>6</v>
      </c>
      <c r="BV73" s="12">
        <v>5</v>
      </c>
      <c r="BW73" s="12">
        <v>1</v>
      </c>
      <c r="BX73" s="12">
        <v>1</v>
      </c>
      <c r="BY73" s="12">
        <v>0</v>
      </c>
      <c r="BZ73" s="12">
        <v>0</v>
      </c>
      <c r="CA73" s="127">
        <v>0</v>
      </c>
      <c r="CB73" s="127">
        <v>0</v>
      </c>
      <c r="CC73" s="127">
        <v>0</v>
      </c>
      <c r="CF73" s="83">
        <v>10.6</v>
      </c>
      <c r="CG73" s="102">
        <v>10</v>
      </c>
      <c r="CH73" s="102">
        <v>6</v>
      </c>
      <c r="CI73" s="77">
        <v>68</v>
      </c>
      <c r="CJ73" s="12">
        <v>10</v>
      </c>
      <c r="CK73" s="12">
        <v>5</v>
      </c>
      <c r="CL73" s="84" t="s">
        <v>346</v>
      </c>
      <c r="CU73" s="113" t="s">
        <v>431</v>
      </c>
      <c r="CV73" s="113" t="s">
        <v>508</v>
      </c>
      <c r="DB73" s="111" t="s">
        <v>438</v>
      </c>
      <c r="DF73" s="40">
        <v>9</v>
      </c>
      <c r="DG73" s="40">
        <v>1265</v>
      </c>
      <c r="DH73" s="40">
        <v>4</v>
      </c>
      <c r="DI73" s="40">
        <v>3</v>
      </c>
      <c r="DN73" s="139">
        <v>13.2</v>
      </c>
      <c r="DO73" s="133">
        <v>4</v>
      </c>
      <c r="DP73" s="134" t="s">
        <v>548</v>
      </c>
      <c r="DQ73" s="128">
        <f t="shared" si="2"/>
        <v>70</v>
      </c>
      <c r="DR73" s="128" t="s">
        <v>544</v>
      </c>
      <c r="DS73" s="128" t="s">
        <v>545</v>
      </c>
      <c r="DT73" s="12">
        <v>103</v>
      </c>
      <c r="DU73" s="129">
        <f t="shared" si="3"/>
        <v>0.67961165048543692</v>
      </c>
      <c r="DX73" s="19">
        <v>69</v>
      </c>
      <c r="DY73" t="s">
        <v>566</v>
      </c>
      <c r="DZ73" t="s">
        <v>566</v>
      </c>
      <c r="EA73" t="s">
        <v>566</v>
      </c>
      <c r="EB73" t="s">
        <v>566</v>
      </c>
    </row>
    <row r="74" spans="1:132" ht="18" x14ac:dyDescent="0.25">
      <c r="A74" s="13">
        <v>71</v>
      </c>
      <c r="B74" s="13">
        <v>325</v>
      </c>
      <c r="C74" s="13">
        <v>339</v>
      </c>
      <c r="D74" s="13">
        <v>329</v>
      </c>
      <c r="E74" s="13">
        <v>336</v>
      </c>
      <c r="F74" s="13">
        <v>318</v>
      </c>
      <c r="G74" s="13">
        <v>304</v>
      </c>
      <c r="H74" s="13">
        <v>336</v>
      </c>
      <c r="I74" s="13">
        <v>350</v>
      </c>
      <c r="J74" s="13">
        <v>329</v>
      </c>
      <c r="K74" s="13">
        <v>364</v>
      </c>
      <c r="L74" s="13">
        <v>358</v>
      </c>
      <c r="M74" s="13">
        <v>358</v>
      </c>
      <c r="O74" s="19">
        <v>70</v>
      </c>
      <c r="P74" s="20">
        <v>34</v>
      </c>
      <c r="Q74" s="20">
        <v>8</v>
      </c>
      <c r="R74" s="21">
        <v>3</v>
      </c>
      <c r="S74" s="21">
        <v>1</v>
      </c>
      <c r="T74" s="21">
        <v>1</v>
      </c>
      <c r="U74" s="21">
        <v>1</v>
      </c>
      <c r="V74" s="21">
        <v>1</v>
      </c>
      <c r="W74" s="21">
        <v>1</v>
      </c>
      <c r="X74" s="21">
        <v>1</v>
      </c>
      <c r="Y74" s="21">
        <v>1</v>
      </c>
      <c r="Z74" s="21">
        <v>1</v>
      </c>
      <c r="AA74" s="21">
        <v>1</v>
      </c>
      <c r="AB74" s="22">
        <v>70</v>
      </c>
      <c r="AC74" s="23">
        <v>42</v>
      </c>
      <c r="AD74" s="23">
        <v>14</v>
      </c>
      <c r="AE74" s="24">
        <v>1</v>
      </c>
      <c r="AF74" s="24">
        <v>1</v>
      </c>
      <c r="AG74" s="24">
        <v>1</v>
      </c>
      <c r="AH74" s="24">
        <v>1</v>
      </c>
      <c r="AI74" s="24">
        <v>1</v>
      </c>
      <c r="AJ74" s="24">
        <v>1</v>
      </c>
      <c r="AK74" s="24">
        <v>1</v>
      </c>
      <c r="AL74" s="24">
        <v>1</v>
      </c>
      <c r="AM74" s="24">
        <v>1</v>
      </c>
      <c r="AN74" s="24">
        <v>1</v>
      </c>
      <c r="AX74" s="59">
        <v>7</v>
      </c>
      <c r="AY74" s="60">
        <v>400</v>
      </c>
      <c r="AZ74" s="61">
        <v>90</v>
      </c>
      <c r="BA74" s="62">
        <v>145</v>
      </c>
      <c r="BE74" s="69">
        <v>7</v>
      </c>
      <c r="BF74" s="12"/>
      <c r="BG74" s="126">
        <v>0</v>
      </c>
      <c r="BH74" s="126">
        <v>0</v>
      </c>
      <c r="BI74" s="126">
        <v>0</v>
      </c>
      <c r="BJ74" s="126">
        <v>0</v>
      </c>
      <c r="BK74" s="126">
        <v>0</v>
      </c>
      <c r="BL74" s="126">
        <v>0</v>
      </c>
      <c r="BM74" s="126">
        <v>0</v>
      </c>
      <c r="BN74" s="126">
        <v>0</v>
      </c>
      <c r="BO74" s="126">
        <v>0</v>
      </c>
      <c r="BP74" s="126">
        <v>0</v>
      </c>
      <c r="BR74" s="71">
        <v>7</v>
      </c>
      <c r="BS74" s="12"/>
      <c r="BT74" s="12">
        <v>20</v>
      </c>
      <c r="BU74" s="12">
        <v>9</v>
      </c>
      <c r="BV74" s="12">
        <v>6</v>
      </c>
      <c r="BW74" s="12">
        <v>2</v>
      </c>
      <c r="BX74" s="12">
        <v>1</v>
      </c>
      <c r="BY74" s="127">
        <v>0</v>
      </c>
      <c r="BZ74" s="12">
        <v>1</v>
      </c>
      <c r="CA74" s="127">
        <v>0</v>
      </c>
      <c r="CB74" s="127">
        <v>0</v>
      </c>
      <c r="CC74" s="127">
        <v>0</v>
      </c>
      <c r="CF74" s="81">
        <v>10.7</v>
      </c>
      <c r="CG74" s="101">
        <v>10</v>
      </c>
      <c r="CH74" s="101">
        <v>7</v>
      </c>
      <c r="CI74" s="77">
        <v>69</v>
      </c>
      <c r="CJ74" s="12">
        <v>10</v>
      </c>
      <c r="CK74" s="12">
        <v>6</v>
      </c>
      <c r="CL74" s="82" t="s">
        <v>298</v>
      </c>
      <c r="CU74" s="113" t="s">
        <v>723</v>
      </c>
      <c r="CV74" s="113" t="s">
        <v>728</v>
      </c>
      <c r="DB74" s="111" t="s">
        <v>437</v>
      </c>
      <c r="DF74" s="40">
        <v>9</v>
      </c>
      <c r="DG74" s="40">
        <v>1305</v>
      </c>
      <c r="DH74" s="40">
        <v>4</v>
      </c>
      <c r="DI74" s="40">
        <v>4</v>
      </c>
      <c r="DN74" s="139">
        <v>13.3</v>
      </c>
      <c r="DO74" s="133">
        <v>4</v>
      </c>
      <c r="DP74" s="134" t="s">
        <v>548</v>
      </c>
      <c r="DQ74" s="128">
        <f t="shared" si="2"/>
        <v>71</v>
      </c>
      <c r="DR74" s="128" t="s">
        <v>544</v>
      </c>
      <c r="DS74" s="128" t="s">
        <v>545</v>
      </c>
      <c r="DT74" s="12">
        <v>103</v>
      </c>
      <c r="DU74" s="129">
        <f t="shared" si="3"/>
        <v>0.68932038834951459</v>
      </c>
      <c r="DX74" s="19">
        <v>70</v>
      </c>
      <c r="DY74" t="s">
        <v>566</v>
      </c>
      <c r="DZ74" t="s">
        <v>566</v>
      </c>
      <c r="EA74" t="s">
        <v>566</v>
      </c>
      <c r="EB74" t="s">
        <v>566</v>
      </c>
    </row>
    <row r="75" spans="1:132" ht="18" x14ac:dyDescent="0.25">
      <c r="A75" s="12">
        <v>72</v>
      </c>
      <c r="B75" s="12">
        <v>325</v>
      </c>
      <c r="C75" s="12">
        <v>339</v>
      </c>
      <c r="D75" s="12">
        <v>329</v>
      </c>
      <c r="E75" s="12">
        <v>336</v>
      </c>
      <c r="F75" s="12">
        <v>318</v>
      </c>
      <c r="G75" s="12">
        <v>304</v>
      </c>
      <c r="H75" s="12">
        <v>336</v>
      </c>
      <c r="I75" s="12">
        <v>350</v>
      </c>
      <c r="J75" s="12">
        <v>329</v>
      </c>
      <c r="K75" s="12">
        <v>364</v>
      </c>
      <c r="L75" s="12">
        <v>358</v>
      </c>
      <c r="M75" s="12">
        <v>358</v>
      </c>
      <c r="O75" s="19">
        <v>71</v>
      </c>
      <c r="P75" s="20">
        <v>34</v>
      </c>
      <c r="Q75" s="20">
        <v>8</v>
      </c>
      <c r="R75" s="21">
        <v>3</v>
      </c>
      <c r="S75" s="21">
        <v>1</v>
      </c>
      <c r="T75" s="21">
        <v>1</v>
      </c>
      <c r="U75" s="21">
        <v>1</v>
      </c>
      <c r="V75" s="21">
        <v>1</v>
      </c>
      <c r="W75" s="21">
        <v>1</v>
      </c>
      <c r="X75" s="21">
        <v>1</v>
      </c>
      <c r="Y75" s="21">
        <v>1</v>
      </c>
      <c r="Z75" s="21">
        <v>1</v>
      </c>
      <c r="AA75" s="21">
        <v>1</v>
      </c>
      <c r="AB75" s="22">
        <v>71</v>
      </c>
      <c r="AC75" s="23">
        <v>42</v>
      </c>
      <c r="AD75" s="23">
        <v>14</v>
      </c>
      <c r="AE75" s="24">
        <v>1</v>
      </c>
      <c r="AF75" s="24">
        <v>1</v>
      </c>
      <c r="AG75" s="24">
        <v>1</v>
      </c>
      <c r="AH75" s="24">
        <v>1</v>
      </c>
      <c r="AI75" s="24">
        <v>1</v>
      </c>
      <c r="AJ75" s="24">
        <v>1</v>
      </c>
      <c r="AK75" s="24">
        <v>1</v>
      </c>
      <c r="AL75" s="24">
        <v>1</v>
      </c>
      <c r="AM75" s="24">
        <v>1</v>
      </c>
      <c r="AN75" s="24">
        <v>1</v>
      </c>
      <c r="AX75" s="59">
        <v>7</v>
      </c>
      <c r="AY75" s="60">
        <v>500</v>
      </c>
      <c r="AZ75" s="61">
        <v>70</v>
      </c>
      <c r="BA75" s="62">
        <v>115</v>
      </c>
      <c r="BE75" s="69">
        <v>8</v>
      </c>
      <c r="BF75" s="12"/>
      <c r="BG75" s="126">
        <v>0</v>
      </c>
      <c r="BH75" s="126">
        <v>0</v>
      </c>
      <c r="BI75" s="126">
        <v>0</v>
      </c>
      <c r="BJ75" s="126">
        <v>0</v>
      </c>
      <c r="BK75" s="126">
        <v>0</v>
      </c>
      <c r="BL75" s="126">
        <v>0</v>
      </c>
      <c r="BM75" s="126">
        <v>0</v>
      </c>
      <c r="BN75" s="126">
        <v>0</v>
      </c>
      <c r="BO75" s="126">
        <v>0</v>
      </c>
      <c r="BP75" s="126">
        <v>0</v>
      </c>
      <c r="BR75" s="71">
        <v>8</v>
      </c>
      <c r="BS75" s="12"/>
      <c r="BT75" s="12">
        <v>26</v>
      </c>
      <c r="BU75" s="12">
        <v>12</v>
      </c>
      <c r="BV75" s="12">
        <v>8</v>
      </c>
      <c r="BW75" s="12">
        <v>2</v>
      </c>
      <c r="BX75" s="12">
        <v>2</v>
      </c>
      <c r="BY75" s="127">
        <v>0</v>
      </c>
      <c r="BZ75" s="127">
        <v>1</v>
      </c>
      <c r="CA75" s="12">
        <v>1</v>
      </c>
      <c r="CB75" s="12">
        <v>1</v>
      </c>
      <c r="CC75" s="12">
        <v>1</v>
      </c>
      <c r="CF75" s="89">
        <v>10.8</v>
      </c>
      <c r="CG75" s="103">
        <v>10</v>
      </c>
      <c r="CH75" s="103">
        <v>8</v>
      </c>
      <c r="CI75" s="77">
        <v>70</v>
      </c>
      <c r="CJ75" s="12">
        <v>10</v>
      </c>
      <c r="CK75" s="12">
        <v>7</v>
      </c>
      <c r="CL75" s="90" t="s">
        <v>307</v>
      </c>
      <c r="CU75" s="113" t="s">
        <v>758</v>
      </c>
      <c r="CV75" s="113" t="s">
        <v>728</v>
      </c>
      <c r="DB75" s="143" t="s">
        <v>436</v>
      </c>
      <c r="DF75" s="40">
        <v>9</v>
      </c>
      <c r="DG75" s="40">
        <v>1670</v>
      </c>
      <c r="DH75" s="40">
        <v>4</v>
      </c>
      <c r="DI75" s="40">
        <v>5</v>
      </c>
      <c r="DN75" s="139">
        <v>13.4</v>
      </c>
      <c r="DO75" s="133">
        <v>4</v>
      </c>
      <c r="DP75" s="134" t="s">
        <v>548</v>
      </c>
      <c r="DQ75" s="128">
        <f t="shared" si="2"/>
        <v>72</v>
      </c>
      <c r="DR75" s="128" t="s">
        <v>544</v>
      </c>
      <c r="DS75" s="128" t="s">
        <v>545</v>
      </c>
      <c r="DT75" s="12">
        <v>103</v>
      </c>
      <c r="DU75" s="129">
        <f t="shared" si="3"/>
        <v>0.69902912621359226</v>
      </c>
      <c r="DX75" s="19">
        <v>71</v>
      </c>
      <c r="DY75" t="s">
        <v>566</v>
      </c>
      <c r="DZ75" t="s">
        <v>566</v>
      </c>
      <c r="EA75" t="s">
        <v>566</v>
      </c>
      <c r="EB75" t="s">
        <v>566</v>
      </c>
    </row>
    <row r="76" spans="1:132" ht="18" x14ac:dyDescent="0.25">
      <c r="A76" s="13">
        <v>73</v>
      </c>
      <c r="B76" s="13">
        <v>325</v>
      </c>
      <c r="C76" s="13">
        <v>339</v>
      </c>
      <c r="D76" s="13">
        <v>329</v>
      </c>
      <c r="E76" s="13">
        <v>336</v>
      </c>
      <c r="F76" s="13">
        <v>318</v>
      </c>
      <c r="G76" s="13">
        <v>304</v>
      </c>
      <c r="H76" s="13">
        <v>336</v>
      </c>
      <c r="I76" s="13">
        <v>350</v>
      </c>
      <c r="J76" s="13">
        <v>329</v>
      </c>
      <c r="K76" s="13">
        <v>364</v>
      </c>
      <c r="L76" s="13">
        <v>358</v>
      </c>
      <c r="M76" s="13">
        <v>358</v>
      </c>
      <c r="O76" s="19">
        <v>72</v>
      </c>
      <c r="P76" s="20">
        <v>34</v>
      </c>
      <c r="Q76" s="20">
        <v>8</v>
      </c>
      <c r="R76" s="21">
        <v>3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1</v>
      </c>
      <c r="AA76" s="21">
        <v>1</v>
      </c>
      <c r="AB76" s="22">
        <v>72</v>
      </c>
      <c r="AC76" s="23">
        <v>42</v>
      </c>
      <c r="AD76" s="23">
        <v>14</v>
      </c>
      <c r="AE76" s="24">
        <v>1</v>
      </c>
      <c r="AF76" s="24">
        <v>1</v>
      </c>
      <c r="AG76" s="24">
        <v>1</v>
      </c>
      <c r="AH76" s="24">
        <v>1</v>
      </c>
      <c r="AI76" s="24">
        <v>1</v>
      </c>
      <c r="AJ76" s="24">
        <v>1</v>
      </c>
      <c r="AK76" s="24">
        <v>1</v>
      </c>
      <c r="AL76" s="24">
        <v>1</v>
      </c>
      <c r="AM76" s="24">
        <v>1</v>
      </c>
      <c r="AN76" s="24">
        <v>1</v>
      </c>
      <c r="AX76" s="59">
        <v>7</v>
      </c>
      <c r="AY76" s="60">
        <v>600</v>
      </c>
      <c r="AZ76" s="61">
        <v>55</v>
      </c>
      <c r="BA76" s="62">
        <v>90</v>
      </c>
      <c r="BE76" s="69">
        <v>9</v>
      </c>
      <c r="BF76" s="12"/>
      <c r="BG76" s="127">
        <v>0</v>
      </c>
      <c r="BH76" s="127">
        <v>0</v>
      </c>
      <c r="BI76" s="12">
        <v>0</v>
      </c>
      <c r="BJ76" s="127">
        <v>0</v>
      </c>
      <c r="BK76" s="12">
        <v>0</v>
      </c>
      <c r="BL76" s="127">
        <v>0</v>
      </c>
      <c r="BM76" s="127">
        <v>0</v>
      </c>
      <c r="BN76" s="127">
        <v>0</v>
      </c>
      <c r="BO76" s="127">
        <v>0</v>
      </c>
      <c r="BP76" s="127">
        <v>0</v>
      </c>
      <c r="BR76" s="71">
        <v>9</v>
      </c>
      <c r="BS76" s="12"/>
      <c r="BT76" s="12">
        <v>31</v>
      </c>
      <c r="BU76" s="12">
        <v>15</v>
      </c>
      <c r="BV76" s="12">
        <v>10</v>
      </c>
      <c r="BW76" s="12">
        <v>3</v>
      </c>
      <c r="BX76" s="12">
        <v>2</v>
      </c>
      <c r="BY76" s="12">
        <v>1</v>
      </c>
      <c r="BZ76" s="12">
        <v>2</v>
      </c>
      <c r="CA76" s="127">
        <v>1</v>
      </c>
      <c r="CB76" s="127">
        <v>1</v>
      </c>
      <c r="CC76" s="127">
        <v>1</v>
      </c>
      <c r="CF76" s="78">
        <v>11.1</v>
      </c>
      <c r="CG76" s="100">
        <v>11</v>
      </c>
      <c r="CH76" s="100">
        <v>1</v>
      </c>
      <c r="CI76" s="77">
        <v>71</v>
      </c>
      <c r="CJ76" s="12">
        <v>10</v>
      </c>
      <c r="CK76" s="12">
        <v>8</v>
      </c>
      <c r="CL76" s="79" t="s">
        <v>347</v>
      </c>
      <c r="CU76" s="113" t="s">
        <v>511</v>
      </c>
      <c r="CV76" s="113" t="s">
        <v>506</v>
      </c>
      <c r="DB76" s="143" t="s">
        <v>439</v>
      </c>
      <c r="DF76" s="40">
        <v>10</v>
      </c>
      <c r="DG76" s="40">
        <v>-600</v>
      </c>
      <c r="DH76" s="40">
        <v>1</v>
      </c>
      <c r="DI76" s="40">
        <v>1</v>
      </c>
      <c r="DN76" s="139">
        <v>13.5</v>
      </c>
      <c r="DO76" s="133">
        <v>4</v>
      </c>
      <c r="DP76" s="134" t="s">
        <v>548</v>
      </c>
      <c r="DQ76" s="128">
        <f t="shared" si="2"/>
        <v>73</v>
      </c>
      <c r="DR76" s="128" t="s">
        <v>544</v>
      </c>
      <c r="DS76" s="128" t="s">
        <v>545</v>
      </c>
      <c r="DT76" s="12">
        <v>103</v>
      </c>
      <c r="DU76" s="129">
        <f t="shared" si="3"/>
        <v>0.70873786407766992</v>
      </c>
      <c r="DX76" s="19">
        <v>72</v>
      </c>
      <c r="DY76" t="s">
        <v>566</v>
      </c>
      <c r="DZ76" t="s">
        <v>566</v>
      </c>
      <c r="EA76" t="s">
        <v>566</v>
      </c>
      <c r="EB76" t="s">
        <v>566</v>
      </c>
    </row>
    <row r="77" spans="1:132" ht="18" x14ac:dyDescent="0.25">
      <c r="A77" s="12">
        <v>74</v>
      </c>
      <c r="B77" s="12">
        <v>325</v>
      </c>
      <c r="C77" s="12">
        <v>339</v>
      </c>
      <c r="D77" s="12">
        <v>329</v>
      </c>
      <c r="E77" s="12">
        <v>336</v>
      </c>
      <c r="F77" s="12">
        <v>318</v>
      </c>
      <c r="G77" s="12">
        <v>304</v>
      </c>
      <c r="H77" s="12">
        <v>336</v>
      </c>
      <c r="I77" s="12">
        <v>350</v>
      </c>
      <c r="J77" s="12">
        <v>329</v>
      </c>
      <c r="K77" s="12">
        <v>364</v>
      </c>
      <c r="L77" s="12">
        <v>358</v>
      </c>
      <c r="M77" s="12">
        <v>358</v>
      </c>
      <c r="O77" s="19">
        <v>73</v>
      </c>
      <c r="P77" s="20">
        <v>35</v>
      </c>
      <c r="Q77" s="20">
        <v>9</v>
      </c>
      <c r="R77" s="21">
        <v>3</v>
      </c>
      <c r="S77" s="21">
        <v>1</v>
      </c>
      <c r="T77" s="21">
        <v>1</v>
      </c>
      <c r="U77" s="21">
        <v>1</v>
      </c>
      <c r="V77" s="21">
        <v>1</v>
      </c>
      <c r="W77" s="21">
        <v>1</v>
      </c>
      <c r="X77" s="21">
        <v>1</v>
      </c>
      <c r="Y77" s="21">
        <v>1</v>
      </c>
      <c r="Z77" s="21">
        <v>1</v>
      </c>
      <c r="AA77" s="21">
        <v>1</v>
      </c>
      <c r="AB77" s="22">
        <v>73</v>
      </c>
      <c r="AC77" s="23">
        <v>42</v>
      </c>
      <c r="AD77" s="23">
        <v>14</v>
      </c>
      <c r="AE77" s="24">
        <v>1</v>
      </c>
      <c r="AF77" s="24">
        <v>1</v>
      </c>
      <c r="AG77" s="24">
        <v>1</v>
      </c>
      <c r="AH77" s="24">
        <v>1</v>
      </c>
      <c r="AI77" s="24">
        <v>1</v>
      </c>
      <c r="AJ77" s="24">
        <v>1</v>
      </c>
      <c r="AK77" s="24">
        <v>1</v>
      </c>
      <c r="AL77" s="24">
        <v>1</v>
      </c>
      <c r="AM77" s="24">
        <v>1</v>
      </c>
      <c r="AN77" s="24">
        <v>1</v>
      </c>
      <c r="AX77" s="59">
        <v>7</v>
      </c>
      <c r="AY77" s="60">
        <v>700</v>
      </c>
      <c r="AZ77" s="61">
        <v>45</v>
      </c>
      <c r="BA77" s="62">
        <v>75</v>
      </c>
      <c r="BE77" s="69">
        <v>10</v>
      </c>
      <c r="BF77" s="12"/>
      <c r="BG77" s="126">
        <v>0</v>
      </c>
      <c r="BH77" s="126">
        <v>0</v>
      </c>
      <c r="BI77" s="126">
        <v>0</v>
      </c>
      <c r="BJ77" s="126">
        <v>0</v>
      </c>
      <c r="BK77" s="126">
        <v>0</v>
      </c>
      <c r="BL77" s="126">
        <v>0</v>
      </c>
      <c r="BM77" s="126">
        <v>0</v>
      </c>
      <c r="BN77" s="126">
        <v>0</v>
      </c>
      <c r="BO77" s="126">
        <v>0</v>
      </c>
      <c r="BP77" s="126">
        <v>0</v>
      </c>
      <c r="BR77" s="71">
        <v>10</v>
      </c>
      <c r="BS77" s="12"/>
      <c r="BT77" s="12">
        <v>35</v>
      </c>
      <c r="BU77" s="12">
        <v>18</v>
      </c>
      <c r="BV77" s="12">
        <v>13</v>
      </c>
      <c r="BW77" s="12">
        <v>4</v>
      </c>
      <c r="BX77" s="12">
        <v>2</v>
      </c>
      <c r="BY77" s="12">
        <v>2</v>
      </c>
      <c r="BZ77" s="12">
        <v>2</v>
      </c>
      <c r="CA77" s="127">
        <v>1</v>
      </c>
      <c r="CB77" s="127">
        <v>1</v>
      </c>
      <c r="CC77" s="127">
        <v>1</v>
      </c>
      <c r="CF77" s="78">
        <v>11.2</v>
      </c>
      <c r="CG77" s="100">
        <v>11</v>
      </c>
      <c r="CH77" s="100">
        <v>2</v>
      </c>
      <c r="CI77" s="77">
        <v>72</v>
      </c>
      <c r="CJ77" s="12">
        <v>11</v>
      </c>
      <c r="CK77" s="12">
        <v>1</v>
      </c>
      <c r="CL77" s="80" t="s">
        <v>348</v>
      </c>
      <c r="CU77" s="113" t="s">
        <v>509</v>
      </c>
      <c r="CV77" s="113" t="s">
        <v>507</v>
      </c>
      <c r="DB77" s="111" t="s">
        <v>723</v>
      </c>
      <c r="DF77" s="40">
        <v>10</v>
      </c>
      <c r="DG77" s="40">
        <v>890</v>
      </c>
      <c r="DH77" s="40">
        <v>2</v>
      </c>
      <c r="DI77" s="40">
        <v>1</v>
      </c>
      <c r="DN77" s="139">
        <v>13.6</v>
      </c>
      <c r="DO77" s="133">
        <v>4</v>
      </c>
      <c r="DP77" s="134" t="s">
        <v>548</v>
      </c>
      <c r="DQ77" s="128">
        <f t="shared" si="2"/>
        <v>74</v>
      </c>
      <c r="DR77" s="128" t="s">
        <v>544</v>
      </c>
      <c r="DS77" s="128" t="s">
        <v>545</v>
      </c>
      <c r="DT77" s="12">
        <v>103</v>
      </c>
      <c r="DU77" s="129">
        <f t="shared" si="3"/>
        <v>0.71844660194174759</v>
      </c>
      <c r="DX77" s="19">
        <v>73</v>
      </c>
      <c r="DY77" t="s">
        <v>566</v>
      </c>
      <c r="DZ77" t="s">
        <v>566</v>
      </c>
      <c r="EA77" t="s">
        <v>566</v>
      </c>
      <c r="EB77" t="s">
        <v>566</v>
      </c>
    </row>
    <row r="78" spans="1:132" ht="18" x14ac:dyDescent="0.25">
      <c r="A78" s="13">
        <v>75</v>
      </c>
      <c r="B78" s="13">
        <v>325</v>
      </c>
      <c r="C78" s="13">
        <v>339</v>
      </c>
      <c r="D78" s="13">
        <v>329</v>
      </c>
      <c r="E78" s="13">
        <v>336</v>
      </c>
      <c r="F78" s="13">
        <v>318</v>
      </c>
      <c r="G78" s="13">
        <v>304</v>
      </c>
      <c r="H78" s="13">
        <v>336</v>
      </c>
      <c r="I78" s="13">
        <v>350</v>
      </c>
      <c r="J78" s="13">
        <v>329</v>
      </c>
      <c r="K78" s="13">
        <v>364</v>
      </c>
      <c r="L78" s="13">
        <v>358</v>
      </c>
      <c r="M78" s="13">
        <v>358</v>
      </c>
      <c r="O78" s="19">
        <v>74</v>
      </c>
      <c r="P78" s="20">
        <v>35</v>
      </c>
      <c r="Q78" s="20">
        <v>9</v>
      </c>
      <c r="R78" s="21">
        <v>3</v>
      </c>
      <c r="S78" s="21">
        <v>1</v>
      </c>
      <c r="T78" s="21">
        <v>1</v>
      </c>
      <c r="U78" s="21">
        <v>1</v>
      </c>
      <c r="V78" s="21">
        <v>1</v>
      </c>
      <c r="W78" s="21">
        <v>1</v>
      </c>
      <c r="X78" s="21">
        <v>1</v>
      </c>
      <c r="Y78" s="21">
        <v>1</v>
      </c>
      <c r="Z78" s="21">
        <v>1</v>
      </c>
      <c r="AA78" s="21">
        <v>1</v>
      </c>
      <c r="AB78" s="22">
        <v>74</v>
      </c>
      <c r="AC78" s="23">
        <v>42</v>
      </c>
      <c r="AD78" s="23">
        <v>14</v>
      </c>
      <c r="AE78" s="24">
        <v>1</v>
      </c>
      <c r="AF78" s="24">
        <v>1</v>
      </c>
      <c r="AG78" s="24">
        <v>1</v>
      </c>
      <c r="AH78" s="24">
        <v>1</v>
      </c>
      <c r="AI78" s="24">
        <v>1</v>
      </c>
      <c r="AJ78" s="24">
        <v>1</v>
      </c>
      <c r="AK78" s="24">
        <v>1</v>
      </c>
      <c r="AL78" s="24">
        <v>1</v>
      </c>
      <c r="AM78" s="24">
        <v>1</v>
      </c>
      <c r="AN78" s="24">
        <v>1</v>
      </c>
      <c r="AX78" s="59">
        <v>7</v>
      </c>
      <c r="AY78" s="60">
        <v>800</v>
      </c>
      <c r="AZ78" s="61">
        <v>35</v>
      </c>
      <c r="BA78" s="62">
        <v>65</v>
      </c>
      <c r="BE78" s="69">
        <v>11</v>
      </c>
      <c r="BF78" s="12"/>
      <c r="BG78" s="126">
        <v>0</v>
      </c>
      <c r="BH78" s="126">
        <v>0</v>
      </c>
      <c r="BI78" s="126">
        <v>0</v>
      </c>
      <c r="BJ78" s="126">
        <v>0</v>
      </c>
      <c r="BK78" s="126">
        <v>0</v>
      </c>
      <c r="BL78" s="126">
        <v>0</v>
      </c>
      <c r="BM78" s="126">
        <v>0</v>
      </c>
      <c r="BN78" s="126">
        <v>0</v>
      </c>
      <c r="BO78" s="126">
        <v>0</v>
      </c>
      <c r="BP78" s="126">
        <v>0</v>
      </c>
      <c r="BR78" s="71">
        <v>11</v>
      </c>
      <c r="BS78" s="12"/>
      <c r="BT78" s="12">
        <v>40</v>
      </c>
      <c r="BU78" s="12">
        <v>21</v>
      </c>
      <c r="BV78" s="12">
        <v>16</v>
      </c>
      <c r="BW78" s="12">
        <v>5</v>
      </c>
      <c r="BX78" s="12">
        <v>4</v>
      </c>
      <c r="BY78" s="12">
        <v>2</v>
      </c>
      <c r="BZ78" s="12">
        <v>3</v>
      </c>
      <c r="CA78" s="127">
        <v>1</v>
      </c>
      <c r="CB78" s="127">
        <v>1</v>
      </c>
      <c r="CC78" s="127">
        <v>1</v>
      </c>
      <c r="CF78" s="83">
        <v>11.3</v>
      </c>
      <c r="CG78" s="102">
        <v>11</v>
      </c>
      <c r="CH78" s="102">
        <v>3</v>
      </c>
      <c r="CI78" s="77">
        <v>73</v>
      </c>
      <c r="CJ78" s="12">
        <v>11</v>
      </c>
      <c r="CK78" s="12">
        <v>2</v>
      </c>
      <c r="CL78" s="84" t="s">
        <v>349</v>
      </c>
      <c r="CU78" s="113" t="s">
        <v>510</v>
      </c>
      <c r="CV78" s="113" t="s">
        <v>508</v>
      </c>
      <c r="DB78" s="111" t="s">
        <v>431</v>
      </c>
      <c r="DF78" s="40">
        <v>10</v>
      </c>
      <c r="DG78" s="40">
        <v>1036</v>
      </c>
      <c r="DH78" s="40">
        <v>2</v>
      </c>
      <c r="DI78" s="40">
        <v>2</v>
      </c>
      <c r="DN78" s="139">
        <v>13.7</v>
      </c>
      <c r="DO78" s="133">
        <v>4</v>
      </c>
      <c r="DP78" s="134" t="s">
        <v>548</v>
      </c>
      <c r="DQ78" s="128">
        <f t="shared" si="2"/>
        <v>75</v>
      </c>
      <c r="DR78" s="128" t="s">
        <v>544</v>
      </c>
      <c r="DS78" s="128" t="s">
        <v>545</v>
      </c>
      <c r="DT78" s="12">
        <v>103</v>
      </c>
      <c r="DU78" s="129">
        <f t="shared" si="3"/>
        <v>0.72815533980582525</v>
      </c>
      <c r="DX78" s="19">
        <v>74</v>
      </c>
      <c r="DY78" t="s">
        <v>566</v>
      </c>
      <c r="DZ78" t="s">
        <v>566</v>
      </c>
      <c r="EA78" t="s">
        <v>566</v>
      </c>
      <c r="EB78" t="s">
        <v>566</v>
      </c>
    </row>
    <row r="79" spans="1:132" ht="18" x14ac:dyDescent="0.25">
      <c r="A79" s="12">
        <v>76</v>
      </c>
      <c r="B79" s="12">
        <v>325</v>
      </c>
      <c r="C79" s="12">
        <v>339</v>
      </c>
      <c r="D79" s="12">
        <v>329</v>
      </c>
      <c r="E79" s="12">
        <v>336</v>
      </c>
      <c r="F79" s="12">
        <v>318</v>
      </c>
      <c r="G79" s="12">
        <v>304</v>
      </c>
      <c r="H79" s="12">
        <v>336</v>
      </c>
      <c r="I79" s="12">
        <v>350</v>
      </c>
      <c r="J79" s="12">
        <v>329</v>
      </c>
      <c r="K79" s="12">
        <v>364</v>
      </c>
      <c r="L79" s="12">
        <v>358</v>
      </c>
      <c r="M79" s="12">
        <v>358</v>
      </c>
      <c r="O79" s="19">
        <v>75</v>
      </c>
      <c r="P79" s="20">
        <v>35</v>
      </c>
      <c r="Q79" s="20">
        <v>9</v>
      </c>
      <c r="R79" s="21">
        <v>3</v>
      </c>
      <c r="S79" s="21">
        <v>1</v>
      </c>
      <c r="T79" s="21">
        <v>1</v>
      </c>
      <c r="U79" s="21">
        <v>1</v>
      </c>
      <c r="V79" s="21">
        <v>1</v>
      </c>
      <c r="W79" s="21">
        <v>1</v>
      </c>
      <c r="X79" s="21">
        <v>1</v>
      </c>
      <c r="Y79" s="21">
        <v>1</v>
      </c>
      <c r="Z79" s="21">
        <v>1</v>
      </c>
      <c r="AA79" s="21">
        <v>1</v>
      </c>
      <c r="AB79" s="22">
        <v>75</v>
      </c>
      <c r="AC79" s="23">
        <v>43</v>
      </c>
      <c r="AD79" s="23">
        <v>14</v>
      </c>
      <c r="AE79" s="24">
        <v>1</v>
      </c>
      <c r="AF79" s="24">
        <v>1</v>
      </c>
      <c r="AG79" s="24">
        <v>1</v>
      </c>
      <c r="AH79" s="24">
        <v>1</v>
      </c>
      <c r="AI79" s="24">
        <v>1</v>
      </c>
      <c r="AJ79" s="24">
        <v>1</v>
      </c>
      <c r="AK79" s="24">
        <v>1</v>
      </c>
      <c r="AL79" s="24">
        <v>1</v>
      </c>
      <c r="AM79" s="24">
        <v>1</v>
      </c>
      <c r="AN79" s="24">
        <v>1</v>
      </c>
      <c r="AX79" s="59">
        <v>7</v>
      </c>
      <c r="AY79" s="60">
        <v>900</v>
      </c>
      <c r="AZ79" s="61">
        <v>30</v>
      </c>
      <c r="BA79" s="62">
        <v>60</v>
      </c>
      <c r="BE79" s="69">
        <v>12</v>
      </c>
      <c r="BF79" s="12"/>
      <c r="BG79" s="12">
        <v>0</v>
      </c>
      <c r="BH79" s="127">
        <v>0</v>
      </c>
      <c r="BI79" s="127">
        <v>0</v>
      </c>
      <c r="BJ79" s="127">
        <v>0</v>
      </c>
      <c r="BK79" s="127">
        <v>0</v>
      </c>
      <c r="BL79" s="127">
        <v>0</v>
      </c>
      <c r="BM79" s="127">
        <v>0</v>
      </c>
      <c r="BN79" s="127">
        <v>0</v>
      </c>
      <c r="BO79" s="127">
        <v>0</v>
      </c>
      <c r="BP79" s="127">
        <v>0</v>
      </c>
      <c r="BR79" s="71">
        <v>12</v>
      </c>
      <c r="BS79" s="12"/>
      <c r="BT79" s="12">
        <v>45</v>
      </c>
      <c r="BU79" s="12">
        <v>24</v>
      </c>
      <c r="BV79" s="12">
        <v>18</v>
      </c>
      <c r="BW79" s="12">
        <v>7</v>
      </c>
      <c r="BX79" s="12">
        <v>5</v>
      </c>
      <c r="BY79" s="12">
        <v>3</v>
      </c>
      <c r="BZ79" s="12">
        <v>4</v>
      </c>
      <c r="CA79" s="12">
        <v>2</v>
      </c>
      <c r="CB79" s="12">
        <v>2</v>
      </c>
      <c r="CC79" s="12">
        <v>2</v>
      </c>
      <c r="CF79" s="83">
        <v>11.4</v>
      </c>
      <c r="CG79" s="102">
        <v>11</v>
      </c>
      <c r="CH79" s="102">
        <v>4</v>
      </c>
      <c r="CI79" s="77">
        <v>74</v>
      </c>
      <c r="CJ79" s="12">
        <v>11</v>
      </c>
      <c r="CK79" s="12">
        <v>3</v>
      </c>
      <c r="CL79" s="84" t="s">
        <v>350</v>
      </c>
      <c r="CU79" s="113" t="s">
        <v>570</v>
      </c>
      <c r="CV79" s="113" t="s">
        <v>632</v>
      </c>
      <c r="DB79" s="111"/>
      <c r="DF79" s="40">
        <v>10</v>
      </c>
      <c r="DG79" s="40">
        <v>1080</v>
      </c>
      <c r="DH79" s="40">
        <v>3</v>
      </c>
      <c r="DI79" s="40">
        <v>2</v>
      </c>
      <c r="DN79" s="126">
        <v>14.1</v>
      </c>
      <c r="DO79" s="133">
        <v>4</v>
      </c>
      <c r="DP79" s="134" t="s">
        <v>548</v>
      </c>
      <c r="DQ79" s="128">
        <f t="shared" si="2"/>
        <v>76</v>
      </c>
      <c r="DR79" s="128" t="s">
        <v>544</v>
      </c>
      <c r="DS79" s="128" t="s">
        <v>545</v>
      </c>
      <c r="DT79" s="12">
        <v>103</v>
      </c>
      <c r="DU79" s="129">
        <f t="shared" si="3"/>
        <v>0.73786407766990292</v>
      </c>
      <c r="DX79" s="19">
        <v>75</v>
      </c>
      <c r="DY79" t="s">
        <v>566</v>
      </c>
      <c r="DZ79" t="s">
        <v>566</v>
      </c>
      <c r="EA79" t="s">
        <v>566</v>
      </c>
      <c r="EB79" t="s">
        <v>566</v>
      </c>
    </row>
    <row r="80" spans="1:132" ht="18" x14ac:dyDescent="0.25">
      <c r="A80" s="13">
        <v>77</v>
      </c>
      <c r="B80" s="13">
        <v>325</v>
      </c>
      <c r="C80" s="13">
        <v>339</v>
      </c>
      <c r="D80" s="13">
        <v>329</v>
      </c>
      <c r="E80" s="13">
        <v>336</v>
      </c>
      <c r="F80" s="13">
        <v>318</v>
      </c>
      <c r="G80" s="13">
        <v>304</v>
      </c>
      <c r="H80" s="13">
        <v>336</v>
      </c>
      <c r="I80" s="13">
        <v>350</v>
      </c>
      <c r="J80" s="13">
        <v>329</v>
      </c>
      <c r="K80" s="13">
        <v>364</v>
      </c>
      <c r="L80" s="13">
        <v>358</v>
      </c>
      <c r="M80" s="13">
        <v>358</v>
      </c>
      <c r="O80" s="19">
        <v>76</v>
      </c>
      <c r="P80" s="20">
        <v>35</v>
      </c>
      <c r="Q80" s="20">
        <v>9</v>
      </c>
      <c r="R80" s="21">
        <v>3</v>
      </c>
      <c r="S80" s="21">
        <v>1</v>
      </c>
      <c r="T80" s="21">
        <v>1</v>
      </c>
      <c r="U80" s="21">
        <v>1</v>
      </c>
      <c r="V80" s="21">
        <v>1</v>
      </c>
      <c r="W80" s="21">
        <v>1</v>
      </c>
      <c r="X80" s="21">
        <v>1</v>
      </c>
      <c r="Y80" s="21">
        <v>1</v>
      </c>
      <c r="Z80" s="21">
        <v>1</v>
      </c>
      <c r="AA80" s="21">
        <v>1</v>
      </c>
      <c r="AB80" s="22">
        <v>76</v>
      </c>
      <c r="AC80" s="23">
        <v>43</v>
      </c>
      <c r="AD80" s="23">
        <v>14</v>
      </c>
      <c r="AE80" s="24">
        <v>1</v>
      </c>
      <c r="AF80" s="24">
        <v>1</v>
      </c>
      <c r="AG80" s="24">
        <v>1</v>
      </c>
      <c r="AH80" s="24">
        <v>1</v>
      </c>
      <c r="AI80" s="24">
        <v>1</v>
      </c>
      <c r="AJ80" s="24">
        <v>1</v>
      </c>
      <c r="AK80" s="24">
        <v>1</v>
      </c>
      <c r="AL80" s="24">
        <v>1</v>
      </c>
      <c r="AM80" s="24">
        <v>1</v>
      </c>
      <c r="AN80" s="24">
        <v>1</v>
      </c>
      <c r="AX80" s="59">
        <v>7</v>
      </c>
      <c r="AY80" s="60">
        <v>1000</v>
      </c>
      <c r="AZ80" s="61">
        <v>25</v>
      </c>
      <c r="BA80" s="62">
        <v>55</v>
      </c>
      <c r="BE80" s="69">
        <v>13</v>
      </c>
      <c r="BF80" s="12"/>
      <c r="BG80" s="126">
        <v>0</v>
      </c>
      <c r="BH80" s="126">
        <v>0</v>
      </c>
      <c r="BI80" s="126">
        <v>0</v>
      </c>
      <c r="BJ80" s="126">
        <v>0</v>
      </c>
      <c r="BK80" s="126">
        <v>0</v>
      </c>
      <c r="BL80" s="126">
        <v>0</v>
      </c>
      <c r="BM80" s="126">
        <v>0</v>
      </c>
      <c r="BN80" s="126">
        <v>0</v>
      </c>
      <c r="BO80" s="126">
        <v>0</v>
      </c>
      <c r="BP80" s="126">
        <v>0</v>
      </c>
      <c r="BR80" s="71">
        <v>13</v>
      </c>
      <c r="BS80" s="12"/>
      <c r="BT80" s="12">
        <v>52</v>
      </c>
      <c r="BU80" s="12">
        <v>28</v>
      </c>
      <c r="BV80" s="12">
        <v>21</v>
      </c>
      <c r="BW80" s="12">
        <v>8</v>
      </c>
      <c r="BX80" s="12">
        <v>6</v>
      </c>
      <c r="BY80" s="12">
        <v>4</v>
      </c>
      <c r="BZ80" s="12">
        <v>5</v>
      </c>
      <c r="CA80" s="12">
        <v>2</v>
      </c>
      <c r="CB80" s="12">
        <v>2</v>
      </c>
      <c r="CC80" s="12">
        <v>2</v>
      </c>
      <c r="CF80" s="83">
        <v>11.5</v>
      </c>
      <c r="CG80" s="102">
        <v>11</v>
      </c>
      <c r="CH80" s="102">
        <v>5</v>
      </c>
      <c r="CI80" s="77">
        <v>75</v>
      </c>
      <c r="CJ80" s="12">
        <v>11</v>
      </c>
      <c r="CK80" s="12">
        <v>4</v>
      </c>
      <c r="CL80" s="84" t="s">
        <v>351</v>
      </c>
      <c r="CU80" s="113" t="s">
        <v>770</v>
      </c>
      <c r="CV80" s="113" t="s">
        <v>632</v>
      </c>
      <c r="DF80" s="40">
        <v>10</v>
      </c>
      <c r="DG80" s="40">
        <v>1225</v>
      </c>
      <c r="DH80" s="40">
        <v>3</v>
      </c>
      <c r="DI80" s="40">
        <v>3</v>
      </c>
      <c r="DN80" s="126">
        <v>14.2</v>
      </c>
      <c r="DO80" s="133">
        <v>4</v>
      </c>
      <c r="DP80" s="134" t="s">
        <v>548</v>
      </c>
      <c r="DQ80" s="128">
        <f t="shared" si="2"/>
        <v>77</v>
      </c>
      <c r="DR80" s="128" t="s">
        <v>544</v>
      </c>
      <c r="DS80" s="128" t="s">
        <v>545</v>
      </c>
      <c r="DT80" s="12">
        <v>103</v>
      </c>
      <c r="DU80" s="129">
        <f t="shared" si="3"/>
        <v>0.74757281553398058</v>
      </c>
      <c r="DX80" s="19">
        <v>76</v>
      </c>
      <c r="DY80" t="s">
        <v>566</v>
      </c>
      <c r="DZ80" t="s">
        <v>566</v>
      </c>
      <c r="EA80" t="s">
        <v>566</v>
      </c>
      <c r="EB80" t="s">
        <v>566</v>
      </c>
    </row>
    <row r="81" spans="1:132" ht="18" x14ac:dyDescent="0.25">
      <c r="A81" s="12">
        <v>78</v>
      </c>
      <c r="B81" s="12">
        <v>325</v>
      </c>
      <c r="C81" s="12">
        <v>339</v>
      </c>
      <c r="D81" s="12">
        <v>329</v>
      </c>
      <c r="E81" s="12">
        <v>336</v>
      </c>
      <c r="F81" s="12">
        <v>318</v>
      </c>
      <c r="G81" s="12">
        <v>304</v>
      </c>
      <c r="H81" s="12">
        <v>336</v>
      </c>
      <c r="I81" s="12">
        <v>350</v>
      </c>
      <c r="J81" s="12">
        <v>329</v>
      </c>
      <c r="K81" s="12">
        <v>364</v>
      </c>
      <c r="L81" s="12">
        <v>358</v>
      </c>
      <c r="M81" s="12">
        <v>358</v>
      </c>
      <c r="O81" s="19">
        <v>77</v>
      </c>
      <c r="P81" s="20">
        <v>35</v>
      </c>
      <c r="Q81" s="20">
        <v>9</v>
      </c>
      <c r="R81" s="21">
        <v>3</v>
      </c>
      <c r="S81" s="21">
        <v>1</v>
      </c>
      <c r="T81" s="21">
        <v>1</v>
      </c>
      <c r="U81" s="21">
        <v>1</v>
      </c>
      <c r="V81" s="21">
        <v>1</v>
      </c>
      <c r="W81" s="21">
        <v>1</v>
      </c>
      <c r="X81" s="21">
        <v>1</v>
      </c>
      <c r="Y81" s="21">
        <v>1</v>
      </c>
      <c r="Z81" s="21">
        <v>1</v>
      </c>
      <c r="AA81" s="21">
        <v>1</v>
      </c>
      <c r="AB81" s="22">
        <v>77</v>
      </c>
      <c r="AC81" s="23">
        <v>43</v>
      </c>
      <c r="AD81" s="23">
        <v>14</v>
      </c>
      <c r="AE81" s="24">
        <v>1</v>
      </c>
      <c r="AF81" s="24">
        <v>1</v>
      </c>
      <c r="AG81" s="24">
        <v>1</v>
      </c>
      <c r="AH81" s="24">
        <v>1</v>
      </c>
      <c r="AI81" s="24">
        <v>1</v>
      </c>
      <c r="AJ81" s="24">
        <v>1</v>
      </c>
      <c r="AK81" s="24">
        <v>1</v>
      </c>
      <c r="AL81" s="24">
        <v>1</v>
      </c>
      <c r="AM81" s="24">
        <v>1</v>
      </c>
      <c r="AN81" s="24">
        <v>1</v>
      </c>
      <c r="AX81" s="59">
        <v>7</v>
      </c>
      <c r="AY81" s="60">
        <v>1100</v>
      </c>
      <c r="AZ81" s="61">
        <v>15</v>
      </c>
      <c r="BA81" s="62">
        <v>45</v>
      </c>
      <c r="BE81" s="69">
        <v>14</v>
      </c>
      <c r="BF81" s="12"/>
      <c r="BG81" s="127">
        <v>0</v>
      </c>
      <c r="BH81" s="127">
        <v>0</v>
      </c>
      <c r="BI81" s="127">
        <v>0</v>
      </c>
      <c r="BJ81" s="127">
        <v>0</v>
      </c>
      <c r="BK81" s="127">
        <v>0</v>
      </c>
      <c r="BL81" s="127">
        <v>0</v>
      </c>
      <c r="BM81" s="127">
        <v>0</v>
      </c>
      <c r="BN81" s="12">
        <v>0</v>
      </c>
      <c r="BO81" s="12">
        <v>0</v>
      </c>
      <c r="BP81" s="12">
        <v>0</v>
      </c>
      <c r="BR81" s="71">
        <v>14</v>
      </c>
      <c r="BS81" s="12"/>
      <c r="BT81" s="12">
        <v>56</v>
      </c>
      <c r="BU81" s="12">
        <v>33</v>
      </c>
      <c r="BV81" s="12">
        <v>23</v>
      </c>
      <c r="BW81" s="12">
        <v>10</v>
      </c>
      <c r="BX81" s="127">
        <v>6</v>
      </c>
      <c r="BY81" s="12">
        <v>5</v>
      </c>
      <c r="BZ81" s="12">
        <v>6</v>
      </c>
      <c r="CA81" s="127">
        <v>2</v>
      </c>
      <c r="CB81" s="127">
        <v>2</v>
      </c>
      <c r="CC81" s="127">
        <v>2</v>
      </c>
      <c r="CF81" s="81">
        <v>11.6</v>
      </c>
      <c r="CG81" s="101">
        <v>11</v>
      </c>
      <c r="CH81" s="101">
        <v>6</v>
      </c>
      <c r="CI81" s="77">
        <v>76</v>
      </c>
      <c r="CJ81" s="12">
        <v>11</v>
      </c>
      <c r="CK81" s="12">
        <v>5</v>
      </c>
      <c r="CL81" s="82" t="s">
        <v>298</v>
      </c>
      <c r="DF81" s="40">
        <v>10</v>
      </c>
      <c r="DG81" s="40">
        <v>1305</v>
      </c>
      <c r="DH81" s="40">
        <v>3</v>
      </c>
      <c r="DI81" s="40">
        <v>4</v>
      </c>
      <c r="DN81" s="126">
        <v>14.3</v>
      </c>
      <c r="DO81" s="133">
        <v>4</v>
      </c>
      <c r="DP81" s="134" t="s">
        <v>548</v>
      </c>
      <c r="DQ81" s="128">
        <f t="shared" si="2"/>
        <v>78</v>
      </c>
      <c r="DR81" s="128" t="s">
        <v>544</v>
      </c>
      <c r="DS81" s="128" t="s">
        <v>545</v>
      </c>
      <c r="DT81" s="12">
        <v>103</v>
      </c>
      <c r="DU81" s="129">
        <f t="shared" si="3"/>
        <v>0.75728155339805825</v>
      </c>
      <c r="DX81" s="19">
        <v>77</v>
      </c>
      <c r="DY81" t="s">
        <v>566</v>
      </c>
      <c r="DZ81" t="s">
        <v>566</v>
      </c>
      <c r="EA81" t="s">
        <v>566</v>
      </c>
      <c r="EB81" t="s">
        <v>566</v>
      </c>
    </row>
    <row r="82" spans="1:132" ht="18.75" thickBot="1" x14ac:dyDescent="0.3">
      <c r="A82" s="13">
        <v>79</v>
      </c>
      <c r="B82" s="13">
        <v>325</v>
      </c>
      <c r="C82" s="13">
        <v>339</v>
      </c>
      <c r="D82" s="13">
        <v>329</v>
      </c>
      <c r="E82" s="13">
        <v>336</v>
      </c>
      <c r="F82" s="13">
        <v>318</v>
      </c>
      <c r="G82" s="13">
        <v>304</v>
      </c>
      <c r="H82" s="13">
        <v>336</v>
      </c>
      <c r="I82" s="13">
        <v>350</v>
      </c>
      <c r="J82" s="13">
        <v>329</v>
      </c>
      <c r="K82" s="13">
        <v>364</v>
      </c>
      <c r="L82" s="13">
        <v>358</v>
      </c>
      <c r="M82" s="13">
        <v>358</v>
      </c>
      <c r="O82" s="19">
        <v>78</v>
      </c>
      <c r="P82" s="20">
        <v>36</v>
      </c>
      <c r="Q82" s="20">
        <v>9</v>
      </c>
      <c r="R82" s="21">
        <v>3</v>
      </c>
      <c r="S82" s="21">
        <v>1</v>
      </c>
      <c r="T82" s="21">
        <v>1</v>
      </c>
      <c r="U82" s="21">
        <v>1</v>
      </c>
      <c r="V82" s="21">
        <v>1</v>
      </c>
      <c r="W82" s="21">
        <v>1</v>
      </c>
      <c r="X82" s="21">
        <v>1</v>
      </c>
      <c r="Y82" s="21">
        <v>1</v>
      </c>
      <c r="Z82" s="21">
        <v>1</v>
      </c>
      <c r="AA82" s="21">
        <v>1</v>
      </c>
      <c r="AB82" s="22">
        <v>78</v>
      </c>
      <c r="AC82" s="23">
        <v>43</v>
      </c>
      <c r="AD82" s="23">
        <v>14</v>
      </c>
      <c r="AE82" s="24">
        <v>1</v>
      </c>
      <c r="AF82" s="24">
        <v>1</v>
      </c>
      <c r="AG82" s="24">
        <v>1</v>
      </c>
      <c r="AH82" s="24">
        <v>1</v>
      </c>
      <c r="AI82" s="24">
        <v>1</v>
      </c>
      <c r="AJ82" s="24">
        <v>1</v>
      </c>
      <c r="AK82" s="24">
        <v>1</v>
      </c>
      <c r="AL82" s="24">
        <v>1</v>
      </c>
      <c r="AM82" s="24">
        <v>1</v>
      </c>
      <c r="AN82" s="24">
        <v>1</v>
      </c>
      <c r="AX82" s="63">
        <v>7</v>
      </c>
      <c r="AY82" s="64">
        <v>1200</v>
      </c>
      <c r="AZ82" s="65">
        <v>0</v>
      </c>
      <c r="BA82" s="66">
        <v>35</v>
      </c>
      <c r="BE82" s="69">
        <v>15</v>
      </c>
      <c r="BF82" s="12"/>
      <c r="BG82" s="126">
        <v>0</v>
      </c>
      <c r="BH82" s="126">
        <v>0</v>
      </c>
      <c r="BI82" s="126">
        <v>0</v>
      </c>
      <c r="BJ82" s="126">
        <v>0</v>
      </c>
      <c r="BK82" s="126">
        <v>0</v>
      </c>
      <c r="BL82" s="126">
        <v>0</v>
      </c>
      <c r="BM82" s="126">
        <v>0</v>
      </c>
      <c r="BN82" s="126">
        <v>0</v>
      </c>
      <c r="BO82" s="126">
        <v>0</v>
      </c>
      <c r="BP82" s="126">
        <v>0</v>
      </c>
      <c r="BR82" s="71">
        <v>15</v>
      </c>
      <c r="BS82" s="12"/>
      <c r="BT82" s="12">
        <v>61</v>
      </c>
      <c r="BU82" s="12">
        <v>37</v>
      </c>
      <c r="BV82" s="12">
        <v>26</v>
      </c>
      <c r="BW82" s="12">
        <v>12</v>
      </c>
      <c r="BX82" s="12">
        <v>7</v>
      </c>
      <c r="BY82" s="12">
        <v>6</v>
      </c>
      <c r="BZ82" s="12">
        <v>7</v>
      </c>
      <c r="CA82" s="127">
        <v>2</v>
      </c>
      <c r="CB82" s="127">
        <v>2</v>
      </c>
      <c r="CC82" s="127">
        <v>2</v>
      </c>
      <c r="CF82" s="89">
        <v>11.7</v>
      </c>
      <c r="CG82" s="103">
        <v>11</v>
      </c>
      <c r="CH82" s="103">
        <v>7</v>
      </c>
      <c r="CI82" s="77">
        <v>77</v>
      </c>
      <c r="CJ82" s="12">
        <v>11</v>
      </c>
      <c r="CK82" s="12">
        <v>6</v>
      </c>
      <c r="CL82" s="90" t="s">
        <v>307</v>
      </c>
      <c r="DF82" s="40">
        <v>10</v>
      </c>
      <c r="DG82" s="40">
        <v>1340</v>
      </c>
      <c r="DH82" s="40">
        <v>4</v>
      </c>
      <c r="DI82" s="40">
        <v>4</v>
      </c>
      <c r="DN82" s="126">
        <v>14.4</v>
      </c>
      <c r="DO82" s="133">
        <v>4</v>
      </c>
      <c r="DP82" s="134" t="s">
        <v>548</v>
      </c>
      <c r="DQ82" s="128">
        <f t="shared" si="2"/>
        <v>79</v>
      </c>
      <c r="DR82" s="128" t="s">
        <v>544</v>
      </c>
      <c r="DS82" s="128" t="s">
        <v>545</v>
      </c>
      <c r="DT82" s="12">
        <v>103</v>
      </c>
      <c r="DU82" s="129">
        <f t="shared" si="3"/>
        <v>0.76699029126213591</v>
      </c>
      <c r="DX82" s="19">
        <v>78</v>
      </c>
      <c r="DY82" t="s">
        <v>566</v>
      </c>
      <c r="DZ82" t="s">
        <v>566</v>
      </c>
      <c r="EA82" t="s">
        <v>566</v>
      </c>
      <c r="EB82" t="s">
        <v>566</v>
      </c>
    </row>
    <row r="83" spans="1:132" ht="18" x14ac:dyDescent="0.25">
      <c r="A83" s="12">
        <v>80</v>
      </c>
      <c r="B83" s="12">
        <v>325</v>
      </c>
      <c r="C83" s="12">
        <v>339</v>
      </c>
      <c r="D83" s="12">
        <v>329</v>
      </c>
      <c r="E83" s="12">
        <v>336</v>
      </c>
      <c r="F83" s="12">
        <v>318</v>
      </c>
      <c r="G83" s="12">
        <v>304</v>
      </c>
      <c r="H83" s="12">
        <v>336</v>
      </c>
      <c r="I83" s="12">
        <v>350</v>
      </c>
      <c r="J83" s="12">
        <v>329</v>
      </c>
      <c r="K83" s="12">
        <v>364</v>
      </c>
      <c r="L83" s="12">
        <v>358</v>
      </c>
      <c r="M83" s="12">
        <v>358</v>
      </c>
      <c r="O83" s="19">
        <v>79</v>
      </c>
      <c r="P83" s="20">
        <v>36</v>
      </c>
      <c r="Q83" s="20">
        <v>9</v>
      </c>
      <c r="R83" s="21">
        <v>3</v>
      </c>
      <c r="S83" s="21">
        <v>1</v>
      </c>
      <c r="T83" s="21">
        <v>1</v>
      </c>
      <c r="U83" s="21">
        <v>1</v>
      </c>
      <c r="V83" s="21">
        <v>1</v>
      </c>
      <c r="W83" s="21">
        <v>1</v>
      </c>
      <c r="X83" s="21">
        <v>1</v>
      </c>
      <c r="Y83" s="21">
        <v>1</v>
      </c>
      <c r="Z83" s="21">
        <v>1</v>
      </c>
      <c r="AA83" s="21">
        <v>1</v>
      </c>
      <c r="AB83" s="22">
        <v>79</v>
      </c>
      <c r="AC83" s="23">
        <v>43</v>
      </c>
      <c r="AD83" s="23">
        <v>14</v>
      </c>
      <c r="AE83" s="24">
        <v>1</v>
      </c>
      <c r="AF83" s="24">
        <v>1</v>
      </c>
      <c r="AG83" s="24">
        <v>1</v>
      </c>
      <c r="AH83" s="24">
        <v>1</v>
      </c>
      <c r="AI83" s="24">
        <v>1</v>
      </c>
      <c r="AJ83" s="24">
        <v>1</v>
      </c>
      <c r="AK83" s="24">
        <v>1</v>
      </c>
      <c r="AL83" s="24">
        <v>1</v>
      </c>
      <c r="AM83" s="24">
        <v>1</v>
      </c>
      <c r="AN83" s="24">
        <v>1</v>
      </c>
      <c r="AX83" s="55">
        <v>8</v>
      </c>
      <c r="AY83" s="56">
        <v>0</v>
      </c>
      <c r="AZ83" s="57">
        <v>240</v>
      </c>
      <c r="BA83" s="58">
        <v>360</v>
      </c>
      <c r="BE83" s="69">
        <v>16</v>
      </c>
      <c r="BF83" s="12"/>
      <c r="BG83" s="12">
        <v>0</v>
      </c>
      <c r="BH83" s="127">
        <v>0</v>
      </c>
      <c r="BI83" s="127">
        <v>0</v>
      </c>
      <c r="BJ83" s="127">
        <v>0</v>
      </c>
      <c r="BK83" s="127">
        <v>0</v>
      </c>
      <c r="BL83" s="127">
        <v>0</v>
      </c>
      <c r="BM83" s="127">
        <v>0</v>
      </c>
      <c r="BN83" s="127">
        <v>0</v>
      </c>
      <c r="BO83" s="127">
        <v>0</v>
      </c>
      <c r="BP83" s="127">
        <v>0</v>
      </c>
      <c r="BR83" s="71">
        <v>16</v>
      </c>
      <c r="BS83" s="12"/>
      <c r="BT83" s="12">
        <v>66</v>
      </c>
      <c r="BU83" s="12">
        <v>41</v>
      </c>
      <c r="BV83" s="12">
        <v>29</v>
      </c>
      <c r="BW83" s="12">
        <v>15</v>
      </c>
      <c r="BX83" s="12">
        <v>9</v>
      </c>
      <c r="BY83" s="12">
        <v>8</v>
      </c>
      <c r="BZ83" s="12">
        <v>9</v>
      </c>
      <c r="CA83" s="12">
        <v>3</v>
      </c>
      <c r="CB83" s="12">
        <v>3</v>
      </c>
      <c r="CC83" s="12">
        <v>3</v>
      </c>
      <c r="CF83" s="83">
        <v>12.1</v>
      </c>
      <c r="CG83" s="102">
        <v>12</v>
      </c>
      <c r="CH83" s="102">
        <v>1</v>
      </c>
      <c r="CI83" s="77">
        <v>78</v>
      </c>
      <c r="CJ83" s="12">
        <v>11</v>
      </c>
      <c r="CK83" s="12">
        <v>7</v>
      </c>
      <c r="CL83" s="93" t="s">
        <v>352</v>
      </c>
      <c r="DF83" s="40">
        <v>10</v>
      </c>
      <c r="DG83" s="40">
        <v>1670</v>
      </c>
      <c r="DH83" s="40">
        <v>4</v>
      </c>
      <c r="DI83" s="40">
        <v>5</v>
      </c>
      <c r="DN83" s="126">
        <v>14.5</v>
      </c>
      <c r="DO83" s="133">
        <v>4</v>
      </c>
      <c r="DP83" s="134" t="s">
        <v>548</v>
      </c>
      <c r="DQ83" s="128">
        <f t="shared" si="2"/>
        <v>80</v>
      </c>
      <c r="DR83" s="128" t="s">
        <v>544</v>
      </c>
      <c r="DS83" s="128" t="s">
        <v>545</v>
      </c>
      <c r="DT83" s="12">
        <v>103</v>
      </c>
      <c r="DU83" s="129">
        <f t="shared" si="3"/>
        <v>0.77669902912621358</v>
      </c>
      <c r="DX83" s="19">
        <v>79</v>
      </c>
      <c r="DY83" t="s">
        <v>566</v>
      </c>
      <c r="DZ83" t="s">
        <v>566</v>
      </c>
      <c r="EA83" t="s">
        <v>566</v>
      </c>
      <c r="EB83" t="s">
        <v>566</v>
      </c>
    </row>
    <row r="84" spans="1:132" ht="18" x14ac:dyDescent="0.25">
      <c r="A84" s="13">
        <v>81</v>
      </c>
      <c r="B84" s="13">
        <v>325</v>
      </c>
      <c r="C84" s="13">
        <v>339</v>
      </c>
      <c r="D84" s="13">
        <v>329</v>
      </c>
      <c r="E84" s="13">
        <v>336</v>
      </c>
      <c r="F84" s="13">
        <v>318</v>
      </c>
      <c r="G84" s="13">
        <v>304</v>
      </c>
      <c r="H84" s="13">
        <v>336</v>
      </c>
      <c r="I84" s="13">
        <v>350</v>
      </c>
      <c r="J84" s="13">
        <v>329</v>
      </c>
      <c r="K84" s="13">
        <v>364</v>
      </c>
      <c r="L84" s="13">
        <v>358</v>
      </c>
      <c r="M84" s="13">
        <v>358</v>
      </c>
      <c r="O84" s="19">
        <v>80</v>
      </c>
      <c r="P84" s="20">
        <v>36</v>
      </c>
      <c r="Q84" s="20">
        <v>9</v>
      </c>
      <c r="R84" s="21">
        <v>3</v>
      </c>
      <c r="S84" s="21">
        <v>1</v>
      </c>
      <c r="T84" s="21">
        <v>1</v>
      </c>
      <c r="U84" s="21">
        <v>1</v>
      </c>
      <c r="V84" s="21">
        <v>1</v>
      </c>
      <c r="W84" s="21">
        <v>1</v>
      </c>
      <c r="X84" s="21">
        <v>1</v>
      </c>
      <c r="Y84" s="21">
        <v>1</v>
      </c>
      <c r="Z84" s="21">
        <v>1</v>
      </c>
      <c r="AA84" s="21">
        <v>1</v>
      </c>
      <c r="AB84" s="22">
        <v>80</v>
      </c>
      <c r="AC84" s="23">
        <v>43</v>
      </c>
      <c r="AD84" s="23">
        <v>14</v>
      </c>
      <c r="AE84" s="24">
        <v>1</v>
      </c>
      <c r="AF84" s="24">
        <v>1</v>
      </c>
      <c r="AG84" s="24">
        <v>1</v>
      </c>
      <c r="AH84" s="24">
        <v>1</v>
      </c>
      <c r="AI84" s="24">
        <v>1</v>
      </c>
      <c r="AJ84" s="24">
        <v>1</v>
      </c>
      <c r="AK84" s="24">
        <v>1</v>
      </c>
      <c r="AL84" s="24">
        <v>1</v>
      </c>
      <c r="AM84" s="24">
        <v>1</v>
      </c>
      <c r="AN84" s="24">
        <v>1</v>
      </c>
      <c r="AX84" s="59">
        <v>8</v>
      </c>
      <c r="AY84" s="60">
        <v>100</v>
      </c>
      <c r="AZ84" s="61">
        <v>240</v>
      </c>
      <c r="BA84" s="62">
        <v>360</v>
      </c>
      <c r="BE84" s="69">
        <v>17</v>
      </c>
      <c r="BF84" s="12"/>
      <c r="BG84" s="12">
        <v>1</v>
      </c>
      <c r="BH84" s="127">
        <v>0</v>
      </c>
      <c r="BI84" s="12">
        <v>0</v>
      </c>
      <c r="BJ84" s="127">
        <v>0</v>
      </c>
      <c r="BK84" s="127">
        <v>0</v>
      </c>
      <c r="BL84" s="127">
        <v>0</v>
      </c>
      <c r="BM84" s="127">
        <v>0</v>
      </c>
      <c r="BN84" s="127">
        <v>0</v>
      </c>
      <c r="BO84" s="127">
        <v>0</v>
      </c>
      <c r="BP84" s="127">
        <v>0</v>
      </c>
      <c r="BR84" s="71">
        <v>17</v>
      </c>
      <c r="BS84" s="12"/>
      <c r="BT84" s="12">
        <v>69</v>
      </c>
      <c r="BU84" s="12">
        <v>45</v>
      </c>
      <c r="BV84" s="12">
        <v>32</v>
      </c>
      <c r="BW84" s="12">
        <v>18</v>
      </c>
      <c r="BX84" s="12">
        <v>11</v>
      </c>
      <c r="BY84" s="12">
        <v>9</v>
      </c>
      <c r="BZ84" s="12">
        <v>11</v>
      </c>
      <c r="CA84" s="12">
        <v>4</v>
      </c>
      <c r="CB84" s="12">
        <v>4</v>
      </c>
      <c r="CC84" s="12">
        <v>4</v>
      </c>
      <c r="CF84" s="83">
        <v>12.2</v>
      </c>
      <c r="CG84" s="102">
        <v>12</v>
      </c>
      <c r="CH84" s="102">
        <v>2</v>
      </c>
      <c r="CI84" s="77">
        <v>79</v>
      </c>
      <c r="CJ84" s="12">
        <v>12</v>
      </c>
      <c r="CK84" s="12">
        <v>1</v>
      </c>
      <c r="CL84" s="93" t="s">
        <v>353</v>
      </c>
      <c r="DF84" s="40">
        <v>11</v>
      </c>
      <c r="DG84" s="40">
        <v>-600</v>
      </c>
      <c r="DH84" s="40">
        <v>1</v>
      </c>
      <c r="DI84" s="40">
        <v>1</v>
      </c>
      <c r="DN84" s="126">
        <v>14.6</v>
      </c>
      <c r="DO84" s="133">
        <v>4</v>
      </c>
      <c r="DP84" s="134" t="s">
        <v>548</v>
      </c>
      <c r="DQ84" s="128">
        <f t="shared" si="2"/>
        <v>81</v>
      </c>
      <c r="DR84" s="128" t="s">
        <v>544</v>
      </c>
      <c r="DS84" s="128" t="s">
        <v>545</v>
      </c>
      <c r="DT84" s="12">
        <v>103</v>
      </c>
      <c r="DU84" s="129">
        <f t="shared" si="3"/>
        <v>0.78640776699029125</v>
      </c>
      <c r="DX84" s="19">
        <v>80</v>
      </c>
      <c r="DY84" t="s">
        <v>566</v>
      </c>
      <c r="DZ84" t="s">
        <v>566</v>
      </c>
      <c r="EA84" t="s">
        <v>566</v>
      </c>
      <c r="EB84" t="s">
        <v>566</v>
      </c>
    </row>
    <row r="85" spans="1:132" ht="18" x14ac:dyDescent="0.25">
      <c r="A85" s="12">
        <v>82</v>
      </c>
      <c r="B85" s="12">
        <v>325</v>
      </c>
      <c r="C85" s="12">
        <v>339</v>
      </c>
      <c r="D85" s="12">
        <v>329</v>
      </c>
      <c r="E85" s="12">
        <v>336</v>
      </c>
      <c r="F85" s="12">
        <v>318</v>
      </c>
      <c r="G85" s="12">
        <v>304</v>
      </c>
      <c r="H85" s="12">
        <v>336</v>
      </c>
      <c r="I85" s="12">
        <v>350</v>
      </c>
      <c r="J85" s="12">
        <v>329</v>
      </c>
      <c r="K85" s="12">
        <v>364</v>
      </c>
      <c r="L85" s="12">
        <v>358</v>
      </c>
      <c r="M85" s="12">
        <v>358</v>
      </c>
      <c r="O85" s="19">
        <v>81</v>
      </c>
      <c r="P85" s="20">
        <v>36</v>
      </c>
      <c r="Q85" s="20">
        <v>9</v>
      </c>
      <c r="R85" s="21">
        <v>3</v>
      </c>
      <c r="S85" s="21">
        <v>1</v>
      </c>
      <c r="T85" s="21">
        <v>1</v>
      </c>
      <c r="U85" s="21">
        <v>1</v>
      </c>
      <c r="V85" s="21">
        <v>1</v>
      </c>
      <c r="W85" s="21">
        <v>1</v>
      </c>
      <c r="X85" s="21">
        <v>1</v>
      </c>
      <c r="Y85" s="21">
        <v>1</v>
      </c>
      <c r="Z85" s="21">
        <v>1</v>
      </c>
      <c r="AA85" s="21">
        <v>1</v>
      </c>
      <c r="AB85" s="22">
        <v>81</v>
      </c>
      <c r="AC85" s="23">
        <v>43</v>
      </c>
      <c r="AD85" s="23">
        <v>14</v>
      </c>
      <c r="AE85" s="24">
        <v>1</v>
      </c>
      <c r="AF85" s="24">
        <v>1</v>
      </c>
      <c r="AG85" s="24">
        <v>1</v>
      </c>
      <c r="AH85" s="24">
        <v>1</v>
      </c>
      <c r="AI85" s="24">
        <v>1</v>
      </c>
      <c r="AJ85" s="24">
        <v>1</v>
      </c>
      <c r="AK85" s="24">
        <v>1</v>
      </c>
      <c r="AL85" s="24">
        <v>1</v>
      </c>
      <c r="AM85" s="24">
        <v>1</v>
      </c>
      <c r="AN85" s="24">
        <v>1</v>
      </c>
      <c r="AX85" s="59">
        <v>8</v>
      </c>
      <c r="AY85" s="60">
        <v>200</v>
      </c>
      <c r="AZ85" s="61">
        <v>185</v>
      </c>
      <c r="BA85" s="62">
        <v>255</v>
      </c>
      <c r="BE85" s="69">
        <v>18</v>
      </c>
      <c r="BF85" s="12"/>
      <c r="BG85" s="12">
        <v>1</v>
      </c>
      <c r="BH85" s="12">
        <v>0</v>
      </c>
      <c r="BI85" s="127">
        <v>0</v>
      </c>
      <c r="BJ85" s="127">
        <v>0</v>
      </c>
      <c r="BK85" s="127">
        <v>0</v>
      </c>
      <c r="BL85" s="12">
        <v>0</v>
      </c>
      <c r="BM85" s="127">
        <v>0</v>
      </c>
      <c r="BN85" s="127">
        <v>0</v>
      </c>
      <c r="BO85" s="127">
        <v>0</v>
      </c>
      <c r="BP85" s="127">
        <v>0</v>
      </c>
      <c r="BR85" s="71">
        <v>18</v>
      </c>
      <c r="BS85" s="12"/>
      <c r="BT85" s="12">
        <v>72</v>
      </c>
      <c r="BU85" s="12">
        <v>50</v>
      </c>
      <c r="BV85" s="12">
        <v>36</v>
      </c>
      <c r="BW85" s="12">
        <v>21</v>
      </c>
      <c r="BX85" s="12">
        <v>12</v>
      </c>
      <c r="BY85" s="12">
        <v>10</v>
      </c>
      <c r="BZ85" s="12">
        <v>12</v>
      </c>
      <c r="CA85" s="12">
        <v>6</v>
      </c>
      <c r="CB85" s="12">
        <v>6</v>
      </c>
      <c r="CC85" s="12">
        <v>6</v>
      </c>
      <c r="CF85" s="83">
        <v>12.3</v>
      </c>
      <c r="CG85" s="102">
        <v>12</v>
      </c>
      <c r="CH85" s="102">
        <v>3</v>
      </c>
      <c r="CI85" s="77">
        <v>80</v>
      </c>
      <c r="CJ85" s="12">
        <v>12</v>
      </c>
      <c r="CK85" s="12">
        <v>2</v>
      </c>
      <c r="CL85" s="93" t="s">
        <v>354</v>
      </c>
      <c r="DF85" s="40">
        <v>11</v>
      </c>
      <c r="DG85" s="40">
        <v>985</v>
      </c>
      <c r="DH85" s="40">
        <v>2</v>
      </c>
      <c r="DI85" s="40">
        <v>1</v>
      </c>
      <c r="DN85" s="126">
        <v>14.7</v>
      </c>
      <c r="DO85" s="133">
        <v>4</v>
      </c>
      <c r="DP85" s="134" t="s">
        <v>548</v>
      </c>
      <c r="DQ85" s="128">
        <f t="shared" si="2"/>
        <v>82</v>
      </c>
      <c r="DR85" s="128" t="s">
        <v>544</v>
      </c>
      <c r="DS85" s="128" t="s">
        <v>545</v>
      </c>
      <c r="DT85" s="12">
        <v>103</v>
      </c>
      <c r="DU85" s="129">
        <f t="shared" si="3"/>
        <v>0.79611650485436891</v>
      </c>
      <c r="DX85" s="19">
        <v>81</v>
      </c>
      <c r="DY85" t="s">
        <v>566</v>
      </c>
      <c r="DZ85" t="s">
        <v>566</v>
      </c>
      <c r="EA85" t="s">
        <v>566</v>
      </c>
      <c r="EB85" t="s">
        <v>566</v>
      </c>
    </row>
    <row r="86" spans="1:132" ht="18" x14ac:dyDescent="0.25">
      <c r="A86" s="13">
        <v>83</v>
      </c>
      <c r="B86" s="13">
        <v>325</v>
      </c>
      <c r="C86" s="13">
        <v>339</v>
      </c>
      <c r="D86" s="13">
        <v>329</v>
      </c>
      <c r="E86" s="13">
        <v>336</v>
      </c>
      <c r="F86" s="13">
        <v>318</v>
      </c>
      <c r="G86" s="13">
        <v>304</v>
      </c>
      <c r="H86" s="13">
        <v>336</v>
      </c>
      <c r="I86" s="13">
        <v>350</v>
      </c>
      <c r="J86" s="13">
        <v>329</v>
      </c>
      <c r="K86" s="13">
        <v>364</v>
      </c>
      <c r="L86" s="13">
        <v>358</v>
      </c>
      <c r="M86" s="13">
        <v>358</v>
      </c>
      <c r="O86" s="19">
        <v>82</v>
      </c>
      <c r="P86" s="20">
        <v>36</v>
      </c>
      <c r="Q86" s="20">
        <v>9</v>
      </c>
      <c r="R86" s="21">
        <v>3</v>
      </c>
      <c r="S86" s="21">
        <v>1</v>
      </c>
      <c r="T86" s="21">
        <v>1</v>
      </c>
      <c r="U86" s="21">
        <v>1</v>
      </c>
      <c r="V86" s="21">
        <v>1</v>
      </c>
      <c r="W86" s="21">
        <v>1</v>
      </c>
      <c r="X86" s="21">
        <v>1</v>
      </c>
      <c r="Y86" s="21">
        <v>1</v>
      </c>
      <c r="Z86" s="21">
        <v>1</v>
      </c>
      <c r="AA86" s="21">
        <v>1</v>
      </c>
      <c r="AB86" s="22">
        <v>82</v>
      </c>
      <c r="AC86" s="23">
        <v>43</v>
      </c>
      <c r="AD86" s="23">
        <v>14</v>
      </c>
      <c r="AE86" s="24">
        <v>1</v>
      </c>
      <c r="AF86" s="24">
        <v>1</v>
      </c>
      <c r="AG86" s="24">
        <v>1</v>
      </c>
      <c r="AH86" s="24">
        <v>1</v>
      </c>
      <c r="AI86" s="24">
        <v>1</v>
      </c>
      <c r="AJ86" s="24">
        <v>1</v>
      </c>
      <c r="AK86" s="24">
        <v>1</v>
      </c>
      <c r="AL86" s="24">
        <v>1</v>
      </c>
      <c r="AM86" s="24">
        <v>1</v>
      </c>
      <c r="AN86" s="24">
        <v>1</v>
      </c>
      <c r="AX86" s="59">
        <v>8</v>
      </c>
      <c r="AY86" s="60">
        <v>300</v>
      </c>
      <c r="AZ86" s="61">
        <v>140</v>
      </c>
      <c r="BA86" s="62">
        <v>200</v>
      </c>
      <c r="BE86" s="69">
        <v>19</v>
      </c>
      <c r="BF86" s="12"/>
      <c r="BG86" s="12">
        <v>1</v>
      </c>
      <c r="BH86" s="127">
        <v>0</v>
      </c>
      <c r="BI86" s="127">
        <v>0</v>
      </c>
      <c r="BJ86" s="127">
        <v>0</v>
      </c>
      <c r="BK86" s="127">
        <v>0</v>
      </c>
      <c r="BL86" s="127">
        <v>0</v>
      </c>
      <c r="BM86" s="127">
        <v>0</v>
      </c>
      <c r="BN86" s="127">
        <v>0</v>
      </c>
      <c r="BO86" s="127">
        <v>0</v>
      </c>
      <c r="BP86" s="127">
        <v>0</v>
      </c>
      <c r="BR86" s="71">
        <v>19</v>
      </c>
      <c r="BS86" s="12"/>
      <c r="BT86" s="12">
        <v>76</v>
      </c>
      <c r="BU86" s="12">
        <v>54</v>
      </c>
      <c r="BV86" s="12">
        <v>39</v>
      </c>
      <c r="BW86" s="12">
        <v>25</v>
      </c>
      <c r="BX86" s="12">
        <v>14</v>
      </c>
      <c r="BY86" s="12">
        <v>11</v>
      </c>
      <c r="BZ86" s="12">
        <v>14</v>
      </c>
      <c r="CA86" s="12">
        <v>7</v>
      </c>
      <c r="CB86" s="12">
        <v>7</v>
      </c>
      <c r="CC86" s="12">
        <v>7</v>
      </c>
      <c r="CF86" s="83">
        <v>12.4</v>
      </c>
      <c r="CG86" s="102">
        <v>12</v>
      </c>
      <c r="CH86" s="102">
        <v>4</v>
      </c>
      <c r="CI86" s="77">
        <v>81</v>
      </c>
      <c r="CJ86" s="12">
        <v>12</v>
      </c>
      <c r="CK86" s="12">
        <v>3</v>
      </c>
      <c r="CL86" s="93" t="s">
        <v>355</v>
      </c>
      <c r="DF86" s="40">
        <v>11</v>
      </c>
      <c r="DG86" s="40">
        <v>1036</v>
      </c>
      <c r="DH86" s="40">
        <v>2</v>
      </c>
      <c r="DI86" s="40">
        <v>2</v>
      </c>
      <c r="DN86" s="139">
        <v>15.1</v>
      </c>
      <c r="DO86" s="133">
        <v>4</v>
      </c>
      <c r="DP86" s="134" t="s">
        <v>548</v>
      </c>
      <c r="DQ86" s="128">
        <f t="shared" si="2"/>
        <v>83</v>
      </c>
      <c r="DR86" s="128" t="s">
        <v>544</v>
      </c>
      <c r="DS86" s="128" t="s">
        <v>545</v>
      </c>
      <c r="DT86" s="12">
        <v>103</v>
      </c>
      <c r="DU86" s="129">
        <f t="shared" si="3"/>
        <v>0.80582524271844658</v>
      </c>
      <c r="DX86" s="19">
        <v>82</v>
      </c>
      <c r="DY86" t="s">
        <v>566</v>
      </c>
      <c r="DZ86" t="s">
        <v>566</v>
      </c>
      <c r="EA86" t="s">
        <v>566</v>
      </c>
      <c r="EB86" t="s">
        <v>566</v>
      </c>
    </row>
    <row r="87" spans="1:132" ht="18" x14ac:dyDescent="0.25">
      <c r="A87" s="12">
        <v>84</v>
      </c>
      <c r="B87" s="12">
        <v>325</v>
      </c>
      <c r="C87" s="12">
        <v>339</v>
      </c>
      <c r="D87" s="12">
        <v>329</v>
      </c>
      <c r="E87" s="12">
        <v>336</v>
      </c>
      <c r="F87" s="12">
        <v>318</v>
      </c>
      <c r="G87" s="12">
        <v>304</v>
      </c>
      <c r="H87" s="12">
        <v>336</v>
      </c>
      <c r="I87" s="12">
        <v>350</v>
      </c>
      <c r="J87" s="12">
        <v>329</v>
      </c>
      <c r="K87" s="12">
        <v>364</v>
      </c>
      <c r="L87" s="12">
        <v>358</v>
      </c>
      <c r="M87" s="12">
        <v>358</v>
      </c>
      <c r="O87" s="19">
        <v>83</v>
      </c>
      <c r="P87" s="20">
        <v>37</v>
      </c>
      <c r="Q87" s="20">
        <v>9</v>
      </c>
      <c r="R87" s="21">
        <v>3</v>
      </c>
      <c r="S87" s="21">
        <v>1</v>
      </c>
      <c r="T87" s="21">
        <v>1</v>
      </c>
      <c r="U87" s="21">
        <v>1</v>
      </c>
      <c r="V87" s="21">
        <v>1</v>
      </c>
      <c r="W87" s="21">
        <v>1</v>
      </c>
      <c r="X87" s="21">
        <v>1</v>
      </c>
      <c r="Y87" s="21">
        <v>1</v>
      </c>
      <c r="Z87" s="21">
        <v>1</v>
      </c>
      <c r="AA87" s="21">
        <v>1</v>
      </c>
      <c r="AB87" s="22">
        <v>83</v>
      </c>
      <c r="AC87" s="23">
        <v>43</v>
      </c>
      <c r="AD87" s="23">
        <v>15</v>
      </c>
      <c r="AE87" s="24">
        <v>1</v>
      </c>
      <c r="AF87" s="24">
        <v>1</v>
      </c>
      <c r="AG87" s="24">
        <v>1</v>
      </c>
      <c r="AH87" s="24">
        <v>1</v>
      </c>
      <c r="AI87" s="24">
        <v>1</v>
      </c>
      <c r="AJ87" s="24">
        <v>1</v>
      </c>
      <c r="AK87" s="24">
        <v>1</v>
      </c>
      <c r="AL87" s="24">
        <v>1</v>
      </c>
      <c r="AM87" s="24">
        <v>1</v>
      </c>
      <c r="AN87" s="24">
        <v>1</v>
      </c>
      <c r="AX87" s="59">
        <v>8</v>
      </c>
      <c r="AY87" s="60">
        <v>400</v>
      </c>
      <c r="AZ87" s="61">
        <v>105</v>
      </c>
      <c r="BA87" s="62">
        <v>155</v>
      </c>
      <c r="BE87" s="69">
        <v>20</v>
      </c>
      <c r="BF87" s="12"/>
      <c r="BG87" s="12">
        <v>2</v>
      </c>
      <c r="BH87" s="127">
        <v>0</v>
      </c>
      <c r="BI87" s="127">
        <v>0</v>
      </c>
      <c r="BJ87" s="127">
        <v>0</v>
      </c>
      <c r="BK87" s="127">
        <v>0</v>
      </c>
      <c r="BL87" s="127">
        <v>0</v>
      </c>
      <c r="BM87" s="127">
        <v>0</v>
      </c>
      <c r="BN87" s="127">
        <v>0</v>
      </c>
      <c r="BO87" s="127">
        <v>0</v>
      </c>
      <c r="BP87" s="127">
        <v>0</v>
      </c>
      <c r="BR87" s="71">
        <v>20</v>
      </c>
      <c r="BS87" s="12"/>
      <c r="BT87" s="12">
        <v>79</v>
      </c>
      <c r="BU87" s="12">
        <v>59</v>
      </c>
      <c r="BV87" s="12">
        <v>42</v>
      </c>
      <c r="BW87" s="12">
        <v>28</v>
      </c>
      <c r="BX87" s="12">
        <v>16</v>
      </c>
      <c r="BY87" s="12">
        <v>12</v>
      </c>
      <c r="BZ87" s="12">
        <v>16</v>
      </c>
      <c r="CA87" s="12">
        <v>9</v>
      </c>
      <c r="CB87" s="12">
        <v>9</v>
      </c>
      <c r="CC87" s="12">
        <v>9</v>
      </c>
      <c r="CF87" s="81">
        <v>12.5</v>
      </c>
      <c r="CG87" s="101">
        <v>12</v>
      </c>
      <c r="CH87" s="101">
        <v>5</v>
      </c>
      <c r="CI87" s="77">
        <v>82</v>
      </c>
      <c r="CJ87" s="12">
        <v>12</v>
      </c>
      <c r="CK87" s="12">
        <v>4</v>
      </c>
      <c r="CL87" s="82" t="s">
        <v>298</v>
      </c>
      <c r="DF87" s="40">
        <v>11</v>
      </c>
      <c r="DG87" s="40">
        <v>1185</v>
      </c>
      <c r="DH87" s="40">
        <v>3</v>
      </c>
      <c r="DI87" s="40">
        <v>2</v>
      </c>
      <c r="DN87" s="139">
        <v>15.2</v>
      </c>
      <c r="DO87" s="133">
        <v>4</v>
      </c>
      <c r="DP87" s="134" t="s">
        <v>548</v>
      </c>
      <c r="DQ87" s="128">
        <f t="shared" si="2"/>
        <v>84</v>
      </c>
      <c r="DR87" s="128" t="s">
        <v>544</v>
      </c>
      <c r="DS87" s="128" t="s">
        <v>545</v>
      </c>
      <c r="DT87" s="12">
        <v>103</v>
      </c>
      <c r="DU87" s="129">
        <f t="shared" si="3"/>
        <v>0.81553398058252424</v>
      </c>
      <c r="DX87" s="19">
        <v>83</v>
      </c>
      <c r="DY87" t="s">
        <v>566</v>
      </c>
      <c r="DZ87" t="s">
        <v>566</v>
      </c>
      <c r="EA87" t="s">
        <v>566</v>
      </c>
      <c r="EB87" t="s">
        <v>566</v>
      </c>
    </row>
    <row r="88" spans="1:132" ht="18" x14ac:dyDescent="0.25">
      <c r="A88" s="13">
        <v>85</v>
      </c>
      <c r="B88" s="13">
        <v>325</v>
      </c>
      <c r="C88" s="13">
        <v>339</v>
      </c>
      <c r="D88" s="13">
        <v>329</v>
      </c>
      <c r="E88" s="13">
        <v>336</v>
      </c>
      <c r="F88" s="13">
        <v>318</v>
      </c>
      <c r="G88" s="13">
        <v>304</v>
      </c>
      <c r="H88" s="13">
        <v>336</v>
      </c>
      <c r="I88" s="13">
        <v>350</v>
      </c>
      <c r="J88" s="13">
        <v>329</v>
      </c>
      <c r="K88" s="13">
        <v>364</v>
      </c>
      <c r="L88" s="13">
        <v>358</v>
      </c>
      <c r="M88" s="13">
        <v>358</v>
      </c>
      <c r="O88" s="19">
        <v>84</v>
      </c>
      <c r="P88" s="20">
        <v>37</v>
      </c>
      <c r="Q88" s="20">
        <v>9</v>
      </c>
      <c r="R88" s="21">
        <v>3</v>
      </c>
      <c r="S88" s="21">
        <v>1</v>
      </c>
      <c r="T88" s="21">
        <v>1</v>
      </c>
      <c r="U88" s="21">
        <v>1</v>
      </c>
      <c r="V88" s="21">
        <v>1</v>
      </c>
      <c r="W88" s="21">
        <v>1</v>
      </c>
      <c r="X88" s="21">
        <v>1</v>
      </c>
      <c r="Y88" s="21">
        <v>1</v>
      </c>
      <c r="Z88" s="21">
        <v>1</v>
      </c>
      <c r="AA88" s="21">
        <v>1</v>
      </c>
      <c r="AB88" s="22">
        <v>84</v>
      </c>
      <c r="AC88" s="23">
        <v>43</v>
      </c>
      <c r="AD88" s="23">
        <v>15</v>
      </c>
      <c r="AE88" s="24">
        <v>1</v>
      </c>
      <c r="AF88" s="24">
        <v>1</v>
      </c>
      <c r="AG88" s="24">
        <v>1</v>
      </c>
      <c r="AH88" s="24">
        <v>1</v>
      </c>
      <c r="AI88" s="24">
        <v>1</v>
      </c>
      <c r="AJ88" s="24">
        <v>1</v>
      </c>
      <c r="AK88" s="24">
        <v>1</v>
      </c>
      <c r="AL88" s="24">
        <v>1</v>
      </c>
      <c r="AM88" s="24">
        <v>1</v>
      </c>
      <c r="AN88" s="24">
        <v>1</v>
      </c>
      <c r="AX88" s="59">
        <v>8</v>
      </c>
      <c r="AY88" s="60">
        <v>500</v>
      </c>
      <c r="AZ88" s="61">
        <v>80</v>
      </c>
      <c r="BA88" s="62">
        <v>125</v>
      </c>
      <c r="BE88" s="69">
        <v>21</v>
      </c>
      <c r="BF88" s="12"/>
      <c r="BG88" s="12">
        <v>2</v>
      </c>
      <c r="BH88" s="127">
        <v>0</v>
      </c>
      <c r="BI88" s="127">
        <v>0</v>
      </c>
      <c r="BJ88" s="127">
        <v>0</v>
      </c>
      <c r="BK88" s="127">
        <v>0</v>
      </c>
      <c r="BL88" s="127">
        <v>0</v>
      </c>
      <c r="BM88" s="127">
        <v>0</v>
      </c>
      <c r="BN88" s="127">
        <v>0</v>
      </c>
      <c r="BO88" s="127">
        <v>0</v>
      </c>
      <c r="BP88" s="127">
        <v>0</v>
      </c>
      <c r="BR88" s="71">
        <v>21</v>
      </c>
      <c r="BS88" s="12"/>
      <c r="BT88" s="12">
        <v>82</v>
      </c>
      <c r="BU88" s="12">
        <v>63</v>
      </c>
      <c r="BV88" s="12">
        <v>46</v>
      </c>
      <c r="BW88" s="12">
        <v>31</v>
      </c>
      <c r="BX88" s="12">
        <v>18</v>
      </c>
      <c r="BY88" s="12">
        <v>15</v>
      </c>
      <c r="BZ88" s="12">
        <v>17</v>
      </c>
      <c r="CA88" s="12">
        <v>11</v>
      </c>
      <c r="CB88" s="12">
        <v>11</v>
      </c>
      <c r="CC88" s="12">
        <v>11</v>
      </c>
      <c r="CF88" s="85">
        <v>12.6</v>
      </c>
      <c r="CG88" s="103">
        <v>12</v>
      </c>
      <c r="CH88" s="103">
        <v>6</v>
      </c>
      <c r="CI88" s="77">
        <v>83</v>
      </c>
      <c r="CJ88" s="12">
        <v>12</v>
      </c>
      <c r="CK88" s="12">
        <v>5</v>
      </c>
      <c r="CL88" s="86" t="s">
        <v>307</v>
      </c>
      <c r="DF88" s="40">
        <v>11</v>
      </c>
      <c r="DG88" s="40">
        <v>1225</v>
      </c>
      <c r="DH88" s="40">
        <v>3</v>
      </c>
      <c r="DI88" s="40">
        <v>3</v>
      </c>
      <c r="DN88" s="139">
        <v>15.3</v>
      </c>
      <c r="DO88" s="133">
        <v>4</v>
      </c>
      <c r="DP88" s="134" t="s">
        <v>548</v>
      </c>
      <c r="DQ88" s="128">
        <f t="shared" si="2"/>
        <v>85</v>
      </c>
      <c r="DR88" s="128" t="s">
        <v>544</v>
      </c>
      <c r="DS88" s="128" t="s">
        <v>545</v>
      </c>
      <c r="DT88" s="12">
        <v>103</v>
      </c>
      <c r="DU88" s="129">
        <f t="shared" si="3"/>
        <v>0.82524271844660191</v>
      </c>
      <c r="DX88" s="19">
        <v>84</v>
      </c>
      <c r="DY88" t="s">
        <v>566</v>
      </c>
      <c r="DZ88" t="s">
        <v>566</v>
      </c>
      <c r="EA88" t="s">
        <v>566</v>
      </c>
      <c r="EB88" t="s">
        <v>566</v>
      </c>
    </row>
    <row r="89" spans="1:132" ht="18" x14ac:dyDescent="0.25">
      <c r="A89" s="12">
        <v>86</v>
      </c>
      <c r="B89" s="12">
        <v>325</v>
      </c>
      <c r="C89" s="12">
        <v>339</v>
      </c>
      <c r="D89" s="12">
        <v>329</v>
      </c>
      <c r="E89" s="12">
        <v>336</v>
      </c>
      <c r="F89" s="12">
        <v>318</v>
      </c>
      <c r="G89" s="12">
        <v>304</v>
      </c>
      <c r="H89" s="12">
        <v>336</v>
      </c>
      <c r="I89" s="12">
        <v>350</v>
      </c>
      <c r="J89" s="12">
        <v>329</v>
      </c>
      <c r="K89" s="12">
        <v>364</v>
      </c>
      <c r="L89" s="12">
        <v>358</v>
      </c>
      <c r="M89" s="12">
        <v>358</v>
      </c>
      <c r="O89" s="19">
        <v>85</v>
      </c>
      <c r="P89" s="20">
        <v>37</v>
      </c>
      <c r="Q89" s="20">
        <v>9</v>
      </c>
      <c r="R89" s="21">
        <v>3</v>
      </c>
      <c r="S89" s="21">
        <v>1</v>
      </c>
      <c r="T89" s="21">
        <v>1</v>
      </c>
      <c r="U89" s="21">
        <v>1</v>
      </c>
      <c r="V89" s="21">
        <v>1</v>
      </c>
      <c r="W89" s="21">
        <v>1</v>
      </c>
      <c r="X89" s="21">
        <v>1</v>
      </c>
      <c r="Y89" s="21">
        <v>1</v>
      </c>
      <c r="Z89" s="21">
        <v>1</v>
      </c>
      <c r="AA89" s="21">
        <v>1</v>
      </c>
      <c r="AB89" s="22">
        <v>85</v>
      </c>
      <c r="AC89" s="23">
        <v>44</v>
      </c>
      <c r="AD89" s="23">
        <v>15</v>
      </c>
      <c r="AE89" s="24">
        <v>1</v>
      </c>
      <c r="AF89" s="24">
        <v>1</v>
      </c>
      <c r="AG89" s="24">
        <v>1</v>
      </c>
      <c r="AH89" s="24">
        <v>1</v>
      </c>
      <c r="AI89" s="24">
        <v>1</v>
      </c>
      <c r="AJ89" s="24">
        <v>1</v>
      </c>
      <c r="AK89" s="24">
        <v>1</v>
      </c>
      <c r="AL89" s="24">
        <v>1</v>
      </c>
      <c r="AM89" s="24">
        <v>1</v>
      </c>
      <c r="AN89" s="24">
        <v>1</v>
      </c>
      <c r="AX89" s="59">
        <v>8</v>
      </c>
      <c r="AY89" s="60">
        <v>600</v>
      </c>
      <c r="AZ89" s="61">
        <v>65</v>
      </c>
      <c r="BA89" s="62">
        <v>100</v>
      </c>
      <c r="BE89" s="69">
        <v>22</v>
      </c>
      <c r="BF89" s="12"/>
      <c r="BG89" s="12">
        <v>2</v>
      </c>
      <c r="BH89" s="12">
        <v>0</v>
      </c>
      <c r="BI89" s="127">
        <v>0</v>
      </c>
      <c r="BJ89" s="127">
        <v>0</v>
      </c>
      <c r="BK89" s="127">
        <v>0</v>
      </c>
      <c r="BL89" s="127">
        <v>0</v>
      </c>
      <c r="BM89" s="127">
        <v>0</v>
      </c>
      <c r="BN89" s="127">
        <v>0</v>
      </c>
      <c r="BO89" s="127">
        <v>0</v>
      </c>
      <c r="BP89" s="127">
        <v>0</v>
      </c>
      <c r="BR89" s="71">
        <v>22</v>
      </c>
      <c r="BS89" s="12"/>
      <c r="BT89" s="12">
        <v>84</v>
      </c>
      <c r="BU89" s="12">
        <v>67</v>
      </c>
      <c r="BV89" s="12">
        <v>51</v>
      </c>
      <c r="BW89" s="12">
        <v>35</v>
      </c>
      <c r="BX89" s="12">
        <v>21</v>
      </c>
      <c r="BY89" s="12">
        <v>17</v>
      </c>
      <c r="BZ89" s="12">
        <v>18</v>
      </c>
      <c r="CA89" s="12">
        <v>12</v>
      </c>
      <c r="CB89" s="12">
        <v>12</v>
      </c>
      <c r="CC89" s="12">
        <v>12</v>
      </c>
      <c r="CF89" s="78">
        <v>13.1</v>
      </c>
      <c r="CG89" s="100">
        <v>13</v>
      </c>
      <c r="CH89" s="100">
        <v>1</v>
      </c>
      <c r="CI89" s="77">
        <v>84</v>
      </c>
      <c r="CJ89" s="12">
        <v>12</v>
      </c>
      <c r="CK89" s="12">
        <v>6</v>
      </c>
      <c r="CL89" s="88" t="s">
        <v>356</v>
      </c>
      <c r="DF89" s="40">
        <v>11</v>
      </c>
      <c r="DG89" s="40">
        <v>1305</v>
      </c>
      <c r="DH89" s="40">
        <v>3</v>
      </c>
      <c r="DI89" s="40">
        <v>4</v>
      </c>
      <c r="DN89" s="139">
        <v>15.4</v>
      </c>
      <c r="DO89" s="133">
        <v>4</v>
      </c>
      <c r="DP89" s="134" t="s">
        <v>548</v>
      </c>
      <c r="DQ89" s="128">
        <f t="shared" si="2"/>
        <v>86</v>
      </c>
      <c r="DR89" s="128" t="s">
        <v>544</v>
      </c>
      <c r="DS89" s="128" t="s">
        <v>545</v>
      </c>
      <c r="DT89" s="12">
        <v>103</v>
      </c>
      <c r="DU89" s="129">
        <f t="shared" si="3"/>
        <v>0.83495145631067957</v>
      </c>
      <c r="DX89" s="19">
        <v>85</v>
      </c>
      <c r="DY89" t="s">
        <v>566</v>
      </c>
      <c r="DZ89" t="s">
        <v>566</v>
      </c>
      <c r="EA89" t="s">
        <v>566</v>
      </c>
      <c r="EB89" t="s">
        <v>566</v>
      </c>
    </row>
    <row r="90" spans="1:132" ht="18" x14ac:dyDescent="0.25">
      <c r="A90" s="13">
        <v>87</v>
      </c>
      <c r="B90" s="13">
        <v>325</v>
      </c>
      <c r="C90" s="13">
        <v>339</v>
      </c>
      <c r="D90" s="13">
        <v>329</v>
      </c>
      <c r="E90" s="13">
        <v>336</v>
      </c>
      <c r="F90" s="13">
        <v>318</v>
      </c>
      <c r="G90" s="13">
        <v>304</v>
      </c>
      <c r="H90" s="13">
        <v>336</v>
      </c>
      <c r="I90" s="13">
        <v>350</v>
      </c>
      <c r="J90" s="13">
        <v>329</v>
      </c>
      <c r="K90" s="13">
        <v>364</v>
      </c>
      <c r="L90" s="13">
        <v>358</v>
      </c>
      <c r="M90" s="13">
        <v>358</v>
      </c>
      <c r="O90" s="19">
        <v>86</v>
      </c>
      <c r="P90" s="20">
        <v>37</v>
      </c>
      <c r="Q90" s="20">
        <v>9</v>
      </c>
      <c r="R90" s="21">
        <v>3</v>
      </c>
      <c r="S90" s="21">
        <v>1</v>
      </c>
      <c r="T90" s="21">
        <v>1</v>
      </c>
      <c r="U90" s="21">
        <v>1</v>
      </c>
      <c r="V90" s="21">
        <v>1</v>
      </c>
      <c r="W90" s="21">
        <v>1</v>
      </c>
      <c r="X90" s="21">
        <v>1</v>
      </c>
      <c r="Y90" s="21">
        <v>1</v>
      </c>
      <c r="Z90" s="21">
        <v>1</v>
      </c>
      <c r="AA90" s="21">
        <v>1</v>
      </c>
      <c r="AB90" s="22">
        <v>86</v>
      </c>
      <c r="AC90" s="23">
        <v>44</v>
      </c>
      <c r="AD90" s="23">
        <v>15</v>
      </c>
      <c r="AE90" s="24">
        <v>1</v>
      </c>
      <c r="AF90" s="24">
        <v>1</v>
      </c>
      <c r="AG90" s="24">
        <v>1</v>
      </c>
      <c r="AH90" s="24">
        <v>1</v>
      </c>
      <c r="AI90" s="24">
        <v>1</v>
      </c>
      <c r="AJ90" s="24">
        <v>1</v>
      </c>
      <c r="AK90" s="24">
        <v>1</v>
      </c>
      <c r="AL90" s="24">
        <v>1</v>
      </c>
      <c r="AM90" s="24">
        <v>1</v>
      </c>
      <c r="AN90" s="24">
        <v>1</v>
      </c>
      <c r="AX90" s="59">
        <v>8</v>
      </c>
      <c r="AY90" s="60">
        <v>700</v>
      </c>
      <c r="AZ90" s="61">
        <v>55</v>
      </c>
      <c r="BA90" s="62">
        <v>80</v>
      </c>
      <c r="BE90" s="69">
        <v>23</v>
      </c>
      <c r="BF90" s="12"/>
      <c r="BG90" s="12">
        <v>3</v>
      </c>
      <c r="BH90" s="12">
        <v>1</v>
      </c>
      <c r="BI90" s="127">
        <v>0</v>
      </c>
      <c r="BJ90" s="12">
        <v>0</v>
      </c>
      <c r="BK90" s="127">
        <v>0</v>
      </c>
      <c r="BL90" s="127">
        <v>0</v>
      </c>
      <c r="BM90" s="12">
        <v>0</v>
      </c>
      <c r="BN90" s="127">
        <v>0</v>
      </c>
      <c r="BO90" s="127">
        <v>0</v>
      </c>
      <c r="BP90" s="127">
        <v>0</v>
      </c>
      <c r="BR90" s="71">
        <v>23</v>
      </c>
      <c r="BS90" s="12"/>
      <c r="BT90" s="12">
        <v>86</v>
      </c>
      <c r="BU90" s="12">
        <v>71</v>
      </c>
      <c r="BV90" s="12">
        <v>55</v>
      </c>
      <c r="BW90" s="12">
        <v>37</v>
      </c>
      <c r="BX90" s="12">
        <v>24</v>
      </c>
      <c r="BY90" s="12">
        <v>19</v>
      </c>
      <c r="BZ90" s="12">
        <v>20</v>
      </c>
      <c r="CA90" s="12">
        <v>15</v>
      </c>
      <c r="CB90" s="12">
        <v>15</v>
      </c>
      <c r="CC90" s="12">
        <v>15</v>
      </c>
      <c r="CF90" s="94">
        <v>13.2</v>
      </c>
      <c r="CG90" s="102">
        <v>13</v>
      </c>
      <c r="CH90" s="102">
        <v>2</v>
      </c>
      <c r="CI90" s="77">
        <v>85</v>
      </c>
      <c r="CJ90" s="12">
        <v>13</v>
      </c>
      <c r="CK90" s="12">
        <v>1</v>
      </c>
      <c r="CL90" s="84" t="s">
        <v>357</v>
      </c>
      <c r="DF90" s="40">
        <v>11</v>
      </c>
      <c r="DG90" s="40">
        <v>1390</v>
      </c>
      <c r="DH90" s="40">
        <v>4</v>
      </c>
      <c r="DI90" s="40">
        <v>4</v>
      </c>
      <c r="DN90" s="139">
        <v>15.5</v>
      </c>
      <c r="DO90" s="133">
        <v>4</v>
      </c>
      <c r="DP90" s="134" t="s">
        <v>548</v>
      </c>
      <c r="DQ90" s="128">
        <f t="shared" si="2"/>
        <v>87</v>
      </c>
      <c r="DR90" s="128" t="s">
        <v>544</v>
      </c>
      <c r="DS90" s="128" t="s">
        <v>545</v>
      </c>
      <c r="DT90" s="12">
        <v>103</v>
      </c>
      <c r="DU90" s="129">
        <f t="shared" si="3"/>
        <v>0.84466019417475724</v>
      </c>
      <c r="DX90" s="19">
        <v>86</v>
      </c>
      <c r="DY90" t="s">
        <v>566</v>
      </c>
      <c r="DZ90" t="s">
        <v>566</v>
      </c>
      <c r="EA90" t="s">
        <v>566</v>
      </c>
      <c r="EB90" t="s">
        <v>566</v>
      </c>
    </row>
    <row r="91" spans="1:132" ht="18" x14ac:dyDescent="0.25">
      <c r="A91" s="12">
        <v>88</v>
      </c>
      <c r="B91" s="12">
        <v>325</v>
      </c>
      <c r="C91" s="12">
        <v>339</v>
      </c>
      <c r="D91" s="12">
        <v>329</v>
      </c>
      <c r="E91" s="12">
        <v>336</v>
      </c>
      <c r="F91" s="12">
        <v>318</v>
      </c>
      <c r="G91" s="12">
        <v>304</v>
      </c>
      <c r="H91" s="12">
        <v>336</v>
      </c>
      <c r="I91" s="12">
        <v>350</v>
      </c>
      <c r="J91" s="12">
        <v>329</v>
      </c>
      <c r="K91" s="12">
        <v>364</v>
      </c>
      <c r="L91" s="12">
        <v>358</v>
      </c>
      <c r="M91" s="12">
        <v>358</v>
      </c>
      <c r="O91" s="19">
        <v>87</v>
      </c>
      <c r="P91" s="20">
        <v>37</v>
      </c>
      <c r="Q91" s="20">
        <v>9</v>
      </c>
      <c r="R91" s="21">
        <v>3</v>
      </c>
      <c r="S91" s="21">
        <v>1</v>
      </c>
      <c r="T91" s="21">
        <v>1</v>
      </c>
      <c r="U91" s="21">
        <v>1</v>
      </c>
      <c r="V91" s="21">
        <v>1</v>
      </c>
      <c r="W91" s="21">
        <v>1</v>
      </c>
      <c r="X91" s="21">
        <v>1</v>
      </c>
      <c r="Y91" s="21">
        <v>1</v>
      </c>
      <c r="Z91" s="21">
        <v>1</v>
      </c>
      <c r="AA91" s="21">
        <v>1</v>
      </c>
      <c r="AB91" s="22">
        <v>87</v>
      </c>
      <c r="AC91" s="23">
        <v>44</v>
      </c>
      <c r="AD91" s="23">
        <v>15</v>
      </c>
      <c r="AE91" s="24">
        <v>1</v>
      </c>
      <c r="AF91" s="24">
        <v>1</v>
      </c>
      <c r="AG91" s="24">
        <v>1</v>
      </c>
      <c r="AH91" s="24">
        <v>1</v>
      </c>
      <c r="AI91" s="24">
        <v>1</v>
      </c>
      <c r="AJ91" s="24">
        <v>1</v>
      </c>
      <c r="AK91" s="24">
        <v>1</v>
      </c>
      <c r="AL91" s="24">
        <v>1</v>
      </c>
      <c r="AM91" s="24">
        <v>1</v>
      </c>
      <c r="AN91" s="24">
        <v>1</v>
      </c>
      <c r="AX91" s="59">
        <v>8</v>
      </c>
      <c r="AY91" s="60">
        <v>800</v>
      </c>
      <c r="AZ91" s="61">
        <v>45</v>
      </c>
      <c r="BA91" s="62">
        <v>70</v>
      </c>
      <c r="BE91" s="69">
        <v>24</v>
      </c>
      <c r="BF91" s="12"/>
      <c r="BG91" s="126">
        <v>3</v>
      </c>
      <c r="BH91" s="126">
        <v>1</v>
      </c>
      <c r="BI91" s="126">
        <v>0</v>
      </c>
      <c r="BJ91" s="126">
        <v>0</v>
      </c>
      <c r="BK91" s="126">
        <v>0</v>
      </c>
      <c r="BL91" s="126">
        <v>0</v>
      </c>
      <c r="BM91" s="126">
        <v>0</v>
      </c>
      <c r="BN91" s="126">
        <v>0</v>
      </c>
      <c r="BO91" s="126">
        <v>0</v>
      </c>
      <c r="BP91" s="126">
        <v>0</v>
      </c>
      <c r="BR91" s="71">
        <v>24</v>
      </c>
      <c r="BS91" s="12"/>
      <c r="BT91" s="12">
        <v>89</v>
      </c>
      <c r="BU91" s="12">
        <v>76</v>
      </c>
      <c r="BV91" s="12">
        <v>59</v>
      </c>
      <c r="BW91" s="12">
        <v>39</v>
      </c>
      <c r="BX91" s="12">
        <v>27</v>
      </c>
      <c r="BY91" s="12">
        <v>23</v>
      </c>
      <c r="BZ91" s="12">
        <v>23</v>
      </c>
      <c r="CA91" s="12">
        <v>17</v>
      </c>
      <c r="CB91" s="12">
        <v>17</v>
      </c>
      <c r="CC91" s="12">
        <v>17</v>
      </c>
      <c r="CF91" s="94">
        <v>13.3</v>
      </c>
      <c r="CG91" s="102">
        <v>13</v>
      </c>
      <c r="CH91" s="102">
        <v>3</v>
      </c>
      <c r="CI91" s="77">
        <v>86</v>
      </c>
      <c r="CJ91" s="12">
        <v>13</v>
      </c>
      <c r="CK91" s="12">
        <v>2</v>
      </c>
      <c r="CL91" s="84" t="s">
        <v>358</v>
      </c>
      <c r="DF91" s="40">
        <v>11</v>
      </c>
      <c r="DG91" s="40">
        <v>1670</v>
      </c>
      <c r="DH91" s="40">
        <v>4</v>
      </c>
      <c r="DI91" s="40">
        <v>5</v>
      </c>
      <c r="DN91" s="126">
        <v>16.100000000000001</v>
      </c>
      <c r="DO91" s="133">
        <v>4</v>
      </c>
      <c r="DP91" s="134" t="s">
        <v>548</v>
      </c>
      <c r="DQ91" s="128">
        <f t="shared" si="2"/>
        <v>88</v>
      </c>
      <c r="DR91" s="128" t="s">
        <v>544</v>
      </c>
      <c r="DS91" s="128" t="s">
        <v>545</v>
      </c>
      <c r="DT91" s="12">
        <v>103</v>
      </c>
      <c r="DU91" s="129">
        <f t="shared" si="3"/>
        <v>0.85436893203883491</v>
      </c>
      <c r="DX91" s="19">
        <v>87</v>
      </c>
      <c r="DY91" t="s">
        <v>566</v>
      </c>
      <c r="DZ91" t="s">
        <v>566</v>
      </c>
      <c r="EA91" t="s">
        <v>566</v>
      </c>
      <c r="EB91" t="s">
        <v>566</v>
      </c>
    </row>
    <row r="92" spans="1:132" ht="18" x14ac:dyDescent="0.25">
      <c r="A92" s="13">
        <v>89</v>
      </c>
      <c r="B92" s="13">
        <v>325</v>
      </c>
      <c r="C92" s="13">
        <v>339</v>
      </c>
      <c r="D92" s="13">
        <v>329</v>
      </c>
      <c r="E92" s="13">
        <v>336</v>
      </c>
      <c r="F92" s="13">
        <v>318</v>
      </c>
      <c r="G92" s="13">
        <v>304</v>
      </c>
      <c r="H92" s="13">
        <v>336</v>
      </c>
      <c r="I92" s="13">
        <v>350</v>
      </c>
      <c r="J92" s="13">
        <v>329</v>
      </c>
      <c r="K92" s="13">
        <v>364</v>
      </c>
      <c r="L92" s="13">
        <v>358</v>
      </c>
      <c r="M92" s="13">
        <v>358</v>
      </c>
      <c r="O92" s="19">
        <v>88</v>
      </c>
      <c r="P92" s="20">
        <v>38</v>
      </c>
      <c r="Q92" s="20">
        <v>10</v>
      </c>
      <c r="R92" s="21">
        <v>4</v>
      </c>
      <c r="S92" s="21">
        <v>1</v>
      </c>
      <c r="T92" s="21">
        <v>1</v>
      </c>
      <c r="U92" s="21">
        <v>1</v>
      </c>
      <c r="V92" s="21">
        <v>1</v>
      </c>
      <c r="W92" s="21">
        <v>1</v>
      </c>
      <c r="X92" s="21">
        <v>1</v>
      </c>
      <c r="Y92" s="21">
        <v>1</v>
      </c>
      <c r="Z92" s="21">
        <v>1</v>
      </c>
      <c r="AA92" s="21">
        <v>1</v>
      </c>
      <c r="AB92" s="22">
        <v>88</v>
      </c>
      <c r="AC92" s="23">
        <v>44</v>
      </c>
      <c r="AD92" s="23">
        <v>15</v>
      </c>
      <c r="AE92" s="24">
        <v>1</v>
      </c>
      <c r="AF92" s="24">
        <v>1</v>
      </c>
      <c r="AG92" s="24">
        <v>1</v>
      </c>
      <c r="AH92" s="24">
        <v>1</v>
      </c>
      <c r="AI92" s="24">
        <v>1</v>
      </c>
      <c r="AJ92" s="24">
        <v>1</v>
      </c>
      <c r="AK92" s="24">
        <v>1</v>
      </c>
      <c r="AL92" s="24">
        <v>1</v>
      </c>
      <c r="AM92" s="24">
        <v>1</v>
      </c>
      <c r="AN92" s="24">
        <v>1</v>
      </c>
      <c r="AX92" s="59">
        <v>8</v>
      </c>
      <c r="AY92" s="60">
        <v>900</v>
      </c>
      <c r="AZ92" s="61">
        <v>35</v>
      </c>
      <c r="BA92" s="62">
        <v>65</v>
      </c>
      <c r="BE92" s="69">
        <v>25</v>
      </c>
      <c r="BF92" s="12"/>
      <c r="BG92" s="127">
        <v>3</v>
      </c>
      <c r="BH92" s="12">
        <v>1</v>
      </c>
      <c r="BI92" s="12">
        <v>0</v>
      </c>
      <c r="BJ92" s="127">
        <v>0</v>
      </c>
      <c r="BK92" s="127">
        <v>0</v>
      </c>
      <c r="BL92" s="127">
        <v>0</v>
      </c>
      <c r="BM92" s="127">
        <v>0</v>
      </c>
      <c r="BN92" s="127">
        <v>0</v>
      </c>
      <c r="BO92" s="127">
        <v>0</v>
      </c>
      <c r="BP92" s="127">
        <v>0</v>
      </c>
      <c r="BR92" s="71">
        <v>25</v>
      </c>
      <c r="BS92" s="12"/>
      <c r="BT92" s="12">
        <v>92</v>
      </c>
      <c r="BU92" s="12">
        <v>80</v>
      </c>
      <c r="BV92" s="12">
        <v>62</v>
      </c>
      <c r="BW92" s="12">
        <v>43</v>
      </c>
      <c r="BX92" s="12">
        <v>30</v>
      </c>
      <c r="BY92" s="12">
        <v>27</v>
      </c>
      <c r="BZ92" s="12">
        <v>26</v>
      </c>
      <c r="CA92" s="12">
        <v>18</v>
      </c>
      <c r="CB92" s="12">
        <v>18</v>
      </c>
      <c r="CC92" s="12">
        <v>18</v>
      </c>
      <c r="CF92" s="78">
        <v>13.4</v>
      </c>
      <c r="CG92" s="100">
        <v>13</v>
      </c>
      <c r="CH92" s="100">
        <v>4</v>
      </c>
      <c r="CI92" s="77">
        <v>87</v>
      </c>
      <c r="CJ92" s="12">
        <v>13</v>
      </c>
      <c r="CK92" s="12">
        <v>3</v>
      </c>
      <c r="CL92" s="88" t="s">
        <v>359</v>
      </c>
      <c r="DF92" s="40">
        <v>12</v>
      </c>
      <c r="DG92" s="40">
        <v>-600</v>
      </c>
      <c r="DH92" s="40">
        <v>1</v>
      </c>
      <c r="DI92" s="40">
        <v>1</v>
      </c>
      <c r="DN92" s="126">
        <v>16.2</v>
      </c>
      <c r="DO92" s="133">
        <v>4</v>
      </c>
      <c r="DP92" s="134" t="s">
        <v>548</v>
      </c>
      <c r="DQ92" s="128">
        <f t="shared" si="2"/>
        <v>89</v>
      </c>
      <c r="DR92" s="128" t="s">
        <v>544</v>
      </c>
      <c r="DS92" s="128" t="s">
        <v>545</v>
      </c>
      <c r="DT92" s="12">
        <v>103</v>
      </c>
      <c r="DU92" s="129">
        <f t="shared" si="3"/>
        <v>0.86407766990291257</v>
      </c>
      <c r="DX92" s="19">
        <v>88</v>
      </c>
      <c r="DY92" t="s">
        <v>566</v>
      </c>
      <c r="DZ92" t="s">
        <v>566</v>
      </c>
      <c r="EA92" t="s">
        <v>566</v>
      </c>
      <c r="EB92" t="s">
        <v>566</v>
      </c>
    </row>
    <row r="93" spans="1:132" ht="18" x14ac:dyDescent="0.25">
      <c r="A93" s="12">
        <v>90</v>
      </c>
      <c r="B93" s="12">
        <v>325</v>
      </c>
      <c r="C93" s="12">
        <v>339</v>
      </c>
      <c r="D93" s="12">
        <v>329</v>
      </c>
      <c r="E93" s="12">
        <v>336</v>
      </c>
      <c r="F93" s="12">
        <v>318</v>
      </c>
      <c r="G93" s="12">
        <v>304</v>
      </c>
      <c r="H93" s="12">
        <v>336</v>
      </c>
      <c r="I93" s="12">
        <v>350</v>
      </c>
      <c r="J93" s="12">
        <v>329</v>
      </c>
      <c r="K93" s="12">
        <v>364</v>
      </c>
      <c r="L93" s="12">
        <v>358</v>
      </c>
      <c r="M93" s="12">
        <v>358</v>
      </c>
      <c r="O93" s="19">
        <v>89</v>
      </c>
      <c r="P93" s="20">
        <v>38</v>
      </c>
      <c r="Q93" s="20">
        <v>10</v>
      </c>
      <c r="R93" s="21">
        <v>4</v>
      </c>
      <c r="S93" s="21">
        <v>1</v>
      </c>
      <c r="T93" s="21">
        <v>1</v>
      </c>
      <c r="U93" s="21">
        <v>1</v>
      </c>
      <c r="V93" s="21">
        <v>1</v>
      </c>
      <c r="W93" s="21">
        <v>1</v>
      </c>
      <c r="X93" s="21">
        <v>1</v>
      </c>
      <c r="Y93" s="21">
        <v>1</v>
      </c>
      <c r="Z93" s="21">
        <v>1</v>
      </c>
      <c r="AA93" s="21">
        <v>1</v>
      </c>
      <c r="AB93" s="22">
        <v>89</v>
      </c>
      <c r="AC93" s="23">
        <v>44</v>
      </c>
      <c r="AD93" s="23">
        <v>15</v>
      </c>
      <c r="AE93" s="24">
        <v>1</v>
      </c>
      <c r="AF93" s="24">
        <v>1</v>
      </c>
      <c r="AG93" s="24">
        <v>1</v>
      </c>
      <c r="AH93" s="24">
        <v>1</v>
      </c>
      <c r="AI93" s="24">
        <v>1</v>
      </c>
      <c r="AJ93" s="24">
        <v>1</v>
      </c>
      <c r="AK93" s="24">
        <v>1</v>
      </c>
      <c r="AL93" s="24">
        <v>1</v>
      </c>
      <c r="AM93" s="24">
        <v>1</v>
      </c>
      <c r="AN93" s="24">
        <v>1</v>
      </c>
      <c r="AX93" s="59">
        <v>8</v>
      </c>
      <c r="AY93" s="60">
        <v>1000</v>
      </c>
      <c r="AZ93" s="61">
        <v>30</v>
      </c>
      <c r="BA93" s="62">
        <v>55</v>
      </c>
      <c r="BE93" s="69">
        <v>26</v>
      </c>
      <c r="BF93" s="12"/>
      <c r="BG93" s="12">
        <v>4</v>
      </c>
      <c r="BH93" s="12">
        <v>1</v>
      </c>
      <c r="BI93" s="12">
        <v>1</v>
      </c>
      <c r="BJ93" s="127">
        <v>0</v>
      </c>
      <c r="BK93" s="12">
        <v>0</v>
      </c>
      <c r="BL93" s="12">
        <v>0</v>
      </c>
      <c r="BM93" s="127">
        <v>0</v>
      </c>
      <c r="BN93" s="127">
        <v>0</v>
      </c>
      <c r="BO93" s="127">
        <v>0</v>
      </c>
      <c r="BP93" s="127">
        <v>0</v>
      </c>
      <c r="BR93" s="71">
        <v>26</v>
      </c>
      <c r="BS93" s="12"/>
      <c r="BT93" s="12">
        <v>93</v>
      </c>
      <c r="BU93" s="12">
        <v>83</v>
      </c>
      <c r="BV93" s="12">
        <v>66</v>
      </c>
      <c r="BW93" s="12">
        <v>46</v>
      </c>
      <c r="BX93" s="12">
        <v>34</v>
      </c>
      <c r="BY93" s="12">
        <v>30</v>
      </c>
      <c r="BZ93" s="12">
        <v>29</v>
      </c>
      <c r="CA93" s="12">
        <v>20</v>
      </c>
      <c r="CB93" s="12">
        <v>20</v>
      </c>
      <c r="CC93" s="12">
        <v>20</v>
      </c>
      <c r="CF93" s="81">
        <v>13.5</v>
      </c>
      <c r="CG93" s="101">
        <v>13</v>
      </c>
      <c r="CH93" s="101">
        <v>5</v>
      </c>
      <c r="CI93" s="77">
        <v>88</v>
      </c>
      <c r="CJ93" s="12">
        <v>13</v>
      </c>
      <c r="CK93" s="12">
        <v>4</v>
      </c>
      <c r="CL93" s="82" t="s">
        <v>298</v>
      </c>
      <c r="DF93" s="40">
        <v>12</v>
      </c>
      <c r="DG93" s="40">
        <v>985</v>
      </c>
      <c r="DH93" s="40">
        <v>2</v>
      </c>
      <c r="DI93" s="40">
        <v>1</v>
      </c>
      <c r="DN93" s="126">
        <v>16.3</v>
      </c>
      <c r="DO93" s="133">
        <v>4</v>
      </c>
      <c r="DP93" s="134" t="s">
        <v>548</v>
      </c>
      <c r="DQ93" s="128">
        <f t="shared" si="2"/>
        <v>90</v>
      </c>
      <c r="DR93" s="128" t="s">
        <v>544</v>
      </c>
      <c r="DS93" s="128" t="s">
        <v>545</v>
      </c>
      <c r="DT93" s="12">
        <v>103</v>
      </c>
      <c r="DU93" s="129">
        <f t="shared" si="3"/>
        <v>0.87378640776699024</v>
      </c>
      <c r="DX93" s="19">
        <v>89</v>
      </c>
      <c r="DY93" t="s">
        <v>566</v>
      </c>
      <c r="DZ93" t="s">
        <v>566</v>
      </c>
      <c r="EA93" t="s">
        <v>566</v>
      </c>
      <c r="EB93" t="s">
        <v>566</v>
      </c>
    </row>
    <row r="94" spans="1:132" ht="18" x14ac:dyDescent="0.25">
      <c r="A94" s="13">
        <v>91</v>
      </c>
      <c r="B94" s="13">
        <v>325</v>
      </c>
      <c r="C94" s="13">
        <v>339</v>
      </c>
      <c r="D94" s="13">
        <v>329</v>
      </c>
      <c r="E94" s="13">
        <v>336</v>
      </c>
      <c r="F94" s="13">
        <v>318</v>
      </c>
      <c r="G94" s="13">
        <v>304</v>
      </c>
      <c r="H94" s="13">
        <v>336</v>
      </c>
      <c r="I94" s="13">
        <v>350</v>
      </c>
      <c r="J94" s="13">
        <v>329</v>
      </c>
      <c r="K94" s="13">
        <v>364</v>
      </c>
      <c r="L94" s="13">
        <v>358</v>
      </c>
      <c r="M94" s="13">
        <v>358</v>
      </c>
      <c r="O94" s="19">
        <v>90</v>
      </c>
      <c r="P94" s="20">
        <v>38</v>
      </c>
      <c r="Q94" s="20">
        <v>10</v>
      </c>
      <c r="R94" s="21">
        <v>4</v>
      </c>
      <c r="S94" s="21">
        <v>1</v>
      </c>
      <c r="T94" s="21">
        <v>1</v>
      </c>
      <c r="U94" s="21">
        <v>1</v>
      </c>
      <c r="V94" s="21">
        <v>1</v>
      </c>
      <c r="W94" s="21">
        <v>1</v>
      </c>
      <c r="X94" s="21">
        <v>1</v>
      </c>
      <c r="Y94" s="21">
        <v>1</v>
      </c>
      <c r="Z94" s="21">
        <v>1</v>
      </c>
      <c r="AA94" s="21">
        <v>1</v>
      </c>
      <c r="AB94" s="22">
        <v>90</v>
      </c>
      <c r="AC94" s="23">
        <v>44</v>
      </c>
      <c r="AD94" s="23">
        <v>15</v>
      </c>
      <c r="AE94" s="24">
        <v>1</v>
      </c>
      <c r="AF94" s="24">
        <v>1</v>
      </c>
      <c r="AG94" s="24">
        <v>1</v>
      </c>
      <c r="AH94" s="24">
        <v>1</v>
      </c>
      <c r="AI94" s="24">
        <v>1</v>
      </c>
      <c r="AJ94" s="24">
        <v>1</v>
      </c>
      <c r="AK94" s="24">
        <v>1</v>
      </c>
      <c r="AL94" s="24">
        <v>1</v>
      </c>
      <c r="AM94" s="24">
        <v>1</v>
      </c>
      <c r="AN94" s="24">
        <v>1</v>
      </c>
      <c r="AX94" s="59">
        <v>8</v>
      </c>
      <c r="AY94" s="60">
        <v>1100</v>
      </c>
      <c r="AZ94" s="61">
        <v>20</v>
      </c>
      <c r="BA94" s="62">
        <v>50</v>
      </c>
      <c r="BE94" s="69">
        <v>27</v>
      </c>
      <c r="BF94" s="12"/>
      <c r="BG94" s="12">
        <v>4</v>
      </c>
      <c r="BH94" s="12">
        <v>2</v>
      </c>
      <c r="BI94" s="127">
        <v>1</v>
      </c>
      <c r="BJ94" s="12">
        <v>0</v>
      </c>
      <c r="BK94" s="127">
        <v>0</v>
      </c>
      <c r="BL94" s="127">
        <v>0</v>
      </c>
      <c r="BM94" s="127">
        <v>0</v>
      </c>
      <c r="BN94" s="127">
        <v>0</v>
      </c>
      <c r="BO94" s="127">
        <v>0</v>
      </c>
      <c r="BP94" s="127">
        <v>0</v>
      </c>
      <c r="BR94" s="71">
        <v>27</v>
      </c>
      <c r="BS94" s="12"/>
      <c r="BT94" s="12">
        <v>94</v>
      </c>
      <c r="BU94" s="12">
        <v>86</v>
      </c>
      <c r="BV94" s="12">
        <v>70</v>
      </c>
      <c r="BW94" s="12">
        <v>50</v>
      </c>
      <c r="BX94" s="12">
        <v>37</v>
      </c>
      <c r="BY94" s="12">
        <v>33</v>
      </c>
      <c r="BZ94" s="12">
        <v>32</v>
      </c>
      <c r="CA94" s="12">
        <v>23</v>
      </c>
      <c r="CB94" s="12">
        <v>23</v>
      </c>
      <c r="CC94" s="12">
        <v>23</v>
      </c>
      <c r="CF94" s="89">
        <v>13.6</v>
      </c>
      <c r="CG94" s="103">
        <v>13</v>
      </c>
      <c r="CH94" s="103">
        <v>6</v>
      </c>
      <c r="CI94" s="77">
        <v>89</v>
      </c>
      <c r="CJ94" s="12">
        <v>13</v>
      </c>
      <c r="CK94" s="12">
        <v>5</v>
      </c>
      <c r="CL94" s="90" t="s">
        <v>307</v>
      </c>
      <c r="DF94" s="40">
        <v>12</v>
      </c>
      <c r="DG94" s="40">
        <v>1036</v>
      </c>
      <c r="DH94" s="40">
        <v>2</v>
      </c>
      <c r="DI94" s="40">
        <v>2</v>
      </c>
      <c r="DN94" s="126">
        <v>16.399999999999999</v>
      </c>
      <c r="DO94" s="133">
        <v>4</v>
      </c>
      <c r="DP94" s="134" t="s">
        <v>548</v>
      </c>
      <c r="DQ94" s="128">
        <f t="shared" si="2"/>
        <v>91</v>
      </c>
      <c r="DR94" s="128" t="s">
        <v>544</v>
      </c>
      <c r="DS94" s="128" t="s">
        <v>545</v>
      </c>
      <c r="DT94" s="12">
        <v>103</v>
      </c>
      <c r="DU94" s="129">
        <f t="shared" si="3"/>
        <v>0.88349514563106801</v>
      </c>
      <c r="DX94" s="19">
        <v>90</v>
      </c>
      <c r="DY94" t="s">
        <v>566</v>
      </c>
      <c r="DZ94" t="s">
        <v>566</v>
      </c>
      <c r="EA94" t="s">
        <v>566</v>
      </c>
      <c r="EB94" t="s">
        <v>566</v>
      </c>
    </row>
    <row r="95" spans="1:132" ht="18" x14ac:dyDescent="0.25">
      <c r="A95" s="12">
        <v>92</v>
      </c>
      <c r="B95" s="12">
        <v>325</v>
      </c>
      <c r="C95" s="12">
        <v>339</v>
      </c>
      <c r="D95" s="12">
        <v>329</v>
      </c>
      <c r="E95" s="12">
        <v>336</v>
      </c>
      <c r="F95" s="12">
        <v>318</v>
      </c>
      <c r="G95" s="12">
        <v>304</v>
      </c>
      <c r="H95" s="12">
        <v>336</v>
      </c>
      <c r="I95" s="12">
        <v>350</v>
      </c>
      <c r="J95" s="12">
        <v>329</v>
      </c>
      <c r="K95" s="12">
        <v>364</v>
      </c>
      <c r="L95" s="12">
        <v>358</v>
      </c>
      <c r="M95" s="12">
        <v>358</v>
      </c>
      <c r="O95" s="19">
        <v>91</v>
      </c>
      <c r="P95" s="20">
        <v>38</v>
      </c>
      <c r="Q95" s="20">
        <v>10</v>
      </c>
      <c r="R95" s="21">
        <v>4</v>
      </c>
      <c r="S95" s="21">
        <v>1</v>
      </c>
      <c r="T95" s="21">
        <v>1</v>
      </c>
      <c r="U95" s="21">
        <v>1</v>
      </c>
      <c r="V95" s="21">
        <v>1</v>
      </c>
      <c r="W95" s="21">
        <v>1</v>
      </c>
      <c r="X95" s="21">
        <v>1</v>
      </c>
      <c r="Y95" s="21">
        <v>1</v>
      </c>
      <c r="Z95" s="21">
        <v>1</v>
      </c>
      <c r="AA95" s="21">
        <v>1</v>
      </c>
      <c r="AB95" s="22">
        <v>91</v>
      </c>
      <c r="AC95" s="23">
        <v>44</v>
      </c>
      <c r="AD95" s="23">
        <v>15</v>
      </c>
      <c r="AE95" s="24">
        <v>1</v>
      </c>
      <c r="AF95" s="24">
        <v>1</v>
      </c>
      <c r="AG95" s="24">
        <v>1</v>
      </c>
      <c r="AH95" s="24">
        <v>1</v>
      </c>
      <c r="AI95" s="24">
        <v>1</v>
      </c>
      <c r="AJ95" s="24">
        <v>1</v>
      </c>
      <c r="AK95" s="24">
        <v>1</v>
      </c>
      <c r="AL95" s="24">
        <v>1</v>
      </c>
      <c r="AM95" s="24">
        <v>1</v>
      </c>
      <c r="AN95" s="24">
        <v>1</v>
      </c>
      <c r="AX95" s="59">
        <v>8</v>
      </c>
      <c r="AY95" s="60">
        <v>1200</v>
      </c>
      <c r="AZ95" s="61">
        <v>10</v>
      </c>
      <c r="BA95" s="62">
        <v>40</v>
      </c>
      <c r="BE95" s="69">
        <v>28</v>
      </c>
      <c r="BF95" s="12"/>
      <c r="BG95" s="12">
        <v>5</v>
      </c>
      <c r="BH95" s="12">
        <v>2</v>
      </c>
      <c r="BI95" s="127">
        <v>1</v>
      </c>
      <c r="BJ95" s="127">
        <v>0</v>
      </c>
      <c r="BK95" s="127">
        <v>0</v>
      </c>
      <c r="BL95" s="127">
        <v>0</v>
      </c>
      <c r="BM95" s="127">
        <v>0</v>
      </c>
      <c r="BN95" s="12">
        <v>1</v>
      </c>
      <c r="BO95" s="12">
        <v>1</v>
      </c>
      <c r="BP95" s="12">
        <v>1</v>
      </c>
      <c r="BR95" s="71">
        <v>28</v>
      </c>
      <c r="BS95" s="12"/>
      <c r="BT95" s="12">
        <v>95</v>
      </c>
      <c r="BU95" s="12">
        <v>87</v>
      </c>
      <c r="BV95" s="12">
        <v>75</v>
      </c>
      <c r="BW95" s="12">
        <v>55</v>
      </c>
      <c r="BX95" s="12">
        <v>39</v>
      </c>
      <c r="BY95" s="12">
        <v>36</v>
      </c>
      <c r="BZ95" s="12">
        <v>34</v>
      </c>
      <c r="CA95" s="12">
        <v>25</v>
      </c>
      <c r="CB95" s="12">
        <v>25</v>
      </c>
      <c r="CC95" s="12">
        <v>25</v>
      </c>
      <c r="CF95" s="78">
        <v>14.1</v>
      </c>
      <c r="CG95" s="100">
        <v>14</v>
      </c>
      <c r="CH95" s="100">
        <v>1</v>
      </c>
      <c r="CI95" s="77">
        <v>90</v>
      </c>
      <c r="CJ95" s="12">
        <v>13</v>
      </c>
      <c r="CK95" s="12">
        <v>6</v>
      </c>
      <c r="CL95" s="79" t="s">
        <v>360</v>
      </c>
      <c r="DF95" s="40">
        <v>12</v>
      </c>
      <c r="DG95" s="40">
        <v>1185</v>
      </c>
      <c r="DH95" s="40">
        <v>3</v>
      </c>
      <c r="DI95" s="40">
        <v>2</v>
      </c>
      <c r="DN95" s="126">
        <v>16.5</v>
      </c>
      <c r="DO95" s="133">
        <v>4</v>
      </c>
      <c r="DP95" s="134" t="s">
        <v>548</v>
      </c>
      <c r="DQ95" s="128">
        <f t="shared" si="2"/>
        <v>92</v>
      </c>
      <c r="DR95" s="128" t="s">
        <v>544</v>
      </c>
      <c r="DS95" s="128" t="s">
        <v>545</v>
      </c>
      <c r="DT95" s="12">
        <v>103</v>
      </c>
      <c r="DU95" s="129">
        <f t="shared" si="3"/>
        <v>0.89320388349514568</v>
      </c>
      <c r="DX95" s="19">
        <v>91</v>
      </c>
      <c r="DY95" t="s">
        <v>566</v>
      </c>
      <c r="DZ95" t="s">
        <v>566</v>
      </c>
      <c r="EA95" t="s">
        <v>566</v>
      </c>
      <c r="EB95" t="s">
        <v>566</v>
      </c>
    </row>
    <row r="96" spans="1:132" ht="26.25" thickBot="1" x14ac:dyDescent="0.3">
      <c r="A96" s="13">
        <v>93</v>
      </c>
      <c r="B96" s="13">
        <v>325</v>
      </c>
      <c r="C96" s="13">
        <v>339</v>
      </c>
      <c r="D96" s="13">
        <v>329</v>
      </c>
      <c r="E96" s="13">
        <v>336</v>
      </c>
      <c r="F96" s="13">
        <v>318</v>
      </c>
      <c r="G96" s="13">
        <v>304</v>
      </c>
      <c r="H96" s="13">
        <v>336</v>
      </c>
      <c r="I96" s="13">
        <v>350</v>
      </c>
      <c r="J96" s="13">
        <v>329</v>
      </c>
      <c r="K96" s="13">
        <v>364</v>
      </c>
      <c r="L96" s="13">
        <v>358</v>
      </c>
      <c r="M96" s="13">
        <v>358</v>
      </c>
      <c r="O96" s="19">
        <v>92</v>
      </c>
      <c r="P96" s="20">
        <v>38</v>
      </c>
      <c r="Q96" s="20">
        <v>10</v>
      </c>
      <c r="R96" s="21">
        <v>4</v>
      </c>
      <c r="S96" s="21">
        <v>1</v>
      </c>
      <c r="T96" s="21">
        <v>1</v>
      </c>
      <c r="U96" s="21">
        <v>1</v>
      </c>
      <c r="V96" s="21">
        <v>1</v>
      </c>
      <c r="W96" s="21">
        <v>1</v>
      </c>
      <c r="X96" s="21">
        <v>1</v>
      </c>
      <c r="Y96" s="21">
        <v>1</v>
      </c>
      <c r="Z96" s="21">
        <v>1</v>
      </c>
      <c r="AA96" s="21">
        <v>1</v>
      </c>
      <c r="AB96" s="22">
        <v>92</v>
      </c>
      <c r="AC96" s="23">
        <v>44</v>
      </c>
      <c r="AD96" s="23">
        <v>15</v>
      </c>
      <c r="AE96" s="24">
        <v>1</v>
      </c>
      <c r="AF96" s="24">
        <v>1</v>
      </c>
      <c r="AG96" s="24">
        <v>1</v>
      </c>
      <c r="AH96" s="24">
        <v>1</v>
      </c>
      <c r="AI96" s="24">
        <v>1</v>
      </c>
      <c r="AJ96" s="24">
        <v>1</v>
      </c>
      <c r="AK96" s="24">
        <v>1</v>
      </c>
      <c r="AL96" s="24">
        <v>1</v>
      </c>
      <c r="AM96" s="24">
        <v>1</v>
      </c>
      <c r="AN96" s="24">
        <v>1</v>
      </c>
      <c r="AX96" s="63">
        <v>8</v>
      </c>
      <c r="AY96" s="64">
        <v>1300</v>
      </c>
      <c r="AZ96" s="65">
        <v>0</v>
      </c>
      <c r="BA96" s="66">
        <v>25</v>
      </c>
      <c r="BE96" s="69">
        <v>29</v>
      </c>
      <c r="BF96" s="12"/>
      <c r="BG96" s="127">
        <v>5</v>
      </c>
      <c r="BH96" s="12">
        <v>3</v>
      </c>
      <c r="BI96" s="12">
        <v>1</v>
      </c>
      <c r="BJ96" s="127">
        <v>0</v>
      </c>
      <c r="BK96" s="127">
        <v>0</v>
      </c>
      <c r="BL96" s="127">
        <v>0</v>
      </c>
      <c r="BM96" s="127">
        <v>0</v>
      </c>
      <c r="BN96" s="127">
        <v>1</v>
      </c>
      <c r="BO96" s="127">
        <v>1</v>
      </c>
      <c r="BP96" s="127">
        <v>1</v>
      </c>
      <c r="BR96" s="71">
        <v>29</v>
      </c>
      <c r="BS96" s="12"/>
      <c r="BT96" s="12">
        <v>96</v>
      </c>
      <c r="BU96" s="12">
        <v>89</v>
      </c>
      <c r="BV96" s="12">
        <v>78</v>
      </c>
      <c r="BW96" s="12">
        <v>59</v>
      </c>
      <c r="BX96" s="12">
        <v>42</v>
      </c>
      <c r="BY96" s="12">
        <v>40</v>
      </c>
      <c r="BZ96" s="12">
        <v>35</v>
      </c>
      <c r="CA96" s="12">
        <v>26</v>
      </c>
      <c r="CB96" s="12">
        <v>26</v>
      </c>
      <c r="CC96" s="12">
        <v>26</v>
      </c>
      <c r="CF96" s="83">
        <v>14.2</v>
      </c>
      <c r="CG96" s="102">
        <v>14</v>
      </c>
      <c r="CH96" s="102">
        <v>2</v>
      </c>
      <c r="CI96" s="77">
        <v>91</v>
      </c>
      <c r="CJ96" s="12">
        <v>14</v>
      </c>
      <c r="CK96" s="12">
        <v>1</v>
      </c>
      <c r="CL96" s="84" t="s">
        <v>361</v>
      </c>
      <c r="DF96" s="40">
        <v>12</v>
      </c>
      <c r="DG96" s="40">
        <v>1225</v>
      </c>
      <c r="DH96" s="40">
        <v>3</v>
      </c>
      <c r="DI96" s="40">
        <v>3</v>
      </c>
      <c r="DN96" s="126">
        <v>16.600000000000001</v>
      </c>
      <c r="DO96" s="133">
        <v>4</v>
      </c>
      <c r="DP96" s="134" t="s">
        <v>548</v>
      </c>
      <c r="DQ96" s="128">
        <f t="shared" si="2"/>
        <v>93</v>
      </c>
      <c r="DR96" s="128" t="s">
        <v>544</v>
      </c>
      <c r="DS96" s="128" t="s">
        <v>545</v>
      </c>
      <c r="DT96" s="12">
        <v>103</v>
      </c>
      <c r="DU96" s="129">
        <f t="shared" si="3"/>
        <v>0.90291262135922334</v>
      </c>
      <c r="DX96" s="19">
        <v>92</v>
      </c>
      <c r="DY96" t="s">
        <v>566</v>
      </c>
      <c r="DZ96" t="s">
        <v>566</v>
      </c>
      <c r="EA96" t="s">
        <v>566</v>
      </c>
      <c r="EB96" t="s">
        <v>566</v>
      </c>
    </row>
    <row r="97" spans="1:132" ht="25.5" x14ac:dyDescent="0.25">
      <c r="A97" s="12">
        <v>94</v>
      </c>
      <c r="B97" s="12">
        <v>325</v>
      </c>
      <c r="C97" s="12">
        <v>339</v>
      </c>
      <c r="D97" s="12">
        <v>329</v>
      </c>
      <c r="E97" s="12">
        <v>336</v>
      </c>
      <c r="F97" s="12">
        <v>318</v>
      </c>
      <c r="G97" s="12">
        <v>304</v>
      </c>
      <c r="H97" s="12">
        <v>336</v>
      </c>
      <c r="I97" s="12">
        <v>350</v>
      </c>
      <c r="J97" s="12">
        <v>329</v>
      </c>
      <c r="K97" s="12">
        <v>364</v>
      </c>
      <c r="L97" s="12">
        <v>358</v>
      </c>
      <c r="M97" s="12">
        <v>358</v>
      </c>
      <c r="O97" s="19">
        <v>93</v>
      </c>
      <c r="P97" s="20">
        <v>39</v>
      </c>
      <c r="Q97" s="20">
        <v>10</v>
      </c>
      <c r="R97" s="21">
        <v>4</v>
      </c>
      <c r="S97" s="21">
        <v>1</v>
      </c>
      <c r="T97" s="21">
        <v>1</v>
      </c>
      <c r="U97" s="21">
        <v>1</v>
      </c>
      <c r="V97" s="21">
        <v>1</v>
      </c>
      <c r="W97" s="21">
        <v>1</v>
      </c>
      <c r="X97" s="21">
        <v>1</v>
      </c>
      <c r="Y97" s="21">
        <v>1</v>
      </c>
      <c r="Z97" s="21">
        <v>1</v>
      </c>
      <c r="AA97" s="21">
        <v>1</v>
      </c>
      <c r="AB97" s="22">
        <v>93</v>
      </c>
      <c r="AC97" s="23">
        <v>44</v>
      </c>
      <c r="AD97" s="23">
        <v>15</v>
      </c>
      <c r="AE97" s="24">
        <v>1</v>
      </c>
      <c r="AF97" s="24">
        <v>1</v>
      </c>
      <c r="AG97" s="24">
        <v>1</v>
      </c>
      <c r="AH97" s="24">
        <v>1</v>
      </c>
      <c r="AI97" s="24">
        <v>1</v>
      </c>
      <c r="AJ97" s="24">
        <v>1</v>
      </c>
      <c r="AK97" s="24">
        <v>1</v>
      </c>
      <c r="AL97" s="24">
        <v>1</v>
      </c>
      <c r="AM97" s="24">
        <v>1</v>
      </c>
      <c r="AN97" s="24">
        <v>1</v>
      </c>
      <c r="AX97" s="55">
        <v>9</v>
      </c>
      <c r="AY97" s="56">
        <v>0</v>
      </c>
      <c r="AZ97" s="57">
        <v>220</v>
      </c>
      <c r="BA97" s="58">
        <v>340</v>
      </c>
      <c r="BE97" s="69">
        <v>30</v>
      </c>
      <c r="BF97" s="12"/>
      <c r="BG97" s="12">
        <v>7</v>
      </c>
      <c r="BH97" s="127">
        <v>3</v>
      </c>
      <c r="BI97" s="12">
        <v>1</v>
      </c>
      <c r="BJ97" s="12">
        <v>1</v>
      </c>
      <c r="BK97" s="12">
        <v>0</v>
      </c>
      <c r="BL97" s="12">
        <v>0</v>
      </c>
      <c r="BM97" s="127">
        <v>0</v>
      </c>
      <c r="BN97" s="127">
        <v>1</v>
      </c>
      <c r="BO97" s="127">
        <v>1</v>
      </c>
      <c r="BP97" s="127">
        <v>1</v>
      </c>
      <c r="BR97" s="71">
        <v>30</v>
      </c>
      <c r="BS97" s="12"/>
      <c r="BT97" s="12">
        <v>97</v>
      </c>
      <c r="BU97" s="12">
        <v>90</v>
      </c>
      <c r="BV97" s="12">
        <v>81</v>
      </c>
      <c r="BW97" s="12">
        <v>63</v>
      </c>
      <c r="BX97" s="12">
        <v>46</v>
      </c>
      <c r="BY97" s="12">
        <v>44</v>
      </c>
      <c r="BZ97" s="12">
        <v>37</v>
      </c>
      <c r="CA97" s="12">
        <v>29</v>
      </c>
      <c r="CB97" s="12">
        <v>29</v>
      </c>
      <c r="CC97" s="12">
        <v>29</v>
      </c>
      <c r="CF97" s="83">
        <v>14.3</v>
      </c>
      <c r="CG97" s="102">
        <v>14</v>
      </c>
      <c r="CH97" s="102">
        <v>3</v>
      </c>
      <c r="CI97" s="77">
        <v>92</v>
      </c>
      <c r="CJ97" s="12">
        <v>14</v>
      </c>
      <c r="CK97" s="12">
        <v>2</v>
      </c>
      <c r="CL97" s="84" t="s">
        <v>362</v>
      </c>
      <c r="DF97" s="40">
        <v>12</v>
      </c>
      <c r="DG97" s="40">
        <v>1305</v>
      </c>
      <c r="DH97" s="40">
        <v>3</v>
      </c>
      <c r="DI97" s="40">
        <v>4</v>
      </c>
      <c r="DN97" s="139">
        <v>17.100000000000001</v>
      </c>
      <c r="DO97" s="133">
        <v>4</v>
      </c>
      <c r="DP97" s="134" t="s">
        <v>548</v>
      </c>
      <c r="DQ97" s="128">
        <f t="shared" si="2"/>
        <v>94</v>
      </c>
      <c r="DR97" s="128" t="s">
        <v>544</v>
      </c>
      <c r="DS97" s="128" t="s">
        <v>545</v>
      </c>
      <c r="DT97" s="12">
        <v>103</v>
      </c>
      <c r="DU97" s="129">
        <f t="shared" si="3"/>
        <v>0.91262135922330101</v>
      </c>
      <c r="DX97" s="19">
        <v>93</v>
      </c>
      <c r="DY97" t="s">
        <v>566</v>
      </c>
      <c r="DZ97" t="s">
        <v>566</v>
      </c>
      <c r="EA97" t="s">
        <v>566</v>
      </c>
      <c r="EB97" t="s">
        <v>566</v>
      </c>
    </row>
    <row r="98" spans="1:132" ht="18" x14ac:dyDescent="0.25">
      <c r="A98" s="13">
        <v>95</v>
      </c>
      <c r="B98" s="13">
        <v>325</v>
      </c>
      <c r="C98" s="13">
        <v>339</v>
      </c>
      <c r="D98" s="13">
        <v>329</v>
      </c>
      <c r="E98" s="13">
        <v>336</v>
      </c>
      <c r="F98" s="13">
        <v>318</v>
      </c>
      <c r="G98" s="13">
        <v>304</v>
      </c>
      <c r="H98" s="13">
        <v>336</v>
      </c>
      <c r="I98" s="13">
        <v>350</v>
      </c>
      <c r="J98" s="13">
        <v>329</v>
      </c>
      <c r="K98" s="13">
        <v>364</v>
      </c>
      <c r="L98" s="13">
        <v>358</v>
      </c>
      <c r="M98" s="13">
        <v>358</v>
      </c>
      <c r="O98" s="19">
        <v>94</v>
      </c>
      <c r="P98" s="20">
        <v>39</v>
      </c>
      <c r="Q98" s="20">
        <v>10</v>
      </c>
      <c r="R98" s="21">
        <v>4</v>
      </c>
      <c r="S98" s="21">
        <v>1</v>
      </c>
      <c r="T98" s="21">
        <v>1</v>
      </c>
      <c r="U98" s="21">
        <v>1</v>
      </c>
      <c r="V98" s="21">
        <v>1</v>
      </c>
      <c r="W98" s="21">
        <v>1</v>
      </c>
      <c r="X98" s="21">
        <v>1</v>
      </c>
      <c r="Y98" s="21">
        <v>1</v>
      </c>
      <c r="Z98" s="21">
        <v>1</v>
      </c>
      <c r="AA98" s="21">
        <v>1</v>
      </c>
      <c r="AB98" s="22">
        <v>94</v>
      </c>
      <c r="AC98" s="23">
        <v>44</v>
      </c>
      <c r="AD98" s="23">
        <v>15</v>
      </c>
      <c r="AE98" s="24">
        <v>1</v>
      </c>
      <c r="AF98" s="24">
        <v>1</v>
      </c>
      <c r="AG98" s="24">
        <v>1</v>
      </c>
      <c r="AH98" s="24">
        <v>1</v>
      </c>
      <c r="AI98" s="24">
        <v>1</v>
      </c>
      <c r="AJ98" s="24">
        <v>1</v>
      </c>
      <c r="AK98" s="24">
        <v>1</v>
      </c>
      <c r="AL98" s="24">
        <v>1</v>
      </c>
      <c r="AM98" s="24">
        <v>1</v>
      </c>
      <c r="AN98" s="24">
        <v>1</v>
      </c>
      <c r="AX98" s="59">
        <v>9</v>
      </c>
      <c r="AY98" s="60">
        <v>100</v>
      </c>
      <c r="AZ98" s="61">
        <v>220</v>
      </c>
      <c r="BA98" s="62">
        <v>340</v>
      </c>
      <c r="BE98" s="69">
        <v>31</v>
      </c>
      <c r="BF98" s="12"/>
      <c r="BG98" s="12">
        <v>8</v>
      </c>
      <c r="BH98" s="127">
        <v>3</v>
      </c>
      <c r="BI98" s="12">
        <v>2</v>
      </c>
      <c r="BJ98" s="127">
        <v>1</v>
      </c>
      <c r="BK98" s="127">
        <v>0</v>
      </c>
      <c r="BL98" s="127">
        <v>0</v>
      </c>
      <c r="BM98" s="127">
        <v>0</v>
      </c>
      <c r="BN98" s="127">
        <v>1</v>
      </c>
      <c r="BO98" s="127">
        <v>1</v>
      </c>
      <c r="BP98" s="127">
        <v>1</v>
      </c>
      <c r="BR98" s="71">
        <v>31</v>
      </c>
      <c r="BS98" s="12"/>
      <c r="BT98" s="12">
        <v>97</v>
      </c>
      <c r="BU98" s="12">
        <v>92</v>
      </c>
      <c r="BV98" s="12">
        <v>83</v>
      </c>
      <c r="BW98" s="12">
        <v>66</v>
      </c>
      <c r="BX98" s="12">
        <v>50</v>
      </c>
      <c r="BY98" s="12">
        <v>48</v>
      </c>
      <c r="BZ98" s="12">
        <v>40</v>
      </c>
      <c r="CA98" s="12">
        <v>32</v>
      </c>
      <c r="CB98" s="12">
        <v>32</v>
      </c>
      <c r="CC98" s="12">
        <v>32</v>
      </c>
      <c r="CF98" s="83">
        <v>14.4</v>
      </c>
      <c r="CG98" s="102">
        <v>14</v>
      </c>
      <c r="CH98" s="102">
        <v>4</v>
      </c>
      <c r="CI98" s="77">
        <v>93</v>
      </c>
      <c r="CJ98" s="12">
        <v>14</v>
      </c>
      <c r="CK98" s="12">
        <v>3</v>
      </c>
      <c r="CL98" s="84" t="s">
        <v>363</v>
      </c>
      <c r="DF98" s="40">
        <v>12</v>
      </c>
      <c r="DG98" s="40">
        <v>1390</v>
      </c>
      <c r="DH98" s="40">
        <v>4</v>
      </c>
      <c r="DI98" s="40">
        <v>4</v>
      </c>
      <c r="DN98" s="139">
        <v>17.2</v>
      </c>
      <c r="DO98" s="133">
        <v>4</v>
      </c>
      <c r="DP98" s="134" t="s">
        <v>548</v>
      </c>
      <c r="DQ98" s="128">
        <f t="shared" si="2"/>
        <v>95</v>
      </c>
      <c r="DR98" s="128" t="s">
        <v>544</v>
      </c>
      <c r="DS98" s="128" t="s">
        <v>545</v>
      </c>
      <c r="DT98" s="12">
        <v>103</v>
      </c>
      <c r="DU98" s="129">
        <f t="shared" si="3"/>
        <v>0.92233009708737868</v>
      </c>
      <c r="DX98" s="19">
        <v>94</v>
      </c>
      <c r="DY98" t="s">
        <v>566</v>
      </c>
      <c r="DZ98" t="s">
        <v>566</v>
      </c>
      <c r="EA98" t="s">
        <v>566</v>
      </c>
      <c r="EB98" t="s">
        <v>566</v>
      </c>
    </row>
    <row r="99" spans="1:132" ht="18" x14ac:dyDescent="0.25">
      <c r="A99" s="12">
        <v>96</v>
      </c>
      <c r="B99" s="12">
        <v>325</v>
      </c>
      <c r="C99" s="12">
        <v>339</v>
      </c>
      <c r="D99" s="12">
        <v>329</v>
      </c>
      <c r="E99" s="12">
        <v>336</v>
      </c>
      <c r="F99" s="12">
        <v>318</v>
      </c>
      <c r="G99" s="12">
        <v>304</v>
      </c>
      <c r="H99" s="12">
        <v>336</v>
      </c>
      <c r="I99" s="12">
        <v>350</v>
      </c>
      <c r="J99" s="12">
        <v>329</v>
      </c>
      <c r="K99" s="12">
        <v>364</v>
      </c>
      <c r="L99" s="12">
        <v>358</v>
      </c>
      <c r="M99" s="12">
        <v>358</v>
      </c>
      <c r="O99" s="19">
        <v>95</v>
      </c>
      <c r="P99" s="20">
        <v>39</v>
      </c>
      <c r="Q99" s="20">
        <v>10</v>
      </c>
      <c r="R99" s="21">
        <v>4</v>
      </c>
      <c r="S99" s="21">
        <v>1</v>
      </c>
      <c r="T99" s="21">
        <v>1</v>
      </c>
      <c r="U99" s="21">
        <v>1</v>
      </c>
      <c r="V99" s="21">
        <v>1</v>
      </c>
      <c r="W99" s="21">
        <v>1</v>
      </c>
      <c r="X99" s="21">
        <v>1</v>
      </c>
      <c r="Y99" s="21">
        <v>1</v>
      </c>
      <c r="Z99" s="21">
        <v>1</v>
      </c>
      <c r="AA99" s="21">
        <v>1</v>
      </c>
      <c r="AB99" s="22">
        <v>95</v>
      </c>
      <c r="AC99" s="23">
        <v>45</v>
      </c>
      <c r="AD99" s="23">
        <v>15</v>
      </c>
      <c r="AE99" s="24">
        <v>1</v>
      </c>
      <c r="AF99" s="24">
        <v>1</v>
      </c>
      <c r="AG99" s="24">
        <v>1</v>
      </c>
      <c r="AH99" s="24">
        <v>1</v>
      </c>
      <c r="AI99" s="24">
        <v>1</v>
      </c>
      <c r="AJ99" s="24">
        <v>1</v>
      </c>
      <c r="AK99" s="24">
        <v>1</v>
      </c>
      <c r="AL99" s="24">
        <v>1</v>
      </c>
      <c r="AM99" s="24">
        <v>1</v>
      </c>
      <c r="AN99" s="24">
        <v>1</v>
      </c>
      <c r="AX99" s="59">
        <v>9</v>
      </c>
      <c r="AY99" s="60">
        <v>200</v>
      </c>
      <c r="AZ99" s="61">
        <v>165</v>
      </c>
      <c r="BA99" s="62">
        <v>235</v>
      </c>
      <c r="BE99" s="69">
        <v>32</v>
      </c>
      <c r="BF99" s="12"/>
      <c r="BG99" s="12">
        <v>9</v>
      </c>
      <c r="BH99" s="12">
        <v>4</v>
      </c>
      <c r="BI99" s="12">
        <v>2</v>
      </c>
      <c r="BJ99" s="12">
        <v>1</v>
      </c>
      <c r="BK99" s="127">
        <v>0</v>
      </c>
      <c r="BL99" s="127">
        <v>0</v>
      </c>
      <c r="BM99" s="127">
        <v>0</v>
      </c>
      <c r="BN99" s="127">
        <v>1</v>
      </c>
      <c r="BO99" s="127">
        <v>1</v>
      </c>
      <c r="BP99" s="127">
        <v>1</v>
      </c>
      <c r="BR99" s="71">
        <v>32</v>
      </c>
      <c r="BS99" s="12"/>
      <c r="BT99" s="12">
        <v>98</v>
      </c>
      <c r="BU99" s="12">
        <v>93</v>
      </c>
      <c r="BV99" s="12">
        <v>85</v>
      </c>
      <c r="BW99" s="12">
        <v>69</v>
      </c>
      <c r="BX99" s="12">
        <v>55</v>
      </c>
      <c r="BY99" s="12">
        <v>53</v>
      </c>
      <c r="BZ99" s="12">
        <v>44</v>
      </c>
      <c r="CA99" s="12">
        <v>36</v>
      </c>
      <c r="CB99" s="12">
        <v>36</v>
      </c>
      <c r="CC99" s="12">
        <v>36</v>
      </c>
      <c r="CF99" s="83">
        <v>14.5</v>
      </c>
      <c r="CG99" s="102">
        <v>14</v>
      </c>
      <c r="CH99" s="102">
        <v>5</v>
      </c>
      <c r="CI99" s="77">
        <v>94</v>
      </c>
      <c r="CJ99" s="12">
        <v>14</v>
      </c>
      <c r="CK99" s="12">
        <v>4</v>
      </c>
      <c r="CL99" s="84" t="s">
        <v>364</v>
      </c>
      <c r="DF99" s="40">
        <v>12</v>
      </c>
      <c r="DG99" s="40">
        <v>1670</v>
      </c>
      <c r="DH99" s="40">
        <v>4</v>
      </c>
      <c r="DI99" s="40">
        <v>5</v>
      </c>
      <c r="DN99" s="139">
        <v>17.3</v>
      </c>
      <c r="DO99" s="133">
        <v>4</v>
      </c>
      <c r="DP99" s="134" t="s">
        <v>548</v>
      </c>
      <c r="DQ99" s="128">
        <f t="shared" si="2"/>
        <v>96</v>
      </c>
      <c r="DR99" s="128" t="s">
        <v>544</v>
      </c>
      <c r="DS99" s="128" t="s">
        <v>545</v>
      </c>
      <c r="DT99" s="12">
        <v>103</v>
      </c>
      <c r="DU99" s="129">
        <f t="shared" si="3"/>
        <v>0.93203883495145634</v>
      </c>
      <c r="DX99" s="19">
        <v>95</v>
      </c>
      <c r="DY99" t="s">
        <v>566</v>
      </c>
      <c r="DZ99" t="s">
        <v>566</v>
      </c>
      <c r="EA99" t="s">
        <v>566</v>
      </c>
      <c r="EB99" t="s">
        <v>566</v>
      </c>
    </row>
    <row r="100" spans="1:132" x14ac:dyDescent="0.25">
      <c r="A100" s="13">
        <v>97</v>
      </c>
      <c r="B100" s="13">
        <v>325</v>
      </c>
      <c r="C100" s="13">
        <v>339</v>
      </c>
      <c r="D100" s="13">
        <v>329</v>
      </c>
      <c r="E100" s="13">
        <v>336</v>
      </c>
      <c r="F100" s="13">
        <v>318</v>
      </c>
      <c r="G100" s="13">
        <v>304</v>
      </c>
      <c r="H100" s="13">
        <v>336</v>
      </c>
      <c r="I100" s="13">
        <v>350</v>
      </c>
      <c r="J100" s="13">
        <v>329</v>
      </c>
      <c r="K100" s="13">
        <v>364</v>
      </c>
      <c r="L100" s="13">
        <v>358</v>
      </c>
      <c r="M100" s="13">
        <v>358</v>
      </c>
      <c r="O100" s="19">
        <v>96</v>
      </c>
      <c r="P100" s="20">
        <v>39</v>
      </c>
      <c r="Q100" s="20">
        <v>10</v>
      </c>
      <c r="R100" s="21">
        <v>4</v>
      </c>
      <c r="S100" s="21">
        <v>1</v>
      </c>
      <c r="T100" s="21">
        <v>1</v>
      </c>
      <c r="U100" s="21">
        <v>1</v>
      </c>
      <c r="V100" s="21">
        <v>1</v>
      </c>
      <c r="W100" s="21">
        <v>1</v>
      </c>
      <c r="X100" s="21">
        <v>1</v>
      </c>
      <c r="Y100" s="21">
        <v>1</v>
      </c>
      <c r="Z100" s="21">
        <v>1</v>
      </c>
      <c r="AA100" s="21">
        <v>1</v>
      </c>
      <c r="AB100" s="22">
        <v>96</v>
      </c>
      <c r="AC100" s="23">
        <v>45</v>
      </c>
      <c r="AD100" s="23">
        <v>15</v>
      </c>
      <c r="AE100" s="24">
        <v>1</v>
      </c>
      <c r="AF100" s="24">
        <v>1</v>
      </c>
      <c r="AG100" s="24">
        <v>1</v>
      </c>
      <c r="AH100" s="24">
        <v>1</v>
      </c>
      <c r="AI100" s="24">
        <v>1</v>
      </c>
      <c r="AJ100" s="24">
        <v>1</v>
      </c>
      <c r="AK100" s="24">
        <v>1</v>
      </c>
      <c r="AL100" s="24">
        <v>1</v>
      </c>
      <c r="AM100" s="24">
        <v>1</v>
      </c>
      <c r="AN100" s="24">
        <v>1</v>
      </c>
      <c r="AX100" s="59">
        <v>9</v>
      </c>
      <c r="AY100" s="60">
        <v>300</v>
      </c>
      <c r="AZ100" s="61">
        <v>125</v>
      </c>
      <c r="BA100" s="62">
        <v>180</v>
      </c>
      <c r="BE100" s="69">
        <v>33</v>
      </c>
      <c r="BF100" s="12"/>
      <c r="BG100" s="12">
        <v>9</v>
      </c>
      <c r="BH100" s="127">
        <v>4</v>
      </c>
      <c r="BI100" s="12">
        <v>3</v>
      </c>
      <c r="BJ100" s="12">
        <v>1</v>
      </c>
      <c r="BK100" s="127">
        <v>0</v>
      </c>
      <c r="BL100" s="12">
        <v>1</v>
      </c>
      <c r="BM100" s="127">
        <v>0</v>
      </c>
      <c r="BN100" s="127">
        <v>1</v>
      </c>
      <c r="BO100" s="127">
        <v>1</v>
      </c>
      <c r="BP100" s="127">
        <v>1</v>
      </c>
      <c r="BR100" s="71">
        <v>33</v>
      </c>
      <c r="BS100" s="12"/>
      <c r="BT100" s="12">
        <v>99</v>
      </c>
      <c r="BU100" s="12">
        <v>94</v>
      </c>
      <c r="BV100" s="12">
        <v>88</v>
      </c>
      <c r="BW100" s="12">
        <v>73</v>
      </c>
      <c r="BX100" s="12">
        <v>59</v>
      </c>
      <c r="BY100" s="12">
        <v>58</v>
      </c>
      <c r="BZ100" s="12">
        <v>47</v>
      </c>
      <c r="CA100" s="12">
        <v>40</v>
      </c>
      <c r="CB100" s="12">
        <v>40</v>
      </c>
      <c r="CC100" s="12">
        <v>40</v>
      </c>
      <c r="CF100" s="81">
        <v>14.6</v>
      </c>
      <c r="CG100" s="101">
        <v>14</v>
      </c>
      <c r="CH100" s="101">
        <v>6</v>
      </c>
      <c r="CI100" s="77">
        <v>95</v>
      </c>
      <c r="CJ100" s="12">
        <v>14</v>
      </c>
      <c r="CK100" s="12">
        <v>5</v>
      </c>
      <c r="CL100" s="82" t="s">
        <v>298</v>
      </c>
      <c r="DN100" s="139">
        <v>17.399999999999999</v>
      </c>
      <c r="DO100" s="133">
        <v>4</v>
      </c>
      <c r="DP100" s="134" t="s">
        <v>548</v>
      </c>
      <c r="DQ100" s="128">
        <f t="shared" si="2"/>
        <v>97</v>
      </c>
      <c r="DR100" s="128" t="s">
        <v>544</v>
      </c>
      <c r="DS100" s="128" t="s">
        <v>545</v>
      </c>
      <c r="DT100" s="12">
        <v>103</v>
      </c>
      <c r="DU100" s="129">
        <f t="shared" si="3"/>
        <v>0.94174757281553401</v>
      </c>
      <c r="DX100" s="19">
        <v>96</v>
      </c>
      <c r="DY100" t="s">
        <v>566</v>
      </c>
      <c r="DZ100" t="s">
        <v>566</v>
      </c>
      <c r="EA100" t="s">
        <v>566</v>
      </c>
      <c r="EB100" t="s">
        <v>566</v>
      </c>
    </row>
    <row r="101" spans="1:132" x14ac:dyDescent="0.25">
      <c r="A101" s="12">
        <v>98</v>
      </c>
      <c r="B101" s="12">
        <v>325</v>
      </c>
      <c r="C101" s="12">
        <v>339</v>
      </c>
      <c r="D101" s="12">
        <v>329</v>
      </c>
      <c r="E101" s="12">
        <v>336</v>
      </c>
      <c r="F101" s="12">
        <v>318</v>
      </c>
      <c r="G101" s="12">
        <v>304</v>
      </c>
      <c r="H101" s="12">
        <v>336</v>
      </c>
      <c r="I101" s="12">
        <v>350</v>
      </c>
      <c r="J101" s="12">
        <v>329</v>
      </c>
      <c r="K101" s="12">
        <v>364</v>
      </c>
      <c r="L101" s="12">
        <v>358</v>
      </c>
      <c r="M101" s="12">
        <v>358</v>
      </c>
      <c r="O101" s="19">
        <v>97</v>
      </c>
      <c r="P101" s="20">
        <v>39</v>
      </c>
      <c r="Q101" s="20">
        <v>10</v>
      </c>
      <c r="R101" s="21">
        <v>4</v>
      </c>
      <c r="S101" s="21">
        <v>1</v>
      </c>
      <c r="T101" s="21">
        <v>1</v>
      </c>
      <c r="U101" s="21">
        <v>1</v>
      </c>
      <c r="V101" s="21">
        <v>1</v>
      </c>
      <c r="W101" s="21">
        <v>1</v>
      </c>
      <c r="X101" s="21">
        <v>1</v>
      </c>
      <c r="Y101" s="21">
        <v>1</v>
      </c>
      <c r="Z101" s="21">
        <v>1</v>
      </c>
      <c r="AA101" s="21">
        <v>1</v>
      </c>
      <c r="AB101" s="22">
        <v>97</v>
      </c>
      <c r="AC101" s="23">
        <v>45</v>
      </c>
      <c r="AD101" s="23">
        <v>15</v>
      </c>
      <c r="AE101" s="24">
        <v>1</v>
      </c>
      <c r="AF101" s="24">
        <v>1</v>
      </c>
      <c r="AG101" s="24">
        <v>1</v>
      </c>
      <c r="AH101" s="24">
        <v>1</v>
      </c>
      <c r="AI101" s="24">
        <v>1</v>
      </c>
      <c r="AJ101" s="24">
        <v>1</v>
      </c>
      <c r="AK101" s="24">
        <v>1</v>
      </c>
      <c r="AL101" s="24">
        <v>1</v>
      </c>
      <c r="AM101" s="24">
        <v>1</v>
      </c>
      <c r="AN101" s="24">
        <v>1</v>
      </c>
      <c r="AX101" s="59">
        <v>9</v>
      </c>
      <c r="AY101" s="60">
        <v>400</v>
      </c>
      <c r="AZ101" s="61">
        <v>90</v>
      </c>
      <c r="BA101" s="62">
        <v>140</v>
      </c>
      <c r="BE101" s="69">
        <v>34</v>
      </c>
      <c r="BF101" s="12"/>
      <c r="BG101" s="12">
        <v>10</v>
      </c>
      <c r="BH101" s="12">
        <v>4</v>
      </c>
      <c r="BI101" s="12">
        <v>3</v>
      </c>
      <c r="BJ101" s="12">
        <v>2</v>
      </c>
      <c r="BK101" s="12">
        <v>1</v>
      </c>
      <c r="BL101" s="127">
        <v>1</v>
      </c>
      <c r="BM101" s="127">
        <v>0</v>
      </c>
      <c r="BN101" s="127">
        <v>1</v>
      </c>
      <c r="BO101" s="127">
        <v>1</v>
      </c>
      <c r="BP101" s="127">
        <v>1</v>
      </c>
      <c r="BR101" s="71">
        <v>34</v>
      </c>
      <c r="BS101" s="12"/>
      <c r="BT101" s="127">
        <v>99</v>
      </c>
      <c r="BU101" s="12">
        <v>95</v>
      </c>
      <c r="BV101" s="12">
        <v>90</v>
      </c>
      <c r="BW101" s="12">
        <v>76</v>
      </c>
      <c r="BX101" s="12">
        <v>63</v>
      </c>
      <c r="BY101" s="12">
        <v>62</v>
      </c>
      <c r="BZ101" s="12">
        <v>50</v>
      </c>
      <c r="CA101" s="12">
        <v>43</v>
      </c>
      <c r="CB101" s="12">
        <v>43</v>
      </c>
      <c r="CC101" s="12">
        <v>43</v>
      </c>
      <c r="CF101" s="89">
        <v>14.7</v>
      </c>
      <c r="CG101" s="103">
        <v>14</v>
      </c>
      <c r="CH101" s="103">
        <v>7</v>
      </c>
      <c r="CI101" s="77">
        <v>96</v>
      </c>
      <c r="CJ101" s="12">
        <v>14</v>
      </c>
      <c r="CK101" s="12">
        <v>6</v>
      </c>
      <c r="CL101" s="90" t="s">
        <v>307</v>
      </c>
      <c r="DN101" s="139">
        <v>17.5</v>
      </c>
      <c r="DO101" s="133">
        <v>4</v>
      </c>
      <c r="DP101" s="134" t="s">
        <v>548</v>
      </c>
      <c r="DQ101" s="128">
        <f t="shared" si="2"/>
        <v>98</v>
      </c>
      <c r="DR101" s="128" t="s">
        <v>544</v>
      </c>
      <c r="DS101" s="128" t="s">
        <v>545</v>
      </c>
      <c r="DT101" s="12">
        <v>103</v>
      </c>
      <c r="DU101" s="129">
        <f t="shared" si="3"/>
        <v>0.95145631067961167</v>
      </c>
      <c r="DX101" s="19">
        <v>97</v>
      </c>
      <c r="DY101" t="s">
        <v>566</v>
      </c>
      <c r="DZ101" t="s">
        <v>566</v>
      </c>
      <c r="EA101" t="s">
        <v>566</v>
      </c>
      <c r="EB101" t="s">
        <v>566</v>
      </c>
    </row>
    <row r="102" spans="1:132" x14ac:dyDescent="0.25">
      <c r="A102" s="13">
        <v>99</v>
      </c>
      <c r="B102" s="13">
        <v>325</v>
      </c>
      <c r="C102" s="13">
        <v>339</v>
      </c>
      <c r="D102" s="13">
        <v>329</v>
      </c>
      <c r="E102" s="13">
        <v>336</v>
      </c>
      <c r="F102" s="13">
        <v>318</v>
      </c>
      <c r="G102" s="13">
        <v>304</v>
      </c>
      <c r="H102" s="13">
        <v>336</v>
      </c>
      <c r="I102" s="13">
        <v>350</v>
      </c>
      <c r="J102" s="13">
        <v>329</v>
      </c>
      <c r="K102" s="13">
        <v>364</v>
      </c>
      <c r="L102" s="13">
        <v>358</v>
      </c>
      <c r="M102" s="13">
        <v>358</v>
      </c>
      <c r="O102" s="19">
        <v>98</v>
      </c>
      <c r="P102" s="20">
        <v>40</v>
      </c>
      <c r="Q102" s="20">
        <v>10</v>
      </c>
      <c r="R102" s="21">
        <v>4</v>
      </c>
      <c r="S102" s="21">
        <v>1</v>
      </c>
      <c r="T102" s="21">
        <v>1</v>
      </c>
      <c r="U102" s="21">
        <v>1</v>
      </c>
      <c r="V102" s="21">
        <v>1</v>
      </c>
      <c r="W102" s="21">
        <v>1</v>
      </c>
      <c r="X102" s="21">
        <v>1</v>
      </c>
      <c r="Y102" s="21">
        <v>1</v>
      </c>
      <c r="Z102" s="21">
        <v>1</v>
      </c>
      <c r="AA102" s="21">
        <v>1</v>
      </c>
      <c r="AB102" s="22">
        <v>98</v>
      </c>
      <c r="AC102" s="23">
        <v>45</v>
      </c>
      <c r="AD102" s="23">
        <v>15</v>
      </c>
      <c r="AE102" s="24">
        <v>1</v>
      </c>
      <c r="AF102" s="24">
        <v>1</v>
      </c>
      <c r="AG102" s="24">
        <v>1</v>
      </c>
      <c r="AH102" s="24">
        <v>1</v>
      </c>
      <c r="AI102" s="24">
        <v>1</v>
      </c>
      <c r="AJ102" s="24">
        <v>1</v>
      </c>
      <c r="AK102" s="24">
        <v>1</v>
      </c>
      <c r="AL102" s="24">
        <v>1</v>
      </c>
      <c r="AM102" s="24">
        <v>1</v>
      </c>
      <c r="AN102" s="24">
        <v>1</v>
      </c>
      <c r="AX102" s="59">
        <v>9</v>
      </c>
      <c r="AY102" s="60">
        <v>500</v>
      </c>
      <c r="AZ102" s="61">
        <v>70</v>
      </c>
      <c r="BA102" s="62">
        <v>110</v>
      </c>
      <c r="BE102" s="69">
        <v>35</v>
      </c>
      <c r="BF102" s="12"/>
      <c r="BG102" s="12">
        <v>11</v>
      </c>
      <c r="BH102" s="12">
        <v>5</v>
      </c>
      <c r="BI102" s="127">
        <v>3</v>
      </c>
      <c r="BJ102" s="12">
        <v>2</v>
      </c>
      <c r="BK102" s="127">
        <v>1</v>
      </c>
      <c r="BL102" s="12">
        <v>1</v>
      </c>
      <c r="BM102" s="12">
        <v>0</v>
      </c>
      <c r="BN102" s="127">
        <v>1</v>
      </c>
      <c r="BO102" s="127">
        <v>1</v>
      </c>
      <c r="BP102" s="127">
        <v>1</v>
      </c>
      <c r="BR102" s="71">
        <v>35</v>
      </c>
      <c r="BS102" s="12"/>
      <c r="BT102" s="127">
        <v>99</v>
      </c>
      <c r="BU102" s="12">
        <v>95</v>
      </c>
      <c r="BV102" s="12">
        <v>93</v>
      </c>
      <c r="BW102" s="12">
        <v>80</v>
      </c>
      <c r="BX102" s="12">
        <v>68</v>
      </c>
      <c r="BY102" s="12">
        <v>68</v>
      </c>
      <c r="BZ102" s="12">
        <v>54</v>
      </c>
      <c r="CA102" s="12">
        <v>47</v>
      </c>
      <c r="CB102" s="12">
        <v>47</v>
      </c>
      <c r="CC102" s="12">
        <v>47</v>
      </c>
      <c r="CF102" s="95">
        <v>15.1</v>
      </c>
      <c r="CG102" s="100">
        <v>15</v>
      </c>
      <c r="CH102" s="100">
        <v>1</v>
      </c>
      <c r="CI102" s="77">
        <v>97</v>
      </c>
      <c r="CJ102" s="12">
        <v>14</v>
      </c>
      <c r="CK102" s="12">
        <v>7</v>
      </c>
      <c r="CL102" s="79" t="s">
        <v>365</v>
      </c>
      <c r="DN102" s="126">
        <v>18.100000000000001</v>
      </c>
      <c r="DO102" s="133">
        <v>4</v>
      </c>
      <c r="DP102" s="134" t="s">
        <v>548</v>
      </c>
      <c r="DQ102" s="128">
        <f t="shared" si="2"/>
        <v>99</v>
      </c>
      <c r="DR102" s="128" t="s">
        <v>544</v>
      </c>
      <c r="DS102" s="128" t="s">
        <v>545</v>
      </c>
      <c r="DT102" s="12">
        <v>103</v>
      </c>
      <c r="DU102" s="129">
        <f t="shared" si="3"/>
        <v>0.96116504854368934</v>
      </c>
      <c r="DX102" s="19">
        <v>98</v>
      </c>
      <c r="DY102" t="s">
        <v>566</v>
      </c>
      <c r="DZ102" t="s">
        <v>566</v>
      </c>
      <c r="EA102" t="s">
        <v>566</v>
      </c>
      <c r="EB102" t="s">
        <v>566</v>
      </c>
    </row>
    <row r="103" spans="1:132" x14ac:dyDescent="0.25">
      <c r="A103" s="12">
        <v>100</v>
      </c>
      <c r="B103" s="12">
        <v>284</v>
      </c>
      <c r="C103" s="12">
        <v>310</v>
      </c>
      <c r="D103" s="12">
        <v>298</v>
      </c>
      <c r="E103" s="12">
        <v>306</v>
      </c>
      <c r="F103" s="12">
        <v>292</v>
      </c>
      <c r="G103" s="12">
        <v>270</v>
      </c>
      <c r="H103" s="12">
        <v>297</v>
      </c>
      <c r="I103" s="12">
        <v>313</v>
      </c>
      <c r="J103" s="12">
        <v>292</v>
      </c>
      <c r="K103" s="12">
        <v>324</v>
      </c>
      <c r="L103" s="12">
        <v>318</v>
      </c>
      <c r="M103" s="12">
        <v>318</v>
      </c>
      <c r="O103" s="19">
        <v>99</v>
      </c>
      <c r="P103" s="20">
        <v>40</v>
      </c>
      <c r="Q103" s="20">
        <v>10</v>
      </c>
      <c r="R103" s="21">
        <v>4</v>
      </c>
      <c r="S103" s="21">
        <v>1</v>
      </c>
      <c r="T103" s="21">
        <v>1</v>
      </c>
      <c r="U103" s="21">
        <v>1</v>
      </c>
      <c r="V103" s="21">
        <v>1</v>
      </c>
      <c r="W103" s="21">
        <v>1</v>
      </c>
      <c r="X103" s="21">
        <v>1</v>
      </c>
      <c r="Y103" s="21">
        <v>1</v>
      </c>
      <c r="Z103" s="21">
        <v>1</v>
      </c>
      <c r="AA103" s="21">
        <v>1</v>
      </c>
      <c r="AB103" s="22">
        <v>99</v>
      </c>
      <c r="AC103" s="23">
        <v>45</v>
      </c>
      <c r="AD103" s="23">
        <v>15</v>
      </c>
      <c r="AE103" s="24">
        <v>1</v>
      </c>
      <c r="AF103" s="24">
        <v>1</v>
      </c>
      <c r="AG103" s="24">
        <v>1</v>
      </c>
      <c r="AH103" s="24">
        <v>1</v>
      </c>
      <c r="AI103" s="24">
        <v>1</v>
      </c>
      <c r="AJ103" s="24">
        <v>1</v>
      </c>
      <c r="AK103" s="24">
        <v>1</v>
      </c>
      <c r="AL103" s="24">
        <v>1</v>
      </c>
      <c r="AM103" s="24">
        <v>1</v>
      </c>
      <c r="AN103" s="24">
        <v>1</v>
      </c>
      <c r="AX103" s="59">
        <v>9</v>
      </c>
      <c r="AY103" s="60">
        <v>600</v>
      </c>
      <c r="AZ103" s="61">
        <v>50</v>
      </c>
      <c r="BA103" s="62">
        <v>85</v>
      </c>
      <c r="BE103" s="69">
        <v>36</v>
      </c>
      <c r="BF103" s="12"/>
      <c r="BG103" s="12">
        <v>12</v>
      </c>
      <c r="BH103" s="127">
        <v>5</v>
      </c>
      <c r="BI103" s="127">
        <v>3</v>
      </c>
      <c r="BJ103" s="127">
        <v>2</v>
      </c>
      <c r="BK103" s="12">
        <v>1</v>
      </c>
      <c r="BL103" s="127">
        <v>1</v>
      </c>
      <c r="BM103" s="127">
        <v>0</v>
      </c>
      <c r="BN103" s="12">
        <v>1</v>
      </c>
      <c r="BO103" s="12">
        <v>1</v>
      </c>
      <c r="BP103" s="12">
        <v>1</v>
      </c>
      <c r="BR103" s="71">
        <v>36</v>
      </c>
      <c r="BS103" s="12"/>
      <c r="BT103" s="127">
        <v>99</v>
      </c>
      <c r="BU103" s="12">
        <v>96</v>
      </c>
      <c r="BV103" s="12">
        <v>94</v>
      </c>
      <c r="BW103" s="12">
        <v>83</v>
      </c>
      <c r="BX103" s="12">
        <v>73</v>
      </c>
      <c r="BY103" s="12">
        <v>73</v>
      </c>
      <c r="BZ103" s="12">
        <v>58</v>
      </c>
      <c r="CA103" s="12">
        <v>51</v>
      </c>
      <c r="CB103" s="12">
        <v>51</v>
      </c>
      <c r="CC103" s="12">
        <v>51</v>
      </c>
      <c r="CF103" s="95">
        <v>15.2</v>
      </c>
      <c r="CG103" s="100">
        <v>15</v>
      </c>
      <c r="CH103" s="100">
        <v>2</v>
      </c>
      <c r="CI103" s="77">
        <v>98</v>
      </c>
      <c r="CJ103" s="12">
        <v>15</v>
      </c>
      <c r="CK103" s="12">
        <v>1</v>
      </c>
      <c r="CL103" s="79" t="s">
        <v>366</v>
      </c>
      <c r="DN103" s="126">
        <v>18.2</v>
      </c>
      <c r="DO103" s="133">
        <v>4</v>
      </c>
      <c r="DP103" s="134" t="s">
        <v>548</v>
      </c>
      <c r="DQ103" s="128">
        <f t="shared" si="2"/>
        <v>100</v>
      </c>
      <c r="DR103" s="128" t="s">
        <v>544</v>
      </c>
      <c r="DS103" s="128" t="s">
        <v>545</v>
      </c>
      <c r="DT103" s="12">
        <v>103</v>
      </c>
      <c r="DU103" s="129">
        <f t="shared" si="3"/>
        <v>0.970873786407767</v>
      </c>
      <c r="DX103" s="19">
        <v>99</v>
      </c>
      <c r="DY103" t="s">
        <v>566</v>
      </c>
      <c r="DZ103" t="s">
        <v>566</v>
      </c>
      <c r="EA103" t="s">
        <v>566</v>
      </c>
      <c r="EB103" t="s">
        <v>566</v>
      </c>
    </row>
    <row r="104" spans="1:132" x14ac:dyDescent="0.25">
      <c r="A104" s="13">
        <v>101</v>
      </c>
      <c r="B104" s="13">
        <v>283</v>
      </c>
      <c r="C104" s="13">
        <v>310</v>
      </c>
      <c r="D104" s="13">
        <v>297</v>
      </c>
      <c r="E104" s="13">
        <v>305</v>
      </c>
      <c r="F104" s="13">
        <v>292</v>
      </c>
      <c r="G104" s="13">
        <v>269</v>
      </c>
      <c r="H104" s="13">
        <v>296</v>
      </c>
      <c r="I104" s="13">
        <v>312</v>
      </c>
      <c r="J104" s="13">
        <v>291</v>
      </c>
      <c r="K104" s="13">
        <v>323</v>
      </c>
      <c r="L104" s="13">
        <v>317</v>
      </c>
      <c r="M104" s="13">
        <v>317</v>
      </c>
      <c r="O104" s="19">
        <v>100</v>
      </c>
      <c r="P104" s="20">
        <v>40</v>
      </c>
      <c r="Q104" s="20">
        <v>10</v>
      </c>
      <c r="R104" s="21">
        <v>4</v>
      </c>
      <c r="S104" s="21">
        <v>1</v>
      </c>
      <c r="T104" s="21">
        <v>1</v>
      </c>
      <c r="U104" s="21">
        <v>1</v>
      </c>
      <c r="V104" s="21">
        <v>1</v>
      </c>
      <c r="W104" s="21">
        <v>1</v>
      </c>
      <c r="X104" s="21">
        <v>1</v>
      </c>
      <c r="Y104" s="21">
        <v>1</v>
      </c>
      <c r="Z104" s="21">
        <v>1</v>
      </c>
      <c r="AA104" s="21">
        <v>1</v>
      </c>
      <c r="AB104" s="22">
        <v>100</v>
      </c>
      <c r="AC104" s="23">
        <v>45</v>
      </c>
      <c r="AD104" s="23">
        <v>15</v>
      </c>
      <c r="AE104" s="24">
        <v>1</v>
      </c>
      <c r="AF104" s="24">
        <v>1</v>
      </c>
      <c r="AG104" s="24">
        <v>1</v>
      </c>
      <c r="AH104" s="24">
        <v>1</v>
      </c>
      <c r="AI104" s="24">
        <v>1</v>
      </c>
      <c r="AJ104" s="24">
        <v>1</v>
      </c>
      <c r="AK104" s="24">
        <v>1</v>
      </c>
      <c r="AL104" s="24">
        <v>1</v>
      </c>
      <c r="AM104" s="24">
        <v>1</v>
      </c>
      <c r="AN104" s="24">
        <v>1</v>
      </c>
      <c r="AX104" s="59">
        <v>9</v>
      </c>
      <c r="AY104" s="60">
        <v>700</v>
      </c>
      <c r="AZ104" s="61">
        <v>40</v>
      </c>
      <c r="BA104" s="62">
        <v>70</v>
      </c>
      <c r="BE104" s="69">
        <v>37</v>
      </c>
      <c r="BF104" s="12"/>
      <c r="BG104" s="12">
        <v>14</v>
      </c>
      <c r="BH104" s="12">
        <v>6</v>
      </c>
      <c r="BI104" s="12">
        <v>4</v>
      </c>
      <c r="BJ104" s="12">
        <v>3</v>
      </c>
      <c r="BK104" s="127">
        <v>1</v>
      </c>
      <c r="BL104" s="127">
        <v>1</v>
      </c>
      <c r="BM104" s="127">
        <v>0</v>
      </c>
      <c r="BN104" s="127">
        <v>1</v>
      </c>
      <c r="BO104" s="127">
        <v>1</v>
      </c>
      <c r="BP104" s="127">
        <v>1</v>
      </c>
      <c r="BR104" s="71">
        <v>37</v>
      </c>
      <c r="BS104" s="12"/>
      <c r="BT104" s="127">
        <v>99</v>
      </c>
      <c r="BU104" s="12">
        <v>97</v>
      </c>
      <c r="BV104" s="12">
        <v>95</v>
      </c>
      <c r="BW104" s="12">
        <v>85</v>
      </c>
      <c r="BX104" s="12">
        <v>77</v>
      </c>
      <c r="BY104" s="12">
        <v>76</v>
      </c>
      <c r="BZ104" s="12">
        <v>62</v>
      </c>
      <c r="CA104" s="12">
        <v>55</v>
      </c>
      <c r="CB104" s="12">
        <v>55</v>
      </c>
      <c r="CC104" s="12">
        <v>55</v>
      </c>
      <c r="CF104" s="94">
        <v>15.3</v>
      </c>
      <c r="CG104" s="102">
        <v>15</v>
      </c>
      <c r="CH104" s="102">
        <v>3</v>
      </c>
      <c r="CI104" s="77">
        <v>99</v>
      </c>
      <c r="CJ104" s="12">
        <v>15</v>
      </c>
      <c r="CK104" s="12">
        <v>2</v>
      </c>
      <c r="CL104" s="84" t="s">
        <v>367</v>
      </c>
      <c r="DE104">
        <v>1</v>
      </c>
      <c r="DF104" t="s">
        <v>515</v>
      </c>
      <c r="DG104" t="s">
        <v>516</v>
      </c>
      <c r="DN104" s="126">
        <v>18.3</v>
      </c>
      <c r="DO104" s="133">
        <v>4</v>
      </c>
      <c r="DP104" s="134" t="s">
        <v>548</v>
      </c>
      <c r="DQ104" s="128">
        <f t="shared" si="2"/>
        <v>101</v>
      </c>
      <c r="DR104" s="128" t="s">
        <v>544</v>
      </c>
      <c r="DS104" s="128" t="s">
        <v>545</v>
      </c>
      <c r="DT104" s="12">
        <v>103</v>
      </c>
      <c r="DU104" s="129">
        <f t="shared" si="3"/>
        <v>0.98058252427184467</v>
      </c>
      <c r="DX104" s="19">
        <v>100</v>
      </c>
      <c r="DY104" t="s">
        <v>566</v>
      </c>
      <c r="DZ104" t="s">
        <v>566</v>
      </c>
      <c r="EA104" t="s">
        <v>566</v>
      </c>
      <c r="EB104" t="s">
        <v>566</v>
      </c>
    </row>
    <row r="105" spans="1:132" x14ac:dyDescent="0.25">
      <c r="A105" s="12">
        <v>102</v>
      </c>
      <c r="B105" s="12">
        <v>283</v>
      </c>
      <c r="C105" s="12">
        <v>309</v>
      </c>
      <c r="D105" s="12">
        <v>297</v>
      </c>
      <c r="E105" s="12">
        <v>305</v>
      </c>
      <c r="F105" s="12">
        <v>291</v>
      </c>
      <c r="G105" s="12">
        <v>269</v>
      </c>
      <c r="H105" s="12">
        <v>296</v>
      </c>
      <c r="I105" s="12">
        <v>311</v>
      </c>
      <c r="J105" s="12">
        <v>291</v>
      </c>
      <c r="K105" s="12">
        <v>322</v>
      </c>
      <c r="L105" s="12">
        <v>316</v>
      </c>
      <c r="M105" s="12">
        <v>316</v>
      </c>
      <c r="O105" s="19">
        <v>101</v>
      </c>
      <c r="P105" s="20">
        <v>40</v>
      </c>
      <c r="Q105" s="20">
        <v>10</v>
      </c>
      <c r="R105" s="21">
        <v>4</v>
      </c>
      <c r="S105" s="21">
        <v>1</v>
      </c>
      <c r="T105" s="21">
        <v>1</v>
      </c>
      <c r="U105" s="21">
        <v>1</v>
      </c>
      <c r="V105" s="21">
        <v>1</v>
      </c>
      <c r="W105" s="21">
        <v>1</v>
      </c>
      <c r="X105" s="21">
        <v>1</v>
      </c>
      <c r="Y105" s="21">
        <v>1</v>
      </c>
      <c r="Z105" s="21">
        <v>1</v>
      </c>
      <c r="AA105" s="21">
        <v>1</v>
      </c>
      <c r="AB105" s="22">
        <v>101</v>
      </c>
      <c r="AC105" s="23">
        <v>45</v>
      </c>
      <c r="AD105" s="23">
        <v>16</v>
      </c>
      <c r="AE105" s="24">
        <v>1</v>
      </c>
      <c r="AF105" s="24">
        <v>1</v>
      </c>
      <c r="AG105" s="24">
        <v>1</v>
      </c>
      <c r="AH105" s="24">
        <v>1</v>
      </c>
      <c r="AI105" s="24">
        <v>1</v>
      </c>
      <c r="AJ105" s="24">
        <v>1</v>
      </c>
      <c r="AK105" s="24">
        <v>1</v>
      </c>
      <c r="AL105" s="24">
        <v>1</v>
      </c>
      <c r="AM105" s="24">
        <v>1</v>
      </c>
      <c r="AN105" s="24">
        <v>1</v>
      </c>
      <c r="AX105" s="59">
        <v>9</v>
      </c>
      <c r="AY105" s="60">
        <v>800</v>
      </c>
      <c r="AZ105" s="61">
        <v>35</v>
      </c>
      <c r="BA105" s="62">
        <v>60</v>
      </c>
      <c r="BE105" s="69">
        <v>38</v>
      </c>
      <c r="BF105" s="12"/>
      <c r="BG105" s="12">
        <v>16</v>
      </c>
      <c r="BH105" s="12">
        <v>7</v>
      </c>
      <c r="BI105" s="12">
        <v>5</v>
      </c>
      <c r="BJ105" s="12">
        <v>4</v>
      </c>
      <c r="BK105" s="127">
        <v>1</v>
      </c>
      <c r="BL105" s="12">
        <v>2</v>
      </c>
      <c r="BM105" s="12">
        <v>1</v>
      </c>
      <c r="BN105" s="12">
        <v>2</v>
      </c>
      <c r="BO105" s="12">
        <v>2</v>
      </c>
      <c r="BP105" s="12">
        <v>2</v>
      </c>
      <c r="BR105" s="71">
        <v>38</v>
      </c>
      <c r="BS105" s="12"/>
      <c r="BT105" s="127">
        <v>99</v>
      </c>
      <c r="BU105" s="12">
        <v>98</v>
      </c>
      <c r="BV105" s="12">
        <v>97</v>
      </c>
      <c r="BW105" s="12">
        <v>88</v>
      </c>
      <c r="BX105" s="12">
        <v>80</v>
      </c>
      <c r="BY105" s="12">
        <v>79</v>
      </c>
      <c r="BZ105" s="12">
        <v>67</v>
      </c>
      <c r="CA105" s="12">
        <v>59</v>
      </c>
      <c r="CB105" s="12">
        <v>59</v>
      </c>
      <c r="CC105" s="12">
        <v>59</v>
      </c>
      <c r="CF105" s="81">
        <v>15.4</v>
      </c>
      <c r="CG105" s="101">
        <v>15</v>
      </c>
      <c r="CH105" s="101">
        <v>4</v>
      </c>
      <c r="CI105" s="77">
        <v>100</v>
      </c>
      <c r="CJ105" s="12">
        <v>15</v>
      </c>
      <c r="CK105" s="12">
        <v>3</v>
      </c>
      <c r="CL105" s="82" t="s">
        <v>298</v>
      </c>
      <c r="DE105">
        <v>2</v>
      </c>
      <c r="DF105" t="s">
        <v>520</v>
      </c>
      <c r="DG105" t="s">
        <v>521</v>
      </c>
      <c r="DN105" s="126">
        <v>18.399999999999999</v>
      </c>
      <c r="DO105" s="133">
        <v>4</v>
      </c>
      <c r="DP105" s="134" t="s">
        <v>548</v>
      </c>
      <c r="DQ105" s="128">
        <f t="shared" si="2"/>
        <v>102</v>
      </c>
      <c r="DR105" s="128" t="s">
        <v>544</v>
      </c>
      <c r="DS105" s="128" t="s">
        <v>545</v>
      </c>
      <c r="DT105" s="12">
        <v>103</v>
      </c>
      <c r="DU105" s="129">
        <f t="shared" si="3"/>
        <v>0.99029126213592233</v>
      </c>
      <c r="DX105" s="19">
        <v>101</v>
      </c>
      <c r="DY105" t="s">
        <v>566</v>
      </c>
      <c r="DZ105" t="s">
        <v>566</v>
      </c>
      <c r="EA105" t="s">
        <v>566</v>
      </c>
      <c r="EB105" t="s">
        <v>566</v>
      </c>
    </row>
    <row r="106" spans="1:132" x14ac:dyDescent="0.25">
      <c r="A106" s="13">
        <v>103</v>
      </c>
      <c r="B106" s="13">
        <v>283</v>
      </c>
      <c r="C106" s="13">
        <v>309</v>
      </c>
      <c r="D106" s="13">
        <v>296</v>
      </c>
      <c r="E106" s="13">
        <v>304</v>
      </c>
      <c r="F106" s="13">
        <v>291</v>
      </c>
      <c r="G106" s="13">
        <v>268</v>
      </c>
      <c r="H106" s="13">
        <v>295</v>
      </c>
      <c r="I106" s="13">
        <v>311</v>
      </c>
      <c r="J106" s="13">
        <v>290</v>
      </c>
      <c r="K106" s="13">
        <v>322</v>
      </c>
      <c r="L106" s="13">
        <v>316</v>
      </c>
      <c r="M106" s="13">
        <v>316</v>
      </c>
      <c r="O106" s="19">
        <v>102</v>
      </c>
      <c r="P106" s="20">
        <v>40</v>
      </c>
      <c r="Q106" s="20">
        <v>10</v>
      </c>
      <c r="R106" s="21">
        <v>4</v>
      </c>
      <c r="S106" s="21">
        <v>1</v>
      </c>
      <c r="T106" s="21">
        <v>1</v>
      </c>
      <c r="U106" s="21">
        <v>1</v>
      </c>
      <c r="V106" s="21">
        <v>1</v>
      </c>
      <c r="W106" s="21">
        <v>1</v>
      </c>
      <c r="X106" s="21">
        <v>1</v>
      </c>
      <c r="Y106" s="21">
        <v>1</v>
      </c>
      <c r="Z106" s="21">
        <v>1</v>
      </c>
      <c r="AA106" s="21">
        <v>1</v>
      </c>
      <c r="AB106" s="22">
        <v>102</v>
      </c>
      <c r="AC106" s="23">
        <v>45</v>
      </c>
      <c r="AD106" s="23">
        <v>16</v>
      </c>
      <c r="AE106" s="24">
        <v>1</v>
      </c>
      <c r="AF106" s="24">
        <v>1</v>
      </c>
      <c r="AG106" s="24">
        <v>1</v>
      </c>
      <c r="AH106" s="24">
        <v>1</v>
      </c>
      <c r="AI106" s="24">
        <v>1</v>
      </c>
      <c r="AJ106" s="24">
        <v>1</v>
      </c>
      <c r="AK106" s="24">
        <v>1</v>
      </c>
      <c r="AL106" s="24">
        <v>1</v>
      </c>
      <c r="AM106" s="24">
        <v>1</v>
      </c>
      <c r="AN106" s="24">
        <v>1</v>
      </c>
      <c r="AX106" s="59">
        <v>9</v>
      </c>
      <c r="AY106" s="60">
        <v>900</v>
      </c>
      <c r="AZ106" s="61">
        <v>30</v>
      </c>
      <c r="BA106" s="62">
        <v>55</v>
      </c>
      <c r="BE106" s="69">
        <v>39</v>
      </c>
      <c r="BF106" s="12"/>
      <c r="BG106" s="12">
        <v>18</v>
      </c>
      <c r="BH106" s="12">
        <v>8</v>
      </c>
      <c r="BI106" s="12">
        <v>6</v>
      </c>
      <c r="BJ106" s="12">
        <v>5</v>
      </c>
      <c r="BK106" s="12">
        <v>2</v>
      </c>
      <c r="BL106" s="12">
        <v>2</v>
      </c>
      <c r="BM106" s="127">
        <v>1</v>
      </c>
      <c r="BN106" s="127">
        <v>2</v>
      </c>
      <c r="BO106" s="127">
        <v>2</v>
      </c>
      <c r="BP106" s="127">
        <v>2</v>
      </c>
      <c r="BR106" s="71">
        <v>39</v>
      </c>
      <c r="BS106" s="12"/>
      <c r="BT106" s="127">
        <v>99</v>
      </c>
      <c r="BU106" s="12">
        <v>99</v>
      </c>
      <c r="BV106" s="12">
        <v>98</v>
      </c>
      <c r="BW106" s="12">
        <v>90</v>
      </c>
      <c r="BX106" s="12">
        <v>84</v>
      </c>
      <c r="BY106" s="12">
        <v>82</v>
      </c>
      <c r="BZ106" s="12">
        <v>72</v>
      </c>
      <c r="CA106" s="12">
        <v>61</v>
      </c>
      <c r="CB106" s="12">
        <v>61</v>
      </c>
      <c r="CC106" s="12">
        <v>61</v>
      </c>
      <c r="CF106" s="89">
        <v>15.5</v>
      </c>
      <c r="CG106" s="103">
        <v>15</v>
      </c>
      <c r="CH106" s="103">
        <v>5</v>
      </c>
      <c r="CI106" s="77">
        <v>101</v>
      </c>
      <c r="CJ106" s="12">
        <v>15</v>
      </c>
      <c r="CK106" s="12">
        <v>4</v>
      </c>
      <c r="CL106" s="90" t="s">
        <v>307</v>
      </c>
      <c r="DE106">
        <v>3</v>
      </c>
      <c r="DF106" t="s">
        <v>517</v>
      </c>
      <c r="DG106" t="s">
        <v>522</v>
      </c>
      <c r="DN106" s="126">
        <v>18.5</v>
      </c>
      <c r="DO106" s="133">
        <v>4</v>
      </c>
      <c r="DP106" s="134" t="s">
        <v>548</v>
      </c>
      <c r="DQ106" s="128">
        <f t="shared" si="2"/>
        <v>103</v>
      </c>
      <c r="DR106" s="128" t="s">
        <v>544</v>
      </c>
      <c r="DS106" s="128" t="s">
        <v>545</v>
      </c>
      <c r="DT106" s="12">
        <v>103</v>
      </c>
      <c r="DU106" s="129">
        <f t="shared" si="3"/>
        <v>1</v>
      </c>
      <c r="DX106" s="19">
        <v>102</v>
      </c>
      <c r="DY106" t="s">
        <v>566</v>
      </c>
      <c r="DZ106" t="s">
        <v>566</v>
      </c>
      <c r="EA106" t="s">
        <v>566</v>
      </c>
      <c r="EB106" t="s">
        <v>566</v>
      </c>
    </row>
    <row r="107" spans="1:132" x14ac:dyDescent="0.25">
      <c r="A107" s="12">
        <v>104</v>
      </c>
      <c r="B107" s="12">
        <v>282</v>
      </c>
      <c r="C107" s="12">
        <v>308</v>
      </c>
      <c r="D107" s="12">
        <v>295</v>
      </c>
      <c r="E107" s="12">
        <v>304</v>
      </c>
      <c r="F107" s="12">
        <v>290</v>
      </c>
      <c r="G107" s="12">
        <v>267</v>
      </c>
      <c r="H107" s="12">
        <v>294</v>
      </c>
      <c r="I107" s="12">
        <v>310</v>
      </c>
      <c r="J107" s="12">
        <v>289</v>
      </c>
      <c r="K107" s="12">
        <v>321</v>
      </c>
      <c r="L107" s="12">
        <v>315</v>
      </c>
      <c r="M107" s="12">
        <v>315</v>
      </c>
      <c r="O107" s="19">
        <v>103</v>
      </c>
      <c r="P107" s="20">
        <v>41</v>
      </c>
      <c r="Q107" s="20">
        <v>10</v>
      </c>
      <c r="R107" s="21">
        <v>4</v>
      </c>
      <c r="S107" s="21">
        <v>1</v>
      </c>
      <c r="T107" s="21">
        <v>1</v>
      </c>
      <c r="U107" s="21">
        <v>1</v>
      </c>
      <c r="V107" s="21">
        <v>1</v>
      </c>
      <c r="W107" s="21">
        <v>1</v>
      </c>
      <c r="X107" s="21">
        <v>1</v>
      </c>
      <c r="Y107" s="21">
        <v>1</v>
      </c>
      <c r="Z107" s="21">
        <v>1</v>
      </c>
      <c r="AA107" s="21">
        <v>1</v>
      </c>
      <c r="AB107" s="22">
        <v>103</v>
      </c>
      <c r="AC107" s="23">
        <v>45</v>
      </c>
      <c r="AD107" s="23">
        <v>16</v>
      </c>
      <c r="AE107" s="24">
        <v>1</v>
      </c>
      <c r="AF107" s="24">
        <v>1</v>
      </c>
      <c r="AG107" s="24">
        <v>1</v>
      </c>
      <c r="AH107" s="24">
        <v>1</v>
      </c>
      <c r="AI107" s="24">
        <v>1</v>
      </c>
      <c r="AJ107" s="24">
        <v>1</v>
      </c>
      <c r="AK107" s="24">
        <v>1</v>
      </c>
      <c r="AL107" s="24">
        <v>1</v>
      </c>
      <c r="AM107" s="24">
        <v>1</v>
      </c>
      <c r="AN107" s="24">
        <v>1</v>
      </c>
      <c r="AX107" s="59">
        <v>9</v>
      </c>
      <c r="AY107" s="60">
        <v>1000</v>
      </c>
      <c r="AZ107" s="61">
        <v>25</v>
      </c>
      <c r="BA107" s="62">
        <v>50</v>
      </c>
      <c r="BE107" s="69">
        <v>40</v>
      </c>
      <c r="BF107" s="12"/>
      <c r="BG107" s="12">
        <v>20</v>
      </c>
      <c r="BH107" s="12">
        <v>10</v>
      </c>
      <c r="BI107" s="12">
        <v>7</v>
      </c>
      <c r="BJ107" s="12">
        <v>6</v>
      </c>
      <c r="BK107" s="12">
        <v>2</v>
      </c>
      <c r="BL107" s="127">
        <v>2</v>
      </c>
      <c r="BM107" s="12">
        <v>2</v>
      </c>
      <c r="BN107" s="127">
        <v>2</v>
      </c>
      <c r="BO107" s="127">
        <v>2</v>
      </c>
      <c r="BP107" s="127">
        <v>2</v>
      </c>
      <c r="BR107" s="71">
        <v>40</v>
      </c>
      <c r="BS107" s="12"/>
      <c r="BT107" s="127">
        <v>99</v>
      </c>
      <c r="BU107" s="127">
        <v>99</v>
      </c>
      <c r="BV107" s="12">
        <v>98</v>
      </c>
      <c r="BW107" s="12">
        <v>92</v>
      </c>
      <c r="BX107" s="12">
        <v>87</v>
      </c>
      <c r="BY107" s="12">
        <v>85</v>
      </c>
      <c r="BZ107" s="12">
        <v>76</v>
      </c>
      <c r="CA107" s="12">
        <v>64</v>
      </c>
      <c r="CB107" s="12">
        <v>64</v>
      </c>
      <c r="CC107" s="12">
        <v>64</v>
      </c>
      <c r="CF107" s="95">
        <v>16.100000000000001</v>
      </c>
      <c r="CG107" s="100">
        <v>16</v>
      </c>
      <c r="CH107" s="100">
        <v>1</v>
      </c>
      <c r="CI107" s="77">
        <v>102</v>
      </c>
      <c r="CJ107" s="12">
        <v>15</v>
      </c>
      <c r="CK107" s="12">
        <v>5</v>
      </c>
      <c r="CL107" s="79" t="s">
        <v>368</v>
      </c>
      <c r="DE107">
        <v>4</v>
      </c>
      <c r="DF107" t="s">
        <v>519</v>
      </c>
      <c r="DG107" t="s">
        <v>523</v>
      </c>
      <c r="DN107" s="139">
        <v>19.100000000000001</v>
      </c>
      <c r="DO107" s="12">
        <v>5</v>
      </c>
      <c r="DP107" s="136" t="s">
        <v>549</v>
      </c>
      <c r="DQ107" s="130">
        <f t="shared" si="2"/>
        <v>104</v>
      </c>
      <c r="DR107" s="130" t="s">
        <v>550</v>
      </c>
      <c r="DS107" s="130" t="s">
        <v>254</v>
      </c>
      <c r="DT107" s="12">
        <v>112</v>
      </c>
      <c r="DU107" s="129">
        <f>(DQ107-103)/DT107</f>
        <v>8.9285714285714281E-3</v>
      </c>
      <c r="DX107" s="19">
        <v>103</v>
      </c>
      <c r="DY107" t="s">
        <v>566</v>
      </c>
      <c r="DZ107" t="s">
        <v>566</v>
      </c>
      <c r="EA107" t="s">
        <v>566</v>
      </c>
      <c r="EB107" t="s">
        <v>566</v>
      </c>
    </row>
    <row r="108" spans="1:132" x14ac:dyDescent="0.25">
      <c r="A108" s="13">
        <v>105</v>
      </c>
      <c r="B108" s="13">
        <v>282</v>
      </c>
      <c r="C108" s="13">
        <v>308</v>
      </c>
      <c r="D108" s="13">
        <v>295</v>
      </c>
      <c r="E108" s="13">
        <v>303</v>
      </c>
      <c r="F108" s="13">
        <v>290</v>
      </c>
      <c r="G108" s="13">
        <v>267</v>
      </c>
      <c r="H108" s="13">
        <v>294</v>
      </c>
      <c r="I108" s="13">
        <v>309</v>
      </c>
      <c r="J108" s="13">
        <v>289</v>
      </c>
      <c r="K108" s="13">
        <v>320</v>
      </c>
      <c r="L108" s="13">
        <v>314</v>
      </c>
      <c r="M108" s="13">
        <v>314</v>
      </c>
      <c r="O108" s="19">
        <v>104</v>
      </c>
      <c r="P108" s="20">
        <v>41</v>
      </c>
      <c r="Q108" s="20">
        <v>10</v>
      </c>
      <c r="R108" s="21">
        <v>4</v>
      </c>
      <c r="S108" s="21">
        <v>1</v>
      </c>
      <c r="T108" s="21">
        <v>1</v>
      </c>
      <c r="U108" s="21">
        <v>1</v>
      </c>
      <c r="V108" s="21">
        <v>1</v>
      </c>
      <c r="W108" s="21">
        <v>1</v>
      </c>
      <c r="X108" s="21">
        <v>1</v>
      </c>
      <c r="Y108" s="21">
        <v>1</v>
      </c>
      <c r="Z108" s="21">
        <v>1</v>
      </c>
      <c r="AA108" s="21">
        <v>1</v>
      </c>
      <c r="AB108" s="22">
        <v>104</v>
      </c>
      <c r="AC108" s="23">
        <v>45</v>
      </c>
      <c r="AD108" s="23">
        <v>16</v>
      </c>
      <c r="AE108" s="24">
        <v>1</v>
      </c>
      <c r="AF108" s="24">
        <v>1</v>
      </c>
      <c r="AG108" s="24">
        <v>1</v>
      </c>
      <c r="AH108" s="24">
        <v>1</v>
      </c>
      <c r="AI108" s="24">
        <v>1</v>
      </c>
      <c r="AJ108" s="24">
        <v>1</v>
      </c>
      <c r="AK108" s="24">
        <v>1</v>
      </c>
      <c r="AL108" s="24">
        <v>1</v>
      </c>
      <c r="AM108" s="24">
        <v>1</v>
      </c>
      <c r="AN108" s="24">
        <v>1</v>
      </c>
      <c r="AX108" s="59">
        <v>9</v>
      </c>
      <c r="AY108" s="60">
        <v>1100</v>
      </c>
      <c r="AZ108" s="61">
        <v>15</v>
      </c>
      <c r="BA108" s="62">
        <v>40</v>
      </c>
      <c r="BE108" s="69">
        <v>41</v>
      </c>
      <c r="BF108" s="12"/>
      <c r="BG108" s="12">
        <v>23</v>
      </c>
      <c r="BH108" s="12">
        <v>12</v>
      </c>
      <c r="BI108" s="12">
        <v>8</v>
      </c>
      <c r="BJ108" s="12">
        <v>6</v>
      </c>
      <c r="BK108" s="12">
        <v>3</v>
      </c>
      <c r="BL108" s="12">
        <v>3</v>
      </c>
      <c r="BM108" s="12">
        <v>3</v>
      </c>
      <c r="BN108" s="127">
        <v>2</v>
      </c>
      <c r="BO108" s="127">
        <v>2</v>
      </c>
      <c r="BP108" s="127">
        <v>2</v>
      </c>
      <c r="BR108" s="71">
        <v>41</v>
      </c>
      <c r="BS108" s="12"/>
      <c r="BT108" s="127">
        <v>99</v>
      </c>
      <c r="BU108" s="127">
        <v>99</v>
      </c>
      <c r="BV108" s="127">
        <v>98</v>
      </c>
      <c r="BW108" s="12">
        <v>93</v>
      </c>
      <c r="BX108" s="12">
        <v>88</v>
      </c>
      <c r="BY108" s="12">
        <v>88</v>
      </c>
      <c r="BZ108" s="12">
        <v>79</v>
      </c>
      <c r="CA108" s="12">
        <v>67</v>
      </c>
      <c r="CB108" s="12">
        <v>67</v>
      </c>
      <c r="CC108" s="12">
        <v>67</v>
      </c>
      <c r="CF108" s="95">
        <v>16.2</v>
      </c>
      <c r="CG108" s="100">
        <v>16</v>
      </c>
      <c r="CH108" s="100">
        <v>2</v>
      </c>
      <c r="CI108" s="77">
        <v>103</v>
      </c>
      <c r="CJ108" s="12">
        <v>16</v>
      </c>
      <c r="CK108" s="12">
        <v>1</v>
      </c>
      <c r="CL108" s="79" t="s">
        <v>369</v>
      </c>
      <c r="DE108">
        <v>5</v>
      </c>
      <c r="DG108" t="s">
        <v>524</v>
      </c>
      <c r="DN108" s="139">
        <v>19.2</v>
      </c>
      <c r="DO108" s="12">
        <v>5</v>
      </c>
      <c r="DP108" s="136" t="s">
        <v>549</v>
      </c>
      <c r="DQ108" s="130">
        <f t="shared" si="2"/>
        <v>105</v>
      </c>
      <c r="DR108" s="130" t="s">
        <v>550</v>
      </c>
      <c r="DS108" s="130" t="s">
        <v>254</v>
      </c>
      <c r="DT108" s="12">
        <v>112</v>
      </c>
      <c r="DU108" s="129">
        <f t="shared" ref="DU108:DU171" si="4">(DQ108-103)/DT108</f>
        <v>1.7857142857142856E-2</v>
      </c>
      <c r="DX108" s="19">
        <v>104</v>
      </c>
      <c r="DY108" t="s">
        <v>566</v>
      </c>
      <c r="DZ108" t="s">
        <v>566</v>
      </c>
      <c r="EA108" t="s">
        <v>566</v>
      </c>
      <c r="EB108" t="s">
        <v>566</v>
      </c>
    </row>
    <row r="109" spans="1:132" x14ac:dyDescent="0.25">
      <c r="A109" s="12">
        <v>106</v>
      </c>
      <c r="B109" s="12">
        <v>281</v>
      </c>
      <c r="C109" s="12">
        <v>307</v>
      </c>
      <c r="D109" s="12">
        <v>294</v>
      </c>
      <c r="E109" s="12">
        <v>302</v>
      </c>
      <c r="F109" s="12">
        <v>289</v>
      </c>
      <c r="G109" s="12">
        <v>266</v>
      </c>
      <c r="H109" s="12">
        <v>293</v>
      </c>
      <c r="I109" s="12">
        <v>308</v>
      </c>
      <c r="J109" s="12">
        <v>288</v>
      </c>
      <c r="K109" s="12">
        <v>319</v>
      </c>
      <c r="L109" s="12">
        <v>313</v>
      </c>
      <c r="M109" s="12">
        <v>313</v>
      </c>
      <c r="O109" s="19">
        <v>105</v>
      </c>
      <c r="P109" s="20">
        <v>41</v>
      </c>
      <c r="Q109" s="20">
        <v>10</v>
      </c>
      <c r="R109" s="21">
        <v>4</v>
      </c>
      <c r="S109" s="21">
        <v>1</v>
      </c>
      <c r="T109" s="21">
        <v>1</v>
      </c>
      <c r="U109" s="21">
        <v>1</v>
      </c>
      <c r="V109" s="21">
        <v>1</v>
      </c>
      <c r="W109" s="21">
        <v>1</v>
      </c>
      <c r="X109" s="21">
        <v>1</v>
      </c>
      <c r="Y109" s="21">
        <v>1</v>
      </c>
      <c r="Z109" s="21">
        <v>1</v>
      </c>
      <c r="AA109" s="21">
        <v>1</v>
      </c>
      <c r="AB109" s="22">
        <v>105</v>
      </c>
      <c r="AC109" s="23">
        <v>46</v>
      </c>
      <c r="AD109" s="23">
        <v>16</v>
      </c>
      <c r="AE109" s="24">
        <v>1</v>
      </c>
      <c r="AF109" s="24">
        <v>1</v>
      </c>
      <c r="AG109" s="24">
        <v>1</v>
      </c>
      <c r="AH109" s="24">
        <v>1</v>
      </c>
      <c r="AI109" s="24">
        <v>1</v>
      </c>
      <c r="AJ109" s="24">
        <v>1</v>
      </c>
      <c r="AK109" s="24">
        <v>1</v>
      </c>
      <c r="AL109" s="24">
        <v>1</v>
      </c>
      <c r="AM109" s="24">
        <v>1</v>
      </c>
      <c r="AN109" s="24">
        <v>1</v>
      </c>
      <c r="AX109" s="59">
        <v>9</v>
      </c>
      <c r="AY109" s="60">
        <v>1200</v>
      </c>
      <c r="AZ109" s="61">
        <v>5</v>
      </c>
      <c r="BA109" s="62">
        <v>35</v>
      </c>
      <c r="BE109" s="69">
        <v>42</v>
      </c>
      <c r="BF109" s="12"/>
      <c r="BG109" s="12">
        <v>27</v>
      </c>
      <c r="BH109" s="12">
        <v>13</v>
      </c>
      <c r="BI109" s="12">
        <v>9</v>
      </c>
      <c r="BJ109" s="12">
        <v>7</v>
      </c>
      <c r="BK109" s="12">
        <v>4</v>
      </c>
      <c r="BL109" s="12">
        <v>4</v>
      </c>
      <c r="BM109" s="12">
        <v>4</v>
      </c>
      <c r="BN109" s="12">
        <v>2</v>
      </c>
      <c r="BO109" s="12">
        <v>2</v>
      </c>
      <c r="BP109" s="12">
        <v>2</v>
      </c>
      <c r="BR109" s="71">
        <v>42</v>
      </c>
      <c r="BS109" s="12"/>
      <c r="BT109" s="127">
        <v>99</v>
      </c>
      <c r="BU109" s="127">
        <v>99</v>
      </c>
      <c r="BV109" s="127">
        <v>98</v>
      </c>
      <c r="BW109" s="12">
        <v>95</v>
      </c>
      <c r="BX109" s="12">
        <v>90</v>
      </c>
      <c r="BY109" s="12">
        <v>90</v>
      </c>
      <c r="BZ109" s="12">
        <v>83</v>
      </c>
      <c r="CA109" s="12">
        <v>71</v>
      </c>
      <c r="CB109" s="12">
        <v>71</v>
      </c>
      <c r="CC109" s="12">
        <v>71</v>
      </c>
      <c r="CF109" s="94">
        <v>16.3</v>
      </c>
      <c r="CG109" s="102">
        <v>16</v>
      </c>
      <c r="CH109" s="102">
        <v>3</v>
      </c>
      <c r="CI109" s="77">
        <v>104</v>
      </c>
      <c r="CJ109" s="12">
        <v>16</v>
      </c>
      <c r="CK109" s="12">
        <v>2</v>
      </c>
      <c r="CL109" s="84" t="s">
        <v>370</v>
      </c>
      <c r="DN109" s="139">
        <v>19.3</v>
      </c>
      <c r="DO109" s="12">
        <v>5</v>
      </c>
      <c r="DP109" s="136" t="s">
        <v>549</v>
      </c>
      <c r="DQ109" s="130">
        <f t="shared" si="2"/>
        <v>106</v>
      </c>
      <c r="DR109" s="130" t="s">
        <v>550</v>
      </c>
      <c r="DS109" s="130" t="s">
        <v>254</v>
      </c>
      <c r="DT109" s="12">
        <v>112</v>
      </c>
      <c r="DU109" s="129">
        <f t="shared" si="4"/>
        <v>2.6785714285714284E-2</v>
      </c>
      <c r="DX109" s="19">
        <v>105</v>
      </c>
      <c r="DY109" t="s">
        <v>566</v>
      </c>
      <c r="DZ109" t="s">
        <v>566</v>
      </c>
      <c r="EA109" t="s">
        <v>566</v>
      </c>
      <c r="EB109" t="s">
        <v>566</v>
      </c>
    </row>
    <row r="110" spans="1:132" ht="15.75" thickBot="1" x14ac:dyDescent="0.3">
      <c r="A110" s="13">
        <v>107</v>
      </c>
      <c r="B110" s="13">
        <v>281</v>
      </c>
      <c r="C110" s="13">
        <v>307</v>
      </c>
      <c r="D110" s="13">
        <v>293</v>
      </c>
      <c r="E110" s="13">
        <v>302</v>
      </c>
      <c r="F110" s="13">
        <v>289</v>
      </c>
      <c r="G110" s="13">
        <v>265</v>
      </c>
      <c r="H110" s="13">
        <v>292</v>
      </c>
      <c r="I110" s="13">
        <v>307</v>
      </c>
      <c r="J110" s="13">
        <v>287</v>
      </c>
      <c r="K110" s="13">
        <v>318</v>
      </c>
      <c r="L110" s="13">
        <v>312</v>
      </c>
      <c r="M110" s="13">
        <v>312</v>
      </c>
      <c r="O110" s="19">
        <v>106</v>
      </c>
      <c r="P110" s="20">
        <v>41</v>
      </c>
      <c r="Q110" s="20">
        <v>10</v>
      </c>
      <c r="R110" s="21">
        <v>4</v>
      </c>
      <c r="S110" s="21">
        <v>1</v>
      </c>
      <c r="T110" s="21">
        <v>1</v>
      </c>
      <c r="U110" s="21">
        <v>1</v>
      </c>
      <c r="V110" s="21">
        <v>1</v>
      </c>
      <c r="W110" s="21">
        <v>1</v>
      </c>
      <c r="X110" s="21">
        <v>1</v>
      </c>
      <c r="Y110" s="21">
        <v>1</v>
      </c>
      <c r="Z110" s="21">
        <v>1</v>
      </c>
      <c r="AA110" s="21">
        <v>1</v>
      </c>
      <c r="AB110" s="22">
        <v>106</v>
      </c>
      <c r="AC110" s="23">
        <v>46</v>
      </c>
      <c r="AD110" s="23">
        <v>16</v>
      </c>
      <c r="AE110" s="24">
        <v>1</v>
      </c>
      <c r="AF110" s="24">
        <v>1</v>
      </c>
      <c r="AG110" s="24">
        <v>1</v>
      </c>
      <c r="AH110" s="24">
        <v>1</v>
      </c>
      <c r="AI110" s="24">
        <v>1</v>
      </c>
      <c r="AJ110" s="24">
        <v>1</v>
      </c>
      <c r="AK110" s="24">
        <v>1</v>
      </c>
      <c r="AL110" s="24">
        <v>1</v>
      </c>
      <c r="AM110" s="24">
        <v>1</v>
      </c>
      <c r="AN110" s="24">
        <v>1</v>
      </c>
      <c r="AX110" s="63">
        <v>9</v>
      </c>
      <c r="AY110" s="64">
        <v>1300</v>
      </c>
      <c r="AZ110" s="65">
        <v>0</v>
      </c>
      <c r="BA110" s="66">
        <v>25</v>
      </c>
      <c r="BE110" s="69">
        <v>43</v>
      </c>
      <c r="BF110" s="12"/>
      <c r="BG110" s="12">
        <v>30</v>
      </c>
      <c r="BH110" s="12">
        <v>16</v>
      </c>
      <c r="BI110" s="12">
        <v>10</v>
      </c>
      <c r="BJ110" s="12">
        <v>9</v>
      </c>
      <c r="BK110" s="12">
        <v>5</v>
      </c>
      <c r="BL110" s="12">
        <v>5</v>
      </c>
      <c r="BM110" s="12">
        <v>5</v>
      </c>
      <c r="BN110" s="12">
        <v>4</v>
      </c>
      <c r="BO110" s="12">
        <v>4</v>
      </c>
      <c r="BP110" s="12">
        <v>4</v>
      </c>
      <c r="BR110" s="71">
        <v>43</v>
      </c>
      <c r="BS110" s="12"/>
      <c r="BT110" s="127">
        <v>99</v>
      </c>
      <c r="BU110" s="127">
        <v>99</v>
      </c>
      <c r="BV110" s="12">
        <v>98</v>
      </c>
      <c r="BW110" s="12">
        <v>97</v>
      </c>
      <c r="BX110" s="12">
        <v>91</v>
      </c>
      <c r="BY110" s="12">
        <v>91</v>
      </c>
      <c r="BZ110" s="12">
        <v>86</v>
      </c>
      <c r="CA110" s="12">
        <v>77</v>
      </c>
      <c r="CB110" s="12">
        <v>77</v>
      </c>
      <c r="CC110" s="12">
        <v>77</v>
      </c>
      <c r="CF110" s="81">
        <v>16.399999999999999</v>
      </c>
      <c r="CG110" s="101">
        <v>16</v>
      </c>
      <c r="CH110" s="101">
        <v>4</v>
      </c>
      <c r="CI110" s="77">
        <v>105</v>
      </c>
      <c r="CJ110" s="12">
        <v>16</v>
      </c>
      <c r="CK110" s="12">
        <v>3</v>
      </c>
      <c r="CL110" s="82" t="s">
        <v>298</v>
      </c>
      <c r="DN110" s="139">
        <v>19.399999999999999</v>
      </c>
      <c r="DO110" s="12">
        <v>5</v>
      </c>
      <c r="DP110" s="136" t="s">
        <v>549</v>
      </c>
      <c r="DQ110" s="130">
        <f t="shared" si="2"/>
        <v>107</v>
      </c>
      <c r="DR110" s="130" t="s">
        <v>550</v>
      </c>
      <c r="DS110" s="130" t="s">
        <v>254</v>
      </c>
      <c r="DT110" s="12">
        <v>112</v>
      </c>
      <c r="DU110" s="129">
        <f t="shared" si="4"/>
        <v>3.5714285714285712E-2</v>
      </c>
      <c r="DX110" s="19">
        <v>106</v>
      </c>
      <c r="DY110" t="s">
        <v>566</v>
      </c>
      <c r="DZ110" t="s">
        <v>566</v>
      </c>
      <c r="EA110" t="s">
        <v>566</v>
      </c>
      <c r="EB110" t="s">
        <v>566</v>
      </c>
    </row>
    <row r="111" spans="1:132" x14ac:dyDescent="0.25">
      <c r="A111" s="12">
        <v>108</v>
      </c>
      <c r="B111" s="12">
        <v>281</v>
      </c>
      <c r="C111" s="12">
        <v>306</v>
      </c>
      <c r="D111" s="12">
        <v>292</v>
      </c>
      <c r="E111" s="12">
        <v>301</v>
      </c>
      <c r="F111" s="12">
        <v>288</v>
      </c>
      <c r="G111" s="12">
        <v>264</v>
      </c>
      <c r="H111" s="12">
        <v>291</v>
      </c>
      <c r="I111" s="12">
        <v>307</v>
      </c>
      <c r="J111" s="12">
        <v>286</v>
      </c>
      <c r="K111" s="12">
        <v>318</v>
      </c>
      <c r="L111" s="12">
        <v>312</v>
      </c>
      <c r="M111" s="12">
        <v>312</v>
      </c>
      <c r="O111" s="19">
        <v>107</v>
      </c>
      <c r="P111" s="20">
        <v>41</v>
      </c>
      <c r="Q111" s="20">
        <v>10</v>
      </c>
      <c r="R111" s="21">
        <v>4</v>
      </c>
      <c r="S111" s="21">
        <v>1</v>
      </c>
      <c r="T111" s="21">
        <v>1</v>
      </c>
      <c r="U111" s="21">
        <v>1</v>
      </c>
      <c r="V111" s="21">
        <v>1</v>
      </c>
      <c r="W111" s="21">
        <v>1</v>
      </c>
      <c r="X111" s="21">
        <v>1</v>
      </c>
      <c r="Y111" s="21">
        <v>1</v>
      </c>
      <c r="Z111" s="21">
        <v>1</v>
      </c>
      <c r="AA111" s="21">
        <v>1</v>
      </c>
      <c r="AB111" s="22">
        <v>107</v>
      </c>
      <c r="AC111" s="23">
        <v>46</v>
      </c>
      <c r="AD111" s="23">
        <v>16</v>
      </c>
      <c r="AE111" s="24">
        <v>1</v>
      </c>
      <c r="AF111" s="24">
        <v>1</v>
      </c>
      <c r="AG111" s="24">
        <v>1</v>
      </c>
      <c r="AH111" s="24">
        <v>1</v>
      </c>
      <c r="AI111" s="24">
        <v>1</v>
      </c>
      <c r="AJ111" s="24">
        <v>1</v>
      </c>
      <c r="AK111" s="24">
        <v>1</v>
      </c>
      <c r="AL111" s="24">
        <v>1</v>
      </c>
      <c r="AM111" s="24">
        <v>1</v>
      </c>
      <c r="AN111" s="24">
        <v>1</v>
      </c>
      <c r="AX111" s="55">
        <v>10</v>
      </c>
      <c r="AY111" s="56">
        <v>0</v>
      </c>
      <c r="AZ111" s="57">
        <v>245</v>
      </c>
      <c r="BA111" s="58">
        <v>375</v>
      </c>
      <c r="BE111" s="69">
        <v>44</v>
      </c>
      <c r="BF111" s="12"/>
      <c r="BG111" s="12">
        <v>33</v>
      </c>
      <c r="BH111" s="12">
        <v>21</v>
      </c>
      <c r="BI111" s="12">
        <v>11</v>
      </c>
      <c r="BJ111" s="12">
        <v>12</v>
      </c>
      <c r="BK111" s="12">
        <v>7</v>
      </c>
      <c r="BL111" s="12">
        <v>7</v>
      </c>
      <c r="BM111" s="12">
        <v>6</v>
      </c>
      <c r="BN111" s="12">
        <v>5</v>
      </c>
      <c r="BO111" s="12">
        <v>5</v>
      </c>
      <c r="BP111" s="12">
        <v>5</v>
      </c>
      <c r="BR111" s="71">
        <v>44</v>
      </c>
      <c r="BS111" s="12"/>
      <c r="BT111" s="127">
        <v>99</v>
      </c>
      <c r="BU111" s="12">
        <v>99</v>
      </c>
      <c r="BV111" s="12">
        <v>99</v>
      </c>
      <c r="BW111" s="12">
        <v>98</v>
      </c>
      <c r="BX111" s="12">
        <v>94</v>
      </c>
      <c r="BY111" s="12">
        <v>92</v>
      </c>
      <c r="BZ111" s="12">
        <v>87</v>
      </c>
      <c r="CA111" s="12">
        <v>81</v>
      </c>
      <c r="CB111" s="12">
        <v>81</v>
      </c>
      <c r="CC111" s="12">
        <v>81</v>
      </c>
      <c r="CF111" s="89">
        <v>16.5</v>
      </c>
      <c r="CG111" s="103">
        <v>16</v>
      </c>
      <c r="CH111" s="103">
        <v>5</v>
      </c>
      <c r="CI111" s="77">
        <v>106</v>
      </c>
      <c r="CJ111" s="12">
        <v>16</v>
      </c>
      <c r="CK111" s="12">
        <v>4</v>
      </c>
      <c r="CL111" s="90" t="s">
        <v>307</v>
      </c>
      <c r="DN111" s="139">
        <v>19.5</v>
      </c>
      <c r="DO111" s="12">
        <v>5</v>
      </c>
      <c r="DP111" s="136" t="s">
        <v>549</v>
      </c>
      <c r="DQ111" s="130">
        <f t="shared" si="2"/>
        <v>108</v>
      </c>
      <c r="DR111" s="130" t="s">
        <v>550</v>
      </c>
      <c r="DS111" s="130" t="s">
        <v>254</v>
      </c>
      <c r="DT111" s="12">
        <v>112</v>
      </c>
      <c r="DU111" s="129">
        <f t="shared" si="4"/>
        <v>4.4642857142857144E-2</v>
      </c>
      <c r="DX111" s="19">
        <v>107</v>
      </c>
      <c r="DY111" t="s">
        <v>566</v>
      </c>
      <c r="DZ111" t="s">
        <v>566</v>
      </c>
      <c r="EA111" t="s">
        <v>566</v>
      </c>
      <c r="EB111" t="s">
        <v>566</v>
      </c>
    </row>
    <row r="112" spans="1:132" x14ac:dyDescent="0.25">
      <c r="A112" s="13">
        <v>109</v>
      </c>
      <c r="B112" s="13">
        <v>280</v>
      </c>
      <c r="C112" s="13">
        <v>306</v>
      </c>
      <c r="D112" s="13">
        <v>292</v>
      </c>
      <c r="E112" s="13">
        <v>301</v>
      </c>
      <c r="F112" s="13">
        <v>288</v>
      </c>
      <c r="G112" s="13">
        <v>264</v>
      </c>
      <c r="H112" s="13">
        <v>291</v>
      </c>
      <c r="I112" s="13">
        <v>306</v>
      </c>
      <c r="J112" s="13">
        <v>286</v>
      </c>
      <c r="K112" s="13">
        <v>317</v>
      </c>
      <c r="L112" s="13">
        <v>311</v>
      </c>
      <c r="M112" s="13">
        <v>311</v>
      </c>
      <c r="O112" s="19">
        <v>108</v>
      </c>
      <c r="P112" s="20">
        <v>42</v>
      </c>
      <c r="Q112" s="20">
        <v>11</v>
      </c>
      <c r="R112" s="21">
        <v>4</v>
      </c>
      <c r="S112" s="21">
        <v>1</v>
      </c>
      <c r="T112" s="21">
        <v>1</v>
      </c>
      <c r="U112" s="21">
        <v>1</v>
      </c>
      <c r="V112" s="21">
        <v>1</v>
      </c>
      <c r="W112" s="21">
        <v>1</v>
      </c>
      <c r="X112" s="21">
        <v>1</v>
      </c>
      <c r="Y112" s="21">
        <v>1</v>
      </c>
      <c r="Z112" s="21">
        <v>1</v>
      </c>
      <c r="AA112" s="21">
        <v>1</v>
      </c>
      <c r="AB112" s="22">
        <v>108</v>
      </c>
      <c r="AC112" s="23">
        <v>46</v>
      </c>
      <c r="AD112" s="23">
        <v>16</v>
      </c>
      <c r="AE112" s="24">
        <v>1</v>
      </c>
      <c r="AF112" s="24">
        <v>1</v>
      </c>
      <c r="AG112" s="24">
        <v>1</v>
      </c>
      <c r="AH112" s="24">
        <v>1</v>
      </c>
      <c r="AI112" s="24">
        <v>1</v>
      </c>
      <c r="AJ112" s="24">
        <v>1</v>
      </c>
      <c r="AK112" s="24">
        <v>1</v>
      </c>
      <c r="AL112" s="24">
        <v>1</v>
      </c>
      <c r="AM112" s="24">
        <v>1</v>
      </c>
      <c r="AN112" s="24">
        <v>1</v>
      </c>
      <c r="AX112" s="59">
        <v>10</v>
      </c>
      <c r="AY112" s="60">
        <v>100</v>
      </c>
      <c r="AZ112" s="61">
        <v>245</v>
      </c>
      <c r="BA112" s="62">
        <v>375</v>
      </c>
      <c r="BE112" s="69">
        <v>45</v>
      </c>
      <c r="BF112" s="12"/>
      <c r="BG112" s="12">
        <v>37</v>
      </c>
      <c r="BH112" s="12">
        <v>26</v>
      </c>
      <c r="BI112" s="12">
        <v>13</v>
      </c>
      <c r="BJ112" s="12">
        <v>16</v>
      </c>
      <c r="BK112" s="12">
        <v>8</v>
      </c>
      <c r="BL112" s="12">
        <v>9</v>
      </c>
      <c r="BM112" s="12">
        <v>7</v>
      </c>
      <c r="BN112" s="12">
        <v>6</v>
      </c>
      <c r="BO112" s="12">
        <v>6</v>
      </c>
      <c r="BP112" s="12">
        <v>6</v>
      </c>
      <c r="BR112" s="71">
        <v>45</v>
      </c>
      <c r="BS112" s="12"/>
      <c r="BT112" s="127">
        <v>99</v>
      </c>
      <c r="BU112" s="12">
        <v>99</v>
      </c>
      <c r="BV112" s="12">
        <v>99</v>
      </c>
      <c r="BW112" s="12">
        <v>98</v>
      </c>
      <c r="BX112" s="12">
        <v>95</v>
      </c>
      <c r="BY112" s="12">
        <v>94</v>
      </c>
      <c r="BZ112" s="12">
        <v>90</v>
      </c>
      <c r="CA112" s="12">
        <v>83</v>
      </c>
      <c r="CB112" s="12">
        <v>83</v>
      </c>
      <c r="CC112" s="12">
        <v>83</v>
      </c>
      <c r="CF112" s="94">
        <v>17.100000000000001</v>
      </c>
      <c r="CG112" s="102">
        <v>17</v>
      </c>
      <c r="CH112" s="102">
        <v>1</v>
      </c>
      <c r="CI112" s="77">
        <v>107</v>
      </c>
      <c r="CJ112" s="12">
        <v>16</v>
      </c>
      <c r="CK112" s="12">
        <v>5</v>
      </c>
      <c r="CL112" s="84" t="s">
        <v>371</v>
      </c>
      <c r="DN112" s="139">
        <v>19.600000000000001</v>
      </c>
      <c r="DO112" s="12">
        <v>5</v>
      </c>
      <c r="DP112" s="136" t="s">
        <v>549</v>
      </c>
      <c r="DQ112" s="130">
        <f t="shared" si="2"/>
        <v>109</v>
      </c>
      <c r="DR112" s="130" t="s">
        <v>550</v>
      </c>
      <c r="DS112" s="130" t="s">
        <v>254</v>
      </c>
      <c r="DT112" s="12">
        <v>112</v>
      </c>
      <c r="DU112" s="129">
        <f t="shared" si="4"/>
        <v>5.3571428571428568E-2</v>
      </c>
      <c r="DX112" s="19">
        <v>108</v>
      </c>
      <c r="DY112" t="s">
        <v>566</v>
      </c>
      <c r="DZ112" t="s">
        <v>566</v>
      </c>
      <c r="EA112" t="s">
        <v>566</v>
      </c>
      <c r="EB112" t="s">
        <v>566</v>
      </c>
    </row>
    <row r="113" spans="1:132" x14ac:dyDescent="0.25">
      <c r="A113" s="12">
        <v>110</v>
      </c>
      <c r="B113" s="12">
        <v>280</v>
      </c>
      <c r="C113" s="12">
        <v>305</v>
      </c>
      <c r="D113" s="12">
        <v>291</v>
      </c>
      <c r="E113" s="12">
        <v>300</v>
      </c>
      <c r="F113" s="12">
        <v>287</v>
      </c>
      <c r="G113" s="12">
        <v>263</v>
      </c>
      <c r="H113" s="12">
        <v>290</v>
      </c>
      <c r="I113" s="12">
        <v>305</v>
      </c>
      <c r="J113" s="12">
        <v>285</v>
      </c>
      <c r="K113" s="12">
        <v>316</v>
      </c>
      <c r="L113" s="12">
        <v>310</v>
      </c>
      <c r="M113" s="12">
        <v>310</v>
      </c>
      <c r="O113" s="19">
        <v>109</v>
      </c>
      <c r="P113" s="20">
        <v>42</v>
      </c>
      <c r="Q113" s="20">
        <v>11</v>
      </c>
      <c r="R113" s="21">
        <v>4</v>
      </c>
      <c r="S113" s="21">
        <v>1</v>
      </c>
      <c r="T113" s="21">
        <v>1</v>
      </c>
      <c r="U113" s="21">
        <v>1</v>
      </c>
      <c r="V113" s="21">
        <v>1</v>
      </c>
      <c r="W113" s="21">
        <v>1</v>
      </c>
      <c r="X113" s="21">
        <v>1</v>
      </c>
      <c r="Y113" s="21">
        <v>1</v>
      </c>
      <c r="Z113" s="21">
        <v>1</v>
      </c>
      <c r="AA113" s="21">
        <v>1</v>
      </c>
      <c r="AB113" s="22">
        <v>109</v>
      </c>
      <c r="AC113" s="23">
        <v>46</v>
      </c>
      <c r="AD113" s="23">
        <v>16</v>
      </c>
      <c r="AE113" s="24">
        <v>1</v>
      </c>
      <c r="AF113" s="24">
        <v>1</v>
      </c>
      <c r="AG113" s="24">
        <v>1</v>
      </c>
      <c r="AH113" s="24">
        <v>1</v>
      </c>
      <c r="AI113" s="24">
        <v>1</v>
      </c>
      <c r="AJ113" s="24">
        <v>1</v>
      </c>
      <c r="AK113" s="24">
        <v>1</v>
      </c>
      <c r="AL113" s="24">
        <v>1</v>
      </c>
      <c r="AM113" s="24">
        <v>1</v>
      </c>
      <c r="AN113" s="24">
        <v>1</v>
      </c>
      <c r="AX113" s="59">
        <v>10</v>
      </c>
      <c r="AY113" s="60">
        <v>200</v>
      </c>
      <c r="AZ113" s="61">
        <v>185</v>
      </c>
      <c r="BA113" s="62">
        <v>265</v>
      </c>
      <c r="BE113" s="69">
        <v>46</v>
      </c>
      <c r="BF113" s="12"/>
      <c r="BG113" s="12">
        <v>41</v>
      </c>
      <c r="BH113" s="12">
        <v>30</v>
      </c>
      <c r="BI113" s="12">
        <v>16</v>
      </c>
      <c r="BJ113" s="12">
        <v>19</v>
      </c>
      <c r="BK113" s="12">
        <v>10</v>
      </c>
      <c r="BL113" s="12">
        <v>12</v>
      </c>
      <c r="BM113" s="12">
        <v>9</v>
      </c>
      <c r="BN113" s="127">
        <v>6</v>
      </c>
      <c r="BO113" s="127">
        <v>6</v>
      </c>
      <c r="BP113" s="127">
        <v>6</v>
      </c>
      <c r="BR113" s="71">
        <v>46</v>
      </c>
      <c r="BS113" s="12"/>
      <c r="BT113" s="127">
        <v>99</v>
      </c>
      <c r="BU113" s="127">
        <v>99</v>
      </c>
      <c r="BV113" s="12">
        <v>99</v>
      </c>
      <c r="BW113" s="12">
        <v>98</v>
      </c>
      <c r="BX113" s="12">
        <v>96</v>
      </c>
      <c r="BY113" s="12">
        <v>95</v>
      </c>
      <c r="BZ113" s="12">
        <v>93</v>
      </c>
      <c r="CA113" s="12">
        <v>86</v>
      </c>
      <c r="CB113" s="12">
        <v>86</v>
      </c>
      <c r="CC113" s="12">
        <v>86</v>
      </c>
      <c r="CF113" s="95">
        <v>17.2</v>
      </c>
      <c r="CG113" s="100">
        <v>17</v>
      </c>
      <c r="CH113" s="100">
        <v>2</v>
      </c>
      <c r="CI113" s="77">
        <v>108</v>
      </c>
      <c r="CJ113" s="12">
        <v>17</v>
      </c>
      <c r="CK113" s="12">
        <v>1</v>
      </c>
      <c r="CL113" s="79" t="s">
        <v>372</v>
      </c>
      <c r="DN113" s="126">
        <v>20.100000000000001</v>
      </c>
      <c r="DO113" s="12">
        <v>5</v>
      </c>
      <c r="DP113" s="136" t="s">
        <v>549</v>
      </c>
      <c r="DQ113" s="130">
        <f t="shared" si="2"/>
        <v>110</v>
      </c>
      <c r="DR113" s="130" t="s">
        <v>550</v>
      </c>
      <c r="DS113" s="130" t="s">
        <v>254</v>
      </c>
      <c r="DT113" s="12">
        <v>112</v>
      </c>
      <c r="DU113" s="129">
        <f t="shared" si="4"/>
        <v>6.25E-2</v>
      </c>
      <c r="DX113" s="19">
        <v>109</v>
      </c>
      <c r="DY113" t="s">
        <v>566</v>
      </c>
      <c r="DZ113" t="s">
        <v>566</v>
      </c>
      <c r="EA113" t="s">
        <v>566</v>
      </c>
      <c r="EB113" t="s">
        <v>566</v>
      </c>
    </row>
    <row r="114" spans="1:132" x14ac:dyDescent="0.25">
      <c r="A114" s="13">
        <v>111</v>
      </c>
      <c r="B114" s="13">
        <v>279</v>
      </c>
      <c r="C114" s="13">
        <v>304</v>
      </c>
      <c r="D114" s="13">
        <v>290</v>
      </c>
      <c r="E114" s="13">
        <v>299</v>
      </c>
      <c r="F114" s="13">
        <v>287</v>
      </c>
      <c r="G114" s="13">
        <v>262</v>
      </c>
      <c r="H114" s="13">
        <v>289</v>
      </c>
      <c r="I114" s="13">
        <v>304</v>
      </c>
      <c r="J114" s="13">
        <v>284</v>
      </c>
      <c r="K114" s="13">
        <v>315</v>
      </c>
      <c r="L114" s="13">
        <v>309</v>
      </c>
      <c r="M114" s="13">
        <v>309</v>
      </c>
      <c r="O114" s="19">
        <v>110</v>
      </c>
      <c r="P114" s="20">
        <v>42</v>
      </c>
      <c r="Q114" s="20">
        <v>11</v>
      </c>
      <c r="R114" s="21">
        <v>4</v>
      </c>
      <c r="S114" s="21">
        <v>1</v>
      </c>
      <c r="T114" s="21">
        <v>1</v>
      </c>
      <c r="U114" s="21">
        <v>1</v>
      </c>
      <c r="V114" s="21">
        <v>1</v>
      </c>
      <c r="W114" s="21">
        <v>1</v>
      </c>
      <c r="X114" s="21">
        <v>1</v>
      </c>
      <c r="Y114" s="21">
        <v>1</v>
      </c>
      <c r="Z114" s="21">
        <v>1</v>
      </c>
      <c r="AA114" s="21">
        <v>1</v>
      </c>
      <c r="AB114" s="22">
        <v>110</v>
      </c>
      <c r="AC114" s="23">
        <v>46</v>
      </c>
      <c r="AD114" s="23">
        <v>16</v>
      </c>
      <c r="AE114" s="24">
        <v>1</v>
      </c>
      <c r="AF114" s="24">
        <v>1</v>
      </c>
      <c r="AG114" s="24">
        <v>1</v>
      </c>
      <c r="AH114" s="24">
        <v>1</v>
      </c>
      <c r="AI114" s="24">
        <v>1</v>
      </c>
      <c r="AJ114" s="24">
        <v>1</v>
      </c>
      <c r="AK114" s="24">
        <v>1</v>
      </c>
      <c r="AL114" s="24">
        <v>1</v>
      </c>
      <c r="AM114" s="24">
        <v>1</v>
      </c>
      <c r="AN114" s="24">
        <v>1</v>
      </c>
      <c r="AX114" s="59">
        <v>10</v>
      </c>
      <c r="AY114" s="60">
        <v>300</v>
      </c>
      <c r="AZ114" s="61">
        <v>140</v>
      </c>
      <c r="BA114" s="62">
        <v>205</v>
      </c>
      <c r="BE114" s="69">
        <v>47</v>
      </c>
      <c r="BF114" s="12"/>
      <c r="BG114" s="12">
        <v>47</v>
      </c>
      <c r="BH114" s="12">
        <v>34</v>
      </c>
      <c r="BI114" s="12">
        <v>21</v>
      </c>
      <c r="BJ114" s="12">
        <v>22</v>
      </c>
      <c r="BK114" s="12">
        <v>12</v>
      </c>
      <c r="BL114" s="12">
        <v>16</v>
      </c>
      <c r="BM114" s="12">
        <v>11</v>
      </c>
      <c r="BN114" s="12">
        <v>8</v>
      </c>
      <c r="BO114" s="12">
        <v>8</v>
      </c>
      <c r="BP114" s="12">
        <v>8</v>
      </c>
      <c r="BR114" s="71">
        <v>47</v>
      </c>
      <c r="BS114" s="12"/>
      <c r="BT114" s="127">
        <v>99</v>
      </c>
      <c r="BU114" s="127">
        <v>99</v>
      </c>
      <c r="BV114" s="127">
        <v>99</v>
      </c>
      <c r="BW114" s="12">
        <v>99</v>
      </c>
      <c r="BX114" s="12">
        <v>97</v>
      </c>
      <c r="BY114" s="12">
        <v>97</v>
      </c>
      <c r="BZ114" s="12">
        <v>94</v>
      </c>
      <c r="CA114" s="12">
        <v>89</v>
      </c>
      <c r="CB114" s="12">
        <v>89</v>
      </c>
      <c r="CC114" s="12">
        <v>89</v>
      </c>
      <c r="CF114" s="95">
        <v>17.3</v>
      </c>
      <c r="CG114" s="100">
        <v>17</v>
      </c>
      <c r="CH114" s="100">
        <v>3</v>
      </c>
      <c r="CI114" s="77">
        <v>109</v>
      </c>
      <c r="CJ114" s="12">
        <v>17</v>
      </c>
      <c r="CK114" s="12">
        <v>2</v>
      </c>
      <c r="CL114" s="79" t="s">
        <v>373</v>
      </c>
      <c r="DN114" s="126">
        <v>20.2</v>
      </c>
      <c r="DO114" s="12">
        <v>5</v>
      </c>
      <c r="DP114" s="136" t="s">
        <v>549</v>
      </c>
      <c r="DQ114" s="130">
        <f t="shared" si="2"/>
        <v>111</v>
      </c>
      <c r="DR114" s="130" t="s">
        <v>550</v>
      </c>
      <c r="DS114" s="130" t="s">
        <v>254</v>
      </c>
      <c r="DT114" s="12">
        <v>112</v>
      </c>
      <c r="DU114" s="129">
        <f t="shared" si="4"/>
        <v>7.1428571428571425E-2</v>
      </c>
      <c r="DX114" s="19">
        <v>110</v>
      </c>
      <c r="DY114" t="s">
        <v>566</v>
      </c>
      <c r="DZ114" t="s">
        <v>566</v>
      </c>
      <c r="EA114" t="s">
        <v>566</v>
      </c>
      <c r="EB114" t="s">
        <v>566</v>
      </c>
    </row>
    <row r="115" spans="1:132" x14ac:dyDescent="0.25">
      <c r="A115" s="12">
        <v>112</v>
      </c>
      <c r="B115" s="12">
        <v>279</v>
      </c>
      <c r="C115" s="12">
        <v>304</v>
      </c>
      <c r="D115" s="12">
        <v>290</v>
      </c>
      <c r="E115" s="12">
        <v>299</v>
      </c>
      <c r="F115" s="12">
        <v>286</v>
      </c>
      <c r="G115" s="12">
        <v>262</v>
      </c>
      <c r="H115" s="12">
        <v>288</v>
      </c>
      <c r="I115" s="12">
        <v>304</v>
      </c>
      <c r="J115" s="12">
        <v>284</v>
      </c>
      <c r="K115" s="12">
        <v>314</v>
      </c>
      <c r="L115" s="12">
        <v>308</v>
      </c>
      <c r="M115" s="12">
        <v>308</v>
      </c>
      <c r="O115" s="19">
        <v>111</v>
      </c>
      <c r="P115" s="20">
        <v>42</v>
      </c>
      <c r="Q115" s="20">
        <v>11</v>
      </c>
      <c r="R115" s="21">
        <v>4</v>
      </c>
      <c r="S115" s="21">
        <v>1</v>
      </c>
      <c r="T115" s="21">
        <v>1</v>
      </c>
      <c r="U115" s="21">
        <v>1</v>
      </c>
      <c r="V115" s="21">
        <v>1</v>
      </c>
      <c r="W115" s="21">
        <v>1</v>
      </c>
      <c r="X115" s="21">
        <v>1</v>
      </c>
      <c r="Y115" s="21">
        <v>1</v>
      </c>
      <c r="Z115" s="21">
        <v>1</v>
      </c>
      <c r="AA115" s="21">
        <v>1</v>
      </c>
      <c r="AB115" s="22">
        <v>111</v>
      </c>
      <c r="AC115" s="23">
        <v>46</v>
      </c>
      <c r="AD115" s="23">
        <v>16</v>
      </c>
      <c r="AE115" s="24">
        <v>1</v>
      </c>
      <c r="AF115" s="24">
        <v>1</v>
      </c>
      <c r="AG115" s="24">
        <v>1</v>
      </c>
      <c r="AH115" s="24">
        <v>1</v>
      </c>
      <c r="AI115" s="24">
        <v>1</v>
      </c>
      <c r="AJ115" s="24">
        <v>1</v>
      </c>
      <c r="AK115" s="24">
        <v>1</v>
      </c>
      <c r="AL115" s="24">
        <v>1</v>
      </c>
      <c r="AM115" s="24">
        <v>1</v>
      </c>
      <c r="AN115" s="24">
        <v>1</v>
      </c>
      <c r="AX115" s="59">
        <v>10</v>
      </c>
      <c r="AY115" s="60">
        <v>400</v>
      </c>
      <c r="AZ115" s="61">
        <v>105</v>
      </c>
      <c r="BA115" s="62">
        <v>160</v>
      </c>
      <c r="BE115" s="69">
        <v>48</v>
      </c>
      <c r="BF115" s="12"/>
      <c r="BG115" s="12">
        <v>53</v>
      </c>
      <c r="BH115" s="12">
        <v>40</v>
      </c>
      <c r="BI115" s="12">
        <v>26</v>
      </c>
      <c r="BJ115" s="12">
        <v>25</v>
      </c>
      <c r="BK115" s="12">
        <v>15</v>
      </c>
      <c r="BL115" s="12">
        <v>20</v>
      </c>
      <c r="BM115" s="12">
        <v>12</v>
      </c>
      <c r="BN115" s="12">
        <v>11</v>
      </c>
      <c r="BO115" s="12">
        <v>11</v>
      </c>
      <c r="BP115" s="12">
        <v>11</v>
      </c>
      <c r="BR115" s="71">
        <v>48</v>
      </c>
      <c r="BS115" s="12"/>
      <c r="BT115" s="127">
        <v>99</v>
      </c>
      <c r="BU115" s="127">
        <v>99</v>
      </c>
      <c r="BV115" s="127">
        <v>99</v>
      </c>
      <c r="BW115" s="127">
        <v>99</v>
      </c>
      <c r="BX115" s="12">
        <v>98</v>
      </c>
      <c r="BY115" s="12">
        <v>98</v>
      </c>
      <c r="BZ115" s="12">
        <v>95</v>
      </c>
      <c r="CA115" s="12">
        <v>92</v>
      </c>
      <c r="CB115" s="12">
        <v>92</v>
      </c>
      <c r="CC115" s="12">
        <v>92</v>
      </c>
      <c r="CF115" s="95">
        <v>17.399999999999999</v>
      </c>
      <c r="CG115" s="100">
        <v>17</v>
      </c>
      <c r="CH115" s="100">
        <v>4</v>
      </c>
      <c r="CI115" s="77">
        <v>110</v>
      </c>
      <c r="CJ115" s="12">
        <v>17</v>
      </c>
      <c r="CK115" s="12">
        <v>3</v>
      </c>
      <c r="CL115" s="80" t="s">
        <v>374</v>
      </c>
      <c r="DN115" s="126">
        <v>20.3</v>
      </c>
      <c r="DO115" s="12">
        <v>5</v>
      </c>
      <c r="DP115" s="136" t="s">
        <v>549</v>
      </c>
      <c r="DQ115" s="130">
        <f t="shared" si="2"/>
        <v>112</v>
      </c>
      <c r="DR115" s="130" t="s">
        <v>550</v>
      </c>
      <c r="DS115" s="130" t="s">
        <v>254</v>
      </c>
      <c r="DT115" s="12">
        <v>112</v>
      </c>
      <c r="DU115" s="129">
        <f t="shared" si="4"/>
        <v>8.0357142857142863E-2</v>
      </c>
      <c r="DX115" s="19">
        <v>111</v>
      </c>
      <c r="DY115" t="s">
        <v>566</v>
      </c>
      <c r="DZ115" t="s">
        <v>566</v>
      </c>
      <c r="EA115" t="s">
        <v>566</v>
      </c>
      <c r="EB115" t="s">
        <v>566</v>
      </c>
    </row>
    <row r="116" spans="1:132" x14ac:dyDescent="0.25">
      <c r="A116" s="13">
        <v>113</v>
      </c>
      <c r="B116" s="13">
        <v>279</v>
      </c>
      <c r="C116" s="13">
        <v>303</v>
      </c>
      <c r="D116" s="13">
        <v>289</v>
      </c>
      <c r="E116" s="13">
        <v>298</v>
      </c>
      <c r="F116" s="13">
        <v>286</v>
      </c>
      <c r="G116" s="13">
        <v>261</v>
      </c>
      <c r="H116" s="13">
        <v>288</v>
      </c>
      <c r="I116" s="13">
        <v>303</v>
      </c>
      <c r="J116" s="13">
        <v>283</v>
      </c>
      <c r="K116" s="13">
        <v>314</v>
      </c>
      <c r="L116" s="13">
        <v>308</v>
      </c>
      <c r="M116" s="13">
        <v>308</v>
      </c>
      <c r="O116" s="19">
        <v>112</v>
      </c>
      <c r="P116" s="20">
        <v>42</v>
      </c>
      <c r="Q116" s="20">
        <v>11</v>
      </c>
      <c r="R116" s="21">
        <v>4</v>
      </c>
      <c r="S116" s="21">
        <v>1</v>
      </c>
      <c r="T116" s="21">
        <v>1</v>
      </c>
      <c r="U116" s="21">
        <v>1</v>
      </c>
      <c r="V116" s="21">
        <v>1</v>
      </c>
      <c r="W116" s="21">
        <v>1</v>
      </c>
      <c r="X116" s="21">
        <v>1</v>
      </c>
      <c r="Y116" s="21">
        <v>1</v>
      </c>
      <c r="Z116" s="21">
        <v>1</v>
      </c>
      <c r="AA116" s="21">
        <v>1</v>
      </c>
      <c r="AB116" s="22">
        <v>112</v>
      </c>
      <c r="AC116" s="23">
        <v>46</v>
      </c>
      <c r="AD116" s="23">
        <v>16</v>
      </c>
      <c r="AE116" s="24">
        <v>1</v>
      </c>
      <c r="AF116" s="24">
        <v>1</v>
      </c>
      <c r="AG116" s="24">
        <v>1</v>
      </c>
      <c r="AH116" s="24">
        <v>1</v>
      </c>
      <c r="AI116" s="24">
        <v>1</v>
      </c>
      <c r="AJ116" s="24">
        <v>1</v>
      </c>
      <c r="AK116" s="24">
        <v>1</v>
      </c>
      <c r="AL116" s="24">
        <v>1</v>
      </c>
      <c r="AM116" s="24">
        <v>1</v>
      </c>
      <c r="AN116" s="24">
        <v>1</v>
      </c>
      <c r="AX116" s="59">
        <v>10</v>
      </c>
      <c r="AY116" s="60">
        <v>500</v>
      </c>
      <c r="AZ116" s="61">
        <v>80</v>
      </c>
      <c r="BA116" s="62">
        <v>125</v>
      </c>
      <c r="BE116" s="69">
        <v>49</v>
      </c>
      <c r="BF116" s="12"/>
      <c r="BG116" s="12">
        <v>61</v>
      </c>
      <c r="BH116" s="12">
        <v>47</v>
      </c>
      <c r="BI116" s="12">
        <v>31</v>
      </c>
      <c r="BJ116" s="12">
        <v>29</v>
      </c>
      <c r="BK116" s="12">
        <v>21</v>
      </c>
      <c r="BL116" s="12">
        <v>23</v>
      </c>
      <c r="BM116" s="12">
        <v>16</v>
      </c>
      <c r="BN116" s="12">
        <v>13</v>
      </c>
      <c r="BO116" s="12">
        <v>13</v>
      </c>
      <c r="BP116" s="12">
        <v>13</v>
      </c>
      <c r="BR116" s="71">
        <v>49</v>
      </c>
      <c r="BS116" s="12"/>
      <c r="BT116" s="127">
        <v>99</v>
      </c>
      <c r="BU116" s="127">
        <v>99</v>
      </c>
      <c r="BV116" s="127">
        <v>99</v>
      </c>
      <c r="BW116" s="127">
        <v>99</v>
      </c>
      <c r="BX116" s="12">
        <v>98</v>
      </c>
      <c r="BY116" s="12">
        <v>99</v>
      </c>
      <c r="BZ116" s="12">
        <v>96</v>
      </c>
      <c r="CA116" s="12">
        <v>94</v>
      </c>
      <c r="CB116" s="12">
        <v>94</v>
      </c>
      <c r="CC116" s="12">
        <v>94</v>
      </c>
      <c r="CF116" s="94">
        <v>17.5</v>
      </c>
      <c r="CG116" s="102">
        <v>17</v>
      </c>
      <c r="CH116" s="102">
        <v>5</v>
      </c>
      <c r="CI116" s="77">
        <v>111</v>
      </c>
      <c r="CJ116" s="12">
        <v>17</v>
      </c>
      <c r="CK116" s="12">
        <v>4</v>
      </c>
      <c r="CL116" s="84" t="s">
        <v>375</v>
      </c>
      <c r="DN116" s="126">
        <v>20.399999999999999</v>
      </c>
      <c r="DO116" s="12">
        <v>5</v>
      </c>
      <c r="DP116" s="136" t="s">
        <v>549</v>
      </c>
      <c r="DQ116" s="130">
        <f t="shared" si="2"/>
        <v>113</v>
      </c>
      <c r="DR116" s="130" t="s">
        <v>550</v>
      </c>
      <c r="DS116" s="130" t="s">
        <v>254</v>
      </c>
      <c r="DT116" s="12">
        <v>112</v>
      </c>
      <c r="DU116" s="129">
        <f t="shared" si="4"/>
        <v>8.9285714285714288E-2</v>
      </c>
      <c r="DX116" s="19">
        <v>112</v>
      </c>
      <c r="DY116" t="s">
        <v>566</v>
      </c>
      <c r="DZ116" t="s">
        <v>566</v>
      </c>
      <c r="EA116" t="s">
        <v>566</v>
      </c>
      <c r="EB116" t="s">
        <v>566</v>
      </c>
    </row>
    <row r="117" spans="1:132" x14ac:dyDescent="0.25">
      <c r="A117" s="12">
        <v>114</v>
      </c>
      <c r="B117" s="12">
        <v>278</v>
      </c>
      <c r="C117" s="12">
        <v>303</v>
      </c>
      <c r="D117" s="12">
        <v>289</v>
      </c>
      <c r="E117" s="12">
        <v>298</v>
      </c>
      <c r="F117" s="12">
        <v>285</v>
      </c>
      <c r="G117" s="12">
        <v>261</v>
      </c>
      <c r="H117" s="12">
        <v>287</v>
      </c>
      <c r="I117" s="12">
        <v>302</v>
      </c>
      <c r="J117" s="12">
        <v>282</v>
      </c>
      <c r="K117" s="12">
        <v>313</v>
      </c>
      <c r="L117" s="12">
        <v>307</v>
      </c>
      <c r="M117" s="12">
        <v>307</v>
      </c>
      <c r="O117" s="19">
        <v>113</v>
      </c>
      <c r="P117" s="20">
        <v>43</v>
      </c>
      <c r="Q117" s="20">
        <v>11</v>
      </c>
      <c r="R117" s="21">
        <v>5</v>
      </c>
      <c r="S117" s="21">
        <v>1</v>
      </c>
      <c r="T117" s="21">
        <v>1</v>
      </c>
      <c r="U117" s="21">
        <v>1</v>
      </c>
      <c r="V117" s="21">
        <v>1</v>
      </c>
      <c r="W117" s="21">
        <v>1</v>
      </c>
      <c r="X117" s="21">
        <v>1</v>
      </c>
      <c r="Y117" s="21">
        <v>1</v>
      </c>
      <c r="Z117" s="21">
        <v>1</v>
      </c>
      <c r="AA117" s="21">
        <v>1</v>
      </c>
      <c r="AB117" s="22">
        <v>113</v>
      </c>
      <c r="AC117" s="23">
        <v>46</v>
      </c>
      <c r="AD117" s="23">
        <v>16</v>
      </c>
      <c r="AE117" s="24">
        <v>1</v>
      </c>
      <c r="AF117" s="24">
        <v>1</v>
      </c>
      <c r="AG117" s="24">
        <v>1</v>
      </c>
      <c r="AH117" s="24">
        <v>1</v>
      </c>
      <c r="AI117" s="24">
        <v>1</v>
      </c>
      <c r="AJ117" s="24">
        <v>1</v>
      </c>
      <c r="AK117" s="24">
        <v>1</v>
      </c>
      <c r="AL117" s="24">
        <v>1</v>
      </c>
      <c r="AM117" s="24">
        <v>1</v>
      </c>
      <c r="AN117" s="24">
        <v>1</v>
      </c>
      <c r="AX117" s="59">
        <v>10</v>
      </c>
      <c r="AY117" s="60">
        <v>600</v>
      </c>
      <c r="AZ117" s="61">
        <v>65</v>
      </c>
      <c r="BA117" s="62">
        <v>100</v>
      </c>
      <c r="BE117" s="69">
        <v>50</v>
      </c>
      <c r="BF117" s="12"/>
      <c r="BG117" s="12">
        <v>67</v>
      </c>
      <c r="BH117" s="12">
        <v>54</v>
      </c>
      <c r="BI117" s="12">
        <v>38</v>
      </c>
      <c r="BJ117" s="12">
        <v>33</v>
      </c>
      <c r="BK117" s="12">
        <v>27</v>
      </c>
      <c r="BL117" s="12">
        <v>27</v>
      </c>
      <c r="BM117" s="12">
        <v>21</v>
      </c>
      <c r="BN117" s="12">
        <v>17</v>
      </c>
      <c r="BO117" s="12">
        <v>17</v>
      </c>
      <c r="BP117" s="12">
        <v>17</v>
      </c>
      <c r="BR117" s="71">
        <v>50</v>
      </c>
      <c r="BS117" s="12"/>
      <c r="BT117" s="127">
        <v>99</v>
      </c>
      <c r="BU117" s="127">
        <v>99</v>
      </c>
      <c r="BV117" s="127">
        <v>99</v>
      </c>
      <c r="BW117" s="12">
        <v>99</v>
      </c>
      <c r="BX117" s="12">
        <v>99</v>
      </c>
      <c r="BY117" s="127">
        <v>99</v>
      </c>
      <c r="BZ117" s="12">
        <v>97</v>
      </c>
      <c r="CA117" s="12">
        <v>95</v>
      </c>
      <c r="CB117" s="12">
        <v>95</v>
      </c>
      <c r="CC117" s="12">
        <v>95</v>
      </c>
      <c r="CF117" s="81">
        <v>17.600000000000001</v>
      </c>
      <c r="CG117" s="101">
        <v>17</v>
      </c>
      <c r="CH117" s="101">
        <v>6</v>
      </c>
      <c r="CI117" s="77">
        <v>112</v>
      </c>
      <c r="CJ117" s="12">
        <v>17</v>
      </c>
      <c r="CK117" s="12">
        <v>5</v>
      </c>
      <c r="CL117" s="82" t="s">
        <v>298</v>
      </c>
      <c r="DN117" s="126">
        <v>20.5</v>
      </c>
      <c r="DO117" s="12">
        <v>5</v>
      </c>
      <c r="DP117" s="136" t="s">
        <v>549</v>
      </c>
      <c r="DQ117" s="130">
        <f t="shared" si="2"/>
        <v>114</v>
      </c>
      <c r="DR117" s="130" t="s">
        <v>550</v>
      </c>
      <c r="DS117" s="130" t="s">
        <v>254</v>
      </c>
      <c r="DT117" s="12">
        <v>112</v>
      </c>
      <c r="DU117" s="129">
        <f t="shared" si="4"/>
        <v>9.8214285714285712E-2</v>
      </c>
      <c r="DX117" s="19">
        <v>113</v>
      </c>
      <c r="DY117" t="s">
        <v>566</v>
      </c>
      <c r="DZ117" t="s">
        <v>566</v>
      </c>
      <c r="EA117" t="s">
        <v>566</v>
      </c>
      <c r="EB117" t="s">
        <v>566</v>
      </c>
    </row>
    <row r="118" spans="1:132" x14ac:dyDescent="0.25">
      <c r="A118" s="13">
        <v>115</v>
      </c>
      <c r="B118" s="13">
        <v>278</v>
      </c>
      <c r="C118" s="13">
        <v>302</v>
      </c>
      <c r="D118" s="13">
        <v>288</v>
      </c>
      <c r="E118" s="13">
        <v>297</v>
      </c>
      <c r="F118" s="13">
        <v>285</v>
      </c>
      <c r="G118" s="13">
        <v>260</v>
      </c>
      <c r="H118" s="13">
        <v>286</v>
      </c>
      <c r="I118" s="13">
        <v>302</v>
      </c>
      <c r="J118" s="13">
        <v>282</v>
      </c>
      <c r="K118" s="13">
        <v>312</v>
      </c>
      <c r="L118" s="13">
        <v>306</v>
      </c>
      <c r="M118" s="13">
        <v>306</v>
      </c>
      <c r="O118" s="19">
        <v>114</v>
      </c>
      <c r="P118" s="20">
        <v>43</v>
      </c>
      <c r="Q118" s="20">
        <v>11</v>
      </c>
      <c r="R118" s="21">
        <v>5</v>
      </c>
      <c r="S118" s="21">
        <v>1</v>
      </c>
      <c r="T118" s="21">
        <v>1</v>
      </c>
      <c r="U118" s="21">
        <v>1</v>
      </c>
      <c r="V118" s="21">
        <v>1</v>
      </c>
      <c r="W118" s="21">
        <v>1</v>
      </c>
      <c r="X118" s="21">
        <v>1</v>
      </c>
      <c r="Y118" s="21">
        <v>1</v>
      </c>
      <c r="Z118" s="21">
        <v>1</v>
      </c>
      <c r="AA118" s="21">
        <v>1</v>
      </c>
      <c r="AB118" s="22">
        <v>114</v>
      </c>
      <c r="AC118" s="23">
        <v>46</v>
      </c>
      <c r="AD118" s="23">
        <v>16</v>
      </c>
      <c r="AE118" s="24">
        <v>1</v>
      </c>
      <c r="AF118" s="24">
        <v>1</v>
      </c>
      <c r="AG118" s="24">
        <v>1</v>
      </c>
      <c r="AH118" s="24">
        <v>1</v>
      </c>
      <c r="AI118" s="24">
        <v>1</v>
      </c>
      <c r="AJ118" s="24">
        <v>1</v>
      </c>
      <c r="AK118" s="24">
        <v>1</v>
      </c>
      <c r="AL118" s="24">
        <v>1</v>
      </c>
      <c r="AM118" s="24">
        <v>1</v>
      </c>
      <c r="AN118" s="24">
        <v>1</v>
      </c>
      <c r="AX118" s="59">
        <v>10</v>
      </c>
      <c r="AY118" s="60">
        <v>700</v>
      </c>
      <c r="AZ118" s="61">
        <v>50</v>
      </c>
      <c r="BA118" s="62">
        <v>85</v>
      </c>
      <c r="BE118" s="69">
        <v>51</v>
      </c>
      <c r="BF118" s="12"/>
      <c r="BG118" s="12">
        <v>72</v>
      </c>
      <c r="BH118" s="12">
        <v>60</v>
      </c>
      <c r="BI118" s="12">
        <v>45</v>
      </c>
      <c r="BJ118" s="12">
        <v>40</v>
      </c>
      <c r="BK118" s="12">
        <v>33</v>
      </c>
      <c r="BL118" s="12">
        <v>34</v>
      </c>
      <c r="BM118" s="12">
        <v>28</v>
      </c>
      <c r="BN118" s="12">
        <v>20</v>
      </c>
      <c r="BO118" s="12">
        <v>20</v>
      </c>
      <c r="BP118" s="12">
        <v>20</v>
      </c>
      <c r="BR118" s="71">
        <v>51</v>
      </c>
      <c r="BS118" s="12"/>
      <c r="BT118" s="127">
        <v>99</v>
      </c>
      <c r="BU118" s="127">
        <v>99</v>
      </c>
      <c r="BV118" s="127">
        <v>99</v>
      </c>
      <c r="BW118" s="127">
        <v>99</v>
      </c>
      <c r="BX118" s="127">
        <v>99</v>
      </c>
      <c r="BY118" s="127">
        <v>99</v>
      </c>
      <c r="BZ118" s="12">
        <v>97</v>
      </c>
      <c r="CA118" s="12">
        <v>96</v>
      </c>
      <c r="CB118" s="12">
        <v>96</v>
      </c>
      <c r="CC118" s="12">
        <v>96</v>
      </c>
      <c r="CF118" s="89">
        <v>17.7</v>
      </c>
      <c r="CG118" s="103">
        <v>17</v>
      </c>
      <c r="CH118" s="103">
        <v>7</v>
      </c>
      <c r="CI118" s="77">
        <v>113</v>
      </c>
      <c r="CJ118" s="12">
        <v>17</v>
      </c>
      <c r="CK118" s="12">
        <v>6</v>
      </c>
      <c r="CL118" s="90" t="s">
        <v>307</v>
      </c>
      <c r="DN118" s="126">
        <v>20.6</v>
      </c>
      <c r="DO118" s="12">
        <v>5</v>
      </c>
      <c r="DP118" s="136" t="s">
        <v>549</v>
      </c>
      <c r="DQ118" s="130">
        <f t="shared" si="2"/>
        <v>115</v>
      </c>
      <c r="DR118" s="130" t="s">
        <v>550</v>
      </c>
      <c r="DS118" s="130" t="s">
        <v>254</v>
      </c>
      <c r="DT118" s="12">
        <v>112</v>
      </c>
      <c r="DU118" s="129">
        <f t="shared" si="4"/>
        <v>0.10714285714285714</v>
      </c>
      <c r="DX118" s="19">
        <v>114</v>
      </c>
      <c r="DY118" t="s">
        <v>566</v>
      </c>
      <c r="DZ118" t="s">
        <v>566</v>
      </c>
      <c r="EA118" t="s">
        <v>566</v>
      </c>
      <c r="EB118" t="s">
        <v>566</v>
      </c>
    </row>
    <row r="119" spans="1:132" x14ac:dyDescent="0.25">
      <c r="A119" s="12">
        <v>116</v>
      </c>
      <c r="B119" s="12">
        <v>277</v>
      </c>
      <c r="C119" s="12">
        <v>301</v>
      </c>
      <c r="D119" s="12">
        <v>287</v>
      </c>
      <c r="E119" s="12">
        <v>296</v>
      </c>
      <c r="F119" s="12">
        <v>284</v>
      </c>
      <c r="G119" s="12">
        <v>259</v>
      </c>
      <c r="H119" s="12">
        <v>285</v>
      </c>
      <c r="I119" s="12">
        <v>301</v>
      </c>
      <c r="J119" s="12">
        <v>281</v>
      </c>
      <c r="K119" s="12">
        <v>311</v>
      </c>
      <c r="L119" s="12">
        <v>305</v>
      </c>
      <c r="M119" s="12">
        <v>305</v>
      </c>
      <c r="O119" s="19">
        <v>115</v>
      </c>
      <c r="P119" s="20">
        <v>43</v>
      </c>
      <c r="Q119" s="20">
        <v>11</v>
      </c>
      <c r="R119" s="21">
        <v>5</v>
      </c>
      <c r="S119" s="21">
        <v>1</v>
      </c>
      <c r="T119" s="21">
        <v>1</v>
      </c>
      <c r="U119" s="21">
        <v>1</v>
      </c>
      <c r="V119" s="21">
        <v>1</v>
      </c>
      <c r="W119" s="21">
        <v>1</v>
      </c>
      <c r="X119" s="21">
        <v>1</v>
      </c>
      <c r="Y119" s="21">
        <v>1</v>
      </c>
      <c r="Z119" s="21">
        <v>1</v>
      </c>
      <c r="AA119" s="21">
        <v>1</v>
      </c>
      <c r="AB119" s="22">
        <v>115</v>
      </c>
      <c r="AC119" s="23">
        <v>47</v>
      </c>
      <c r="AD119" s="23">
        <f>AD118</f>
        <v>16</v>
      </c>
      <c r="AE119" s="24">
        <v>1</v>
      </c>
      <c r="AF119" s="24">
        <v>1</v>
      </c>
      <c r="AG119" s="24">
        <v>1</v>
      </c>
      <c r="AH119" s="24">
        <v>1</v>
      </c>
      <c r="AI119" s="24">
        <v>1</v>
      </c>
      <c r="AJ119" s="24">
        <v>1</v>
      </c>
      <c r="AK119" s="24">
        <v>1</v>
      </c>
      <c r="AL119" s="24">
        <v>1</v>
      </c>
      <c r="AM119" s="24">
        <v>1</v>
      </c>
      <c r="AN119" s="24">
        <v>1</v>
      </c>
      <c r="AX119" s="59">
        <v>10</v>
      </c>
      <c r="AY119" s="60">
        <v>800</v>
      </c>
      <c r="AZ119" s="61">
        <v>45</v>
      </c>
      <c r="BA119" s="62">
        <v>75</v>
      </c>
      <c r="BE119" s="69">
        <v>52</v>
      </c>
      <c r="BF119" s="12"/>
      <c r="BG119" s="12">
        <v>77</v>
      </c>
      <c r="BH119" s="12">
        <v>66</v>
      </c>
      <c r="BI119" s="12">
        <v>53</v>
      </c>
      <c r="BJ119" s="12">
        <v>49</v>
      </c>
      <c r="BK119" s="12">
        <v>41</v>
      </c>
      <c r="BL119" s="12">
        <v>41</v>
      </c>
      <c r="BM119" s="12">
        <v>36</v>
      </c>
      <c r="BN119" s="12">
        <v>27</v>
      </c>
      <c r="BO119" s="12">
        <v>27</v>
      </c>
      <c r="BP119" s="12">
        <v>27</v>
      </c>
      <c r="BR119" s="71">
        <v>52</v>
      </c>
      <c r="BS119" s="12"/>
      <c r="BT119" s="127">
        <v>99</v>
      </c>
      <c r="BU119" s="127">
        <v>99</v>
      </c>
      <c r="BV119" s="127">
        <v>99</v>
      </c>
      <c r="BW119" s="127">
        <v>99</v>
      </c>
      <c r="BX119" s="127">
        <v>99</v>
      </c>
      <c r="BY119" s="127">
        <v>99</v>
      </c>
      <c r="BZ119" s="12">
        <v>98</v>
      </c>
      <c r="CA119" s="12">
        <v>97</v>
      </c>
      <c r="CB119" s="12">
        <v>97</v>
      </c>
      <c r="CC119" s="12">
        <v>97</v>
      </c>
      <c r="CF119" s="95">
        <v>18.100000000000001</v>
      </c>
      <c r="CG119" s="100">
        <v>18</v>
      </c>
      <c r="CH119" s="100">
        <v>1</v>
      </c>
      <c r="CI119" s="77">
        <v>114</v>
      </c>
      <c r="CJ119" s="12">
        <v>17</v>
      </c>
      <c r="CK119" s="12">
        <v>7</v>
      </c>
      <c r="CL119" s="79" t="s">
        <v>376</v>
      </c>
      <c r="DN119" s="126">
        <v>20.7</v>
      </c>
      <c r="DO119" s="12">
        <v>5</v>
      </c>
      <c r="DP119" s="136" t="s">
        <v>549</v>
      </c>
      <c r="DQ119" s="130">
        <f t="shared" si="2"/>
        <v>116</v>
      </c>
      <c r="DR119" s="130" t="s">
        <v>550</v>
      </c>
      <c r="DS119" s="130" t="s">
        <v>254</v>
      </c>
      <c r="DT119" s="12">
        <v>112</v>
      </c>
      <c r="DU119" s="129">
        <f t="shared" si="4"/>
        <v>0.11607142857142858</v>
      </c>
      <c r="DX119" s="19">
        <v>115</v>
      </c>
      <c r="DY119" t="s">
        <v>566</v>
      </c>
      <c r="DZ119" t="s">
        <v>566</v>
      </c>
      <c r="EA119" t="s">
        <v>566</v>
      </c>
      <c r="EB119" t="s">
        <v>566</v>
      </c>
    </row>
    <row r="120" spans="1:132" x14ac:dyDescent="0.25">
      <c r="A120" s="13">
        <v>117</v>
      </c>
      <c r="B120" s="13">
        <v>277</v>
      </c>
      <c r="C120" s="13">
        <v>301</v>
      </c>
      <c r="D120" s="13">
        <v>287</v>
      </c>
      <c r="E120" s="13">
        <v>296</v>
      </c>
      <c r="F120" s="13">
        <v>284</v>
      </c>
      <c r="G120" s="13">
        <v>259</v>
      </c>
      <c r="H120" s="13">
        <v>284</v>
      </c>
      <c r="I120" s="13">
        <v>300</v>
      </c>
      <c r="J120" s="13">
        <v>280</v>
      </c>
      <c r="K120" s="13">
        <v>310</v>
      </c>
      <c r="L120" s="13">
        <v>304</v>
      </c>
      <c r="M120" s="13">
        <v>304</v>
      </c>
      <c r="O120" s="19">
        <v>116</v>
      </c>
      <c r="P120" s="20">
        <v>43</v>
      </c>
      <c r="Q120" s="20">
        <v>11</v>
      </c>
      <c r="R120" s="21">
        <v>5</v>
      </c>
      <c r="S120" s="21">
        <v>1</v>
      </c>
      <c r="T120" s="21">
        <v>1</v>
      </c>
      <c r="U120" s="21">
        <v>1</v>
      </c>
      <c r="V120" s="21">
        <v>1</v>
      </c>
      <c r="W120" s="21">
        <v>1</v>
      </c>
      <c r="X120" s="21">
        <v>1</v>
      </c>
      <c r="Y120" s="21">
        <v>1</v>
      </c>
      <c r="Z120" s="21">
        <v>1</v>
      </c>
      <c r="AA120" s="21">
        <v>1</v>
      </c>
      <c r="AB120" s="22">
        <v>116</v>
      </c>
      <c r="AC120" s="23">
        <v>47</v>
      </c>
      <c r="AD120" s="23">
        <v>16</v>
      </c>
      <c r="AE120" s="24">
        <v>1</v>
      </c>
      <c r="AF120" s="24">
        <v>1</v>
      </c>
      <c r="AG120" s="24">
        <v>1</v>
      </c>
      <c r="AH120" s="24">
        <v>1</v>
      </c>
      <c r="AI120" s="24">
        <v>1</v>
      </c>
      <c r="AJ120" s="24">
        <v>1</v>
      </c>
      <c r="AK120" s="24">
        <v>1</v>
      </c>
      <c r="AL120" s="24">
        <v>1</v>
      </c>
      <c r="AM120" s="24">
        <v>1</v>
      </c>
      <c r="AN120" s="24">
        <v>1</v>
      </c>
      <c r="AX120" s="59">
        <v>10</v>
      </c>
      <c r="AY120" s="60">
        <v>900</v>
      </c>
      <c r="AZ120" s="61">
        <v>40</v>
      </c>
      <c r="BA120" s="62">
        <v>70</v>
      </c>
      <c r="BE120" s="69">
        <v>53</v>
      </c>
      <c r="BF120" s="12"/>
      <c r="BG120" s="12">
        <v>82</v>
      </c>
      <c r="BH120" s="12">
        <v>72</v>
      </c>
      <c r="BI120" s="12">
        <v>63</v>
      </c>
      <c r="BJ120" s="12">
        <v>57</v>
      </c>
      <c r="BK120" s="12">
        <v>50</v>
      </c>
      <c r="BL120" s="12">
        <v>49</v>
      </c>
      <c r="BM120" s="12">
        <v>43</v>
      </c>
      <c r="BN120" s="12">
        <v>36</v>
      </c>
      <c r="BO120" s="12">
        <v>36</v>
      </c>
      <c r="BP120" s="12">
        <v>36</v>
      </c>
      <c r="BR120" s="71">
        <v>53</v>
      </c>
      <c r="BS120" s="12"/>
      <c r="BT120" s="127">
        <v>99</v>
      </c>
      <c r="BU120" s="127">
        <v>99</v>
      </c>
      <c r="BV120" s="127">
        <v>99</v>
      </c>
      <c r="BW120" s="127">
        <v>99</v>
      </c>
      <c r="BX120" s="12">
        <v>99</v>
      </c>
      <c r="BY120" s="127">
        <v>99</v>
      </c>
      <c r="BZ120" s="127">
        <v>98</v>
      </c>
      <c r="CA120" s="12">
        <v>98</v>
      </c>
      <c r="CB120" s="12">
        <v>98</v>
      </c>
      <c r="CC120" s="12">
        <v>98</v>
      </c>
      <c r="CF120" s="95">
        <v>18.2</v>
      </c>
      <c r="CG120" s="100">
        <v>18</v>
      </c>
      <c r="CH120" s="100">
        <v>2</v>
      </c>
      <c r="CI120" s="77">
        <v>115</v>
      </c>
      <c r="CJ120" s="12">
        <v>18</v>
      </c>
      <c r="CK120" s="12">
        <v>1</v>
      </c>
      <c r="CL120" s="79" t="s">
        <v>377</v>
      </c>
      <c r="DN120" s="139">
        <v>21.1</v>
      </c>
      <c r="DO120" s="12">
        <v>5</v>
      </c>
      <c r="DP120" s="136" t="s">
        <v>549</v>
      </c>
      <c r="DQ120" s="130">
        <f t="shared" si="2"/>
        <v>117</v>
      </c>
      <c r="DR120" s="130" t="s">
        <v>550</v>
      </c>
      <c r="DS120" s="130" t="s">
        <v>254</v>
      </c>
      <c r="DT120" s="12">
        <v>112</v>
      </c>
      <c r="DU120" s="129">
        <f t="shared" si="4"/>
        <v>0.125</v>
      </c>
      <c r="DX120" s="19">
        <v>116</v>
      </c>
      <c r="DY120" t="s">
        <v>566</v>
      </c>
      <c r="DZ120" t="s">
        <v>566</v>
      </c>
      <c r="EA120" t="s">
        <v>566</v>
      </c>
      <c r="EB120" t="s">
        <v>566</v>
      </c>
    </row>
    <row r="121" spans="1:132" x14ac:dyDescent="0.25">
      <c r="A121" s="12">
        <v>118</v>
      </c>
      <c r="B121" s="12">
        <v>276</v>
      </c>
      <c r="C121" s="12">
        <v>300</v>
      </c>
      <c r="D121" s="12">
        <v>286</v>
      </c>
      <c r="E121" s="12">
        <v>295</v>
      </c>
      <c r="F121" s="12">
        <v>283</v>
      </c>
      <c r="G121" s="12">
        <v>258</v>
      </c>
      <c r="H121" s="12">
        <v>284</v>
      </c>
      <c r="I121" s="12">
        <v>299</v>
      </c>
      <c r="J121" s="12">
        <v>279</v>
      </c>
      <c r="K121" s="12">
        <v>310</v>
      </c>
      <c r="L121" s="12">
        <v>304</v>
      </c>
      <c r="M121" s="12">
        <v>304</v>
      </c>
      <c r="O121" s="19">
        <v>117</v>
      </c>
      <c r="P121" s="20">
        <v>43</v>
      </c>
      <c r="Q121" s="20">
        <v>11</v>
      </c>
      <c r="R121" s="21">
        <v>5</v>
      </c>
      <c r="S121" s="21">
        <v>1</v>
      </c>
      <c r="T121" s="21">
        <v>1</v>
      </c>
      <c r="U121" s="21">
        <v>1</v>
      </c>
      <c r="V121" s="21">
        <v>1</v>
      </c>
      <c r="W121" s="21">
        <v>1</v>
      </c>
      <c r="X121" s="21">
        <v>1</v>
      </c>
      <c r="Y121" s="21">
        <v>1</v>
      </c>
      <c r="Z121" s="21">
        <v>1</v>
      </c>
      <c r="AA121" s="21">
        <v>1</v>
      </c>
      <c r="AB121" s="22">
        <v>117</v>
      </c>
      <c r="AC121" s="23">
        <v>47</v>
      </c>
      <c r="AD121" s="23">
        <v>16</v>
      </c>
      <c r="AE121" s="24">
        <v>1</v>
      </c>
      <c r="AF121" s="24">
        <v>1</v>
      </c>
      <c r="AG121" s="24">
        <v>1</v>
      </c>
      <c r="AH121" s="24">
        <v>1</v>
      </c>
      <c r="AI121" s="24">
        <v>1</v>
      </c>
      <c r="AJ121" s="24">
        <v>1</v>
      </c>
      <c r="AK121" s="24">
        <v>1</v>
      </c>
      <c r="AL121" s="24">
        <v>1</v>
      </c>
      <c r="AM121" s="24">
        <v>1</v>
      </c>
      <c r="AN121" s="24">
        <v>1</v>
      </c>
      <c r="AX121" s="59">
        <v>10</v>
      </c>
      <c r="AY121" s="60">
        <v>1000</v>
      </c>
      <c r="AZ121" s="61">
        <v>35</v>
      </c>
      <c r="BA121" s="62">
        <v>65</v>
      </c>
      <c r="BE121" s="69">
        <v>54</v>
      </c>
      <c r="BF121" s="12"/>
      <c r="BG121" s="12">
        <v>87</v>
      </c>
      <c r="BH121" s="12">
        <v>80</v>
      </c>
      <c r="BI121" s="12">
        <v>71</v>
      </c>
      <c r="BJ121" s="12">
        <v>66</v>
      </c>
      <c r="BK121" s="12">
        <v>59</v>
      </c>
      <c r="BL121" s="12">
        <v>59</v>
      </c>
      <c r="BM121" s="12">
        <v>50</v>
      </c>
      <c r="BN121" s="12">
        <v>44</v>
      </c>
      <c r="BO121" s="12">
        <v>44</v>
      </c>
      <c r="BP121" s="12">
        <v>44</v>
      </c>
      <c r="BR121" s="71">
        <v>54</v>
      </c>
      <c r="BS121" s="12"/>
      <c r="BT121" s="127">
        <v>99</v>
      </c>
      <c r="BU121" s="127">
        <v>99</v>
      </c>
      <c r="BV121" s="127">
        <v>99</v>
      </c>
      <c r="BW121" s="127">
        <v>99</v>
      </c>
      <c r="BX121" s="127">
        <v>99</v>
      </c>
      <c r="BY121" s="127">
        <v>99</v>
      </c>
      <c r="BZ121" s="12">
        <v>99</v>
      </c>
      <c r="CA121" s="12">
        <v>98</v>
      </c>
      <c r="CB121" s="12">
        <v>98</v>
      </c>
      <c r="CC121" s="12">
        <v>98</v>
      </c>
      <c r="CF121" s="94">
        <v>18.3</v>
      </c>
      <c r="CG121" s="102">
        <v>18</v>
      </c>
      <c r="CH121" s="102">
        <v>3</v>
      </c>
      <c r="CI121" s="77">
        <v>116</v>
      </c>
      <c r="CJ121" s="12">
        <v>18</v>
      </c>
      <c r="CK121" s="12">
        <v>2</v>
      </c>
      <c r="CL121" s="84" t="s">
        <v>378</v>
      </c>
      <c r="DN121" s="139">
        <v>21.2</v>
      </c>
      <c r="DO121" s="12">
        <v>5</v>
      </c>
      <c r="DP121" s="136" t="s">
        <v>549</v>
      </c>
      <c r="DQ121" s="130">
        <f t="shared" si="2"/>
        <v>118</v>
      </c>
      <c r="DR121" s="130" t="s">
        <v>550</v>
      </c>
      <c r="DS121" s="130" t="s">
        <v>254</v>
      </c>
      <c r="DT121" s="12">
        <v>112</v>
      </c>
      <c r="DU121" s="129">
        <f t="shared" si="4"/>
        <v>0.13392857142857142</v>
      </c>
      <c r="DX121" s="19">
        <v>117</v>
      </c>
      <c r="DY121" t="s">
        <v>566</v>
      </c>
      <c r="DZ121" t="s">
        <v>566</v>
      </c>
      <c r="EA121" t="s">
        <v>566</v>
      </c>
      <c r="EB121" t="s">
        <v>566</v>
      </c>
    </row>
    <row r="122" spans="1:132" x14ac:dyDescent="0.25">
      <c r="A122" s="13">
        <v>119</v>
      </c>
      <c r="B122" s="13">
        <v>276</v>
      </c>
      <c r="C122" s="13">
        <v>300</v>
      </c>
      <c r="D122" s="13">
        <v>286</v>
      </c>
      <c r="E122" s="13">
        <v>295</v>
      </c>
      <c r="F122" s="13">
        <v>283</v>
      </c>
      <c r="G122" s="13">
        <v>258</v>
      </c>
      <c r="H122" s="13">
        <v>283</v>
      </c>
      <c r="I122" s="13">
        <v>299</v>
      </c>
      <c r="J122" s="13">
        <v>279</v>
      </c>
      <c r="K122" s="13">
        <v>309</v>
      </c>
      <c r="L122" s="13">
        <v>303</v>
      </c>
      <c r="M122" s="13">
        <v>303</v>
      </c>
      <c r="O122" s="19">
        <v>118</v>
      </c>
      <c r="P122" s="20">
        <v>44</v>
      </c>
      <c r="Q122" s="20">
        <v>11</v>
      </c>
      <c r="R122" s="21">
        <v>5</v>
      </c>
      <c r="S122" s="21">
        <v>1</v>
      </c>
      <c r="T122" s="21">
        <v>1</v>
      </c>
      <c r="U122" s="21">
        <v>1</v>
      </c>
      <c r="V122" s="21">
        <v>1</v>
      </c>
      <c r="W122" s="21">
        <v>1</v>
      </c>
      <c r="X122" s="21">
        <v>1</v>
      </c>
      <c r="Y122" s="21">
        <v>1</v>
      </c>
      <c r="Z122" s="21">
        <v>1</v>
      </c>
      <c r="AA122" s="21">
        <v>1</v>
      </c>
      <c r="AB122" s="22">
        <v>118</v>
      </c>
      <c r="AC122" s="23">
        <v>47</v>
      </c>
      <c r="AD122" s="23">
        <v>16</v>
      </c>
      <c r="AE122" s="24">
        <v>1</v>
      </c>
      <c r="AF122" s="24">
        <v>1</v>
      </c>
      <c r="AG122" s="24">
        <v>1</v>
      </c>
      <c r="AH122" s="24">
        <v>1</v>
      </c>
      <c r="AI122" s="24">
        <v>1</v>
      </c>
      <c r="AJ122" s="24">
        <v>1</v>
      </c>
      <c r="AK122" s="24">
        <v>1</v>
      </c>
      <c r="AL122" s="24">
        <v>1</v>
      </c>
      <c r="AM122" s="24">
        <v>1</v>
      </c>
      <c r="AN122" s="24">
        <v>1</v>
      </c>
      <c r="AX122" s="59">
        <v>10</v>
      </c>
      <c r="AY122" s="60">
        <v>1100</v>
      </c>
      <c r="AZ122" s="61">
        <v>25</v>
      </c>
      <c r="BA122" s="62">
        <v>60</v>
      </c>
      <c r="BE122" s="69">
        <v>55</v>
      </c>
      <c r="BF122" s="12"/>
      <c r="BG122" s="12">
        <v>90</v>
      </c>
      <c r="BH122" s="12">
        <v>87</v>
      </c>
      <c r="BI122" s="12">
        <v>79</v>
      </c>
      <c r="BJ122" s="12">
        <v>75</v>
      </c>
      <c r="BK122" s="12">
        <v>69</v>
      </c>
      <c r="BL122" s="12">
        <v>68</v>
      </c>
      <c r="BM122" s="12">
        <v>61</v>
      </c>
      <c r="BN122" s="12">
        <v>55</v>
      </c>
      <c r="BO122" s="12">
        <v>55</v>
      </c>
      <c r="BP122" s="12">
        <v>55</v>
      </c>
      <c r="BR122" s="71">
        <v>55</v>
      </c>
      <c r="BS122" s="12"/>
      <c r="BT122" s="127">
        <v>99</v>
      </c>
      <c r="BU122" s="127">
        <v>99</v>
      </c>
      <c r="BV122" s="127">
        <v>99</v>
      </c>
      <c r="BW122" s="127">
        <v>99</v>
      </c>
      <c r="BX122" s="127">
        <v>99</v>
      </c>
      <c r="BY122" s="12">
        <v>99</v>
      </c>
      <c r="BZ122" s="127">
        <v>99</v>
      </c>
      <c r="CA122" s="12">
        <v>99</v>
      </c>
      <c r="CB122" s="12">
        <v>99</v>
      </c>
      <c r="CC122" s="12">
        <v>99</v>
      </c>
      <c r="CF122" s="81">
        <v>18.399999999999999</v>
      </c>
      <c r="CG122" s="101">
        <v>18</v>
      </c>
      <c r="CH122" s="101">
        <v>4</v>
      </c>
      <c r="CI122" s="77">
        <v>117</v>
      </c>
      <c r="CJ122" s="12">
        <v>18</v>
      </c>
      <c r="CK122" s="12">
        <v>3</v>
      </c>
      <c r="CL122" s="82" t="s">
        <v>298</v>
      </c>
      <c r="DN122" s="139">
        <v>21.3</v>
      </c>
      <c r="DO122" s="12">
        <v>5</v>
      </c>
      <c r="DP122" s="136" t="s">
        <v>549</v>
      </c>
      <c r="DQ122" s="130">
        <f t="shared" si="2"/>
        <v>119</v>
      </c>
      <c r="DR122" s="130" t="s">
        <v>550</v>
      </c>
      <c r="DS122" s="130" t="s">
        <v>254</v>
      </c>
      <c r="DT122" s="12">
        <v>112</v>
      </c>
      <c r="DU122" s="129">
        <f t="shared" si="4"/>
        <v>0.14285714285714285</v>
      </c>
      <c r="DX122" s="19">
        <v>118</v>
      </c>
      <c r="DY122" t="s">
        <v>566</v>
      </c>
      <c r="DZ122" t="s">
        <v>566</v>
      </c>
      <c r="EA122" t="s">
        <v>566</v>
      </c>
      <c r="EB122" t="s">
        <v>566</v>
      </c>
    </row>
    <row r="123" spans="1:132" x14ac:dyDescent="0.25">
      <c r="A123" s="12">
        <v>120</v>
      </c>
      <c r="B123" s="12">
        <v>276</v>
      </c>
      <c r="C123" s="12">
        <v>299</v>
      </c>
      <c r="D123" s="12">
        <v>285</v>
      </c>
      <c r="E123" s="12">
        <v>294</v>
      </c>
      <c r="F123" s="12">
        <v>282</v>
      </c>
      <c r="G123" s="12">
        <v>257</v>
      </c>
      <c r="H123" s="12">
        <v>282</v>
      </c>
      <c r="I123" s="12">
        <v>298</v>
      </c>
      <c r="J123" s="12">
        <v>278</v>
      </c>
      <c r="K123" s="12">
        <v>308</v>
      </c>
      <c r="L123" s="12">
        <v>302</v>
      </c>
      <c r="M123" s="12">
        <v>302</v>
      </c>
      <c r="O123" s="19">
        <v>119</v>
      </c>
      <c r="P123" s="20">
        <v>44</v>
      </c>
      <c r="Q123" s="20">
        <v>11</v>
      </c>
      <c r="R123" s="21">
        <v>5</v>
      </c>
      <c r="S123" s="21">
        <v>1</v>
      </c>
      <c r="T123" s="21">
        <v>1</v>
      </c>
      <c r="U123" s="21">
        <v>1</v>
      </c>
      <c r="V123" s="21">
        <v>1</v>
      </c>
      <c r="W123" s="21">
        <v>1</v>
      </c>
      <c r="X123" s="21">
        <v>1</v>
      </c>
      <c r="Y123" s="21">
        <v>1</v>
      </c>
      <c r="Z123" s="21">
        <v>1</v>
      </c>
      <c r="AA123" s="21">
        <v>1</v>
      </c>
      <c r="AB123" s="22">
        <v>119</v>
      </c>
      <c r="AC123" s="23">
        <v>47</v>
      </c>
      <c r="AD123" s="23">
        <v>16</v>
      </c>
      <c r="AE123" s="24">
        <v>1</v>
      </c>
      <c r="AF123" s="24">
        <v>1</v>
      </c>
      <c r="AG123" s="24">
        <v>1</v>
      </c>
      <c r="AH123" s="24">
        <v>1</v>
      </c>
      <c r="AI123" s="24">
        <v>1</v>
      </c>
      <c r="AJ123" s="24">
        <v>1</v>
      </c>
      <c r="AK123" s="24">
        <v>1</v>
      </c>
      <c r="AL123" s="24">
        <v>1</v>
      </c>
      <c r="AM123" s="24">
        <v>1</v>
      </c>
      <c r="AN123" s="24">
        <v>1</v>
      </c>
      <c r="AX123" s="59">
        <v>10</v>
      </c>
      <c r="AY123" s="60">
        <v>1200</v>
      </c>
      <c r="AZ123" s="61">
        <v>15</v>
      </c>
      <c r="BA123" s="62">
        <v>50</v>
      </c>
      <c r="BE123" s="69">
        <v>56</v>
      </c>
      <c r="BF123" s="12"/>
      <c r="BG123" s="12">
        <v>94</v>
      </c>
      <c r="BH123" s="12">
        <v>92</v>
      </c>
      <c r="BI123" s="12">
        <v>87</v>
      </c>
      <c r="BJ123" s="12">
        <v>83</v>
      </c>
      <c r="BK123" s="12">
        <v>77</v>
      </c>
      <c r="BL123" s="12">
        <v>77</v>
      </c>
      <c r="BM123" s="12">
        <v>74</v>
      </c>
      <c r="BN123" s="12">
        <v>67</v>
      </c>
      <c r="BO123" s="12">
        <v>67</v>
      </c>
      <c r="BP123" s="12">
        <v>67</v>
      </c>
      <c r="BR123" s="71">
        <v>56</v>
      </c>
      <c r="BS123" s="12"/>
      <c r="BT123" s="126">
        <v>99</v>
      </c>
      <c r="BU123" s="126">
        <v>99</v>
      </c>
      <c r="BV123" s="126">
        <v>99</v>
      </c>
      <c r="BW123" s="126">
        <v>99</v>
      </c>
      <c r="BX123" s="126">
        <v>99</v>
      </c>
      <c r="BY123" s="126">
        <v>99</v>
      </c>
      <c r="BZ123" s="126">
        <v>99</v>
      </c>
      <c r="CA123" s="126">
        <v>99</v>
      </c>
      <c r="CB123" s="126">
        <v>99</v>
      </c>
      <c r="CC123" s="126">
        <v>99</v>
      </c>
      <c r="CF123" s="89">
        <v>18.5</v>
      </c>
      <c r="CG123" s="103">
        <v>18</v>
      </c>
      <c r="CH123" s="103">
        <v>5</v>
      </c>
      <c r="CI123" s="77">
        <v>118</v>
      </c>
      <c r="CJ123" s="12">
        <v>18</v>
      </c>
      <c r="CK123" s="12">
        <v>4</v>
      </c>
      <c r="CL123" s="90" t="s">
        <v>307</v>
      </c>
      <c r="DN123" s="139">
        <v>21.4</v>
      </c>
      <c r="DO123" s="12">
        <v>5</v>
      </c>
      <c r="DP123" s="136" t="s">
        <v>549</v>
      </c>
      <c r="DQ123" s="130">
        <f t="shared" si="2"/>
        <v>120</v>
      </c>
      <c r="DR123" s="130" t="s">
        <v>550</v>
      </c>
      <c r="DS123" s="130" t="s">
        <v>254</v>
      </c>
      <c r="DT123" s="12">
        <v>112</v>
      </c>
      <c r="DU123" s="129">
        <f t="shared" si="4"/>
        <v>0.15178571428571427</v>
      </c>
      <c r="DX123" s="19">
        <v>119</v>
      </c>
      <c r="DY123" t="s">
        <v>566</v>
      </c>
      <c r="DZ123" t="s">
        <v>566</v>
      </c>
      <c r="EA123" t="s">
        <v>566</v>
      </c>
      <c r="EB123" t="s">
        <v>566</v>
      </c>
    </row>
    <row r="124" spans="1:132" x14ac:dyDescent="0.25">
      <c r="A124" s="13">
        <v>121</v>
      </c>
      <c r="B124" s="13">
        <v>275</v>
      </c>
      <c r="C124" s="13">
        <v>298</v>
      </c>
      <c r="D124" s="13">
        <v>284</v>
      </c>
      <c r="E124" s="13">
        <v>293</v>
      </c>
      <c r="F124" s="13">
        <v>282</v>
      </c>
      <c r="G124" s="13">
        <v>256</v>
      </c>
      <c r="H124" s="13">
        <v>281</v>
      </c>
      <c r="I124" s="13">
        <v>297</v>
      </c>
      <c r="J124" s="13">
        <v>277</v>
      </c>
      <c r="K124" s="13">
        <v>307</v>
      </c>
      <c r="L124" s="13">
        <v>301</v>
      </c>
      <c r="M124" s="13">
        <v>301</v>
      </c>
      <c r="O124" s="19">
        <v>120</v>
      </c>
      <c r="P124" s="20">
        <v>44</v>
      </c>
      <c r="Q124" s="20">
        <v>11</v>
      </c>
      <c r="R124" s="21">
        <v>5</v>
      </c>
      <c r="S124" s="21">
        <v>1</v>
      </c>
      <c r="T124" s="21">
        <v>1</v>
      </c>
      <c r="U124" s="21">
        <v>1</v>
      </c>
      <c r="V124" s="21">
        <v>1</v>
      </c>
      <c r="W124" s="21">
        <v>1</v>
      </c>
      <c r="X124" s="21">
        <v>1</v>
      </c>
      <c r="Y124" s="21">
        <v>1</v>
      </c>
      <c r="Z124" s="21">
        <v>1</v>
      </c>
      <c r="AA124" s="21">
        <v>1</v>
      </c>
      <c r="AB124" s="22">
        <v>120</v>
      </c>
      <c r="AC124" s="23">
        <v>47</v>
      </c>
      <c r="AD124" s="23">
        <v>17</v>
      </c>
      <c r="AE124" s="24">
        <v>1</v>
      </c>
      <c r="AF124" s="24">
        <v>1</v>
      </c>
      <c r="AG124" s="24">
        <v>1</v>
      </c>
      <c r="AH124" s="24">
        <v>1</v>
      </c>
      <c r="AI124" s="24">
        <v>1</v>
      </c>
      <c r="AJ124" s="24">
        <v>1</v>
      </c>
      <c r="AK124" s="24">
        <v>1</v>
      </c>
      <c r="AL124" s="24">
        <v>1</v>
      </c>
      <c r="AM124" s="24">
        <v>1</v>
      </c>
      <c r="AN124" s="24">
        <v>1</v>
      </c>
      <c r="AX124" s="59">
        <v>10</v>
      </c>
      <c r="AY124" s="60">
        <v>1300</v>
      </c>
      <c r="AZ124" s="61">
        <v>0</v>
      </c>
      <c r="BA124" s="62">
        <v>40</v>
      </c>
      <c r="BE124" s="69">
        <v>57</v>
      </c>
      <c r="BF124" s="12"/>
      <c r="BG124" s="12">
        <v>97</v>
      </c>
      <c r="BH124" s="12">
        <v>96</v>
      </c>
      <c r="BI124" s="12">
        <v>92</v>
      </c>
      <c r="BJ124" s="12">
        <v>90</v>
      </c>
      <c r="BK124" s="12">
        <v>85</v>
      </c>
      <c r="BL124" s="12">
        <v>85</v>
      </c>
      <c r="BM124" s="12">
        <v>84</v>
      </c>
      <c r="BN124" s="12">
        <v>80</v>
      </c>
      <c r="BO124" s="12">
        <v>80</v>
      </c>
      <c r="BP124" s="12">
        <v>80</v>
      </c>
      <c r="BR124" s="71">
        <v>57</v>
      </c>
      <c r="BS124" s="12"/>
      <c r="BT124" s="126">
        <v>99</v>
      </c>
      <c r="BU124" s="126">
        <v>99</v>
      </c>
      <c r="BV124" s="126">
        <v>99</v>
      </c>
      <c r="BW124" s="126">
        <v>99</v>
      </c>
      <c r="BX124" s="126">
        <v>99</v>
      </c>
      <c r="BY124" s="126">
        <v>99</v>
      </c>
      <c r="BZ124" s="126">
        <v>99</v>
      </c>
      <c r="CA124" s="126">
        <v>99</v>
      </c>
      <c r="CB124" s="126">
        <v>99</v>
      </c>
      <c r="CC124" s="126">
        <v>99</v>
      </c>
      <c r="CF124" s="95">
        <v>19.100000000000001</v>
      </c>
      <c r="CG124" s="100">
        <v>19</v>
      </c>
      <c r="CH124" s="100">
        <v>1</v>
      </c>
      <c r="CI124" s="77">
        <v>119</v>
      </c>
      <c r="CJ124" s="12">
        <v>18</v>
      </c>
      <c r="CK124" s="12">
        <v>5</v>
      </c>
      <c r="CL124" s="88" t="s">
        <v>379</v>
      </c>
      <c r="DN124" s="139">
        <v>21.5</v>
      </c>
      <c r="DO124" s="12">
        <v>5</v>
      </c>
      <c r="DP124" s="136" t="s">
        <v>549</v>
      </c>
      <c r="DQ124" s="130">
        <f t="shared" si="2"/>
        <v>121</v>
      </c>
      <c r="DR124" s="130" t="s">
        <v>550</v>
      </c>
      <c r="DS124" s="130" t="s">
        <v>254</v>
      </c>
      <c r="DT124" s="12">
        <v>112</v>
      </c>
      <c r="DU124" s="129">
        <f t="shared" si="4"/>
        <v>0.16071428571428573</v>
      </c>
      <c r="DX124" s="19">
        <v>120</v>
      </c>
      <c r="DY124" t="s">
        <v>566</v>
      </c>
      <c r="DZ124" t="s">
        <v>566</v>
      </c>
      <c r="EA124" t="s">
        <v>566</v>
      </c>
      <c r="EB124" t="s">
        <v>566</v>
      </c>
    </row>
    <row r="125" spans="1:132" ht="15.75" thickBot="1" x14ac:dyDescent="0.3">
      <c r="A125" s="12">
        <v>122</v>
      </c>
      <c r="B125" s="12">
        <v>275</v>
      </c>
      <c r="C125" s="12">
        <v>298</v>
      </c>
      <c r="D125" s="12">
        <v>284</v>
      </c>
      <c r="E125" s="12">
        <v>293</v>
      </c>
      <c r="F125" s="12">
        <v>281</v>
      </c>
      <c r="G125" s="12">
        <v>256</v>
      </c>
      <c r="H125" s="12">
        <v>281</v>
      </c>
      <c r="I125" s="12">
        <v>296</v>
      </c>
      <c r="J125" s="12">
        <v>276</v>
      </c>
      <c r="K125" s="12">
        <v>306</v>
      </c>
      <c r="L125" s="12">
        <v>301</v>
      </c>
      <c r="M125" s="12">
        <v>301</v>
      </c>
      <c r="O125" s="19">
        <v>121</v>
      </c>
      <c r="P125" s="20">
        <v>44</v>
      </c>
      <c r="Q125" s="20">
        <v>11</v>
      </c>
      <c r="R125" s="21">
        <v>5</v>
      </c>
      <c r="S125" s="21">
        <v>1</v>
      </c>
      <c r="T125" s="21">
        <v>1</v>
      </c>
      <c r="U125" s="21">
        <v>1</v>
      </c>
      <c r="V125" s="21">
        <v>1</v>
      </c>
      <c r="W125" s="21">
        <v>1</v>
      </c>
      <c r="X125" s="21">
        <v>1</v>
      </c>
      <c r="Y125" s="21">
        <v>1</v>
      </c>
      <c r="Z125" s="21">
        <v>1</v>
      </c>
      <c r="AA125" s="21">
        <v>1</v>
      </c>
      <c r="AB125" s="22">
        <v>121</v>
      </c>
      <c r="AC125" s="23">
        <v>47</v>
      </c>
      <c r="AD125" s="23">
        <v>17</v>
      </c>
      <c r="AE125" s="24">
        <v>1</v>
      </c>
      <c r="AF125" s="24">
        <v>1</v>
      </c>
      <c r="AG125" s="24">
        <v>1</v>
      </c>
      <c r="AH125" s="24">
        <v>1</v>
      </c>
      <c r="AI125" s="24">
        <v>1</v>
      </c>
      <c r="AJ125" s="24">
        <v>1</v>
      </c>
      <c r="AK125" s="24">
        <v>1</v>
      </c>
      <c r="AL125" s="24">
        <v>1</v>
      </c>
      <c r="AM125" s="24">
        <v>1</v>
      </c>
      <c r="AN125" s="24">
        <v>1</v>
      </c>
      <c r="AX125" s="63">
        <v>10</v>
      </c>
      <c r="AY125" s="64">
        <v>1400</v>
      </c>
      <c r="AZ125" s="65">
        <v>0</v>
      </c>
      <c r="BA125" s="66">
        <v>20</v>
      </c>
      <c r="BE125" s="69">
        <v>58</v>
      </c>
      <c r="BF125" s="12"/>
      <c r="BG125" s="12">
        <v>99</v>
      </c>
      <c r="BH125" s="12">
        <v>99</v>
      </c>
      <c r="BI125" s="12">
        <v>96</v>
      </c>
      <c r="BJ125" s="12">
        <v>95</v>
      </c>
      <c r="BK125" s="12">
        <v>93</v>
      </c>
      <c r="BL125" s="12">
        <v>92</v>
      </c>
      <c r="BM125" s="12">
        <v>91</v>
      </c>
      <c r="BN125" s="12">
        <v>90</v>
      </c>
      <c r="BO125" s="12">
        <v>90</v>
      </c>
      <c r="BP125" s="12">
        <v>90</v>
      </c>
      <c r="BR125" s="71">
        <v>58</v>
      </c>
      <c r="BS125" s="12"/>
      <c r="BT125" s="126">
        <v>99</v>
      </c>
      <c r="BU125" s="126">
        <v>99</v>
      </c>
      <c r="BV125" s="126">
        <v>99</v>
      </c>
      <c r="BW125" s="126">
        <v>99</v>
      </c>
      <c r="BX125" s="126">
        <v>99</v>
      </c>
      <c r="BY125" s="126">
        <v>99</v>
      </c>
      <c r="BZ125" s="126">
        <v>99</v>
      </c>
      <c r="CA125" s="126">
        <v>99</v>
      </c>
      <c r="CB125" s="126">
        <v>99</v>
      </c>
      <c r="CC125" s="126">
        <v>99</v>
      </c>
      <c r="CF125" s="94">
        <v>19.2</v>
      </c>
      <c r="CG125" s="102">
        <v>19</v>
      </c>
      <c r="CH125" s="102">
        <v>2</v>
      </c>
      <c r="CI125" s="77">
        <v>120</v>
      </c>
      <c r="CJ125" s="12">
        <v>19</v>
      </c>
      <c r="CK125" s="12">
        <v>1</v>
      </c>
      <c r="CL125" s="84" t="s">
        <v>380</v>
      </c>
      <c r="DN125" s="139">
        <v>21.6</v>
      </c>
      <c r="DO125" s="12">
        <v>5</v>
      </c>
      <c r="DP125" s="136" t="s">
        <v>549</v>
      </c>
      <c r="DQ125" s="130">
        <f t="shared" si="2"/>
        <v>122</v>
      </c>
      <c r="DR125" s="130" t="s">
        <v>550</v>
      </c>
      <c r="DS125" s="130" t="s">
        <v>254</v>
      </c>
      <c r="DT125" s="12">
        <v>112</v>
      </c>
      <c r="DU125" s="129">
        <f t="shared" si="4"/>
        <v>0.16964285714285715</v>
      </c>
      <c r="DX125" s="19">
        <v>121</v>
      </c>
      <c r="DY125" t="s">
        <v>566</v>
      </c>
      <c r="DZ125" t="s">
        <v>566</v>
      </c>
      <c r="EA125" t="s">
        <v>566</v>
      </c>
      <c r="EB125" t="s">
        <v>566</v>
      </c>
    </row>
    <row r="126" spans="1:132" x14ac:dyDescent="0.25">
      <c r="A126" s="13">
        <v>123</v>
      </c>
      <c r="B126" s="13">
        <v>274</v>
      </c>
      <c r="C126" s="13">
        <v>297</v>
      </c>
      <c r="D126" s="13">
        <v>283</v>
      </c>
      <c r="E126" s="13">
        <v>292</v>
      </c>
      <c r="F126" s="13">
        <v>281</v>
      </c>
      <c r="G126" s="13">
        <v>255</v>
      </c>
      <c r="H126" s="13">
        <v>280</v>
      </c>
      <c r="I126" s="13">
        <v>296</v>
      </c>
      <c r="J126" s="13">
        <v>276</v>
      </c>
      <c r="K126" s="13">
        <v>306</v>
      </c>
      <c r="L126" s="13">
        <v>300</v>
      </c>
      <c r="M126" s="13">
        <v>300</v>
      </c>
      <c r="O126" s="19">
        <v>122</v>
      </c>
      <c r="P126" s="20">
        <v>44</v>
      </c>
      <c r="Q126" s="20">
        <v>11</v>
      </c>
      <c r="R126" s="21">
        <v>5</v>
      </c>
      <c r="S126" s="21">
        <v>1</v>
      </c>
      <c r="T126" s="21">
        <v>1</v>
      </c>
      <c r="U126" s="21">
        <v>1</v>
      </c>
      <c r="V126" s="21">
        <v>1</v>
      </c>
      <c r="W126" s="21">
        <v>1</v>
      </c>
      <c r="X126" s="21">
        <v>1</v>
      </c>
      <c r="Y126" s="21">
        <v>1</v>
      </c>
      <c r="Z126" s="21">
        <v>1</v>
      </c>
      <c r="AA126" s="21">
        <v>1</v>
      </c>
      <c r="AB126" s="22">
        <v>122</v>
      </c>
      <c r="AC126" s="23">
        <v>47</v>
      </c>
      <c r="AD126" s="23">
        <v>17</v>
      </c>
      <c r="AE126" s="24">
        <v>1</v>
      </c>
      <c r="AF126" s="24">
        <v>1</v>
      </c>
      <c r="AG126" s="24">
        <v>1</v>
      </c>
      <c r="AH126" s="24">
        <v>1</v>
      </c>
      <c r="AI126" s="24">
        <v>1</v>
      </c>
      <c r="AJ126" s="24">
        <v>1</v>
      </c>
      <c r="AK126" s="24">
        <v>1</v>
      </c>
      <c r="AL126" s="24">
        <v>1</v>
      </c>
      <c r="AM126" s="24">
        <v>1</v>
      </c>
      <c r="AN126" s="24">
        <v>1</v>
      </c>
      <c r="AX126" s="52">
        <v>11</v>
      </c>
      <c r="AY126" s="53">
        <v>0</v>
      </c>
      <c r="AZ126" s="53">
        <v>245</v>
      </c>
      <c r="BA126" s="54">
        <v>375</v>
      </c>
      <c r="BE126" s="69">
        <v>59</v>
      </c>
      <c r="BF126" s="12"/>
      <c r="BG126" s="127">
        <v>99</v>
      </c>
      <c r="BH126" s="127">
        <v>99</v>
      </c>
      <c r="BI126" s="12">
        <v>98</v>
      </c>
      <c r="BJ126" s="12">
        <v>97</v>
      </c>
      <c r="BK126" s="12">
        <v>98</v>
      </c>
      <c r="BL126" s="12">
        <v>97</v>
      </c>
      <c r="BM126" s="12">
        <v>96</v>
      </c>
      <c r="BN126" s="12">
        <v>96</v>
      </c>
      <c r="BO126" s="12">
        <v>96</v>
      </c>
      <c r="BP126" s="12">
        <v>96</v>
      </c>
      <c r="BR126" s="71">
        <v>59</v>
      </c>
      <c r="BS126" s="12"/>
      <c r="BT126" s="126">
        <v>99</v>
      </c>
      <c r="BU126" s="126">
        <v>99</v>
      </c>
      <c r="BV126" s="126">
        <v>99</v>
      </c>
      <c r="BW126" s="126">
        <v>99</v>
      </c>
      <c r="BX126" s="126">
        <v>99</v>
      </c>
      <c r="BY126" s="126">
        <v>99</v>
      </c>
      <c r="BZ126" s="126">
        <v>99</v>
      </c>
      <c r="CA126" s="126">
        <v>99</v>
      </c>
      <c r="CB126" s="126">
        <v>99</v>
      </c>
      <c r="CC126" s="126">
        <v>99</v>
      </c>
      <c r="CF126" s="95">
        <v>19.3</v>
      </c>
      <c r="CG126" s="100">
        <v>19</v>
      </c>
      <c r="CH126" s="100">
        <v>3</v>
      </c>
      <c r="CI126" s="77">
        <v>121</v>
      </c>
      <c r="CJ126" s="12">
        <v>19</v>
      </c>
      <c r="CK126" s="12">
        <v>2</v>
      </c>
      <c r="CL126" s="88" t="s">
        <v>381</v>
      </c>
      <c r="DN126" s="126">
        <v>22.1</v>
      </c>
      <c r="DO126" s="12">
        <v>5</v>
      </c>
      <c r="DP126" s="136" t="s">
        <v>549</v>
      </c>
      <c r="DQ126" s="130">
        <f t="shared" si="2"/>
        <v>123</v>
      </c>
      <c r="DR126" s="130" t="s">
        <v>550</v>
      </c>
      <c r="DS126" s="130" t="s">
        <v>254</v>
      </c>
      <c r="DT126" s="12">
        <v>112</v>
      </c>
      <c r="DU126" s="129">
        <f t="shared" si="4"/>
        <v>0.17857142857142858</v>
      </c>
      <c r="DX126" s="19">
        <v>122</v>
      </c>
      <c r="DY126" t="s">
        <v>566</v>
      </c>
      <c r="DZ126" t="s">
        <v>566</v>
      </c>
      <c r="EA126" t="s">
        <v>566</v>
      </c>
      <c r="EB126" t="s">
        <v>566</v>
      </c>
    </row>
    <row r="127" spans="1:132" x14ac:dyDescent="0.25">
      <c r="A127" s="12">
        <v>124</v>
      </c>
      <c r="B127" s="12">
        <v>274</v>
      </c>
      <c r="C127" s="12">
        <v>297</v>
      </c>
      <c r="D127" s="12">
        <v>283</v>
      </c>
      <c r="E127" s="12">
        <v>292</v>
      </c>
      <c r="F127" s="12">
        <v>280</v>
      </c>
      <c r="G127" s="12">
        <v>254</v>
      </c>
      <c r="H127" s="12">
        <v>279</v>
      </c>
      <c r="I127" s="12">
        <v>295</v>
      </c>
      <c r="J127" s="12">
        <v>275</v>
      </c>
      <c r="K127" s="12">
        <v>305</v>
      </c>
      <c r="L127" s="12">
        <v>299</v>
      </c>
      <c r="M127" s="12">
        <v>299</v>
      </c>
      <c r="O127" s="19">
        <v>123</v>
      </c>
      <c r="P127" s="20">
        <v>45</v>
      </c>
      <c r="Q127" s="20">
        <v>12</v>
      </c>
      <c r="R127" s="21">
        <v>5</v>
      </c>
      <c r="S127" s="21">
        <v>1</v>
      </c>
      <c r="T127" s="21">
        <v>1</v>
      </c>
      <c r="U127" s="21">
        <v>1</v>
      </c>
      <c r="V127" s="21">
        <v>1</v>
      </c>
      <c r="W127" s="21">
        <v>1</v>
      </c>
      <c r="X127" s="21">
        <v>1</v>
      </c>
      <c r="Y127" s="21">
        <v>1</v>
      </c>
      <c r="Z127" s="21">
        <v>1</v>
      </c>
      <c r="AA127" s="21">
        <v>1</v>
      </c>
      <c r="AB127" s="22">
        <v>123</v>
      </c>
      <c r="AC127" s="23">
        <v>47</v>
      </c>
      <c r="AD127" s="23">
        <v>17</v>
      </c>
      <c r="AE127" s="24">
        <v>1</v>
      </c>
      <c r="AF127" s="24">
        <v>1</v>
      </c>
      <c r="AG127" s="24">
        <v>1</v>
      </c>
      <c r="AH127" s="24">
        <v>1</v>
      </c>
      <c r="AI127" s="24">
        <v>1</v>
      </c>
      <c r="AJ127" s="24">
        <v>1</v>
      </c>
      <c r="AK127" s="24">
        <v>1</v>
      </c>
      <c r="AL127" s="24">
        <v>1</v>
      </c>
      <c r="AM127" s="24">
        <v>1</v>
      </c>
      <c r="AN127" s="24">
        <v>1</v>
      </c>
      <c r="AX127" s="46">
        <v>11</v>
      </c>
      <c r="AY127" s="47">
        <v>100</v>
      </c>
      <c r="AZ127" s="47">
        <v>245</v>
      </c>
      <c r="BA127" s="48">
        <v>375</v>
      </c>
      <c r="BE127" s="69">
        <v>60</v>
      </c>
      <c r="BF127" s="12"/>
      <c r="BG127" s="12">
        <v>99</v>
      </c>
      <c r="BH127" s="127">
        <v>99</v>
      </c>
      <c r="BI127" s="12">
        <v>99</v>
      </c>
      <c r="BJ127" s="12">
        <v>99</v>
      </c>
      <c r="BK127" s="12">
        <v>99</v>
      </c>
      <c r="BL127" s="12">
        <v>99</v>
      </c>
      <c r="BM127" s="12">
        <v>99</v>
      </c>
      <c r="BN127" s="12">
        <v>99</v>
      </c>
      <c r="BO127" s="12">
        <v>99</v>
      </c>
      <c r="BP127" s="12">
        <v>99</v>
      </c>
      <c r="BR127" s="71">
        <v>60</v>
      </c>
      <c r="BS127" s="12"/>
      <c r="BT127" s="126">
        <v>99</v>
      </c>
      <c r="BU127" s="126">
        <v>99</v>
      </c>
      <c r="BV127" s="126">
        <v>99</v>
      </c>
      <c r="BW127" s="126">
        <v>99</v>
      </c>
      <c r="BX127" s="126">
        <v>99</v>
      </c>
      <c r="BY127" s="126">
        <v>99</v>
      </c>
      <c r="BZ127" s="126">
        <v>99</v>
      </c>
      <c r="CA127" s="126">
        <v>99</v>
      </c>
      <c r="CB127" s="126">
        <v>99</v>
      </c>
      <c r="CC127" s="126">
        <v>99</v>
      </c>
      <c r="CF127" s="94">
        <v>19.399999999999999</v>
      </c>
      <c r="CG127" s="102">
        <v>19</v>
      </c>
      <c r="CH127" s="102">
        <v>4</v>
      </c>
      <c r="CI127" s="77">
        <v>122</v>
      </c>
      <c r="CJ127" s="12">
        <v>19</v>
      </c>
      <c r="CK127" s="12">
        <v>3</v>
      </c>
      <c r="CL127" s="84" t="s">
        <v>382</v>
      </c>
      <c r="DN127" s="126">
        <v>22.2</v>
      </c>
      <c r="DO127" s="12">
        <v>5</v>
      </c>
      <c r="DP127" s="136" t="s">
        <v>549</v>
      </c>
      <c r="DQ127" s="130">
        <f t="shared" si="2"/>
        <v>124</v>
      </c>
      <c r="DR127" s="130" t="s">
        <v>550</v>
      </c>
      <c r="DS127" s="130" t="s">
        <v>254</v>
      </c>
      <c r="DT127" s="12">
        <v>112</v>
      </c>
      <c r="DU127" s="129">
        <f t="shared" si="4"/>
        <v>0.1875</v>
      </c>
      <c r="DX127" s="19">
        <v>123</v>
      </c>
      <c r="DY127" t="s">
        <v>566</v>
      </c>
      <c r="DZ127" t="s">
        <v>566</v>
      </c>
      <c r="EA127" t="s">
        <v>566</v>
      </c>
      <c r="EB127" t="s">
        <v>566</v>
      </c>
    </row>
    <row r="128" spans="1:132" x14ac:dyDescent="0.25">
      <c r="A128" s="13">
        <v>125</v>
      </c>
      <c r="B128" s="13">
        <v>274</v>
      </c>
      <c r="C128" s="13">
        <v>296</v>
      </c>
      <c r="D128" s="13">
        <v>282</v>
      </c>
      <c r="E128" s="13">
        <v>291</v>
      </c>
      <c r="F128" s="13">
        <v>280</v>
      </c>
      <c r="G128" s="13">
        <v>254</v>
      </c>
      <c r="H128" s="13">
        <v>279</v>
      </c>
      <c r="I128" s="13">
        <v>294</v>
      </c>
      <c r="J128" s="13">
        <v>274</v>
      </c>
      <c r="K128" s="13">
        <v>304</v>
      </c>
      <c r="L128" s="13">
        <v>299</v>
      </c>
      <c r="M128" s="13">
        <v>299</v>
      </c>
      <c r="O128" s="19">
        <v>124</v>
      </c>
      <c r="P128" s="20">
        <v>45</v>
      </c>
      <c r="Q128" s="20">
        <v>12</v>
      </c>
      <c r="R128" s="21">
        <v>5</v>
      </c>
      <c r="S128" s="21">
        <v>1</v>
      </c>
      <c r="T128" s="21">
        <v>1</v>
      </c>
      <c r="U128" s="21">
        <v>1</v>
      </c>
      <c r="V128" s="21">
        <v>1</v>
      </c>
      <c r="W128" s="21">
        <v>1</v>
      </c>
      <c r="X128" s="21">
        <v>1</v>
      </c>
      <c r="Y128" s="21">
        <v>1</v>
      </c>
      <c r="Z128" s="21">
        <v>1</v>
      </c>
      <c r="AA128" s="21">
        <v>1</v>
      </c>
      <c r="AB128" s="22">
        <v>124</v>
      </c>
      <c r="AC128" s="23">
        <v>47</v>
      </c>
      <c r="AD128" s="23">
        <v>17</v>
      </c>
      <c r="AE128" s="24">
        <v>1</v>
      </c>
      <c r="AF128" s="24">
        <v>1</v>
      </c>
      <c r="AG128" s="24">
        <v>1</v>
      </c>
      <c r="AH128" s="24">
        <v>1</v>
      </c>
      <c r="AI128" s="24">
        <v>1</v>
      </c>
      <c r="AJ128" s="24">
        <v>1</v>
      </c>
      <c r="AK128" s="24">
        <v>1</v>
      </c>
      <c r="AL128" s="24">
        <v>1</v>
      </c>
      <c r="AM128" s="24">
        <v>1</v>
      </c>
      <c r="AN128" s="24">
        <v>1</v>
      </c>
      <c r="AX128" s="46">
        <v>11</v>
      </c>
      <c r="AY128" s="47">
        <v>200</v>
      </c>
      <c r="AZ128" s="47">
        <v>185</v>
      </c>
      <c r="BA128" s="48">
        <v>265</v>
      </c>
      <c r="CF128" s="95">
        <v>19.5</v>
      </c>
      <c r="CG128" s="100">
        <v>19</v>
      </c>
      <c r="CH128" s="100">
        <v>5</v>
      </c>
      <c r="CI128" s="77">
        <v>123</v>
      </c>
      <c r="CJ128" s="12">
        <v>19</v>
      </c>
      <c r="CK128" s="12">
        <v>4</v>
      </c>
      <c r="CL128" s="79" t="s">
        <v>383</v>
      </c>
      <c r="DN128" s="126">
        <v>22.3</v>
      </c>
      <c r="DO128" s="12">
        <v>5</v>
      </c>
      <c r="DP128" s="136" t="s">
        <v>549</v>
      </c>
      <c r="DQ128" s="130">
        <f t="shared" si="2"/>
        <v>125</v>
      </c>
      <c r="DR128" s="130" t="s">
        <v>550</v>
      </c>
      <c r="DS128" s="130" t="s">
        <v>254</v>
      </c>
      <c r="DT128" s="12">
        <v>112</v>
      </c>
      <c r="DU128" s="129">
        <f t="shared" si="4"/>
        <v>0.19642857142857142</v>
      </c>
      <c r="DX128" s="19">
        <v>124</v>
      </c>
      <c r="DY128" t="s">
        <v>566</v>
      </c>
      <c r="DZ128" t="s">
        <v>566</v>
      </c>
      <c r="EA128" t="s">
        <v>566</v>
      </c>
      <c r="EB128" t="s">
        <v>566</v>
      </c>
    </row>
    <row r="129" spans="1:132" ht="23.25" x14ac:dyDescent="0.35">
      <c r="A129" s="12">
        <v>126</v>
      </c>
      <c r="B129" s="12">
        <v>273</v>
      </c>
      <c r="C129" s="12">
        <v>295</v>
      </c>
      <c r="D129" s="12">
        <v>281</v>
      </c>
      <c r="E129" s="12">
        <v>290</v>
      </c>
      <c r="F129" s="12">
        <v>279</v>
      </c>
      <c r="G129" s="12">
        <v>253</v>
      </c>
      <c r="H129" s="12">
        <v>278</v>
      </c>
      <c r="I129" s="12">
        <v>293</v>
      </c>
      <c r="J129" s="12">
        <v>273</v>
      </c>
      <c r="K129" s="12">
        <v>303</v>
      </c>
      <c r="L129" s="12">
        <v>298</v>
      </c>
      <c r="M129" s="12">
        <v>298</v>
      </c>
      <c r="O129" s="19">
        <v>125</v>
      </c>
      <c r="P129" s="20">
        <v>45</v>
      </c>
      <c r="Q129" s="20">
        <v>12</v>
      </c>
      <c r="R129" s="21">
        <v>5</v>
      </c>
      <c r="S129" s="21">
        <v>1</v>
      </c>
      <c r="T129" s="21">
        <v>1</v>
      </c>
      <c r="U129" s="21">
        <v>1</v>
      </c>
      <c r="V129" s="21">
        <v>1</v>
      </c>
      <c r="W129" s="21">
        <v>1</v>
      </c>
      <c r="X129" s="21">
        <v>1</v>
      </c>
      <c r="Y129" s="21">
        <v>1</v>
      </c>
      <c r="Z129" s="21">
        <v>1</v>
      </c>
      <c r="AA129" s="21">
        <v>1</v>
      </c>
      <c r="AB129" s="22">
        <v>125</v>
      </c>
      <c r="AC129" s="23">
        <v>48</v>
      </c>
      <c r="AD129" s="23">
        <v>17</v>
      </c>
      <c r="AE129" s="24">
        <v>1</v>
      </c>
      <c r="AF129" s="24">
        <v>1</v>
      </c>
      <c r="AG129" s="24">
        <v>1</v>
      </c>
      <c r="AH129" s="24">
        <v>1</v>
      </c>
      <c r="AI129" s="24">
        <v>1</v>
      </c>
      <c r="AJ129" s="24">
        <v>1</v>
      </c>
      <c r="AK129" s="24">
        <v>1</v>
      </c>
      <c r="AL129" s="24">
        <v>1</v>
      </c>
      <c r="AM129" s="24">
        <v>1</v>
      </c>
      <c r="AN129" s="24">
        <v>1</v>
      </c>
      <c r="AX129" s="46">
        <v>11</v>
      </c>
      <c r="AY129" s="47">
        <v>300</v>
      </c>
      <c r="AZ129" s="47">
        <v>140</v>
      </c>
      <c r="BA129" s="48">
        <v>205</v>
      </c>
      <c r="BE129" s="73" t="s">
        <v>533</v>
      </c>
      <c r="BR129" s="73" t="s">
        <v>532</v>
      </c>
      <c r="CF129" s="81">
        <v>19.600000000000001</v>
      </c>
      <c r="CG129" s="101">
        <v>19</v>
      </c>
      <c r="CH129" s="101">
        <v>6</v>
      </c>
      <c r="CI129" s="77">
        <v>124</v>
      </c>
      <c r="CJ129" s="12">
        <v>19</v>
      </c>
      <c r="CK129" s="12">
        <v>5</v>
      </c>
      <c r="CL129" s="82" t="s">
        <v>298</v>
      </c>
      <c r="DN129" s="126">
        <v>22.4</v>
      </c>
      <c r="DO129" s="12">
        <v>5</v>
      </c>
      <c r="DP129" s="136" t="s">
        <v>549</v>
      </c>
      <c r="DQ129" s="130">
        <f t="shared" si="2"/>
        <v>126</v>
      </c>
      <c r="DR129" s="130" t="s">
        <v>550</v>
      </c>
      <c r="DS129" s="130" t="s">
        <v>254</v>
      </c>
      <c r="DT129" s="12">
        <v>112</v>
      </c>
      <c r="DU129" s="129">
        <f t="shared" si="4"/>
        <v>0.20535714285714285</v>
      </c>
      <c r="DX129" s="19">
        <v>125</v>
      </c>
      <c r="DY129" t="s">
        <v>566</v>
      </c>
      <c r="DZ129" t="s">
        <v>566</v>
      </c>
      <c r="EA129" t="s">
        <v>566</v>
      </c>
      <c r="EB129" t="s">
        <v>566</v>
      </c>
    </row>
    <row r="130" spans="1:132" x14ac:dyDescent="0.25">
      <c r="A130" s="13">
        <v>127</v>
      </c>
      <c r="B130" s="13">
        <v>273</v>
      </c>
      <c r="C130" s="13">
        <v>295</v>
      </c>
      <c r="D130" s="13">
        <v>281</v>
      </c>
      <c r="E130" s="13">
        <v>290</v>
      </c>
      <c r="F130" s="13">
        <v>279</v>
      </c>
      <c r="G130" s="13">
        <v>252</v>
      </c>
      <c r="H130" s="13">
        <v>277</v>
      </c>
      <c r="I130" s="13">
        <v>292</v>
      </c>
      <c r="J130" s="13">
        <v>272</v>
      </c>
      <c r="K130" s="13">
        <v>302</v>
      </c>
      <c r="L130" s="13">
        <v>297</v>
      </c>
      <c r="M130" s="13">
        <v>297</v>
      </c>
      <c r="O130" s="19">
        <v>126</v>
      </c>
      <c r="P130" s="20">
        <v>45</v>
      </c>
      <c r="Q130" s="20">
        <v>12</v>
      </c>
      <c r="R130" s="21">
        <v>5</v>
      </c>
      <c r="S130" s="21">
        <v>1</v>
      </c>
      <c r="T130" s="21">
        <v>1</v>
      </c>
      <c r="U130" s="21">
        <v>1</v>
      </c>
      <c r="V130" s="21">
        <v>1</v>
      </c>
      <c r="W130" s="21">
        <v>1</v>
      </c>
      <c r="X130" s="21">
        <v>1</v>
      </c>
      <c r="Y130" s="21">
        <v>1</v>
      </c>
      <c r="Z130" s="21">
        <v>1</v>
      </c>
      <c r="AA130" s="21">
        <v>1</v>
      </c>
      <c r="AB130" s="22">
        <v>126</v>
      </c>
      <c r="AC130" s="23">
        <v>48</v>
      </c>
      <c r="AD130" s="23">
        <v>17</v>
      </c>
      <c r="AE130" s="24">
        <v>1</v>
      </c>
      <c r="AF130" s="24">
        <v>1</v>
      </c>
      <c r="AG130" s="24">
        <v>1</v>
      </c>
      <c r="AH130" s="24">
        <v>1</v>
      </c>
      <c r="AI130" s="24">
        <v>1</v>
      </c>
      <c r="AJ130" s="24">
        <v>1</v>
      </c>
      <c r="AK130" s="24">
        <v>1</v>
      </c>
      <c r="AL130" s="24">
        <v>1</v>
      </c>
      <c r="AM130" s="24">
        <v>1</v>
      </c>
      <c r="AN130" s="24">
        <v>1</v>
      </c>
      <c r="AX130" s="46">
        <v>11</v>
      </c>
      <c r="AY130" s="47">
        <v>400</v>
      </c>
      <c r="AZ130" s="47">
        <v>105</v>
      </c>
      <c r="BA130" s="48">
        <v>160</v>
      </c>
      <c r="BE130" s="68" t="s">
        <v>729</v>
      </c>
      <c r="BF130" s="68" t="s">
        <v>255</v>
      </c>
      <c r="BG130" s="68" t="s">
        <v>256</v>
      </c>
      <c r="BH130" s="68" t="s">
        <v>257</v>
      </c>
      <c r="BI130" s="68" t="s">
        <v>258</v>
      </c>
      <c r="BJ130" s="68" t="s">
        <v>259</v>
      </c>
      <c r="BK130" s="68" t="s">
        <v>260</v>
      </c>
      <c r="BL130" s="68" t="s">
        <v>261</v>
      </c>
      <c r="BM130" s="68" t="s">
        <v>262</v>
      </c>
      <c r="BN130" s="68" t="s">
        <v>263</v>
      </c>
      <c r="BO130" s="68" t="s">
        <v>264</v>
      </c>
      <c r="BP130" s="68" t="s">
        <v>265</v>
      </c>
      <c r="BR130" s="70" t="s">
        <v>729</v>
      </c>
      <c r="BS130" s="70" t="s">
        <v>255</v>
      </c>
      <c r="BT130" s="70" t="s">
        <v>256</v>
      </c>
      <c r="BU130" s="70" t="s">
        <v>257</v>
      </c>
      <c r="BV130" s="70" t="s">
        <v>258</v>
      </c>
      <c r="BW130" s="70" t="s">
        <v>259</v>
      </c>
      <c r="BX130" s="70" t="s">
        <v>260</v>
      </c>
      <c r="BY130" s="70" t="s">
        <v>261</v>
      </c>
      <c r="BZ130" s="70" t="s">
        <v>262</v>
      </c>
      <c r="CA130" s="70" t="s">
        <v>263</v>
      </c>
      <c r="CB130" s="70" t="s">
        <v>264</v>
      </c>
      <c r="CC130" s="70" t="s">
        <v>265</v>
      </c>
      <c r="CF130" s="89">
        <v>19.7</v>
      </c>
      <c r="CG130" s="103">
        <v>19</v>
      </c>
      <c r="CH130" s="103">
        <v>7</v>
      </c>
      <c r="CI130" s="77">
        <v>125</v>
      </c>
      <c r="CJ130" s="12">
        <v>19</v>
      </c>
      <c r="CK130" s="12">
        <v>6</v>
      </c>
      <c r="CL130" s="90" t="s">
        <v>307</v>
      </c>
      <c r="DN130" s="126">
        <v>22.5</v>
      </c>
      <c r="DO130" s="12">
        <v>5</v>
      </c>
      <c r="DP130" s="136" t="s">
        <v>549</v>
      </c>
      <c r="DQ130" s="130">
        <f t="shared" si="2"/>
        <v>127</v>
      </c>
      <c r="DR130" s="130" t="s">
        <v>550</v>
      </c>
      <c r="DS130" s="130" t="s">
        <v>254</v>
      </c>
      <c r="DT130" s="12">
        <v>112</v>
      </c>
      <c r="DU130" s="129">
        <f t="shared" si="4"/>
        <v>0.21428571428571427</v>
      </c>
      <c r="DX130" s="19">
        <v>126</v>
      </c>
      <c r="DY130" t="s">
        <v>566</v>
      </c>
      <c r="DZ130" t="s">
        <v>566</v>
      </c>
      <c r="EA130" t="s">
        <v>566</v>
      </c>
      <c r="EB130" t="s">
        <v>566</v>
      </c>
    </row>
    <row r="131" spans="1:132" x14ac:dyDescent="0.25">
      <c r="A131" s="12">
        <v>128</v>
      </c>
      <c r="B131" s="12">
        <v>272</v>
      </c>
      <c r="C131" s="12">
        <v>294</v>
      </c>
      <c r="D131" s="12">
        <v>280</v>
      </c>
      <c r="E131" s="12">
        <v>289</v>
      </c>
      <c r="F131" s="12">
        <v>278</v>
      </c>
      <c r="G131" s="12">
        <v>251</v>
      </c>
      <c r="H131" s="12">
        <v>276</v>
      </c>
      <c r="I131" s="12">
        <v>292</v>
      </c>
      <c r="J131" s="12">
        <v>272</v>
      </c>
      <c r="K131" s="12">
        <v>302</v>
      </c>
      <c r="L131" s="12">
        <v>296</v>
      </c>
      <c r="M131" s="12">
        <v>296</v>
      </c>
      <c r="O131" s="19">
        <v>127</v>
      </c>
      <c r="P131" s="20">
        <v>45</v>
      </c>
      <c r="Q131" s="20">
        <v>12</v>
      </c>
      <c r="R131" s="21">
        <v>5</v>
      </c>
      <c r="S131" s="21">
        <v>1</v>
      </c>
      <c r="T131" s="21">
        <v>1</v>
      </c>
      <c r="U131" s="21">
        <v>1</v>
      </c>
      <c r="V131" s="21">
        <v>1</v>
      </c>
      <c r="W131" s="21">
        <v>1</v>
      </c>
      <c r="X131" s="21">
        <v>1</v>
      </c>
      <c r="Y131" s="21">
        <v>1</v>
      </c>
      <c r="Z131" s="21">
        <v>1</v>
      </c>
      <c r="AA131" s="21">
        <v>1</v>
      </c>
      <c r="AB131" s="22">
        <v>127</v>
      </c>
      <c r="AC131" s="23">
        <v>48</v>
      </c>
      <c r="AD131" s="23">
        <v>17</v>
      </c>
      <c r="AE131" s="24">
        <v>1</v>
      </c>
      <c r="AF131" s="24">
        <v>1</v>
      </c>
      <c r="AG131" s="24">
        <v>1</v>
      </c>
      <c r="AH131" s="24">
        <v>1</v>
      </c>
      <c r="AI131" s="24">
        <v>1</v>
      </c>
      <c r="AJ131" s="24">
        <v>1</v>
      </c>
      <c r="AK131" s="24">
        <v>1</v>
      </c>
      <c r="AL131" s="24">
        <v>1</v>
      </c>
      <c r="AM131" s="24">
        <v>1</v>
      </c>
      <c r="AN131" s="24">
        <v>1</v>
      </c>
      <c r="AX131" s="46">
        <v>11</v>
      </c>
      <c r="AY131" s="47">
        <v>500</v>
      </c>
      <c r="AZ131" s="47">
        <v>80</v>
      </c>
      <c r="BA131" s="48">
        <v>125</v>
      </c>
      <c r="BE131" s="69">
        <v>1</v>
      </c>
      <c r="BF131" s="12"/>
      <c r="BG131" s="126">
        <v>0</v>
      </c>
      <c r="BH131" s="126">
        <v>0</v>
      </c>
      <c r="BI131" s="126">
        <v>0</v>
      </c>
      <c r="BJ131" s="126">
        <v>0</v>
      </c>
      <c r="BK131" s="126">
        <v>0</v>
      </c>
      <c r="BL131" s="126">
        <v>0</v>
      </c>
      <c r="BM131" s="126">
        <v>0</v>
      </c>
      <c r="BN131" s="126">
        <v>0</v>
      </c>
      <c r="BO131" s="126">
        <v>0</v>
      </c>
      <c r="BP131" s="126">
        <v>0</v>
      </c>
      <c r="BR131" s="71">
        <v>1</v>
      </c>
      <c r="BS131" s="12"/>
      <c r="BT131" s="12">
        <v>1</v>
      </c>
      <c r="BU131" s="12">
        <v>0</v>
      </c>
      <c r="BV131" s="12">
        <v>0</v>
      </c>
      <c r="BW131" s="127">
        <v>0</v>
      </c>
      <c r="BX131" s="127">
        <v>0</v>
      </c>
      <c r="BY131" s="127">
        <v>0</v>
      </c>
      <c r="BZ131" s="127">
        <v>0</v>
      </c>
      <c r="CA131" s="127">
        <v>0</v>
      </c>
      <c r="CB131" s="127">
        <v>0</v>
      </c>
      <c r="CC131" s="127">
        <v>0</v>
      </c>
      <c r="CF131" s="95">
        <v>20.100000000000001</v>
      </c>
      <c r="CG131" s="100">
        <v>20</v>
      </c>
      <c r="CH131" s="100">
        <v>1</v>
      </c>
      <c r="CI131" s="77">
        <v>126</v>
      </c>
      <c r="CJ131" s="12">
        <v>19</v>
      </c>
      <c r="CK131" s="12">
        <v>7</v>
      </c>
      <c r="CL131" s="88" t="s">
        <v>384</v>
      </c>
      <c r="DN131" s="126">
        <v>22.6</v>
      </c>
      <c r="DO131" s="12">
        <v>5</v>
      </c>
      <c r="DP131" s="136" t="s">
        <v>549</v>
      </c>
      <c r="DQ131" s="130">
        <f t="shared" si="2"/>
        <v>128</v>
      </c>
      <c r="DR131" s="130" t="s">
        <v>550</v>
      </c>
      <c r="DS131" s="130" t="s">
        <v>254</v>
      </c>
      <c r="DT131" s="12">
        <v>112</v>
      </c>
      <c r="DU131" s="129">
        <f t="shared" si="4"/>
        <v>0.22321428571428573</v>
      </c>
      <c r="DX131" s="19">
        <v>127</v>
      </c>
      <c r="DY131" t="s">
        <v>566</v>
      </c>
      <c r="DZ131" t="s">
        <v>566</v>
      </c>
      <c r="EA131" t="s">
        <v>566</v>
      </c>
      <c r="EB131" t="s">
        <v>566</v>
      </c>
    </row>
    <row r="132" spans="1:132" x14ac:dyDescent="0.25">
      <c r="A132" s="13">
        <v>129</v>
      </c>
      <c r="B132" s="13">
        <v>272</v>
      </c>
      <c r="C132" s="13">
        <v>294</v>
      </c>
      <c r="D132" s="13">
        <v>280</v>
      </c>
      <c r="E132" s="13">
        <v>289</v>
      </c>
      <c r="F132" s="13">
        <v>278</v>
      </c>
      <c r="G132" s="13">
        <v>251</v>
      </c>
      <c r="H132" s="13">
        <v>276</v>
      </c>
      <c r="I132" s="13">
        <v>291</v>
      </c>
      <c r="J132" s="13">
        <v>271</v>
      </c>
      <c r="K132" s="13">
        <v>301</v>
      </c>
      <c r="L132" s="13">
        <v>296</v>
      </c>
      <c r="M132" s="13">
        <v>296</v>
      </c>
      <c r="O132" s="19">
        <v>128</v>
      </c>
      <c r="P132" s="20">
        <v>46</v>
      </c>
      <c r="Q132" s="20">
        <v>12</v>
      </c>
      <c r="R132" s="21">
        <v>5</v>
      </c>
      <c r="S132" s="21">
        <v>1</v>
      </c>
      <c r="T132" s="21">
        <v>1</v>
      </c>
      <c r="U132" s="21">
        <v>1</v>
      </c>
      <c r="V132" s="21">
        <v>1</v>
      </c>
      <c r="W132" s="21">
        <v>1</v>
      </c>
      <c r="X132" s="21">
        <v>1</v>
      </c>
      <c r="Y132" s="21">
        <v>1</v>
      </c>
      <c r="Z132" s="21">
        <v>1</v>
      </c>
      <c r="AA132" s="21">
        <v>1</v>
      </c>
      <c r="AB132" s="22">
        <v>128</v>
      </c>
      <c r="AC132" s="23">
        <v>48</v>
      </c>
      <c r="AD132" s="23">
        <v>17</v>
      </c>
      <c r="AE132" s="24">
        <v>1</v>
      </c>
      <c r="AF132" s="24">
        <v>1</v>
      </c>
      <c r="AG132" s="24">
        <v>1</v>
      </c>
      <c r="AH132" s="24">
        <v>1</v>
      </c>
      <c r="AI132" s="24">
        <v>1</v>
      </c>
      <c r="AJ132" s="24">
        <v>1</v>
      </c>
      <c r="AK132" s="24">
        <v>1</v>
      </c>
      <c r="AL132" s="24">
        <v>1</v>
      </c>
      <c r="AM132" s="24">
        <v>1</v>
      </c>
      <c r="AN132" s="24">
        <v>1</v>
      </c>
      <c r="AX132" s="46">
        <v>11</v>
      </c>
      <c r="AY132" s="47">
        <v>600</v>
      </c>
      <c r="AZ132" s="47">
        <v>65</v>
      </c>
      <c r="BA132" s="48">
        <v>100</v>
      </c>
      <c r="BE132" s="69">
        <v>2</v>
      </c>
      <c r="BF132" s="12"/>
      <c r="BG132" s="126">
        <v>0</v>
      </c>
      <c r="BH132" s="126">
        <v>0</v>
      </c>
      <c r="BI132" s="126">
        <v>0</v>
      </c>
      <c r="BJ132" s="126">
        <v>0</v>
      </c>
      <c r="BK132" s="126">
        <v>0</v>
      </c>
      <c r="BL132" s="126">
        <v>0</v>
      </c>
      <c r="BM132" s="126">
        <v>0</v>
      </c>
      <c r="BN132" s="126">
        <v>0</v>
      </c>
      <c r="BO132" s="126">
        <v>0</v>
      </c>
      <c r="BP132" s="126">
        <v>0</v>
      </c>
      <c r="BR132" s="71">
        <v>2</v>
      </c>
      <c r="BS132" s="12"/>
      <c r="BT132" s="12">
        <v>3</v>
      </c>
      <c r="BU132" s="12">
        <v>1</v>
      </c>
      <c r="BV132" s="12">
        <v>0</v>
      </c>
      <c r="BW132" s="127">
        <v>0</v>
      </c>
      <c r="BX132" s="12">
        <v>0</v>
      </c>
      <c r="BY132" s="12">
        <v>0</v>
      </c>
      <c r="BZ132" s="127">
        <v>0</v>
      </c>
      <c r="CA132" s="12">
        <v>0</v>
      </c>
      <c r="CB132" s="12">
        <v>0</v>
      </c>
      <c r="CC132" s="12">
        <v>0</v>
      </c>
      <c r="CF132" s="94">
        <v>20.2</v>
      </c>
      <c r="CG132" s="102">
        <v>20</v>
      </c>
      <c r="CH132" s="102">
        <v>2</v>
      </c>
      <c r="CI132" s="77">
        <v>127</v>
      </c>
      <c r="CJ132" s="12">
        <v>20</v>
      </c>
      <c r="CK132" s="12">
        <v>1</v>
      </c>
      <c r="CL132" s="84" t="s">
        <v>385</v>
      </c>
      <c r="DN132" s="139">
        <v>23.1</v>
      </c>
      <c r="DO132" s="12">
        <v>5</v>
      </c>
      <c r="DP132" s="136" t="s">
        <v>549</v>
      </c>
      <c r="DQ132" s="130">
        <f t="shared" si="2"/>
        <v>129</v>
      </c>
      <c r="DR132" s="130" t="s">
        <v>550</v>
      </c>
      <c r="DS132" s="130" t="s">
        <v>254</v>
      </c>
      <c r="DT132" s="12">
        <v>112</v>
      </c>
      <c r="DU132" s="129">
        <f t="shared" si="4"/>
        <v>0.23214285714285715</v>
      </c>
      <c r="DX132" s="19">
        <v>128</v>
      </c>
      <c r="DY132" t="s">
        <v>566</v>
      </c>
      <c r="DZ132" t="s">
        <v>566</v>
      </c>
      <c r="EA132" t="s">
        <v>566</v>
      </c>
      <c r="EB132" t="s">
        <v>566</v>
      </c>
    </row>
    <row r="133" spans="1:132" x14ac:dyDescent="0.25">
      <c r="A133" s="12">
        <v>130</v>
      </c>
      <c r="B133" s="12">
        <v>272</v>
      </c>
      <c r="C133" s="12">
        <v>293</v>
      </c>
      <c r="D133" s="12">
        <v>279</v>
      </c>
      <c r="E133" s="12">
        <v>288</v>
      </c>
      <c r="F133" s="12">
        <v>277</v>
      </c>
      <c r="G133" s="12">
        <v>250</v>
      </c>
      <c r="H133" s="12">
        <v>275</v>
      </c>
      <c r="I133" s="12">
        <v>290</v>
      </c>
      <c r="J133" s="12">
        <v>270</v>
      </c>
      <c r="K133" s="12">
        <v>300</v>
      </c>
      <c r="L133" s="12">
        <v>295</v>
      </c>
      <c r="M133" s="12">
        <v>295</v>
      </c>
      <c r="O133" s="19">
        <v>129</v>
      </c>
      <c r="P133" s="20">
        <v>46</v>
      </c>
      <c r="Q133" s="20">
        <v>12</v>
      </c>
      <c r="R133" s="21">
        <v>5</v>
      </c>
      <c r="S133" s="21">
        <v>1</v>
      </c>
      <c r="T133" s="21">
        <v>1</v>
      </c>
      <c r="U133" s="21">
        <v>1</v>
      </c>
      <c r="V133" s="21">
        <v>1</v>
      </c>
      <c r="W133" s="21">
        <v>1</v>
      </c>
      <c r="X133" s="21">
        <v>1</v>
      </c>
      <c r="Y133" s="21">
        <v>1</v>
      </c>
      <c r="Z133" s="21">
        <v>1</v>
      </c>
      <c r="AA133" s="21">
        <v>1</v>
      </c>
      <c r="AB133" s="22">
        <v>129</v>
      </c>
      <c r="AC133" s="23">
        <v>48</v>
      </c>
      <c r="AD133" s="23">
        <v>17</v>
      </c>
      <c r="AE133" s="24">
        <v>1</v>
      </c>
      <c r="AF133" s="24">
        <v>1</v>
      </c>
      <c r="AG133" s="24">
        <v>1</v>
      </c>
      <c r="AH133" s="24">
        <v>1</v>
      </c>
      <c r="AI133" s="24">
        <v>1</v>
      </c>
      <c r="AJ133" s="24">
        <v>1</v>
      </c>
      <c r="AK133" s="24">
        <v>1</v>
      </c>
      <c r="AL133" s="24">
        <v>1</v>
      </c>
      <c r="AM133" s="24">
        <v>1</v>
      </c>
      <c r="AN133" s="24">
        <v>1</v>
      </c>
      <c r="AX133" s="46">
        <v>11</v>
      </c>
      <c r="AY133" s="47">
        <v>700</v>
      </c>
      <c r="AZ133" s="47">
        <v>50</v>
      </c>
      <c r="BA133" s="48">
        <v>85</v>
      </c>
      <c r="BE133" s="69">
        <v>3</v>
      </c>
      <c r="BF133" s="12"/>
      <c r="BG133" s="127">
        <v>0</v>
      </c>
      <c r="BH133" s="127">
        <v>0</v>
      </c>
      <c r="BI133" s="127">
        <v>0</v>
      </c>
      <c r="BJ133" s="127">
        <v>0</v>
      </c>
      <c r="BK133" s="12">
        <v>0</v>
      </c>
      <c r="BL133" s="127">
        <v>0</v>
      </c>
      <c r="BM133" s="127">
        <v>0</v>
      </c>
      <c r="BN133" s="127">
        <v>0</v>
      </c>
      <c r="BO133" s="127">
        <v>0</v>
      </c>
      <c r="BP133" s="127">
        <v>0</v>
      </c>
      <c r="BR133" s="71">
        <v>3</v>
      </c>
      <c r="BS133" s="12"/>
      <c r="BT133" s="12">
        <v>7</v>
      </c>
      <c r="BU133" s="12">
        <v>2</v>
      </c>
      <c r="BV133" s="12">
        <v>1</v>
      </c>
      <c r="BW133" s="12">
        <v>0</v>
      </c>
      <c r="BX133" s="127">
        <v>0</v>
      </c>
      <c r="BY133" s="12">
        <v>0</v>
      </c>
      <c r="BZ133" s="127">
        <v>0</v>
      </c>
      <c r="CA133" s="127">
        <v>0</v>
      </c>
      <c r="CB133" s="127">
        <v>0</v>
      </c>
      <c r="CC133" s="127">
        <v>0</v>
      </c>
      <c r="CF133" s="94">
        <v>20.3</v>
      </c>
      <c r="CG133" s="102">
        <v>20</v>
      </c>
      <c r="CH133" s="102">
        <v>3</v>
      </c>
      <c r="CI133" s="77">
        <v>128</v>
      </c>
      <c r="CJ133" s="12">
        <v>20</v>
      </c>
      <c r="CK133" s="12">
        <v>2</v>
      </c>
      <c r="CL133" s="84" t="s">
        <v>386</v>
      </c>
      <c r="DN133" s="139">
        <v>23.2</v>
      </c>
      <c r="DO133" s="12">
        <v>5</v>
      </c>
      <c r="DP133" s="136" t="s">
        <v>549</v>
      </c>
      <c r="DQ133" s="130">
        <f t="shared" ref="DQ133:DQ196" si="5">DQ132+1</f>
        <v>130</v>
      </c>
      <c r="DR133" s="130" t="s">
        <v>550</v>
      </c>
      <c r="DS133" s="130" t="s">
        <v>254</v>
      </c>
      <c r="DT133" s="12">
        <v>112</v>
      </c>
      <c r="DU133" s="129">
        <f t="shared" si="4"/>
        <v>0.24107142857142858</v>
      </c>
      <c r="DX133" s="19">
        <v>129</v>
      </c>
      <c r="DY133" t="s">
        <v>566</v>
      </c>
      <c r="DZ133" t="s">
        <v>566</v>
      </c>
      <c r="EA133" t="s">
        <v>566</v>
      </c>
      <c r="EB133" t="s">
        <v>566</v>
      </c>
    </row>
    <row r="134" spans="1:132" x14ac:dyDescent="0.25">
      <c r="A134" s="13">
        <v>131</v>
      </c>
      <c r="B134" s="13">
        <v>271</v>
      </c>
      <c r="C134" s="13">
        <v>293</v>
      </c>
      <c r="D134" s="13">
        <v>278</v>
      </c>
      <c r="E134" s="13">
        <v>287</v>
      </c>
      <c r="F134" s="13">
        <v>277</v>
      </c>
      <c r="G134" s="13">
        <v>249</v>
      </c>
      <c r="H134" s="13">
        <v>274</v>
      </c>
      <c r="I134" s="13">
        <v>289</v>
      </c>
      <c r="J134" s="13">
        <v>269</v>
      </c>
      <c r="K134" s="13">
        <v>299</v>
      </c>
      <c r="L134" s="13">
        <v>294</v>
      </c>
      <c r="M134" s="13">
        <v>294</v>
      </c>
      <c r="O134" s="19">
        <v>130</v>
      </c>
      <c r="P134" s="20">
        <v>46</v>
      </c>
      <c r="Q134" s="20">
        <v>12</v>
      </c>
      <c r="R134" s="21">
        <v>5</v>
      </c>
      <c r="S134" s="21">
        <v>1</v>
      </c>
      <c r="T134" s="21">
        <v>1</v>
      </c>
      <c r="U134" s="21">
        <v>1</v>
      </c>
      <c r="V134" s="21">
        <v>1</v>
      </c>
      <c r="W134" s="21">
        <v>1</v>
      </c>
      <c r="X134" s="21">
        <v>1</v>
      </c>
      <c r="Y134" s="21">
        <v>1</v>
      </c>
      <c r="Z134" s="21">
        <v>1</v>
      </c>
      <c r="AA134" s="21">
        <v>1</v>
      </c>
      <c r="AB134" s="22">
        <v>130</v>
      </c>
      <c r="AC134" s="23">
        <v>48</v>
      </c>
      <c r="AD134" s="23">
        <v>17</v>
      </c>
      <c r="AE134" s="24">
        <v>1</v>
      </c>
      <c r="AF134" s="24">
        <v>1</v>
      </c>
      <c r="AG134" s="24">
        <v>1</v>
      </c>
      <c r="AH134" s="24">
        <v>1</v>
      </c>
      <c r="AI134" s="24">
        <v>1</v>
      </c>
      <c r="AJ134" s="24">
        <v>1</v>
      </c>
      <c r="AK134" s="24">
        <v>1</v>
      </c>
      <c r="AL134" s="24">
        <v>1</v>
      </c>
      <c r="AM134" s="24">
        <v>1</v>
      </c>
      <c r="AN134" s="24">
        <v>1</v>
      </c>
      <c r="AX134" s="46">
        <v>11</v>
      </c>
      <c r="AY134" s="47">
        <v>800</v>
      </c>
      <c r="AZ134" s="47">
        <v>45</v>
      </c>
      <c r="BA134" s="48">
        <v>75</v>
      </c>
      <c r="BE134" s="69">
        <v>4</v>
      </c>
      <c r="BF134" s="12"/>
      <c r="BG134" s="126">
        <v>0</v>
      </c>
      <c r="BH134" s="126">
        <v>0</v>
      </c>
      <c r="BI134" s="126">
        <v>0</v>
      </c>
      <c r="BJ134" s="126">
        <v>0</v>
      </c>
      <c r="BK134" s="126">
        <v>0</v>
      </c>
      <c r="BL134" s="126">
        <v>0</v>
      </c>
      <c r="BM134" s="126">
        <v>0</v>
      </c>
      <c r="BN134" s="126">
        <v>0</v>
      </c>
      <c r="BO134" s="126">
        <v>0</v>
      </c>
      <c r="BP134" s="126">
        <v>0</v>
      </c>
      <c r="BR134" s="71">
        <v>4</v>
      </c>
      <c r="BS134" s="12"/>
      <c r="BT134" s="12">
        <v>10</v>
      </c>
      <c r="BU134" s="12">
        <v>3</v>
      </c>
      <c r="BV134" s="127">
        <v>1</v>
      </c>
      <c r="BW134" s="12">
        <v>0</v>
      </c>
      <c r="BX134" s="127">
        <v>0</v>
      </c>
      <c r="BY134" s="127">
        <v>0</v>
      </c>
      <c r="BZ134" s="12">
        <v>0</v>
      </c>
      <c r="CA134" s="127">
        <v>0</v>
      </c>
      <c r="CB134" s="127">
        <v>0</v>
      </c>
      <c r="CC134" s="127">
        <v>0</v>
      </c>
      <c r="CF134" s="94">
        <v>20.399999999999999</v>
      </c>
      <c r="CG134" s="102">
        <v>20</v>
      </c>
      <c r="CH134" s="102">
        <v>4</v>
      </c>
      <c r="CI134" s="77">
        <v>129</v>
      </c>
      <c r="CJ134" s="12">
        <v>20</v>
      </c>
      <c r="CK134" s="12">
        <v>3</v>
      </c>
      <c r="CL134" s="84" t="s">
        <v>387</v>
      </c>
      <c r="DN134" s="139">
        <v>23.3</v>
      </c>
      <c r="DO134" s="12">
        <v>5</v>
      </c>
      <c r="DP134" s="136" t="s">
        <v>549</v>
      </c>
      <c r="DQ134" s="130">
        <f t="shared" si="5"/>
        <v>131</v>
      </c>
      <c r="DR134" s="130" t="s">
        <v>550</v>
      </c>
      <c r="DS134" s="130" t="s">
        <v>254</v>
      </c>
      <c r="DT134" s="12">
        <v>112</v>
      </c>
      <c r="DU134" s="129">
        <f t="shared" si="4"/>
        <v>0.25</v>
      </c>
      <c r="DX134" s="19">
        <v>130</v>
      </c>
      <c r="DY134" t="s">
        <v>566</v>
      </c>
      <c r="DZ134" t="s">
        <v>566</v>
      </c>
      <c r="EA134" t="s">
        <v>566</v>
      </c>
      <c r="EB134" t="s">
        <v>566</v>
      </c>
    </row>
    <row r="135" spans="1:132" x14ac:dyDescent="0.25">
      <c r="A135" s="12">
        <v>132</v>
      </c>
      <c r="B135" s="12">
        <v>271</v>
      </c>
      <c r="C135" s="12">
        <v>292</v>
      </c>
      <c r="D135" s="12">
        <v>278</v>
      </c>
      <c r="E135" s="12">
        <v>287</v>
      </c>
      <c r="F135" s="12">
        <v>276</v>
      </c>
      <c r="G135" s="12">
        <v>249</v>
      </c>
      <c r="H135" s="12">
        <v>273</v>
      </c>
      <c r="I135" s="12">
        <v>289</v>
      </c>
      <c r="J135" s="12">
        <v>269</v>
      </c>
      <c r="K135" s="12">
        <v>299</v>
      </c>
      <c r="L135" s="12">
        <v>293</v>
      </c>
      <c r="M135" s="12">
        <v>293</v>
      </c>
      <c r="O135" s="19">
        <v>131</v>
      </c>
      <c r="P135" s="20">
        <v>46</v>
      </c>
      <c r="Q135" s="20">
        <v>12</v>
      </c>
      <c r="R135" s="21">
        <v>5</v>
      </c>
      <c r="S135" s="21">
        <v>1</v>
      </c>
      <c r="T135" s="21">
        <v>1</v>
      </c>
      <c r="U135" s="21">
        <v>1</v>
      </c>
      <c r="V135" s="21">
        <v>1</v>
      </c>
      <c r="W135" s="21">
        <v>1</v>
      </c>
      <c r="X135" s="21">
        <v>1</v>
      </c>
      <c r="Y135" s="21">
        <v>1</v>
      </c>
      <c r="Z135" s="21">
        <v>1</v>
      </c>
      <c r="AA135" s="21">
        <v>1</v>
      </c>
      <c r="AB135" s="22">
        <v>131</v>
      </c>
      <c r="AC135" s="23">
        <v>48</v>
      </c>
      <c r="AD135" s="23">
        <v>17</v>
      </c>
      <c r="AE135" s="24">
        <v>1</v>
      </c>
      <c r="AF135" s="24">
        <v>1</v>
      </c>
      <c r="AG135" s="24">
        <v>1</v>
      </c>
      <c r="AH135" s="24">
        <v>1</v>
      </c>
      <c r="AI135" s="24">
        <v>1</v>
      </c>
      <c r="AJ135" s="24">
        <v>1</v>
      </c>
      <c r="AK135" s="24">
        <v>1</v>
      </c>
      <c r="AL135" s="24">
        <v>1</v>
      </c>
      <c r="AM135" s="24">
        <v>1</v>
      </c>
      <c r="AN135" s="24">
        <v>1</v>
      </c>
      <c r="AX135" s="46">
        <v>11</v>
      </c>
      <c r="AY135" s="47">
        <v>900</v>
      </c>
      <c r="AZ135" s="47">
        <v>40</v>
      </c>
      <c r="BA135" s="48">
        <v>70</v>
      </c>
      <c r="BE135" s="69">
        <v>5</v>
      </c>
      <c r="BF135" s="12"/>
      <c r="BG135" s="126">
        <v>0</v>
      </c>
      <c r="BH135" s="126">
        <v>0</v>
      </c>
      <c r="BI135" s="126">
        <v>0</v>
      </c>
      <c r="BJ135" s="126">
        <v>0</v>
      </c>
      <c r="BK135" s="126">
        <v>0</v>
      </c>
      <c r="BL135" s="126">
        <v>0</v>
      </c>
      <c r="BM135" s="126">
        <v>0</v>
      </c>
      <c r="BN135" s="126">
        <v>0</v>
      </c>
      <c r="BO135" s="126">
        <v>0</v>
      </c>
      <c r="BP135" s="126">
        <v>0</v>
      </c>
      <c r="BR135" s="71">
        <v>5</v>
      </c>
      <c r="BS135" s="12"/>
      <c r="BT135" s="12">
        <v>15</v>
      </c>
      <c r="BU135" s="12">
        <v>5</v>
      </c>
      <c r="BV135" s="12">
        <v>2</v>
      </c>
      <c r="BW135" s="127">
        <v>0</v>
      </c>
      <c r="BX135" s="12">
        <v>1</v>
      </c>
      <c r="BY135" s="12">
        <v>0</v>
      </c>
      <c r="BZ135" s="127">
        <v>0</v>
      </c>
      <c r="CA135" s="127">
        <v>0</v>
      </c>
      <c r="CB135" s="127">
        <v>0</v>
      </c>
      <c r="CC135" s="127">
        <v>0</v>
      </c>
      <c r="CF135" s="95">
        <v>20.5</v>
      </c>
      <c r="CG135" s="100">
        <v>20</v>
      </c>
      <c r="CH135" s="100">
        <v>5</v>
      </c>
      <c r="CI135" s="77">
        <v>130</v>
      </c>
      <c r="CJ135" s="12">
        <v>20</v>
      </c>
      <c r="CK135" s="12">
        <v>4</v>
      </c>
      <c r="CL135" s="88" t="s">
        <v>388</v>
      </c>
      <c r="DN135" s="139">
        <v>23.4</v>
      </c>
      <c r="DO135" s="12">
        <v>5</v>
      </c>
      <c r="DP135" s="136" t="s">
        <v>549</v>
      </c>
      <c r="DQ135" s="130">
        <f t="shared" si="5"/>
        <v>132</v>
      </c>
      <c r="DR135" s="130" t="s">
        <v>550</v>
      </c>
      <c r="DS135" s="130" t="s">
        <v>254</v>
      </c>
      <c r="DT135" s="12">
        <v>112</v>
      </c>
      <c r="DU135" s="129">
        <f t="shared" si="4"/>
        <v>0.25892857142857145</v>
      </c>
      <c r="DX135" s="19">
        <v>131</v>
      </c>
      <c r="DY135" t="s">
        <v>566</v>
      </c>
      <c r="DZ135" t="s">
        <v>566</v>
      </c>
      <c r="EA135" t="s">
        <v>566</v>
      </c>
      <c r="EB135" t="s">
        <v>566</v>
      </c>
    </row>
    <row r="136" spans="1:132" x14ac:dyDescent="0.25">
      <c r="A136" s="13">
        <v>133</v>
      </c>
      <c r="B136" s="13">
        <v>270</v>
      </c>
      <c r="C136" s="13">
        <v>292</v>
      </c>
      <c r="D136" s="13">
        <v>277</v>
      </c>
      <c r="E136" s="13">
        <v>286</v>
      </c>
      <c r="F136" s="13">
        <v>276</v>
      </c>
      <c r="G136" s="13">
        <v>248</v>
      </c>
      <c r="H136" s="13">
        <v>273</v>
      </c>
      <c r="I136" s="13">
        <v>288</v>
      </c>
      <c r="J136" s="13">
        <v>268</v>
      </c>
      <c r="K136" s="13">
        <v>298</v>
      </c>
      <c r="L136" s="13">
        <v>293</v>
      </c>
      <c r="M136" s="13">
        <v>293</v>
      </c>
      <c r="O136" s="19">
        <v>132</v>
      </c>
      <c r="P136" s="20">
        <v>46</v>
      </c>
      <c r="Q136" s="20">
        <v>12</v>
      </c>
      <c r="R136" s="21">
        <v>5</v>
      </c>
      <c r="S136" s="21">
        <v>1</v>
      </c>
      <c r="T136" s="21">
        <v>1</v>
      </c>
      <c r="U136" s="21">
        <v>1</v>
      </c>
      <c r="V136" s="21">
        <v>1</v>
      </c>
      <c r="W136" s="21">
        <v>1</v>
      </c>
      <c r="X136" s="21">
        <v>1</v>
      </c>
      <c r="Y136" s="21">
        <v>1</v>
      </c>
      <c r="Z136" s="21">
        <v>1</v>
      </c>
      <c r="AA136" s="21">
        <v>1</v>
      </c>
      <c r="AB136" s="22">
        <v>132</v>
      </c>
      <c r="AC136" s="23">
        <v>48</v>
      </c>
      <c r="AD136" s="23">
        <v>17</v>
      </c>
      <c r="AE136" s="24">
        <v>1</v>
      </c>
      <c r="AF136" s="24">
        <v>1</v>
      </c>
      <c r="AG136" s="24">
        <v>1</v>
      </c>
      <c r="AH136" s="24">
        <v>1</v>
      </c>
      <c r="AI136" s="24">
        <v>1</v>
      </c>
      <c r="AJ136" s="24">
        <v>1</v>
      </c>
      <c r="AK136" s="24">
        <v>1</v>
      </c>
      <c r="AL136" s="24">
        <v>1</v>
      </c>
      <c r="AM136" s="24">
        <v>1</v>
      </c>
      <c r="AN136" s="24">
        <v>1</v>
      </c>
      <c r="AX136" s="46">
        <v>11</v>
      </c>
      <c r="AY136" s="47">
        <v>1000</v>
      </c>
      <c r="AZ136" s="47">
        <v>35</v>
      </c>
      <c r="BA136" s="48">
        <v>65</v>
      </c>
      <c r="BE136" s="69">
        <v>6</v>
      </c>
      <c r="BF136" s="12"/>
      <c r="BG136" s="126">
        <v>0</v>
      </c>
      <c r="BH136" s="126">
        <v>0</v>
      </c>
      <c r="BI136" s="126">
        <v>0</v>
      </c>
      <c r="BJ136" s="126">
        <v>0</v>
      </c>
      <c r="BK136" s="126">
        <v>0</v>
      </c>
      <c r="BL136" s="126">
        <v>0</v>
      </c>
      <c r="BM136" s="126">
        <v>0</v>
      </c>
      <c r="BN136" s="126">
        <v>0</v>
      </c>
      <c r="BO136" s="126">
        <v>0</v>
      </c>
      <c r="BP136" s="126">
        <v>0</v>
      </c>
      <c r="BR136" s="71">
        <v>6</v>
      </c>
      <c r="BS136" s="12"/>
      <c r="BT136" s="12">
        <v>21</v>
      </c>
      <c r="BU136" s="12">
        <v>7</v>
      </c>
      <c r="BV136" s="12">
        <v>4</v>
      </c>
      <c r="BW136" s="12">
        <v>1</v>
      </c>
      <c r="BX136" s="12">
        <v>1</v>
      </c>
      <c r="BY136" s="127">
        <v>0</v>
      </c>
      <c r="BZ136" s="127">
        <v>0</v>
      </c>
      <c r="CA136" s="127">
        <v>0</v>
      </c>
      <c r="CB136" s="127">
        <v>0</v>
      </c>
      <c r="CC136" s="127">
        <v>0</v>
      </c>
      <c r="CF136" s="94">
        <v>20.6</v>
      </c>
      <c r="CG136" s="102">
        <v>20</v>
      </c>
      <c r="CH136" s="102">
        <v>6</v>
      </c>
      <c r="CI136" s="77">
        <v>131</v>
      </c>
      <c r="CJ136" s="12">
        <v>20</v>
      </c>
      <c r="CK136" s="12">
        <v>5</v>
      </c>
      <c r="CL136" s="84" t="s">
        <v>389</v>
      </c>
      <c r="DN136" s="139">
        <v>23.5</v>
      </c>
      <c r="DO136" s="12">
        <v>5</v>
      </c>
      <c r="DP136" s="136" t="s">
        <v>549</v>
      </c>
      <c r="DQ136" s="130">
        <f t="shared" si="5"/>
        <v>133</v>
      </c>
      <c r="DR136" s="130" t="s">
        <v>550</v>
      </c>
      <c r="DS136" s="130" t="s">
        <v>254</v>
      </c>
      <c r="DT136" s="12">
        <v>112</v>
      </c>
      <c r="DU136" s="129">
        <f t="shared" si="4"/>
        <v>0.26785714285714285</v>
      </c>
      <c r="DX136" s="19">
        <v>132</v>
      </c>
      <c r="DY136" t="s">
        <v>566</v>
      </c>
      <c r="DZ136" t="s">
        <v>566</v>
      </c>
      <c r="EA136" t="s">
        <v>566</v>
      </c>
      <c r="EB136" t="s">
        <v>566</v>
      </c>
    </row>
    <row r="137" spans="1:132" x14ac:dyDescent="0.25">
      <c r="A137" s="12">
        <v>134</v>
      </c>
      <c r="B137" s="12">
        <v>270</v>
      </c>
      <c r="C137" s="12">
        <v>291</v>
      </c>
      <c r="D137" s="12">
        <v>277</v>
      </c>
      <c r="E137" s="12">
        <v>286</v>
      </c>
      <c r="F137" s="12">
        <v>275</v>
      </c>
      <c r="G137" s="12">
        <v>248</v>
      </c>
      <c r="H137" s="12">
        <v>272</v>
      </c>
      <c r="I137" s="12">
        <v>287</v>
      </c>
      <c r="J137" s="12">
        <v>267</v>
      </c>
      <c r="K137" s="12">
        <v>297</v>
      </c>
      <c r="L137" s="12">
        <v>292</v>
      </c>
      <c r="M137" s="12">
        <v>292</v>
      </c>
      <c r="O137" s="19">
        <v>133</v>
      </c>
      <c r="P137" s="20">
        <v>47</v>
      </c>
      <c r="Q137" s="20">
        <v>12</v>
      </c>
      <c r="R137" s="21">
        <v>5</v>
      </c>
      <c r="S137" s="21">
        <v>1</v>
      </c>
      <c r="T137" s="21">
        <v>1</v>
      </c>
      <c r="U137" s="21">
        <v>1</v>
      </c>
      <c r="V137" s="21">
        <v>1</v>
      </c>
      <c r="W137" s="21">
        <v>1</v>
      </c>
      <c r="X137" s="21">
        <v>1</v>
      </c>
      <c r="Y137" s="21">
        <v>1</v>
      </c>
      <c r="Z137" s="21">
        <v>1</v>
      </c>
      <c r="AA137" s="21">
        <v>1</v>
      </c>
      <c r="AB137" s="22">
        <v>133</v>
      </c>
      <c r="AC137" s="23">
        <v>48</v>
      </c>
      <c r="AD137" s="23">
        <v>17</v>
      </c>
      <c r="AE137" s="24">
        <v>1</v>
      </c>
      <c r="AF137" s="24">
        <v>1</v>
      </c>
      <c r="AG137" s="24">
        <v>1</v>
      </c>
      <c r="AH137" s="24">
        <v>1</v>
      </c>
      <c r="AI137" s="24">
        <v>1</v>
      </c>
      <c r="AJ137" s="24">
        <v>1</v>
      </c>
      <c r="AK137" s="24">
        <v>1</v>
      </c>
      <c r="AL137" s="24">
        <v>1</v>
      </c>
      <c r="AM137" s="24">
        <v>1</v>
      </c>
      <c r="AN137" s="24">
        <v>1</v>
      </c>
      <c r="AX137" s="46">
        <v>11</v>
      </c>
      <c r="AY137" s="47">
        <v>1100</v>
      </c>
      <c r="AZ137" s="47">
        <v>25</v>
      </c>
      <c r="BA137" s="48">
        <v>60</v>
      </c>
      <c r="BE137" s="69">
        <v>7</v>
      </c>
      <c r="BF137" s="12"/>
      <c r="BG137" s="126">
        <v>0</v>
      </c>
      <c r="BH137" s="126">
        <v>0</v>
      </c>
      <c r="BI137" s="126">
        <v>0</v>
      </c>
      <c r="BJ137" s="126">
        <v>0</v>
      </c>
      <c r="BK137" s="126">
        <v>0</v>
      </c>
      <c r="BL137" s="126">
        <v>0</v>
      </c>
      <c r="BM137" s="126">
        <v>0</v>
      </c>
      <c r="BN137" s="126">
        <v>0</v>
      </c>
      <c r="BO137" s="126">
        <v>0</v>
      </c>
      <c r="BP137" s="126">
        <v>0</v>
      </c>
      <c r="BR137" s="71">
        <v>7</v>
      </c>
      <c r="BS137" s="12"/>
      <c r="BT137" s="12">
        <v>25</v>
      </c>
      <c r="BU137" s="12">
        <v>10</v>
      </c>
      <c r="BV137" s="12">
        <v>6</v>
      </c>
      <c r="BW137" s="12">
        <v>1</v>
      </c>
      <c r="BX137" s="127">
        <v>1</v>
      </c>
      <c r="BY137" s="12">
        <v>1</v>
      </c>
      <c r="BZ137" s="12">
        <v>0</v>
      </c>
      <c r="CA137" s="12">
        <v>0</v>
      </c>
      <c r="CB137" s="12">
        <v>0</v>
      </c>
      <c r="CC137" s="12">
        <v>0</v>
      </c>
      <c r="CF137" s="89">
        <v>20.7</v>
      </c>
      <c r="CG137" s="103">
        <v>20</v>
      </c>
      <c r="CH137" s="103">
        <v>7</v>
      </c>
      <c r="CI137" s="77">
        <v>132</v>
      </c>
      <c r="CJ137" s="12">
        <v>20</v>
      </c>
      <c r="CK137" s="12">
        <v>6</v>
      </c>
      <c r="CL137" s="90" t="s">
        <v>307</v>
      </c>
      <c r="DN137" s="139">
        <v>23.6</v>
      </c>
      <c r="DO137" s="12">
        <v>5</v>
      </c>
      <c r="DP137" s="136" t="s">
        <v>549</v>
      </c>
      <c r="DQ137" s="130">
        <f t="shared" si="5"/>
        <v>134</v>
      </c>
      <c r="DR137" s="130" t="s">
        <v>550</v>
      </c>
      <c r="DS137" s="130" t="s">
        <v>254</v>
      </c>
      <c r="DT137" s="12">
        <v>112</v>
      </c>
      <c r="DU137" s="129">
        <f t="shared" si="4"/>
        <v>0.2767857142857143</v>
      </c>
      <c r="DX137" s="19">
        <v>133</v>
      </c>
      <c r="DY137" t="s">
        <v>566</v>
      </c>
      <c r="DZ137" t="s">
        <v>566</v>
      </c>
      <c r="EA137" t="s">
        <v>566</v>
      </c>
      <c r="EB137" t="s">
        <v>566</v>
      </c>
    </row>
    <row r="138" spans="1:132" x14ac:dyDescent="0.25">
      <c r="A138" s="13">
        <v>135</v>
      </c>
      <c r="B138" s="13">
        <v>269</v>
      </c>
      <c r="C138" s="13">
        <v>291</v>
      </c>
      <c r="D138" s="13">
        <v>276</v>
      </c>
      <c r="E138" s="13">
        <v>285</v>
      </c>
      <c r="F138" s="13">
        <v>275</v>
      </c>
      <c r="G138" s="13">
        <v>247</v>
      </c>
      <c r="H138" s="13">
        <v>271</v>
      </c>
      <c r="I138" s="13">
        <v>287</v>
      </c>
      <c r="J138" s="13">
        <v>267</v>
      </c>
      <c r="K138" s="13">
        <v>297</v>
      </c>
      <c r="L138" s="13">
        <v>291</v>
      </c>
      <c r="M138" s="13">
        <v>291</v>
      </c>
      <c r="O138" s="19">
        <v>134</v>
      </c>
      <c r="P138" s="20">
        <v>47</v>
      </c>
      <c r="Q138" s="20">
        <v>12</v>
      </c>
      <c r="R138" s="21">
        <v>5</v>
      </c>
      <c r="S138" s="21">
        <v>1</v>
      </c>
      <c r="T138" s="21">
        <v>1</v>
      </c>
      <c r="U138" s="21">
        <v>1</v>
      </c>
      <c r="V138" s="21">
        <v>1</v>
      </c>
      <c r="W138" s="21">
        <v>1</v>
      </c>
      <c r="X138" s="21">
        <v>1</v>
      </c>
      <c r="Y138" s="21">
        <v>1</v>
      </c>
      <c r="Z138" s="21">
        <v>1</v>
      </c>
      <c r="AA138" s="21">
        <v>1</v>
      </c>
      <c r="AB138" s="22">
        <v>134</v>
      </c>
      <c r="AC138" s="23">
        <v>48</v>
      </c>
      <c r="AD138" s="23">
        <v>17</v>
      </c>
      <c r="AE138" s="24">
        <v>1</v>
      </c>
      <c r="AF138" s="24">
        <v>1</v>
      </c>
      <c r="AG138" s="24">
        <v>1</v>
      </c>
      <c r="AH138" s="24">
        <v>1</v>
      </c>
      <c r="AI138" s="24">
        <v>1</v>
      </c>
      <c r="AJ138" s="24">
        <v>1</v>
      </c>
      <c r="AK138" s="24">
        <v>1</v>
      </c>
      <c r="AL138" s="24">
        <v>1</v>
      </c>
      <c r="AM138" s="24">
        <v>1</v>
      </c>
      <c r="AN138" s="24">
        <v>1</v>
      </c>
      <c r="AX138" s="46">
        <v>11</v>
      </c>
      <c r="AY138" s="47">
        <v>1200</v>
      </c>
      <c r="AZ138" s="47">
        <v>15</v>
      </c>
      <c r="BA138" s="48">
        <v>50</v>
      </c>
      <c r="BE138" s="69">
        <v>8</v>
      </c>
      <c r="BF138" s="12"/>
      <c r="BG138" s="126">
        <v>0</v>
      </c>
      <c r="BH138" s="126">
        <v>0</v>
      </c>
      <c r="BI138" s="126">
        <v>0</v>
      </c>
      <c r="BJ138" s="126">
        <v>0</v>
      </c>
      <c r="BK138" s="126">
        <v>0</v>
      </c>
      <c r="BL138" s="126">
        <v>0</v>
      </c>
      <c r="BM138" s="126">
        <v>0</v>
      </c>
      <c r="BN138" s="126">
        <v>0</v>
      </c>
      <c r="BO138" s="126">
        <v>0</v>
      </c>
      <c r="BP138" s="126">
        <v>0</v>
      </c>
      <c r="BR138" s="71">
        <v>8</v>
      </c>
      <c r="BS138" s="12"/>
      <c r="BT138" s="12">
        <v>29</v>
      </c>
      <c r="BU138" s="12">
        <v>13</v>
      </c>
      <c r="BV138" s="12">
        <v>7</v>
      </c>
      <c r="BW138" s="12">
        <v>3</v>
      </c>
      <c r="BX138" s="127">
        <v>1</v>
      </c>
      <c r="BY138" s="127">
        <v>1</v>
      </c>
      <c r="BZ138" s="127">
        <v>0</v>
      </c>
      <c r="CA138" s="12">
        <v>1</v>
      </c>
      <c r="CB138" s="12">
        <v>1</v>
      </c>
      <c r="CC138" s="12">
        <v>1</v>
      </c>
      <c r="CF138" s="95">
        <v>21.1</v>
      </c>
      <c r="CG138" s="100">
        <v>21</v>
      </c>
      <c r="CH138" s="100">
        <v>1</v>
      </c>
      <c r="CI138" s="77">
        <v>133</v>
      </c>
      <c r="CJ138" s="12">
        <v>20</v>
      </c>
      <c r="CK138" s="12">
        <v>7</v>
      </c>
      <c r="CL138" s="96" t="s">
        <v>390</v>
      </c>
      <c r="DN138" s="139">
        <v>23.7</v>
      </c>
      <c r="DO138" s="12">
        <v>5</v>
      </c>
      <c r="DP138" s="136" t="s">
        <v>549</v>
      </c>
      <c r="DQ138" s="130">
        <f t="shared" si="5"/>
        <v>135</v>
      </c>
      <c r="DR138" s="130" t="s">
        <v>550</v>
      </c>
      <c r="DS138" s="130" t="s">
        <v>254</v>
      </c>
      <c r="DT138" s="12">
        <v>112</v>
      </c>
      <c r="DU138" s="129">
        <f t="shared" si="4"/>
        <v>0.2857142857142857</v>
      </c>
      <c r="DX138" s="19">
        <v>134</v>
      </c>
      <c r="DY138" t="s">
        <v>566</v>
      </c>
      <c r="DZ138" t="s">
        <v>566</v>
      </c>
      <c r="EA138" t="s">
        <v>566</v>
      </c>
      <c r="EB138" t="s">
        <v>566</v>
      </c>
    </row>
    <row r="139" spans="1:132" x14ac:dyDescent="0.25">
      <c r="A139" s="12">
        <v>136</v>
      </c>
      <c r="B139" s="12">
        <v>269</v>
      </c>
      <c r="C139" s="12">
        <v>290</v>
      </c>
      <c r="D139" s="12">
        <v>275</v>
      </c>
      <c r="E139" s="12">
        <v>284</v>
      </c>
      <c r="F139" s="12">
        <v>274</v>
      </c>
      <c r="G139" s="12">
        <v>246</v>
      </c>
      <c r="H139" s="12">
        <v>270</v>
      </c>
      <c r="I139" s="12">
        <v>286</v>
      </c>
      <c r="J139" s="12">
        <v>266</v>
      </c>
      <c r="K139" s="12">
        <v>296</v>
      </c>
      <c r="L139" s="12">
        <v>290</v>
      </c>
      <c r="M139" s="12">
        <v>290</v>
      </c>
      <c r="O139" s="19">
        <v>135</v>
      </c>
      <c r="P139" s="20">
        <v>47</v>
      </c>
      <c r="Q139" s="20">
        <v>12</v>
      </c>
      <c r="R139" s="21">
        <v>5</v>
      </c>
      <c r="S139" s="21">
        <v>1</v>
      </c>
      <c r="T139" s="21">
        <v>1</v>
      </c>
      <c r="U139" s="21">
        <v>1</v>
      </c>
      <c r="V139" s="21">
        <v>1</v>
      </c>
      <c r="W139" s="21">
        <v>1</v>
      </c>
      <c r="X139" s="21">
        <v>1</v>
      </c>
      <c r="Y139" s="21">
        <v>1</v>
      </c>
      <c r="Z139" s="21">
        <v>1</v>
      </c>
      <c r="AA139" s="21">
        <v>1</v>
      </c>
      <c r="AB139" s="22">
        <v>135</v>
      </c>
      <c r="AC139" s="23">
        <v>49</v>
      </c>
      <c r="AD139" s="23">
        <v>17</v>
      </c>
      <c r="AE139" s="24">
        <v>1</v>
      </c>
      <c r="AF139" s="24">
        <v>1</v>
      </c>
      <c r="AG139" s="24">
        <v>1</v>
      </c>
      <c r="AH139" s="24">
        <v>1</v>
      </c>
      <c r="AI139" s="24">
        <v>1</v>
      </c>
      <c r="AJ139" s="24">
        <v>1</v>
      </c>
      <c r="AK139" s="24">
        <v>1</v>
      </c>
      <c r="AL139" s="24">
        <v>1</v>
      </c>
      <c r="AM139" s="24">
        <v>1</v>
      </c>
      <c r="AN139" s="24">
        <v>1</v>
      </c>
      <c r="AX139" s="46">
        <v>11</v>
      </c>
      <c r="AY139" s="47">
        <v>1300</v>
      </c>
      <c r="AZ139" s="47">
        <v>0</v>
      </c>
      <c r="BA139" s="48">
        <v>40</v>
      </c>
      <c r="BE139" s="69">
        <v>9</v>
      </c>
      <c r="BF139" s="12"/>
      <c r="BG139" s="126">
        <v>0</v>
      </c>
      <c r="BH139" s="126">
        <v>0</v>
      </c>
      <c r="BI139" s="126">
        <v>0</v>
      </c>
      <c r="BJ139" s="126">
        <v>0</v>
      </c>
      <c r="BK139" s="126">
        <v>0</v>
      </c>
      <c r="BL139" s="126">
        <v>0</v>
      </c>
      <c r="BM139" s="126">
        <v>0</v>
      </c>
      <c r="BN139" s="126">
        <v>0</v>
      </c>
      <c r="BO139" s="126">
        <v>0</v>
      </c>
      <c r="BP139" s="126">
        <v>0</v>
      </c>
      <c r="BR139" s="71">
        <v>9</v>
      </c>
      <c r="BS139" s="12"/>
      <c r="BT139" s="12">
        <v>33</v>
      </c>
      <c r="BU139" s="12">
        <v>16</v>
      </c>
      <c r="BV139" s="12">
        <v>9</v>
      </c>
      <c r="BW139" s="127">
        <v>3</v>
      </c>
      <c r="BX139" s="127">
        <v>1</v>
      </c>
      <c r="BY139" s="12">
        <v>1</v>
      </c>
      <c r="BZ139" s="127">
        <v>0</v>
      </c>
      <c r="CA139" s="127">
        <v>1</v>
      </c>
      <c r="CB139" s="127">
        <v>1</v>
      </c>
      <c r="CC139" s="127">
        <v>1</v>
      </c>
      <c r="CF139" s="94">
        <v>21.2</v>
      </c>
      <c r="CG139" s="102">
        <v>21</v>
      </c>
      <c r="CH139" s="102">
        <v>2</v>
      </c>
      <c r="CI139" s="77">
        <v>134</v>
      </c>
      <c r="CJ139" s="12">
        <v>21</v>
      </c>
      <c r="CK139" s="12">
        <v>1</v>
      </c>
      <c r="CL139" s="84" t="s">
        <v>391</v>
      </c>
      <c r="DN139" s="126">
        <v>24.1</v>
      </c>
      <c r="DO139" s="12">
        <v>5</v>
      </c>
      <c r="DP139" s="136" t="s">
        <v>549</v>
      </c>
      <c r="DQ139" s="130">
        <f t="shared" si="5"/>
        <v>136</v>
      </c>
      <c r="DR139" s="130" t="s">
        <v>550</v>
      </c>
      <c r="DS139" s="130" t="s">
        <v>254</v>
      </c>
      <c r="DT139" s="12">
        <v>112</v>
      </c>
      <c r="DU139" s="129">
        <f t="shared" si="4"/>
        <v>0.29464285714285715</v>
      </c>
      <c r="DX139" s="19">
        <v>135</v>
      </c>
      <c r="DY139" t="s">
        <v>566</v>
      </c>
      <c r="DZ139" t="s">
        <v>566</v>
      </c>
      <c r="EA139" t="s">
        <v>566</v>
      </c>
      <c r="EB139" t="s">
        <v>566</v>
      </c>
    </row>
    <row r="140" spans="1:132" ht="15.75" thickBot="1" x14ac:dyDescent="0.3">
      <c r="A140" s="13">
        <v>137</v>
      </c>
      <c r="B140" s="13">
        <v>269</v>
      </c>
      <c r="C140" s="13">
        <v>290</v>
      </c>
      <c r="D140" s="13">
        <v>275</v>
      </c>
      <c r="E140" s="13">
        <v>284</v>
      </c>
      <c r="F140" s="13">
        <v>274</v>
      </c>
      <c r="G140" s="13">
        <v>246</v>
      </c>
      <c r="H140" s="13">
        <v>269</v>
      </c>
      <c r="I140" s="13">
        <v>285</v>
      </c>
      <c r="J140" s="13">
        <v>265</v>
      </c>
      <c r="K140" s="13">
        <v>295</v>
      </c>
      <c r="L140" s="13">
        <v>289</v>
      </c>
      <c r="M140" s="13">
        <v>289</v>
      </c>
      <c r="O140" s="19">
        <v>136</v>
      </c>
      <c r="P140" s="20">
        <v>47</v>
      </c>
      <c r="Q140" s="20">
        <v>12</v>
      </c>
      <c r="R140" s="21">
        <v>5</v>
      </c>
      <c r="S140" s="21">
        <v>1</v>
      </c>
      <c r="T140" s="21">
        <v>1</v>
      </c>
      <c r="U140" s="21">
        <v>1</v>
      </c>
      <c r="V140" s="21">
        <v>1</v>
      </c>
      <c r="W140" s="21">
        <v>1</v>
      </c>
      <c r="X140" s="21">
        <v>1</v>
      </c>
      <c r="Y140" s="21">
        <v>1</v>
      </c>
      <c r="Z140" s="21">
        <v>1</v>
      </c>
      <c r="AA140" s="21">
        <v>1</v>
      </c>
      <c r="AB140" s="22">
        <v>136</v>
      </c>
      <c r="AC140" s="23">
        <v>49</v>
      </c>
      <c r="AD140" s="23">
        <v>17</v>
      </c>
      <c r="AE140" s="24">
        <v>1</v>
      </c>
      <c r="AF140" s="24">
        <v>1</v>
      </c>
      <c r="AG140" s="24">
        <v>1</v>
      </c>
      <c r="AH140" s="24">
        <v>1</v>
      </c>
      <c r="AI140" s="24">
        <v>1</v>
      </c>
      <c r="AJ140" s="24">
        <v>1</v>
      </c>
      <c r="AK140" s="24">
        <v>1</v>
      </c>
      <c r="AL140" s="24">
        <v>1</v>
      </c>
      <c r="AM140" s="24">
        <v>1</v>
      </c>
      <c r="AN140" s="24">
        <v>1</v>
      </c>
      <c r="AX140" s="49">
        <v>11</v>
      </c>
      <c r="AY140" s="50">
        <v>1400</v>
      </c>
      <c r="AZ140" s="50">
        <v>0</v>
      </c>
      <c r="BA140" s="51">
        <v>20</v>
      </c>
      <c r="BE140" s="69">
        <v>10</v>
      </c>
      <c r="BF140" s="12"/>
      <c r="BG140" s="127">
        <v>0</v>
      </c>
      <c r="BH140" s="127">
        <v>0</v>
      </c>
      <c r="BI140" s="127">
        <v>0</v>
      </c>
      <c r="BJ140" s="127">
        <v>0</v>
      </c>
      <c r="BK140" s="127">
        <v>0</v>
      </c>
      <c r="BL140" s="127">
        <v>0</v>
      </c>
      <c r="BM140" s="127">
        <v>0</v>
      </c>
      <c r="BN140" s="12">
        <v>0</v>
      </c>
      <c r="BO140" s="12">
        <v>0</v>
      </c>
      <c r="BP140" s="12">
        <v>0</v>
      </c>
      <c r="BR140" s="71">
        <v>10</v>
      </c>
      <c r="BS140" s="12"/>
      <c r="BT140" s="12">
        <v>38</v>
      </c>
      <c r="BU140" s="12">
        <v>18</v>
      </c>
      <c r="BV140" s="12">
        <v>11</v>
      </c>
      <c r="BW140" s="12">
        <v>4</v>
      </c>
      <c r="BX140" s="12">
        <v>2</v>
      </c>
      <c r="BY140" s="12">
        <v>2</v>
      </c>
      <c r="BZ140" s="12">
        <v>1</v>
      </c>
      <c r="CA140" s="12">
        <v>1</v>
      </c>
      <c r="CB140" s="12">
        <v>1</v>
      </c>
      <c r="CC140" s="12">
        <v>1</v>
      </c>
      <c r="CF140" s="95">
        <v>21.3</v>
      </c>
      <c r="CG140" s="100">
        <v>21</v>
      </c>
      <c r="CH140" s="100">
        <v>3</v>
      </c>
      <c r="CI140" s="77">
        <v>135</v>
      </c>
      <c r="CJ140" s="12">
        <v>21</v>
      </c>
      <c r="CK140" s="12">
        <v>2</v>
      </c>
      <c r="CL140" s="96" t="s">
        <v>392</v>
      </c>
      <c r="DN140" s="126">
        <v>24.2</v>
      </c>
      <c r="DO140" s="12">
        <v>5</v>
      </c>
      <c r="DP140" s="136" t="s">
        <v>549</v>
      </c>
      <c r="DQ140" s="130">
        <f t="shared" si="5"/>
        <v>137</v>
      </c>
      <c r="DR140" s="130" t="s">
        <v>550</v>
      </c>
      <c r="DS140" s="130" t="s">
        <v>254</v>
      </c>
      <c r="DT140" s="12">
        <v>112</v>
      </c>
      <c r="DU140" s="129">
        <f t="shared" si="4"/>
        <v>0.30357142857142855</v>
      </c>
      <c r="DX140" s="19">
        <v>136</v>
      </c>
      <c r="DY140" t="s">
        <v>566</v>
      </c>
      <c r="DZ140" t="s">
        <v>566</v>
      </c>
      <c r="EA140" t="s">
        <v>566</v>
      </c>
      <c r="EB140" t="s">
        <v>566</v>
      </c>
    </row>
    <row r="141" spans="1:132" x14ac:dyDescent="0.25">
      <c r="A141" s="12">
        <v>138</v>
      </c>
      <c r="B141" s="12">
        <v>268</v>
      </c>
      <c r="C141" s="12">
        <v>289</v>
      </c>
      <c r="D141" s="12">
        <v>274</v>
      </c>
      <c r="E141" s="12">
        <v>283</v>
      </c>
      <c r="F141" s="12">
        <v>273</v>
      </c>
      <c r="G141" s="12">
        <v>245</v>
      </c>
      <c r="H141" s="12">
        <v>269</v>
      </c>
      <c r="I141" s="12">
        <v>284</v>
      </c>
      <c r="J141" s="12">
        <v>264</v>
      </c>
      <c r="K141" s="12">
        <v>294</v>
      </c>
      <c r="L141" s="12">
        <v>289</v>
      </c>
      <c r="M141" s="12">
        <v>289</v>
      </c>
      <c r="O141" s="19">
        <v>137</v>
      </c>
      <c r="P141" s="20">
        <v>47</v>
      </c>
      <c r="Q141" s="20">
        <v>12</v>
      </c>
      <c r="R141" s="21">
        <v>5</v>
      </c>
      <c r="S141" s="21">
        <v>1</v>
      </c>
      <c r="T141" s="21">
        <v>1</v>
      </c>
      <c r="U141" s="21">
        <v>1</v>
      </c>
      <c r="V141" s="21">
        <v>1</v>
      </c>
      <c r="W141" s="21">
        <v>1</v>
      </c>
      <c r="X141" s="21">
        <v>1</v>
      </c>
      <c r="Y141" s="21">
        <v>1</v>
      </c>
      <c r="Z141" s="21">
        <v>1</v>
      </c>
      <c r="AA141" s="21">
        <v>1</v>
      </c>
      <c r="AB141" s="22">
        <v>137</v>
      </c>
      <c r="AC141" s="23">
        <v>49</v>
      </c>
      <c r="AD141" s="23">
        <v>17</v>
      </c>
      <c r="AE141" s="24">
        <v>1</v>
      </c>
      <c r="AF141" s="24">
        <v>1</v>
      </c>
      <c r="AG141" s="24">
        <v>1</v>
      </c>
      <c r="AH141" s="24">
        <v>1</v>
      </c>
      <c r="AI141" s="24">
        <v>1</v>
      </c>
      <c r="AJ141" s="24">
        <v>1</v>
      </c>
      <c r="AK141" s="24">
        <v>1</v>
      </c>
      <c r="AL141" s="24">
        <v>1</v>
      </c>
      <c r="AM141" s="24">
        <v>1</v>
      </c>
      <c r="AN141" s="24">
        <v>1</v>
      </c>
      <c r="AX141" s="52">
        <v>12</v>
      </c>
      <c r="AY141" s="53">
        <v>0</v>
      </c>
      <c r="AZ141" s="53">
        <v>245</v>
      </c>
      <c r="BA141" s="54">
        <v>375</v>
      </c>
      <c r="BE141" s="69">
        <v>11</v>
      </c>
      <c r="BF141" s="12"/>
      <c r="BG141" s="126">
        <v>0</v>
      </c>
      <c r="BH141" s="126">
        <v>0</v>
      </c>
      <c r="BI141" s="126">
        <v>0</v>
      </c>
      <c r="BJ141" s="126">
        <v>0</v>
      </c>
      <c r="BK141" s="126">
        <v>0</v>
      </c>
      <c r="BL141" s="126">
        <v>0</v>
      </c>
      <c r="BM141" s="126">
        <v>0</v>
      </c>
      <c r="BN141" s="126">
        <v>0</v>
      </c>
      <c r="BO141" s="126">
        <v>0</v>
      </c>
      <c r="BP141" s="126">
        <v>0</v>
      </c>
      <c r="BR141" s="71">
        <v>11</v>
      </c>
      <c r="BS141" s="12"/>
      <c r="BT141" s="12">
        <v>43</v>
      </c>
      <c r="BU141" s="12">
        <v>21</v>
      </c>
      <c r="BV141" s="12">
        <v>14</v>
      </c>
      <c r="BW141" s="12">
        <v>5</v>
      </c>
      <c r="BX141" s="12">
        <v>3</v>
      </c>
      <c r="BY141" s="12">
        <v>3</v>
      </c>
      <c r="BZ141" s="12">
        <v>2</v>
      </c>
      <c r="CA141" s="12">
        <v>2</v>
      </c>
      <c r="CB141" s="12">
        <v>2</v>
      </c>
      <c r="CC141" s="12">
        <v>2</v>
      </c>
      <c r="CF141" s="94">
        <v>21.4</v>
      </c>
      <c r="CG141" s="102">
        <v>21</v>
      </c>
      <c r="CH141" s="102">
        <v>4</v>
      </c>
      <c r="CI141" s="77">
        <v>136</v>
      </c>
      <c r="CJ141" s="12">
        <v>21</v>
      </c>
      <c r="CK141" s="12">
        <v>3</v>
      </c>
      <c r="CL141" s="84" t="s">
        <v>393</v>
      </c>
      <c r="DN141" s="126">
        <v>24.3</v>
      </c>
      <c r="DO141" s="12">
        <v>5</v>
      </c>
      <c r="DP141" s="136" t="s">
        <v>549</v>
      </c>
      <c r="DQ141" s="130">
        <f t="shared" si="5"/>
        <v>138</v>
      </c>
      <c r="DR141" s="130" t="s">
        <v>550</v>
      </c>
      <c r="DS141" s="130" t="s">
        <v>254</v>
      </c>
      <c r="DT141" s="12">
        <v>112</v>
      </c>
      <c r="DU141" s="129">
        <f t="shared" si="4"/>
        <v>0.3125</v>
      </c>
      <c r="DX141" s="19">
        <v>137</v>
      </c>
      <c r="DY141" t="s">
        <v>566</v>
      </c>
      <c r="DZ141" t="s">
        <v>566</v>
      </c>
      <c r="EA141" t="s">
        <v>566</v>
      </c>
      <c r="EB141" t="s">
        <v>566</v>
      </c>
    </row>
    <row r="142" spans="1:132" x14ac:dyDescent="0.25">
      <c r="A142" s="13">
        <v>139</v>
      </c>
      <c r="B142" s="13">
        <v>268</v>
      </c>
      <c r="C142" s="13">
        <v>289</v>
      </c>
      <c r="D142" s="13">
        <v>274</v>
      </c>
      <c r="E142" s="13">
        <v>283</v>
      </c>
      <c r="F142" s="13">
        <v>273</v>
      </c>
      <c r="G142" s="13">
        <v>245</v>
      </c>
      <c r="H142" s="13">
        <v>268</v>
      </c>
      <c r="I142" s="13">
        <v>284</v>
      </c>
      <c r="J142" s="13">
        <v>264</v>
      </c>
      <c r="K142" s="13">
        <v>294</v>
      </c>
      <c r="L142" s="13">
        <v>288</v>
      </c>
      <c r="M142" s="13">
        <v>288</v>
      </c>
      <c r="O142" s="19">
        <v>138</v>
      </c>
      <c r="P142" s="20">
        <v>48</v>
      </c>
      <c r="Q142" s="20">
        <v>13</v>
      </c>
      <c r="R142" s="21">
        <v>6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2">
        <v>138</v>
      </c>
      <c r="AC142" s="23">
        <v>49</v>
      </c>
      <c r="AD142" s="23">
        <v>18</v>
      </c>
      <c r="AE142" s="24">
        <v>1</v>
      </c>
      <c r="AF142" s="24">
        <v>1</v>
      </c>
      <c r="AG142" s="24">
        <v>1</v>
      </c>
      <c r="AH142" s="24">
        <v>1</v>
      </c>
      <c r="AI142" s="24">
        <v>1</v>
      </c>
      <c r="AJ142" s="24">
        <v>1</v>
      </c>
      <c r="AK142" s="24">
        <v>1</v>
      </c>
      <c r="AL142" s="24">
        <v>1</v>
      </c>
      <c r="AM142" s="24">
        <v>1</v>
      </c>
      <c r="AN142" s="24">
        <v>1</v>
      </c>
      <c r="AX142" s="46">
        <v>12</v>
      </c>
      <c r="AY142" s="47">
        <v>100</v>
      </c>
      <c r="AZ142" s="47">
        <v>245</v>
      </c>
      <c r="BA142" s="48">
        <v>375</v>
      </c>
      <c r="BE142" s="69">
        <v>12</v>
      </c>
      <c r="BF142" s="12"/>
      <c r="BG142" s="127">
        <v>0</v>
      </c>
      <c r="BH142" s="127">
        <v>0</v>
      </c>
      <c r="BI142" s="127">
        <v>0</v>
      </c>
      <c r="BJ142" s="127">
        <v>0</v>
      </c>
      <c r="BK142" s="127">
        <v>0</v>
      </c>
      <c r="BL142" s="127">
        <v>0</v>
      </c>
      <c r="BM142" s="127">
        <v>0</v>
      </c>
      <c r="BN142" s="12">
        <v>0</v>
      </c>
      <c r="BO142" s="12">
        <v>0</v>
      </c>
      <c r="BP142" s="12">
        <v>0</v>
      </c>
      <c r="BR142" s="71">
        <v>12</v>
      </c>
      <c r="BS142" s="12"/>
      <c r="BT142" s="12">
        <v>49</v>
      </c>
      <c r="BU142" s="12">
        <v>25</v>
      </c>
      <c r="BV142" s="12">
        <v>16</v>
      </c>
      <c r="BW142" s="12">
        <v>7</v>
      </c>
      <c r="BX142" s="12">
        <v>4</v>
      </c>
      <c r="BY142" s="127">
        <v>3</v>
      </c>
      <c r="BZ142" s="12">
        <v>3</v>
      </c>
      <c r="CA142" s="12">
        <v>3</v>
      </c>
      <c r="CB142" s="12">
        <v>3</v>
      </c>
      <c r="CC142" s="12">
        <v>3</v>
      </c>
      <c r="CF142" s="81">
        <v>21.5</v>
      </c>
      <c r="CG142" s="101">
        <v>21</v>
      </c>
      <c r="CH142" s="101">
        <v>5</v>
      </c>
      <c r="CI142" s="77">
        <v>137</v>
      </c>
      <c r="CJ142" s="12">
        <v>21</v>
      </c>
      <c r="CK142" s="12">
        <v>4</v>
      </c>
      <c r="CL142" s="82" t="s">
        <v>298</v>
      </c>
      <c r="DN142" s="126">
        <v>24.4</v>
      </c>
      <c r="DO142" s="12">
        <v>5</v>
      </c>
      <c r="DP142" s="136" t="s">
        <v>549</v>
      </c>
      <c r="DQ142" s="130">
        <f t="shared" si="5"/>
        <v>139</v>
      </c>
      <c r="DR142" s="130" t="s">
        <v>550</v>
      </c>
      <c r="DS142" s="130" t="s">
        <v>254</v>
      </c>
      <c r="DT142" s="12">
        <v>112</v>
      </c>
      <c r="DU142" s="129">
        <f t="shared" si="4"/>
        <v>0.32142857142857145</v>
      </c>
      <c r="DX142" s="19">
        <v>138</v>
      </c>
      <c r="DY142" t="s">
        <v>566</v>
      </c>
      <c r="DZ142" t="s">
        <v>566</v>
      </c>
      <c r="EA142" t="s">
        <v>566</v>
      </c>
      <c r="EB142" t="s">
        <v>566</v>
      </c>
    </row>
    <row r="143" spans="1:132" x14ac:dyDescent="0.25">
      <c r="A143" s="12">
        <v>140</v>
      </c>
      <c r="B143" s="12">
        <v>267</v>
      </c>
      <c r="C143" s="12">
        <v>288</v>
      </c>
      <c r="D143" s="12">
        <v>273</v>
      </c>
      <c r="E143" s="12">
        <v>282</v>
      </c>
      <c r="F143" s="12">
        <v>272</v>
      </c>
      <c r="G143" s="12">
        <v>244</v>
      </c>
      <c r="H143" s="12">
        <v>267</v>
      </c>
      <c r="I143" s="12">
        <v>283</v>
      </c>
      <c r="J143" s="12">
        <v>263</v>
      </c>
      <c r="K143" s="12">
        <v>293</v>
      </c>
      <c r="L143" s="12">
        <v>287</v>
      </c>
      <c r="M143" s="12">
        <v>287</v>
      </c>
      <c r="O143" s="19">
        <v>139</v>
      </c>
      <c r="P143" s="20">
        <v>48</v>
      </c>
      <c r="Q143" s="20">
        <v>13</v>
      </c>
      <c r="R143" s="21">
        <v>6</v>
      </c>
      <c r="S143" s="21">
        <v>1</v>
      </c>
      <c r="T143" s="21">
        <v>1</v>
      </c>
      <c r="U143" s="21">
        <v>1</v>
      </c>
      <c r="V143" s="21">
        <v>1</v>
      </c>
      <c r="W143" s="21">
        <v>1</v>
      </c>
      <c r="X143" s="21">
        <v>1</v>
      </c>
      <c r="Y143" s="21">
        <v>1</v>
      </c>
      <c r="Z143" s="21">
        <v>1</v>
      </c>
      <c r="AA143" s="21">
        <v>1</v>
      </c>
      <c r="AB143" s="22">
        <v>139</v>
      </c>
      <c r="AC143" s="23">
        <v>49</v>
      </c>
      <c r="AD143" s="23">
        <v>18</v>
      </c>
      <c r="AE143" s="24">
        <v>1</v>
      </c>
      <c r="AF143" s="24">
        <v>1</v>
      </c>
      <c r="AG143" s="24">
        <v>1</v>
      </c>
      <c r="AH143" s="24">
        <v>1</v>
      </c>
      <c r="AI143" s="24">
        <v>1</v>
      </c>
      <c r="AJ143" s="24">
        <v>1</v>
      </c>
      <c r="AK143" s="24">
        <v>1</v>
      </c>
      <c r="AL143" s="24">
        <v>1</v>
      </c>
      <c r="AM143" s="24">
        <v>1</v>
      </c>
      <c r="AN143" s="24">
        <v>1</v>
      </c>
      <c r="AX143" s="46">
        <v>12</v>
      </c>
      <c r="AY143" s="47">
        <v>200</v>
      </c>
      <c r="AZ143" s="47">
        <v>185</v>
      </c>
      <c r="BA143" s="48">
        <v>265</v>
      </c>
      <c r="BE143" s="69">
        <v>13</v>
      </c>
      <c r="BF143" s="12"/>
      <c r="BG143" s="12">
        <v>0</v>
      </c>
      <c r="BH143" s="127">
        <v>0</v>
      </c>
      <c r="BI143" s="127">
        <v>0</v>
      </c>
      <c r="BJ143" s="127">
        <v>0</v>
      </c>
      <c r="BK143" s="127">
        <v>0</v>
      </c>
      <c r="BL143" s="127">
        <v>0</v>
      </c>
      <c r="BM143" s="127">
        <v>0</v>
      </c>
      <c r="BN143" s="127">
        <v>0</v>
      </c>
      <c r="BO143" s="127">
        <v>0</v>
      </c>
      <c r="BP143" s="127">
        <v>0</v>
      </c>
      <c r="BR143" s="71">
        <v>13</v>
      </c>
      <c r="BS143" s="12"/>
      <c r="BT143" s="12">
        <v>53</v>
      </c>
      <c r="BU143" s="12">
        <v>29</v>
      </c>
      <c r="BV143" s="12">
        <v>18</v>
      </c>
      <c r="BW143" s="12">
        <v>9</v>
      </c>
      <c r="BX143" s="12">
        <v>4</v>
      </c>
      <c r="BY143" s="127">
        <v>3</v>
      </c>
      <c r="BZ143" s="12">
        <v>5</v>
      </c>
      <c r="CA143" s="12">
        <v>3</v>
      </c>
      <c r="CB143" s="12">
        <v>3</v>
      </c>
      <c r="CC143" s="12">
        <v>3</v>
      </c>
      <c r="CF143" s="89">
        <v>21.6</v>
      </c>
      <c r="CG143" s="103">
        <v>21</v>
      </c>
      <c r="CH143" s="103">
        <v>6</v>
      </c>
      <c r="CI143" s="77">
        <v>138</v>
      </c>
      <c r="CJ143" s="12">
        <v>21</v>
      </c>
      <c r="CK143" s="12">
        <v>5</v>
      </c>
      <c r="CL143" s="90" t="s">
        <v>307</v>
      </c>
      <c r="DN143" s="126">
        <v>24.5</v>
      </c>
      <c r="DO143" s="12">
        <v>5</v>
      </c>
      <c r="DP143" s="136" t="s">
        <v>549</v>
      </c>
      <c r="DQ143" s="130">
        <f t="shared" si="5"/>
        <v>140</v>
      </c>
      <c r="DR143" s="130" t="s">
        <v>550</v>
      </c>
      <c r="DS143" s="130" t="s">
        <v>254</v>
      </c>
      <c r="DT143" s="12">
        <v>112</v>
      </c>
      <c r="DU143" s="129">
        <f t="shared" si="4"/>
        <v>0.33035714285714285</v>
      </c>
      <c r="DX143" s="19">
        <v>139</v>
      </c>
      <c r="DY143" t="s">
        <v>566</v>
      </c>
      <c r="DZ143" t="s">
        <v>566</v>
      </c>
      <c r="EA143" t="s">
        <v>566</v>
      </c>
      <c r="EB143" t="s">
        <v>566</v>
      </c>
    </row>
    <row r="144" spans="1:132" x14ac:dyDescent="0.25">
      <c r="A144" s="13">
        <v>141</v>
      </c>
      <c r="B144" s="13">
        <v>267</v>
      </c>
      <c r="C144" s="13">
        <v>288</v>
      </c>
      <c r="D144" s="13">
        <v>272</v>
      </c>
      <c r="E144" s="13">
        <v>282</v>
      </c>
      <c r="F144" s="13">
        <v>272</v>
      </c>
      <c r="G144" s="13">
        <v>243</v>
      </c>
      <c r="H144" s="13">
        <v>266</v>
      </c>
      <c r="I144" s="13">
        <v>282</v>
      </c>
      <c r="J144" s="13">
        <v>262</v>
      </c>
      <c r="K144" s="13">
        <v>292</v>
      </c>
      <c r="L144" s="13">
        <v>286</v>
      </c>
      <c r="M144" s="13">
        <v>286</v>
      </c>
      <c r="O144" s="19">
        <v>140</v>
      </c>
      <c r="P144" s="20">
        <v>48</v>
      </c>
      <c r="Q144" s="20">
        <v>13</v>
      </c>
      <c r="R144" s="21">
        <v>6</v>
      </c>
      <c r="S144" s="21">
        <v>1</v>
      </c>
      <c r="T144" s="21">
        <v>1</v>
      </c>
      <c r="U144" s="21">
        <v>1</v>
      </c>
      <c r="V144" s="21">
        <v>1</v>
      </c>
      <c r="W144" s="21">
        <v>1</v>
      </c>
      <c r="X144" s="21">
        <v>1</v>
      </c>
      <c r="Y144" s="21">
        <v>1</v>
      </c>
      <c r="Z144" s="21">
        <v>1</v>
      </c>
      <c r="AA144" s="21">
        <v>1</v>
      </c>
      <c r="AB144" s="22">
        <v>140</v>
      </c>
      <c r="AC144" s="23">
        <v>49</v>
      </c>
      <c r="AD144" s="23">
        <v>18</v>
      </c>
      <c r="AE144" s="24">
        <v>1</v>
      </c>
      <c r="AF144" s="24">
        <v>1</v>
      </c>
      <c r="AG144" s="24">
        <v>1</v>
      </c>
      <c r="AH144" s="24">
        <v>1</v>
      </c>
      <c r="AI144" s="24">
        <v>1</v>
      </c>
      <c r="AJ144" s="24">
        <v>1</v>
      </c>
      <c r="AK144" s="24">
        <v>1</v>
      </c>
      <c r="AL144" s="24">
        <v>1</v>
      </c>
      <c r="AM144" s="24">
        <v>1</v>
      </c>
      <c r="AN144" s="24">
        <v>1</v>
      </c>
      <c r="AX144" s="46">
        <v>12</v>
      </c>
      <c r="AY144" s="47">
        <v>300</v>
      </c>
      <c r="AZ144" s="47">
        <v>140</v>
      </c>
      <c r="BA144" s="48">
        <v>205</v>
      </c>
      <c r="BE144" s="69">
        <v>14</v>
      </c>
      <c r="BF144" s="12"/>
      <c r="BG144" s="12">
        <v>0</v>
      </c>
      <c r="BH144" s="12">
        <v>0</v>
      </c>
      <c r="BI144" s="12">
        <v>0</v>
      </c>
      <c r="BJ144" s="127">
        <v>0</v>
      </c>
      <c r="BK144" s="127">
        <v>0</v>
      </c>
      <c r="BL144" s="127">
        <v>0</v>
      </c>
      <c r="BM144" s="127">
        <v>0</v>
      </c>
      <c r="BN144" s="127">
        <v>0</v>
      </c>
      <c r="BO144" s="127">
        <v>0</v>
      </c>
      <c r="BP144" s="127">
        <v>0</v>
      </c>
      <c r="BR144" s="71">
        <v>14</v>
      </c>
      <c r="BS144" s="12"/>
      <c r="BT144" s="12">
        <v>56</v>
      </c>
      <c r="BU144" s="12">
        <v>33</v>
      </c>
      <c r="BV144" s="12">
        <v>20</v>
      </c>
      <c r="BW144" s="12">
        <v>11</v>
      </c>
      <c r="BX144" s="12">
        <v>5</v>
      </c>
      <c r="BY144" s="127">
        <v>3</v>
      </c>
      <c r="BZ144" s="12">
        <v>6</v>
      </c>
      <c r="CA144" s="12">
        <v>4</v>
      </c>
      <c r="CB144" s="12">
        <v>4</v>
      </c>
      <c r="CC144" s="12">
        <v>4</v>
      </c>
      <c r="CF144" s="94">
        <v>22.1</v>
      </c>
      <c r="CG144" s="102">
        <v>22</v>
      </c>
      <c r="CH144" s="102">
        <v>1</v>
      </c>
      <c r="CI144" s="77">
        <v>139</v>
      </c>
      <c r="CJ144" s="12">
        <v>21</v>
      </c>
      <c r="CK144" s="12">
        <v>6</v>
      </c>
      <c r="CL144" s="84" t="s">
        <v>394</v>
      </c>
      <c r="DN144" s="126">
        <v>24.6</v>
      </c>
      <c r="DO144" s="12">
        <v>5</v>
      </c>
      <c r="DP144" s="136" t="s">
        <v>549</v>
      </c>
      <c r="DQ144" s="130">
        <f t="shared" si="5"/>
        <v>141</v>
      </c>
      <c r="DR144" s="130" t="s">
        <v>550</v>
      </c>
      <c r="DS144" s="130" t="s">
        <v>254</v>
      </c>
      <c r="DT144" s="12">
        <v>112</v>
      </c>
      <c r="DU144" s="129">
        <f t="shared" si="4"/>
        <v>0.3392857142857143</v>
      </c>
      <c r="DX144" s="19">
        <v>140</v>
      </c>
      <c r="DY144" t="s">
        <v>566</v>
      </c>
      <c r="DZ144" t="s">
        <v>566</v>
      </c>
      <c r="EA144" t="s">
        <v>566</v>
      </c>
      <c r="EB144" t="s">
        <v>566</v>
      </c>
    </row>
    <row r="145" spans="1:132" x14ac:dyDescent="0.25">
      <c r="A145" s="12">
        <v>142</v>
      </c>
      <c r="B145" s="12">
        <v>267</v>
      </c>
      <c r="C145" s="12">
        <v>287</v>
      </c>
      <c r="D145" s="12">
        <v>272</v>
      </c>
      <c r="E145" s="12">
        <v>281</v>
      </c>
      <c r="F145" s="12">
        <v>271</v>
      </c>
      <c r="G145" s="12">
        <v>243</v>
      </c>
      <c r="H145" s="12">
        <v>266</v>
      </c>
      <c r="I145" s="12">
        <v>282</v>
      </c>
      <c r="J145" s="12">
        <v>262</v>
      </c>
      <c r="K145" s="12">
        <v>291</v>
      </c>
      <c r="L145" s="12">
        <v>286</v>
      </c>
      <c r="M145" s="12">
        <v>286</v>
      </c>
      <c r="O145" s="19">
        <v>141</v>
      </c>
      <c r="P145" s="20">
        <v>48</v>
      </c>
      <c r="Q145" s="20">
        <v>13</v>
      </c>
      <c r="R145" s="21">
        <v>6</v>
      </c>
      <c r="S145" s="21">
        <v>1</v>
      </c>
      <c r="T145" s="21">
        <v>1</v>
      </c>
      <c r="U145" s="21">
        <v>1</v>
      </c>
      <c r="V145" s="21">
        <v>1</v>
      </c>
      <c r="W145" s="21">
        <v>1</v>
      </c>
      <c r="X145" s="21">
        <v>1</v>
      </c>
      <c r="Y145" s="21">
        <v>1</v>
      </c>
      <c r="Z145" s="21">
        <v>1</v>
      </c>
      <c r="AA145" s="21">
        <v>1</v>
      </c>
      <c r="AB145" s="22">
        <v>141</v>
      </c>
      <c r="AC145" s="23">
        <v>49</v>
      </c>
      <c r="AD145" s="23">
        <v>18</v>
      </c>
      <c r="AE145" s="24">
        <v>1</v>
      </c>
      <c r="AF145" s="24">
        <v>1</v>
      </c>
      <c r="AG145" s="24">
        <v>1</v>
      </c>
      <c r="AH145" s="24">
        <v>1</v>
      </c>
      <c r="AI145" s="24">
        <v>1</v>
      </c>
      <c r="AJ145" s="24">
        <v>1</v>
      </c>
      <c r="AK145" s="24">
        <v>1</v>
      </c>
      <c r="AL145" s="24">
        <v>1</v>
      </c>
      <c r="AM145" s="24">
        <v>1</v>
      </c>
      <c r="AN145" s="24">
        <v>1</v>
      </c>
      <c r="AX145" s="46">
        <v>12</v>
      </c>
      <c r="AY145" s="47">
        <v>400</v>
      </c>
      <c r="AZ145" s="47">
        <v>105</v>
      </c>
      <c r="BA145" s="48">
        <v>160</v>
      </c>
      <c r="BE145" s="69">
        <v>15</v>
      </c>
      <c r="BF145" s="12"/>
      <c r="BG145" s="127">
        <v>0</v>
      </c>
      <c r="BH145" s="127">
        <v>0</v>
      </c>
      <c r="BI145" s="127">
        <v>0</v>
      </c>
      <c r="BJ145" s="127">
        <v>0</v>
      </c>
      <c r="BK145" s="12">
        <v>0</v>
      </c>
      <c r="BL145" s="127">
        <v>0</v>
      </c>
      <c r="BM145" s="127">
        <v>0</v>
      </c>
      <c r="BN145" s="127">
        <v>0</v>
      </c>
      <c r="BO145" s="127">
        <v>0</v>
      </c>
      <c r="BP145" s="127">
        <v>0</v>
      </c>
      <c r="BR145" s="71">
        <v>15</v>
      </c>
      <c r="BS145" s="12"/>
      <c r="BT145" s="12">
        <v>60</v>
      </c>
      <c r="BU145" s="12">
        <v>36</v>
      </c>
      <c r="BV145" s="12">
        <v>22</v>
      </c>
      <c r="BW145" s="12">
        <v>13</v>
      </c>
      <c r="BX145" s="12">
        <v>5</v>
      </c>
      <c r="BY145" s="127">
        <v>3</v>
      </c>
      <c r="BZ145" s="12">
        <v>7</v>
      </c>
      <c r="CA145" s="12">
        <v>6</v>
      </c>
      <c r="CB145" s="12">
        <v>6</v>
      </c>
      <c r="CC145" s="12">
        <v>6</v>
      </c>
      <c r="CF145" s="95">
        <v>22.2</v>
      </c>
      <c r="CG145" s="100">
        <v>22</v>
      </c>
      <c r="CH145" s="100">
        <v>2</v>
      </c>
      <c r="CI145" s="77">
        <v>140</v>
      </c>
      <c r="CJ145" s="12">
        <v>22</v>
      </c>
      <c r="CK145" s="12">
        <v>1</v>
      </c>
      <c r="CL145" s="88" t="s">
        <v>395</v>
      </c>
      <c r="DN145" s="126">
        <v>24.7</v>
      </c>
      <c r="DO145" s="12">
        <v>5</v>
      </c>
      <c r="DP145" s="136" t="s">
        <v>549</v>
      </c>
      <c r="DQ145" s="130">
        <f t="shared" si="5"/>
        <v>142</v>
      </c>
      <c r="DR145" s="130" t="s">
        <v>550</v>
      </c>
      <c r="DS145" s="130" t="s">
        <v>254</v>
      </c>
      <c r="DT145" s="12">
        <v>112</v>
      </c>
      <c r="DU145" s="129">
        <f t="shared" si="4"/>
        <v>0.3482142857142857</v>
      </c>
      <c r="DX145" s="19">
        <v>141</v>
      </c>
      <c r="DY145" t="s">
        <v>566</v>
      </c>
      <c r="DZ145" t="s">
        <v>566</v>
      </c>
      <c r="EA145" t="s">
        <v>566</v>
      </c>
      <c r="EB145" t="s">
        <v>566</v>
      </c>
    </row>
    <row r="146" spans="1:132" x14ac:dyDescent="0.25">
      <c r="A146" s="13">
        <v>143</v>
      </c>
      <c r="B146" s="13">
        <v>266</v>
      </c>
      <c r="C146" s="13">
        <v>287</v>
      </c>
      <c r="D146" s="13">
        <v>271</v>
      </c>
      <c r="E146" s="13">
        <v>281</v>
      </c>
      <c r="F146" s="13">
        <v>271</v>
      </c>
      <c r="G146" s="13">
        <v>242</v>
      </c>
      <c r="H146" s="13">
        <v>265</v>
      </c>
      <c r="I146" s="13">
        <v>281</v>
      </c>
      <c r="J146" s="13">
        <v>261</v>
      </c>
      <c r="K146" s="13">
        <v>291</v>
      </c>
      <c r="L146" s="13">
        <v>285</v>
      </c>
      <c r="M146" s="13">
        <v>285</v>
      </c>
      <c r="O146" s="19">
        <v>142</v>
      </c>
      <c r="P146" s="20">
        <v>48</v>
      </c>
      <c r="Q146" s="20">
        <v>13</v>
      </c>
      <c r="R146" s="21">
        <v>6</v>
      </c>
      <c r="S146" s="21">
        <v>1</v>
      </c>
      <c r="T146" s="21">
        <v>1</v>
      </c>
      <c r="U146" s="21">
        <v>1</v>
      </c>
      <c r="V146" s="21">
        <v>1</v>
      </c>
      <c r="W146" s="21">
        <v>1</v>
      </c>
      <c r="X146" s="21">
        <v>1</v>
      </c>
      <c r="Y146" s="21">
        <v>1</v>
      </c>
      <c r="Z146" s="21">
        <v>1</v>
      </c>
      <c r="AA146" s="21">
        <v>1</v>
      </c>
      <c r="AB146" s="22">
        <v>142</v>
      </c>
      <c r="AC146" s="23">
        <v>49</v>
      </c>
      <c r="AD146" s="23">
        <v>18</v>
      </c>
      <c r="AE146" s="24">
        <v>1</v>
      </c>
      <c r="AF146" s="24">
        <v>1</v>
      </c>
      <c r="AG146" s="24">
        <v>1</v>
      </c>
      <c r="AH146" s="24">
        <v>1</v>
      </c>
      <c r="AI146" s="24">
        <v>1</v>
      </c>
      <c r="AJ146" s="24">
        <v>1</v>
      </c>
      <c r="AK146" s="24">
        <v>1</v>
      </c>
      <c r="AL146" s="24">
        <v>1</v>
      </c>
      <c r="AM146" s="24">
        <v>1</v>
      </c>
      <c r="AN146" s="24">
        <v>1</v>
      </c>
      <c r="AX146" s="46">
        <v>12</v>
      </c>
      <c r="AY146" s="47">
        <v>500</v>
      </c>
      <c r="AZ146" s="47">
        <v>80</v>
      </c>
      <c r="BA146" s="48">
        <v>125</v>
      </c>
      <c r="BE146" s="69">
        <v>16</v>
      </c>
      <c r="BF146" s="12"/>
      <c r="BG146" s="127">
        <v>0</v>
      </c>
      <c r="BH146" s="127">
        <v>0</v>
      </c>
      <c r="BI146" s="127">
        <v>0</v>
      </c>
      <c r="BJ146" s="127">
        <v>0</v>
      </c>
      <c r="BK146" s="127">
        <v>0</v>
      </c>
      <c r="BL146" s="127">
        <v>0</v>
      </c>
      <c r="BM146" s="127">
        <v>0</v>
      </c>
      <c r="BN146" s="12">
        <v>1</v>
      </c>
      <c r="BO146" s="12">
        <v>1</v>
      </c>
      <c r="BP146" s="12">
        <v>1</v>
      </c>
      <c r="BR146" s="71">
        <v>16</v>
      </c>
      <c r="BS146" s="12"/>
      <c r="BT146" s="12">
        <v>65</v>
      </c>
      <c r="BU146" s="12">
        <v>39</v>
      </c>
      <c r="BV146" s="12">
        <v>24</v>
      </c>
      <c r="BW146" s="12">
        <v>15</v>
      </c>
      <c r="BX146" s="12">
        <v>7</v>
      </c>
      <c r="BY146" s="12">
        <v>4</v>
      </c>
      <c r="BZ146" s="127">
        <v>7</v>
      </c>
      <c r="CA146" s="12">
        <v>7</v>
      </c>
      <c r="CB146" s="12">
        <v>7</v>
      </c>
      <c r="CC146" s="12">
        <v>7</v>
      </c>
      <c r="CF146" s="94">
        <v>22.3</v>
      </c>
      <c r="CG146" s="102">
        <v>22</v>
      </c>
      <c r="CH146" s="102">
        <v>3</v>
      </c>
      <c r="CI146" s="77">
        <v>141</v>
      </c>
      <c r="CJ146" s="12">
        <v>22</v>
      </c>
      <c r="CK146" s="12">
        <v>2</v>
      </c>
      <c r="CL146" s="93" t="s">
        <v>396</v>
      </c>
      <c r="DN146" s="139">
        <v>25.1</v>
      </c>
      <c r="DO146" s="12">
        <v>5</v>
      </c>
      <c r="DP146" s="136" t="s">
        <v>549</v>
      </c>
      <c r="DQ146" s="130">
        <f t="shared" si="5"/>
        <v>143</v>
      </c>
      <c r="DR146" s="130" t="s">
        <v>550</v>
      </c>
      <c r="DS146" s="130" t="s">
        <v>254</v>
      </c>
      <c r="DT146" s="12">
        <v>112</v>
      </c>
      <c r="DU146" s="129">
        <f t="shared" si="4"/>
        <v>0.35714285714285715</v>
      </c>
      <c r="DX146" s="19">
        <v>142</v>
      </c>
      <c r="DY146" t="s">
        <v>566</v>
      </c>
      <c r="DZ146" t="s">
        <v>566</v>
      </c>
      <c r="EA146" t="s">
        <v>566</v>
      </c>
      <c r="EB146" t="s">
        <v>566</v>
      </c>
    </row>
    <row r="147" spans="1:132" x14ac:dyDescent="0.25">
      <c r="A147" s="12">
        <v>144</v>
      </c>
      <c r="B147" s="12">
        <v>266</v>
      </c>
      <c r="C147" s="12">
        <v>286</v>
      </c>
      <c r="D147" s="12">
        <v>271</v>
      </c>
      <c r="E147" s="12">
        <v>280</v>
      </c>
      <c r="F147" s="12">
        <v>270</v>
      </c>
      <c r="G147" s="12">
        <v>242</v>
      </c>
      <c r="H147" s="12">
        <v>264</v>
      </c>
      <c r="I147" s="12">
        <v>280</v>
      </c>
      <c r="J147" s="12">
        <v>260</v>
      </c>
      <c r="K147" s="12">
        <v>290</v>
      </c>
      <c r="L147" s="12">
        <v>284</v>
      </c>
      <c r="M147" s="12">
        <v>284</v>
      </c>
      <c r="O147" s="19">
        <v>143</v>
      </c>
      <c r="P147" s="20">
        <v>49</v>
      </c>
      <c r="Q147" s="20">
        <v>13</v>
      </c>
      <c r="R147" s="21">
        <v>6</v>
      </c>
      <c r="S147" s="21">
        <v>1</v>
      </c>
      <c r="T147" s="21">
        <v>1</v>
      </c>
      <c r="U147" s="21">
        <v>1</v>
      </c>
      <c r="V147" s="21">
        <v>1</v>
      </c>
      <c r="W147" s="21">
        <v>1</v>
      </c>
      <c r="X147" s="21">
        <v>1</v>
      </c>
      <c r="Y147" s="21">
        <v>1</v>
      </c>
      <c r="Z147" s="21">
        <v>1</v>
      </c>
      <c r="AA147" s="21">
        <v>1</v>
      </c>
      <c r="AB147" s="22">
        <v>143</v>
      </c>
      <c r="AC147" s="23">
        <v>49</v>
      </c>
      <c r="AD147" s="23">
        <v>18</v>
      </c>
      <c r="AE147" s="24">
        <v>1</v>
      </c>
      <c r="AF147" s="24">
        <v>1</v>
      </c>
      <c r="AG147" s="24">
        <v>1</v>
      </c>
      <c r="AH147" s="24">
        <v>1</v>
      </c>
      <c r="AI147" s="24">
        <v>1</v>
      </c>
      <c r="AJ147" s="24">
        <v>1</v>
      </c>
      <c r="AK147" s="24">
        <v>1</v>
      </c>
      <c r="AL147" s="24">
        <v>1</v>
      </c>
      <c r="AM147" s="24">
        <v>1</v>
      </c>
      <c r="AN147" s="24">
        <v>1</v>
      </c>
      <c r="AX147" s="46">
        <v>12</v>
      </c>
      <c r="AY147" s="47">
        <v>600</v>
      </c>
      <c r="AZ147" s="47">
        <v>65</v>
      </c>
      <c r="BA147" s="48">
        <v>100</v>
      </c>
      <c r="BE147" s="69">
        <v>17</v>
      </c>
      <c r="BF147" s="12"/>
      <c r="BG147" s="127">
        <v>0</v>
      </c>
      <c r="BH147" s="12">
        <v>0</v>
      </c>
      <c r="BI147" s="127">
        <v>0</v>
      </c>
      <c r="BJ147" s="127">
        <v>0</v>
      </c>
      <c r="BK147" s="127">
        <v>0</v>
      </c>
      <c r="BL147" s="12">
        <v>0</v>
      </c>
      <c r="BM147" s="127">
        <v>0</v>
      </c>
      <c r="BN147" s="127">
        <v>1</v>
      </c>
      <c r="BO147" s="127">
        <v>1</v>
      </c>
      <c r="BP147" s="127">
        <v>1</v>
      </c>
      <c r="BR147" s="71">
        <v>17</v>
      </c>
      <c r="BS147" s="12"/>
      <c r="BT147" s="12">
        <v>69</v>
      </c>
      <c r="BU147" s="12">
        <v>42</v>
      </c>
      <c r="BV147" s="12">
        <v>27</v>
      </c>
      <c r="BW147" s="12">
        <v>17</v>
      </c>
      <c r="BX147" s="12">
        <v>8</v>
      </c>
      <c r="BY147" s="12">
        <v>5</v>
      </c>
      <c r="BZ147" s="12">
        <v>9</v>
      </c>
      <c r="CA147" s="12">
        <v>7</v>
      </c>
      <c r="CB147" s="12">
        <v>7</v>
      </c>
      <c r="CC147" s="12">
        <v>7</v>
      </c>
      <c r="CF147" s="81">
        <v>22.4</v>
      </c>
      <c r="CG147" s="101">
        <v>22</v>
      </c>
      <c r="CH147" s="101">
        <v>4</v>
      </c>
      <c r="CI147" s="77">
        <v>142</v>
      </c>
      <c r="CJ147" s="12">
        <v>22</v>
      </c>
      <c r="CK147" s="12">
        <v>3</v>
      </c>
      <c r="CL147" s="82" t="s">
        <v>298</v>
      </c>
      <c r="DN147" s="139">
        <v>25.2</v>
      </c>
      <c r="DO147" s="12">
        <v>5</v>
      </c>
      <c r="DP147" s="136" t="s">
        <v>549</v>
      </c>
      <c r="DQ147" s="130">
        <f t="shared" si="5"/>
        <v>144</v>
      </c>
      <c r="DR147" s="130" t="s">
        <v>550</v>
      </c>
      <c r="DS147" s="130" t="s">
        <v>254</v>
      </c>
      <c r="DT147" s="12">
        <v>112</v>
      </c>
      <c r="DU147" s="129">
        <f t="shared" si="4"/>
        <v>0.36607142857142855</v>
      </c>
      <c r="DX147" s="19">
        <v>143</v>
      </c>
      <c r="DY147" t="s">
        <v>566</v>
      </c>
      <c r="DZ147" t="s">
        <v>566</v>
      </c>
      <c r="EA147" t="s">
        <v>566</v>
      </c>
      <c r="EB147" t="s">
        <v>566</v>
      </c>
    </row>
    <row r="148" spans="1:132" x14ac:dyDescent="0.25">
      <c r="A148" s="13">
        <v>145</v>
      </c>
      <c r="B148" s="13">
        <v>265</v>
      </c>
      <c r="C148" s="13">
        <v>286</v>
      </c>
      <c r="D148" s="13">
        <v>270</v>
      </c>
      <c r="E148" s="13">
        <v>280</v>
      </c>
      <c r="F148" s="13">
        <v>270</v>
      </c>
      <c r="G148" s="13">
        <v>241</v>
      </c>
      <c r="H148" s="13">
        <v>264</v>
      </c>
      <c r="I148" s="13">
        <v>280</v>
      </c>
      <c r="J148" s="13">
        <v>260</v>
      </c>
      <c r="K148" s="13">
        <v>289</v>
      </c>
      <c r="L148" s="13">
        <v>284</v>
      </c>
      <c r="M148" s="13">
        <v>284</v>
      </c>
      <c r="O148" s="19">
        <v>144</v>
      </c>
      <c r="P148" s="20">
        <v>49</v>
      </c>
      <c r="Q148" s="20">
        <v>13</v>
      </c>
      <c r="R148" s="21">
        <v>6</v>
      </c>
      <c r="S148" s="21">
        <v>1</v>
      </c>
      <c r="T148" s="21">
        <v>1</v>
      </c>
      <c r="U148" s="21">
        <v>1</v>
      </c>
      <c r="V148" s="21">
        <v>1</v>
      </c>
      <c r="W148" s="21">
        <v>1</v>
      </c>
      <c r="X148" s="21">
        <v>1</v>
      </c>
      <c r="Y148" s="21">
        <v>1</v>
      </c>
      <c r="Z148" s="21">
        <v>1</v>
      </c>
      <c r="AA148" s="21">
        <v>1</v>
      </c>
      <c r="AB148" s="22">
        <v>144</v>
      </c>
      <c r="AC148" s="23">
        <v>49</v>
      </c>
      <c r="AD148" s="23">
        <v>18</v>
      </c>
      <c r="AE148" s="24">
        <v>1</v>
      </c>
      <c r="AF148" s="24">
        <v>1</v>
      </c>
      <c r="AG148" s="24">
        <v>1</v>
      </c>
      <c r="AH148" s="24">
        <v>1</v>
      </c>
      <c r="AI148" s="24">
        <v>1</v>
      </c>
      <c r="AJ148" s="24">
        <v>1</v>
      </c>
      <c r="AK148" s="24">
        <v>1</v>
      </c>
      <c r="AL148" s="24">
        <v>1</v>
      </c>
      <c r="AM148" s="24">
        <v>1</v>
      </c>
      <c r="AN148" s="24">
        <v>1</v>
      </c>
      <c r="AX148" s="46">
        <v>12</v>
      </c>
      <c r="AY148" s="47">
        <v>700</v>
      </c>
      <c r="AZ148" s="47">
        <v>50</v>
      </c>
      <c r="BA148" s="48">
        <v>85</v>
      </c>
      <c r="BE148" s="69">
        <v>18</v>
      </c>
      <c r="BF148" s="12"/>
      <c r="BG148" s="12">
        <v>1</v>
      </c>
      <c r="BH148" s="127">
        <v>0</v>
      </c>
      <c r="BI148" s="127">
        <v>0</v>
      </c>
      <c r="BJ148" s="127">
        <v>0</v>
      </c>
      <c r="BK148" s="12">
        <v>1</v>
      </c>
      <c r="BL148" s="127">
        <v>0</v>
      </c>
      <c r="BM148" s="127">
        <v>0</v>
      </c>
      <c r="BN148" s="127">
        <v>1</v>
      </c>
      <c r="BO148" s="127">
        <v>1</v>
      </c>
      <c r="BP148" s="127">
        <v>1</v>
      </c>
      <c r="BR148" s="71">
        <v>18</v>
      </c>
      <c r="BS148" s="12"/>
      <c r="BT148" s="12">
        <v>72</v>
      </c>
      <c r="BU148" s="12">
        <v>46</v>
      </c>
      <c r="BV148" s="12">
        <v>30</v>
      </c>
      <c r="BW148" s="12">
        <v>18</v>
      </c>
      <c r="BX148" s="12">
        <v>9</v>
      </c>
      <c r="BY148" s="12">
        <v>7</v>
      </c>
      <c r="BZ148" s="12">
        <v>9</v>
      </c>
      <c r="CA148" s="12">
        <v>8</v>
      </c>
      <c r="CB148" s="12">
        <v>8</v>
      </c>
      <c r="CC148" s="12">
        <v>8</v>
      </c>
      <c r="CF148" s="89">
        <v>22.5</v>
      </c>
      <c r="CG148" s="103">
        <v>22</v>
      </c>
      <c r="CH148" s="103">
        <v>5</v>
      </c>
      <c r="CI148" s="77">
        <v>143</v>
      </c>
      <c r="CJ148" s="12">
        <v>22</v>
      </c>
      <c r="CK148" s="12">
        <v>4</v>
      </c>
      <c r="CL148" s="90" t="s">
        <v>307</v>
      </c>
      <c r="DN148" s="139">
        <v>25.3</v>
      </c>
      <c r="DO148" s="12">
        <v>5</v>
      </c>
      <c r="DP148" s="136" t="s">
        <v>549</v>
      </c>
      <c r="DQ148" s="130">
        <f t="shared" si="5"/>
        <v>145</v>
      </c>
      <c r="DR148" s="130" t="s">
        <v>550</v>
      </c>
      <c r="DS148" s="130" t="s">
        <v>254</v>
      </c>
      <c r="DT148" s="12">
        <v>112</v>
      </c>
      <c r="DU148" s="129">
        <f t="shared" si="4"/>
        <v>0.375</v>
      </c>
      <c r="DX148" s="19">
        <v>144</v>
      </c>
      <c r="DY148" t="s">
        <v>566</v>
      </c>
      <c r="DZ148" t="s">
        <v>566</v>
      </c>
      <c r="EA148" t="s">
        <v>566</v>
      </c>
      <c r="EB148" t="s">
        <v>566</v>
      </c>
    </row>
    <row r="149" spans="1:132" x14ac:dyDescent="0.25">
      <c r="A149" s="12">
        <v>146</v>
      </c>
      <c r="B149" s="12">
        <v>265</v>
      </c>
      <c r="C149" s="12">
        <v>285</v>
      </c>
      <c r="D149" s="12">
        <v>269</v>
      </c>
      <c r="E149" s="12">
        <v>279</v>
      </c>
      <c r="F149" s="12">
        <v>269</v>
      </c>
      <c r="G149" s="12">
        <v>240</v>
      </c>
      <c r="H149" s="12">
        <v>263</v>
      </c>
      <c r="I149" s="12">
        <v>279</v>
      </c>
      <c r="J149" s="12">
        <v>259</v>
      </c>
      <c r="K149" s="12">
        <v>288</v>
      </c>
      <c r="L149" s="12">
        <v>283</v>
      </c>
      <c r="M149" s="12">
        <v>283</v>
      </c>
      <c r="O149" s="19">
        <v>145</v>
      </c>
      <c r="P149" s="20">
        <v>49</v>
      </c>
      <c r="Q149" s="20">
        <v>13</v>
      </c>
      <c r="R149" s="21">
        <v>6</v>
      </c>
      <c r="S149" s="21">
        <v>1</v>
      </c>
      <c r="T149" s="21">
        <v>1</v>
      </c>
      <c r="U149" s="21">
        <v>1</v>
      </c>
      <c r="V149" s="21">
        <v>1</v>
      </c>
      <c r="W149" s="21">
        <v>1</v>
      </c>
      <c r="X149" s="21">
        <v>1</v>
      </c>
      <c r="Y149" s="21">
        <v>1</v>
      </c>
      <c r="Z149" s="21">
        <v>1</v>
      </c>
      <c r="AA149" s="21">
        <v>1</v>
      </c>
      <c r="AB149" s="22">
        <v>145</v>
      </c>
      <c r="AC149" s="23">
        <v>50</v>
      </c>
      <c r="AD149" s="23">
        <v>18</v>
      </c>
      <c r="AE149" s="24">
        <v>1</v>
      </c>
      <c r="AF149" s="24">
        <v>1</v>
      </c>
      <c r="AG149" s="24">
        <v>1</v>
      </c>
      <c r="AH149" s="24">
        <v>1</v>
      </c>
      <c r="AI149" s="24">
        <v>1</v>
      </c>
      <c r="AJ149" s="24">
        <v>1</v>
      </c>
      <c r="AK149" s="24">
        <v>1</v>
      </c>
      <c r="AL149" s="24">
        <v>1</v>
      </c>
      <c r="AM149" s="24">
        <v>1</v>
      </c>
      <c r="AN149" s="24">
        <v>1</v>
      </c>
      <c r="AX149" s="46">
        <v>12</v>
      </c>
      <c r="AY149" s="47">
        <v>800</v>
      </c>
      <c r="AZ149" s="47">
        <v>45</v>
      </c>
      <c r="BA149" s="48">
        <v>75</v>
      </c>
      <c r="BE149" s="69">
        <v>19</v>
      </c>
      <c r="BF149" s="12"/>
      <c r="BG149" s="12">
        <v>1</v>
      </c>
      <c r="BH149" s="127">
        <v>0</v>
      </c>
      <c r="BI149" s="127">
        <v>0</v>
      </c>
      <c r="BJ149" s="127">
        <v>0</v>
      </c>
      <c r="BK149" s="127">
        <v>1</v>
      </c>
      <c r="BL149" s="127">
        <v>0</v>
      </c>
      <c r="BM149" s="127">
        <v>0</v>
      </c>
      <c r="BN149" s="127">
        <v>1</v>
      </c>
      <c r="BO149" s="127">
        <v>1</v>
      </c>
      <c r="BP149" s="127">
        <v>1</v>
      </c>
      <c r="BR149" s="71">
        <v>19</v>
      </c>
      <c r="BS149" s="12"/>
      <c r="BT149" s="12">
        <v>76</v>
      </c>
      <c r="BU149" s="12">
        <v>50</v>
      </c>
      <c r="BV149" s="12">
        <v>34</v>
      </c>
      <c r="BW149" s="12">
        <v>21</v>
      </c>
      <c r="BX149" s="12">
        <v>11</v>
      </c>
      <c r="BY149" s="12">
        <v>10</v>
      </c>
      <c r="BZ149" s="12">
        <v>11</v>
      </c>
      <c r="CA149" s="12">
        <v>9</v>
      </c>
      <c r="CB149" s="12">
        <v>9</v>
      </c>
      <c r="CC149" s="12">
        <v>9</v>
      </c>
      <c r="CF149" s="95">
        <v>23.1</v>
      </c>
      <c r="CG149" s="100">
        <v>23</v>
      </c>
      <c r="CH149" s="100">
        <v>1</v>
      </c>
      <c r="CI149" s="77">
        <v>144</v>
      </c>
      <c r="CJ149" s="12">
        <v>22</v>
      </c>
      <c r="CK149" s="12">
        <v>5</v>
      </c>
      <c r="CL149" s="88" t="s">
        <v>397</v>
      </c>
      <c r="DN149" s="139">
        <v>25.4</v>
      </c>
      <c r="DO149" s="12">
        <v>5</v>
      </c>
      <c r="DP149" s="136" t="s">
        <v>549</v>
      </c>
      <c r="DQ149" s="130">
        <f t="shared" si="5"/>
        <v>146</v>
      </c>
      <c r="DR149" s="130" t="s">
        <v>550</v>
      </c>
      <c r="DS149" s="130" t="s">
        <v>254</v>
      </c>
      <c r="DT149" s="12">
        <v>112</v>
      </c>
      <c r="DU149" s="129">
        <f t="shared" si="4"/>
        <v>0.38392857142857145</v>
      </c>
      <c r="DX149" s="19">
        <v>145</v>
      </c>
      <c r="DY149" t="s">
        <v>566</v>
      </c>
      <c r="DZ149" t="s">
        <v>566</v>
      </c>
      <c r="EA149" t="s">
        <v>566</v>
      </c>
      <c r="EB149" t="s">
        <v>566</v>
      </c>
    </row>
    <row r="150" spans="1:132" x14ac:dyDescent="0.25">
      <c r="A150" s="13">
        <v>147</v>
      </c>
      <c r="B150" s="13">
        <v>265</v>
      </c>
      <c r="C150" s="13">
        <v>285</v>
      </c>
      <c r="D150" s="13">
        <v>269</v>
      </c>
      <c r="E150" s="13">
        <v>279</v>
      </c>
      <c r="F150" s="13">
        <v>269</v>
      </c>
      <c r="G150" s="13">
        <v>240</v>
      </c>
      <c r="H150" s="13">
        <v>262</v>
      </c>
      <c r="I150" s="13">
        <v>278</v>
      </c>
      <c r="J150" s="13">
        <v>258</v>
      </c>
      <c r="K150" s="13">
        <v>287</v>
      </c>
      <c r="L150" s="13">
        <v>282</v>
      </c>
      <c r="M150" s="13">
        <v>282</v>
      </c>
      <c r="O150" s="19">
        <v>146</v>
      </c>
      <c r="P150" s="20">
        <v>49</v>
      </c>
      <c r="Q150" s="20">
        <v>13</v>
      </c>
      <c r="R150" s="21">
        <v>6</v>
      </c>
      <c r="S150" s="21">
        <v>1</v>
      </c>
      <c r="T150" s="21">
        <v>1</v>
      </c>
      <c r="U150" s="21">
        <v>1</v>
      </c>
      <c r="V150" s="21">
        <v>1</v>
      </c>
      <c r="W150" s="21">
        <v>1</v>
      </c>
      <c r="X150" s="21">
        <v>1</v>
      </c>
      <c r="Y150" s="21">
        <v>1</v>
      </c>
      <c r="Z150" s="21">
        <v>1</v>
      </c>
      <c r="AA150" s="21">
        <v>1</v>
      </c>
      <c r="AB150" s="22">
        <v>146</v>
      </c>
      <c r="AC150" s="23">
        <v>50</v>
      </c>
      <c r="AD150" s="23">
        <v>18</v>
      </c>
      <c r="AE150" s="24">
        <v>1</v>
      </c>
      <c r="AF150" s="24">
        <v>1</v>
      </c>
      <c r="AG150" s="24">
        <v>1</v>
      </c>
      <c r="AH150" s="24">
        <v>1</v>
      </c>
      <c r="AI150" s="24">
        <v>1</v>
      </c>
      <c r="AJ150" s="24">
        <v>1</v>
      </c>
      <c r="AK150" s="24">
        <v>1</v>
      </c>
      <c r="AL150" s="24">
        <v>1</v>
      </c>
      <c r="AM150" s="24">
        <v>1</v>
      </c>
      <c r="AN150" s="24">
        <v>1</v>
      </c>
      <c r="AX150" s="46">
        <v>12</v>
      </c>
      <c r="AY150" s="47">
        <v>900</v>
      </c>
      <c r="AZ150" s="47">
        <v>40</v>
      </c>
      <c r="BA150" s="48">
        <v>70</v>
      </c>
      <c r="BE150" s="69">
        <v>20</v>
      </c>
      <c r="BF150" s="12"/>
      <c r="BG150" s="12">
        <v>2</v>
      </c>
      <c r="BH150" s="127">
        <v>0</v>
      </c>
      <c r="BI150" s="127">
        <v>0</v>
      </c>
      <c r="BJ150" s="127">
        <v>0</v>
      </c>
      <c r="BK150" s="127">
        <v>1</v>
      </c>
      <c r="BL150" s="127">
        <v>0</v>
      </c>
      <c r="BM150" s="127">
        <v>0</v>
      </c>
      <c r="BN150" s="127">
        <v>1</v>
      </c>
      <c r="BO150" s="127">
        <v>1</v>
      </c>
      <c r="BP150" s="127">
        <v>1</v>
      </c>
      <c r="BR150" s="71">
        <v>20</v>
      </c>
      <c r="BS150" s="12"/>
      <c r="BT150" s="12">
        <v>78</v>
      </c>
      <c r="BU150" s="12">
        <v>53</v>
      </c>
      <c r="BV150" s="12">
        <v>37</v>
      </c>
      <c r="BW150" s="12">
        <v>23</v>
      </c>
      <c r="BX150" s="12">
        <v>13</v>
      </c>
      <c r="BY150" s="12">
        <v>12</v>
      </c>
      <c r="BZ150" s="12">
        <v>13</v>
      </c>
      <c r="CA150" s="12">
        <v>10</v>
      </c>
      <c r="CB150" s="12">
        <v>10</v>
      </c>
      <c r="CC150" s="12">
        <v>10</v>
      </c>
      <c r="CF150" s="94">
        <v>23.2</v>
      </c>
      <c r="CG150" s="102">
        <v>23</v>
      </c>
      <c r="CH150" s="102">
        <v>2</v>
      </c>
      <c r="CI150" s="77">
        <v>145</v>
      </c>
      <c r="CJ150" s="12">
        <v>23</v>
      </c>
      <c r="CK150" s="12">
        <v>1</v>
      </c>
      <c r="CL150" s="93" t="s">
        <v>398</v>
      </c>
      <c r="DN150" s="139">
        <v>25.5</v>
      </c>
      <c r="DO150" s="12">
        <v>5</v>
      </c>
      <c r="DP150" s="136" t="s">
        <v>549</v>
      </c>
      <c r="DQ150" s="130">
        <f t="shared" si="5"/>
        <v>147</v>
      </c>
      <c r="DR150" s="130" t="s">
        <v>550</v>
      </c>
      <c r="DS150" s="130" t="s">
        <v>254</v>
      </c>
      <c r="DT150" s="12">
        <v>112</v>
      </c>
      <c r="DU150" s="129">
        <f t="shared" si="4"/>
        <v>0.39285714285714285</v>
      </c>
      <c r="DX150" s="19">
        <v>146</v>
      </c>
      <c r="DY150" t="s">
        <v>566</v>
      </c>
      <c r="DZ150" t="s">
        <v>566</v>
      </c>
      <c r="EA150" t="s">
        <v>566</v>
      </c>
      <c r="EB150" t="s">
        <v>566</v>
      </c>
    </row>
    <row r="151" spans="1:132" x14ac:dyDescent="0.25">
      <c r="A151" s="12">
        <v>148</v>
      </c>
      <c r="B151" s="12">
        <v>264</v>
      </c>
      <c r="C151" s="12">
        <v>284</v>
      </c>
      <c r="D151" s="12">
        <v>268</v>
      </c>
      <c r="E151" s="12">
        <v>278</v>
      </c>
      <c r="F151" s="12">
        <v>268</v>
      </c>
      <c r="G151" s="12">
        <v>239</v>
      </c>
      <c r="H151" s="12">
        <v>261</v>
      </c>
      <c r="I151" s="12">
        <v>277</v>
      </c>
      <c r="J151" s="12">
        <v>257</v>
      </c>
      <c r="K151" s="12">
        <v>287</v>
      </c>
      <c r="L151" s="12">
        <v>281</v>
      </c>
      <c r="M151" s="12">
        <v>281</v>
      </c>
      <c r="O151" s="19">
        <v>147</v>
      </c>
      <c r="P151" s="20">
        <v>49</v>
      </c>
      <c r="Q151" s="20">
        <v>13</v>
      </c>
      <c r="R151" s="21">
        <v>6</v>
      </c>
      <c r="S151" s="21">
        <v>1</v>
      </c>
      <c r="T151" s="21">
        <v>1</v>
      </c>
      <c r="U151" s="21">
        <v>1</v>
      </c>
      <c r="V151" s="21">
        <v>1</v>
      </c>
      <c r="W151" s="21">
        <v>1</v>
      </c>
      <c r="X151" s="21">
        <v>1</v>
      </c>
      <c r="Y151" s="21">
        <v>1</v>
      </c>
      <c r="Z151" s="21">
        <v>1</v>
      </c>
      <c r="AA151" s="21">
        <v>1</v>
      </c>
      <c r="AB151" s="22">
        <v>147</v>
      </c>
      <c r="AC151" s="23">
        <v>50</v>
      </c>
      <c r="AD151" s="23">
        <v>18</v>
      </c>
      <c r="AE151" s="24">
        <v>1</v>
      </c>
      <c r="AF151" s="24">
        <v>1</v>
      </c>
      <c r="AG151" s="24">
        <v>1</v>
      </c>
      <c r="AH151" s="24">
        <v>1</v>
      </c>
      <c r="AI151" s="24">
        <v>1</v>
      </c>
      <c r="AJ151" s="24">
        <v>1</v>
      </c>
      <c r="AK151" s="24">
        <v>1</v>
      </c>
      <c r="AL151" s="24">
        <v>1</v>
      </c>
      <c r="AM151" s="24">
        <v>1</v>
      </c>
      <c r="AN151" s="24">
        <v>1</v>
      </c>
      <c r="AX151" s="46">
        <v>12</v>
      </c>
      <c r="AY151" s="47">
        <v>1000</v>
      </c>
      <c r="AZ151" s="47">
        <v>35</v>
      </c>
      <c r="BA151" s="48">
        <v>65</v>
      </c>
      <c r="BE151" s="69">
        <v>21</v>
      </c>
      <c r="BF151" s="12"/>
      <c r="BG151" s="12">
        <v>2</v>
      </c>
      <c r="BH151" s="127">
        <v>0</v>
      </c>
      <c r="BI151" s="127">
        <v>0</v>
      </c>
      <c r="BJ151" s="127">
        <v>0</v>
      </c>
      <c r="BK151" s="127">
        <v>1</v>
      </c>
      <c r="BL151" s="12">
        <v>0</v>
      </c>
      <c r="BM151" s="127">
        <v>0</v>
      </c>
      <c r="BN151" s="127">
        <v>1</v>
      </c>
      <c r="BO151" s="127">
        <v>1</v>
      </c>
      <c r="BP151" s="127">
        <v>1</v>
      </c>
      <c r="BR151" s="71">
        <v>21</v>
      </c>
      <c r="BS151" s="12"/>
      <c r="BT151" s="12">
        <v>80</v>
      </c>
      <c r="BU151" s="12">
        <v>56</v>
      </c>
      <c r="BV151" s="12">
        <v>40</v>
      </c>
      <c r="BW151" s="12">
        <v>25</v>
      </c>
      <c r="BX151" s="12">
        <v>15</v>
      </c>
      <c r="BY151" s="12">
        <v>13</v>
      </c>
      <c r="BZ151" s="12">
        <v>15</v>
      </c>
      <c r="CA151" s="12">
        <v>11</v>
      </c>
      <c r="CB151" s="12">
        <v>11</v>
      </c>
      <c r="CC151" s="12">
        <v>11</v>
      </c>
      <c r="CF151" s="95">
        <v>23.3</v>
      </c>
      <c r="CG151" s="100">
        <v>23</v>
      </c>
      <c r="CH151" s="100">
        <v>3</v>
      </c>
      <c r="CI151" s="77">
        <v>146</v>
      </c>
      <c r="CJ151" s="12">
        <v>23</v>
      </c>
      <c r="CK151" s="12">
        <v>2</v>
      </c>
      <c r="CL151" s="88" t="s">
        <v>399</v>
      </c>
      <c r="DN151" s="139">
        <v>25.6</v>
      </c>
      <c r="DO151" s="12">
        <v>5</v>
      </c>
      <c r="DP151" s="136" t="s">
        <v>549</v>
      </c>
      <c r="DQ151" s="130">
        <f t="shared" si="5"/>
        <v>148</v>
      </c>
      <c r="DR151" s="130" t="s">
        <v>550</v>
      </c>
      <c r="DS151" s="130" t="s">
        <v>254</v>
      </c>
      <c r="DT151" s="12">
        <v>112</v>
      </c>
      <c r="DU151" s="129">
        <f t="shared" si="4"/>
        <v>0.4017857142857143</v>
      </c>
      <c r="DX151" s="19">
        <v>147</v>
      </c>
      <c r="DY151" t="s">
        <v>566</v>
      </c>
      <c r="DZ151" t="s">
        <v>566</v>
      </c>
      <c r="EA151" t="s">
        <v>566</v>
      </c>
      <c r="EB151" t="s">
        <v>566</v>
      </c>
    </row>
    <row r="152" spans="1:132" x14ac:dyDescent="0.25">
      <c r="A152" s="13">
        <v>149</v>
      </c>
      <c r="B152" s="13">
        <v>264</v>
      </c>
      <c r="C152" s="13">
        <v>284</v>
      </c>
      <c r="D152" s="13">
        <v>268</v>
      </c>
      <c r="E152" s="13">
        <v>278</v>
      </c>
      <c r="F152" s="13">
        <v>268</v>
      </c>
      <c r="G152" s="13">
        <v>239</v>
      </c>
      <c r="H152" s="13">
        <v>261</v>
      </c>
      <c r="I152" s="13">
        <v>277</v>
      </c>
      <c r="J152" s="13">
        <v>257</v>
      </c>
      <c r="K152" s="13">
        <v>286</v>
      </c>
      <c r="L152" s="13">
        <v>281</v>
      </c>
      <c r="M152" s="13">
        <v>281</v>
      </c>
      <c r="O152" s="19">
        <v>148</v>
      </c>
      <c r="P152" s="20">
        <v>50</v>
      </c>
      <c r="Q152" s="20">
        <v>13</v>
      </c>
      <c r="R152" s="21">
        <v>6</v>
      </c>
      <c r="S152" s="21">
        <v>1</v>
      </c>
      <c r="T152" s="21">
        <v>1</v>
      </c>
      <c r="U152" s="21">
        <v>1</v>
      </c>
      <c r="V152" s="21">
        <v>1</v>
      </c>
      <c r="W152" s="21">
        <v>1</v>
      </c>
      <c r="X152" s="21">
        <v>1</v>
      </c>
      <c r="Y152" s="21">
        <v>1</v>
      </c>
      <c r="Z152" s="21">
        <v>1</v>
      </c>
      <c r="AA152" s="21">
        <v>1</v>
      </c>
      <c r="AB152" s="22">
        <v>148</v>
      </c>
      <c r="AC152" s="23">
        <v>50</v>
      </c>
      <c r="AD152" s="23">
        <v>18</v>
      </c>
      <c r="AE152" s="24">
        <v>1</v>
      </c>
      <c r="AF152" s="24">
        <v>1</v>
      </c>
      <c r="AG152" s="24">
        <v>1</v>
      </c>
      <c r="AH152" s="24">
        <v>1</v>
      </c>
      <c r="AI152" s="24">
        <v>1</v>
      </c>
      <c r="AJ152" s="24">
        <v>1</v>
      </c>
      <c r="AK152" s="24">
        <v>1</v>
      </c>
      <c r="AL152" s="24">
        <v>1</v>
      </c>
      <c r="AM152" s="24">
        <v>1</v>
      </c>
      <c r="AN152" s="24">
        <v>1</v>
      </c>
      <c r="AX152" s="46">
        <v>12</v>
      </c>
      <c r="AY152" s="47">
        <v>1100</v>
      </c>
      <c r="AZ152" s="47">
        <v>25</v>
      </c>
      <c r="BA152" s="48">
        <v>60</v>
      </c>
      <c r="BE152" s="69">
        <v>22</v>
      </c>
      <c r="BF152" s="12"/>
      <c r="BG152" s="12">
        <v>3</v>
      </c>
      <c r="BH152" s="12">
        <v>0</v>
      </c>
      <c r="BI152" s="12">
        <v>0</v>
      </c>
      <c r="BJ152" s="127">
        <v>0</v>
      </c>
      <c r="BK152" s="127">
        <v>1</v>
      </c>
      <c r="BL152" s="127">
        <v>0</v>
      </c>
      <c r="BM152" s="127">
        <v>0</v>
      </c>
      <c r="BN152" s="127">
        <v>1</v>
      </c>
      <c r="BO152" s="127">
        <v>1</v>
      </c>
      <c r="BP152" s="127">
        <v>1</v>
      </c>
      <c r="BR152" s="71">
        <v>22</v>
      </c>
      <c r="BS152" s="12"/>
      <c r="BT152" s="12">
        <v>83</v>
      </c>
      <c r="BU152" s="12">
        <v>60</v>
      </c>
      <c r="BV152" s="12">
        <v>43</v>
      </c>
      <c r="BW152" s="12">
        <v>28</v>
      </c>
      <c r="BX152" s="12">
        <v>17</v>
      </c>
      <c r="BY152" s="12">
        <v>15</v>
      </c>
      <c r="BZ152" s="12">
        <v>16</v>
      </c>
      <c r="CA152" s="12">
        <v>12</v>
      </c>
      <c r="CB152" s="12">
        <v>12</v>
      </c>
      <c r="CC152" s="12">
        <v>12</v>
      </c>
      <c r="CF152" s="94">
        <v>23.4</v>
      </c>
      <c r="CG152" s="102">
        <v>23</v>
      </c>
      <c r="CH152" s="102">
        <v>4</v>
      </c>
      <c r="CI152" s="77">
        <v>147</v>
      </c>
      <c r="CJ152" s="12">
        <v>23</v>
      </c>
      <c r="CK152" s="12">
        <v>3</v>
      </c>
      <c r="CL152" s="93" t="s">
        <v>400</v>
      </c>
      <c r="DN152" s="139">
        <v>25.7</v>
      </c>
      <c r="DO152" s="12">
        <v>5</v>
      </c>
      <c r="DP152" s="136" t="s">
        <v>549</v>
      </c>
      <c r="DQ152" s="130">
        <f t="shared" si="5"/>
        <v>149</v>
      </c>
      <c r="DR152" s="130" t="s">
        <v>550</v>
      </c>
      <c r="DS152" s="130" t="s">
        <v>254</v>
      </c>
      <c r="DT152" s="12">
        <v>112</v>
      </c>
      <c r="DU152" s="129">
        <f t="shared" si="4"/>
        <v>0.4107142857142857</v>
      </c>
      <c r="DX152" s="19">
        <v>148</v>
      </c>
      <c r="DY152" t="s">
        <v>566</v>
      </c>
      <c r="DZ152" t="s">
        <v>566</v>
      </c>
      <c r="EA152" t="s">
        <v>566</v>
      </c>
      <c r="EB152" t="s">
        <v>566</v>
      </c>
    </row>
    <row r="153" spans="1:132" x14ac:dyDescent="0.25">
      <c r="A153" s="12">
        <v>150</v>
      </c>
      <c r="B153" s="12">
        <v>263</v>
      </c>
      <c r="C153" s="12">
        <v>283</v>
      </c>
      <c r="D153" s="12">
        <v>267</v>
      </c>
      <c r="E153" s="12">
        <v>277</v>
      </c>
      <c r="F153" s="12">
        <v>267</v>
      </c>
      <c r="G153" s="12">
        <v>238</v>
      </c>
      <c r="H153" s="12">
        <v>260</v>
      </c>
      <c r="I153" s="12">
        <v>276</v>
      </c>
      <c r="J153" s="12">
        <v>256</v>
      </c>
      <c r="K153" s="12">
        <v>285</v>
      </c>
      <c r="L153" s="12">
        <v>280</v>
      </c>
      <c r="M153" s="12">
        <v>280</v>
      </c>
      <c r="O153" s="19">
        <v>149</v>
      </c>
      <c r="P153" s="20">
        <v>50</v>
      </c>
      <c r="Q153" s="20">
        <v>13</v>
      </c>
      <c r="R153" s="21">
        <v>6</v>
      </c>
      <c r="S153" s="21">
        <v>1</v>
      </c>
      <c r="T153" s="21">
        <v>1</v>
      </c>
      <c r="U153" s="21">
        <v>1</v>
      </c>
      <c r="V153" s="21">
        <v>1</v>
      </c>
      <c r="W153" s="21">
        <v>1</v>
      </c>
      <c r="X153" s="21">
        <v>1</v>
      </c>
      <c r="Y153" s="21">
        <v>1</v>
      </c>
      <c r="Z153" s="21">
        <v>1</v>
      </c>
      <c r="AA153" s="21">
        <v>1</v>
      </c>
      <c r="AB153" s="22">
        <v>149</v>
      </c>
      <c r="AC153" s="23">
        <v>50</v>
      </c>
      <c r="AD153" s="23">
        <v>18</v>
      </c>
      <c r="AE153" s="24">
        <v>1</v>
      </c>
      <c r="AF153" s="24">
        <v>1</v>
      </c>
      <c r="AG153" s="24">
        <v>1</v>
      </c>
      <c r="AH153" s="24">
        <v>1</v>
      </c>
      <c r="AI153" s="24">
        <v>1</v>
      </c>
      <c r="AJ153" s="24">
        <v>1</v>
      </c>
      <c r="AK153" s="24">
        <v>1</v>
      </c>
      <c r="AL153" s="24">
        <v>1</v>
      </c>
      <c r="AM153" s="24">
        <v>1</v>
      </c>
      <c r="AN153" s="24">
        <v>1</v>
      </c>
      <c r="AX153" s="46">
        <v>12</v>
      </c>
      <c r="AY153" s="47">
        <v>1200</v>
      </c>
      <c r="AZ153" s="47">
        <v>15</v>
      </c>
      <c r="BA153" s="48">
        <v>50</v>
      </c>
      <c r="BE153" s="69">
        <v>23</v>
      </c>
      <c r="BF153" s="12"/>
      <c r="BG153" s="12">
        <v>3</v>
      </c>
      <c r="BH153" s="12">
        <v>1</v>
      </c>
      <c r="BI153" s="12">
        <v>0</v>
      </c>
      <c r="BJ153" s="12">
        <v>0</v>
      </c>
      <c r="BK153" s="127">
        <v>1</v>
      </c>
      <c r="BL153" s="127">
        <v>0</v>
      </c>
      <c r="BM153" s="127">
        <v>0</v>
      </c>
      <c r="BN153" s="127">
        <v>1</v>
      </c>
      <c r="BO153" s="127">
        <v>1</v>
      </c>
      <c r="BP153" s="127">
        <v>1</v>
      </c>
      <c r="BR153" s="71">
        <v>23</v>
      </c>
      <c r="BS153" s="12"/>
      <c r="BT153" s="12">
        <v>85</v>
      </c>
      <c r="BU153" s="12">
        <v>65</v>
      </c>
      <c r="BV153" s="12">
        <v>46</v>
      </c>
      <c r="BW153" s="12">
        <v>32</v>
      </c>
      <c r="BX153" s="12">
        <v>19</v>
      </c>
      <c r="BY153" s="12">
        <v>17</v>
      </c>
      <c r="BZ153" s="12">
        <v>18</v>
      </c>
      <c r="CA153" s="12">
        <v>13</v>
      </c>
      <c r="CB153" s="12">
        <v>13</v>
      </c>
      <c r="CC153" s="12">
        <v>13</v>
      </c>
      <c r="CF153" s="97">
        <v>23.5</v>
      </c>
      <c r="CG153" s="103">
        <v>23</v>
      </c>
      <c r="CH153" s="103">
        <v>5</v>
      </c>
      <c r="CI153" s="77">
        <v>148</v>
      </c>
      <c r="CJ153" s="12">
        <v>23</v>
      </c>
      <c r="CK153" s="12">
        <v>4</v>
      </c>
      <c r="CL153" s="90" t="s">
        <v>307</v>
      </c>
      <c r="DN153" s="126">
        <v>26.1</v>
      </c>
      <c r="DO153" s="133">
        <v>6</v>
      </c>
      <c r="DP153" s="136" t="s">
        <v>551</v>
      </c>
      <c r="DQ153" s="130">
        <f t="shared" si="5"/>
        <v>150</v>
      </c>
      <c r="DR153" s="130" t="s">
        <v>550</v>
      </c>
      <c r="DS153" s="130" t="s">
        <v>254</v>
      </c>
      <c r="DT153" s="12">
        <v>112</v>
      </c>
      <c r="DU153" s="129">
        <f t="shared" si="4"/>
        <v>0.41964285714285715</v>
      </c>
      <c r="DX153" s="19">
        <v>149</v>
      </c>
      <c r="DY153" t="s">
        <v>566</v>
      </c>
      <c r="DZ153" t="s">
        <v>566</v>
      </c>
      <c r="EA153" t="s">
        <v>566</v>
      </c>
      <c r="EB153" t="s">
        <v>566</v>
      </c>
    </row>
    <row r="154" spans="1:132" x14ac:dyDescent="0.25">
      <c r="A154" s="13">
        <v>151</v>
      </c>
      <c r="B154" s="13">
        <v>263</v>
      </c>
      <c r="C154" s="13">
        <v>283</v>
      </c>
      <c r="D154" s="13">
        <v>266</v>
      </c>
      <c r="E154" s="13">
        <v>276</v>
      </c>
      <c r="F154" s="13">
        <v>267</v>
      </c>
      <c r="G154" s="13">
        <v>237</v>
      </c>
      <c r="H154" s="13">
        <v>259</v>
      </c>
      <c r="I154" s="13">
        <v>275</v>
      </c>
      <c r="J154" s="13">
        <v>255</v>
      </c>
      <c r="K154" s="13">
        <v>284</v>
      </c>
      <c r="L154" s="13">
        <v>279</v>
      </c>
      <c r="M154" s="13">
        <v>279</v>
      </c>
      <c r="O154" s="19">
        <v>150</v>
      </c>
      <c r="P154" s="20">
        <v>50</v>
      </c>
      <c r="Q154" s="20">
        <v>13</v>
      </c>
      <c r="R154" s="21">
        <v>6</v>
      </c>
      <c r="S154" s="21">
        <v>1</v>
      </c>
      <c r="T154" s="21">
        <v>1</v>
      </c>
      <c r="U154" s="21">
        <v>1</v>
      </c>
      <c r="V154" s="21">
        <v>1</v>
      </c>
      <c r="W154" s="21">
        <v>1</v>
      </c>
      <c r="X154" s="21">
        <v>1</v>
      </c>
      <c r="Y154" s="21">
        <v>1</v>
      </c>
      <c r="Z154" s="21">
        <v>1</v>
      </c>
      <c r="AA154" s="21">
        <v>1</v>
      </c>
      <c r="AB154" s="22">
        <v>150</v>
      </c>
      <c r="AC154" s="23">
        <v>50</v>
      </c>
      <c r="AD154" s="23">
        <v>18</v>
      </c>
      <c r="AE154" s="24">
        <v>1</v>
      </c>
      <c r="AF154" s="24">
        <v>1</v>
      </c>
      <c r="AG154" s="24">
        <v>1</v>
      </c>
      <c r="AH154" s="24">
        <v>1</v>
      </c>
      <c r="AI154" s="24">
        <v>1</v>
      </c>
      <c r="AJ154" s="24">
        <v>1</v>
      </c>
      <c r="AK154" s="24">
        <v>1</v>
      </c>
      <c r="AL154" s="24">
        <v>1</v>
      </c>
      <c r="AM154" s="24">
        <v>1</v>
      </c>
      <c r="AN154" s="24">
        <v>1</v>
      </c>
      <c r="AX154" s="46">
        <v>12</v>
      </c>
      <c r="AY154" s="47">
        <v>1300</v>
      </c>
      <c r="AZ154" s="47">
        <v>0</v>
      </c>
      <c r="BA154" s="48">
        <v>40</v>
      </c>
      <c r="BE154" s="69">
        <v>24</v>
      </c>
      <c r="BF154" s="12"/>
      <c r="BG154" s="12">
        <v>4</v>
      </c>
      <c r="BH154" s="127">
        <v>1</v>
      </c>
      <c r="BI154" s="12">
        <v>1</v>
      </c>
      <c r="BJ154" s="127">
        <v>0</v>
      </c>
      <c r="BK154" s="127">
        <v>1</v>
      </c>
      <c r="BL154" s="127">
        <v>0</v>
      </c>
      <c r="BM154" s="127">
        <v>0</v>
      </c>
      <c r="BN154" s="127">
        <v>1</v>
      </c>
      <c r="BO154" s="127">
        <v>1</v>
      </c>
      <c r="BP154" s="127">
        <v>1</v>
      </c>
      <c r="BR154" s="71">
        <v>24</v>
      </c>
      <c r="BS154" s="12"/>
      <c r="BT154" s="12">
        <v>87</v>
      </c>
      <c r="BU154" s="12">
        <v>68</v>
      </c>
      <c r="BV154" s="12">
        <v>50</v>
      </c>
      <c r="BW154" s="12">
        <v>36</v>
      </c>
      <c r="BX154" s="12">
        <v>21</v>
      </c>
      <c r="BY154" s="12">
        <v>19</v>
      </c>
      <c r="BZ154" s="12">
        <v>20</v>
      </c>
      <c r="CA154" s="12">
        <v>15</v>
      </c>
      <c r="CB154" s="12">
        <v>15</v>
      </c>
      <c r="CC154" s="12">
        <v>15</v>
      </c>
      <c r="CF154" s="94">
        <v>24.1</v>
      </c>
      <c r="CG154" s="102">
        <v>24</v>
      </c>
      <c r="CH154" s="102">
        <v>1</v>
      </c>
      <c r="CI154" s="77">
        <v>149</v>
      </c>
      <c r="CJ154" s="12">
        <v>23</v>
      </c>
      <c r="CK154" s="12">
        <v>5</v>
      </c>
      <c r="CL154" s="93" t="s">
        <v>401</v>
      </c>
      <c r="DN154" s="126">
        <v>26.2</v>
      </c>
      <c r="DO154" s="133">
        <v>6</v>
      </c>
      <c r="DP154" s="136" t="s">
        <v>551</v>
      </c>
      <c r="DQ154" s="130">
        <f t="shared" si="5"/>
        <v>151</v>
      </c>
      <c r="DR154" s="130" t="s">
        <v>550</v>
      </c>
      <c r="DS154" s="130" t="s">
        <v>254</v>
      </c>
      <c r="DT154" s="12">
        <v>112</v>
      </c>
      <c r="DU154" s="129">
        <f t="shared" si="4"/>
        <v>0.42857142857142855</v>
      </c>
      <c r="DX154" s="19">
        <v>150</v>
      </c>
      <c r="DY154" t="s">
        <v>566</v>
      </c>
      <c r="DZ154" t="s">
        <v>566</v>
      </c>
      <c r="EA154" t="s">
        <v>566</v>
      </c>
      <c r="EB154" t="s">
        <v>566</v>
      </c>
    </row>
    <row r="155" spans="1:132" ht="15.75" thickBot="1" x14ac:dyDescent="0.3">
      <c r="A155" s="12">
        <v>152</v>
      </c>
      <c r="B155" s="12">
        <v>262</v>
      </c>
      <c r="C155" s="12">
        <v>282</v>
      </c>
      <c r="D155" s="12">
        <v>266</v>
      </c>
      <c r="E155" s="12">
        <v>276</v>
      </c>
      <c r="F155" s="12">
        <v>266</v>
      </c>
      <c r="G155" s="12">
        <v>237</v>
      </c>
      <c r="H155" s="12">
        <v>259</v>
      </c>
      <c r="I155" s="12">
        <v>275</v>
      </c>
      <c r="J155" s="12">
        <v>255</v>
      </c>
      <c r="K155" s="12">
        <v>284</v>
      </c>
      <c r="L155" s="12">
        <v>279</v>
      </c>
      <c r="M155" s="12">
        <v>279</v>
      </c>
      <c r="O155" s="19">
        <v>151</v>
      </c>
      <c r="P155" s="20">
        <v>50</v>
      </c>
      <c r="Q155" s="20">
        <v>13</v>
      </c>
      <c r="R155" s="21">
        <v>6</v>
      </c>
      <c r="S155" s="21">
        <v>1</v>
      </c>
      <c r="T155" s="21">
        <v>1</v>
      </c>
      <c r="U155" s="21">
        <v>1</v>
      </c>
      <c r="V155" s="21">
        <v>1</v>
      </c>
      <c r="W155" s="21">
        <v>1</v>
      </c>
      <c r="X155" s="21">
        <v>1</v>
      </c>
      <c r="Y155" s="21">
        <v>1</v>
      </c>
      <c r="Z155" s="21">
        <v>1</v>
      </c>
      <c r="AA155" s="21">
        <v>1</v>
      </c>
      <c r="AB155" s="22">
        <v>151</v>
      </c>
      <c r="AC155" s="23">
        <v>50</v>
      </c>
      <c r="AD155" s="23">
        <v>18</v>
      </c>
      <c r="AE155" s="24">
        <v>1</v>
      </c>
      <c r="AF155" s="24">
        <v>1</v>
      </c>
      <c r="AG155" s="24">
        <v>1</v>
      </c>
      <c r="AH155" s="24">
        <v>1</v>
      </c>
      <c r="AI155" s="24">
        <v>1</v>
      </c>
      <c r="AJ155" s="24">
        <v>1</v>
      </c>
      <c r="AK155" s="24">
        <v>1</v>
      </c>
      <c r="AL155" s="24">
        <v>1</v>
      </c>
      <c r="AM155" s="24">
        <v>1</v>
      </c>
      <c r="AN155" s="24">
        <v>1</v>
      </c>
      <c r="AX155" s="49">
        <v>12</v>
      </c>
      <c r="AY155" s="50">
        <v>1400</v>
      </c>
      <c r="AZ155" s="50">
        <v>0</v>
      </c>
      <c r="BA155" s="51">
        <v>20</v>
      </c>
      <c r="BE155" s="69">
        <v>25</v>
      </c>
      <c r="BF155" s="12"/>
      <c r="BG155" s="126">
        <v>4</v>
      </c>
      <c r="BH155" s="126">
        <v>1</v>
      </c>
      <c r="BI155" s="126">
        <v>1</v>
      </c>
      <c r="BJ155" s="126">
        <v>0</v>
      </c>
      <c r="BK155" s="126">
        <v>1</v>
      </c>
      <c r="BL155" s="126">
        <v>0</v>
      </c>
      <c r="BM155" s="126">
        <v>0</v>
      </c>
      <c r="BN155" s="126">
        <v>1</v>
      </c>
      <c r="BO155" s="126">
        <v>1</v>
      </c>
      <c r="BP155" s="126">
        <v>1</v>
      </c>
      <c r="BR155" s="71">
        <v>25</v>
      </c>
      <c r="BS155" s="12"/>
      <c r="BT155" s="12">
        <v>89</v>
      </c>
      <c r="BU155" s="12">
        <v>71</v>
      </c>
      <c r="BV155" s="12">
        <v>55</v>
      </c>
      <c r="BW155" s="12">
        <v>40</v>
      </c>
      <c r="BX155" s="12">
        <v>22</v>
      </c>
      <c r="BY155" s="12">
        <v>20</v>
      </c>
      <c r="BZ155" s="12">
        <v>22</v>
      </c>
      <c r="CA155" s="12">
        <v>16</v>
      </c>
      <c r="CB155" s="12">
        <v>16</v>
      </c>
      <c r="CC155" s="12">
        <v>16</v>
      </c>
      <c r="CF155" s="94">
        <v>24.2</v>
      </c>
      <c r="CG155" s="102">
        <v>24</v>
      </c>
      <c r="CH155" s="102">
        <v>2</v>
      </c>
      <c r="CI155" s="77">
        <v>150</v>
      </c>
      <c r="CJ155" s="12">
        <v>24</v>
      </c>
      <c r="CK155" s="12">
        <v>1</v>
      </c>
      <c r="CL155" s="84" t="s">
        <v>402</v>
      </c>
      <c r="DN155" s="126">
        <v>26.3</v>
      </c>
      <c r="DO155" s="133">
        <v>6</v>
      </c>
      <c r="DP155" s="136" t="s">
        <v>551</v>
      </c>
      <c r="DQ155" s="130">
        <f t="shared" si="5"/>
        <v>152</v>
      </c>
      <c r="DR155" s="130" t="s">
        <v>550</v>
      </c>
      <c r="DS155" s="130" t="s">
        <v>254</v>
      </c>
      <c r="DT155" s="12">
        <v>112</v>
      </c>
      <c r="DU155" s="129">
        <f t="shared" si="4"/>
        <v>0.4375</v>
      </c>
      <c r="DX155" s="19">
        <v>151</v>
      </c>
      <c r="DY155" t="s">
        <v>566</v>
      </c>
      <c r="DZ155" t="s">
        <v>566</v>
      </c>
      <c r="EA155" t="s">
        <v>566</v>
      </c>
      <c r="EB155" t="s">
        <v>566</v>
      </c>
    </row>
    <row r="156" spans="1:132" x14ac:dyDescent="0.25">
      <c r="A156" s="13">
        <v>153</v>
      </c>
      <c r="B156" s="13">
        <v>262</v>
      </c>
      <c r="C156" s="13">
        <v>282</v>
      </c>
      <c r="D156" s="13">
        <v>265</v>
      </c>
      <c r="E156" s="13">
        <v>275</v>
      </c>
      <c r="F156" s="13">
        <v>266</v>
      </c>
      <c r="G156" s="13">
        <v>236</v>
      </c>
      <c r="H156" s="13">
        <v>258</v>
      </c>
      <c r="I156" s="13">
        <v>274</v>
      </c>
      <c r="J156" s="13">
        <v>254</v>
      </c>
      <c r="K156" s="13">
        <v>283</v>
      </c>
      <c r="L156" s="13">
        <v>278</v>
      </c>
      <c r="M156" s="13">
        <v>278</v>
      </c>
      <c r="O156" s="19">
        <v>152</v>
      </c>
      <c r="P156" s="20">
        <v>50</v>
      </c>
      <c r="Q156" s="20">
        <v>13</v>
      </c>
      <c r="R156" s="21">
        <v>6</v>
      </c>
      <c r="S156" s="21">
        <v>1</v>
      </c>
      <c r="T156" s="21">
        <v>1</v>
      </c>
      <c r="U156" s="21">
        <v>1</v>
      </c>
      <c r="V156" s="21">
        <v>1</v>
      </c>
      <c r="W156" s="21">
        <v>1</v>
      </c>
      <c r="X156" s="21">
        <v>1</v>
      </c>
      <c r="Y156" s="21">
        <v>1</v>
      </c>
      <c r="Z156" s="21">
        <v>1</v>
      </c>
      <c r="AA156" s="21">
        <v>1</v>
      </c>
      <c r="AB156" s="22">
        <v>152</v>
      </c>
      <c r="AC156" s="23">
        <v>50</v>
      </c>
      <c r="AD156" s="23">
        <v>18</v>
      </c>
      <c r="AE156" s="24">
        <v>1</v>
      </c>
      <c r="AF156" s="24">
        <v>1</v>
      </c>
      <c r="AG156" s="24">
        <v>1</v>
      </c>
      <c r="AH156" s="24">
        <v>1</v>
      </c>
      <c r="AI156" s="24">
        <v>1</v>
      </c>
      <c r="AJ156" s="24">
        <v>1</v>
      </c>
      <c r="AK156" s="24">
        <v>1</v>
      </c>
      <c r="AL156" s="24">
        <v>1</v>
      </c>
      <c r="AM156" s="24">
        <v>1</v>
      </c>
      <c r="AN156" s="24">
        <v>1</v>
      </c>
      <c r="BE156" s="69">
        <v>26</v>
      </c>
      <c r="BF156" s="12"/>
      <c r="BG156" s="12">
        <v>5</v>
      </c>
      <c r="BH156" s="127">
        <v>1</v>
      </c>
      <c r="BI156" s="12">
        <v>1</v>
      </c>
      <c r="BJ156" s="127">
        <v>0</v>
      </c>
      <c r="BK156" s="12">
        <v>1</v>
      </c>
      <c r="BL156" s="12">
        <v>0</v>
      </c>
      <c r="BM156" s="127">
        <v>0</v>
      </c>
      <c r="BN156" s="12">
        <v>1</v>
      </c>
      <c r="BO156" s="12">
        <v>1</v>
      </c>
      <c r="BP156" s="12">
        <v>1</v>
      </c>
      <c r="BR156" s="71">
        <v>26</v>
      </c>
      <c r="BS156" s="12"/>
      <c r="BT156" s="12">
        <v>90</v>
      </c>
      <c r="BU156" s="12">
        <v>74</v>
      </c>
      <c r="BV156" s="12">
        <v>58</v>
      </c>
      <c r="BW156" s="12">
        <v>43</v>
      </c>
      <c r="BX156" s="12">
        <v>25</v>
      </c>
      <c r="BY156" s="12">
        <v>22</v>
      </c>
      <c r="BZ156" s="12">
        <v>23</v>
      </c>
      <c r="CA156" s="12">
        <v>18</v>
      </c>
      <c r="CB156" s="12">
        <v>18</v>
      </c>
      <c r="CC156" s="12">
        <v>18</v>
      </c>
      <c r="CF156" s="94">
        <v>24.3</v>
      </c>
      <c r="CG156" s="102">
        <v>24</v>
      </c>
      <c r="CH156" s="102">
        <v>3</v>
      </c>
      <c r="CI156" s="77">
        <v>151</v>
      </c>
      <c r="CJ156" s="12">
        <v>24</v>
      </c>
      <c r="CK156" s="12">
        <v>2</v>
      </c>
      <c r="CL156" s="84" t="s">
        <v>403</v>
      </c>
      <c r="DN156" s="126">
        <v>26.4</v>
      </c>
      <c r="DO156" s="133">
        <v>6</v>
      </c>
      <c r="DP156" s="136" t="s">
        <v>551</v>
      </c>
      <c r="DQ156" s="130">
        <f t="shared" si="5"/>
        <v>153</v>
      </c>
      <c r="DR156" s="130" t="s">
        <v>550</v>
      </c>
      <c r="DS156" s="130" t="s">
        <v>254</v>
      </c>
      <c r="DT156" s="12">
        <v>112</v>
      </c>
      <c r="DU156" s="129">
        <f t="shared" si="4"/>
        <v>0.44642857142857145</v>
      </c>
      <c r="DX156" s="19">
        <v>152</v>
      </c>
      <c r="DY156" t="s">
        <v>566</v>
      </c>
      <c r="DZ156" t="s">
        <v>566</v>
      </c>
      <c r="EA156" t="s">
        <v>566</v>
      </c>
      <c r="EB156" t="s">
        <v>566</v>
      </c>
    </row>
    <row r="157" spans="1:132" x14ac:dyDescent="0.25">
      <c r="A157" s="12">
        <v>154</v>
      </c>
      <c r="B157" s="12">
        <v>262</v>
      </c>
      <c r="C157" s="12">
        <v>281</v>
      </c>
      <c r="D157" s="12">
        <v>265</v>
      </c>
      <c r="E157" s="12">
        <v>275</v>
      </c>
      <c r="F157" s="12">
        <v>265</v>
      </c>
      <c r="G157" s="12">
        <v>236</v>
      </c>
      <c r="H157" s="12">
        <v>258</v>
      </c>
      <c r="I157" s="12">
        <v>273</v>
      </c>
      <c r="J157" s="12">
        <v>254</v>
      </c>
      <c r="K157" s="12">
        <v>282</v>
      </c>
      <c r="L157" s="12">
        <v>277</v>
      </c>
      <c r="M157" s="12">
        <v>277</v>
      </c>
      <c r="O157" s="19">
        <v>153</v>
      </c>
      <c r="P157" s="20">
        <v>51</v>
      </c>
      <c r="Q157" s="20">
        <v>14</v>
      </c>
      <c r="R157" s="21">
        <v>6</v>
      </c>
      <c r="S157" s="21">
        <v>1</v>
      </c>
      <c r="T157" s="21">
        <v>1</v>
      </c>
      <c r="U157" s="21">
        <v>1</v>
      </c>
      <c r="V157" s="21">
        <v>1</v>
      </c>
      <c r="W157" s="21">
        <v>1</v>
      </c>
      <c r="X157" s="21">
        <v>1</v>
      </c>
      <c r="Y157" s="21">
        <v>1</v>
      </c>
      <c r="Z157" s="21">
        <v>1</v>
      </c>
      <c r="AA157" s="21">
        <v>1</v>
      </c>
      <c r="AB157" s="22">
        <v>153</v>
      </c>
      <c r="AC157" s="23">
        <v>50</v>
      </c>
      <c r="AD157" s="23">
        <v>18</v>
      </c>
      <c r="AE157" s="24">
        <v>1</v>
      </c>
      <c r="AF157" s="24">
        <v>1</v>
      </c>
      <c r="AG157" s="24">
        <v>1</v>
      </c>
      <c r="AH157" s="24">
        <v>1</v>
      </c>
      <c r="AI157" s="24">
        <v>1</v>
      </c>
      <c r="AJ157" s="24">
        <v>1</v>
      </c>
      <c r="AK157" s="24">
        <v>1</v>
      </c>
      <c r="AL157" s="24">
        <v>1</v>
      </c>
      <c r="AM157" s="24">
        <v>1</v>
      </c>
      <c r="AN157" s="24">
        <v>1</v>
      </c>
      <c r="BE157" s="69">
        <v>27</v>
      </c>
      <c r="BF157" s="12"/>
      <c r="BG157" s="12">
        <v>6</v>
      </c>
      <c r="BH157" s="12">
        <v>1</v>
      </c>
      <c r="BI157" s="127">
        <v>1</v>
      </c>
      <c r="BJ157" s="12">
        <v>0</v>
      </c>
      <c r="BK157" s="12">
        <v>1</v>
      </c>
      <c r="BL157" s="127">
        <v>0</v>
      </c>
      <c r="BM157" s="127">
        <v>0</v>
      </c>
      <c r="BN157" s="127">
        <v>1</v>
      </c>
      <c r="BO157" s="127">
        <v>1</v>
      </c>
      <c r="BP157" s="127">
        <v>1</v>
      </c>
      <c r="BR157" s="71">
        <v>27</v>
      </c>
      <c r="BS157" s="12"/>
      <c r="BT157" s="12">
        <v>92</v>
      </c>
      <c r="BU157" s="12">
        <v>76</v>
      </c>
      <c r="BV157" s="12">
        <v>62</v>
      </c>
      <c r="BW157" s="12">
        <v>46</v>
      </c>
      <c r="BX157" s="12">
        <v>28</v>
      </c>
      <c r="BY157" s="12">
        <v>25</v>
      </c>
      <c r="BZ157" s="12">
        <v>25</v>
      </c>
      <c r="CA157" s="12">
        <v>20</v>
      </c>
      <c r="CB157" s="12">
        <v>20</v>
      </c>
      <c r="CC157" s="12">
        <v>20</v>
      </c>
      <c r="CF157" s="94">
        <v>24.4</v>
      </c>
      <c r="CG157" s="102">
        <v>24</v>
      </c>
      <c r="CH157" s="102">
        <v>4</v>
      </c>
      <c r="CI157" s="77">
        <v>152</v>
      </c>
      <c r="CJ157" s="12">
        <v>24</v>
      </c>
      <c r="CK157" s="12">
        <v>3</v>
      </c>
      <c r="CL157" s="84" t="s">
        <v>404</v>
      </c>
      <c r="DN157" s="126">
        <v>26.5</v>
      </c>
      <c r="DO157" s="133">
        <v>6</v>
      </c>
      <c r="DP157" s="136" t="s">
        <v>551</v>
      </c>
      <c r="DQ157" s="130">
        <f t="shared" si="5"/>
        <v>154</v>
      </c>
      <c r="DR157" s="130" t="s">
        <v>550</v>
      </c>
      <c r="DS157" s="130" t="s">
        <v>254</v>
      </c>
      <c r="DT157" s="12">
        <v>112</v>
      </c>
      <c r="DU157" s="129">
        <f t="shared" si="4"/>
        <v>0.45535714285714285</v>
      </c>
      <c r="DX157" s="19">
        <v>153</v>
      </c>
      <c r="DY157" t="s">
        <v>566</v>
      </c>
      <c r="DZ157" t="s">
        <v>566</v>
      </c>
      <c r="EA157" t="s">
        <v>566</v>
      </c>
      <c r="EB157" t="s">
        <v>566</v>
      </c>
    </row>
    <row r="158" spans="1:132" x14ac:dyDescent="0.25">
      <c r="A158" s="13">
        <v>155</v>
      </c>
      <c r="B158" s="13">
        <v>261</v>
      </c>
      <c r="C158" s="13">
        <v>281</v>
      </c>
      <c r="D158" s="13">
        <v>264</v>
      </c>
      <c r="E158" s="13">
        <v>274</v>
      </c>
      <c r="F158" s="13">
        <v>265</v>
      </c>
      <c r="G158" s="13">
        <v>235</v>
      </c>
      <c r="H158" s="13">
        <v>257</v>
      </c>
      <c r="I158" s="13">
        <v>273</v>
      </c>
      <c r="J158" s="13">
        <v>253</v>
      </c>
      <c r="K158" s="13">
        <v>282</v>
      </c>
      <c r="L158" s="13">
        <v>277</v>
      </c>
      <c r="M158" s="13">
        <v>277</v>
      </c>
      <c r="O158" s="19">
        <v>154</v>
      </c>
      <c r="P158" s="20">
        <v>51</v>
      </c>
      <c r="Q158" s="20">
        <v>14</v>
      </c>
      <c r="R158" s="21">
        <v>6</v>
      </c>
      <c r="S158" s="21">
        <v>1</v>
      </c>
      <c r="T158" s="21">
        <v>1</v>
      </c>
      <c r="U158" s="21">
        <v>1</v>
      </c>
      <c r="V158" s="21">
        <v>1</v>
      </c>
      <c r="W158" s="21">
        <v>1</v>
      </c>
      <c r="X158" s="21">
        <v>1</v>
      </c>
      <c r="Y158" s="21">
        <v>1</v>
      </c>
      <c r="Z158" s="21">
        <v>1</v>
      </c>
      <c r="AA158" s="21">
        <v>1</v>
      </c>
      <c r="AB158" s="22">
        <v>154</v>
      </c>
      <c r="AC158" s="23">
        <v>51</v>
      </c>
      <c r="AD158" s="23">
        <v>18</v>
      </c>
      <c r="AE158" s="24">
        <v>1</v>
      </c>
      <c r="AF158" s="24">
        <v>1</v>
      </c>
      <c r="AG158" s="24">
        <v>1</v>
      </c>
      <c r="AH158" s="24">
        <v>1</v>
      </c>
      <c r="AI158" s="24">
        <v>1</v>
      </c>
      <c r="AJ158" s="24">
        <v>1</v>
      </c>
      <c r="AK158" s="24">
        <v>1</v>
      </c>
      <c r="AL158" s="24">
        <v>1</v>
      </c>
      <c r="AM158" s="24">
        <v>1</v>
      </c>
      <c r="AN158" s="24">
        <v>1</v>
      </c>
      <c r="BE158" s="69">
        <v>28</v>
      </c>
      <c r="BF158" s="12"/>
      <c r="BG158" s="12">
        <v>7</v>
      </c>
      <c r="BH158" s="127">
        <v>1</v>
      </c>
      <c r="BI158" s="12">
        <v>2</v>
      </c>
      <c r="BJ158" s="12">
        <v>1</v>
      </c>
      <c r="BK158" s="127">
        <v>1</v>
      </c>
      <c r="BL158" s="127">
        <v>0</v>
      </c>
      <c r="BM158" s="127">
        <v>0</v>
      </c>
      <c r="BN158" s="127">
        <v>1</v>
      </c>
      <c r="BO158" s="127">
        <v>1</v>
      </c>
      <c r="BP158" s="127">
        <v>1</v>
      </c>
      <c r="BR158" s="71">
        <v>28</v>
      </c>
      <c r="BS158" s="12"/>
      <c r="BT158" s="12">
        <v>93</v>
      </c>
      <c r="BU158" s="12">
        <v>78</v>
      </c>
      <c r="BV158" s="12">
        <v>65</v>
      </c>
      <c r="BW158" s="12">
        <v>48</v>
      </c>
      <c r="BX158" s="12">
        <v>31</v>
      </c>
      <c r="BY158" s="12">
        <v>28</v>
      </c>
      <c r="BZ158" s="12">
        <v>27</v>
      </c>
      <c r="CA158" s="12">
        <v>21</v>
      </c>
      <c r="CB158" s="12">
        <v>21</v>
      </c>
      <c r="CC158" s="12">
        <v>21</v>
      </c>
      <c r="CF158" s="94">
        <v>24.5</v>
      </c>
      <c r="CG158" s="102">
        <v>24</v>
      </c>
      <c r="CH158" s="102">
        <v>5</v>
      </c>
      <c r="CI158" s="77">
        <v>153</v>
      </c>
      <c r="CJ158" s="12">
        <v>24</v>
      </c>
      <c r="CK158" s="12">
        <v>4</v>
      </c>
      <c r="CL158" s="84" t="s">
        <v>405</v>
      </c>
      <c r="DN158" s="126">
        <v>26.6</v>
      </c>
      <c r="DO158" s="133">
        <v>6</v>
      </c>
      <c r="DP158" s="136" t="s">
        <v>551</v>
      </c>
      <c r="DQ158" s="130">
        <f t="shared" si="5"/>
        <v>155</v>
      </c>
      <c r="DR158" s="130" t="s">
        <v>550</v>
      </c>
      <c r="DS158" s="130" t="s">
        <v>254</v>
      </c>
      <c r="DT158" s="12">
        <v>112</v>
      </c>
      <c r="DU158" s="129">
        <f t="shared" si="4"/>
        <v>0.4642857142857143</v>
      </c>
      <c r="DX158" s="19">
        <v>154</v>
      </c>
      <c r="DY158" t="s">
        <v>566</v>
      </c>
      <c r="DZ158" t="s">
        <v>566</v>
      </c>
      <c r="EA158" t="s">
        <v>566</v>
      </c>
      <c r="EB158" t="s">
        <v>566</v>
      </c>
    </row>
    <row r="159" spans="1:132" x14ac:dyDescent="0.25">
      <c r="A159" s="12">
        <v>156</v>
      </c>
      <c r="B159" s="12">
        <v>261</v>
      </c>
      <c r="C159" s="12">
        <v>280</v>
      </c>
      <c r="D159" s="12">
        <v>263</v>
      </c>
      <c r="E159" s="12">
        <v>273</v>
      </c>
      <c r="F159" s="12">
        <v>264</v>
      </c>
      <c r="G159" s="12">
        <v>234</v>
      </c>
      <c r="H159" s="12">
        <v>256</v>
      </c>
      <c r="I159" s="12">
        <v>272</v>
      </c>
      <c r="J159" s="12">
        <v>252</v>
      </c>
      <c r="K159" s="12">
        <v>281</v>
      </c>
      <c r="L159" s="12">
        <v>276</v>
      </c>
      <c r="M159" s="12">
        <v>276</v>
      </c>
      <c r="O159" s="19">
        <v>155</v>
      </c>
      <c r="P159" s="20">
        <v>51</v>
      </c>
      <c r="Q159" s="20">
        <v>14</v>
      </c>
      <c r="R159" s="21">
        <v>6</v>
      </c>
      <c r="S159" s="21">
        <v>1</v>
      </c>
      <c r="T159" s="21">
        <v>1</v>
      </c>
      <c r="U159" s="21">
        <v>1</v>
      </c>
      <c r="V159" s="21">
        <v>1</v>
      </c>
      <c r="W159" s="21">
        <v>1</v>
      </c>
      <c r="X159" s="21">
        <v>1</v>
      </c>
      <c r="Y159" s="21">
        <v>1</v>
      </c>
      <c r="Z159" s="21">
        <v>1</v>
      </c>
      <c r="AA159" s="21">
        <v>1</v>
      </c>
      <c r="AB159" s="22">
        <v>155</v>
      </c>
      <c r="AC159" s="23">
        <v>51</v>
      </c>
      <c r="AD159" s="23">
        <v>18</v>
      </c>
      <c r="AE159" s="24">
        <v>1</v>
      </c>
      <c r="AF159" s="24">
        <v>1</v>
      </c>
      <c r="AG159" s="24">
        <v>1</v>
      </c>
      <c r="AH159" s="24">
        <v>1</v>
      </c>
      <c r="AI159" s="24">
        <v>1</v>
      </c>
      <c r="AJ159" s="24">
        <v>1</v>
      </c>
      <c r="AK159" s="24">
        <v>1</v>
      </c>
      <c r="AL159" s="24">
        <v>1</v>
      </c>
      <c r="AM159" s="24">
        <v>1</v>
      </c>
      <c r="AN159" s="24">
        <v>1</v>
      </c>
      <c r="BE159" s="69">
        <v>29</v>
      </c>
      <c r="BF159" s="12"/>
      <c r="BG159" s="127">
        <v>7</v>
      </c>
      <c r="BH159" s="12">
        <v>1</v>
      </c>
      <c r="BI159" s="127">
        <v>2</v>
      </c>
      <c r="BJ159" s="12">
        <v>1</v>
      </c>
      <c r="BK159" s="127">
        <v>1</v>
      </c>
      <c r="BL159" s="12">
        <v>1</v>
      </c>
      <c r="BM159" s="12">
        <v>0</v>
      </c>
      <c r="BN159" s="127">
        <v>1</v>
      </c>
      <c r="BO159" s="127">
        <v>1</v>
      </c>
      <c r="BP159" s="127">
        <v>1</v>
      </c>
      <c r="BR159" s="71">
        <v>29</v>
      </c>
      <c r="BS159" s="12"/>
      <c r="BT159" s="12">
        <v>95</v>
      </c>
      <c r="BU159" s="12">
        <v>81</v>
      </c>
      <c r="BV159" s="12">
        <v>69</v>
      </c>
      <c r="BW159" s="12">
        <v>52</v>
      </c>
      <c r="BX159" s="12">
        <v>34</v>
      </c>
      <c r="BY159" s="12">
        <v>31</v>
      </c>
      <c r="BZ159" s="12">
        <v>29</v>
      </c>
      <c r="CA159" s="12">
        <v>24</v>
      </c>
      <c r="CB159" s="12">
        <v>24</v>
      </c>
      <c r="CC159" s="12">
        <v>24</v>
      </c>
      <c r="CF159" s="89">
        <v>24.6</v>
      </c>
      <c r="CG159" s="103">
        <v>24</v>
      </c>
      <c r="CH159" s="103">
        <v>6</v>
      </c>
      <c r="CI159" s="77">
        <v>154</v>
      </c>
      <c r="CJ159" s="12">
        <v>24</v>
      </c>
      <c r="CK159" s="12">
        <v>5</v>
      </c>
      <c r="CL159" s="90" t="s">
        <v>307</v>
      </c>
      <c r="DN159" s="139">
        <v>27.1</v>
      </c>
      <c r="DO159" s="133">
        <v>6</v>
      </c>
      <c r="DP159" s="136" t="s">
        <v>551</v>
      </c>
      <c r="DQ159" s="130">
        <f t="shared" si="5"/>
        <v>156</v>
      </c>
      <c r="DR159" s="130" t="s">
        <v>550</v>
      </c>
      <c r="DS159" s="130" t="s">
        <v>254</v>
      </c>
      <c r="DT159" s="12">
        <v>112</v>
      </c>
      <c r="DU159" s="129">
        <f t="shared" si="4"/>
        <v>0.4732142857142857</v>
      </c>
      <c r="DX159" s="19">
        <v>155</v>
      </c>
      <c r="DY159" t="s">
        <v>566</v>
      </c>
      <c r="DZ159" t="s">
        <v>566</v>
      </c>
      <c r="EA159" t="s">
        <v>566</v>
      </c>
      <c r="EB159" t="s">
        <v>566</v>
      </c>
    </row>
    <row r="160" spans="1:132" x14ac:dyDescent="0.25">
      <c r="A160" s="13">
        <v>157</v>
      </c>
      <c r="B160" s="13">
        <v>260</v>
      </c>
      <c r="C160" s="13">
        <v>280</v>
      </c>
      <c r="D160" s="13">
        <v>263</v>
      </c>
      <c r="E160" s="13">
        <v>273</v>
      </c>
      <c r="F160" s="13">
        <v>264</v>
      </c>
      <c r="G160" s="13">
        <v>234</v>
      </c>
      <c r="H160" s="13">
        <v>256</v>
      </c>
      <c r="I160" s="13">
        <v>271</v>
      </c>
      <c r="J160" s="13">
        <v>252</v>
      </c>
      <c r="K160" s="13">
        <v>280</v>
      </c>
      <c r="L160" s="13">
        <v>275</v>
      </c>
      <c r="M160" s="13">
        <v>275</v>
      </c>
      <c r="O160" s="19">
        <v>156</v>
      </c>
      <c r="P160" s="20">
        <v>51</v>
      </c>
      <c r="Q160" s="20">
        <v>14</v>
      </c>
      <c r="R160" s="21">
        <v>6</v>
      </c>
      <c r="S160" s="21">
        <v>1</v>
      </c>
      <c r="T160" s="21">
        <v>1</v>
      </c>
      <c r="U160" s="21">
        <v>1</v>
      </c>
      <c r="V160" s="21">
        <v>1</v>
      </c>
      <c r="W160" s="21">
        <v>1</v>
      </c>
      <c r="X160" s="21">
        <v>1</v>
      </c>
      <c r="Y160" s="21">
        <v>1</v>
      </c>
      <c r="Z160" s="21">
        <v>1</v>
      </c>
      <c r="AA160" s="21">
        <v>1</v>
      </c>
      <c r="AB160" s="22">
        <v>156</v>
      </c>
      <c r="AC160" s="23">
        <v>51</v>
      </c>
      <c r="AD160" s="23">
        <v>19</v>
      </c>
      <c r="AE160" s="24">
        <v>1</v>
      </c>
      <c r="AF160" s="24">
        <v>1</v>
      </c>
      <c r="AG160" s="24">
        <v>1</v>
      </c>
      <c r="AH160" s="24">
        <v>1</v>
      </c>
      <c r="AI160" s="24">
        <v>1</v>
      </c>
      <c r="AJ160" s="24">
        <v>1</v>
      </c>
      <c r="AK160" s="24">
        <v>1</v>
      </c>
      <c r="AL160" s="24">
        <v>1</v>
      </c>
      <c r="AM160" s="24">
        <v>1</v>
      </c>
      <c r="AN160" s="24">
        <v>1</v>
      </c>
      <c r="BE160" s="69">
        <v>30</v>
      </c>
      <c r="BF160" s="12"/>
      <c r="BG160" s="12">
        <v>8</v>
      </c>
      <c r="BH160" s="127">
        <v>1</v>
      </c>
      <c r="BI160" s="127">
        <v>2</v>
      </c>
      <c r="BJ160" s="127">
        <v>1</v>
      </c>
      <c r="BK160" s="127">
        <v>1</v>
      </c>
      <c r="BL160" s="127">
        <v>1</v>
      </c>
      <c r="BM160" s="12">
        <v>0</v>
      </c>
      <c r="BN160" s="127">
        <v>1</v>
      </c>
      <c r="BO160" s="127">
        <v>1</v>
      </c>
      <c r="BP160" s="127">
        <v>1</v>
      </c>
      <c r="BR160" s="71">
        <v>30</v>
      </c>
      <c r="BS160" s="12"/>
      <c r="BT160" s="127">
        <v>95</v>
      </c>
      <c r="BU160" s="12">
        <v>84</v>
      </c>
      <c r="BV160" s="12">
        <v>72</v>
      </c>
      <c r="BW160" s="12">
        <v>56</v>
      </c>
      <c r="BX160" s="12">
        <v>37</v>
      </c>
      <c r="BY160" s="12">
        <v>35</v>
      </c>
      <c r="BZ160" s="12">
        <v>31</v>
      </c>
      <c r="CA160" s="12">
        <v>26</v>
      </c>
      <c r="CB160" s="12">
        <v>26</v>
      </c>
      <c r="CC160" s="12">
        <v>26</v>
      </c>
      <c r="CF160" s="94">
        <v>25.1</v>
      </c>
      <c r="CG160" s="102">
        <v>25</v>
      </c>
      <c r="CH160" s="102">
        <v>1</v>
      </c>
      <c r="CI160" s="77">
        <v>155</v>
      </c>
      <c r="CJ160" s="12">
        <v>24</v>
      </c>
      <c r="CK160" s="12">
        <v>6</v>
      </c>
      <c r="CL160" s="84" t="s">
        <v>406</v>
      </c>
      <c r="DN160" s="139">
        <v>27.2</v>
      </c>
      <c r="DO160" s="133">
        <v>6</v>
      </c>
      <c r="DP160" s="136" t="s">
        <v>551</v>
      </c>
      <c r="DQ160" s="130">
        <f t="shared" si="5"/>
        <v>157</v>
      </c>
      <c r="DR160" s="130" t="s">
        <v>550</v>
      </c>
      <c r="DS160" s="130" t="s">
        <v>254</v>
      </c>
      <c r="DT160" s="12">
        <v>112</v>
      </c>
      <c r="DU160" s="129">
        <f t="shared" si="4"/>
        <v>0.48214285714285715</v>
      </c>
      <c r="DX160" s="19">
        <v>156</v>
      </c>
      <c r="DY160" t="s">
        <v>566</v>
      </c>
      <c r="DZ160" t="s">
        <v>566</v>
      </c>
      <c r="EA160" t="s">
        <v>566</v>
      </c>
      <c r="EB160" t="s">
        <v>566</v>
      </c>
    </row>
    <row r="161" spans="1:132" x14ac:dyDescent="0.25">
      <c r="A161" s="12">
        <v>158</v>
      </c>
      <c r="B161" s="12">
        <v>260</v>
      </c>
      <c r="C161" s="12">
        <v>279</v>
      </c>
      <c r="D161" s="12">
        <v>262</v>
      </c>
      <c r="E161" s="12">
        <v>272</v>
      </c>
      <c r="F161" s="12">
        <v>263</v>
      </c>
      <c r="G161" s="12">
        <v>233</v>
      </c>
      <c r="H161" s="12">
        <v>255</v>
      </c>
      <c r="I161" s="12">
        <v>270</v>
      </c>
      <c r="J161" s="12">
        <v>251</v>
      </c>
      <c r="K161" s="12">
        <v>279</v>
      </c>
      <c r="L161" s="12">
        <v>274</v>
      </c>
      <c r="M161" s="12">
        <v>274</v>
      </c>
      <c r="O161" s="19">
        <v>157</v>
      </c>
      <c r="P161" s="20">
        <v>51</v>
      </c>
      <c r="Q161" s="20">
        <v>14</v>
      </c>
      <c r="R161" s="21">
        <v>6</v>
      </c>
      <c r="S161" s="21">
        <v>1</v>
      </c>
      <c r="T161" s="21">
        <v>1</v>
      </c>
      <c r="U161" s="21">
        <v>1</v>
      </c>
      <c r="V161" s="21">
        <v>1</v>
      </c>
      <c r="W161" s="21">
        <v>1</v>
      </c>
      <c r="X161" s="21">
        <v>1</v>
      </c>
      <c r="Y161" s="21">
        <v>1</v>
      </c>
      <c r="Z161" s="21">
        <v>1</v>
      </c>
      <c r="AA161" s="21">
        <v>1</v>
      </c>
      <c r="AB161" s="22">
        <v>157</v>
      </c>
      <c r="AC161" s="23">
        <v>51</v>
      </c>
      <c r="AD161" s="23">
        <v>19</v>
      </c>
      <c r="AE161" s="24">
        <v>1</v>
      </c>
      <c r="AF161" s="24">
        <v>1</v>
      </c>
      <c r="AG161" s="24">
        <v>1</v>
      </c>
      <c r="AH161" s="24">
        <v>1</v>
      </c>
      <c r="AI161" s="24">
        <v>1</v>
      </c>
      <c r="AJ161" s="24">
        <v>1</v>
      </c>
      <c r="AK161" s="24">
        <v>1</v>
      </c>
      <c r="AL161" s="24">
        <v>1</v>
      </c>
      <c r="AM161" s="24">
        <v>1</v>
      </c>
      <c r="AN161" s="24">
        <v>1</v>
      </c>
      <c r="BE161" s="69">
        <v>31</v>
      </c>
      <c r="BF161" s="12"/>
      <c r="BG161" s="12">
        <v>9</v>
      </c>
      <c r="BH161" s="12">
        <v>2</v>
      </c>
      <c r="BI161" s="12">
        <v>2</v>
      </c>
      <c r="BJ161" s="12">
        <v>1</v>
      </c>
      <c r="BK161" s="127">
        <v>1</v>
      </c>
      <c r="BL161" s="127">
        <v>1</v>
      </c>
      <c r="BM161" s="127">
        <v>0</v>
      </c>
      <c r="BN161" s="127">
        <v>1</v>
      </c>
      <c r="BO161" s="127">
        <v>1</v>
      </c>
      <c r="BP161" s="127">
        <v>1</v>
      </c>
      <c r="BR161" s="71">
        <v>31</v>
      </c>
      <c r="BS161" s="12"/>
      <c r="BT161" s="12">
        <v>96</v>
      </c>
      <c r="BU161" s="12">
        <v>86</v>
      </c>
      <c r="BV161" s="12">
        <v>75</v>
      </c>
      <c r="BW161" s="12">
        <v>59</v>
      </c>
      <c r="BX161" s="12">
        <v>41</v>
      </c>
      <c r="BY161" s="12">
        <v>38</v>
      </c>
      <c r="BZ161" s="12">
        <v>34</v>
      </c>
      <c r="CA161" s="12">
        <v>28</v>
      </c>
      <c r="CB161" s="12">
        <v>28</v>
      </c>
      <c r="CC161" s="12">
        <v>28</v>
      </c>
      <c r="CF161" s="94">
        <v>25.2</v>
      </c>
      <c r="CG161" s="102">
        <v>25</v>
      </c>
      <c r="CH161" s="102">
        <v>2</v>
      </c>
      <c r="CI161" s="77">
        <v>156</v>
      </c>
      <c r="CJ161" s="12">
        <v>25</v>
      </c>
      <c r="CK161" s="12">
        <v>1</v>
      </c>
      <c r="CL161" s="93" t="s">
        <v>407</v>
      </c>
      <c r="DN161" s="139">
        <v>27.3</v>
      </c>
      <c r="DO161" s="133">
        <v>6</v>
      </c>
      <c r="DP161" s="136" t="s">
        <v>551</v>
      </c>
      <c r="DQ161" s="130">
        <f t="shared" si="5"/>
        <v>158</v>
      </c>
      <c r="DR161" s="130" t="s">
        <v>550</v>
      </c>
      <c r="DS161" s="130" t="s">
        <v>254</v>
      </c>
      <c r="DT161" s="12">
        <v>112</v>
      </c>
      <c r="DU161" s="129">
        <f t="shared" si="4"/>
        <v>0.49107142857142855</v>
      </c>
      <c r="DX161" s="19">
        <v>157</v>
      </c>
      <c r="DY161" t="s">
        <v>566</v>
      </c>
      <c r="DZ161" t="s">
        <v>566</v>
      </c>
      <c r="EA161" t="s">
        <v>566</v>
      </c>
      <c r="EB161" t="s">
        <v>566</v>
      </c>
    </row>
    <row r="162" spans="1:132" x14ac:dyDescent="0.25">
      <c r="A162" s="13">
        <v>159</v>
      </c>
      <c r="B162" s="13">
        <v>260</v>
      </c>
      <c r="C162" s="13">
        <v>279</v>
      </c>
      <c r="D162" s="13">
        <v>262</v>
      </c>
      <c r="E162" s="13">
        <v>272</v>
      </c>
      <c r="F162" s="13">
        <v>263</v>
      </c>
      <c r="G162" s="13">
        <v>233</v>
      </c>
      <c r="H162" s="13">
        <v>255</v>
      </c>
      <c r="I162" s="13">
        <v>270</v>
      </c>
      <c r="J162" s="13">
        <v>251</v>
      </c>
      <c r="K162" s="13">
        <v>279</v>
      </c>
      <c r="L162" s="13">
        <v>274</v>
      </c>
      <c r="M162" s="13">
        <v>274</v>
      </c>
      <c r="O162" s="19">
        <v>158</v>
      </c>
      <c r="P162" s="20">
        <v>51</v>
      </c>
      <c r="Q162" s="20">
        <v>14</v>
      </c>
      <c r="R162" s="21">
        <v>7</v>
      </c>
      <c r="S162" s="21">
        <v>1</v>
      </c>
      <c r="T162" s="21">
        <v>1</v>
      </c>
      <c r="U162" s="21">
        <v>1</v>
      </c>
      <c r="V162" s="21">
        <v>1</v>
      </c>
      <c r="W162" s="21">
        <v>1</v>
      </c>
      <c r="X162" s="21">
        <v>1</v>
      </c>
      <c r="Y162" s="21">
        <v>1</v>
      </c>
      <c r="Z162" s="21">
        <v>1</v>
      </c>
      <c r="AA162" s="21">
        <v>1</v>
      </c>
      <c r="AB162" s="22">
        <v>158</v>
      </c>
      <c r="AC162" s="23">
        <v>51</v>
      </c>
      <c r="AD162" s="23">
        <v>19</v>
      </c>
      <c r="AE162" s="24">
        <v>1</v>
      </c>
      <c r="AF162" s="24">
        <v>1</v>
      </c>
      <c r="AG162" s="24">
        <v>1</v>
      </c>
      <c r="AH162" s="24">
        <v>1</v>
      </c>
      <c r="AI162" s="24">
        <v>1</v>
      </c>
      <c r="AJ162" s="24">
        <v>1</v>
      </c>
      <c r="AK162" s="24">
        <v>1</v>
      </c>
      <c r="AL162" s="24">
        <v>1</v>
      </c>
      <c r="AM162" s="24">
        <v>1</v>
      </c>
      <c r="AN162" s="24">
        <v>1</v>
      </c>
      <c r="BE162" s="69">
        <v>32</v>
      </c>
      <c r="BF162" s="12"/>
      <c r="BG162" s="12">
        <v>9</v>
      </c>
      <c r="BH162" s="127">
        <v>2</v>
      </c>
      <c r="BI162" s="127">
        <v>2</v>
      </c>
      <c r="BJ162" s="12">
        <v>2</v>
      </c>
      <c r="BK162" s="12">
        <v>2</v>
      </c>
      <c r="BL162" s="127">
        <v>1</v>
      </c>
      <c r="BM162" s="127">
        <v>0</v>
      </c>
      <c r="BN162" s="127">
        <v>1</v>
      </c>
      <c r="BO162" s="127">
        <v>1</v>
      </c>
      <c r="BP162" s="127">
        <v>1</v>
      </c>
      <c r="BR162" s="71">
        <v>32</v>
      </c>
      <c r="BS162" s="12"/>
      <c r="BT162" s="12">
        <v>96</v>
      </c>
      <c r="BU162" s="12">
        <v>88</v>
      </c>
      <c r="BV162" s="12">
        <v>78</v>
      </c>
      <c r="BW162" s="12">
        <v>62</v>
      </c>
      <c r="BX162" s="12">
        <v>45</v>
      </c>
      <c r="BY162" s="12">
        <v>42</v>
      </c>
      <c r="BZ162" s="12">
        <v>38</v>
      </c>
      <c r="CA162" s="12">
        <v>30</v>
      </c>
      <c r="CB162" s="12">
        <v>30</v>
      </c>
      <c r="CC162" s="12">
        <v>30</v>
      </c>
      <c r="CF162" s="94">
        <v>25.3</v>
      </c>
      <c r="CG162" s="102">
        <v>25</v>
      </c>
      <c r="CH162" s="102">
        <v>3</v>
      </c>
      <c r="CI162" s="77">
        <v>157</v>
      </c>
      <c r="CJ162" s="12">
        <v>25</v>
      </c>
      <c r="CK162" s="12">
        <v>2</v>
      </c>
      <c r="CL162" s="93" t="s">
        <v>408</v>
      </c>
      <c r="DN162" s="139">
        <v>27.4</v>
      </c>
      <c r="DO162" s="133">
        <v>6</v>
      </c>
      <c r="DP162" s="136" t="s">
        <v>551</v>
      </c>
      <c r="DQ162" s="130">
        <f t="shared" si="5"/>
        <v>159</v>
      </c>
      <c r="DR162" s="130" t="s">
        <v>550</v>
      </c>
      <c r="DS162" s="130" t="s">
        <v>254</v>
      </c>
      <c r="DT162" s="12">
        <v>112</v>
      </c>
      <c r="DU162" s="129">
        <f t="shared" si="4"/>
        <v>0.5</v>
      </c>
      <c r="DX162" s="19">
        <v>158</v>
      </c>
      <c r="DY162" t="s">
        <v>566</v>
      </c>
      <c r="DZ162" t="s">
        <v>566</v>
      </c>
      <c r="EA162" t="s">
        <v>566</v>
      </c>
      <c r="EB162" t="s">
        <v>566</v>
      </c>
    </row>
    <row r="163" spans="1:132" x14ac:dyDescent="0.25">
      <c r="A163" s="12">
        <v>160</v>
      </c>
      <c r="B163" s="12">
        <v>259</v>
      </c>
      <c r="C163" s="12">
        <v>278</v>
      </c>
      <c r="D163" s="12">
        <v>261</v>
      </c>
      <c r="E163" s="12">
        <v>271</v>
      </c>
      <c r="F163" s="12">
        <v>262</v>
      </c>
      <c r="G163" s="12">
        <v>232</v>
      </c>
      <c r="H163" s="12">
        <v>254</v>
      </c>
      <c r="I163" s="12">
        <v>269</v>
      </c>
      <c r="J163" s="12">
        <v>250</v>
      </c>
      <c r="K163" s="12">
        <v>278</v>
      </c>
      <c r="L163" s="12">
        <v>273</v>
      </c>
      <c r="M163" s="12">
        <v>273</v>
      </c>
      <c r="O163" s="19">
        <v>159</v>
      </c>
      <c r="P163" s="20">
        <v>51</v>
      </c>
      <c r="Q163" s="20">
        <v>14</v>
      </c>
      <c r="R163" s="21">
        <v>7</v>
      </c>
      <c r="S163" s="21">
        <v>1</v>
      </c>
      <c r="T163" s="21">
        <v>1</v>
      </c>
      <c r="U163" s="21">
        <v>1</v>
      </c>
      <c r="V163" s="21">
        <v>1</v>
      </c>
      <c r="W163" s="21">
        <v>1</v>
      </c>
      <c r="X163" s="21">
        <v>1</v>
      </c>
      <c r="Y163" s="21">
        <v>1</v>
      </c>
      <c r="Z163" s="21">
        <v>1</v>
      </c>
      <c r="AA163" s="21">
        <v>1</v>
      </c>
      <c r="AB163" s="22">
        <v>159</v>
      </c>
      <c r="AC163" s="23">
        <v>51</v>
      </c>
      <c r="AD163" s="23">
        <v>19</v>
      </c>
      <c r="AE163" s="24">
        <v>1</v>
      </c>
      <c r="AF163" s="24">
        <v>1</v>
      </c>
      <c r="AG163" s="24">
        <v>1</v>
      </c>
      <c r="AH163" s="24">
        <v>1</v>
      </c>
      <c r="AI163" s="24">
        <v>1</v>
      </c>
      <c r="AJ163" s="24">
        <v>1</v>
      </c>
      <c r="AK163" s="24">
        <v>1</v>
      </c>
      <c r="AL163" s="24">
        <v>1</v>
      </c>
      <c r="AM163" s="24">
        <v>1</v>
      </c>
      <c r="AN163" s="24">
        <v>1</v>
      </c>
      <c r="BE163" s="69">
        <v>33</v>
      </c>
      <c r="BF163" s="12"/>
      <c r="BG163" s="12">
        <v>10</v>
      </c>
      <c r="BH163" s="12">
        <v>3</v>
      </c>
      <c r="BI163" s="127">
        <v>2</v>
      </c>
      <c r="BJ163" s="12">
        <v>2</v>
      </c>
      <c r="BK163" s="127">
        <v>2</v>
      </c>
      <c r="BL163" s="127">
        <v>1</v>
      </c>
      <c r="BM163" s="127">
        <v>0</v>
      </c>
      <c r="BN163" s="127">
        <v>1</v>
      </c>
      <c r="BO163" s="127">
        <v>1</v>
      </c>
      <c r="BP163" s="127">
        <v>1</v>
      </c>
      <c r="BR163" s="71">
        <v>33</v>
      </c>
      <c r="BS163" s="12"/>
      <c r="BT163" s="12">
        <v>97</v>
      </c>
      <c r="BU163" s="12">
        <v>90</v>
      </c>
      <c r="BV163" s="12">
        <v>81</v>
      </c>
      <c r="BW163" s="12">
        <v>65</v>
      </c>
      <c r="BX163" s="12">
        <v>49</v>
      </c>
      <c r="BY163" s="12">
        <v>45</v>
      </c>
      <c r="BZ163" s="12">
        <v>42</v>
      </c>
      <c r="CA163" s="12">
        <v>32</v>
      </c>
      <c r="CB163" s="12">
        <v>32</v>
      </c>
      <c r="CC163" s="12">
        <v>32</v>
      </c>
      <c r="CF163" s="94">
        <v>25.4</v>
      </c>
      <c r="CG163" s="102">
        <v>25</v>
      </c>
      <c r="CH163" s="102">
        <v>4</v>
      </c>
      <c r="CI163" s="77">
        <v>158</v>
      </c>
      <c r="CJ163" s="12">
        <v>25</v>
      </c>
      <c r="CK163" s="12">
        <v>3</v>
      </c>
      <c r="CL163" s="93" t="s">
        <v>409</v>
      </c>
      <c r="DN163" s="139">
        <v>27.5</v>
      </c>
      <c r="DO163" s="133">
        <v>6</v>
      </c>
      <c r="DP163" s="136" t="s">
        <v>551</v>
      </c>
      <c r="DQ163" s="130">
        <f t="shared" si="5"/>
        <v>160</v>
      </c>
      <c r="DR163" s="130" t="s">
        <v>550</v>
      </c>
      <c r="DS163" s="130" t="s">
        <v>254</v>
      </c>
      <c r="DT163" s="12">
        <v>112</v>
      </c>
      <c r="DU163" s="129">
        <f t="shared" si="4"/>
        <v>0.5089285714285714</v>
      </c>
      <c r="DX163" s="19">
        <v>159</v>
      </c>
      <c r="DY163" t="s">
        <v>566</v>
      </c>
      <c r="DZ163" t="s">
        <v>566</v>
      </c>
      <c r="EA163" t="s">
        <v>566</v>
      </c>
      <c r="EB163" t="s">
        <v>566</v>
      </c>
    </row>
    <row r="164" spans="1:132" x14ac:dyDescent="0.25">
      <c r="A164" s="13">
        <v>161</v>
      </c>
      <c r="B164" s="13">
        <v>259</v>
      </c>
      <c r="C164" s="13">
        <v>277</v>
      </c>
      <c r="D164" s="13">
        <v>261</v>
      </c>
      <c r="E164" s="13">
        <v>271</v>
      </c>
      <c r="F164" s="13">
        <v>262</v>
      </c>
      <c r="G164" s="13">
        <v>231</v>
      </c>
      <c r="H164" s="13">
        <v>253</v>
      </c>
      <c r="I164" s="13">
        <v>268</v>
      </c>
      <c r="J164" s="13">
        <v>249</v>
      </c>
      <c r="K164" s="13">
        <v>277</v>
      </c>
      <c r="L164" s="13">
        <v>272</v>
      </c>
      <c r="M164" s="13">
        <v>272</v>
      </c>
      <c r="O164" s="19">
        <v>160</v>
      </c>
      <c r="P164" s="20">
        <v>51</v>
      </c>
      <c r="Q164" s="20">
        <v>14</v>
      </c>
      <c r="R164" s="21">
        <v>7</v>
      </c>
      <c r="S164" s="21">
        <v>1</v>
      </c>
      <c r="T164" s="21">
        <v>1</v>
      </c>
      <c r="U164" s="21">
        <v>1</v>
      </c>
      <c r="V164" s="21">
        <v>1</v>
      </c>
      <c r="W164" s="21">
        <v>1</v>
      </c>
      <c r="X164" s="21">
        <v>1</v>
      </c>
      <c r="Y164" s="21">
        <v>1</v>
      </c>
      <c r="Z164" s="21">
        <v>1</v>
      </c>
      <c r="AA164" s="21">
        <v>1</v>
      </c>
      <c r="AB164" s="22">
        <v>160</v>
      </c>
      <c r="AC164" s="23">
        <v>51</v>
      </c>
      <c r="AD164" s="23">
        <v>19</v>
      </c>
      <c r="AE164" s="24">
        <v>1</v>
      </c>
      <c r="AF164" s="24">
        <v>1</v>
      </c>
      <c r="AG164" s="24">
        <v>1</v>
      </c>
      <c r="AH164" s="24">
        <v>1</v>
      </c>
      <c r="AI164" s="24">
        <v>1</v>
      </c>
      <c r="AJ164" s="24">
        <v>1</v>
      </c>
      <c r="AK164" s="24">
        <v>1</v>
      </c>
      <c r="AL164" s="24">
        <v>1</v>
      </c>
      <c r="AM164" s="24">
        <v>1</v>
      </c>
      <c r="AN164" s="24">
        <v>1</v>
      </c>
      <c r="BE164" s="69">
        <v>34</v>
      </c>
      <c r="BF164" s="12"/>
      <c r="BG164" s="12">
        <v>12</v>
      </c>
      <c r="BH164" s="12">
        <v>4</v>
      </c>
      <c r="BI164" s="127">
        <v>2</v>
      </c>
      <c r="BJ164" s="12">
        <v>3</v>
      </c>
      <c r="BK164" s="12">
        <v>2</v>
      </c>
      <c r="BL164" s="12">
        <v>1</v>
      </c>
      <c r="BM164" s="12">
        <v>1</v>
      </c>
      <c r="BN164" s="12">
        <v>2</v>
      </c>
      <c r="BO164" s="12">
        <v>2</v>
      </c>
      <c r="BP164" s="12">
        <v>2</v>
      </c>
      <c r="BR164" s="71">
        <v>34</v>
      </c>
      <c r="BS164" s="12"/>
      <c r="BT164" s="127">
        <v>97</v>
      </c>
      <c r="BU164" s="12">
        <v>92</v>
      </c>
      <c r="BV164" s="12">
        <v>83</v>
      </c>
      <c r="BW164" s="12">
        <v>67</v>
      </c>
      <c r="BX164" s="12">
        <v>51</v>
      </c>
      <c r="BY164" s="12">
        <v>48</v>
      </c>
      <c r="BZ164" s="12">
        <v>45</v>
      </c>
      <c r="CA164" s="12">
        <v>35</v>
      </c>
      <c r="CB164" s="12">
        <v>35</v>
      </c>
      <c r="CC164" s="12">
        <v>35</v>
      </c>
      <c r="CF164" s="89">
        <v>25.5</v>
      </c>
      <c r="CG164" s="103">
        <v>25</v>
      </c>
      <c r="CH164" s="103">
        <v>5</v>
      </c>
      <c r="CI164" s="77">
        <v>159</v>
      </c>
      <c r="CJ164" s="12">
        <v>25</v>
      </c>
      <c r="CK164" s="12">
        <v>4</v>
      </c>
      <c r="CL164" s="90" t="s">
        <v>307</v>
      </c>
      <c r="DN164" s="126">
        <v>28.1</v>
      </c>
      <c r="DO164" s="12">
        <v>7</v>
      </c>
      <c r="DP164" s="136" t="s">
        <v>552</v>
      </c>
      <c r="DQ164" s="130">
        <f t="shared" si="5"/>
        <v>161</v>
      </c>
      <c r="DR164" s="130" t="s">
        <v>550</v>
      </c>
      <c r="DS164" s="130" t="s">
        <v>254</v>
      </c>
      <c r="DT164" s="12">
        <v>112</v>
      </c>
      <c r="DU164" s="129">
        <f t="shared" si="4"/>
        <v>0.5178571428571429</v>
      </c>
      <c r="DX164" s="19">
        <v>160</v>
      </c>
      <c r="DY164" t="s">
        <v>566</v>
      </c>
      <c r="DZ164" t="s">
        <v>566</v>
      </c>
      <c r="EA164" t="s">
        <v>566</v>
      </c>
      <c r="EB164" t="s">
        <v>566</v>
      </c>
    </row>
    <row r="165" spans="1:132" x14ac:dyDescent="0.25">
      <c r="A165" s="12">
        <v>162</v>
      </c>
      <c r="B165" s="12">
        <v>258</v>
      </c>
      <c r="C165" s="12">
        <v>277</v>
      </c>
      <c r="D165" s="12">
        <v>260</v>
      </c>
      <c r="E165" s="12">
        <v>270</v>
      </c>
      <c r="F165" s="12">
        <v>261</v>
      </c>
      <c r="G165" s="12">
        <v>231</v>
      </c>
      <c r="H165" s="12">
        <v>253</v>
      </c>
      <c r="I165" s="12">
        <v>268</v>
      </c>
      <c r="J165" s="12">
        <v>249</v>
      </c>
      <c r="K165" s="12">
        <v>277</v>
      </c>
      <c r="L165" s="12">
        <v>272</v>
      </c>
      <c r="M165" s="12">
        <v>272</v>
      </c>
      <c r="O165" s="19">
        <v>161</v>
      </c>
      <c r="P165" s="20">
        <v>51</v>
      </c>
      <c r="Q165" s="20">
        <v>14</v>
      </c>
      <c r="R165" s="21">
        <v>7</v>
      </c>
      <c r="S165" s="21">
        <v>1</v>
      </c>
      <c r="T165" s="21">
        <v>1</v>
      </c>
      <c r="U165" s="21">
        <v>1</v>
      </c>
      <c r="V165" s="21">
        <v>1</v>
      </c>
      <c r="W165" s="21">
        <v>1</v>
      </c>
      <c r="X165" s="21">
        <v>1</v>
      </c>
      <c r="Y165" s="21">
        <v>1</v>
      </c>
      <c r="Z165" s="21">
        <v>1</v>
      </c>
      <c r="AA165" s="21">
        <v>1</v>
      </c>
      <c r="AB165" s="22">
        <v>161</v>
      </c>
      <c r="AC165" s="23">
        <v>51</v>
      </c>
      <c r="AD165" s="23">
        <v>19</v>
      </c>
      <c r="AE165" s="24">
        <v>1</v>
      </c>
      <c r="AF165" s="24">
        <v>1</v>
      </c>
      <c r="AG165" s="24">
        <v>1</v>
      </c>
      <c r="AH165" s="24">
        <v>1</v>
      </c>
      <c r="AI165" s="24">
        <v>1</v>
      </c>
      <c r="AJ165" s="24">
        <v>1</v>
      </c>
      <c r="AK165" s="24">
        <v>1</v>
      </c>
      <c r="AL165" s="24">
        <v>1</v>
      </c>
      <c r="AM165" s="24">
        <v>1</v>
      </c>
      <c r="AN165" s="24">
        <v>1</v>
      </c>
      <c r="BE165" s="69">
        <v>35</v>
      </c>
      <c r="BF165" s="12"/>
      <c r="BG165" s="12">
        <v>14</v>
      </c>
      <c r="BH165" s="12">
        <v>4</v>
      </c>
      <c r="BI165" s="12">
        <v>3</v>
      </c>
      <c r="BJ165" s="12">
        <v>3</v>
      </c>
      <c r="BK165" s="12">
        <v>2</v>
      </c>
      <c r="BL165" s="12">
        <v>2</v>
      </c>
      <c r="BM165" s="12">
        <v>1</v>
      </c>
      <c r="BN165" s="127">
        <v>2</v>
      </c>
      <c r="BO165" s="127">
        <v>2</v>
      </c>
      <c r="BP165" s="127">
        <v>2</v>
      </c>
      <c r="BR165" s="71">
        <v>35</v>
      </c>
      <c r="BS165" s="12"/>
      <c r="BT165" s="127">
        <v>97</v>
      </c>
      <c r="BU165" s="12">
        <v>94</v>
      </c>
      <c r="BV165" s="12">
        <v>85</v>
      </c>
      <c r="BW165" s="12">
        <v>71</v>
      </c>
      <c r="BX165" s="12">
        <v>54</v>
      </c>
      <c r="BY165" s="12">
        <v>52</v>
      </c>
      <c r="BZ165" s="12">
        <v>48</v>
      </c>
      <c r="CA165" s="12">
        <v>37</v>
      </c>
      <c r="CB165" s="12">
        <v>37</v>
      </c>
      <c r="CC165" s="12">
        <v>37</v>
      </c>
      <c r="DN165" s="126">
        <v>28.2</v>
      </c>
      <c r="DO165" s="12">
        <v>7</v>
      </c>
      <c r="DP165" s="136" t="s">
        <v>552</v>
      </c>
      <c r="DQ165" s="130">
        <f t="shared" si="5"/>
        <v>162</v>
      </c>
      <c r="DR165" s="130" t="s">
        <v>550</v>
      </c>
      <c r="DS165" s="130" t="s">
        <v>254</v>
      </c>
      <c r="DT165" s="12">
        <v>112</v>
      </c>
      <c r="DU165" s="129">
        <f t="shared" si="4"/>
        <v>0.5267857142857143</v>
      </c>
      <c r="DX165" s="19">
        <v>161</v>
      </c>
      <c r="DY165" t="s">
        <v>566</v>
      </c>
      <c r="DZ165" t="s">
        <v>566</v>
      </c>
      <c r="EA165" t="s">
        <v>566</v>
      </c>
      <c r="EB165" t="s">
        <v>566</v>
      </c>
    </row>
    <row r="166" spans="1:132" x14ac:dyDescent="0.25">
      <c r="A166" s="13">
        <v>163</v>
      </c>
      <c r="B166" s="13">
        <v>258</v>
      </c>
      <c r="C166" s="13">
        <v>276</v>
      </c>
      <c r="D166" s="13">
        <v>260</v>
      </c>
      <c r="E166" s="13">
        <v>270</v>
      </c>
      <c r="F166" s="13">
        <v>261</v>
      </c>
      <c r="G166" s="13">
        <v>230</v>
      </c>
      <c r="H166" s="13">
        <v>252</v>
      </c>
      <c r="I166" s="13">
        <v>267</v>
      </c>
      <c r="J166" s="13">
        <v>248</v>
      </c>
      <c r="K166" s="13">
        <v>276</v>
      </c>
      <c r="L166" s="13">
        <v>271</v>
      </c>
      <c r="M166" s="13">
        <v>271</v>
      </c>
      <c r="O166" s="19">
        <v>162</v>
      </c>
      <c r="P166" s="20">
        <v>51</v>
      </c>
      <c r="Q166" s="20">
        <v>14</v>
      </c>
      <c r="R166" s="21">
        <v>7</v>
      </c>
      <c r="S166" s="21">
        <v>1</v>
      </c>
      <c r="T166" s="21">
        <v>1</v>
      </c>
      <c r="U166" s="21">
        <v>1</v>
      </c>
      <c r="V166" s="21">
        <v>1</v>
      </c>
      <c r="W166" s="21">
        <v>1</v>
      </c>
      <c r="X166" s="21">
        <v>1</v>
      </c>
      <c r="Y166" s="21">
        <v>1</v>
      </c>
      <c r="Z166" s="21">
        <v>1</v>
      </c>
      <c r="AA166" s="21">
        <v>1</v>
      </c>
      <c r="AB166" s="22">
        <v>162</v>
      </c>
      <c r="AC166" s="23">
        <v>52</v>
      </c>
      <c r="AD166" s="23">
        <v>19</v>
      </c>
      <c r="AE166" s="24">
        <v>1</v>
      </c>
      <c r="AF166" s="24">
        <v>1</v>
      </c>
      <c r="AG166" s="24">
        <v>1</v>
      </c>
      <c r="AH166" s="24">
        <v>1</v>
      </c>
      <c r="AI166" s="24">
        <v>1</v>
      </c>
      <c r="AJ166" s="24">
        <v>1</v>
      </c>
      <c r="AK166" s="24">
        <v>1</v>
      </c>
      <c r="AL166" s="24">
        <v>1</v>
      </c>
      <c r="AM166" s="24">
        <v>1</v>
      </c>
      <c r="AN166" s="24">
        <v>1</v>
      </c>
      <c r="BE166" s="69">
        <v>36</v>
      </c>
      <c r="BF166" s="12"/>
      <c r="BG166" s="12">
        <v>16</v>
      </c>
      <c r="BH166" s="12">
        <v>5</v>
      </c>
      <c r="BI166" s="12">
        <v>4</v>
      </c>
      <c r="BJ166" s="12">
        <v>4</v>
      </c>
      <c r="BK166" s="12">
        <v>3</v>
      </c>
      <c r="BL166" s="12">
        <v>2</v>
      </c>
      <c r="BM166" s="127">
        <v>1</v>
      </c>
      <c r="BN166" s="127">
        <v>2</v>
      </c>
      <c r="BO166" s="127">
        <v>2</v>
      </c>
      <c r="BP166" s="127">
        <v>2</v>
      </c>
      <c r="BR166" s="71">
        <v>36</v>
      </c>
      <c r="BS166" s="12"/>
      <c r="BT166" s="127">
        <v>97</v>
      </c>
      <c r="BU166" s="12">
        <v>95</v>
      </c>
      <c r="BV166" s="12">
        <v>87</v>
      </c>
      <c r="BW166" s="12">
        <v>74</v>
      </c>
      <c r="BX166" s="12">
        <v>58</v>
      </c>
      <c r="BY166" s="12">
        <v>55</v>
      </c>
      <c r="BZ166" s="12">
        <v>52</v>
      </c>
      <c r="CA166" s="12">
        <v>38</v>
      </c>
      <c r="CB166" s="12">
        <v>38</v>
      </c>
      <c r="CC166" s="12">
        <v>38</v>
      </c>
      <c r="DN166" s="126">
        <v>28.3</v>
      </c>
      <c r="DO166" s="12">
        <v>7</v>
      </c>
      <c r="DP166" s="136" t="s">
        <v>552</v>
      </c>
      <c r="DQ166" s="130">
        <f t="shared" si="5"/>
        <v>163</v>
      </c>
      <c r="DR166" s="130" t="s">
        <v>550</v>
      </c>
      <c r="DS166" s="130" t="s">
        <v>254</v>
      </c>
      <c r="DT166" s="12">
        <v>112</v>
      </c>
      <c r="DU166" s="129">
        <f t="shared" si="4"/>
        <v>0.5357142857142857</v>
      </c>
      <c r="DX166" s="19">
        <v>162</v>
      </c>
      <c r="DY166" t="s">
        <v>566</v>
      </c>
      <c r="DZ166" t="s">
        <v>566</v>
      </c>
      <c r="EA166" t="s">
        <v>566</v>
      </c>
      <c r="EB166" t="s">
        <v>566</v>
      </c>
    </row>
    <row r="167" spans="1:132" x14ac:dyDescent="0.25">
      <c r="A167" s="12">
        <v>164</v>
      </c>
      <c r="B167" s="12">
        <v>258</v>
      </c>
      <c r="C167" s="12">
        <v>276</v>
      </c>
      <c r="D167" s="12">
        <v>259</v>
      </c>
      <c r="E167" s="12">
        <v>269</v>
      </c>
      <c r="F167" s="12">
        <v>260</v>
      </c>
      <c r="G167" s="12">
        <v>230</v>
      </c>
      <c r="H167" s="12">
        <v>251</v>
      </c>
      <c r="I167" s="12">
        <v>267</v>
      </c>
      <c r="J167" s="12">
        <v>247</v>
      </c>
      <c r="K167" s="12">
        <v>275</v>
      </c>
      <c r="L167" s="12">
        <v>270</v>
      </c>
      <c r="M167" s="12">
        <v>270</v>
      </c>
      <c r="O167" s="19">
        <v>163</v>
      </c>
      <c r="P167" s="20">
        <v>52</v>
      </c>
      <c r="Q167" s="20">
        <v>14</v>
      </c>
      <c r="R167" s="21">
        <v>7</v>
      </c>
      <c r="S167" s="21">
        <v>1</v>
      </c>
      <c r="T167" s="21">
        <v>1</v>
      </c>
      <c r="U167" s="21">
        <v>1</v>
      </c>
      <c r="V167" s="21">
        <v>1</v>
      </c>
      <c r="W167" s="21">
        <v>1</v>
      </c>
      <c r="X167" s="21">
        <v>1</v>
      </c>
      <c r="Y167" s="21">
        <v>1</v>
      </c>
      <c r="Z167" s="21">
        <v>1</v>
      </c>
      <c r="AA167" s="21">
        <v>1</v>
      </c>
      <c r="AB167" s="22">
        <v>163</v>
      </c>
      <c r="AC167" s="23">
        <v>52</v>
      </c>
      <c r="AD167" s="23">
        <v>19</v>
      </c>
      <c r="AE167" s="24">
        <v>1</v>
      </c>
      <c r="AF167" s="24">
        <v>1</v>
      </c>
      <c r="AG167" s="24">
        <v>1</v>
      </c>
      <c r="AH167" s="24">
        <v>1</v>
      </c>
      <c r="AI167" s="24">
        <v>1</v>
      </c>
      <c r="AJ167" s="24">
        <v>1</v>
      </c>
      <c r="AK167" s="24">
        <v>1</v>
      </c>
      <c r="AL167" s="24">
        <v>1</v>
      </c>
      <c r="AM167" s="24">
        <v>1</v>
      </c>
      <c r="AN167" s="24">
        <v>1</v>
      </c>
      <c r="BE167" s="69">
        <v>37</v>
      </c>
      <c r="BF167" s="12"/>
      <c r="BG167" s="12">
        <v>17</v>
      </c>
      <c r="BH167" s="12">
        <v>6</v>
      </c>
      <c r="BI167" s="12">
        <v>5</v>
      </c>
      <c r="BJ167" s="12">
        <v>4</v>
      </c>
      <c r="BK167" s="127">
        <v>3</v>
      </c>
      <c r="BL167" s="12">
        <v>2</v>
      </c>
      <c r="BM167" s="127">
        <v>1</v>
      </c>
      <c r="BN167" s="127">
        <v>2</v>
      </c>
      <c r="BO167" s="127">
        <v>2</v>
      </c>
      <c r="BP167" s="127">
        <v>2</v>
      </c>
      <c r="BR167" s="71">
        <v>37</v>
      </c>
      <c r="BS167" s="12"/>
      <c r="BT167" s="12">
        <v>98</v>
      </c>
      <c r="BU167" s="12">
        <v>96</v>
      </c>
      <c r="BV167" s="12">
        <v>89</v>
      </c>
      <c r="BW167" s="12">
        <v>77</v>
      </c>
      <c r="BX167" s="12">
        <v>62</v>
      </c>
      <c r="BY167" s="12">
        <v>59</v>
      </c>
      <c r="BZ167" s="12">
        <v>55</v>
      </c>
      <c r="CA167" s="12">
        <v>41</v>
      </c>
      <c r="CB167" s="12">
        <v>41</v>
      </c>
      <c r="CC167" s="12">
        <v>41</v>
      </c>
      <c r="DN167" s="126">
        <v>28.4</v>
      </c>
      <c r="DO167" s="12">
        <v>7</v>
      </c>
      <c r="DP167" s="136" t="s">
        <v>552</v>
      </c>
      <c r="DQ167" s="130">
        <f t="shared" si="5"/>
        <v>164</v>
      </c>
      <c r="DR167" s="130" t="s">
        <v>550</v>
      </c>
      <c r="DS167" s="130" t="s">
        <v>254</v>
      </c>
      <c r="DT167" s="12">
        <v>112</v>
      </c>
      <c r="DU167" s="129">
        <f t="shared" si="4"/>
        <v>0.5446428571428571</v>
      </c>
      <c r="DX167" s="19">
        <v>163</v>
      </c>
      <c r="DY167" t="s">
        <v>566</v>
      </c>
      <c r="DZ167" t="s">
        <v>566</v>
      </c>
      <c r="EA167" t="s">
        <v>566</v>
      </c>
      <c r="EB167" t="s">
        <v>566</v>
      </c>
    </row>
    <row r="168" spans="1:132" x14ac:dyDescent="0.25">
      <c r="A168" s="13">
        <v>165</v>
      </c>
      <c r="B168" s="13">
        <v>257</v>
      </c>
      <c r="C168" s="13">
        <v>275</v>
      </c>
      <c r="D168" s="13">
        <v>259</v>
      </c>
      <c r="E168" s="13">
        <v>269</v>
      </c>
      <c r="F168" s="13">
        <v>260</v>
      </c>
      <c r="G168" s="13">
        <v>229</v>
      </c>
      <c r="H168" s="13">
        <v>251</v>
      </c>
      <c r="I168" s="13">
        <v>266</v>
      </c>
      <c r="J168" s="13">
        <v>247</v>
      </c>
      <c r="K168" s="13">
        <v>275</v>
      </c>
      <c r="L168" s="13">
        <v>270</v>
      </c>
      <c r="M168" s="13">
        <v>270</v>
      </c>
      <c r="O168" s="19">
        <v>164</v>
      </c>
      <c r="P168" s="20">
        <v>52</v>
      </c>
      <c r="Q168" s="20">
        <v>14</v>
      </c>
      <c r="R168" s="21">
        <v>7</v>
      </c>
      <c r="S168" s="21">
        <v>1</v>
      </c>
      <c r="T168" s="21">
        <v>1</v>
      </c>
      <c r="U168" s="21">
        <v>1</v>
      </c>
      <c r="V168" s="21">
        <v>1</v>
      </c>
      <c r="W168" s="21">
        <v>1</v>
      </c>
      <c r="X168" s="21">
        <v>1</v>
      </c>
      <c r="Y168" s="21">
        <v>1</v>
      </c>
      <c r="Z168" s="21">
        <v>1</v>
      </c>
      <c r="AA168" s="21">
        <v>1</v>
      </c>
      <c r="AB168" s="22">
        <v>164</v>
      </c>
      <c r="AC168" s="23">
        <v>52</v>
      </c>
      <c r="AD168" s="23">
        <v>19</v>
      </c>
      <c r="AE168" s="24">
        <v>1</v>
      </c>
      <c r="AF168" s="24">
        <v>1</v>
      </c>
      <c r="AG168" s="24">
        <v>1</v>
      </c>
      <c r="AH168" s="24">
        <v>1</v>
      </c>
      <c r="AI168" s="24">
        <v>1</v>
      </c>
      <c r="AJ168" s="24">
        <v>1</v>
      </c>
      <c r="AK168" s="24">
        <v>1</v>
      </c>
      <c r="AL168" s="24">
        <v>1</v>
      </c>
      <c r="AM168" s="24">
        <v>1</v>
      </c>
      <c r="AN168" s="24">
        <v>1</v>
      </c>
      <c r="BE168" s="69">
        <v>38</v>
      </c>
      <c r="BF168" s="12"/>
      <c r="BG168" s="12">
        <v>18</v>
      </c>
      <c r="BH168" s="12">
        <v>7</v>
      </c>
      <c r="BI168" s="12">
        <v>5</v>
      </c>
      <c r="BJ168" s="12">
        <v>4</v>
      </c>
      <c r="BK168" s="127">
        <v>3</v>
      </c>
      <c r="BL168" s="12">
        <v>3</v>
      </c>
      <c r="BM168" s="12">
        <v>2</v>
      </c>
      <c r="BN168" s="127">
        <v>2</v>
      </c>
      <c r="BO168" s="127">
        <v>2</v>
      </c>
      <c r="BP168" s="127">
        <v>2</v>
      </c>
      <c r="BR168" s="71">
        <v>38</v>
      </c>
      <c r="BS168" s="12"/>
      <c r="BT168" s="12">
        <v>99</v>
      </c>
      <c r="BU168" s="12">
        <v>96</v>
      </c>
      <c r="BV168" s="12">
        <v>90</v>
      </c>
      <c r="BW168" s="12">
        <v>80</v>
      </c>
      <c r="BX168" s="12">
        <v>66</v>
      </c>
      <c r="BY168" s="12">
        <v>63</v>
      </c>
      <c r="BZ168" s="12">
        <v>58</v>
      </c>
      <c r="CA168" s="12">
        <v>44</v>
      </c>
      <c r="CB168" s="12">
        <v>44</v>
      </c>
      <c r="CC168" s="12">
        <v>44</v>
      </c>
      <c r="DN168" s="126">
        <v>28.5</v>
      </c>
      <c r="DO168" s="12">
        <v>7</v>
      </c>
      <c r="DP168" s="136" t="s">
        <v>552</v>
      </c>
      <c r="DQ168" s="130">
        <f t="shared" si="5"/>
        <v>165</v>
      </c>
      <c r="DR168" s="130" t="s">
        <v>550</v>
      </c>
      <c r="DS168" s="130" t="s">
        <v>254</v>
      </c>
      <c r="DT168" s="12">
        <v>112</v>
      </c>
      <c r="DU168" s="129">
        <f t="shared" si="4"/>
        <v>0.5535714285714286</v>
      </c>
      <c r="DX168" s="19">
        <v>164</v>
      </c>
      <c r="DY168" t="s">
        <v>566</v>
      </c>
      <c r="DZ168" t="s">
        <v>566</v>
      </c>
      <c r="EA168" t="s">
        <v>566</v>
      </c>
      <c r="EB168" t="s">
        <v>566</v>
      </c>
    </row>
    <row r="169" spans="1:132" x14ac:dyDescent="0.25">
      <c r="A169" s="12">
        <v>166</v>
      </c>
      <c r="B169" s="12">
        <v>257</v>
      </c>
      <c r="C169" s="12">
        <v>274</v>
      </c>
      <c r="D169" s="12">
        <v>258</v>
      </c>
      <c r="E169" s="12">
        <v>268</v>
      </c>
      <c r="F169" s="12">
        <v>259</v>
      </c>
      <c r="G169" s="12">
        <v>228</v>
      </c>
      <c r="H169" s="12">
        <v>250</v>
      </c>
      <c r="I169" s="12">
        <v>265</v>
      </c>
      <c r="J169" s="12">
        <v>246</v>
      </c>
      <c r="K169" s="12">
        <v>274</v>
      </c>
      <c r="L169" s="12">
        <v>269</v>
      </c>
      <c r="M169" s="12">
        <v>269</v>
      </c>
      <c r="O169" s="19">
        <v>165</v>
      </c>
      <c r="P169" s="20">
        <v>52</v>
      </c>
      <c r="Q169" s="20">
        <v>14</v>
      </c>
      <c r="R169" s="21">
        <v>7</v>
      </c>
      <c r="S169" s="21">
        <v>1</v>
      </c>
      <c r="T169" s="21">
        <v>1</v>
      </c>
      <c r="U169" s="21">
        <v>1</v>
      </c>
      <c r="V169" s="21">
        <v>1</v>
      </c>
      <c r="W169" s="21">
        <v>1</v>
      </c>
      <c r="X169" s="21">
        <v>1</v>
      </c>
      <c r="Y169" s="21">
        <v>1</v>
      </c>
      <c r="Z169" s="21">
        <v>1</v>
      </c>
      <c r="AA169" s="21">
        <v>1</v>
      </c>
      <c r="AB169" s="22">
        <v>165</v>
      </c>
      <c r="AC169" s="23">
        <v>52</v>
      </c>
      <c r="AD169" s="23">
        <v>19</v>
      </c>
      <c r="AE169" s="24">
        <v>1</v>
      </c>
      <c r="AF169" s="24">
        <v>1</v>
      </c>
      <c r="AG169" s="24">
        <v>1</v>
      </c>
      <c r="AH169" s="24">
        <v>1</v>
      </c>
      <c r="AI169" s="24">
        <v>1</v>
      </c>
      <c r="AJ169" s="24">
        <v>1</v>
      </c>
      <c r="AK169" s="24">
        <v>1</v>
      </c>
      <c r="AL169" s="24">
        <v>1</v>
      </c>
      <c r="AM169" s="24">
        <v>1</v>
      </c>
      <c r="AN169" s="24">
        <v>1</v>
      </c>
      <c r="BE169" s="69">
        <v>39</v>
      </c>
      <c r="BF169" s="12"/>
      <c r="BG169" s="12">
        <v>21</v>
      </c>
      <c r="BH169" s="12">
        <v>8</v>
      </c>
      <c r="BI169" s="12">
        <v>6</v>
      </c>
      <c r="BJ169" s="12">
        <v>5</v>
      </c>
      <c r="BK169" s="12">
        <v>3</v>
      </c>
      <c r="BL169" s="12">
        <v>3</v>
      </c>
      <c r="BM169" s="12">
        <v>3</v>
      </c>
      <c r="BN169" s="127">
        <v>2</v>
      </c>
      <c r="BO169" s="127">
        <v>2</v>
      </c>
      <c r="BP169" s="127">
        <v>2</v>
      </c>
      <c r="BR169" s="71">
        <v>39</v>
      </c>
      <c r="BS169" s="12"/>
      <c r="BT169" s="12">
        <v>99</v>
      </c>
      <c r="BU169" s="12">
        <v>98</v>
      </c>
      <c r="BV169" s="12">
        <v>91</v>
      </c>
      <c r="BW169" s="12">
        <v>83</v>
      </c>
      <c r="BX169" s="12">
        <v>69</v>
      </c>
      <c r="BY169" s="12">
        <v>66</v>
      </c>
      <c r="BZ169" s="12">
        <v>61</v>
      </c>
      <c r="CA169" s="12">
        <v>48</v>
      </c>
      <c r="CB169" s="12">
        <v>48</v>
      </c>
      <c r="CC169" s="12">
        <v>48</v>
      </c>
      <c r="DN169" s="126">
        <v>28.6</v>
      </c>
      <c r="DO169" s="12">
        <v>7</v>
      </c>
      <c r="DP169" s="136" t="s">
        <v>552</v>
      </c>
      <c r="DQ169" s="130">
        <f t="shared" si="5"/>
        <v>166</v>
      </c>
      <c r="DR169" s="130" t="s">
        <v>550</v>
      </c>
      <c r="DS169" s="130" t="s">
        <v>254</v>
      </c>
      <c r="DT169" s="12">
        <v>112</v>
      </c>
      <c r="DU169" s="129">
        <f t="shared" si="4"/>
        <v>0.5625</v>
      </c>
      <c r="DX169" s="19">
        <v>165</v>
      </c>
      <c r="DY169" t="s">
        <v>566</v>
      </c>
      <c r="DZ169" t="s">
        <v>566</v>
      </c>
      <c r="EA169" t="s">
        <v>566</v>
      </c>
      <c r="EB169" t="s">
        <v>566</v>
      </c>
    </row>
    <row r="170" spans="1:132" x14ac:dyDescent="0.25">
      <c r="A170" s="13">
        <v>167</v>
      </c>
      <c r="B170" s="13">
        <v>256</v>
      </c>
      <c r="C170" s="13">
        <v>274</v>
      </c>
      <c r="D170" s="13">
        <v>258</v>
      </c>
      <c r="E170" s="13">
        <v>268</v>
      </c>
      <c r="F170" s="13">
        <v>259</v>
      </c>
      <c r="G170" s="13">
        <v>228</v>
      </c>
      <c r="H170" s="13">
        <v>249</v>
      </c>
      <c r="I170" s="13">
        <v>265</v>
      </c>
      <c r="J170" s="13">
        <v>245</v>
      </c>
      <c r="K170" s="13">
        <v>273</v>
      </c>
      <c r="L170" s="13">
        <v>268</v>
      </c>
      <c r="M170" s="13">
        <v>268</v>
      </c>
      <c r="O170" s="19">
        <v>166</v>
      </c>
      <c r="P170" s="20">
        <v>52</v>
      </c>
      <c r="Q170" s="20">
        <v>14</v>
      </c>
      <c r="R170" s="21">
        <v>7</v>
      </c>
      <c r="S170" s="21">
        <v>1</v>
      </c>
      <c r="T170" s="21">
        <v>1</v>
      </c>
      <c r="U170" s="21">
        <v>1</v>
      </c>
      <c r="V170" s="21">
        <v>1</v>
      </c>
      <c r="W170" s="21">
        <v>1</v>
      </c>
      <c r="X170" s="21">
        <v>1</v>
      </c>
      <c r="Y170" s="21">
        <v>1</v>
      </c>
      <c r="Z170" s="21">
        <v>1</v>
      </c>
      <c r="AA170" s="21">
        <v>1</v>
      </c>
      <c r="AB170" s="22">
        <v>166</v>
      </c>
      <c r="AC170" s="23">
        <v>52</v>
      </c>
      <c r="AD170" s="23">
        <v>19</v>
      </c>
      <c r="AE170" s="24">
        <v>1</v>
      </c>
      <c r="AF170" s="24">
        <v>1</v>
      </c>
      <c r="AG170" s="24">
        <v>1</v>
      </c>
      <c r="AH170" s="24">
        <v>1</v>
      </c>
      <c r="AI170" s="24">
        <v>1</v>
      </c>
      <c r="AJ170" s="24">
        <v>1</v>
      </c>
      <c r="AK170" s="24">
        <v>1</v>
      </c>
      <c r="AL170" s="24">
        <v>1</v>
      </c>
      <c r="AM170" s="24">
        <v>1</v>
      </c>
      <c r="AN170" s="24">
        <v>1</v>
      </c>
      <c r="BE170" s="69">
        <v>40</v>
      </c>
      <c r="BF170" s="12"/>
      <c r="BG170" s="12">
        <v>23</v>
      </c>
      <c r="BH170" s="12">
        <v>9</v>
      </c>
      <c r="BI170" s="12">
        <v>6</v>
      </c>
      <c r="BJ170" s="12">
        <v>6</v>
      </c>
      <c r="BK170" s="12">
        <v>4</v>
      </c>
      <c r="BL170" s="12">
        <v>4</v>
      </c>
      <c r="BM170" s="12">
        <v>3</v>
      </c>
      <c r="BN170" s="12">
        <v>2</v>
      </c>
      <c r="BO170" s="12">
        <v>2</v>
      </c>
      <c r="BP170" s="12">
        <v>2</v>
      </c>
      <c r="BR170" s="71">
        <v>40</v>
      </c>
      <c r="BS170" s="12"/>
      <c r="BT170" s="127">
        <v>99</v>
      </c>
      <c r="BU170" s="127">
        <v>98</v>
      </c>
      <c r="BV170" s="12">
        <v>93</v>
      </c>
      <c r="BW170" s="12">
        <v>85</v>
      </c>
      <c r="BX170" s="12">
        <v>72</v>
      </c>
      <c r="BY170" s="12">
        <v>69</v>
      </c>
      <c r="BZ170" s="12">
        <v>64</v>
      </c>
      <c r="CA170" s="12">
        <v>51</v>
      </c>
      <c r="CB170" s="12">
        <v>51</v>
      </c>
      <c r="CC170" s="12">
        <v>51</v>
      </c>
      <c r="DN170" s="139">
        <v>29.1</v>
      </c>
      <c r="DO170" s="12">
        <v>7</v>
      </c>
      <c r="DP170" s="136" t="s">
        <v>552</v>
      </c>
      <c r="DQ170" s="130">
        <f t="shared" si="5"/>
        <v>167</v>
      </c>
      <c r="DR170" s="130" t="s">
        <v>550</v>
      </c>
      <c r="DS170" s="130" t="s">
        <v>254</v>
      </c>
      <c r="DT170" s="12">
        <v>112</v>
      </c>
      <c r="DU170" s="129">
        <f t="shared" si="4"/>
        <v>0.5714285714285714</v>
      </c>
      <c r="DX170" s="19">
        <v>166</v>
      </c>
      <c r="DY170" t="s">
        <v>566</v>
      </c>
      <c r="DZ170" t="s">
        <v>566</v>
      </c>
      <c r="EA170" t="s">
        <v>566</v>
      </c>
      <c r="EB170" t="s">
        <v>566</v>
      </c>
    </row>
    <row r="171" spans="1:132" x14ac:dyDescent="0.25">
      <c r="A171" s="12">
        <v>168</v>
      </c>
      <c r="B171" s="12">
        <v>256</v>
      </c>
      <c r="C171" s="12">
        <v>273</v>
      </c>
      <c r="D171" s="12">
        <v>257</v>
      </c>
      <c r="E171" s="12">
        <v>267</v>
      </c>
      <c r="F171" s="12">
        <v>258</v>
      </c>
      <c r="G171" s="12">
        <v>227</v>
      </c>
      <c r="H171" s="12">
        <v>248</v>
      </c>
      <c r="I171" s="12">
        <v>264</v>
      </c>
      <c r="J171" s="12">
        <v>244</v>
      </c>
      <c r="K171" s="12">
        <v>272</v>
      </c>
      <c r="L171" s="12">
        <v>267</v>
      </c>
      <c r="M171" s="12">
        <v>267</v>
      </c>
      <c r="O171" s="19">
        <v>167</v>
      </c>
      <c r="P171" s="20">
        <v>52</v>
      </c>
      <c r="Q171" s="20">
        <v>14</v>
      </c>
      <c r="R171" s="21">
        <v>7</v>
      </c>
      <c r="S171" s="21">
        <v>1</v>
      </c>
      <c r="T171" s="21">
        <v>1</v>
      </c>
      <c r="U171" s="21">
        <v>1</v>
      </c>
      <c r="V171" s="21">
        <v>1</v>
      </c>
      <c r="W171" s="21">
        <v>1</v>
      </c>
      <c r="X171" s="21">
        <v>1</v>
      </c>
      <c r="Y171" s="21">
        <v>1</v>
      </c>
      <c r="Z171" s="21">
        <v>1</v>
      </c>
      <c r="AA171" s="21">
        <v>1</v>
      </c>
      <c r="AB171" s="22">
        <v>167</v>
      </c>
      <c r="AC171" s="23">
        <v>52</v>
      </c>
      <c r="AD171" s="23">
        <v>19</v>
      </c>
      <c r="AE171" s="24">
        <v>1</v>
      </c>
      <c r="AF171" s="24">
        <v>1</v>
      </c>
      <c r="AG171" s="24">
        <v>1</v>
      </c>
      <c r="AH171" s="24">
        <v>1</v>
      </c>
      <c r="AI171" s="24">
        <v>1</v>
      </c>
      <c r="AJ171" s="24">
        <v>1</v>
      </c>
      <c r="AK171" s="24">
        <v>1</v>
      </c>
      <c r="AL171" s="24">
        <v>1</v>
      </c>
      <c r="AM171" s="24">
        <v>1</v>
      </c>
      <c r="AN171" s="24">
        <v>1</v>
      </c>
      <c r="BE171" s="69">
        <v>41</v>
      </c>
      <c r="BF171" s="12"/>
      <c r="BG171" s="12">
        <v>24</v>
      </c>
      <c r="BH171" s="12">
        <v>10</v>
      </c>
      <c r="BI171" s="12">
        <v>8</v>
      </c>
      <c r="BJ171" s="12">
        <v>7</v>
      </c>
      <c r="BK171" s="12">
        <v>4</v>
      </c>
      <c r="BL171" s="127">
        <v>4</v>
      </c>
      <c r="BM171" s="12">
        <v>4</v>
      </c>
      <c r="BN171" s="127">
        <v>2</v>
      </c>
      <c r="BO171" s="127">
        <v>2</v>
      </c>
      <c r="BP171" s="127">
        <v>2</v>
      </c>
      <c r="BR171" s="71">
        <v>41</v>
      </c>
      <c r="BS171" s="12"/>
      <c r="BT171" s="12">
        <v>99</v>
      </c>
      <c r="BU171" s="127">
        <v>98</v>
      </c>
      <c r="BV171" s="12">
        <v>94</v>
      </c>
      <c r="BW171" s="12">
        <v>89</v>
      </c>
      <c r="BX171" s="12">
        <v>75</v>
      </c>
      <c r="BY171" s="12">
        <v>74</v>
      </c>
      <c r="BZ171" s="12">
        <v>67</v>
      </c>
      <c r="CA171" s="12">
        <v>53</v>
      </c>
      <c r="CB171" s="12">
        <v>53</v>
      </c>
      <c r="CC171" s="12">
        <v>53</v>
      </c>
      <c r="DN171" s="139">
        <v>29.2</v>
      </c>
      <c r="DO171" s="12">
        <v>7</v>
      </c>
      <c r="DP171" s="136" t="s">
        <v>552</v>
      </c>
      <c r="DQ171" s="130">
        <f t="shared" si="5"/>
        <v>168</v>
      </c>
      <c r="DR171" s="130" t="s">
        <v>550</v>
      </c>
      <c r="DS171" s="130" t="s">
        <v>254</v>
      </c>
      <c r="DT171" s="12">
        <v>112</v>
      </c>
      <c r="DU171" s="129">
        <f t="shared" si="4"/>
        <v>0.5803571428571429</v>
      </c>
      <c r="DX171" s="19">
        <v>167</v>
      </c>
      <c r="DY171" t="s">
        <v>566</v>
      </c>
      <c r="DZ171" t="s">
        <v>566</v>
      </c>
      <c r="EA171" t="s">
        <v>566</v>
      </c>
      <c r="EB171" t="s">
        <v>566</v>
      </c>
    </row>
    <row r="172" spans="1:132" x14ac:dyDescent="0.25">
      <c r="A172" s="13">
        <v>169</v>
      </c>
      <c r="B172" s="13">
        <v>255</v>
      </c>
      <c r="C172" s="13">
        <v>273</v>
      </c>
      <c r="D172" s="13">
        <v>257</v>
      </c>
      <c r="E172" s="13">
        <v>267</v>
      </c>
      <c r="F172" s="13">
        <v>258</v>
      </c>
      <c r="G172" s="13">
        <v>227</v>
      </c>
      <c r="H172" s="13">
        <v>248</v>
      </c>
      <c r="I172" s="13">
        <v>264</v>
      </c>
      <c r="J172" s="13">
        <v>244</v>
      </c>
      <c r="K172" s="13">
        <v>272</v>
      </c>
      <c r="L172" s="13">
        <v>267</v>
      </c>
      <c r="M172" s="13">
        <v>267</v>
      </c>
      <c r="O172" s="19">
        <v>168</v>
      </c>
      <c r="P172" s="20">
        <v>53</v>
      </c>
      <c r="Q172" s="20">
        <v>15</v>
      </c>
      <c r="R172" s="21">
        <v>7</v>
      </c>
      <c r="S172" s="21">
        <v>1</v>
      </c>
      <c r="T172" s="21">
        <v>1</v>
      </c>
      <c r="U172" s="21">
        <v>1</v>
      </c>
      <c r="V172" s="21">
        <v>1</v>
      </c>
      <c r="W172" s="21">
        <v>1</v>
      </c>
      <c r="X172" s="21">
        <v>1</v>
      </c>
      <c r="Y172" s="21">
        <v>1</v>
      </c>
      <c r="Z172" s="21">
        <v>1</v>
      </c>
      <c r="AA172" s="21">
        <v>1</v>
      </c>
      <c r="AB172" s="22">
        <v>168</v>
      </c>
      <c r="AC172" s="23">
        <v>52</v>
      </c>
      <c r="AD172" s="23">
        <v>19</v>
      </c>
      <c r="AE172" s="24">
        <v>1</v>
      </c>
      <c r="AF172" s="24">
        <v>1</v>
      </c>
      <c r="AG172" s="24">
        <v>1</v>
      </c>
      <c r="AH172" s="24">
        <v>1</v>
      </c>
      <c r="AI172" s="24">
        <v>1</v>
      </c>
      <c r="AJ172" s="24">
        <v>1</v>
      </c>
      <c r="AK172" s="24">
        <v>1</v>
      </c>
      <c r="AL172" s="24">
        <v>1</v>
      </c>
      <c r="AM172" s="24">
        <v>1</v>
      </c>
      <c r="AN172" s="24">
        <v>1</v>
      </c>
      <c r="BE172" s="69">
        <v>42</v>
      </c>
      <c r="BF172" s="12"/>
      <c r="BG172" s="12">
        <v>26</v>
      </c>
      <c r="BH172" s="12">
        <v>12</v>
      </c>
      <c r="BI172" s="12">
        <v>9</v>
      </c>
      <c r="BJ172" s="12">
        <v>8</v>
      </c>
      <c r="BK172" s="12">
        <v>5</v>
      </c>
      <c r="BL172" s="12">
        <v>5</v>
      </c>
      <c r="BM172" s="12">
        <v>6</v>
      </c>
      <c r="BN172" s="12">
        <v>3</v>
      </c>
      <c r="BO172" s="12">
        <v>3</v>
      </c>
      <c r="BP172" s="12">
        <v>3</v>
      </c>
      <c r="BR172" s="71">
        <v>42</v>
      </c>
      <c r="BS172" s="12"/>
      <c r="BT172" s="127">
        <v>99</v>
      </c>
      <c r="BU172" s="12">
        <v>99</v>
      </c>
      <c r="BV172" s="12">
        <v>96</v>
      </c>
      <c r="BW172" s="12">
        <v>91</v>
      </c>
      <c r="BX172" s="12">
        <v>79</v>
      </c>
      <c r="BY172" s="12">
        <v>78</v>
      </c>
      <c r="BZ172" s="12">
        <v>71</v>
      </c>
      <c r="CA172" s="12">
        <v>56</v>
      </c>
      <c r="CB172" s="12">
        <v>56</v>
      </c>
      <c r="CC172" s="12">
        <v>56</v>
      </c>
      <c r="DN172" s="139">
        <v>29.3</v>
      </c>
      <c r="DO172" s="12">
        <v>7</v>
      </c>
      <c r="DP172" s="136" t="s">
        <v>552</v>
      </c>
      <c r="DQ172" s="130">
        <f t="shared" si="5"/>
        <v>169</v>
      </c>
      <c r="DR172" s="130" t="s">
        <v>550</v>
      </c>
      <c r="DS172" s="130" t="s">
        <v>254</v>
      </c>
      <c r="DT172" s="12">
        <v>112</v>
      </c>
      <c r="DU172" s="129">
        <f t="shared" ref="DU172:DU218" si="6">(DQ172-103)/DT172</f>
        <v>0.5892857142857143</v>
      </c>
      <c r="DX172" s="19">
        <v>168</v>
      </c>
      <c r="DY172" t="s">
        <v>566</v>
      </c>
      <c r="DZ172" t="s">
        <v>566</v>
      </c>
      <c r="EA172" t="s">
        <v>566</v>
      </c>
      <c r="EB172" t="s">
        <v>566</v>
      </c>
    </row>
    <row r="173" spans="1:132" x14ac:dyDescent="0.25">
      <c r="A173" s="12">
        <v>170</v>
      </c>
      <c r="B173" s="12">
        <v>255</v>
      </c>
      <c r="C173" s="12">
        <v>272</v>
      </c>
      <c r="D173" s="12">
        <v>256</v>
      </c>
      <c r="E173" s="12">
        <v>266</v>
      </c>
      <c r="F173" s="12">
        <v>257</v>
      </c>
      <c r="G173" s="12">
        <v>226</v>
      </c>
      <c r="H173" s="12">
        <v>247</v>
      </c>
      <c r="I173" s="12">
        <v>263</v>
      </c>
      <c r="J173" s="12">
        <v>243</v>
      </c>
      <c r="K173" s="12">
        <v>271</v>
      </c>
      <c r="L173" s="12">
        <v>266</v>
      </c>
      <c r="M173" s="12">
        <v>266</v>
      </c>
      <c r="O173" s="19">
        <v>169</v>
      </c>
      <c r="P173" s="20">
        <v>53</v>
      </c>
      <c r="Q173" s="20">
        <v>15</v>
      </c>
      <c r="R173" s="21">
        <v>7</v>
      </c>
      <c r="S173" s="21">
        <v>1</v>
      </c>
      <c r="T173" s="21">
        <v>1</v>
      </c>
      <c r="U173" s="21">
        <v>1</v>
      </c>
      <c r="V173" s="21">
        <v>1</v>
      </c>
      <c r="W173" s="21">
        <v>1</v>
      </c>
      <c r="X173" s="21">
        <v>1</v>
      </c>
      <c r="Y173" s="21">
        <v>1</v>
      </c>
      <c r="Z173" s="21">
        <v>1</v>
      </c>
      <c r="AA173" s="21">
        <v>1</v>
      </c>
      <c r="AB173" s="22">
        <v>169</v>
      </c>
      <c r="AC173" s="23">
        <v>52</v>
      </c>
      <c r="AD173" s="23">
        <v>19</v>
      </c>
      <c r="AE173" s="24">
        <v>1</v>
      </c>
      <c r="AF173" s="24">
        <v>1</v>
      </c>
      <c r="AG173" s="24">
        <v>1</v>
      </c>
      <c r="AH173" s="24">
        <v>1</v>
      </c>
      <c r="AI173" s="24">
        <v>1</v>
      </c>
      <c r="AJ173" s="24">
        <v>1</v>
      </c>
      <c r="AK173" s="24">
        <v>1</v>
      </c>
      <c r="AL173" s="24">
        <v>1</v>
      </c>
      <c r="AM173" s="24">
        <v>1</v>
      </c>
      <c r="AN173" s="24">
        <v>1</v>
      </c>
      <c r="BE173" s="69">
        <v>43</v>
      </c>
      <c r="BF173" s="12"/>
      <c r="BG173" s="12">
        <v>30</v>
      </c>
      <c r="BH173" s="12">
        <v>14</v>
      </c>
      <c r="BI173" s="12">
        <v>10</v>
      </c>
      <c r="BJ173" s="12">
        <v>9</v>
      </c>
      <c r="BK173" s="12">
        <v>6</v>
      </c>
      <c r="BL173" s="12">
        <v>6</v>
      </c>
      <c r="BM173" s="12">
        <v>7</v>
      </c>
      <c r="BN173" s="127">
        <v>3</v>
      </c>
      <c r="BO173" s="127">
        <v>3</v>
      </c>
      <c r="BP173" s="127">
        <v>3</v>
      </c>
      <c r="BR173" s="71">
        <v>43</v>
      </c>
      <c r="BS173" s="12"/>
      <c r="BT173" s="127">
        <v>99</v>
      </c>
      <c r="BU173" s="12">
        <v>99</v>
      </c>
      <c r="BV173" s="12">
        <v>97</v>
      </c>
      <c r="BW173" s="12">
        <v>93</v>
      </c>
      <c r="BX173" s="12">
        <v>83</v>
      </c>
      <c r="BY173" s="12">
        <v>82</v>
      </c>
      <c r="BZ173" s="12">
        <v>75</v>
      </c>
      <c r="CA173" s="12">
        <v>61</v>
      </c>
      <c r="CB173" s="12">
        <v>61</v>
      </c>
      <c r="CC173" s="12">
        <v>61</v>
      </c>
      <c r="DN173" s="139">
        <v>29.4</v>
      </c>
      <c r="DO173" s="12">
        <v>7</v>
      </c>
      <c r="DP173" s="136" t="s">
        <v>552</v>
      </c>
      <c r="DQ173" s="130">
        <f t="shared" si="5"/>
        <v>170</v>
      </c>
      <c r="DR173" s="130" t="s">
        <v>550</v>
      </c>
      <c r="DS173" s="130" t="s">
        <v>254</v>
      </c>
      <c r="DT173" s="12">
        <v>112</v>
      </c>
      <c r="DU173" s="129">
        <f t="shared" si="6"/>
        <v>0.5982142857142857</v>
      </c>
      <c r="DX173" s="19">
        <v>169</v>
      </c>
      <c r="DY173" t="s">
        <v>566</v>
      </c>
      <c r="DZ173" t="s">
        <v>566</v>
      </c>
      <c r="EA173" t="s">
        <v>566</v>
      </c>
      <c r="EB173" t="s">
        <v>566</v>
      </c>
    </row>
    <row r="174" spans="1:132" x14ac:dyDescent="0.25">
      <c r="A174" s="13">
        <v>171</v>
      </c>
      <c r="B174" s="13">
        <v>255</v>
      </c>
      <c r="C174" s="13">
        <v>272</v>
      </c>
      <c r="D174" s="13">
        <v>255</v>
      </c>
      <c r="E174" s="13">
        <v>265</v>
      </c>
      <c r="F174" s="13">
        <v>257</v>
      </c>
      <c r="G174" s="13">
        <v>225</v>
      </c>
      <c r="H174" s="13">
        <v>246</v>
      </c>
      <c r="I174" s="13">
        <v>262</v>
      </c>
      <c r="J174" s="13">
        <v>242</v>
      </c>
      <c r="K174" s="13">
        <v>270</v>
      </c>
      <c r="L174" s="13">
        <v>265</v>
      </c>
      <c r="M174" s="13">
        <v>265</v>
      </c>
      <c r="O174" s="19">
        <v>170</v>
      </c>
      <c r="P174" s="20">
        <v>53</v>
      </c>
      <c r="Q174" s="20">
        <v>15</v>
      </c>
      <c r="R174" s="21">
        <v>7</v>
      </c>
      <c r="S174" s="21">
        <v>1</v>
      </c>
      <c r="T174" s="21">
        <v>1</v>
      </c>
      <c r="U174" s="21">
        <v>1</v>
      </c>
      <c r="V174" s="21">
        <v>1</v>
      </c>
      <c r="W174" s="21">
        <v>1</v>
      </c>
      <c r="X174" s="21">
        <v>1</v>
      </c>
      <c r="Y174" s="21">
        <v>1</v>
      </c>
      <c r="Z174" s="21">
        <v>1</v>
      </c>
      <c r="AA174" s="21">
        <v>1</v>
      </c>
      <c r="AB174" s="22">
        <v>170</v>
      </c>
      <c r="AC174" s="23">
        <v>53</v>
      </c>
      <c r="AD174" s="23">
        <v>19</v>
      </c>
      <c r="AE174" s="24">
        <v>1</v>
      </c>
      <c r="AF174" s="24">
        <v>1</v>
      </c>
      <c r="AG174" s="24">
        <v>1</v>
      </c>
      <c r="AH174" s="24">
        <v>1</v>
      </c>
      <c r="AI174" s="24">
        <v>1</v>
      </c>
      <c r="AJ174" s="24">
        <v>1</v>
      </c>
      <c r="AK174" s="24">
        <v>1</v>
      </c>
      <c r="AL174" s="24">
        <v>1</v>
      </c>
      <c r="AM174" s="24">
        <v>1</v>
      </c>
      <c r="AN174" s="24">
        <v>1</v>
      </c>
      <c r="BE174" s="69">
        <v>44</v>
      </c>
      <c r="BF174" s="12"/>
      <c r="BG174" s="12">
        <v>34</v>
      </c>
      <c r="BH174" s="12">
        <v>17</v>
      </c>
      <c r="BI174" s="12">
        <v>11</v>
      </c>
      <c r="BJ174" s="12">
        <v>11</v>
      </c>
      <c r="BK174" s="12">
        <v>7</v>
      </c>
      <c r="BL174" s="12">
        <v>8</v>
      </c>
      <c r="BM174" s="12">
        <v>7</v>
      </c>
      <c r="BN174" s="12">
        <v>5</v>
      </c>
      <c r="BO174" s="12">
        <v>5</v>
      </c>
      <c r="BP174" s="12">
        <v>5</v>
      </c>
      <c r="BR174" s="71">
        <v>44</v>
      </c>
      <c r="BS174" s="12"/>
      <c r="BT174" s="127">
        <v>99</v>
      </c>
      <c r="BU174" s="127">
        <v>99</v>
      </c>
      <c r="BV174" s="12">
        <v>98</v>
      </c>
      <c r="BW174" s="12">
        <v>95</v>
      </c>
      <c r="BX174" s="12">
        <v>86</v>
      </c>
      <c r="BY174" s="12">
        <v>86</v>
      </c>
      <c r="BZ174" s="12">
        <v>78</v>
      </c>
      <c r="CA174" s="12">
        <v>66</v>
      </c>
      <c r="CB174" s="12">
        <v>66</v>
      </c>
      <c r="CC174" s="12">
        <v>66</v>
      </c>
      <c r="DN174" s="139">
        <v>29.5</v>
      </c>
      <c r="DO174" s="12">
        <v>7</v>
      </c>
      <c r="DP174" s="136" t="s">
        <v>552</v>
      </c>
      <c r="DQ174" s="130">
        <f t="shared" si="5"/>
        <v>171</v>
      </c>
      <c r="DR174" s="130" t="s">
        <v>550</v>
      </c>
      <c r="DS174" s="130" t="s">
        <v>254</v>
      </c>
      <c r="DT174" s="12">
        <v>112</v>
      </c>
      <c r="DU174" s="129">
        <f t="shared" si="6"/>
        <v>0.6071428571428571</v>
      </c>
      <c r="DX174" s="19">
        <v>170</v>
      </c>
      <c r="DY174" t="s">
        <v>566</v>
      </c>
      <c r="DZ174" t="s">
        <v>566</v>
      </c>
      <c r="EA174" t="s">
        <v>566</v>
      </c>
      <c r="EB174" t="s">
        <v>566</v>
      </c>
    </row>
    <row r="175" spans="1:132" x14ac:dyDescent="0.25">
      <c r="A175" s="12">
        <v>172</v>
      </c>
      <c r="B175" s="12">
        <v>254</v>
      </c>
      <c r="C175" s="12">
        <v>271</v>
      </c>
      <c r="D175" s="12">
        <v>255</v>
      </c>
      <c r="E175" s="12">
        <v>265</v>
      </c>
      <c r="F175" s="12">
        <v>256</v>
      </c>
      <c r="G175" s="12">
        <v>225</v>
      </c>
      <c r="H175" s="12">
        <v>246</v>
      </c>
      <c r="I175" s="12">
        <v>262</v>
      </c>
      <c r="J175" s="12">
        <v>242</v>
      </c>
      <c r="K175" s="12">
        <v>270</v>
      </c>
      <c r="L175" s="12">
        <v>265</v>
      </c>
      <c r="M175" s="12">
        <v>265</v>
      </c>
      <c r="O175" s="19">
        <v>171</v>
      </c>
      <c r="P175" s="20">
        <v>53</v>
      </c>
      <c r="Q175" s="20">
        <v>15</v>
      </c>
      <c r="R175" s="21">
        <v>7</v>
      </c>
      <c r="S175" s="21">
        <v>1</v>
      </c>
      <c r="T175" s="21">
        <v>1</v>
      </c>
      <c r="U175" s="21">
        <v>1</v>
      </c>
      <c r="V175" s="21">
        <v>1</v>
      </c>
      <c r="W175" s="21">
        <v>1</v>
      </c>
      <c r="X175" s="21">
        <v>1</v>
      </c>
      <c r="Y175" s="21">
        <v>1</v>
      </c>
      <c r="Z175" s="21">
        <v>1</v>
      </c>
      <c r="AA175" s="21">
        <v>1</v>
      </c>
      <c r="AB175" s="22">
        <v>171</v>
      </c>
      <c r="AC175" s="23">
        <v>53</v>
      </c>
      <c r="AD175" s="23">
        <v>19</v>
      </c>
      <c r="AE175" s="24">
        <v>1</v>
      </c>
      <c r="AF175" s="24">
        <v>1</v>
      </c>
      <c r="AG175" s="24">
        <v>1</v>
      </c>
      <c r="AH175" s="24">
        <v>1</v>
      </c>
      <c r="AI175" s="24">
        <v>1</v>
      </c>
      <c r="AJ175" s="24">
        <v>1</v>
      </c>
      <c r="AK175" s="24">
        <v>1</v>
      </c>
      <c r="AL175" s="24">
        <v>1</v>
      </c>
      <c r="AM175" s="24">
        <v>1</v>
      </c>
      <c r="AN175" s="24">
        <v>1</v>
      </c>
      <c r="BE175" s="69">
        <v>45</v>
      </c>
      <c r="BF175" s="12"/>
      <c r="BG175" s="12">
        <v>37</v>
      </c>
      <c r="BH175" s="12">
        <v>21</v>
      </c>
      <c r="BI175" s="12">
        <v>13</v>
      </c>
      <c r="BJ175" s="12">
        <v>13</v>
      </c>
      <c r="BK175" s="12">
        <v>8</v>
      </c>
      <c r="BL175" s="12">
        <v>10</v>
      </c>
      <c r="BM175" s="12">
        <v>8</v>
      </c>
      <c r="BN175" s="12">
        <v>6</v>
      </c>
      <c r="BO175" s="12">
        <v>6</v>
      </c>
      <c r="BP175" s="12">
        <v>6</v>
      </c>
      <c r="BR175" s="71">
        <v>45</v>
      </c>
      <c r="BS175" s="12"/>
      <c r="BT175" s="127">
        <v>99</v>
      </c>
      <c r="BU175" s="127">
        <v>99</v>
      </c>
      <c r="BV175" s="12">
        <v>98</v>
      </c>
      <c r="BW175" s="12">
        <v>96</v>
      </c>
      <c r="BX175" s="12">
        <v>88</v>
      </c>
      <c r="BY175" s="12">
        <v>88</v>
      </c>
      <c r="BZ175" s="12">
        <v>81</v>
      </c>
      <c r="CA175" s="12">
        <v>70</v>
      </c>
      <c r="CB175" s="12">
        <v>70</v>
      </c>
      <c r="CC175" s="12">
        <v>70</v>
      </c>
      <c r="DN175" s="139">
        <v>29.6</v>
      </c>
      <c r="DO175" s="12">
        <v>7</v>
      </c>
      <c r="DP175" s="136" t="s">
        <v>552</v>
      </c>
      <c r="DQ175" s="130">
        <f t="shared" si="5"/>
        <v>172</v>
      </c>
      <c r="DR175" s="130" t="s">
        <v>550</v>
      </c>
      <c r="DS175" s="130" t="s">
        <v>254</v>
      </c>
      <c r="DT175" s="12">
        <v>112</v>
      </c>
      <c r="DU175" s="129">
        <f t="shared" si="6"/>
        <v>0.6160714285714286</v>
      </c>
      <c r="DX175" s="19">
        <v>171</v>
      </c>
      <c r="DY175" t="s">
        <v>566</v>
      </c>
      <c r="DZ175" t="s">
        <v>566</v>
      </c>
      <c r="EA175" t="s">
        <v>566</v>
      </c>
      <c r="EB175" t="s">
        <v>566</v>
      </c>
    </row>
    <row r="176" spans="1:132" x14ac:dyDescent="0.25">
      <c r="A176" s="13">
        <v>173</v>
      </c>
      <c r="B176" s="13">
        <v>254</v>
      </c>
      <c r="C176" s="13">
        <v>271</v>
      </c>
      <c r="D176" s="13">
        <v>254</v>
      </c>
      <c r="E176" s="13">
        <v>264</v>
      </c>
      <c r="F176" s="13">
        <v>256</v>
      </c>
      <c r="G176" s="13">
        <v>224</v>
      </c>
      <c r="H176" s="13">
        <v>245</v>
      </c>
      <c r="I176" s="13">
        <v>261</v>
      </c>
      <c r="J176" s="13">
        <v>241</v>
      </c>
      <c r="K176" s="13">
        <v>269</v>
      </c>
      <c r="L176" s="13">
        <v>264</v>
      </c>
      <c r="M176" s="13">
        <v>264</v>
      </c>
      <c r="O176" s="19">
        <v>172</v>
      </c>
      <c r="P176" s="20">
        <v>53</v>
      </c>
      <c r="Q176" s="20">
        <v>15</v>
      </c>
      <c r="R176" s="21">
        <v>7</v>
      </c>
      <c r="S176" s="21">
        <v>1</v>
      </c>
      <c r="T176" s="21">
        <v>1</v>
      </c>
      <c r="U176" s="21">
        <v>1</v>
      </c>
      <c r="V176" s="21">
        <v>1</v>
      </c>
      <c r="W176" s="21">
        <v>1</v>
      </c>
      <c r="X176" s="21">
        <v>1</v>
      </c>
      <c r="Y176" s="21">
        <v>1</v>
      </c>
      <c r="Z176" s="21">
        <v>1</v>
      </c>
      <c r="AA176" s="21">
        <v>1</v>
      </c>
      <c r="AB176" s="22">
        <v>172</v>
      </c>
      <c r="AC176" s="23">
        <v>53</v>
      </c>
      <c r="AD176" s="23">
        <v>19</v>
      </c>
      <c r="AE176" s="24">
        <v>1</v>
      </c>
      <c r="AF176" s="24">
        <v>1</v>
      </c>
      <c r="AG176" s="24">
        <v>1</v>
      </c>
      <c r="AH176" s="24">
        <v>1</v>
      </c>
      <c r="AI176" s="24">
        <v>1</v>
      </c>
      <c r="AJ176" s="24">
        <v>1</v>
      </c>
      <c r="AK176" s="24">
        <v>1</v>
      </c>
      <c r="AL176" s="24">
        <v>1</v>
      </c>
      <c r="AM176" s="24">
        <v>1</v>
      </c>
      <c r="AN176" s="24">
        <v>1</v>
      </c>
      <c r="BE176" s="69">
        <v>46</v>
      </c>
      <c r="BF176" s="12"/>
      <c r="BG176" s="12">
        <v>42</v>
      </c>
      <c r="BH176" s="12">
        <v>26</v>
      </c>
      <c r="BI176" s="12">
        <v>16</v>
      </c>
      <c r="BJ176" s="12">
        <v>15</v>
      </c>
      <c r="BK176" s="12">
        <v>9</v>
      </c>
      <c r="BL176" s="12">
        <v>11</v>
      </c>
      <c r="BM176" s="12">
        <v>9</v>
      </c>
      <c r="BN176" s="12">
        <v>7</v>
      </c>
      <c r="BO176" s="12">
        <v>7</v>
      </c>
      <c r="BP176" s="12">
        <v>7</v>
      </c>
      <c r="BR176" s="71">
        <v>46</v>
      </c>
      <c r="BS176" s="12"/>
      <c r="BT176" s="127">
        <v>99</v>
      </c>
      <c r="BU176" s="127">
        <v>99</v>
      </c>
      <c r="BV176" s="12">
        <v>98</v>
      </c>
      <c r="BW176" s="12">
        <v>97</v>
      </c>
      <c r="BX176" s="12">
        <v>91</v>
      </c>
      <c r="BY176" s="12">
        <v>90</v>
      </c>
      <c r="BZ176" s="12">
        <v>84</v>
      </c>
      <c r="CA176" s="12">
        <v>75</v>
      </c>
      <c r="CB176" s="12">
        <v>75</v>
      </c>
      <c r="CC176" s="12">
        <v>75</v>
      </c>
      <c r="DN176" s="126">
        <v>30.1</v>
      </c>
      <c r="DO176" s="12">
        <v>7</v>
      </c>
      <c r="DP176" s="136" t="s">
        <v>552</v>
      </c>
      <c r="DQ176" s="130">
        <f t="shared" si="5"/>
        <v>173</v>
      </c>
      <c r="DR176" s="130" t="s">
        <v>550</v>
      </c>
      <c r="DS176" s="130" t="s">
        <v>254</v>
      </c>
      <c r="DT176" s="12">
        <v>112</v>
      </c>
      <c r="DU176" s="129">
        <f t="shared" si="6"/>
        <v>0.625</v>
      </c>
      <c r="DX176" s="19">
        <v>172</v>
      </c>
      <c r="DY176" t="s">
        <v>566</v>
      </c>
      <c r="DZ176" t="s">
        <v>566</v>
      </c>
      <c r="EA176" t="s">
        <v>566</v>
      </c>
      <c r="EB176" t="s">
        <v>566</v>
      </c>
    </row>
    <row r="177" spans="1:132" x14ac:dyDescent="0.25">
      <c r="A177" s="12">
        <v>174</v>
      </c>
      <c r="B177" s="12">
        <v>253</v>
      </c>
      <c r="C177" s="12">
        <v>270</v>
      </c>
      <c r="D177" s="12">
        <v>254</v>
      </c>
      <c r="E177" s="12">
        <v>264</v>
      </c>
      <c r="F177" s="12">
        <v>255</v>
      </c>
      <c r="G177" s="12">
        <v>224</v>
      </c>
      <c r="H177" s="12">
        <v>244</v>
      </c>
      <c r="I177" s="12">
        <v>260</v>
      </c>
      <c r="J177" s="12">
        <v>241</v>
      </c>
      <c r="K177" s="12">
        <v>268</v>
      </c>
      <c r="L177" s="12">
        <v>263</v>
      </c>
      <c r="M177" s="12">
        <v>263</v>
      </c>
      <c r="O177" s="19">
        <v>173</v>
      </c>
      <c r="P177" s="20">
        <v>53</v>
      </c>
      <c r="Q177" s="20">
        <v>15</v>
      </c>
      <c r="R177" s="21">
        <v>7</v>
      </c>
      <c r="S177" s="21">
        <v>1</v>
      </c>
      <c r="T177" s="21">
        <v>1</v>
      </c>
      <c r="U177" s="21">
        <v>1</v>
      </c>
      <c r="V177" s="21">
        <v>1</v>
      </c>
      <c r="W177" s="21">
        <v>1</v>
      </c>
      <c r="X177" s="21">
        <v>1</v>
      </c>
      <c r="Y177" s="21">
        <v>1</v>
      </c>
      <c r="Z177" s="21">
        <v>1</v>
      </c>
      <c r="AA177" s="21">
        <v>1</v>
      </c>
      <c r="AB177" s="22">
        <v>173</v>
      </c>
      <c r="AC177" s="23">
        <v>53</v>
      </c>
      <c r="AD177" s="23">
        <v>19</v>
      </c>
      <c r="AE177" s="24">
        <v>1</v>
      </c>
      <c r="AF177" s="24">
        <v>1</v>
      </c>
      <c r="AG177" s="24">
        <v>1</v>
      </c>
      <c r="AH177" s="24">
        <v>1</v>
      </c>
      <c r="AI177" s="24">
        <v>1</v>
      </c>
      <c r="AJ177" s="24">
        <v>1</v>
      </c>
      <c r="AK177" s="24">
        <v>1</v>
      </c>
      <c r="AL177" s="24">
        <v>1</v>
      </c>
      <c r="AM177" s="24">
        <v>1</v>
      </c>
      <c r="AN177" s="24">
        <v>1</v>
      </c>
      <c r="BE177" s="69">
        <v>47</v>
      </c>
      <c r="BF177" s="12"/>
      <c r="BG177" s="12">
        <v>46</v>
      </c>
      <c r="BH177" s="12">
        <v>30</v>
      </c>
      <c r="BI177" s="12">
        <v>21</v>
      </c>
      <c r="BJ177" s="12">
        <v>18</v>
      </c>
      <c r="BK177" s="12">
        <v>11</v>
      </c>
      <c r="BL177" s="12">
        <v>13</v>
      </c>
      <c r="BM177" s="12">
        <v>11</v>
      </c>
      <c r="BN177" s="12">
        <v>8</v>
      </c>
      <c r="BO177" s="12">
        <v>8</v>
      </c>
      <c r="BP177" s="12">
        <v>8</v>
      </c>
      <c r="BR177" s="71">
        <v>47</v>
      </c>
      <c r="BS177" s="12"/>
      <c r="BT177" s="127">
        <v>99</v>
      </c>
      <c r="BU177" s="127">
        <v>99</v>
      </c>
      <c r="BV177" s="12">
        <v>99</v>
      </c>
      <c r="BW177" s="12">
        <v>97</v>
      </c>
      <c r="BX177" s="12">
        <v>93</v>
      </c>
      <c r="BY177" s="12">
        <v>92</v>
      </c>
      <c r="BZ177" s="12">
        <v>88</v>
      </c>
      <c r="CA177" s="12">
        <v>79</v>
      </c>
      <c r="CB177" s="12">
        <v>79</v>
      </c>
      <c r="CC177" s="12">
        <v>79</v>
      </c>
      <c r="DN177" s="126">
        <v>30.2</v>
      </c>
      <c r="DO177" s="12">
        <v>7</v>
      </c>
      <c r="DP177" s="136" t="s">
        <v>552</v>
      </c>
      <c r="DQ177" s="130">
        <f t="shared" si="5"/>
        <v>174</v>
      </c>
      <c r="DR177" s="130" t="s">
        <v>550</v>
      </c>
      <c r="DS177" s="130" t="s">
        <v>254</v>
      </c>
      <c r="DT177" s="12">
        <v>112</v>
      </c>
      <c r="DU177" s="129">
        <f t="shared" si="6"/>
        <v>0.6339285714285714</v>
      </c>
      <c r="DX177" s="19">
        <v>173</v>
      </c>
      <c r="DY177" t="s">
        <v>566</v>
      </c>
      <c r="DZ177" t="s">
        <v>566</v>
      </c>
      <c r="EA177" t="s">
        <v>566</v>
      </c>
      <c r="EB177" t="s">
        <v>566</v>
      </c>
    </row>
    <row r="178" spans="1:132" x14ac:dyDescent="0.25">
      <c r="A178" s="13">
        <v>175</v>
      </c>
      <c r="B178" s="13">
        <v>253</v>
      </c>
      <c r="C178" s="13">
        <v>270</v>
      </c>
      <c r="D178" s="13">
        <v>253</v>
      </c>
      <c r="E178" s="13">
        <v>263</v>
      </c>
      <c r="F178" s="13">
        <v>255</v>
      </c>
      <c r="G178" s="13">
        <v>223</v>
      </c>
      <c r="H178" s="13">
        <v>244</v>
      </c>
      <c r="I178" s="13">
        <v>260</v>
      </c>
      <c r="J178" s="13">
        <v>240</v>
      </c>
      <c r="K178" s="13">
        <v>268</v>
      </c>
      <c r="L178" s="13">
        <v>263</v>
      </c>
      <c r="M178" s="13">
        <v>263</v>
      </c>
      <c r="O178" s="19">
        <v>174</v>
      </c>
      <c r="P178" s="20">
        <v>53</v>
      </c>
      <c r="Q178" s="20">
        <v>15</v>
      </c>
      <c r="R178" s="21">
        <v>7</v>
      </c>
      <c r="S178" s="21">
        <v>1</v>
      </c>
      <c r="T178" s="21">
        <v>1</v>
      </c>
      <c r="U178" s="21">
        <v>1</v>
      </c>
      <c r="V178" s="21">
        <v>1</v>
      </c>
      <c r="W178" s="21">
        <v>1</v>
      </c>
      <c r="X178" s="21">
        <v>1</v>
      </c>
      <c r="Y178" s="21">
        <v>1</v>
      </c>
      <c r="Z178" s="21">
        <v>1</v>
      </c>
      <c r="AA178" s="21">
        <v>1</v>
      </c>
      <c r="AB178" s="22">
        <v>174</v>
      </c>
      <c r="AC178" s="23">
        <v>53</v>
      </c>
      <c r="AD178" s="23">
        <v>19</v>
      </c>
      <c r="AE178" s="24">
        <v>1</v>
      </c>
      <c r="AF178" s="24">
        <v>1</v>
      </c>
      <c r="AG178" s="24">
        <v>1</v>
      </c>
      <c r="AH178" s="24">
        <v>1</v>
      </c>
      <c r="AI178" s="24">
        <v>1</v>
      </c>
      <c r="AJ178" s="24">
        <v>1</v>
      </c>
      <c r="AK178" s="24">
        <v>1</v>
      </c>
      <c r="AL178" s="24">
        <v>1</v>
      </c>
      <c r="AM178" s="24">
        <v>1</v>
      </c>
      <c r="AN178" s="24">
        <v>1</v>
      </c>
      <c r="BE178" s="69">
        <v>48</v>
      </c>
      <c r="BF178" s="12"/>
      <c r="BG178" s="12">
        <v>50</v>
      </c>
      <c r="BH178" s="12">
        <v>34</v>
      </c>
      <c r="BI178" s="12">
        <v>24</v>
      </c>
      <c r="BJ178" s="12">
        <v>20</v>
      </c>
      <c r="BK178" s="12">
        <v>14</v>
      </c>
      <c r="BL178" s="12">
        <v>15</v>
      </c>
      <c r="BM178" s="12">
        <v>14</v>
      </c>
      <c r="BN178" s="12">
        <v>8</v>
      </c>
      <c r="BO178" s="12">
        <v>8</v>
      </c>
      <c r="BP178" s="12">
        <v>8</v>
      </c>
      <c r="BR178" s="71">
        <v>48</v>
      </c>
      <c r="BS178" s="12"/>
      <c r="BT178" s="127">
        <v>99</v>
      </c>
      <c r="BU178" s="127">
        <v>99</v>
      </c>
      <c r="BV178" s="127">
        <v>99</v>
      </c>
      <c r="BW178" s="127">
        <v>97</v>
      </c>
      <c r="BX178" s="12">
        <v>94</v>
      </c>
      <c r="BY178" s="12">
        <v>94</v>
      </c>
      <c r="BZ178" s="12">
        <v>91</v>
      </c>
      <c r="CA178" s="12">
        <v>83</v>
      </c>
      <c r="CB178" s="12">
        <v>83</v>
      </c>
      <c r="CC178" s="12">
        <v>83</v>
      </c>
      <c r="DN178" s="126">
        <v>30.3</v>
      </c>
      <c r="DO178" s="12">
        <v>7</v>
      </c>
      <c r="DP178" s="136" t="s">
        <v>552</v>
      </c>
      <c r="DQ178" s="130">
        <f t="shared" si="5"/>
        <v>175</v>
      </c>
      <c r="DR178" s="130" t="s">
        <v>550</v>
      </c>
      <c r="DS178" s="130" t="s">
        <v>254</v>
      </c>
      <c r="DT178" s="12">
        <v>112</v>
      </c>
      <c r="DU178" s="129">
        <f t="shared" si="6"/>
        <v>0.6428571428571429</v>
      </c>
      <c r="DX178" s="19">
        <v>174</v>
      </c>
      <c r="DY178" t="s">
        <v>566</v>
      </c>
      <c r="DZ178" t="s">
        <v>566</v>
      </c>
      <c r="EA178" t="s">
        <v>566</v>
      </c>
      <c r="EB178" t="s">
        <v>566</v>
      </c>
    </row>
    <row r="179" spans="1:132" x14ac:dyDescent="0.25">
      <c r="A179" s="12">
        <v>176</v>
      </c>
      <c r="B179" s="12">
        <v>253</v>
      </c>
      <c r="C179" s="12">
        <v>269</v>
      </c>
      <c r="D179" s="12">
        <v>252</v>
      </c>
      <c r="E179" s="12">
        <v>262</v>
      </c>
      <c r="F179" s="12">
        <v>255</v>
      </c>
      <c r="G179" s="12">
        <v>222</v>
      </c>
      <c r="H179" s="12">
        <v>243</v>
      </c>
      <c r="I179" s="12">
        <v>259</v>
      </c>
      <c r="J179" s="12">
        <v>239</v>
      </c>
      <c r="K179" s="12">
        <v>267</v>
      </c>
      <c r="L179" s="12">
        <v>262</v>
      </c>
      <c r="M179" s="12">
        <v>262</v>
      </c>
      <c r="O179" s="19">
        <v>175</v>
      </c>
      <c r="P179" s="20">
        <v>53</v>
      </c>
      <c r="Q179" s="20">
        <v>15</v>
      </c>
      <c r="R179" s="21">
        <v>7</v>
      </c>
      <c r="S179" s="21">
        <v>1</v>
      </c>
      <c r="T179" s="21">
        <v>1</v>
      </c>
      <c r="U179" s="21">
        <v>1</v>
      </c>
      <c r="V179" s="21">
        <v>1</v>
      </c>
      <c r="W179" s="21">
        <v>1</v>
      </c>
      <c r="X179" s="21">
        <v>1</v>
      </c>
      <c r="Y179" s="21">
        <v>1</v>
      </c>
      <c r="Z179" s="21">
        <v>1</v>
      </c>
      <c r="AA179" s="21">
        <v>1</v>
      </c>
      <c r="AB179" s="22">
        <v>175</v>
      </c>
      <c r="AC179" s="23">
        <v>53</v>
      </c>
      <c r="AD179" s="23">
        <v>20</v>
      </c>
      <c r="AE179" s="24">
        <v>1</v>
      </c>
      <c r="AF179" s="24">
        <v>1</v>
      </c>
      <c r="AG179" s="24">
        <v>1</v>
      </c>
      <c r="AH179" s="24">
        <v>1</v>
      </c>
      <c r="AI179" s="24">
        <v>1</v>
      </c>
      <c r="AJ179" s="24">
        <v>1</v>
      </c>
      <c r="AK179" s="24">
        <v>1</v>
      </c>
      <c r="AL179" s="24">
        <v>1</v>
      </c>
      <c r="AM179" s="24">
        <v>1</v>
      </c>
      <c r="AN179" s="24">
        <v>1</v>
      </c>
      <c r="BE179" s="69">
        <v>49</v>
      </c>
      <c r="BF179" s="12"/>
      <c r="BG179" s="12">
        <v>55</v>
      </c>
      <c r="BH179" s="12">
        <v>38</v>
      </c>
      <c r="BI179" s="12">
        <v>28</v>
      </c>
      <c r="BJ179" s="12">
        <v>24</v>
      </c>
      <c r="BK179" s="12">
        <v>17</v>
      </c>
      <c r="BL179" s="12">
        <v>18</v>
      </c>
      <c r="BM179" s="12">
        <v>17</v>
      </c>
      <c r="BN179" s="12">
        <v>9</v>
      </c>
      <c r="BO179" s="12">
        <v>9</v>
      </c>
      <c r="BP179" s="12">
        <v>9</v>
      </c>
      <c r="BR179" s="71">
        <v>49</v>
      </c>
      <c r="BS179" s="12"/>
      <c r="BT179" s="127">
        <v>99</v>
      </c>
      <c r="BU179" s="127">
        <v>99</v>
      </c>
      <c r="BV179" s="12">
        <v>99</v>
      </c>
      <c r="BW179" s="12">
        <v>98</v>
      </c>
      <c r="BX179" s="12">
        <v>95</v>
      </c>
      <c r="BY179" s="12">
        <v>96</v>
      </c>
      <c r="BZ179" s="12">
        <v>92</v>
      </c>
      <c r="CA179" s="12">
        <v>86</v>
      </c>
      <c r="CB179" s="12">
        <v>86</v>
      </c>
      <c r="CC179" s="12">
        <v>86</v>
      </c>
      <c r="DN179" s="126">
        <v>30.4</v>
      </c>
      <c r="DO179" s="12">
        <v>7</v>
      </c>
      <c r="DP179" s="136" t="s">
        <v>552</v>
      </c>
      <c r="DQ179" s="130">
        <f t="shared" si="5"/>
        <v>176</v>
      </c>
      <c r="DR179" s="130" t="s">
        <v>550</v>
      </c>
      <c r="DS179" s="130" t="s">
        <v>254</v>
      </c>
      <c r="DT179" s="12">
        <v>112</v>
      </c>
      <c r="DU179" s="129">
        <f t="shared" si="6"/>
        <v>0.6517857142857143</v>
      </c>
      <c r="DX179" s="19">
        <v>175</v>
      </c>
      <c r="DY179" t="s">
        <v>566</v>
      </c>
      <c r="DZ179" t="s">
        <v>566</v>
      </c>
      <c r="EA179" t="s">
        <v>566</v>
      </c>
      <c r="EB179" t="s">
        <v>566</v>
      </c>
    </row>
    <row r="180" spans="1:132" x14ac:dyDescent="0.25">
      <c r="A180" s="13">
        <v>177</v>
      </c>
      <c r="B180" s="13">
        <v>252</v>
      </c>
      <c r="C180" s="13">
        <v>269</v>
      </c>
      <c r="D180" s="13">
        <v>252</v>
      </c>
      <c r="E180" s="13">
        <v>262</v>
      </c>
      <c r="F180" s="13">
        <v>254</v>
      </c>
      <c r="G180" s="13">
        <v>222</v>
      </c>
      <c r="H180" s="13">
        <v>242</v>
      </c>
      <c r="I180" s="13">
        <v>258</v>
      </c>
      <c r="J180" s="13">
        <v>239</v>
      </c>
      <c r="K180" s="13">
        <v>266</v>
      </c>
      <c r="L180" s="13">
        <v>261</v>
      </c>
      <c r="M180" s="13">
        <v>261</v>
      </c>
      <c r="O180" s="19">
        <v>176</v>
      </c>
      <c r="P180" s="20">
        <v>53</v>
      </c>
      <c r="Q180" s="20">
        <v>15</v>
      </c>
      <c r="R180" s="21">
        <v>7</v>
      </c>
      <c r="S180" s="21">
        <v>1</v>
      </c>
      <c r="T180" s="21">
        <v>1</v>
      </c>
      <c r="U180" s="21">
        <v>1</v>
      </c>
      <c r="V180" s="21">
        <v>1</v>
      </c>
      <c r="W180" s="21">
        <v>1</v>
      </c>
      <c r="X180" s="21">
        <v>1</v>
      </c>
      <c r="Y180" s="21">
        <v>1</v>
      </c>
      <c r="Z180" s="21">
        <v>1</v>
      </c>
      <c r="AA180" s="21">
        <v>1</v>
      </c>
      <c r="AB180" s="22">
        <v>176</v>
      </c>
      <c r="AC180" s="23">
        <v>53</v>
      </c>
      <c r="AD180" s="23">
        <v>20</v>
      </c>
      <c r="AE180" s="24">
        <v>1</v>
      </c>
      <c r="AF180" s="24">
        <v>1</v>
      </c>
      <c r="AG180" s="24">
        <v>1</v>
      </c>
      <c r="AH180" s="24">
        <v>1</v>
      </c>
      <c r="AI180" s="24">
        <v>1</v>
      </c>
      <c r="AJ180" s="24">
        <v>1</v>
      </c>
      <c r="AK180" s="24">
        <v>1</v>
      </c>
      <c r="AL180" s="24">
        <v>1</v>
      </c>
      <c r="AM180" s="24">
        <v>1</v>
      </c>
      <c r="AN180" s="24">
        <v>1</v>
      </c>
      <c r="BE180" s="69">
        <v>50</v>
      </c>
      <c r="BF180" s="12"/>
      <c r="BG180" s="12">
        <v>60</v>
      </c>
      <c r="BH180" s="12">
        <v>42</v>
      </c>
      <c r="BI180" s="12">
        <v>33</v>
      </c>
      <c r="BJ180" s="12">
        <v>29</v>
      </c>
      <c r="BK180" s="12">
        <v>20</v>
      </c>
      <c r="BL180" s="12">
        <v>23</v>
      </c>
      <c r="BM180" s="12">
        <v>20</v>
      </c>
      <c r="BN180" s="12">
        <v>10</v>
      </c>
      <c r="BO180" s="12">
        <v>10</v>
      </c>
      <c r="BP180" s="12">
        <v>10</v>
      </c>
      <c r="BR180" s="71">
        <v>50</v>
      </c>
      <c r="BS180" s="12"/>
      <c r="BT180" s="127">
        <v>99</v>
      </c>
      <c r="BU180" s="12">
        <v>99</v>
      </c>
      <c r="BV180" s="127">
        <v>99</v>
      </c>
      <c r="BW180" s="12">
        <v>98</v>
      </c>
      <c r="BX180" s="12">
        <v>97</v>
      </c>
      <c r="BY180" s="12">
        <v>97</v>
      </c>
      <c r="BZ180" s="12">
        <v>93</v>
      </c>
      <c r="CA180" s="12">
        <v>89</v>
      </c>
      <c r="CB180" s="12">
        <v>89</v>
      </c>
      <c r="CC180" s="12">
        <v>89</v>
      </c>
      <c r="DN180" s="126">
        <v>30.5</v>
      </c>
      <c r="DO180" s="12">
        <v>7</v>
      </c>
      <c r="DP180" s="136" t="s">
        <v>552</v>
      </c>
      <c r="DQ180" s="130">
        <f t="shared" si="5"/>
        <v>177</v>
      </c>
      <c r="DR180" s="130" t="s">
        <v>550</v>
      </c>
      <c r="DS180" s="130" t="s">
        <v>254</v>
      </c>
      <c r="DT180" s="12">
        <v>112</v>
      </c>
      <c r="DU180" s="129">
        <f t="shared" si="6"/>
        <v>0.6607142857142857</v>
      </c>
      <c r="DX180" s="19">
        <v>176</v>
      </c>
      <c r="DY180" t="s">
        <v>566</v>
      </c>
      <c r="DZ180" t="s">
        <v>566</v>
      </c>
      <c r="EA180" t="s">
        <v>566</v>
      </c>
      <c r="EB180" t="s">
        <v>566</v>
      </c>
    </row>
    <row r="181" spans="1:132" x14ac:dyDescent="0.25">
      <c r="A181" s="12">
        <v>178</v>
      </c>
      <c r="B181" s="12">
        <v>252</v>
      </c>
      <c r="C181" s="12">
        <v>268</v>
      </c>
      <c r="D181" s="12">
        <v>251</v>
      </c>
      <c r="E181" s="12">
        <v>261</v>
      </c>
      <c r="F181" s="12">
        <v>254</v>
      </c>
      <c r="G181" s="12">
        <v>221</v>
      </c>
      <c r="H181" s="12">
        <v>241</v>
      </c>
      <c r="I181" s="12">
        <v>257</v>
      </c>
      <c r="J181" s="12">
        <v>238</v>
      </c>
      <c r="K181" s="12">
        <v>265</v>
      </c>
      <c r="L181" s="12">
        <v>260</v>
      </c>
      <c r="M181" s="12">
        <v>260</v>
      </c>
      <c r="O181" s="19">
        <v>177</v>
      </c>
      <c r="P181" s="20">
        <v>53</v>
      </c>
      <c r="Q181" s="20">
        <v>15</v>
      </c>
      <c r="R181" s="21">
        <v>7</v>
      </c>
      <c r="S181" s="21">
        <v>1</v>
      </c>
      <c r="T181" s="21">
        <v>1</v>
      </c>
      <c r="U181" s="21">
        <v>1</v>
      </c>
      <c r="V181" s="21">
        <v>1</v>
      </c>
      <c r="W181" s="21">
        <v>1</v>
      </c>
      <c r="X181" s="21">
        <v>1</v>
      </c>
      <c r="Y181" s="21">
        <v>1</v>
      </c>
      <c r="Z181" s="21">
        <v>1</v>
      </c>
      <c r="AA181" s="21">
        <v>1</v>
      </c>
      <c r="AB181" s="22">
        <v>177</v>
      </c>
      <c r="AC181" s="23">
        <v>53</v>
      </c>
      <c r="AD181" s="23">
        <v>20</v>
      </c>
      <c r="AE181" s="24">
        <v>1</v>
      </c>
      <c r="AF181" s="24">
        <v>1</v>
      </c>
      <c r="AG181" s="24">
        <v>1</v>
      </c>
      <c r="AH181" s="24">
        <v>1</v>
      </c>
      <c r="AI181" s="24">
        <v>1</v>
      </c>
      <c r="AJ181" s="24">
        <v>1</v>
      </c>
      <c r="AK181" s="24">
        <v>1</v>
      </c>
      <c r="AL181" s="24">
        <v>1</v>
      </c>
      <c r="AM181" s="24">
        <v>1</v>
      </c>
      <c r="AN181" s="24">
        <v>1</v>
      </c>
      <c r="BE181" s="69">
        <v>51</v>
      </c>
      <c r="BF181" s="12"/>
      <c r="BG181" s="12">
        <v>65</v>
      </c>
      <c r="BH181" s="12">
        <v>46</v>
      </c>
      <c r="BI181" s="12">
        <v>39</v>
      </c>
      <c r="BJ181" s="12">
        <v>34</v>
      </c>
      <c r="BK181" s="12">
        <v>25</v>
      </c>
      <c r="BL181" s="12">
        <v>27</v>
      </c>
      <c r="BM181" s="12">
        <v>22</v>
      </c>
      <c r="BN181" s="12">
        <v>12</v>
      </c>
      <c r="BO181" s="12">
        <v>12</v>
      </c>
      <c r="BP181" s="12">
        <v>12</v>
      </c>
      <c r="BR181" s="71">
        <v>51</v>
      </c>
      <c r="BS181" s="12"/>
      <c r="BT181" s="127">
        <v>99</v>
      </c>
      <c r="BU181" s="127">
        <v>99</v>
      </c>
      <c r="BV181" s="127">
        <v>99</v>
      </c>
      <c r="BW181" s="12">
        <v>99</v>
      </c>
      <c r="BX181" s="12">
        <v>98</v>
      </c>
      <c r="BY181" s="12">
        <v>98</v>
      </c>
      <c r="BZ181" s="12">
        <v>94</v>
      </c>
      <c r="CA181" s="12">
        <v>93</v>
      </c>
      <c r="CB181" s="12">
        <v>93</v>
      </c>
      <c r="CC181" s="12">
        <v>93</v>
      </c>
      <c r="DN181" s="126">
        <v>30.6</v>
      </c>
      <c r="DO181" s="12">
        <v>7</v>
      </c>
      <c r="DP181" s="136" t="s">
        <v>552</v>
      </c>
      <c r="DQ181" s="130">
        <f t="shared" si="5"/>
        <v>178</v>
      </c>
      <c r="DR181" s="130" t="s">
        <v>550</v>
      </c>
      <c r="DS181" s="130" t="s">
        <v>254</v>
      </c>
      <c r="DT181" s="12">
        <v>112</v>
      </c>
      <c r="DU181" s="129">
        <f t="shared" si="6"/>
        <v>0.6696428571428571</v>
      </c>
      <c r="DX181" s="19">
        <v>177</v>
      </c>
      <c r="DY181" t="s">
        <v>566</v>
      </c>
      <c r="DZ181" t="s">
        <v>566</v>
      </c>
      <c r="EA181" t="s">
        <v>566</v>
      </c>
      <c r="EB181" t="s">
        <v>566</v>
      </c>
    </row>
    <row r="182" spans="1:132" x14ac:dyDescent="0.25">
      <c r="A182" s="13">
        <v>179</v>
      </c>
      <c r="B182" s="13">
        <v>251</v>
      </c>
      <c r="C182" s="13">
        <v>268</v>
      </c>
      <c r="D182" s="13">
        <v>251</v>
      </c>
      <c r="E182" s="13">
        <v>261</v>
      </c>
      <c r="F182" s="13">
        <v>253</v>
      </c>
      <c r="G182" s="13">
        <v>221</v>
      </c>
      <c r="H182" s="13">
        <v>241</v>
      </c>
      <c r="I182" s="13">
        <v>257</v>
      </c>
      <c r="J182" s="13">
        <v>238</v>
      </c>
      <c r="K182" s="13">
        <v>265</v>
      </c>
      <c r="L182" s="13">
        <v>260</v>
      </c>
      <c r="M182" s="13">
        <v>260</v>
      </c>
      <c r="O182" s="19">
        <v>178</v>
      </c>
      <c r="P182" s="20">
        <v>53</v>
      </c>
      <c r="Q182" s="20">
        <v>15</v>
      </c>
      <c r="R182" s="21">
        <v>8</v>
      </c>
      <c r="S182" s="21">
        <v>1</v>
      </c>
      <c r="T182" s="21">
        <v>1</v>
      </c>
      <c r="U182" s="21">
        <v>1</v>
      </c>
      <c r="V182" s="21">
        <v>1</v>
      </c>
      <c r="W182" s="21">
        <v>1</v>
      </c>
      <c r="X182" s="21">
        <v>1</v>
      </c>
      <c r="Y182" s="21">
        <v>1</v>
      </c>
      <c r="Z182" s="21">
        <v>1</v>
      </c>
      <c r="AA182" s="21">
        <v>1</v>
      </c>
      <c r="AB182" s="22">
        <v>178</v>
      </c>
      <c r="AC182" s="23">
        <v>54</v>
      </c>
      <c r="AD182" s="23">
        <v>20</v>
      </c>
      <c r="AE182" s="24">
        <v>1</v>
      </c>
      <c r="AF182" s="24">
        <v>1</v>
      </c>
      <c r="AG182" s="24">
        <v>1</v>
      </c>
      <c r="AH182" s="24">
        <v>1</v>
      </c>
      <c r="AI182" s="24">
        <v>1</v>
      </c>
      <c r="AJ182" s="24">
        <v>1</v>
      </c>
      <c r="AK182" s="24">
        <v>1</v>
      </c>
      <c r="AL182" s="24">
        <v>1</v>
      </c>
      <c r="AM182" s="24">
        <v>1</v>
      </c>
      <c r="AN182" s="24">
        <v>1</v>
      </c>
      <c r="BE182" s="69">
        <v>52</v>
      </c>
      <c r="BF182" s="12"/>
      <c r="BG182" s="12">
        <v>69</v>
      </c>
      <c r="BH182" s="12">
        <v>52</v>
      </c>
      <c r="BI182" s="12">
        <v>45</v>
      </c>
      <c r="BJ182" s="12">
        <v>40</v>
      </c>
      <c r="BK182" s="12">
        <v>31</v>
      </c>
      <c r="BL182" s="12">
        <v>32</v>
      </c>
      <c r="BM182" s="12">
        <v>25</v>
      </c>
      <c r="BN182" s="12">
        <v>14</v>
      </c>
      <c r="BO182" s="12">
        <v>14</v>
      </c>
      <c r="BP182" s="12">
        <v>14</v>
      </c>
      <c r="BR182" s="71">
        <v>52</v>
      </c>
      <c r="BS182" s="12"/>
      <c r="BT182" s="127">
        <v>99</v>
      </c>
      <c r="BU182" s="127">
        <v>99</v>
      </c>
      <c r="BV182" s="127">
        <v>99</v>
      </c>
      <c r="BW182" s="127">
        <v>99</v>
      </c>
      <c r="BX182" s="127">
        <v>98</v>
      </c>
      <c r="BY182" s="12">
        <v>99</v>
      </c>
      <c r="BZ182" s="12">
        <v>96</v>
      </c>
      <c r="CA182" s="12">
        <v>95</v>
      </c>
      <c r="CB182" s="12">
        <v>95</v>
      </c>
      <c r="CC182" s="12">
        <v>95</v>
      </c>
      <c r="DN182" s="139">
        <v>31.1</v>
      </c>
      <c r="DO182" s="133">
        <v>8</v>
      </c>
      <c r="DP182" s="136" t="s">
        <v>553</v>
      </c>
      <c r="DQ182" s="130">
        <f t="shared" si="5"/>
        <v>179</v>
      </c>
      <c r="DR182" s="130" t="s">
        <v>550</v>
      </c>
      <c r="DS182" s="130" t="s">
        <v>254</v>
      </c>
      <c r="DT182" s="12">
        <v>112</v>
      </c>
      <c r="DU182" s="129">
        <f t="shared" si="6"/>
        <v>0.6785714285714286</v>
      </c>
      <c r="DX182" s="19">
        <v>178</v>
      </c>
      <c r="DY182" t="s">
        <v>566</v>
      </c>
      <c r="DZ182" t="s">
        <v>566</v>
      </c>
      <c r="EA182" t="s">
        <v>566</v>
      </c>
      <c r="EB182" t="s">
        <v>566</v>
      </c>
    </row>
    <row r="183" spans="1:132" x14ac:dyDescent="0.25">
      <c r="A183" s="12">
        <v>180</v>
      </c>
      <c r="B183" s="12">
        <v>251</v>
      </c>
      <c r="C183" s="12">
        <v>267</v>
      </c>
      <c r="D183" s="12">
        <v>250</v>
      </c>
      <c r="E183" s="12">
        <v>260</v>
      </c>
      <c r="F183" s="12">
        <v>253</v>
      </c>
      <c r="G183" s="12">
        <v>220</v>
      </c>
      <c r="H183" s="12">
        <v>240</v>
      </c>
      <c r="I183" s="12">
        <v>256</v>
      </c>
      <c r="J183" s="12">
        <v>237</v>
      </c>
      <c r="K183" s="12">
        <v>264</v>
      </c>
      <c r="L183" s="12">
        <v>259</v>
      </c>
      <c r="M183" s="12">
        <v>259</v>
      </c>
      <c r="O183" s="19">
        <v>179</v>
      </c>
      <c r="P183" s="20">
        <v>53</v>
      </c>
      <c r="Q183" s="20">
        <v>15</v>
      </c>
      <c r="R183" s="21">
        <v>8</v>
      </c>
      <c r="S183" s="21">
        <v>1</v>
      </c>
      <c r="T183" s="21">
        <v>1</v>
      </c>
      <c r="U183" s="21">
        <v>1</v>
      </c>
      <c r="V183" s="21">
        <v>1</v>
      </c>
      <c r="W183" s="21">
        <v>1</v>
      </c>
      <c r="X183" s="21">
        <v>1</v>
      </c>
      <c r="Y183" s="21">
        <v>1</v>
      </c>
      <c r="Z183" s="21">
        <v>1</v>
      </c>
      <c r="AA183" s="21">
        <v>1</v>
      </c>
      <c r="AB183" s="22">
        <v>179</v>
      </c>
      <c r="AC183" s="23">
        <v>54</v>
      </c>
      <c r="AD183" s="23">
        <v>20</v>
      </c>
      <c r="AE183" s="24">
        <v>1</v>
      </c>
      <c r="AF183" s="24">
        <v>1</v>
      </c>
      <c r="AG183" s="24">
        <v>1</v>
      </c>
      <c r="AH183" s="24">
        <v>1</v>
      </c>
      <c r="AI183" s="24">
        <v>1</v>
      </c>
      <c r="AJ183" s="24">
        <v>1</v>
      </c>
      <c r="AK183" s="24">
        <v>1</v>
      </c>
      <c r="AL183" s="24">
        <v>1</v>
      </c>
      <c r="AM183" s="24">
        <v>1</v>
      </c>
      <c r="AN183" s="24">
        <v>1</v>
      </c>
      <c r="BE183" s="69">
        <v>53</v>
      </c>
      <c r="BF183" s="12"/>
      <c r="BG183" s="12">
        <v>75</v>
      </c>
      <c r="BH183" s="12">
        <v>58</v>
      </c>
      <c r="BI183" s="12">
        <v>50</v>
      </c>
      <c r="BJ183" s="12">
        <v>46</v>
      </c>
      <c r="BK183" s="12">
        <v>38</v>
      </c>
      <c r="BL183" s="12">
        <v>38</v>
      </c>
      <c r="BM183" s="12">
        <v>29</v>
      </c>
      <c r="BN183" s="12">
        <v>19</v>
      </c>
      <c r="BO183" s="12">
        <v>19</v>
      </c>
      <c r="BP183" s="12">
        <v>19</v>
      </c>
      <c r="BR183" s="71">
        <v>53</v>
      </c>
      <c r="BS183" s="12"/>
      <c r="BT183" s="127">
        <v>99</v>
      </c>
      <c r="BU183" s="127">
        <v>99</v>
      </c>
      <c r="BV183" s="127">
        <v>99</v>
      </c>
      <c r="BW183" s="12">
        <v>99</v>
      </c>
      <c r="BX183" s="127">
        <v>99</v>
      </c>
      <c r="BY183" s="12">
        <v>99</v>
      </c>
      <c r="BZ183" s="12">
        <v>98</v>
      </c>
      <c r="CA183" s="12">
        <v>97</v>
      </c>
      <c r="CB183" s="12">
        <v>97</v>
      </c>
      <c r="CC183" s="12">
        <v>97</v>
      </c>
      <c r="DN183" s="139">
        <v>31.2</v>
      </c>
      <c r="DO183" s="133">
        <v>8</v>
      </c>
      <c r="DP183" s="136" t="s">
        <v>553</v>
      </c>
      <c r="DQ183" s="130">
        <f t="shared" si="5"/>
        <v>180</v>
      </c>
      <c r="DR183" s="130" t="s">
        <v>550</v>
      </c>
      <c r="DS183" s="130" t="s">
        <v>254</v>
      </c>
      <c r="DT183" s="12">
        <v>112</v>
      </c>
      <c r="DU183" s="129">
        <f t="shared" si="6"/>
        <v>0.6875</v>
      </c>
      <c r="DX183" s="19">
        <v>179</v>
      </c>
      <c r="DY183" t="s">
        <v>566</v>
      </c>
      <c r="DZ183" t="s">
        <v>566</v>
      </c>
      <c r="EA183" t="s">
        <v>566</v>
      </c>
      <c r="EB183" t="s">
        <v>566</v>
      </c>
    </row>
    <row r="184" spans="1:132" x14ac:dyDescent="0.25">
      <c r="A184" s="13">
        <v>181</v>
      </c>
      <c r="B184" s="13">
        <v>251</v>
      </c>
      <c r="C184" s="13">
        <v>267</v>
      </c>
      <c r="D184" s="13">
        <v>250</v>
      </c>
      <c r="E184" s="13">
        <v>260</v>
      </c>
      <c r="F184" s="13">
        <v>253</v>
      </c>
      <c r="G184" s="13">
        <v>220</v>
      </c>
      <c r="H184" s="13">
        <v>239</v>
      </c>
      <c r="I184" s="13">
        <v>255</v>
      </c>
      <c r="J184" s="13">
        <v>236</v>
      </c>
      <c r="K184" s="13">
        <v>263</v>
      </c>
      <c r="L184" s="13">
        <v>258</v>
      </c>
      <c r="M184" s="13">
        <v>258</v>
      </c>
      <c r="O184" s="19">
        <v>180</v>
      </c>
      <c r="P184" s="20">
        <v>53</v>
      </c>
      <c r="Q184" s="20">
        <v>15</v>
      </c>
      <c r="R184" s="21">
        <v>8</v>
      </c>
      <c r="S184" s="21">
        <v>1</v>
      </c>
      <c r="T184" s="21">
        <v>1</v>
      </c>
      <c r="U184" s="21">
        <v>1</v>
      </c>
      <c r="V184" s="21">
        <v>1</v>
      </c>
      <c r="W184" s="21">
        <v>1</v>
      </c>
      <c r="X184" s="21">
        <v>1</v>
      </c>
      <c r="Y184" s="21">
        <v>1</v>
      </c>
      <c r="Z184" s="21">
        <v>1</v>
      </c>
      <c r="AA184" s="21">
        <v>1</v>
      </c>
      <c r="AB184" s="22">
        <v>180</v>
      </c>
      <c r="AC184" s="23">
        <v>54</v>
      </c>
      <c r="AD184" s="23">
        <v>20</v>
      </c>
      <c r="AE184" s="24">
        <v>1</v>
      </c>
      <c r="AF184" s="24">
        <v>1</v>
      </c>
      <c r="AG184" s="24">
        <v>1</v>
      </c>
      <c r="AH184" s="24">
        <v>1</v>
      </c>
      <c r="AI184" s="24">
        <v>1</v>
      </c>
      <c r="AJ184" s="24">
        <v>1</v>
      </c>
      <c r="AK184" s="24">
        <v>1</v>
      </c>
      <c r="AL184" s="24">
        <v>1</v>
      </c>
      <c r="AM184" s="24">
        <v>1</v>
      </c>
      <c r="AN184" s="24">
        <v>1</v>
      </c>
      <c r="BE184" s="69">
        <v>54</v>
      </c>
      <c r="BF184" s="12"/>
      <c r="BG184" s="12">
        <v>81</v>
      </c>
      <c r="BH184" s="12">
        <v>67</v>
      </c>
      <c r="BI184" s="12">
        <v>56</v>
      </c>
      <c r="BJ184" s="12">
        <v>53</v>
      </c>
      <c r="BK184" s="12">
        <v>46</v>
      </c>
      <c r="BL184" s="12">
        <v>45</v>
      </c>
      <c r="BM184" s="12">
        <v>36</v>
      </c>
      <c r="BN184" s="12">
        <v>27</v>
      </c>
      <c r="BO184" s="12">
        <v>27</v>
      </c>
      <c r="BP184" s="12">
        <v>27</v>
      </c>
      <c r="BR184" s="71">
        <v>54</v>
      </c>
      <c r="BS184" s="12"/>
      <c r="BT184" s="127">
        <v>99</v>
      </c>
      <c r="BU184" s="127">
        <v>99</v>
      </c>
      <c r="BV184" s="127">
        <v>99</v>
      </c>
      <c r="BW184" s="127">
        <v>99</v>
      </c>
      <c r="BX184" s="127">
        <v>99</v>
      </c>
      <c r="BY184" s="127">
        <v>99</v>
      </c>
      <c r="BZ184" s="127">
        <v>98</v>
      </c>
      <c r="CA184" s="12">
        <v>97</v>
      </c>
      <c r="CB184" s="12">
        <v>97</v>
      </c>
      <c r="CC184" s="12">
        <v>97</v>
      </c>
      <c r="DN184" s="139">
        <v>31.3</v>
      </c>
      <c r="DO184" s="133">
        <v>8</v>
      </c>
      <c r="DP184" s="136" t="s">
        <v>553</v>
      </c>
      <c r="DQ184" s="130">
        <f t="shared" si="5"/>
        <v>181</v>
      </c>
      <c r="DR184" s="130" t="s">
        <v>550</v>
      </c>
      <c r="DS184" s="130" t="s">
        <v>254</v>
      </c>
      <c r="DT184" s="12">
        <v>112</v>
      </c>
      <c r="DU184" s="129">
        <f t="shared" si="6"/>
        <v>0.6964285714285714</v>
      </c>
      <c r="DX184" s="19">
        <v>180</v>
      </c>
      <c r="DY184" t="s">
        <v>566</v>
      </c>
      <c r="DZ184" t="s">
        <v>566</v>
      </c>
      <c r="EA184" t="s">
        <v>566</v>
      </c>
      <c r="EB184" t="s">
        <v>566</v>
      </c>
    </row>
    <row r="185" spans="1:132" x14ac:dyDescent="0.25">
      <c r="A185" s="12">
        <v>182</v>
      </c>
      <c r="B185" s="12">
        <v>250</v>
      </c>
      <c r="C185" s="12">
        <v>266</v>
      </c>
      <c r="D185" s="12">
        <v>249</v>
      </c>
      <c r="E185" s="12">
        <v>259</v>
      </c>
      <c r="F185" s="12">
        <v>252</v>
      </c>
      <c r="G185" s="12">
        <v>219</v>
      </c>
      <c r="H185" s="12">
        <v>239</v>
      </c>
      <c r="I185" s="12">
        <v>255</v>
      </c>
      <c r="J185" s="12">
        <v>236</v>
      </c>
      <c r="K185" s="12">
        <v>263</v>
      </c>
      <c r="L185" s="12">
        <v>258</v>
      </c>
      <c r="M185" s="12">
        <v>258</v>
      </c>
      <c r="O185" s="19">
        <v>181</v>
      </c>
      <c r="P185" s="20">
        <v>53</v>
      </c>
      <c r="Q185" s="20">
        <v>15</v>
      </c>
      <c r="R185" s="21">
        <v>8</v>
      </c>
      <c r="S185" s="21">
        <v>1</v>
      </c>
      <c r="T185" s="21">
        <v>1</v>
      </c>
      <c r="U185" s="21">
        <v>1</v>
      </c>
      <c r="V185" s="21">
        <v>1</v>
      </c>
      <c r="W185" s="21">
        <v>1</v>
      </c>
      <c r="X185" s="21">
        <v>1</v>
      </c>
      <c r="Y185" s="21">
        <v>1</v>
      </c>
      <c r="Z185" s="21">
        <v>1</v>
      </c>
      <c r="AA185" s="21">
        <v>1</v>
      </c>
      <c r="AB185" s="22">
        <v>181</v>
      </c>
      <c r="AC185" s="23">
        <v>54</v>
      </c>
      <c r="AD185" s="23">
        <v>20</v>
      </c>
      <c r="AE185" s="24">
        <v>1</v>
      </c>
      <c r="AF185" s="24">
        <v>1</v>
      </c>
      <c r="AG185" s="24">
        <v>1</v>
      </c>
      <c r="AH185" s="24">
        <v>1</v>
      </c>
      <c r="AI185" s="24">
        <v>1</v>
      </c>
      <c r="AJ185" s="24">
        <v>1</v>
      </c>
      <c r="AK185" s="24">
        <v>1</v>
      </c>
      <c r="AL185" s="24">
        <v>1</v>
      </c>
      <c r="AM185" s="24">
        <v>1</v>
      </c>
      <c r="AN185" s="24">
        <v>1</v>
      </c>
      <c r="BE185" s="69">
        <v>55</v>
      </c>
      <c r="BF185" s="12"/>
      <c r="BG185" s="12">
        <v>85</v>
      </c>
      <c r="BH185" s="12">
        <v>75</v>
      </c>
      <c r="BI185" s="12">
        <v>64</v>
      </c>
      <c r="BJ185" s="12">
        <v>61</v>
      </c>
      <c r="BK185" s="12">
        <v>55</v>
      </c>
      <c r="BL185" s="12">
        <v>54</v>
      </c>
      <c r="BM185" s="12">
        <v>45</v>
      </c>
      <c r="BN185" s="12">
        <v>35</v>
      </c>
      <c r="BO185" s="12">
        <v>35</v>
      </c>
      <c r="BP185" s="12">
        <v>35</v>
      </c>
      <c r="BR185" s="71">
        <v>55</v>
      </c>
      <c r="BS185" s="12"/>
      <c r="BT185" s="127">
        <v>99</v>
      </c>
      <c r="BU185" s="127">
        <v>99</v>
      </c>
      <c r="BV185" s="127">
        <v>99</v>
      </c>
      <c r="BW185" s="127">
        <v>99</v>
      </c>
      <c r="BX185" s="12">
        <v>99</v>
      </c>
      <c r="BY185" s="127">
        <v>99</v>
      </c>
      <c r="BZ185" s="12">
        <v>98</v>
      </c>
      <c r="CA185" s="12">
        <v>98</v>
      </c>
      <c r="CB185" s="12">
        <v>98</v>
      </c>
      <c r="CC185" s="12">
        <v>98</v>
      </c>
      <c r="DN185" s="139">
        <v>31.4</v>
      </c>
      <c r="DO185" s="133">
        <v>8</v>
      </c>
      <c r="DP185" s="136" t="s">
        <v>553</v>
      </c>
      <c r="DQ185" s="130">
        <f t="shared" si="5"/>
        <v>182</v>
      </c>
      <c r="DR185" s="130" t="s">
        <v>550</v>
      </c>
      <c r="DS185" s="130" t="s">
        <v>254</v>
      </c>
      <c r="DT185" s="12">
        <v>112</v>
      </c>
      <c r="DU185" s="129">
        <f t="shared" si="6"/>
        <v>0.7053571428571429</v>
      </c>
      <c r="DX185" s="19">
        <v>181</v>
      </c>
      <c r="DY185" t="s">
        <v>566</v>
      </c>
      <c r="DZ185" t="s">
        <v>566</v>
      </c>
      <c r="EA185" t="s">
        <v>566</v>
      </c>
      <c r="EB185" t="s">
        <v>566</v>
      </c>
    </row>
    <row r="186" spans="1:132" x14ac:dyDescent="0.25">
      <c r="A186" s="13">
        <v>183</v>
      </c>
      <c r="B186" s="13">
        <v>250</v>
      </c>
      <c r="C186" s="13">
        <v>266</v>
      </c>
      <c r="D186" s="13">
        <v>249</v>
      </c>
      <c r="E186" s="13">
        <v>259</v>
      </c>
      <c r="F186" s="13">
        <v>252</v>
      </c>
      <c r="G186" s="13">
        <v>219</v>
      </c>
      <c r="H186" s="13">
        <v>238</v>
      </c>
      <c r="I186" s="13">
        <v>254</v>
      </c>
      <c r="J186" s="13">
        <v>235</v>
      </c>
      <c r="K186" s="13">
        <v>262</v>
      </c>
      <c r="L186" s="13">
        <v>257</v>
      </c>
      <c r="M186" s="13">
        <v>257</v>
      </c>
      <c r="O186" s="19">
        <v>182</v>
      </c>
      <c r="P186" s="20">
        <v>53</v>
      </c>
      <c r="Q186" s="20">
        <v>15</v>
      </c>
      <c r="R186" s="21">
        <v>8</v>
      </c>
      <c r="S186" s="21">
        <v>1</v>
      </c>
      <c r="T186" s="21">
        <v>1</v>
      </c>
      <c r="U186" s="21">
        <v>1</v>
      </c>
      <c r="V186" s="21">
        <v>1</v>
      </c>
      <c r="W186" s="21">
        <v>1</v>
      </c>
      <c r="X186" s="21">
        <v>1</v>
      </c>
      <c r="Y186" s="21">
        <v>1</v>
      </c>
      <c r="Z186" s="21">
        <v>1</v>
      </c>
      <c r="AA186" s="21">
        <v>1</v>
      </c>
      <c r="AB186" s="22">
        <v>182</v>
      </c>
      <c r="AC186" s="23">
        <v>54</v>
      </c>
      <c r="AD186" s="23">
        <v>20</v>
      </c>
      <c r="AE186" s="24">
        <v>1</v>
      </c>
      <c r="AF186" s="24">
        <v>1</v>
      </c>
      <c r="AG186" s="24">
        <v>1</v>
      </c>
      <c r="AH186" s="24">
        <v>1</v>
      </c>
      <c r="AI186" s="24">
        <v>1</v>
      </c>
      <c r="AJ186" s="24">
        <v>1</v>
      </c>
      <c r="AK186" s="24">
        <v>1</v>
      </c>
      <c r="AL186" s="24">
        <v>1</v>
      </c>
      <c r="AM186" s="24">
        <v>1</v>
      </c>
      <c r="AN186" s="24">
        <v>1</v>
      </c>
      <c r="BE186" s="69">
        <v>56</v>
      </c>
      <c r="BF186" s="12"/>
      <c r="BG186" s="12">
        <v>90</v>
      </c>
      <c r="BH186" s="12">
        <v>81</v>
      </c>
      <c r="BI186" s="12">
        <v>74</v>
      </c>
      <c r="BJ186" s="12">
        <v>70</v>
      </c>
      <c r="BK186" s="12">
        <v>64</v>
      </c>
      <c r="BL186" s="12">
        <v>65</v>
      </c>
      <c r="BM186" s="12">
        <v>55</v>
      </c>
      <c r="BN186" s="12">
        <v>46</v>
      </c>
      <c r="BO186" s="12">
        <v>46</v>
      </c>
      <c r="BP186" s="12">
        <v>46</v>
      </c>
      <c r="BR186" s="71">
        <v>56</v>
      </c>
      <c r="BS186" s="12"/>
      <c r="BT186" s="127">
        <v>99</v>
      </c>
      <c r="BU186" s="127">
        <v>99</v>
      </c>
      <c r="BV186" s="127">
        <v>99</v>
      </c>
      <c r="BW186" s="127">
        <v>99</v>
      </c>
      <c r="BX186" s="127">
        <v>99</v>
      </c>
      <c r="BY186" s="127">
        <v>99</v>
      </c>
      <c r="BZ186" s="12">
        <v>99</v>
      </c>
      <c r="CA186" s="12">
        <v>98</v>
      </c>
      <c r="CB186" s="12">
        <v>98</v>
      </c>
      <c r="CC186" s="12">
        <v>98</v>
      </c>
      <c r="DN186" s="139">
        <v>31.5</v>
      </c>
      <c r="DO186" s="133">
        <v>8</v>
      </c>
      <c r="DP186" s="136" t="s">
        <v>553</v>
      </c>
      <c r="DQ186" s="130">
        <f t="shared" si="5"/>
        <v>183</v>
      </c>
      <c r="DR186" s="130" t="s">
        <v>550</v>
      </c>
      <c r="DS186" s="130" t="s">
        <v>254</v>
      </c>
      <c r="DT186" s="12">
        <v>112</v>
      </c>
      <c r="DU186" s="129">
        <f t="shared" si="6"/>
        <v>0.7142857142857143</v>
      </c>
      <c r="DX186" s="19">
        <v>182</v>
      </c>
      <c r="DY186" t="s">
        <v>566</v>
      </c>
      <c r="DZ186" t="s">
        <v>566</v>
      </c>
      <c r="EA186" t="s">
        <v>566</v>
      </c>
      <c r="EB186" t="s">
        <v>566</v>
      </c>
    </row>
    <row r="187" spans="1:132" x14ac:dyDescent="0.25">
      <c r="A187" s="12">
        <v>184</v>
      </c>
      <c r="B187" s="12">
        <v>249</v>
      </c>
      <c r="C187" s="12">
        <v>265</v>
      </c>
      <c r="D187" s="12">
        <v>248</v>
      </c>
      <c r="E187" s="12">
        <v>258</v>
      </c>
      <c r="F187" s="12">
        <v>251</v>
      </c>
      <c r="G187" s="12">
        <v>218</v>
      </c>
      <c r="H187" s="12">
        <v>238</v>
      </c>
      <c r="I187" s="12">
        <v>254</v>
      </c>
      <c r="J187" s="12">
        <v>235</v>
      </c>
      <c r="K187" s="12">
        <v>261</v>
      </c>
      <c r="L187" s="12">
        <v>256</v>
      </c>
      <c r="M187" s="12">
        <v>256</v>
      </c>
      <c r="O187" s="19">
        <v>183</v>
      </c>
      <c r="P187" s="20">
        <v>54</v>
      </c>
      <c r="Q187" s="20">
        <v>16</v>
      </c>
      <c r="R187" s="21">
        <v>8</v>
      </c>
      <c r="S187" s="21">
        <v>2</v>
      </c>
      <c r="T187" s="21">
        <v>1</v>
      </c>
      <c r="U187" s="21">
        <v>1</v>
      </c>
      <c r="V187" s="21">
        <v>1</v>
      </c>
      <c r="W187" s="21">
        <v>1</v>
      </c>
      <c r="X187" s="21">
        <v>1</v>
      </c>
      <c r="Y187" s="21">
        <v>1</v>
      </c>
      <c r="Z187" s="21">
        <v>1</v>
      </c>
      <c r="AA187" s="21">
        <v>1</v>
      </c>
      <c r="AB187" s="22">
        <v>183</v>
      </c>
      <c r="AC187" s="23">
        <v>54</v>
      </c>
      <c r="AD187" s="23">
        <v>20</v>
      </c>
      <c r="AE187" s="24">
        <v>1</v>
      </c>
      <c r="AF187" s="24">
        <v>1</v>
      </c>
      <c r="AG187" s="24">
        <v>1</v>
      </c>
      <c r="AH187" s="24">
        <v>1</v>
      </c>
      <c r="AI187" s="24">
        <v>1</v>
      </c>
      <c r="AJ187" s="24">
        <v>1</v>
      </c>
      <c r="AK187" s="24">
        <v>1</v>
      </c>
      <c r="AL187" s="24">
        <v>1</v>
      </c>
      <c r="AM187" s="24">
        <v>1</v>
      </c>
      <c r="AN187" s="24">
        <v>1</v>
      </c>
      <c r="BE187" s="69">
        <v>57</v>
      </c>
      <c r="BF187" s="12"/>
      <c r="BG187" s="12">
        <v>93</v>
      </c>
      <c r="BH187" s="12">
        <v>88</v>
      </c>
      <c r="BI187" s="12">
        <v>84</v>
      </c>
      <c r="BJ187" s="12">
        <v>79</v>
      </c>
      <c r="BK187" s="12">
        <v>73</v>
      </c>
      <c r="BL187" s="12">
        <v>74</v>
      </c>
      <c r="BM187" s="12">
        <v>68</v>
      </c>
      <c r="BN187" s="12">
        <v>60</v>
      </c>
      <c r="BO187" s="12">
        <v>60</v>
      </c>
      <c r="BP187" s="12">
        <v>60</v>
      </c>
      <c r="BR187" s="71">
        <v>57</v>
      </c>
      <c r="BS187" s="12"/>
      <c r="BT187" s="127">
        <v>99</v>
      </c>
      <c r="BU187" s="127">
        <v>99</v>
      </c>
      <c r="BV187" s="127">
        <v>99</v>
      </c>
      <c r="BW187" s="127">
        <v>99</v>
      </c>
      <c r="BX187" s="127">
        <v>99</v>
      </c>
      <c r="BY187" s="127">
        <v>99</v>
      </c>
      <c r="BZ187" s="127">
        <v>99</v>
      </c>
      <c r="CA187" s="12">
        <v>99</v>
      </c>
      <c r="CB187" s="12">
        <v>99</v>
      </c>
      <c r="CC187" s="12">
        <v>99</v>
      </c>
      <c r="DN187" s="139">
        <v>31.6</v>
      </c>
      <c r="DO187" s="133">
        <v>8</v>
      </c>
      <c r="DP187" s="136" t="s">
        <v>553</v>
      </c>
      <c r="DQ187" s="130">
        <f t="shared" si="5"/>
        <v>184</v>
      </c>
      <c r="DR187" s="130" t="s">
        <v>550</v>
      </c>
      <c r="DS187" s="130" t="s">
        <v>254</v>
      </c>
      <c r="DT187" s="12">
        <v>112</v>
      </c>
      <c r="DU187" s="129">
        <f t="shared" si="6"/>
        <v>0.7232142857142857</v>
      </c>
      <c r="DX187" s="19">
        <v>183</v>
      </c>
      <c r="DY187" t="s">
        <v>566</v>
      </c>
      <c r="DZ187" t="s">
        <v>566</v>
      </c>
      <c r="EA187" t="s">
        <v>566</v>
      </c>
      <c r="EB187" t="s">
        <v>566</v>
      </c>
    </row>
    <row r="188" spans="1:132" x14ac:dyDescent="0.25">
      <c r="A188" s="13">
        <v>185</v>
      </c>
      <c r="B188" s="13">
        <v>249</v>
      </c>
      <c r="C188" s="13">
        <v>265</v>
      </c>
      <c r="D188" s="13">
        <v>248</v>
      </c>
      <c r="E188" s="13">
        <v>258</v>
      </c>
      <c r="F188" s="13">
        <v>251</v>
      </c>
      <c r="G188" s="13">
        <v>218</v>
      </c>
      <c r="H188" s="13">
        <v>237</v>
      </c>
      <c r="I188" s="13">
        <v>253</v>
      </c>
      <c r="J188" s="13">
        <v>234</v>
      </c>
      <c r="K188" s="13">
        <v>261</v>
      </c>
      <c r="L188" s="13">
        <v>256</v>
      </c>
      <c r="M188" s="13">
        <v>256</v>
      </c>
      <c r="O188" s="19">
        <v>184</v>
      </c>
      <c r="P188" s="20">
        <v>54</v>
      </c>
      <c r="Q188" s="20">
        <v>16</v>
      </c>
      <c r="R188" s="21">
        <v>8</v>
      </c>
      <c r="S188" s="21">
        <v>2</v>
      </c>
      <c r="T188" s="21">
        <v>1</v>
      </c>
      <c r="U188" s="21">
        <v>1</v>
      </c>
      <c r="V188" s="21">
        <v>1</v>
      </c>
      <c r="W188" s="21">
        <v>1</v>
      </c>
      <c r="X188" s="21">
        <v>1</v>
      </c>
      <c r="Y188" s="21">
        <v>1</v>
      </c>
      <c r="Z188" s="21">
        <v>1</v>
      </c>
      <c r="AA188" s="21">
        <v>1</v>
      </c>
      <c r="AB188" s="22">
        <v>184</v>
      </c>
      <c r="AC188" s="23">
        <v>54</v>
      </c>
      <c r="AD188" s="23">
        <v>20</v>
      </c>
      <c r="AE188" s="24">
        <v>1</v>
      </c>
      <c r="AF188" s="24">
        <v>1</v>
      </c>
      <c r="AG188" s="24">
        <v>1</v>
      </c>
      <c r="AH188" s="24">
        <v>1</v>
      </c>
      <c r="AI188" s="24">
        <v>1</v>
      </c>
      <c r="AJ188" s="24">
        <v>1</v>
      </c>
      <c r="AK188" s="24">
        <v>1</v>
      </c>
      <c r="AL188" s="24">
        <v>1</v>
      </c>
      <c r="AM188" s="24">
        <v>1</v>
      </c>
      <c r="AN188" s="24">
        <v>1</v>
      </c>
      <c r="BE188" s="69">
        <v>58</v>
      </c>
      <c r="BF188" s="12"/>
      <c r="BG188" s="12">
        <v>95</v>
      </c>
      <c r="BH188" s="12">
        <v>93</v>
      </c>
      <c r="BI188" s="12">
        <v>90</v>
      </c>
      <c r="BJ188" s="12">
        <v>87</v>
      </c>
      <c r="BK188" s="12">
        <v>83</v>
      </c>
      <c r="BL188" s="12">
        <v>82</v>
      </c>
      <c r="BM188" s="12">
        <v>81</v>
      </c>
      <c r="BN188" s="12">
        <v>72</v>
      </c>
      <c r="BO188" s="12">
        <v>72</v>
      </c>
      <c r="BP188" s="12">
        <v>72</v>
      </c>
      <c r="BR188" s="71">
        <v>58</v>
      </c>
      <c r="BS188" s="12"/>
      <c r="BT188" s="127">
        <v>99</v>
      </c>
      <c r="BU188" s="127">
        <v>99</v>
      </c>
      <c r="BV188" s="127">
        <v>99</v>
      </c>
      <c r="BW188" s="127">
        <v>99</v>
      </c>
      <c r="BX188" s="12">
        <v>99</v>
      </c>
      <c r="BY188" s="127">
        <v>99</v>
      </c>
      <c r="BZ188" s="12">
        <v>99</v>
      </c>
      <c r="CA188" s="12">
        <v>99</v>
      </c>
      <c r="CB188" s="12">
        <v>99</v>
      </c>
      <c r="CC188" s="12">
        <v>99</v>
      </c>
      <c r="DN188" s="126">
        <v>32.1</v>
      </c>
      <c r="DO188" s="133">
        <v>8</v>
      </c>
      <c r="DP188" s="136" t="s">
        <v>553</v>
      </c>
      <c r="DQ188" s="130">
        <f t="shared" si="5"/>
        <v>185</v>
      </c>
      <c r="DR188" s="130" t="s">
        <v>550</v>
      </c>
      <c r="DS188" s="130" t="s">
        <v>254</v>
      </c>
      <c r="DT188" s="12">
        <v>112</v>
      </c>
      <c r="DU188" s="129">
        <f t="shared" si="6"/>
        <v>0.7321428571428571</v>
      </c>
      <c r="DX188" s="19">
        <v>184</v>
      </c>
      <c r="DY188" t="s">
        <v>566</v>
      </c>
      <c r="DZ188" t="s">
        <v>566</v>
      </c>
      <c r="EA188" t="s">
        <v>566</v>
      </c>
      <c r="EB188" t="s">
        <v>566</v>
      </c>
    </row>
    <row r="189" spans="1:132" x14ac:dyDescent="0.25">
      <c r="A189" s="12">
        <v>186</v>
      </c>
      <c r="B189" s="12">
        <v>248</v>
      </c>
      <c r="C189" s="12">
        <v>265</v>
      </c>
      <c r="D189" s="12">
        <v>247</v>
      </c>
      <c r="E189" s="12">
        <v>257</v>
      </c>
      <c r="F189" s="12">
        <v>250</v>
      </c>
      <c r="G189" s="12">
        <v>217</v>
      </c>
      <c r="H189" s="12">
        <v>236</v>
      </c>
      <c r="I189" s="12">
        <v>252</v>
      </c>
      <c r="J189" s="12">
        <v>233</v>
      </c>
      <c r="K189" s="12">
        <v>260</v>
      </c>
      <c r="L189" s="12">
        <v>255</v>
      </c>
      <c r="M189" s="12">
        <v>255</v>
      </c>
      <c r="O189" s="19">
        <v>185</v>
      </c>
      <c r="P189" s="20">
        <v>54</v>
      </c>
      <c r="Q189" s="20">
        <v>16</v>
      </c>
      <c r="R189" s="21">
        <v>8</v>
      </c>
      <c r="S189" s="21">
        <v>2</v>
      </c>
      <c r="T189" s="21">
        <v>1</v>
      </c>
      <c r="U189" s="21">
        <v>1</v>
      </c>
      <c r="V189" s="21">
        <v>1</v>
      </c>
      <c r="W189" s="21">
        <v>1</v>
      </c>
      <c r="X189" s="21">
        <v>1</v>
      </c>
      <c r="Y189" s="21">
        <v>1</v>
      </c>
      <c r="Z189" s="21">
        <v>1</v>
      </c>
      <c r="AA189" s="21">
        <v>1</v>
      </c>
      <c r="AB189" s="22">
        <v>185</v>
      </c>
      <c r="AC189" s="23">
        <v>54</v>
      </c>
      <c r="AD189" s="23">
        <v>20</v>
      </c>
      <c r="AE189" s="24">
        <v>1</v>
      </c>
      <c r="AF189" s="24">
        <v>1</v>
      </c>
      <c r="AG189" s="24">
        <v>1</v>
      </c>
      <c r="AH189" s="24">
        <v>1</v>
      </c>
      <c r="AI189" s="24">
        <v>1</v>
      </c>
      <c r="AJ189" s="24">
        <v>1</v>
      </c>
      <c r="AK189" s="24">
        <v>1</v>
      </c>
      <c r="AL189" s="24">
        <v>1</v>
      </c>
      <c r="AM189" s="24">
        <v>1</v>
      </c>
      <c r="AN189" s="24">
        <v>1</v>
      </c>
      <c r="BE189" s="69">
        <v>59</v>
      </c>
      <c r="BF189" s="12"/>
      <c r="BG189" s="12">
        <v>97</v>
      </c>
      <c r="BH189" s="12">
        <v>96</v>
      </c>
      <c r="BI189" s="12">
        <v>96</v>
      </c>
      <c r="BJ189" s="12">
        <v>94</v>
      </c>
      <c r="BK189" s="12">
        <v>90</v>
      </c>
      <c r="BL189" s="12">
        <v>90</v>
      </c>
      <c r="BM189" s="12">
        <v>91</v>
      </c>
      <c r="BN189" s="12">
        <v>86</v>
      </c>
      <c r="BO189" s="12">
        <v>86</v>
      </c>
      <c r="BP189" s="12">
        <v>86</v>
      </c>
      <c r="BR189" s="71">
        <v>59</v>
      </c>
      <c r="BS189" s="12"/>
      <c r="BT189" s="126">
        <v>99</v>
      </c>
      <c r="BU189" s="126">
        <v>99</v>
      </c>
      <c r="BV189" s="126">
        <v>99</v>
      </c>
      <c r="BW189" s="126">
        <v>99</v>
      </c>
      <c r="BX189" s="126">
        <v>99</v>
      </c>
      <c r="BY189" s="126">
        <v>99</v>
      </c>
      <c r="BZ189" s="126">
        <v>99</v>
      </c>
      <c r="CA189" s="126">
        <v>99</v>
      </c>
      <c r="CB189" s="126">
        <v>99</v>
      </c>
      <c r="CC189" s="126">
        <v>99</v>
      </c>
      <c r="DN189" s="126">
        <v>32.200000000000003</v>
      </c>
      <c r="DO189" s="133">
        <v>8</v>
      </c>
      <c r="DP189" s="136" t="s">
        <v>553</v>
      </c>
      <c r="DQ189" s="130">
        <f t="shared" si="5"/>
        <v>186</v>
      </c>
      <c r="DR189" s="130" t="s">
        <v>550</v>
      </c>
      <c r="DS189" s="130" t="s">
        <v>254</v>
      </c>
      <c r="DT189" s="12">
        <v>112</v>
      </c>
      <c r="DU189" s="129">
        <f t="shared" si="6"/>
        <v>0.7410714285714286</v>
      </c>
      <c r="DX189" s="19">
        <v>185</v>
      </c>
      <c r="DY189" t="s">
        <v>566</v>
      </c>
      <c r="DZ189" t="s">
        <v>566</v>
      </c>
      <c r="EA189" t="s">
        <v>566</v>
      </c>
      <c r="EB189" t="s">
        <v>566</v>
      </c>
    </row>
    <row r="190" spans="1:132" x14ac:dyDescent="0.25">
      <c r="A190" s="13">
        <v>187</v>
      </c>
      <c r="B190" s="13">
        <v>248</v>
      </c>
      <c r="C190" s="13">
        <v>264</v>
      </c>
      <c r="D190" s="13">
        <v>247</v>
      </c>
      <c r="E190" s="13">
        <v>257</v>
      </c>
      <c r="F190" s="13">
        <v>250</v>
      </c>
      <c r="G190" s="13">
        <v>217</v>
      </c>
      <c r="H190" s="13">
        <v>236</v>
      </c>
      <c r="I190" s="13">
        <v>252</v>
      </c>
      <c r="J190" s="13">
        <v>233</v>
      </c>
      <c r="K190" s="13">
        <v>259</v>
      </c>
      <c r="L190" s="13">
        <v>254</v>
      </c>
      <c r="M190" s="13">
        <v>254</v>
      </c>
      <c r="O190" s="19">
        <v>186</v>
      </c>
      <c r="P190" s="20">
        <v>54</v>
      </c>
      <c r="Q190" s="20">
        <v>16</v>
      </c>
      <c r="R190" s="21">
        <v>8</v>
      </c>
      <c r="S190" s="21">
        <v>2</v>
      </c>
      <c r="T190" s="21">
        <v>1</v>
      </c>
      <c r="U190" s="21">
        <v>1</v>
      </c>
      <c r="V190" s="21">
        <v>1</v>
      </c>
      <c r="W190" s="21">
        <v>1</v>
      </c>
      <c r="X190" s="21">
        <v>1</v>
      </c>
      <c r="Y190" s="21">
        <v>1</v>
      </c>
      <c r="Z190" s="21">
        <v>1</v>
      </c>
      <c r="AA190" s="21">
        <v>1</v>
      </c>
      <c r="AB190" s="22">
        <v>186</v>
      </c>
      <c r="AC190" s="23">
        <v>55</v>
      </c>
      <c r="AD190" s="23">
        <v>20</v>
      </c>
      <c r="AE190" s="24">
        <v>1</v>
      </c>
      <c r="AF190" s="24">
        <v>1</v>
      </c>
      <c r="AG190" s="24">
        <v>1</v>
      </c>
      <c r="AH190" s="24">
        <v>1</v>
      </c>
      <c r="AI190" s="24">
        <v>1</v>
      </c>
      <c r="AJ190" s="24">
        <v>1</v>
      </c>
      <c r="AK190" s="24">
        <v>1</v>
      </c>
      <c r="AL190" s="24">
        <v>1</v>
      </c>
      <c r="AM190" s="24">
        <v>1</v>
      </c>
      <c r="AN190" s="24">
        <v>1</v>
      </c>
      <c r="BE190" s="69">
        <v>60</v>
      </c>
      <c r="BF190" s="12"/>
      <c r="BG190" s="12">
        <v>99</v>
      </c>
      <c r="BH190" s="12">
        <v>99</v>
      </c>
      <c r="BI190" s="12">
        <v>99</v>
      </c>
      <c r="BJ190" s="12">
        <v>98</v>
      </c>
      <c r="BK190" s="12">
        <v>97</v>
      </c>
      <c r="BL190" s="12">
        <v>97</v>
      </c>
      <c r="BM190" s="12">
        <v>98</v>
      </c>
      <c r="BN190" s="12">
        <v>96</v>
      </c>
      <c r="BO190" s="12">
        <v>96</v>
      </c>
      <c r="BP190" s="12">
        <v>96</v>
      </c>
      <c r="BR190" s="71">
        <v>60</v>
      </c>
      <c r="BS190" s="12"/>
      <c r="BT190" s="126">
        <v>99</v>
      </c>
      <c r="BU190" s="126">
        <v>99</v>
      </c>
      <c r="BV190" s="126">
        <v>99</v>
      </c>
      <c r="BW190" s="126">
        <v>99</v>
      </c>
      <c r="BX190" s="126">
        <v>99</v>
      </c>
      <c r="BY190" s="126">
        <v>99</v>
      </c>
      <c r="BZ190" s="126">
        <v>99</v>
      </c>
      <c r="CA190" s="126">
        <v>99</v>
      </c>
      <c r="CB190" s="126">
        <v>99</v>
      </c>
      <c r="CC190" s="126">
        <v>99</v>
      </c>
      <c r="DN190" s="126">
        <v>32.299999999999997</v>
      </c>
      <c r="DO190" s="133">
        <v>8</v>
      </c>
      <c r="DP190" s="136" t="s">
        <v>553</v>
      </c>
      <c r="DQ190" s="130">
        <f t="shared" si="5"/>
        <v>187</v>
      </c>
      <c r="DR190" s="130" t="s">
        <v>550</v>
      </c>
      <c r="DS190" s="130" t="s">
        <v>254</v>
      </c>
      <c r="DT190" s="12">
        <v>112</v>
      </c>
      <c r="DU190" s="129">
        <f t="shared" si="6"/>
        <v>0.75</v>
      </c>
      <c r="DX190" s="19">
        <v>186</v>
      </c>
      <c r="DY190" t="s">
        <v>566</v>
      </c>
      <c r="DZ190" t="s">
        <v>566</v>
      </c>
      <c r="EA190" t="s">
        <v>566</v>
      </c>
      <c r="EB190" t="s">
        <v>566</v>
      </c>
    </row>
    <row r="191" spans="1:132" x14ac:dyDescent="0.25">
      <c r="A191" s="12">
        <v>188</v>
      </c>
      <c r="B191" s="12">
        <v>248</v>
      </c>
      <c r="C191" s="12">
        <v>264</v>
      </c>
      <c r="D191" s="12">
        <v>246</v>
      </c>
      <c r="E191" s="12">
        <v>256</v>
      </c>
      <c r="F191" s="12">
        <v>249</v>
      </c>
      <c r="G191" s="12">
        <v>216</v>
      </c>
      <c r="H191" s="12">
        <v>235</v>
      </c>
      <c r="I191" s="12">
        <v>251</v>
      </c>
      <c r="J191" s="12">
        <v>232</v>
      </c>
      <c r="K191" s="12">
        <v>258</v>
      </c>
      <c r="L191" s="12">
        <v>253</v>
      </c>
      <c r="M191" s="12">
        <v>253</v>
      </c>
      <c r="O191" s="19">
        <v>187</v>
      </c>
      <c r="P191" s="20">
        <v>54</v>
      </c>
      <c r="Q191" s="20">
        <v>16</v>
      </c>
      <c r="R191" s="21">
        <v>8</v>
      </c>
      <c r="S191" s="21">
        <v>2</v>
      </c>
      <c r="T191" s="21">
        <v>1</v>
      </c>
      <c r="U191" s="21">
        <v>1</v>
      </c>
      <c r="V191" s="21">
        <v>1</v>
      </c>
      <c r="W191" s="21">
        <v>1</v>
      </c>
      <c r="X191" s="21">
        <v>1</v>
      </c>
      <c r="Y191" s="21">
        <v>1</v>
      </c>
      <c r="Z191" s="21">
        <v>1</v>
      </c>
      <c r="AA191" s="21">
        <v>1</v>
      </c>
      <c r="AB191" s="22">
        <v>187</v>
      </c>
      <c r="AC191" s="23">
        <v>55</v>
      </c>
      <c r="AD191" s="23">
        <v>20</v>
      </c>
      <c r="AE191" s="24">
        <v>1</v>
      </c>
      <c r="AF191" s="24">
        <v>1</v>
      </c>
      <c r="AG191" s="24">
        <v>1</v>
      </c>
      <c r="AH191" s="24">
        <v>1</v>
      </c>
      <c r="AI191" s="24">
        <v>1</v>
      </c>
      <c r="AJ191" s="24">
        <v>1</v>
      </c>
      <c r="AK191" s="24">
        <v>1</v>
      </c>
      <c r="AL191" s="24">
        <v>1</v>
      </c>
      <c r="AM191" s="24">
        <v>1</v>
      </c>
      <c r="AN191" s="24">
        <v>1</v>
      </c>
      <c r="DN191" s="126">
        <v>32.4</v>
      </c>
      <c r="DO191" s="133">
        <v>8</v>
      </c>
      <c r="DP191" s="136" t="s">
        <v>553</v>
      </c>
      <c r="DQ191" s="130">
        <f t="shared" si="5"/>
        <v>188</v>
      </c>
      <c r="DR191" s="130" t="s">
        <v>550</v>
      </c>
      <c r="DS191" s="130" t="s">
        <v>254</v>
      </c>
      <c r="DT191" s="12">
        <v>112</v>
      </c>
      <c r="DU191" s="129">
        <f t="shared" si="6"/>
        <v>0.7589285714285714</v>
      </c>
      <c r="DX191" s="19">
        <v>187</v>
      </c>
      <c r="DY191" t="s">
        <v>566</v>
      </c>
      <c r="DZ191" t="s">
        <v>566</v>
      </c>
      <c r="EA191" t="s">
        <v>566</v>
      </c>
      <c r="EB191" t="s">
        <v>566</v>
      </c>
    </row>
    <row r="192" spans="1:132" x14ac:dyDescent="0.25">
      <c r="A192" s="13">
        <v>189</v>
      </c>
      <c r="B192" s="13">
        <v>247</v>
      </c>
      <c r="C192" s="13">
        <v>263</v>
      </c>
      <c r="D192" s="13">
        <v>246</v>
      </c>
      <c r="E192" s="13">
        <v>256</v>
      </c>
      <c r="F192" s="13">
        <v>249</v>
      </c>
      <c r="G192" s="13">
        <v>216</v>
      </c>
      <c r="H192" s="13">
        <v>235</v>
      </c>
      <c r="I192" s="13">
        <v>251</v>
      </c>
      <c r="J192" s="13">
        <v>232</v>
      </c>
      <c r="K192" s="13">
        <v>258</v>
      </c>
      <c r="L192" s="13">
        <v>253</v>
      </c>
      <c r="M192" s="13">
        <v>253</v>
      </c>
      <c r="O192" s="19">
        <v>188</v>
      </c>
      <c r="P192" s="20">
        <v>55</v>
      </c>
      <c r="Q192" s="20">
        <v>16</v>
      </c>
      <c r="R192" s="21">
        <v>9</v>
      </c>
      <c r="S192" s="21">
        <v>2</v>
      </c>
      <c r="T192" s="21">
        <v>1</v>
      </c>
      <c r="U192" s="21">
        <v>1</v>
      </c>
      <c r="V192" s="21">
        <v>1</v>
      </c>
      <c r="W192" s="21">
        <v>1</v>
      </c>
      <c r="X192" s="21">
        <v>1</v>
      </c>
      <c r="Y192" s="21">
        <v>1</v>
      </c>
      <c r="Z192" s="21">
        <v>1</v>
      </c>
      <c r="AA192" s="21">
        <v>1</v>
      </c>
      <c r="AB192" s="22">
        <v>188</v>
      </c>
      <c r="AC192" s="23">
        <v>55</v>
      </c>
      <c r="AD192" s="23">
        <v>20</v>
      </c>
      <c r="AE192" s="24">
        <v>1</v>
      </c>
      <c r="AF192" s="24">
        <v>1</v>
      </c>
      <c r="AG192" s="24">
        <v>1</v>
      </c>
      <c r="AH192" s="24">
        <v>1</v>
      </c>
      <c r="AI192" s="24">
        <v>1</v>
      </c>
      <c r="AJ192" s="24">
        <v>1</v>
      </c>
      <c r="AK192" s="24">
        <v>1</v>
      </c>
      <c r="AL192" s="24">
        <v>1</v>
      </c>
      <c r="AM192" s="24">
        <v>1</v>
      </c>
      <c r="AN192" s="24">
        <v>1</v>
      </c>
      <c r="DN192" s="126">
        <v>32.5</v>
      </c>
      <c r="DO192" s="133">
        <v>8</v>
      </c>
      <c r="DP192" s="136" t="s">
        <v>553</v>
      </c>
      <c r="DQ192" s="130">
        <f t="shared" si="5"/>
        <v>189</v>
      </c>
      <c r="DR192" s="130" t="s">
        <v>550</v>
      </c>
      <c r="DS192" s="130" t="s">
        <v>254</v>
      </c>
      <c r="DT192" s="12">
        <v>112</v>
      </c>
      <c r="DU192" s="129">
        <f t="shared" si="6"/>
        <v>0.7678571428571429</v>
      </c>
      <c r="DX192" s="19">
        <v>188</v>
      </c>
      <c r="DY192" t="s">
        <v>566</v>
      </c>
      <c r="DZ192" t="s">
        <v>566</v>
      </c>
      <c r="EA192" t="s">
        <v>566</v>
      </c>
      <c r="EB192" t="s">
        <v>566</v>
      </c>
    </row>
    <row r="193" spans="1:132" x14ac:dyDescent="0.25">
      <c r="A193" s="12">
        <v>190</v>
      </c>
      <c r="B193" s="12">
        <v>247</v>
      </c>
      <c r="C193" s="12">
        <v>263</v>
      </c>
      <c r="D193" s="12">
        <v>245</v>
      </c>
      <c r="E193" s="12">
        <v>255</v>
      </c>
      <c r="F193" s="12">
        <v>248</v>
      </c>
      <c r="G193" s="12">
        <v>215</v>
      </c>
      <c r="H193" s="12">
        <v>234</v>
      </c>
      <c r="I193" s="12">
        <v>250</v>
      </c>
      <c r="J193" s="12">
        <v>231</v>
      </c>
      <c r="K193" s="12">
        <v>257</v>
      </c>
      <c r="L193" s="12">
        <v>252</v>
      </c>
      <c r="M193" s="12">
        <v>252</v>
      </c>
      <c r="O193" s="19">
        <v>189</v>
      </c>
      <c r="P193" s="20">
        <v>55</v>
      </c>
      <c r="Q193" s="20">
        <v>16</v>
      </c>
      <c r="R193" s="21">
        <v>9</v>
      </c>
      <c r="S193" s="21">
        <v>2</v>
      </c>
      <c r="T193" s="21">
        <v>1</v>
      </c>
      <c r="U193" s="21">
        <v>1</v>
      </c>
      <c r="V193" s="21">
        <v>1</v>
      </c>
      <c r="W193" s="21">
        <v>1</v>
      </c>
      <c r="X193" s="21">
        <v>1</v>
      </c>
      <c r="Y193" s="21">
        <v>1</v>
      </c>
      <c r="Z193" s="21">
        <v>1</v>
      </c>
      <c r="AA193" s="21">
        <v>1</v>
      </c>
      <c r="AB193" s="22">
        <v>189</v>
      </c>
      <c r="AC193" s="23">
        <v>55</v>
      </c>
      <c r="AD193" s="23">
        <v>20</v>
      </c>
      <c r="AE193" s="24">
        <v>1</v>
      </c>
      <c r="AF193" s="24">
        <v>1</v>
      </c>
      <c r="AG193" s="24">
        <v>1</v>
      </c>
      <c r="AH193" s="24">
        <v>1</v>
      </c>
      <c r="AI193" s="24">
        <v>1</v>
      </c>
      <c r="AJ193" s="24">
        <v>1</v>
      </c>
      <c r="AK193" s="24">
        <v>1</v>
      </c>
      <c r="AL193" s="24">
        <v>1</v>
      </c>
      <c r="AM193" s="24">
        <v>1</v>
      </c>
      <c r="AN193" s="24">
        <v>1</v>
      </c>
      <c r="DN193" s="126">
        <v>32.6</v>
      </c>
      <c r="DO193" s="133">
        <v>8</v>
      </c>
      <c r="DP193" s="136" t="s">
        <v>553</v>
      </c>
      <c r="DQ193" s="130">
        <f t="shared" si="5"/>
        <v>190</v>
      </c>
      <c r="DR193" s="130" t="s">
        <v>550</v>
      </c>
      <c r="DS193" s="130" t="s">
        <v>254</v>
      </c>
      <c r="DT193" s="12">
        <v>112</v>
      </c>
      <c r="DU193" s="129">
        <f t="shared" si="6"/>
        <v>0.7767857142857143</v>
      </c>
      <c r="DX193" s="19">
        <v>189</v>
      </c>
      <c r="DY193" t="s">
        <v>566</v>
      </c>
      <c r="DZ193" t="s">
        <v>566</v>
      </c>
      <c r="EA193" t="s">
        <v>566</v>
      </c>
      <c r="EB193" t="s">
        <v>566</v>
      </c>
    </row>
    <row r="194" spans="1:132" x14ac:dyDescent="0.25">
      <c r="A194" s="13">
        <v>191</v>
      </c>
      <c r="B194" s="13">
        <v>246</v>
      </c>
      <c r="C194" s="13">
        <v>263</v>
      </c>
      <c r="D194" s="13">
        <v>244</v>
      </c>
      <c r="E194" s="13">
        <v>255</v>
      </c>
      <c r="F194" s="13">
        <v>248</v>
      </c>
      <c r="G194" s="13">
        <v>214</v>
      </c>
      <c r="H194" s="13">
        <v>233</v>
      </c>
      <c r="I194" s="13">
        <v>249</v>
      </c>
      <c r="J194" s="13">
        <v>230</v>
      </c>
      <c r="K194" s="13">
        <v>256</v>
      </c>
      <c r="L194" s="13">
        <v>251</v>
      </c>
      <c r="M194" s="13">
        <v>251</v>
      </c>
      <c r="O194" s="19">
        <v>190</v>
      </c>
      <c r="P194" s="20">
        <v>55</v>
      </c>
      <c r="Q194" s="20">
        <v>16</v>
      </c>
      <c r="R194" s="21">
        <v>9</v>
      </c>
      <c r="S194" s="21">
        <v>2</v>
      </c>
      <c r="T194" s="21">
        <v>1</v>
      </c>
      <c r="U194" s="21">
        <v>1</v>
      </c>
      <c r="V194" s="21">
        <v>1</v>
      </c>
      <c r="W194" s="21">
        <v>1</v>
      </c>
      <c r="X194" s="21">
        <v>1</v>
      </c>
      <c r="Y194" s="21">
        <v>1</v>
      </c>
      <c r="Z194" s="21">
        <v>1</v>
      </c>
      <c r="AA194" s="21">
        <v>1</v>
      </c>
      <c r="AB194" s="22">
        <v>190</v>
      </c>
      <c r="AC194" s="23">
        <v>55</v>
      </c>
      <c r="AD194" s="23">
        <v>20</v>
      </c>
      <c r="AE194" s="24">
        <v>1</v>
      </c>
      <c r="AF194" s="24">
        <v>1</v>
      </c>
      <c r="AG194" s="24">
        <v>1</v>
      </c>
      <c r="AH194" s="24">
        <v>1</v>
      </c>
      <c r="AI194" s="24">
        <v>1</v>
      </c>
      <c r="AJ194" s="24">
        <v>1</v>
      </c>
      <c r="AK194" s="24">
        <v>1</v>
      </c>
      <c r="AL194" s="24">
        <v>1</v>
      </c>
      <c r="AM194" s="24">
        <v>1</v>
      </c>
      <c r="AN194" s="24">
        <v>1</v>
      </c>
      <c r="DN194" s="126">
        <v>32.700000000000003</v>
      </c>
      <c r="DO194" s="133">
        <v>8</v>
      </c>
      <c r="DP194" s="136" t="s">
        <v>553</v>
      </c>
      <c r="DQ194" s="130">
        <f t="shared" si="5"/>
        <v>191</v>
      </c>
      <c r="DR194" s="130" t="s">
        <v>550</v>
      </c>
      <c r="DS194" s="130" t="s">
        <v>254</v>
      </c>
      <c r="DT194" s="12">
        <v>112</v>
      </c>
      <c r="DU194" s="129">
        <f t="shared" si="6"/>
        <v>0.7857142857142857</v>
      </c>
      <c r="DX194" s="19">
        <v>190</v>
      </c>
      <c r="DY194" t="s">
        <v>566</v>
      </c>
      <c r="DZ194" t="s">
        <v>566</v>
      </c>
      <c r="EA194" t="s">
        <v>566</v>
      </c>
      <c r="EB194" t="s">
        <v>566</v>
      </c>
    </row>
    <row r="195" spans="1:132" x14ac:dyDescent="0.25">
      <c r="A195" s="12">
        <v>192</v>
      </c>
      <c r="B195" s="12">
        <v>246</v>
      </c>
      <c r="C195" s="12">
        <v>262</v>
      </c>
      <c r="D195" s="12">
        <v>244</v>
      </c>
      <c r="E195" s="12">
        <v>254</v>
      </c>
      <c r="F195" s="12">
        <v>247</v>
      </c>
      <c r="G195" s="12">
        <v>214</v>
      </c>
      <c r="H195" s="12">
        <v>233</v>
      </c>
      <c r="I195" s="12">
        <v>249</v>
      </c>
      <c r="J195" s="12">
        <v>230</v>
      </c>
      <c r="K195" s="12">
        <v>256</v>
      </c>
      <c r="L195" s="12">
        <v>251</v>
      </c>
      <c r="M195" s="12">
        <v>251</v>
      </c>
      <c r="O195" s="19">
        <v>191</v>
      </c>
      <c r="P195" s="20">
        <v>55</v>
      </c>
      <c r="Q195" s="20">
        <v>16</v>
      </c>
      <c r="R195" s="21">
        <v>9</v>
      </c>
      <c r="S195" s="21">
        <v>2</v>
      </c>
      <c r="T195" s="21">
        <v>1</v>
      </c>
      <c r="U195" s="21">
        <v>1</v>
      </c>
      <c r="V195" s="21">
        <v>1</v>
      </c>
      <c r="W195" s="21">
        <v>1</v>
      </c>
      <c r="X195" s="21">
        <v>1</v>
      </c>
      <c r="Y195" s="21">
        <v>1</v>
      </c>
      <c r="Z195" s="21">
        <v>1</v>
      </c>
      <c r="AA195" s="21">
        <v>1</v>
      </c>
      <c r="AB195" s="22">
        <v>191</v>
      </c>
      <c r="AC195" s="23">
        <v>55</v>
      </c>
      <c r="AD195" s="23">
        <v>20</v>
      </c>
      <c r="AE195" s="24">
        <v>1</v>
      </c>
      <c r="AF195" s="24">
        <v>1</v>
      </c>
      <c r="AG195" s="24">
        <v>1</v>
      </c>
      <c r="AH195" s="24">
        <v>1</v>
      </c>
      <c r="AI195" s="24">
        <v>1</v>
      </c>
      <c r="AJ195" s="24">
        <v>1</v>
      </c>
      <c r="AK195" s="24">
        <v>1</v>
      </c>
      <c r="AL195" s="24">
        <v>1</v>
      </c>
      <c r="AM195" s="24">
        <v>1</v>
      </c>
      <c r="AN195" s="24">
        <v>1</v>
      </c>
      <c r="DN195" s="139">
        <v>33.1</v>
      </c>
      <c r="DO195" s="12">
        <v>9</v>
      </c>
      <c r="DP195" s="136" t="s">
        <v>554</v>
      </c>
      <c r="DQ195" s="130">
        <f t="shared" si="5"/>
        <v>192</v>
      </c>
      <c r="DR195" s="130" t="s">
        <v>550</v>
      </c>
      <c r="DS195" s="130" t="s">
        <v>254</v>
      </c>
      <c r="DT195" s="12">
        <v>112</v>
      </c>
      <c r="DU195" s="129">
        <f t="shared" si="6"/>
        <v>0.7946428571428571</v>
      </c>
      <c r="DX195" s="19">
        <v>191</v>
      </c>
      <c r="DY195" t="s">
        <v>566</v>
      </c>
      <c r="DZ195" t="s">
        <v>566</v>
      </c>
      <c r="EA195" t="s">
        <v>566</v>
      </c>
      <c r="EB195" t="s">
        <v>566</v>
      </c>
    </row>
    <row r="196" spans="1:132" x14ac:dyDescent="0.25">
      <c r="A196" s="13">
        <v>193</v>
      </c>
      <c r="B196" s="13">
        <v>246</v>
      </c>
      <c r="C196" s="13">
        <v>262</v>
      </c>
      <c r="D196" s="13">
        <v>243</v>
      </c>
      <c r="E196" s="13">
        <v>254</v>
      </c>
      <c r="F196" s="13">
        <v>247</v>
      </c>
      <c r="G196" s="13">
        <v>213</v>
      </c>
      <c r="H196" s="13">
        <v>232</v>
      </c>
      <c r="I196" s="13">
        <v>248</v>
      </c>
      <c r="J196" s="13">
        <v>229</v>
      </c>
      <c r="K196" s="13">
        <v>255</v>
      </c>
      <c r="L196" s="13">
        <v>250</v>
      </c>
      <c r="M196" s="13">
        <v>250</v>
      </c>
      <c r="O196" s="19">
        <v>192</v>
      </c>
      <c r="P196" s="20">
        <v>55</v>
      </c>
      <c r="Q196" s="20">
        <v>16</v>
      </c>
      <c r="R196" s="21">
        <v>9</v>
      </c>
      <c r="S196" s="21">
        <v>2</v>
      </c>
      <c r="T196" s="21">
        <v>1</v>
      </c>
      <c r="U196" s="21">
        <v>1</v>
      </c>
      <c r="V196" s="21">
        <v>1</v>
      </c>
      <c r="W196" s="21">
        <v>1</v>
      </c>
      <c r="X196" s="21">
        <v>1</v>
      </c>
      <c r="Y196" s="21">
        <v>1</v>
      </c>
      <c r="Z196" s="21">
        <v>1</v>
      </c>
      <c r="AA196" s="21">
        <v>1</v>
      </c>
      <c r="AB196" s="22">
        <v>192</v>
      </c>
      <c r="AC196" s="23">
        <v>55</v>
      </c>
      <c r="AD196" s="23">
        <v>20</v>
      </c>
      <c r="AE196" s="24">
        <v>1</v>
      </c>
      <c r="AF196" s="24">
        <v>1</v>
      </c>
      <c r="AG196" s="24">
        <v>1</v>
      </c>
      <c r="AH196" s="24">
        <v>1</v>
      </c>
      <c r="AI196" s="24">
        <v>1</v>
      </c>
      <c r="AJ196" s="24">
        <v>1</v>
      </c>
      <c r="AK196" s="24">
        <v>1</v>
      </c>
      <c r="AL196" s="24">
        <v>1</v>
      </c>
      <c r="AM196" s="24">
        <v>1</v>
      </c>
      <c r="AN196" s="24">
        <v>1</v>
      </c>
      <c r="DN196" s="139">
        <v>33.200000000000003</v>
      </c>
      <c r="DO196" s="12">
        <v>9</v>
      </c>
      <c r="DP196" s="136" t="s">
        <v>554</v>
      </c>
      <c r="DQ196" s="130">
        <f t="shared" si="5"/>
        <v>193</v>
      </c>
      <c r="DR196" s="130" t="s">
        <v>550</v>
      </c>
      <c r="DS196" s="130" t="s">
        <v>254</v>
      </c>
      <c r="DT196" s="12">
        <v>112</v>
      </c>
      <c r="DU196" s="129">
        <f t="shared" si="6"/>
        <v>0.8035714285714286</v>
      </c>
      <c r="DX196" s="19">
        <v>192</v>
      </c>
      <c r="DY196" t="s">
        <v>566</v>
      </c>
      <c r="DZ196" t="s">
        <v>566</v>
      </c>
      <c r="EA196" t="s">
        <v>566</v>
      </c>
      <c r="EB196" t="s">
        <v>566</v>
      </c>
    </row>
    <row r="197" spans="1:132" x14ac:dyDescent="0.25">
      <c r="A197" s="12">
        <v>194</v>
      </c>
      <c r="B197" s="12">
        <v>245</v>
      </c>
      <c r="C197" s="12">
        <v>261</v>
      </c>
      <c r="D197" s="12">
        <v>243</v>
      </c>
      <c r="E197" s="12">
        <v>253</v>
      </c>
      <c r="F197" s="12">
        <v>246</v>
      </c>
      <c r="G197" s="12">
        <v>213</v>
      </c>
      <c r="H197" s="12">
        <v>232</v>
      </c>
      <c r="I197" s="12">
        <v>247</v>
      </c>
      <c r="J197" s="12">
        <v>228</v>
      </c>
      <c r="K197" s="12">
        <v>255</v>
      </c>
      <c r="L197" s="12">
        <v>250</v>
      </c>
      <c r="M197" s="12">
        <v>250</v>
      </c>
      <c r="O197" s="19">
        <v>193</v>
      </c>
      <c r="P197" s="20">
        <v>55</v>
      </c>
      <c r="Q197" s="20">
        <v>17</v>
      </c>
      <c r="R197" s="21">
        <v>9</v>
      </c>
      <c r="S197" s="21">
        <v>2</v>
      </c>
      <c r="T197" s="21">
        <v>1</v>
      </c>
      <c r="U197" s="21">
        <v>1</v>
      </c>
      <c r="V197" s="21">
        <v>1</v>
      </c>
      <c r="W197" s="21">
        <v>1</v>
      </c>
      <c r="X197" s="21">
        <v>1</v>
      </c>
      <c r="Y197" s="21">
        <v>1</v>
      </c>
      <c r="Z197" s="21">
        <v>1</v>
      </c>
      <c r="AA197" s="21">
        <v>1</v>
      </c>
      <c r="AB197" s="22">
        <v>193</v>
      </c>
      <c r="AC197" s="23">
        <v>55</v>
      </c>
      <c r="AD197" s="23">
        <v>21</v>
      </c>
      <c r="AE197" s="24">
        <v>1</v>
      </c>
      <c r="AF197" s="24">
        <v>1</v>
      </c>
      <c r="AG197" s="24">
        <v>1</v>
      </c>
      <c r="AH197" s="24">
        <v>1</v>
      </c>
      <c r="AI197" s="24">
        <v>1</v>
      </c>
      <c r="AJ197" s="24">
        <v>1</v>
      </c>
      <c r="AK197" s="24">
        <v>1</v>
      </c>
      <c r="AL197" s="24">
        <v>1</v>
      </c>
      <c r="AM197" s="24">
        <v>1</v>
      </c>
      <c r="AN197" s="24">
        <v>1</v>
      </c>
      <c r="DN197" s="139">
        <v>33.299999999999997</v>
      </c>
      <c r="DO197" s="12">
        <v>9</v>
      </c>
      <c r="DP197" s="136" t="s">
        <v>554</v>
      </c>
      <c r="DQ197" s="130">
        <f t="shared" ref="DQ197:DQ260" si="7">DQ196+1</f>
        <v>194</v>
      </c>
      <c r="DR197" s="130" t="s">
        <v>550</v>
      </c>
      <c r="DS197" s="130" t="s">
        <v>254</v>
      </c>
      <c r="DT197" s="12">
        <v>112</v>
      </c>
      <c r="DU197" s="129">
        <f t="shared" si="6"/>
        <v>0.8125</v>
      </c>
      <c r="DX197" s="19">
        <v>193</v>
      </c>
      <c r="DY197" t="s">
        <v>566</v>
      </c>
      <c r="DZ197" t="s">
        <v>566</v>
      </c>
      <c r="EA197" t="s">
        <v>566</v>
      </c>
      <c r="EB197" t="s">
        <v>566</v>
      </c>
    </row>
    <row r="198" spans="1:132" x14ac:dyDescent="0.25">
      <c r="A198" s="13">
        <v>195</v>
      </c>
      <c r="B198" s="13">
        <v>245</v>
      </c>
      <c r="C198" s="13">
        <v>261</v>
      </c>
      <c r="D198" s="13">
        <v>242</v>
      </c>
      <c r="E198" s="13">
        <v>253</v>
      </c>
      <c r="F198" s="13">
        <v>246</v>
      </c>
      <c r="G198" s="13">
        <v>212</v>
      </c>
      <c r="H198" s="13">
        <v>231</v>
      </c>
      <c r="I198" s="13">
        <v>247</v>
      </c>
      <c r="J198" s="13">
        <v>228</v>
      </c>
      <c r="K198" s="13">
        <v>254</v>
      </c>
      <c r="L198" s="13">
        <v>249</v>
      </c>
      <c r="M198" s="13">
        <v>249</v>
      </c>
      <c r="O198" s="19">
        <v>194</v>
      </c>
      <c r="P198" s="20">
        <v>55</v>
      </c>
      <c r="Q198" s="20">
        <v>17</v>
      </c>
      <c r="R198" s="21">
        <v>9</v>
      </c>
      <c r="S198" s="21">
        <v>2</v>
      </c>
      <c r="T198" s="21">
        <v>1</v>
      </c>
      <c r="U198" s="21">
        <v>1</v>
      </c>
      <c r="V198" s="21">
        <v>1</v>
      </c>
      <c r="W198" s="21">
        <v>1</v>
      </c>
      <c r="X198" s="21">
        <v>1</v>
      </c>
      <c r="Y198" s="21">
        <v>1</v>
      </c>
      <c r="Z198" s="21">
        <v>1</v>
      </c>
      <c r="AA198" s="21">
        <v>1</v>
      </c>
      <c r="AB198" s="22">
        <v>194</v>
      </c>
      <c r="AC198" s="23">
        <v>56</v>
      </c>
      <c r="AD198" s="23">
        <v>21</v>
      </c>
      <c r="AE198" s="24">
        <v>1</v>
      </c>
      <c r="AF198" s="24">
        <v>1</v>
      </c>
      <c r="AG198" s="24">
        <v>1</v>
      </c>
      <c r="AH198" s="24">
        <v>1</v>
      </c>
      <c r="AI198" s="24">
        <v>1</v>
      </c>
      <c r="AJ198" s="24">
        <v>1</v>
      </c>
      <c r="AK198" s="24">
        <v>1</v>
      </c>
      <c r="AL198" s="24">
        <v>1</v>
      </c>
      <c r="AM198" s="24">
        <v>1</v>
      </c>
      <c r="AN198" s="24">
        <v>1</v>
      </c>
      <c r="DN198" s="139">
        <v>33.4</v>
      </c>
      <c r="DO198" s="12">
        <v>9</v>
      </c>
      <c r="DP198" s="136" t="s">
        <v>554</v>
      </c>
      <c r="DQ198" s="130">
        <f t="shared" si="7"/>
        <v>195</v>
      </c>
      <c r="DR198" s="130" t="s">
        <v>550</v>
      </c>
      <c r="DS198" s="130" t="s">
        <v>254</v>
      </c>
      <c r="DT198" s="12">
        <v>112</v>
      </c>
      <c r="DU198" s="129">
        <f t="shared" si="6"/>
        <v>0.8214285714285714</v>
      </c>
      <c r="DX198" s="19">
        <v>194</v>
      </c>
      <c r="DY198" t="s">
        <v>566</v>
      </c>
      <c r="DZ198" t="s">
        <v>566</v>
      </c>
      <c r="EA198" t="s">
        <v>566</v>
      </c>
      <c r="EB198" t="s">
        <v>566</v>
      </c>
    </row>
    <row r="199" spans="1:132" x14ac:dyDescent="0.25">
      <c r="A199" s="12">
        <v>196</v>
      </c>
      <c r="B199" s="12">
        <v>244</v>
      </c>
      <c r="C199" s="12">
        <v>260</v>
      </c>
      <c r="D199" s="12">
        <v>241</v>
      </c>
      <c r="E199" s="12">
        <v>252</v>
      </c>
      <c r="F199" s="12">
        <v>246</v>
      </c>
      <c r="G199" s="12">
        <v>211</v>
      </c>
      <c r="H199" s="12">
        <v>230</v>
      </c>
      <c r="I199" s="12">
        <v>246</v>
      </c>
      <c r="J199" s="12">
        <v>227</v>
      </c>
      <c r="K199" s="12">
        <v>253</v>
      </c>
      <c r="L199" s="12">
        <v>248</v>
      </c>
      <c r="M199" s="12">
        <v>248</v>
      </c>
      <c r="O199" s="19">
        <v>195</v>
      </c>
      <c r="P199" s="20">
        <v>55</v>
      </c>
      <c r="Q199" s="20">
        <v>17</v>
      </c>
      <c r="R199" s="21">
        <v>9</v>
      </c>
      <c r="S199" s="21">
        <v>2</v>
      </c>
      <c r="T199" s="21">
        <v>1</v>
      </c>
      <c r="U199" s="21">
        <v>1</v>
      </c>
      <c r="V199" s="21">
        <v>1</v>
      </c>
      <c r="W199" s="21">
        <v>1</v>
      </c>
      <c r="X199" s="21">
        <v>1</v>
      </c>
      <c r="Y199" s="21">
        <v>1</v>
      </c>
      <c r="Z199" s="21">
        <v>1</v>
      </c>
      <c r="AA199" s="21">
        <v>1</v>
      </c>
      <c r="AB199" s="22">
        <v>195</v>
      </c>
      <c r="AC199" s="23">
        <v>56</v>
      </c>
      <c r="AD199" s="23">
        <v>21</v>
      </c>
      <c r="AE199" s="24">
        <v>1</v>
      </c>
      <c r="AF199" s="24">
        <v>1</v>
      </c>
      <c r="AG199" s="24">
        <v>1</v>
      </c>
      <c r="AH199" s="24">
        <v>1</v>
      </c>
      <c r="AI199" s="24">
        <v>1</v>
      </c>
      <c r="AJ199" s="24">
        <v>1</v>
      </c>
      <c r="AK199" s="24">
        <v>1</v>
      </c>
      <c r="AL199" s="24">
        <v>1</v>
      </c>
      <c r="AM199" s="24">
        <v>1</v>
      </c>
      <c r="AN199" s="24">
        <v>1</v>
      </c>
      <c r="DN199" s="139">
        <v>33.5</v>
      </c>
      <c r="DO199" s="12">
        <v>9</v>
      </c>
      <c r="DP199" s="136" t="s">
        <v>554</v>
      </c>
      <c r="DQ199" s="130">
        <f t="shared" si="7"/>
        <v>196</v>
      </c>
      <c r="DR199" s="130" t="s">
        <v>550</v>
      </c>
      <c r="DS199" s="130" t="s">
        <v>254</v>
      </c>
      <c r="DT199" s="12">
        <v>112</v>
      </c>
      <c r="DU199" s="129">
        <f t="shared" si="6"/>
        <v>0.8303571428571429</v>
      </c>
      <c r="DX199" s="19">
        <v>195</v>
      </c>
      <c r="DY199" t="s">
        <v>566</v>
      </c>
      <c r="DZ199" t="s">
        <v>566</v>
      </c>
      <c r="EA199" t="s">
        <v>566</v>
      </c>
      <c r="EB199" t="s">
        <v>566</v>
      </c>
    </row>
    <row r="200" spans="1:132" x14ac:dyDescent="0.25">
      <c r="A200" s="13">
        <v>197</v>
      </c>
      <c r="B200" s="13">
        <v>244</v>
      </c>
      <c r="C200" s="13">
        <v>260</v>
      </c>
      <c r="D200" s="13">
        <v>241</v>
      </c>
      <c r="E200" s="13">
        <v>252</v>
      </c>
      <c r="F200" s="13">
        <v>245</v>
      </c>
      <c r="G200" s="13">
        <v>211</v>
      </c>
      <c r="H200" s="13">
        <v>230</v>
      </c>
      <c r="I200" s="13">
        <v>245</v>
      </c>
      <c r="J200" s="13">
        <v>226</v>
      </c>
      <c r="K200" s="13">
        <v>253</v>
      </c>
      <c r="L200" s="13">
        <v>248</v>
      </c>
      <c r="M200" s="13">
        <v>248</v>
      </c>
      <c r="O200" s="19">
        <v>196</v>
      </c>
      <c r="P200" s="20">
        <v>55</v>
      </c>
      <c r="Q200" s="20">
        <v>17</v>
      </c>
      <c r="R200" s="21">
        <v>9</v>
      </c>
      <c r="S200" s="21">
        <v>2</v>
      </c>
      <c r="T200" s="21">
        <v>1</v>
      </c>
      <c r="U200" s="21">
        <v>1</v>
      </c>
      <c r="V200" s="21">
        <v>1</v>
      </c>
      <c r="W200" s="21">
        <v>1</v>
      </c>
      <c r="X200" s="21">
        <v>1</v>
      </c>
      <c r="Y200" s="21">
        <v>1</v>
      </c>
      <c r="Z200" s="21">
        <v>1</v>
      </c>
      <c r="AA200" s="21">
        <v>1</v>
      </c>
      <c r="AB200" s="22">
        <v>196</v>
      </c>
      <c r="AC200" s="23">
        <v>56</v>
      </c>
      <c r="AD200" s="23">
        <v>21</v>
      </c>
      <c r="AE200" s="24">
        <v>1</v>
      </c>
      <c r="AF200" s="24">
        <v>1</v>
      </c>
      <c r="AG200" s="24">
        <v>1</v>
      </c>
      <c r="AH200" s="24">
        <v>1</v>
      </c>
      <c r="AI200" s="24">
        <v>1</v>
      </c>
      <c r="AJ200" s="24">
        <v>1</v>
      </c>
      <c r="AK200" s="24">
        <v>1</v>
      </c>
      <c r="AL200" s="24">
        <v>1</v>
      </c>
      <c r="AM200" s="24">
        <v>1</v>
      </c>
      <c r="AN200" s="24">
        <v>1</v>
      </c>
      <c r="DN200" s="139">
        <v>33.6</v>
      </c>
      <c r="DO200" s="12">
        <v>9</v>
      </c>
      <c r="DP200" s="136" t="s">
        <v>554</v>
      </c>
      <c r="DQ200" s="130">
        <f t="shared" si="7"/>
        <v>197</v>
      </c>
      <c r="DR200" s="130" t="s">
        <v>550</v>
      </c>
      <c r="DS200" s="130" t="s">
        <v>254</v>
      </c>
      <c r="DT200" s="12">
        <v>112</v>
      </c>
      <c r="DU200" s="129">
        <f t="shared" si="6"/>
        <v>0.8392857142857143</v>
      </c>
      <c r="DX200" s="19">
        <v>196</v>
      </c>
      <c r="DY200" t="s">
        <v>566</v>
      </c>
      <c r="DZ200" t="s">
        <v>566</v>
      </c>
      <c r="EA200" t="s">
        <v>566</v>
      </c>
      <c r="EB200" t="s">
        <v>566</v>
      </c>
    </row>
    <row r="201" spans="1:132" x14ac:dyDescent="0.25">
      <c r="A201" s="12">
        <v>198</v>
      </c>
      <c r="B201" s="12">
        <v>244</v>
      </c>
      <c r="C201" s="12">
        <v>259</v>
      </c>
      <c r="D201" s="12">
        <v>240</v>
      </c>
      <c r="E201" s="12">
        <v>251</v>
      </c>
      <c r="F201" s="12">
        <v>245</v>
      </c>
      <c r="G201" s="12">
        <v>210</v>
      </c>
      <c r="H201" s="12">
        <v>229</v>
      </c>
      <c r="I201" s="12">
        <v>244</v>
      </c>
      <c r="J201" s="12">
        <v>225</v>
      </c>
      <c r="K201" s="12">
        <v>252</v>
      </c>
      <c r="L201" s="12">
        <v>247</v>
      </c>
      <c r="M201" s="12">
        <v>247</v>
      </c>
      <c r="O201" s="19">
        <v>197</v>
      </c>
      <c r="P201" s="20">
        <v>55</v>
      </c>
      <c r="Q201" s="20">
        <v>17</v>
      </c>
      <c r="R201" s="21">
        <v>9</v>
      </c>
      <c r="S201" s="21">
        <v>2</v>
      </c>
      <c r="T201" s="21">
        <v>1</v>
      </c>
      <c r="U201" s="21">
        <v>1</v>
      </c>
      <c r="V201" s="21">
        <v>1</v>
      </c>
      <c r="W201" s="21">
        <v>1</v>
      </c>
      <c r="X201" s="21">
        <v>1</v>
      </c>
      <c r="Y201" s="21">
        <v>1</v>
      </c>
      <c r="Z201" s="21">
        <v>1</v>
      </c>
      <c r="AA201" s="21">
        <v>1</v>
      </c>
      <c r="AB201" s="22">
        <v>197</v>
      </c>
      <c r="AC201" s="23">
        <v>56</v>
      </c>
      <c r="AD201" s="23">
        <v>21</v>
      </c>
      <c r="AE201" s="24">
        <v>1</v>
      </c>
      <c r="AF201" s="24">
        <v>1</v>
      </c>
      <c r="AG201" s="24">
        <v>1</v>
      </c>
      <c r="AH201" s="24">
        <v>1</v>
      </c>
      <c r="AI201" s="24">
        <v>1</v>
      </c>
      <c r="AJ201" s="24">
        <v>1</v>
      </c>
      <c r="AK201" s="24">
        <v>1</v>
      </c>
      <c r="AL201" s="24">
        <v>1</v>
      </c>
      <c r="AM201" s="24">
        <v>1</v>
      </c>
      <c r="AN201" s="24">
        <v>1</v>
      </c>
      <c r="DN201" s="126">
        <v>34.1</v>
      </c>
      <c r="DO201" s="133">
        <v>10</v>
      </c>
      <c r="DP201" s="136" t="s">
        <v>555</v>
      </c>
      <c r="DQ201" s="130">
        <f t="shared" si="7"/>
        <v>198</v>
      </c>
      <c r="DR201" s="130" t="s">
        <v>550</v>
      </c>
      <c r="DS201" s="130" t="s">
        <v>254</v>
      </c>
      <c r="DT201" s="12">
        <v>112</v>
      </c>
      <c r="DU201" s="129">
        <f t="shared" si="6"/>
        <v>0.8482142857142857</v>
      </c>
      <c r="DX201" s="19">
        <v>197</v>
      </c>
      <c r="DY201" t="s">
        <v>566</v>
      </c>
      <c r="DZ201" t="s">
        <v>566</v>
      </c>
      <c r="EA201" t="s">
        <v>566</v>
      </c>
      <c r="EB201" t="s">
        <v>566</v>
      </c>
    </row>
    <row r="202" spans="1:132" x14ac:dyDescent="0.25">
      <c r="A202" s="13">
        <v>199</v>
      </c>
      <c r="B202" s="13">
        <v>243</v>
      </c>
      <c r="C202" s="13">
        <v>259</v>
      </c>
      <c r="D202" s="13">
        <v>240</v>
      </c>
      <c r="E202" s="13">
        <v>251</v>
      </c>
      <c r="F202" s="13">
        <v>244</v>
      </c>
      <c r="G202" s="13">
        <v>210</v>
      </c>
      <c r="H202" s="13">
        <v>229</v>
      </c>
      <c r="I202" s="13">
        <v>244</v>
      </c>
      <c r="J202" s="13">
        <v>225</v>
      </c>
      <c r="K202" s="13">
        <v>252</v>
      </c>
      <c r="L202" s="13">
        <v>247</v>
      </c>
      <c r="M202" s="13">
        <v>247</v>
      </c>
      <c r="O202" s="19">
        <v>198</v>
      </c>
      <c r="P202" s="20">
        <v>56</v>
      </c>
      <c r="Q202" s="20">
        <v>17</v>
      </c>
      <c r="R202" s="21">
        <v>9</v>
      </c>
      <c r="S202" s="21">
        <v>2</v>
      </c>
      <c r="T202" s="21">
        <v>1</v>
      </c>
      <c r="U202" s="21">
        <v>1</v>
      </c>
      <c r="V202" s="21">
        <v>1</v>
      </c>
      <c r="W202" s="21">
        <v>1</v>
      </c>
      <c r="X202" s="21">
        <v>1</v>
      </c>
      <c r="Y202" s="21">
        <v>1</v>
      </c>
      <c r="Z202" s="21">
        <v>1</v>
      </c>
      <c r="AA202" s="21">
        <v>1</v>
      </c>
      <c r="AB202" s="22">
        <v>198</v>
      </c>
      <c r="AC202" s="23">
        <v>56</v>
      </c>
      <c r="AD202" s="23">
        <v>21</v>
      </c>
      <c r="AE202" s="24">
        <v>1</v>
      </c>
      <c r="AF202" s="24">
        <v>1</v>
      </c>
      <c r="AG202" s="24">
        <v>1</v>
      </c>
      <c r="AH202" s="24">
        <v>1</v>
      </c>
      <c r="AI202" s="24">
        <v>1</v>
      </c>
      <c r="AJ202" s="24">
        <v>1</v>
      </c>
      <c r="AK202" s="24">
        <v>1</v>
      </c>
      <c r="AL202" s="24">
        <v>1</v>
      </c>
      <c r="AM202" s="24">
        <v>1</v>
      </c>
      <c r="AN202" s="24">
        <v>1</v>
      </c>
      <c r="DN202" s="126">
        <v>34.200000000000003</v>
      </c>
      <c r="DO202" s="133">
        <v>10</v>
      </c>
      <c r="DP202" s="136" t="s">
        <v>555</v>
      </c>
      <c r="DQ202" s="130">
        <f t="shared" si="7"/>
        <v>199</v>
      </c>
      <c r="DR202" s="130" t="s">
        <v>550</v>
      </c>
      <c r="DS202" s="130" t="s">
        <v>254</v>
      </c>
      <c r="DT202" s="12">
        <v>112</v>
      </c>
      <c r="DU202" s="129">
        <f t="shared" si="6"/>
        <v>0.8571428571428571</v>
      </c>
      <c r="DX202" s="19">
        <v>198</v>
      </c>
      <c r="DY202" t="s">
        <v>566</v>
      </c>
      <c r="DZ202" t="s">
        <v>566</v>
      </c>
      <c r="EA202" t="s">
        <v>566</v>
      </c>
      <c r="EB202" t="s">
        <v>566</v>
      </c>
    </row>
    <row r="203" spans="1:132" x14ac:dyDescent="0.25">
      <c r="A203" s="12">
        <v>200</v>
      </c>
      <c r="B203" s="12">
        <v>243</v>
      </c>
      <c r="C203" s="12">
        <v>258</v>
      </c>
      <c r="D203" s="12">
        <v>239</v>
      </c>
      <c r="E203" s="12">
        <v>250</v>
      </c>
      <c r="F203" s="12">
        <v>244</v>
      </c>
      <c r="G203" s="12">
        <v>209</v>
      </c>
      <c r="H203" s="12">
        <v>228</v>
      </c>
      <c r="I203" s="12">
        <v>243</v>
      </c>
      <c r="J203" s="12">
        <v>224</v>
      </c>
      <c r="K203" s="12">
        <v>251</v>
      </c>
      <c r="L203" s="12">
        <v>246</v>
      </c>
      <c r="M203" s="12">
        <v>246</v>
      </c>
      <c r="O203" s="19">
        <v>199</v>
      </c>
      <c r="P203" s="20">
        <v>56</v>
      </c>
      <c r="Q203" s="20">
        <v>17</v>
      </c>
      <c r="R203" s="21">
        <v>9</v>
      </c>
      <c r="S203" s="21">
        <v>2</v>
      </c>
      <c r="T203" s="21">
        <v>1</v>
      </c>
      <c r="U203" s="21">
        <v>1</v>
      </c>
      <c r="V203" s="21">
        <v>1</v>
      </c>
      <c r="W203" s="21">
        <v>1</v>
      </c>
      <c r="X203" s="21">
        <v>1</v>
      </c>
      <c r="Y203" s="21">
        <v>1</v>
      </c>
      <c r="Z203" s="21">
        <v>1</v>
      </c>
      <c r="AA203" s="21">
        <v>1</v>
      </c>
      <c r="AB203" s="22">
        <v>199</v>
      </c>
      <c r="AC203" s="23">
        <v>56</v>
      </c>
      <c r="AD203" s="23">
        <v>21</v>
      </c>
      <c r="AE203" s="24">
        <v>1</v>
      </c>
      <c r="AF203" s="24">
        <v>1</v>
      </c>
      <c r="AG203" s="24">
        <v>1</v>
      </c>
      <c r="AH203" s="24">
        <v>1</v>
      </c>
      <c r="AI203" s="24">
        <v>1</v>
      </c>
      <c r="AJ203" s="24">
        <v>1</v>
      </c>
      <c r="AK203" s="24">
        <v>1</v>
      </c>
      <c r="AL203" s="24">
        <v>1</v>
      </c>
      <c r="AM203" s="24">
        <v>1</v>
      </c>
      <c r="AN203" s="24">
        <v>1</v>
      </c>
      <c r="DN203" s="126">
        <v>34.299999999999997</v>
      </c>
      <c r="DO203" s="133">
        <v>10</v>
      </c>
      <c r="DP203" s="136" t="s">
        <v>555</v>
      </c>
      <c r="DQ203" s="130">
        <f t="shared" si="7"/>
        <v>200</v>
      </c>
      <c r="DR203" s="130" t="s">
        <v>550</v>
      </c>
      <c r="DS203" s="130" t="s">
        <v>254</v>
      </c>
      <c r="DT203" s="12">
        <v>112</v>
      </c>
      <c r="DU203" s="129">
        <f t="shared" si="6"/>
        <v>0.8660714285714286</v>
      </c>
      <c r="DX203" s="19">
        <v>199</v>
      </c>
      <c r="DY203" t="s">
        <v>566</v>
      </c>
      <c r="DZ203" t="s">
        <v>566</v>
      </c>
      <c r="EA203" t="s">
        <v>566</v>
      </c>
      <c r="EB203" t="s">
        <v>566</v>
      </c>
    </row>
    <row r="204" spans="1:132" x14ac:dyDescent="0.25">
      <c r="A204" s="13">
        <v>201</v>
      </c>
      <c r="B204" s="13">
        <v>242</v>
      </c>
      <c r="C204" s="13">
        <v>258</v>
      </c>
      <c r="D204" s="13">
        <v>239</v>
      </c>
      <c r="E204" s="13">
        <v>250</v>
      </c>
      <c r="F204" s="13">
        <v>244</v>
      </c>
      <c r="G204" s="13">
        <v>209</v>
      </c>
      <c r="H204" s="13">
        <v>227</v>
      </c>
      <c r="I204" s="13">
        <v>242</v>
      </c>
      <c r="J204" s="13">
        <v>223</v>
      </c>
      <c r="K204" s="13">
        <v>250</v>
      </c>
      <c r="L204" s="13">
        <v>245</v>
      </c>
      <c r="M204" s="13">
        <v>245</v>
      </c>
      <c r="O204" s="19">
        <v>200</v>
      </c>
      <c r="P204" s="20">
        <v>56</v>
      </c>
      <c r="Q204" s="20">
        <v>17</v>
      </c>
      <c r="R204" s="21">
        <v>9</v>
      </c>
      <c r="S204" s="21">
        <v>2</v>
      </c>
      <c r="T204" s="21">
        <v>1</v>
      </c>
      <c r="U204" s="21">
        <v>1</v>
      </c>
      <c r="V204" s="21">
        <v>1</v>
      </c>
      <c r="W204" s="21">
        <v>1</v>
      </c>
      <c r="X204" s="21">
        <v>1</v>
      </c>
      <c r="Y204" s="21">
        <v>1</v>
      </c>
      <c r="Z204" s="21">
        <v>1</v>
      </c>
      <c r="AA204" s="21">
        <v>1</v>
      </c>
      <c r="AB204" s="22">
        <v>200</v>
      </c>
      <c r="AC204" s="23">
        <v>56</v>
      </c>
      <c r="AD204" s="23">
        <f>AD203</f>
        <v>21</v>
      </c>
      <c r="AE204" s="24">
        <v>1</v>
      </c>
      <c r="AF204" s="24">
        <v>1</v>
      </c>
      <c r="AG204" s="24">
        <v>1</v>
      </c>
      <c r="AH204" s="24">
        <v>1</v>
      </c>
      <c r="AI204" s="24">
        <v>1</v>
      </c>
      <c r="AJ204" s="24">
        <v>1</v>
      </c>
      <c r="AK204" s="24">
        <v>1</v>
      </c>
      <c r="AL204" s="24">
        <v>1</v>
      </c>
      <c r="AM204" s="24">
        <v>1</v>
      </c>
      <c r="AN204" s="24">
        <v>1</v>
      </c>
      <c r="DN204" s="126">
        <v>34.4</v>
      </c>
      <c r="DO204" s="133">
        <v>10</v>
      </c>
      <c r="DP204" s="136" t="s">
        <v>555</v>
      </c>
      <c r="DQ204" s="130">
        <f t="shared" si="7"/>
        <v>201</v>
      </c>
      <c r="DR204" s="130" t="s">
        <v>550</v>
      </c>
      <c r="DS204" s="130" t="s">
        <v>254</v>
      </c>
      <c r="DT204" s="12">
        <v>112</v>
      </c>
      <c r="DU204" s="129">
        <f t="shared" si="6"/>
        <v>0.875</v>
      </c>
      <c r="DX204" s="19">
        <v>200</v>
      </c>
      <c r="DY204" t="s">
        <v>567</v>
      </c>
      <c r="DZ204" t="s">
        <v>566</v>
      </c>
      <c r="EA204" t="s">
        <v>566</v>
      </c>
      <c r="EB204" t="s">
        <v>566</v>
      </c>
    </row>
    <row r="205" spans="1:132" x14ac:dyDescent="0.25">
      <c r="A205" s="12">
        <v>202</v>
      </c>
      <c r="B205" s="12">
        <v>242</v>
      </c>
      <c r="C205" s="12">
        <v>257</v>
      </c>
      <c r="D205" s="12">
        <v>238</v>
      </c>
      <c r="E205" s="12">
        <v>249</v>
      </c>
      <c r="F205" s="12">
        <v>243</v>
      </c>
      <c r="G205" s="12">
        <v>208</v>
      </c>
      <c r="H205" s="12">
        <v>227</v>
      </c>
      <c r="I205" s="12">
        <v>242</v>
      </c>
      <c r="J205" s="12">
        <v>223</v>
      </c>
      <c r="K205" s="12">
        <v>250</v>
      </c>
      <c r="L205" s="12">
        <v>245</v>
      </c>
      <c r="M205" s="12">
        <v>245</v>
      </c>
      <c r="O205" s="19">
        <v>201</v>
      </c>
      <c r="P205" s="20">
        <v>56</v>
      </c>
      <c r="Q205" s="20">
        <v>17</v>
      </c>
      <c r="R205" s="21">
        <v>9</v>
      </c>
      <c r="S205" s="21">
        <v>2</v>
      </c>
      <c r="T205" s="21">
        <v>1</v>
      </c>
      <c r="U205" s="21">
        <v>1</v>
      </c>
      <c r="V205" s="21">
        <v>1</v>
      </c>
      <c r="W205" s="21">
        <v>1</v>
      </c>
      <c r="X205" s="21">
        <v>1</v>
      </c>
      <c r="Y205" s="21">
        <v>1</v>
      </c>
      <c r="Z205" s="21">
        <v>1</v>
      </c>
      <c r="AA205" s="21">
        <v>1</v>
      </c>
      <c r="AB205" s="22">
        <v>201</v>
      </c>
      <c r="AC205" s="23">
        <v>56</v>
      </c>
      <c r="AD205" s="23">
        <v>21</v>
      </c>
      <c r="AE205" s="24">
        <v>1</v>
      </c>
      <c r="AF205" s="24">
        <v>1</v>
      </c>
      <c r="AG205" s="24">
        <v>1</v>
      </c>
      <c r="AH205" s="24">
        <v>1</v>
      </c>
      <c r="AI205" s="24">
        <v>1</v>
      </c>
      <c r="AJ205" s="24">
        <v>1</v>
      </c>
      <c r="AK205" s="24">
        <v>1</v>
      </c>
      <c r="AL205" s="24">
        <v>1</v>
      </c>
      <c r="AM205" s="24">
        <v>1</v>
      </c>
      <c r="AN205" s="24">
        <v>1</v>
      </c>
      <c r="DN205" s="126">
        <v>34.5</v>
      </c>
      <c r="DO205" s="133">
        <v>10</v>
      </c>
      <c r="DP205" s="136" t="s">
        <v>555</v>
      </c>
      <c r="DQ205" s="130">
        <f t="shared" si="7"/>
        <v>202</v>
      </c>
      <c r="DR205" s="130" t="s">
        <v>550</v>
      </c>
      <c r="DS205" s="130" t="s">
        <v>254</v>
      </c>
      <c r="DT205" s="12">
        <v>112</v>
      </c>
      <c r="DU205" s="129">
        <f t="shared" si="6"/>
        <v>0.8839285714285714</v>
      </c>
      <c r="DX205" s="19">
        <v>201</v>
      </c>
      <c r="DY205" t="s">
        <v>567</v>
      </c>
      <c r="DZ205" t="s">
        <v>566</v>
      </c>
      <c r="EA205" t="s">
        <v>566</v>
      </c>
      <c r="EB205" t="s">
        <v>566</v>
      </c>
    </row>
    <row r="206" spans="1:132" x14ac:dyDescent="0.25">
      <c r="A206" s="13">
        <v>203</v>
      </c>
      <c r="B206" s="13">
        <v>241</v>
      </c>
      <c r="C206" s="13">
        <v>257</v>
      </c>
      <c r="D206" s="13">
        <v>238</v>
      </c>
      <c r="E206" s="13">
        <v>249</v>
      </c>
      <c r="F206" s="13">
        <v>243</v>
      </c>
      <c r="G206" s="13">
        <v>208</v>
      </c>
      <c r="H206" s="13">
        <v>226</v>
      </c>
      <c r="I206" s="13">
        <v>241</v>
      </c>
      <c r="J206" s="13">
        <v>222</v>
      </c>
      <c r="K206" s="13">
        <v>249</v>
      </c>
      <c r="L206" s="13">
        <v>244</v>
      </c>
      <c r="M206" s="13">
        <v>244</v>
      </c>
      <c r="O206" s="19">
        <v>202</v>
      </c>
      <c r="P206" s="20">
        <v>56</v>
      </c>
      <c r="Q206" s="20">
        <v>17</v>
      </c>
      <c r="R206" s="21">
        <v>9</v>
      </c>
      <c r="S206" s="21">
        <v>2</v>
      </c>
      <c r="T206" s="21">
        <v>1</v>
      </c>
      <c r="U206" s="21">
        <v>1</v>
      </c>
      <c r="V206" s="21">
        <v>1</v>
      </c>
      <c r="W206" s="21">
        <v>1</v>
      </c>
      <c r="X206" s="21">
        <v>1</v>
      </c>
      <c r="Y206" s="21">
        <v>1</v>
      </c>
      <c r="Z206" s="21">
        <v>1</v>
      </c>
      <c r="AA206" s="21">
        <v>1</v>
      </c>
      <c r="AB206" s="22">
        <v>202</v>
      </c>
      <c r="AC206" s="23">
        <v>57</v>
      </c>
      <c r="AD206" s="23">
        <v>21</v>
      </c>
      <c r="AE206" s="24">
        <v>1</v>
      </c>
      <c r="AF206" s="24">
        <v>1</v>
      </c>
      <c r="AG206" s="24">
        <v>1</v>
      </c>
      <c r="AH206" s="24">
        <v>1</v>
      </c>
      <c r="AI206" s="24">
        <v>1</v>
      </c>
      <c r="AJ206" s="24">
        <v>1</v>
      </c>
      <c r="AK206" s="24">
        <v>1</v>
      </c>
      <c r="AL206" s="24">
        <v>1</v>
      </c>
      <c r="AM206" s="24">
        <v>1</v>
      </c>
      <c r="AN206" s="24">
        <v>1</v>
      </c>
      <c r="DN206" s="126">
        <v>34.6</v>
      </c>
      <c r="DO206" s="133">
        <v>10</v>
      </c>
      <c r="DP206" s="136" t="s">
        <v>555</v>
      </c>
      <c r="DQ206" s="130">
        <f t="shared" si="7"/>
        <v>203</v>
      </c>
      <c r="DR206" s="130" t="s">
        <v>550</v>
      </c>
      <c r="DS206" s="130" t="s">
        <v>254</v>
      </c>
      <c r="DT206" s="12">
        <v>112</v>
      </c>
      <c r="DU206" s="129">
        <f t="shared" si="6"/>
        <v>0.8928571428571429</v>
      </c>
      <c r="DX206" s="19">
        <v>202</v>
      </c>
      <c r="DY206" t="s">
        <v>567</v>
      </c>
      <c r="DZ206" t="s">
        <v>566</v>
      </c>
      <c r="EA206" t="s">
        <v>566</v>
      </c>
      <c r="EB206" t="s">
        <v>566</v>
      </c>
    </row>
    <row r="207" spans="1:132" x14ac:dyDescent="0.25">
      <c r="A207" s="12">
        <v>204</v>
      </c>
      <c r="B207" s="12">
        <v>241</v>
      </c>
      <c r="C207" s="12">
        <v>256</v>
      </c>
      <c r="D207" s="12">
        <v>237</v>
      </c>
      <c r="E207" s="12">
        <v>248</v>
      </c>
      <c r="F207" s="12">
        <v>242</v>
      </c>
      <c r="G207" s="12">
        <v>207</v>
      </c>
      <c r="H207" s="12">
        <v>225</v>
      </c>
      <c r="I207" s="12">
        <v>241</v>
      </c>
      <c r="J207" s="12">
        <v>222</v>
      </c>
      <c r="K207" s="12">
        <v>248</v>
      </c>
      <c r="L207" s="12">
        <v>243</v>
      </c>
      <c r="M207" s="12">
        <v>243</v>
      </c>
      <c r="O207" s="19">
        <v>203</v>
      </c>
      <c r="P207" s="20">
        <v>57</v>
      </c>
      <c r="Q207" s="20">
        <v>18</v>
      </c>
      <c r="R207" s="21">
        <v>9</v>
      </c>
      <c r="S207" s="21">
        <v>2</v>
      </c>
      <c r="T207" s="21">
        <v>1</v>
      </c>
      <c r="U207" s="21">
        <v>1</v>
      </c>
      <c r="V207" s="21">
        <v>1</v>
      </c>
      <c r="W207" s="21">
        <v>1</v>
      </c>
      <c r="X207" s="21">
        <v>1</v>
      </c>
      <c r="Y207" s="21">
        <v>1</v>
      </c>
      <c r="Z207" s="21">
        <v>1</v>
      </c>
      <c r="AA207" s="21">
        <v>1</v>
      </c>
      <c r="AB207" s="22">
        <v>203</v>
      </c>
      <c r="AC207" s="23">
        <v>57</v>
      </c>
      <c r="AD207" s="23">
        <v>21</v>
      </c>
      <c r="AE207" s="24">
        <v>1</v>
      </c>
      <c r="AF207" s="24">
        <v>1</v>
      </c>
      <c r="AG207" s="24">
        <v>1</v>
      </c>
      <c r="AH207" s="24">
        <v>1</v>
      </c>
      <c r="AI207" s="24">
        <v>1</v>
      </c>
      <c r="AJ207" s="24">
        <v>1</v>
      </c>
      <c r="AK207" s="24">
        <v>1</v>
      </c>
      <c r="AL207" s="24">
        <v>1</v>
      </c>
      <c r="AM207" s="24">
        <v>1</v>
      </c>
      <c r="AN207" s="24">
        <v>1</v>
      </c>
      <c r="DN207" s="139">
        <v>35.1</v>
      </c>
      <c r="DO207" s="133">
        <v>10</v>
      </c>
      <c r="DP207" s="136" t="s">
        <v>555</v>
      </c>
      <c r="DQ207" s="130">
        <f t="shared" si="7"/>
        <v>204</v>
      </c>
      <c r="DR207" s="130" t="s">
        <v>550</v>
      </c>
      <c r="DS207" s="130" t="s">
        <v>254</v>
      </c>
      <c r="DT207" s="12">
        <v>112</v>
      </c>
      <c r="DU207" s="129">
        <f t="shared" si="6"/>
        <v>0.9017857142857143</v>
      </c>
      <c r="DX207" s="19">
        <v>203</v>
      </c>
      <c r="DY207" t="s">
        <v>567</v>
      </c>
      <c r="DZ207" t="s">
        <v>566</v>
      </c>
      <c r="EA207" t="s">
        <v>566</v>
      </c>
      <c r="EB207" t="s">
        <v>566</v>
      </c>
    </row>
    <row r="208" spans="1:132" x14ac:dyDescent="0.25">
      <c r="A208" s="13">
        <v>205</v>
      </c>
      <c r="B208" s="13">
        <v>241</v>
      </c>
      <c r="C208" s="13">
        <v>256</v>
      </c>
      <c r="D208" s="13">
        <v>237</v>
      </c>
      <c r="E208" s="13">
        <v>248</v>
      </c>
      <c r="F208" s="13">
        <v>242</v>
      </c>
      <c r="G208" s="13">
        <v>207</v>
      </c>
      <c r="H208" s="13">
        <v>225</v>
      </c>
      <c r="I208" s="13">
        <v>240</v>
      </c>
      <c r="J208" s="13">
        <v>221</v>
      </c>
      <c r="K208" s="13">
        <v>248</v>
      </c>
      <c r="L208" s="13">
        <v>243</v>
      </c>
      <c r="M208" s="13">
        <v>243</v>
      </c>
      <c r="O208" s="19">
        <v>204</v>
      </c>
      <c r="P208" s="20">
        <v>57</v>
      </c>
      <c r="Q208" s="20">
        <v>18</v>
      </c>
      <c r="R208" s="21">
        <v>9</v>
      </c>
      <c r="S208" s="21">
        <v>2</v>
      </c>
      <c r="T208" s="21">
        <v>1</v>
      </c>
      <c r="U208" s="21">
        <v>1</v>
      </c>
      <c r="V208" s="21">
        <v>1</v>
      </c>
      <c r="W208" s="21">
        <v>1</v>
      </c>
      <c r="X208" s="21">
        <v>1</v>
      </c>
      <c r="Y208" s="21">
        <v>1</v>
      </c>
      <c r="Z208" s="21">
        <v>1</v>
      </c>
      <c r="AA208" s="21">
        <v>1</v>
      </c>
      <c r="AB208" s="22">
        <v>204</v>
      </c>
      <c r="AC208" s="23">
        <v>57</v>
      </c>
      <c r="AD208" s="23">
        <v>21</v>
      </c>
      <c r="AE208" s="24">
        <v>1</v>
      </c>
      <c r="AF208" s="24">
        <v>1</v>
      </c>
      <c r="AG208" s="24">
        <v>1</v>
      </c>
      <c r="AH208" s="24">
        <v>1</v>
      </c>
      <c r="AI208" s="24">
        <v>1</v>
      </c>
      <c r="AJ208" s="24">
        <v>1</v>
      </c>
      <c r="AK208" s="24">
        <v>1</v>
      </c>
      <c r="AL208" s="24">
        <v>1</v>
      </c>
      <c r="AM208" s="24">
        <v>1</v>
      </c>
      <c r="AN208" s="24">
        <v>1</v>
      </c>
      <c r="DN208" s="139">
        <v>35.200000000000003</v>
      </c>
      <c r="DO208" s="133">
        <v>10</v>
      </c>
      <c r="DP208" s="136" t="s">
        <v>555</v>
      </c>
      <c r="DQ208" s="130">
        <f t="shared" si="7"/>
        <v>205</v>
      </c>
      <c r="DR208" s="130" t="s">
        <v>550</v>
      </c>
      <c r="DS208" s="130" t="s">
        <v>254</v>
      </c>
      <c r="DT208" s="12">
        <v>112</v>
      </c>
      <c r="DU208" s="129">
        <f t="shared" si="6"/>
        <v>0.9107142857142857</v>
      </c>
      <c r="DX208" s="19">
        <v>204</v>
      </c>
      <c r="DY208" t="s">
        <v>567</v>
      </c>
      <c r="DZ208" t="s">
        <v>566</v>
      </c>
      <c r="EA208" t="s">
        <v>566</v>
      </c>
      <c r="EB208" t="s">
        <v>566</v>
      </c>
    </row>
    <row r="209" spans="1:132" x14ac:dyDescent="0.25">
      <c r="A209" s="12">
        <v>206</v>
      </c>
      <c r="B209" s="12">
        <v>240</v>
      </c>
      <c r="C209" s="12">
        <v>255</v>
      </c>
      <c r="D209" s="12">
        <v>236</v>
      </c>
      <c r="E209" s="12">
        <v>247</v>
      </c>
      <c r="F209" s="12">
        <v>241</v>
      </c>
      <c r="G209" s="12">
        <v>206</v>
      </c>
      <c r="H209" s="12">
        <v>224</v>
      </c>
      <c r="I209" s="12">
        <v>239</v>
      </c>
      <c r="J209" s="12">
        <v>220</v>
      </c>
      <c r="K209" s="12">
        <v>247</v>
      </c>
      <c r="L209" s="12">
        <v>242</v>
      </c>
      <c r="M209" s="12">
        <v>242</v>
      </c>
      <c r="O209" s="19">
        <v>205</v>
      </c>
      <c r="P209" s="20">
        <v>57</v>
      </c>
      <c r="Q209" s="20">
        <v>18</v>
      </c>
      <c r="R209" s="21">
        <v>9</v>
      </c>
      <c r="S209" s="21">
        <v>2</v>
      </c>
      <c r="T209" s="21">
        <v>1</v>
      </c>
      <c r="U209" s="21">
        <v>1</v>
      </c>
      <c r="V209" s="21">
        <v>1</v>
      </c>
      <c r="W209" s="21">
        <v>1</v>
      </c>
      <c r="X209" s="21">
        <v>1</v>
      </c>
      <c r="Y209" s="21">
        <v>1</v>
      </c>
      <c r="Z209" s="21">
        <v>1</v>
      </c>
      <c r="AA209" s="21">
        <v>1</v>
      </c>
      <c r="AB209" s="22">
        <v>205</v>
      </c>
      <c r="AC209" s="23">
        <v>57</v>
      </c>
      <c r="AD209" s="23">
        <v>21</v>
      </c>
      <c r="AE209" s="24">
        <v>1</v>
      </c>
      <c r="AF209" s="24">
        <v>1</v>
      </c>
      <c r="AG209" s="24">
        <v>1</v>
      </c>
      <c r="AH209" s="24">
        <v>1</v>
      </c>
      <c r="AI209" s="24">
        <v>1</v>
      </c>
      <c r="AJ209" s="24">
        <v>1</v>
      </c>
      <c r="AK209" s="24">
        <v>1</v>
      </c>
      <c r="AL209" s="24">
        <v>1</v>
      </c>
      <c r="AM209" s="24">
        <v>1</v>
      </c>
      <c r="AN209" s="24">
        <v>1</v>
      </c>
      <c r="DN209" s="139">
        <v>35.299999999999997</v>
      </c>
      <c r="DO209" s="133">
        <v>10</v>
      </c>
      <c r="DP209" s="136" t="s">
        <v>555</v>
      </c>
      <c r="DQ209" s="130">
        <f t="shared" si="7"/>
        <v>206</v>
      </c>
      <c r="DR209" s="130" t="s">
        <v>550</v>
      </c>
      <c r="DS209" s="130" t="s">
        <v>254</v>
      </c>
      <c r="DT209" s="12">
        <v>112</v>
      </c>
      <c r="DU209" s="129">
        <f t="shared" si="6"/>
        <v>0.9196428571428571</v>
      </c>
      <c r="DX209" s="19">
        <v>205</v>
      </c>
      <c r="DY209" t="s">
        <v>567</v>
      </c>
      <c r="DZ209" t="s">
        <v>566</v>
      </c>
      <c r="EA209" t="s">
        <v>566</v>
      </c>
      <c r="EB209" t="s">
        <v>566</v>
      </c>
    </row>
    <row r="210" spans="1:132" x14ac:dyDescent="0.25">
      <c r="A210" s="13">
        <v>207</v>
      </c>
      <c r="B210" s="13">
        <v>240</v>
      </c>
      <c r="C210" s="13">
        <v>255</v>
      </c>
      <c r="D210" s="13">
        <v>236</v>
      </c>
      <c r="E210" s="13">
        <v>247</v>
      </c>
      <c r="F210" s="13">
        <v>241</v>
      </c>
      <c r="G210" s="13">
        <v>206</v>
      </c>
      <c r="H210" s="13">
        <v>223</v>
      </c>
      <c r="I210" s="13">
        <v>239</v>
      </c>
      <c r="J210" s="13">
        <v>220</v>
      </c>
      <c r="K210" s="13">
        <v>246</v>
      </c>
      <c r="L210" s="13">
        <v>241</v>
      </c>
      <c r="M210" s="13">
        <v>241</v>
      </c>
      <c r="O210" s="19">
        <v>206</v>
      </c>
      <c r="P210" s="20">
        <v>57</v>
      </c>
      <c r="Q210" s="20">
        <v>18</v>
      </c>
      <c r="R210" s="21">
        <v>9</v>
      </c>
      <c r="S210" s="21">
        <v>2</v>
      </c>
      <c r="T210" s="21">
        <v>1</v>
      </c>
      <c r="U210" s="21">
        <v>1</v>
      </c>
      <c r="V210" s="21">
        <v>1</v>
      </c>
      <c r="W210" s="21">
        <v>1</v>
      </c>
      <c r="X210" s="21">
        <v>1</v>
      </c>
      <c r="Y210" s="21">
        <v>1</v>
      </c>
      <c r="Z210" s="21">
        <v>1</v>
      </c>
      <c r="AA210" s="21">
        <v>1</v>
      </c>
      <c r="AB210" s="22">
        <v>206</v>
      </c>
      <c r="AC210" s="23">
        <v>57</v>
      </c>
      <c r="AD210" s="23">
        <v>21</v>
      </c>
      <c r="AE210" s="24">
        <v>1</v>
      </c>
      <c r="AF210" s="24">
        <v>1</v>
      </c>
      <c r="AG210" s="24">
        <v>1</v>
      </c>
      <c r="AH210" s="24">
        <v>1</v>
      </c>
      <c r="AI210" s="24">
        <v>1</v>
      </c>
      <c r="AJ210" s="24">
        <v>1</v>
      </c>
      <c r="AK210" s="24">
        <v>1</v>
      </c>
      <c r="AL210" s="24">
        <v>1</v>
      </c>
      <c r="AM210" s="24">
        <v>1</v>
      </c>
      <c r="AN210" s="24">
        <v>1</v>
      </c>
      <c r="DN210" s="139">
        <v>35.4</v>
      </c>
      <c r="DO210" s="133">
        <v>10</v>
      </c>
      <c r="DP210" s="136" t="s">
        <v>555</v>
      </c>
      <c r="DQ210" s="130">
        <f t="shared" si="7"/>
        <v>207</v>
      </c>
      <c r="DR210" s="130" t="s">
        <v>550</v>
      </c>
      <c r="DS210" s="130" t="s">
        <v>254</v>
      </c>
      <c r="DT210" s="12">
        <v>112</v>
      </c>
      <c r="DU210" s="129">
        <f t="shared" si="6"/>
        <v>0.9285714285714286</v>
      </c>
      <c r="DX210" s="19">
        <v>206</v>
      </c>
      <c r="DY210" t="s">
        <v>567</v>
      </c>
      <c r="DZ210" t="s">
        <v>566</v>
      </c>
      <c r="EA210" t="s">
        <v>566</v>
      </c>
      <c r="EB210" t="s">
        <v>566</v>
      </c>
    </row>
    <row r="211" spans="1:132" x14ac:dyDescent="0.25">
      <c r="A211" s="12">
        <v>208</v>
      </c>
      <c r="B211" s="12">
        <v>239</v>
      </c>
      <c r="C211" s="12">
        <v>254</v>
      </c>
      <c r="D211" s="12">
        <v>235</v>
      </c>
      <c r="E211" s="12">
        <v>246</v>
      </c>
      <c r="F211" s="12">
        <v>240</v>
      </c>
      <c r="G211" s="12">
        <v>205</v>
      </c>
      <c r="H211" s="12">
        <v>222</v>
      </c>
      <c r="I211" s="12">
        <v>238</v>
      </c>
      <c r="J211" s="12">
        <v>219</v>
      </c>
      <c r="K211" s="12">
        <v>245</v>
      </c>
      <c r="L211" s="12">
        <v>240</v>
      </c>
      <c r="M211" s="12">
        <v>240</v>
      </c>
      <c r="O211" s="19">
        <v>207</v>
      </c>
      <c r="P211" s="20">
        <v>57</v>
      </c>
      <c r="Q211" s="20">
        <v>18</v>
      </c>
      <c r="R211" s="21">
        <v>9</v>
      </c>
      <c r="S211" s="21">
        <v>2</v>
      </c>
      <c r="T211" s="21">
        <v>1</v>
      </c>
      <c r="U211" s="21">
        <v>1</v>
      </c>
      <c r="V211" s="21">
        <v>1</v>
      </c>
      <c r="W211" s="21">
        <v>1</v>
      </c>
      <c r="X211" s="21">
        <v>1</v>
      </c>
      <c r="Y211" s="21">
        <v>1</v>
      </c>
      <c r="Z211" s="21">
        <v>1</v>
      </c>
      <c r="AA211" s="21">
        <v>1</v>
      </c>
      <c r="AB211" s="22">
        <v>207</v>
      </c>
      <c r="AC211" s="23">
        <v>57</v>
      </c>
      <c r="AD211" s="23">
        <v>21</v>
      </c>
      <c r="AE211" s="24">
        <v>1</v>
      </c>
      <c r="AF211" s="24">
        <v>1</v>
      </c>
      <c r="AG211" s="24">
        <v>1</v>
      </c>
      <c r="AH211" s="24">
        <v>1</v>
      </c>
      <c r="AI211" s="24">
        <v>1</v>
      </c>
      <c r="AJ211" s="24">
        <v>1</v>
      </c>
      <c r="AK211" s="24">
        <v>1</v>
      </c>
      <c r="AL211" s="24">
        <v>1</v>
      </c>
      <c r="AM211" s="24">
        <v>1</v>
      </c>
      <c r="AN211" s="24">
        <v>1</v>
      </c>
      <c r="DN211" s="139">
        <v>35.5</v>
      </c>
      <c r="DO211" s="133">
        <v>10</v>
      </c>
      <c r="DP211" s="136" t="s">
        <v>555</v>
      </c>
      <c r="DQ211" s="130">
        <f t="shared" si="7"/>
        <v>208</v>
      </c>
      <c r="DR211" s="130" t="s">
        <v>550</v>
      </c>
      <c r="DS211" s="130" t="s">
        <v>254</v>
      </c>
      <c r="DT211" s="12">
        <v>112</v>
      </c>
      <c r="DU211" s="129">
        <f t="shared" si="6"/>
        <v>0.9375</v>
      </c>
      <c r="DX211" s="19">
        <v>207</v>
      </c>
      <c r="DY211" t="s">
        <v>567</v>
      </c>
      <c r="DZ211" t="s">
        <v>566</v>
      </c>
      <c r="EA211" t="s">
        <v>566</v>
      </c>
      <c r="EB211" t="s">
        <v>566</v>
      </c>
    </row>
    <row r="212" spans="1:132" x14ac:dyDescent="0.25">
      <c r="A212" s="13">
        <v>209</v>
      </c>
      <c r="B212" s="13">
        <v>239</v>
      </c>
      <c r="C212" s="13">
        <v>254</v>
      </c>
      <c r="D212" s="13">
        <v>235</v>
      </c>
      <c r="E212" s="13">
        <v>246</v>
      </c>
      <c r="F212" s="13">
        <v>240</v>
      </c>
      <c r="G212" s="13">
        <v>205</v>
      </c>
      <c r="H212" s="13">
        <v>222</v>
      </c>
      <c r="I212" s="13">
        <v>238</v>
      </c>
      <c r="J212" s="13">
        <v>219</v>
      </c>
      <c r="K212" s="13">
        <v>245</v>
      </c>
      <c r="L212" s="13">
        <v>240</v>
      </c>
      <c r="M212" s="13">
        <v>240</v>
      </c>
      <c r="O212" s="19">
        <v>208</v>
      </c>
      <c r="P212" s="20">
        <v>57</v>
      </c>
      <c r="Q212" s="20">
        <v>18</v>
      </c>
      <c r="R212" s="21">
        <v>10</v>
      </c>
      <c r="S212" s="21">
        <v>3</v>
      </c>
      <c r="T212" s="21">
        <v>1</v>
      </c>
      <c r="U212" s="21">
        <v>1</v>
      </c>
      <c r="V212" s="21">
        <v>1</v>
      </c>
      <c r="W212" s="21">
        <v>1</v>
      </c>
      <c r="X212" s="21">
        <v>1</v>
      </c>
      <c r="Y212" s="21">
        <v>1</v>
      </c>
      <c r="Z212" s="21">
        <v>1</v>
      </c>
      <c r="AA212" s="21">
        <v>1</v>
      </c>
      <c r="AB212" s="22">
        <v>208</v>
      </c>
      <c r="AC212" s="23">
        <v>57</v>
      </c>
      <c r="AD212" s="23">
        <v>21</v>
      </c>
      <c r="AE212" s="24">
        <v>1</v>
      </c>
      <c r="AF212" s="24">
        <v>1</v>
      </c>
      <c r="AG212" s="24">
        <v>1</v>
      </c>
      <c r="AH212" s="24">
        <v>1</v>
      </c>
      <c r="AI212" s="24">
        <v>1</v>
      </c>
      <c r="AJ212" s="24">
        <v>1</v>
      </c>
      <c r="AK212" s="24">
        <v>1</v>
      </c>
      <c r="AL212" s="24">
        <v>1</v>
      </c>
      <c r="AM212" s="24">
        <v>1</v>
      </c>
      <c r="AN212" s="24">
        <v>1</v>
      </c>
      <c r="DN212" s="126">
        <v>36.1</v>
      </c>
      <c r="DO212" s="12">
        <v>11</v>
      </c>
      <c r="DP212" s="136" t="s">
        <v>556</v>
      </c>
      <c r="DQ212" s="130">
        <f t="shared" si="7"/>
        <v>209</v>
      </c>
      <c r="DR212" s="130" t="s">
        <v>550</v>
      </c>
      <c r="DS212" s="130" t="s">
        <v>254</v>
      </c>
      <c r="DT212" s="12">
        <v>112</v>
      </c>
      <c r="DU212" s="129">
        <f t="shared" si="6"/>
        <v>0.9464285714285714</v>
      </c>
      <c r="DX212" s="19">
        <v>208</v>
      </c>
      <c r="DY212" t="s">
        <v>567</v>
      </c>
      <c r="DZ212" t="s">
        <v>566</v>
      </c>
      <c r="EA212" t="s">
        <v>566</v>
      </c>
      <c r="EB212" t="s">
        <v>566</v>
      </c>
    </row>
    <row r="213" spans="1:132" x14ac:dyDescent="0.25">
      <c r="A213" s="12">
        <v>210</v>
      </c>
      <c r="B213" s="12">
        <v>239</v>
      </c>
      <c r="C213" s="12">
        <v>253</v>
      </c>
      <c r="D213" s="12">
        <v>234</v>
      </c>
      <c r="E213" s="12">
        <v>245</v>
      </c>
      <c r="F213" s="12">
        <v>239</v>
      </c>
      <c r="G213" s="12">
        <v>204</v>
      </c>
      <c r="H213" s="12">
        <v>221</v>
      </c>
      <c r="I213" s="12">
        <v>237</v>
      </c>
      <c r="J213" s="12">
        <v>218</v>
      </c>
      <c r="K213" s="12">
        <v>244</v>
      </c>
      <c r="L213" s="12">
        <v>239</v>
      </c>
      <c r="M213" s="12">
        <v>239</v>
      </c>
      <c r="O213" s="19">
        <v>209</v>
      </c>
      <c r="P213" s="20">
        <v>57</v>
      </c>
      <c r="Q213" s="20">
        <v>18</v>
      </c>
      <c r="R213" s="21">
        <v>10</v>
      </c>
      <c r="S213" s="21">
        <v>3</v>
      </c>
      <c r="T213" s="21">
        <v>1</v>
      </c>
      <c r="U213" s="21">
        <v>1</v>
      </c>
      <c r="V213" s="21">
        <v>1</v>
      </c>
      <c r="W213" s="21">
        <v>1</v>
      </c>
      <c r="X213" s="21">
        <v>1</v>
      </c>
      <c r="Y213" s="21">
        <v>1</v>
      </c>
      <c r="Z213" s="21">
        <v>1</v>
      </c>
      <c r="AA213" s="21">
        <v>1</v>
      </c>
      <c r="AB213" s="22">
        <v>209</v>
      </c>
      <c r="AC213" s="23">
        <v>57</v>
      </c>
      <c r="AD213" s="23">
        <v>21</v>
      </c>
      <c r="AE213" s="24">
        <v>1</v>
      </c>
      <c r="AF213" s="24">
        <v>1</v>
      </c>
      <c r="AG213" s="24">
        <v>1</v>
      </c>
      <c r="AH213" s="24">
        <v>1</v>
      </c>
      <c r="AI213" s="24">
        <v>1</v>
      </c>
      <c r="AJ213" s="24">
        <v>1</v>
      </c>
      <c r="AK213" s="24">
        <v>1</v>
      </c>
      <c r="AL213" s="24">
        <v>1</v>
      </c>
      <c r="AM213" s="24">
        <v>1</v>
      </c>
      <c r="AN213" s="24">
        <v>1</v>
      </c>
      <c r="DN213" s="126">
        <v>36.200000000000003</v>
      </c>
      <c r="DO213" s="12">
        <v>11</v>
      </c>
      <c r="DP213" s="136" t="s">
        <v>556</v>
      </c>
      <c r="DQ213" s="130">
        <f t="shared" si="7"/>
        <v>210</v>
      </c>
      <c r="DR213" s="130" t="s">
        <v>550</v>
      </c>
      <c r="DS213" s="130" t="s">
        <v>254</v>
      </c>
      <c r="DT213" s="12">
        <v>112</v>
      </c>
      <c r="DU213" s="129">
        <f t="shared" si="6"/>
        <v>0.9553571428571429</v>
      </c>
      <c r="DX213" s="19">
        <v>209</v>
      </c>
      <c r="DY213" t="s">
        <v>567</v>
      </c>
      <c r="DZ213" t="s">
        <v>566</v>
      </c>
      <c r="EA213" t="s">
        <v>566</v>
      </c>
      <c r="EB213" t="s">
        <v>566</v>
      </c>
    </row>
    <row r="214" spans="1:132" x14ac:dyDescent="0.25">
      <c r="A214" s="13">
        <v>211</v>
      </c>
      <c r="B214" s="13">
        <v>238</v>
      </c>
      <c r="C214" s="13">
        <v>253</v>
      </c>
      <c r="D214" s="13">
        <v>234</v>
      </c>
      <c r="E214" s="13">
        <v>245</v>
      </c>
      <c r="F214" s="13">
        <v>239</v>
      </c>
      <c r="G214" s="13">
        <v>204</v>
      </c>
      <c r="H214" s="13">
        <v>220</v>
      </c>
      <c r="I214" s="13">
        <v>236</v>
      </c>
      <c r="J214" s="13">
        <v>218</v>
      </c>
      <c r="K214" s="13">
        <v>243</v>
      </c>
      <c r="L214" s="13">
        <v>238</v>
      </c>
      <c r="M214" s="13">
        <v>238</v>
      </c>
      <c r="O214" s="19">
        <v>210</v>
      </c>
      <c r="P214" s="20">
        <v>57</v>
      </c>
      <c r="Q214" s="20">
        <v>18</v>
      </c>
      <c r="R214" s="21">
        <v>10</v>
      </c>
      <c r="S214" s="21">
        <v>3</v>
      </c>
      <c r="T214" s="21">
        <v>1</v>
      </c>
      <c r="U214" s="21">
        <v>1</v>
      </c>
      <c r="V214" s="21">
        <v>1</v>
      </c>
      <c r="W214" s="21">
        <v>1</v>
      </c>
      <c r="X214" s="21">
        <v>1</v>
      </c>
      <c r="Y214" s="21">
        <v>1</v>
      </c>
      <c r="Z214" s="21">
        <v>1</v>
      </c>
      <c r="AA214" s="21">
        <v>1</v>
      </c>
      <c r="AB214" s="22">
        <v>210</v>
      </c>
      <c r="AC214" s="23">
        <v>58</v>
      </c>
      <c r="AD214" s="23">
        <v>21</v>
      </c>
      <c r="AE214" s="24">
        <v>1</v>
      </c>
      <c r="AF214" s="24">
        <v>1</v>
      </c>
      <c r="AG214" s="24">
        <v>1</v>
      </c>
      <c r="AH214" s="24">
        <v>1</v>
      </c>
      <c r="AI214" s="24">
        <v>1</v>
      </c>
      <c r="AJ214" s="24">
        <v>1</v>
      </c>
      <c r="AK214" s="24">
        <v>1</v>
      </c>
      <c r="AL214" s="24">
        <v>1</v>
      </c>
      <c r="AM214" s="24">
        <v>1</v>
      </c>
      <c r="AN214" s="24">
        <v>1</v>
      </c>
      <c r="DN214" s="126">
        <v>36.299999999999997</v>
      </c>
      <c r="DO214" s="12">
        <v>11</v>
      </c>
      <c r="DP214" s="136" t="s">
        <v>556</v>
      </c>
      <c r="DQ214" s="130">
        <f t="shared" si="7"/>
        <v>211</v>
      </c>
      <c r="DR214" s="130" t="s">
        <v>550</v>
      </c>
      <c r="DS214" s="130" t="s">
        <v>254</v>
      </c>
      <c r="DT214" s="12">
        <v>112</v>
      </c>
      <c r="DU214" s="129">
        <f t="shared" si="6"/>
        <v>0.9642857142857143</v>
      </c>
      <c r="DX214" s="19">
        <v>210</v>
      </c>
      <c r="DY214" t="s">
        <v>567</v>
      </c>
      <c r="DZ214" t="s">
        <v>566</v>
      </c>
      <c r="EA214" t="s">
        <v>566</v>
      </c>
      <c r="EB214" t="s">
        <v>566</v>
      </c>
    </row>
    <row r="215" spans="1:132" x14ac:dyDescent="0.25">
      <c r="A215" s="12">
        <v>212</v>
      </c>
      <c r="B215" s="12">
        <v>238</v>
      </c>
      <c r="C215" s="12">
        <v>252</v>
      </c>
      <c r="D215" s="12">
        <v>233</v>
      </c>
      <c r="E215" s="12">
        <v>244</v>
      </c>
      <c r="F215" s="12">
        <v>238</v>
      </c>
      <c r="G215" s="12">
        <v>203</v>
      </c>
      <c r="H215" s="12">
        <v>220</v>
      </c>
      <c r="I215" s="12">
        <v>236</v>
      </c>
      <c r="J215" s="12">
        <v>217</v>
      </c>
      <c r="K215" s="12">
        <v>243</v>
      </c>
      <c r="L215" s="12">
        <v>238</v>
      </c>
      <c r="M215" s="12">
        <v>238</v>
      </c>
      <c r="O215" s="19">
        <v>211</v>
      </c>
      <c r="P215" s="20">
        <v>57</v>
      </c>
      <c r="Q215" s="20">
        <v>18</v>
      </c>
      <c r="R215" s="21">
        <v>10</v>
      </c>
      <c r="S215" s="21">
        <v>3</v>
      </c>
      <c r="T215" s="21">
        <v>1</v>
      </c>
      <c r="U215" s="21">
        <v>1</v>
      </c>
      <c r="V215" s="21">
        <v>1</v>
      </c>
      <c r="W215" s="21">
        <v>1</v>
      </c>
      <c r="X215" s="21">
        <v>1</v>
      </c>
      <c r="Y215" s="21">
        <v>1</v>
      </c>
      <c r="Z215" s="21">
        <v>1</v>
      </c>
      <c r="AA215" s="21">
        <v>1</v>
      </c>
      <c r="AB215" s="22">
        <v>211</v>
      </c>
      <c r="AC215" s="23">
        <v>58</v>
      </c>
      <c r="AD215" s="23">
        <v>22</v>
      </c>
      <c r="AE215" s="24">
        <v>1</v>
      </c>
      <c r="AF215" s="24">
        <v>1</v>
      </c>
      <c r="AG215" s="24">
        <v>1</v>
      </c>
      <c r="AH215" s="24">
        <v>1</v>
      </c>
      <c r="AI215" s="24">
        <v>1</v>
      </c>
      <c r="AJ215" s="24">
        <v>1</v>
      </c>
      <c r="AK215" s="24">
        <v>1</v>
      </c>
      <c r="AL215" s="24">
        <v>1</v>
      </c>
      <c r="AM215" s="24">
        <v>1</v>
      </c>
      <c r="AN215" s="24">
        <v>1</v>
      </c>
      <c r="DN215" s="126">
        <v>36.4</v>
      </c>
      <c r="DO215" s="12">
        <v>11</v>
      </c>
      <c r="DP215" s="136" t="s">
        <v>556</v>
      </c>
      <c r="DQ215" s="130">
        <f t="shared" si="7"/>
        <v>212</v>
      </c>
      <c r="DR215" s="130" t="s">
        <v>550</v>
      </c>
      <c r="DS215" s="130" t="s">
        <v>254</v>
      </c>
      <c r="DT215" s="12">
        <v>112</v>
      </c>
      <c r="DU215" s="129">
        <f t="shared" si="6"/>
        <v>0.9732142857142857</v>
      </c>
      <c r="DX215" s="19">
        <v>211</v>
      </c>
      <c r="DY215" t="s">
        <v>567</v>
      </c>
      <c r="DZ215" t="s">
        <v>566</v>
      </c>
      <c r="EA215" t="s">
        <v>566</v>
      </c>
      <c r="EB215" t="s">
        <v>566</v>
      </c>
    </row>
    <row r="216" spans="1:132" x14ac:dyDescent="0.25">
      <c r="A216" s="13">
        <v>213</v>
      </c>
      <c r="B216" s="13">
        <v>237</v>
      </c>
      <c r="C216" s="13">
        <v>252</v>
      </c>
      <c r="D216" s="13">
        <v>233</v>
      </c>
      <c r="E216" s="13">
        <v>244</v>
      </c>
      <c r="F216" s="13">
        <v>238</v>
      </c>
      <c r="G216" s="13">
        <v>203</v>
      </c>
      <c r="H216" s="13">
        <v>219</v>
      </c>
      <c r="I216" s="13">
        <v>235</v>
      </c>
      <c r="J216" s="13">
        <v>217</v>
      </c>
      <c r="K216" s="13">
        <v>242</v>
      </c>
      <c r="L216" s="13">
        <v>237</v>
      </c>
      <c r="M216" s="13">
        <v>237</v>
      </c>
      <c r="O216" s="19">
        <v>212</v>
      </c>
      <c r="P216" s="20">
        <v>57</v>
      </c>
      <c r="Q216" s="20">
        <v>18</v>
      </c>
      <c r="R216" s="21">
        <v>10</v>
      </c>
      <c r="S216" s="21">
        <v>3</v>
      </c>
      <c r="T216" s="21">
        <v>1</v>
      </c>
      <c r="U216" s="21">
        <v>1</v>
      </c>
      <c r="V216" s="21">
        <v>1</v>
      </c>
      <c r="W216" s="21">
        <v>1</v>
      </c>
      <c r="X216" s="21">
        <v>1</v>
      </c>
      <c r="Y216" s="21">
        <v>1</v>
      </c>
      <c r="Z216" s="21">
        <v>1</v>
      </c>
      <c r="AA216" s="21">
        <v>1</v>
      </c>
      <c r="AB216" s="22">
        <v>212</v>
      </c>
      <c r="AC216" s="23">
        <v>58</v>
      </c>
      <c r="AD216" s="23">
        <v>22</v>
      </c>
      <c r="AE216" s="24">
        <v>1</v>
      </c>
      <c r="AF216" s="24">
        <v>1</v>
      </c>
      <c r="AG216" s="24">
        <v>1</v>
      </c>
      <c r="AH216" s="24">
        <v>1</v>
      </c>
      <c r="AI216" s="24">
        <v>1</v>
      </c>
      <c r="AJ216" s="24">
        <v>1</v>
      </c>
      <c r="AK216" s="24">
        <v>1</v>
      </c>
      <c r="AL216" s="24">
        <v>1</v>
      </c>
      <c r="AM216" s="24">
        <v>1</v>
      </c>
      <c r="AN216" s="24">
        <v>1</v>
      </c>
      <c r="DN216" s="126">
        <v>36.5</v>
      </c>
      <c r="DO216" s="12">
        <v>11</v>
      </c>
      <c r="DP216" s="136" t="s">
        <v>556</v>
      </c>
      <c r="DQ216" s="130">
        <f t="shared" si="7"/>
        <v>213</v>
      </c>
      <c r="DR216" s="130" t="s">
        <v>550</v>
      </c>
      <c r="DS216" s="130" t="s">
        <v>254</v>
      </c>
      <c r="DT216" s="12">
        <v>112</v>
      </c>
      <c r="DU216" s="129">
        <f t="shared" si="6"/>
        <v>0.9821428571428571</v>
      </c>
      <c r="DX216" s="19">
        <v>212</v>
      </c>
      <c r="DY216" t="s">
        <v>567</v>
      </c>
      <c r="DZ216" t="s">
        <v>566</v>
      </c>
      <c r="EA216" t="s">
        <v>566</v>
      </c>
      <c r="EB216" t="s">
        <v>566</v>
      </c>
    </row>
    <row r="217" spans="1:132" x14ac:dyDescent="0.25">
      <c r="A217" s="12">
        <v>214</v>
      </c>
      <c r="B217" s="12">
        <v>237</v>
      </c>
      <c r="C217" s="12">
        <v>251</v>
      </c>
      <c r="D217" s="12">
        <v>232</v>
      </c>
      <c r="E217" s="12">
        <v>243</v>
      </c>
      <c r="F217" s="12">
        <v>237</v>
      </c>
      <c r="G217" s="12">
        <v>202</v>
      </c>
      <c r="H217" s="12">
        <v>219</v>
      </c>
      <c r="I217" s="12">
        <v>235</v>
      </c>
      <c r="J217" s="12">
        <v>216</v>
      </c>
      <c r="K217" s="12">
        <v>242</v>
      </c>
      <c r="L217" s="12">
        <v>237</v>
      </c>
      <c r="M217" s="12">
        <v>237</v>
      </c>
      <c r="O217" s="19">
        <v>213</v>
      </c>
      <c r="P217" s="20">
        <v>58</v>
      </c>
      <c r="Q217" s="20">
        <v>19</v>
      </c>
      <c r="R217" s="21">
        <v>11</v>
      </c>
      <c r="S217" s="21">
        <v>3</v>
      </c>
      <c r="T217" s="21">
        <v>1</v>
      </c>
      <c r="U217" s="21">
        <v>1</v>
      </c>
      <c r="V217" s="21">
        <v>1</v>
      </c>
      <c r="W217" s="21">
        <v>1</v>
      </c>
      <c r="X217" s="21">
        <v>1</v>
      </c>
      <c r="Y217" s="21">
        <v>1</v>
      </c>
      <c r="Z217" s="21">
        <v>1</v>
      </c>
      <c r="AA217" s="21">
        <v>1</v>
      </c>
      <c r="AB217" s="22">
        <v>213</v>
      </c>
      <c r="AC217" s="23">
        <v>58</v>
      </c>
      <c r="AD217" s="23">
        <v>22</v>
      </c>
      <c r="AE217" s="24">
        <v>1</v>
      </c>
      <c r="AF217" s="24">
        <v>1</v>
      </c>
      <c r="AG217" s="24">
        <v>1</v>
      </c>
      <c r="AH217" s="24">
        <v>1</v>
      </c>
      <c r="AI217" s="24">
        <v>1</v>
      </c>
      <c r="AJ217" s="24">
        <v>1</v>
      </c>
      <c r="AK217" s="24">
        <v>1</v>
      </c>
      <c r="AL217" s="24">
        <v>1</v>
      </c>
      <c r="AM217" s="24">
        <v>1</v>
      </c>
      <c r="AN217" s="24">
        <v>1</v>
      </c>
      <c r="DN217" s="126">
        <v>36.6</v>
      </c>
      <c r="DO217" s="12">
        <v>11</v>
      </c>
      <c r="DP217" s="136" t="s">
        <v>556</v>
      </c>
      <c r="DQ217" s="130">
        <f t="shared" si="7"/>
        <v>214</v>
      </c>
      <c r="DR217" s="130" t="s">
        <v>550</v>
      </c>
      <c r="DS217" s="130" t="s">
        <v>254</v>
      </c>
      <c r="DT217" s="12">
        <v>112</v>
      </c>
      <c r="DU217" s="129">
        <f t="shared" si="6"/>
        <v>0.9910714285714286</v>
      </c>
      <c r="DX217" s="19">
        <v>213</v>
      </c>
      <c r="DY217" t="s">
        <v>567</v>
      </c>
      <c r="DZ217" t="s">
        <v>566</v>
      </c>
      <c r="EA217" t="s">
        <v>566</v>
      </c>
      <c r="EB217" t="s">
        <v>566</v>
      </c>
    </row>
    <row r="218" spans="1:132" x14ac:dyDescent="0.25">
      <c r="A218" s="13">
        <v>215</v>
      </c>
      <c r="B218" s="13">
        <v>237</v>
      </c>
      <c r="C218" s="13">
        <v>251</v>
      </c>
      <c r="D218" s="13">
        <v>232</v>
      </c>
      <c r="E218" s="13">
        <v>243</v>
      </c>
      <c r="F218" s="13">
        <v>237</v>
      </c>
      <c r="G218" s="13">
        <v>202</v>
      </c>
      <c r="H218" s="13">
        <v>218</v>
      </c>
      <c r="I218" s="13">
        <v>234</v>
      </c>
      <c r="J218" s="13">
        <v>216</v>
      </c>
      <c r="K218" s="13">
        <v>241</v>
      </c>
      <c r="L218" s="13">
        <v>236</v>
      </c>
      <c r="M218" s="13">
        <v>236</v>
      </c>
      <c r="O218" s="19">
        <v>214</v>
      </c>
      <c r="P218" s="20">
        <v>58</v>
      </c>
      <c r="Q218" s="20">
        <v>19</v>
      </c>
      <c r="R218" s="21">
        <v>11</v>
      </c>
      <c r="S218" s="21">
        <v>3</v>
      </c>
      <c r="T218" s="21">
        <v>1</v>
      </c>
      <c r="U218" s="21">
        <v>1</v>
      </c>
      <c r="V218" s="21">
        <v>1</v>
      </c>
      <c r="W218" s="21">
        <v>1</v>
      </c>
      <c r="X218" s="21">
        <v>1</v>
      </c>
      <c r="Y218" s="21">
        <v>1</v>
      </c>
      <c r="Z218" s="21">
        <v>1</v>
      </c>
      <c r="AA218" s="21">
        <v>1</v>
      </c>
      <c r="AB218" s="22">
        <v>214</v>
      </c>
      <c r="AC218" s="23">
        <v>58</v>
      </c>
      <c r="AD218" s="23">
        <v>22</v>
      </c>
      <c r="AE218" s="24">
        <v>1</v>
      </c>
      <c r="AF218" s="24">
        <v>1</v>
      </c>
      <c r="AG218" s="24">
        <v>1</v>
      </c>
      <c r="AH218" s="24">
        <v>1</v>
      </c>
      <c r="AI218" s="24">
        <v>1</v>
      </c>
      <c r="AJ218" s="24">
        <v>1</v>
      </c>
      <c r="AK218" s="24">
        <v>1</v>
      </c>
      <c r="AL218" s="24">
        <v>1</v>
      </c>
      <c r="AM218" s="24">
        <v>1</v>
      </c>
      <c r="AN218" s="24">
        <v>1</v>
      </c>
      <c r="DN218" s="126">
        <v>36.700000000000003</v>
      </c>
      <c r="DO218" s="12">
        <v>11</v>
      </c>
      <c r="DP218" s="136" t="s">
        <v>556</v>
      </c>
      <c r="DQ218" s="130">
        <f t="shared" si="7"/>
        <v>215</v>
      </c>
      <c r="DR218" s="130" t="s">
        <v>550</v>
      </c>
      <c r="DS218" s="130" t="s">
        <v>254</v>
      </c>
      <c r="DT218" s="12">
        <v>112</v>
      </c>
      <c r="DU218" s="129">
        <f t="shared" si="6"/>
        <v>1</v>
      </c>
      <c r="DX218" s="19">
        <v>214</v>
      </c>
      <c r="DY218" t="s">
        <v>567</v>
      </c>
      <c r="DZ218" t="s">
        <v>566</v>
      </c>
      <c r="EA218" t="s">
        <v>566</v>
      </c>
      <c r="EB218" t="s">
        <v>566</v>
      </c>
    </row>
    <row r="219" spans="1:132" x14ac:dyDescent="0.25">
      <c r="A219" s="12">
        <v>216</v>
      </c>
      <c r="B219" s="12">
        <v>236</v>
      </c>
      <c r="C219" s="12">
        <v>250</v>
      </c>
      <c r="D219" s="12">
        <v>231</v>
      </c>
      <c r="E219" s="12">
        <v>242</v>
      </c>
      <c r="F219" s="12">
        <v>237</v>
      </c>
      <c r="G219" s="12">
        <v>201</v>
      </c>
      <c r="H219" s="12">
        <v>217</v>
      </c>
      <c r="I219" s="12">
        <v>233</v>
      </c>
      <c r="J219" s="12">
        <v>215</v>
      </c>
      <c r="K219" s="12">
        <v>240</v>
      </c>
      <c r="L219" s="12">
        <v>235</v>
      </c>
      <c r="M219" s="12">
        <v>235</v>
      </c>
      <c r="O219" s="19">
        <v>215</v>
      </c>
      <c r="P219" s="20">
        <v>58</v>
      </c>
      <c r="Q219" s="20">
        <v>19</v>
      </c>
      <c r="R219" s="21">
        <v>11</v>
      </c>
      <c r="S219" s="21">
        <v>3</v>
      </c>
      <c r="T219" s="21">
        <v>1</v>
      </c>
      <c r="U219" s="21">
        <v>1</v>
      </c>
      <c r="V219" s="21">
        <v>1</v>
      </c>
      <c r="W219" s="21">
        <v>1</v>
      </c>
      <c r="X219" s="21">
        <v>1</v>
      </c>
      <c r="Y219" s="21">
        <v>1</v>
      </c>
      <c r="Z219" s="21">
        <v>1</v>
      </c>
      <c r="AA219" s="21">
        <v>1</v>
      </c>
      <c r="AB219" s="22">
        <v>215</v>
      </c>
      <c r="AC219" s="23">
        <v>58</v>
      </c>
      <c r="AD219" s="23">
        <v>22</v>
      </c>
      <c r="AE219" s="24">
        <v>1</v>
      </c>
      <c r="AF219" s="24">
        <v>1</v>
      </c>
      <c r="AG219" s="24">
        <v>1</v>
      </c>
      <c r="AH219" s="24">
        <v>1</v>
      </c>
      <c r="AI219" s="24">
        <v>1</v>
      </c>
      <c r="AJ219" s="24">
        <v>1</v>
      </c>
      <c r="AK219" s="24">
        <v>1</v>
      </c>
      <c r="AL219" s="24">
        <v>1</v>
      </c>
      <c r="AM219" s="24">
        <v>1</v>
      </c>
      <c r="AN219" s="24">
        <v>1</v>
      </c>
      <c r="DN219" s="139">
        <v>37.1</v>
      </c>
      <c r="DO219" s="133">
        <v>12</v>
      </c>
      <c r="DP219" s="137" t="s">
        <v>557</v>
      </c>
      <c r="DQ219" s="131">
        <f t="shared" si="7"/>
        <v>216</v>
      </c>
      <c r="DR219" s="131" t="s">
        <v>558</v>
      </c>
      <c r="DS219" s="131" t="s">
        <v>255</v>
      </c>
      <c r="DT219" s="12">
        <v>95</v>
      </c>
      <c r="DU219" s="129">
        <f>(DQ219-215)/DT219</f>
        <v>1.0526315789473684E-2</v>
      </c>
      <c r="DX219" s="19">
        <v>215</v>
      </c>
      <c r="DY219" t="s">
        <v>567</v>
      </c>
      <c r="DZ219" t="s">
        <v>566</v>
      </c>
      <c r="EA219" t="s">
        <v>566</v>
      </c>
      <c r="EB219" t="s">
        <v>566</v>
      </c>
    </row>
    <row r="220" spans="1:132" x14ac:dyDescent="0.25">
      <c r="A220" s="13">
        <v>217</v>
      </c>
      <c r="B220" s="13">
        <v>236</v>
      </c>
      <c r="C220" s="13">
        <v>250</v>
      </c>
      <c r="D220" s="13">
        <v>231</v>
      </c>
      <c r="E220" s="13">
        <v>242</v>
      </c>
      <c r="F220" s="13">
        <v>236</v>
      </c>
      <c r="G220" s="13">
        <v>201</v>
      </c>
      <c r="H220" s="13">
        <v>217</v>
      </c>
      <c r="I220" s="13">
        <v>233</v>
      </c>
      <c r="J220" s="13">
        <v>215</v>
      </c>
      <c r="K220" s="13">
        <v>240</v>
      </c>
      <c r="L220" s="13">
        <v>235</v>
      </c>
      <c r="M220" s="13">
        <v>235</v>
      </c>
      <c r="O220" s="19">
        <v>216</v>
      </c>
      <c r="P220" s="20">
        <v>58</v>
      </c>
      <c r="Q220" s="20">
        <v>19</v>
      </c>
      <c r="R220" s="21">
        <v>11</v>
      </c>
      <c r="S220" s="21">
        <v>3</v>
      </c>
      <c r="T220" s="21">
        <v>1</v>
      </c>
      <c r="U220" s="21">
        <v>1</v>
      </c>
      <c r="V220" s="21">
        <v>1</v>
      </c>
      <c r="W220" s="21">
        <v>1</v>
      </c>
      <c r="X220" s="21">
        <v>1</v>
      </c>
      <c r="Y220" s="21">
        <v>1</v>
      </c>
      <c r="Z220" s="21">
        <v>1</v>
      </c>
      <c r="AA220" s="21">
        <v>1</v>
      </c>
      <c r="AB220" s="22">
        <v>216</v>
      </c>
      <c r="AC220" s="23">
        <v>58</v>
      </c>
      <c r="AD220" s="23">
        <v>22</v>
      </c>
      <c r="AE220" s="24">
        <v>1</v>
      </c>
      <c r="AF220" s="24">
        <v>1</v>
      </c>
      <c r="AG220" s="24">
        <v>1</v>
      </c>
      <c r="AH220" s="24">
        <v>1</v>
      </c>
      <c r="AI220" s="24">
        <v>1</v>
      </c>
      <c r="AJ220" s="24">
        <v>1</v>
      </c>
      <c r="AK220" s="24">
        <v>1</v>
      </c>
      <c r="AL220" s="24">
        <v>1</v>
      </c>
      <c r="AM220" s="24">
        <v>1</v>
      </c>
      <c r="AN220" s="24">
        <v>1</v>
      </c>
      <c r="DN220" s="139">
        <v>37.200000000000003</v>
      </c>
      <c r="DO220" s="133">
        <v>12</v>
      </c>
      <c r="DP220" s="137" t="s">
        <v>557</v>
      </c>
      <c r="DQ220" s="131">
        <f t="shared" si="7"/>
        <v>217</v>
      </c>
      <c r="DR220" s="131" t="s">
        <v>558</v>
      </c>
      <c r="DS220" s="131" t="s">
        <v>255</v>
      </c>
      <c r="DT220" s="12">
        <v>95</v>
      </c>
      <c r="DU220" s="129">
        <f t="shared" ref="DU220:DU283" si="8">(DQ220-215)/DT220</f>
        <v>2.1052631578947368E-2</v>
      </c>
      <c r="DX220" s="19">
        <v>216</v>
      </c>
      <c r="DY220" t="s">
        <v>567</v>
      </c>
      <c r="DZ220" t="s">
        <v>566</v>
      </c>
      <c r="EA220" t="s">
        <v>566</v>
      </c>
      <c r="EB220" t="s">
        <v>566</v>
      </c>
    </row>
    <row r="221" spans="1:132" x14ac:dyDescent="0.25">
      <c r="A221" s="12">
        <v>218</v>
      </c>
      <c r="B221" s="12">
        <v>235</v>
      </c>
      <c r="C221" s="12">
        <v>249</v>
      </c>
      <c r="D221" s="12">
        <v>230</v>
      </c>
      <c r="E221" s="12">
        <v>241</v>
      </c>
      <c r="F221" s="12">
        <v>236</v>
      </c>
      <c r="G221" s="12">
        <v>200</v>
      </c>
      <c r="H221" s="12">
        <v>216</v>
      </c>
      <c r="I221" s="12">
        <v>232</v>
      </c>
      <c r="J221" s="12">
        <v>214</v>
      </c>
      <c r="K221" s="12">
        <v>239</v>
      </c>
      <c r="L221" s="12">
        <v>234</v>
      </c>
      <c r="M221" s="12">
        <v>234</v>
      </c>
      <c r="O221" s="19">
        <v>217</v>
      </c>
      <c r="P221" s="20">
        <v>58</v>
      </c>
      <c r="Q221" s="20">
        <v>19</v>
      </c>
      <c r="R221" s="21">
        <v>11</v>
      </c>
      <c r="S221" s="21">
        <v>3</v>
      </c>
      <c r="T221" s="21">
        <v>1</v>
      </c>
      <c r="U221" s="21">
        <v>1</v>
      </c>
      <c r="V221" s="21">
        <v>1</v>
      </c>
      <c r="W221" s="21">
        <v>1</v>
      </c>
      <c r="X221" s="21">
        <v>1</v>
      </c>
      <c r="Y221" s="21">
        <v>1</v>
      </c>
      <c r="Z221" s="21">
        <v>1</v>
      </c>
      <c r="AA221" s="21">
        <v>1</v>
      </c>
      <c r="AB221" s="22">
        <v>217</v>
      </c>
      <c r="AC221" s="23">
        <v>58</v>
      </c>
      <c r="AD221" s="23">
        <v>22</v>
      </c>
      <c r="AE221" s="24">
        <v>1</v>
      </c>
      <c r="AF221" s="24">
        <v>1</v>
      </c>
      <c r="AG221" s="24">
        <v>1</v>
      </c>
      <c r="AH221" s="24">
        <v>1</v>
      </c>
      <c r="AI221" s="24">
        <v>1</v>
      </c>
      <c r="AJ221" s="24">
        <v>1</v>
      </c>
      <c r="AK221" s="24">
        <v>1</v>
      </c>
      <c r="AL221" s="24">
        <v>1</v>
      </c>
      <c r="AM221" s="24">
        <v>1</v>
      </c>
      <c r="AN221" s="24">
        <v>1</v>
      </c>
      <c r="DN221" s="139">
        <v>37.299999999999997</v>
      </c>
      <c r="DO221" s="133">
        <v>12</v>
      </c>
      <c r="DP221" s="137" t="s">
        <v>557</v>
      </c>
      <c r="DQ221" s="131">
        <f t="shared" si="7"/>
        <v>218</v>
      </c>
      <c r="DR221" s="131" t="s">
        <v>558</v>
      </c>
      <c r="DS221" s="131" t="s">
        <v>255</v>
      </c>
      <c r="DT221" s="12">
        <v>95</v>
      </c>
      <c r="DU221" s="129">
        <f t="shared" si="8"/>
        <v>3.1578947368421054E-2</v>
      </c>
      <c r="DX221" s="19">
        <v>217</v>
      </c>
      <c r="DY221" t="s">
        <v>567</v>
      </c>
      <c r="DZ221" t="s">
        <v>566</v>
      </c>
      <c r="EA221" t="s">
        <v>566</v>
      </c>
      <c r="EB221" t="s">
        <v>566</v>
      </c>
    </row>
    <row r="222" spans="1:132" x14ac:dyDescent="0.25">
      <c r="A222" s="13">
        <v>219</v>
      </c>
      <c r="B222" s="13">
        <v>235</v>
      </c>
      <c r="C222" s="13">
        <v>249</v>
      </c>
      <c r="D222" s="13">
        <v>230</v>
      </c>
      <c r="E222" s="13">
        <v>241</v>
      </c>
      <c r="F222" s="13">
        <v>235</v>
      </c>
      <c r="G222" s="13">
        <v>200</v>
      </c>
      <c r="H222" s="13">
        <v>216</v>
      </c>
      <c r="I222" s="13">
        <v>232</v>
      </c>
      <c r="J222" s="13">
        <v>214</v>
      </c>
      <c r="K222" s="13">
        <v>239</v>
      </c>
      <c r="L222" s="13">
        <v>234</v>
      </c>
      <c r="M222" s="13">
        <v>234</v>
      </c>
      <c r="O222" s="19">
        <v>218</v>
      </c>
      <c r="P222" s="20">
        <v>59</v>
      </c>
      <c r="Q222" s="20">
        <v>19</v>
      </c>
      <c r="R222" s="21">
        <v>11</v>
      </c>
      <c r="S222" s="21">
        <v>3</v>
      </c>
      <c r="T222" s="21">
        <v>1</v>
      </c>
      <c r="U222" s="21">
        <v>1</v>
      </c>
      <c r="V222" s="21">
        <v>1</v>
      </c>
      <c r="W222" s="21">
        <v>1</v>
      </c>
      <c r="X222" s="21">
        <v>1</v>
      </c>
      <c r="Y222" s="21">
        <v>1</v>
      </c>
      <c r="Z222" s="21">
        <v>1</v>
      </c>
      <c r="AA222" s="21">
        <v>1</v>
      </c>
      <c r="AB222" s="22">
        <v>218</v>
      </c>
      <c r="AC222" s="23">
        <v>59</v>
      </c>
      <c r="AD222" s="23">
        <v>22</v>
      </c>
      <c r="AE222" s="24">
        <v>1</v>
      </c>
      <c r="AF222" s="24">
        <v>1</v>
      </c>
      <c r="AG222" s="24">
        <v>1</v>
      </c>
      <c r="AH222" s="24">
        <v>1</v>
      </c>
      <c r="AI222" s="24">
        <v>1</v>
      </c>
      <c r="AJ222" s="24">
        <v>1</v>
      </c>
      <c r="AK222" s="24">
        <v>1</v>
      </c>
      <c r="AL222" s="24">
        <v>1</v>
      </c>
      <c r="AM222" s="24">
        <v>1</v>
      </c>
      <c r="AN222" s="24">
        <v>1</v>
      </c>
      <c r="DN222" s="139">
        <v>37.4</v>
      </c>
      <c r="DO222" s="133">
        <v>12</v>
      </c>
      <c r="DP222" s="137" t="s">
        <v>557</v>
      </c>
      <c r="DQ222" s="131">
        <f t="shared" si="7"/>
        <v>219</v>
      </c>
      <c r="DR222" s="131" t="s">
        <v>558</v>
      </c>
      <c r="DS222" s="131" t="s">
        <v>255</v>
      </c>
      <c r="DT222" s="12">
        <v>95</v>
      </c>
      <c r="DU222" s="129">
        <f t="shared" si="8"/>
        <v>4.2105263157894736E-2</v>
      </c>
      <c r="DX222" s="19">
        <v>218</v>
      </c>
      <c r="DY222" t="s">
        <v>567</v>
      </c>
      <c r="DZ222" t="s">
        <v>566</v>
      </c>
      <c r="EA222" t="s">
        <v>566</v>
      </c>
      <c r="EB222" t="s">
        <v>566</v>
      </c>
    </row>
    <row r="223" spans="1:132" x14ac:dyDescent="0.25">
      <c r="A223" s="12">
        <v>220</v>
      </c>
      <c r="B223" s="12">
        <v>234</v>
      </c>
      <c r="C223" s="12">
        <v>248</v>
      </c>
      <c r="D223" s="12">
        <v>229</v>
      </c>
      <c r="E223" s="12">
        <v>240</v>
      </c>
      <c r="F223" s="12">
        <v>235</v>
      </c>
      <c r="G223" s="12">
        <v>199</v>
      </c>
      <c r="H223" s="12">
        <v>215</v>
      </c>
      <c r="I223" s="12">
        <v>231</v>
      </c>
      <c r="J223" s="12">
        <v>213</v>
      </c>
      <c r="K223" s="12">
        <v>238</v>
      </c>
      <c r="L223" s="12">
        <v>233</v>
      </c>
      <c r="M223" s="12">
        <v>233</v>
      </c>
      <c r="O223" s="19">
        <v>219</v>
      </c>
      <c r="P223" s="20">
        <v>59</v>
      </c>
      <c r="Q223" s="20">
        <v>19</v>
      </c>
      <c r="R223" s="21">
        <v>11</v>
      </c>
      <c r="S223" s="21">
        <v>3</v>
      </c>
      <c r="T223" s="21">
        <v>1</v>
      </c>
      <c r="U223" s="21">
        <v>1</v>
      </c>
      <c r="V223" s="21">
        <v>1</v>
      </c>
      <c r="W223" s="21">
        <v>1</v>
      </c>
      <c r="X223" s="21">
        <v>1</v>
      </c>
      <c r="Y223" s="21">
        <v>1</v>
      </c>
      <c r="Z223" s="21">
        <v>1</v>
      </c>
      <c r="AA223" s="21">
        <v>1</v>
      </c>
      <c r="AB223" s="22">
        <v>219</v>
      </c>
      <c r="AC223" s="23">
        <v>59</v>
      </c>
      <c r="AD223" s="23">
        <v>22</v>
      </c>
      <c r="AE223" s="24">
        <v>1</v>
      </c>
      <c r="AF223" s="24">
        <v>1</v>
      </c>
      <c r="AG223" s="24">
        <v>1</v>
      </c>
      <c r="AH223" s="24">
        <v>1</v>
      </c>
      <c r="AI223" s="24">
        <v>1</v>
      </c>
      <c r="AJ223" s="24">
        <v>1</v>
      </c>
      <c r="AK223" s="24">
        <v>1</v>
      </c>
      <c r="AL223" s="24">
        <v>1</v>
      </c>
      <c r="AM223" s="24">
        <v>1</v>
      </c>
      <c r="AN223" s="24">
        <v>1</v>
      </c>
      <c r="DN223" s="139">
        <v>37.5</v>
      </c>
      <c r="DO223" s="133">
        <v>12</v>
      </c>
      <c r="DP223" s="137" t="s">
        <v>557</v>
      </c>
      <c r="DQ223" s="131">
        <f t="shared" si="7"/>
        <v>220</v>
      </c>
      <c r="DR223" s="131" t="s">
        <v>558</v>
      </c>
      <c r="DS223" s="131" t="s">
        <v>255</v>
      </c>
      <c r="DT223" s="12">
        <v>95</v>
      </c>
      <c r="DU223" s="129">
        <f t="shared" si="8"/>
        <v>5.2631578947368418E-2</v>
      </c>
      <c r="DX223" s="19">
        <v>219</v>
      </c>
      <c r="DY223" t="s">
        <v>567</v>
      </c>
      <c r="DZ223" t="s">
        <v>566</v>
      </c>
      <c r="EA223" t="s">
        <v>566</v>
      </c>
      <c r="EB223" t="s">
        <v>566</v>
      </c>
    </row>
    <row r="224" spans="1:132" x14ac:dyDescent="0.25">
      <c r="A224" s="13">
        <v>221</v>
      </c>
      <c r="B224" s="13">
        <v>234</v>
      </c>
      <c r="C224" s="13">
        <v>248</v>
      </c>
      <c r="D224" s="13">
        <v>229</v>
      </c>
      <c r="E224" s="13">
        <v>240</v>
      </c>
      <c r="F224" s="13">
        <v>235</v>
      </c>
      <c r="G224" s="13">
        <v>198</v>
      </c>
      <c r="H224" s="13">
        <v>215</v>
      </c>
      <c r="I224" s="13">
        <v>230</v>
      </c>
      <c r="J224" s="13">
        <v>212</v>
      </c>
      <c r="K224" s="13">
        <v>237</v>
      </c>
      <c r="L224" s="13">
        <v>232</v>
      </c>
      <c r="M224" s="13">
        <v>232</v>
      </c>
      <c r="O224" s="19">
        <v>220</v>
      </c>
      <c r="P224" s="20">
        <v>59</v>
      </c>
      <c r="Q224" s="20">
        <v>19</v>
      </c>
      <c r="R224" s="21">
        <v>11</v>
      </c>
      <c r="S224" s="21">
        <v>3</v>
      </c>
      <c r="T224" s="21">
        <v>1</v>
      </c>
      <c r="U224" s="21">
        <v>1</v>
      </c>
      <c r="V224" s="21">
        <v>1</v>
      </c>
      <c r="W224" s="21">
        <v>1</v>
      </c>
      <c r="X224" s="21">
        <v>1</v>
      </c>
      <c r="Y224" s="21">
        <v>1</v>
      </c>
      <c r="Z224" s="21">
        <v>1</v>
      </c>
      <c r="AA224" s="21">
        <v>1</v>
      </c>
      <c r="AB224" s="22">
        <v>220</v>
      </c>
      <c r="AC224" s="23">
        <v>59</v>
      </c>
      <c r="AD224" s="23">
        <v>22</v>
      </c>
      <c r="AE224" s="24">
        <v>1</v>
      </c>
      <c r="AF224" s="24">
        <v>1</v>
      </c>
      <c r="AG224" s="24">
        <v>1</v>
      </c>
      <c r="AH224" s="24">
        <v>1</v>
      </c>
      <c r="AI224" s="24">
        <v>1</v>
      </c>
      <c r="AJ224" s="24">
        <v>1</v>
      </c>
      <c r="AK224" s="24">
        <v>1</v>
      </c>
      <c r="AL224" s="24">
        <v>1</v>
      </c>
      <c r="AM224" s="24">
        <v>1</v>
      </c>
      <c r="AN224" s="24">
        <v>1</v>
      </c>
      <c r="DN224" s="139">
        <v>37.6</v>
      </c>
      <c r="DO224" s="133">
        <v>12</v>
      </c>
      <c r="DP224" s="137" t="s">
        <v>557</v>
      </c>
      <c r="DQ224" s="131">
        <f t="shared" si="7"/>
        <v>221</v>
      </c>
      <c r="DR224" s="131" t="s">
        <v>558</v>
      </c>
      <c r="DS224" s="131" t="s">
        <v>255</v>
      </c>
      <c r="DT224" s="12">
        <v>95</v>
      </c>
      <c r="DU224" s="129">
        <f t="shared" si="8"/>
        <v>6.3157894736842107E-2</v>
      </c>
      <c r="DX224" s="19">
        <v>220</v>
      </c>
      <c r="DY224" t="s">
        <v>567</v>
      </c>
      <c r="DZ224" t="s">
        <v>566</v>
      </c>
      <c r="EA224" t="s">
        <v>566</v>
      </c>
      <c r="EB224" t="s">
        <v>566</v>
      </c>
    </row>
    <row r="225" spans="1:132" x14ac:dyDescent="0.25">
      <c r="A225" s="12">
        <v>222</v>
      </c>
      <c r="B225" s="12">
        <v>234</v>
      </c>
      <c r="C225" s="12">
        <v>247</v>
      </c>
      <c r="D225" s="12">
        <v>228</v>
      </c>
      <c r="E225" s="12">
        <v>239</v>
      </c>
      <c r="F225" s="12">
        <v>234</v>
      </c>
      <c r="G225" s="12">
        <v>198</v>
      </c>
      <c r="H225" s="12">
        <v>214</v>
      </c>
      <c r="I225" s="12">
        <v>230</v>
      </c>
      <c r="J225" s="12">
        <v>212</v>
      </c>
      <c r="K225" s="12">
        <v>237</v>
      </c>
      <c r="L225" s="12">
        <v>232</v>
      </c>
      <c r="M225" s="12">
        <v>232</v>
      </c>
      <c r="O225" s="19">
        <v>221</v>
      </c>
      <c r="P225" s="20">
        <v>59</v>
      </c>
      <c r="Q225" s="20">
        <v>19</v>
      </c>
      <c r="R225" s="21">
        <v>11</v>
      </c>
      <c r="S225" s="21">
        <v>3</v>
      </c>
      <c r="T225" s="21">
        <v>1</v>
      </c>
      <c r="U225" s="21">
        <v>1</v>
      </c>
      <c r="V225" s="21">
        <v>1</v>
      </c>
      <c r="W225" s="21">
        <v>1</v>
      </c>
      <c r="X225" s="21">
        <v>1</v>
      </c>
      <c r="Y225" s="21">
        <v>1</v>
      </c>
      <c r="Z225" s="21">
        <v>1</v>
      </c>
      <c r="AA225" s="21">
        <v>1</v>
      </c>
      <c r="AB225" s="22">
        <v>221</v>
      </c>
      <c r="AC225" s="23">
        <v>59</v>
      </c>
      <c r="AD225" s="23">
        <v>22</v>
      </c>
      <c r="AE225" s="24">
        <v>1</v>
      </c>
      <c r="AF225" s="24">
        <v>1</v>
      </c>
      <c r="AG225" s="24">
        <v>1</v>
      </c>
      <c r="AH225" s="24">
        <v>1</v>
      </c>
      <c r="AI225" s="24">
        <v>1</v>
      </c>
      <c r="AJ225" s="24">
        <v>1</v>
      </c>
      <c r="AK225" s="24">
        <v>1</v>
      </c>
      <c r="AL225" s="24">
        <v>1</v>
      </c>
      <c r="AM225" s="24">
        <v>1</v>
      </c>
      <c r="AN225" s="24">
        <v>1</v>
      </c>
      <c r="DN225" s="139">
        <v>37.700000000000003</v>
      </c>
      <c r="DO225" s="133">
        <v>12</v>
      </c>
      <c r="DP225" s="137" t="s">
        <v>557</v>
      </c>
      <c r="DQ225" s="131">
        <f t="shared" si="7"/>
        <v>222</v>
      </c>
      <c r="DR225" s="131" t="s">
        <v>558</v>
      </c>
      <c r="DS225" s="131" t="s">
        <v>255</v>
      </c>
      <c r="DT225" s="12">
        <v>95</v>
      </c>
      <c r="DU225" s="129">
        <f t="shared" si="8"/>
        <v>7.3684210526315783E-2</v>
      </c>
      <c r="DX225" s="19">
        <v>221</v>
      </c>
      <c r="DY225" t="s">
        <v>567</v>
      </c>
      <c r="DZ225" t="s">
        <v>566</v>
      </c>
      <c r="EA225" t="s">
        <v>566</v>
      </c>
      <c r="EB225" t="s">
        <v>566</v>
      </c>
    </row>
    <row r="226" spans="1:132" x14ac:dyDescent="0.25">
      <c r="A226" s="13">
        <v>223</v>
      </c>
      <c r="B226" s="13">
        <v>233</v>
      </c>
      <c r="C226" s="13">
        <v>247</v>
      </c>
      <c r="D226" s="13">
        <v>228</v>
      </c>
      <c r="E226" s="13">
        <v>239</v>
      </c>
      <c r="F226" s="13">
        <v>234</v>
      </c>
      <c r="G226" s="13">
        <v>197</v>
      </c>
      <c r="H226" s="13">
        <v>214</v>
      </c>
      <c r="I226" s="13">
        <v>229</v>
      </c>
      <c r="J226" s="13">
        <v>211</v>
      </c>
      <c r="K226" s="13">
        <v>236</v>
      </c>
      <c r="L226" s="13">
        <v>231</v>
      </c>
      <c r="M226" s="13">
        <v>231</v>
      </c>
      <c r="O226" s="19">
        <v>222</v>
      </c>
      <c r="P226" s="20">
        <v>59</v>
      </c>
      <c r="Q226" s="20">
        <v>19</v>
      </c>
      <c r="R226" s="21">
        <v>11</v>
      </c>
      <c r="S226" s="21">
        <v>3</v>
      </c>
      <c r="T226" s="21">
        <v>1</v>
      </c>
      <c r="U226" s="21">
        <v>1</v>
      </c>
      <c r="V226" s="21">
        <v>1</v>
      </c>
      <c r="W226" s="21">
        <v>1</v>
      </c>
      <c r="X226" s="21">
        <v>1</v>
      </c>
      <c r="Y226" s="21">
        <v>1</v>
      </c>
      <c r="Z226" s="21">
        <v>1</v>
      </c>
      <c r="AA226" s="21">
        <v>1</v>
      </c>
      <c r="AB226" s="22">
        <v>222</v>
      </c>
      <c r="AC226" s="23">
        <v>59</v>
      </c>
      <c r="AD226" s="23">
        <v>22</v>
      </c>
      <c r="AE226" s="24">
        <v>1</v>
      </c>
      <c r="AF226" s="24">
        <v>1</v>
      </c>
      <c r="AG226" s="24">
        <v>1</v>
      </c>
      <c r="AH226" s="24">
        <v>1</v>
      </c>
      <c r="AI226" s="24">
        <v>1</v>
      </c>
      <c r="AJ226" s="24">
        <v>1</v>
      </c>
      <c r="AK226" s="24">
        <v>1</v>
      </c>
      <c r="AL226" s="24">
        <v>1</v>
      </c>
      <c r="AM226" s="24">
        <v>1</v>
      </c>
      <c r="AN226" s="24">
        <v>1</v>
      </c>
      <c r="DN226" s="126">
        <v>38.1</v>
      </c>
      <c r="DO226" s="133">
        <v>12</v>
      </c>
      <c r="DP226" s="137" t="s">
        <v>557</v>
      </c>
      <c r="DQ226" s="131">
        <f t="shared" si="7"/>
        <v>223</v>
      </c>
      <c r="DR226" s="131" t="s">
        <v>558</v>
      </c>
      <c r="DS226" s="131" t="s">
        <v>255</v>
      </c>
      <c r="DT226" s="12">
        <v>95</v>
      </c>
      <c r="DU226" s="129">
        <f t="shared" si="8"/>
        <v>8.4210526315789472E-2</v>
      </c>
      <c r="DX226" s="19">
        <v>222</v>
      </c>
      <c r="DY226" t="s">
        <v>567</v>
      </c>
      <c r="DZ226" t="s">
        <v>566</v>
      </c>
      <c r="EA226" t="s">
        <v>566</v>
      </c>
      <c r="EB226" t="s">
        <v>566</v>
      </c>
    </row>
    <row r="227" spans="1:132" x14ac:dyDescent="0.25">
      <c r="A227" s="12">
        <v>224</v>
      </c>
      <c r="B227" s="12">
        <v>233</v>
      </c>
      <c r="C227" s="12">
        <v>246</v>
      </c>
      <c r="D227" s="12">
        <v>227</v>
      </c>
      <c r="E227" s="12">
        <v>238</v>
      </c>
      <c r="F227" s="12">
        <v>233</v>
      </c>
      <c r="G227" s="12">
        <v>197</v>
      </c>
      <c r="H227" s="12">
        <v>213</v>
      </c>
      <c r="I227" s="12">
        <v>229</v>
      </c>
      <c r="J227" s="12">
        <v>211</v>
      </c>
      <c r="K227" s="12">
        <v>236</v>
      </c>
      <c r="L227" s="12">
        <v>231</v>
      </c>
      <c r="M227" s="12">
        <v>231</v>
      </c>
      <c r="O227" s="19">
        <v>223</v>
      </c>
      <c r="P227" s="20">
        <v>59</v>
      </c>
      <c r="Q227" s="20">
        <v>20</v>
      </c>
      <c r="R227" s="21">
        <v>11</v>
      </c>
      <c r="S227" s="21">
        <v>3</v>
      </c>
      <c r="T227" s="21">
        <v>1</v>
      </c>
      <c r="U227" s="21">
        <v>1</v>
      </c>
      <c r="V227" s="21">
        <v>1</v>
      </c>
      <c r="W227" s="21">
        <v>1</v>
      </c>
      <c r="X227" s="21">
        <v>1</v>
      </c>
      <c r="Y227" s="21">
        <v>1</v>
      </c>
      <c r="Z227" s="21">
        <v>1</v>
      </c>
      <c r="AA227" s="21">
        <v>1</v>
      </c>
      <c r="AB227" s="22">
        <v>223</v>
      </c>
      <c r="AC227" s="23">
        <v>59</v>
      </c>
      <c r="AD227" s="23">
        <v>22</v>
      </c>
      <c r="AE227" s="24">
        <v>1</v>
      </c>
      <c r="AF227" s="24">
        <v>1</v>
      </c>
      <c r="AG227" s="24">
        <v>1</v>
      </c>
      <c r="AH227" s="24">
        <v>1</v>
      </c>
      <c r="AI227" s="24">
        <v>1</v>
      </c>
      <c r="AJ227" s="24">
        <v>1</v>
      </c>
      <c r="AK227" s="24">
        <v>1</v>
      </c>
      <c r="AL227" s="24">
        <v>1</v>
      </c>
      <c r="AM227" s="24">
        <v>1</v>
      </c>
      <c r="AN227" s="24">
        <v>1</v>
      </c>
      <c r="DN227" s="126">
        <v>38.200000000000003</v>
      </c>
      <c r="DO227" s="133">
        <v>12</v>
      </c>
      <c r="DP227" s="137" t="s">
        <v>557</v>
      </c>
      <c r="DQ227" s="131">
        <f t="shared" si="7"/>
        <v>224</v>
      </c>
      <c r="DR227" s="131" t="s">
        <v>558</v>
      </c>
      <c r="DS227" s="131" t="s">
        <v>255</v>
      </c>
      <c r="DT227" s="12">
        <v>95</v>
      </c>
      <c r="DU227" s="129">
        <f t="shared" si="8"/>
        <v>9.4736842105263161E-2</v>
      </c>
      <c r="DX227" s="19">
        <v>223</v>
      </c>
      <c r="DY227" t="s">
        <v>567</v>
      </c>
      <c r="DZ227" t="s">
        <v>566</v>
      </c>
      <c r="EA227" t="s">
        <v>566</v>
      </c>
      <c r="EB227" t="s">
        <v>566</v>
      </c>
    </row>
    <row r="228" spans="1:132" x14ac:dyDescent="0.25">
      <c r="A228" s="13">
        <v>225</v>
      </c>
      <c r="B228" s="13">
        <v>232</v>
      </c>
      <c r="C228" s="13">
        <v>246</v>
      </c>
      <c r="D228" s="13">
        <v>227</v>
      </c>
      <c r="E228" s="13">
        <v>238</v>
      </c>
      <c r="F228" s="13">
        <v>233</v>
      </c>
      <c r="G228" s="13">
        <v>196</v>
      </c>
      <c r="H228" s="13">
        <v>213</v>
      </c>
      <c r="I228" s="13">
        <v>228</v>
      </c>
      <c r="J228" s="13">
        <v>210</v>
      </c>
      <c r="K228" s="13">
        <v>235</v>
      </c>
      <c r="L228" s="13">
        <v>230</v>
      </c>
      <c r="M228" s="13">
        <v>230</v>
      </c>
      <c r="O228" s="19">
        <v>224</v>
      </c>
      <c r="P228" s="20">
        <v>59</v>
      </c>
      <c r="Q228" s="20">
        <v>20</v>
      </c>
      <c r="R228" s="21">
        <v>11</v>
      </c>
      <c r="S228" s="21">
        <v>3</v>
      </c>
      <c r="T228" s="21">
        <v>1</v>
      </c>
      <c r="U228" s="21">
        <v>1</v>
      </c>
      <c r="V228" s="21">
        <v>1</v>
      </c>
      <c r="W228" s="21">
        <v>1</v>
      </c>
      <c r="X228" s="21">
        <v>1</v>
      </c>
      <c r="Y228" s="21">
        <v>1</v>
      </c>
      <c r="Z228" s="21">
        <v>1</v>
      </c>
      <c r="AA228" s="21">
        <v>1</v>
      </c>
      <c r="AB228" s="22">
        <v>224</v>
      </c>
      <c r="AC228" s="23">
        <v>59</v>
      </c>
      <c r="AD228" s="23">
        <v>22</v>
      </c>
      <c r="AE228" s="24">
        <v>1</v>
      </c>
      <c r="AF228" s="24">
        <v>1</v>
      </c>
      <c r="AG228" s="24">
        <v>1</v>
      </c>
      <c r="AH228" s="24">
        <v>1</v>
      </c>
      <c r="AI228" s="24">
        <v>1</v>
      </c>
      <c r="AJ228" s="24">
        <v>1</v>
      </c>
      <c r="AK228" s="24">
        <v>1</v>
      </c>
      <c r="AL228" s="24">
        <v>1</v>
      </c>
      <c r="AM228" s="24">
        <v>1</v>
      </c>
      <c r="AN228" s="24">
        <v>1</v>
      </c>
      <c r="DN228" s="126">
        <v>38.299999999999997</v>
      </c>
      <c r="DO228" s="133">
        <v>12</v>
      </c>
      <c r="DP228" s="137" t="s">
        <v>557</v>
      </c>
      <c r="DQ228" s="131">
        <f t="shared" si="7"/>
        <v>225</v>
      </c>
      <c r="DR228" s="131" t="s">
        <v>558</v>
      </c>
      <c r="DS228" s="131" t="s">
        <v>255</v>
      </c>
      <c r="DT228" s="12">
        <v>95</v>
      </c>
      <c r="DU228" s="129">
        <f t="shared" si="8"/>
        <v>0.10526315789473684</v>
      </c>
      <c r="DX228" s="19">
        <v>224</v>
      </c>
      <c r="DY228" t="s">
        <v>567</v>
      </c>
      <c r="DZ228" t="s">
        <v>566</v>
      </c>
      <c r="EA228" t="s">
        <v>566</v>
      </c>
      <c r="EB228" t="s">
        <v>566</v>
      </c>
    </row>
    <row r="229" spans="1:132" x14ac:dyDescent="0.25">
      <c r="A229" s="12">
        <v>226</v>
      </c>
      <c r="B229" s="12">
        <v>232</v>
      </c>
      <c r="C229" s="12">
        <v>246</v>
      </c>
      <c r="D229" s="12">
        <v>226</v>
      </c>
      <c r="E229" s="12">
        <v>237</v>
      </c>
      <c r="F229" s="12">
        <v>232</v>
      </c>
      <c r="G229" s="12">
        <v>195</v>
      </c>
      <c r="H229" s="12">
        <v>212</v>
      </c>
      <c r="I229" s="12">
        <v>227</v>
      </c>
      <c r="J229" s="12">
        <v>209</v>
      </c>
      <c r="K229" s="12">
        <v>234</v>
      </c>
      <c r="L229" s="12">
        <v>229</v>
      </c>
      <c r="M229" s="12">
        <v>229</v>
      </c>
      <c r="O229" s="19">
        <v>225</v>
      </c>
      <c r="P229" s="20">
        <v>59</v>
      </c>
      <c r="Q229" s="20">
        <v>20</v>
      </c>
      <c r="R229" s="21">
        <v>11</v>
      </c>
      <c r="S229" s="21">
        <v>3</v>
      </c>
      <c r="T229" s="21">
        <v>1</v>
      </c>
      <c r="U229" s="21">
        <v>1</v>
      </c>
      <c r="V229" s="21">
        <v>1</v>
      </c>
      <c r="W229" s="21">
        <v>1</v>
      </c>
      <c r="X229" s="21">
        <v>1</v>
      </c>
      <c r="Y229" s="21">
        <v>1</v>
      </c>
      <c r="Z229" s="21">
        <v>1</v>
      </c>
      <c r="AA229" s="21">
        <v>1</v>
      </c>
      <c r="AB229" s="22">
        <v>225</v>
      </c>
      <c r="AC229" s="23">
        <v>59</v>
      </c>
      <c r="AD229" s="23">
        <v>22</v>
      </c>
      <c r="AE229" s="24">
        <v>1</v>
      </c>
      <c r="AF229" s="24">
        <v>1</v>
      </c>
      <c r="AG229" s="24">
        <v>1</v>
      </c>
      <c r="AH229" s="24">
        <v>1</v>
      </c>
      <c r="AI229" s="24">
        <v>1</v>
      </c>
      <c r="AJ229" s="24">
        <v>1</v>
      </c>
      <c r="AK229" s="24">
        <v>1</v>
      </c>
      <c r="AL229" s="24">
        <v>1</v>
      </c>
      <c r="AM229" s="24">
        <v>1</v>
      </c>
      <c r="AN229" s="24">
        <v>1</v>
      </c>
      <c r="DN229" s="126">
        <v>38.4</v>
      </c>
      <c r="DO229" s="133">
        <v>12</v>
      </c>
      <c r="DP229" s="137" t="s">
        <v>557</v>
      </c>
      <c r="DQ229" s="131">
        <f t="shared" si="7"/>
        <v>226</v>
      </c>
      <c r="DR229" s="131" t="s">
        <v>558</v>
      </c>
      <c r="DS229" s="131" t="s">
        <v>255</v>
      </c>
      <c r="DT229" s="12">
        <v>95</v>
      </c>
      <c r="DU229" s="129">
        <f t="shared" si="8"/>
        <v>0.11578947368421053</v>
      </c>
      <c r="DX229" s="19">
        <v>225</v>
      </c>
      <c r="DY229" t="s">
        <v>567</v>
      </c>
      <c r="DZ229" t="s">
        <v>566</v>
      </c>
      <c r="EA229" t="s">
        <v>566</v>
      </c>
      <c r="EB229" t="s">
        <v>566</v>
      </c>
    </row>
    <row r="230" spans="1:132" x14ac:dyDescent="0.25">
      <c r="A230" s="13">
        <v>227</v>
      </c>
      <c r="B230" s="13">
        <v>232</v>
      </c>
      <c r="C230" s="13">
        <v>245</v>
      </c>
      <c r="D230" s="13">
        <v>226</v>
      </c>
      <c r="E230" s="13">
        <v>237</v>
      </c>
      <c r="F230" s="13">
        <v>232</v>
      </c>
      <c r="G230" s="13">
        <v>195</v>
      </c>
      <c r="H230" s="13">
        <v>212</v>
      </c>
      <c r="I230" s="13">
        <v>227</v>
      </c>
      <c r="J230" s="13">
        <v>209</v>
      </c>
      <c r="K230" s="13">
        <v>234</v>
      </c>
      <c r="L230" s="13">
        <v>229</v>
      </c>
      <c r="M230" s="13">
        <v>229</v>
      </c>
      <c r="O230" s="19">
        <v>226</v>
      </c>
      <c r="P230" s="20">
        <v>59</v>
      </c>
      <c r="Q230" s="20">
        <v>20</v>
      </c>
      <c r="R230" s="21">
        <v>11</v>
      </c>
      <c r="S230" s="21">
        <v>3</v>
      </c>
      <c r="T230" s="21">
        <v>1</v>
      </c>
      <c r="U230" s="21">
        <v>1</v>
      </c>
      <c r="V230" s="21">
        <v>1</v>
      </c>
      <c r="W230" s="21">
        <v>1</v>
      </c>
      <c r="X230" s="21">
        <v>1</v>
      </c>
      <c r="Y230" s="21">
        <v>1</v>
      </c>
      <c r="Z230" s="21">
        <v>1</v>
      </c>
      <c r="AA230" s="21">
        <v>1</v>
      </c>
      <c r="AB230" s="22">
        <v>226</v>
      </c>
      <c r="AC230" s="23">
        <v>60</v>
      </c>
      <c r="AD230" s="23">
        <v>22</v>
      </c>
      <c r="AE230" s="24">
        <v>1</v>
      </c>
      <c r="AF230" s="24">
        <v>1</v>
      </c>
      <c r="AG230" s="24">
        <v>1</v>
      </c>
      <c r="AH230" s="24">
        <v>1</v>
      </c>
      <c r="AI230" s="24">
        <v>1</v>
      </c>
      <c r="AJ230" s="24">
        <v>1</v>
      </c>
      <c r="AK230" s="24">
        <v>1</v>
      </c>
      <c r="AL230" s="24">
        <v>1</v>
      </c>
      <c r="AM230" s="24">
        <v>1</v>
      </c>
      <c r="AN230" s="24">
        <v>1</v>
      </c>
      <c r="DN230" s="126">
        <v>38.5</v>
      </c>
      <c r="DO230" s="133">
        <v>12</v>
      </c>
      <c r="DP230" s="137" t="s">
        <v>557</v>
      </c>
      <c r="DQ230" s="131">
        <f t="shared" si="7"/>
        <v>227</v>
      </c>
      <c r="DR230" s="131" t="s">
        <v>558</v>
      </c>
      <c r="DS230" s="131" t="s">
        <v>255</v>
      </c>
      <c r="DT230" s="12">
        <v>95</v>
      </c>
      <c r="DU230" s="129">
        <f t="shared" si="8"/>
        <v>0.12631578947368421</v>
      </c>
      <c r="DX230" s="19">
        <v>226</v>
      </c>
      <c r="DY230" t="s">
        <v>567</v>
      </c>
      <c r="DZ230" t="s">
        <v>566</v>
      </c>
      <c r="EA230" t="s">
        <v>566</v>
      </c>
      <c r="EB230" t="s">
        <v>566</v>
      </c>
    </row>
    <row r="231" spans="1:132" x14ac:dyDescent="0.25">
      <c r="A231" s="12">
        <v>228</v>
      </c>
      <c r="B231" s="12">
        <v>231</v>
      </c>
      <c r="C231" s="12">
        <v>245</v>
      </c>
      <c r="D231" s="12">
        <v>225</v>
      </c>
      <c r="E231" s="12">
        <v>236</v>
      </c>
      <c r="F231" s="12">
        <v>231</v>
      </c>
      <c r="G231" s="12">
        <v>194</v>
      </c>
      <c r="H231" s="12">
        <v>211</v>
      </c>
      <c r="I231" s="12">
        <v>226</v>
      </c>
      <c r="J231" s="12">
        <v>208</v>
      </c>
      <c r="K231" s="12">
        <v>233</v>
      </c>
      <c r="L231" s="12">
        <v>228</v>
      </c>
      <c r="M231" s="12">
        <v>228</v>
      </c>
      <c r="O231" s="19">
        <v>227</v>
      </c>
      <c r="P231" s="20">
        <v>59</v>
      </c>
      <c r="Q231" s="20">
        <v>20</v>
      </c>
      <c r="R231" s="21">
        <v>11</v>
      </c>
      <c r="S231" s="21">
        <v>3</v>
      </c>
      <c r="T231" s="21">
        <v>1</v>
      </c>
      <c r="U231" s="21">
        <v>1</v>
      </c>
      <c r="V231" s="21">
        <v>1</v>
      </c>
      <c r="W231" s="21">
        <v>1</v>
      </c>
      <c r="X231" s="21">
        <v>1</v>
      </c>
      <c r="Y231" s="21">
        <v>1</v>
      </c>
      <c r="Z231" s="21">
        <v>1</v>
      </c>
      <c r="AA231" s="21">
        <v>1</v>
      </c>
      <c r="AB231" s="22">
        <v>227</v>
      </c>
      <c r="AC231" s="23">
        <v>60</v>
      </c>
      <c r="AD231" s="23">
        <v>22</v>
      </c>
      <c r="AE231" s="24">
        <v>1</v>
      </c>
      <c r="AF231" s="24">
        <v>1</v>
      </c>
      <c r="AG231" s="24">
        <v>1</v>
      </c>
      <c r="AH231" s="24">
        <v>1</v>
      </c>
      <c r="AI231" s="24">
        <v>1</v>
      </c>
      <c r="AJ231" s="24">
        <v>1</v>
      </c>
      <c r="AK231" s="24">
        <v>1</v>
      </c>
      <c r="AL231" s="24">
        <v>1</v>
      </c>
      <c r="AM231" s="24">
        <v>1</v>
      </c>
      <c r="AN231" s="24">
        <v>1</v>
      </c>
      <c r="DN231" s="126">
        <v>38.6</v>
      </c>
      <c r="DO231" s="133">
        <v>12</v>
      </c>
      <c r="DP231" s="137" t="s">
        <v>557</v>
      </c>
      <c r="DQ231" s="131">
        <f t="shared" si="7"/>
        <v>228</v>
      </c>
      <c r="DR231" s="131" t="s">
        <v>558</v>
      </c>
      <c r="DS231" s="131" t="s">
        <v>255</v>
      </c>
      <c r="DT231" s="12">
        <v>95</v>
      </c>
      <c r="DU231" s="129">
        <f t="shared" si="8"/>
        <v>0.1368421052631579</v>
      </c>
      <c r="DX231" s="19">
        <v>227</v>
      </c>
      <c r="DY231" t="s">
        <v>567</v>
      </c>
      <c r="DZ231" t="s">
        <v>566</v>
      </c>
      <c r="EA231" t="s">
        <v>566</v>
      </c>
      <c r="EB231" t="s">
        <v>566</v>
      </c>
    </row>
    <row r="232" spans="1:132" x14ac:dyDescent="0.25">
      <c r="A232" s="13">
        <v>229</v>
      </c>
      <c r="B232" s="13">
        <v>231</v>
      </c>
      <c r="C232" s="13">
        <v>244</v>
      </c>
      <c r="D232" s="13">
        <v>225</v>
      </c>
      <c r="E232" s="13">
        <v>236</v>
      </c>
      <c r="F232" s="13">
        <v>231</v>
      </c>
      <c r="G232" s="13">
        <v>194</v>
      </c>
      <c r="H232" s="13">
        <v>211</v>
      </c>
      <c r="I232" s="13">
        <v>226</v>
      </c>
      <c r="J232" s="13">
        <v>208</v>
      </c>
      <c r="K232" s="13">
        <v>233</v>
      </c>
      <c r="L232" s="13">
        <v>228</v>
      </c>
      <c r="M232" s="13">
        <v>228</v>
      </c>
      <c r="O232" s="19">
        <v>228</v>
      </c>
      <c r="P232" s="20">
        <v>60</v>
      </c>
      <c r="Q232" s="20">
        <v>20</v>
      </c>
      <c r="R232" s="21">
        <v>11</v>
      </c>
      <c r="S232" s="21">
        <v>3</v>
      </c>
      <c r="T232" s="21">
        <v>1</v>
      </c>
      <c r="U232" s="21">
        <v>1</v>
      </c>
      <c r="V232" s="21">
        <v>1</v>
      </c>
      <c r="W232" s="21">
        <v>1</v>
      </c>
      <c r="X232" s="21">
        <v>1</v>
      </c>
      <c r="Y232" s="21">
        <v>1</v>
      </c>
      <c r="Z232" s="21">
        <v>1</v>
      </c>
      <c r="AA232" s="21">
        <v>1</v>
      </c>
      <c r="AB232" s="22">
        <v>228</v>
      </c>
      <c r="AC232" s="23">
        <v>60</v>
      </c>
      <c r="AD232" s="23">
        <v>22</v>
      </c>
      <c r="AE232" s="24">
        <v>1</v>
      </c>
      <c r="AF232" s="24">
        <v>1</v>
      </c>
      <c r="AG232" s="24">
        <v>1</v>
      </c>
      <c r="AH232" s="24">
        <v>1</v>
      </c>
      <c r="AI232" s="24">
        <v>1</v>
      </c>
      <c r="AJ232" s="24">
        <v>1</v>
      </c>
      <c r="AK232" s="24">
        <v>1</v>
      </c>
      <c r="AL232" s="24">
        <v>1</v>
      </c>
      <c r="AM232" s="24">
        <v>1</v>
      </c>
      <c r="AN232" s="24">
        <v>1</v>
      </c>
      <c r="DN232" s="126">
        <v>38.700000000000003</v>
      </c>
      <c r="DO232" s="133">
        <v>12</v>
      </c>
      <c r="DP232" s="137" t="s">
        <v>557</v>
      </c>
      <c r="DQ232" s="131">
        <f t="shared" si="7"/>
        <v>229</v>
      </c>
      <c r="DR232" s="131" t="s">
        <v>558</v>
      </c>
      <c r="DS232" s="131" t="s">
        <v>255</v>
      </c>
      <c r="DT232" s="12">
        <v>95</v>
      </c>
      <c r="DU232" s="129">
        <f t="shared" si="8"/>
        <v>0.14736842105263157</v>
      </c>
      <c r="DX232" s="19">
        <v>228</v>
      </c>
      <c r="DY232" t="s">
        <v>567</v>
      </c>
      <c r="DZ232" t="s">
        <v>566</v>
      </c>
      <c r="EA232" t="s">
        <v>566</v>
      </c>
      <c r="EB232" t="s">
        <v>566</v>
      </c>
    </row>
    <row r="233" spans="1:132" x14ac:dyDescent="0.25">
      <c r="A233" s="12">
        <v>230</v>
      </c>
      <c r="B233" s="12">
        <v>230</v>
      </c>
      <c r="C233" s="12">
        <v>244</v>
      </c>
      <c r="D233" s="12">
        <v>224</v>
      </c>
      <c r="E233" s="12">
        <v>235</v>
      </c>
      <c r="F233" s="12">
        <v>230</v>
      </c>
      <c r="G233" s="12">
        <v>193</v>
      </c>
      <c r="H233" s="12">
        <v>210</v>
      </c>
      <c r="I233" s="12">
        <v>225</v>
      </c>
      <c r="J233" s="12">
        <v>207</v>
      </c>
      <c r="K233" s="12">
        <v>232</v>
      </c>
      <c r="L233" s="12">
        <v>227</v>
      </c>
      <c r="M233" s="12">
        <v>227</v>
      </c>
      <c r="O233" s="19">
        <v>229</v>
      </c>
      <c r="P233" s="20">
        <v>60</v>
      </c>
      <c r="Q233" s="20">
        <v>20</v>
      </c>
      <c r="R233" s="21">
        <v>11</v>
      </c>
      <c r="S233" s="21">
        <v>3</v>
      </c>
      <c r="T233" s="21">
        <v>1</v>
      </c>
      <c r="U233" s="21">
        <v>1</v>
      </c>
      <c r="V233" s="21">
        <v>1</v>
      </c>
      <c r="W233" s="21">
        <v>1</v>
      </c>
      <c r="X233" s="21">
        <v>1</v>
      </c>
      <c r="Y233" s="21">
        <v>1</v>
      </c>
      <c r="Z233" s="21">
        <v>1</v>
      </c>
      <c r="AA233" s="21">
        <v>1</v>
      </c>
      <c r="AB233" s="22">
        <v>229</v>
      </c>
      <c r="AC233" s="23">
        <v>60</v>
      </c>
      <c r="AD233" s="23">
        <v>22</v>
      </c>
      <c r="AE233" s="24">
        <v>1</v>
      </c>
      <c r="AF233" s="24">
        <v>1</v>
      </c>
      <c r="AG233" s="24">
        <v>1</v>
      </c>
      <c r="AH233" s="24">
        <v>1</v>
      </c>
      <c r="AI233" s="24">
        <v>1</v>
      </c>
      <c r="AJ233" s="24">
        <v>1</v>
      </c>
      <c r="AK233" s="24">
        <v>1</v>
      </c>
      <c r="AL233" s="24">
        <v>1</v>
      </c>
      <c r="AM233" s="24">
        <v>1</v>
      </c>
      <c r="AN233" s="24">
        <v>1</v>
      </c>
      <c r="DN233" s="139">
        <v>39.1</v>
      </c>
      <c r="DO233" s="133">
        <v>12</v>
      </c>
      <c r="DP233" s="137" t="s">
        <v>557</v>
      </c>
      <c r="DQ233" s="131">
        <f t="shared" si="7"/>
        <v>230</v>
      </c>
      <c r="DR233" s="131" t="s">
        <v>558</v>
      </c>
      <c r="DS233" s="131" t="s">
        <v>255</v>
      </c>
      <c r="DT233" s="12">
        <v>95</v>
      </c>
      <c r="DU233" s="129">
        <f t="shared" si="8"/>
        <v>0.15789473684210525</v>
      </c>
      <c r="DX233" s="19">
        <v>229</v>
      </c>
      <c r="DY233" t="s">
        <v>567</v>
      </c>
      <c r="DZ233" t="s">
        <v>566</v>
      </c>
      <c r="EA233" t="s">
        <v>566</v>
      </c>
      <c r="EB233" t="s">
        <v>566</v>
      </c>
    </row>
    <row r="234" spans="1:132" x14ac:dyDescent="0.25">
      <c r="A234" s="13">
        <v>231</v>
      </c>
      <c r="B234" s="13">
        <v>230</v>
      </c>
      <c r="C234" s="13">
        <v>244</v>
      </c>
      <c r="D234" s="13">
        <v>224</v>
      </c>
      <c r="E234" s="13">
        <v>235</v>
      </c>
      <c r="F234" s="13">
        <v>230</v>
      </c>
      <c r="G234" s="13">
        <v>193</v>
      </c>
      <c r="H234" s="13">
        <v>209</v>
      </c>
      <c r="I234" s="13">
        <v>225</v>
      </c>
      <c r="J234" s="13">
        <v>206</v>
      </c>
      <c r="K234" s="13">
        <v>231</v>
      </c>
      <c r="L234" s="13">
        <v>226</v>
      </c>
      <c r="M234" s="13">
        <v>226</v>
      </c>
      <c r="O234" s="19">
        <v>230</v>
      </c>
      <c r="P234" s="20">
        <v>60</v>
      </c>
      <c r="Q234" s="20">
        <v>20</v>
      </c>
      <c r="R234" s="21">
        <v>11</v>
      </c>
      <c r="S234" s="21">
        <v>3</v>
      </c>
      <c r="T234" s="21">
        <v>1</v>
      </c>
      <c r="U234" s="21">
        <v>1</v>
      </c>
      <c r="V234" s="21">
        <v>1</v>
      </c>
      <c r="W234" s="21">
        <v>1</v>
      </c>
      <c r="X234" s="21">
        <v>1</v>
      </c>
      <c r="Y234" s="21">
        <v>1</v>
      </c>
      <c r="Z234" s="21">
        <v>1</v>
      </c>
      <c r="AA234" s="21">
        <v>1</v>
      </c>
      <c r="AB234" s="22">
        <v>230</v>
      </c>
      <c r="AC234" s="23">
        <v>60</v>
      </c>
      <c r="AD234" s="23">
        <v>23</v>
      </c>
      <c r="AE234" s="24">
        <v>1</v>
      </c>
      <c r="AF234" s="24">
        <v>1</v>
      </c>
      <c r="AG234" s="24">
        <v>1</v>
      </c>
      <c r="AH234" s="24">
        <v>1</v>
      </c>
      <c r="AI234" s="24">
        <v>1</v>
      </c>
      <c r="AJ234" s="24">
        <v>1</v>
      </c>
      <c r="AK234" s="24">
        <v>1</v>
      </c>
      <c r="AL234" s="24">
        <v>1</v>
      </c>
      <c r="AM234" s="24">
        <v>1</v>
      </c>
      <c r="AN234" s="24">
        <v>1</v>
      </c>
      <c r="DN234" s="139">
        <v>39.200000000000003</v>
      </c>
      <c r="DO234" s="133">
        <v>12</v>
      </c>
      <c r="DP234" s="137" t="s">
        <v>557</v>
      </c>
      <c r="DQ234" s="131">
        <f t="shared" si="7"/>
        <v>231</v>
      </c>
      <c r="DR234" s="131" t="s">
        <v>558</v>
      </c>
      <c r="DS234" s="131" t="s">
        <v>255</v>
      </c>
      <c r="DT234" s="12">
        <v>95</v>
      </c>
      <c r="DU234" s="129">
        <f t="shared" si="8"/>
        <v>0.16842105263157894</v>
      </c>
      <c r="DX234" s="19">
        <v>230</v>
      </c>
      <c r="DY234" t="s">
        <v>567</v>
      </c>
      <c r="DZ234" t="s">
        <v>566</v>
      </c>
      <c r="EA234" t="s">
        <v>566</v>
      </c>
      <c r="EB234" t="s">
        <v>566</v>
      </c>
    </row>
    <row r="235" spans="1:132" x14ac:dyDescent="0.25">
      <c r="A235" s="12">
        <v>232</v>
      </c>
      <c r="B235" s="12">
        <v>230</v>
      </c>
      <c r="C235" s="12">
        <v>243</v>
      </c>
      <c r="D235" s="12">
        <v>223</v>
      </c>
      <c r="E235" s="12">
        <v>234</v>
      </c>
      <c r="F235" s="12">
        <v>229</v>
      </c>
      <c r="G235" s="12">
        <v>192</v>
      </c>
      <c r="H235" s="12">
        <v>209</v>
      </c>
      <c r="I235" s="12">
        <v>224</v>
      </c>
      <c r="J235" s="12">
        <v>206</v>
      </c>
      <c r="K235" s="12">
        <v>231</v>
      </c>
      <c r="L235" s="12">
        <v>226</v>
      </c>
      <c r="M235" s="12">
        <v>226</v>
      </c>
      <c r="O235" s="19">
        <v>231</v>
      </c>
      <c r="P235" s="20">
        <v>60</v>
      </c>
      <c r="Q235" s="20">
        <v>20</v>
      </c>
      <c r="R235" s="21">
        <v>11</v>
      </c>
      <c r="S235" s="21">
        <v>3</v>
      </c>
      <c r="T235" s="21">
        <v>1</v>
      </c>
      <c r="U235" s="21">
        <v>1</v>
      </c>
      <c r="V235" s="21">
        <v>1</v>
      </c>
      <c r="W235" s="21">
        <v>1</v>
      </c>
      <c r="X235" s="21">
        <v>1</v>
      </c>
      <c r="Y235" s="21">
        <v>1</v>
      </c>
      <c r="Z235" s="21">
        <v>1</v>
      </c>
      <c r="AA235" s="21">
        <v>1</v>
      </c>
      <c r="AB235" s="22">
        <v>231</v>
      </c>
      <c r="AC235" s="23">
        <v>60</v>
      </c>
      <c r="AD235" s="23">
        <v>23</v>
      </c>
      <c r="AE235" s="24">
        <v>1</v>
      </c>
      <c r="AF235" s="24">
        <v>1</v>
      </c>
      <c r="AG235" s="24">
        <v>1</v>
      </c>
      <c r="AH235" s="24">
        <v>1</v>
      </c>
      <c r="AI235" s="24">
        <v>1</v>
      </c>
      <c r="AJ235" s="24">
        <v>1</v>
      </c>
      <c r="AK235" s="24">
        <v>1</v>
      </c>
      <c r="AL235" s="24">
        <v>1</v>
      </c>
      <c r="AM235" s="24">
        <v>1</v>
      </c>
      <c r="AN235" s="24">
        <v>1</v>
      </c>
      <c r="DN235" s="139">
        <v>39.299999999999997</v>
      </c>
      <c r="DO235" s="133">
        <v>12</v>
      </c>
      <c r="DP235" s="137" t="s">
        <v>557</v>
      </c>
      <c r="DQ235" s="131">
        <f t="shared" si="7"/>
        <v>232</v>
      </c>
      <c r="DR235" s="131" t="s">
        <v>558</v>
      </c>
      <c r="DS235" s="131" t="s">
        <v>255</v>
      </c>
      <c r="DT235" s="12">
        <v>95</v>
      </c>
      <c r="DU235" s="129">
        <f t="shared" si="8"/>
        <v>0.17894736842105263</v>
      </c>
      <c r="DX235" s="19">
        <v>231</v>
      </c>
      <c r="DY235" t="s">
        <v>567</v>
      </c>
      <c r="DZ235" t="s">
        <v>566</v>
      </c>
      <c r="EA235" t="s">
        <v>566</v>
      </c>
      <c r="EB235" t="s">
        <v>566</v>
      </c>
    </row>
    <row r="236" spans="1:132" x14ac:dyDescent="0.25">
      <c r="A236" s="13">
        <v>233</v>
      </c>
      <c r="B236" s="13">
        <v>229</v>
      </c>
      <c r="C236" s="13">
        <v>243</v>
      </c>
      <c r="D236" s="13">
        <v>223</v>
      </c>
      <c r="E236" s="13">
        <v>234</v>
      </c>
      <c r="F236" s="13">
        <v>229</v>
      </c>
      <c r="G236" s="13">
        <v>192</v>
      </c>
      <c r="H236" s="13">
        <v>208</v>
      </c>
      <c r="I236" s="13">
        <v>224</v>
      </c>
      <c r="J236" s="13">
        <v>205</v>
      </c>
      <c r="K236" s="13">
        <v>230</v>
      </c>
      <c r="L236" s="13">
        <v>225</v>
      </c>
      <c r="M236" s="13">
        <v>225</v>
      </c>
      <c r="O236" s="19">
        <v>232</v>
      </c>
      <c r="P236" s="20">
        <v>60</v>
      </c>
      <c r="Q236" s="20">
        <v>20</v>
      </c>
      <c r="R236" s="21">
        <v>11</v>
      </c>
      <c r="S236" s="21">
        <v>3</v>
      </c>
      <c r="T236" s="21">
        <v>1</v>
      </c>
      <c r="U236" s="21">
        <v>1</v>
      </c>
      <c r="V236" s="21">
        <v>1</v>
      </c>
      <c r="W236" s="21">
        <v>1</v>
      </c>
      <c r="X236" s="21">
        <v>1</v>
      </c>
      <c r="Y236" s="21">
        <v>1</v>
      </c>
      <c r="Z236" s="21">
        <v>1</v>
      </c>
      <c r="AA236" s="21">
        <v>1</v>
      </c>
      <c r="AB236" s="22">
        <v>232</v>
      </c>
      <c r="AC236" s="23">
        <v>60</v>
      </c>
      <c r="AD236" s="23">
        <v>23</v>
      </c>
      <c r="AE236" s="24">
        <v>1</v>
      </c>
      <c r="AF236" s="24">
        <v>1</v>
      </c>
      <c r="AG236" s="24">
        <v>1</v>
      </c>
      <c r="AH236" s="24">
        <v>1</v>
      </c>
      <c r="AI236" s="24">
        <v>1</v>
      </c>
      <c r="AJ236" s="24">
        <v>1</v>
      </c>
      <c r="AK236" s="24">
        <v>1</v>
      </c>
      <c r="AL236" s="24">
        <v>1</v>
      </c>
      <c r="AM236" s="24">
        <v>1</v>
      </c>
      <c r="AN236" s="24">
        <v>1</v>
      </c>
      <c r="DN236" s="139">
        <v>39.4</v>
      </c>
      <c r="DO236" s="133">
        <v>12</v>
      </c>
      <c r="DP236" s="137" t="s">
        <v>557</v>
      </c>
      <c r="DQ236" s="131">
        <f t="shared" si="7"/>
        <v>233</v>
      </c>
      <c r="DR236" s="131" t="s">
        <v>558</v>
      </c>
      <c r="DS236" s="131" t="s">
        <v>255</v>
      </c>
      <c r="DT236" s="12">
        <v>95</v>
      </c>
      <c r="DU236" s="129">
        <f t="shared" si="8"/>
        <v>0.18947368421052632</v>
      </c>
      <c r="DX236" s="19">
        <v>232</v>
      </c>
      <c r="DY236" t="s">
        <v>567</v>
      </c>
      <c r="DZ236" t="s">
        <v>566</v>
      </c>
      <c r="EA236" t="s">
        <v>566</v>
      </c>
      <c r="EB236" t="s">
        <v>566</v>
      </c>
    </row>
    <row r="237" spans="1:132" x14ac:dyDescent="0.25">
      <c r="A237" s="12">
        <v>234</v>
      </c>
      <c r="B237" s="12">
        <v>229</v>
      </c>
      <c r="C237" s="12">
        <v>242</v>
      </c>
      <c r="D237" s="12">
        <v>222</v>
      </c>
      <c r="E237" s="12">
        <v>233</v>
      </c>
      <c r="F237" s="12">
        <v>228</v>
      </c>
      <c r="G237" s="12">
        <v>191</v>
      </c>
      <c r="H237" s="12">
        <v>208</v>
      </c>
      <c r="I237" s="12">
        <v>223</v>
      </c>
      <c r="J237" s="12">
        <v>205</v>
      </c>
      <c r="K237" s="12">
        <v>229</v>
      </c>
      <c r="L237" s="12">
        <v>225</v>
      </c>
      <c r="M237" s="12">
        <v>225</v>
      </c>
      <c r="O237" s="19">
        <v>233</v>
      </c>
      <c r="P237" s="20">
        <v>61</v>
      </c>
      <c r="Q237" s="20">
        <v>21</v>
      </c>
      <c r="R237" s="21">
        <v>12</v>
      </c>
      <c r="S237" s="21">
        <v>4</v>
      </c>
      <c r="T237" s="21">
        <v>1</v>
      </c>
      <c r="U237" s="21">
        <v>1</v>
      </c>
      <c r="V237" s="21">
        <v>1</v>
      </c>
      <c r="W237" s="21">
        <v>1</v>
      </c>
      <c r="X237" s="21">
        <v>1</v>
      </c>
      <c r="Y237" s="21">
        <v>1</v>
      </c>
      <c r="Z237" s="21">
        <v>1</v>
      </c>
      <c r="AA237" s="21">
        <v>1</v>
      </c>
      <c r="AB237" s="22">
        <v>233</v>
      </c>
      <c r="AC237" s="23">
        <v>60</v>
      </c>
      <c r="AD237" s="23">
        <v>23</v>
      </c>
      <c r="AE237" s="24">
        <v>1</v>
      </c>
      <c r="AF237" s="24">
        <v>1</v>
      </c>
      <c r="AG237" s="24">
        <v>1</v>
      </c>
      <c r="AH237" s="24">
        <v>1</v>
      </c>
      <c r="AI237" s="24">
        <v>1</v>
      </c>
      <c r="AJ237" s="24">
        <v>1</v>
      </c>
      <c r="AK237" s="24">
        <v>1</v>
      </c>
      <c r="AL237" s="24">
        <v>1</v>
      </c>
      <c r="AM237" s="24">
        <v>1</v>
      </c>
      <c r="AN237" s="24">
        <v>1</v>
      </c>
      <c r="DN237" s="139">
        <v>39.5</v>
      </c>
      <c r="DO237" s="133">
        <v>12</v>
      </c>
      <c r="DP237" s="137" t="s">
        <v>557</v>
      </c>
      <c r="DQ237" s="131">
        <f t="shared" si="7"/>
        <v>234</v>
      </c>
      <c r="DR237" s="131" t="s">
        <v>558</v>
      </c>
      <c r="DS237" s="131" t="s">
        <v>255</v>
      </c>
      <c r="DT237" s="12">
        <v>95</v>
      </c>
      <c r="DU237" s="129">
        <f t="shared" si="8"/>
        <v>0.2</v>
      </c>
      <c r="DX237" s="19">
        <v>233</v>
      </c>
      <c r="DY237" t="s">
        <v>567</v>
      </c>
      <c r="DZ237" t="s">
        <v>566</v>
      </c>
      <c r="EA237" t="s">
        <v>566</v>
      </c>
      <c r="EB237" t="s">
        <v>566</v>
      </c>
    </row>
    <row r="238" spans="1:132" x14ac:dyDescent="0.25">
      <c r="A238" s="13">
        <v>235</v>
      </c>
      <c r="B238" s="13">
        <v>228</v>
      </c>
      <c r="C238" s="13">
        <v>242</v>
      </c>
      <c r="D238" s="13">
        <v>222</v>
      </c>
      <c r="E238" s="13">
        <v>233</v>
      </c>
      <c r="F238" s="13">
        <v>228</v>
      </c>
      <c r="G238" s="13">
        <v>191</v>
      </c>
      <c r="H238" s="13">
        <v>207</v>
      </c>
      <c r="I238" s="13">
        <v>223</v>
      </c>
      <c r="J238" s="13">
        <v>204</v>
      </c>
      <c r="K238" s="13">
        <v>229</v>
      </c>
      <c r="L238" s="13">
        <v>224</v>
      </c>
      <c r="M238" s="13">
        <v>224</v>
      </c>
      <c r="O238" s="19">
        <v>234</v>
      </c>
      <c r="P238" s="20">
        <v>61</v>
      </c>
      <c r="Q238" s="20">
        <v>21</v>
      </c>
      <c r="R238" s="21">
        <v>12</v>
      </c>
      <c r="S238" s="21">
        <v>4</v>
      </c>
      <c r="T238" s="21">
        <v>1</v>
      </c>
      <c r="U238" s="21">
        <v>1</v>
      </c>
      <c r="V238" s="21">
        <v>1</v>
      </c>
      <c r="W238" s="21">
        <v>1</v>
      </c>
      <c r="X238" s="21">
        <v>1</v>
      </c>
      <c r="Y238" s="21">
        <v>1</v>
      </c>
      <c r="Z238" s="21">
        <v>1</v>
      </c>
      <c r="AA238" s="21">
        <v>1</v>
      </c>
      <c r="AB238" s="22">
        <v>234</v>
      </c>
      <c r="AC238" s="23">
        <v>61</v>
      </c>
      <c r="AD238" s="23">
        <v>23</v>
      </c>
      <c r="AE238" s="24">
        <v>1</v>
      </c>
      <c r="AF238" s="24">
        <v>1</v>
      </c>
      <c r="AG238" s="24">
        <v>1</v>
      </c>
      <c r="AH238" s="24">
        <v>1</v>
      </c>
      <c r="AI238" s="24">
        <v>1</v>
      </c>
      <c r="AJ238" s="24">
        <v>1</v>
      </c>
      <c r="AK238" s="24">
        <v>1</v>
      </c>
      <c r="AL238" s="24">
        <v>1</v>
      </c>
      <c r="AM238" s="24">
        <v>1</v>
      </c>
      <c r="AN238" s="24">
        <v>1</v>
      </c>
      <c r="DN238" s="126">
        <v>40.1</v>
      </c>
      <c r="DO238" s="133">
        <v>12</v>
      </c>
      <c r="DP238" s="137" t="s">
        <v>557</v>
      </c>
      <c r="DQ238" s="131">
        <f t="shared" si="7"/>
        <v>235</v>
      </c>
      <c r="DR238" s="131" t="s">
        <v>558</v>
      </c>
      <c r="DS238" s="131" t="s">
        <v>255</v>
      </c>
      <c r="DT238" s="12">
        <v>95</v>
      </c>
      <c r="DU238" s="129">
        <f t="shared" si="8"/>
        <v>0.21052631578947367</v>
      </c>
      <c r="DX238" s="19">
        <v>234</v>
      </c>
      <c r="DY238" t="s">
        <v>567</v>
      </c>
      <c r="DZ238" t="s">
        <v>566</v>
      </c>
      <c r="EA238" t="s">
        <v>566</v>
      </c>
      <c r="EB238" t="s">
        <v>566</v>
      </c>
    </row>
    <row r="239" spans="1:132" x14ac:dyDescent="0.25">
      <c r="A239" s="12">
        <v>236</v>
      </c>
      <c r="B239" s="12">
        <v>228</v>
      </c>
      <c r="C239" s="12">
        <v>242</v>
      </c>
      <c r="D239" s="12">
        <v>221</v>
      </c>
      <c r="E239" s="12">
        <v>232</v>
      </c>
      <c r="F239" s="12">
        <v>228</v>
      </c>
      <c r="G239" s="12">
        <v>190</v>
      </c>
      <c r="H239" s="12">
        <v>206</v>
      </c>
      <c r="I239" s="12">
        <v>222</v>
      </c>
      <c r="J239" s="12">
        <v>203</v>
      </c>
      <c r="K239" s="12">
        <v>228</v>
      </c>
      <c r="L239" s="12">
        <v>223</v>
      </c>
      <c r="M239" s="12">
        <v>223</v>
      </c>
      <c r="O239" s="19">
        <v>235</v>
      </c>
      <c r="P239" s="20">
        <v>61</v>
      </c>
      <c r="Q239" s="20">
        <v>21</v>
      </c>
      <c r="R239" s="21">
        <v>12</v>
      </c>
      <c r="S239" s="21">
        <v>4</v>
      </c>
      <c r="T239" s="21">
        <v>1</v>
      </c>
      <c r="U239" s="21">
        <v>1</v>
      </c>
      <c r="V239" s="21">
        <v>1</v>
      </c>
      <c r="W239" s="21">
        <v>1</v>
      </c>
      <c r="X239" s="21">
        <v>1</v>
      </c>
      <c r="Y239" s="21">
        <v>1</v>
      </c>
      <c r="Z239" s="21">
        <v>1</v>
      </c>
      <c r="AA239" s="21">
        <v>1</v>
      </c>
      <c r="AB239" s="22">
        <v>235</v>
      </c>
      <c r="AC239" s="23">
        <v>61</v>
      </c>
      <c r="AD239" s="23">
        <v>23</v>
      </c>
      <c r="AE239" s="24">
        <v>1</v>
      </c>
      <c r="AF239" s="24">
        <v>1</v>
      </c>
      <c r="AG239" s="24">
        <v>1</v>
      </c>
      <c r="AH239" s="24">
        <v>1</v>
      </c>
      <c r="AI239" s="24">
        <v>1</v>
      </c>
      <c r="AJ239" s="24">
        <v>1</v>
      </c>
      <c r="AK239" s="24">
        <v>1</v>
      </c>
      <c r="AL239" s="24">
        <v>1</v>
      </c>
      <c r="AM239" s="24">
        <v>1</v>
      </c>
      <c r="AN239" s="24">
        <v>1</v>
      </c>
      <c r="DN239" s="141">
        <v>40.200000000000003</v>
      </c>
      <c r="DO239" s="142">
        <v>12</v>
      </c>
      <c r="DP239" s="138" t="s">
        <v>557</v>
      </c>
      <c r="DQ239" s="132">
        <f t="shared" si="7"/>
        <v>236</v>
      </c>
      <c r="DR239" s="132" t="s">
        <v>558</v>
      </c>
      <c r="DS239" s="132" t="s">
        <v>255</v>
      </c>
      <c r="DT239" s="12">
        <v>95</v>
      </c>
      <c r="DU239" s="129">
        <f t="shared" si="8"/>
        <v>0.22105263157894736</v>
      </c>
      <c r="DX239" s="19">
        <v>235</v>
      </c>
      <c r="DY239" t="s">
        <v>567</v>
      </c>
      <c r="DZ239" t="s">
        <v>566</v>
      </c>
      <c r="EA239" t="s">
        <v>566</v>
      </c>
      <c r="EB239" t="s">
        <v>566</v>
      </c>
    </row>
    <row r="240" spans="1:132" x14ac:dyDescent="0.25">
      <c r="A240" s="13">
        <v>237</v>
      </c>
      <c r="B240" s="13">
        <v>228</v>
      </c>
      <c r="C240" s="13">
        <v>241</v>
      </c>
      <c r="D240" s="13">
        <v>221</v>
      </c>
      <c r="E240" s="13">
        <v>232</v>
      </c>
      <c r="F240" s="13">
        <v>227</v>
      </c>
      <c r="G240" s="13">
        <v>190</v>
      </c>
      <c r="H240" s="13">
        <v>206</v>
      </c>
      <c r="I240" s="13">
        <v>222</v>
      </c>
      <c r="J240" s="13">
        <v>203</v>
      </c>
      <c r="K240" s="13">
        <v>227</v>
      </c>
      <c r="L240" s="13">
        <v>223</v>
      </c>
      <c r="M240" s="13">
        <v>223</v>
      </c>
      <c r="O240" s="19">
        <v>236</v>
      </c>
      <c r="P240" s="20">
        <v>61</v>
      </c>
      <c r="Q240" s="20">
        <v>21</v>
      </c>
      <c r="R240" s="21">
        <v>12</v>
      </c>
      <c r="S240" s="21">
        <v>4</v>
      </c>
      <c r="T240" s="21">
        <v>1</v>
      </c>
      <c r="U240" s="21">
        <v>1</v>
      </c>
      <c r="V240" s="21">
        <v>1</v>
      </c>
      <c r="W240" s="21">
        <v>1</v>
      </c>
      <c r="X240" s="21">
        <v>1</v>
      </c>
      <c r="Y240" s="21">
        <v>1</v>
      </c>
      <c r="Z240" s="21">
        <v>1</v>
      </c>
      <c r="AA240" s="21">
        <v>1</v>
      </c>
      <c r="AB240" s="22">
        <v>236</v>
      </c>
      <c r="AC240" s="23">
        <v>61</v>
      </c>
      <c r="AD240" s="23">
        <v>23</v>
      </c>
      <c r="AE240" s="24">
        <v>1</v>
      </c>
      <c r="AF240" s="24">
        <v>1</v>
      </c>
      <c r="AG240" s="24">
        <v>1</v>
      </c>
      <c r="AH240" s="24">
        <v>1</v>
      </c>
      <c r="AI240" s="24">
        <v>1</v>
      </c>
      <c r="AJ240" s="24">
        <v>1</v>
      </c>
      <c r="AK240" s="24">
        <v>1</v>
      </c>
      <c r="AL240" s="24">
        <v>1</v>
      </c>
      <c r="AM240" s="24">
        <v>1</v>
      </c>
      <c r="AN240" s="24">
        <v>1</v>
      </c>
      <c r="DN240" s="126">
        <v>40.299999999999997</v>
      </c>
      <c r="DO240" s="133">
        <v>12</v>
      </c>
      <c r="DP240" s="137" t="s">
        <v>557</v>
      </c>
      <c r="DQ240" s="131">
        <f t="shared" si="7"/>
        <v>237</v>
      </c>
      <c r="DR240" s="131" t="s">
        <v>558</v>
      </c>
      <c r="DS240" s="131" t="s">
        <v>255</v>
      </c>
      <c r="DT240" s="12">
        <v>95</v>
      </c>
      <c r="DU240" s="129">
        <f t="shared" si="8"/>
        <v>0.23157894736842105</v>
      </c>
      <c r="DX240" s="19">
        <v>236</v>
      </c>
      <c r="DY240" t="s">
        <v>567</v>
      </c>
      <c r="DZ240" t="s">
        <v>566</v>
      </c>
      <c r="EA240" t="s">
        <v>566</v>
      </c>
      <c r="EB240" t="s">
        <v>566</v>
      </c>
    </row>
    <row r="241" spans="1:132" x14ac:dyDescent="0.25">
      <c r="A241" s="12">
        <v>238</v>
      </c>
      <c r="B241" s="12">
        <v>227</v>
      </c>
      <c r="C241" s="12">
        <v>241</v>
      </c>
      <c r="D241" s="12">
        <v>220</v>
      </c>
      <c r="E241" s="12">
        <v>231</v>
      </c>
      <c r="F241" s="12">
        <v>227</v>
      </c>
      <c r="G241" s="12">
        <v>189</v>
      </c>
      <c r="H241" s="12">
        <v>205</v>
      </c>
      <c r="I241" s="12">
        <v>221</v>
      </c>
      <c r="J241" s="12">
        <v>202</v>
      </c>
      <c r="K241" s="12">
        <v>226</v>
      </c>
      <c r="L241" s="12">
        <v>222</v>
      </c>
      <c r="M241" s="12">
        <v>222</v>
      </c>
      <c r="O241" s="19">
        <v>237</v>
      </c>
      <c r="P241" s="20">
        <v>61</v>
      </c>
      <c r="Q241" s="20">
        <v>21</v>
      </c>
      <c r="R241" s="21">
        <v>12</v>
      </c>
      <c r="S241" s="21">
        <v>4</v>
      </c>
      <c r="T241" s="21">
        <v>1</v>
      </c>
      <c r="U241" s="21">
        <v>1</v>
      </c>
      <c r="V241" s="21">
        <v>1</v>
      </c>
      <c r="W241" s="21">
        <v>1</v>
      </c>
      <c r="X241" s="21">
        <v>1</v>
      </c>
      <c r="Y241" s="21">
        <v>1</v>
      </c>
      <c r="Z241" s="21">
        <v>1</v>
      </c>
      <c r="AA241" s="21">
        <v>1</v>
      </c>
      <c r="AB241" s="22">
        <v>237</v>
      </c>
      <c r="AC241" s="23">
        <v>61</v>
      </c>
      <c r="AD241" s="23">
        <v>23</v>
      </c>
      <c r="AE241" s="24">
        <v>1</v>
      </c>
      <c r="AF241" s="24">
        <v>1</v>
      </c>
      <c r="AG241" s="24">
        <v>1</v>
      </c>
      <c r="AH241" s="24">
        <v>1</v>
      </c>
      <c r="AI241" s="24">
        <v>1</v>
      </c>
      <c r="AJ241" s="24">
        <v>1</v>
      </c>
      <c r="AK241" s="24">
        <v>1</v>
      </c>
      <c r="AL241" s="24">
        <v>1</v>
      </c>
      <c r="AM241" s="24">
        <v>1</v>
      </c>
      <c r="AN241" s="24">
        <v>1</v>
      </c>
      <c r="DN241" s="126">
        <v>40.4</v>
      </c>
      <c r="DO241" s="133">
        <v>12</v>
      </c>
      <c r="DP241" s="137" t="s">
        <v>557</v>
      </c>
      <c r="DQ241" s="131">
        <f t="shared" si="7"/>
        <v>238</v>
      </c>
      <c r="DR241" s="131" t="s">
        <v>558</v>
      </c>
      <c r="DS241" s="131" t="s">
        <v>255</v>
      </c>
      <c r="DT241" s="12">
        <v>95</v>
      </c>
      <c r="DU241" s="129">
        <f t="shared" si="8"/>
        <v>0.24210526315789474</v>
      </c>
      <c r="DX241" s="19">
        <v>237</v>
      </c>
      <c r="DY241" t="s">
        <v>567</v>
      </c>
      <c r="DZ241" t="s">
        <v>566</v>
      </c>
      <c r="EA241" t="s">
        <v>566</v>
      </c>
      <c r="EB241" t="s">
        <v>566</v>
      </c>
    </row>
    <row r="242" spans="1:132" x14ac:dyDescent="0.25">
      <c r="A242" s="13">
        <v>239</v>
      </c>
      <c r="B242" s="13">
        <v>227</v>
      </c>
      <c r="C242" s="13">
        <v>240</v>
      </c>
      <c r="D242" s="13">
        <v>220</v>
      </c>
      <c r="E242" s="13">
        <v>231</v>
      </c>
      <c r="F242" s="13">
        <v>226</v>
      </c>
      <c r="G242" s="13">
        <v>189</v>
      </c>
      <c r="H242" s="13">
        <v>205</v>
      </c>
      <c r="I242" s="13">
        <v>221</v>
      </c>
      <c r="J242" s="13">
        <v>202</v>
      </c>
      <c r="K242" s="13">
        <v>226</v>
      </c>
      <c r="L242" s="13">
        <v>222</v>
      </c>
      <c r="M242" s="13">
        <v>222</v>
      </c>
      <c r="O242" s="19">
        <v>238</v>
      </c>
      <c r="P242" s="20">
        <v>61</v>
      </c>
      <c r="Q242" s="20">
        <v>21</v>
      </c>
      <c r="R242" s="21">
        <v>13</v>
      </c>
      <c r="S242" s="21">
        <v>4</v>
      </c>
      <c r="T242" s="21">
        <v>1</v>
      </c>
      <c r="U242" s="21">
        <v>1</v>
      </c>
      <c r="V242" s="21">
        <v>1</v>
      </c>
      <c r="W242" s="21">
        <v>1</v>
      </c>
      <c r="X242" s="21">
        <v>1</v>
      </c>
      <c r="Y242" s="21">
        <v>1</v>
      </c>
      <c r="Z242" s="21">
        <v>1</v>
      </c>
      <c r="AA242" s="21">
        <v>1</v>
      </c>
      <c r="AB242" s="22">
        <v>238</v>
      </c>
      <c r="AC242" s="23">
        <v>61</v>
      </c>
      <c r="AD242" s="23">
        <v>23</v>
      </c>
      <c r="AE242" s="24">
        <v>1</v>
      </c>
      <c r="AF242" s="24">
        <v>1</v>
      </c>
      <c r="AG242" s="24">
        <v>1</v>
      </c>
      <c r="AH242" s="24">
        <v>1</v>
      </c>
      <c r="AI242" s="24">
        <v>1</v>
      </c>
      <c r="AJ242" s="24">
        <v>1</v>
      </c>
      <c r="AK242" s="24">
        <v>1</v>
      </c>
      <c r="AL242" s="24">
        <v>1</v>
      </c>
      <c r="AM242" s="24">
        <v>1</v>
      </c>
      <c r="AN242" s="24">
        <v>1</v>
      </c>
      <c r="DN242" s="126">
        <v>40.5</v>
      </c>
      <c r="DO242" s="133">
        <v>12</v>
      </c>
      <c r="DP242" s="137" t="s">
        <v>557</v>
      </c>
      <c r="DQ242" s="131">
        <f t="shared" si="7"/>
        <v>239</v>
      </c>
      <c r="DR242" s="131" t="s">
        <v>558</v>
      </c>
      <c r="DS242" s="131" t="s">
        <v>255</v>
      </c>
      <c r="DT242" s="12">
        <v>95</v>
      </c>
      <c r="DU242" s="129">
        <f t="shared" si="8"/>
        <v>0.25263157894736843</v>
      </c>
      <c r="DX242" s="19">
        <v>238</v>
      </c>
      <c r="DY242" t="s">
        <v>567</v>
      </c>
      <c r="DZ242" t="s">
        <v>566</v>
      </c>
      <c r="EA242" t="s">
        <v>566</v>
      </c>
      <c r="EB242" t="s">
        <v>566</v>
      </c>
    </row>
    <row r="243" spans="1:132" x14ac:dyDescent="0.25">
      <c r="A243" s="12">
        <v>240</v>
      </c>
      <c r="B243" s="12">
        <v>226</v>
      </c>
      <c r="C243" s="12">
        <v>240</v>
      </c>
      <c r="D243" s="12">
        <v>219</v>
      </c>
      <c r="E243" s="12">
        <v>230</v>
      </c>
      <c r="F243" s="12">
        <v>226</v>
      </c>
      <c r="G243" s="12">
        <v>188</v>
      </c>
      <c r="H243" s="12">
        <v>204</v>
      </c>
      <c r="I243" s="12">
        <v>220</v>
      </c>
      <c r="J243" s="12">
        <v>201</v>
      </c>
      <c r="K243" s="12">
        <v>225</v>
      </c>
      <c r="L243" s="12">
        <v>221</v>
      </c>
      <c r="M243" s="12">
        <v>221</v>
      </c>
      <c r="O243" s="19">
        <v>239</v>
      </c>
      <c r="P243" s="20">
        <v>61</v>
      </c>
      <c r="Q243" s="20">
        <v>21</v>
      </c>
      <c r="R243" s="21">
        <v>13</v>
      </c>
      <c r="S243" s="21">
        <v>4</v>
      </c>
      <c r="T243" s="21">
        <v>1</v>
      </c>
      <c r="U243" s="21">
        <v>1</v>
      </c>
      <c r="V243" s="21">
        <v>1</v>
      </c>
      <c r="W243" s="21">
        <v>1</v>
      </c>
      <c r="X243" s="21">
        <v>1</v>
      </c>
      <c r="Y243" s="21">
        <v>1</v>
      </c>
      <c r="Z243" s="21">
        <v>1</v>
      </c>
      <c r="AA243" s="21">
        <v>1</v>
      </c>
      <c r="AB243" s="22">
        <v>239</v>
      </c>
      <c r="AC243" s="23">
        <v>61</v>
      </c>
      <c r="AD243" s="23">
        <v>23</v>
      </c>
      <c r="AE243" s="24">
        <v>1</v>
      </c>
      <c r="AF243" s="24">
        <v>1</v>
      </c>
      <c r="AG243" s="24">
        <v>1</v>
      </c>
      <c r="AH243" s="24">
        <v>1</v>
      </c>
      <c r="AI243" s="24">
        <v>1</v>
      </c>
      <c r="AJ243" s="24">
        <v>1</v>
      </c>
      <c r="AK243" s="24">
        <v>1</v>
      </c>
      <c r="AL243" s="24">
        <v>1</v>
      </c>
      <c r="AM243" s="24">
        <v>1</v>
      </c>
      <c r="AN243" s="24">
        <v>1</v>
      </c>
      <c r="DN243" s="126">
        <v>40.6</v>
      </c>
      <c r="DO243" s="133">
        <v>12</v>
      </c>
      <c r="DP243" s="137" t="s">
        <v>557</v>
      </c>
      <c r="DQ243" s="131">
        <f t="shared" si="7"/>
        <v>240</v>
      </c>
      <c r="DR243" s="131" t="s">
        <v>558</v>
      </c>
      <c r="DS243" s="131" t="s">
        <v>255</v>
      </c>
      <c r="DT243" s="12">
        <v>95</v>
      </c>
      <c r="DU243" s="129">
        <f t="shared" si="8"/>
        <v>0.26315789473684209</v>
      </c>
      <c r="DX243" s="19">
        <v>239</v>
      </c>
      <c r="DY243" t="s">
        <v>567</v>
      </c>
      <c r="DZ243" t="s">
        <v>566</v>
      </c>
      <c r="EA243" t="s">
        <v>566</v>
      </c>
      <c r="EB243" t="s">
        <v>566</v>
      </c>
    </row>
    <row r="244" spans="1:132" x14ac:dyDescent="0.25">
      <c r="A244" s="13">
        <v>241</v>
      </c>
      <c r="B244" s="13">
        <v>226</v>
      </c>
      <c r="C244" s="13">
        <v>240</v>
      </c>
      <c r="D244" s="13">
        <v>219</v>
      </c>
      <c r="E244" s="13">
        <v>230</v>
      </c>
      <c r="F244" s="13">
        <v>226</v>
      </c>
      <c r="G244" s="13">
        <v>188</v>
      </c>
      <c r="H244" s="13">
        <v>203</v>
      </c>
      <c r="I244" s="13">
        <v>219</v>
      </c>
      <c r="J244" s="13">
        <v>201</v>
      </c>
      <c r="K244" s="13">
        <v>225</v>
      </c>
      <c r="L244" s="13">
        <v>220</v>
      </c>
      <c r="M244" s="13">
        <v>220</v>
      </c>
      <c r="O244" s="19">
        <v>240</v>
      </c>
      <c r="P244" s="20">
        <v>61</v>
      </c>
      <c r="Q244" s="20">
        <v>21</v>
      </c>
      <c r="R244" s="21">
        <v>13</v>
      </c>
      <c r="S244" s="21">
        <v>4</v>
      </c>
      <c r="T244" s="21">
        <v>1</v>
      </c>
      <c r="U244" s="21">
        <v>1</v>
      </c>
      <c r="V244" s="21">
        <v>1</v>
      </c>
      <c r="W244" s="21">
        <v>1</v>
      </c>
      <c r="X244" s="21">
        <v>1</v>
      </c>
      <c r="Y244" s="21">
        <v>1</v>
      </c>
      <c r="Z244" s="21">
        <v>1</v>
      </c>
      <c r="AA244" s="21">
        <v>1</v>
      </c>
      <c r="AB244" s="22">
        <v>240</v>
      </c>
      <c r="AC244" s="23">
        <v>61</v>
      </c>
      <c r="AD244" s="23">
        <v>23</v>
      </c>
      <c r="AE244" s="24">
        <v>1</v>
      </c>
      <c r="AF244" s="24">
        <v>1</v>
      </c>
      <c r="AG244" s="24">
        <v>1</v>
      </c>
      <c r="AH244" s="24">
        <v>1</v>
      </c>
      <c r="AI244" s="24">
        <v>1</v>
      </c>
      <c r="AJ244" s="24">
        <v>1</v>
      </c>
      <c r="AK244" s="24">
        <v>1</v>
      </c>
      <c r="AL244" s="24">
        <v>1</v>
      </c>
      <c r="AM244" s="24">
        <v>1</v>
      </c>
      <c r="AN244" s="24">
        <v>1</v>
      </c>
      <c r="DN244" s="139">
        <v>41.1</v>
      </c>
      <c r="DO244" s="12">
        <v>13</v>
      </c>
      <c r="DP244" s="137" t="s">
        <v>559</v>
      </c>
      <c r="DQ244" s="131">
        <f t="shared" si="7"/>
        <v>241</v>
      </c>
      <c r="DR244" s="131" t="s">
        <v>558</v>
      </c>
      <c r="DS244" s="131" t="s">
        <v>255</v>
      </c>
      <c r="DT244" s="12">
        <v>95</v>
      </c>
      <c r="DU244" s="129">
        <f t="shared" si="8"/>
        <v>0.27368421052631581</v>
      </c>
      <c r="DX244" s="19">
        <v>240</v>
      </c>
      <c r="DY244" t="s">
        <v>567</v>
      </c>
      <c r="DZ244" t="s">
        <v>566</v>
      </c>
      <c r="EA244" t="s">
        <v>566</v>
      </c>
      <c r="EB244" t="s">
        <v>566</v>
      </c>
    </row>
    <row r="245" spans="1:132" x14ac:dyDescent="0.25">
      <c r="A245" s="12">
        <v>242</v>
      </c>
      <c r="B245" s="12">
        <v>225</v>
      </c>
      <c r="C245" s="12">
        <v>239</v>
      </c>
      <c r="D245" s="12">
        <v>218</v>
      </c>
      <c r="E245" s="12">
        <v>229</v>
      </c>
      <c r="F245" s="12">
        <v>225</v>
      </c>
      <c r="G245" s="12">
        <v>187</v>
      </c>
      <c r="H245" s="12">
        <v>203</v>
      </c>
      <c r="I245" s="12">
        <v>219</v>
      </c>
      <c r="J245" s="12">
        <v>200</v>
      </c>
      <c r="K245" s="12">
        <v>224</v>
      </c>
      <c r="L245" s="12">
        <v>220</v>
      </c>
      <c r="M245" s="12">
        <v>220</v>
      </c>
      <c r="O245" s="19">
        <v>241</v>
      </c>
      <c r="P245" s="20">
        <v>61</v>
      </c>
      <c r="Q245" s="20">
        <v>21</v>
      </c>
      <c r="R245" s="21">
        <v>13</v>
      </c>
      <c r="S245" s="21">
        <v>4</v>
      </c>
      <c r="T245" s="21">
        <v>1</v>
      </c>
      <c r="U245" s="21">
        <v>1</v>
      </c>
      <c r="V245" s="21">
        <v>1</v>
      </c>
      <c r="W245" s="21">
        <v>1</v>
      </c>
      <c r="X245" s="21">
        <v>1</v>
      </c>
      <c r="Y245" s="21">
        <v>1</v>
      </c>
      <c r="Z245" s="21">
        <v>1</v>
      </c>
      <c r="AA245" s="21">
        <v>1</v>
      </c>
      <c r="AB245" s="22">
        <v>241</v>
      </c>
      <c r="AC245" s="23">
        <v>61</v>
      </c>
      <c r="AD245" s="23">
        <v>23</v>
      </c>
      <c r="AE245" s="24">
        <v>1</v>
      </c>
      <c r="AF245" s="24">
        <v>1</v>
      </c>
      <c r="AG245" s="24">
        <v>1</v>
      </c>
      <c r="AH245" s="24">
        <v>1</v>
      </c>
      <c r="AI245" s="24">
        <v>1</v>
      </c>
      <c r="AJ245" s="24">
        <v>1</v>
      </c>
      <c r="AK245" s="24">
        <v>1</v>
      </c>
      <c r="AL245" s="24">
        <v>1</v>
      </c>
      <c r="AM245" s="24">
        <v>1</v>
      </c>
      <c r="AN245" s="24">
        <v>1</v>
      </c>
      <c r="DN245" s="139">
        <v>41.2</v>
      </c>
      <c r="DO245" s="12">
        <v>13</v>
      </c>
      <c r="DP245" s="137" t="s">
        <v>559</v>
      </c>
      <c r="DQ245" s="131">
        <f t="shared" si="7"/>
        <v>242</v>
      </c>
      <c r="DR245" s="131" t="s">
        <v>558</v>
      </c>
      <c r="DS245" s="131" t="s">
        <v>255</v>
      </c>
      <c r="DT245" s="12">
        <v>95</v>
      </c>
      <c r="DU245" s="129">
        <f t="shared" si="8"/>
        <v>0.28421052631578947</v>
      </c>
      <c r="DX245" s="19">
        <v>241</v>
      </c>
      <c r="DY245" t="s">
        <v>567</v>
      </c>
      <c r="DZ245" t="s">
        <v>566</v>
      </c>
      <c r="EA245" t="s">
        <v>566</v>
      </c>
      <c r="EB245" t="s">
        <v>566</v>
      </c>
    </row>
    <row r="246" spans="1:132" x14ac:dyDescent="0.25">
      <c r="A246" s="13">
        <v>243</v>
      </c>
      <c r="B246" s="13">
        <v>225</v>
      </c>
      <c r="C246" s="13">
        <v>239</v>
      </c>
      <c r="D246" s="13">
        <v>218</v>
      </c>
      <c r="E246" s="13">
        <v>229</v>
      </c>
      <c r="F246" s="13">
        <v>225</v>
      </c>
      <c r="G246" s="13">
        <v>187</v>
      </c>
      <c r="H246" s="13">
        <v>202</v>
      </c>
      <c r="I246" s="13">
        <v>218</v>
      </c>
      <c r="J246" s="13">
        <v>200</v>
      </c>
      <c r="K246" s="13">
        <v>224</v>
      </c>
      <c r="L246" s="13">
        <v>219</v>
      </c>
      <c r="M246" s="13">
        <v>219</v>
      </c>
      <c r="O246" s="19">
        <v>242</v>
      </c>
      <c r="P246" s="20">
        <v>61</v>
      </c>
      <c r="Q246" s="20">
        <v>21</v>
      </c>
      <c r="R246" s="21">
        <v>13</v>
      </c>
      <c r="S246" s="21">
        <v>4</v>
      </c>
      <c r="T246" s="21">
        <v>1</v>
      </c>
      <c r="U246" s="21">
        <v>1</v>
      </c>
      <c r="V246" s="21">
        <v>1</v>
      </c>
      <c r="W246" s="21">
        <v>1</v>
      </c>
      <c r="X246" s="21">
        <v>1</v>
      </c>
      <c r="Y246" s="21">
        <v>1</v>
      </c>
      <c r="Z246" s="21">
        <v>1</v>
      </c>
      <c r="AA246" s="21">
        <v>1</v>
      </c>
      <c r="AB246" s="22">
        <v>242</v>
      </c>
      <c r="AC246" s="23">
        <v>62</v>
      </c>
      <c r="AD246" s="23">
        <v>23</v>
      </c>
      <c r="AE246" s="24">
        <v>1</v>
      </c>
      <c r="AF246" s="24">
        <v>1</v>
      </c>
      <c r="AG246" s="24">
        <v>1</v>
      </c>
      <c r="AH246" s="24">
        <v>1</v>
      </c>
      <c r="AI246" s="24">
        <v>1</v>
      </c>
      <c r="AJ246" s="24">
        <v>1</v>
      </c>
      <c r="AK246" s="24">
        <v>1</v>
      </c>
      <c r="AL246" s="24">
        <v>1</v>
      </c>
      <c r="AM246" s="24">
        <v>1</v>
      </c>
      <c r="AN246" s="24">
        <v>1</v>
      </c>
      <c r="DN246" s="139">
        <v>41.3</v>
      </c>
      <c r="DO246" s="12">
        <v>13</v>
      </c>
      <c r="DP246" s="137" t="s">
        <v>559</v>
      </c>
      <c r="DQ246" s="131">
        <f t="shared" si="7"/>
        <v>243</v>
      </c>
      <c r="DR246" s="131" t="s">
        <v>558</v>
      </c>
      <c r="DS246" s="131" t="s">
        <v>255</v>
      </c>
      <c r="DT246" s="12">
        <v>95</v>
      </c>
      <c r="DU246" s="129">
        <f t="shared" si="8"/>
        <v>0.29473684210526313</v>
      </c>
      <c r="DX246" s="19">
        <v>242</v>
      </c>
      <c r="DY246" t="s">
        <v>567</v>
      </c>
      <c r="DZ246" t="s">
        <v>566</v>
      </c>
      <c r="EA246" t="s">
        <v>566</v>
      </c>
      <c r="EB246" t="s">
        <v>566</v>
      </c>
    </row>
    <row r="247" spans="1:132" x14ac:dyDescent="0.25">
      <c r="A247" s="12">
        <v>244</v>
      </c>
      <c r="B247" s="12">
        <v>225</v>
      </c>
      <c r="C247" s="12">
        <v>238</v>
      </c>
      <c r="D247" s="12">
        <v>217</v>
      </c>
      <c r="E247" s="12">
        <v>228</v>
      </c>
      <c r="F247" s="12">
        <v>224</v>
      </c>
      <c r="G247" s="12">
        <v>186</v>
      </c>
      <c r="H247" s="12">
        <v>202</v>
      </c>
      <c r="I247" s="12">
        <v>218</v>
      </c>
      <c r="J247" s="12">
        <v>199</v>
      </c>
      <c r="K247" s="12">
        <v>223</v>
      </c>
      <c r="L247" s="12">
        <v>219</v>
      </c>
      <c r="M247" s="12">
        <v>219</v>
      </c>
      <c r="O247" s="19">
        <v>243</v>
      </c>
      <c r="P247" s="20">
        <v>62</v>
      </c>
      <c r="Q247" s="20">
        <v>22</v>
      </c>
      <c r="R247" s="21">
        <v>13</v>
      </c>
      <c r="S247" s="21">
        <v>4</v>
      </c>
      <c r="T247" s="21">
        <v>1</v>
      </c>
      <c r="U247" s="21">
        <v>1</v>
      </c>
      <c r="V247" s="21">
        <v>1</v>
      </c>
      <c r="W247" s="21">
        <v>1</v>
      </c>
      <c r="X247" s="21">
        <v>1</v>
      </c>
      <c r="Y247" s="21">
        <v>1</v>
      </c>
      <c r="Z247" s="21">
        <v>1</v>
      </c>
      <c r="AA247" s="21">
        <v>1</v>
      </c>
      <c r="AB247" s="22">
        <v>243</v>
      </c>
      <c r="AC247" s="23">
        <v>62</v>
      </c>
      <c r="AD247" s="23">
        <v>23</v>
      </c>
      <c r="AE247" s="24">
        <v>1</v>
      </c>
      <c r="AF247" s="24">
        <v>1</v>
      </c>
      <c r="AG247" s="24">
        <v>1</v>
      </c>
      <c r="AH247" s="24">
        <v>1</v>
      </c>
      <c r="AI247" s="24">
        <v>1</v>
      </c>
      <c r="AJ247" s="24">
        <v>1</v>
      </c>
      <c r="AK247" s="24">
        <v>1</v>
      </c>
      <c r="AL247" s="24">
        <v>1</v>
      </c>
      <c r="AM247" s="24">
        <v>1</v>
      </c>
      <c r="AN247" s="24">
        <v>1</v>
      </c>
      <c r="DN247" s="139">
        <v>41.4</v>
      </c>
      <c r="DO247" s="12">
        <v>13</v>
      </c>
      <c r="DP247" s="137" t="s">
        <v>559</v>
      </c>
      <c r="DQ247" s="131">
        <f t="shared" si="7"/>
        <v>244</v>
      </c>
      <c r="DR247" s="131" t="s">
        <v>558</v>
      </c>
      <c r="DS247" s="131" t="s">
        <v>255</v>
      </c>
      <c r="DT247" s="12">
        <v>95</v>
      </c>
      <c r="DU247" s="129">
        <f t="shared" si="8"/>
        <v>0.30526315789473685</v>
      </c>
      <c r="DX247" s="19">
        <v>243</v>
      </c>
      <c r="DY247" t="s">
        <v>567</v>
      </c>
      <c r="DZ247" t="s">
        <v>566</v>
      </c>
      <c r="EA247" t="s">
        <v>566</v>
      </c>
      <c r="EB247" t="s">
        <v>566</v>
      </c>
    </row>
    <row r="248" spans="1:132" x14ac:dyDescent="0.25">
      <c r="A248" s="13">
        <v>245</v>
      </c>
      <c r="B248" s="13">
        <v>224</v>
      </c>
      <c r="C248" s="13">
        <v>238</v>
      </c>
      <c r="D248" s="13">
        <v>217</v>
      </c>
      <c r="E248" s="13">
        <v>228</v>
      </c>
      <c r="F248" s="13">
        <v>224</v>
      </c>
      <c r="G248" s="13">
        <v>186</v>
      </c>
      <c r="H248" s="13">
        <v>201</v>
      </c>
      <c r="I248" s="13">
        <v>217</v>
      </c>
      <c r="J248" s="13">
        <v>199</v>
      </c>
      <c r="K248" s="13">
        <v>223</v>
      </c>
      <c r="L248" s="13">
        <v>218</v>
      </c>
      <c r="M248" s="13">
        <v>218</v>
      </c>
      <c r="O248" s="19">
        <v>244</v>
      </c>
      <c r="P248" s="20">
        <v>62</v>
      </c>
      <c r="Q248" s="20">
        <v>22</v>
      </c>
      <c r="R248" s="21">
        <v>13</v>
      </c>
      <c r="S248" s="21">
        <v>4</v>
      </c>
      <c r="T248" s="21">
        <v>1</v>
      </c>
      <c r="U248" s="21">
        <v>1</v>
      </c>
      <c r="V248" s="21">
        <v>1</v>
      </c>
      <c r="W248" s="21">
        <v>1</v>
      </c>
      <c r="X248" s="21">
        <v>1</v>
      </c>
      <c r="Y248" s="21">
        <v>1</v>
      </c>
      <c r="Z248" s="21">
        <v>1</v>
      </c>
      <c r="AA248" s="21">
        <v>1</v>
      </c>
      <c r="AB248" s="22">
        <v>244</v>
      </c>
      <c r="AC248" s="23">
        <v>62</v>
      </c>
      <c r="AD248" s="23">
        <v>23</v>
      </c>
      <c r="AE248" s="24">
        <v>1</v>
      </c>
      <c r="AF248" s="24">
        <v>1</v>
      </c>
      <c r="AG248" s="24">
        <v>1</v>
      </c>
      <c r="AH248" s="24">
        <v>1</v>
      </c>
      <c r="AI248" s="24">
        <v>1</v>
      </c>
      <c r="AJ248" s="24">
        <v>1</v>
      </c>
      <c r="AK248" s="24">
        <v>1</v>
      </c>
      <c r="AL248" s="24">
        <v>1</v>
      </c>
      <c r="AM248" s="24">
        <v>1</v>
      </c>
      <c r="AN248" s="24">
        <v>1</v>
      </c>
      <c r="DN248" s="139">
        <v>41.5</v>
      </c>
      <c r="DO248" s="12">
        <v>13</v>
      </c>
      <c r="DP248" s="137" t="s">
        <v>559</v>
      </c>
      <c r="DQ248" s="131">
        <f t="shared" si="7"/>
        <v>245</v>
      </c>
      <c r="DR248" s="131" t="s">
        <v>558</v>
      </c>
      <c r="DS248" s="131" t="s">
        <v>255</v>
      </c>
      <c r="DT248" s="12">
        <v>95</v>
      </c>
      <c r="DU248" s="129">
        <f t="shared" si="8"/>
        <v>0.31578947368421051</v>
      </c>
      <c r="DX248" s="19">
        <v>244</v>
      </c>
      <c r="DY248" t="s">
        <v>567</v>
      </c>
      <c r="DZ248" t="s">
        <v>566</v>
      </c>
      <c r="EA248" t="s">
        <v>566</v>
      </c>
      <c r="EB248" t="s">
        <v>566</v>
      </c>
    </row>
    <row r="249" spans="1:132" x14ac:dyDescent="0.25">
      <c r="A249" s="12">
        <v>246</v>
      </c>
      <c r="B249" s="12">
        <v>224</v>
      </c>
      <c r="C249" s="12">
        <v>237</v>
      </c>
      <c r="D249" s="12">
        <v>217</v>
      </c>
      <c r="E249" s="12">
        <v>227</v>
      </c>
      <c r="F249" s="12">
        <v>224</v>
      </c>
      <c r="G249" s="12">
        <v>186</v>
      </c>
      <c r="H249" s="12">
        <v>200</v>
      </c>
      <c r="I249" s="12">
        <v>216</v>
      </c>
      <c r="J249" s="12">
        <v>198</v>
      </c>
      <c r="K249" s="12">
        <v>222</v>
      </c>
      <c r="L249" s="12">
        <v>217</v>
      </c>
      <c r="M249" s="12">
        <v>217</v>
      </c>
      <c r="O249" s="19">
        <v>245</v>
      </c>
      <c r="P249" s="20">
        <v>62</v>
      </c>
      <c r="Q249" s="20">
        <v>22</v>
      </c>
      <c r="R249" s="21">
        <v>13</v>
      </c>
      <c r="S249" s="21">
        <v>4</v>
      </c>
      <c r="T249" s="21">
        <v>1</v>
      </c>
      <c r="U249" s="21">
        <v>1</v>
      </c>
      <c r="V249" s="21">
        <v>1</v>
      </c>
      <c r="W249" s="21">
        <v>1</v>
      </c>
      <c r="X249" s="21">
        <v>1</v>
      </c>
      <c r="Y249" s="21">
        <v>1</v>
      </c>
      <c r="Z249" s="21">
        <v>1</v>
      </c>
      <c r="AA249" s="21">
        <v>1</v>
      </c>
      <c r="AB249" s="22">
        <v>245</v>
      </c>
      <c r="AC249" s="23">
        <v>62</v>
      </c>
      <c r="AD249" s="23">
        <v>23</v>
      </c>
      <c r="AE249" s="24">
        <v>1</v>
      </c>
      <c r="AF249" s="24">
        <v>1</v>
      </c>
      <c r="AG249" s="24">
        <v>1</v>
      </c>
      <c r="AH249" s="24">
        <v>1</v>
      </c>
      <c r="AI249" s="24">
        <v>1</v>
      </c>
      <c r="AJ249" s="24">
        <v>1</v>
      </c>
      <c r="AK249" s="24">
        <v>1</v>
      </c>
      <c r="AL249" s="24">
        <v>1</v>
      </c>
      <c r="AM249" s="24">
        <v>1</v>
      </c>
      <c r="AN249" s="24">
        <v>1</v>
      </c>
      <c r="DN249" s="126">
        <v>42.1</v>
      </c>
      <c r="DO249" s="12">
        <v>13</v>
      </c>
      <c r="DP249" s="137" t="s">
        <v>559</v>
      </c>
      <c r="DQ249" s="131">
        <f t="shared" si="7"/>
        <v>246</v>
      </c>
      <c r="DR249" s="131" t="s">
        <v>558</v>
      </c>
      <c r="DS249" s="131" t="s">
        <v>255</v>
      </c>
      <c r="DT249" s="12">
        <v>95</v>
      </c>
      <c r="DU249" s="129">
        <f t="shared" si="8"/>
        <v>0.32631578947368423</v>
      </c>
      <c r="DX249" s="19">
        <v>245</v>
      </c>
      <c r="DY249" t="s">
        <v>567</v>
      </c>
      <c r="DZ249" t="s">
        <v>566</v>
      </c>
      <c r="EA249" t="s">
        <v>566</v>
      </c>
      <c r="EB249" t="s">
        <v>566</v>
      </c>
    </row>
    <row r="250" spans="1:132" x14ac:dyDescent="0.25">
      <c r="A250" s="13">
        <v>247</v>
      </c>
      <c r="B250" s="13">
        <v>223</v>
      </c>
      <c r="C250" s="13">
        <v>237</v>
      </c>
      <c r="D250" s="13">
        <v>216</v>
      </c>
      <c r="E250" s="13">
        <v>227</v>
      </c>
      <c r="F250" s="13">
        <v>223</v>
      </c>
      <c r="G250" s="13">
        <v>185</v>
      </c>
      <c r="H250" s="13">
        <v>200</v>
      </c>
      <c r="I250" s="13">
        <v>216</v>
      </c>
      <c r="J250" s="13">
        <v>198</v>
      </c>
      <c r="K250" s="13">
        <v>222</v>
      </c>
      <c r="L250" s="13">
        <v>217</v>
      </c>
      <c r="M250" s="13">
        <v>217</v>
      </c>
      <c r="O250" s="19">
        <v>246</v>
      </c>
      <c r="P250" s="20">
        <v>62</v>
      </c>
      <c r="Q250" s="20">
        <v>22</v>
      </c>
      <c r="R250" s="21">
        <v>13</v>
      </c>
      <c r="S250" s="21">
        <v>4</v>
      </c>
      <c r="T250" s="21">
        <v>1</v>
      </c>
      <c r="U250" s="21">
        <v>1</v>
      </c>
      <c r="V250" s="21">
        <v>1</v>
      </c>
      <c r="W250" s="21">
        <v>1</v>
      </c>
      <c r="X250" s="21">
        <v>1</v>
      </c>
      <c r="Y250" s="21">
        <v>1</v>
      </c>
      <c r="Z250" s="21">
        <v>1</v>
      </c>
      <c r="AA250" s="21">
        <v>1</v>
      </c>
      <c r="AB250" s="22">
        <v>246</v>
      </c>
      <c r="AC250" s="23">
        <v>62</v>
      </c>
      <c r="AD250" s="23">
        <v>23</v>
      </c>
      <c r="AE250" s="24">
        <v>1</v>
      </c>
      <c r="AF250" s="24">
        <v>1</v>
      </c>
      <c r="AG250" s="24">
        <v>1</v>
      </c>
      <c r="AH250" s="24">
        <v>1</v>
      </c>
      <c r="AI250" s="24">
        <v>1</v>
      </c>
      <c r="AJ250" s="24">
        <v>1</v>
      </c>
      <c r="AK250" s="24">
        <v>1</v>
      </c>
      <c r="AL250" s="24">
        <v>1</v>
      </c>
      <c r="AM250" s="24">
        <v>1</v>
      </c>
      <c r="AN250" s="24">
        <v>1</v>
      </c>
      <c r="DN250" s="126">
        <v>42.2</v>
      </c>
      <c r="DO250" s="12">
        <v>13</v>
      </c>
      <c r="DP250" s="137" t="s">
        <v>559</v>
      </c>
      <c r="DQ250" s="131">
        <f t="shared" si="7"/>
        <v>247</v>
      </c>
      <c r="DR250" s="131" t="s">
        <v>558</v>
      </c>
      <c r="DS250" s="131" t="s">
        <v>255</v>
      </c>
      <c r="DT250" s="12">
        <v>95</v>
      </c>
      <c r="DU250" s="129">
        <f t="shared" si="8"/>
        <v>0.33684210526315789</v>
      </c>
      <c r="DX250" s="19">
        <v>246</v>
      </c>
      <c r="DY250" t="s">
        <v>567</v>
      </c>
      <c r="DZ250" t="s">
        <v>566</v>
      </c>
      <c r="EA250" t="s">
        <v>566</v>
      </c>
      <c r="EB250" t="s">
        <v>566</v>
      </c>
    </row>
    <row r="251" spans="1:132" x14ac:dyDescent="0.25">
      <c r="A251" s="12">
        <v>248</v>
      </c>
      <c r="B251" s="12">
        <v>223</v>
      </c>
      <c r="C251" s="12">
        <v>236</v>
      </c>
      <c r="D251" s="12">
        <v>216</v>
      </c>
      <c r="E251" s="12">
        <v>226</v>
      </c>
      <c r="F251" s="12">
        <v>223</v>
      </c>
      <c r="G251" s="12">
        <v>185</v>
      </c>
      <c r="H251" s="12">
        <v>199</v>
      </c>
      <c r="I251" s="12">
        <v>215</v>
      </c>
      <c r="J251" s="12">
        <v>197</v>
      </c>
      <c r="K251" s="12">
        <v>221</v>
      </c>
      <c r="L251" s="12">
        <v>216</v>
      </c>
      <c r="M251" s="12">
        <v>216</v>
      </c>
      <c r="O251" s="19">
        <v>247</v>
      </c>
      <c r="P251" s="20">
        <v>62</v>
      </c>
      <c r="Q251" s="20">
        <v>22</v>
      </c>
      <c r="R251" s="21">
        <v>13</v>
      </c>
      <c r="S251" s="21">
        <v>4</v>
      </c>
      <c r="T251" s="21">
        <v>1</v>
      </c>
      <c r="U251" s="21">
        <v>1</v>
      </c>
      <c r="V251" s="21">
        <v>1</v>
      </c>
      <c r="W251" s="21">
        <v>1</v>
      </c>
      <c r="X251" s="21">
        <v>1</v>
      </c>
      <c r="Y251" s="21">
        <v>1</v>
      </c>
      <c r="Z251" s="21">
        <v>1</v>
      </c>
      <c r="AA251" s="21">
        <v>1</v>
      </c>
      <c r="AB251" s="22">
        <v>247</v>
      </c>
      <c r="AC251" s="23">
        <v>62</v>
      </c>
      <c r="AD251" s="23">
        <v>23</v>
      </c>
      <c r="AE251" s="24">
        <v>1</v>
      </c>
      <c r="AF251" s="24">
        <v>1</v>
      </c>
      <c r="AG251" s="24">
        <v>1</v>
      </c>
      <c r="AH251" s="24">
        <v>1</v>
      </c>
      <c r="AI251" s="24">
        <v>1</v>
      </c>
      <c r="AJ251" s="24">
        <v>1</v>
      </c>
      <c r="AK251" s="24">
        <v>1</v>
      </c>
      <c r="AL251" s="24">
        <v>1</v>
      </c>
      <c r="AM251" s="24">
        <v>1</v>
      </c>
      <c r="AN251" s="24">
        <v>1</v>
      </c>
      <c r="DN251" s="126">
        <v>42.3</v>
      </c>
      <c r="DO251" s="12">
        <v>13</v>
      </c>
      <c r="DP251" s="137" t="s">
        <v>559</v>
      </c>
      <c r="DQ251" s="131">
        <f t="shared" si="7"/>
        <v>248</v>
      </c>
      <c r="DR251" s="131" t="s">
        <v>558</v>
      </c>
      <c r="DS251" s="131" t="s">
        <v>255</v>
      </c>
      <c r="DT251" s="12">
        <v>95</v>
      </c>
      <c r="DU251" s="129">
        <f t="shared" si="8"/>
        <v>0.3473684210526316</v>
      </c>
      <c r="DX251" s="19">
        <v>247</v>
      </c>
      <c r="DY251" t="s">
        <v>567</v>
      </c>
      <c r="DZ251" t="s">
        <v>566</v>
      </c>
      <c r="EA251" t="s">
        <v>566</v>
      </c>
      <c r="EB251" t="s">
        <v>566</v>
      </c>
    </row>
    <row r="252" spans="1:132" x14ac:dyDescent="0.25">
      <c r="A252" s="13">
        <v>249</v>
      </c>
      <c r="B252" s="13">
        <v>223</v>
      </c>
      <c r="C252" s="13">
        <v>236</v>
      </c>
      <c r="D252" s="13">
        <v>215</v>
      </c>
      <c r="E252" s="13">
        <v>226</v>
      </c>
      <c r="F252" s="13">
        <v>222</v>
      </c>
      <c r="G252" s="13">
        <v>184</v>
      </c>
      <c r="H252" s="13">
        <v>199</v>
      </c>
      <c r="I252" s="13">
        <v>215</v>
      </c>
      <c r="J252" s="13">
        <v>197</v>
      </c>
      <c r="K252" s="13">
        <v>221</v>
      </c>
      <c r="L252" s="13">
        <v>216</v>
      </c>
      <c r="M252" s="13">
        <v>216</v>
      </c>
      <c r="O252" s="19">
        <v>248</v>
      </c>
      <c r="P252" s="20">
        <v>63</v>
      </c>
      <c r="Q252" s="20">
        <v>22</v>
      </c>
      <c r="R252" s="21">
        <v>13</v>
      </c>
      <c r="S252" s="21">
        <v>5</v>
      </c>
      <c r="T252" s="21">
        <v>1</v>
      </c>
      <c r="U252" s="21">
        <v>1</v>
      </c>
      <c r="V252" s="21">
        <v>1</v>
      </c>
      <c r="W252" s="21">
        <v>1</v>
      </c>
      <c r="X252" s="21">
        <v>1</v>
      </c>
      <c r="Y252" s="21">
        <v>1</v>
      </c>
      <c r="Z252" s="21">
        <v>1</v>
      </c>
      <c r="AA252" s="21">
        <v>1</v>
      </c>
      <c r="AB252" s="22">
        <v>248</v>
      </c>
      <c r="AC252" s="23">
        <v>62</v>
      </c>
      <c r="AD252" s="23">
        <v>24</v>
      </c>
      <c r="AE252" s="24">
        <v>1</v>
      </c>
      <c r="AF252" s="24">
        <v>1</v>
      </c>
      <c r="AG252" s="24">
        <v>1</v>
      </c>
      <c r="AH252" s="24">
        <v>1</v>
      </c>
      <c r="AI252" s="24">
        <v>1</v>
      </c>
      <c r="AJ252" s="24">
        <v>1</v>
      </c>
      <c r="AK252" s="24">
        <v>1</v>
      </c>
      <c r="AL252" s="24">
        <v>1</v>
      </c>
      <c r="AM252" s="24">
        <v>1</v>
      </c>
      <c r="AN252" s="24">
        <v>1</v>
      </c>
      <c r="DN252" s="126">
        <v>42.4</v>
      </c>
      <c r="DO252" s="12">
        <v>13</v>
      </c>
      <c r="DP252" s="137" t="s">
        <v>559</v>
      </c>
      <c r="DQ252" s="131">
        <f t="shared" si="7"/>
        <v>249</v>
      </c>
      <c r="DR252" s="131" t="s">
        <v>558</v>
      </c>
      <c r="DS252" s="131" t="s">
        <v>255</v>
      </c>
      <c r="DT252" s="12">
        <v>95</v>
      </c>
      <c r="DU252" s="129">
        <f t="shared" si="8"/>
        <v>0.35789473684210527</v>
      </c>
      <c r="DX252" s="19">
        <v>248</v>
      </c>
      <c r="DY252" t="s">
        <v>567</v>
      </c>
      <c r="DZ252" t="s">
        <v>566</v>
      </c>
      <c r="EA252" t="s">
        <v>566</v>
      </c>
      <c r="EB252" t="s">
        <v>566</v>
      </c>
    </row>
    <row r="253" spans="1:132" x14ac:dyDescent="0.25">
      <c r="A253" s="12">
        <v>250</v>
      </c>
      <c r="B253" s="12">
        <v>222</v>
      </c>
      <c r="C253" s="12">
        <v>235</v>
      </c>
      <c r="D253" s="12">
        <v>215</v>
      </c>
      <c r="E253" s="12">
        <v>225</v>
      </c>
      <c r="F253" s="12">
        <v>222</v>
      </c>
      <c r="G253" s="12">
        <v>184</v>
      </c>
      <c r="H253" s="12">
        <v>198</v>
      </c>
      <c r="I253" s="12">
        <v>214</v>
      </c>
      <c r="J253" s="12">
        <v>196</v>
      </c>
      <c r="K253" s="12">
        <v>220</v>
      </c>
      <c r="L253" s="12">
        <v>215</v>
      </c>
      <c r="M253" s="12">
        <v>215</v>
      </c>
      <c r="O253" s="19">
        <v>249</v>
      </c>
      <c r="P253" s="20">
        <v>63</v>
      </c>
      <c r="Q253" s="20">
        <v>22</v>
      </c>
      <c r="R253" s="21">
        <v>13</v>
      </c>
      <c r="S253" s="21">
        <v>5</v>
      </c>
      <c r="T253" s="21">
        <v>1</v>
      </c>
      <c r="U253" s="21">
        <v>1</v>
      </c>
      <c r="V253" s="21">
        <v>1</v>
      </c>
      <c r="W253" s="21">
        <v>1</v>
      </c>
      <c r="X253" s="21">
        <v>1</v>
      </c>
      <c r="Y253" s="21">
        <v>1</v>
      </c>
      <c r="Z253" s="21">
        <v>1</v>
      </c>
      <c r="AA253" s="21">
        <v>1</v>
      </c>
      <c r="AB253" s="22">
        <v>249</v>
      </c>
      <c r="AC253" s="23">
        <v>62</v>
      </c>
      <c r="AD253" s="23">
        <v>24</v>
      </c>
      <c r="AE253" s="24">
        <v>1</v>
      </c>
      <c r="AF253" s="24">
        <v>1</v>
      </c>
      <c r="AG253" s="24">
        <v>1</v>
      </c>
      <c r="AH253" s="24">
        <v>1</v>
      </c>
      <c r="AI253" s="24">
        <v>1</v>
      </c>
      <c r="AJ253" s="24">
        <v>1</v>
      </c>
      <c r="AK253" s="24">
        <v>1</v>
      </c>
      <c r="AL253" s="24">
        <v>1</v>
      </c>
      <c r="AM253" s="24">
        <v>1</v>
      </c>
      <c r="AN253" s="24">
        <v>1</v>
      </c>
      <c r="DN253" s="126">
        <v>42.5</v>
      </c>
      <c r="DO253" s="12">
        <v>13</v>
      </c>
      <c r="DP253" s="137" t="s">
        <v>559</v>
      </c>
      <c r="DQ253" s="131">
        <f t="shared" si="7"/>
        <v>250</v>
      </c>
      <c r="DR253" s="131" t="s">
        <v>558</v>
      </c>
      <c r="DS253" s="131" t="s">
        <v>255</v>
      </c>
      <c r="DT253" s="12">
        <v>95</v>
      </c>
      <c r="DU253" s="129">
        <f t="shared" si="8"/>
        <v>0.36842105263157893</v>
      </c>
      <c r="DX253" s="19">
        <v>249</v>
      </c>
      <c r="DY253" t="s">
        <v>567</v>
      </c>
      <c r="DZ253" t="s">
        <v>566</v>
      </c>
      <c r="EA253" t="s">
        <v>566</v>
      </c>
      <c r="EB253" t="s">
        <v>566</v>
      </c>
    </row>
    <row r="254" spans="1:132" x14ac:dyDescent="0.25">
      <c r="A254" s="13">
        <v>251</v>
      </c>
      <c r="B254" s="13">
        <v>222</v>
      </c>
      <c r="C254" s="13">
        <v>235</v>
      </c>
      <c r="D254" s="13">
        <v>215</v>
      </c>
      <c r="E254" s="13">
        <v>225</v>
      </c>
      <c r="F254" s="13">
        <v>222</v>
      </c>
      <c r="G254" s="13">
        <v>184</v>
      </c>
      <c r="H254" s="13">
        <v>198</v>
      </c>
      <c r="I254" s="13">
        <v>214</v>
      </c>
      <c r="J254" s="13">
        <v>196</v>
      </c>
      <c r="K254" s="13">
        <v>219</v>
      </c>
      <c r="L254" s="13">
        <v>215</v>
      </c>
      <c r="M254" s="13">
        <v>215</v>
      </c>
      <c r="O254" s="19">
        <v>250</v>
      </c>
      <c r="P254" s="20">
        <v>63</v>
      </c>
      <c r="Q254" s="20">
        <v>22</v>
      </c>
      <c r="R254" s="21">
        <v>13</v>
      </c>
      <c r="S254" s="21">
        <v>5</v>
      </c>
      <c r="T254" s="21">
        <v>1</v>
      </c>
      <c r="U254" s="21">
        <v>1</v>
      </c>
      <c r="V254" s="21">
        <v>1</v>
      </c>
      <c r="W254" s="21">
        <v>1</v>
      </c>
      <c r="X254" s="21">
        <v>1</v>
      </c>
      <c r="Y254" s="21">
        <v>1</v>
      </c>
      <c r="Z254" s="21">
        <v>1</v>
      </c>
      <c r="AA254" s="21">
        <v>1</v>
      </c>
      <c r="AB254" s="22">
        <v>250</v>
      </c>
      <c r="AC254" s="23">
        <v>63</v>
      </c>
      <c r="AD254" s="23">
        <v>24</v>
      </c>
      <c r="AE254" s="24">
        <v>1</v>
      </c>
      <c r="AF254" s="24">
        <v>1</v>
      </c>
      <c r="AG254" s="24">
        <v>1</v>
      </c>
      <c r="AH254" s="24">
        <v>1</v>
      </c>
      <c r="AI254" s="24">
        <v>1</v>
      </c>
      <c r="AJ254" s="24">
        <v>1</v>
      </c>
      <c r="AK254" s="24">
        <v>1</v>
      </c>
      <c r="AL254" s="24">
        <v>1</v>
      </c>
      <c r="AM254" s="24">
        <v>1</v>
      </c>
      <c r="AN254" s="24">
        <v>1</v>
      </c>
      <c r="DN254" s="126">
        <v>42.6</v>
      </c>
      <c r="DO254" s="12">
        <v>13</v>
      </c>
      <c r="DP254" s="137" t="s">
        <v>559</v>
      </c>
      <c r="DQ254" s="131">
        <f t="shared" si="7"/>
        <v>251</v>
      </c>
      <c r="DR254" s="131" t="s">
        <v>558</v>
      </c>
      <c r="DS254" s="131" t="s">
        <v>255</v>
      </c>
      <c r="DT254" s="12">
        <v>95</v>
      </c>
      <c r="DU254" s="129">
        <f t="shared" si="8"/>
        <v>0.37894736842105264</v>
      </c>
      <c r="DX254" s="19">
        <v>250</v>
      </c>
      <c r="DY254" t="s">
        <v>567</v>
      </c>
      <c r="DZ254" t="s">
        <v>566</v>
      </c>
      <c r="EA254" t="s">
        <v>566</v>
      </c>
      <c r="EB254" t="s">
        <v>566</v>
      </c>
    </row>
    <row r="255" spans="1:132" x14ac:dyDescent="0.25">
      <c r="A255" s="12">
        <v>252</v>
      </c>
      <c r="B255" s="12">
        <v>221</v>
      </c>
      <c r="C255" s="12">
        <v>234</v>
      </c>
      <c r="D255" s="12">
        <v>214</v>
      </c>
      <c r="E255" s="12">
        <v>224</v>
      </c>
      <c r="F255" s="12">
        <v>221</v>
      </c>
      <c r="G255" s="12">
        <v>183</v>
      </c>
      <c r="H255" s="12">
        <v>197</v>
      </c>
      <c r="I255" s="12">
        <v>213</v>
      </c>
      <c r="J255" s="12">
        <v>195</v>
      </c>
      <c r="K255" s="12">
        <v>219</v>
      </c>
      <c r="L255" s="12">
        <v>214</v>
      </c>
      <c r="M255" s="12">
        <v>214</v>
      </c>
      <c r="O255" s="19">
        <v>251</v>
      </c>
      <c r="P255" s="20">
        <v>63</v>
      </c>
      <c r="Q255" s="20">
        <v>22</v>
      </c>
      <c r="R255" s="21">
        <v>13</v>
      </c>
      <c r="S255" s="21">
        <v>5</v>
      </c>
      <c r="T255" s="21">
        <v>1</v>
      </c>
      <c r="U255" s="21">
        <v>1</v>
      </c>
      <c r="V255" s="21">
        <v>1</v>
      </c>
      <c r="W255" s="21">
        <v>1</v>
      </c>
      <c r="X255" s="21">
        <v>1</v>
      </c>
      <c r="Y255" s="21">
        <v>1</v>
      </c>
      <c r="Z255" s="21">
        <v>1</v>
      </c>
      <c r="AA255" s="21">
        <v>1</v>
      </c>
      <c r="AB255" s="22">
        <v>251</v>
      </c>
      <c r="AC255" s="23">
        <v>63</v>
      </c>
      <c r="AD255" s="23">
        <v>24</v>
      </c>
      <c r="AE255" s="24">
        <v>1</v>
      </c>
      <c r="AF255" s="24">
        <v>1</v>
      </c>
      <c r="AG255" s="24">
        <v>1</v>
      </c>
      <c r="AH255" s="24">
        <v>1</v>
      </c>
      <c r="AI255" s="24">
        <v>1</v>
      </c>
      <c r="AJ255" s="24">
        <v>1</v>
      </c>
      <c r="AK255" s="24">
        <v>1</v>
      </c>
      <c r="AL255" s="24">
        <v>1</v>
      </c>
      <c r="AM255" s="24">
        <v>1</v>
      </c>
      <c r="AN255" s="24">
        <v>1</v>
      </c>
      <c r="DN255" s="139">
        <v>43.1</v>
      </c>
      <c r="DO255" s="12">
        <v>13</v>
      </c>
      <c r="DP255" s="137" t="s">
        <v>559</v>
      </c>
      <c r="DQ255" s="131">
        <f t="shared" si="7"/>
        <v>252</v>
      </c>
      <c r="DR255" s="131" t="s">
        <v>558</v>
      </c>
      <c r="DS255" s="131" t="s">
        <v>255</v>
      </c>
      <c r="DT255" s="12">
        <v>95</v>
      </c>
      <c r="DU255" s="129">
        <f t="shared" si="8"/>
        <v>0.38947368421052631</v>
      </c>
      <c r="DX255" s="19">
        <v>251</v>
      </c>
      <c r="DY255" t="s">
        <v>567</v>
      </c>
      <c r="DZ255" t="s">
        <v>566</v>
      </c>
      <c r="EA255" t="s">
        <v>566</v>
      </c>
      <c r="EB255" t="s">
        <v>566</v>
      </c>
    </row>
    <row r="256" spans="1:132" x14ac:dyDescent="0.25">
      <c r="A256" s="13">
        <v>253</v>
      </c>
      <c r="B256" s="13">
        <v>221</v>
      </c>
      <c r="C256" s="13">
        <v>234</v>
      </c>
      <c r="D256" s="13">
        <v>214</v>
      </c>
      <c r="E256" s="13">
        <v>224</v>
      </c>
      <c r="F256" s="13">
        <v>221</v>
      </c>
      <c r="G256" s="13">
        <v>183</v>
      </c>
      <c r="H256" s="13">
        <v>197</v>
      </c>
      <c r="I256" s="13">
        <v>213</v>
      </c>
      <c r="J256" s="13">
        <v>195</v>
      </c>
      <c r="K256" s="13">
        <v>218</v>
      </c>
      <c r="L256" s="13">
        <v>214</v>
      </c>
      <c r="M256" s="13">
        <v>214</v>
      </c>
      <c r="O256" s="19">
        <v>252</v>
      </c>
      <c r="P256" s="20">
        <v>63</v>
      </c>
      <c r="Q256" s="20">
        <v>22</v>
      </c>
      <c r="R256" s="21">
        <v>13</v>
      </c>
      <c r="S256" s="21">
        <v>5</v>
      </c>
      <c r="T256" s="21">
        <v>1</v>
      </c>
      <c r="U256" s="21">
        <v>1</v>
      </c>
      <c r="V256" s="21">
        <v>1</v>
      </c>
      <c r="W256" s="21">
        <v>1</v>
      </c>
      <c r="X256" s="21">
        <v>1</v>
      </c>
      <c r="Y256" s="21">
        <v>1</v>
      </c>
      <c r="Z256" s="21">
        <v>1</v>
      </c>
      <c r="AA256" s="21">
        <v>1</v>
      </c>
      <c r="AB256" s="22">
        <v>252</v>
      </c>
      <c r="AC256" s="23">
        <v>63</v>
      </c>
      <c r="AD256" s="23">
        <v>24</v>
      </c>
      <c r="AE256" s="24">
        <v>1</v>
      </c>
      <c r="AF256" s="24">
        <v>1</v>
      </c>
      <c r="AG256" s="24">
        <v>1</v>
      </c>
      <c r="AH256" s="24">
        <v>1</v>
      </c>
      <c r="AI256" s="24">
        <v>1</v>
      </c>
      <c r="AJ256" s="24">
        <v>1</v>
      </c>
      <c r="AK256" s="24">
        <v>1</v>
      </c>
      <c r="AL256" s="24">
        <v>1</v>
      </c>
      <c r="AM256" s="24">
        <v>1</v>
      </c>
      <c r="AN256" s="24">
        <v>1</v>
      </c>
      <c r="DN256" s="139">
        <v>43.2</v>
      </c>
      <c r="DO256" s="12">
        <v>13</v>
      </c>
      <c r="DP256" s="137" t="s">
        <v>559</v>
      </c>
      <c r="DQ256" s="131">
        <f t="shared" si="7"/>
        <v>253</v>
      </c>
      <c r="DR256" s="131" t="s">
        <v>558</v>
      </c>
      <c r="DS256" s="131" t="s">
        <v>255</v>
      </c>
      <c r="DT256" s="12">
        <v>95</v>
      </c>
      <c r="DU256" s="129">
        <f t="shared" si="8"/>
        <v>0.4</v>
      </c>
      <c r="DX256" s="19">
        <v>252</v>
      </c>
      <c r="DY256" t="s">
        <v>567</v>
      </c>
      <c r="DZ256" t="s">
        <v>566</v>
      </c>
      <c r="EA256" t="s">
        <v>566</v>
      </c>
      <c r="EB256" t="s">
        <v>566</v>
      </c>
    </row>
    <row r="257" spans="1:132" x14ac:dyDescent="0.25">
      <c r="A257" s="12">
        <v>254</v>
      </c>
      <c r="B257" s="12">
        <v>221</v>
      </c>
      <c r="C257" s="12">
        <v>233</v>
      </c>
      <c r="D257" s="12">
        <v>213</v>
      </c>
      <c r="E257" s="12">
        <v>223</v>
      </c>
      <c r="F257" s="12">
        <v>220</v>
      </c>
      <c r="G257" s="12">
        <v>182</v>
      </c>
      <c r="H257" s="12">
        <v>196</v>
      </c>
      <c r="I257" s="12">
        <v>212</v>
      </c>
      <c r="J257" s="12">
        <v>194</v>
      </c>
      <c r="K257" s="12">
        <v>218</v>
      </c>
      <c r="L257" s="12">
        <v>213</v>
      </c>
      <c r="M257" s="12">
        <v>213</v>
      </c>
      <c r="O257" s="19">
        <v>253</v>
      </c>
      <c r="P257" s="20">
        <v>63</v>
      </c>
      <c r="Q257" s="20">
        <v>23</v>
      </c>
      <c r="R257" s="21">
        <v>13</v>
      </c>
      <c r="S257" s="21">
        <v>5</v>
      </c>
      <c r="T257" s="21">
        <v>1</v>
      </c>
      <c r="U257" s="21">
        <v>1</v>
      </c>
      <c r="V257" s="21">
        <v>1</v>
      </c>
      <c r="W257" s="21">
        <v>1</v>
      </c>
      <c r="X257" s="21">
        <v>1</v>
      </c>
      <c r="Y257" s="21">
        <v>1</v>
      </c>
      <c r="Z257" s="21">
        <v>1</v>
      </c>
      <c r="AA257" s="21">
        <v>1</v>
      </c>
      <c r="AB257" s="22">
        <v>253</v>
      </c>
      <c r="AC257" s="23">
        <v>63</v>
      </c>
      <c r="AD257" s="23">
        <v>24</v>
      </c>
      <c r="AE257" s="24">
        <v>1</v>
      </c>
      <c r="AF257" s="24">
        <v>1</v>
      </c>
      <c r="AG257" s="24">
        <v>1</v>
      </c>
      <c r="AH257" s="24">
        <v>1</v>
      </c>
      <c r="AI257" s="24">
        <v>1</v>
      </c>
      <c r="AJ257" s="24">
        <v>1</v>
      </c>
      <c r="AK257" s="24">
        <v>1</v>
      </c>
      <c r="AL257" s="24">
        <v>1</v>
      </c>
      <c r="AM257" s="24">
        <v>1</v>
      </c>
      <c r="AN257" s="24">
        <v>1</v>
      </c>
      <c r="DN257" s="139">
        <v>43.3</v>
      </c>
      <c r="DO257" s="12">
        <v>13</v>
      </c>
      <c r="DP257" s="137" t="s">
        <v>559</v>
      </c>
      <c r="DQ257" s="131">
        <f t="shared" si="7"/>
        <v>254</v>
      </c>
      <c r="DR257" s="131" t="s">
        <v>558</v>
      </c>
      <c r="DS257" s="131" t="s">
        <v>255</v>
      </c>
      <c r="DT257" s="12">
        <v>95</v>
      </c>
      <c r="DU257" s="129">
        <f t="shared" si="8"/>
        <v>0.41052631578947368</v>
      </c>
      <c r="DX257" s="19">
        <v>253</v>
      </c>
      <c r="DY257" t="s">
        <v>567</v>
      </c>
      <c r="DZ257" t="s">
        <v>566</v>
      </c>
      <c r="EA257" t="s">
        <v>566</v>
      </c>
      <c r="EB257" t="s">
        <v>566</v>
      </c>
    </row>
    <row r="258" spans="1:132" x14ac:dyDescent="0.25">
      <c r="A258" s="13">
        <v>255</v>
      </c>
      <c r="B258" s="13">
        <v>220</v>
      </c>
      <c r="C258" s="13">
        <v>233</v>
      </c>
      <c r="D258" s="13">
        <v>213</v>
      </c>
      <c r="E258" s="13">
        <v>223</v>
      </c>
      <c r="F258" s="13">
        <v>220</v>
      </c>
      <c r="G258" s="13">
        <v>182</v>
      </c>
      <c r="H258" s="13">
        <v>196</v>
      </c>
      <c r="I258" s="13">
        <v>212</v>
      </c>
      <c r="J258" s="13">
        <v>194</v>
      </c>
      <c r="K258" s="13">
        <v>217</v>
      </c>
      <c r="L258" s="13">
        <v>213</v>
      </c>
      <c r="M258" s="13">
        <v>213</v>
      </c>
      <c r="O258" s="19">
        <v>254</v>
      </c>
      <c r="P258" s="20">
        <v>63</v>
      </c>
      <c r="Q258" s="20">
        <v>23</v>
      </c>
      <c r="R258" s="21">
        <v>13</v>
      </c>
      <c r="S258" s="21">
        <v>5</v>
      </c>
      <c r="T258" s="21">
        <v>1</v>
      </c>
      <c r="U258" s="21">
        <v>1</v>
      </c>
      <c r="V258" s="21">
        <v>1</v>
      </c>
      <c r="W258" s="21">
        <v>1</v>
      </c>
      <c r="X258" s="21">
        <v>1</v>
      </c>
      <c r="Y258" s="21">
        <v>1</v>
      </c>
      <c r="Z258" s="21">
        <v>1</v>
      </c>
      <c r="AA258" s="21">
        <v>1</v>
      </c>
      <c r="AB258" s="22">
        <v>254</v>
      </c>
      <c r="AC258" s="23">
        <v>63</v>
      </c>
      <c r="AD258" s="23">
        <v>24</v>
      </c>
      <c r="AE258" s="24">
        <v>1</v>
      </c>
      <c r="AF258" s="24">
        <v>1</v>
      </c>
      <c r="AG258" s="24">
        <v>1</v>
      </c>
      <c r="AH258" s="24">
        <v>1</v>
      </c>
      <c r="AI258" s="24">
        <v>1</v>
      </c>
      <c r="AJ258" s="24">
        <v>1</v>
      </c>
      <c r="AK258" s="24">
        <v>1</v>
      </c>
      <c r="AL258" s="24">
        <v>1</v>
      </c>
      <c r="AM258" s="24">
        <v>1</v>
      </c>
      <c r="AN258" s="24">
        <v>1</v>
      </c>
      <c r="DN258" s="139">
        <v>43.4</v>
      </c>
      <c r="DO258" s="12">
        <v>13</v>
      </c>
      <c r="DP258" s="137" t="s">
        <v>559</v>
      </c>
      <c r="DQ258" s="131">
        <f t="shared" si="7"/>
        <v>255</v>
      </c>
      <c r="DR258" s="131" t="s">
        <v>558</v>
      </c>
      <c r="DS258" s="131" t="s">
        <v>255</v>
      </c>
      <c r="DT258" s="12">
        <v>95</v>
      </c>
      <c r="DU258" s="129">
        <f t="shared" si="8"/>
        <v>0.42105263157894735</v>
      </c>
      <c r="DX258" s="19">
        <v>254</v>
      </c>
      <c r="DY258" t="s">
        <v>567</v>
      </c>
      <c r="DZ258" t="s">
        <v>566</v>
      </c>
      <c r="EA258" t="s">
        <v>566</v>
      </c>
      <c r="EB258" t="s">
        <v>566</v>
      </c>
    </row>
    <row r="259" spans="1:132" x14ac:dyDescent="0.25">
      <c r="A259" s="12">
        <v>256</v>
      </c>
      <c r="B259" s="12">
        <v>220</v>
      </c>
      <c r="C259" s="12">
        <v>233</v>
      </c>
      <c r="D259" s="12">
        <v>212</v>
      </c>
      <c r="E259" s="12">
        <v>223</v>
      </c>
      <c r="F259" s="12">
        <v>220</v>
      </c>
      <c r="G259" s="12">
        <v>181</v>
      </c>
      <c r="H259" s="12">
        <v>195</v>
      </c>
      <c r="I259" s="12">
        <v>211</v>
      </c>
      <c r="J259" s="12">
        <v>193</v>
      </c>
      <c r="K259" s="12">
        <v>216</v>
      </c>
      <c r="L259" s="12">
        <v>212</v>
      </c>
      <c r="M259" s="12">
        <v>212</v>
      </c>
      <c r="O259" s="19">
        <v>255</v>
      </c>
      <c r="P259" s="20">
        <v>63</v>
      </c>
      <c r="Q259" s="20">
        <v>23</v>
      </c>
      <c r="R259" s="21">
        <v>13</v>
      </c>
      <c r="S259" s="21">
        <v>5</v>
      </c>
      <c r="T259" s="21">
        <v>1</v>
      </c>
      <c r="U259" s="21">
        <v>1</v>
      </c>
      <c r="V259" s="21">
        <v>1</v>
      </c>
      <c r="W259" s="21">
        <v>1</v>
      </c>
      <c r="X259" s="21">
        <v>1</v>
      </c>
      <c r="Y259" s="21">
        <v>1</v>
      </c>
      <c r="Z259" s="21">
        <v>1</v>
      </c>
      <c r="AA259" s="21">
        <v>1</v>
      </c>
      <c r="AB259" s="22">
        <v>255</v>
      </c>
      <c r="AC259" s="23">
        <v>63</v>
      </c>
      <c r="AD259" s="23">
        <v>24</v>
      </c>
      <c r="AE259" s="24">
        <v>1</v>
      </c>
      <c r="AF259" s="24">
        <v>1</v>
      </c>
      <c r="AG259" s="24">
        <v>1</v>
      </c>
      <c r="AH259" s="24">
        <v>1</v>
      </c>
      <c r="AI259" s="24">
        <v>1</v>
      </c>
      <c r="AJ259" s="24">
        <v>1</v>
      </c>
      <c r="AK259" s="24">
        <v>1</v>
      </c>
      <c r="AL259" s="24">
        <v>1</v>
      </c>
      <c r="AM259" s="24">
        <v>1</v>
      </c>
      <c r="AN259" s="24">
        <v>1</v>
      </c>
      <c r="DN259" s="139">
        <v>43.5</v>
      </c>
      <c r="DO259" s="12">
        <v>13</v>
      </c>
      <c r="DP259" s="137" t="s">
        <v>559</v>
      </c>
      <c r="DQ259" s="131">
        <f t="shared" si="7"/>
        <v>256</v>
      </c>
      <c r="DR259" s="131" t="s">
        <v>558</v>
      </c>
      <c r="DS259" s="131" t="s">
        <v>255</v>
      </c>
      <c r="DT259" s="12">
        <v>95</v>
      </c>
      <c r="DU259" s="129">
        <f t="shared" si="8"/>
        <v>0.43157894736842106</v>
      </c>
      <c r="DX259" s="19">
        <v>255</v>
      </c>
      <c r="DY259" t="s">
        <v>567</v>
      </c>
      <c r="DZ259" t="s">
        <v>566</v>
      </c>
      <c r="EA259" t="s">
        <v>566</v>
      </c>
      <c r="EB259" t="s">
        <v>566</v>
      </c>
    </row>
    <row r="260" spans="1:132" x14ac:dyDescent="0.25">
      <c r="A260" s="13">
        <v>257</v>
      </c>
      <c r="B260" s="13">
        <v>219</v>
      </c>
      <c r="C260" s="13">
        <v>232</v>
      </c>
      <c r="D260" s="13">
        <v>212</v>
      </c>
      <c r="E260" s="13">
        <v>222</v>
      </c>
      <c r="F260" s="13">
        <v>219</v>
      </c>
      <c r="G260" s="13">
        <v>181</v>
      </c>
      <c r="H260" s="13">
        <v>195</v>
      </c>
      <c r="I260" s="13">
        <v>211</v>
      </c>
      <c r="J260" s="13">
        <v>193</v>
      </c>
      <c r="K260" s="13">
        <v>216</v>
      </c>
      <c r="L260" s="13">
        <v>212</v>
      </c>
      <c r="M260" s="13">
        <v>212</v>
      </c>
      <c r="O260" s="19">
        <v>256</v>
      </c>
      <c r="P260" s="20">
        <v>63</v>
      </c>
      <c r="Q260" s="20">
        <v>23</v>
      </c>
      <c r="R260" s="21">
        <v>13</v>
      </c>
      <c r="S260" s="21">
        <v>5</v>
      </c>
      <c r="T260" s="21">
        <v>1</v>
      </c>
      <c r="U260" s="21">
        <v>1</v>
      </c>
      <c r="V260" s="21">
        <v>1</v>
      </c>
      <c r="W260" s="21">
        <v>1</v>
      </c>
      <c r="X260" s="21">
        <v>1</v>
      </c>
      <c r="Y260" s="21">
        <v>1</v>
      </c>
      <c r="Z260" s="21">
        <v>1</v>
      </c>
      <c r="AA260" s="21">
        <v>1</v>
      </c>
      <c r="AB260" s="22">
        <v>256</v>
      </c>
      <c r="AC260" s="23">
        <v>63</v>
      </c>
      <c r="AD260" s="23">
        <v>24</v>
      </c>
      <c r="AE260" s="24">
        <v>1</v>
      </c>
      <c r="AF260" s="24">
        <v>1</v>
      </c>
      <c r="AG260" s="24">
        <v>1</v>
      </c>
      <c r="AH260" s="24">
        <v>1</v>
      </c>
      <c r="AI260" s="24">
        <v>1</v>
      </c>
      <c r="AJ260" s="24">
        <v>1</v>
      </c>
      <c r="AK260" s="24">
        <v>1</v>
      </c>
      <c r="AL260" s="24">
        <v>1</v>
      </c>
      <c r="AM260" s="24">
        <v>1</v>
      </c>
      <c r="AN260" s="24">
        <v>1</v>
      </c>
      <c r="DN260" s="139">
        <v>43.6</v>
      </c>
      <c r="DO260" s="12">
        <v>13</v>
      </c>
      <c r="DP260" s="137" t="s">
        <v>559</v>
      </c>
      <c r="DQ260" s="131">
        <f t="shared" si="7"/>
        <v>257</v>
      </c>
      <c r="DR260" s="131" t="s">
        <v>558</v>
      </c>
      <c r="DS260" s="131" t="s">
        <v>255</v>
      </c>
      <c r="DT260" s="12">
        <v>95</v>
      </c>
      <c r="DU260" s="129">
        <f t="shared" si="8"/>
        <v>0.44210526315789472</v>
      </c>
      <c r="DX260" s="19">
        <v>256</v>
      </c>
      <c r="DY260" t="s">
        <v>567</v>
      </c>
      <c r="DZ260" t="s">
        <v>566</v>
      </c>
      <c r="EA260" t="s">
        <v>566</v>
      </c>
      <c r="EB260" t="s">
        <v>566</v>
      </c>
    </row>
    <row r="261" spans="1:132" x14ac:dyDescent="0.25">
      <c r="A261" s="12">
        <v>258</v>
      </c>
      <c r="B261" s="12">
        <v>219</v>
      </c>
      <c r="C261" s="12">
        <v>232</v>
      </c>
      <c r="D261" s="12">
        <v>211</v>
      </c>
      <c r="E261" s="12">
        <v>222</v>
      </c>
      <c r="F261" s="12">
        <v>219</v>
      </c>
      <c r="G261" s="12">
        <v>180</v>
      </c>
      <c r="H261" s="12">
        <v>194</v>
      </c>
      <c r="I261" s="12">
        <v>210</v>
      </c>
      <c r="J261" s="12">
        <v>192</v>
      </c>
      <c r="K261" s="12">
        <v>215</v>
      </c>
      <c r="L261" s="12">
        <v>211</v>
      </c>
      <c r="M261" s="12">
        <v>211</v>
      </c>
      <c r="O261" s="19">
        <v>257</v>
      </c>
      <c r="P261" s="20">
        <v>63</v>
      </c>
      <c r="Q261" s="20">
        <v>23</v>
      </c>
      <c r="R261" s="21">
        <v>13</v>
      </c>
      <c r="S261" s="21">
        <v>5</v>
      </c>
      <c r="T261" s="21">
        <v>1</v>
      </c>
      <c r="U261" s="21">
        <v>1</v>
      </c>
      <c r="V261" s="21">
        <v>1</v>
      </c>
      <c r="W261" s="21">
        <v>1</v>
      </c>
      <c r="X261" s="21">
        <v>1</v>
      </c>
      <c r="Y261" s="21">
        <v>1</v>
      </c>
      <c r="Z261" s="21">
        <v>1</v>
      </c>
      <c r="AA261" s="21">
        <v>1</v>
      </c>
      <c r="AB261" s="22">
        <v>257</v>
      </c>
      <c r="AC261" s="23">
        <v>63</v>
      </c>
      <c r="AD261" s="23">
        <v>24</v>
      </c>
      <c r="AE261" s="24">
        <v>1</v>
      </c>
      <c r="AF261" s="24">
        <v>1</v>
      </c>
      <c r="AG261" s="24">
        <v>1</v>
      </c>
      <c r="AH261" s="24">
        <v>1</v>
      </c>
      <c r="AI261" s="24">
        <v>1</v>
      </c>
      <c r="AJ261" s="24">
        <v>1</v>
      </c>
      <c r="AK261" s="24">
        <v>1</v>
      </c>
      <c r="AL261" s="24">
        <v>1</v>
      </c>
      <c r="AM261" s="24">
        <v>1</v>
      </c>
      <c r="AN261" s="24">
        <v>1</v>
      </c>
      <c r="DN261" s="139">
        <v>43.7</v>
      </c>
      <c r="DO261" s="12">
        <v>13</v>
      </c>
      <c r="DP261" s="137" t="s">
        <v>559</v>
      </c>
      <c r="DQ261" s="131">
        <f t="shared" ref="DQ261:DQ313" si="9">DQ260+1</f>
        <v>258</v>
      </c>
      <c r="DR261" s="131" t="s">
        <v>558</v>
      </c>
      <c r="DS261" s="131" t="s">
        <v>255</v>
      </c>
      <c r="DT261" s="12">
        <v>95</v>
      </c>
      <c r="DU261" s="129">
        <f t="shared" si="8"/>
        <v>0.45263157894736844</v>
      </c>
      <c r="DX261" s="19">
        <v>257</v>
      </c>
      <c r="DY261" t="s">
        <v>567</v>
      </c>
      <c r="DZ261" t="s">
        <v>566</v>
      </c>
      <c r="EA261" t="s">
        <v>566</v>
      </c>
      <c r="EB261" t="s">
        <v>566</v>
      </c>
    </row>
    <row r="262" spans="1:132" x14ac:dyDescent="0.25">
      <c r="A262" s="13">
        <v>259</v>
      </c>
      <c r="B262" s="13">
        <v>218</v>
      </c>
      <c r="C262" s="13">
        <v>231</v>
      </c>
      <c r="D262" s="13">
        <v>211</v>
      </c>
      <c r="E262" s="13">
        <v>221</v>
      </c>
      <c r="F262" s="13">
        <v>218</v>
      </c>
      <c r="G262" s="13">
        <v>180</v>
      </c>
      <c r="H262" s="13">
        <v>194</v>
      </c>
      <c r="I262" s="13">
        <v>210</v>
      </c>
      <c r="J262" s="13">
        <v>192</v>
      </c>
      <c r="K262" s="13">
        <v>215</v>
      </c>
      <c r="L262" s="13">
        <v>211</v>
      </c>
      <c r="M262" s="13">
        <v>211</v>
      </c>
      <c r="O262" s="19">
        <v>258</v>
      </c>
      <c r="P262" s="20">
        <v>64</v>
      </c>
      <c r="Q262" s="20">
        <v>23</v>
      </c>
      <c r="R262" s="21">
        <v>14</v>
      </c>
      <c r="S262" s="21">
        <v>5</v>
      </c>
      <c r="T262" s="21">
        <v>1</v>
      </c>
      <c r="U262" s="21">
        <v>1</v>
      </c>
      <c r="V262" s="21">
        <v>1</v>
      </c>
      <c r="W262" s="21">
        <v>1</v>
      </c>
      <c r="X262" s="21">
        <v>1</v>
      </c>
      <c r="Y262" s="21">
        <v>1</v>
      </c>
      <c r="Z262" s="21">
        <v>1</v>
      </c>
      <c r="AA262" s="21">
        <v>1</v>
      </c>
      <c r="AB262" s="22">
        <v>258</v>
      </c>
      <c r="AC262" s="23">
        <v>64</v>
      </c>
      <c r="AD262" s="23">
        <v>24</v>
      </c>
      <c r="AE262" s="24">
        <v>1</v>
      </c>
      <c r="AF262" s="24">
        <v>1</v>
      </c>
      <c r="AG262" s="24">
        <v>1</v>
      </c>
      <c r="AH262" s="24">
        <v>1</v>
      </c>
      <c r="AI262" s="24">
        <v>1</v>
      </c>
      <c r="AJ262" s="24">
        <v>1</v>
      </c>
      <c r="AK262" s="24">
        <v>1</v>
      </c>
      <c r="AL262" s="24">
        <v>1</v>
      </c>
      <c r="AM262" s="24">
        <v>1</v>
      </c>
      <c r="AN262" s="24">
        <v>1</v>
      </c>
      <c r="DN262" s="126">
        <v>44.1</v>
      </c>
      <c r="DO262" s="12">
        <v>13</v>
      </c>
      <c r="DP262" s="137" t="s">
        <v>559</v>
      </c>
      <c r="DQ262" s="131">
        <f t="shared" si="9"/>
        <v>259</v>
      </c>
      <c r="DR262" s="131" t="s">
        <v>558</v>
      </c>
      <c r="DS262" s="131" t="s">
        <v>255</v>
      </c>
      <c r="DT262" s="12">
        <v>95</v>
      </c>
      <c r="DU262" s="129">
        <f t="shared" si="8"/>
        <v>0.4631578947368421</v>
      </c>
      <c r="DX262" s="19">
        <v>258</v>
      </c>
      <c r="DY262" t="s">
        <v>567</v>
      </c>
      <c r="DZ262" t="s">
        <v>566</v>
      </c>
      <c r="EA262" t="s">
        <v>566</v>
      </c>
      <c r="EB262" t="s">
        <v>566</v>
      </c>
    </row>
    <row r="263" spans="1:132" x14ac:dyDescent="0.25">
      <c r="A263" s="12">
        <v>260</v>
      </c>
      <c r="B263" s="12">
        <v>218</v>
      </c>
      <c r="C263" s="12">
        <v>231</v>
      </c>
      <c r="D263" s="12">
        <v>210</v>
      </c>
      <c r="E263" s="12">
        <v>221</v>
      </c>
      <c r="F263" s="12">
        <v>218</v>
      </c>
      <c r="G263" s="12">
        <v>179</v>
      </c>
      <c r="H263" s="12">
        <v>193</v>
      </c>
      <c r="I263" s="12">
        <v>209</v>
      </c>
      <c r="J263" s="12">
        <v>191</v>
      </c>
      <c r="K263" s="12">
        <v>214</v>
      </c>
      <c r="L263" s="12">
        <v>210</v>
      </c>
      <c r="M263" s="12">
        <v>210</v>
      </c>
      <c r="O263" s="19">
        <v>259</v>
      </c>
      <c r="P263" s="20">
        <v>64</v>
      </c>
      <c r="Q263" s="20">
        <v>23</v>
      </c>
      <c r="R263" s="21">
        <v>14</v>
      </c>
      <c r="S263" s="21">
        <v>5</v>
      </c>
      <c r="T263" s="21">
        <v>1</v>
      </c>
      <c r="U263" s="21">
        <v>1</v>
      </c>
      <c r="V263" s="21">
        <v>1</v>
      </c>
      <c r="W263" s="21">
        <v>1</v>
      </c>
      <c r="X263" s="21">
        <v>1</v>
      </c>
      <c r="Y263" s="21">
        <v>1</v>
      </c>
      <c r="Z263" s="21">
        <v>1</v>
      </c>
      <c r="AA263" s="21">
        <v>1</v>
      </c>
      <c r="AB263" s="22">
        <v>259</v>
      </c>
      <c r="AC263" s="23">
        <v>64</v>
      </c>
      <c r="AD263" s="23">
        <v>24</v>
      </c>
      <c r="AE263" s="24">
        <v>1</v>
      </c>
      <c r="AF263" s="24">
        <v>1</v>
      </c>
      <c r="AG263" s="24">
        <v>1</v>
      </c>
      <c r="AH263" s="24">
        <v>1</v>
      </c>
      <c r="AI263" s="24">
        <v>1</v>
      </c>
      <c r="AJ263" s="24">
        <v>1</v>
      </c>
      <c r="AK263" s="24">
        <v>1</v>
      </c>
      <c r="AL263" s="24">
        <v>1</v>
      </c>
      <c r="AM263" s="24">
        <v>1</v>
      </c>
      <c r="AN263" s="24">
        <v>1</v>
      </c>
      <c r="DN263" s="126">
        <v>44.2</v>
      </c>
      <c r="DO263" s="12">
        <v>13</v>
      </c>
      <c r="DP263" s="137" t="s">
        <v>559</v>
      </c>
      <c r="DQ263" s="131">
        <f t="shared" si="9"/>
        <v>260</v>
      </c>
      <c r="DR263" s="131" t="s">
        <v>558</v>
      </c>
      <c r="DS263" s="131" t="s">
        <v>255</v>
      </c>
      <c r="DT263" s="12">
        <v>95</v>
      </c>
      <c r="DU263" s="129">
        <f t="shared" si="8"/>
        <v>0.47368421052631576</v>
      </c>
      <c r="DX263" s="19">
        <v>259</v>
      </c>
      <c r="DY263" t="s">
        <v>567</v>
      </c>
      <c r="DZ263" t="s">
        <v>566</v>
      </c>
      <c r="EA263" t="s">
        <v>566</v>
      </c>
      <c r="EB263" t="s">
        <v>566</v>
      </c>
    </row>
    <row r="264" spans="1:132" x14ac:dyDescent="0.25">
      <c r="A264" s="13">
        <v>261</v>
      </c>
      <c r="B264" s="13">
        <v>218</v>
      </c>
      <c r="C264" s="13">
        <v>231</v>
      </c>
      <c r="D264" s="13">
        <v>210</v>
      </c>
      <c r="E264" s="13">
        <v>221</v>
      </c>
      <c r="F264" s="13">
        <v>218</v>
      </c>
      <c r="G264" s="13">
        <v>179</v>
      </c>
      <c r="H264" s="13">
        <v>193</v>
      </c>
      <c r="I264" s="13">
        <v>208</v>
      </c>
      <c r="J264" s="13">
        <v>190</v>
      </c>
      <c r="K264" s="13">
        <v>213</v>
      </c>
      <c r="L264" s="13">
        <v>209</v>
      </c>
      <c r="M264" s="13">
        <v>209</v>
      </c>
      <c r="O264" s="19">
        <v>260</v>
      </c>
      <c r="P264" s="20">
        <v>64</v>
      </c>
      <c r="Q264" s="20">
        <v>23</v>
      </c>
      <c r="R264" s="21">
        <v>14</v>
      </c>
      <c r="S264" s="21">
        <v>5</v>
      </c>
      <c r="T264" s="21">
        <v>1</v>
      </c>
      <c r="U264" s="21">
        <v>1</v>
      </c>
      <c r="V264" s="21">
        <v>1</v>
      </c>
      <c r="W264" s="21">
        <v>1</v>
      </c>
      <c r="X264" s="21">
        <v>1</v>
      </c>
      <c r="Y264" s="21">
        <v>1</v>
      </c>
      <c r="Z264" s="21">
        <v>1</v>
      </c>
      <c r="AA264" s="21">
        <v>1</v>
      </c>
      <c r="AB264" s="22">
        <v>260</v>
      </c>
      <c r="AC264" s="23">
        <v>64</v>
      </c>
      <c r="AD264" s="23">
        <v>24</v>
      </c>
      <c r="AE264" s="24">
        <v>1</v>
      </c>
      <c r="AF264" s="24">
        <v>1</v>
      </c>
      <c r="AG264" s="24">
        <v>1</v>
      </c>
      <c r="AH264" s="24">
        <v>1</v>
      </c>
      <c r="AI264" s="24">
        <v>1</v>
      </c>
      <c r="AJ264" s="24">
        <v>1</v>
      </c>
      <c r="AK264" s="24">
        <v>1</v>
      </c>
      <c r="AL264" s="24">
        <v>1</v>
      </c>
      <c r="AM264" s="24">
        <v>1</v>
      </c>
      <c r="AN264" s="24">
        <v>1</v>
      </c>
      <c r="DN264" s="126">
        <v>44.3</v>
      </c>
      <c r="DO264" s="12">
        <v>13</v>
      </c>
      <c r="DP264" s="137" t="s">
        <v>559</v>
      </c>
      <c r="DQ264" s="131">
        <f t="shared" si="9"/>
        <v>261</v>
      </c>
      <c r="DR264" s="131" t="s">
        <v>558</v>
      </c>
      <c r="DS264" s="131" t="s">
        <v>255</v>
      </c>
      <c r="DT264" s="12">
        <v>95</v>
      </c>
      <c r="DU264" s="129">
        <f t="shared" si="8"/>
        <v>0.48421052631578948</v>
      </c>
      <c r="DX264" s="19">
        <v>260</v>
      </c>
      <c r="DY264" t="s">
        <v>567</v>
      </c>
      <c r="DZ264" t="s">
        <v>566</v>
      </c>
      <c r="EA264" t="s">
        <v>566</v>
      </c>
      <c r="EB264" t="s">
        <v>566</v>
      </c>
    </row>
    <row r="265" spans="1:132" x14ac:dyDescent="0.25">
      <c r="A265" s="12">
        <v>262</v>
      </c>
      <c r="B265" s="12">
        <v>217</v>
      </c>
      <c r="C265" s="12">
        <v>230</v>
      </c>
      <c r="D265" s="12">
        <v>209</v>
      </c>
      <c r="E265" s="12">
        <v>220</v>
      </c>
      <c r="F265" s="12">
        <v>217</v>
      </c>
      <c r="G265" s="12">
        <v>178</v>
      </c>
      <c r="H265" s="12">
        <v>192</v>
      </c>
      <c r="I265" s="12">
        <v>208</v>
      </c>
      <c r="J265" s="12">
        <v>190</v>
      </c>
      <c r="K265" s="12">
        <v>213</v>
      </c>
      <c r="L265" s="12">
        <v>209</v>
      </c>
      <c r="M265" s="12">
        <v>209</v>
      </c>
      <c r="O265" s="19">
        <v>261</v>
      </c>
      <c r="P265" s="20">
        <v>64</v>
      </c>
      <c r="Q265" s="20">
        <v>23</v>
      </c>
      <c r="R265" s="21">
        <v>14</v>
      </c>
      <c r="S265" s="21">
        <v>5</v>
      </c>
      <c r="T265" s="21">
        <v>1</v>
      </c>
      <c r="U265" s="21">
        <v>1</v>
      </c>
      <c r="V265" s="21">
        <v>1</v>
      </c>
      <c r="W265" s="21">
        <v>1</v>
      </c>
      <c r="X265" s="21">
        <v>1</v>
      </c>
      <c r="Y265" s="21">
        <v>1</v>
      </c>
      <c r="Z265" s="21">
        <v>1</v>
      </c>
      <c r="AA265" s="21">
        <v>1</v>
      </c>
      <c r="AB265" s="22">
        <v>261</v>
      </c>
      <c r="AC265" s="23">
        <v>64</v>
      </c>
      <c r="AD265" s="23">
        <v>24</v>
      </c>
      <c r="AE265" s="24">
        <v>1</v>
      </c>
      <c r="AF265" s="24">
        <v>1</v>
      </c>
      <c r="AG265" s="24">
        <v>1</v>
      </c>
      <c r="AH265" s="24">
        <v>1</v>
      </c>
      <c r="AI265" s="24">
        <v>1</v>
      </c>
      <c r="AJ265" s="24">
        <v>1</v>
      </c>
      <c r="AK265" s="24">
        <v>1</v>
      </c>
      <c r="AL265" s="24">
        <v>1</v>
      </c>
      <c r="AM265" s="24">
        <v>1</v>
      </c>
      <c r="AN265" s="24">
        <v>1</v>
      </c>
      <c r="DN265" s="126">
        <v>44.4</v>
      </c>
      <c r="DO265" s="12">
        <v>13</v>
      </c>
      <c r="DP265" s="137" t="s">
        <v>559</v>
      </c>
      <c r="DQ265" s="131">
        <f t="shared" si="9"/>
        <v>262</v>
      </c>
      <c r="DR265" s="131" t="s">
        <v>558</v>
      </c>
      <c r="DS265" s="131" t="s">
        <v>255</v>
      </c>
      <c r="DT265" s="12">
        <v>95</v>
      </c>
      <c r="DU265" s="129">
        <f t="shared" si="8"/>
        <v>0.49473684210526314</v>
      </c>
      <c r="DX265" s="19">
        <v>261</v>
      </c>
      <c r="DY265" t="s">
        <v>567</v>
      </c>
      <c r="DZ265" t="s">
        <v>566</v>
      </c>
      <c r="EA265" t="s">
        <v>566</v>
      </c>
      <c r="EB265" t="s">
        <v>566</v>
      </c>
    </row>
    <row r="266" spans="1:132" x14ac:dyDescent="0.25">
      <c r="A266" s="13">
        <v>263</v>
      </c>
      <c r="B266" s="13">
        <v>217</v>
      </c>
      <c r="C266" s="13">
        <v>230</v>
      </c>
      <c r="D266" s="13">
        <v>209</v>
      </c>
      <c r="E266" s="13">
        <v>220</v>
      </c>
      <c r="F266" s="13">
        <v>217</v>
      </c>
      <c r="G266" s="13">
        <v>178</v>
      </c>
      <c r="H266" s="13">
        <v>192</v>
      </c>
      <c r="I266" s="13">
        <v>207</v>
      </c>
      <c r="J266" s="13">
        <v>189</v>
      </c>
      <c r="K266" s="13">
        <v>212</v>
      </c>
      <c r="L266" s="13">
        <v>208</v>
      </c>
      <c r="M266" s="13">
        <v>208</v>
      </c>
      <c r="O266" s="19">
        <v>262</v>
      </c>
      <c r="P266" s="20">
        <v>64</v>
      </c>
      <c r="Q266" s="20">
        <v>23</v>
      </c>
      <c r="R266" s="21">
        <v>14</v>
      </c>
      <c r="S266" s="21">
        <v>5</v>
      </c>
      <c r="T266" s="21">
        <v>1</v>
      </c>
      <c r="U266" s="21">
        <v>1</v>
      </c>
      <c r="V266" s="21">
        <v>1</v>
      </c>
      <c r="W266" s="21">
        <v>1</v>
      </c>
      <c r="X266" s="21">
        <v>1</v>
      </c>
      <c r="Y266" s="21">
        <v>1</v>
      </c>
      <c r="Z266" s="21">
        <v>1</v>
      </c>
      <c r="AA266" s="21">
        <v>1</v>
      </c>
      <c r="AB266" s="22">
        <v>262</v>
      </c>
      <c r="AC266" s="23">
        <v>64</v>
      </c>
      <c r="AD266" s="23">
        <v>24</v>
      </c>
      <c r="AE266" s="24">
        <v>1</v>
      </c>
      <c r="AF266" s="24">
        <v>1</v>
      </c>
      <c r="AG266" s="24">
        <v>1</v>
      </c>
      <c r="AH266" s="24">
        <v>1</v>
      </c>
      <c r="AI266" s="24">
        <v>1</v>
      </c>
      <c r="AJ266" s="24">
        <v>1</v>
      </c>
      <c r="AK266" s="24">
        <v>1</v>
      </c>
      <c r="AL266" s="24">
        <v>1</v>
      </c>
      <c r="AM266" s="24">
        <v>1</v>
      </c>
      <c r="AN266" s="24">
        <v>1</v>
      </c>
      <c r="DN266" s="126">
        <v>44.5</v>
      </c>
      <c r="DO266" s="12">
        <v>13</v>
      </c>
      <c r="DP266" s="137" t="s">
        <v>559</v>
      </c>
      <c r="DQ266" s="131">
        <f t="shared" si="9"/>
        <v>263</v>
      </c>
      <c r="DR266" s="131" t="s">
        <v>558</v>
      </c>
      <c r="DS266" s="131" t="s">
        <v>255</v>
      </c>
      <c r="DT266" s="12">
        <v>95</v>
      </c>
      <c r="DU266" s="129">
        <f t="shared" si="8"/>
        <v>0.50526315789473686</v>
      </c>
      <c r="DX266" s="19">
        <v>262</v>
      </c>
      <c r="DY266" t="s">
        <v>567</v>
      </c>
      <c r="DZ266" t="s">
        <v>566</v>
      </c>
      <c r="EA266" t="s">
        <v>566</v>
      </c>
      <c r="EB266" t="s">
        <v>566</v>
      </c>
    </row>
    <row r="267" spans="1:132" x14ac:dyDescent="0.25">
      <c r="A267" s="12">
        <v>264</v>
      </c>
      <c r="B267" s="12">
        <v>216</v>
      </c>
      <c r="C267" s="12">
        <v>229</v>
      </c>
      <c r="D267" s="12">
        <v>208</v>
      </c>
      <c r="E267" s="12">
        <v>219</v>
      </c>
      <c r="F267" s="12">
        <v>216</v>
      </c>
      <c r="G267" s="12">
        <v>177</v>
      </c>
      <c r="H267" s="12">
        <v>191</v>
      </c>
      <c r="I267" s="12">
        <v>207</v>
      </c>
      <c r="J267" s="12">
        <v>189</v>
      </c>
      <c r="K267" s="12">
        <v>212</v>
      </c>
      <c r="L267" s="12">
        <v>208</v>
      </c>
      <c r="M267" s="12">
        <v>208</v>
      </c>
      <c r="O267" s="19">
        <v>263</v>
      </c>
      <c r="P267" s="20">
        <v>65</v>
      </c>
      <c r="Q267" s="20">
        <v>24</v>
      </c>
      <c r="R267" s="21">
        <v>14</v>
      </c>
      <c r="S267" s="21">
        <v>6</v>
      </c>
      <c r="T267" s="21">
        <v>1</v>
      </c>
      <c r="U267" s="21">
        <v>1</v>
      </c>
      <c r="V267" s="21">
        <v>1</v>
      </c>
      <c r="W267" s="21">
        <v>1</v>
      </c>
      <c r="X267" s="21">
        <v>1</v>
      </c>
      <c r="Y267" s="21">
        <v>1</v>
      </c>
      <c r="Z267" s="21">
        <v>1</v>
      </c>
      <c r="AA267" s="21">
        <v>1</v>
      </c>
      <c r="AB267" s="22">
        <v>263</v>
      </c>
      <c r="AC267" s="23">
        <v>64</v>
      </c>
      <c r="AD267" s="23">
        <v>24</v>
      </c>
      <c r="AE267" s="24">
        <v>1</v>
      </c>
      <c r="AF267" s="24">
        <v>1</v>
      </c>
      <c r="AG267" s="24">
        <v>1</v>
      </c>
      <c r="AH267" s="24">
        <v>1</v>
      </c>
      <c r="AI267" s="24">
        <v>1</v>
      </c>
      <c r="AJ267" s="24">
        <v>1</v>
      </c>
      <c r="AK267" s="24">
        <v>1</v>
      </c>
      <c r="AL267" s="24">
        <v>1</v>
      </c>
      <c r="AM267" s="24">
        <v>1</v>
      </c>
      <c r="AN267" s="24">
        <v>1</v>
      </c>
      <c r="DN267" s="126">
        <v>44.6</v>
      </c>
      <c r="DO267" s="12">
        <v>13</v>
      </c>
      <c r="DP267" s="137" t="s">
        <v>559</v>
      </c>
      <c r="DQ267" s="131">
        <f t="shared" si="9"/>
        <v>264</v>
      </c>
      <c r="DR267" s="131" t="s">
        <v>558</v>
      </c>
      <c r="DS267" s="131" t="s">
        <v>255</v>
      </c>
      <c r="DT267" s="12">
        <v>95</v>
      </c>
      <c r="DU267" s="129">
        <f t="shared" si="8"/>
        <v>0.51578947368421058</v>
      </c>
      <c r="DX267" s="19">
        <v>263</v>
      </c>
      <c r="DY267" t="s">
        <v>567</v>
      </c>
      <c r="DZ267" t="s">
        <v>566</v>
      </c>
      <c r="EA267" t="s">
        <v>566</v>
      </c>
      <c r="EB267" t="s">
        <v>566</v>
      </c>
    </row>
    <row r="268" spans="1:132" x14ac:dyDescent="0.25">
      <c r="A268" s="13">
        <v>265</v>
      </c>
      <c r="B268" s="13">
        <v>216</v>
      </c>
      <c r="C268" s="13">
        <v>229</v>
      </c>
      <c r="D268" s="13">
        <v>208</v>
      </c>
      <c r="E268" s="13">
        <v>219</v>
      </c>
      <c r="F268" s="13">
        <v>216</v>
      </c>
      <c r="G268" s="13">
        <v>177</v>
      </c>
      <c r="H268" s="13">
        <v>191</v>
      </c>
      <c r="I268" s="13">
        <v>206</v>
      </c>
      <c r="J268" s="13">
        <v>188</v>
      </c>
      <c r="K268" s="13">
        <v>211</v>
      </c>
      <c r="L268" s="13">
        <v>207</v>
      </c>
      <c r="M268" s="13">
        <v>207</v>
      </c>
      <c r="O268" s="19">
        <v>264</v>
      </c>
      <c r="P268" s="20">
        <v>65</v>
      </c>
      <c r="Q268" s="20">
        <v>24</v>
      </c>
      <c r="R268" s="21">
        <v>14</v>
      </c>
      <c r="S268" s="21">
        <v>6</v>
      </c>
      <c r="T268" s="21">
        <v>1</v>
      </c>
      <c r="U268" s="21">
        <v>1</v>
      </c>
      <c r="V268" s="21">
        <v>1</v>
      </c>
      <c r="W268" s="21">
        <v>1</v>
      </c>
      <c r="X268" s="21">
        <v>1</v>
      </c>
      <c r="Y268" s="21">
        <v>1</v>
      </c>
      <c r="Z268" s="21">
        <v>1</v>
      </c>
      <c r="AA268" s="21">
        <v>1</v>
      </c>
      <c r="AB268" s="22">
        <v>264</v>
      </c>
      <c r="AC268" s="23">
        <v>64</v>
      </c>
      <c r="AD268" s="23">
        <v>24</v>
      </c>
      <c r="AE268" s="24">
        <v>1</v>
      </c>
      <c r="AF268" s="24">
        <v>1</v>
      </c>
      <c r="AG268" s="24">
        <v>1</v>
      </c>
      <c r="AH268" s="24">
        <v>1</v>
      </c>
      <c r="AI268" s="24">
        <v>1</v>
      </c>
      <c r="AJ268" s="24">
        <v>1</v>
      </c>
      <c r="AK268" s="24">
        <v>1</v>
      </c>
      <c r="AL268" s="24">
        <v>1</v>
      </c>
      <c r="AM268" s="24">
        <v>1</v>
      </c>
      <c r="AN268" s="24">
        <v>1</v>
      </c>
      <c r="DN268" s="126">
        <v>44.7</v>
      </c>
      <c r="DO268" s="12">
        <v>13</v>
      </c>
      <c r="DP268" s="137" t="s">
        <v>559</v>
      </c>
      <c r="DQ268" s="131">
        <f t="shared" si="9"/>
        <v>265</v>
      </c>
      <c r="DR268" s="131" t="s">
        <v>558</v>
      </c>
      <c r="DS268" s="131" t="s">
        <v>255</v>
      </c>
      <c r="DT268" s="12">
        <v>95</v>
      </c>
      <c r="DU268" s="129">
        <f t="shared" si="8"/>
        <v>0.52631578947368418</v>
      </c>
      <c r="DX268" s="19">
        <v>264</v>
      </c>
      <c r="DY268" t="s">
        <v>567</v>
      </c>
      <c r="DZ268" t="s">
        <v>566</v>
      </c>
      <c r="EA268" t="s">
        <v>566</v>
      </c>
      <c r="EB268" t="s">
        <v>566</v>
      </c>
    </row>
    <row r="269" spans="1:132" x14ac:dyDescent="0.25">
      <c r="A269" s="12">
        <v>266</v>
      </c>
      <c r="B269" s="12">
        <v>216</v>
      </c>
      <c r="C269" s="12">
        <v>229</v>
      </c>
      <c r="D269" s="12">
        <v>208</v>
      </c>
      <c r="E269" s="12">
        <v>218</v>
      </c>
      <c r="F269" s="12">
        <v>216</v>
      </c>
      <c r="G269" s="12">
        <v>176</v>
      </c>
      <c r="H269" s="12">
        <v>190</v>
      </c>
      <c r="I269" s="12">
        <v>205</v>
      </c>
      <c r="J269" s="12">
        <v>187</v>
      </c>
      <c r="K269" s="12">
        <v>210</v>
      </c>
      <c r="L269" s="12">
        <v>206</v>
      </c>
      <c r="M269" s="12">
        <v>206</v>
      </c>
      <c r="O269" s="19">
        <v>265</v>
      </c>
      <c r="P269" s="20">
        <v>65</v>
      </c>
      <c r="Q269" s="20">
        <v>24</v>
      </c>
      <c r="R269" s="21">
        <v>14</v>
      </c>
      <c r="S269" s="21">
        <v>6</v>
      </c>
      <c r="T269" s="21">
        <v>1</v>
      </c>
      <c r="U269" s="21">
        <v>1</v>
      </c>
      <c r="V269" s="21">
        <v>1</v>
      </c>
      <c r="W269" s="21">
        <v>1</v>
      </c>
      <c r="X269" s="21">
        <v>1</v>
      </c>
      <c r="Y269" s="21">
        <v>1</v>
      </c>
      <c r="Z269" s="21">
        <v>1</v>
      </c>
      <c r="AA269" s="21">
        <v>1</v>
      </c>
      <c r="AB269" s="22">
        <v>265</v>
      </c>
      <c r="AC269" s="23">
        <v>64</v>
      </c>
      <c r="AD269" s="23">
        <v>24</v>
      </c>
      <c r="AE269" s="24">
        <v>1</v>
      </c>
      <c r="AF269" s="24">
        <v>1</v>
      </c>
      <c r="AG269" s="24">
        <v>1</v>
      </c>
      <c r="AH269" s="24">
        <v>1</v>
      </c>
      <c r="AI269" s="24">
        <v>1</v>
      </c>
      <c r="AJ269" s="24">
        <v>1</v>
      </c>
      <c r="AK269" s="24">
        <v>1</v>
      </c>
      <c r="AL269" s="24">
        <v>1</v>
      </c>
      <c r="AM269" s="24">
        <v>1</v>
      </c>
      <c r="AN269" s="24">
        <v>1</v>
      </c>
      <c r="DN269" s="139">
        <v>45.1</v>
      </c>
      <c r="DO269" s="12">
        <v>13</v>
      </c>
      <c r="DP269" s="137" t="s">
        <v>559</v>
      </c>
      <c r="DQ269" s="131">
        <f t="shared" si="9"/>
        <v>266</v>
      </c>
      <c r="DR269" s="131" t="s">
        <v>558</v>
      </c>
      <c r="DS269" s="131" t="s">
        <v>255</v>
      </c>
      <c r="DT269" s="12">
        <v>95</v>
      </c>
      <c r="DU269" s="129">
        <f t="shared" si="8"/>
        <v>0.5368421052631579</v>
      </c>
      <c r="DX269" s="19">
        <v>265</v>
      </c>
      <c r="DY269" t="s">
        <v>567</v>
      </c>
      <c r="DZ269" t="s">
        <v>566</v>
      </c>
      <c r="EA269" t="s">
        <v>566</v>
      </c>
      <c r="EB269" t="s">
        <v>566</v>
      </c>
    </row>
    <row r="270" spans="1:132" x14ac:dyDescent="0.25">
      <c r="A270" s="13">
        <v>267</v>
      </c>
      <c r="B270" s="13">
        <v>215</v>
      </c>
      <c r="C270" s="13">
        <v>228</v>
      </c>
      <c r="D270" s="13">
        <v>207</v>
      </c>
      <c r="E270" s="13">
        <v>218</v>
      </c>
      <c r="F270" s="13">
        <v>215</v>
      </c>
      <c r="G270" s="13">
        <v>176</v>
      </c>
      <c r="H270" s="13">
        <v>190</v>
      </c>
      <c r="I270" s="13">
        <v>205</v>
      </c>
      <c r="J270" s="13">
        <v>187</v>
      </c>
      <c r="K270" s="13">
        <v>210</v>
      </c>
      <c r="L270" s="13">
        <v>206</v>
      </c>
      <c r="M270" s="13">
        <v>206</v>
      </c>
      <c r="O270" s="19">
        <v>266</v>
      </c>
      <c r="P270" s="20">
        <v>65</v>
      </c>
      <c r="Q270" s="20">
        <v>24</v>
      </c>
      <c r="R270" s="21">
        <v>14</v>
      </c>
      <c r="S270" s="21">
        <v>6</v>
      </c>
      <c r="T270" s="21">
        <v>1</v>
      </c>
      <c r="U270" s="21">
        <v>1</v>
      </c>
      <c r="V270" s="21">
        <v>1</v>
      </c>
      <c r="W270" s="21">
        <v>1</v>
      </c>
      <c r="X270" s="21">
        <v>1</v>
      </c>
      <c r="Y270" s="21">
        <v>1</v>
      </c>
      <c r="Z270" s="21">
        <v>1</v>
      </c>
      <c r="AA270" s="21">
        <v>1</v>
      </c>
      <c r="AB270" s="22">
        <v>266</v>
      </c>
      <c r="AC270" s="23">
        <v>65</v>
      </c>
      <c r="AD270" s="23">
        <v>25</v>
      </c>
      <c r="AE270" s="24">
        <v>1</v>
      </c>
      <c r="AF270" s="24">
        <v>1</v>
      </c>
      <c r="AG270" s="24">
        <v>1</v>
      </c>
      <c r="AH270" s="24">
        <v>1</v>
      </c>
      <c r="AI270" s="24">
        <v>1</v>
      </c>
      <c r="AJ270" s="24">
        <v>1</v>
      </c>
      <c r="AK270" s="24">
        <v>1</v>
      </c>
      <c r="AL270" s="24">
        <v>1</v>
      </c>
      <c r="AM270" s="24">
        <v>1</v>
      </c>
      <c r="AN270" s="24">
        <v>1</v>
      </c>
      <c r="DN270" s="139">
        <v>45.2</v>
      </c>
      <c r="DO270" s="12">
        <v>13</v>
      </c>
      <c r="DP270" s="137" t="s">
        <v>559</v>
      </c>
      <c r="DQ270" s="131">
        <f t="shared" si="9"/>
        <v>267</v>
      </c>
      <c r="DR270" s="131" t="s">
        <v>558</v>
      </c>
      <c r="DS270" s="131" t="s">
        <v>255</v>
      </c>
      <c r="DT270" s="12">
        <v>95</v>
      </c>
      <c r="DU270" s="129">
        <f t="shared" si="8"/>
        <v>0.54736842105263162</v>
      </c>
      <c r="DX270" s="19">
        <v>266</v>
      </c>
      <c r="DY270" t="s">
        <v>567</v>
      </c>
      <c r="DZ270" t="s">
        <v>566</v>
      </c>
      <c r="EA270" t="s">
        <v>566</v>
      </c>
      <c r="EB270" t="s">
        <v>566</v>
      </c>
    </row>
    <row r="271" spans="1:132" x14ac:dyDescent="0.25">
      <c r="A271" s="12">
        <v>268</v>
      </c>
      <c r="B271" s="12">
        <v>215</v>
      </c>
      <c r="C271" s="12">
        <v>228</v>
      </c>
      <c r="D271" s="12">
        <v>207</v>
      </c>
      <c r="E271" s="12">
        <v>217</v>
      </c>
      <c r="F271" s="12">
        <v>215</v>
      </c>
      <c r="G271" s="12">
        <v>175</v>
      </c>
      <c r="H271" s="12">
        <v>189</v>
      </c>
      <c r="I271" s="12">
        <v>204</v>
      </c>
      <c r="J271" s="12">
        <v>186</v>
      </c>
      <c r="K271" s="12">
        <v>209</v>
      </c>
      <c r="L271" s="12">
        <v>205</v>
      </c>
      <c r="M271" s="12">
        <v>205</v>
      </c>
      <c r="O271" s="19">
        <v>267</v>
      </c>
      <c r="P271" s="20">
        <v>65</v>
      </c>
      <c r="Q271" s="20">
        <v>24</v>
      </c>
      <c r="R271" s="21">
        <v>14</v>
      </c>
      <c r="S271" s="21">
        <v>6</v>
      </c>
      <c r="T271" s="21">
        <v>1</v>
      </c>
      <c r="U271" s="21">
        <v>1</v>
      </c>
      <c r="V271" s="21">
        <v>1</v>
      </c>
      <c r="W271" s="21">
        <v>1</v>
      </c>
      <c r="X271" s="21">
        <v>1</v>
      </c>
      <c r="Y271" s="21">
        <v>1</v>
      </c>
      <c r="Z271" s="21">
        <v>1</v>
      </c>
      <c r="AA271" s="21">
        <v>1</v>
      </c>
      <c r="AB271" s="22">
        <v>267</v>
      </c>
      <c r="AC271" s="23">
        <v>65</v>
      </c>
      <c r="AD271" s="23">
        <v>25</v>
      </c>
      <c r="AE271" s="24">
        <v>1</v>
      </c>
      <c r="AF271" s="24">
        <v>1</v>
      </c>
      <c r="AG271" s="24">
        <v>1</v>
      </c>
      <c r="AH271" s="24">
        <v>1</v>
      </c>
      <c r="AI271" s="24">
        <v>1</v>
      </c>
      <c r="AJ271" s="24">
        <v>1</v>
      </c>
      <c r="AK271" s="24">
        <v>1</v>
      </c>
      <c r="AL271" s="24">
        <v>1</v>
      </c>
      <c r="AM271" s="24">
        <v>1</v>
      </c>
      <c r="AN271" s="24">
        <v>1</v>
      </c>
      <c r="DN271" s="139">
        <v>45.3</v>
      </c>
      <c r="DO271" s="12">
        <v>13</v>
      </c>
      <c r="DP271" s="137" t="s">
        <v>559</v>
      </c>
      <c r="DQ271" s="131">
        <f t="shared" si="9"/>
        <v>268</v>
      </c>
      <c r="DR271" s="131" t="s">
        <v>558</v>
      </c>
      <c r="DS271" s="131" t="s">
        <v>255</v>
      </c>
      <c r="DT271" s="12">
        <v>95</v>
      </c>
      <c r="DU271" s="129">
        <f t="shared" si="8"/>
        <v>0.55789473684210522</v>
      </c>
      <c r="DX271" s="19">
        <v>267</v>
      </c>
      <c r="DY271" t="s">
        <v>567</v>
      </c>
      <c r="DZ271" t="s">
        <v>566</v>
      </c>
      <c r="EA271" t="s">
        <v>566</v>
      </c>
      <c r="EB271" t="s">
        <v>566</v>
      </c>
    </row>
    <row r="272" spans="1:132" x14ac:dyDescent="0.25">
      <c r="A272" s="13">
        <v>269</v>
      </c>
      <c r="B272" s="13">
        <v>214</v>
      </c>
      <c r="C272" s="13">
        <v>227</v>
      </c>
      <c r="D272" s="13">
        <v>206</v>
      </c>
      <c r="E272" s="13">
        <v>217</v>
      </c>
      <c r="F272" s="13">
        <v>214</v>
      </c>
      <c r="G272" s="13">
        <v>175</v>
      </c>
      <c r="H272" s="13">
        <v>189</v>
      </c>
      <c r="I272" s="13">
        <v>204</v>
      </c>
      <c r="J272" s="13">
        <v>186</v>
      </c>
      <c r="K272" s="13">
        <v>209</v>
      </c>
      <c r="L272" s="13">
        <v>205</v>
      </c>
      <c r="M272" s="13">
        <v>205</v>
      </c>
      <c r="O272" s="19">
        <v>268</v>
      </c>
      <c r="P272" s="20">
        <v>65</v>
      </c>
      <c r="Q272" s="20">
        <v>24</v>
      </c>
      <c r="R272" s="21">
        <v>15</v>
      </c>
      <c r="S272" s="21">
        <v>6</v>
      </c>
      <c r="T272" s="21">
        <v>1</v>
      </c>
      <c r="U272" s="21">
        <v>1</v>
      </c>
      <c r="V272" s="21">
        <v>1</v>
      </c>
      <c r="W272" s="21">
        <v>1</v>
      </c>
      <c r="X272" s="21">
        <v>1</v>
      </c>
      <c r="Y272" s="21">
        <v>1</v>
      </c>
      <c r="Z272" s="21">
        <v>1</v>
      </c>
      <c r="AA272" s="21">
        <v>1</v>
      </c>
      <c r="AB272" s="22">
        <v>268</v>
      </c>
      <c r="AC272" s="23">
        <v>65</v>
      </c>
      <c r="AD272" s="23">
        <v>25</v>
      </c>
      <c r="AE272" s="24">
        <v>1</v>
      </c>
      <c r="AF272" s="24">
        <v>1</v>
      </c>
      <c r="AG272" s="24">
        <v>1</v>
      </c>
      <c r="AH272" s="24">
        <v>1</v>
      </c>
      <c r="AI272" s="24">
        <v>1</v>
      </c>
      <c r="AJ272" s="24">
        <v>1</v>
      </c>
      <c r="AK272" s="24">
        <v>1</v>
      </c>
      <c r="AL272" s="24">
        <v>1</v>
      </c>
      <c r="AM272" s="24">
        <v>1</v>
      </c>
      <c r="AN272" s="24">
        <v>1</v>
      </c>
      <c r="DN272" s="139">
        <v>45.4</v>
      </c>
      <c r="DO272" s="12">
        <v>13</v>
      </c>
      <c r="DP272" s="137" t="s">
        <v>559</v>
      </c>
      <c r="DQ272" s="131">
        <f t="shared" si="9"/>
        <v>269</v>
      </c>
      <c r="DR272" s="131" t="s">
        <v>558</v>
      </c>
      <c r="DS272" s="131" t="s">
        <v>255</v>
      </c>
      <c r="DT272" s="12">
        <v>95</v>
      </c>
      <c r="DU272" s="129">
        <f t="shared" si="8"/>
        <v>0.56842105263157894</v>
      </c>
      <c r="DX272" s="19">
        <v>268</v>
      </c>
      <c r="DY272" t="s">
        <v>567</v>
      </c>
      <c r="DZ272" t="s">
        <v>566</v>
      </c>
      <c r="EA272" t="s">
        <v>566</v>
      </c>
      <c r="EB272" t="s">
        <v>566</v>
      </c>
    </row>
    <row r="273" spans="1:132" x14ac:dyDescent="0.25">
      <c r="A273" s="12">
        <v>270</v>
      </c>
      <c r="B273" s="12">
        <v>214</v>
      </c>
      <c r="C273" s="12">
        <v>227</v>
      </c>
      <c r="D273" s="12">
        <v>206</v>
      </c>
      <c r="E273" s="12">
        <v>216</v>
      </c>
      <c r="F273" s="12">
        <v>214</v>
      </c>
      <c r="G273" s="12">
        <v>174</v>
      </c>
      <c r="H273" s="12">
        <v>188</v>
      </c>
      <c r="I273" s="12">
        <v>203</v>
      </c>
      <c r="J273" s="12">
        <v>185</v>
      </c>
      <c r="K273" s="12">
        <v>208</v>
      </c>
      <c r="L273" s="12">
        <v>204</v>
      </c>
      <c r="M273" s="12">
        <v>204</v>
      </c>
      <c r="O273" s="19">
        <v>269</v>
      </c>
      <c r="P273" s="20">
        <v>65</v>
      </c>
      <c r="Q273" s="20">
        <v>24</v>
      </c>
      <c r="R273" s="21">
        <v>15</v>
      </c>
      <c r="S273" s="21">
        <v>6</v>
      </c>
      <c r="T273" s="21">
        <v>1</v>
      </c>
      <c r="U273" s="21">
        <v>1</v>
      </c>
      <c r="V273" s="21">
        <v>1</v>
      </c>
      <c r="W273" s="21">
        <v>1</v>
      </c>
      <c r="X273" s="21">
        <v>1</v>
      </c>
      <c r="Y273" s="21">
        <v>1</v>
      </c>
      <c r="Z273" s="21">
        <v>1</v>
      </c>
      <c r="AA273" s="21">
        <v>1</v>
      </c>
      <c r="AB273" s="22">
        <v>269</v>
      </c>
      <c r="AC273" s="23">
        <v>65</v>
      </c>
      <c r="AD273" s="23">
        <v>25</v>
      </c>
      <c r="AE273" s="24">
        <v>1</v>
      </c>
      <c r="AF273" s="24">
        <v>1</v>
      </c>
      <c r="AG273" s="24">
        <v>1</v>
      </c>
      <c r="AH273" s="24">
        <v>1</v>
      </c>
      <c r="AI273" s="24">
        <v>1</v>
      </c>
      <c r="AJ273" s="24">
        <v>1</v>
      </c>
      <c r="AK273" s="24">
        <v>1</v>
      </c>
      <c r="AL273" s="24">
        <v>1</v>
      </c>
      <c r="AM273" s="24">
        <v>1</v>
      </c>
      <c r="AN273" s="24">
        <v>1</v>
      </c>
      <c r="DN273" s="139">
        <v>45.5</v>
      </c>
      <c r="DO273" s="12">
        <v>13</v>
      </c>
      <c r="DP273" s="137" t="s">
        <v>559</v>
      </c>
      <c r="DQ273" s="131">
        <f t="shared" si="9"/>
        <v>270</v>
      </c>
      <c r="DR273" s="131" t="s">
        <v>558</v>
      </c>
      <c r="DS273" s="131" t="s">
        <v>255</v>
      </c>
      <c r="DT273" s="12">
        <v>95</v>
      </c>
      <c r="DU273" s="129">
        <f t="shared" si="8"/>
        <v>0.57894736842105265</v>
      </c>
      <c r="DX273" s="19">
        <v>269</v>
      </c>
      <c r="DY273" t="s">
        <v>567</v>
      </c>
      <c r="DZ273" t="s">
        <v>566</v>
      </c>
      <c r="EA273" t="s">
        <v>566</v>
      </c>
      <c r="EB273" t="s">
        <v>566</v>
      </c>
    </row>
    <row r="274" spans="1:132" x14ac:dyDescent="0.25">
      <c r="A274" s="13">
        <v>271</v>
      </c>
      <c r="B274" s="13">
        <v>214</v>
      </c>
      <c r="C274" s="13">
        <v>227</v>
      </c>
      <c r="D274" s="13">
        <v>206</v>
      </c>
      <c r="E274" s="13">
        <v>216</v>
      </c>
      <c r="F274" s="13">
        <v>214</v>
      </c>
      <c r="G274" s="13">
        <v>174</v>
      </c>
      <c r="H274" s="13">
        <v>188</v>
      </c>
      <c r="I274" s="13">
        <v>203</v>
      </c>
      <c r="J274" s="13">
        <v>185</v>
      </c>
      <c r="K274" s="13">
        <v>208</v>
      </c>
      <c r="L274" s="13">
        <v>204</v>
      </c>
      <c r="M274" s="13">
        <v>204</v>
      </c>
      <c r="O274" s="19">
        <v>270</v>
      </c>
      <c r="P274" s="20">
        <v>65</v>
      </c>
      <c r="Q274" s="20">
        <v>24</v>
      </c>
      <c r="R274" s="21">
        <v>15</v>
      </c>
      <c r="S274" s="21">
        <v>6</v>
      </c>
      <c r="T274" s="21">
        <v>1</v>
      </c>
      <c r="U274" s="21">
        <v>1</v>
      </c>
      <c r="V274" s="21">
        <v>1</v>
      </c>
      <c r="W274" s="21">
        <v>1</v>
      </c>
      <c r="X274" s="21">
        <v>1</v>
      </c>
      <c r="Y274" s="21">
        <v>1</v>
      </c>
      <c r="Z274" s="21">
        <v>1</v>
      </c>
      <c r="AA274" s="21">
        <v>1</v>
      </c>
      <c r="AB274" s="22">
        <v>270</v>
      </c>
      <c r="AC274" s="23">
        <v>65</v>
      </c>
      <c r="AD274" s="23">
        <v>25</v>
      </c>
      <c r="AE274" s="24">
        <v>1</v>
      </c>
      <c r="AF274" s="24">
        <v>1</v>
      </c>
      <c r="AG274" s="24">
        <v>1</v>
      </c>
      <c r="AH274" s="24">
        <v>1</v>
      </c>
      <c r="AI274" s="24">
        <v>1</v>
      </c>
      <c r="AJ274" s="24">
        <v>1</v>
      </c>
      <c r="AK274" s="24">
        <v>1</v>
      </c>
      <c r="AL274" s="24">
        <v>1</v>
      </c>
      <c r="AM274" s="24">
        <v>1</v>
      </c>
      <c r="AN274" s="24">
        <v>1</v>
      </c>
      <c r="DN274" s="139">
        <v>45.6</v>
      </c>
      <c r="DO274" s="12">
        <v>13</v>
      </c>
      <c r="DP274" s="137" t="s">
        <v>559</v>
      </c>
      <c r="DQ274" s="131">
        <f t="shared" si="9"/>
        <v>271</v>
      </c>
      <c r="DR274" s="131" t="s">
        <v>558</v>
      </c>
      <c r="DS274" s="131" t="s">
        <v>255</v>
      </c>
      <c r="DT274" s="12">
        <v>95</v>
      </c>
      <c r="DU274" s="129">
        <f t="shared" si="8"/>
        <v>0.58947368421052626</v>
      </c>
      <c r="DX274" s="19">
        <v>270</v>
      </c>
      <c r="DY274" t="s">
        <v>567</v>
      </c>
      <c r="DZ274" t="s">
        <v>566</v>
      </c>
      <c r="EA274" t="s">
        <v>566</v>
      </c>
      <c r="EB274" t="s">
        <v>566</v>
      </c>
    </row>
    <row r="275" spans="1:132" x14ac:dyDescent="0.25">
      <c r="A275" s="12">
        <v>272</v>
      </c>
      <c r="B275" s="12">
        <v>213</v>
      </c>
      <c r="C275" s="12">
        <v>226</v>
      </c>
      <c r="D275" s="12">
        <v>205</v>
      </c>
      <c r="E275" s="12">
        <v>215</v>
      </c>
      <c r="F275" s="12">
        <v>213</v>
      </c>
      <c r="G275" s="12">
        <v>173</v>
      </c>
      <c r="H275" s="12">
        <v>187</v>
      </c>
      <c r="I275" s="12">
        <v>202</v>
      </c>
      <c r="J275" s="12">
        <v>184</v>
      </c>
      <c r="K275" s="12">
        <v>207</v>
      </c>
      <c r="L275" s="12">
        <v>203</v>
      </c>
      <c r="M275" s="12">
        <v>203</v>
      </c>
      <c r="O275" s="19">
        <v>271</v>
      </c>
      <c r="P275" s="20">
        <v>65</v>
      </c>
      <c r="Q275" s="20">
        <v>24</v>
      </c>
      <c r="R275" s="21">
        <v>15</v>
      </c>
      <c r="S275" s="21">
        <v>6</v>
      </c>
      <c r="T275" s="21">
        <v>1</v>
      </c>
      <c r="U275" s="21">
        <v>1</v>
      </c>
      <c r="V275" s="21">
        <v>1</v>
      </c>
      <c r="W275" s="21">
        <v>1</v>
      </c>
      <c r="X275" s="21">
        <v>1</v>
      </c>
      <c r="Y275" s="21">
        <v>1</v>
      </c>
      <c r="Z275" s="21">
        <v>1</v>
      </c>
      <c r="AA275" s="21">
        <v>1</v>
      </c>
      <c r="AB275" s="22">
        <v>271</v>
      </c>
      <c r="AC275" s="23">
        <v>65</v>
      </c>
      <c r="AD275" s="23">
        <v>25</v>
      </c>
      <c r="AE275" s="24">
        <v>1</v>
      </c>
      <c r="AF275" s="24">
        <v>1</v>
      </c>
      <c r="AG275" s="24">
        <v>1</v>
      </c>
      <c r="AH275" s="24">
        <v>1</v>
      </c>
      <c r="AI275" s="24">
        <v>1</v>
      </c>
      <c r="AJ275" s="24">
        <v>1</v>
      </c>
      <c r="AK275" s="24">
        <v>1</v>
      </c>
      <c r="AL275" s="24">
        <v>1</v>
      </c>
      <c r="AM275" s="24">
        <v>1</v>
      </c>
      <c r="AN275" s="24">
        <v>1</v>
      </c>
      <c r="DN275" s="139">
        <v>45.7</v>
      </c>
      <c r="DO275" s="12">
        <v>13</v>
      </c>
      <c r="DP275" s="137" t="s">
        <v>559</v>
      </c>
      <c r="DQ275" s="131">
        <f t="shared" si="9"/>
        <v>272</v>
      </c>
      <c r="DR275" s="131" t="s">
        <v>558</v>
      </c>
      <c r="DS275" s="131" t="s">
        <v>255</v>
      </c>
      <c r="DT275" s="12">
        <v>95</v>
      </c>
      <c r="DU275" s="129">
        <f t="shared" si="8"/>
        <v>0.6</v>
      </c>
      <c r="DX275" s="19">
        <v>271</v>
      </c>
      <c r="DY275" t="s">
        <v>567</v>
      </c>
      <c r="DZ275" t="s">
        <v>566</v>
      </c>
      <c r="EA275" t="s">
        <v>566</v>
      </c>
      <c r="EB275" t="s">
        <v>566</v>
      </c>
    </row>
    <row r="276" spans="1:132" x14ac:dyDescent="0.25">
      <c r="A276" s="13">
        <v>273</v>
      </c>
      <c r="B276" s="13">
        <v>213</v>
      </c>
      <c r="C276" s="13">
        <v>226</v>
      </c>
      <c r="D276" s="13">
        <v>205</v>
      </c>
      <c r="E276" s="13">
        <v>215</v>
      </c>
      <c r="F276" s="13">
        <v>213</v>
      </c>
      <c r="G276" s="13">
        <v>173</v>
      </c>
      <c r="H276" s="13">
        <v>187</v>
      </c>
      <c r="I276" s="13">
        <v>202</v>
      </c>
      <c r="J276" s="13">
        <v>184</v>
      </c>
      <c r="K276" s="13">
        <v>207</v>
      </c>
      <c r="L276" s="13">
        <v>203</v>
      </c>
      <c r="M276" s="13">
        <v>203</v>
      </c>
      <c r="O276" s="19">
        <v>272</v>
      </c>
      <c r="P276" s="20">
        <v>65</v>
      </c>
      <c r="Q276" s="20">
        <v>24</v>
      </c>
      <c r="R276" s="21">
        <v>15</v>
      </c>
      <c r="S276" s="21">
        <v>6</v>
      </c>
      <c r="T276" s="21">
        <v>1</v>
      </c>
      <c r="U276" s="21">
        <v>1</v>
      </c>
      <c r="V276" s="21">
        <v>1</v>
      </c>
      <c r="W276" s="21">
        <v>1</v>
      </c>
      <c r="X276" s="21">
        <v>1</v>
      </c>
      <c r="Y276" s="21">
        <v>1</v>
      </c>
      <c r="Z276" s="21">
        <v>1</v>
      </c>
      <c r="AA276" s="21">
        <v>1</v>
      </c>
      <c r="AB276" s="22">
        <v>272</v>
      </c>
      <c r="AC276" s="23">
        <v>65</v>
      </c>
      <c r="AD276" s="23">
        <v>25</v>
      </c>
      <c r="AE276" s="24">
        <v>1</v>
      </c>
      <c r="AF276" s="24">
        <v>1</v>
      </c>
      <c r="AG276" s="24">
        <v>1</v>
      </c>
      <c r="AH276" s="24">
        <v>1</v>
      </c>
      <c r="AI276" s="24">
        <v>1</v>
      </c>
      <c r="AJ276" s="24">
        <v>1</v>
      </c>
      <c r="AK276" s="24">
        <v>1</v>
      </c>
      <c r="AL276" s="24">
        <v>1</v>
      </c>
      <c r="AM276" s="24">
        <v>1</v>
      </c>
      <c r="AN276" s="24">
        <v>1</v>
      </c>
      <c r="DN276" s="126">
        <v>46.1</v>
      </c>
      <c r="DO276" s="12">
        <v>13</v>
      </c>
      <c r="DP276" s="137" t="s">
        <v>559</v>
      </c>
      <c r="DQ276" s="131">
        <f t="shared" si="9"/>
        <v>273</v>
      </c>
      <c r="DR276" s="131" t="s">
        <v>558</v>
      </c>
      <c r="DS276" s="131" t="s">
        <v>255</v>
      </c>
      <c r="DT276" s="12">
        <v>95</v>
      </c>
      <c r="DU276" s="129">
        <f t="shared" si="8"/>
        <v>0.61052631578947369</v>
      </c>
      <c r="DX276" s="19">
        <v>272</v>
      </c>
      <c r="DY276" t="s">
        <v>567</v>
      </c>
      <c r="DZ276" t="s">
        <v>566</v>
      </c>
      <c r="EA276" t="s">
        <v>566</v>
      </c>
      <c r="EB276" t="s">
        <v>566</v>
      </c>
    </row>
    <row r="277" spans="1:132" x14ac:dyDescent="0.25">
      <c r="A277" s="12">
        <v>274</v>
      </c>
      <c r="B277" s="12">
        <v>212</v>
      </c>
      <c r="C277" s="12">
        <v>225</v>
      </c>
      <c r="D277" s="12">
        <v>204</v>
      </c>
      <c r="E277" s="12">
        <v>214</v>
      </c>
      <c r="F277" s="12">
        <v>212</v>
      </c>
      <c r="G277" s="12">
        <v>172</v>
      </c>
      <c r="H277" s="12">
        <v>186</v>
      </c>
      <c r="I277" s="12">
        <v>201</v>
      </c>
      <c r="J277" s="12">
        <v>183</v>
      </c>
      <c r="K277" s="12">
        <v>206</v>
      </c>
      <c r="L277" s="12">
        <v>202</v>
      </c>
      <c r="M277" s="12">
        <v>202</v>
      </c>
      <c r="O277" s="19">
        <v>273</v>
      </c>
      <c r="P277" s="20">
        <v>66</v>
      </c>
      <c r="Q277" s="20">
        <v>25</v>
      </c>
      <c r="R277" s="21">
        <v>15</v>
      </c>
      <c r="S277" s="21">
        <v>6</v>
      </c>
      <c r="T277" s="21">
        <v>1</v>
      </c>
      <c r="U277" s="21">
        <v>1</v>
      </c>
      <c r="V277" s="21">
        <v>1</v>
      </c>
      <c r="W277" s="21">
        <v>1</v>
      </c>
      <c r="X277" s="21">
        <v>1</v>
      </c>
      <c r="Y277" s="21">
        <v>1</v>
      </c>
      <c r="Z277" s="21">
        <v>1</v>
      </c>
      <c r="AA277" s="21">
        <v>1</v>
      </c>
      <c r="AB277" s="22">
        <v>273</v>
      </c>
      <c r="AC277" s="23">
        <v>65</v>
      </c>
      <c r="AD277" s="23">
        <v>25</v>
      </c>
      <c r="AE277" s="24">
        <v>1</v>
      </c>
      <c r="AF277" s="24">
        <v>1</v>
      </c>
      <c r="AG277" s="24">
        <v>1</v>
      </c>
      <c r="AH277" s="24">
        <v>1</v>
      </c>
      <c r="AI277" s="24">
        <v>1</v>
      </c>
      <c r="AJ277" s="24">
        <v>1</v>
      </c>
      <c r="AK277" s="24">
        <v>1</v>
      </c>
      <c r="AL277" s="24">
        <v>1</v>
      </c>
      <c r="AM277" s="24">
        <v>1</v>
      </c>
      <c r="AN277" s="24">
        <v>1</v>
      </c>
      <c r="DN277" s="126">
        <v>46.2</v>
      </c>
      <c r="DO277" s="12">
        <v>13</v>
      </c>
      <c r="DP277" s="137" t="s">
        <v>559</v>
      </c>
      <c r="DQ277" s="131">
        <f t="shared" si="9"/>
        <v>274</v>
      </c>
      <c r="DR277" s="131" t="s">
        <v>558</v>
      </c>
      <c r="DS277" s="131" t="s">
        <v>255</v>
      </c>
      <c r="DT277" s="12">
        <v>95</v>
      </c>
      <c r="DU277" s="129">
        <f t="shared" si="8"/>
        <v>0.62105263157894741</v>
      </c>
      <c r="DX277" s="19">
        <v>273</v>
      </c>
      <c r="DY277" t="s">
        <v>567</v>
      </c>
      <c r="DZ277" t="s">
        <v>566</v>
      </c>
      <c r="EA277" t="s">
        <v>566</v>
      </c>
      <c r="EB277" t="s">
        <v>566</v>
      </c>
    </row>
    <row r="278" spans="1:132" x14ac:dyDescent="0.25">
      <c r="A278" s="13">
        <v>275</v>
      </c>
      <c r="B278" s="13">
        <v>212</v>
      </c>
      <c r="C278" s="13">
        <v>225</v>
      </c>
      <c r="D278" s="13">
        <v>204</v>
      </c>
      <c r="E278" s="13">
        <v>214</v>
      </c>
      <c r="F278" s="13">
        <v>212</v>
      </c>
      <c r="G278" s="13">
        <v>172</v>
      </c>
      <c r="H278" s="13">
        <v>186</v>
      </c>
      <c r="I278" s="13">
        <v>201</v>
      </c>
      <c r="J278" s="13">
        <v>183</v>
      </c>
      <c r="K278" s="13">
        <v>206</v>
      </c>
      <c r="L278" s="13">
        <v>202</v>
      </c>
      <c r="M278" s="13">
        <v>202</v>
      </c>
      <c r="O278" s="19">
        <v>274</v>
      </c>
      <c r="P278" s="20">
        <v>66</v>
      </c>
      <c r="Q278" s="20">
        <v>25</v>
      </c>
      <c r="R278" s="21">
        <v>15</v>
      </c>
      <c r="S278" s="21">
        <v>6</v>
      </c>
      <c r="T278" s="21">
        <v>1</v>
      </c>
      <c r="U278" s="21">
        <v>1</v>
      </c>
      <c r="V278" s="21">
        <v>1</v>
      </c>
      <c r="W278" s="21">
        <v>1</v>
      </c>
      <c r="X278" s="21">
        <v>1</v>
      </c>
      <c r="Y278" s="21">
        <v>1</v>
      </c>
      <c r="Z278" s="21">
        <v>1</v>
      </c>
      <c r="AA278" s="21">
        <v>1</v>
      </c>
      <c r="AB278" s="22">
        <v>274</v>
      </c>
      <c r="AC278" s="23">
        <v>66</v>
      </c>
      <c r="AD278" s="23">
        <v>25</v>
      </c>
      <c r="AE278" s="24">
        <v>1</v>
      </c>
      <c r="AF278" s="24">
        <v>1</v>
      </c>
      <c r="AG278" s="24">
        <v>1</v>
      </c>
      <c r="AH278" s="24">
        <v>1</v>
      </c>
      <c r="AI278" s="24">
        <v>1</v>
      </c>
      <c r="AJ278" s="24">
        <v>1</v>
      </c>
      <c r="AK278" s="24">
        <v>1</v>
      </c>
      <c r="AL278" s="24">
        <v>1</v>
      </c>
      <c r="AM278" s="24">
        <v>1</v>
      </c>
      <c r="AN278" s="24">
        <v>1</v>
      </c>
      <c r="DN278" s="126">
        <v>46.3</v>
      </c>
      <c r="DO278" s="12">
        <v>13</v>
      </c>
      <c r="DP278" s="137" t="s">
        <v>559</v>
      </c>
      <c r="DQ278" s="131">
        <f t="shared" si="9"/>
        <v>275</v>
      </c>
      <c r="DR278" s="131" t="s">
        <v>558</v>
      </c>
      <c r="DS278" s="131" t="s">
        <v>255</v>
      </c>
      <c r="DT278" s="12">
        <v>95</v>
      </c>
      <c r="DU278" s="129">
        <f t="shared" si="8"/>
        <v>0.63157894736842102</v>
      </c>
      <c r="DX278" s="19">
        <v>274</v>
      </c>
      <c r="DY278" t="s">
        <v>567</v>
      </c>
      <c r="DZ278" t="s">
        <v>566</v>
      </c>
      <c r="EA278" t="s">
        <v>566</v>
      </c>
      <c r="EB278" t="s">
        <v>566</v>
      </c>
    </row>
    <row r="279" spans="1:132" x14ac:dyDescent="0.25">
      <c r="A279" s="12">
        <v>276</v>
      </c>
      <c r="B279" s="12">
        <v>211</v>
      </c>
      <c r="C279" s="12">
        <v>225</v>
      </c>
      <c r="D279" s="12">
        <v>203</v>
      </c>
      <c r="E279" s="12">
        <v>214</v>
      </c>
      <c r="F279" s="12">
        <v>212</v>
      </c>
      <c r="G279" s="12">
        <v>172</v>
      </c>
      <c r="H279" s="12">
        <v>185</v>
      </c>
      <c r="I279" s="12">
        <v>200</v>
      </c>
      <c r="J279" s="12">
        <v>182</v>
      </c>
      <c r="K279" s="12">
        <v>205</v>
      </c>
      <c r="L279" s="12">
        <v>201</v>
      </c>
      <c r="M279" s="12">
        <v>201</v>
      </c>
      <c r="O279" s="19">
        <v>275</v>
      </c>
      <c r="P279" s="20">
        <v>66</v>
      </c>
      <c r="Q279" s="20">
        <v>25</v>
      </c>
      <c r="R279" s="21">
        <v>15</v>
      </c>
      <c r="S279" s="21">
        <v>6</v>
      </c>
      <c r="T279" s="21">
        <v>1</v>
      </c>
      <c r="U279" s="21">
        <v>1</v>
      </c>
      <c r="V279" s="21">
        <v>1</v>
      </c>
      <c r="W279" s="21">
        <v>1</v>
      </c>
      <c r="X279" s="21">
        <v>1</v>
      </c>
      <c r="Y279" s="21">
        <v>1</v>
      </c>
      <c r="Z279" s="21">
        <v>1</v>
      </c>
      <c r="AA279" s="21">
        <v>1</v>
      </c>
      <c r="AB279" s="22">
        <v>275</v>
      </c>
      <c r="AC279" s="23">
        <v>66</v>
      </c>
      <c r="AD279" s="23">
        <v>25</v>
      </c>
      <c r="AE279" s="24">
        <v>1</v>
      </c>
      <c r="AF279" s="24">
        <v>1</v>
      </c>
      <c r="AG279" s="24">
        <v>1</v>
      </c>
      <c r="AH279" s="24">
        <v>1</v>
      </c>
      <c r="AI279" s="24">
        <v>1</v>
      </c>
      <c r="AJ279" s="24">
        <v>1</v>
      </c>
      <c r="AK279" s="24">
        <v>1</v>
      </c>
      <c r="AL279" s="24">
        <v>1</v>
      </c>
      <c r="AM279" s="24">
        <v>1</v>
      </c>
      <c r="AN279" s="24">
        <v>1</v>
      </c>
      <c r="DN279" s="126">
        <v>46.4</v>
      </c>
      <c r="DO279" s="12">
        <v>13</v>
      </c>
      <c r="DP279" s="137" t="s">
        <v>559</v>
      </c>
      <c r="DQ279" s="131">
        <f t="shared" si="9"/>
        <v>276</v>
      </c>
      <c r="DR279" s="131" t="s">
        <v>558</v>
      </c>
      <c r="DS279" s="131" t="s">
        <v>255</v>
      </c>
      <c r="DT279" s="12">
        <v>95</v>
      </c>
      <c r="DU279" s="129">
        <f t="shared" si="8"/>
        <v>0.64210526315789473</v>
      </c>
      <c r="DX279" s="19">
        <v>275</v>
      </c>
      <c r="DY279" t="s">
        <v>567</v>
      </c>
      <c r="DZ279" t="s">
        <v>566</v>
      </c>
      <c r="EA279" t="s">
        <v>566</v>
      </c>
      <c r="EB279" t="s">
        <v>566</v>
      </c>
    </row>
    <row r="280" spans="1:132" x14ac:dyDescent="0.25">
      <c r="A280" s="13">
        <v>277</v>
      </c>
      <c r="B280" s="13">
        <v>211</v>
      </c>
      <c r="C280" s="13">
        <v>224</v>
      </c>
      <c r="D280" s="13">
        <v>203</v>
      </c>
      <c r="E280" s="13">
        <v>213</v>
      </c>
      <c r="F280" s="13">
        <v>211</v>
      </c>
      <c r="G280" s="13">
        <v>171</v>
      </c>
      <c r="H280" s="13">
        <v>185</v>
      </c>
      <c r="I280" s="13">
        <v>200</v>
      </c>
      <c r="J280" s="13">
        <v>182</v>
      </c>
      <c r="K280" s="13">
        <v>205</v>
      </c>
      <c r="L280" s="13">
        <v>201</v>
      </c>
      <c r="M280" s="13">
        <v>201</v>
      </c>
      <c r="O280" s="19">
        <v>276</v>
      </c>
      <c r="P280" s="20">
        <v>66</v>
      </c>
      <c r="Q280" s="20">
        <v>25</v>
      </c>
      <c r="R280" s="21">
        <v>15</v>
      </c>
      <c r="S280" s="21">
        <v>6</v>
      </c>
      <c r="T280" s="21">
        <v>1</v>
      </c>
      <c r="U280" s="21">
        <v>1</v>
      </c>
      <c r="V280" s="21">
        <v>1</v>
      </c>
      <c r="W280" s="21">
        <v>1</v>
      </c>
      <c r="X280" s="21">
        <v>1</v>
      </c>
      <c r="Y280" s="21">
        <v>1</v>
      </c>
      <c r="Z280" s="21">
        <v>1</v>
      </c>
      <c r="AA280" s="21">
        <v>1</v>
      </c>
      <c r="AB280" s="22">
        <v>276</v>
      </c>
      <c r="AC280" s="23">
        <v>66</v>
      </c>
      <c r="AD280" s="23">
        <v>25</v>
      </c>
      <c r="AE280" s="24">
        <v>1</v>
      </c>
      <c r="AF280" s="24">
        <v>1</v>
      </c>
      <c r="AG280" s="24">
        <v>1</v>
      </c>
      <c r="AH280" s="24">
        <v>1</v>
      </c>
      <c r="AI280" s="24">
        <v>1</v>
      </c>
      <c r="AJ280" s="24">
        <v>1</v>
      </c>
      <c r="AK280" s="24">
        <v>1</v>
      </c>
      <c r="AL280" s="24">
        <v>1</v>
      </c>
      <c r="AM280" s="24">
        <v>1</v>
      </c>
      <c r="AN280" s="24">
        <v>1</v>
      </c>
      <c r="DN280" s="126">
        <v>46.5</v>
      </c>
      <c r="DO280" s="12">
        <v>13</v>
      </c>
      <c r="DP280" s="137" t="s">
        <v>559</v>
      </c>
      <c r="DQ280" s="131">
        <f t="shared" si="9"/>
        <v>277</v>
      </c>
      <c r="DR280" s="131" t="s">
        <v>558</v>
      </c>
      <c r="DS280" s="131" t="s">
        <v>255</v>
      </c>
      <c r="DT280" s="12">
        <v>95</v>
      </c>
      <c r="DU280" s="129">
        <f t="shared" si="8"/>
        <v>0.65263157894736845</v>
      </c>
      <c r="DX280" s="19">
        <v>276</v>
      </c>
      <c r="DY280" t="s">
        <v>567</v>
      </c>
      <c r="DZ280" t="s">
        <v>566</v>
      </c>
      <c r="EA280" t="s">
        <v>566</v>
      </c>
      <c r="EB280" t="s">
        <v>566</v>
      </c>
    </row>
    <row r="281" spans="1:132" x14ac:dyDescent="0.25">
      <c r="A281" s="12">
        <v>278</v>
      </c>
      <c r="B281" s="12">
        <v>211</v>
      </c>
      <c r="C281" s="12">
        <v>224</v>
      </c>
      <c r="D281" s="12">
        <v>202</v>
      </c>
      <c r="E281" s="12">
        <v>213</v>
      </c>
      <c r="F281" s="12">
        <v>211</v>
      </c>
      <c r="G281" s="12">
        <v>171</v>
      </c>
      <c r="H281" s="12">
        <v>184</v>
      </c>
      <c r="I281" s="12">
        <v>199</v>
      </c>
      <c r="J281" s="12">
        <v>181</v>
      </c>
      <c r="K281" s="12">
        <v>204</v>
      </c>
      <c r="L281" s="12">
        <v>200</v>
      </c>
      <c r="M281" s="12">
        <v>200</v>
      </c>
      <c r="O281" s="19">
        <v>277</v>
      </c>
      <c r="P281" s="20">
        <v>66</v>
      </c>
      <c r="Q281" s="20">
        <v>25</v>
      </c>
      <c r="R281" s="21">
        <v>15</v>
      </c>
      <c r="S281" s="21">
        <v>6</v>
      </c>
      <c r="T281" s="21">
        <v>1</v>
      </c>
      <c r="U281" s="21">
        <v>1</v>
      </c>
      <c r="V281" s="21">
        <v>1</v>
      </c>
      <c r="W281" s="21">
        <v>1</v>
      </c>
      <c r="X281" s="21">
        <v>1</v>
      </c>
      <c r="Y281" s="21">
        <v>1</v>
      </c>
      <c r="Z281" s="21">
        <v>1</v>
      </c>
      <c r="AA281" s="21">
        <v>1</v>
      </c>
      <c r="AB281" s="22">
        <v>277</v>
      </c>
      <c r="AC281" s="23">
        <v>66</v>
      </c>
      <c r="AD281" s="23">
        <v>25</v>
      </c>
      <c r="AE281" s="24">
        <v>1</v>
      </c>
      <c r="AF281" s="24">
        <v>1</v>
      </c>
      <c r="AG281" s="24">
        <v>1</v>
      </c>
      <c r="AH281" s="24">
        <v>1</v>
      </c>
      <c r="AI281" s="24">
        <v>1</v>
      </c>
      <c r="AJ281" s="24">
        <v>1</v>
      </c>
      <c r="AK281" s="24">
        <v>1</v>
      </c>
      <c r="AL281" s="24">
        <v>1</v>
      </c>
      <c r="AM281" s="24">
        <v>1</v>
      </c>
      <c r="AN281" s="24">
        <v>1</v>
      </c>
      <c r="DN281" s="126">
        <v>46.6</v>
      </c>
      <c r="DO281" s="12">
        <v>13</v>
      </c>
      <c r="DP281" s="137" t="s">
        <v>559</v>
      </c>
      <c r="DQ281" s="131">
        <f t="shared" si="9"/>
        <v>278</v>
      </c>
      <c r="DR281" s="131" t="s">
        <v>558</v>
      </c>
      <c r="DS281" s="131" t="s">
        <v>255</v>
      </c>
      <c r="DT281" s="12">
        <v>95</v>
      </c>
      <c r="DU281" s="129">
        <f t="shared" si="8"/>
        <v>0.66315789473684206</v>
      </c>
      <c r="DX281" s="19">
        <v>277</v>
      </c>
      <c r="DY281" t="s">
        <v>567</v>
      </c>
      <c r="DZ281" t="s">
        <v>566</v>
      </c>
      <c r="EA281" t="s">
        <v>566</v>
      </c>
      <c r="EB281" t="s">
        <v>566</v>
      </c>
    </row>
    <row r="282" spans="1:132" x14ac:dyDescent="0.25">
      <c r="A282" s="13">
        <v>279</v>
      </c>
      <c r="B282" s="13">
        <v>210</v>
      </c>
      <c r="C282" s="13">
        <v>223</v>
      </c>
      <c r="D282" s="13">
        <v>202</v>
      </c>
      <c r="E282" s="13">
        <v>212</v>
      </c>
      <c r="F282" s="13">
        <v>210</v>
      </c>
      <c r="G282" s="13">
        <v>170</v>
      </c>
      <c r="H282" s="13">
        <v>184</v>
      </c>
      <c r="I282" s="13">
        <v>199</v>
      </c>
      <c r="J282" s="13">
        <v>181</v>
      </c>
      <c r="K282" s="13">
        <v>204</v>
      </c>
      <c r="L282" s="13">
        <v>200</v>
      </c>
      <c r="M282" s="13">
        <v>200</v>
      </c>
      <c r="O282" s="19">
        <v>278</v>
      </c>
      <c r="P282" s="20">
        <v>67</v>
      </c>
      <c r="Q282" s="20">
        <v>25</v>
      </c>
      <c r="R282" s="21">
        <v>15</v>
      </c>
      <c r="S282" s="21">
        <v>7</v>
      </c>
      <c r="T282" s="21">
        <v>1</v>
      </c>
      <c r="U282" s="21">
        <v>1</v>
      </c>
      <c r="V282" s="21">
        <v>1</v>
      </c>
      <c r="W282" s="21">
        <v>1</v>
      </c>
      <c r="X282" s="21">
        <v>1</v>
      </c>
      <c r="Y282" s="21">
        <v>1</v>
      </c>
      <c r="Z282" s="21">
        <v>1</v>
      </c>
      <c r="AA282" s="21">
        <v>1</v>
      </c>
      <c r="AB282" s="22">
        <v>278</v>
      </c>
      <c r="AC282" s="23">
        <v>66</v>
      </c>
      <c r="AD282" s="23">
        <v>25</v>
      </c>
      <c r="AE282" s="24">
        <v>1</v>
      </c>
      <c r="AF282" s="24">
        <v>1</v>
      </c>
      <c r="AG282" s="24">
        <v>1</v>
      </c>
      <c r="AH282" s="24">
        <v>1</v>
      </c>
      <c r="AI282" s="24">
        <v>1</v>
      </c>
      <c r="AJ282" s="24">
        <v>1</v>
      </c>
      <c r="AK282" s="24">
        <v>1</v>
      </c>
      <c r="AL282" s="24">
        <v>1</v>
      </c>
      <c r="AM282" s="24">
        <v>1</v>
      </c>
      <c r="AN282" s="24">
        <v>1</v>
      </c>
      <c r="DN282" s="126">
        <v>46.7</v>
      </c>
      <c r="DO282" s="12">
        <v>13</v>
      </c>
      <c r="DP282" s="137" t="s">
        <v>559</v>
      </c>
      <c r="DQ282" s="131">
        <f t="shared" si="9"/>
        <v>279</v>
      </c>
      <c r="DR282" s="131" t="s">
        <v>558</v>
      </c>
      <c r="DS282" s="131" t="s">
        <v>255</v>
      </c>
      <c r="DT282" s="12">
        <v>95</v>
      </c>
      <c r="DU282" s="129">
        <f t="shared" si="8"/>
        <v>0.67368421052631577</v>
      </c>
      <c r="DX282" s="19">
        <v>278</v>
      </c>
      <c r="DY282" t="s">
        <v>567</v>
      </c>
      <c r="DZ282" t="s">
        <v>566</v>
      </c>
      <c r="EA282" t="s">
        <v>566</v>
      </c>
      <c r="EB282" t="s">
        <v>566</v>
      </c>
    </row>
    <row r="283" spans="1:132" x14ac:dyDescent="0.25">
      <c r="A283" s="12">
        <v>280</v>
      </c>
      <c r="B283" s="12">
        <v>210</v>
      </c>
      <c r="C283" s="12">
        <v>223</v>
      </c>
      <c r="D283" s="12">
        <v>201</v>
      </c>
      <c r="E283" s="12">
        <v>212</v>
      </c>
      <c r="F283" s="12">
        <v>210</v>
      </c>
      <c r="G283" s="12">
        <v>170</v>
      </c>
      <c r="H283" s="12">
        <v>183</v>
      </c>
      <c r="I283" s="12">
        <v>198</v>
      </c>
      <c r="J283" s="12">
        <v>180</v>
      </c>
      <c r="K283" s="12">
        <v>203</v>
      </c>
      <c r="L283" s="12">
        <v>199</v>
      </c>
      <c r="M283" s="12">
        <v>199</v>
      </c>
      <c r="O283" s="19">
        <v>279</v>
      </c>
      <c r="P283" s="20">
        <v>67</v>
      </c>
      <c r="Q283" s="20">
        <v>25</v>
      </c>
      <c r="R283" s="21">
        <v>15</v>
      </c>
      <c r="S283" s="21">
        <v>7</v>
      </c>
      <c r="T283" s="21">
        <v>1</v>
      </c>
      <c r="U283" s="21">
        <v>1</v>
      </c>
      <c r="V283" s="21">
        <v>1</v>
      </c>
      <c r="W283" s="21">
        <v>1</v>
      </c>
      <c r="X283" s="21">
        <v>1</v>
      </c>
      <c r="Y283" s="21">
        <v>1</v>
      </c>
      <c r="Z283" s="21">
        <v>1</v>
      </c>
      <c r="AA283" s="21">
        <v>1</v>
      </c>
      <c r="AB283" s="22">
        <v>279</v>
      </c>
      <c r="AC283" s="23">
        <v>66</v>
      </c>
      <c r="AD283" s="23">
        <v>25</v>
      </c>
      <c r="AE283" s="24">
        <v>1</v>
      </c>
      <c r="AF283" s="24">
        <v>1</v>
      </c>
      <c r="AG283" s="24">
        <v>1</v>
      </c>
      <c r="AH283" s="24">
        <v>1</v>
      </c>
      <c r="AI283" s="24">
        <v>1</v>
      </c>
      <c r="AJ283" s="24">
        <v>1</v>
      </c>
      <c r="AK283" s="24">
        <v>1</v>
      </c>
      <c r="AL283" s="24">
        <v>1</v>
      </c>
      <c r="AM283" s="24">
        <v>1</v>
      </c>
      <c r="AN283" s="24">
        <v>1</v>
      </c>
      <c r="DN283" s="139">
        <v>47.1</v>
      </c>
      <c r="DO283" s="12">
        <v>13</v>
      </c>
      <c r="DP283" s="137" t="s">
        <v>559</v>
      </c>
      <c r="DQ283" s="131">
        <f t="shared" si="9"/>
        <v>280</v>
      </c>
      <c r="DR283" s="131" t="s">
        <v>558</v>
      </c>
      <c r="DS283" s="131" t="s">
        <v>255</v>
      </c>
      <c r="DT283" s="12">
        <v>95</v>
      </c>
      <c r="DU283" s="129">
        <f t="shared" si="8"/>
        <v>0.68421052631578949</v>
      </c>
      <c r="DX283" s="19">
        <v>279</v>
      </c>
      <c r="DY283" t="s">
        <v>567</v>
      </c>
      <c r="DZ283" t="s">
        <v>566</v>
      </c>
      <c r="EA283" t="s">
        <v>566</v>
      </c>
      <c r="EB283" t="s">
        <v>566</v>
      </c>
    </row>
    <row r="284" spans="1:132" x14ac:dyDescent="0.25">
      <c r="A284" s="13">
        <v>281</v>
      </c>
      <c r="B284" s="13">
        <v>209</v>
      </c>
      <c r="C284" s="13">
        <v>223</v>
      </c>
      <c r="D284" s="13">
        <v>201</v>
      </c>
      <c r="E284" s="13">
        <v>212</v>
      </c>
      <c r="F284" s="13">
        <v>210</v>
      </c>
      <c r="G284" s="13">
        <v>170</v>
      </c>
      <c r="H284" s="13">
        <v>183</v>
      </c>
      <c r="I284" s="13">
        <v>198</v>
      </c>
      <c r="J284" s="13">
        <v>180</v>
      </c>
      <c r="K284" s="13">
        <v>202</v>
      </c>
      <c r="L284" s="13">
        <v>198</v>
      </c>
      <c r="M284" s="13">
        <v>198</v>
      </c>
      <c r="O284" s="19">
        <v>280</v>
      </c>
      <c r="P284" s="20">
        <v>67</v>
      </c>
      <c r="Q284" s="20">
        <v>25</v>
      </c>
      <c r="R284" s="21">
        <v>15</v>
      </c>
      <c r="S284" s="21">
        <v>7</v>
      </c>
      <c r="T284" s="21">
        <v>1</v>
      </c>
      <c r="U284" s="21">
        <v>1</v>
      </c>
      <c r="V284" s="21">
        <v>1</v>
      </c>
      <c r="W284" s="21">
        <v>1</v>
      </c>
      <c r="X284" s="21">
        <v>1</v>
      </c>
      <c r="Y284" s="21">
        <v>1</v>
      </c>
      <c r="Z284" s="21">
        <v>1</v>
      </c>
      <c r="AA284" s="21">
        <v>1</v>
      </c>
      <c r="AB284" s="22">
        <v>280</v>
      </c>
      <c r="AC284" s="23">
        <v>66</v>
      </c>
      <c r="AD284" s="23">
        <v>25</v>
      </c>
      <c r="AE284" s="24">
        <v>1</v>
      </c>
      <c r="AF284" s="24">
        <v>1</v>
      </c>
      <c r="AG284" s="24">
        <v>1</v>
      </c>
      <c r="AH284" s="24">
        <v>1</v>
      </c>
      <c r="AI284" s="24">
        <v>1</v>
      </c>
      <c r="AJ284" s="24">
        <v>1</v>
      </c>
      <c r="AK284" s="24">
        <v>1</v>
      </c>
      <c r="AL284" s="24">
        <v>1</v>
      </c>
      <c r="AM284" s="24">
        <v>1</v>
      </c>
      <c r="AN284" s="24">
        <v>1</v>
      </c>
      <c r="DN284" s="139">
        <v>47.2</v>
      </c>
      <c r="DO284" s="12">
        <v>13</v>
      </c>
      <c r="DP284" s="137" t="s">
        <v>559</v>
      </c>
      <c r="DQ284" s="131">
        <f t="shared" si="9"/>
        <v>281</v>
      </c>
      <c r="DR284" s="131" t="s">
        <v>558</v>
      </c>
      <c r="DS284" s="131" t="s">
        <v>255</v>
      </c>
      <c r="DT284" s="12">
        <v>95</v>
      </c>
      <c r="DU284" s="129">
        <f t="shared" ref="DU284:DU313" si="10">(DQ284-215)/DT284</f>
        <v>0.69473684210526321</v>
      </c>
      <c r="DX284" s="19">
        <v>280</v>
      </c>
      <c r="DY284" t="s">
        <v>567</v>
      </c>
      <c r="DZ284" t="s">
        <v>566</v>
      </c>
      <c r="EA284" t="s">
        <v>566</v>
      </c>
      <c r="EB284" t="s">
        <v>566</v>
      </c>
    </row>
    <row r="285" spans="1:132" x14ac:dyDescent="0.25">
      <c r="A285" s="12">
        <v>282</v>
      </c>
      <c r="B285" s="12">
        <v>209</v>
      </c>
      <c r="C285" s="12">
        <v>222</v>
      </c>
      <c r="D285" s="12">
        <v>200</v>
      </c>
      <c r="E285" s="12">
        <v>211</v>
      </c>
      <c r="F285" s="12">
        <v>209</v>
      </c>
      <c r="G285" s="12">
        <v>169</v>
      </c>
      <c r="H285" s="12">
        <v>182</v>
      </c>
      <c r="I285" s="12">
        <v>197</v>
      </c>
      <c r="J285" s="12">
        <v>179</v>
      </c>
      <c r="K285" s="12">
        <v>202</v>
      </c>
      <c r="L285" s="12">
        <v>198</v>
      </c>
      <c r="M285" s="12">
        <v>198</v>
      </c>
      <c r="O285" s="19">
        <v>281</v>
      </c>
      <c r="P285" s="20">
        <v>67</v>
      </c>
      <c r="Q285" s="20">
        <v>25</v>
      </c>
      <c r="R285" s="21">
        <v>15</v>
      </c>
      <c r="S285" s="21">
        <v>7</v>
      </c>
      <c r="T285" s="21">
        <v>1</v>
      </c>
      <c r="U285" s="21">
        <v>1</v>
      </c>
      <c r="V285" s="21">
        <v>1</v>
      </c>
      <c r="W285" s="21">
        <v>1</v>
      </c>
      <c r="X285" s="21">
        <v>1</v>
      </c>
      <c r="Y285" s="21">
        <v>1</v>
      </c>
      <c r="Z285" s="21">
        <v>1</v>
      </c>
      <c r="AA285" s="21">
        <v>1</v>
      </c>
      <c r="AB285" s="22">
        <v>281</v>
      </c>
      <c r="AC285" s="23">
        <v>66</v>
      </c>
      <c r="AD285" s="23">
        <v>25</v>
      </c>
      <c r="AE285" s="24">
        <v>1</v>
      </c>
      <c r="AF285" s="24">
        <v>1</v>
      </c>
      <c r="AG285" s="24">
        <v>1</v>
      </c>
      <c r="AH285" s="24">
        <v>1</v>
      </c>
      <c r="AI285" s="24">
        <v>1</v>
      </c>
      <c r="AJ285" s="24">
        <v>1</v>
      </c>
      <c r="AK285" s="24">
        <v>1</v>
      </c>
      <c r="AL285" s="24">
        <v>1</v>
      </c>
      <c r="AM285" s="24">
        <v>1</v>
      </c>
      <c r="AN285" s="24">
        <v>1</v>
      </c>
      <c r="DN285" s="139">
        <v>47.3</v>
      </c>
      <c r="DO285" s="12">
        <v>13</v>
      </c>
      <c r="DP285" s="137" t="s">
        <v>559</v>
      </c>
      <c r="DQ285" s="131">
        <f t="shared" si="9"/>
        <v>282</v>
      </c>
      <c r="DR285" s="131" t="s">
        <v>558</v>
      </c>
      <c r="DS285" s="131" t="s">
        <v>255</v>
      </c>
      <c r="DT285" s="12">
        <v>95</v>
      </c>
      <c r="DU285" s="129">
        <f t="shared" si="10"/>
        <v>0.70526315789473681</v>
      </c>
      <c r="DX285" s="19">
        <v>281</v>
      </c>
      <c r="DY285" t="s">
        <v>567</v>
      </c>
      <c r="DZ285" t="s">
        <v>566</v>
      </c>
      <c r="EA285" t="s">
        <v>566</v>
      </c>
      <c r="EB285" t="s">
        <v>566</v>
      </c>
    </row>
    <row r="286" spans="1:132" x14ac:dyDescent="0.25">
      <c r="A286" s="13">
        <v>283</v>
      </c>
      <c r="B286" s="13">
        <v>209</v>
      </c>
      <c r="C286" s="13">
        <v>222</v>
      </c>
      <c r="D286" s="13">
        <v>200</v>
      </c>
      <c r="E286" s="13">
        <v>211</v>
      </c>
      <c r="F286" s="13">
        <v>209</v>
      </c>
      <c r="G286" s="13">
        <v>169</v>
      </c>
      <c r="H286" s="13">
        <v>182</v>
      </c>
      <c r="I286" s="13">
        <v>197</v>
      </c>
      <c r="J286" s="13">
        <v>179</v>
      </c>
      <c r="K286" s="13">
        <v>201</v>
      </c>
      <c r="L286" s="13">
        <v>197</v>
      </c>
      <c r="M286" s="13">
        <v>197</v>
      </c>
      <c r="O286" s="19">
        <v>282</v>
      </c>
      <c r="P286" s="20">
        <v>67</v>
      </c>
      <c r="Q286" s="20">
        <v>25</v>
      </c>
      <c r="R286" s="21">
        <v>15</v>
      </c>
      <c r="S286" s="21">
        <v>7</v>
      </c>
      <c r="T286" s="21">
        <v>1</v>
      </c>
      <c r="U286" s="21">
        <v>1</v>
      </c>
      <c r="V286" s="21">
        <v>1</v>
      </c>
      <c r="W286" s="21">
        <v>1</v>
      </c>
      <c r="X286" s="21">
        <v>1</v>
      </c>
      <c r="Y286" s="21">
        <v>1</v>
      </c>
      <c r="Z286" s="21">
        <v>1</v>
      </c>
      <c r="AA286" s="21">
        <v>1</v>
      </c>
      <c r="AB286" s="22">
        <v>282</v>
      </c>
      <c r="AC286" s="23">
        <v>67</v>
      </c>
      <c r="AD286" s="23">
        <v>26</v>
      </c>
      <c r="AE286" s="24">
        <v>1</v>
      </c>
      <c r="AF286" s="24">
        <v>1</v>
      </c>
      <c r="AG286" s="24">
        <v>1</v>
      </c>
      <c r="AH286" s="24">
        <v>1</v>
      </c>
      <c r="AI286" s="24">
        <v>1</v>
      </c>
      <c r="AJ286" s="24">
        <v>1</v>
      </c>
      <c r="AK286" s="24">
        <v>1</v>
      </c>
      <c r="AL286" s="24">
        <v>1</v>
      </c>
      <c r="AM286" s="24">
        <v>1</v>
      </c>
      <c r="AN286" s="24">
        <v>1</v>
      </c>
      <c r="DN286" s="139">
        <v>47.4</v>
      </c>
      <c r="DO286" s="12">
        <v>13</v>
      </c>
      <c r="DP286" s="137" t="s">
        <v>559</v>
      </c>
      <c r="DQ286" s="131">
        <f t="shared" si="9"/>
        <v>283</v>
      </c>
      <c r="DR286" s="131" t="s">
        <v>558</v>
      </c>
      <c r="DS286" s="131" t="s">
        <v>255</v>
      </c>
      <c r="DT286" s="12">
        <v>95</v>
      </c>
      <c r="DU286" s="129">
        <f t="shared" si="10"/>
        <v>0.71578947368421053</v>
      </c>
      <c r="DX286" s="19">
        <v>282</v>
      </c>
      <c r="DY286" t="s">
        <v>567</v>
      </c>
      <c r="DZ286" t="s">
        <v>566</v>
      </c>
      <c r="EA286" t="s">
        <v>566</v>
      </c>
      <c r="EB286" t="s">
        <v>566</v>
      </c>
    </row>
    <row r="287" spans="1:132" x14ac:dyDescent="0.25">
      <c r="A287" s="12">
        <v>284</v>
      </c>
      <c r="B287" s="12">
        <v>208</v>
      </c>
      <c r="C287" s="12">
        <v>221</v>
      </c>
      <c r="D287" s="12">
        <v>199</v>
      </c>
      <c r="E287" s="12">
        <v>210</v>
      </c>
      <c r="F287" s="12">
        <v>208</v>
      </c>
      <c r="G287" s="12">
        <v>168</v>
      </c>
      <c r="H287" s="12">
        <v>181</v>
      </c>
      <c r="I287" s="12">
        <v>196</v>
      </c>
      <c r="J287" s="12">
        <v>178</v>
      </c>
      <c r="K287" s="12">
        <v>201</v>
      </c>
      <c r="L287" s="12">
        <v>197</v>
      </c>
      <c r="M287" s="12">
        <v>197</v>
      </c>
      <c r="O287" s="19">
        <v>283</v>
      </c>
      <c r="P287" s="20">
        <v>67</v>
      </c>
      <c r="Q287" s="20">
        <v>25</v>
      </c>
      <c r="R287" s="21">
        <v>16</v>
      </c>
      <c r="S287" s="21">
        <v>7</v>
      </c>
      <c r="T287" s="21">
        <v>1</v>
      </c>
      <c r="U287" s="21">
        <v>1</v>
      </c>
      <c r="V287" s="21">
        <v>1</v>
      </c>
      <c r="W287" s="21">
        <v>1</v>
      </c>
      <c r="X287" s="21">
        <v>1</v>
      </c>
      <c r="Y287" s="21">
        <v>1</v>
      </c>
      <c r="Z287" s="21">
        <v>1</v>
      </c>
      <c r="AA287" s="21">
        <v>1</v>
      </c>
      <c r="AB287" s="22">
        <v>283</v>
      </c>
      <c r="AC287" s="23">
        <v>67</v>
      </c>
      <c r="AD287" s="23">
        <v>26</v>
      </c>
      <c r="AE287" s="24">
        <v>1</v>
      </c>
      <c r="AF287" s="24">
        <v>1</v>
      </c>
      <c r="AG287" s="24">
        <v>1</v>
      </c>
      <c r="AH287" s="24">
        <v>1</v>
      </c>
      <c r="AI287" s="24">
        <v>1</v>
      </c>
      <c r="AJ287" s="24">
        <v>1</v>
      </c>
      <c r="AK287" s="24">
        <v>1</v>
      </c>
      <c r="AL287" s="24">
        <v>1</v>
      </c>
      <c r="AM287" s="24">
        <v>1</v>
      </c>
      <c r="AN287" s="24">
        <v>1</v>
      </c>
      <c r="DN287" s="139">
        <v>47.5</v>
      </c>
      <c r="DO287" s="12">
        <v>13</v>
      </c>
      <c r="DP287" s="137" t="s">
        <v>559</v>
      </c>
      <c r="DQ287" s="131">
        <f t="shared" si="9"/>
        <v>284</v>
      </c>
      <c r="DR287" s="131" t="s">
        <v>558</v>
      </c>
      <c r="DS287" s="131" t="s">
        <v>255</v>
      </c>
      <c r="DT287" s="12">
        <v>95</v>
      </c>
      <c r="DU287" s="129">
        <f t="shared" si="10"/>
        <v>0.72631578947368425</v>
      </c>
      <c r="DX287" s="19">
        <v>283</v>
      </c>
      <c r="DY287" t="s">
        <v>567</v>
      </c>
      <c r="DZ287" t="s">
        <v>566</v>
      </c>
      <c r="EA287" t="s">
        <v>566</v>
      </c>
      <c r="EB287" t="s">
        <v>566</v>
      </c>
    </row>
    <row r="288" spans="1:132" x14ac:dyDescent="0.25">
      <c r="A288" s="13">
        <v>285</v>
      </c>
      <c r="B288" s="13">
        <v>208</v>
      </c>
      <c r="C288" s="13">
        <v>221</v>
      </c>
      <c r="D288" s="13">
        <v>199</v>
      </c>
      <c r="E288" s="13">
        <v>210</v>
      </c>
      <c r="F288" s="13">
        <v>208</v>
      </c>
      <c r="G288" s="13">
        <v>168</v>
      </c>
      <c r="H288" s="13">
        <v>181</v>
      </c>
      <c r="I288" s="13">
        <v>196</v>
      </c>
      <c r="J288" s="13">
        <v>178</v>
      </c>
      <c r="K288" s="13">
        <v>200</v>
      </c>
      <c r="L288" s="13">
        <v>196</v>
      </c>
      <c r="M288" s="13">
        <v>196</v>
      </c>
      <c r="O288" s="19">
        <v>284</v>
      </c>
      <c r="P288" s="20">
        <v>67</v>
      </c>
      <c r="Q288" s="20">
        <v>25</v>
      </c>
      <c r="R288" s="21">
        <v>16</v>
      </c>
      <c r="S288" s="21">
        <v>7</v>
      </c>
      <c r="T288" s="21">
        <v>1</v>
      </c>
      <c r="U288" s="21">
        <v>1</v>
      </c>
      <c r="V288" s="21">
        <v>1</v>
      </c>
      <c r="W288" s="21">
        <v>1</v>
      </c>
      <c r="X288" s="21">
        <v>1</v>
      </c>
      <c r="Y288" s="21">
        <v>1</v>
      </c>
      <c r="Z288" s="21">
        <v>1</v>
      </c>
      <c r="AA288" s="21">
        <v>1</v>
      </c>
      <c r="AB288" s="22">
        <v>284</v>
      </c>
      <c r="AC288" s="23">
        <v>67</v>
      </c>
      <c r="AD288" s="23">
        <v>26</v>
      </c>
      <c r="AE288" s="24">
        <v>1</v>
      </c>
      <c r="AF288" s="24">
        <v>1</v>
      </c>
      <c r="AG288" s="24">
        <v>1</v>
      </c>
      <c r="AH288" s="24">
        <v>1</v>
      </c>
      <c r="AI288" s="24">
        <v>1</v>
      </c>
      <c r="AJ288" s="24">
        <v>1</v>
      </c>
      <c r="AK288" s="24">
        <v>1</v>
      </c>
      <c r="AL288" s="24">
        <v>1</v>
      </c>
      <c r="AM288" s="24">
        <v>1</v>
      </c>
      <c r="AN288" s="24">
        <v>1</v>
      </c>
      <c r="DN288" s="139">
        <v>47.6</v>
      </c>
      <c r="DO288" s="12">
        <v>13</v>
      </c>
      <c r="DP288" s="137" t="s">
        <v>559</v>
      </c>
      <c r="DQ288" s="131">
        <f t="shared" si="9"/>
        <v>285</v>
      </c>
      <c r="DR288" s="131" t="s">
        <v>558</v>
      </c>
      <c r="DS288" s="131" t="s">
        <v>255</v>
      </c>
      <c r="DT288" s="12">
        <v>95</v>
      </c>
      <c r="DU288" s="129">
        <f t="shared" si="10"/>
        <v>0.73684210526315785</v>
      </c>
      <c r="DX288" s="19">
        <v>284</v>
      </c>
      <c r="DY288" t="s">
        <v>567</v>
      </c>
      <c r="DZ288" t="s">
        <v>566</v>
      </c>
      <c r="EA288" t="s">
        <v>566</v>
      </c>
      <c r="EB288" t="s">
        <v>566</v>
      </c>
    </row>
    <row r="289" spans="1:132" x14ac:dyDescent="0.25">
      <c r="A289" s="12">
        <v>286</v>
      </c>
      <c r="B289" s="12">
        <v>207</v>
      </c>
      <c r="C289" s="12">
        <v>221</v>
      </c>
      <c r="D289" s="12">
        <v>199</v>
      </c>
      <c r="E289" s="12">
        <v>209</v>
      </c>
      <c r="F289" s="12">
        <v>208</v>
      </c>
      <c r="G289" s="12">
        <v>167</v>
      </c>
      <c r="H289" s="12">
        <v>180</v>
      </c>
      <c r="I289" s="12">
        <v>195</v>
      </c>
      <c r="J289" s="12">
        <v>177</v>
      </c>
      <c r="K289" s="12">
        <v>199</v>
      </c>
      <c r="L289" s="12">
        <v>195</v>
      </c>
      <c r="M289" s="12">
        <v>195</v>
      </c>
      <c r="O289" s="19">
        <v>285</v>
      </c>
      <c r="P289" s="20">
        <v>67</v>
      </c>
      <c r="Q289" s="20">
        <v>25</v>
      </c>
      <c r="R289" s="21">
        <v>16</v>
      </c>
      <c r="S289" s="21">
        <v>7</v>
      </c>
      <c r="T289" s="21">
        <v>1</v>
      </c>
      <c r="U289" s="21">
        <v>1</v>
      </c>
      <c r="V289" s="21">
        <v>1</v>
      </c>
      <c r="W289" s="21">
        <v>1</v>
      </c>
      <c r="X289" s="21">
        <v>1</v>
      </c>
      <c r="Y289" s="21">
        <v>1</v>
      </c>
      <c r="Z289" s="21">
        <v>1</v>
      </c>
      <c r="AA289" s="21">
        <v>1</v>
      </c>
      <c r="AB289" s="22">
        <v>285</v>
      </c>
      <c r="AC289" s="23">
        <v>67</v>
      </c>
      <c r="AD289" s="23">
        <v>26</v>
      </c>
      <c r="AE289" s="24">
        <v>1</v>
      </c>
      <c r="AF289" s="24">
        <v>1</v>
      </c>
      <c r="AG289" s="24">
        <v>1</v>
      </c>
      <c r="AH289" s="24">
        <v>1</v>
      </c>
      <c r="AI289" s="24">
        <v>1</v>
      </c>
      <c r="AJ289" s="24">
        <v>1</v>
      </c>
      <c r="AK289" s="24">
        <v>1</v>
      </c>
      <c r="AL289" s="24">
        <v>1</v>
      </c>
      <c r="AM289" s="24">
        <v>1</v>
      </c>
      <c r="AN289" s="24">
        <v>1</v>
      </c>
      <c r="DN289" s="126">
        <v>48.1</v>
      </c>
      <c r="DO289" s="12">
        <v>13</v>
      </c>
      <c r="DP289" s="137" t="s">
        <v>559</v>
      </c>
      <c r="DQ289" s="131">
        <f t="shared" si="9"/>
        <v>286</v>
      </c>
      <c r="DR289" s="131" t="s">
        <v>558</v>
      </c>
      <c r="DS289" s="131" t="s">
        <v>255</v>
      </c>
      <c r="DT289" s="12">
        <v>95</v>
      </c>
      <c r="DU289" s="129">
        <f t="shared" si="10"/>
        <v>0.74736842105263157</v>
      </c>
      <c r="DX289" s="19">
        <v>285</v>
      </c>
      <c r="DY289" t="s">
        <v>567</v>
      </c>
      <c r="DZ289" t="s">
        <v>566</v>
      </c>
      <c r="EA289" t="s">
        <v>566</v>
      </c>
      <c r="EB289" t="s">
        <v>566</v>
      </c>
    </row>
    <row r="290" spans="1:132" x14ac:dyDescent="0.25">
      <c r="A290" s="13">
        <v>287</v>
      </c>
      <c r="B290" s="13">
        <v>207</v>
      </c>
      <c r="C290" s="13">
        <v>220</v>
      </c>
      <c r="D290" s="13">
        <v>198</v>
      </c>
      <c r="E290" s="13">
        <v>209</v>
      </c>
      <c r="F290" s="13">
        <v>207</v>
      </c>
      <c r="G290" s="13">
        <v>167</v>
      </c>
      <c r="H290" s="13">
        <v>180</v>
      </c>
      <c r="I290" s="13">
        <v>195</v>
      </c>
      <c r="J290" s="13">
        <v>177</v>
      </c>
      <c r="K290" s="13">
        <v>199</v>
      </c>
      <c r="L290" s="13">
        <v>195</v>
      </c>
      <c r="M290" s="13">
        <v>195</v>
      </c>
      <c r="O290" s="19">
        <v>286</v>
      </c>
      <c r="P290" s="20">
        <v>67</v>
      </c>
      <c r="Q290" s="20">
        <v>25</v>
      </c>
      <c r="R290" s="21">
        <v>16</v>
      </c>
      <c r="S290" s="21">
        <v>7</v>
      </c>
      <c r="T290" s="21">
        <v>1</v>
      </c>
      <c r="U290" s="21">
        <v>1</v>
      </c>
      <c r="V290" s="21">
        <v>1</v>
      </c>
      <c r="W290" s="21">
        <v>1</v>
      </c>
      <c r="X290" s="21">
        <v>1</v>
      </c>
      <c r="Y290" s="21">
        <v>1</v>
      </c>
      <c r="Z290" s="21">
        <v>1</v>
      </c>
      <c r="AA290" s="21">
        <v>1</v>
      </c>
      <c r="AB290" s="22">
        <v>286</v>
      </c>
      <c r="AC290" s="23">
        <v>67</v>
      </c>
      <c r="AD290" s="23">
        <v>26</v>
      </c>
      <c r="AE290" s="24">
        <v>1</v>
      </c>
      <c r="AF290" s="24">
        <v>1</v>
      </c>
      <c r="AG290" s="24">
        <v>1</v>
      </c>
      <c r="AH290" s="24">
        <v>1</v>
      </c>
      <c r="AI290" s="24">
        <v>1</v>
      </c>
      <c r="AJ290" s="24">
        <v>1</v>
      </c>
      <c r="AK290" s="24">
        <v>1</v>
      </c>
      <c r="AL290" s="24">
        <v>1</v>
      </c>
      <c r="AM290" s="24">
        <v>1</v>
      </c>
      <c r="AN290" s="24">
        <v>1</v>
      </c>
      <c r="DN290" s="126">
        <v>48.2</v>
      </c>
      <c r="DO290" s="12">
        <v>13</v>
      </c>
      <c r="DP290" s="137" t="s">
        <v>559</v>
      </c>
      <c r="DQ290" s="131">
        <f t="shared" si="9"/>
        <v>287</v>
      </c>
      <c r="DR290" s="131" t="s">
        <v>558</v>
      </c>
      <c r="DS290" s="131" t="s">
        <v>255</v>
      </c>
      <c r="DT290" s="12">
        <v>95</v>
      </c>
      <c r="DU290" s="129">
        <f t="shared" si="10"/>
        <v>0.75789473684210529</v>
      </c>
      <c r="DX290" s="19">
        <v>286</v>
      </c>
      <c r="DY290" t="s">
        <v>567</v>
      </c>
      <c r="DZ290" t="s">
        <v>566</v>
      </c>
      <c r="EA290" t="s">
        <v>566</v>
      </c>
      <c r="EB290" t="s">
        <v>566</v>
      </c>
    </row>
    <row r="291" spans="1:132" x14ac:dyDescent="0.25">
      <c r="A291" s="12">
        <v>288</v>
      </c>
      <c r="B291" s="12">
        <v>207</v>
      </c>
      <c r="C291" s="12">
        <v>220</v>
      </c>
      <c r="D291" s="12">
        <v>198</v>
      </c>
      <c r="E291" s="12">
        <v>208</v>
      </c>
      <c r="F291" s="12">
        <v>207</v>
      </c>
      <c r="G291" s="12">
        <v>166</v>
      </c>
      <c r="H291" s="12">
        <v>179</v>
      </c>
      <c r="I291" s="12">
        <v>194</v>
      </c>
      <c r="J291" s="12">
        <v>176</v>
      </c>
      <c r="K291" s="12">
        <v>198</v>
      </c>
      <c r="L291" s="12">
        <v>194</v>
      </c>
      <c r="M291" s="12">
        <v>194</v>
      </c>
      <c r="O291" s="19">
        <v>287</v>
      </c>
      <c r="P291" s="20">
        <v>67</v>
      </c>
      <c r="Q291" s="20">
        <v>25</v>
      </c>
      <c r="R291" s="21">
        <v>16</v>
      </c>
      <c r="S291" s="21">
        <v>7</v>
      </c>
      <c r="T291" s="21">
        <v>1</v>
      </c>
      <c r="U291" s="21">
        <v>1</v>
      </c>
      <c r="V291" s="21">
        <v>1</v>
      </c>
      <c r="W291" s="21">
        <v>1</v>
      </c>
      <c r="X291" s="21">
        <v>1</v>
      </c>
      <c r="Y291" s="21">
        <v>1</v>
      </c>
      <c r="Z291" s="21">
        <v>1</v>
      </c>
      <c r="AA291" s="21">
        <v>1</v>
      </c>
      <c r="AB291" s="22">
        <v>287</v>
      </c>
      <c r="AC291" s="23">
        <v>67</v>
      </c>
      <c r="AD291" s="23">
        <v>26</v>
      </c>
      <c r="AE291" s="24">
        <v>1</v>
      </c>
      <c r="AF291" s="24">
        <v>1</v>
      </c>
      <c r="AG291" s="24">
        <v>1</v>
      </c>
      <c r="AH291" s="24">
        <v>1</v>
      </c>
      <c r="AI291" s="24">
        <v>1</v>
      </c>
      <c r="AJ291" s="24">
        <v>1</v>
      </c>
      <c r="AK291" s="24">
        <v>1</v>
      </c>
      <c r="AL291" s="24">
        <v>1</v>
      </c>
      <c r="AM291" s="24">
        <v>1</v>
      </c>
      <c r="AN291" s="24">
        <v>1</v>
      </c>
      <c r="DN291" s="126">
        <v>48.3</v>
      </c>
      <c r="DO291" s="12">
        <v>13</v>
      </c>
      <c r="DP291" s="137" t="s">
        <v>559</v>
      </c>
      <c r="DQ291" s="131">
        <f t="shared" si="9"/>
        <v>288</v>
      </c>
      <c r="DR291" s="131" t="s">
        <v>558</v>
      </c>
      <c r="DS291" s="131" t="s">
        <v>255</v>
      </c>
      <c r="DT291" s="12">
        <v>95</v>
      </c>
      <c r="DU291" s="129">
        <f t="shared" si="10"/>
        <v>0.76842105263157889</v>
      </c>
      <c r="DX291" s="19">
        <v>287</v>
      </c>
      <c r="DY291" t="s">
        <v>567</v>
      </c>
      <c r="DZ291" t="s">
        <v>566</v>
      </c>
      <c r="EA291" t="s">
        <v>566</v>
      </c>
      <c r="EB291" t="s">
        <v>566</v>
      </c>
    </row>
    <row r="292" spans="1:132" x14ac:dyDescent="0.25">
      <c r="A292" s="13">
        <v>289</v>
      </c>
      <c r="B292" s="13">
        <v>206</v>
      </c>
      <c r="C292" s="13">
        <v>219</v>
      </c>
      <c r="D292" s="13">
        <v>197</v>
      </c>
      <c r="E292" s="13">
        <v>208</v>
      </c>
      <c r="F292" s="13">
        <v>206</v>
      </c>
      <c r="G292" s="13">
        <v>166</v>
      </c>
      <c r="H292" s="13">
        <v>179</v>
      </c>
      <c r="I292" s="13">
        <v>194</v>
      </c>
      <c r="J292" s="13">
        <v>176</v>
      </c>
      <c r="K292" s="13">
        <v>198</v>
      </c>
      <c r="L292" s="13">
        <v>194</v>
      </c>
      <c r="M292" s="13">
        <v>194</v>
      </c>
      <c r="O292" s="19">
        <v>288</v>
      </c>
      <c r="P292" s="20">
        <v>68</v>
      </c>
      <c r="Q292" s="20">
        <v>25</v>
      </c>
      <c r="R292" s="21">
        <v>16</v>
      </c>
      <c r="S292" s="21">
        <v>7</v>
      </c>
      <c r="T292" s="21">
        <v>1</v>
      </c>
      <c r="U292" s="21">
        <v>1</v>
      </c>
      <c r="V292" s="21">
        <v>1</v>
      </c>
      <c r="W292" s="21">
        <v>1</v>
      </c>
      <c r="X292" s="21">
        <v>1</v>
      </c>
      <c r="Y292" s="21">
        <v>1</v>
      </c>
      <c r="Z292" s="21">
        <v>1</v>
      </c>
      <c r="AA292" s="21">
        <v>1</v>
      </c>
      <c r="AB292" s="22">
        <v>288</v>
      </c>
      <c r="AC292" s="23">
        <v>67</v>
      </c>
      <c r="AD292" s="23">
        <v>26</v>
      </c>
      <c r="AE292" s="24">
        <v>1</v>
      </c>
      <c r="AF292" s="24">
        <v>1</v>
      </c>
      <c r="AG292" s="24">
        <v>1</v>
      </c>
      <c r="AH292" s="24">
        <v>1</v>
      </c>
      <c r="AI292" s="24">
        <v>1</v>
      </c>
      <c r="AJ292" s="24">
        <v>1</v>
      </c>
      <c r="AK292" s="24">
        <v>1</v>
      </c>
      <c r="AL292" s="24">
        <v>1</v>
      </c>
      <c r="AM292" s="24">
        <v>1</v>
      </c>
      <c r="AN292" s="24">
        <v>1</v>
      </c>
      <c r="DN292" s="126">
        <v>48.4</v>
      </c>
      <c r="DO292" s="12">
        <v>13</v>
      </c>
      <c r="DP292" s="137" t="s">
        <v>559</v>
      </c>
      <c r="DQ292" s="131">
        <f t="shared" si="9"/>
        <v>289</v>
      </c>
      <c r="DR292" s="131" t="s">
        <v>558</v>
      </c>
      <c r="DS292" s="131" t="s">
        <v>255</v>
      </c>
      <c r="DT292" s="12">
        <v>95</v>
      </c>
      <c r="DU292" s="129">
        <f t="shared" si="10"/>
        <v>0.77894736842105261</v>
      </c>
      <c r="DX292" s="19">
        <v>288</v>
      </c>
      <c r="DY292" t="s">
        <v>567</v>
      </c>
      <c r="DZ292" t="s">
        <v>566</v>
      </c>
      <c r="EA292" t="s">
        <v>566</v>
      </c>
      <c r="EB292" t="s">
        <v>566</v>
      </c>
    </row>
    <row r="293" spans="1:132" x14ac:dyDescent="0.25">
      <c r="A293" s="12">
        <v>290</v>
      </c>
      <c r="B293" s="12">
        <v>206</v>
      </c>
      <c r="C293" s="12">
        <v>219</v>
      </c>
      <c r="D293" s="12">
        <v>197</v>
      </c>
      <c r="E293" s="12">
        <v>207</v>
      </c>
      <c r="F293" s="12">
        <v>206</v>
      </c>
      <c r="G293" s="12">
        <v>165</v>
      </c>
      <c r="H293" s="12">
        <v>178</v>
      </c>
      <c r="I293" s="12">
        <v>193</v>
      </c>
      <c r="J293" s="12">
        <v>175</v>
      </c>
      <c r="K293" s="12">
        <v>197</v>
      </c>
      <c r="L293" s="12">
        <v>193</v>
      </c>
      <c r="M293" s="12">
        <v>193</v>
      </c>
      <c r="O293" s="19">
        <v>289</v>
      </c>
      <c r="P293" s="20">
        <v>68</v>
      </c>
      <c r="Q293" s="20">
        <v>25</v>
      </c>
      <c r="R293" s="21">
        <v>16</v>
      </c>
      <c r="S293" s="21">
        <v>7</v>
      </c>
      <c r="T293" s="21">
        <v>1</v>
      </c>
      <c r="U293" s="21">
        <v>1</v>
      </c>
      <c r="V293" s="21">
        <v>1</v>
      </c>
      <c r="W293" s="21">
        <v>1</v>
      </c>
      <c r="X293" s="21">
        <v>1</v>
      </c>
      <c r="Y293" s="21">
        <v>1</v>
      </c>
      <c r="Z293" s="21">
        <v>1</v>
      </c>
      <c r="AA293" s="21">
        <v>1</v>
      </c>
      <c r="AB293" s="22">
        <v>289</v>
      </c>
      <c r="AC293" s="23">
        <v>68</v>
      </c>
      <c r="AD293" s="23">
        <v>26</v>
      </c>
      <c r="AE293" s="24">
        <v>1</v>
      </c>
      <c r="AF293" s="24">
        <v>1</v>
      </c>
      <c r="AG293" s="24">
        <v>1</v>
      </c>
      <c r="AH293" s="24">
        <v>1</v>
      </c>
      <c r="AI293" s="24">
        <v>1</v>
      </c>
      <c r="AJ293" s="24">
        <v>1</v>
      </c>
      <c r="AK293" s="24">
        <v>1</v>
      </c>
      <c r="AL293" s="24">
        <v>1</v>
      </c>
      <c r="AM293" s="24">
        <v>1</v>
      </c>
      <c r="AN293" s="24">
        <v>1</v>
      </c>
      <c r="DN293" s="126">
        <v>48.5</v>
      </c>
      <c r="DO293" s="12">
        <v>13</v>
      </c>
      <c r="DP293" s="137" t="s">
        <v>559</v>
      </c>
      <c r="DQ293" s="131">
        <f t="shared" si="9"/>
        <v>290</v>
      </c>
      <c r="DR293" s="131" t="s">
        <v>558</v>
      </c>
      <c r="DS293" s="131" t="s">
        <v>255</v>
      </c>
      <c r="DT293" s="12">
        <v>95</v>
      </c>
      <c r="DU293" s="129">
        <f t="shared" si="10"/>
        <v>0.78947368421052633</v>
      </c>
      <c r="DX293" s="19">
        <v>289</v>
      </c>
      <c r="DY293" t="s">
        <v>567</v>
      </c>
      <c r="DZ293" t="s">
        <v>566</v>
      </c>
      <c r="EA293" t="s">
        <v>566</v>
      </c>
      <c r="EB293" t="s">
        <v>566</v>
      </c>
    </row>
    <row r="294" spans="1:132" x14ac:dyDescent="0.25">
      <c r="A294" s="13">
        <v>291</v>
      </c>
      <c r="B294" s="13">
        <v>205</v>
      </c>
      <c r="C294" s="13">
        <v>219</v>
      </c>
      <c r="D294" s="13">
        <v>197</v>
      </c>
      <c r="E294" s="13">
        <v>207</v>
      </c>
      <c r="F294" s="13">
        <v>206</v>
      </c>
      <c r="G294" s="13">
        <v>165</v>
      </c>
      <c r="H294" s="13">
        <v>178</v>
      </c>
      <c r="I294" s="13">
        <v>193</v>
      </c>
      <c r="J294" s="13">
        <v>175</v>
      </c>
      <c r="K294" s="13">
        <v>197</v>
      </c>
      <c r="L294" s="13">
        <v>193</v>
      </c>
      <c r="M294" s="13">
        <v>193</v>
      </c>
      <c r="O294" s="19">
        <v>290</v>
      </c>
      <c r="P294" s="20">
        <v>68</v>
      </c>
      <c r="Q294" s="20">
        <v>25</v>
      </c>
      <c r="R294" s="21">
        <v>16</v>
      </c>
      <c r="S294" s="21">
        <v>7</v>
      </c>
      <c r="T294" s="21">
        <v>1</v>
      </c>
      <c r="U294" s="21">
        <v>1</v>
      </c>
      <c r="V294" s="21">
        <v>1</v>
      </c>
      <c r="W294" s="21">
        <v>1</v>
      </c>
      <c r="X294" s="21">
        <v>1</v>
      </c>
      <c r="Y294" s="21">
        <v>1</v>
      </c>
      <c r="Z294" s="21">
        <v>1</v>
      </c>
      <c r="AA294" s="21">
        <v>1</v>
      </c>
      <c r="AB294" s="22">
        <v>290</v>
      </c>
      <c r="AC294" s="23">
        <v>68</v>
      </c>
      <c r="AD294" s="23">
        <v>26</v>
      </c>
      <c r="AE294" s="24">
        <v>1</v>
      </c>
      <c r="AF294" s="24">
        <v>1</v>
      </c>
      <c r="AG294" s="24">
        <v>1</v>
      </c>
      <c r="AH294" s="24">
        <v>1</v>
      </c>
      <c r="AI294" s="24">
        <v>1</v>
      </c>
      <c r="AJ294" s="24">
        <v>1</v>
      </c>
      <c r="AK294" s="24">
        <v>1</v>
      </c>
      <c r="AL294" s="24">
        <v>1</v>
      </c>
      <c r="AM294" s="24">
        <v>1</v>
      </c>
      <c r="AN294" s="24">
        <v>1</v>
      </c>
      <c r="DN294" s="126">
        <v>48.6</v>
      </c>
      <c r="DO294" s="12">
        <v>13</v>
      </c>
      <c r="DP294" s="137" t="s">
        <v>559</v>
      </c>
      <c r="DQ294" s="131">
        <f t="shared" si="9"/>
        <v>291</v>
      </c>
      <c r="DR294" s="131" t="s">
        <v>558</v>
      </c>
      <c r="DS294" s="131" t="s">
        <v>255</v>
      </c>
      <c r="DT294" s="12">
        <v>95</v>
      </c>
      <c r="DU294" s="129">
        <f t="shared" si="10"/>
        <v>0.8</v>
      </c>
      <c r="DX294" s="19">
        <v>290</v>
      </c>
      <c r="DY294" t="s">
        <v>567</v>
      </c>
      <c r="DZ294" t="s">
        <v>566</v>
      </c>
      <c r="EA294" t="s">
        <v>566</v>
      </c>
      <c r="EB294" t="s">
        <v>566</v>
      </c>
    </row>
    <row r="295" spans="1:132" x14ac:dyDescent="0.25">
      <c r="A295" s="12">
        <v>292</v>
      </c>
      <c r="B295" s="12">
        <v>205</v>
      </c>
      <c r="C295" s="12">
        <v>218</v>
      </c>
      <c r="D295" s="12">
        <v>196</v>
      </c>
      <c r="E295" s="12">
        <v>206</v>
      </c>
      <c r="F295" s="12">
        <v>205</v>
      </c>
      <c r="G295" s="12">
        <v>164</v>
      </c>
      <c r="H295" s="12">
        <v>177</v>
      </c>
      <c r="I295" s="12">
        <v>192</v>
      </c>
      <c r="J295" s="12">
        <v>174</v>
      </c>
      <c r="K295" s="12">
        <v>196</v>
      </c>
      <c r="L295" s="12">
        <v>192</v>
      </c>
      <c r="M295" s="12">
        <v>192</v>
      </c>
      <c r="O295" s="19">
        <v>291</v>
      </c>
      <c r="P295" s="20">
        <v>68</v>
      </c>
      <c r="Q295" s="20">
        <v>25</v>
      </c>
      <c r="R295" s="21">
        <v>16</v>
      </c>
      <c r="S295" s="21">
        <v>7</v>
      </c>
      <c r="T295" s="21">
        <v>1</v>
      </c>
      <c r="U295" s="21">
        <v>1</v>
      </c>
      <c r="V295" s="21">
        <v>1</v>
      </c>
      <c r="W295" s="21">
        <v>1</v>
      </c>
      <c r="X295" s="21">
        <v>1</v>
      </c>
      <c r="Y295" s="21">
        <v>1</v>
      </c>
      <c r="Z295" s="21">
        <v>1</v>
      </c>
      <c r="AA295" s="21">
        <v>1</v>
      </c>
      <c r="AB295" s="22">
        <v>291</v>
      </c>
      <c r="AC295" s="23">
        <v>68</v>
      </c>
      <c r="AD295" s="23">
        <v>26</v>
      </c>
      <c r="AE295" s="24">
        <v>1</v>
      </c>
      <c r="AF295" s="24">
        <v>1</v>
      </c>
      <c r="AG295" s="24">
        <v>1</v>
      </c>
      <c r="AH295" s="24">
        <v>1</v>
      </c>
      <c r="AI295" s="24">
        <v>1</v>
      </c>
      <c r="AJ295" s="24">
        <v>1</v>
      </c>
      <c r="AK295" s="24">
        <v>1</v>
      </c>
      <c r="AL295" s="24">
        <v>1</v>
      </c>
      <c r="AM295" s="24">
        <v>1</v>
      </c>
      <c r="AN295" s="24">
        <v>1</v>
      </c>
      <c r="DN295" s="139">
        <v>49.1</v>
      </c>
      <c r="DO295" s="133">
        <v>14</v>
      </c>
      <c r="DP295" s="137" t="s">
        <v>560</v>
      </c>
      <c r="DQ295" s="131">
        <f t="shared" si="9"/>
        <v>292</v>
      </c>
      <c r="DR295" s="131" t="s">
        <v>558</v>
      </c>
      <c r="DS295" s="131" t="s">
        <v>255</v>
      </c>
      <c r="DT295" s="12">
        <v>95</v>
      </c>
      <c r="DU295" s="129">
        <f t="shared" si="10"/>
        <v>0.81052631578947365</v>
      </c>
      <c r="DX295" s="19">
        <v>291</v>
      </c>
      <c r="DY295" t="s">
        <v>567</v>
      </c>
      <c r="DZ295" t="s">
        <v>566</v>
      </c>
      <c r="EA295" t="s">
        <v>566</v>
      </c>
      <c r="EB295" t="s">
        <v>566</v>
      </c>
    </row>
    <row r="296" spans="1:132" x14ac:dyDescent="0.25">
      <c r="A296" s="13">
        <v>293</v>
      </c>
      <c r="B296" s="13">
        <v>204</v>
      </c>
      <c r="C296" s="13">
        <v>218</v>
      </c>
      <c r="D296" s="13">
        <v>196</v>
      </c>
      <c r="E296" s="13">
        <v>206</v>
      </c>
      <c r="F296" s="13">
        <v>205</v>
      </c>
      <c r="G296" s="13">
        <v>164</v>
      </c>
      <c r="H296" s="13">
        <v>177</v>
      </c>
      <c r="I296" s="13">
        <v>192</v>
      </c>
      <c r="J296" s="13">
        <v>174</v>
      </c>
      <c r="K296" s="13">
        <v>196</v>
      </c>
      <c r="L296" s="13">
        <v>192</v>
      </c>
      <c r="M296" s="13">
        <v>192</v>
      </c>
      <c r="O296" s="19">
        <v>292</v>
      </c>
      <c r="P296" s="20">
        <v>68</v>
      </c>
      <c r="Q296" s="20">
        <v>25</v>
      </c>
      <c r="R296" s="21">
        <v>16</v>
      </c>
      <c r="S296" s="21">
        <v>7</v>
      </c>
      <c r="T296" s="21">
        <v>1</v>
      </c>
      <c r="U296" s="21">
        <v>1</v>
      </c>
      <c r="V296" s="21">
        <v>1</v>
      </c>
      <c r="W296" s="21">
        <v>1</v>
      </c>
      <c r="X296" s="21">
        <v>1</v>
      </c>
      <c r="Y296" s="21">
        <v>1</v>
      </c>
      <c r="Z296" s="21">
        <v>1</v>
      </c>
      <c r="AA296" s="21">
        <v>1</v>
      </c>
      <c r="AB296" s="22">
        <v>292</v>
      </c>
      <c r="AC296" s="23">
        <v>68</v>
      </c>
      <c r="AD296" s="23">
        <v>26</v>
      </c>
      <c r="AE296" s="24">
        <v>1</v>
      </c>
      <c r="AF296" s="24">
        <v>1</v>
      </c>
      <c r="AG296" s="24">
        <v>1</v>
      </c>
      <c r="AH296" s="24">
        <v>1</v>
      </c>
      <c r="AI296" s="24">
        <v>1</v>
      </c>
      <c r="AJ296" s="24">
        <v>1</v>
      </c>
      <c r="AK296" s="24">
        <v>1</v>
      </c>
      <c r="AL296" s="24">
        <v>1</v>
      </c>
      <c r="AM296" s="24">
        <v>1</v>
      </c>
      <c r="AN296" s="24">
        <v>1</v>
      </c>
      <c r="DN296" s="139">
        <v>49.2</v>
      </c>
      <c r="DO296" s="133">
        <v>14</v>
      </c>
      <c r="DP296" s="137" t="s">
        <v>560</v>
      </c>
      <c r="DQ296" s="131">
        <f t="shared" si="9"/>
        <v>293</v>
      </c>
      <c r="DR296" s="131" t="s">
        <v>558</v>
      </c>
      <c r="DS296" s="131" t="s">
        <v>255</v>
      </c>
      <c r="DT296" s="12">
        <v>95</v>
      </c>
      <c r="DU296" s="129">
        <f t="shared" si="10"/>
        <v>0.82105263157894737</v>
      </c>
      <c r="DX296" s="19">
        <v>292</v>
      </c>
      <c r="DY296" t="s">
        <v>567</v>
      </c>
      <c r="DZ296" t="s">
        <v>566</v>
      </c>
      <c r="EA296" t="s">
        <v>566</v>
      </c>
      <c r="EB296" t="s">
        <v>566</v>
      </c>
    </row>
    <row r="297" spans="1:132" x14ac:dyDescent="0.25">
      <c r="A297" s="12">
        <v>294</v>
      </c>
      <c r="B297" s="12">
        <v>204</v>
      </c>
      <c r="C297" s="12">
        <v>217</v>
      </c>
      <c r="D297" s="12">
        <v>195</v>
      </c>
      <c r="E297" s="12">
        <v>205</v>
      </c>
      <c r="F297" s="12">
        <v>205</v>
      </c>
      <c r="G297" s="12">
        <v>163</v>
      </c>
      <c r="H297" s="12">
        <v>176</v>
      </c>
      <c r="I297" s="12">
        <v>191</v>
      </c>
      <c r="J297" s="12">
        <v>173</v>
      </c>
      <c r="K297" s="12">
        <v>195</v>
      </c>
      <c r="L297" s="12">
        <v>191</v>
      </c>
      <c r="M297" s="12">
        <v>191</v>
      </c>
      <c r="O297" s="19">
        <v>293</v>
      </c>
      <c r="P297" s="20">
        <v>69</v>
      </c>
      <c r="Q297" s="20">
        <v>26</v>
      </c>
      <c r="R297" s="21">
        <v>17</v>
      </c>
      <c r="S297" s="21">
        <v>8</v>
      </c>
      <c r="T297" s="21">
        <v>1</v>
      </c>
      <c r="U297" s="21">
        <v>1</v>
      </c>
      <c r="V297" s="21">
        <v>1</v>
      </c>
      <c r="W297" s="21">
        <v>1</v>
      </c>
      <c r="X297" s="21">
        <v>1</v>
      </c>
      <c r="Y297" s="21">
        <v>1</v>
      </c>
      <c r="Z297" s="21">
        <v>1</v>
      </c>
      <c r="AA297" s="21">
        <v>1</v>
      </c>
      <c r="AB297" s="22">
        <v>293</v>
      </c>
      <c r="AC297" s="23">
        <v>68</v>
      </c>
      <c r="AD297" s="23">
        <v>26</v>
      </c>
      <c r="AE297" s="24">
        <v>1</v>
      </c>
      <c r="AF297" s="24">
        <v>1</v>
      </c>
      <c r="AG297" s="24">
        <v>1</v>
      </c>
      <c r="AH297" s="24">
        <v>1</v>
      </c>
      <c r="AI297" s="24">
        <v>1</v>
      </c>
      <c r="AJ297" s="24">
        <v>1</v>
      </c>
      <c r="AK297" s="24">
        <v>1</v>
      </c>
      <c r="AL297" s="24">
        <v>1</v>
      </c>
      <c r="AM297" s="24">
        <v>1</v>
      </c>
      <c r="AN297" s="24">
        <v>1</v>
      </c>
      <c r="DN297" s="139">
        <v>49.3</v>
      </c>
      <c r="DO297" s="133">
        <v>14</v>
      </c>
      <c r="DP297" s="137" t="s">
        <v>560</v>
      </c>
      <c r="DQ297" s="131">
        <f t="shared" si="9"/>
        <v>294</v>
      </c>
      <c r="DR297" s="131" t="s">
        <v>558</v>
      </c>
      <c r="DS297" s="131" t="s">
        <v>255</v>
      </c>
      <c r="DT297" s="12">
        <v>95</v>
      </c>
      <c r="DU297" s="129">
        <f t="shared" si="10"/>
        <v>0.83157894736842108</v>
      </c>
      <c r="DX297" s="19">
        <v>293</v>
      </c>
      <c r="DY297" t="s">
        <v>567</v>
      </c>
      <c r="DZ297" t="s">
        <v>566</v>
      </c>
      <c r="EA297" t="s">
        <v>566</v>
      </c>
      <c r="EB297" t="s">
        <v>566</v>
      </c>
    </row>
    <row r="298" spans="1:132" x14ac:dyDescent="0.25">
      <c r="A298" s="13">
        <v>295</v>
      </c>
      <c r="B298" s="13">
        <v>204</v>
      </c>
      <c r="C298" s="13">
        <v>217</v>
      </c>
      <c r="D298" s="13">
        <v>195</v>
      </c>
      <c r="E298" s="13">
        <v>205</v>
      </c>
      <c r="F298" s="13">
        <v>205</v>
      </c>
      <c r="G298" s="13">
        <v>163</v>
      </c>
      <c r="H298" s="13">
        <v>176</v>
      </c>
      <c r="I298" s="13">
        <v>191</v>
      </c>
      <c r="J298" s="13">
        <v>173</v>
      </c>
      <c r="K298" s="13">
        <v>195</v>
      </c>
      <c r="L298" s="13">
        <v>191</v>
      </c>
      <c r="M298" s="13">
        <v>191</v>
      </c>
      <c r="O298" s="19">
        <v>294</v>
      </c>
      <c r="P298" s="20">
        <v>69</v>
      </c>
      <c r="Q298" s="20">
        <v>26</v>
      </c>
      <c r="R298" s="21">
        <v>17</v>
      </c>
      <c r="S298" s="21">
        <v>8</v>
      </c>
      <c r="T298" s="21">
        <v>1</v>
      </c>
      <c r="U298" s="21">
        <v>1</v>
      </c>
      <c r="V298" s="21">
        <v>1</v>
      </c>
      <c r="W298" s="21">
        <v>1</v>
      </c>
      <c r="X298" s="21">
        <v>1</v>
      </c>
      <c r="Y298" s="21">
        <v>1</v>
      </c>
      <c r="Z298" s="21">
        <v>1</v>
      </c>
      <c r="AA298" s="21">
        <v>1</v>
      </c>
      <c r="AB298" s="22">
        <v>294</v>
      </c>
      <c r="AC298" s="23">
        <v>68</v>
      </c>
      <c r="AD298" s="23">
        <v>27</v>
      </c>
      <c r="AE298" s="24">
        <v>1</v>
      </c>
      <c r="AF298" s="24">
        <v>1</v>
      </c>
      <c r="AG298" s="24">
        <v>1</v>
      </c>
      <c r="AH298" s="24">
        <v>1</v>
      </c>
      <c r="AI298" s="24">
        <v>1</v>
      </c>
      <c r="AJ298" s="24">
        <v>1</v>
      </c>
      <c r="AK298" s="24">
        <v>1</v>
      </c>
      <c r="AL298" s="24">
        <v>1</v>
      </c>
      <c r="AM298" s="24">
        <v>1</v>
      </c>
      <c r="AN298" s="24">
        <v>1</v>
      </c>
      <c r="DN298" s="139">
        <v>49.4</v>
      </c>
      <c r="DO298" s="133">
        <v>14</v>
      </c>
      <c r="DP298" s="137" t="s">
        <v>560</v>
      </c>
      <c r="DQ298" s="131">
        <f t="shared" si="9"/>
        <v>295</v>
      </c>
      <c r="DR298" s="131" t="s">
        <v>558</v>
      </c>
      <c r="DS298" s="131" t="s">
        <v>255</v>
      </c>
      <c r="DT298" s="12">
        <v>95</v>
      </c>
      <c r="DU298" s="129">
        <f t="shared" si="10"/>
        <v>0.84210526315789469</v>
      </c>
      <c r="DX298" s="19">
        <v>294</v>
      </c>
      <c r="DY298" t="s">
        <v>567</v>
      </c>
      <c r="DZ298" t="s">
        <v>566</v>
      </c>
      <c r="EA298" t="s">
        <v>566</v>
      </c>
      <c r="EB298" t="s">
        <v>566</v>
      </c>
    </row>
    <row r="299" spans="1:132" x14ac:dyDescent="0.25">
      <c r="A299" s="12">
        <v>296</v>
      </c>
      <c r="B299" s="12">
        <v>203</v>
      </c>
      <c r="C299" s="12">
        <v>217</v>
      </c>
      <c r="D299" s="12">
        <v>195</v>
      </c>
      <c r="E299" s="12">
        <v>205</v>
      </c>
      <c r="F299" s="12">
        <v>204</v>
      </c>
      <c r="G299" s="12">
        <v>163</v>
      </c>
      <c r="H299" s="12">
        <v>175</v>
      </c>
      <c r="I299" s="12">
        <v>190</v>
      </c>
      <c r="J299" s="12">
        <v>173</v>
      </c>
      <c r="K299" s="12">
        <v>194</v>
      </c>
      <c r="L299" s="12">
        <v>190</v>
      </c>
      <c r="M299" s="12">
        <v>190</v>
      </c>
      <c r="O299" s="19">
        <v>295</v>
      </c>
      <c r="P299" s="20">
        <v>69</v>
      </c>
      <c r="Q299" s="20">
        <v>26</v>
      </c>
      <c r="R299" s="21">
        <v>17</v>
      </c>
      <c r="S299" s="21">
        <v>8</v>
      </c>
      <c r="T299" s="21">
        <v>1</v>
      </c>
      <c r="U299" s="21">
        <v>1</v>
      </c>
      <c r="V299" s="21">
        <v>1</v>
      </c>
      <c r="W299" s="21">
        <v>1</v>
      </c>
      <c r="X299" s="21">
        <v>1</v>
      </c>
      <c r="Y299" s="21">
        <v>1</v>
      </c>
      <c r="Z299" s="21">
        <v>1</v>
      </c>
      <c r="AA299" s="21">
        <v>1</v>
      </c>
      <c r="AB299" s="22">
        <v>295</v>
      </c>
      <c r="AC299" s="23">
        <v>68</v>
      </c>
      <c r="AD299" s="23">
        <v>27</v>
      </c>
      <c r="AE299" s="24">
        <v>1</v>
      </c>
      <c r="AF299" s="24">
        <v>1</v>
      </c>
      <c r="AG299" s="24">
        <v>1</v>
      </c>
      <c r="AH299" s="24">
        <v>1</v>
      </c>
      <c r="AI299" s="24">
        <v>1</v>
      </c>
      <c r="AJ299" s="24">
        <v>1</v>
      </c>
      <c r="AK299" s="24">
        <v>1</v>
      </c>
      <c r="AL299" s="24">
        <v>1</v>
      </c>
      <c r="AM299" s="24">
        <v>1</v>
      </c>
      <c r="AN299" s="24">
        <v>1</v>
      </c>
      <c r="DN299" s="139">
        <v>49.5</v>
      </c>
      <c r="DO299" s="133">
        <v>14</v>
      </c>
      <c r="DP299" s="137" t="s">
        <v>560</v>
      </c>
      <c r="DQ299" s="131">
        <f t="shared" si="9"/>
        <v>296</v>
      </c>
      <c r="DR299" s="131" t="s">
        <v>558</v>
      </c>
      <c r="DS299" s="131" t="s">
        <v>255</v>
      </c>
      <c r="DT299" s="12">
        <v>95</v>
      </c>
      <c r="DU299" s="129">
        <f t="shared" si="10"/>
        <v>0.85263157894736841</v>
      </c>
      <c r="DX299" s="19">
        <v>295</v>
      </c>
      <c r="DY299" t="s">
        <v>567</v>
      </c>
      <c r="DZ299" t="s">
        <v>566</v>
      </c>
      <c r="EA299" t="s">
        <v>566</v>
      </c>
      <c r="EB299" t="s">
        <v>566</v>
      </c>
    </row>
    <row r="300" spans="1:132" x14ac:dyDescent="0.25">
      <c r="A300" s="13">
        <v>297</v>
      </c>
      <c r="B300" s="13">
        <v>203</v>
      </c>
      <c r="C300" s="13">
        <v>216</v>
      </c>
      <c r="D300" s="13">
        <v>194</v>
      </c>
      <c r="E300" s="13">
        <v>204</v>
      </c>
      <c r="F300" s="13">
        <v>204</v>
      </c>
      <c r="G300" s="13">
        <v>162</v>
      </c>
      <c r="H300" s="13">
        <v>175</v>
      </c>
      <c r="I300" s="13">
        <v>190</v>
      </c>
      <c r="J300" s="13">
        <v>172</v>
      </c>
      <c r="K300" s="13">
        <v>194</v>
      </c>
      <c r="L300" s="13">
        <v>190</v>
      </c>
      <c r="M300" s="13">
        <v>190</v>
      </c>
      <c r="O300" s="19">
        <v>296</v>
      </c>
      <c r="P300" s="20">
        <v>69</v>
      </c>
      <c r="Q300" s="20">
        <v>26</v>
      </c>
      <c r="R300" s="21">
        <v>17</v>
      </c>
      <c r="S300" s="21">
        <v>8</v>
      </c>
      <c r="T300" s="21">
        <v>1</v>
      </c>
      <c r="U300" s="21">
        <v>1</v>
      </c>
      <c r="V300" s="21">
        <v>1</v>
      </c>
      <c r="W300" s="21">
        <v>1</v>
      </c>
      <c r="X300" s="21">
        <v>1</v>
      </c>
      <c r="Y300" s="21">
        <v>1</v>
      </c>
      <c r="Z300" s="21">
        <v>1</v>
      </c>
      <c r="AA300" s="21">
        <v>1</v>
      </c>
      <c r="AB300" s="22">
        <v>296</v>
      </c>
      <c r="AC300" s="23">
        <v>68</v>
      </c>
      <c r="AD300" s="23">
        <v>27</v>
      </c>
      <c r="AE300" s="24">
        <v>1</v>
      </c>
      <c r="AF300" s="24">
        <v>1</v>
      </c>
      <c r="AG300" s="24">
        <v>1</v>
      </c>
      <c r="AH300" s="24">
        <v>1</v>
      </c>
      <c r="AI300" s="24">
        <v>1</v>
      </c>
      <c r="AJ300" s="24">
        <v>1</v>
      </c>
      <c r="AK300" s="24">
        <v>1</v>
      </c>
      <c r="AL300" s="24">
        <v>1</v>
      </c>
      <c r="AM300" s="24">
        <v>1</v>
      </c>
      <c r="AN300" s="24">
        <v>1</v>
      </c>
      <c r="DN300" s="139">
        <v>49.6</v>
      </c>
      <c r="DO300" s="133">
        <v>14</v>
      </c>
      <c r="DP300" s="137" t="s">
        <v>560</v>
      </c>
      <c r="DQ300" s="131">
        <f t="shared" si="9"/>
        <v>297</v>
      </c>
      <c r="DR300" s="131" t="s">
        <v>558</v>
      </c>
      <c r="DS300" s="131" t="s">
        <v>255</v>
      </c>
      <c r="DT300" s="12">
        <v>95</v>
      </c>
      <c r="DU300" s="129">
        <f t="shared" si="10"/>
        <v>0.86315789473684212</v>
      </c>
      <c r="DX300" s="19">
        <v>296</v>
      </c>
      <c r="DY300" t="s">
        <v>567</v>
      </c>
      <c r="DZ300" t="s">
        <v>566</v>
      </c>
      <c r="EA300" t="s">
        <v>566</v>
      </c>
      <c r="EB300" t="s">
        <v>566</v>
      </c>
    </row>
    <row r="301" spans="1:132" x14ac:dyDescent="0.25">
      <c r="A301" s="12">
        <v>298</v>
      </c>
      <c r="B301" s="12">
        <v>202</v>
      </c>
      <c r="C301" s="12">
        <v>216</v>
      </c>
      <c r="D301" s="12">
        <v>194</v>
      </c>
      <c r="E301" s="12">
        <v>204</v>
      </c>
      <c r="F301" s="12">
        <v>204</v>
      </c>
      <c r="G301" s="12">
        <v>162</v>
      </c>
      <c r="H301" s="12">
        <v>174</v>
      </c>
      <c r="I301" s="12">
        <v>189</v>
      </c>
      <c r="J301" s="12">
        <v>172</v>
      </c>
      <c r="K301" s="12">
        <v>193</v>
      </c>
      <c r="L301" s="12">
        <v>189</v>
      </c>
      <c r="M301" s="12">
        <v>189</v>
      </c>
      <c r="O301" s="19">
        <v>297</v>
      </c>
      <c r="P301" s="20">
        <v>69</v>
      </c>
      <c r="Q301" s="20">
        <v>26</v>
      </c>
      <c r="R301" s="21">
        <v>17</v>
      </c>
      <c r="S301" s="21">
        <v>8</v>
      </c>
      <c r="T301" s="21">
        <v>1</v>
      </c>
      <c r="U301" s="21">
        <v>1</v>
      </c>
      <c r="V301" s="21">
        <v>1</v>
      </c>
      <c r="W301" s="21">
        <v>1</v>
      </c>
      <c r="X301" s="21">
        <v>1</v>
      </c>
      <c r="Y301" s="21">
        <v>1</v>
      </c>
      <c r="Z301" s="21">
        <v>1</v>
      </c>
      <c r="AA301" s="21">
        <v>1</v>
      </c>
      <c r="AB301" s="22">
        <v>297</v>
      </c>
      <c r="AC301" s="23">
        <v>69</v>
      </c>
      <c r="AD301" s="23">
        <v>27</v>
      </c>
      <c r="AE301" s="24">
        <v>1</v>
      </c>
      <c r="AF301" s="24">
        <v>1</v>
      </c>
      <c r="AG301" s="24">
        <v>1</v>
      </c>
      <c r="AH301" s="24">
        <v>1</v>
      </c>
      <c r="AI301" s="24">
        <v>1</v>
      </c>
      <c r="AJ301" s="24">
        <v>1</v>
      </c>
      <c r="AK301" s="24">
        <v>1</v>
      </c>
      <c r="AL301" s="24">
        <v>1</v>
      </c>
      <c r="AM301" s="24">
        <v>1</v>
      </c>
      <c r="AN301" s="24">
        <v>1</v>
      </c>
      <c r="DN301" s="139">
        <v>49.7</v>
      </c>
      <c r="DO301" s="133">
        <v>14</v>
      </c>
      <c r="DP301" s="137" t="s">
        <v>560</v>
      </c>
      <c r="DQ301" s="131">
        <f t="shared" si="9"/>
        <v>298</v>
      </c>
      <c r="DR301" s="131" t="s">
        <v>558</v>
      </c>
      <c r="DS301" s="131" t="s">
        <v>255</v>
      </c>
      <c r="DT301" s="12">
        <v>95</v>
      </c>
      <c r="DU301" s="129">
        <f t="shared" si="10"/>
        <v>0.87368421052631584</v>
      </c>
      <c r="DX301" s="19">
        <v>297</v>
      </c>
      <c r="DY301" t="s">
        <v>567</v>
      </c>
      <c r="DZ301" t="s">
        <v>566</v>
      </c>
      <c r="EA301" t="s">
        <v>566</v>
      </c>
      <c r="EB301" t="s">
        <v>566</v>
      </c>
    </row>
    <row r="302" spans="1:132" x14ac:dyDescent="0.25">
      <c r="A302" s="13">
        <v>299</v>
      </c>
      <c r="B302" s="13">
        <v>202</v>
      </c>
      <c r="C302" s="13">
        <v>215</v>
      </c>
      <c r="D302" s="13">
        <v>193</v>
      </c>
      <c r="E302" s="13">
        <v>203</v>
      </c>
      <c r="F302" s="13">
        <v>203</v>
      </c>
      <c r="G302" s="13">
        <v>161</v>
      </c>
      <c r="H302" s="13">
        <v>174</v>
      </c>
      <c r="I302" s="13">
        <v>189</v>
      </c>
      <c r="J302" s="13">
        <v>171</v>
      </c>
      <c r="K302" s="13">
        <v>193</v>
      </c>
      <c r="L302" s="13">
        <v>189</v>
      </c>
      <c r="M302" s="13">
        <v>189</v>
      </c>
      <c r="O302" s="19">
        <v>298</v>
      </c>
      <c r="P302" s="20">
        <v>69</v>
      </c>
      <c r="Q302" s="20">
        <v>26</v>
      </c>
      <c r="R302" s="21">
        <v>17</v>
      </c>
      <c r="S302" s="21">
        <v>8</v>
      </c>
      <c r="T302" s="21">
        <v>1</v>
      </c>
      <c r="U302" s="21">
        <v>1</v>
      </c>
      <c r="V302" s="21">
        <v>1</v>
      </c>
      <c r="W302" s="21">
        <v>1</v>
      </c>
      <c r="X302" s="21">
        <v>1</v>
      </c>
      <c r="Y302" s="21">
        <v>1</v>
      </c>
      <c r="Z302" s="21">
        <v>1</v>
      </c>
      <c r="AA302" s="21">
        <v>1</v>
      </c>
      <c r="AB302" s="22">
        <v>298</v>
      </c>
      <c r="AC302" s="23">
        <v>69</v>
      </c>
      <c r="AD302" s="23">
        <v>27</v>
      </c>
      <c r="AE302" s="24">
        <v>1</v>
      </c>
      <c r="AF302" s="24">
        <v>1</v>
      </c>
      <c r="AG302" s="24">
        <v>1</v>
      </c>
      <c r="AH302" s="24">
        <v>1</v>
      </c>
      <c r="AI302" s="24">
        <v>1</v>
      </c>
      <c r="AJ302" s="24">
        <v>1</v>
      </c>
      <c r="AK302" s="24">
        <v>1</v>
      </c>
      <c r="AL302" s="24">
        <v>1</v>
      </c>
      <c r="AM302" s="24">
        <v>1</v>
      </c>
      <c r="AN302" s="24">
        <v>1</v>
      </c>
      <c r="DN302" s="126">
        <v>50.1</v>
      </c>
      <c r="DO302" s="12">
        <v>15</v>
      </c>
      <c r="DP302" s="137" t="s">
        <v>561</v>
      </c>
      <c r="DQ302" s="131">
        <f t="shared" si="9"/>
        <v>299</v>
      </c>
      <c r="DR302" s="131" t="s">
        <v>558</v>
      </c>
      <c r="DS302" s="131" t="s">
        <v>255</v>
      </c>
      <c r="DT302" s="12">
        <v>95</v>
      </c>
      <c r="DU302" s="129">
        <f t="shared" si="10"/>
        <v>0.88421052631578945</v>
      </c>
      <c r="DX302" s="19">
        <v>298</v>
      </c>
      <c r="DY302" t="s">
        <v>567</v>
      </c>
      <c r="DZ302" t="s">
        <v>566</v>
      </c>
      <c r="EA302" t="s">
        <v>566</v>
      </c>
      <c r="EB302" t="s">
        <v>566</v>
      </c>
    </row>
    <row r="303" spans="1:132" x14ac:dyDescent="0.25">
      <c r="A303" s="12">
        <v>300</v>
      </c>
      <c r="B303" s="12">
        <v>202</v>
      </c>
      <c r="C303" s="12">
        <v>215</v>
      </c>
      <c r="D303" s="12">
        <v>193</v>
      </c>
      <c r="E303" s="12">
        <v>203</v>
      </c>
      <c r="F303" s="12">
        <v>203</v>
      </c>
      <c r="G303" s="12">
        <v>161</v>
      </c>
      <c r="H303" s="12">
        <v>173</v>
      </c>
      <c r="I303" s="12">
        <v>188</v>
      </c>
      <c r="J303" s="12">
        <v>171</v>
      </c>
      <c r="K303" s="12">
        <v>192</v>
      </c>
      <c r="L303" s="12">
        <v>188</v>
      </c>
      <c r="M303" s="12">
        <v>188</v>
      </c>
      <c r="O303" s="19">
        <v>299</v>
      </c>
      <c r="P303" s="20">
        <v>69</v>
      </c>
      <c r="Q303" s="20">
        <v>26</v>
      </c>
      <c r="R303" s="21">
        <v>17</v>
      </c>
      <c r="S303" s="21">
        <v>8</v>
      </c>
      <c r="T303" s="21">
        <v>1</v>
      </c>
      <c r="U303" s="21">
        <v>1</v>
      </c>
      <c r="V303" s="21">
        <v>1</v>
      </c>
      <c r="W303" s="21">
        <v>1</v>
      </c>
      <c r="X303" s="21">
        <v>1</v>
      </c>
      <c r="Y303" s="21">
        <v>1</v>
      </c>
      <c r="Z303" s="21">
        <v>1</v>
      </c>
      <c r="AA303" s="21">
        <v>1</v>
      </c>
      <c r="AB303" s="22">
        <v>299</v>
      </c>
      <c r="AC303" s="23">
        <v>69</v>
      </c>
      <c r="AD303" s="23">
        <v>27</v>
      </c>
      <c r="AE303" s="24">
        <v>1</v>
      </c>
      <c r="AF303" s="24">
        <v>1</v>
      </c>
      <c r="AG303" s="24">
        <v>1</v>
      </c>
      <c r="AH303" s="24">
        <v>1</v>
      </c>
      <c r="AI303" s="24">
        <v>1</v>
      </c>
      <c r="AJ303" s="24">
        <v>1</v>
      </c>
      <c r="AK303" s="24">
        <v>1</v>
      </c>
      <c r="AL303" s="24">
        <v>1</v>
      </c>
      <c r="AM303" s="24">
        <v>1</v>
      </c>
      <c r="AN303" s="24">
        <v>1</v>
      </c>
      <c r="DN303" s="126">
        <v>50.2</v>
      </c>
      <c r="DO303" s="12">
        <v>15</v>
      </c>
      <c r="DP303" s="137" t="s">
        <v>561</v>
      </c>
      <c r="DQ303" s="131">
        <f t="shared" si="9"/>
        <v>300</v>
      </c>
      <c r="DR303" s="131" t="s">
        <v>558</v>
      </c>
      <c r="DS303" s="131" t="s">
        <v>255</v>
      </c>
      <c r="DT303" s="12">
        <v>95</v>
      </c>
      <c r="DU303" s="129">
        <f t="shared" si="10"/>
        <v>0.89473684210526316</v>
      </c>
      <c r="DX303" s="19">
        <v>299</v>
      </c>
      <c r="DY303" t="s">
        <v>567</v>
      </c>
      <c r="DZ303" t="s">
        <v>566</v>
      </c>
      <c r="EA303" t="s">
        <v>566</v>
      </c>
      <c r="EB303" t="s">
        <v>566</v>
      </c>
    </row>
    <row r="304" spans="1:132" x14ac:dyDescent="0.25">
      <c r="A304" s="13">
        <v>301</v>
      </c>
      <c r="B304" s="13">
        <v>201</v>
      </c>
      <c r="C304" s="13">
        <v>215</v>
      </c>
      <c r="D304" s="13">
        <v>193</v>
      </c>
      <c r="E304" s="13">
        <v>203</v>
      </c>
      <c r="F304" s="13">
        <v>203</v>
      </c>
      <c r="G304" s="13">
        <v>161</v>
      </c>
      <c r="H304" s="13">
        <v>173</v>
      </c>
      <c r="I304" s="13">
        <v>188</v>
      </c>
      <c r="J304" s="13">
        <v>171</v>
      </c>
      <c r="K304" s="13">
        <v>192</v>
      </c>
      <c r="L304" s="13">
        <v>188</v>
      </c>
      <c r="M304" s="13">
        <v>188</v>
      </c>
      <c r="O304" s="19">
        <v>300</v>
      </c>
      <c r="P304" s="20">
        <v>69</v>
      </c>
      <c r="Q304" s="20">
        <v>26</v>
      </c>
      <c r="R304" s="21">
        <v>17</v>
      </c>
      <c r="S304" s="21">
        <v>8</v>
      </c>
      <c r="T304" s="21">
        <v>1</v>
      </c>
      <c r="U304" s="21">
        <v>1</v>
      </c>
      <c r="V304" s="21">
        <v>1</v>
      </c>
      <c r="W304" s="21">
        <v>1</v>
      </c>
      <c r="X304" s="21">
        <v>1</v>
      </c>
      <c r="Y304" s="21">
        <v>1</v>
      </c>
      <c r="Z304" s="21">
        <v>1</v>
      </c>
      <c r="AA304" s="21">
        <v>1</v>
      </c>
      <c r="AB304" s="22">
        <v>300</v>
      </c>
      <c r="AC304" s="23">
        <v>69</v>
      </c>
      <c r="AD304" s="23">
        <v>27</v>
      </c>
      <c r="AE304" s="24">
        <v>1</v>
      </c>
      <c r="AF304" s="24">
        <v>1</v>
      </c>
      <c r="AG304" s="24">
        <v>1</v>
      </c>
      <c r="AH304" s="24">
        <v>1</v>
      </c>
      <c r="AI304" s="24">
        <v>1</v>
      </c>
      <c r="AJ304" s="24">
        <v>1</v>
      </c>
      <c r="AK304" s="24">
        <v>1</v>
      </c>
      <c r="AL304" s="24">
        <v>1</v>
      </c>
      <c r="AM304" s="24">
        <v>1</v>
      </c>
      <c r="AN304" s="24">
        <v>1</v>
      </c>
      <c r="DN304" s="126">
        <v>50.3</v>
      </c>
      <c r="DO304" s="12">
        <v>15</v>
      </c>
      <c r="DP304" s="137" t="s">
        <v>561</v>
      </c>
      <c r="DQ304" s="131">
        <f t="shared" si="9"/>
        <v>301</v>
      </c>
      <c r="DR304" s="131" t="s">
        <v>558</v>
      </c>
      <c r="DS304" s="131" t="s">
        <v>255</v>
      </c>
      <c r="DT304" s="12">
        <v>95</v>
      </c>
      <c r="DU304" s="129">
        <f t="shared" si="10"/>
        <v>0.90526315789473688</v>
      </c>
      <c r="DX304" s="19">
        <v>300</v>
      </c>
      <c r="DY304" t="s">
        <v>567</v>
      </c>
      <c r="DZ304" t="s">
        <v>566</v>
      </c>
      <c r="EA304" t="s">
        <v>566</v>
      </c>
      <c r="EB304" t="s">
        <v>566</v>
      </c>
    </row>
    <row r="305" spans="1:132" x14ac:dyDescent="0.25">
      <c r="A305" s="12">
        <v>302</v>
      </c>
      <c r="B305" s="12">
        <v>201</v>
      </c>
      <c r="C305" s="12">
        <v>214</v>
      </c>
      <c r="D305" s="12">
        <v>192</v>
      </c>
      <c r="E305" s="12">
        <v>202</v>
      </c>
      <c r="F305" s="12">
        <v>202</v>
      </c>
      <c r="G305" s="12">
        <v>160</v>
      </c>
      <c r="H305" s="12">
        <v>172</v>
      </c>
      <c r="I305" s="12">
        <v>187</v>
      </c>
      <c r="J305" s="12">
        <v>170</v>
      </c>
      <c r="K305" s="12">
        <v>191</v>
      </c>
      <c r="L305" s="12">
        <v>187</v>
      </c>
      <c r="M305" s="12">
        <v>187</v>
      </c>
      <c r="O305" s="19">
        <v>301</v>
      </c>
      <c r="P305" s="20">
        <v>69</v>
      </c>
      <c r="Q305" s="20">
        <v>26</v>
      </c>
      <c r="R305" s="21">
        <v>17</v>
      </c>
      <c r="S305" s="21">
        <v>8</v>
      </c>
      <c r="T305" s="21">
        <v>1</v>
      </c>
      <c r="U305" s="21">
        <v>1</v>
      </c>
      <c r="V305" s="21">
        <v>1</v>
      </c>
      <c r="W305" s="21">
        <v>1</v>
      </c>
      <c r="X305" s="21">
        <v>1</v>
      </c>
      <c r="Y305" s="21">
        <v>1</v>
      </c>
      <c r="Z305" s="21">
        <v>1</v>
      </c>
      <c r="AA305" s="21">
        <v>1</v>
      </c>
      <c r="AB305" s="22">
        <v>301</v>
      </c>
      <c r="AC305" s="23">
        <v>69</v>
      </c>
      <c r="AD305" s="23">
        <v>27</v>
      </c>
      <c r="AE305" s="24">
        <v>1</v>
      </c>
      <c r="AF305" s="24">
        <v>1</v>
      </c>
      <c r="AG305" s="24">
        <v>1</v>
      </c>
      <c r="AH305" s="24">
        <v>1</v>
      </c>
      <c r="AI305" s="24">
        <v>1</v>
      </c>
      <c r="AJ305" s="24">
        <v>1</v>
      </c>
      <c r="AK305" s="24">
        <v>1</v>
      </c>
      <c r="AL305" s="24">
        <v>1</v>
      </c>
      <c r="AM305" s="24">
        <v>1</v>
      </c>
      <c r="AN305" s="24">
        <v>1</v>
      </c>
      <c r="DN305" s="126">
        <v>50.4</v>
      </c>
      <c r="DO305" s="12">
        <v>15</v>
      </c>
      <c r="DP305" s="137" t="s">
        <v>561</v>
      </c>
      <c r="DQ305" s="131">
        <f t="shared" si="9"/>
        <v>302</v>
      </c>
      <c r="DR305" s="131" t="s">
        <v>558</v>
      </c>
      <c r="DS305" s="131" t="s">
        <v>255</v>
      </c>
      <c r="DT305" s="12">
        <v>95</v>
      </c>
      <c r="DU305" s="129">
        <f t="shared" si="10"/>
        <v>0.91578947368421049</v>
      </c>
      <c r="DX305" s="19">
        <v>301</v>
      </c>
      <c r="DY305" t="s">
        <v>567</v>
      </c>
      <c r="DZ305" t="s">
        <v>566</v>
      </c>
      <c r="EA305" t="s">
        <v>566</v>
      </c>
      <c r="EB305" t="s">
        <v>566</v>
      </c>
    </row>
    <row r="306" spans="1:132" x14ac:dyDescent="0.25">
      <c r="A306" s="13">
        <v>303</v>
      </c>
      <c r="B306" s="13">
        <v>200</v>
      </c>
      <c r="C306" s="13">
        <v>214</v>
      </c>
      <c r="D306" s="13">
        <v>192</v>
      </c>
      <c r="E306" s="13">
        <v>202</v>
      </c>
      <c r="F306" s="13">
        <v>202</v>
      </c>
      <c r="G306" s="13">
        <v>160</v>
      </c>
      <c r="H306" s="13">
        <v>172</v>
      </c>
      <c r="I306" s="13">
        <v>187</v>
      </c>
      <c r="J306" s="13">
        <v>170</v>
      </c>
      <c r="K306" s="13">
        <v>191</v>
      </c>
      <c r="L306" s="13">
        <v>187</v>
      </c>
      <c r="M306" s="13">
        <v>187</v>
      </c>
      <c r="O306" s="19">
        <v>302</v>
      </c>
      <c r="P306" s="20">
        <v>69</v>
      </c>
      <c r="Q306" s="20">
        <v>26</v>
      </c>
      <c r="R306" s="21">
        <v>17</v>
      </c>
      <c r="S306" s="21">
        <v>8</v>
      </c>
      <c r="T306" s="21">
        <v>1</v>
      </c>
      <c r="U306" s="21">
        <v>1</v>
      </c>
      <c r="V306" s="21">
        <v>1</v>
      </c>
      <c r="W306" s="21">
        <v>1</v>
      </c>
      <c r="X306" s="21">
        <v>1</v>
      </c>
      <c r="Y306" s="21">
        <v>1</v>
      </c>
      <c r="Z306" s="21">
        <v>1</v>
      </c>
      <c r="AA306" s="21">
        <v>1</v>
      </c>
      <c r="AB306" s="22">
        <v>302</v>
      </c>
      <c r="AC306" s="23">
        <v>69</v>
      </c>
      <c r="AD306" s="23">
        <v>27</v>
      </c>
      <c r="AE306" s="24">
        <v>1</v>
      </c>
      <c r="AF306" s="24">
        <v>1</v>
      </c>
      <c r="AG306" s="24">
        <v>1</v>
      </c>
      <c r="AH306" s="24">
        <v>1</v>
      </c>
      <c r="AI306" s="24">
        <v>1</v>
      </c>
      <c r="AJ306" s="24">
        <v>1</v>
      </c>
      <c r="AK306" s="24">
        <v>1</v>
      </c>
      <c r="AL306" s="24">
        <v>1</v>
      </c>
      <c r="AM306" s="24">
        <v>1</v>
      </c>
      <c r="AN306" s="24">
        <v>1</v>
      </c>
      <c r="DN306" s="126">
        <v>50.5</v>
      </c>
      <c r="DO306" s="12">
        <v>15</v>
      </c>
      <c r="DP306" s="137" t="s">
        <v>561</v>
      </c>
      <c r="DQ306" s="131">
        <f t="shared" si="9"/>
        <v>303</v>
      </c>
      <c r="DR306" s="131" t="s">
        <v>558</v>
      </c>
      <c r="DS306" s="131" t="s">
        <v>255</v>
      </c>
      <c r="DT306" s="12">
        <v>95</v>
      </c>
      <c r="DU306" s="129">
        <f t="shared" si="10"/>
        <v>0.9263157894736842</v>
      </c>
      <c r="DX306" s="19">
        <v>302</v>
      </c>
      <c r="DY306" t="s">
        <v>567</v>
      </c>
      <c r="DZ306" t="s">
        <v>566</v>
      </c>
      <c r="EA306" t="s">
        <v>566</v>
      </c>
      <c r="EB306" t="s">
        <v>566</v>
      </c>
    </row>
    <row r="307" spans="1:132" x14ac:dyDescent="0.25">
      <c r="A307" s="12">
        <v>304</v>
      </c>
      <c r="B307" s="12">
        <v>200</v>
      </c>
      <c r="C307" s="12">
        <v>213</v>
      </c>
      <c r="D307" s="12">
        <v>191</v>
      </c>
      <c r="E307" s="12">
        <v>201</v>
      </c>
      <c r="F307" s="12">
        <v>201</v>
      </c>
      <c r="G307" s="12">
        <v>159</v>
      </c>
      <c r="H307" s="12">
        <v>171</v>
      </c>
      <c r="I307" s="12">
        <v>186</v>
      </c>
      <c r="J307" s="12">
        <v>169</v>
      </c>
      <c r="K307" s="12">
        <v>190</v>
      </c>
      <c r="L307" s="12">
        <v>186</v>
      </c>
      <c r="M307" s="12">
        <v>186</v>
      </c>
      <c r="O307" s="19">
        <v>303</v>
      </c>
      <c r="P307" s="20">
        <v>70</v>
      </c>
      <c r="Q307" s="20">
        <v>26</v>
      </c>
      <c r="R307" s="21">
        <v>17</v>
      </c>
      <c r="S307" s="21">
        <v>8</v>
      </c>
      <c r="T307" s="21">
        <v>1</v>
      </c>
      <c r="U307" s="21">
        <v>1</v>
      </c>
      <c r="V307" s="21">
        <v>1</v>
      </c>
      <c r="W307" s="21">
        <v>1</v>
      </c>
      <c r="X307" s="21">
        <v>1</v>
      </c>
      <c r="Y307" s="21">
        <v>1</v>
      </c>
      <c r="Z307" s="21">
        <v>1</v>
      </c>
      <c r="AA307" s="21">
        <v>1</v>
      </c>
      <c r="AB307" s="22">
        <v>303</v>
      </c>
      <c r="AC307" s="23">
        <v>69</v>
      </c>
      <c r="AD307" s="23">
        <v>27</v>
      </c>
      <c r="AE307" s="24">
        <v>1</v>
      </c>
      <c r="AF307" s="24">
        <v>1</v>
      </c>
      <c r="AG307" s="24">
        <v>1</v>
      </c>
      <c r="AH307" s="24">
        <v>1</v>
      </c>
      <c r="AI307" s="24">
        <v>1</v>
      </c>
      <c r="AJ307" s="24">
        <v>1</v>
      </c>
      <c r="AK307" s="24">
        <v>1</v>
      </c>
      <c r="AL307" s="24">
        <v>1</v>
      </c>
      <c r="AM307" s="24">
        <v>1</v>
      </c>
      <c r="AN307" s="24">
        <v>1</v>
      </c>
      <c r="DN307" s="126">
        <v>50.6</v>
      </c>
      <c r="DO307" s="12">
        <v>15</v>
      </c>
      <c r="DP307" s="137" t="s">
        <v>561</v>
      </c>
      <c r="DQ307" s="131">
        <f t="shared" si="9"/>
        <v>304</v>
      </c>
      <c r="DR307" s="131" t="s">
        <v>558</v>
      </c>
      <c r="DS307" s="131" t="s">
        <v>255</v>
      </c>
      <c r="DT307" s="12">
        <v>95</v>
      </c>
      <c r="DU307" s="129">
        <f t="shared" si="10"/>
        <v>0.93684210526315792</v>
      </c>
      <c r="DX307" s="19">
        <v>303</v>
      </c>
      <c r="DY307" t="s">
        <v>567</v>
      </c>
      <c r="DZ307" t="s">
        <v>566</v>
      </c>
      <c r="EA307" t="s">
        <v>566</v>
      </c>
      <c r="EB307" t="s">
        <v>566</v>
      </c>
    </row>
    <row r="308" spans="1:132" x14ac:dyDescent="0.25">
      <c r="A308" s="13">
        <v>305</v>
      </c>
      <c r="B308" s="13">
        <v>200</v>
      </c>
      <c r="C308" s="13">
        <v>213</v>
      </c>
      <c r="D308" s="13">
        <v>191</v>
      </c>
      <c r="E308" s="13">
        <v>201</v>
      </c>
      <c r="F308" s="13">
        <v>201</v>
      </c>
      <c r="G308" s="13">
        <v>159</v>
      </c>
      <c r="H308" s="13">
        <v>171</v>
      </c>
      <c r="I308" s="13">
        <v>186</v>
      </c>
      <c r="J308" s="13">
        <v>169</v>
      </c>
      <c r="K308" s="13">
        <v>190</v>
      </c>
      <c r="L308" s="13">
        <v>186</v>
      </c>
      <c r="M308" s="13">
        <v>186</v>
      </c>
      <c r="O308" s="19">
        <v>304</v>
      </c>
      <c r="P308" s="20">
        <v>70</v>
      </c>
      <c r="Q308" s="20">
        <v>26</v>
      </c>
      <c r="R308" s="21">
        <v>17</v>
      </c>
      <c r="S308" s="21">
        <v>8</v>
      </c>
      <c r="T308" s="21">
        <v>1</v>
      </c>
      <c r="U308" s="21">
        <v>1</v>
      </c>
      <c r="V308" s="21">
        <v>1</v>
      </c>
      <c r="W308" s="21">
        <v>1</v>
      </c>
      <c r="X308" s="21">
        <v>1</v>
      </c>
      <c r="Y308" s="21">
        <v>1</v>
      </c>
      <c r="Z308" s="21">
        <v>1</v>
      </c>
      <c r="AA308" s="21">
        <v>1</v>
      </c>
      <c r="AB308" s="22">
        <v>304</v>
      </c>
      <c r="AC308" s="23">
        <v>70</v>
      </c>
      <c r="AD308" s="23">
        <v>27</v>
      </c>
      <c r="AE308" s="24">
        <v>1</v>
      </c>
      <c r="AF308" s="24">
        <v>1</v>
      </c>
      <c r="AG308" s="24">
        <v>1</v>
      </c>
      <c r="AH308" s="24">
        <v>1</v>
      </c>
      <c r="AI308" s="24">
        <v>1</v>
      </c>
      <c r="AJ308" s="24">
        <v>1</v>
      </c>
      <c r="AK308" s="24">
        <v>1</v>
      </c>
      <c r="AL308" s="24">
        <v>1</v>
      </c>
      <c r="AM308" s="24">
        <v>1</v>
      </c>
      <c r="AN308" s="24">
        <v>1</v>
      </c>
      <c r="DN308" s="139">
        <v>51.1</v>
      </c>
      <c r="DO308" s="12">
        <v>15</v>
      </c>
      <c r="DP308" s="137" t="s">
        <v>561</v>
      </c>
      <c r="DQ308" s="131">
        <f t="shared" si="9"/>
        <v>305</v>
      </c>
      <c r="DR308" s="131" t="s">
        <v>558</v>
      </c>
      <c r="DS308" s="131" t="s">
        <v>255</v>
      </c>
      <c r="DT308" s="12">
        <v>95</v>
      </c>
      <c r="DU308" s="129">
        <f t="shared" si="10"/>
        <v>0.94736842105263153</v>
      </c>
      <c r="DX308" s="19">
        <v>304</v>
      </c>
      <c r="DY308" t="s">
        <v>567</v>
      </c>
      <c r="DZ308" t="s">
        <v>566</v>
      </c>
      <c r="EA308" t="s">
        <v>566</v>
      </c>
      <c r="EB308" t="s">
        <v>566</v>
      </c>
    </row>
    <row r="309" spans="1:132" x14ac:dyDescent="0.25">
      <c r="A309" s="12">
        <v>306</v>
      </c>
      <c r="B309" s="12">
        <v>199</v>
      </c>
      <c r="C309" s="12">
        <v>213</v>
      </c>
      <c r="D309" s="12">
        <v>191</v>
      </c>
      <c r="E309" s="12">
        <v>201</v>
      </c>
      <c r="F309" s="12">
        <v>201</v>
      </c>
      <c r="G309" s="12">
        <v>159</v>
      </c>
      <c r="H309" s="12">
        <v>170</v>
      </c>
      <c r="I309" s="12">
        <v>185</v>
      </c>
      <c r="J309" s="12">
        <v>168</v>
      </c>
      <c r="K309" s="12">
        <v>189</v>
      </c>
      <c r="L309" s="12">
        <v>185</v>
      </c>
      <c r="M309" s="12">
        <v>185</v>
      </c>
      <c r="O309" s="19">
        <v>305</v>
      </c>
      <c r="P309" s="20">
        <v>70</v>
      </c>
      <c r="Q309" s="20">
        <v>26</v>
      </c>
      <c r="R309" s="21">
        <v>17</v>
      </c>
      <c r="S309" s="21">
        <v>8</v>
      </c>
      <c r="T309" s="21">
        <v>1</v>
      </c>
      <c r="U309" s="21">
        <v>1</v>
      </c>
      <c r="V309" s="21">
        <v>1</v>
      </c>
      <c r="W309" s="21">
        <v>1</v>
      </c>
      <c r="X309" s="21">
        <v>1</v>
      </c>
      <c r="Y309" s="21">
        <v>1</v>
      </c>
      <c r="Z309" s="21">
        <v>1</v>
      </c>
      <c r="AA309" s="21">
        <v>1</v>
      </c>
      <c r="AB309" s="22">
        <v>305</v>
      </c>
      <c r="AC309" s="23">
        <v>70</v>
      </c>
      <c r="AD309" s="23">
        <v>27</v>
      </c>
      <c r="AE309" s="24">
        <v>1</v>
      </c>
      <c r="AF309" s="24">
        <v>1</v>
      </c>
      <c r="AG309" s="24">
        <v>1</v>
      </c>
      <c r="AH309" s="24">
        <v>1</v>
      </c>
      <c r="AI309" s="24">
        <v>1</v>
      </c>
      <c r="AJ309" s="24">
        <v>1</v>
      </c>
      <c r="AK309" s="24">
        <v>1</v>
      </c>
      <c r="AL309" s="24">
        <v>1</v>
      </c>
      <c r="AM309" s="24">
        <v>1</v>
      </c>
      <c r="AN309" s="24">
        <v>1</v>
      </c>
      <c r="DN309" s="139">
        <v>51.2</v>
      </c>
      <c r="DO309" s="12">
        <v>15</v>
      </c>
      <c r="DP309" s="137" t="s">
        <v>561</v>
      </c>
      <c r="DQ309" s="131">
        <f t="shared" si="9"/>
        <v>306</v>
      </c>
      <c r="DR309" s="131" t="s">
        <v>558</v>
      </c>
      <c r="DS309" s="131" t="s">
        <v>255</v>
      </c>
      <c r="DT309" s="12">
        <v>95</v>
      </c>
      <c r="DU309" s="129">
        <f t="shared" si="10"/>
        <v>0.95789473684210524</v>
      </c>
      <c r="DX309" s="19">
        <v>305</v>
      </c>
      <c r="DY309" t="s">
        <v>567</v>
      </c>
      <c r="DZ309" t="s">
        <v>566</v>
      </c>
      <c r="EA309" t="s">
        <v>566</v>
      </c>
      <c r="EB309" t="s">
        <v>566</v>
      </c>
    </row>
    <row r="310" spans="1:132" x14ac:dyDescent="0.25">
      <c r="A310" s="13">
        <v>307</v>
      </c>
      <c r="B310" s="13">
        <v>199</v>
      </c>
      <c r="C310" s="13">
        <v>212</v>
      </c>
      <c r="D310" s="13">
        <v>190</v>
      </c>
      <c r="E310" s="13">
        <v>200</v>
      </c>
      <c r="F310" s="13">
        <v>200</v>
      </c>
      <c r="G310" s="13">
        <v>158</v>
      </c>
      <c r="H310" s="13">
        <v>170</v>
      </c>
      <c r="I310" s="13">
        <v>185</v>
      </c>
      <c r="J310" s="13">
        <v>168</v>
      </c>
      <c r="K310" s="13">
        <v>189</v>
      </c>
      <c r="L310" s="13">
        <v>185</v>
      </c>
      <c r="M310" s="13">
        <v>185</v>
      </c>
      <c r="O310" s="19">
        <v>306</v>
      </c>
      <c r="P310" s="20">
        <v>70</v>
      </c>
      <c r="Q310" s="20">
        <v>26</v>
      </c>
      <c r="R310" s="21">
        <v>17</v>
      </c>
      <c r="S310" s="21">
        <v>8</v>
      </c>
      <c r="T310" s="21">
        <v>1</v>
      </c>
      <c r="U310" s="21">
        <v>1</v>
      </c>
      <c r="V310" s="21">
        <v>1</v>
      </c>
      <c r="W310" s="21">
        <v>1</v>
      </c>
      <c r="X310" s="21">
        <v>1</v>
      </c>
      <c r="Y310" s="21">
        <v>1</v>
      </c>
      <c r="Z310" s="21">
        <v>1</v>
      </c>
      <c r="AA310" s="21">
        <v>1</v>
      </c>
      <c r="AB310" s="22">
        <v>306</v>
      </c>
      <c r="AC310" s="23">
        <v>70</v>
      </c>
      <c r="AD310" s="23">
        <v>27</v>
      </c>
      <c r="AE310" s="24">
        <v>1</v>
      </c>
      <c r="AF310" s="24">
        <v>1</v>
      </c>
      <c r="AG310" s="24">
        <v>1</v>
      </c>
      <c r="AH310" s="24">
        <v>1</v>
      </c>
      <c r="AI310" s="24">
        <v>1</v>
      </c>
      <c r="AJ310" s="24">
        <v>1</v>
      </c>
      <c r="AK310" s="24">
        <v>1</v>
      </c>
      <c r="AL310" s="24">
        <v>1</v>
      </c>
      <c r="AM310" s="24">
        <v>1</v>
      </c>
      <c r="AN310" s="24">
        <v>1</v>
      </c>
      <c r="DN310" s="139">
        <v>51.3</v>
      </c>
      <c r="DO310" s="12">
        <v>15</v>
      </c>
      <c r="DP310" s="137" t="s">
        <v>561</v>
      </c>
      <c r="DQ310" s="131">
        <f t="shared" si="9"/>
        <v>307</v>
      </c>
      <c r="DR310" s="131" t="s">
        <v>558</v>
      </c>
      <c r="DS310" s="131" t="s">
        <v>255</v>
      </c>
      <c r="DT310" s="12">
        <v>95</v>
      </c>
      <c r="DU310" s="129">
        <f t="shared" si="10"/>
        <v>0.96842105263157896</v>
      </c>
      <c r="DX310" s="19">
        <v>306</v>
      </c>
      <c r="DY310" t="s">
        <v>567</v>
      </c>
      <c r="DZ310" t="s">
        <v>566</v>
      </c>
      <c r="EA310" t="s">
        <v>566</v>
      </c>
      <c r="EB310" t="s">
        <v>566</v>
      </c>
    </row>
    <row r="311" spans="1:132" x14ac:dyDescent="0.25">
      <c r="A311" s="12">
        <v>308</v>
      </c>
      <c r="B311" s="12">
        <v>198</v>
      </c>
      <c r="C311" s="12">
        <v>212</v>
      </c>
      <c r="D311" s="12">
        <v>190</v>
      </c>
      <c r="E311" s="12">
        <v>200</v>
      </c>
      <c r="F311" s="12">
        <v>200</v>
      </c>
      <c r="G311" s="12">
        <v>158</v>
      </c>
      <c r="H311" s="12">
        <v>169</v>
      </c>
      <c r="I311" s="12">
        <v>184</v>
      </c>
      <c r="J311" s="12">
        <v>167</v>
      </c>
      <c r="K311" s="12">
        <v>188</v>
      </c>
      <c r="L311" s="12">
        <v>184</v>
      </c>
      <c r="M311" s="12">
        <v>184</v>
      </c>
      <c r="O311" s="19">
        <v>307</v>
      </c>
      <c r="P311" s="20">
        <v>70</v>
      </c>
      <c r="Q311" s="20">
        <v>26</v>
      </c>
      <c r="R311" s="21">
        <v>17</v>
      </c>
      <c r="S311" s="21">
        <v>8</v>
      </c>
      <c r="T311" s="21">
        <v>1</v>
      </c>
      <c r="U311" s="21">
        <v>1</v>
      </c>
      <c r="V311" s="21">
        <v>1</v>
      </c>
      <c r="W311" s="21">
        <v>1</v>
      </c>
      <c r="X311" s="21">
        <v>1</v>
      </c>
      <c r="Y311" s="21">
        <v>1</v>
      </c>
      <c r="Z311" s="21">
        <v>1</v>
      </c>
      <c r="AA311" s="21">
        <v>1</v>
      </c>
      <c r="AB311" s="22">
        <v>307</v>
      </c>
      <c r="AC311" s="23">
        <v>70</v>
      </c>
      <c r="AD311" s="23">
        <v>28</v>
      </c>
      <c r="AE311" s="24">
        <v>1</v>
      </c>
      <c r="AF311" s="24">
        <v>1</v>
      </c>
      <c r="AG311" s="24">
        <v>1</v>
      </c>
      <c r="AH311" s="24">
        <v>1</v>
      </c>
      <c r="AI311" s="24">
        <v>1</v>
      </c>
      <c r="AJ311" s="24">
        <v>1</v>
      </c>
      <c r="AK311" s="24">
        <v>1</v>
      </c>
      <c r="AL311" s="24">
        <v>1</v>
      </c>
      <c r="AM311" s="24">
        <v>1</v>
      </c>
      <c r="AN311" s="24">
        <v>1</v>
      </c>
      <c r="DN311" s="139">
        <v>51.4</v>
      </c>
      <c r="DO311" s="12">
        <v>15</v>
      </c>
      <c r="DP311" s="137" t="s">
        <v>561</v>
      </c>
      <c r="DQ311" s="131">
        <f t="shared" si="9"/>
        <v>308</v>
      </c>
      <c r="DR311" s="131" t="s">
        <v>558</v>
      </c>
      <c r="DS311" s="131" t="s">
        <v>255</v>
      </c>
      <c r="DT311" s="12">
        <v>95</v>
      </c>
      <c r="DU311" s="129">
        <f t="shared" si="10"/>
        <v>0.97894736842105268</v>
      </c>
      <c r="DX311" s="19">
        <v>307</v>
      </c>
      <c r="DY311" t="s">
        <v>567</v>
      </c>
      <c r="DZ311" t="s">
        <v>566</v>
      </c>
      <c r="EA311" t="s">
        <v>566</v>
      </c>
      <c r="EB311" t="s">
        <v>566</v>
      </c>
    </row>
    <row r="312" spans="1:132" x14ac:dyDescent="0.25">
      <c r="A312" s="13">
        <v>309</v>
      </c>
      <c r="B312" s="13">
        <v>198</v>
      </c>
      <c r="C312" s="13">
        <v>211</v>
      </c>
      <c r="D312" s="13">
        <v>189</v>
      </c>
      <c r="E312" s="13">
        <v>199</v>
      </c>
      <c r="F312" s="13">
        <v>199</v>
      </c>
      <c r="G312" s="13">
        <v>157</v>
      </c>
      <c r="H312" s="13">
        <v>169</v>
      </c>
      <c r="I312" s="13">
        <v>184</v>
      </c>
      <c r="J312" s="13">
        <v>167</v>
      </c>
      <c r="K312" s="13">
        <v>188</v>
      </c>
      <c r="L312" s="13">
        <v>184</v>
      </c>
      <c r="M312" s="13">
        <v>184</v>
      </c>
      <c r="O312" s="19">
        <v>308</v>
      </c>
      <c r="P312" s="20">
        <v>71</v>
      </c>
      <c r="Q312" s="20">
        <v>26</v>
      </c>
      <c r="R312" s="21">
        <v>18</v>
      </c>
      <c r="S312" s="21">
        <v>9</v>
      </c>
      <c r="T312" s="21">
        <v>1</v>
      </c>
      <c r="U312" s="21">
        <v>1</v>
      </c>
      <c r="V312" s="21">
        <v>1</v>
      </c>
      <c r="W312" s="21">
        <v>1</v>
      </c>
      <c r="X312" s="21">
        <v>1</v>
      </c>
      <c r="Y312" s="21">
        <v>1</v>
      </c>
      <c r="Z312" s="21">
        <v>1</v>
      </c>
      <c r="AA312" s="21">
        <v>1</v>
      </c>
      <c r="AB312" s="22">
        <v>308</v>
      </c>
      <c r="AC312" s="23">
        <v>70</v>
      </c>
      <c r="AD312" s="23">
        <v>28</v>
      </c>
      <c r="AE312" s="24">
        <v>1</v>
      </c>
      <c r="AF312" s="24">
        <v>1</v>
      </c>
      <c r="AG312" s="24">
        <v>1</v>
      </c>
      <c r="AH312" s="24">
        <v>1</v>
      </c>
      <c r="AI312" s="24">
        <v>1</v>
      </c>
      <c r="AJ312" s="24">
        <v>1</v>
      </c>
      <c r="AK312" s="24">
        <v>1</v>
      </c>
      <c r="AL312" s="24">
        <v>1</v>
      </c>
      <c r="AM312" s="24">
        <v>1</v>
      </c>
      <c r="AN312" s="24">
        <v>1</v>
      </c>
      <c r="DN312" s="139">
        <v>51.5</v>
      </c>
      <c r="DO312" s="12">
        <v>15</v>
      </c>
      <c r="DP312" s="137" t="s">
        <v>561</v>
      </c>
      <c r="DQ312" s="131">
        <f t="shared" si="9"/>
        <v>309</v>
      </c>
      <c r="DR312" s="131" t="s">
        <v>558</v>
      </c>
      <c r="DS312" s="131" t="s">
        <v>255</v>
      </c>
      <c r="DT312" s="12">
        <v>95</v>
      </c>
      <c r="DU312" s="129">
        <f t="shared" si="10"/>
        <v>0.98947368421052628</v>
      </c>
      <c r="DX312" s="19">
        <v>308</v>
      </c>
      <c r="DY312" t="s">
        <v>567</v>
      </c>
      <c r="DZ312" t="s">
        <v>566</v>
      </c>
      <c r="EA312" t="s">
        <v>566</v>
      </c>
      <c r="EB312" t="s">
        <v>566</v>
      </c>
    </row>
    <row r="313" spans="1:132" x14ac:dyDescent="0.25">
      <c r="A313" s="12">
        <v>310</v>
      </c>
      <c r="B313" s="12">
        <v>197</v>
      </c>
      <c r="C313" s="12">
        <v>211</v>
      </c>
      <c r="D313" s="12">
        <v>189</v>
      </c>
      <c r="E313" s="12">
        <v>199</v>
      </c>
      <c r="F313" s="12">
        <v>199</v>
      </c>
      <c r="G313" s="12">
        <v>157</v>
      </c>
      <c r="H313" s="12">
        <v>168</v>
      </c>
      <c r="I313" s="12">
        <v>183</v>
      </c>
      <c r="J313" s="12">
        <v>166</v>
      </c>
      <c r="K313" s="12">
        <v>187</v>
      </c>
      <c r="L313" s="12">
        <v>183</v>
      </c>
      <c r="M313" s="12">
        <v>183</v>
      </c>
      <c r="O313" s="19">
        <v>309</v>
      </c>
      <c r="P313" s="20">
        <v>71</v>
      </c>
      <c r="Q313" s="20">
        <v>26</v>
      </c>
      <c r="R313" s="21">
        <v>18</v>
      </c>
      <c r="S313" s="21">
        <v>9</v>
      </c>
      <c r="T313" s="21">
        <v>1</v>
      </c>
      <c r="U313" s="21">
        <v>1</v>
      </c>
      <c r="V313" s="21">
        <v>1</v>
      </c>
      <c r="W313" s="21">
        <v>1</v>
      </c>
      <c r="X313" s="21">
        <v>1</v>
      </c>
      <c r="Y313" s="21">
        <v>1</v>
      </c>
      <c r="Z313" s="21">
        <v>1</v>
      </c>
      <c r="AA313" s="21">
        <v>1</v>
      </c>
      <c r="AB313" s="22">
        <v>309</v>
      </c>
      <c r="AC313" s="23">
        <v>70</v>
      </c>
      <c r="AD313" s="23">
        <v>28</v>
      </c>
      <c r="AE313" s="24">
        <v>1</v>
      </c>
      <c r="AF313" s="24">
        <v>1</v>
      </c>
      <c r="AG313" s="24">
        <v>1</v>
      </c>
      <c r="AH313" s="24">
        <v>1</v>
      </c>
      <c r="AI313" s="24">
        <v>1</v>
      </c>
      <c r="AJ313" s="24">
        <v>1</v>
      </c>
      <c r="AK313" s="24">
        <v>1</v>
      </c>
      <c r="AL313" s="24">
        <v>1</v>
      </c>
      <c r="AM313" s="24">
        <v>1</v>
      </c>
      <c r="AN313" s="24">
        <v>1</v>
      </c>
      <c r="DN313" s="139">
        <v>51.6</v>
      </c>
      <c r="DO313" s="12">
        <v>15</v>
      </c>
      <c r="DP313" s="137" t="s">
        <v>561</v>
      </c>
      <c r="DQ313" s="131">
        <f t="shared" si="9"/>
        <v>310</v>
      </c>
      <c r="DR313" s="131" t="s">
        <v>558</v>
      </c>
      <c r="DS313" s="131" t="s">
        <v>255</v>
      </c>
      <c r="DT313" s="12">
        <v>95</v>
      </c>
      <c r="DU313" s="129">
        <f t="shared" si="10"/>
        <v>1</v>
      </c>
      <c r="DX313" s="19">
        <v>309</v>
      </c>
      <c r="DY313" t="s">
        <v>567</v>
      </c>
      <c r="DZ313" t="s">
        <v>566</v>
      </c>
      <c r="EA313" t="s">
        <v>566</v>
      </c>
      <c r="EB313" t="s">
        <v>566</v>
      </c>
    </row>
    <row r="314" spans="1:132" x14ac:dyDescent="0.25">
      <c r="A314" s="13">
        <v>311</v>
      </c>
      <c r="B314" s="13">
        <v>197</v>
      </c>
      <c r="C314" s="13">
        <v>211</v>
      </c>
      <c r="D314" s="13">
        <v>189</v>
      </c>
      <c r="E314" s="13">
        <v>199</v>
      </c>
      <c r="F314" s="13">
        <v>199</v>
      </c>
      <c r="G314" s="13">
        <v>157</v>
      </c>
      <c r="H314" s="13">
        <v>168</v>
      </c>
      <c r="I314" s="13">
        <v>183</v>
      </c>
      <c r="J314" s="13">
        <v>166</v>
      </c>
      <c r="K314" s="13">
        <v>187</v>
      </c>
      <c r="L314" s="13">
        <v>183</v>
      </c>
      <c r="M314" s="13">
        <v>183</v>
      </c>
      <c r="O314" s="19">
        <v>310</v>
      </c>
      <c r="P314" s="20">
        <v>71</v>
      </c>
      <c r="Q314" s="20">
        <v>26</v>
      </c>
      <c r="R314" s="21">
        <v>18</v>
      </c>
      <c r="S314" s="21">
        <v>9</v>
      </c>
      <c r="T314" s="21">
        <v>1</v>
      </c>
      <c r="U314" s="21">
        <v>1</v>
      </c>
      <c r="V314" s="21">
        <v>1</v>
      </c>
      <c r="W314" s="21">
        <v>1</v>
      </c>
      <c r="X314" s="21">
        <v>1</v>
      </c>
      <c r="Y314" s="21">
        <v>1</v>
      </c>
      <c r="Z314" s="21">
        <v>1</v>
      </c>
      <c r="AA314" s="21">
        <v>1</v>
      </c>
      <c r="AB314" s="22">
        <v>310</v>
      </c>
      <c r="AC314" s="23">
        <v>70</v>
      </c>
      <c r="AD314" s="23">
        <f>AD313</f>
        <v>28</v>
      </c>
      <c r="AE314" s="24">
        <v>1</v>
      </c>
      <c r="AF314" s="24">
        <v>1</v>
      </c>
      <c r="AG314" s="24">
        <v>1</v>
      </c>
      <c r="AH314" s="24">
        <v>1</v>
      </c>
      <c r="AI314" s="24">
        <v>1</v>
      </c>
      <c r="AJ314" s="24">
        <v>1</v>
      </c>
      <c r="AK314" s="24">
        <v>1</v>
      </c>
      <c r="AL314" s="24">
        <v>1</v>
      </c>
      <c r="AM314" s="24">
        <v>1</v>
      </c>
      <c r="AN314" s="24">
        <v>1</v>
      </c>
      <c r="DN314" s="133">
        <v>1</v>
      </c>
      <c r="DO314" s="133">
        <v>1</v>
      </c>
      <c r="DP314" s="135"/>
      <c r="DQ314" s="133">
        <v>1</v>
      </c>
      <c r="DR314" s="133" t="s">
        <v>544</v>
      </c>
      <c r="DS314" s="133" t="s">
        <v>545</v>
      </c>
      <c r="DT314" s="12"/>
      <c r="DU314" s="129">
        <v>9.7087378640776691E-3</v>
      </c>
      <c r="DX314" s="19">
        <v>310</v>
      </c>
      <c r="DY314" t="s">
        <v>567</v>
      </c>
      <c r="DZ314" t="s">
        <v>566</v>
      </c>
      <c r="EA314" t="s">
        <v>566</v>
      </c>
      <c r="EB314" t="s">
        <v>566</v>
      </c>
    </row>
    <row r="315" spans="1:132" x14ac:dyDescent="0.25">
      <c r="A315" s="12">
        <v>312</v>
      </c>
      <c r="B315" s="12">
        <v>197</v>
      </c>
      <c r="C315" s="12">
        <v>210</v>
      </c>
      <c r="D315" s="12">
        <v>188</v>
      </c>
      <c r="E315" s="12">
        <v>198</v>
      </c>
      <c r="F315" s="12">
        <v>198</v>
      </c>
      <c r="G315" s="12">
        <v>156</v>
      </c>
      <c r="H315" s="12">
        <v>167</v>
      </c>
      <c r="I315" s="12">
        <v>182</v>
      </c>
      <c r="J315" s="12">
        <v>165</v>
      </c>
      <c r="K315" s="12">
        <v>186</v>
      </c>
      <c r="L315" s="12">
        <v>182</v>
      </c>
      <c r="M315" s="12">
        <v>182</v>
      </c>
      <c r="O315" s="19">
        <v>311</v>
      </c>
      <c r="P315" s="20">
        <v>71</v>
      </c>
      <c r="Q315" s="20">
        <v>26</v>
      </c>
      <c r="R315" s="21">
        <v>18</v>
      </c>
      <c r="S315" s="21">
        <v>9</v>
      </c>
      <c r="T315" s="21">
        <v>1</v>
      </c>
      <c r="U315" s="21">
        <v>1</v>
      </c>
      <c r="V315" s="21">
        <v>1</v>
      </c>
      <c r="W315" s="21">
        <v>1</v>
      </c>
      <c r="X315" s="21">
        <v>1</v>
      </c>
      <c r="Y315" s="21">
        <v>1</v>
      </c>
      <c r="Z315" s="21">
        <v>1</v>
      </c>
      <c r="AA315" s="21">
        <v>1</v>
      </c>
      <c r="AB315" s="22">
        <v>311</v>
      </c>
      <c r="AC315" s="23">
        <v>70</v>
      </c>
      <c r="AD315" s="23">
        <v>28</v>
      </c>
      <c r="AE315" s="24">
        <v>1</v>
      </c>
      <c r="AF315" s="24">
        <v>1</v>
      </c>
      <c r="AG315" s="24">
        <v>1</v>
      </c>
      <c r="AH315" s="24">
        <v>1</v>
      </c>
      <c r="AI315" s="24">
        <v>1</v>
      </c>
      <c r="AJ315" s="24">
        <v>1</v>
      </c>
      <c r="AK315" s="24">
        <v>1</v>
      </c>
      <c r="AL315" s="24">
        <v>1</v>
      </c>
      <c r="AM315" s="24">
        <v>1</v>
      </c>
      <c r="AN315" s="24">
        <v>1</v>
      </c>
      <c r="DN315" s="133">
        <v>7</v>
      </c>
      <c r="DO315" s="133">
        <v>3</v>
      </c>
      <c r="DP315" s="135" t="s">
        <v>547</v>
      </c>
      <c r="DQ315" s="133">
        <v>33</v>
      </c>
      <c r="DR315" s="133" t="s">
        <v>544</v>
      </c>
      <c r="DS315" s="133" t="s">
        <v>545</v>
      </c>
      <c r="DT315" s="12"/>
      <c r="DU315" s="129">
        <v>0.32038834951456313</v>
      </c>
      <c r="DX315" s="19">
        <v>311</v>
      </c>
      <c r="DY315" t="s">
        <v>567</v>
      </c>
      <c r="DZ315" t="s">
        <v>566</v>
      </c>
      <c r="EA315" t="s">
        <v>566</v>
      </c>
      <c r="EB315" t="s">
        <v>566</v>
      </c>
    </row>
    <row r="316" spans="1:132" x14ac:dyDescent="0.25">
      <c r="A316" s="13">
        <v>313</v>
      </c>
      <c r="B316" s="13">
        <v>196</v>
      </c>
      <c r="C316" s="13">
        <v>210</v>
      </c>
      <c r="D316" s="13">
        <v>188</v>
      </c>
      <c r="E316" s="13">
        <v>198</v>
      </c>
      <c r="F316" s="13">
        <v>198</v>
      </c>
      <c r="G316" s="13">
        <v>156</v>
      </c>
      <c r="H316" s="13">
        <v>167</v>
      </c>
      <c r="I316" s="13">
        <v>182</v>
      </c>
      <c r="J316" s="13">
        <v>165</v>
      </c>
      <c r="K316" s="13">
        <v>186</v>
      </c>
      <c r="L316" s="13">
        <v>182</v>
      </c>
      <c r="M316" s="13">
        <v>182</v>
      </c>
      <c r="O316" s="19">
        <v>312</v>
      </c>
      <c r="P316" s="20">
        <v>71</v>
      </c>
      <c r="Q316" s="20">
        <v>26</v>
      </c>
      <c r="R316" s="21">
        <v>18</v>
      </c>
      <c r="S316" s="21">
        <v>9</v>
      </c>
      <c r="T316" s="21">
        <v>1</v>
      </c>
      <c r="U316" s="21">
        <v>1</v>
      </c>
      <c r="V316" s="21">
        <v>1</v>
      </c>
      <c r="W316" s="21">
        <v>1</v>
      </c>
      <c r="X316" s="21">
        <v>1</v>
      </c>
      <c r="Y316" s="21">
        <v>1</v>
      </c>
      <c r="Z316" s="21">
        <v>1</v>
      </c>
      <c r="AA316" s="21">
        <v>1</v>
      </c>
      <c r="AB316" s="22">
        <v>312</v>
      </c>
      <c r="AC316" s="23">
        <v>71</v>
      </c>
      <c r="AD316" s="23">
        <v>28</v>
      </c>
      <c r="AE316" s="24">
        <v>1</v>
      </c>
      <c r="AF316" s="24">
        <v>1</v>
      </c>
      <c r="AG316" s="24">
        <v>1</v>
      </c>
      <c r="AH316" s="24">
        <v>1</v>
      </c>
      <c r="AI316" s="24">
        <v>1</v>
      </c>
      <c r="AJ316" s="24">
        <v>1</v>
      </c>
      <c r="AK316" s="24">
        <v>1</v>
      </c>
      <c r="AL316" s="24">
        <v>1</v>
      </c>
      <c r="AM316" s="24">
        <v>1</v>
      </c>
      <c r="AN316" s="24">
        <v>1</v>
      </c>
      <c r="DN316" s="133">
        <v>13</v>
      </c>
      <c r="DO316" s="133">
        <v>4</v>
      </c>
      <c r="DP316" s="135" t="s">
        <v>548</v>
      </c>
      <c r="DQ316" s="133">
        <v>69</v>
      </c>
      <c r="DR316" s="133" t="s">
        <v>544</v>
      </c>
      <c r="DS316" s="133" t="s">
        <v>545</v>
      </c>
      <c r="DT316" s="12"/>
      <c r="DU316" s="129">
        <v>0.66990291262135926</v>
      </c>
      <c r="DX316" s="19">
        <v>312</v>
      </c>
      <c r="DY316" t="s">
        <v>567</v>
      </c>
      <c r="DZ316" t="s">
        <v>566</v>
      </c>
      <c r="EA316" t="s">
        <v>566</v>
      </c>
      <c r="EB316" t="s">
        <v>566</v>
      </c>
    </row>
    <row r="317" spans="1:132" x14ac:dyDescent="0.25">
      <c r="A317" s="12">
        <v>314</v>
      </c>
      <c r="B317" s="12">
        <v>196</v>
      </c>
      <c r="C317" s="12">
        <v>209</v>
      </c>
      <c r="D317" s="12">
        <v>187</v>
      </c>
      <c r="E317" s="12">
        <v>197</v>
      </c>
      <c r="F317" s="12">
        <v>197</v>
      </c>
      <c r="G317" s="12">
        <v>155</v>
      </c>
      <c r="H317" s="12">
        <v>166</v>
      </c>
      <c r="I317" s="12">
        <v>181</v>
      </c>
      <c r="J317" s="12">
        <v>164</v>
      </c>
      <c r="K317" s="12">
        <v>185</v>
      </c>
      <c r="L317" s="12">
        <v>181</v>
      </c>
      <c r="M317" s="12">
        <v>181</v>
      </c>
      <c r="O317" s="19">
        <v>313</v>
      </c>
      <c r="P317" s="20">
        <v>71</v>
      </c>
      <c r="Q317" s="20">
        <v>26</v>
      </c>
      <c r="R317" s="21">
        <v>18</v>
      </c>
      <c r="S317" s="21">
        <v>9</v>
      </c>
      <c r="T317" s="21">
        <v>1</v>
      </c>
      <c r="U317" s="21">
        <v>1</v>
      </c>
      <c r="V317" s="21">
        <v>1</v>
      </c>
      <c r="W317" s="21">
        <v>1</v>
      </c>
      <c r="X317" s="21">
        <v>1</v>
      </c>
      <c r="Y317" s="21">
        <v>1</v>
      </c>
      <c r="Z317" s="21">
        <v>1</v>
      </c>
      <c r="AA317" s="21">
        <v>1</v>
      </c>
      <c r="AB317" s="22">
        <v>313</v>
      </c>
      <c r="AC317" s="23">
        <v>71</v>
      </c>
      <c r="AD317" s="23">
        <v>28</v>
      </c>
      <c r="AE317" s="24">
        <v>1</v>
      </c>
      <c r="AF317" s="24">
        <v>1</v>
      </c>
      <c r="AG317" s="24">
        <v>1</v>
      </c>
      <c r="AH317" s="24">
        <v>1</v>
      </c>
      <c r="AI317" s="24">
        <v>1</v>
      </c>
      <c r="AJ317" s="24">
        <v>1</v>
      </c>
      <c r="AK317" s="24">
        <v>1</v>
      </c>
      <c r="AL317" s="24">
        <v>1</v>
      </c>
      <c r="AM317" s="24">
        <v>1</v>
      </c>
      <c r="AN317" s="24">
        <v>1</v>
      </c>
      <c r="DN317" s="133">
        <v>19</v>
      </c>
      <c r="DO317" s="133">
        <v>5</v>
      </c>
      <c r="DP317" s="135" t="s">
        <v>549</v>
      </c>
      <c r="DQ317" s="133">
        <v>104</v>
      </c>
      <c r="DR317" s="133" t="s">
        <v>550</v>
      </c>
      <c r="DS317" s="133" t="s">
        <v>254</v>
      </c>
      <c r="DT317" s="12"/>
      <c r="DU317" s="129">
        <v>8.9285714285714281E-3</v>
      </c>
      <c r="DX317" s="19">
        <v>313</v>
      </c>
      <c r="DY317" t="s">
        <v>567</v>
      </c>
      <c r="DZ317" t="s">
        <v>566</v>
      </c>
      <c r="EA317" t="s">
        <v>566</v>
      </c>
      <c r="EB317" t="s">
        <v>566</v>
      </c>
    </row>
    <row r="318" spans="1:132" x14ac:dyDescent="0.25">
      <c r="A318" s="13">
        <v>315</v>
      </c>
      <c r="B318" s="13">
        <v>195</v>
      </c>
      <c r="C318" s="13">
        <v>209</v>
      </c>
      <c r="D318" s="13">
        <v>187</v>
      </c>
      <c r="E318" s="13">
        <v>197</v>
      </c>
      <c r="F318" s="13">
        <v>197</v>
      </c>
      <c r="G318" s="13">
        <v>155</v>
      </c>
      <c r="H318" s="13">
        <v>166</v>
      </c>
      <c r="I318" s="13">
        <v>181</v>
      </c>
      <c r="J318" s="13">
        <v>164</v>
      </c>
      <c r="K318" s="13">
        <v>185</v>
      </c>
      <c r="L318" s="13">
        <v>181</v>
      </c>
      <c r="M318" s="13">
        <v>181</v>
      </c>
      <c r="O318" s="19">
        <v>314</v>
      </c>
      <c r="P318" s="20">
        <v>71</v>
      </c>
      <c r="Q318" s="20">
        <v>26</v>
      </c>
      <c r="R318" s="21">
        <v>18</v>
      </c>
      <c r="S318" s="21">
        <v>9</v>
      </c>
      <c r="T318" s="21">
        <v>1</v>
      </c>
      <c r="U318" s="21">
        <v>1</v>
      </c>
      <c r="V318" s="21">
        <v>1</v>
      </c>
      <c r="W318" s="21">
        <v>1</v>
      </c>
      <c r="X318" s="21">
        <v>1</v>
      </c>
      <c r="Y318" s="21">
        <v>1</v>
      </c>
      <c r="Z318" s="21">
        <v>1</v>
      </c>
      <c r="AA318" s="21">
        <v>1</v>
      </c>
      <c r="AB318" s="22">
        <v>314</v>
      </c>
      <c r="AC318" s="23">
        <v>71</v>
      </c>
      <c r="AD318" s="23">
        <v>28</v>
      </c>
      <c r="AE318" s="24">
        <v>1</v>
      </c>
      <c r="AF318" s="24">
        <v>1</v>
      </c>
      <c r="AG318" s="24">
        <v>1</v>
      </c>
      <c r="AH318" s="24">
        <v>1</v>
      </c>
      <c r="AI318" s="24">
        <v>1</v>
      </c>
      <c r="AJ318" s="24">
        <v>1</v>
      </c>
      <c r="AK318" s="24">
        <v>1</v>
      </c>
      <c r="AL318" s="24">
        <v>1</v>
      </c>
      <c r="AM318" s="24">
        <v>1</v>
      </c>
      <c r="AN318" s="24">
        <v>1</v>
      </c>
      <c r="DN318" s="133">
        <v>28</v>
      </c>
      <c r="DO318" s="133">
        <v>7</v>
      </c>
      <c r="DP318" s="135" t="s">
        <v>552</v>
      </c>
      <c r="DQ318" s="133">
        <v>161</v>
      </c>
      <c r="DR318" s="133" t="s">
        <v>550</v>
      </c>
      <c r="DS318" s="133" t="s">
        <v>254</v>
      </c>
      <c r="DT318" s="12"/>
      <c r="DU318" s="129">
        <v>0.5178571428571429</v>
      </c>
      <c r="DX318" s="19">
        <v>314</v>
      </c>
      <c r="DY318" t="s">
        <v>567</v>
      </c>
      <c r="DZ318" t="s">
        <v>566</v>
      </c>
      <c r="EA318" t="s">
        <v>566</v>
      </c>
      <c r="EB318" t="s">
        <v>566</v>
      </c>
    </row>
    <row r="319" spans="1:132" x14ac:dyDescent="0.25">
      <c r="A319" s="12">
        <v>316</v>
      </c>
      <c r="B319" s="12">
        <v>195</v>
      </c>
      <c r="C319" s="12">
        <v>209</v>
      </c>
      <c r="D319" s="12">
        <v>187</v>
      </c>
      <c r="E319" s="12">
        <v>197</v>
      </c>
      <c r="F319" s="12">
        <v>197</v>
      </c>
      <c r="G319" s="12">
        <v>155</v>
      </c>
      <c r="H319" s="12">
        <v>166</v>
      </c>
      <c r="I319" s="12">
        <v>181</v>
      </c>
      <c r="J319" s="12">
        <v>163</v>
      </c>
      <c r="K319" s="12">
        <v>184</v>
      </c>
      <c r="L319" s="12">
        <v>180</v>
      </c>
      <c r="M319" s="12">
        <v>180</v>
      </c>
      <c r="O319" s="19">
        <v>315</v>
      </c>
      <c r="P319" s="20">
        <v>71</v>
      </c>
      <c r="Q319" s="20">
        <v>26</v>
      </c>
      <c r="R319" s="21">
        <v>18</v>
      </c>
      <c r="S319" s="21">
        <v>9</v>
      </c>
      <c r="T319" s="21">
        <v>1</v>
      </c>
      <c r="U319" s="21">
        <v>1</v>
      </c>
      <c r="V319" s="21">
        <v>1</v>
      </c>
      <c r="W319" s="21">
        <v>1</v>
      </c>
      <c r="X319" s="21">
        <v>1</v>
      </c>
      <c r="Y319" s="21">
        <v>1</v>
      </c>
      <c r="Z319" s="21">
        <v>1</v>
      </c>
      <c r="AA319" s="21">
        <v>1</v>
      </c>
      <c r="AB319" s="22">
        <v>315</v>
      </c>
      <c r="AC319" s="23">
        <v>71</v>
      </c>
      <c r="AD319" s="23">
        <v>28</v>
      </c>
      <c r="AE319" s="24">
        <v>1</v>
      </c>
      <c r="AF319" s="24">
        <v>1</v>
      </c>
      <c r="AG319" s="24">
        <v>1</v>
      </c>
      <c r="AH319" s="24">
        <v>1</v>
      </c>
      <c r="AI319" s="24">
        <v>1</v>
      </c>
      <c r="AJ319" s="24">
        <v>1</v>
      </c>
      <c r="AK319" s="24">
        <v>1</v>
      </c>
      <c r="AL319" s="24">
        <v>1</v>
      </c>
      <c r="AM319" s="24">
        <v>1</v>
      </c>
      <c r="AN319" s="24">
        <v>1</v>
      </c>
      <c r="DN319" s="133">
        <v>37</v>
      </c>
      <c r="DO319" s="133">
        <v>12</v>
      </c>
      <c r="DP319" s="135" t="s">
        <v>557</v>
      </c>
      <c r="DQ319" s="133">
        <v>216</v>
      </c>
      <c r="DR319" s="133" t="s">
        <v>558</v>
      </c>
      <c r="DS319" s="133" t="s">
        <v>255</v>
      </c>
      <c r="DT319" s="12"/>
      <c r="DU319" s="129">
        <v>1.0526315789473684E-2</v>
      </c>
      <c r="DX319" s="19">
        <v>315</v>
      </c>
      <c r="DY319" t="s">
        <v>567</v>
      </c>
      <c r="DZ319" t="s">
        <v>566</v>
      </c>
      <c r="EA319" t="s">
        <v>566</v>
      </c>
      <c r="EB319" t="s">
        <v>566</v>
      </c>
    </row>
    <row r="320" spans="1:132" x14ac:dyDescent="0.25">
      <c r="A320" s="13">
        <v>317</v>
      </c>
      <c r="B320" s="13">
        <v>195</v>
      </c>
      <c r="C320" s="13">
        <v>208</v>
      </c>
      <c r="D320" s="13">
        <v>186</v>
      </c>
      <c r="E320" s="13">
        <v>196</v>
      </c>
      <c r="F320" s="13">
        <v>196</v>
      </c>
      <c r="G320" s="13">
        <v>154</v>
      </c>
      <c r="H320" s="13">
        <v>165</v>
      </c>
      <c r="I320" s="13">
        <v>180</v>
      </c>
      <c r="J320" s="13">
        <v>163</v>
      </c>
      <c r="K320" s="13">
        <v>184</v>
      </c>
      <c r="L320" s="13">
        <v>180</v>
      </c>
      <c r="M320" s="13">
        <v>180</v>
      </c>
      <c r="O320" s="19">
        <v>316</v>
      </c>
      <c r="P320" s="20">
        <v>71</v>
      </c>
      <c r="Q320" s="20">
        <v>26</v>
      </c>
      <c r="R320" s="21">
        <v>18</v>
      </c>
      <c r="S320" s="21">
        <v>9</v>
      </c>
      <c r="T320" s="21">
        <v>1</v>
      </c>
      <c r="U320" s="21">
        <v>1</v>
      </c>
      <c r="V320" s="21">
        <v>1</v>
      </c>
      <c r="W320" s="21">
        <v>1</v>
      </c>
      <c r="X320" s="21">
        <v>1</v>
      </c>
      <c r="Y320" s="21">
        <v>1</v>
      </c>
      <c r="Z320" s="21">
        <v>1</v>
      </c>
      <c r="AA320" s="21">
        <v>1</v>
      </c>
      <c r="AB320" s="22">
        <v>316</v>
      </c>
      <c r="AC320" s="23">
        <v>71</v>
      </c>
      <c r="AD320" s="23">
        <v>28</v>
      </c>
      <c r="AE320" s="24">
        <v>1</v>
      </c>
      <c r="AF320" s="24">
        <v>1</v>
      </c>
      <c r="AG320" s="24">
        <v>1</v>
      </c>
      <c r="AH320" s="24">
        <v>1</v>
      </c>
      <c r="AI320" s="24">
        <v>1</v>
      </c>
      <c r="AJ320" s="24">
        <v>1</v>
      </c>
      <c r="AK320" s="24">
        <v>1</v>
      </c>
      <c r="AL320" s="24">
        <v>1</v>
      </c>
      <c r="AM320" s="24">
        <v>1</v>
      </c>
      <c r="AN320" s="24">
        <v>1</v>
      </c>
      <c r="DN320" s="133">
        <v>0</v>
      </c>
      <c r="DO320" s="133">
        <v>0</v>
      </c>
      <c r="DP320" s="135" t="s">
        <v>247</v>
      </c>
      <c r="DQ320" s="133" t="s">
        <v>247</v>
      </c>
      <c r="DR320" s="133" t="s">
        <v>247</v>
      </c>
      <c r="DS320" s="133" t="s">
        <v>247</v>
      </c>
      <c r="DT320" s="12"/>
      <c r="DU320" s="129">
        <v>0</v>
      </c>
      <c r="DX320" s="19">
        <v>316</v>
      </c>
      <c r="DY320" t="s">
        <v>567</v>
      </c>
      <c r="DZ320" t="s">
        <v>566</v>
      </c>
      <c r="EA320" t="s">
        <v>566</v>
      </c>
      <c r="EB320" t="s">
        <v>566</v>
      </c>
    </row>
    <row r="321" spans="1:132" x14ac:dyDescent="0.25">
      <c r="A321" s="12">
        <v>318</v>
      </c>
      <c r="B321" s="12">
        <v>194</v>
      </c>
      <c r="C321" s="12">
        <v>208</v>
      </c>
      <c r="D321" s="12">
        <v>186</v>
      </c>
      <c r="E321" s="12">
        <v>196</v>
      </c>
      <c r="F321" s="12">
        <v>196</v>
      </c>
      <c r="G321" s="12">
        <v>154</v>
      </c>
      <c r="H321" s="12">
        <v>165</v>
      </c>
      <c r="I321" s="12">
        <v>180</v>
      </c>
      <c r="J321" s="12">
        <v>162</v>
      </c>
      <c r="K321" s="12">
        <v>183</v>
      </c>
      <c r="L321" s="12">
        <v>179</v>
      </c>
      <c r="M321" s="12">
        <v>179</v>
      </c>
      <c r="O321" s="19">
        <v>317</v>
      </c>
      <c r="P321" s="20">
        <v>71</v>
      </c>
      <c r="Q321" s="20">
        <v>26</v>
      </c>
      <c r="R321" s="21">
        <v>18</v>
      </c>
      <c r="S321" s="21">
        <v>9</v>
      </c>
      <c r="T321" s="21">
        <v>1</v>
      </c>
      <c r="U321" s="21">
        <v>1</v>
      </c>
      <c r="V321" s="21">
        <v>1</v>
      </c>
      <c r="W321" s="21">
        <v>1</v>
      </c>
      <c r="X321" s="21">
        <v>1</v>
      </c>
      <c r="Y321" s="21">
        <v>1</v>
      </c>
      <c r="Z321" s="21">
        <v>1</v>
      </c>
      <c r="AA321" s="21">
        <v>1</v>
      </c>
      <c r="AB321" s="22">
        <v>317</v>
      </c>
      <c r="AC321" s="23">
        <v>71</v>
      </c>
      <c r="AD321" s="23">
        <v>28</v>
      </c>
      <c r="AE321" s="24">
        <v>1</v>
      </c>
      <c r="AF321" s="24">
        <v>1</v>
      </c>
      <c r="AG321" s="24">
        <v>1</v>
      </c>
      <c r="AH321" s="24">
        <v>1</v>
      </c>
      <c r="AI321" s="24">
        <v>1</v>
      </c>
      <c r="AJ321" s="24">
        <v>1</v>
      </c>
      <c r="AK321" s="24">
        <v>1</v>
      </c>
      <c r="AL321" s="24">
        <v>1</v>
      </c>
      <c r="AM321" s="24">
        <v>1</v>
      </c>
      <c r="AN321" s="24">
        <v>1</v>
      </c>
      <c r="DN321" t="s">
        <v>571</v>
      </c>
      <c r="DX321" s="19">
        <v>317</v>
      </c>
      <c r="DY321" t="s">
        <v>567</v>
      </c>
      <c r="DZ321" t="s">
        <v>566</v>
      </c>
      <c r="EA321" t="s">
        <v>566</v>
      </c>
      <c r="EB321" t="s">
        <v>566</v>
      </c>
    </row>
    <row r="322" spans="1:132" x14ac:dyDescent="0.25">
      <c r="A322" s="13">
        <v>319</v>
      </c>
      <c r="B322" s="13">
        <v>194</v>
      </c>
      <c r="C322" s="13">
        <v>207</v>
      </c>
      <c r="D322" s="13">
        <v>185</v>
      </c>
      <c r="E322" s="13">
        <v>195</v>
      </c>
      <c r="F322" s="13">
        <v>195</v>
      </c>
      <c r="G322" s="13">
        <v>153</v>
      </c>
      <c r="H322" s="13">
        <v>164</v>
      </c>
      <c r="I322" s="13">
        <v>179</v>
      </c>
      <c r="J322" s="13">
        <v>162</v>
      </c>
      <c r="K322" s="13">
        <v>183</v>
      </c>
      <c r="L322" s="13">
        <v>179</v>
      </c>
      <c r="M322" s="13">
        <v>179</v>
      </c>
      <c r="O322" s="19">
        <v>318</v>
      </c>
      <c r="P322" s="20">
        <v>72</v>
      </c>
      <c r="Q322" s="20">
        <v>27</v>
      </c>
      <c r="R322" s="21">
        <v>19</v>
      </c>
      <c r="S322" s="21">
        <v>10</v>
      </c>
      <c r="T322" s="21">
        <v>2</v>
      </c>
      <c r="U322" s="21">
        <v>1</v>
      </c>
      <c r="V322" s="21">
        <v>1</v>
      </c>
      <c r="W322" s="21">
        <v>1</v>
      </c>
      <c r="X322" s="21">
        <v>1</v>
      </c>
      <c r="Y322" s="21">
        <v>1</v>
      </c>
      <c r="Z322" s="21">
        <v>1</v>
      </c>
      <c r="AA322" s="21">
        <v>1</v>
      </c>
      <c r="AB322" s="22">
        <v>318</v>
      </c>
      <c r="AC322" s="23">
        <v>71</v>
      </c>
      <c r="AD322" s="23">
        <v>28</v>
      </c>
      <c r="AE322" s="24">
        <v>1</v>
      </c>
      <c r="AF322" s="24">
        <v>1</v>
      </c>
      <c r="AG322" s="24">
        <v>1</v>
      </c>
      <c r="AH322" s="24">
        <v>1</v>
      </c>
      <c r="AI322" s="24">
        <v>1</v>
      </c>
      <c r="AJ322" s="24">
        <v>1</v>
      </c>
      <c r="AK322" s="24">
        <v>1</v>
      </c>
      <c r="AL322" s="24">
        <v>1</v>
      </c>
      <c r="AM322" s="24">
        <v>1</v>
      </c>
      <c r="AN322" s="24">
        <v>1</v>
      </c>
      <c r="DX322" s="19">
        <v>318</v>
      </c>
      <c r="DY322" t="s">
        <v>567</v>
      </c>
      <c r="DZ322" t="s">
        <v>566</v>
      </c>
      <c r="EA322" t="s">
        <v>566</v>
      </c>
      <c r="EB322" t="s">
        <v>566</v>
      </c>
    </row>
    <row r="323" spans="1:132" x14ac:dyDescent="0.25">
      <c r="A323" s="12">
        <v>320</v>
      </c>
      <c r="B323" s="12">
        <v>193</v>
      </c>
      <c r="C323" s="12">
        <v>207</v>
      </c>
      <c r="D323" s="12">
        <v>185</v>
      </c>
      <c r="E323" s="12">
        <v>195</v>
      </c>
      <c r="F323" s="12">
        <v>195</v>
      </c>
      <c r="G323" s="12">
        <v>153</v>
      </c>
      <c r="H323" s="12">
        <v>164</v>
      </c>
      <c r="I323" s="12">
        <v>179</v>
      </c>
      <c r="J323" s="12">
        <v>161</v>
      </c>
      <c r="K323" s="12">
        <v>182</v>
      </c>
      <c r="L323" s="12">
        <v>178</v>
      </c>
      <c r="M323" s="12">
        <v>178</v>
      </c>
      <c r="O323" s="19">
        <v>319</v>
      </c>
      <c r="P323" s="20">
        <v>72</v>
      </c>
      <c r="Q323" s="20">
        <v>27</v>
      </c>
      <c r="R323" s="21">
        <v>19</v>
      </c>
      <c r="S323" s="21">
        <v>10</v>
      </c>
      <c r="T323" s="21">
        <v>2</v>
      </c>
      <c r="U323" s="21">
        <v>1</v>
      </c>
      <c r="V323" s="21">
        <v>1</v>
      </c>
      <c r="W323" s="21">
        <v>1</v>
      </c>
      <c r="X323" s="21">
        <v>1</v>
      </c>
      <c r="Y323" s="21">
        <v>1</v>
      </c>
      <c r="Z323" s="21">
        <v>1</v>
      </c>
      <c r="AA323" s="21">
        <v>1</v>
      </c>
      <c r="AB323" s="22">
        <v>319</v>
      </c>
      <c r="AC323" s="23">
        <v>72</v>
      </c>
      <c r="AD323" s="23">
        <v>29</v>
      </c>
      <c r="AE323" s="24">
        <v>1</v>
      </c>
      <c r="AF323" s="24">
        <v>1</v>
      </c>
      <c r="AG323" s="24">
        <v>1</v>
      </c>
      <c r="AH323" s="24">
        <v>1</v>
      </c>
      <c r="AI323" s="24">
        <v>1</v>
      </c>
      <c r="AJ323" s="24">
        <v>1</v>
      </c>
      <c r="AK323" s="24">
        <v>1</v>
      </c>
      <c r="AL323" s="24">
        <v>1</v>
      </c>
      <c r="AM323" s="24">
        <v>1</v>
      </c>
      <c r="AN323" s="24">
        <v>1</v>
      </c>
      <c r="DX323" s="19">
        <v>319</v>
      </c>
      <c r="DY323" t="s">
        <v>567</v>
      </c>
      <c r="DZ323" t="s">
        <v>566</v>
      </c>
      <c r="EA323" t="s">
        <v>566</v>
      </c>
      <c r="EB323" t="s">
        <v>566</v>
      </c>
    </row>
    <row r="324" spans="1:132" x14ac:dyDescent="0.25">
      <c r="A324" s="13">
        <v>321</v>
      </c>
      <c r="B324" s="13">
        <v>193</v>
      </c>
      <c r="C324" s="13">
        <v>207</v>
      </c>
      <c r="D324" s="13">
        <v>185</v>
      </c>
      <c r="E324" s="13">
        <v>195</v>
      </c>
      <c r="F324" s="13">
        <v>195</v>
      </c>
      <c r="G324" s="13">
        <v>153</v>
      </c>
      <c r="H324" s="13">
        <v>164</v>
      </c>
      <c r="I324" s="13">
        <v>179</v>
      </c>
      <c r="J324" s="13">
        <v>161</v>
      </c>
      <c r="K324" s="13">
        <v>182</v>
      </c>
      <c r="L324" s="13">
        <v>178</v>
      </c>
      <c r="M324" s="13">
        <v>178</v>
      </c>
      <c r="O324" s="19">
        <v>320</v>
      </c>
      <c r="P324" s="20">
        <v>72</v>
      </c>
      <c r="Q324" s="20">
        <v>27</v>
      </c>
      <c r="R324" s="21">
        <v>19</v>
      </c>
      <c r="S324" s="21">
        <v>10</v>
      </c>
      <c r="T324" s="21">
        <v>2</v>
      </c>
      <c r="U324" s="21">
        <v>1</v>
      </c>
      <c r="V324" s="21">
        <v>1</v>
      </c>
      <c r="W324" s="21">
        <v>1</v>
      </c>
      <c r="X324" s="21">
        <v>1</v>
      </c>
      <c r="Y324" s="21">
        <v>1</v>
      </c>
      <c r="Z324" s="21">
        <v>1</v>
      </c>
      <c r="AA324" s="21">
        <v>1</v>
      </c>
      <c r="AB324" s="22">
        <v>320</v>
      </c>
      <c r="AC324" s="23">
        <v>72</v>
      </c>
      <c r="AD324" s="23">
        <v>29</v>
      </c>
      <c r="AE324" s="24">
        <v>1</v>
      </c>
      <c r="AF324" s="24">
        <v>1</v>
      </c>
      <c r="AG324" s="24">
        <v>1</v>
      </c>
      <c r="AH324" s="24">
        <v>1</v>
      </c>
      <c r="AI324" s="24">
        <v>1</v>
      </c>
      <c r="AJ324" s="24">
        <v>1</v>
      </c>
      <c r="AK324" s="24">
        <v>1</v>
      </c>
      <c r="AL324" s="24">
        <v>1</v>
      </c>
      <c r="AM324" s="24">
        <v>1</v>
      </c>
      <c r="AN324" s="24">
        <v>1</v>
      </c>
      <c r="DX324" s="19">
        <v>320</v>
      </c>
      <c r="DY324" t="s">
        <v>567</v>
      </c>
      <c r="DZ324" t="s">
        <v>566</v>
      </c>
      <c r="EA324" t="s">
        <v>566</v>
      </c>
      <c r="EB324" t="s">
        <v>566</v>
      </c>
    </row>
    <row r="325" spans="1:132" x14ac:dyDescent="0.25">
      <c r="A325" s="12">
        <v>322</v>
      </c>
      <c r="B325" s="12">
        <v>193</v>
      </c>
      <c r="C325" s="12">
        <v>206</v>
      </c>
      <c r="D325" s="12">
        <v>184</v>
      </c>
      <c r="E325" s="12">
        <v>194</v>
      </c>
      <c r="F325" s="12">
        <v>194</v>
      </c>
      <c r="G325" s="12">
        <v>152</v>
      </c>
      <c r="H325" s="12">
        <v>163</v>
      </c>
      <c r="I325" s="12">
        <v>178</v>
      </c>
      <c r="J325" s="12">
        <v>160</v>
      </c>
      <c r="K325" s="12">
        <v>181</v>
      </c>
      <c r="L325" s="12">
        <v>177</v>
      </c>
      <c r="M325" s="12">
        <v>177</v>
      </c>
      <c r="O325" s="19">
        <v>321</v>
      </c>
      <c r="P325" s="20">
        <v>72</v>
      </c>
      <c r="Q325" s="20">
        <v>27</v>
      </c>
      <c r="R325" s="21">
        <v>19</v>
      </c>
      <c r="S325" s="21">
        <v>10</v>
      </c>
      <c r="T325" s="21">
        <v>2</v>
      </c>
      <c r="U325" s="21">
        <v>1</v>
      </c>
      <c r="V325" s="21">
        <v>1</v>
      </c>
      <c r="W325" s="21">
        <v>1</v>
      </c>
      <c r="X325" s="21">
        <v>1</v>
      </c>
      <c r="Y325" s="21">
        <v>1</v>
      </c>
      <c r="Z325" s="21">
        <v>1</v>
      </c>
      <c r="AA325" s="21">
        <v>1</v>
      </c>
      <c r="AB325" s="22">
        <v>321</v>
      </c>
      <c r="AC325" s="23">
        <v>72</v>
      </c>
      <c r="AD325" s="23">
        <v>29</v>
      </c>
      <c r="AE325" s="24">
        <v>1</v>
      </c>
      <c r="AF325" s="24">
        <v>1</v>
      </c>
      <c r="AG325" s="24">
        <v>1</v>
      </c>
      <c r="AH325" s="24">
        <v>1</v>
      </c>
      <c r="AI325" s="24">
        <v>1</v>
      </c>
      <c r="AJ325" s="24">
        <v>1</v>
      </c>
      <c r="AK325" s="24">
        <v>1</v>
      </c>
      <c r="AL325" s="24">
        <v>1</v>
      </c>
      <c r="AM325" s="24">
        <v>1</v>
      </c>
      <c r="AN325" s="24">
        <v>1</v>
      </c>
      <c r="DX325" s="19">
        <v>321</v>
      </c>
      <c r="DY325" t="s">
        <v>567</v>
      </c>
      <c r="DZ325" t="s">
        <v>566</v>
      </c>
      <c r="EA325" t="s">
        <v>566</v>
      </c>
      <c r="EB325" t="s">
        <v>566</v>
      </c>
    </row>
    <row r="326" spans="1:132" x14ac:dyDescent="0.25">
      <c r="A326" s="13">
        <v>323</v>
      </c>
      <c r="B326" s="13">
        <v>192</v>
      </c>
      <c r="C326" s="13">
        <v>206</v>
      </c>
      <c r="D326" s="13">
        <v>184</v>
      </c>
      <c r="E326" s="13">
        <v>194</v>
      </c>
      <c r="F326" s="13">
        <v>194</v>
      </c>
      <c r="G326" s="13">
        <v>152</v>
      </c>
      <c r="H326" s="13">
        <v>163</v>
      </c>
      <c r="I326" s="13">
        <v>178</v>
      </c>
      <c r="J326" s="13">
        <v>160</v>
      </c>
      <c r="K326" s="13">
        <v>181</v>
      </c>
      <c r="L326" s="13">
        <v>177</v>
      </c>
      <c r="M326" s="13">
        <v>177</v>
      </c>
      <c r="O326" s="19">
        <v>322</v>
      </c>
      <c r="P326" s="20">
        <v>72</v>
      </c>
      <c r="Q326" s="20">
        <v>27</v>
      </c>
      <c r="R326" s="21">
        <v>19</v>
      </c>
      <c r="S326" s="21">
        <v>10</v>
      </c>
      <c r="T326" s="21">
        <v>2</v>
      </c>
      <c r="U326" s="21">
        <v>1</v>
      </c>
      <c r="V326" s="21">
        <v>1</v>
      </c>
      <c r="W326" s="21">
        <v>1</v>
      </c>
      <c r="X326" s="21">
        <v>1</v>
      </c>
      <c r="Y326" s="21">
        <v>1</v>
      </c>
      <c r="Z326" s="21">
        <v>1</v>
      </c>
      <c r="AA326" s="21">
        <v>1</v>
      </c>
      <c r="AB326" s="22">
        <v>322</v>
      </c>
      <c r="AC326" s="23">
        <v>72</v>
      </c>
      <c r="AD326" s="23">
        <v>29</v>
      </c>
      <c r="AE326" s="24">
        <v>1</v>
      </c>
      <c r="AF326" s="24">
        <v>1</v>
      </c>
      <c r="AG326" s="24">
        <v>1</v>
      </c>
      <c r="AH326" s="24">
        <v>1</v>
      </c>
      <c r="AI326" s="24">
        <v>1</v>
      </c>
      <c r="AJ326" s="24">
        <v>1</v>
      </c>
      <c r="AK326" s="24">
        <v>1</v>
      </c>
      <c r="AL326" s="24">
        <v>1</v>
      </c>
      <c r="AM326" s="24">
        <v>1</v>
      </c>
      <c r="AN326" s="24">
        <v>1</v>
      </c>
      <c r="DX326" s="19">
        <v>322</v>
      </c>
      <c r="DY326" t="s">
        <v>567</v>
      </c>
      <c r="DZ326" t="s">
        <v>566</v>
      </c>
      <c r="EA326" t="s">
        <v>566</v>
      </c>
      <c r="EB326" t="s">
        <v>566</v>
      </c>
    </row>
    <row r="327" spans="1:132" x14ac:dyDescent="0.25">
      <c r="A327" s="12">
        <v>324</v>
      </c>
      <c r="B327" s="12">
        <v>192</v>
      </c>
      <c r="C327" s="12">
        <v>206</v>
      </c>
      <c r="D327" s="12">
        <v>183</v>
      </c>
      <c r="E327" s="12">
        <v>193</v>
      </c>
      <c r="F327" s="12">
        <v>194</v>
      </c>
      <c r="G327" s="12">
        <v>151</v>
      </c>
      <c r="H327" s="12">
        <v>162</v>
      </c>
      <c r="I327" s="12">
        <v>177</v>
      </c>
      <c r="J327" s="12">
        <v>159</v>
      </c>
      <c r="K327" s="12">
        <v>180</v>
      </c>
      <c r="L327" s="12">
        <v>176</v>
      </c>
      <c r="M327" s="12">
        <v>176</v>
      </c>
      <c r="O327" s="19">
        <v>323</v>
      </c>
      <c r="P327" s="20">
        <v>73</v>
      </c>
      <c r="Q327" s="20">
        <v>27</v>
      </c>
      <c r="R327" s="21">
        <v>19</v>
      </c>
      <c r="S327" s="21">
        <v>10</v>
      </c>
      <c r="T327" s="21">
        <v>2</v>
      </c>
      <c r="U327" s="21">
        <v>1</v>
      </c>
      <c r="V327" s="21">
        <v>1</v>
      </c>
      <c r="W327" s="21">
        <v>1</v>
      </c>
      <c r="X327" s="21">
        <v>1</v>
      </c>
      <c r="Y327" s="21">
        <v>1</v>
      </c>
      <c r="Z327" s="21">
        <v>1</v>
      </c>
      <c r="AA327" s="21">
        <v>1</v>
      </c>
      <c r="AB327" s="22">
        <v>323</v>
      </c>
      <c r="AC327" s="23">
        <v>72</v>
      </c>
      <c r="AD327" s="23">
        <v>29</v>
      </c>
      <c r="AE327" s="24">
        <v>1</v>
      </c>
      <c r="AF327" s="24">
        <v>1</v>
      </c>
      <c r="AG327" s="24">
        <v>1</v>
      </c>
      <c r="AH327" s="24">
        <v>1</v>
      </c>
      <c r="AI327" s="24">
        <v>1</v>
      </c>
      <c r="AJ327" s="24">
        <v>1</v>
      </c>
      <c r="AK327" s="24">
        <v>1</v>
      </c>
      <c r="AL327" s="24">
        <v>1</v>
      </c>
      <c r="AM327" s="24">
        <v>1</v>
      </c>
      <c r="AN327" s="24">
        <v>1</v>
      </c>
      <c r="DX327" s="19">
        <v>323</v>
      </c>
      <c r="DY327" t="s">
        <v>567</v>
      </c>
      <c r="DZ327" t="s">
        <v>566</v>
      </c>
      <c r="EA327" t="s">
        <v>566</v>
      </c>
      <c r="EB327" t="s">
        <v>566</v>
      </c>
    </row>
    <row r="328" spans="1:132" x14ac:dyDescent="0.25">
      <c r="A328" s="13">
        <v>325</v>
      </c>
      <c r="B328" s="13">
        <v>191</v>
      </c>
      <c r="C328" s="13">
        <v>206</v>
      </c>
      <c r="D328" s="13">
        <v>183</v>
      </c>
      <c r="E328" s="13">
        <v>193</v>
      </c>
      <c r="F328" s="13">
        <v>194</v>
      </c>
      <c r="G328" s="13">
        <v>151</v>
      </c>
      <c r="H328" s="13">
        <v>162</v>
      </c>
      <c r="I328" s="13">
        <v>177</v>
      </c>
      <c r="J328" s="13">
        <v>159</v>
      </c>
      <c r="K328" s="13">
        <v>180</v>
      </c>
      <c r="L328" s="13">
        <v>176</v>
      </c>
      <c r="M328" s="13">
        <v>176</v>
      </c>
      <c r="O328" s="19">
        <v>324</v>
      </c>
      <c r="P328" s="20">
        <v>73</v>
      </c>
      <c r="Q328" s="20">
        <v>27</v>
      </c>
      <c r="R328" s="21">
        <v>19</v>
      </c>
      <c r="S328" s="21">
        <v>10</v>
      </c>
      <c r="T328" s="21">
        <v>2</v>
      </c>
      <c r="U328" s="21">
        <v>1</v>
      </c>
      <c r="V328" s="21">
        <v>1</v>
      </c>
      <c r="W328" s="21">
        <v>1</v>
      </c>
      <c r="X328" s="21">
        <v>1</v>
      </c>
      <c r="Y328" s="21">
        <v>1</v>
      </c>
      <c r="Z328" s="21">
        <v>1</v>
      </c>
      <c r="AA328" s="21">
        <v>1</v>
      </c>
      <c r="AB328" s="22">
        <v>324</v>
      </c>
      <c r="AC328" s="23">
        <v>72</v>
      </c>
      <c r="AD328" s="23">
        <v>29</v>
      </c>
      <c r="AE328" s="24">
        <v>1</v>
      </c>
      <c r="AF328" s="24">
        <v>1</v>
      </c>
      <c r="AG328" s="24">
        <v>1</v>
      </c>
      <c r="AH328" s="24">
        <v>1</v>
      </c>
      <c r="AI328" s="24">
        <v>1</v>
      </c>
      <c r="AJ328" s="24">
        <v>1</v>
      </c>
      <c r="AK328" s="24">
        <v>1</v>
      </c>
      <c r="AL328" s="24">
        <v>1</v>
      </c>
      <c r="AM328" s="24">
        <v>1</v>
      </c>
      <c r="AN328" s="24">
        <v>1</v>
      </c>
      <c r="DX328" s="19">
        <v>324</v>
      </c>
      <c r="DY328" t="s">
        <v>567</v>
      </c>
      <c r="DZ328" t="s">
        <v>566</v>
      </c>
      <c r="EA328" t="s">
        <v>566</v>
      </c>
      <c r="EB328" t="s">
        <v>566</v>
      </c>
    </row>
    <row r="329" spans="1:132" x14ac:dyDescent="0.25">
      <c r="A329" s="12">
        <v>326</v>
      </c>
      <c r="B329" s="12">
        <v>191</v>
      </c>
      <c r="C329" s="12">
        <v>205</v>
      </c>
      <c r="D329" s="12">
        <v>183</v>
      </c>
      <c r="E329" s="12">
        <v>193</v>
      </c>
      <c r="F329" s="12">
        <v>193</v>
      </c>
      <c r="G329" s="12">
        <v>151</v>
      </c>
      <c r="H329" s="12">
        <v>161</v>
      </c>
      <c r="I329" s="12">
        <v>176</v>
      </c>
      <c r="J329" s="12">
        <v>159</v>
      </c>
      <c r="K329" s="12">
        <v>179</v>
      </c>
      <c r="L329" s="12">
        <v>176</v>
      </c>
      <c r="M329" s="12">
        <v>176</v>
      </c>
      <c r="O329" s="19">
        <v>325</v>
      </c>
      <c r="P329" s="20">
        <v>73</v>
      </c>
      <c r="Q329" s="20">
        <v>27</v>
      </c>
      <c r="R329" s="21">
        <v>19</v>
      </c>
      <c r="S329" s="21">
        <v>10</v>
      </c>
      <c r="T329" s="21">
        <v>2</v>
      </c>
      <c r="U329" s="21">
        <v>1</v>
      </c>
      <c r="V329" s="21">
        <v>1</v>
      </c>
      <c r="W329" s="21">
        <v>1</v>
      </c>
      <c r="X329" s="21">
        <v>1</v>
      </c>
      <c r="Y329" s="21">
        <v>1</v>
      </c>
      <c r="Z329" s="21">
        <v>1</v>
      </c>
      <c r="AA329" s="21">
        <v>1</v>
      </c>
      <c r="AB329" s="22">
        <v>325</v>
      </c>
      <c r="AC329" s="23">
        <v>72</v>
      </c>
      <c r="AD329" s="23">
        <v>29</v>
      </c>
      <c r="AE329" s="24">
        <v>1</v>
      </c>
      <c r="AF329" s="24">
        <v>1</v>
      </c>
      <c r="AG329" s="24">
        <v>1</v>
      </c>
      <c r="AH329" s="24">
        <v>1</v>
      </c>
      <c r="AI329" s="24">
        <v>1</v>
      </c>
      <c r="AJ329" s="24">
        <v>1</v>
      </c>
      <c r="AK329" s="24">
        <v>1</v>
      </c>
      <c r="AL329" s="24">
        <v>1</v>
      </c>
      <c r="AM329" s="24">
        <v>1</v>
      </c>
      <c r="AN329" s="24">
        <v>1</v>
      </c>
      <c r="DX329" s="19">
        <v>325</v>
      </c>
      <c r="DY329" t="s">
        <v>567</v>
      </c>
      <c r="DZ329" t="s">
        <v>566</v>
      </c>
      <c r="EA329" t="s">
        <v>566</v>
      </c>
      <c r="EB329" t="s">
        <v>566</v>
      </c>
    </row>
    <row r="330" spans="1:132" x14ac:dyDescent="0.25">
      <c r="A330" s="13">
        <v>327</v>
      </c>
      <c r="B330" s="13">
        <v>190</v>
      </c>
      <c r="C330" s="13">
        <v>205</v>
      </c>
      <c r="D330" s="13">
        <v>182</v>
      </c>
      <c r="E330" s="13">
        <v>192</v>
      </c>
      <c r="F330" s="13">
        <v>193</v>
      </c>
      <c r="G330" s="13">
        <v>150</v>
      </c>
      <c r="H330" s="13">
        <v>161</v>
      </c>
      <c r="I330" s="13">
        <v>176</v>
      </c>
      <c r="J330" s="13">
        <v>158</v>
      </c>
      <c r="K330" s="13">
        <v>179</v>
      </c>
      <c r="L330" s="13">
        <v>175</v>
      </c>
      <c r="M330" s="13">
        <v>175</v>
      </c>
      <c r="O330" s="19">
        <v>326</v>
      </c>
      <c r="P330" s="20">
        <v>73</v>
      </c>
      <c r="Q330" s="20">
        <v>27</v>
      </c>
      <c r="R330" s="21">
        <v>19</v>
      </c>
      <c r="S330" s="21">
        <v>10</v>
      </c>
      <c r="T330" s="21">
        <v>2</v>
      </c>
      <c r="U330" s="21">
        <v>1</v>
      </c>
      <c r="V330" s="21">
        <v>1</v>
      </c>
      <c r="W330" s="21">
        <v>1</v>
      </c>
      <c r="X330" s="21">
        <v>1</v>
      </c>
      <c r="Y330" s="21">
        <v>1</v>
      </c>
      <c r="Z330" s="21">
        <v>1</v>
      </c>
      <c r="AA330" s="21">
        <v>1</v>
      </c>
      <c r="AB330" s="22">
        <v>326</v>
      </c>
      <c r="AC330" s="23">
        <v>72</v>
      </c>
      <c r="AD330" s="23">
        <v>29</v>
      </c>
      <c r="AE330" s="24">
        <v>1</v>
      </c>
      <c r="AF330" s="24">
        <v>1</v>
      </c>
      <c r="AG330" s="24">
        <v>1</v>
      </c>
      <c r="AH330" s="24">
        <v>1</v>
      </c>
      <c r="AI330" s="24">
        <v>1</v>
      </c>
      <c r="AJ330" s="24">
        <v>1</v>
      </c>
      <c r="AK330" s="24">
        <v>1</v>
      </c>
      <c r="AL330" s="24">
        <v>1</v>
      </c>
      <c r="AM330" s="24">
        <v>1</v>
      </c>
      <c r="AN330" s="24">
        <v>1</v>
      </c>
      <c r="DX330" s="19">
        <v>326</v>
      </c>
      <c r="DY330" t="s">
        <v>567</v>
      </c>
      <c r="DZ330" t="s">
        <v>566</v>
      </c>
      <c r="EA330" t="s">
        <v>566</v>
      </c>
      <c r="EB330" t="s">
        <v>566</v>
      </c>
    </row>
    <row r="331" spans="1:132" x14ac:dyDescent="0.25">
      <c r="A331" s="12">
        <v>328</v>
      </c>
      <c r="B331" s="12">
        <v>190</v>
      </c>
      <c r="C331" s="12">
        <v>205</v>
      </c>
      <c r="D331" s="12">
        <v>182</v>
      </c>
      <c r="E331" s="12">
        <v>192</v>
      </c>
      <c r="F331" s="12">
        <v>193</v>
      </c>
      <c r="G331" s="12">
        <v>150</v>
      </c>
      <c r="H331" s="12">
        <v>160</v>
      </c>
      <c r="I331" s="12">
        <v>175</v>
      </c>
      <c r="J331" s="12">
        <v>158</v>
      </c>
      <c r="K331" s="12">
        <v>178</v>
      </c>
      <c r="L331" s="12">
        <v>175</v>
      </c>
      <c r="M331" s="12">
        <v>175</v>
      </c>
      <c r="O331" s="19">
        <v>327</v>
      </c>
      <c r="P331" s="20">
        <v>73</v>
      </c>
      <c r="Q331" s="20">
        <v>27</v>
      </c>
      <c r="R331" s="21">
        <v>19</v>
      </c>
      <c r="S331" s="21">
        <v>10</v>
      </c>
      <c r="T331" s="21">
        <v>2</v>
      </c>
      <c r="U331" s="21">
        <v>1</v>
      </c>
      <c r="V331" s="21">
        <v>1</v>
      </c>
      <c r="W331" s="21">
        <v>1</v>
      </c>
      <c r="X331" s="21">
        <v>1</v>
      </c>
      <c r="Y331" s="21">
        <v>1</v>
      </c>
      <c r="Z331" s="21">
        <v>1</v>
      </c>
      <c r="AA331" s="21">
        <v>1</v>
      </c>
      <c r="AB331" s="22">
        <v>327</v>
      </c>
      <c r="AC331" s="23">
        <v>73</v>
      </c>
      <c r="AD331" s="23">
        <v>29</v>
      </c>
      <c r="AE331" s="24">
        <v>1</v>
      </c>
      <c r="AF331" s="24">
        <v>1</v>
      </c>
      <c r="AG331" s="24">
        <v>1</v>
      </c>
      <c r="AH331" s="24">
        <v>1</v>
      </c>
      <c r="AI331" s="24">
        <v>1</v>
      </c>
      <c r="AJ331" s="24">
        <v>1</v>
      </c>
      <c r="AK331" s="24">
        <v>1</v>
      </c>
      <c r="AL331" s="24">
        <v>1</v>
      </c>
      <c r="AM331" s="24">
        <v>1</v>
      </c>
      <c r="AN331" s="24">
        <v>1</v>
      </c>
      <c r="DX331" s="19">
        <v>327</v>
      </c>
      <c r="DY331" t="s">
        <v>567</v>
      </c>
      <c r="DZ331" t="s">
        <v>566</v>
      </c>
      <c r="EA331" t="s">
        <v>566</v>
      </c>
      <c r="EB331" t="s">
        <v>566</v>
      </c>
    </row>
    <row r="332" spans="1:132" x14ac:dyDescent="0.25">
      <c r="A332" s="13">
        <v>329</v>
      </c>
      <c r="B332" s="13">
        <v>190</v>
      </c>
      <c r="C332" s="13">
        <v>204</v>
      </c>
      <c r="D332" s="13">
        <v>181</v>
      </c>
      <c r="E332" s="13">
        <v>191</v>
      </c>
      <c r="F332" s="13">
        <v>192</v>
      </c>
      <c r="G332" s="13">
        <v>149</v>
      </c>
      <c r="H332" s="13">
        <v>160</v>
      </c>
      <c r="I332" s="13">
        <v>175</v>
      </c>
      <c r="J332" s="13">
        <v>157</v>
      </c>
      <c r="K332" s="13">
        <v>178</v>
      </c>
      <c r="L332" s="13">
        <v>174</v>
      </c>
      <c r="M332" s="13">
        <v>174</v>
      </c>
      <c r="O332" s="19">
        <v>328</v>
      </c>
      <c r="P332" s="20">
        <v>73</v>
      </c>
      <c r="Q332" s="20">
        <v>27</v>
      </c>
      <c r="R332" s="21">
        <v>19</v>
      </c>
      <c r="S332" s="21">
        <v>10</v>
      </c>
      <c r="T332" s="21">
        <v>2</v>
      </c>
      <c r="U332" s="21">
        <v>1</v>
      </c>
      <c r="V332" s="21">
        <v>1</v>
      </c>
      <c r="W332" s="21">
        <v>1</v>
      </c>
      <c r="X332" s="21">
        <v>1</v>
      </c>
      <c r="Y332" s="21">
        <v>1</v>
      </c>
      <c r="Z332" s="21">
        <v>1</v>
      </c>
      <c r="AA332" s="21">
        <v>1</v>
      </c>
      <c r="AB332" s="22">
        <v>328</v>
      </c>
      <c r="AC332" s="23">
        <v>73</v>
      </c>
      <c r="AD332" s="23">
        <v>29</v>
      </c>
      <c r="AE332" s="24">
        <v>1</v>
      </c>
      <c r="AF332" s="24">
        <v>1</v>
      </c>
      <c r="AG332" s="24">
        <v>1</v>
      </c>
      <c r="AH332" s="24">
        <v>1</v>
      </c>
      <c r="AI332" s="24">
        <v>1</v>
      </c>
      <c r="AJ332" s="24">
        <v>1</v>
      </c>
      <c r="AK332" s="24">
        <v>1</v>
      </c>
      <c r="AL332" s="24">
        <v>1</v>
      </c>
      <c r="AM332" s="24">
        <v>1</v>
      </c>
      <c r="AN332" s="24">
        <v>1</v>
      </c>
      <c r="DX332" s="19">
        <v>328</v>
      </c>
      <c r="DY332" t="s">
        <v>567</v>
      </c>
      <c r="DZ332" t="s">
        <v>566</v>
      </c>
      <c r="EA332" t="s">
        <v>566</v>
      </c>
      <c r="EB332" t="s">
        <v>566</v>
      </c>
    </row>
    <row r="333" spans="1:132" x14ac:dyDescent="0.25">
      <c r="A333" s="12">
        <v>330</v>
      </c>
      <c r="B333" s="12">
        <v>189</v>
      </c>
      <c r="C333" s="12">
        <v>204</v>
      </c>
      <c r="D333" s="12">
        <v>181</v>
      </c>
      <c r="E333" s="12">
        <v>191</v>
      </c>
      <c r="F333" s="12">
        <v>192</v>
      </c>
      <c r="G333" s="12">
        <v>149</v>
      </c>
      <c r="H333" s="12">
        <v>159</v>
      </c>
      <c r="I333" s="12">
        <v>174</v>
      </c>
      <c r="J333" s="12">
        <v>157</v>
      </c>
      <c r="K333" s="12">
        <v>177</v>
      </c>
      <c r="L333" s="12">
        <v>174</v>
      </c>
      <c r="M333" s="12">
        <v>174</v>
      </c>
      <c r="O333" s="19">
        <v>329</v>
      </c>
      <c r="P333" s="20">
        <v>73</v>
      </c>
      <c r="Q333" s="20">
        <v>27</v>
      </c>
      <c r="R333" s="21">
        <v>19</v>
      </c>
      <c r="S333" s="21">
        <v>10</v>
      </c>
      <c r="T333" s="21">
        <v>2</v>
      </c>
      <c r="U333" s="21">
        <v>1</v>
      </c>
      <c r="V333" s="21">
        <v>1</v>
      </c>
      <c r="W333" s="21">
        <v>1</v>
      </c>
      <c r="X333" s="21">
        <v>1</v>
      </c>
      <c r="Y333" s="21">
        <v>1</v>
      </c>
      <c r="Z333" s="21">
        <v>1</v>
      </c>
      <c r="AA333" s="21">
        <v>1</v>
      </c>
      <c r="AB333" s="22">
        <v>329</v>
      </c>
      <c r="AC333" s="23">
        <v>73</v>
      </c>
      <c r="AD333" s="23">
        <v>29</v>
      </c>
      <c r="AE333" s="24">
        <v>1</v>
      </c>
      <c r="AF333" s="24">
        <v>1</v>
      </c>
      <c r="AG333" s="24">
        <v>1</v>
      </c>
      <c r="AH333" s="24">
        <v>1</v>
      </c>
      <c r="AI333" s="24">
        <v>1</v>
      </c>
      <c r="AJ333" s="24">
        <v>1</v>
      </c>
      <c r="AK333" s="24">
        <v>1</v>
      </c>
      <c r="AL333" s="24">
        <v>1</v>
      </c>
      <c r="AM333" s="24">
        <v>1</v>
      </c>
      <c r="AN333" s="24">
        <v>1</v>
      </c>
      <c r="DX333" s="19">
        <v>329</v>
      </c>
      <c r="DY333" t="s">
        <v>567</v>
      </c>
      <c r="DZ333" t="s">
        <v>566</v>
      </c>
      <c r="EA333" t="s">
        <v>566</v>
      </c>
      <c r="EB333" t="s">
        <v>566</v>
      </c>
    </row>
    <row r="334" spans="1:132" x14ac:dyDescent="0.25">
      <c r="A334" s="13">
        <v>331</v>
      </c>
      <c r="B334" s="13">
        <v>189</v>
      </c>
      <c r="C334" s="13">
        <v>204</v>
      </c>
      <c r="D334" s="13">
        <v>181</v>
      </c>
      <c r="E334" s="13">
        <v>191</v>
      </c>
      <c r="F334" s="13">
        <v>192</v>
      </c>
      <c r="G334" s="13">
        <v>149</v>
      </c>
      <c r="H334" s="13">
        <v>159</v>
      </c>
      <c r="I334" s="13">
        <v>174</v>
      </c>
      <c r="J334" s="13">
        <v>157</v>
      </c>
      <c r="K334" s="13">
        <v>177</v>
      </c>
      <c r="L334" s="13">
        <v>174</v>
      </c>
      <c r="M334" s="13">
        <v>174</v>
      </c>
      <c r="O334" s="19">
        <v>330</v>
      </c>
      <c r="P334" s="20">
        <v>73</v>
      </c>
      <c r="Q334" s="20">
        <v>27</v>
      </c>
      <c r="R334" s="21">
        <v>19</v>
      </c>
      <c r="S334" s="21">
        <v>10</v>
      </c>
      <c r="T334" s="21">
        <v>2</v>
      </c>
      <c r="U334" s="21">
        <v>1</v>
      </c>
      <c r="V334" s="21">
        <v>1</v>
      </c>
      <c r="W334" s="21">
        <v>1</v>
      </c>
      <c r="X334" s="21">
        <v>1</v>
      </c>
      <c r="Y334" s="21">
        <v>1</v>
      </c>
      <c r="Z334" s="21">
        <v>1</v>
      </c>
      <c r="AA334" s="21">
        <v>1</v>
      </c>
      <c r="AB334" s="22">
        <v>330</v>
      </c>
      <c r="AC334" s="23">
        <v>73</v>
      </c>
      <c r="AD334" s="23">
        <v>29</v>
      </c>
      <c r="AE334" s="24">
        <v>1</v>
      </c>
      <c r="AF334" s="24">
        <v>1</v>
      </c>
      <c r="AG334" s="24">
        <v>1</v>
      </c>
      <c r="AH334" s="24">
        <v>1</v>
      </c>
      <c r="AI334" s="24">
        <v>1</v>
      </c>
      <c r="AJ334" s="24">
        <v>1</v>
      </c>
      <c r="AK334" s="24">
        <v>1</v>
      </c>
      <c r="AL334" s="24">
        <v>1</v>
      </c>
      <c r="AM334" s="24">
        <v>1</v>
      </c>
      <c r="AN334" s="24">
        <v>1</v>
      </c>
      <c r="DX334" s="19">
        <v>330</v>
      </c>
      <c r="DY334" t="s">
        <v>567</v>
      </c>
      <c r="DZ334" t="s">
        <v>566</v>
      </c>
      <c r="EA334" t="s">
        <v>566</v>
      </c>
      <c r="EB334" t="s">
        <v>566</v>
      </c>
    </row>
    <row r="335" spans="1:132" x14ac:dyDescent="0.25">
      <c r="A335" s="12">
        <v>332</v>
      </c>
      <c r="B335" s="12">
        <v>188</v>
      </c>
      <c r="C335" s="12">
        <v>203</v>
      </c>
      <c r="D335" s="12">
        <v>180</v>
      </c>
      <c r="E335" s="12">
        <v>190</v>
      </c>
      <c r="F335" s="12">
        <v>191</v>
      </c>
      <c r="G335" s="12">
        <v>148</v>
      </c>
      <c r="H335" s="12">
        <v>158</v>
      </c>
      <c r="I335" s="12">
        <v>173</v>
      </c>
      <c r="J335" s="12">
        <v>156</v>
      </c>
      <c r="K335" s="12">
        <v>176</v>
      </c>
      <c r="L335" s="12">
        <v>173</v>
      </c>
      <c r="M335" s="12">
        <v>173</v>
      </c>
      <c r="O335" s="19">
        <v>331</v>
      </c>
      <c r="P335" s="20">
        <v>73</v>
      </c>
      <c r="Q335" s="20">
        <v>27</v>
      </c>
      <c r="R335" s="21">
        <v>19</v>
      </c>
      <c r="S335" s="21">
        <v>10</v>
      </c>
      <c r="T335" s="21">
        <v>2</v>
      </c>
      <c r="U335" s="21">
        <v>1</v>
      </c>
      <c r="V335" s="21">
        <v>1</v>
      </c>
      <c r="W335" s="21">
        <v>1</v>
      </c>
      <c r="X335" s="21">
        <v>1</v>
      </c>
      <c r="Y335" s="21">
        <v>1</v>
      </c>
      <c r="Z335" s="21">
        <v>1</v>
      </c>
      <c r="AA335" s="21">
        <v>1</v>
      </c>
      <c r="AB335" s="22">
        <v>331</v>
      </c>
      <c r="AC335" s="23">
        <v>73</v>
      </c>
      <c r="AD335" s="23">
        <v>29</v>
      </c>
      <c r="AE335" s="24">
        <v>1</v>
      </c>
      <c r="AF335" s="24">
        <v>1</v>
      </c>
      <c r="AG335" s="24">
        <v>1</v>
      </c>
      <c r="AH335" s="24">
        <v>1</v>
      </c>
      <c r="AI335" s="24">
        <v>1</v>
      </c>
      <c r="AJ335" s="24">
        <v>1</v>
      </c>
      <c r="AK335" s="24">
        <v>1</v>
      </c>
      <c r="AL335" s="24">
        <v>1</v>
      </c>
      <c r="AM335" s="24">
        <v>1</v>
      </c>
      <c r="AN335" s="24">
        <v>1</v>
      </c>
      <c r="DX335" s="19">
        <v>331</v>
      </c>
      <c r="DY335" t="s">
        <v>567</v>
      </c>
      <c r="DZ335" t="s">
        <v>566</v>
      </c>
      <c r="EA335" t="s">
        <v>566</v>
      </c>
      <c r="EB335" t="s">
        <v>566</v>
      </c>
    </row>
    <row r="336" spans="1:132" x14ac:dyDescent="0.25">
      <c r="A336" s="13">
        <v>333</v>
      </c>
      <c r="B336" s="13">
        <v>188</v>
      </c>
      <c r="C336" s="13">
        <v>203</v>
      </c>
      <c r="D336" s="13">
        <v>180</v>
      </c>
      <c r="E336" s="13">
        <v>190</v>
      </c>
      <c r="F336" s="13">
        <v>191</v>
      </c>
      <c r="G336" s="13">
        <v>148</v>
      </c>
      <c r="H336" s="13">
        <v>158</v>
      </c>
      <c r="I336" s="13">
        <v>173</v>
      </c>
      <c r="J336" s="13">
        <v>156</v>
      </c>
      <c r="K336" s="13">
        <v>176</v>
      </c>
      <c r="L336" s="13">
        <v>173</v>
      </c>
      <c r="M336" s="13">
        <v>173</v>
      </c>
      <c r="O336" s="19">
        <v>332</v>
      </c>
      <c r="P336" s="20">
        <v>73</v>
      </c>
      <c r="Q336" s="20">
        <v>27</v>
      </c>
      <c r="R336" s="21">
        <v>19</v>
      </c>
      <c r="S336" s="21">
        <v>10</v>
      </c>
      <c r="T336" s="21">
        <v>2</v>
      </c>
      <c r="U336" s="21">
        <v>1</v>
      </c>
      <c r="V336" s="21">
        <v>1</v>
      </c>
      <c r="W336" s="21">
        <v>1</v>
      </c>
      <c r="X336" s="21">
        <v>1</v>
      </c>
      <c r="Y336" s="21">
        <v>1</v>
      </c>
      <c r="Z336" s="21">
        <v>1</v>
      </c>
      <c r="AA336" s="21">
        <v>1</v>
      </c>
      <c r="AB336" s="22">
        <v>332</v>
      </c>
      <c r="AC336" s="23">
        <v>73</v>
      </c>
      <c r="AD336" s="23">
        <v>30</v>
      </c>
      <c r="AE336" s="24">
        <v>1</v>
      </c>
      <c r="AF336" s="24">
        <v>1</v>
      </c>
      <c r="AG336" s="24">
        <v>1</v>
      </c>
      <c r="AH336" s="24">
        <v>1</v>
      </c>
      <c r="AI336" s="24">
        <v>1</v>
      </c>
      <c r="AJ336" s="24">
        <v>1</v>
      </c>
      <c r="AK336" s="24">
        <v>1</v>
      </c>
      <c r="AL336" s="24">
        <v>1</v>
      </c>
      <c r="AM336" s="24">
        <v>1</v>
      </c>
      <c r="AN336" s="24">
        <v>1</v>
      </c>
      <c r="DX336" s="19">
        <v>332</v>
      </c>
      <c r="DY336" t="s">
        <v>567</v>
      </c>
      <c r="DZ336" t="s">
        <v>566</v>
      </c>
      <c r="EA336" t="s">
        <v>566</v>
      </c>
      <c r="EB336" t="s">
        <v>566</v>
      </c>
    </row>
    <row r="337" spans="1:132" x14ac:dyDescent="0.25">
      <c r="A337" s="12">
        <v>334</v>
      </c>
      <c r="B337" s="12">
        <v>188</v>
      </c>
      <c r="C337" s="12">
        <v>202</v>
      </c>
      <c r="D337" s="12">
        <v>179</v>
      </c>
      <c r="E337" s="12">
        <v>189</v>
      </c>
      <c r="F337" s="12">
        <v>190</v>
      </c>
      <c r="G337" s="12">
        <v>147</v>
      </c>
      <c r="H337" s="12">
        <v>157</v>
      </c>
      <c r="I337" s="12">
        <v>172</v>
      </c>
      <c r="J337" s="12">
        <v>155</v>
      </c>
      <c r="K337" s="12">
        <v>175</v>
      </c>
      <c r="L337" s="12">
        <v>172</v>
      </c>
      <c r="M337" s="12">
        <v>172</v>
      </c>
      <c r="O337" s="19">
        <v>333</v>
      </c>
      <c r="P337" s="20">
        <v>74</v>
      </c>
      <c r="Q337" s="20">
        <v>28</v>
      </c>
      <c r="R337" s="21">
        <v>20</v>
      </c>
      <c r="S337" s="21">
        <v>11</v>
      </c>
      <c r="T337" s="21">
        <v>2</v>
      </c>
      <c r="U337" s="21">
        <v>1</v>
      </c>
      <c r="V337" s="21">
        <v>1</v>
      </c>
      <c r="W337" s="21">
        <v>1</v>
      </c>
      <c r="X337" s="21">
        <v>1</v>
      </c>
      <c r="Y337" s="21">
        <v>1</v>
      </c>
      <c r="Z337" s="21">
        <v>1</v>
      </c>
      <c r="AA337" s="21">
        <v>1</v>
      </c>
      <c r="AB337" s="22">
        <v>333</v>
      </c>
      <c r="AC337" s="23">
        <v>73</v>
      </c>
      <c r="AD337" s="23">
        <v>30</v>
      </c>
      <c r="AE337" s="24">
        <v>1</v>
      </c>
      <c r="AF337" s="24">
        <v>1</v>
      </c>
      <c r="AG337" s="24">
        <v>1</v>
      </c>
      <c r="AH337" s="24">
        <v>1</v>
      </c>
      <c r="AI337" s="24">
        <v>1</v>
      </c>
      <c r="AJ337" s="24">
        <v>1</v>
      </c>
      <c r="AK337" s="24">
        <v>1</v>
      </c>
      <c r="AL337" s="24">
        <v>1</v>
      </c>
      <c r="AM337" s="24">
        <v>1</v>
      </c>
      <c r="AN337" s="24">
        <v>1</v>
      </c>
      <c r="DX337" s="19">
        <v>333</v>
      </c>
      <c r="DY337" t="s">
        <v>567</v>
      </c>
      <c r="DZ337" t="s">
        <v>566</v>
      </c>
      <c r="EA337" t="s">
        <v>566</v>
      </c>
      <c r="EB337" t="s">
        <v>566</v>
      </c>
    </row>
    <row r="338" spans="1:132" x14ac:dyDescent="0.25">
      <c r="A338" s="13">
        <v>335</v>
      </c>
      <c r="B338" s="13">
        <v>187</v>
      </c>
      <c r="C338" s="13">
        <v>202</v>
      </c>
      <c r="D338" s="13">
        <v>179</v>
      </c>
      <c r="E338" s="13">
        <v>189</v>
      </c>
      <c r="F338" s="13">
        <v>190</v>
      </c>
      <c r="G338" s="13">
        <v>147</v>
      </c>
      <c r="H338" s="13">
        <v>157</v>
      </c>
      <c r="I338" s="13">
        <v>172</v>
      </c>
      <c r="J338" s="13">
        <v>155</v>
      </c>
      <c r="K338" s="13">
        <v>175</v>
      </c>
      <c r="L338" s="13">
        <v>172</v>
      </c>
      <c r="M338" s="13">
        <v>172</v>
      </c>
      <c r="O338" s="19">
        <v>334</v>
      </c>
      <c r="P338" s="20">
        <v>74</v>
      </c>
      <c r="Q338" s="20">
        <v>28</v>
      </c>
      <c r="R338" s="21">
        <v>20</v>
      </c>
      <c r="S338" s="21">
        <v>11</v>
      </c>
      <c r="T338" s="21">
        <v>2</v>
      </c>
      <c r="U338" s="21">
        <v>1</v>
      </c>
      <c r="V338" s="21">
        <v>1</v>
      </c>
      <c r="W338" s="21">
        <v>1</v>
      </c>
      <c r="X338" s="21">
        <v>1</v>
      </c>
      <c r="Y338" s="21">
        <v>1</v>
      </c>
      <c r="Z338" s="21">
        <v>1</v>
      </c>
      <c r="AA338" s="21">
        <v>1</v>
      </c>
      <c r="AB338" s="22">
        <v>334</v>
      </c>
      <c r="AC338" s="23">
        <v>74</v>
      </c>
      <c r="AD338" s="23">
        <v>30</v>
      </c>
      <c r="AE338" s="24">
        <v>1</v>
      </c>
      <c r="AF338" s="24">
        <v>1</v>
      </c>
      <c r="AG338" s="24">
        <v>1</v>
      </c>
      <c r="AH338" s="24">
        <v>1</v>
      </c>
      <c r="AI338" s="24">
        <v>1</v>
      </c>
      <c r="AJ338" s="24">
        <v>1</v>
      </c>
      <c r="AK338" s="24">
        <v>1</v>
      </c>
      <c r="AL338" s="24">
        <v>1</v>
      </c>
      <c r="AM338" s="24">
        <v>1</v>
      </c>
      <c r="AN338" s="24">
        <v>1</v>
      </c>
      <c r="DX338" s="19">
        <v>334</v>
      </c>
      <c r="DY338" t="s">
        <v>567</v>
      </c>
      <c r="DZ338" t="s">
        <v>566</v>
      </c>
      <c r="EA338" t="s">
        <v>566</v>
      </c>
      <c r="EB338" t="s">
        <v>566</v>
      </c>
    </row>
    <row r="339" spans="1:132" x14ac:dyDescent="0.25">
      <c r="A339" s="12">
        <v>336</v>
      </c>
      <c r="B339" s="12">
        <v>187</v>
      </c>
      <c r="C339" s="12">
        <v>202</v>
      </c>
      <c r="D339" s="12">
        <v>179</v>
      </c>
      <c r="E339" s="12">
        <v>189</v>
      </c>
      <c r="F339" s="12">
        <v>190</v>
      </c>
      <c r="G339" s="12">
        <v>147</v>
      </c>
      <c r="H339" s="12">
        <v>157</v>
      </c>
      <c r="I339" s="12">
        <v>172</v>
      </c>
      <c r="J339" s="12">
        <v>155</v>
      </c>
      <c r="K339" s="12">
        <v>175</v>
      </c>
      <c r="L339" s="12">
        <v>171</v>
      </c>
      <c r="M339" s="12">
        <v>171</v>
      </c>
      <c r="O339" s="19">
        <v>335</v>
      </c>
      <c r="P339" s="20">
        <v>74</v>
      </c>
      <c r="Q339" s="20">
        <v>28</v>
      </c>
      <c r="R339" s="21">
        <v>20</v>
      </c>
      <c r="S339" s="21">
        <v>11</v>
      </c>
      <c r="T339" s="21">
        <v>2</v>
      </c>
      <c r="U339" s="21">
        <v>1</v>
      </c>
      <c r="V339" s="21">
        <v>1</v>
      </c>
      <c r="W339" s="21">
        <v>1</v>
      </c>
      <c r="X339" s="21">
        <v>1</v>
      </c>
      <c r="Y339" s="21">
        <v>1</v>
      </c>
      <c r="Z339" s="21">
        <v>1</v>
      </c>
      <c r="AA339" s="21">
        <v>1</v>
      </c>
      <c r="AB339" s="22">
        <v>335</v>
      </c>
      <c r="AC339" s="23">
        <v>74</v>
      </c>
      <c r="AD339" s="23">
        <v>30</v>
      </c>
      <c r="AE339" s="24">
        <v>1</v>
      </c>
      <c r="AF339" s="24">
        <v>1</v>
      </c>
      <c r="AG339" s="24">
        <v>1</v>
      </c>
      <c r="AH339" s="24">
        <v>1</v>
      </c>
      <c r="AI339" s="24">
        <v>1</v>
      </c>
      <c r="AJ339" s="24">
        <v>1</v>
      </c>
      <c r="AK339" s="24">
        <v>1</v>
      </c>
      <c r="AL339" s="24">
        <v>1</v>
      </c>
      <c r="AM339" s="24">
        <v>1</v>
      </c>
      <c r="AN339" s="24">
        <v>1</v>
      </c>
      <c r="DX339" s="19">
        <v>335</v>
      </c>
      <c r="DY339" t="s">
        <v>567</v>
      </c>
      <c r="DZ339" t="s">
        <v>566</v>
      </c>
      <c r="EA339" t="s">
        <v>566</v>
      </c>
      <c r="EB339" t="s">
        <v>566</v>
      </c>
    </row>
    <row r="340" spans="1:132" x14ac:dyDescent="0.25">
      <c r="A340" s="13">
        <v>337</v>
      </c>
      <c r="B340" s="13">
        <v>186</v>
      </c>
      <c r="C340" s="13">
        <v>201</v>
      </c>
      <c r="D340" s="13">
        <v>178</v>
      </c>
      <c r="E340" s="13">
        <v>188</v>
      </c>
      <c r="F340" s="13">
        <v>189</v>
      </c>
      <c r="G340" s="13">
        <v>146</v>
      </c>
      <c r="H340" s="13">
        <v>156</v>
      </c>
      <c r="I340" s="13">
        <v>171</v>
      </c>
      <c r="J340" s="13">
        <v>154</v>
      </c>
      <c r="K340" s="13">
        <v>174</v>
      </c>
      <c r="L340" s="13">
        <v>171</v>
      </c>
      <c r="M340" s="13">
        <v>171</v>
      </c>
      <c r="O340" s="19">
        <v>336</v>
      </c>
      <c r="P340" s="20">
        <v>74</v>
      </c>
      <c r="Q340" s="20">
        <v>28</v>
      </c>
      <c r="R340" s="21">
        <v>20</v>
      </c>
      <c r="S340" s="21">
        <v>11</v>
      </c>
      <c r="T340" s="21">
        <v>2</v>
      </c>
      <c r="U340" s="21">
        <v>1</v>
      </c>
      <c r="V340" s="21">
        <v>1</v>
      </c>
      <c r="W340" s="21">
        <v>1</v>
      </c>
      <c r="X340" s="21">
        <v>1</v>
      </c>
      <c r="Y340" s="21">
        <v>1</v>
      </c>
      <c r="Z340" s="21">
        <v>1</v>
      </c>
      <c r="AA340" s="21">
        <v>1</v>
      </c>
      <c r="AB340" s="22">
        <v>336</v>
      </c>
      <c r="AC340" s="23">
        <v>74</v>
      </c>
      <c r="AD340" s="23">
        <v>30</v>
      </c>
      <c r="AE340" s="24">
        <v>1</v>
      </c>
      <c r="AF340" s="24">
        <v>1</v>
      </c>
      <c r="AG340" s="24">
        <v>1</v>
      </c>
      <c r="AH340" s="24">
        <v>1</v>
      </c>
      <c r="AI340" s="24">
        <v>1</v>
      </c>
      <c r="AJ340" s="24">
        <v>1</v>
      </c>
      <c r="AK340" s="24">
        <v>1</v>
      </c>
      <c r="AL340" s="24">
        <v>1</v>
      </c>
      <c r="AM340" s="24">
        <v>1</v>
      </c>
      <c r="AN340" s="24">
        <v>1</v>
      </c>
      <c r="DX340" s="19">
        <v>336</v>
      </c>
      <c r="DY340" t="s">
        <v>567</v>
      </c>
      <c r="DZ340" t="s">
        <v>566</v>
      </c>
      <c r="EA340" t="s">
        <v>566</v>
      </c>
      <c r="EB340" t="s">
        <v>566</v>
      </c>
    </row>
    <row r="341" spans="1:132" x14ac:dyDescent="0.25">
      <c r="A341" s="12">
        <v>338</v>
      </c>
      <c r="B341" s="12">
        <v>186</v>
      </c>
      <c r="C341" s="12">
        <v>201</v>
      </c>
      <c r="D341" s="12">
        <v>178</v>
      </c>
      <c r="E341" s="12">
        <v>188</v>
      </c>
      <c r="F341" s="12">
        <v>189</v>
      </c>
      <c r="G341" s="12">
        <v>146</v>
      </c>
      <c r="H341" s="12">
        <v>156</v>
      </c>
      <c r="I341" s="12">
        <v>171</v>
      </c>
      <c r="J341" s="12">
        <v>154</v>
      </c>
      <c r="K341" s="12">
        <v>174</v>
      </c>
      <c r="L341" s="12">
        <v>170</v>
      </c>
      <c r="M341" s="12">
        <v>170</v>
      </c>
      <c r="O341" s="19">
        <v>337</v>
      </c>
      <c r="P341" s="20">
        <v>74</v>
      </c>
      <c r="Q341" s="20">
        <v>28</v>
      </c>
      <c r="R341" s="21">
        <v>20</v>
      </c>
      <c r="S341" s="21">
        <v>11</v>
      </c>
      <c r="T341" s="21">
        <v>2</v>
      </c>
      <c r="U341" s="21">
        <v>1</v>
      </c>
      <c r="V341" s="21">
        <v>1</v>
      </c>
      <c r="W341" s="21">
        <v>1</v>
      </c>
      <c r="X341" s="21">
        <v>1</v>
      </c>
      <c r="Y341" s="21">
        <v>1</v>
      </c>
      <c r="Z341" s="21">
        <v>1</v>
      </c>
      <c r="AA341" s="21">
        <v>1</v>
      </c>
      <c r="AB341" s="22">
        <v>337</v>
      </c>
      <c r="AC341" s="23">
        <v>74</v>
      </c>
      <c r="AD341" s="23">
        <v>30</v>
      </c>
      <c r="AE341" s="24">
        <v>1</v>
      </c>
      <c r="AF341" s="24">
        <v>1</v>
      </c>
      <c r="AG341" s="24">
        <v>1</v>
      </c>
      <c r="AH341" s="24">
        <v>1</v>
      </c>
      <c r="AI341" s="24">
        <v>1</v>
      </c>
      <c r="AJ341" s="24">
        <v>1</v>
      </c>
      <c r="AK341" s="24">
        <v>1</v>
      </c>
      <c r="AL341" s="24">
        <v>1</v>
      </c>
      <c r="AM341" s="24">
        <v>1</v>
      </c>
      <c r="AN341" s="24">
        <v>1</v>
      </c>
      <c r="DX341" s="19">
        <v>337</v>
      </c>
      <c r="DY341" t="s">
        <v>567</v>
      </c>
      <c r="DZ341" t="s">
        <v>566</v>
      </c>
      <c r="EA341" t="s">
        <v>566</v>
      </c>
      <c r="EB341" t="s">
        <v>566</v>
      </c>
    </row>
    <row r="342" spans="1:132" x14ac:dyDescent="0.25">
      <c r="A342" s="13">
        <v>339</v>
      </c>
      <c r="B342" s="13">
        <v>186</v>
      </c>
      <c r="C342" s="13">
        <v>200</v>
      </c>
      <c r="D342" s="13">
        <v>177</v>
      </c>
      <c r="E342" s="13">
        <v>187</v>
      </c>
      <c r="F342" s="13">
        <v>188</v>
      </c>
      <c r="G342" s="13">
        <v>145</v>
      </c>
      <c r="H342" s="13">
        <v>155</v>
      </c>
      <c r="I342" s="13">
        <v>170</v>
      </c>
      <c r="J342" s="13">
        <v>153</v>
      </c>
      <c r="K342" s="13">
        <v>173</v>
      </c>
      <c r="L342" s="13">
        <v>170</v>
      </c>
      <c r="M342" s="13">
        <v>170</v>
      </c>
      <c r="O342" s="19">
        <v>338</v>
      </c>
      <c r="P342" s="20">
        <v>75</v>
      </c>
      <c r="Q342" s="20">
        <v>28</v>
      </c>
      <c r="R342" s="21">
        <v>20</v>
      </c>
      <c r="S342" s="21">
        <v>11</v>
      </c>
      <c r="T342" s="21">
        <v>2</v>
      </c>
      <c r="U342" s="21">
        <v>1</v>
      </c>
      <c r="V342" s="21">
        <v>1</v>
      </c>
      <c r="W342" s="21">
        <v>1</v>
      </c>
      <c r="X342" s="21">
        <v>1</v>
      </c>
      <c r="Y342" s="21">
        <v>1</v>
      </c>
      <c r="Z342" s="21">
        <v>1</v>
      </c>
      <c r="AA342" s="21">
        <v>1</v>
      </c>
      <c r="AB342" s="22">
        <v>338</v>
      </c>
      <c r="AC342" s="23">
        <v>74</v>
      </c>
      <c r="AD342" s="23">
        <v>30</v>
      </c>
      <c r="AE342" s="24">
        <v>1</v>
      </c>
      <c r="AF342" s="24">
        <v>1</v>
      </c>
      <c r="AG342" s="24">
        <v>1</v>
      </c>
      <c r="AH342" s="24">
        <v>1</v>
      </c>
      <c r="AI342" s="24">
        <v>1</v>
      </c>
      <c r="AJ342" s="24">
        <v>1</v>
      </c>
      <c r="AK342" s="24">
        <v>1</v>
      </c>
      <c r="AL342" s="24">
        <v>1</v>
      </c>
      <c r="AM342" s="24">
        <v>1</v>
      </c>
      <c r="AN342" s="24">
        <v>1</v>
      </c>
      <c r="DX342" s="19">
        <v>338</v>
      </c>
      <c r="DY342" t="s">
        <v>567</v>
      </c>
      <c r="DZ342" t="s">
        <v>566</v>
      </c>
      <c r="EA342" t="s">
        <v>566</v>
      </c>
      <c r="EB342" t="s">
        <v>566</v>
      </c>
    </row>
    <row r="343" spans="1:132" x14ac:dyDescent="0.25">
      <c r="A343" s="12">
        <v>340</v>
      </c>
      <c r="B343" s="12">
        <v>185</v>
      </c>
      <c r="C343" s="12">
        <v>200</v>
      </c>
      <c r="D343" s="12">
        <v>177</v>
      </c>
      <c r="E343" s="12">
        <v>187</v>
      </c>
      <c r="F343" s="12">
        <v>188</v>
      </c>
      <c r="G343" s="12">
        <v>145</v>
      </c>
      <c r="H343" s="12">
        <v>155</v>
      </c>
      <c r="I343" s="12">
        <v>170</v>
      </c>
      <c r="J343" s="12">
        <v>153</v>
      </c>
      <c r="K343" s="12">
        <v>173</v>
      </c>
      <c r="L343" s="12">
        <v>169</v>
      </c>
      <c r="M343" s="12">
        <v>169</v>
      </c>
      <c r="O343" s="19">
        <v>339</v>
      </c>
      <c r="P343" s="20">
        <v>75</v>
      </c>
      <c r="Q343" s="20">
        <v>28</v>
      </c>
      <c r="R343" s="21">
        <v>20</v>
      </c>
      <c r="S343" s="21">
        <v>11</v>
      </c>
      <c r="T343" s="21">
        <v>2</v>
      </c>
      <c r="U343" s="21">
        <v>1</v>
      </c>
      <c r="V343" s="21">
        <v>1</v>
      </c>
      <c r="W343" s="21">
        <v>1</v>
      </c>
      <c r="X343" s="21">
        <v>1</v>
      </c>
      <c r="Y343" s="21">
        <v>1</v>
      </c>
      <c r="Z343" s="21">
        <v>1</v>
      </c>
      <c r="AA343" s="21">
        <v>1</v>
      </c>
      <c r="AB343" s="22">
        <v>339</v>
      </c>
      <c r="AC343" s="23">
        <v>74</v>
      </c>
      <c r="AD343" s="23">
        <v>30</v>
      </c>
      <c r="AE343" s="24">
        <v>1</v>
      </c>
      <c r="AF343" s="24">
        <v>1</v>
      </c>
      <c r="AG343" s="24">
        <v>1</v>
      </c>
      <c r="AH343" s="24">
        <v>1</v>
      </c>
      <c r="AI343" s="24">
        <v>1</v>
      </c>
      <c r="AJ343" s="24">
        <v>1</v>
      </c>
      <c r="AK343" s="24">
        <v>1</v>
      </c>
      <c r="AL343" s="24">
        <v>1</v>
      </c>
      <c r="AM343" s="24">
        <v>1</v>
      </c>
      <c r="AN343" s="24">
        <v>1</v>
      </c>
      <c r="DX343" s="19">
        <v>339</v>
      </c>
      <c r="DY343" t="s">
        <v>567</v>
      </c>
      <c r="DZ343" t="s">
        <v>566</v>
      </c>
      <c r="EA343" t="s">
        <v>566</v>
      </c>
      <c r="EB343" t="s">
        <v>566</v>
      </c>
    </row>
    <row r="344" spans="1:132" x14ac:dyDescent="0.25">
      <c r="A344" s="13">
        <v>341</v>
      </c>
      <c r="B344" s="13">
        <v>185</v>
      </c>
      <c r="C344" s="13">
        <v>200</v>
      </c>
      <c r="D344" s="13">
        <v>177</v>
      </c>
      <c r="E344" s="13">
        <v>187</v>
      </c>
      <c r="F344" s="13">
        <v>188</v>
      </c>
      <c r="G344" s="13">
        <v>145</v>
      </c>
      <c r="H344" s="13">
        <v>155</v>
      </c>
      <c r="I344" s="13">
        <v>170</v>
      </c>
      <c r="J344" s="13">
        <v>153</v>
      </c>
      <c r="K344" s="13">
        <v>173</v>
      </c>
      <c r="L344" s="13">
        <v>169</v>
      </c>
      <c r="M344" s="13">
        <v>169</v>
      </c>
      <c r="O344" s="19">
        <v>340</v>
      </c>
      <c r="P344" s="20">
        <v>75</v>
      </c>
      <c r="Q344" s="20">
        <v>28</v>
      </c>
      <c r="R344" s="21">
        <v>20</v>
      </c>
      <c r="S344" s="21">
        <v>11</v>
      </c>
      <c r="T344" s="21">
        <v>2</v>
      </c>
      <c r="U344" s="21">
        <v>1</v>
      </c>
      <c r="V344" s="21">
        <v>1</v>
      </c>
      <c r="W344" s="21">
        <v>1</v>
      </c>
      <c r="X344" s="21">
        <v>1</v>
      </c>
      <c r="Y344" s="21">
        <v>1</v>
      </c>
      <c r="Z344" s="21">
        <v>1</v>
      </c>
      <c r="AA344" s="21">
        <v>1</v>
      </c>
      <c r="AB344" s="22">
        <v>340</v>
      </c>
      <c r="AC344" s="23">
        <v>74</v>
      </c>
      <c r="AD344" s="23">
        <v>30</v>
      </c>
      <c r="AE344" s="24">
        <v>1</v>
      </c>
      <c r="AF344" s="24">
        <v>1</v>
      </c>
      <c r="AG344" s="24">
        <v>1</v>
      </c>
      <c r="AH344" s="24">
        <v>1</v>
      </c>
      <c r="AI344" s="24">
        <v>1</v>
      </c>
      <c r="AJ344" s="24">
        <v>1</v>
      </c>
      <c r="AK344" s="24">
        <v>1</v>
      </c>
      <c r="AL344" s="24">
        <v>1</v>
      </c>
      <c r="AM344" s="24">
        <v>1</v>
      </c>
      <c r="AN344" s="24">
        <v>1</v>
      </c>
      <c r="DX344" s="19">
        <v>340</v>
      </c>
      <c r="DY344" t="s">
        <v>567</v>
      </c>
      <c r="DZ344" t="s">
        <v>566</v>
      </c>
      <c r="EA344" t="s">
        <v>566</v>
      </c>
      <c r="EB344" t="s">
        <v>566</v>
      </c>
    </row>
    <row r="345" spans="1:132" x14ac:dyDescent="0.25">
      <c r="A345" s="12">
        <v>342</v>
      </c>
      <c r="B345" s="12">
        <v>184</v>
      </c>
      <c r="C345" s="12">
        <v>199</v>
      </c>
      <c r="D345" s="12">
        <v>176</v>
      </c>
      <c r="E345" s="12">
        <v>186</v>
      </c>
      <c r="F345" s="12">
        <v>187</v>
      </c>
      <c r="G345" s="12">
        <v>144</v>
      </c>
      <c r="H345" s="12">
        <v>154</v>
      </c>
      <c r="I345" s="12">
        <v>169</v>
      </c>
      <c r="J345" s="12">
        <v>152</v>
      </c>
      <c r="K345" s="12">
        <v>172</v>
      </c>
      <c r="L345" s="12">
        <v>168</v>
      </c>
      <c r="M345" s="12">
        <v>168</v>
      </c>
      <c r="O345" s="19">
        <v>341</v>
      </c>
      <c r="P345" s="20">
        <v>75</v>
      </c>
      <c r="Q345" s="20">
        <v>28</v>
      </c>
      <c r="R345" s="21">
        <v>20</v>
      </c>
      <c r="S345" s="21">
        <v>11</v>
      </c>
      <c r="T345" s="21">
        <v>2</v>
      </c>
      <c r="U345" s="21">
        <v>1</v>
      </c>
      <c r="V345" s="21">
        <v>1</v>
      </c>
      <c r="W345" s="21">
        <v>1</v>
      </c>
      <c r="X345" s="21">
        <v>1</v>
      </c>
      <c r="Y345" s="21">
        <v>1</v>
      </c>
      <c r="Z345" s="21">
        <v>1</v>
      </c>
      <c r="AA345" s="21">
        <v>1</v>
      </c>
      <c r="AB345" s="22">
        <v>341</v>
      </c>
      <c r="AC345" s="23">
        <v>74</v>
      </c>
      <c r="AD345" s="23">
        <v>30</v>
      </c>
      <c r="AE345" s="24">
        <v>1</v>
      </c>
      <c r="AF345" s="24">
        <v>1</v>
      </c>
      <c r="AG345" s="24">
        <v>1</v>
      </c>
      <c r="AH345" s="24">
        <v>1</v>
      </c>
      <c r="AI345" s="24">
        <v>1</v>
      </c>
      <c r="AJ345" s="24">
        <v>1</v>
      </c>
      <c r="AK345" s="24">
        <v>1</v>
      </c>
      <c r="AL345" s="24">
        <v>1</v>
      </c>
      <c r="AM345" s="24">
        <v>1</v>
      </c>
      <c r="AN345" s="24">
        <v>1</v>
      </c>
      <c r="DX345" s="19">
        <v>341</v>
      </c>
      <c r="DY345" t="s">
        <v>567</v>
      </c>
      <c r="DZ345" t="s">
        <v>566</v>
      </c>
      <c r="EA345" t="s">
        <v>566</v>
      </c>
      <c r="EB345" t="s">
        <v>566</v>
      </c>
    </row>
    <row r="346" spans="1:132" x14ac:dyDescent="0.25">
      <c r="A346" s="13">
        <v>343</v>
      </c>
      <c r="B346" s="13">
        <v>184</v>
      </c>
      <c r="C346" s="13">
        <v>199</v>
      </c>
      <c r="D346" s="13">
        <v>176</v>
      </c>
      <c r="E346" s="13">
        <v>186</v>
      </c>
      <c r="F346" s="13">
        <v>187</v>
      </c>
      <c r="G346" s="13">
        <v>144</v>
      </c>
      <c r="H346" s="13">
        <v>154</v>
      </c>
      <c r="I346" s="13">
        <v>169</v>
      </c>
      <c r="J346" s="13">
        <v>152</v>
      </c>
      <c r="K346" s="13">
        <v>172</v>
      </c>
      <c r="L346" s="13">
        <v>168</v>
      </c>
      <c r="M346" s="13">
        <v>168</v>
      </c>
      <c r="O346" s="19">
        <v>342</v>
      </c>
      <c r="P346" s="20">
        <v>75</v>
      </c>
      <c r="Q346" s="20">
        <v>28</v>
      </c>
      <c r="R346" s="21">
        <v>20</v>
      </c>
      <c r="S346" s="21">
        <v>11</v>
      </c>
      <c r="T346" s="21">
        <v>2</v>
      </c>
      <c r="U346" s="21">
        <v>1</v>
      </c>
      <c r="V346" s="21">
        <v>1</v>
      </c>
      <c r="W346" s="21">
        <v>1</v>
      </c>
      <c r="X346" s="21">
        <v>1</v>
      </c>
      <c r="Y346" s="21">
        <v>1</v>
      </c>
      <c r="Z346" s="21">
        <v>1</v>
      </c>
      <c r="AA346" s="21">
        <v>1</v>
      </c>
      <c r="AB346" s="22">
        <v>342</v>
      </c>
      <c r="AC346" s="23">
        <v>75</v>
      </c>
      <c r="AD346" s="23">
        <v>30</v>
      </c>
      <c r="AE346" s="24">
        <v>1</v>
      </c>
      <c r="AF346" s="24">
        <v>1</v>
      </c>
      <c r="AG346" s="24">
        <v>1</v>
      </c>
      <c r="AH346" s="24">
        <v>1</v>
      </c>
      <c r="AI346" s="24">
        <v>1</v>
      </c>
      <c r="AJ346" s="24">
        <v>1</v>
      </c>
      <c r="AK346" s="24">
        <v>1</v>
      </c>
      <c r="AL346" s="24">
        <v>1</v>
      </c>
      <c r="AM346" s="24">
        <v>1</v>
      </c>
      <c r="AN346" s="24">
        <v>1</v>
      </c>
      <c r="DX346" s="19">
        <v>342</v>
      </c>
      <c r="DY346" t="s">
        <v>567</v>
      </c>
      <c r="DZ346" t="s">
        <v>566</v>
      </c>
      <c r="EA346" t="s">
        <v>566</v>
      </c>
      <c r="EB346" t="s">
        <v>566</v>
      </c>
    </row>
    <row r="347" spans="1:132" x14ac:dyDescent="0.25">
      <c r="A347" s="12">
        <v>344</v>
      </c>
      <c r="B347" s="12">
        <v>183</v>
      </c>
      <c r="C347" s="12">
        <v>198</v>
      </c>
      <c r="D347" s="12">
        <v>175</v>
      </c>
      <c r="E347" s="12">
        <v>185</v>
      </c>
      <c r="F347" s="12">
        <v>187</v>
      </c>
      <c r="G347" s="12">
        <v>144</v>
      </c>
      <c r="H347" s="12">
        <v>153</v>
      </c>
      <c r="I347" s="12">
        <v>168</v>
      </c>
      <c r="J347" s="12">
        <v>151</v>
      </c>
      <c r="K347" s="12">
        <v>171</v>
      </c>
      <c r="L347" s="12">
        <v>167</v>
      </c>
      <c r="M347" s="12">
        <v>167</v>
      </c>
      <c r="O347" s="19">
        <v>343</v>
      </c>
      <c r="P347" s="20">
        <v>75</v>
      </c>
      <c r="Q347" s="20">
        <v>28</v>
      </c>
      <c r="R347" s="21">
        <v>21</v>
      </c>
      <c r="S347" s="21">
        <v>11</v>
      </c>
      <c r="T347" s="21">
        <v>3</v>
      </c>
      <c r="U347" s="21">
        <v>1</v>
      </c>
      <c r="V347" s="21">
        <v>1</v>
      </c>
      <c r="W347" s="21">
        <v>1</v>
      </c>
      <c r="X347" s="21">
        <v>1</v>
      </c>
      <c r="Y347" s="21">
        <v>1</v>
      </c>
      <c r="Z347" s="21">
        <v>1</v>
      </c>
      <c r="AA347" s="21">
        <v>1</v>
      </c>
      <c r="AB347" s="22">
        <v>343</v>
      </c>
      <c r="AC347" s="23">
        <v>75</v>
      </c>
      <c r="AD347" s="23">
        <v>30</v>
      </c>
      <c r="AE347" s="24">
        <v>1</v>
      </c>
      <c r="AF347" s="24">
        <v>1</v>
      </c>
      <c r="AG347" s="24">
        <v>1</v>
      </c>
      <c r="AH347" s="24">
        <v>1</v>
      </c>
      <c r="AI347" s="24">
        <v>1</v>
      </c>
      <c r="AJ347" s="24">
        <v>1</v>
      </c>
      <c r="AK347" s="24">
        <v>1</v>
      </c>
      <c r="AL347" s="24">
        <v>1</v>
      </c>
      <c r="AM347" s="24">
        <v>1</v>
      </c>
      <c r="AN347" s="24">
        <v>1</v>
      </c>
      <c r="DX347" s="19">
        <v>343</v>
      </c>
      <c r="DY347" t="s">
        <v>567</v>
      </c>
      <c r="DZ347" t="s">
        <v>566</v>
      </c>
      <c r="EA347" t="s">
        <v>566</v>
      </c>
      <c r="EB347" t="s">
        <v>566</v>
      </c>
    </row>
    <row r="348" spans="1:132" x14ac:dyDescent="0.25">
      <c r="A348" s="13">
        <v>345</v>
      </c>
      <c r="B348" s="13">
        <v>183</v>
      </c>
      <c r="C348" s="13">
        <v>198</v>
      </c>
      <c r="D348" s="13">
        <v>175</v>
      </c>
      <c r="E348" s="13">
        <v>185</v>
      </c>
      <c r="F348" s="13">
        <v>187</v>
      </c>
      <c r="G348" s="13">
        <v>144</v>
      </c>
      <c r="H348" s="13">
        <v>153</v>
      </c>
      <c r="I348" s="13">
        <v>168</v>
      </c>
      <c r="J348" s="13">
        <v>151</v>
      </c>
      <c r="K348" s="13">
        <v>171</v>
      </c>
      <c r="L348" s="13">
        <v>167</v>
      </c>
      <c r="M348" s="13">
        <v>167</v>
      </c>
      <c r="O348" s="19">
        <v>344</v>
      </c>
      <c r="P348" s="20">
        <v>75</v>
      </c>
      <c r="Q348" s="20">
        <v>28</v>
      </c>
      <c r="R348" s="21">
        <v>21</v>
      </c>
      <c r="S348" s="21">
        <v>11</v>
      </c>
      <c r="T348" s="21">
        <v>3</v>
      </c>
      <c r="U348" s="21">
        <v>1</v>
      </c>
      <c r="V348" s="21">
        <v>1</v>
      </c>
      <c r="W348" s="21">
        <v>1</v>
      </c>
      <c r="X348" s="21">
        <v>1</v>
      </c>
      <c r="Y348" s="21">
        <v>1</v>
      </c>
      <c r="Z348" s="21">
        <v>1</v>
      </c>
      <c r="AA348" s="21">
        <v>1</v>
      </c>
      <c r="AB348" s="22">
        <v>344</v>
      </c>
      <c r="AC348" s="23">
        <v>75</v>
      </c>
      <c r="AD348" s="23">
        <v>31</v>
      </c>
      <c r="AE348" s="24">
        <v>1</v>
      </c>
      <c r="AF348" s="24">
        <v>1</v>
      </c>
      <c r="AG348" s="24">
        <v>1</v>
      </c>
      <c r="AH348" s="24">
        <v>1</v>
      </c>
      <c r="AI348" s="24">
        <v>1</v>
      </c>
      <c r="AJ348" s="24">
        <v>1</v>
      </c>
      <c r="AK348" s="24">
        <v>1</v>
      </c>
      <c r="AL348" s="24">
        <v>1</v>
      </c>
      <c r="AM348" s="24">
        <v>1</v>
      </c>
      <c r="AN348" s="24">
        <v>1</v>
      </c>
      <c r="DX348" s="19">
        <v>344</v>
      </c>
      <c r="DY348" t="s">
        <v>567</v>
      </c>
      <c r="DZ348" t="s">
        <v>566</v>
      </c>
      <c r="EA348" t="s">
        <v>566</v>
      </c>
      <c r="EB348" t="s">
        <v>566</v>
      </c>
    </row>
    <row r="349" spans="1:132" x14ac:dyDescent="0.25">
      <c r="A349" s="12">
        <v>346</v>
      </c>
      <c r="B349" s="12">
        <v>183</v>
      </c>
      <c r="C349" s="12">
        <v>198</v>
      </c>
      <c r="D349" s="12">
        <v>175</v>
      </c>
      <c r="E349" s="12">
        <v>185</v>
      </c>
      <c r="F349" s="12">
        <v>186</v>
      </c>
      <c r="G349" s="12">
        <v>143</v>
      </c>
      <c r="H349" s="12">
        <v>153</v>
      </c>
      <c r="I349" s="12">
        <v>167</v>
      </c>
      <c r="J349" s="12">
        <v>150</v>
      </c>
      <c r="K349" s="12">
        <v>170</v>
      </c>
      <c r="L349" s="12">
        <v>167</v>
      </c>
      <c r="M349" s="12">
        <v>167</v>
      </c>
      <c r="O349" s="19">
        <v>345</v>
      </c>
      <c r="P349" s="20">
        <v>75</v>
      </c>
      <c r="Q349" s="20">
        <v>28</v>
      </c>
      <c r="R349" s="21">
        <v>21</v>
      </c>
      <c r="S349" s="21">
        <v>11</v>
      </c>
      <c r="T349" s="21">
        <v>3</v>
      </c>
      <c r="U349" s="21">
        <v>1</v>
      </c>
      <c r="V349" s="21">
        <v>1</v>
      </c>
      <c r="W349" s="21">
        <v>1</v>
      </c>
      <c r="X349" s="21">
        <v>1</v>
      </c>
      <c r="Y349" s="21">
        <v>1</v>
      </c>
      <c r="Z349" s="21">
        <v>1</v>
      </c>
      <c r="AA349" s="21">
        <v>1</v>
      </c>
      <c r="AB349" s="22">
        <v>345</v>
      </c>
      <c r="AC349" s="23">
        <v>75</v>
      </c>
      <c r="AD349" s="23">
        <v>31</v>
      </c>
      <c r="AE349" s="24">
        <v>1</v>
      </c>
      <c r="AF349" s="24">
        <v>1</v>
      </c>
      <c r="AG349" s="24">
        <v>1</v>
      </c>
      <c r="AH349" s="24">
        <v>1</v>
      </c>
      <c r="AI349" s="24">
        <v>1</v>
      </c>
      <c r="AJ349" s="24">
        <v>1</v>
      </c>
      <c r="AK349" s="24">
        <v>1</v>
      </c>
      <c r="AL349" s="24">
        <v>1</v>
      </c>
      <c r="AM349" s="24">
        <v>1</v>
      </c>
      <c r="AN349" s="24">
        <v>1</v>
      </c>
      <c r="DX349" s="19">
        <v>345</v>
      </c>
      <c r="DY349" t="s">
        <v>567</v>
      </c>
      <c r="DZ349" t="s">
        <v>566</v>
      </c>
      <c r="EA349" t="s">
        <v>566</v>
      </c>
      <c r="EB349" t="s">
        <v>566</v>
      </c>
    </row>
    <row r="350" spans="1:132" x14ac:dyDescent="0.25">
      <c r="A350" s="13">
        <v>347</v>
      </c>
      <c r="B350" s="13">
        <v>182</v>
      </c>
      <c r="C350" s="13">
        <v>197</v>
      </c>
      <c r="D350" s="13">
        <v>174</v>
      </c>
      <c r="E350" s="13">
        <v>184</v>
      </c>
      <c r="F350" s="13">
        <v>186</v>
      </c>
      <c r="G350" s="13">
        <v>143</v>
      </c>
      <c r="H350" s="13">
        <v>152</v>
      </c>
      <c r="I350" s="13">
        <v>167</v>
      </c>
      <c r="J350" s="13">
        <v>150</v>
      </c>
      <c r="K350" s="13">
        <v>170</v>
      </c>
      <c r="L350" s="13">
        <v>166</v>
      </c>
      <c r="M350" s="13">
        <v>166</v>
      </c>
      <c r="O350" s="19">
        <v>346</v>
      </c>
      <c r="P350" s="20">
        <v>75</v>
      </c>
      <c r="Q350" s="20">
        <v>28</v>
      </c>
      <c r="R350" s="21">
        <v>21</v>
      </c>
      <c r="S350" s="21">
        <v>11</v>
      </c>
      <c r="T350" s="21">
        <v>3</v>
      </c>
      <c r="U350" s="21">
        <v>1</v>
      </c>
      <c r="V350" s="21">
        <v>1</v>
      </c>
      <c r="W350" s="21">
        <v>1</v>
      </c>
      <c r="X350" s="21">
        <v>1</v>
      </c>
      <c r="Y350" s="21">
        <v>1</v>
      </c>
      <c r="Z350" s="21">
        <v>1</v>
      </c>
      <c r="AA350" s="21">
        <v>1</v>
      </c>
      <c r="AB350" s="22">
        <v>346</v>
      </c>
      <c r="AC350" s="23">
        <v>75</v>
      </c>
      <c r="AD350" s="23">
        <v>31</v>
      </c>
      <c r="AE350" s="24">
        <v>1</v>
      </c>
      <c r="AF350" s="24">
        <v>1</v>
      </c>
      <c r="AG350" s="24">
        <v>1</v>
      </c>
      <c r="AH350" s="24">
        <v>1</v>
      </c>
      <c r="AI350" s="24">
        <v>1</v>
      </c>
      <c r="AJ350" s="24">
        <v>1</v>
      </c>
      <c r="AK350" s="24">
        <v>1</v>
      </c>
      <c r="AL350" s="24">
        <v>1</v>
      </c>
      <c r="AM350" s="24">
        <v>1</v>
      </c>
      <c r="AN350" s="24">
        <v>1</v>
      </c>
      <c r="DX350" s="19">
        <v>346</v>
      </c>
      <c r="DY350" t="s">
        <v>567</v>
      </c>
      <c r="DZ350" t="s">
        <v>566</v>
      </c>
      <c r="EA350" t="s">
        <v>566</v>
      </c>
      <c r="EB350" t="s">
        <v>566</v>
      </c>
    </row>
    <row r="351" spans="1:132" x14ac:dyDescent="0.25">
      <c r="A351" s="12">
        <v>348</v>
      </c>
      <c r="B351" s="12">
        <v>182</v>
      </c>
      <c r="C351" s="12">
        <v>197</v>
      </c>
      <c r="D351" s="12">
        <v>174</v>
      </c>
      <c r="E351" s="12">
        <v>184</v>
      </c>
      <c r="F351" s="12">
        <v>186</v>
      </c>
      <c r="G351" s="12">
        <v>143</v>
      </c>
      <c r="H351" s="12">
        <v>152</v>
      </c>
      <c r="I351" s="12">
        <v>166</v>
      </c>
      <c r="J351" s="12">
        <v>149</v>
      </c>
      <c r="K351" s="12">
        <v>169</v>
      </c>
      <c r="L351" s="12">
        <v>166</v>
      </c>
      <c r="M351" s="12">
        <v>166</v>
      </c>
      <c r="O351" s="19">
        <v>347</v>
      </c>
      <c r="P351" s="20">
        <v>75</v>
      </c>
      <c r="Q351" s="20">
        <v>28</v>
      </c>
      <c r="R351" s="21">
        <v>21</v>
      </c>
      <c r="S351" s="21">
        <v>11</v>
      </c>
      <c r="T351" s="21">
        <v>3</v>
      </c>
      <c r="U351" s="21">
        <v>1</v>
      </c>
      <c r="V351" s="21">
        <v>1</v>
      </c>
      <c r="W351" s="21">
        <v>1</v>
      </c>
      <c r="X351" s="21">
        <v>1</v>
      </c>
      <c r="Y351" s="21">
        <v>1</v>
      </c>
      <c r="Z351" s="21">
        <v>1</v>
      </c>
      <c r="AA351" s="21">
        <v>1</v>
      </c>
      <c r="AB351" s="22">
        <v>347</v>
      </c>
      <c r="AC351" s="23">
        <v>75</v>
      </c>
      <c r="AD351" s="23">
        <v>31</v>
      </c>
      <c r="AE351" s="24">
        <v>1</v>
      </c>
      <c r="AF351" s="24">
        <v>1</v>
      </c>
      <c r="AG351" s="24">
        <v>1</v>
      </c>
      <c r="AH351" s="24">
        <v>1</v>
      </c>
      <c r="AI351" s="24">
        <v>1</v>
      </c>
      <c r="AJ351" s="24">
        <v>1</v>
      </c>
      <c r="AK351" s="24">
        <v>1</v>
      </c>
      <c r="AL351" s="24">
        <v>1</v>
      </c>
      <c r="AM351" s="24">
        <v>1</v>
      </c>
      <c r="AN351" s="24">
        <v>1</v>
      </c>
      <c r="DX351" s="19">
        <v>347</v>
      </c>
      <c r="DY351" t="s">
        <v>567</v>
      </c>
      <c r="DZ351" t="s">
        <v>566</v>
      </c>
      <c r="EA351" t="s">
        <v>566</v>
      </c>
      <c r="EB351" t="s">
        <v>566</v>
      </c>
    </row>
    <row r="352" spans="1:132" x14ac:dyDescent="0.25">
      <c r="A352" s="13">
        <v>349</v>
      </c>
      <c r="B352" s="13">
        <v>181</v>
      </c>
      <c r="C352" s="13">
        <v>196</v>
      </c>
      <c r="D352" s="13">
        <v>173</v>
      </c>
      <c r="E352" s="13">
        <v>183</v>
      </c>
      <c r="F352" s="13">
        <v>185</v>
      </c>
      <c r="G352" s="13">
        <v>142</v>
      </c>
      <c r="H352" s="13">
        <v>151</v>
      </c>
      <c r="I352" s="13">
        <v>166</v>
      </c>
      <c r="J352" s="13">
        <v>149</v>
      </c>
      <c r="K352" s="13">
        <v>169</v>
      </c>
      <c r="L352" s="13">
        <v>165</v>
      </c>
      <c r="M352" s="13">
        <v>165</v>
      </c>
      <c r="O352" s="19">
        <v>348</v>
      </c>
      <c r="P352" s="20">
        <v>76</v>
      </c>
      <c r="Q352" s="20">
        <v>29</v>
      </c>
      <c r="R352" s="21">
        <v>21</v>
      </c>
      <c r="S352" s="21">
        <v>11</v>
      </c>
      <c r="T352" s="21">
        <v>3</v>
      </c>
      <c r="U352" s="21">
        <v>1</v>
      </c>
      <c r="V352" s="21">
        <v>1</v>
      </c>
      <c r="W352" s="21">
        <v>1</v>
      </c>
      <c r="X352" s="21">
        <v>1</v>
      </c>
      <c r="Y352" s="21">
        <v>1</v>
      </c>
      <c r="Z352" s="21">
        <v>1</v>
      </c>
      <c r="AA352" s="21">
        <v>1</v>
      </c>
      <c r="AB352" s="22">
        <v>348</v>
      </c>
      <c r="AC352" s="23">
        <v>75</v>
      </c>
      <c r="AD352" s="23">
        <v>31</v>
      </c>
      <c r="AE352" s="24">
        <v>1</v>
      </c>
      <c r="AF352" s="24">
        <v>1</v>
      </c>
      <c r="AG352" s="24">
        <v>1</v>
      </c>
      <c r="AH352" s="24">
        <v>1</v>
      </c>
      <c r="AI352" s="24">
        <v>1</v>
      </c>
      <c r="AJ352" s="24">
        <v>1</v>
      </c>
      <c r="AK352" s="24">
        <v>1</v>
      </c>
      <c r="AL352" s="24">
        <v>1</v>
      </c>
      <c r="AM352" s="24">
        <v>1</v>
      </c>
      <c r="AN352" s="24">
        <v>1</v>
      </c>
      <c r="DX352" s="19">
        <v>348</v>
      </c>
      <c r="DY352" t="s">
        <v>567</v>
      </c>
      <c r="DZ352" t="s">
        <v>566</v>
      </c>
      <c r="EA352" t="s">
        <v>566</v>
      </c>
      <c r="EB352" t="s">
        <v>566</v>
      </c>
    </row>
    <row r="353" spans="1:132" x14ac:dyDescent="0.25">
      <c r="A353" s="12">
        <v>350</v>
      </c>
      <c r="B353" s="12">
        <v>181</v>
      </c>
      <c r="C353" s="12">
        <v>196</v>
      </c>
      <c r="D353" s="12">
        <v>173</v>
      </c>
      <c r="E353" s="12">
        <v>183</v>
      </c>
      <c r="F353" s="12">
        <v>185</v>
      </c>
      <c r="G353" s="12">
        <v>142</v>
      </c>
      <c r="H353" s="12">
        <v>151</v>
      </c>
      <c r="I353" s="12">
        <v>165</v>
      </c>
      <c r="J353" s="12">
        <v>148</v>
      </c>
      <c r="K353" s="12">
        <v>168</v>
      </c>
      <c r="L353" s="12">
        <v>165</v>
      </c>
      <c r="M353" s="12">
        <v>165</v>
      </c>
      <c r="O353" s="19">
        <v>349</v>
      </c>
      <c r="P353" s="20">
        <v>76</v>
      </c>
      <c r="Q353" s="20">
        <v>29</v>
      </c>
      <c r="R353" s="21">
        <v>21</v>
      </c>
      <c r="S353" s="21">
        <v>11</v>
      </c>
      <c r="T353" s="21">
        <v>3</v>
      </c>
      <c r="U353" s="21">
        <v>1</v>
      </c>
      <c r="V353" s="21">
        <v>1</v>
      </c>
      <c r="W353" s="21">
        <v>1</v>
      </c>
      <c r="X353" s="21">
        <v>1</v>
      </c>
      <c r="Y353" s="21">
        <v>1</v>
      </c>
      <c r="Z353" s="21">
        <v>1</v>
      </c>
      <c r="AA353" s="21">
        <v>1</v>
      </c>
      <c r="AB353" s="22">
        <v>349</v>
      </c>
      <c r="AC353" s="23">
        <v>75</v>
      </c>
      <c r="AD353" s="23">
        <v>31</v>
      </c>
      <c r="AE353" s="24">
        <v>1</v>
      </c>
      <c r="AF353" s="24">
        <v>1</v>
      </c>
      <c r="AG353" s="24">
        <v>1</v>
      </c>
      <c r="AH353" s="24">
        <v>1</v>
      </c>
      <c r="AI353" s="24">
        <v>1</v>
      </c>
      <c r="AJ353" s="24">
        <v>1</v>
      </c>
      <c r="AK353" s="24">
        <v>1</v>
      </c>
      <c r="AL353" s="24">
        <v>1</v>
      </c>
      <c r="AM353" s="24">
        <v>1</v>
      </c>
      <c r="AN353" s="24">
        <v>1</v>
      </c>
      <c r="DX353" s="19">
        <v>349</v>
      </c>
      <c r="DY353" t="s">
        <v>567</v>
      </c>
      <c r="DZ353" t="s">
        <v>566</v>
      </c>
      <c r="EA353" t="s">
        <v>566</v>
      </c>
      <c r="EB353" t="s">
        <v>566</v>
      </c>
    </row>
    <row r="354" spans="1:132" x14ac:dyDescent="0.25">
      <c r="A354" s="13">
        <v>351</v>
      </c>
      <c r="B354" s="13">
        <v>181</v>
      </c>
      <c r="C354" s="13">
        <v>196</v>
      </c>
      <c r="D354" s="13">
        <v>173</v>
      </c>
      <c r="E354" s="13">
        <v>183</v>
      </c>
      <c r="F354" s="13">
        <v>185</v>
      </c>
      <c r="G354" s="13">
        <v>142</v>
      </c>
      <c r="H354" s="13">
        <v>151</v>
      </c>
      <c r="I354" s="13">
        <v>165</v>
      </c>
      <c r="J354" s="13">
        <v>148</v>
      </c>
      <c r="K354" s="13">
        <v>168</v>
      </c>
      <c r="L354" s="13">
        <v>165</v>
      </c>
      <c r="M354" s="13">
        <v>165</v>
      </c>
      <c r="O354" s="19">
        <v>350</v>
      </c>
      <c r="P354" s="20">
        <v>76</v>
      </c>
      <c r="Q354" s="20">
        <v>29</v>
      </c>
      <c r="R354" s="21">
        <v>21</v>
      </c>
      <c r="S354" s="21">
        <v>11</v>
      </c>
      <c r="T354" s="21">
        <v>3</v>
      </c>
      <c r="U354" s="21">
        <v>1</v>
      </c>
      <c r="V354" s="21">
        <v>1</v>
      </c>
      <c r="W354" s="21">
        <v>1</v>
      </c>
      <c r="X354" s="21">
        <v>1</v>
      </c>
      <c r="Y354" s="21">
        <v>1</v>
      </c>
      <c r="Z354" s="21">
        <v>1</v>
      </c>
      <c r="AA354" s="21">
        <v>1</v>
      </c>
      <c r="AB354" s="22">
        <v>350</v>
      </c>
      <c r="AC354" s="23">
        <v>75</v>
      </c>
      <c r="AD354" s="23">
        <v>31</v>
      </c>
      <c r="AE354" s="24">
        <v>1</v>
      </c>
      <c r="AF354" s="24">
        <v>1</v>
      </c>
      <c r="AG354" s="24">
        <v>1</v>
      </c>
      <c r="AH354" s="24">
        <v>1</v>
      </c>
      <c r="AI354" s="24">
        <v>1</v>
      </c>
      <c r="AJ354" s="24">
        <v>1</v>
      </c>
      <c r="AK354" s="24">
        <v>1</v>
      </c>
      <c r="AL354" s="24">
        <v>1</v>
      </c>
      <c r="AM354" s="24">
        <v>1</v>
      </c>
      <c r="AN354" s="24">
        <v>1</v>
      </c>
      <c r="DX354" s="19">
        <v>350</v>
      </c>
      <c r="DY354" t="s">
        <v>567</v>
      </c>
      <c r="DZ354" t="s">
        <v>566</v>
      </c>
      <c r="EA354" t="s">
        <v>566</v>
      </c>
      <c r="EB354" t="s">
        <v>566</v>
      </c>
    </row>
    <row r="355" spans="1:132" x14ac:dyDescent="0.25">
      <c r="A355" s="12">
        <v>352</v>
      </c>
      <c r="B355" s="12">
        <v>180</v>
      </c>
      <c r="C355" s="12">
        <v>195</v>
      </c>
      <c r="D355" s="12">
        <v>172</v>
      </c>
      <c r="E355" s="12">
        <v>182</v>
      </c>
      <c r="F355" s="12">
        <v>184</v>
      </c>
      <c r="G355" s="12">
        <v>141</v>
      </c>
      <c r="H355" s="12">
        <v>150</v>
      </c>
      <c r="I355" s="12">
        <v>164</v>
      </c>
      <c r="J355" s="12">
        <v>147</v>
      </c>
      <c r="K355" s="12">
        <v>167</v>
      </c>
      <c r="L355" s="12">
        <v>164</v>
      </c>
      <c r="M355" s="12">
        <v>164</v>
      </c>
      <c r="O355" s="19">
        <v>351</v>
      </c>
      <c r="P355" s="20">
        <v>76</v>
      </c>
      <c r="Q355" s="20">
        <v>29</v>
      </c>
      <c r="R355" s="21">
        <v>21</v>
      </c>
      <c r="S355" s="21">
        <v>11</v>
      </c>
      <c r="T355" s="21">
        <v>3</v>
      </c>
      <c r="U355" s="21">
        <v>1</v>
      </c>
      <c r="V355" s="21">
        <v>1</v>
      </c>
      <c r="W355" s="21">
        <v>1</v>
      </c>
      <c r="X355" s="21">
        <v>1</v>
      </c>
      <c r="Y355" s="21">
        <v>1</v>
      </c>
      <c r="Z355" s="21">
        <v>1</v>
      </c>
      <c r="AA355" s="21">
        <v>1</v>
      </c>
      <c r="AB355" s="22">
        <v>351</v>
      </c>
      <c r="AC355" s="23">
        <v>75</v>
      </c>
      <c r="AD355" s="23">
        <v>31</v>
      </c>
      <c r="AE355" s="24">
        <v>1</v>
      </c>
      <c r="AF355" s="24">
        <v>1</v>
      </c>
      <c r="AG355" s="24">
        <v>1</v>
      </c>
      <c r="AH355" s="24">
        <v>1</v>
      </c>
      <c r="AI355" s="24">
        <v>1</v>
      </c>
      <c r="AJ355" s="24">
        <v>1</v>
      </c>
      <c r="AK355" s="24">
        <v>1</v>
      </c>
      <c r="AL355" s="24">
        <v>1</v>
      </c>
      <c r="AM355" s="24">
        <v>1</v>
      </c>
      <c r="AN355" s="24">
        <v>1</v>
      </c>
      <c r="DX355" s="19">
        <v>351</v>
      </c>
      <c r="DY355" t="s">
        <v>567</v>
      </c>
      <c r="DZ355" t="s">
        <v>566</v>
      </c>
      <c r="EA355" t="s">
        <v>566</v>
      </c>
      <c r="EB355" t="s">
        <v>566</v>
      </c>
    </row>
    <row r="356" spans="1:132" x14ac:dyDescent="0.25">
      <c r="A356" s="13">
        <v>353</v>
      </c>
      <c r="B356" s="13">
        <v>180</v>
      </c>
      <c r="C356" s="13">
        <v>195</v>
      </c>
      <c r="D356" s="13">
        <v>172</v>
      </c>
      <c r="E356" s="13">
        <v>182</v>
      </c>
      <c r="F356" s="13">
        <v>184</v>
      </c>
      <c r="G356" s="13">
        <v>141</v>
      </c>
      <c r="H356" s="13">
        <v>150</v>
      </c>
      <c r="I356" s="13">
        <v>164</v>
      </c>
      <c r="J356" s="13">
        <v>147</v>
      </c>
      <c r="K356" s="13">
        <v>167</v>
      </c>
      <c r="L356" s="13">
        <v>164</v>
      </c>
      <c r="M356" s="13">
        <v>164</v>
      </c>
      <c r="O356" s="19">
        <v>352</v>
      </c>
      <c r="P356" s="20">
        <v>76</v>
      </c>
      <c r="Q356" s="20">
        <v>29</v>
      </c>
      <c r="R356" s="21">
        <v>21</v>
      </c>
      <c r="S356" s="21">
        <v>11</v>
      </c>
      <c r="T356" s="21">
        <v>3</v>
      </c>
      <c r="U356" s="21">
        <v>1</v>
      </c>
      <c r="V356" s="21">
        <v>1</v>
      </c>
      <c r="W356" s="21">
        <v>1</v>
      </c>
      <c r="X356" s="21">
        <v>1</v>
      </c>
      <c r="Y356" s="21">
        <v>1</v>
      </c>
      <c r="Z356" s="21">
        <v>1</v>
      </c>
      <c r="AA356" s="21">
        <v>1</v>
      </c>
      <c r="AB356" s="22">
        <v>352</v>
      </c>
      <c r="AC356" s="23">
        <v>76</v>
      </c>
      <c r="AD356" s="23">
        <v>31</v>
      </c>
      <c r="AE356" s="24">
        <v>1</v>
      </c>
      <c r="AF356" s="24">
        <v>1</v>
      </c>
      <c r="AG356" s="24">
        <v>1</v>
      </c>
      <c r="AH356" s="24">
        <v>1</v>
      </c>
      <c r="AI356" s="24">
        <v>1</v>
      </c>
      <c r="AJ356" s="24">
        <v>1</v>
      </c>
      <c r="AK356" s="24">
        <v>1</v>
      </c>
      <c r="AL356" s="24">
        <v>1</v>
      </c>
      <c r="AM356" s="24">
        <v>1</v>
      </c>
      <c r="AN356" s="24">
        <v>1</v>
      </c>
      <c r="DX356" s="19">
        <v>352</v>
      </c>
      <c r="DY356" t="s">
        <v>567</v>
      </c>
      <c r="DZ356" t="s">
        <v>566</v>
      </c>
      <c r="EA356" t="s">
        <v>566</v>
      </c>
      <c r="EB356" t="s">
        <v>566</v>
      </c>
    </row>
    <row r="357" spans="1:132" x14ac:dyDescent="0.25">
      <c r="A357" s="12">
        <v>354</v>
      </c>
      <c r="B357" s="12">
        <v>179</v>
      </c>
      <c r="C357" s="12">
        <v>195</v>
      </c>
      <c r="D357" s="12">
        <v>172</v>
      </c>
      <c r="E357" s="12">
        <v>181</v>
      </c>
      <c r="F357" s="12">
        <v>183</v>
      </c>
      <c r="G357" s="12">
        <v>140</v>
      </c>
      <c r="H357" s="12">
        <v>149</v>
      </c>
      <c r="I357" s="12">
        <v>163</v>
      </c>
      <c r="J357" s="12">
        <v>146</v>
      </c>
      <c r="K357" s="12">
        <v>166</v>
      </c>
      <c r="L357" s="12">
        <v>163</v>
      </c>
      <c r="M357" s="12">
        <v>163</v>
      </c>
      <c r="O357" s="19">
        <v>353</v>
      </c>
      <c r="P357" s="20">
        <v>76</v>
      </c>
      <c r="Q357" s="20">
        <v>29</v>
      </c>
      <c r="R357" s="21">
        <v>22</v>
      </c>
      <c r="S357" s="21">
        <v>12</v>
      </c>
      <c r="T357" s="21">
        <v>3</v>
      </c>
      <c r="U357" s="21">
        <v>1</v>
      </c>
      <c r="V357" s="21">
        <v>1</v>
      </c>
      <c r="W357" s="21">
        <v>1</v>
      </c>
      <c r="X357" s="21">
        <v>1</v>
      </c>
      <c r="Y357" s="21">
        <v>1</v>
      </c>
      <c r="Z357" s="21">
        <v>1</v>
      </c>
      <c r="AA357" s="21">
        <v>1</v>
      </c>
      <c r="AB357" s="22">
        <v>353</v>
      </c>
      <c r="AC357" s="23">
        <v>76</v>
      </c>
      <c r="AD357" s="23">
        <v>31</v>
      </c>
      <c r="AE357" s="24">
        <v>1</v>
      </c>
      <c r="AF357" s="24">
        <v>1</v>
      </c>
      <c r="AG357" s="24">
        <v>1</v>
      </c>
      <c r="AH357" s="24">
        <v>1</v>
      </c>
      <c r="AI357" s="24">
        <v>1</v>
      </c>
      <c r="AJ357" s="24">
        <v>1</v>
      </c>
      <c r="AK357" s="24">
        <v>1</v>
      </c>
      <c r="AL357" s="24">
        <v>1</v>
      </c>
      <c r="AM357" s="24">
        <v>1</v>
      </c>
      <c r="AN357" s="24">
        <v>1</v>
      </c>
      <c r="DX357" s="19">
        <v>353</v>
      </c>
      <c r="DY357" t="s">
        <v>567</v>
      </c>
      <c r="DZ357" t="s">
        <v>566</v>
      </c>
      <c r="EA357" t="s">
        <v>566</v>
      </c>
      <c r="EB357" t="s">
        <v>566</v>
      </c>
    </row>
    <row r="358" spans="1:132" x14ac:dyDescent="0.25">
      <c r="A358" s="13">
        <v>355</v>
      </c>
      <c r="B358" s="13">
        <v>179</v>
      </c>
      <c r="C358" s="13">
        <v>195</v>
      </c>
      <c r="D358" s="13">
        <v>172</v>
      </c>
      <c r="E358" s="13">
        <v>181</v>
      </c>
      <c r="F358" s="13">
        <v>183</v>
      </c>
      <c r="G358" s="13">
        <v>140</v>
      </c>
      <c r="H358" s="13">
        <v>149</v>
      </c>
      <c r="I358" s="13">
        <v>163</v>
      </c>
      <c r="J358" s="13">
        <v>146</v>
      </c>
      <c r="K358" s="13">
        <v>166</v>
      </c>
      <c r="L358" s="13">
        <v>163</v>
      </c>
      <c r="M358" s="13">
        <v>163</v>
      </c>
      <c r="O358" s="19">
        <v>354</v>
      </c>
      <c r="P358" s="20">
        <v>76</v>
      </c>
      <c r="Q358" s="20">
        <v>29</v>
      </c>
      <c r="R358" s="21">
        <v>22</v>
      </c>
      <c r="S358" s="21">
        <v>12</v>
      </c>
      <c r="T358" s="21">
        <v>3</v>
      </c>
      <c r="U358" s="21">
        <v>1</v>
      </c>
      <c r="V358" s="21">
        <v>1</v>
      </c>
      <c r="W358" s="21">
        <v>1</v>
      </c>
      <c r="X358" s="21">
        <v>1</v>
      </c>
      <c r="Y358" s="21">
        <v>1</v>
      </c>
      <c r="Z358" s="21">
        <v>1</v>
      </c>
      <c r="AA358" s="21">
        <v>1</v>
      </c>
      <c r="AB358" s="22">
        <v>354</v>
      </c>
      <c r="AC358" s="23">
        <v>76</v>
      </c>
      <c r="AD358" s="23">
        <v>31</v>
      </c>
      <c r="AE358" s="24">
        <v>1</v>
      </c>
      <c r="AF358" s="24">
        <v>1</v>
      </c>
      <c r="AG358" s="24">
        <v>1</v>
      </c>
      <c r="AH358" s="24">
        <v>1</v>
      </c>
      <c r="AI358" s="24">
        <v>1</v>
      </c>
      <c r="AJ358" s="24">
        <v>1</v>
      </c>
      <c r="AK358" s="24">
        <v>1</v>
      </c>
      <c r="AL358" s="24">
        <v>1</v>
      </c>
      <c r="AM358" s="24">
        <v>1</v>
      </c>
      <c r="AN358" s="24">
        <v>1</v>
      </c>
      <c r="DX358" s="19">
        <v>354</v>
      </c>
      <c r="DY358" t="s">
        <v>567</v>
      </c>
      <c r="DZ358" t="s">
        <v>566</v>
      </c>
      <c r="EA358" t="s">
        <v>566</v>
      </c>
      <c r="EB358" t="s">
        <v>566</v>
      </c>
    </row>
    <row r="359" spans="1:132" x14ac:dyDescent="0.25">
      <c r="A359" s="12">
        <v>356</v>
      </c>
      <c r="B359" s="12">
        <v>179</v>
      </c>
      <c r="C359" s="12">
        <v>194</v>
      </c>
      <c r="D359" s="12">
        <v>171</v>
      </c>
      <c r="E359" s="12">
        <v>181</v>
      </c>
      <c r="F359" s="12">
        <v>183</v>
      </c>
      <c r="G359" s="12">
        <v>140</v>
      </c>
      <c r="H359" s="12">
        <v>149</v>
      </c>
      <c r="I359" s="12">
        <v>163</v>
      </c>
      <c r="J359" s="12">
        <v>146</v>
      </c>
      <c r="K359" s="12">
        <v>166</v>
      </c>
      <c r="L359" s="12">
        <v>162</v>
      </c>
      <c r="M359" s="12">
        <v>162</v>
      </c>
      <c r="O359" s="19">
        <v>355</v>
      </c>
      <c r="P359" s="20">
        <v>76</v>
      </c>
      <c r="Q359" s="20">
        <v>29</v>
      </c>
      <c r="R359" s="21">
        <v>22</v>
      </c>
      <c r="S359" s="21">
        <v>12</v>
      </c>
      <c r="T359" s="21">
        <v>3</v>
      </c>
      <c r="U359" s="21">
        <v>1</v>
      </c>
      <c r="V359" s="21">
        <v>1</v>
      </c>
      <c r="W359" s="21">
        <v>1</v>
      </c>
      <c r="X359" s="21">
        <v>1</v>
      </c>
      <c r="Y359" s="21">
        <v>1</v>
      </c>
      <c r="Z359" s="21">
        <v>1</v>
      </c>
      <c r="AA359" s="21">
        <v>1</v>
      </c>
      <c r="AB359" s="22">
        <v>355</v>
      </c>
      <c r="AC359" s="23">
        <v>76</v>
      </c>
      <c r="AD359" s="23">
        <v>31</v>
      </c>
      <c r="AE359" s="24">
        <v>1</v>
      </c>
      <c r="AF359" s="24">
        <v>1</v>
      </c>
      <c r="AG359" s="24">
        <v>1</v>
      </c>
      <c r="AH359" s="24">
        <v>1</v>
      </c>
      <c r="AI359" s="24">
        <v>1</v>
      </c>
      <c r="AJ359" s="24">
        <v>1</v>
      </c>
      <c r="AK359" s="24">
        <v>1</v>
      </c>
      <c r="AL359" s="24">
        <v>1</v>
      </c>
      <c r="AM359" s="24">
        <v>1</v>
      </c>
      <c r="AN359" s="24">
        <v>1</v>
      </c>
      <c r="DX359" s="19">
        <v>355</v>
      </c>
      <c r="DY359" t="s">
        <v>567</v>
      </c>
      <c r="DZ359" t="s">
        <v>566</v>
      </c>
      <c r="EA359" t="s">
        <v>566</v>
      </c>
      <c r="EB359" t="s">
        <v>566</v>
      </c>
    </row>
    <row r="360" spans="1:132" x14ac:dyDescent="0.25">
      <c r="A360" s="13">
        <v>357</v>
      </c>
      <c r="B360" s="13">
        <v>178</v>
      </c>
      <c r="C360" s="13">
        <v>194</v>
      </c>
      <c r="D360" s="13">
        <v>171</v>
      </c>
      <c r="E360" s="13">
        <v>180</v>
      </c>
      <c r="F360" s="13">
        <v>182</v>
      </c>
      <c r="G360" s="13">
        <v>139</v>
      </c>
      <c r="H360" s="13">
        <v>148</v>
      </c>
      <c r="I360" s="13">
        <v>162</v>
      </c>
      <c r="J360" s="13">
        <v>145</v>
      </c>
      <c r="K360" s="13">
        <v>165</v>
      </c>
      <c r="L360" s="13">
        <v>162</v>
      </c>
      <c r="M360" s="13">
        <v>162</v>
      </c>
      <c r="O360" s="19">
        <v>356</v>
      </c>
      <c r="P360" s="20">
        <v>76</v>
      </c>
      <c r="Q360" s="20">
        <v>29</v>
      </c>
      <c r="R360" s="21">
        <v>22</v>
      </c>
      <c r="S360" s="21">
        <v>12</v>
      </c>
      <c r="T360" s="21">
        <v>3</v>
      </c>
      <c r="U360" s="21">
        <v>1</v>
      </c>
      <c r="V360" s="21">
        <v>1</v>
      </c>
      <c r="W360" s="21">
        <v>1</v>
      </c>
      <c r="X360" s="21">
        <v>1</v>
      </c>
      <c r="Y360" s="21">
        <v>1</v>
      </c>
      <c r="Z360" s="21">
        <v>1</v>
      </c>
      <c r="AA360" s="21">
        <v>1</v>
      </c>
      <c r="AB360" s="22">
        <v>356</v>
      </c>
      <c r="AC360" s="23">
        <v>76</v>
      </c>
      <c r="AD360" s="23">
        <v>31</v>
      </c>
      <c r="AE360" s="24">
        <v>1</v>
      </c>
      <c r="AF360" s="24">
        <v>1</v>
      </c>
      <c r="AG360" s="24">
        <v>1</v>
      </c>
      <c r="AH360" s="24">
        <v>1</v>
      </c>
      <c r="AI360" s="24">
        <v>1</v>
      </c>
      <c r="AJ360" s="24">
        <v>1</v>
      </c>
      <c r="AK360" s="24">
        <v>1</v>
      </c>
      <c r="AL360" s="24">
        <v>1</v>
      </c>
      <c r="AM360" s="24">
        <v>1</v>
      </c>
      <c r="AN360" s="24">
        <v>1</v>
      </c>
      <c r="DX360" s="19">
        <v>356</v>
      </c>
      <c r="DY360" t="s">
        <v>567</v>
      </c>
      <c r="DZ360" t="s">
        <v>566</v>
      </c>
      <c r="EA360" t="s">
        <v>566</v>
      </c>
      <c r="EB360" t="s">
        <v>566</v>
      </c>
    </row>
    <row r="361" spans="1:132" x14ac:dyDescent="0.25">
      <c r="A361" s="12">
        <v>358</v>
      </c>
      <c r="B361" s="12">
        <v>178</v>
      </c>
      <c r="C361" s="12">
        <v>194</v>
      </c>
      <c r="D361" s="12">
        <v>171</v>
      </c>
      <c r="E361" s="12">
        <v>180</v>
      </c>
      <c r="F361" s="12">
        <v>182</v>
      </c>
      <c r="G361" s="12">
        <v>139</v>
      </c>
      <c r="H361" s="12">
        <v>148</v>
      </c>
      <c r="I361" s="12">
        <v>162</v>
      </c>
      <c r="J361" s="12">
        <v>145</v>
      </c>
      <c r="K361" s="12">
        <v>165</v>
      </c>
      <c r="L361" s="12">
        <v>161</v>
      </c>
      <c r="M361" s="12">
        <v>161</v>
      </c>
      <c r="O361" s="19">
        <v>357</v>
      </c>
      <c r="P361" s="20">
        <v>76</v>
      </c>
      <c r="Q361" s="20">
        <v>29</v>
      </c>
      <c r="R361" s="21">
        <v>22</v>
      </c>
      <c r="S361" s="21">
        <v>12</v>
      </c>
      <c r="T361" s="21">
        <v>3</v>
      </c>
      <c r="U361" s="21">
        <v>1</v>
      </c>
      <c r="V361" s="21">
        <v>1</v>
      </c>
      <c r="W361" s="21">
        <v>1</v>
      </c>
      <c r="X361" s="21">
        <v>1</v>
      </c>
      <c r="Y361" s="21">
        <v>1</v>
      </c>
      <c r="Z361" s="21">
        <v>1</v>
      </c>
      <c r="AA361" s="21">
        <v>1</v>
      </c>
      <c r="AB361" s="22">
        <v>357</v>
      </c>
      <c r="AC361" s="23">
        <v>76</v>
      </c>
      <c r="AD361" s="23">
        <v>32</v>
      </c>
      <c r="AE361" s="24">
        <v>1</v>
      </c>
      <c r="AF361" s="24">
        <v>1</v>
      </c>
      <c r="AG361" s="24">
        <v>1</v>
      </c>
      <c r="AH361" s="24">
        <v>1</v>
      </c>
      <c r="AI361" s="24">
        <v>1</v>
      </c>
      <c r="AJ361" s="24">
        <v>1</v>
      </c>
      <c r="AK361" s="24">
        <v>1</v>
      </c>
      <c r="AL361" s="24">
        <v>1</v>
      </c>
      <c r="AM361" s="24">
        <v>1</v>
      </c>
      <c r="AN361" s="24">
        <v>1</v>
      </c>
      <c r="DX361" s="19">
        <v>357</v>
      </c>
      <c r="DY361" t="s">
        <v>567</v>
      </c>
      <c r="DZ361" t="s">
        <v>566</v>
      </c>
      <c r="EA361" t="s">
        <v>566</v>
      </c>
      <c r="EB361" t="s">
        <v>566</v>
      </c>
    </row>
    <row r="362" spans="1:132" x14ac:dyDescent="0.25">
      <c r="A362" s="13">
        <v>359</v>
      </c>
      <c r="B362" s="13">
        <v>177</v>
      </c>
      <c r="C362" s="13">
        <v>193</v>
      </c>
      <c r="D362" s="13">
        <v>170</v>
      </c>
      <c r="E362" s="13">
        <v>179</v>
      </c>
      <c r="F362" s="13">
        <v>181</v>
      </c>
      <c r="G362" s="13">
        <v>138</v>
      </c>
      <c r="H362" s="13">
        <v>147</v>
      </c>
      <c r="I362" s="13">
        <v>161</v>
      </c>
      <c r="J362" s="13">
        <v>144</v>
      </c>
      <c r="K362" s="13">
        <v>164</v>
      </c>
      <c r="L362" s="13">
        <v>161</v>
      </c>
      <c r="M362" s="13">
        <v>161</v>
      </c>
      <c r="O362" s="19">
        <v>358</v>
      </c>
      <c r="P362" s="20">
        <v>76</v>
      </c>
      <c r="Q362" s="20">
        <v>29</v>
      </c>
      <c r="R362" s="21">
        <v>22</v>
      </c>
      <c r="S362" s="21">
        <v>12</v>
      </c>
      <c r="T362" s="21">
        <v>3</v>
      </c>
      <c r="U362" s="21">
        <v>1</v>
      </c>
      <c r="V362" s="21">
        <v>1</v>
      </c>
      <c r="W362" s="21">
        <v>1</v>
      </c>
      <c r="X362" s="21">
        <v>1</v>
      </c>
      <c r="Y362" s="21">
        <v>1</v>
      </c>
      <c r="Z362" s="21">
        <v>1</v>
      </c>
      <c r="AA362" s="21">
        <v>1</v>
      </c>
      <c r="AB362" s="22">
        <v>358</v>
      </c>
      <c r="AC362" s="23">
        <v>76</v>
      </c>
      <c r="AD362" s="23">
        <v>32</v>
      </c>
      <c r="AE362" s="24">
        <v>1</v>
      </c>
      <c r="AF362" s="24">
        <v>1</v>
      </c>
      <c r="AG362" s="24">
        <v>1</v>
      </c>
      <c r="AH362" s="24">
        <v>1</v>
      </c>
      <c r="AI362" s="24">
        <v>1</v>
      </c>
      <c r="AJ362" s="24">
        <v>1</v>
      </c>
      <c r="AK362" s="24">
        <v>1</v>
      </c>
      <c r="AL362" s="24">
        <v>1</v>
      </c>
      <c r="AM362" s="24">
        <v>1</v>
      </c>
      <c r="AN362" s="24">
        <v>1</v>
      </c>
      <c r="DX362" s="19">
        <v>358</v>
      </c>
      <c r="DY362" t="s">
        <v>567</v>
      </c>
      <c r="DZ362" t="s">
        <v>566</v>
      </c>
      <c r="EA362" t="s">
        <v>566</v>
      </c>
      <c r="EB362" t="s">
        <v>566</v>
      </c>
    </row>
    <row r="363" spans="1:132" x14ac:dyDescent="0.25">
      <c r="A363" s="12">
        <v>360</v>
      </c>
      <c r="B363" s="12">
        <v>177</v>
      </c>
      <c r="C363" s="12">
        <v>193</v>
      </c>
      <c r="D363" s="12">
        <v>170</v>
      </c>
      <c r="E363" s="12">
        <v>179</v>
      </c>
      <c r="F363" s="12">
        <v>181</v>
      </c>
      <c r="G363" s="12">
        <v>138</v>
      </c>
      <c r="H363" s="12">
        <v>147</v>
      </c>
      <c r="I363" s="12">
        <v>161</v>
      </c>
      <c r="J363" s="12">
        <v>144</v>
      </c>
      <c r="K363" s="12">
        <v>164</v>
      </c>
      <c r="L363" s="12">
        <v>160</v>
      </c>
      <c r="M363" s="12">
        <v>160</v>
      </c>
      <c r="O363" s="19">
        <v>359</v>
      </c>
      <c r="P363" s="20">
        <v>76</v>
      </c>
      <c r="Q363" s="20">
        <v>29</v>
      </c>
      <c r="R363" s="21">
        <v>22</v>
      </c>
      <c r="S363" s="21">
        <v>12</v>
      </c>
      <c r="T363" s="21">
        <v>3</v>
      </c>
      <c r="U363" s="21">
        <v>1</v>
      </c>
      <c r="V363" s="21">
        <v>1</v>
      </c>
      <c r="W363" s="21">
        <v>1</v>
      </c>
      <c r="X363" s="21">
        <v>1</v>
      </c>
      <c r="Y363" s="21">
        <v>1</v>
      </c>
      <c r="Z363" s="21">
        <v>1</v>
      </c>
      <c r="AA363" s="21">
        <v>1</v>
      </c>
      <c r="AB363" s="22">
        <v>359</v>
      </c>
      <c r="AC363" s="23">
        <v>76</v>
      </c>
      <c r="AD363" s="23">
        <v>32</v>
      </c>
      <c r="AE363" s="24">
        <v>1</v>
      </c>
      <c r="AF363" s="24">
        <v>1</v>
      </c>
      <c r="AG363" s="24">
        <v>1</v>
      </c>
      <c r="AH363" s="24">
        <v>1</v>
      </c>
      <c r="AI363" s="24">
        <v>1</v>
      </c>
      <c r="AJ363" s="24">
        <v>1</v>
      </c>
      <c r="AK363" s="24">
        <v>1</v>
      </c>
      <c r="AL363" s="24">
        <v>1</v>
      </c>
      <c r="AM363" s="24">
        <v>1</v>
      </c>
      <c r="AN363" s="24">
        <v>1</v>
      </c>
      <c r="DX363" s="19">
        <v>359</v>
      </c>
      <c r="DY363" t="s">
        <v>567</v>
      </c>
      <c r="DZ363" t="s">
        <v>566</v>
      </c>
      <c r="EA363" t="s">
        <v>566</v>
      </c>
      <c r="EB363" t="s">
        <v>566</v>
      </c>
    </row>
    <row r="364" spans="1:132" x14ac:dyDescent="0.25">
      <c r="A364" s="13">
        <v>361</v>
      </c>
      <c r="B364" s="13">
        <v>176</v>
      </c>
      <c r="C364" s="13">
        <v>193</v>
      </c>
      <c r="D364" s="13">
        <v>170</v>
      </c>
      <c r="E364" s="13">
        <v>179</v>
      </c>
      <c r="F364" s="13">
        <v>181</v>
      </c>
      <c r="G364" s="13">
        <v>138</v>
      </c>
      <c r="H364" s="13">
        <v>147</v>
      </c>
      <c r="I364" s="13">
        <v>161</v>
      </c>
      <c r="J364" s="13">
        <v>144</v>
      </c>
      <c r="K364" s="13">
        <v>164</v>
      </c>
      <c r="L364" s="13">
        <v>160</v>
      </c>
      <c r="M364" s="13">
        <v>160</v>
      </c>
      <c r="O364" s="19">
        <v>360</v>
      </c>
      <c r="P364" s="20">
        <v>76</v>
      </c>
      <c r="Q364" s="20">
        <v>29</v>
      </c>
      <c r="R364" s="21">
        <v>22</v>
      </c>
      <c r="S364" s="21">
        <v>12</v>
      </c>
      <c r="T364" s="21">
        <v>3</v>
      </c>
      <c r="U364" s="21">
        <v>1</v>
      </c>
      <c r="V364" s="21">
        <v>1</v>
      </c>
      <c r="W364" s="21">
        <v>1</v>
      </c>
      <c r="X364" s="21">
        <v>1</v>
      </c>
      <c r="Y364" s="21">
        <v>1</v>
      </c>
      <c r="Z364" s="21">
        <v>1</v>
      </c>
      <c r="AA364" s="21">
        <v>1</v>
      </c>
      <c r="AB364" s="22">
        <v>360</v>
      </c>
      <c r="AC364" s="23">
        <v>76</v>
      </c>
      <c r="AD364" s="23">
        <v>32</v>
      </c>
      <c r="AE364" s="24">
        <v>1</v>
      </c>
      <c r="AF364" s="24">
        <v>1</v>
      </c>
      <c r="AG364" s="24">
        <v>1</v>
      </c>
      <c r="AH364" s="24">
        <v>1</v>
      </c>
      <c r="AI364" s="24">
        <v>1</v>
      </c>
      <c r="AJ364" s="24">
        <v>1</v>
      </c>
      <c r="AK364" s="24">
        <v>1</v>
      </c>
      <c r="AL364" s="24">
        <v>1</v>
      </c>
      <c r="AM364" s="24">
        <v>1</v>
      </c>
      <c r="AN364" s="24">
        <v>1</v>
      </c>
      <c r="DX364" s="19">
        <v>360</v>
      </c>
      <c r="DY364" t="s">
        <v>567</v>
      </c>
      <c r="DZ364" t="s">
        <v>566</v>
      </c>
      <c r="EA364" t="s">
        <v>566</v>
      </c>
      <c r="EB364" t="s">
        <v>566</v>
      </c>
    </row>
    <row r="365" spans="1:132" x14ac:dyDescent="0.25">
      <c r="A365" s="12">
        <v>362</v>
      </c>
      <c r="B365" s="12">
        <v>176</v>
      </c>
      <c r="C365" s="12">
        <v>192</v>
      </c>
      <c r="D365" s="12">
        <v>169</v>
      </c>
      <c r="E365" s="12">
        <v>178</v>
      </c>
      <c r="F365" s="12">
        <v>180</v>
      </c>
      <c r="G365" s="12">
        <v>137</v>
      </c>
      <c r="H365" s="12">
        <v>146</v>
      </c>
      <c r="I365" s="12">
        <v>160</v>
      </c>
      <c r="J365" s="12">
        <v>143</v>
      </c>
      <c r="K365" s="12">
        <v>163</v>
      </c>
      <c r="L365" s="12">
        <v>159</v>
      </c>
      <c r="M365" s="12">
        <v>159</v>
      </c>
      <c r="O365" s="19">
        <v>361</v>
      </c>
      <c r="P365" s="20">
        <v>76</v>
      </c>
      <c r="Q365" s="20">
        <v>29</v>
      </c>
      <c r="R365" s="21">
        <v>22</v>
      </c>
      <c r="S365" s="21">
        <v>12</v>
      </c>
      <c r="T365" s="21">
        <v>3</v>
      </c>
      <c r="U365" s="21">
        <v>1</v>
      </c>
      <c r="V365" s="21">
        <v>1</v>
      </c>
      <c r="W365" s="21">
        <v>1</v>
      </c>
      <c r="X365" s="21">
        <v>1</v>
      </c>
      <c r="Y365" s="21">
        <v>1</v>
      </c>
      <c r="Z365" s="21">
        <v>1</v>
      </c>
      <c r="AA365" s="21">
        <v>1</v>
      </c>
      <c r="AB365" s="22">
        <v>361</v>
      </c>
      <c r="AC365" s="23">
        <v>76</v>
      </c>
      <c r="AD365" s="23">
        <v>32</v>
      </c>
      <c r="AE365" s="24">
        <v>1</v>
      </c>
      <c r="AF365" s="24">
        <v>1</v>
      </c>
      <c r="AG365" s="24">
        <v>1</v>
      </c>
      <c r="AH365" s="24">
        <v>1</v>
      </c>
      <c r="AI365" s="24">
        <v>1</v>
      </c>
      <c r="AJ365" s="24">
        <v>1</v>
      </c>
      <c r="AK365" s="24">
        <v>1</v>
      </c>
      <c r="AL365" s="24">
        <v>1</v>
      </c>
      <c r="AM365" s="24">
        <v>1</v>
      </c>
      <c r="AN365" s="24">
        <v>1</v>
      </c>
      <c r="DX365" s="19">
        <v>361</v>
      </c>
      <c r="DY365" t="s">
        <v>567</v>
      </c>
      <c r="DZ365" t="s">
        <v>566</v>
      </c>
      <c r="EA365" t="s">
        <v>566</v>
      </c>
      <c r="EB365" t="s">
        <v>566</v>
      </c>
    </row>
    <row r="366" spans="1:132" x14ac:dyDescent="0.25">
      <c r="A366" s="13">
        <v>363</v>
      </c>
      <c r="B366" s="13">
        <v>176</v>
      </c>
      <c r="C366" s="13">
        <v>192</v>
      </c>
      <c r="D366" s="13">
        <v>169</v>
      </c>
      <c r="E366" s="13">
        <v>178</v>
      </c>
      <c r="F366" s="13">
        <v>180</v>
      </c>
      <c r="G366" s="13">
        <v>137</v>
      </c>
      <c r="H366" s="13">
        <v>146</v>
      </c>
      <c r="I366" s="13">
        <v>160</v>
      </c>
      <c r="J366" s="13">
        <v>143</v>
      </c>
      <c r="K366" s="13">
        <v>163</v>
      </c>
      <c r="L366" s="13">
        <v>159</v>
      </c>
      <c r="M366" s="13">
        <v>159</v>
      </c>
      <c r="O366" s="19">
        <v>362</v>
      </c>
      <c r="P366" s="20">
        <v>76</v>
      </c>
      <c r="Q366" s="20">
        <v>29</v>
      </c>
      <c r="R366" s="21">
        <v>22</v>
      </c>
      <c r="S366" s="21">
        <v>12</v>
      </c>
      <c r="T366" s="21">
        <v>3</v>
      </c>
      <c r="U366" s="21">
        <v>1</v>
      </c>
      <c r="V366" s="21">
        <v>1</v>
      </c>
      <c r="W366" s="21">
        <v>1</v>
      </c>
      <c r="X366" s="21">
        <v>1</v>
      </c>
      <c r="Y366" s="21">
        <v>1</v>
      </c>
      <c r="Z366" s="21">
        <v>1</v>
      </c>
      <c r="AA366" s="21">
        <v>1</v>
      </c>
      <c r="AB366" s="22">
        <v>362</v>
      </c>
      <c r="AC366" s="23">
        <v>76</v>
      </c>
      <c r="AD366" s="23">
        <v>32</v>
      </c>
      <c r="AE366" s="24">
        <v>2</v>
      </c>
      <c r="AF366" s="24">
        <v>1</v>
      </c>
      <c r="AG366" s="24">
        <v>1</v>
      </c>
      <c r="AH366" s="24">
        <v>1</v>
      </c>
      <c r="AI366" s="24">
        <v>1</v>
      </c>
      <c r="AJ366" s="24">
        <v>1</v>
      </c>
      <c r="AK366" s="24">
        <v>1</v>
      </c>
      <c r="AL366" s="24">
        <v>1</v>
      </c>
      <c r="AM366" s="24">
        <v>1</v>
      </c>
      <c r="AN366" s="24">
        <v>1</v>
      </c>
      <c r="DX366" s="19">
        <v>362</v>
      </c>
      <c r="DY366" t="s">
        <v>567</v>
      </c>
      <c r="DZ366" t="s">
        <v>566</v>
      </c>
      <c r="EA366" t="s">
        <v>566</v>
      </c>
      <c r="EB366" t="s">
        <v>566</v>
      </c>
    </row>
    <row r="367" spans="1:132" x14ac:dyDescent="0.25">
      <c r="A367" s="12">
        <v>364</v>
      </c>
      <c r="B367" s="12">
        <v>175</v>
      </c>
      <c r="C367" s="12">
        <v>192</v>
      </c>
      <c r="D367" s="12">
        <v>168</v>
      </c>
      <c r="E367" s="12">
        <v>177</v>
      </c>
      <c r="F367" s="12">
        <v>180</v>
      </c>
      <c r="G367" s="12">
        <v>137</v>
      </c>
      <c r="H367" s="12">
        <v>145</v>
      </c>
      <c r="I367" s="12">
        <v>159</v>
      </c>
      <c r="J367" s="12">
        <v>142</v>
      </c>
      <c r="K367" s="12">
        <v>162</v>
      </c>
      <c r="L367" s="12">
        <v>158</v>
      </c>
      <c r="M367" s="12">
        <v>158</v>
      </c>
      <c r="O367" s="19">
        <v>363</v>
      </c>
      <c r="P367" s="20">
        <v>77</v>
      </c>
      <c r="Q367" s="20">
        <v>29</v>
      </c>
      <c r="R367" s="21">
        <v>22</v>
      </c>
      <c r="S367" s="21">
        <v>12</v>
      </c>
      <c r="T367" s="21">
        <v>4</v>
      </c>
      <c r="U367" s="21">
        <v>1</v>
      </c>
      <c r="V367" s="21">
        <v>1</v>
      </c>
      <c r="W367" s="21">
        <v>1</v>
      </c>
      <c r="X367" s="21">
        <v>1</v>
      </c>
      <c r="Y367" s="21">
        <v>1</v>
      </c>
      <c r="Z367" s="21">
        <v>1</v>
      </c>
      <c r="AA367" s="21">
        <v>1</v>
      </c>
      <c r="AB367" s="22">
        <v>363</v>
      </c>
      <c r="AC367" s="23">
        <v>76</v>
      </c>
      <c r="AD367" s="23">
        <v>32</v>
      </c>
      <c r="AE367" s="24">
        <v>2</v>
      </c>
      <c r="AF367" s="24">
        <v>1</v>
      </c>
      <c r="AG367" s="24">
        <v>1</v>
      </c>
      <c r="AH367" s="24">
        <v>1</v>
      </c>
      <c r="AI367" s="24">
        <v>1</v>
      </c>
      <c r="AJ367" s="24">
        <v>1</v>
      </c>
      <c r="AK367" s="24">
        <v>1</v>
      </c>
      <c r="AL367" s="24">
        <v>1</v>
      </c>
      <c r="AM367" s="24">
        <v>1</v>
      </c>
      <c r="AN367" s="24">
        <v>1</v>
      </c>
      <c r="DX367" s="19">
        <v>363</v>
      </c>
      <c r="DY367" t="s">
        <v>567</v>
      </c>
      <c r="DZ367" t="s">
        <v>566</v>
      </c>
      <c r="EA367" t="s">
        <v>566</v>
      </c>
      <c r="EB367" t="s">
        <v>566</v>
      </c>
    </row>
    <row r="368" spans="1:132" x14ac:dyDescent="0.25">
      <c r="A368" s="13">
        <v>365</v>
      </c>
      <c r="B368" s="13">
        <v>175</v>
      </c>
      <c r="C368" s="13">
        <v>192</v>
      </c>
      <c r="D368" s="13">
        <v>168</v>
      </c>
      <c r="E368" s="13">
        <v>177</v>
      </c>
      <c r="F368" s="13">
        <v>180</v>
      </c>
      <c r="G368" s="13">
        <v>137</v>
      </c>
      <c r="H368" s="13">
        <v>145</v>
      </c>
      <c r="I368" s="13">
        <v>159</v>
      </c>
      <c r="J368" s="13">
        <v>142</v>
      </c>
      <c r="K368" s="13">
        <v>162</v>
      </c>
      <c r="L368" s="13">
        <v>158</v>
      </c>
      <c r="M368" s="13">
        <v>158</v>
      </c>
      <c r="O368" s="19">
        <v>364</v>
      </c>
      <c r="P368" s="20">
        <v>77</v>
      </c>
      <c r="Q368" s="20">
        <v>29</v>
      </c>
      <c r="R368" s="21">
        <v>22</v>
      </c>
      <c r="S368" s="21">
        <v>12</v>
      </c>
      <c r="T368" s="21">
        <v>4</v>
      </c>
      <c r="U368" s="21">
        <v>1</v>
      </c>
      <c r="V368" s="21">
        <v>1</v>
      </c>
      <c r="W368" s="21">
        <v>1</v>
      </c>
      <c r="X368" s="21">
        <v>1</v>
      </c>
      <c r="Y368" s="21">
        <v>1</v>
      </c>
      <c r="Z368" s="21">
        <v>1</v>
      </c>
      <c r="AA368" s="21">
        <v>1</v>
      </c>
      <c r="AB368" s="22">
        <v>364</v>
      </c>
      <c r="AC368" s="23">
        <v>76</v>
      </c>
      <c r="AD368" s="23">
        <v>32</v>
      </c>
      <c r="AE368" s="24">
        <v>2</v>
      </c>
      <c r="AF368" s="24">
        <v>1</v>
      </c>
      <c r="AG368" s="24">
        <v>1</v>
      </c>
      <c r="AH368" s="24">
        <v>1</v>
      </c>
      <c r="AI368" s="24">
        <v>1</v>
      </c>
      <c r="AJ368" s="24">
        <v>1</v>
      </c>
      <c r="AK368" s="24">
        <v>1</v>
      </c>
      <c r="AL368" s="24">
        <v>1</v>
      </c>
      <c r="AM368" s="24">
        <v>1</v>
      </c>
      <c r="AN368" s="24">
        <v>1</v>
      </c>
      <c r="DX368" s="19">
        <v>364</v>
      </c>
      <c r="DY368" t="s">
        <v>567</v>
      </c>
      <c r="DZ368" t="s">
        <v>566</v>
      </c>
      <c r="EA368" t="s">
        <v>566</v>
      </c>
      <c r="EB368" t="s">
        <v>566</v>
      </c>
    </row>
    <row r="369" spans="1:132" x14ac:dyDescent="0.25">
      <c r="A369" s="12">
        <v>366</v>
      </c>
      <c r="B369" s="12">
        <v>174</v>
      </c>
      <c r="C369" s="12">
        <v>191</v>
      </c>
      <c r="D369" s="12">
        <v>168</v>
      </c>
      <c r="E369" s="12">
        <v>177</v>
      </c>
      <c r="F369" s="12">
        <v>179</v>
      </c>
      <c r="G369" s="12">
        <v>136</v>
      </c>
      <c r="H369" s="12">
        <v>145</v>
      </c>
      <c r="I369" s="12">
        <v>159</v>
      </c>
      <c r="J369" s="12">
        <v>142</v>
      </c>
      <c r="K369" s="12">
        <v>162</v>
      </c>
      <c r="L369" s="12">
        <v>158</v>
      </c>
      <c r="M369" s="12">
        <v>158</v>
      </c>
      <c r="O369" s="19">
        <v>365</v>
      </c>
      <c r="P369" s="20">
        <v>77</v>
      </c>
      <c r="Q369" s="20">
        <v>29</v>
      </c>
      <c r="R369" s="21">
        <v>22</v>
      </c>
      <c r="S369" s="21">
        <v>12</v>
      </c>
      <c r="T369" s="21">
        <v>4</v>
      </c>
      <c r="U369" s="21">
        <v>1</v>
      </c>
      <c r="V369" s="21">
        <v>1</v>
      </c>
      <c r="W369" s="21">
        <v>1</v>
      </c>
      <c r="X369" s="21">
        <v>1</v>
      </c>
      <c r="Y369" s="21">
        <v>1</v>
      </c>
      <c r="Z369" s="21">
        <v>1</v>
      </c>
      <c r="AA369" s="21">
        <v>1</v>
      </c>
      <c r="AB369" s="22">
        <v>365</v>
      </c>
      <c r="AC369" s="23">
        <v>76</v>
      </c>
      <c r="AD369" s="23">
        <v>32</v>
      </c>
      <c r="AE369" s="24">
        <v>2</v>
      </c>
      <c r="AF369" s="24">
        <v>1</v>
      </c>
      <c r="AG369" s="24">
        <v>1</v>
      </c>
      <c r="AH369" s="24">
        <v>1</v>
      </c>
      <c r="AI369" s="24">
        <v>1</v>
      </c>
      <c r="AJ369" s="24">
        <v>1</v>
      </c>
      <c r="AK369" s="24">
        <v>1</v>
      </c>
      <c r="AL369" s="24">
        <v>1</v>
      </c>
      <c r="AM369" s="24">
        <v>1</v>
      </c>
      <c r="AN369" s="24">
        <v>1</v>
      </c>
      <c r="DX369" s="19">
        <v>365</v>
      </c>
      <c r="DY369" t="s">
        <v>567</v>
      </c>
      <c r="DZ369" t="s">
        <v>566</v>
      </c>
      <c r="EA369" t="s">
        <v>566</v>
      </c>
      <c r="EB369" t="s">
        <v>566</v>
      </c>
    </row>
    <row r="370" spans="1:132" x14ac:dyDescent="0.25">
      <c r="A370" s="13">
        <v>367</v>
      </c>
      <c r="B370" s="13">
        <v>174</v>
      </c>
      <c r="C370" s="13">
        <v>191</v>
      </c>
      <c r="D370" s="13">
        <v>167</v>
      </c>
      <c r="E370" s="13">
        <v>176</v>
      </c>
      <c r="F370" s="13">
        <v>179</v>
      </c>
      <c r="G370" s="13">
        <v>136</v>
      </c>
      <c r="H370" s="13">
        <v>144</v>
      </c>
      <c r="I370" s="13">
        <v>158</v>
      </c>
      <c r="J370" s="13">
        <v>141</v>
      </c>
      <c r="K370" s="13">
        <v>161</v>
      </c>
      <c r="L370" s="13">
        <v>157</v>
      </c>
      <c r="M370" s="13">
        <v>157</v>
      </c>
      <c r="O370" s="19">
        <v>366</v>
      </c>
      <c r="P370" s="20">
        <v>77</v>
      </c>
      <c r="Q370" s="20">
        <v>29</v>
      </c>
      <c r="R370" s="21">
        <v>22</v>
      </c>
      <c r="S370" s="21">
        <v>12</v>
      </c>
      <c r="T370" s="21">
        <v>4</v>
      </c>
      <c r="U370" s="21">
        <v>1</v>
      </c>
      <c r="V370" s="21">
        <v>1</v>
      </c>
      <c r="W370" s="21">
        <v>1</v>
      </c>
      <c r="X370" s="21">
        <v>1</v>
      </c>
      <c r="Y370" s="21">
        <v>1</v>
      </c>
      <c r="Z370" s="21">
        <v>1</v>
      </c>
      <c r="AA370" s="21">
        <v>1</v>
      </c>
      <c r="AB370" s="22">
        <v>366</v>
      </c>
      <c r="AC370" s="23">
        <v>77</v>
      </c>
      <c r="AD370" s="23">
        <v>32</v>
      </c>
      <c r="AE370" s="24">
        <v>2</v>
      </c>
      <c r="AF370" s="24">
        <v>1</v>
      </c>
      <c r="AG370" s="24">
        <v>1</v>
      </c>
      <c r="AH370" s="24">
        <v>1</v>
      </c>
      <c r="AI370" s="24">
        <v>1</v>
      </c>
      <c r="AJ370" s="24">
        <v>1</v>
      </c>
      <c r="AK370" s="24">
        <v>1</v>
      </c>
      <c r="AL370" s="24">
        <v>1</v>
      </c>
      <c r="AM370" s="24">
        <v>1</v>
      </c>
      <c r="AN370" s="24">
        <v>1</v>
      </c>
      <c r="DX370" s="19">
        <v>366</v>
      </c>
      <c r="DY370" t="s">
        <v>567</v>
      </c>
      <c r="DZ370" t="s">
        <v>566</v>
      </c>
      <c r="EA370" t="s">
        <v>566</v>
      </c>
      <c r="EB370" t="s">
        <v>566</v>
      </c>
    </row>
    <row r="371" spans="1:132" x14ac:dyDescent="0.25">
      <c r="A371" s="12">
        <v>368</v>
      </c>
      <c r="B371" s="12">
        <v>174</v>
      </c>
      <c r="C371" s="12">
        <v>191</v>
      </c>
      <c r="D371" s="12">
        <v>167</v>
      </c>
      <c r="E371" s="12">
        <v>176</v>
      </c>
      <c r="F371" s="12">
        <v>179</v>
      </c>
      <c r="G371" s="12">
        <v>136</v>
      </c>
      <c r="H371" s="12">
        <v>144</v>
      </c>
      <c r="I371" s="12">
        <v>158</v>
      </c>
      <c r="J371" s="12">
        <v>141</v>
      </c>
      <c r="K371" s="12">
        <v>161</v>
      </c>
      <c r="L371" s="12">
        <v>157</v>
      </c>
      <c r="M371" s="12">
        <v>157</v>
      </c>
      <c r="O371" s="19">
        <v>367</v>
      </c>
      <c r="P371" s="20">
        <v>77</v>
      </c>
      <c r="Q371" s="20">
        <v>29</v>
      </c>
      <c r="R371" s="21">
        <v>22</v>
      </c>
      <c r="S371" s="21">
        <v>12</v>
      </c>
      <c r="T371" s="21">
        <v>4</v>
      </c>
      <c r="U371" s="21">
        <v>1</v>
      </c>
      <c r="V371" s="21">
        <v>1</v>
      </c>
      <c r="W371" s="21">
        <v>1</v>
      </c>
      <c r="X371" s="21">
        <v>1</v>
      </c>
      <c r="Y371" s="21">
        <v>1</v>
      </c>
      <c r="Z371" s="21">
        <v>1</v>
      </c>
      <c r="AA371" s="21">
        <v>1</v>
      </c>
      <c r="AB371" s="22">
        <v>367</v>
      </c>
      <c r="AC371" s="23">
        <v>77</v>
      </c>
      <c r="AD371" s="23">
        <v>32</v>
      </c>
      <c r="AE371" s="24">
        <v>2</v>
      </c>
      <c r="AF371" s="24">
        <v>1</v>
      </c>
      <c r="AG371" s="24">
        <v>1</v>
      </c>
      <c r="AH371" s="24">
        <v>1</v>
      </c>
      <c r="AI371" s="24">
        <v>1</v>
      </c>
      <c r="AJ371" s="24">
        <v>1</v>
      </c>
      <c r="AK371" s="24">
        <v>1</v>
      </c>
      <c r="AL371" s="24">
        <v>1</v>
      </c>
      <c r="AM371" s="24">
        <v>1</v>
      </c>
      <c r="AN371" s="24">
        <v>1</v>
      </c>
      <c r="DX371" s="19">
        <v>367</v>
      </c>
      <c r="DY371" t="s">
        <v>567</v>
      </c>
      <c r="DZ371" t="s">
        <v>566</v>
      </c>
      <c r="EA371" t="s">
        <v>566</v>
      </c>
      <c r="EB371" t="s">
        <v>566</v>
      </c>
    </row>
    <row r="372" spans="1:132" x14ac:dyDescent="0.25">
      <c r="A372" s="13">
        <v>369</v>
      </c>
      <c r="B372" s="13">
        <v>173</v>
      </c>
      <c r="C372" s="13">
        <v>190</v>
      </c>
      <c r="D372" s="13">
        <v>166</v>
      </c>
      <c r="E372" s="13">
        <v>175</v>
      </c>
      <c r="F372" s="13">
        <v>178</v>
      </c>
      <c r="G372" s="13">
        <v>135</v>
      </c>
      <c r="H372" s="13">
        <v>143</v>
      </c>
      <c r="I372" s="13">
        <v>157</v>
      </c>
      <c r="J372" s="13">
        <v>140</v>
      </c>
      <c r="K372" s="13">
        <v>160</v>
      </c>
      <c r="L372" s="13">
        <v>156</v>
      </c>
      <c r="M372" s="13">
        <v>156</v>
      </c>
      <c r="O372" s="19">
        <v>368</v>
      </c>
      <c r="P372" s="20">
        <v>77</v>
      </c>
      <c r="Q372" s="20">
        <v>30</v>
      </c>
      <c r="R372" s="21">
        <v>23</v>
      </c>
      <c r="S372" s="21">
        <v>13</v>
      </c>
      <c r="T372" s="21">
        <v>4</v>
      </c>
      <c r="U372" s="21">
        <v>1</v>
      </c>
      <c r="V372" s="21">
        <v>1</v>
      </c>
      <c r="W372" s="21">
        <v>1</v>
      </c>
      <c r="X372" s="21">
        <v>1</v>
      </c>
      <c r="Y372" s="21">
        <v>1</v>
      </c>
      <c r="Z372" s="21">
        <v>1</v>
      </c>
      <c r="AA372" s="21">
        <v>1</v>
      </c>
      <c r="AB372" s="22">
        <v>368</v>
      </c>
      <c r="AC372" s="23">
        <v>77</v>
      </c>
      <c r="AD372" s="23">
        <v>32</v>
      </c>
      <c r="AE372" s="24">
        <v>2</v>
      </c>
      <c r="AF372" s="24">
        <v>1</v>
      </c>
      <c r="AG372" s="24">
        <v>1</v>
      </c>
      <c r="AH372" s="24">
        <v>1</v>
      </c>
      <c r="AI372" s="24">
        <v>1</v>
      </c>
      <c r="AJ372" s="24">
        <v>1</v>
      </c>
      <c r="AK372" s="24">
        <v>1</v>
      </c>
      <c r="AL372" s="24">
        <v>1</v>
      </c>
      <c r="AM372" s="24">
        <v>1</v>
      </c>
      <c r="AN372" s="24">
        <v>1</v>
      </c>
      <c r="DX372" s="19">
        <v>368</v>
      </c>
      <c r="DY372" t="s">
        <v>567</v>
      </c>
      <c r="DZ372" t="s">
        <v>566</v>
      </c>
      <c r="EA372" t="s">
        <v>566</v>
      </c>
      <c r="EB372" t="s">
        <v>566</v>
      </c>
    </row>
    <row r="373" spans="1:132" x14ac:dyDescent="0.25">
      <c r="A373" s="12">
        <v>370</v>
      </c>
      <c r="B373" s="12">
        <v>173</v>
      </c>
      <c r="C373" s="12">
        <v>190</v>
      </c>
      <c r="D373" s="12">
        <v>166</v>
      </c>
      <c r="E373" s="12">
        <v>175</v>
      </c>
      <c r="F373" s="12">
        <v>178</v>
      </c>
      <c r="G373" s="12">
        <v>135</v>
      </c>
      <c r="H373" s="12">
        <v>143</v>
      </c>
      <c r="I373" s="12">
        <v>157</v>
      </c>
      <c r="J373" s="12">
        <v>140</v>
      </c>
      <c r="K373" s="12">
        <v>160</v>
      </c>
      <c r="L373" s="12">
        <v>156</v>
      </c>
      <c r="M373" s="12">
        <v>156</v>
      </c>
      <c r="O373" s="19">
        <v>369</v>
      </c>
      <c r="P373" s="20">
        <v>77</v>
      </c>
      <c r="Q373" s="20">
        <v>30</v>
      </c>
      <c r="R373" s="21">
        <v>23</v>
      </c>
      <c r="S373" s="21">
        <v>13</v>
      </c>
      <c r="T373" s="21">
        <v>4</v>
      </c>
      <c r="U373" s="21">
        <v>1</v>
      </c>
      <c r="V373" s="21">
        <v>1</v>
      </c>
      <c r="W373" s="21">
        <v>1</v>
      </c>
      <c r="X373" s="21">
        <v>1</v>
      </c>
      <c r="Y373" s="21">
        <v>1</v>
      </c>
      <c r="Z373" s="21">
        <v>1</v>
      </c>
      <c r="AA373" s="21">
        <v>1</v>
      </c>
      <c r="AB373" s="22">
        <v>369</v>
      </c>
      <c r="AC373" s="23">
        <v>77</v>
      </c>
      <c r="AD373" s="23">
        <v>33</v>
      </c>
      <c r="AE373" s="24">
        <v>2</v>
      </c>
      <c r="AF373" s="24">
        <v>1</v>
      </c>
      <c r="AG373" s="24">
        <v>1</v>
      </c>
      <c r="AH373" s="24">
        <v>1</v>
      </c>
      <c r="AI373" s="24">
        <v>1</v>
      </c>
      <c r="AJ373" s="24">
        <v>1</v>
      </c>
      <c r="AK373" s="24">
        <v>1</v>
      </c>
      <c r="AL373" s="24">
        <v>1</v>
      </c>
      <c r="AM373" s="24">
        <v>1</v>
      </c>
      <c r="AN373" s="24">
        <v>1</v>
      </c>
      <c r="DX373" s="19">
        <v>369</v>
      </c>
      <c r="DY373" t="s">
        <v>567</v>
      </c>
      <c r="DZ373" t="s">
        <v>566</v>
      </c>
      <c r="EA373" t="s">
        <v>566</v>
      </c>
      <c r="EB373" t="s">
        <v>566</v>
      </c>
    </row>
    <row r="374" spans="1:132" x14ac:dyDescent="0.25">
      <c r="A374" s="13">
        <v>371</v>
      </c>
      <c r="B374" s="13">
        <v>172</v>
      </c>
      <c r="C374" s="13">
        <v>190</v>
      </c>
      <c r="D374" s="13">
        <v>166</v>
      </c>
      <c r="E374" s="13">
        <v>175</v>
      </c>
      <c r="F374" s="13">
        <v>178</v>
      </c>
      <c r="G374" s="13">
        <v>135</v>
      </c>
      <c r="H374" s="13">
        <v>143</v>
      </c>
      <c r="I374" s="13">
        <v>157</v>
      </c>
      <c r="J374" s="13">
        <v>140</v>
      </c>
      <c r="K374" s="13">
        <v>160</v>
      </c>
      <c r="L374" s="13">
        <v>156</v>
      </c>
      <c r="M374" s="13">
        <v>156</v>
      </c>
      <c r="O374" s="19">
        <v>370</v>
      </c>
      <c r="P374" s="20">
        <v>77</v>
      </c>
      <c r="Q374" s="20">
        <v>30</v>
      </c>
      <c r="R374" s="21">
        <v>23</v>
      </c>
      <c r="S374" s="21">
        <v>13</v>
      </c>
      <c r="T374" s="21">
        <v>4</v>
      </c>
      <c r="U374" s="21">
        <v>1</v>
      </c>
      <c r="V374" s="21">
        <v>1</v>
      </c>
      <c r="W374" s="21">
        <v>1</v>
      </c>
      <c r="X374" s="21">
        <v>1</v>
      </c>
      <c r="Y374" s="21">
        <v>1</v>
      </c>
      <c r="Z374" s="21">
        <v>1</v>
      </c>
      <c r="AA374" s="21">
        <v>1</v>
      </c>
      <c r="AB374" s="22">
        <v>370</v>
      </c>
      <c r="AC374" s="23">
        <v>77</v>
      </c>
      <c r="AD374" s="23">
        <v>33</v>
      </c>
      <c r="AE374" s="24">
        <v>2</v>
      </c>
      <c r="AF374" s="24">
        <v>1</v>
      </c>
      <c r="AG374" s="24">
        <v>1</v>
      </c>
      <c r="AH374" s="24">
        <v>1</v>
      </c>
      <c r="AI374" s="24">
        <v>1</v>
      </c>
      <c r="AJ374" s="24">
        <v>1</v>
      </c>
      <c r="AK374" s="24">
        <v>1</v>
      </c>
      <c r="AL374" s="24">
        <v>1</v>
      </c>
      <c r="AM374" s="24">
        <v>1</v>
      </c>
      <c r="AN374" s="24">
        <v>1</v>
      </c>
      <c r="DX374" s="19">
        <v>370</v>
      </c>
      <c r="DY374" t="s">
        <v>567</v>
      </c>
      <c r="DZ374" t="s">
        <v>566</v>
      </c>
      <c r="EA374" t="s">
        <v>566</v>
      </c>
      <c r="EB374" t="s">
        <v>566</v>
      </c>
    </row>
    <row r="375" spans="1:132" x14ac:dyDescent="0.25">
      <c r="A375" s="12">
        <v>372</v>
      </c>
      <c r="B375" s="12">
        <v>172</v>
      </c>
      <c r="C375" s="12">
        <v>189</v>
      </c>
      <c r="D375" s="12">
        <v>165</v>
      </c>
      <c r="E375" s="12">
        <v>174</v>
      </c>
      <c r="F375" s="12">
        <v>177</v>
      </c>
      <c r="G375" s="12">
        <v>134</v>
      </c>
      <c r="H375" s="12">
        <v>142</v>
      </c>
      <c r="I375" s="12">
        <v>156</v>
      </c>
      <c r="J375" s="12">
        <v>139</v>
      </c>
      <c r="K375" s="12">
        <v>159</v>
      </c>
      <c r="L375" s="12">
        <v>155</v>
      </c>
      <c r="M375" s="12">
        <v>155</v>
      </c>
      <c r="O375" s="19">
        <v>371</v>
      </c>
      <c r="P375" s="20">
        <v>77</v>
      </c>
      <c r="Q375" s="20">
        <v>30</v>
      </c>
      <c r="R375" s="21">
        <v>23</v>
      </c>
      <c r="S375" s="21">
        <v>13</v>
      </c>
      <c r="T375" s="21">
        <v>4</v>
      </c>
      <c r="U375" s="21">
        <v>1</v>
      </c>
      <c r="V375" s="21">
        <v>1</v>
      </c>
      <c r="W375" s="21">
        <v>1</v>
      </c>
      <c r="X375" s="21">
        <v>1</v>
      </c>
      <c r="Y375" s="21">
        <v>1</v>
      </c>
      <c r="Z375" s="21">
        <v>1</v>
      </c>
      <c r="AA375" s="21">
        <v>1</v>
      </c>
      <c r="AB375" s="22">
        <v>371</v>
      </c>
      <c r="AC375" s="23">
        <v>77</v>
      </c>
      <c r="AD375" s="23">
        <v>33</v>
      </c>
      <c r="AE375" s="24">
        <v>2</v>
      </c>
      <c r="AF375" s="24">
        <v>1</v>
      </c>
      <c r="AG375" s="24">
        <v>1</v>
      </c>
      <c r="AH375" s="24">
        <v>1</v>
      </c>
      <c r="AI375" s="24">
        <v>1</v>
      </c>
      <c r="AJ375" s="24">
        <v>1</v>
      </c>
      <c r="AK375" s="24">
        <v>1</v>
      </c>
      <c r="AL375" s="24">
        <v>1</v>
      </c>
      <c r="AM375" s="24">
        <v>1</v>
      </c>
      <c r="AN375" s="24">
        <v>1</v>
      </c>
      <c r="DX375" s="19">
        <v>371</v>
      </c>
      <c r="DY375" t="s">
        <v>567</v>
      </c>
      <c r="DZ375" t="s">
        <v>566</v>
      </c>
      <c r="EA375" t="s">
        <v>566</v>
      </c>
      <c r="EB375" t="s">
        <v>566</v>
      </c>
    </row>
    <row r="376" spans="1:132" x14ac:dyDescent="0.25">
      <c r="A376" s="13">
        <v>373</v>
      </c>
      <c r="B376" s="13">
        <v>172</v>
      </c>
      <c r="C376" s="13">
        <v>189</v>
      </c>
      <c r="D376" s="13">
        <v>165</v>
      </c>
      <c r="E376" s="13">
        <v>174</v>
      </c>
      <c r="F376" s="13">
        <v>177</v>
      </c>
      <c r="G376" s="13">
        <v>134</v>
      </c>
      <c r="H376" s="13">
        <v>142</v>
      </c>
      <c r="I376" s="13">
        <v>156</v>
      </c>
      <c r="J376" s="13">
        <v>139</v>
      </c>
      <c r="K376" s="13">
        <v>159</v>
      </c>
      <c r="L376" s="13">
        <v>155</v>
      </c>
      <c r="M376" s="13">
        <v>155</v>
      </c>
      <c r="O376" s="19">
        <v>372</v>
      </c>
      <c r="P376" s="20">
        <v>77</v>
      </c>
      <c r="Q376" s="20">
        <v>30</v>
      </c>
      <c r="R376" s="21">
        <v>23</v>
      </c>
      <c r="S376" s="21">
        <v>13</v>
      </c>
      <c r="T376" s="21">
        <v>4</v>
      </c>
      <c r="U376" s="21">
        <v>1</v>
      </c>
      <c r="V376" s="21">
        <v>1</v>
      </c>
      <c r="W376" s="21">
        <v>1</v>
      </c>
      <c r="X376" s="21">
        <v>1</v>
      </c>
      <c r="Y376" s="21">
        <v>1</v>
      </c>
      <c r="Z376" s="21">
        <v>1</v>
      </c>
      <c r="AA376" s="21">
        <v>1</v>
      </c>
      <c r="AB376" s="22">
        <v>372</v>
      </c>
      <c r="AC376" s="23">
        <v>77</v>
      </c>
      <c r="AD376" s="23">
        <v>33</v>
      </c>
      <c r="AE376" s="24">
        <v>3</v>
      </c>
      <c r="AF376" s="24">
        <v>1</v>
      </c>
      <c r="AG376" s="24">
        <v>1</v>
      </c>
      <c r="AH376" s="24">
        <v>1</v>
      </c>
      <c r="AI376" s="24">
        <v>1</v>
      </c>
      <c r="AJ376" s="24">
        <v>1</v>
      </c>
      <c r="AK376" s="24">
        <v>1</v>
      </c>
      <c r="AL376" s="24">
        <v>1</v>
      </c>
      <c r="AM376" s="24">
        <v>1</v>
      </c>
      <c r="AN376" s="24">
        <v>1</v>
      </c>
      <c r="DX376" s="19">
        <v>372</v>
      </c>
      <c r="DY376" t="s">
        <v>567</v>
      </c>
      <c r="DZ376" t="s">
        <v>566</v>
      </c>
      <c r="EA376" t="s">
        <v>566</v>
      </c>
      <c r="EB376" t="s">
        <v>566</v>
      </c>
    </row>
    <row r="377" spans="1:132" x14ac:dyDescent="0.25">
      <c r="A377" s="12">
        <v>374</v>
      </c>
      <c r="B377" s="12">
        <v>171</v>
      </c>
      <c r="C377" s="12">
        <v>188</v>
      </c>
      <c r="D377" s="12">
        <v>165</v>
      </c>
      <c r="E377" s="12">
        <v>174</v>
      </c>
      <c r="F377" s="12">
        <v>177</v>
      </c>
      <c r="G377" s="12">
        <v>133</v>
      </c>
      <c r="H377" s="12">
        <v>141</v>
      </c>
      <c r="I377" s="12">
        <v>155</v>
      </c>
      <c r="J377" s="12">
        <v>138</v>
      </c>
      <c r="K377" s="12">
        <v>158</v>
      </c>
      <c r="L377" s="12">
        <v>154</v>
      </c>
      <c r="M377" s="12">
        <v>154</v>
      </c>
      <c r="O377" s="19">
        <v>373</v>
      </c>
      <c r="P377" s="20">
        <v>78</v>
      </c>
      <c r="Q377" s="20">
        <v>31</v>
      </c>
      <c r="R377" s="21">
        <v>23</v>
      </c>
      <c r="S377" s="21">
        <v>14</v>
      </c>
      <c r="T377" s="21">
        <v>4</v>
      </c>
      <c r="U377" s="21">
        <v>1</v>
      </c>
      <c r="V377" s="21">
        <v>1</v>
      </c>
      <c r="W377" s="21">
        <v>1</v>
      </c>
      <c r="X377" s="21">
        <v>1</v>
      </c>
      <c r="Y377" s="21">
        <v>1</v>
      </c>
      <c r="Z377" s="21">
        <v>1</v>
      </c>
      <c r="AA377" s="21">
        <v>1</v>
      </c>
      <c r="AB377" s="22">
        <v>373</v>
      </c>
      <c r="AC377" s="23">
        <v>77</v>
      </c>
      <c r="AD377" s="23">
        <v>33</v>
      </c>
      <c r="AE377" s="24">
        <v>3</v>
      </c>
      <c r="AF377" s="24">
        <v>1</v>
      </c>
      <c r="AG377" s="24">
        <v>1</v>
      </c>
      <c r="AH377" s="24">
        <v>1</v>
      </c>
      <c r="AI377" s="24">
        <v>1</v>
      </c>
      <c r="AJ377" s="24">
        <v>1</v>
      </c>
      <c r="AK377" s="24">
        <v>1</v>
      </c>
      <c r="AL377" s="24">
        <v>1</v>
      </c>
      <c r="AM377" s="24">
        <v>1</v>
      </c>
      <c r="AN377" s="24">
        <v>1</v>
      </c>
      <c r="DX377" s="19">
        <v>373</v>
      </c>
      <c r="DY377" t="s">
        <v>567</v>
      </c>
      <c r="DZ377" t="s">
        <v>566</v>
      </c>
      <c r="EA377" t="s">
        <v>566</v>
      </c>
      <c r="EB377" t="s">
        <v>566</v>
      </c>
    </row>
    <row r="378" spans="1:132" x14ac:dyDescent="0.25">
      <c r="A378" s="13">
        <v>375</v>
      </c>
      <c r="B378" s="13">
        <v>171</v>
      </c>
      <c r="C378" s="13">
        <v>188</v>
      </c>
      <c r="D378" s="13">
        <v>165</v>
      </c>
      <c r="E378" s="13">
        <v>174</v>
      </c>
      <c r="F378" s="13">
        <v>177</v>
      </c>
      <c r="G378" s="13">
        <v>133</v>
      </c>
      <c r="H378" s="13">
        <v>141</v>
      </c>
      <c r="I378" s="13">
        <v>155</v>
      </c>
      <c r="J378" s="13">
        <v>138</v>
      </c>
      <c r="K378" s="13">
        <v>158</v>
      </c>
      <c r="L378" s="13">
        <v>154</v>
      </c>
      <c r="M378" s="13">
        <v>154</v>
      </c>
      <c r="O378" s="19">
        <v>374</v>
      </c>
      <c r="P378" s="20">
        <v>78</v>
      </c>
      <c r="Q378" s="20">
        <v>31</v>
      </c>
      <c r="R378" s="21">
        <v>23</v>
      </c>
      <c r="S378" s="21">
        <v>14</v>
      </c>
      <c r="T378" s="21">
        <v>4</v>
      </c>
      <c r="U378" s="21">
        <v>1</v>
      </c>
      <c r="V378" s="21">
        <v>1</v>
      </c>
      <c r="W378" s="21">
        <v>1</v>
      </c>
      <c r="X378" s="21">
        <v>1</v>
      </c>
      <c r="Y378" s="21">
        <v>1</v>
      </c>
      <c r="Z378" s="21">
        <v>1</v>
      </c>
      <c r="AA378" s="21">
        <v>1</v>
      </c>
      <c r="AB378" s="22">
        <v>374</v>
      </c>
      <c r="AC378" s="23">
        <v>77</v>
      </c>
      <c r="AD378" s="23">
        <v>33</v>
      </c>
      <c r="AE378" s="24">
        <v>3</v>
      </c>
      <c r="AF378" s="24">
        <v>1</v>
      </c>
      <c r="AG378" s="24">
        <v>1</v>
      </c>
      <c r="AH378" s="24">
        <v>1</v>
      </c>
      <c r="AI378" s="24">
        <v>1</v>
      </c>
      <c r="AJ378" s="24">
        <v>1</v>
      </c>
      <c r="AK378" s="24">
        <v>1</v>
      </c>
      <c r="AL378" s="24">
        <v>1</v>
      </c>
      <c r="AM378" s="24">
        <v>1</v>
      </c>
      <c r="AN378" s="24">
        <v>1</v>
      </c>
      <c r="DX378" s="19">
        <v>374</v>
      </c>
      <c r="DY378" t="s">
        <v>567</v>
      </c>
      <c r="DZ378" t="s">
        <v>566</v>
      </c>
      <c r="EA378" t="s">
        <v>566</v>
      </c>
      <c r="EB378" t="s">
        <v>566</v>
      </c>
    </row>
    <row r="379" spans="1:132" x14ac:dyDescent="0.25">
      <c r="A379" s="12">
        <v>376</v>
      </c>
      <c r="B379" s="12">
        <v>170</v>
      </c>
      <c r="C379" s="12">
        <v>188</v>
      </c>
      <c r="D379" s="12">
        <v>164</v>
      </c>
      <c r="E379" s="12">
        <v>173</v>
      </c>
      <c r="F379" s="12">
        <v>176</v>
      </c>
      <c r="G379" s="12">
        <v>133</v>
      </c>
      <c r="H379" s="12">
        <v>141</v>
      </c>
      <c r="I379" s="12">
        <v>155</v>
      </c>
      <c r="J379" s="12">
        <v>138</v>
      </c>
      <c r="K379" s="12">
        <v>157</v>
      </c>
      <c r="L379" s="12">
        <v>154</v>
      </c>
      <c r="M379" s="12">
        <v>154</v>
      </c>
      <c r="O379" s="19">
        <v>375</v>
      </c>
      <c r="P379" s="20">
        <v>78</v>
      </c>
      <c r="Q379" s="20">
        <v>31</v>
      </c>
      <c r="R379" s="21">
        <v>23</v>
      </c>
      <c r="S379" s="21">
        <v>14</v>
      </c>
      <c r="T379" s="21">
        <v>4</v>
      </c>
      <c r="U379" s="21">
        <v>1</v>
      </c>
      <c r="V379" s="21">
        <v>1</v>
      </c>
      <c r="W379" s="21">
        <v>1</v>
      </c>
      <c r="X379" s="21">
        <v>1</v>
      </c>
      <c r="Y379" s="21">
        <v>1</v>
      </c>
      <c r="Z379" s="21">
        <v>1</v>
      </c>
      <c r="AA379" s="21">
        <v>1</v>
      </c>
      <c r="AB379" s="22">
        <v>375</v>
      </c>
      <c r="AC379" s="23">
        <v>77</v>
      </c>
      <c r="AD379" s="23">
        <v>33</v>
      </c>
      <c r="AE379" s="24">
        <v>3</v>
      </c>
      <c r="AF379" s="24">
        <v>1</v>
      </c>
      <c r="AG379" s="24">
        <v>1</v>
      </c>
      <c r="AH379" s="24">
        <v>1</v>
      </c>
      <c r="AI379" s="24">
        <v>1</v>
      </c>
      <c r="AJ379" s="24">
        <v>1</v>
      </c>
      <c r="AK379" s="24">
        <v>1</v>
      </c>
      <c r="AL379" s="24">
        <v>1</v>
      </c>
      <c r="AM379" s="24">
        <v>1</v>
      </c>
      <c r="AN379" s="24">
        <v>1</v>
      </c>
      <c r="DX379" s="19">
        <v>375</v>
      </c>
      <c r="DY379" t="s">
        <v>567</v>
      </c>
      <c r="DZ379" t="s">
        <v>566</v>
      </c>
      <c r="EA379" t="s">
        <v>566</v>
      </c>
      <c r="EB379" t="s">
        <v>566</v>
      </c>
    </row>
    <row r="380" spans="1:132" x14ac:dyDescent="0.25">
      <c r="A380" s="13">
        <v>377</v>
      </c>
      <c r="B380" s="13">
        <v>170</v>
      </c>
      <c r="C380" s="13">
        <v>187</v>
      </c>
      <c r="D380" s="13">
        <v>164</v>
      </c>
      <c r="E380" s="13">
        <v>173</v>
      </c>
      <c r="F380" s="13">
        <v>176</v>
      </c>
      <c r="G380" s="13">
        <v>132</v>
      </c>
      <c r="H380" s="13">
        <v>140</v>
      </c>
      <c r="I380" s="13">
        <v>154</v>
      </c>
      <c r="J380" s="13">
        <v>137</v>
      </c>
      <c r="K380" s="13">
        <v>157</v>
      </c>
      <c r="L380" s="13">
        <v>153</v>
      </c>
      <c r="M380" s="13">
        <v>153</v>
      </c>
      <c r="O380" s="19">
        <v>376</v>
      </c>
      <c r="P380" s="20">
        <v>78</v>
      </c>
      <c r="Q380" s="20">
        <v>31</v>
      </c>
      <c r="R380" s="21">
        <v>23</v>
      </c>
      <c r="S380" s="21">
        <v>14</v>
      </c>
      <c r="T380" s="21">
        <v>4</v>
      </c>
      <c r="U380" s="21">
        <v>1</v>
      </c>
      <c r="V380" s="21">
        <v>1</v>
      </c>
      <c r="W380" s="21">
        <v>1</v>
      </c>
      <c r="X380" s="21">
        <v>1</v>
      </c>
      <c r="Y380" s="21">
        <v>1</v>
      </c>
      <c r="Z380" s="21">
        <v>1</v>
      </c>
      <c r="AA380" s="21">
        <v>1</v>
      </c>
      <c r="AB380" s="22">
        <v>376</v>
      </c>
      <c r="AC380" s="23">
        <v>77</v>
      </c>
      <c r="AD380" s="23">
        <v>33</v>
      </c>
      <c r="AE380" s="24">
        <v>3</v>
      </c>
      <c r="AF380" s="24">
        <v>1</v>
      </c>
      <c r="AG380" s="24">
        <v>1</v>
      </c>
      <c r="AH380" s="24">
        <v>1</v>
      </c>
      <c r="AI380" s="24">
        <v>1</v>
      </c>
      <c r="AJ380" s="24">
        <v>1</v>
      </c>
      <c r="AK380" s="24">
        <v>1</v>
      </c>
      <c r="AL380" s="24">
        <v>1</v>
      </c>
      <c r="AM380" s="24">
        <v>1</v>
      </c>
      <c r="AN380" s="24">
        <v>1</v>
      </c>
      <c r="DX380" s="19">
        <v>376</v>
      </c>
      <c r="DY380" t="s">
        <v>567</v>
      </c>
      <c r="DZ380" t="s">
        <v>566</v>
      </c>
      <c r="EA380" t="s">
        <v>566</v>
      </c>
      <c r="EB380" t="s">
        <v>566</v>
      </c>
    </row>
    <row r="381" spans="1:132" x14ac:dyDescent="0.25">
      <c r="A381" s="12">
        <v>378</v>
      </c>
      <c r="B381" s="12">
        <v>169</v>
      </c>
      <c r="C381" s="12">
        <v>187</v>
      </c>
      <c r="D381" s="12">
        <v>164</v>
      </c>
      <c r="E381" s="12">
        <v>173</v>
      </c>
      <c r="F381" s="12">
        <v>176</v>
      </c>
      <c r="G381" s="12">
        <v>132</v>
      </c>
      <c r="H381" s="12">
        <v>140</v>
      </c>
      <c r="I381" s="12">
        <v>154</v>
      </c>
      <c r="J381" s="12">
        <v>137</v>
      </c>
      <c r="K381" s="12">
        <v>156</v>
      </c>
      <c r="L381" s="12">
        <v>153</v>
      </c>
      <c r="M381" s="12">
        <v>153</v>
      </c>
      <c r="O381" s="19">
        <v>377</v>
      </c>
      <c r="P381" s="20">
        <v>78</v>
      </c>
      <c r="Q381" s="20">
        <v>31</v>
      </c>
      <c r="R381" s="21">
        <v>23</v>
      </c>
      <c r="S381" s="21">
        <v>14</v>
      </c>
      <c r="T381" s="21">
        <v>4</v>
      </c>
      <c r="U381" s="21">
        <v>1</v>
      </c>
      <c r="V381" s="21">
        <v>1</v>
      </c>
      <c r="W381" s="21">
        <v>1</v>
      </c>
      <c r="X381" s="21">
        <v>1</v>
      </c>
      <c r="Y381" s="21">
        <v>1</v>
      </c>
      <c r="Z381" s="21">
        <v>1</v>
      </c>
      <c r="AA381" s="21">
        <v>1</v>
      </c>
      <c r="AB381" s="22">
        <v>377</v>
      </c>
      <c r="AC381" s="23">
        <v>77</v>
      </c>
      <c r="AD381" s="23">
        <v>33</v>
      </c>
      <c r="AE381" s="24">
        <v>3</v>
      </c>
      <c r="AF381" s="24">
        <v>1</v>
      </c>
      <c r="AG381" s="24">
        <v>1</v>
      </c>
      <c r="AH381" s="24">
        <v>1</v>
      </c>
      <c r="AI381" s="24">
        <v>1</v>
      </c>
      <c r="AJ381" s="24">
        <v>1</v>
      </c>
      <c r="AK381" s="24">
        <v>1</v>
      </c>
      <c r="AL381" s="24">
        <v>1</v>
      </c>
      <c r="AM381" s="24">
        <v>1</v>
      </c>
      <c r="AN381" s="24">
        <v>1</v>
      </c>
      <c r="DX381" s="19">
        <v>377</v>
      </c>
      <c r="DY381" t="s">
        <v>567</v>
      </c>
      <c r="DZ381" t="s">
        <v>566</v>
      </c>
      <c r="EA381" t="s">
        <v>566</v>
      </c>
      <c r="EB381" t="s">
        <v>566</v>
      </c>
    </row>
    <row r="382" spans="1:132" x14ac:dyDescent="0.25">
      <c r="A382" s="13">
        <v>379</v>
      </c>
      <c r="B382" s="13">
        <v>169</v>
      </c>
      <c r="C382" s="13">
        <v>186</v>
      </c>
      <c r="D382" s="13">
        <v>163</v>
      </c>
      <c r="E382" s="13">
        <v>172</v>
      </c>
      <c r="F382" s="13">
        <v>175</v>
      </c>
      <c r="G382" s="13">
        <v>131</v>
      </c>
      <c r="H382" s="13">
        <v>139</v>
      </c>
      <c r="I382" s="13">
        <v>153</v>
      </c>
      <c r="J382" s="13">
        <v>136</v>
      </c>
      <c r="K382" s="13">
        <v>156</v>
      </c>
      <c r="L382" s="13">
        <v>152</v>
      </c>
      <c r="M382" s="13">
        <v>152</v>
      </c>
      <c r="O382" s="19">
        <v>378</v>
      </c>
      <c r="P382" s="20">
        <v>78</v>
      </c>
      <c r="Q382" s="20">
        <v>32</v>
      </c>
      <c r="R382" s="21">
        <v>23</v>
      </c>
      <c r="S382" s="21">
        <v>14</v>
      </c>
      <c r="T382" s="21">
        <v>4</v>
      </c>
      <c r="U382" s="21">
        <v>1</v>
      </c>
      <c r="V382" s="21">
        <v>1</v>
      </c>
      <c r="W382" s="21">
        <v>1</v>
      </c>
      <c r="X382" s="21">
        <v>1</v>
      </c>
      <c r="Y382" s="21">
        <v>1</v>
      </c>
      <c r="Z382" s="21">
        <v>1</v>
      </c>
      <c r="AA382" s="21">
        <v>1</v>
      </c>
      <c r="AB382" s="22">
        <v>378</v>
      </c>
      <c r="AC382" s="23">
        <v>77</v>
      </c>
      <c r="AD382" s="23">
        <v>33</v>
      </c>
      <c r="AE382" s="24">
        <v>3</v>
      </c>
      <c r="AF382" s="24">
        <v>1</v>
      </c>
      <c r="AG382" s="24">
        <v>1</v>
      </c>
      <c r="AH382" s="24">
        <v>1</v>
      </c>
      <c r="AI382" s="24">
        <v>1</v>
      </c>
      <c r="AJ382" s="24">
        <v>1</v>
      </c>
      <c r="AK382" s="24">
        <v>1</v>
      </c>
      <c r="AL382" s="24">
        <v>1</v>
      </c>
      <c r="AM382" s="24">
        <v>1</v>
      </c>
      <c r="AN382" s="24">
        <v>1</v>
      </c>
      <c r="DX382" s="19">
        <v>378</v>
      </c>
      <c r="DY382" t="s">
        <v>567</v>
      </c>
      <c r="DZ382" t="s">
        <v>566</v>
      </c>
      <c r="EA382" t="s">
        <v>566</v>
      </c>
      <c r="EB382" t="s">
        <v>566</v>
      </c>
    </row>
    <row r="383" spans="1:132" x14ac:dyDescent="0.25">
      <c r="A383" s="12">
        <v>380</v>
      </c>
      <c r="B383" s="12">
        <v>169</v>
      </c>
      <c r="C383" s="12">
        <v>186</v>
      </c>
      <c r="D383" s="12">
        <v>163</v>
      </c>
      <c r="E383" s="12">
        <v>172</v>
      </c>
      <c r="F383" s="12">
        <v>175</v>
      </c>
      <c r="G383" s="12">
        <v>131</v>
      </c>
      <c r="H383" s="12">
        <v>139</v>
      </c>
      <c r="I383" s="12">
        <v>153</v>
      </c>
      <c r="J383" s="12">
        <v>136</v>
      </c>
      <c r="K383" s="12">
        <v>155</v>
      </c>
      <c r="L383" s="12">
        <v>152</v>
      </c>
      <c r="M383" s="12">
        <v>152</v>
      </c>
      <c r="O383" s="19">
        <v>379</v>
      </c>
      <c r="P383" s="20">
        <v>78</v>
      </c>
      <c r="Q383" s="20">
        <v>32</v>
      </c>
      <c r="R383" s="21">
        <v>23</v>
      </c>
      <c r="S383" s="21">
        <v>14</v>
      </c>
      <c r="T383" s="21">
        <v>4</v>
      </c>
      <c r="U383" s="21">
        <v>1</v>
      </c>
      <c r="V383" s="21">
        <v>1</v>
      </c>
      <c r="W383" s="21">
        <v>1</v>
      </c>
      <c r="X383" s="21">
        <v>1</v>
      </c>
      <c r="Y383" s="21">
        <v>1</v>
      </c>
      <c r="Z383" s="21">
        <v>1</v>
      </c>
      <c r="AA383" s="21">
        <v>1</v>
      </c>
      <c r="AB383" s="22">
        <v>379</v>
      </c>
      <c r="AC383" s="23">
        <v>77</v>
      </c>
      <c r="AD383" s="23">
        <v>33</v>
      </c>
      <c r="AE383" s="24">
        <v>3</v>
      </c>
      <c r="AF383" s="24">
        <v>1</v>
      </c>
      <c r="AG383" s="24">
        <v>1</v>
      </c>
      <c r="AH383" s="24">
        <v>1</v>
      </c>
      <c r="AI383" s="24">
        <v>1</v>
      </c>
      <c r="AJ383" s="24">
        <v>1</v>
      </c>
      <c r="AK383" s="24">
        <v>1</v>
      </c>
      <c r="AL383" s="24">
        <v>1</v>
      </c>
      <c r="AM383" s="24">
        <v>1</v>
      </c>
      <c r="AN383" s="24">
        <v>1</v>
      </c>
      <c r="DX383" s="19">
        <v>379</v>
      </c>
      <c r="DY383" t="s">
        <v>567</v>
      </c>
      <c r="DZ383" t="s">
        <v>566</v>
      </c>
      <c r="EA383" t="s">
        <v>566</v>
      </c>
      <c r="EB383" t="s">
        <v>566</v>
      </c>
    </row>
    <row r="384" spans="1:132" x14ac:dyDescent="0.25">
      <c r="A384" s="13">
        <v>381</v>
      </c>
      <c r="B384" s="13">
        <v>168</v>
      </c>
      <c r="C384" s="13">
        <v>186</v>
      </c>
      <c r="D384" s="13">
        <v>163</v>
      </c>
      <c r="E384" s="13">
        <v>172</v>
      </c>
      <c r="F384" s="13">
        <v>175</v>
      </c>
      <c r="G384" s="13">
        <v>131</v>
      </c>
      <c r="H384" s="13">
        <v>139</v>
      </c>
      <c r="I384" s="13">
        <v>153</v>
      </c>
      <c r="J384" s="13">
        <v>136</v>
      </c>
      <c r="K384" s="13">
        <v>155</v>
      </c>
      <c r="L384" s="13">
        <v>152</v>
      </c>
      <c r="M384" s="13">
        <v>152</v>
      </c>
      <c r="O384" s="19">
        <v>380</v>
      </c>
      <c r="P384" s="20">
        <v>78</v>
      </c>
      <c r="Q384" s="20">
        <v>32</v>
      </c>
      <c r="R384" s="21">
        <v>23</v>
      </c>
      <c r="S384" s="21">
        <v>14</v>
      </c>
      <c r="T384" s="21">
        <v>4</v>
      </c>
      <c r="U384" s="21">
        <v>1</v>
      </c>
      <c r="V384" s="21">
        <v>1</v>
      </c>
      <c r="W384" s="21">
        <v>1</v>
      </c>
      <c r="X384" s="21">
        <v>1</v>
      </c>
      <c r="Y384" s="21">
        <v>1</v>
      </c>
      <c r="Z384" s="21">
        <v>1</v>
      </c>
      <c r="AA384" s="21">
        <v>1</v>
      </c>
      <c r="AB384" s="22">
        <v>380</v>
      </c>
      <c r="AC384" s="23">
        <v>78</v>
      </c>
      <c r="AD384" s="23">
        <v>33</v>
      </c>
      <c r="AE384" s="24">
        <v>3</v>
      </c>
      <c r="AF384" s="24">
        <v>1</v>
      </c>
      <c r="AG384" s="24">
        <v>1</v>
      </c>
      <c r="AH384" s="24">
        <v>1</v>
      </c>
      <c r="AI384" s="24">
        <v>1</v>
      </c>
      <c r="AJ384" s="24">
        <v>1</v>
      </c>
      <c r="AK384" s="24">
        <v>1</v>
      </c>
      <c r="AL384" s="24">
        <v>1</v>
      </c>
      <c r="AM384" s="24">
        <v>1</v>
      </c>
      <c r="AN384" s="24">
        <v>1</v>
      </c>
      <c r="DX384" s="19">
        <v>380</v>
      </c>
      <c r="DY384" t="s">
        <v>567</v>
      </c>
      <c r="DZ384" t="s">
        <v>566</v>
      </c>
      <c r="EA384" t="s">
        <v>566</v>
      </c>
      <c r="EB384" t="s">
        <v>566</v>
      </c>
    </row>
    <row r="385" spans="1:132" x14ac:dyDescent="0.25">
      <c r="A385" s="12">
        <v>382</v>
      </c>
      <c r="B385" s="12">
        <v>168</v>
      </c>
      <c r="C385" s="12">
        <v>185</v>
      </c>
      <c r="D385" s="12">
        <v>162</v>
      </c>
      <c r="E385" s="12">
        <v>171</v>
      </c>
      <c r="F385" s="12">
        <v>174</v>
      </c>
      <c r="G385" s="12">
        <v>130</v>
      </c>
      <c r="H385" s="12">
        <v>138</v>
      </c>
      <c r="I385" s="12">
        <v>152</v>
      </c>
      <c r="J385" s="12">
        <v>135</v>
      </c>
      <c r="K385" s="12">
        <v>154</v>
      </c>
      <c r="L385" s="12">
        <v>151</v>
      </c>
      <c r="M385" s="12">
        <v>151</v>
      </c>
      <c r="O385" s="19">
        <v>381</v>
      </c>
      <c r="P385" s="20">
        <v>78</v>
      </c>
      <c r="Q385" s="20">
        <v>32</v>
      </c>
      <c r="R385" s="21">
        <v>23</v>
      </c>
      <c r="S385" s="21">
        <v>14</v>
      </c>
      <c r="T385" s="21">
        <v>4</v>
      </c>
      <c r="U385" s="21">
        <v>1</v>
      </c>
      <c r="V385" s="21">
        <v>1</v>
      </c>
      <c r="W385" s="21">
        <v>1</v>
      </c>
      <c r="X385" s="21">
        <v>1</v>
      </c>
      <c r="Y385" s="21">
        <v>1</v>
      </c>
      <c r="Z385" s="21">
        <v>1</v>
      </c>
      <c r="AA385" s="21">
        <v>1</v>
      </c>
      <c r="AB385" s="22">
        <v>381</v>
      </c>
      <c r="AC385" s="23">
        <v>78</v>
      </c>
      <c r="AD385" s="23">
        <v>33</v>
      </c>
      <c r="AE385" s="24">
        <v>3</v>
      </c>
      <c r="AF385" s="24">
        <v>1</v>
      </c>
      <c r="AG385" s="24">
        <v>1</v>
      </c>
      <c r="AH385" s="24">
        <v>1</v>
      </c>
      <c r="AI385" s="24">
        <v>1</v>
      </c>
      <c r="AJ385" s="24">
        <v>1</v>
      </c>
      <c r="AK385" s="24">
        <v>1</v>
      </c>
      <c r="AL385" s="24">
        <v>1</v>
      </c>
      <c r="AM385" s="24">
        <v>1</v>
      </c>
      <c r="AN385" s="24">
        <v>1</v>
      </c>
      <c r="DX385" s="19">
        <v>381</v>
      </c>
      <c r="DY385" t="s">
        <v>567</v>
      </c>
      <c r="DZ385" t="s">
        <v>566</v>
      </c>
      <c r="EA385" t="s">
        <v>566</v>
      </c>
      <c r="EB385" t="s">
        <v>566</v>
      </c>
    </row>
    <row r="386" spans="1:132" x14ac:dyDescent="0.25">
      <c r="A386" s="13">
        <v>383</v>
      </c>
      <c r="B386" s="13">
        <v>167</v>
      </c>
      <c r="C386" s="13">
        <v>185</v>
      </c>
      <c r="D386" s="13">
        <v>162</v>
      </c>
      <c r="E386" s="13">
        <v>171</v>
      </c>
      <c r="F386" s="13">
        <v>174</v>
      </c>
      <c r="G386" s="13">
        <v>130</v>
      </c>
      <c r="H386" s="13">
        <v>138</v>
      </c>
      <c r="I386" s="13">
        <v>152</v>
      </c>
      <c r="J386" s="13">
        <v>135</v>
      </c>
      <c r="K386" s="13">
        <v>154</v>
      </c>
      <c r="L386" s="13">
        <v>151</v>
      </c>
      <c r="M386" s="13">
        <v>151</v>
      </c>
      <c r="O386" s="19">
        <v>382</v>
      </c>
      <c r="P386" s="20">
        <v>78</v>
      </c>
      <c r="Q386" s="20">
        <v>32</v>
      </c>
      <c r="R386" s="21">
        <v>23</v>
      </c>
      <c r="S386" s="21">
        <v>14</v>
      </c>
      <c r="T386" s="21">
        <v>4</v>
      </c>
      <c r="U386" s="21">
        <v>1</v>
      </c>
      <c r="V386" s="21">
        <v>1</v>
      </c>
      <c r="W386" s="21">
        <v>1</v>
      </c>
      <c r="X386" s="21">
        <v>1</v>
      </c>
      <c r="Y386" s="21">
        <v>1</v>
      </c>
      <c r="Z386" s="21">
        <v>1</v>
      </c>
      <c r="AA386" s="21">
        <v>1</v>
      </c>
      <c r="AB386" s="22">
        <v>382</v>
      </c>
      <c r="AC386" s="23">
        <v>78</v>
      </c>
      <c r="AD386" s="23">
        <v>34</v>
      </c>
      <c r="AE386" s="24">
        <v>4</v>
      </c>
      <c r="AF386" s="24">
        <v>1</v>
      </c>
      <c r="AG386" s="24">
        <v>1</v>
      </c>
      <c r="AH386" s="24">
        <v>1</v>
      </c>
      <c r="AI386" s="24">
        <v>1</v>
      </c>
      <c r="AJ386" s="24">
        <v>1</v>
      </c>
      <c r="AK386" s="24">
        <v>1</v>
      </c>
      <c r="AL386" s="24">
        <v>1</v>
      </c>
      <c r="AM386" s="24">
        <v>1</v>
      </c>
      <c r="AN386" s="24">
        <v>1</v>
      </c>
      <c r="DX386" s="19">
        <v>382</v>
      </c>
      <c r="DY386" t="s">
        <v>567</v>
      </c>
      <c r="DZ386" t="s">
        <v>566</v>
      </c>
      <c r="EA386" t="s">
        <v>566</v>
      </c>
      <c r="EB386" t="s">
        <v>566</v>
      </c>
    </row>
    <row r="387" spans="1:132" x14ac:dyDescent="0.25">
      <c r="A387" s="12">
        <v>384</v>
      </c>
      <c r="B387" s="12">
        <v>167</v>
      </c>
      <c r="C387" s="12">
        <v>185</v>
      </c>
      <c r="D387" s="12">
        <v>161</v>
      </c>
      <c r="E387" s="12">
        <v>170</v>
      </c>
      <c r="F387" s="12">
        <v>173</v>
      </c>
      <c r="G387" s="12">
        <v>130</v>
      </c>
      <c r="H387" s="12">
        <v>137</v>
      </c>
      <c r="I387" s="12">
        <v>151</v>
      </c>
      <c r="J387" s="12">
        <v>135</v>
      </c>
      <c r="K387" s="12">
        <v>153</v>
      </c>
      <c r="L387" s="12">
        <v>150</v>
      </c>
      <c r="M387" s="12">
        <v>150</v>
      </c>
      <c r="O387" s="19">
        <v>383</v>
      </c>
      <c r="P387" s="20">
        <v>79</v>
      </c>
      <c r="Q387" s="20">
        <v>33</v>
      </c>
      <c r="R387" s="21">
        <v>24</v>
      </c>
      <c r="S387" s="21">
        <v>15</v>
      </c>
      <c r="T387" s="21">
        <v>5</v>
      </c>
      <c r="U387" s="21">
        <v>1</v>
      </c>
      <c r="V387" s="21">
        <v>1</v>
      </c>
      <c r="W387" s="21">
        <v>1</v>
      </c>
      <c r="X387" s="21">
        <v>1</v>
      </c>
      <c r="Y387" s="21">
        <v>1</v>
      </c>
      <c r="Z387" s="21">
        <v>1</v>
      </c>
      <c r="AA387" s="21">
        <v>1</v>
      </c>
      <c r="AB387" s="22">
        <v>383</v>
      </c>
      <c r="AC387" s="23">
        <v>78</v>
      </c>
      <c r="AD387" s="23">
        <v>34</v>
      </c>
      <c r="AE387" s="24">
        <v>4</v>
      </c>
      <c r="AF387" s="24">
        <v>1</v>
      </c>
      <c r="AG387" s="24">
        <v>1</v>
      </c>
      <c r="AH387" s="24">
        <v>1</v>
      </c>
      <c r="AI387" s="24">
        <v>1</v>
      </c>
      <c r="AJ387" s="24">
        <v>1</v>
      </c>
      <c r="AK387" s="24">
        <v>1</v>
      </c>
      <c r="AL387" s="24">
        <v>1</v>
      </c>
      <c r="AM387" s="24">
        <v>1</v>
      </c>
      <c r="AN387" s="24">
        <v>1</v>
      </c>
      <c r="DX387" s="19">
        <v>383</v>
      </c>
      <c r="DY387" t="s">
        <v>567</v>
      </c>
      <c r="DZ387" t="s">
        <v>566</v>
      </c>
      <c r="EA387" t="s">
        <v>566</v>
      </c>
      <c r="EB387" t="s">
        <v>566</v>
      </c>
    </row>
    <row r="388" spans="1:132" x14ac:dyDescent="0.25">
      <c r="A388" s="13">
        <v>385</v>
      </c>
      <c r="B388" s="13">
        <v>167</v>
      </c>
      <c r="C388" s="13">
        <v>185</v>
      </c>
      <c r="D388" s="13">
        <v>161</v>
      </c>
      <c r="E388" s="13">
        <v>170</v>
      </c>
      <c r="F388" s="13">
        <v>173</v>
      </c>
      <c r="G388" s="13">
        <v>130</v>
      </c>
      <c r="H388" s="13">
        <v>137</v>
      </c>
      <c r="I388" s="13">
        <v>151</v>
      </c>
      <c r="J388" s="13">
        <v>135</v>
      </c>
      <c r="K388" s="13">
        <v>153</v>
      </c>
      <c r="L388" s="13">
        <v>150</v>
      </c>
      <c r="M388" s="13">
        <v>150</v>
      </c>
      <c r="O388" s="19">
        <v>384</v>
      </c>
      <c r="P388" s="20">
        <v>79</v>
      </c>
      <c r="Q388" s="20">
        <v>33</v>
      </c>
      <c r="R388" s="21">
        <v>24</v>
      </c>
      <c r="S388" s="21">
        <v>15</v>
      </c>
      <c r="T388" s="21">
        <v>5</v>
      </c>
      <c r="U388" s="21">
        <v>1</v>
      </c>
      <c r="V388" s="21">
        <v>1</v>
      </c>
      <c r="W388" s="21">
        <v>1</v>
      </c>
      <c r="X388" s="21">
        <v>1</v>
      </c>
      <c r="Y388" s="21">
        <v>1</v>
      </c>
      <c r="Z388" s="21">
        <v>1</v>
      </c>
      <c r="AA388" s="21">
        <v>1</v>
      </c>
      <c r="AB388" s="22">
        <v>384</v>
      </c>
      <c r="AC388" s="23">
        <v>78</v>
      </c>
      <c r="AD388" s="23">
        <v>34</v>
      </c>
      <c r="AE388" s="24">
        <v>4</v>
      </c>
      <c r="AF388" s="24">
        <v>1</v>
      </c>
      <c r="AG388" s="24">
        <v>1</v>
      </c>
      <c r="AH388" s="24">
        <v>1</v>
      </c>
      <c r="AI388" s="24">
        <v>1</v>
      </c>
      <c r="AJ388" s="24">
        <v>1</v>
      </c>
      <c r="AK388" s="24">
        <v>1</v>
      </c>
      <c r="AL388" s="24">
        <v>1</v>
      </c>
      <c r="AM388" s="24">
        <v>1</v>
      </c>
      <c r="AN388" s="24">
        <v>1</v>
      </c>
      <c r="DX388" s="19">
        <v>384</v>
      </c>
      <c r="DY388" t="s">
        <v>567</v>
      </c>
      <c r="DZ388" t="s">
        <v>566</v>
      </c>
      <c r="EA388" t="s">
        <v>566</v>
      </c>
      <c r="EB388" t="s">
        <v>566</v>
      </c>
    </row>
    <row r="389" spans="1:132" x14ac:dyDescent="0.25">
      <c r="A389" s="12">
        <v>386</v>
      </c>
      <c r="B389" s="12">
        <v>166</v>
      </c>
      <c r="C389" s="12">
        <v>184</v>
      </c>
      <c r="D389" s="12">
        <v>161</v>
      </c>
      <c r="E389" s="12">
        <v>170</v>
      </c>
      <c r="F389" s="12">
        <v>173</v>
      </c>
      <c r="G389" s="12">
        <v>129</v>
      </c>
      <c r="H389" s="12">
        <v>137</v>
      </c>
      <c r="I389" s="12">
        <v>151</v>
      </c>
      <c r="J389" s="12">
        <v>134</v>
      </c>
      <c r="K389" s="12">
        <v>153</v>
      </c>
      <c r="L389" s="12">
        <v>150</v>
      </c>
      <c r="M389" s="12">
        <v>150</v>
      </c>
      <c r="O389" s="19">
        <v>385</v>
      </c>
      <c r="P389" s="20">
        <v>79</v>
      </c>
      <c r="Q389" s="20">
        <v>33</v>
      </c>
      <c r="R389" s="21">
        <v>24</v>
      </c>
      <c r="S389" s="21">
        <v>15</v>
      </c>
      <c r="T389" s="21">
        <v>5</v>
      </c>
      <c r="U389" s="21">
        <v>1</v>
      </c>
      <c r="V389" s="21">
        <v>1</v>
      </c>
      <c r="W389" s="21">
        <v>1</v>
      </c>
      <c r="X389" s="21">
        <v>1</v>
      </c>
      <c r="Y389" s="21">
        <v>1</v>
      </c>
      <c r="Z389" s="21">
        <v>1</v>
      </c>
      <c r="AA389" s="21">
        <v>1</v>
      </c>
      <c r="AB389" s="22">
        <v>385</v>
      </c>
      <c r="AC389" s="23">
        <v>78</v>
      </c>
      <c r="AD389" s="23">
        <v>34</v>
      </c>
      <c r="AE389" s="24">
        <v>4</v>
      </c>
      <c r="AF389" s="24">
        <v>1</v>
      </c>
      <c r="AG389" s="24">
        <v>1</v>
      </c>
      <c r="AH389" s="24">
        <v>1</v>
      </c>
      <c r="AI389" s="24">
        <v>1</v>
      </c>
      <c r="AJ389" s="24">
        <v>1</v>
      </c>
      <c r="AK389" s="24">
        <v>1</v>
      </c>
      <c r="AL389" s="24">
        <v>1</v>
      </c>
      <c r="AM389" s="24">
        <v>1</v>
      </c>
      <c r="AN389" s="24">
        <v>1</v>
      </c>
      <c r="DX389" s="19">
        <v>385</v>
      </c>
      <c r="DY389" t="s">
        <v>567</v>
      </c>
      <c r="DZ389" t="s">
        <v>566</v>
      </c>
      <c r="EA389" t="s">
        <v>566</v>
      </c>
      <c r="EB389" t="s">
        <v>566</v>
      </c>
    </row>
    <row r="390" spans="1:132" x14ac:dyDescent="0.25">
      <c r="A390" s="13">
        <v>387</v>
      </c>
      <c r="B390" s="13">
        <v>166</v>
      </c>
      <c r="C390" s="13">
        <v>184</v>
      </c>
      <c r="D390" s="13">
        <v>160</v>
      </c>
      <c r="E390" s="13">
        <v>169</v>
      </c>
      <c r="F390" s="13">
        <v>172</v>
      </c>
      <c r="G390" s="13">
        <v>129</v>
      </c>
      <c r="H390" s="13">
        <v>136</v>
      </c>
      <c r="I390" s="13">
        <v>150</v>
      </c>
      <c r="J390" s="13">
        <v>134</v>
      </c>
      <c r="K390" s="13">
        <v>152</v>
      </c>
      <c r="L390" s="13">
        <v>149</v>
      </c>
      <c r="M390" s="13">
        <v>149</v>
      </c>
      <c r="O390" s="19">
        <v>386</v>
      </c>
      <c r="P390" s="20">
        <v>79</v>
      </c>
      <c r="Q390" s="20">
        <v>33</v>
      </c>
      <c r="R390" s="21">
        <v>24</v>
      </c>
      <c r="S390" s="21">
        <v>15</v>
      </c>
      <c r="T390" s="21">
        <v>5</v>
      </c>
      <c r="U390" s="21">
        <v>1</v>
      </c>
      <c r="V390" s="21">
        <v>1</v>
      </c>
      <c r="W390" s="21">
        <v>1</v>
      </c>
      <c r="X390" s="21">
        <v>1</v>
      </c>
      <c r="Y390" s="21">
        <v>1</v>
      </c>
      <c r="Z390" s="21">
        <v>1</v>
      </c>
      <c r="AA390" s="21">
        <v>1</v>
      </c>
      <c r="AB390" s="22">
        <v>386</v>
      </c>
      <c r="AC390" s="23">
        <v>78</v>
      </c>
      <c r="AD390" s="23">
        <v>34</v>
      </c>
      <c r="AE390" s="24">
        <v>4</v>
      </c>
      <c r="AF390" s="24">
        <v>1</v>
      </c>
      <c r="AG390" s="24">
        <v>1</v>
      </c>
      <c r="AH390" s="24">
        <v>1</v>
      </c>
      <c r="AI390" s="24">
        <v>1</v>
      </c>
      <c r="AJ390" s="24">
        <v>1</v>
      </c>
      <c r="AK390" s="24">
        <v>1</v>
      </c>
      <c r="AL390" s="24">
        <v>1</v>
      </c>
      <c r="AM390" s="24">
        <v>1</v>
      </c>
      <c r="AN390" s="24">
        <v>1</v>
      </c>
      <c r="DX390" s="19">
        <v>386</v>
      </c>
      <c r="DY390" t="s">
        <v>567</v>
      </c>
      <c r="DZ390" t="s">
        <v>566</v>
      </c>
      <c r="EA390" t="s">
        <v>566</v>
      </c>
      <c r="EB390" t="s">
        <v>566</v>
      </c>
    </row>
    <row r="391" spans="1:132" x14ac:dyDescent="0.25">
      <c r="A391" s="12">
        <v>388</v>
      </c>
      <c r="B391" s="12">
        <v>165</v>
      </c>
      <c r="C391" s="12">
        <v>184</v>
      </c>
      <c r="D391" s="12">
        <v>160</v>
      </c>
      <c r="E391" s="12">
        <v>169</v>
      </c>
      <c r="F391" s="12">
        <v>172</v>
      </c>
      <c r="G391" s="12">
        <v>129</v>
      </c>
      <c r="H391" s="12">
        <v>136</v>
      </c>
      <c r="I391" s="12">
        <v>150</v>
      </c>
      <c r="J391" s="12">
        <v>134</v>
      </c>
      <c r="K391" s="12">
        <v>152</v>
      </c>
      <c r="L391" s="12">
        <v>149</v>
      </c>
      <c r="M391" s="12">
        <v>149</v>
      </c>
      <c r="O391" s="19">
        <v>387</v>
      </c>
      <c r="P391" s="20">
        <v>79</v>
      </c>
      <c r="Q391" s="20">
        <v>33</v>
      </c>
      <c r="R391" s="21">
        <v>24</v>
      </c>
      <c r="S391" s="21">
        <v>15</v>
      </c>
      <c r="T391" s="21">
        <v>5</v>
      </c>
      <c r="U391" s="21">
        <v>1</v>
      </c>
      <c r="V391" s="21">
        <v>1</v>
      </c>
      <c r="W391" s="21">
        <v>1</v>
      </c>
      <c r="X391" s="21">
        <v>1</v>
      </c>
      <c r="Y391" s="21">
        <v>1</v>
      </c>
      <c r="Z391" s="21">
        <v>1</v>
      </c>
      <c r="AA391" s="21">
        <v>1</v>
      </c>
      <c r="AB391" s="22">
        <v>387</v>
      </c>
      <c r="AC391" s="23">
        <v>78</v>
      </c>
      <c r="AD391" s="23">
        <v>34</v>
      </c>
      <c r="AE391" s="24">
        <v>4</v>
      </c>
      <c r="AF391" s="24">
        <v>1</v>
      </c>
      <c r="AG391" s="24">
        <v>1</v>
      </c>
      <c r="AH391" s="24">
        <v>1</v>
      </c>
      <c r="AI391" s="24">
        <v>1</v>
      </c>
      <c r="AJ391" s="24">
        <v>1</v>
      </c>
      <c r="AK391" s="24">
        <v>1</v>
      </c>
      <c r="AL391" s="24">
        <v>1</v>
      </c>
      <c r="AM391" s="24">
        <v>1</v>
      </c>
      <c r="AN391" s="24">
        <v>1</v>
      </c>
      <c r="DX391" s="19">
        <v>387</v>
      </c>
      <c r="DY391" t="s">
        <v>567</v>
      </c>
      <c r="DZ391" t="s">
        <v>566</v>
      </c>
      <c r="EA391" t="s">
        <v>566</v>
      </c>
      <c r="EB391" t="s">
        <v>566</v>
      </c>
    </row>
    <row r="392" spans="1:132" x14ac:dyDescent="0.25">
      <c r="A392" s="13">
        <v>389</v>
      </c>
      <c r="B392" s="13">
        <v>165</v>
      </c>
      <c r="C392" s="13">
        <v>183</v>
      </c>
      <c r="D392" s="13">
        <v>159</v>
      </c>
      <c r="E392" s="13">
        <v>168</v>
      </c>
      <c r="F392" s="13">
        <v>171</v>
      </c>
      <c r="G392" s="13">
        <v>128</v>
      </c>
      <c r="H392" s="13">
        <v>135</v>
      </c>
      <c r="I392" s="13">
        <v>149</v>
      </c>
      <c r="J392" s="13">
        <v>133</v>
      </c>
      <c r="K392" s="13">
        <v>151</v>
      </c>
      <c r="L392" s="13">
        <v>148</v>
      </c>
      <c r="M392" s="13">
        <v>148</v>
      </c>
      <c r="O392" s="19">
        <v>388</v>
      </c>
      <c r="P392" s="20">
        <v>79</v>
      </c>
      <c r="Q392" s="20">
        <v>33</v>
      </c>
      <c r="R392" s="21">
        <v>25</v>
      </c>
      <c r="S392" s="21">
        <v>15</v>
      </c>
      <c r="T392" s="21">
        <v>5</v>
      </c>
      <c r="U392" s="21">
        <v>2</v>
      </c>
      <c r="V392" s="21">
        <v>1</v>
      </c>
      <c r="W392" s="21">
        <v>1</v>
      </c>
      <c r="X392" s="21">
        <v>1</v>
      </c>
      <c r="Y392" s="21">
        <v>1</v>
      </c>
      <c r="Z392" s="21">
        <v>1</v>
      </c>
      <c r="AA392" s="21">
        <v>1</v>
      </c>
      <c r="AB392" s="22">
        <v>388</v>
      </c>
      <c r="AC392" s="23">
        <v>78</v>
      </c>
      <c r="AD392" s="23">
        <v>34</v>
      </c>
      <c r="AE392" s="24">
        <v>4</v>
      </c>
      <c r="AF392" s="24">
        <v>1</v>
      </c>
      <c r="AG392" s="24">
        <v>1</v>
      </c>
      <c r="AH392" s="24">
        <v>1</v>
      </c>
      <c r="AI392" s="24">
        <v>1</v>
      </c>
      <c r="AJ392" s="24">
        <v>1</v>
      </c>
      <c r="AK392" s="24">
        <v>1</v>
      </c>
      <c r="AL392" s="24">
        <v>1</v>
      </c>
      <c r="AM392" s="24">
        <v>1</v>
      </c>
      <c r="AN392" s="24">
        <v>1</v>
      </c>
      <c r="DX392" s="19">
        <v>388</v>
      </c>
      <c r="DY392" t="s">
        <v>567</v>
      </c>
      <c r="DZ392" t="s">
        <v>566</v>
      </c>
      <c r="EA392" t="s">
        <v>566</v>
      </c>
      <c r="EB392" t="s">
        <v>566</v>
      </c>
    </row>
    <row r="393" spans="1:132" x14ac:dyDescent="0.25">
      <c r="A393" s="12">
        <v>390</v>
      </c>
      <c r="B393" s="12">
        <v>165</v>
      </c>
      <c r="C393" s="12">
        <v>183</v>
      </c>
      <c r="D393" s="12">
        <v>159</v>
      </c>
      <c r="E393" s="12">
        <v>168</v>
      </c>
      <c r="F393" s="12">
        <v>171</v>
      </c>
      <c r="G393" s="12">
        <v>128</v>
      </c>
      <c r="H393" s="12">
        <v>135</v>
      </c>
      <c r="I393" s="12">
        <v>149</v>
      </c>
      <c r="J393" s="12">
        <v>133</v>
      </c>
      <c r="K393" s="12">
        <v>151</v>
      </c>
      <c r="L393" s="12">
        <v>148</v>
      </c>
      <c r="M393" s="12">
        <v>148</v>
      </c>
      <c r="O393" s="19">
        <v>389</v>
      </c>
      <c r="P393" s="20">
        <v>79</v>
      </c>
      <c r="Q393" s="20">
        <v>33</v>
      </c>
      <c r="R393" s="21">
        <v>25</v>
      </c>
      <c r="S393" s="21">
        <v>15</v>
      </c>
      <c r="T393" s="21">
        <v>5</v>
      </c>
      <c r="U393" s="21">
        <v>2</v>
      </c>
      <c r="V393" s="21">
        <v>1</v>
      </c>
      <c r="W393" s="21">
        <v>1</v>
      </c>
      <c r="X393" s="21">
        <v>1</v>
      </c>
      <c r="Y393" s="21">
        <v>1</v>
      </c>
      <c r="Z393" s="21">
        <v>1</v>
      </c>
      <c r="AA393" s="21">
        <v>1</v>
      </c>
      <c r="AB393" s="22">
        <v>389</v>
      </c>
      <c r="AC393" s="23">
        <v>78</v>
      </c>
      <c r="AD393" s="23">
        <v>34</v>
      </c>
      <c r="AE393" s="24">
        <v>4</v>
      </c>
      <c r="AF393" s="24">
        <v>1</v>
      </c>
      <c r="AG393" s="24">
        <v>1</v>
      </c>
      <c r="AH393" s="24">
        <v>1</v>
      </c>
      <c r="AI393" s="24">
        <v>1</v>
      </c>
      <c r="AJ393" s="24">
        <v>1</v>
      </c>
      <c r="AK393" s="24">
        <v>1</v>
      </c>
      <c r="AL393" s="24">
        <v>1</v>
      </c>
      <c r="AM393" s="24">
        <v>1</v>
      </c>
      <c r="AN393" s="24">
        <v>1</v>
      </c>
      <c r="DX393" s="19">
        <v>389</v>
      </c>
      <c r="DY393" t="s">
        <v>567</v>
      </c>
      <c r="DZ393" t="s">
        <v>566</v>
      </c>
      <c r="EA393" t="s">
        <v>566</v>
      </c>
      <c r="EB393" t="s">
        <v>566</v>
      </c>
    </row>
    <row r="394" spans="1:132" x14ac:dyDescent="0.25">
      <c r="A394" s="13">
        <v>391</v>
      </c>
      <c r="B394" s="13">
        <v>164</v>
      </c>
      <c r="C394" s="13">
        <v>183</v>
      </c>
      <c r="D394" s="13">
        <v>159</v>
      </c>
      <c r="E394" s="13">
        <v>168</v>
      </c>
      <c r="F394" s="13">
        <v>171</v>
      </c>
      <c r="G394" s="13">
        <v>128</v>
      </c>
      <c r="H394" s="13">
        <v>135</v>
      </c>
      <c r="I394" s="13">
        <v>149</v>
      </c>
      <c r="J394" s="13">
        <v>133</v>
      </c>
      <c r="K394" s="13">
        <v>151</v>
      </c>
      <c r="L394" s="13">
        <v>148</v>
      </c>
      <c r="M394" s="13">
        <v>148</v>
      </c>
      <c r="O394" s="19">
        <v>390</v>
      </c>
      <c r="P394" s="20">
        <v>79</v>
      </c>
      <c r="Q394" s="20">
        <v>33</v>
      </c>
      <c r="R394" s="21">
        <v>25</v>
      </c>
      <c r="S394" s="21">
        <v>15</v>
      </c>
      <c r="T394" s="21">
        <v>5</v>
      </c>
      <c r="U394" s="21">
        <v>2</v>
      </c>
      <c r="V394" s="21">
        <v>1</v>
      </c>
      <c r="W394" s="21">
        <v>1</v>
      </c>
      <c r="X394" s="21">
        <v>1</v>
      </c>
      <c r="Y394" s="21">
        <v>1</v>
      </c>
      <c r="Z394" s="21">
        <v>1</v>
      </c>
      <c r="AA394" s="21">
        <v>1</v>
      </c>
      <c r="AB394" s="22">
        <v>390</v>
      </c>
      <c r="AC394" s="23">
        <v>78</v>
      </c>
      <c r="AD394" s="23">
        <v>34</v>
      </c>
      <c r="AE394" s="24">
        <v>4</v>
      </c>
      <c r="AF394" s="24">
        <v>1</v>
      </c>
      <c r="AG394" s="24">
        <v>1</v>
      </c>
      <c r="AH394" s="24">
        <v>1</v>
      </c>
      <c r="AI394" s="24">
        <v>1</v>
      </c>
      <c r="AJ394" s="24">
        <v>1</v>
      </c>
      <c r="AK394" s="24">
        <v>1</v>
      </c>
      <c r="AL394" s="24">
        <v>1</v>
      </c>
      <c r="AM394" s="24">
        <v>1</v>
      </c>
      <c r="AN394" s="24">
        <v>1</v>
      </c>
      <c r="DX394" s="19">
        <v>390</v>
      </c>
      <c r="DY394" t="s">
        <v>567</v>
      </c>
      <c r="DZ394" t="s">
        <v>566</v>
      </c>
      <c r="EA394" t="s">
        <v>566</v>
      </c>
      <c r="EB394" t="s">
        <v>566</v>
      </c>
    </row>
    <row r="395" spans="1:132" x14ac:dyDescent="0.25">
      <c r="A395" s="12">
        <v>392</v>
      </c>
      <c r="B395" s="12">
        <v>164</v>
      </c>
      <c r="C395" s="12">
        <v>182</v>
      </c>
      <c r="D395" s="12">
        <v>158</v>
      </c>
      <c r="E395" s="12">
        <v>167</v>
      </c>
      <c r="F395" s="12">
        <v>170</v>
      </c>
      <c r="G395" s="12">
        <v>127</v>
      </c>
      <c r="H395" s="12">
        <v>134</v>
      </c>
      <c r="I395" s="12">
        <v>148</v>
      </c>
      <c r="J395" s="12">
        <v>132</v>
      </c>
      <c r="K395" s="12">
        <v>150</v>
      </c>
      <c r="L395" s="12">
        <v>147</v>
      </c>
      <c r="M395" s="12">
        <v>147</v>
      </c>
      <c r="O395" s="19">
        <v>391</v>
      </c>
      <c r="P395" s="20">
        <v>79</v>
      </c>
      <c r="Q395" s="20">
        <v>33</v>
      </c>
      <c r="R395" s="21">
        <v>25</v>
      </c>
      <c r="S395" s="21">
        <v>15</v>
      </c>
      <c r="T395" s="21">
        <v>5</v>
      </c>
      <c r="U395" s="21">
        <v>2</v>
      </c>
      <c r="V395" s="21">
        <v>1</v>
      </c>
      <c r="W395" s="21">
        <v>1</v>
      </c>
      <c r="X395" s="21">
        <v>1</v>
      </c>
      <c r="Y395" s="21">
        <v>1</v>
      </c>
      <c r="Z395" s="21">
        <v>1</v>
      </c>
      <c r="AA395" s="21">
        <v>1</v>
      </c>
      <c r="AB395" s="22">
        <v>391</v>
      </c>
      <c r="AC395" s="23">
        <v>78</v>
      </c>
      <c r="AD395" s="23">
        <v>34</v>
      </c>
      <c r="AE395" s="24">
        <v>4</v>
      </c>
      <c r="AF395" s="24">
        <v>1</v>
      </c>
      <c r="AG395" s="24">
        <v>1</v>
      </c>
      <c r="AH395" s="24">
        <v>1</v>
      </c>
      <c r="AI395" s="24">
        <v>1</v>
      </c>
      <c r="AJ395" s="24">
        <v>1</v>
      </c>
      <c r="AK395" s="24">
        <v>1</v>
      </c>
      <c r="AL395" s="24">
        <v>1</v>
      </c>
      <c r="AM395" s="24">
        <v>1</v>
      </c>
      <c r="AN395" s="24">
        <v>1</v>
      </c>
      <c r="DX395" s="19">
        <v>391</v>
      </c>
      <c r="DY395" t="s">
        <v>567</v>
      </c>
      <c r="DZ395" t="s">
        <v>566</v>
      </c>
      <c r="EA395" t="s">
        <v>566</v>
      </c>
      <c r="EB395" t="s">
        <v>566</v>
      </c>
    </row>
    <row r="396" spans="1:132" x14ac:dyDescent="0.25">
      <c r="A396" s="13">
        <v>393</v>
      </c>
      <c r="B396" s="13">
        <v>163</v>
      </c>
      <c r="C396" s="13">
        <v>182</v>
      </c>
      <c r="D396" s="13">
        <v>158</v>
      </c>
      <c r="E396" s="13">
        <v>167</v>
      </c>
      <c r="F396" s="13">
        <v>170</v>
      </c>
      <c r="G396" s="13">
        <v>127</v>
      </c>
      <c r="H396" s="13">
        <v>134</v>
      </c>
      <c r="I396" s="13">
        <v>148</v>
      </c>
      <c r="J396" s="13">
        <v>132</v>
      </c>
      <c r="K396" s="13">
        <v>150</v>
      </c>
      <c r="L396" s="13">
        <v>147</v>
      </c>
      <c r="M396" s="13">
        <v>147</v>
      </c>
      <c r="O396" s="19">
        <v>392</v>
      </c>
      <c r="P396" s="20">
        <v>79</v>
      </c>
      <c r="Q396" s="20">
        <v>33</v>
      </c>
      <c r="R396" s="21">
        <v>25</v>
      </c>
      <c r="S396" s="21">
        <v>15</v>
      </c>
      <c r="T396" s="21">
        <v>5</v>
      </c>
      <c r="U396" s="21">
        <v>2</v>
      </c>
      <c r="V396" s="21">
        <v>1</v>
      </c>
      <c r="W396" s="21">
        <v>1</v>
      </c>
      <c r="X396" s="21">
        <v>1</v>
      </c>
      <c r="Y396" s="21">
        <v>1</v>
      </c>
      <c r="Z396" s="21">
        <v>1</v>
      </c>
      <c r="AA396" s="21">
        <v>1</v>
      </c>
      <c r="AB396" s="22">
        <v>392</v>
      </c>
      <c r="AC396" s="23">
        <v>78</v>
      </c>
      <c r="AD396" s="23">
        <v>34</v>
      </c>
      <c r="AE396" s="24">
        <v>5</v>
      </c>
      <c r="AF396" s="24">
        <v>1</v>
      </c>
      <c r="AG396" s="24">
        <v>1</v>
      </c>
      <c r="AH396" s="24">
        <v>1</v>
      </c>
      <c r="AI396" s="24">
        <v>1</v>
      </c>
      <c r="AJ396" s="24">
        <v>1</v>
      </c>
      <c r="AK396" s="24">
        <v>1</v>
      </c>
      <c r="AL396" s="24">
        <v>1</v>
      </c>
      <c r="AM396" s="24">
        <v>1</v>
      </c>
      <c r="AN396" s="24">
        <v>1</v>
      </c>
      <c r="DX396" s="19">
        <v>392</v>
      </c>
      <c r="DY396" t="s">
        <v>567</v>
      </c>
      <c r="DZ396" t="s">
        <v>566</v>
      </c>
      <c r="EA396" t="s">
        <v>566</v>
      </c>
      <c r="EB396" t="s">
        <v>566</v>
      </c>
    </row>
    <row r="397" spans="1:132" x14ac:dyDescent="0.25">
      <c r="A397" s="12">
        <v>394</v>
      </c>
      <c r="B397" s="12">
        <v>163</v>
      </c>
      <c r="C397" s="12">
        <v>182</v>
      </c>
      <c r="D397" s="12">
        <v>158</v>
      </c>
      <c r="E397" s="12">
        <v>167</v>
      </c>
      <c r="F397" s="12">
        <v>170</v>
      </c>
      <c r="G397" s="12">
        <v>127</v>
      </c>
      <c r="H397" s="12">
        <v>133</v>
      </c>
      <c r="I397" s="12">
        <v>147</v>
      </c>
      <c r="J397" s="12">
        <v>131</v>
      </c>
      <c r="K397" s="12">
        <v>149</v>
      </c>
      <c r="L397" s="12">
        <v>146</v>
      </c>
      <c r="M397" s="12">
        <v>146</v>
      </c>
      <c r="O397" s="19">
        <v>393</v>
      </c>
      <c r="P397" s="20">
        <v>79</v>
      </c>
      <c r="Q397" s="20">
        <v>34</v>
      </c>
      <c r="R397" s="21">
        <v>26</v>
      </c>
      <c r="S397" s="21">
        <v>16</v>
      </c>
      <c r="T397" s="21">
        <v>6</v>
      </c>
      <c r="U397" s="21">
        <v>2</v>
      </c>
      <c r="V397" s="21">
        <v>1</v>
      </c>
      <c r="W397" s="21">
        <v>1</v>
      </c>
      <c r="X397" s="21">
        <v>1</v>
      </c>
      <c r="Y397" s="21">
        <v>1</v>
      </c>
      <c r="Z397" s="21">
        <v>1</v>
      </c>
      <c r="AA397" s="21">
        <v>1</v>
      </c>
      <c r="AB397" s="22">
        <v>393</v>
      </c>
      <c r="AC397" s="23">
        <v>79</v>
      </c>
      <c r="AD397" s="23">
        <v>34</v>
      </c>
      <c r="AE397" s="24">
        <v>5</v>
      </c>
      <c r="AF397" s="24">
        <v>1</v>
      </c>
      <c r="AG397" s="24">
        <v>1</v>
      </c>
      <c r="AH397" s="24">
        <v>1</v>
      </c>
      <c r="AI397" s="24">
        <v>1</v>
      </c>
      <c r="AJ397" s="24">
        <v>1</v>
      </c>
      <c r="AK397" s="24">
        <v>1</v>
      </c>
      <c r="AL397" s="24">
        <v>1</v>
      </c>
      <c r="AM397" s="24">
        <v>1</v>
      </c>
      <c r="AN397" s="24">
        <v>1</v>
      </c>
      <c r="DX397" s="19">
        <v>393</v>
      </c>
      <c r="DY397" t="s">
        <v>567</v>
      </c>
      <c r="DZ397" t="s">
        <v>566</v>
      </c>
      <c r="EA397" t="s">
        <v>566</v>
      </c>
      <c r="EB397" t="s">
        <v>566</v>
      </c>
    </row>
    <row r="398" spans="1:132" x14ac:dyDescent="0.25">
      <c r="A398" s="13">
        <v>395</v>
      </c>
      <c r="B398" s="13">
        <v>163</v>
      </c>
      <c r="C398" s="13">
        <v>182</v>
      </c>
      <c r="D398" s="13">
        <v>158</v>
      </c>
      <c r="E398" s="13">
        <v>167</v>
      </c>
      <c r="F398" s="13">
        <v>170</v>
      </c>
      <c r="G398" s="13">
        <v>127</v>
      </c>
      <c r="H398" s="13">
        <v>133</v>
      </c>
      <c r="I398" s="13">
        <v>147</v>
      </c>
      <c r="J398" s="13">
        <v>131</v>
      </c>
      <c r="K398" s="13">
        <v>149</v>
      </c>
      <c r="L398" s="13">
        <v>146</v>
      </c>
      <c r="M398" s="13">
        <v>146</v>
      </c>
      <c r="O398" s="19">
        <v>394</v>
      </c>
      <c r="P398" s="20">
        <v>79</v>
      </c>
      <c r="Q398" s="20">
        <v>34</v>
      </c>
      <c r="R398" s="21">
        <v>26</v>
      </c>
      <c r="S398" s="21">
        <v>16</v>
      </c>
      <c r="T398" s="21">
        <v>6</v>
      </c>
      <c r="U398" s="21">
        <v>2</v>
      </c>
      <c r="V398" s="21">
        <v>1</v>
      </c>
      <c r="W398" s="21">
        <v>1</v>
      </c>
      <c r="X398" s="21">
        <v>1</v>
      </c>
      <c r="Y398" s="21">
        <v>1</v>
      </c>
      <c r="Z398" s="21">
        <v>1</v>
      </c>
      <c r="AA398" s="21">
        <v>1</v>
      </c>
      <c r="AB398" s="22">
        <v>394</v>
      </c>
      <c r="AC398" s="23">
        <v>79</v>
      </c>
      <c r="AD398" s="23">
        <v>35</v>
      </c>
      <c r="AE398" s="24">
        <v>5</v>
      </c>
      <c r="AF398" s="24">
        <v>1</v>
      </c>
      <c r="AG398" s="24">
        <v>1</v>
      </c>
      <c r="AH398" s="24">
        <v>1</v>
      </c>
      <c r="AI398" s="24">
        <v>1</v>
      </c>
      <c r="AJ398" s="24">
        <v>1</v>
      </c>
      <c r="AK398" s="24">
        <v>1</v>
      </c>
      <c r="AL398" s="24">
        <v>1</v>
      </c>
      <c r="AM398" s="24">
        <v>1</v>
      </c>
      <c r="AN398" s="24">
        <v>1</v>
      </c>
      <c r="DX398" s="19">
        <v>394</v>
      </c>
      <c r="DY398" t="s">
        <v>567</v>
      </c>
      <c r="DZ398" t="s">
        <v>566</v>
      </c>
      <c r="EA398" t="s">
        <v>566</v>
      </c>
      <c r="EB398" t="s">
        <v>566</v>
      </c>
    </row>
    <row r="399" spans="1:132" x14ac:dyDescent="0.25">
      <c r="A399" s="12">
        <v>396</v>
      </c>
      <c r="B399" s="12">
        <v>162</v>
      </c>
      <c r="C399" s="12">
        <v>181</v>
      </c>
      <c r="D399" s="12">
        <v>157</v>
      </c>
      <c r="E399" s="12">
        <v>166</v>
      </c>
      <c r="F399" s="12">
        <v>169</v>
      </c>
      <c r="G399" s="12">
        <v>126</v>
      </c>
      <c r="H399" s="12">
        <v>133</v>
      </c>
      <c r="I399" s="12">
        <v>147</v>
      </c>
      <c r="J399" s="12">
        <v>131</v>
      </c>
      <c r="K399" s="12">
        <v>149</v>
      </c>
      <c r="L399" s="12">
        <v>146</v>
      </c>
      <c r="M399" s="12">
        <v>146</v>
      </c>
      <c r="O399" s="19">
        <v>395</v>
      </c>
      <c r="P399" s="20">
        <v>79</v>
      </c>
      <c r="Q399" s="20">
        <v>34</v>
      </c>
      <c r="R399" s="21">
        <v>26</v>
      </c>
      <c r="S399" s="21">
        <v>16</v>
      </c>
      <c r="T399" s="21">
        <v>6</v>
      </c>
      <c r="U399" s="21">
        <v>2</v>
      </c>
      <c r="V399" s="21">
        <v>1</v>
      </c>
      <c r="W399" s="21">
        <v>1</v>
      </c>
      <c r="X399" s="21">
        <v>1</v>
      </c>
      <c r="Y399" s="21">
        <v>1</v>
      </c>
      <c r="Z399" s="21">
        <v>1</v>
      </c>
      <c r="AA399" s="21">
        <v>1</v>
      </c>
      <c r="AB399" s="22">
        <v>395</v>
      </c>
      <c r="AC399" s="23">
        <v>79</v>
      </c>
      <c r="AD399" s="23">
        <v>35</v>
      </c>
      <c r="AE399" s="24">
        <v>5</v>
      </c>
      <c r="AF399" s="24">
        <v>1</v>
      </c>
      <c r="AG399" s="24">
        <v>1</v>
      </c>
      <c r="AH399" s="24">
        <v>1</v>
      </c>
      <c r="AI399" s="24">
        <v>1</v>
      </c>
      <c r="AJ399" s="24">
        <v>1</v>
      </c>
      <c r="AK399" s="24">
        <v>1</v>
      </c>
      <c r="AL399" s="24">
        <v>1</v>
      </c>
      <c r="AM399" s="24">
        <v>1</v>
      </c>
      <c r="AN399" s="24">
        <v>1</v>
      </c>
      <c r="DX399" s="19">
        <v>395</v>
      </c>
      <c r="DY399" t="s">
        <v>567</v>
      </c>
      <c r="DZ399" t="s">
        <v>566</v>
      </c>
      <c r="EA399" t="s">
        <v>566</v>
      </c>
      <c r="EB399" t="s">
        <v>566</v>
      </c>
    </row>
    <row r="400" spans="1:132" x14ac:dyDescent="0.25">
      <c r="A400" s="13">
        <v>397</v>
      </c>
      <c r="B400" s="13">
        <v>162</v>
      </c>
      <c r="C400" s="13">
        <v>181</v>
      </c>
      <c r="D400" s="13">
        <v>157</v>
      </c>
      <c r="E400" s="13">
        <v>166</v>
      </c>
      <c r="F400" s="13">
        <v>169</v>
      </c>
      <c r="G400" s="13">
        <v>126</v>
      </c>
      <c r="H400" s="13">
        <v>132</v>
      </c>
      <c r="I400" s="13">
        <v>146</v>
      </c>
      <c r="J400" s="13">
        <v>130</v>
      </c>
      <c r="K400" s="13">
        <v>148</v>
      </c>
      <c r="L400" s="13">
        <v>145</v>
      </c>
      <c r="M400" s="13">
        <v>145</v>
      </c>
      <c r="O400" s="19">
        <v>396</v>
      </c>
      <c r="P400" s="20">
        <v>79</v>
      </c>
      <c r="Q400" s="20">
        <v>34</v>
      </c>
      <c r="R400" s="21">
        <v>26</v>
      </c>
      <c r="S400" s="21">
        <v>16</v>
      </c>
      <c r="T400" s="21">
        <v>6</v>
      </c>
      <c r="U400" s="21">
        <v>2</v>
      </c>
      <c r="V400" s="21">
        <v>1</v>
      </c>
      <c r="W400" s="21">
        <v>1</v>
      </c>
      <c r="X400" s="21">
        <v>1</v>
      </c>
      <c r="Y400" s="21">
        <v>1</v>
      </c>
      <c r="Z400" s="21">
        <v>1</v>
      </c>
      <c r="AA400" s="21">
        <v>1</v>
      </c>
      <c r="AB400" s="22">
        <v>396</v>
      </c>
      <c r="AC400" s="23">
        <v>79</v>
      </c>
      <c r="AD400" s="23">
        <v>35</v>
      </c>
      <c r="AE400" s="24">
        <v>5</v>
      </c>
      <c r="AF400" s="24">
        <v>1</v>
      </c>
      <c r="AG400" s="24">
        <v>1</v>
      </c>
      <c r="AH400" s="24">
        <v>1</v>
      </c>
      <c r="AI400" s="24">
        <v>1</v>
      </c>
      <c r="AJ400" s="24">
        <v>1</v>
      </c>
      <c r="AK400" s="24">
        <v>1</v>
      </c>
      <c r="AL400" s="24">
        <v>1</v>
      </c>
      <c r="AM400" s="24">
        <v>1</v>
      </c>
      <c r="AN400" s="24">
        <v>1</v>
      </c>
      <c r="DX400" s="19">
        <v>396</v>
      </c>
      <c r="DY400" t="s">
        <v>567</v>
      </c>
      <c r="DZ400" t="s">
        <v>566</v>
      </c>
      <c r="EA400" t="s">
        <v>566</v>
      </c>
      <c r="EB400" t="s">
        <v>566</v>
      </c>
    </row>
    <row r="401" spans="1:132" x14ac:dyDescent="0.25">
      <c r="A401" s="12">
        <v>398</v>
      </c>
      <c r="B401" s="12">
        <v>161</v>
      </c>
      <c r="C401" s="12">
        <v>181</v>
      </c>
      <c r="D401" s="12">
        <v>157</v>
      </c>
      <c r="E401" s="12">
        <v>166</v>
      </c>
      <c r="F401" s="12">
        <v>169</v>
      </c>
      <c r="G401" s="12">
        <v>126</v>
      </c>
      <c r="H401" s="12">
        <v>132</v>
      </c>
      <c r="I401" s="12">
        <v>146</v>
      </c>
      <c r="J401" s="12">
        <v>130</v>
      </c>
      <c r="K401" s="12">
        <v>148</v>
      </c>
      <c r="L401" s="12">
        <v>145</v>
      </c>
      <c r="M401" s="12">
        <v>145</v>
      </c>
      <c r="O401" s="19">
        <v>397</v>
      </c>
      <c r="P401" s="20">
        <v>79</v>
      </c>
      <c r="Q401" s="20">
        <v>34</v>
      </c>
      <c r="R401" s="21">
        <v>26</v>
      </c>
      <c r="S401" s="21">
        <v>16</v>
      </c>
      <c r="T401" s="21">
        <v>6</v>
      </c>
      <c r="U401" s="21">
        <v>2</v>
      </c>
      <c r="V401" s="21">
        <v>1</v>
      </c>
      <c r="W401" s="21">
        <v>1</v>
      </c>
      <c r="X401" s="21">
        <v>1</v>
      </c>
      <c r="Y401" s="21">
        <v>1</v>
      </c>
      <c r="Z401" s="21">
        <v>1</v>
      </c>
      <c r="AA401" s="21">
        <v>1</v>
      </c>
      <c r="AB401" s="22">
        <v>397</v>
      </c>
      <c r="AC401" s="23">
        <v>79</v>
      </c>
      <c r="AD401" s="23">
        <v>35</v>
      </c>
      <c r="AE401" s="24">
        <v>5</v>
      </c>
      <c r="AF401" s="24">
        <v>1</v>
      </c>
      <c r="AG401" s="24">
        <v>1</v>
      </c>
      <c r="AH401" s="24">
        <v>1</v>
      </c>
      <c r="AI401" s="24">
        <v>1</v>
      </c>
      <c r="AJ401" s="24">
        <v>1</v>
      </c>
      <c r="AK401" s="24">
        <v>1</v>
      </c>
      <c r="AL401" s="24">
        <v>1</v>
      </c>
      <c r="AM401" s="24">
        <v>1</v>
      </c>
      <c r="AN401" s="24">
        <v>1</v>
      </c>
      <c r="DX401" s="19">
        <v>397</v>
      </c>
      <c r="DY401" t="s">
        <v>567</v>
      </c>
      <c r="DZ401" t="s">
        <v>566</v>
      </c>
      <c r="EA401" t="s">
        <v>566</v>
      </c>
      <c r="EB401" t="s">
        <v>566</v>
      </c>
    </row>
    <row r="402" spans="1:132" x14ac:dyDescent="0.25">
      <c r="A402" s="13">
        <v>399</v>
      </c>
      <c r="B402" s="13">
        <v>161</v>
      </c>
      <c r="C402" s="13">
        <v>180</v>
      </c>
      <c r="D402" s="13">
        <v>156</v>
      </c>
      <c r="E402" s="13">
        <v>165</v>
      </c>
      <c r="F402" s="13">
        <v>168</v>
      </c>
      <c r="G402" s="13">
        <v>125</v>
      </c>
      <c r="H402" s="13">
        <v>131</v>
      </c>
      <c r="I402" s="13">
        <v>145</v>
      </c>
      <c r="J402" s="13">
        <v>129</v>
      </c>
      <c r="K402" s="13">
        <v>147</v>
      </c>
      <c r="L402" s="13">
        <v>144</v>
      </c>
      <c r="M402" s="13">
        <v>144</v>
      </c>
      <c r="O402" s="19">
        <v>398</v>
      </c>
      <c r="P402" s="20">
        <v>80</v>
      </c>
      <c r="Q402" s="20">
        <v>35</v>
      </c>
      <c r="R402" s="21">
        <v>26</v>
      </c>
      <c r="S402" s="21">
        <v>16</v>
      </c>
      <c r="T402" s="21">
        <v>6</v>
      </c>
      <c r="U402" s="21">
        <v>2</v>
      </c>
      <c r="V402" s="21">
        <v>1</v>
      </c>
      <c r="W402" s="21">
        <v>1</v>
      </c>
      <c r="X402" s="21">
        <v>1</v>
      </c>
      <c r="Y402" s="21">
        <v>1</v>
      </c>
      <c r="Z402" s="21">
        <v>1</v>
      </c>
      <c r="AA402" s="21">
        <v>1</v>
      </c>
      <c r="AB402" s="22">
        <v>398</v>
      </c>
      <c r="AC402" s="23">
        <v>79</v>
      </c>
      <c r="AD402" s="23">
        <v>35</v>
      </c>
      <c r="AE402" s="24">
        <v>5</v>
      </c>
      <c r="AF402" s="24">
        <v>1</v>
      </c>
      <c r="AG402" s="24">
        <v>1</v>
      </c>
      <c r="AH402" s="24">
        <v>1</v>
      </c>
      <c r="AI402" s="24">
        <v>1</v>
      </c>
      <c r="AJ402" s="24">
        <v>1</v>
      </c>
      <c r="AK402" s="24">
        <v>1</v>
      </c>
      <c r="AL402" s="24">
        <v>1</v>
      </c>
      <c r="AM402" s="24">
        <v>1</v>
      </c>
      <c r="AN402" s="24">
        <v>1</v>
      </c>
      <c r="DX402" s="19">
        <v>398</v>
      </c>
      <c r="DY402" t="s">
        <v>567</v>
      </c>
      <c r="DZ402" t="s">
        <v>566</v>
      </c>
      <c r="EA402" t="s">
        <v>566</v>
      </c>
      <c r="EB402" t="s">
        <v>566</v>
      </c>
    </row>
    <row r="403" spans="1:132" x14ac:dyDescent="0.25">
      <c r="A403" s="12">
        <v>400</v>
      </c>
      <c r="B403" s="12">
        <v>160</v>
      </c>
      <c r="C403" s="12">
        <v>180</v>
      </c>
      <c r="D403" s="12">
        <v>156</v>
      </c>
      <c r="E403" s="12">
        <v>165</v>
      </c>
      <c r="F403" s="12">
        <v>168</v>
      </c>
      <c r="G403" s="12">
        <v>125</v>
      </c>
      <c r="H403" s="12">
        <v>131</v>
      </c>
      <c r="I403" s="12">
        <v>145</v>
      </c>
      <c r="J403" s="12">
        <v>129</v>
      </c>
      <c r="K403" s="12">
        <v>147</v>
      </c>
      <c r="L403" s="12">
        <v>144</v>
      </c>
      <c r="M403" s="12">
        <v>144</v>
      </c>
      <c r="O403" s="19">
        <v>399</v>
      </c>
      <c r="P403" s="20">
        <v>80</v>
      </c>
      <c r="Q403" s="20">
        <v>35</v>
      </c>
      <c r="R403" s="21">
        <v>26</v>
      </c>
      <c r="S403" s="21">
        <v>16</v>
      </c>
      <c r="T403" s="21">
        <v>6</v>
      </c>
      <c r="U403" s="21">
        <v>2</v>
      </c>
      <c r="V403" s="21">
        <v>1</v>
      </c>
      <c r="W403" s="21">
        <v>1</v>
      </c>
      <c r="X403" s="21">
        <v>1</v>
      </c>
      <c r="Y403" s="21">
        <v>1</v>
      </c>
      <c r="Z403" s="21">
        <v>1</v>
      </c>
      <c r="AA403" s="21">
        <v>1</v>
      </c>
      <c r="AB403" s="22">
        <v>399</v>
      </c>
      <c r="AC403" s="23">
        <v>79</v>
      </c>
      <c r="AD403" s="23">
        <v>35</v>
      </c>
      <c r="AE403" s="24">
        <v>5</v>
      </c>
      <c r="AF403" s="24">
        <v>1</v>
      </c>
      <c r="AG403" s="24">
        <v>1</v>
      </c>
      <c r="AH403" s="24">
        <v>1</v>
      </c>
      <c r="AI403" s="24">
        <v>1</v>
      </c>
      <c r="AJ403" s="24">
        <v>1</v>
      </c>
      <c r="AK403" s="24">
        <v>1</v>
      </c>
      <c r="AL403" s="24">
        <v>1</v>
      </c>
      <c r="AM403" s="24">
        <v>1</v>
      </c>
      <c r="AN403" s="24">
        <v>1</v>
      </c>
      <c r="DX403" s="19">
        <v>399</v>
      </c>
      <c r="DY403" t="s">
        <v>567</v>
      </c>
      <c r="DZ403" t="s">
        <v>566</v>
      </c>
      <c r="EA403" t="s">
        <v>566</v>
      </c>
      <c r="EB403" t="s">
        <v>566</v>
      </c>
    </row>
    <row r="404" spans="1:132" x14ac:dyDescent="0.25">
      <c r="A404" s="13">
        <v>401</v>
      </c>
      <c r="B404" s="13">
        <v>160</v>
      </c>
      <c r="C404" s="13">
        <v>180</v>
      </c>
      <c r="D404" s="13">
        <v>156</v>
      </c>
      <c r="E404" s="13">
        <v>165</v>
      </c>
      <c r="F404" s="13">
        <v>168</v>
      </c>
      <c r="G404" s="13">
        <v>125</v>
      </c>
      <c r="H404" s="13">
        <v>131</v>
      </c>
      <c r="I404" s="13">
        <v>145</v>
      </c>
      <c r="J404" s="13">
        <v>129</v>
      </c>
      <c r="K404" s="13">
        <v>147</v>
      </c>
      <c r="L404" s="13">
        <v>144</v>
      </c>
      <c r="M404" s="13">
        <v>144</v>
      </c>
      <c r="O404" s="19">
        <v>400</v>
      </c>
      <c r="P404" s="20">
        <v>80</v>
      </c>
      <c r="Q404" s="20">
        <v>35</v>
      </c>
      <c r="R404" s="21">
        <v>26</v>
      </c>
      <c r="S404" s="21">
        <v>16</v>
      </c>
      <c r="T404" s="21">
        <v>6</v>
      </c>
      <c r="U404" s="21">
        <v>2</v>
      </c>
      <c r="V404" s="21">
        <v>1</v>
      </c>
      <c r="W404" s="21">
        <v>1</v>
      </c>
      <c r="X404" s="21">
        <v>1</v>
      </c>
      <c r="Y404" s="21">
        <v>1</v>
      </c>
      <c r="Z404" s="21">
        <v>1</v>
      </c>
      <c r="AA404" s="21">
        <v>1</v>
      </c>
      <c r="AB404" s="22">
        <v>400</v>
      </c>
      <c r="AC404" s="23">
        <v>79</v>
      </c>
      <c r="AD404" s="23">
        <v>35</v>
      </c>
      <c r="AE404" s="24">
        <v>5</v>
      </c>
      <c r="AF404" s="24">
        <v>1</v>
      </c>
      <c r="AG404" s="24">
        <v>1</v>
      </c>
      <c r="AH404" s="24">
        <v>1</v>
      </c>
      <c r="AI404" s="24">
        <v>1</v>
      </c>
      <c r="AJ404" s="24">
        <v>1</v>
      </c>
      <c r="AK404" s="24">
        <v>1</v>
      </c>
      <c r="AL404" s="24">
        <v>1</v>
      </c>
      <c r="AM404" s="24">
        <v>1</v>
      </c>
      <c r="AN404" s="24">
        <v>1</v>
      </c>
      <c r="DX404" s="19">
        <v>400</v>
      </c>
      <c r="DY404" t="s">
        <v>567</v>
      </c>
      <c r="DZ404" t="s">
        <v>567</v>
      </c>
      <c r="EA404" t="s">
        <v>566</v>
      </c>
      <c r="EB404" t="s">
        <v>566</v>
      </c>
    </row>
    <row r="405" spans="1:132" x14ac:dyDescent="0.25">
      <c r="A405" s="12">
        <v>402</v>
      </c>
      <c r="B405" s="12">
        <v>160</v>
      </c>
      <c r="C405" s="12">
        <v>179</v>
      </c>
      <c r="D405" s="12">
        <v>155</v>
      </c>
      <c r="E405" s="12">
        <v>164</v>
      </c>
      <c r="F405" s="12">
        <v>167</v>
      </c>
      <c r="G405" s="12">
        <v>124</v>
      </c>
      <c r="H405" s="12">
        <v>130</v>
      </c>
      <c r="I405" s="12">
        <v>144</v>
      </c>
      <c r="J405" s="12">
        <v>128</v>
      </c>
      <c r="K405" s="12">
        <v>146</v>
      </c>
      <c r="L405" s="12">
        <v>143</v>
      </c>
      <c r="M405" s="12">
        <v>143</v>
      </c>
      <c r="O405" s="19">
        <v>401</v>
      </c>
      <c r="P405" s="20">
        <v>80</v>
      </c>
      <c r="Q405" s="20">
        <v>35</v>
      </c>
      <c r="R405" s="21">
        <v>26</v>
      </c>
      <c r="S405" s="21">
        <v>16</v>
      </c>
      <c r="T405" s="21">
        <v>6</v>
      </c>
      <c r="U405" s="21">
        <v>2</v>
      </c>
      <c r="V405" s="21">
        <v>1</v>
      </c>
      <c r="W405" s="21">
        <v>1</v>
      </c>
      <c r="X405" s="21">
        <v>1</v>
      </c>
      <c r="Y405" s="21">
        <v>1</v>
      </c>
      <c r="Z405" s="21">
        <v>1</v>
      </c>
      <c r="AA405" s="21">
        <v>1</v>
      </c>
      <c r="AB405" s="22">
        <v>401</v>
      </c>
      <c r="AC405" s="23">
        <v>79</v>
      </c>
      <c r="AD405" s="23">
        <v>35</v>
      </c>
      <c r="AE405" s="24">
        <v>6</v>
      </c>
      <c r="AF405" s="24">
        <v>1</v>
      </c>
      <c r="AG405" s="24">
        <v>1</v>
      </c>
      <c r="AH405" s="24">
        <v>1</v>
      </c>
      <c r="AI405" s="24">
        <v>1</v>
      </c>
      <c r="AJ405" s="24">
        <v>1</v>
      </c>
      <c r="AK405" s="24">
        <v>1</v>
      </c>
      <c r="AL405" s="24">
        <v>1</v>
      </c>
      <c r="AM405" s="24">
        <v>1</v>
      </c>
      <c r="AN405" s="24">
        <v>1</v>
      </c>
      <c r="DX405" s="19">
        <v>401</v>
      </c>
      <c r="DY405" t="s">
        <v>567</v>
      </c>
      <c r="DZ405" t="s">
        <v>567</v>
      </c>
      <c r="EA405" t="s">
        <v>566</v>
      </c>
      <c r="EB405" t="s">
        <v>566</v>
      </c>
    </row>
    <row r="406" spans="1:132" x14ac:dyDescent="0.25">
      <c r="A406" s="13">
        <v>403</v>
      </c>
      <c r="B406" s="13">
        <v>159</v>
      </c>
      <c r="C406" s="13">
        <v>179</v>
      </c>
      <c r="D406" s="13">
        <v>155</v>
      </c>
      <c r="E406" s="13">
        <v>164</v>
      </c>
      <c r="F406" s="13">
        <v>167</v>
      </c>
      <c r="G406" s="13">
        <v>124</v>
      </c>
      <c r="H406" s="13">
        <v>130</v>
      </c>
      <c r="I406" s="13">
        <v>144</v>
      </c>
      <c r="J406" s="13">
        <v>128</v>
      </c>
      <c r="K406" s="13">
        <v>146</v>
      </c>
      <c r="L406" s="13">
        <v>143</v>
      </c>
      <c r="M406" s="13">
        <v>143</v>
      </c>
      <c r="O406" s="19">
        <v>402</v>
      </c>
      <c r="P406" s="20">
        <v>80</v>
      </c>
      <c r="Q406" s="20">
        <v>35</v>
      </c>
      <c r="R406" s="21">
        <v>26</v>
      </c>
      <c r="S406" s="21">
        <v>16</v>
      </c>
      <c r="T406" s="21">
        <v>6</v>
      </c>
      <c r="U406" s="21">
        <v>2</v>
      </c>
      <c r="V406" s="21">
        <v>1</v>
      </c>
      <c r="W406" s="21">
        <v>1</v>
      </c>
      <c r="X406" s="21">
        <v>1</v>
      </c>
      <c r="Y406" s="21">
        <v>1</v>
      </c>
      <c r="Z406" s="21">
        <v>1</v>
      </c>
      <c r="AA406" s="21">
        <v>1</v>
      </c>
      <c r="AB406" s="22">
        <v>402</v>
      </c>
      <c r="AC406" s="23">
        <v>79</v>
      </c>
      <c r="AD406" s="23">
        <v>35</v>
      </c>
      <c r="AE406" s="24">
        <v>6</v>
      </c>
      <c r="AF406" s="24">
        <v>1</v>
      </c>
      <c r="AG406" s="24">
        <v>1</v>
      </c>
      <c r="AH406" s="24">
        <v>1</v>
      </c>
      <c r="AI406" s="24">
        <v>1</v>
      </c>
      <c r="AJ406" s="24">
        <v>1</v>
      </c>
      <c r="AK406" s="24">
        <v>1</v>
      </c>
      <c r="AL406" s="24">
        <v>1</v>
      </c>
      <c r="AM406" s="24">
        <v>1</v>
      </c>
      <c r="AN406" s="24">
        <v>1</v>
      </c>
      <c r="DX406" s="19">
        <v>402</v>
      </c>
      <c r="DY406" t="s">
        <v>567</v>
      </c>
      <c r="DZ406" t="s">
        <v>567</v>
      </c>
      <c r="EA406" t="s">
        <v>566</v>
      </c>
      <c r="EB406" t="s">
        <v>566</v>
      </c>
    </row>
    <row r="407" spans="1:132" x14ac:dyDescent="0.25">
      <c r="A407" s="12">
        <v>404</v>
      </c>
      <c r="B407" s="12">
        <v>159</v>
      </c>
      <c r="C407" s="12">
        <v>179</v>
      </c>
      <c r="D407" s="12">
        <v>155</v>
      </c>
      <c r="E407" s="12">
        <v>163</v>
      </c>
      <c r="F407" s="12">
        <v>167</v>
      </c>
      <c r="G407" s="12">
        <v>124</v>
      </c>
      <c r="H407" s="12">
        <v>130</v>
      </c>
      <c r="I407" s="12">
        <v>144</v>
      </c>
      <c r="J407" s="12">
        <v>128</v>
      </c>
      <c r="K407" s="12">
        <v>146</v>
      </c>
      <c r="L407" s="12">
        <v>142</v>
      </c>
      <c r="M407" s="12">
        <v>142</v>
      </c>
      <c r="O407" s="19">
        <v>403</v>
      </c>
      <c r="P407" s="20">
        <v>80</v>
      </c>
      <c r="Q407" s="20">
        <v>36</v>
      </c>
      <c r="R407" s="21">
        <v>26</v>
      </c>
      <c r="S407" s="21">
        <v>16</v>
      </c>
      <c r="T407" s="21">
        <v>6</v>
      </c>
      <c r="U407" s="21">
        <v>2</v>
      </c>
      <c r="V407" s="21">
        <v>1</v>
      </c>
      <c r="W407" s="21">
        <v>1</v>
      </c>
      <c r="X407" s="21">
        <v>1</v>
      </c>
      <c r="Y407" s="21">
        <v>1</v>
      </c>
      <c r="Z407" s="21">
        <v>1</v>
      </c>
      <c r="AA407" s="21">
        <v>1</v>
      </c>
      <c r="AB407" s="22">
        <v>403</v>
      </c>
      <c r="AC407" s="23">
        <v>79</v>
      </c>
      <c r="AD407" s="23">
        <v>36</v>
      </c>
      <c r="AE407" s="24">
        <v>6</v>
      </c>
      <c r="AF407" s="24">
        <v>1</v>
      </c>
      <c r="AG407" s="24">
        <v>1</v>
      </c>
      <c r="AH407" s="24">
        <v>1</v>
      </c>
      <c r="AI407" s="24">
        <v>1</v>
      </c>
      <c r="AJ407" s="24">
        <v>1</v>
      </c>
      <c r="AK407" s="24">
        <v>1</v>
      </c>
      <c r="AL407" s="24">
        <v>1</v>
      </c>
      <c r="AM407" s="24">
        <v>1</v>
      </c>
      <c r="AN407" s="24">
        <v>1</v>
      </c>
      <c r="DX407" s="19">
        <v>403</v>
      </c>
      <c r="DY407" t="s">
        <v>567</v>
      </c>
      <c r="DZ407" t="s">
        <v>567</v>
      </c>
      <c r="EA407" t="s">
        <v>566</v>
      </c>
      <c r="EB407" t="s">
        <v>566</v>
      </c>
    </row>
    <row r="408" spans="1:132" x14ac:dyDescent="0.25">
      <c r="A408" s="13">
        <v>405</v>
      </c>
      <c r="B408" s="13">
        <v>158</v>
      </c>
      <c r="C408" s="13">
        <v>179</v>
      </c>
      <c r="D408" s="13">
        <v>155</v>
      </c>
      <c r="E408" s="13">
        <v>163</v>
      </c>
      <c r="F408" s="13">
        <v>167</v>
      </c>
      <c r="G408" s="13">
        <v>124</v>
      </c>
      <c r="H408" s="13">
        <v>130</v>
      </c>
      <c r="I408" s="13">
        <v>144</v>
      </c>
      <c r="J408" s="13">
        <v>128</v>
      </c>
      <c r="K408" s="13">
        <v>146</v>
      </c>
      <c r="L408" s="13">
        <v>142</v>
      </c>
      <c r="M408" s="13">
        <v>142</v>
      </c>
      <c r="O408" s="19">
        <v>404</v>
      </c>
      <c r="P408" s="20">
        <v>80</v>
      </c>
      <c r="Q408" s="20">
        <v>36</v>
      </c>
      <c r="R408" s="21">
        <v>26</v>
      </c>
      <c r="S408" s="21">
        <v>16</v>
      </c>
      <c r="T408" s="21">
        <v>6</v>
      </c>
      <c r="U408" s="21">
        <v>2</v>
      </c>
      <c r="V408" s="21">
        <v>1</v>
      </c>
      <c r="W408" s="21">
        <v>1</v>
      </c>
      <c r="X408" s="21">
        <v>1</v>
      </c>
      <c r="Y408" s="21">
        <v>1</v>
      </c>
      <c r="Z408" s="21">
        <v>1</v>
      </c>
      <c r="AA408" s="21">
        <v>1</v>
      </c>
      <c r="AB408" s="22">
        <v>404</v>
      </c>
      <c r="AC408" s="23">
        <v>79</v>
      </c>
      <c r="AD408" s="23">
        <v>36</v>
      </c>
      <c r="AE408" s="24">
        <v>6</v>
      </c>
      <c r="AF408" s="24">
        <v>1</v>
      </c>
      <c r="AG408" s="24">
        <v>1</v>
      </c>
      <c r="AH408" s="24">
        <v>1</v>
      </c>
      <c r="AI408" s="24">
        <v>1</v>
      </c>
      <c r="AJ408" s="24">
        <v>1</v>
      </c>
      <c r="AK408" s="24">
        <v>1</v>
      </c>
      <c r="AL408" s="24">
        <v>1</v>
      </c>
      <c r="AM408" s="24">
        <v>1</v>
      </c>
      <c r="AN408" s="24">
        <v>1</v>
      </c>
      <c r="DX408" s="19">
        <v>404</v>
      </c>
      <c r="DY408" t="s">
        <v>567</v>
      </c>
      <c r="DZ408" t="s">
        <v>567</v>
      </c>
      <c r="EA408" t="s">
        <v>566</v>
      </c>
      <c r="EB408" t="s">
        <v>566</v>
      </c>
    </row>
    <row r="409" spans="1:132" x14ac:dyDescent="0.25">
      <c r="A409" s="12">
        <v>406</v>
      </c>
      <c r="B409" s="12">
        <v>158</v>
      </c>
      <c r="C409" s="12">
        <v>178</v>
      </c>
      <c r="D409" s="12">
        <v>154</v>
      </c>
      <c r="E409" s="12">
        <v>163</v>
      </c>
      <c r="F409" s="12">
        <v>166</v>
      </c>
      <c r="G409" s="12">
        <v>123</v>
      </c>
      <c r="H409" s="12">
        <v>129</v>
      </c>
      <c r="I409" s="12">
        <v>143</v>
      </c>
      <c r="J409" s="12">
        <v>127</v>
      </c>
      <c r="K409" s="12">
        <v>145</v>
      </c>
      <c r="L409" s="12">
        <v>142</v>
      </c>
      <c r="M409" s="12">
        <v>142</v>
      </c>
      <c r="O409" s="19">
        <v>405</v>
      </c>
      <c r="P409" s="20">
        <v>80</v>
      </c>
      <c r="Q409" s="20">
        <v>36</v>
      </c>
      <c r="R409" s="21">
        <v>26</v>
      </c>
      <c r="S409" s="21">
        <v>16</v>
      </c>
      <c r="T409" s="21">
        <v>6</v>
      </c>
      <c r="U409" s="21">
        <v>2</v>
      </c>
      <c r="V409" s="21">
        <v>1</v>
      </c>
      <c r="W409" s="21">
        <v>1</v>
      </c>
      <c r="X409" s="21">
        <v>1</v>
      </c>
      <c r="Y409" s="21">
        <v>1</v>
      </c>
      <c r="Z409" s="21">
        <v>1</v>
      </c>
      <c r="AA409" s="21">
        <v>1</v>
      </c>
      <c r="AB409" s="22">
        <v>405</v>
      </c>
      <c r="AC409" s="23">
        <v>79</v>
      </c>
      <c r="AD409" s="23">
        <v>36</v>
      </c>
      <c r="AE409" s="24">
        <v>6</v>
      </c>
      <c r="AF409" s="24">
        <v>1</v>
      </c>
      <c r="AG409" s="24">
        <v>1</v>
      </c>
      <c r="AH409" s="24">
        <v>1</v>
      </c>
      <c r="AI409" s="24">
        <v>1</v>
      </c>
      <c r="AJ409" s="24">
        <v>1</v>
      </c>
      <c r="AK409" s="24">
        <v>1</v>
      </c>
      <c r="AL409" s="24">
        <v>1</v>
      </c>
      <c r="AM409" s="24">
        <v>1</v>
      </c>
      <c r="AN409" s="24">
        <v>1</v>
      </c>
      <c r="DX409" s="19">
        <v>405</v>
      </c>
      <c r="DY409" t="s">
        <v>567</v>
      </c>
      <c r="DZ409" t="s">
        <v>567</v>
      </c>
      <c r="EA409" t="s">
        <v>566</v>
      </c>
      <c r="EB409" t="s">
        <v>566</v>
      </c>
    </row>
    <row r="410" spans="1:132" x14ac:dyDescent="0.25">
      <c r="A410" s="13">
        <v>407</v>
      </c>
      <c r="B410" s="13">
        <v>158</v>
      </c>
      <c r="C410" s="13">
        <v>178</v>
      </c>
      <c r="D410" s="13">
        <v>154</v>
      </c>
      <c r="E410" s="13">
        <v>162</v>
      </c>
      <c r="F410" s="13">
        <v>166</v>
      </c>
      <c r="G410" s="13">
        <v>123</v>
      </c>
      <c r="H410" s="13">
        <v>129</v>
      </c>
      <c r="I410" s="13">
        <v>143</v>
      </c>
      <c r="J410" s="13">
        <v>127</v>
      </c>
      <c r="K410" s="13">
        <v>145</v>
      </c>
      <c r="L410" s="13">
        <v>141</v>
      </c>
      <c r="M410" s="13">
        <v>141</v>
      </c>
      <c r="O410" s="19">
        <v>406</v>
      </c>
      <c r="P410" s="20">
        <v>80</v>
      </c>
      <c r="Q410" s="20">
        <v>36</v>
      </c>
      <c r="R410" s="21">
        <v>26</v>
      </c>
      <c r="S410" s="21">
        <v>16</v>
      </c>
      <c r="T410" s="21">
        <v>6</v>
      </c>
      <c r="U410" s="21">
        <v>2</v>
      </c>
      <c r="V410" s="21">
        <v>1</v>
      </c>
      <c r="W410" s="21">
        <v>1</v>
      </c>
      <c r="X410" s="21">
        <v>1</v>
      </c>
      <c r="Y410" s="21">
        <v>1</v>
      </c>
      <c r="Z410" s="21">
        <v>1</v>
      </c>
      <c r="AA410" s="21">
        <v>1</v>
      </c>
      <c r="AB410" s="22">
        <v>406</v>
      </c>
      <c r="AC410" s="23">
        <v>79</v>
      </c>
      <c r="AD410" s="23">
        <v>36</v>
      </c>
      <c r="AE410" s="24">
        <v>6</v>
      </c>
      <c r="AF410" s="24">
        <v>1</v>
      </c>
      <c r="AG410" s="24">
        <v>1</v>
      </c>
      <c r="AH410" s="24">
        <v>1</v>
      </c>
      <c r="AI410" s="24">
        <v>1</v>
      </c>
      <c r="AJ410" s="24">
        <v>1</v>
      </c>
      <c r="AK410" s="24">
        <v>1</v>
      </c>
      <c r="AL410" s="24">
        <v>1</v>
      </c>
      <c r="AM410" s="24">
        <v>1</v>
      </c>
      <c r="AN410" s="24">
        <v>1</v>
      </c>
      <c r="DX410" s="19">
        <v>406</v>
      </c>
      <c r="DY410" t="s">
        <v>567</v>
      </c>
      <c r="DZ410" t="s">
        <v>567</v>
      </c>
      <c r="EA410" t="s">
        <v>566</v>
      </c>
      <c r="EB410" t="s">
        <v>566</v>
      </c>
    </row>
    <row r="411" spans="1:132" x14ac:dyDescent="0.25">
      <c r="A411" s="12">
        <v>408</v>
      </c>
      <c r="B411" s="12">
        <v>157</v>
      </c>
      <c r="C411" s="12">
        <v>178</v>
      </c>
      <c r="D411" s="12">
        <v>154</v>
      </c>
      <c r="E411" s="12">
        <v>162</v>
      </c>
      <c r="F411" s="12">
        <v>166</v>
      </c>
      <c r="G411" s="12">
        <v>123</v>
      </c>
      <c r="H411" s="12">
        <v>129</v>
      </c>
      <c r="I411" s="12">
        <v>143</v>
      </c>
      <c r="J411" s="12">
        <v>127</v>
      </c>
      <c r="K411" s="12">
        <v>145</v>
      </c>
      <c r="L411" s="12">
        <v>141</v>
      </c>
      <c r="M411" s="12">
        <v>141</v>
      </c>
      <c r="O411" s="19">
        <v>407</v>
      </c>
      <c r="P411" s="20">
        <v>80</v>
      </c>
      <c r="Q411" s="20">
        <v>36</v>
      </c>
      <c r="R411" s="21">
        <v>26</v>
      </c>
      <c r="S411" s="21">
        <v>16</v>
      </c>
      <c r="T411" s="21">
        <v>6</v>
      </c>
      <c r="U411" s="21">
        <v>2</v>
      </c>
      <c r="V411" s="21">
        <v>1</v>
      </c>
      <c r="W411" s="21">
        <v>1</v>
      </c>
      <c r="X411" s="21">
        <v>1</v>
      </c>
      <c r="Y411" s="21">
        <v>1</v>
      </c>
      <c r="Z411" s="21">
        <v>1</v>
      </c>
      <c r="AA411" s="21">
        <v>1</v>
      </c>
      <c r="AB411" s="22">
        <v>407</v>
      </c>
      <c r="AC411" s="23">
        <v>80</v>
      </c>
      <c r="AD411" s="23">
        <v>36</v>
      </c>
      <c r="AE411" s="24">
        <v>6</v>
      </c>
      <c r="AF411" s="24">
        <v>1</v>
      </c>
      <c r="AG411" s="24">
        <v>1</v>
      </c>
      <c r="AH411" s="24">
        <v>1</v>
      </c>
      <c r="AI411" s="24">
        <v>1</v>
      </c>
      <c r="AJ411" s="24">
        <v>1</v>
      </c>
      <c r="AK411" s="24">
        <v>1</v>
      </c>
      <c r="AL411" s="24">
        <v>1</v>
      </c>
      <c r="AM411" s="24">
        <v>1</v>
      </c>
      <c r="AN411" s="24">
        <v>1</v>
      </c>
      <c r="DX411" s="19">
        <v>407</v>
      </c>
      <c r="DY411" t="s">
        <v>567</v>
      </c>
      <c r="DZ411" t="s">
        <v>567</v>
      </c>
      <c r="EA411" t="s">
        <v>566</v>
      </c>
      <c r="EB411" t="s">
        <v>566</v>
      </c>
    </row>
    <row r="412" spans="1:132" x14ac:dyDescent="0.25">
      <c r="A412" s="13">
        <v>409</v>
      </c>
      <c r="B412" s="13">
        <v>157</v>
      </c>
      <c r="C412" s="13">
        <v>177</v>
      </c>
      <c r="D412" s="13">
        <v>153</v>
      </c>
      <c r="E412" s="13">
        <v>161</v>
      </c>
      <c r="F412" s="13">
        <v>165</v>
      </c>
      <c r="G412" s="13">
        <v>122</v>
      </c>
      <c r="H412" s="13">
        <v>128</v>
      </c>
      <c r="I412" s="13">
        <v>142</v>
      </c>
      <c r="J412" s="13">
        <v>126</v>
      </c>
      <c r="K412" s="13">
        <v>144</v>
      </c>
      <c r="L412" s="13">
        <v>140</v>
      </c>
      <c r="M412" s="13">
        <v>140</v>
      </c>
      <c r="O412" s="19">
        <v>408</v>
      </c>
      <c r="P412" s="20">
        <v>81</v>
      </c>
      <c r="Q412" s="20">
        <v>37</v>
      </c>
      <c r="R412" s="21">
        <v>27</v>
      </c>
      <c r="S412" s="21">
        <v>17</v>
      </c>
      <c r="T412" s="21">
        <v>6</v>
      </c>
      <c r="U412" s="21">
        <v>3</v>
      </c>
      <c r="V412" s="21">
        <v>1</v>
      </c>
      <c r="W412" s="21">
        <v>1</v>
      </c>
      <c r="X412" s="21">
        <v>1</v>
      </c>
      <c r="Y412" s="21">
        <v>1</v>
      </c>
      <c r="Z412" s="21">
        <v>1</v>
      </c>
      <c r="AA412" s="21">
        <v>1</v>
      </c>
      <c r="AB412" s="22">
        <v>408</v>
      </c>
      <c r="AC412" s="23">
        <v>80</v>
      </c>
      <c r="AD412" s="23">
        <v>37</v>
      </c>
      <c r="AE412" s="24">
        <v>6</v>
      </c>
      <c r="AF412" s="24">
        <v>1</v>
      </c>
      <c r="AG412" s="24">
        <v>1</v>
      </c>
      <c r="AH412" s="24">
        <v>1</v>
      </c>
      <c r="AI412" s="24">
        <v>1</v>
      </c>
      <c r="AJ412" s="24">
        <v>1</v>
      </c>
      <c r="AK412" s="24">
        <v>1</v>
      </c>
      <c r="AL412" s="24">
        <v>1</v>
      </c>
      <c r="AM412" s="24">
        <v>1</v>
      </c>
      <c r="AN412" s="24">
        <v>1</v>
      </c>
      <c r="DX412" s="19">
        <v>408</v>
      </c>
      <c r="DY412" t="s">
        <v>567</v>
      </c>
      <c r="DZ412" t="s">
        <v>567</v>
      </c>
      <c r="EA412" t="s">
        <v>566</v>
      </c>
      <c r="EB412" t="s">
        <v>566</v>
      </c>
    </row>
    <row r="413" spans="1:132" x14ac:dyDescent="0.25">
      <c r="A413" s="12">
        <v>410</v>
      </c>
      <c r="B413" s="12">
        <v>156</v>
      </c>
      <c r="C413" s="12">
        <v>177</v>
      </c>
      <c r="D413" s="12">
        <v>153</v>
      </c>
      <c r="E413" s="12">
        <v>161</v>
      </c>
      <c r="F413" s="12">
        <v>165</v>
      </c>
      <c r="G413" s="12">
        <v>122</v>
      </c>
      <c r="H413" s="12">
        <v>128</v>
      </c>
      <c r="I413" s="12">
        <v>142</v>
      </c>
      <c r="J413" s="12">
        <v>126</v>
      </c>
      <c r="K413" s="12">
        <v>144</v>
      </c>
      <c r="L413" s="12">
        <v>140</v>
      </c>
      <c r="M413" s="12">
        <v>140</v>
      </c>
      <c r="O413" s="19">
        <v>409</v>
      </c>
      <c r="P413" s="20">
        <v>81</v>
      </c>
      <c r="Q413" s="20">
        <v>37</v>
      </c>
      <c r="R413" s="21">
        <v>27</v>
      </c>
      <c r="S413" s="21">
        <v>17</v>
      </c>
      <c r="T413" s="21">
        <v>6</v>
      </c>
      <c r="U413" s="21">
        <v>3</v>
      </c>
      <c r="V413" s="21">
        <v>1</v>
      </c>
      <c r="W413" s="21">
        <v>1</v>
      </c>
      <c r="X413" s="21">
        <v>1</v>
      </c>
      <c r="Y413" s="21">
        <v>1</v>
      </c>
      <c r="Z413" s="21">
        <v>1</v>
      </c>
      <c r="AA413" s="21">
        <v>1</v>
      </c>
      <c r="AB413" s="22">
        <v>409</v>
      </c>
      <c r="AC413" s="23">
        <v>80</v>
      </c>
      <c r="AD413" s="23">
        <v>37</v>
      </c>
      <c r="AE413" s="24">
        <v>6</v>
      </c>
      <c r="AF413" s="24">
        <v>1</v>
      </c>
      <c r="AG413" s="24">
        <v>1</v>
      </c>
      <c r="AH413" s="24">
        <v>1</v>
      </c>
      <c r="AI413" s="24">
        <v>1</v>
      </c>
      <c r="AJ413" s="24">
        <v>1</v>
      </c>
      <c r="AK413" s="24">
        <v>1</v>
      </c>
      <c r="AL413" s="24">
        <v>1</v>
      </c>
      <c r="AM413" s="24">
        <v>1</v>
      </c>
      <c r="AN413" s="24">
        <v>1</v>
      </c>
      <c r="DX413" s="19">
        <v>409</v>
      </c>
      <c r="DY413" t="s">
        <v>567</v>
      </c>
      <c r="DZ413" t="s">
        <v>567</v>
      </c>
      <c r="EA413" t="s">
        <v>566</v>
      </c>
      <c r="EB413" t="s">
        <v>566</v>
      </c>
    </row>
    <row r="414" spans="1:132" x14ac:dyDescent="0.25">
      <c r="A414" s="13">
        <v>411</v>
      </c>
      <c r="B414" s="13">
        <v>156</v>
      </c>
      <c r="C414" s="13">
        <v>177</v>
      </c>
      <c r="D414" s="13">
        <v>153</v>
      </c>
      <c r="E414" s="13">
        <v>161</v>
      </c>
      <c r="F414" s="13">
        <v>165</v>
      </c>
      <c r="G414" s="13">
        <v>122</v>
      </c>
      <c r="H414" s="13">
        <v>128</v>
      </c>
      <c r="I414" s="13">
        <v>142</v>
      </c>
      <c r="J414" s="13">
        <v>126</v>
      </c>
      <c r="K414" s="13">
        <v>144</v>
      </c>
      <c r="L414" s="13">
        <v>140</v>
      </c>
      <c r="M414" s="13">
        <v>140</v>
      </c>
      <c r="O414" s="19">
        <v>410</v>
      </c>
      <c r="P414" s="20">
        <v>81</v>
      </c>
      <c r="Q414" s="20">
        <v>37</v>
      </c>
      <c r="R414" s="21">
        <v>27</v>
      </c>
      <c r="S414" s="21">
        <v>17</v>
      </c>
      <c r="T414" s="21">
        <v>6</v>
      </c>
      <c r="U414" s="21">
        <v>3</v>
      </c>
      <c r="V414" s="21">
        <v>1</v>
      </c>
      <c r="W414" s="21">
        <v>1</v>
      </c>
      <c r="X414" s="21">
        <v>1</v>
      </c>
      <c r="Y414" s="21">
        <v>1</v>
      </c>
      <c r="Z414" s="21">
        <v>1</v>
      </c>
      <c r="AA414" s="21">
        <v>1</v>
      </c>
      <c r="AB414" s="22">
        <v>410</v>
      </c>
      <c r="AC414" s="23">
        <v>80</v>
      </c>
      <c r="AD414" s="23">
        <v>37</v>
      </c>
      <c r="AE414" s="24">
        <v>7</v>
      </c>
      <c r="AF414" s="24">
        <v>1</v>
      </c>
      <c r="AG414" s="24">
        <v>1</v>
      </c>
      <c r="AH414" s="24">
        <v>1</v>
      </c>
      <c r="AI414" s="24">
        <v>1</v>
      </c>
      <c r="AJ414" s="24">
        <v>1</v>
      </c>
      <c r="AK414" s="24">
        <v>1</v>
      </c>
      <c r="AL414" s="24">
        <v>1</v>
      </c>
      <c r="AM414" s="24">
        <v>1</v>
      </c>
      <c r="AN414" s="24">
        <v>1</v>
      </c>
      <c r="DX414" s="19">
        <v>410</v>
      </c>
      <c r="DY414" t="s">
        <v>567</v>
      </c>
      <c r="DZ414" t="s">
        <v>567</v>
      </c>
      <c r="EA414" t="s">
        <v>566</v>
      </c>
      <c r="EB414" t="s">
        <v>566</v>
      </c>
    </row>
    <row r="415" spans="1:132" x14ac:dyDescent="0.25">
      <c r="A415" s="12">
        <v>412</v>
      </c>
      <c r="B415" s="12">
        <v>156</v>
      </c>
      <c r="C415" s="12">
        <v>176</v>
      </c>
      <c r="D415" s="12">
        <v>152</v>
      </c>
      <c r="E415" s="12">
        <v>160</v>
      </c>
      <c r="F415" s="12">
        <v>164</v>
      </c>
      <c r="G415" s="12">
        <v>121</v>
      </c>
      <c r="H415" s="12">
        <v>127</v>
      </c>
      <c r="I415" s="12">
        <v>141</v>
      </c>
      <c r="J415" s="12">
        <v>125</v>
      </c>
      <c r="K415" s="12">
        <v>143</v>
      </c>
      <c r="L415" s="12">
        <v>139</v>
      </c>
      <c r="M415" s="12">
        <v>139</v>
      </c>
      <c r="O415" s="19">
        <v>411</v>
      </c>
      <c r="P415" s="20">
        <v>81</v>
      </c>
      <c r="Q415" s="20">
        <v>37</v>
      </c>
      <c r="R415" s="21">
        <v>27</v>
      </c>
      <c r="S415" s="21">
        <v>17</v>
      </c>
      <c r="T415" s="21">
        <v>6</v>
      </c>
      <c r="U415" s="21">
        <v>3</v>
      </c>
      <c r="V415" s="21">
        <v>1</v>
      </c>
      <c r="W415" s="21">
        <v>1</v>
      </c>
      <c r="X415" s="21">
        <v>1</v>
      </c>
      <c r="Y415" s="21">
        <v>1</v>
      </c>
      <c r="Z415" s="21">
        <v>1</v>
      </c>
      <c r="AA415" s="21">
        <v>1</v>
      </c>
      <c r="AB415" s="22">
        <v>411</v>
      </c>
      <c r="AC415" s="23">
        <v>80</v>
      </c>
      <c r="AD415" s="23">
        <v>37</v>
      </c>
      <c r="AE415" s="24">
        <v>7</v>
      </c>
      <c r="AF415" s="24">
        <v>1</v>
      </c>
      <c r="AG415" s="24">
        <v>1</v>
      </c>
      <c r="AH415" s="24">
        <v>1</v>
      </c>
      <c r="AI415" s="24">
        <v>1</v>
      </c>
      <c r="AJ415" s="24">
        <v>1</v>
      </c>
      <c r="AK415" s="24">
        <v>1</v>
      </c>
      <c r="AL415" s="24">
        <v>1</v>
      </c>
      <c r="AM415" s="24">
        <v>1</v>
      </c>
      <c r="AN415" s="24">
        <v>1</v>
      </c>
      <c r="DX415" s="19">
        <v>411</v>
      </c>
      <c r="DY415" t="s">
        <v>567</v>
      </c>
      <c r="DZ415" t="s">
        <v>567</v>
      </c>
      <c r="EA415" t="s">
        <v>566</v>
      </c>
      <c r="EB415" t="s">
        <v>566</v>
      </c>
    </row>
    <row r="416" spans="1:132" x14ac:dyDescent="0.25">
      <c r="A416" s="13">
        <v>413</v>
      </c>
      <c r="B416" s="13">
        <v>155</v>
      </c>
      <c r="C416" s="13">
        <v>176</v>
      </c>
      <c r="D416" s="13">
        <v>152</v>
      </c>
      <c r="E416" s="13">
        <v>160</v>
      </c>
      <c r="F416" s="13">
        <v>164</v>
      </c>
      <c r="G416" s="13">
        <v>121</v>
      </c>
      <c r="H416" s="13">
        <v>127</v>
      </c>
      <c r="I416" s="13">
        <v>141</v>
      </c>
      <c r="J416" s="13">
        <v>125</v>
      </c>
      <c r="K416" s="13">
        <v>143</v>
      </c>
      <c r="L416" s="13">
        <v>139</v>
      </c>
      <c r="M416" s="13">
        <v>139</v>
      </c>
      <c r="O416" s="19">
        <v>412</v>
      </c>
      <c r="P416" s="20">
        <v>81</v>
      </c>
      <c r="Q416" s="20">
        <v>37</v>
      </c>
      <c r="R416" s="21">
        <v>27</v>
      </c>
      <c r="S416" s="21">
        <v>17</v>
      </c>
      <c r="T416" s="21">
        <v>6</v>
      </c>
      <c r="U416" s="21">
        <v>3</v>
      </c>
      <c r="V416" s="21">
        <v>1</v>
      </c>
      <c r="W416" s="21">
        <v>1</v>
      </c>
      <c r="X416" s="21">
        <v>1</v>
      </c>
      <c r="Y416" s="21">
        <v>1</v>
      </c>
      <c r="Z416" s="21">
        <v>1</v>
      </c>
      <c r="AA416" s="21">
        <v>1</v>
      </c>
      <c r="AB416" s="22">
        <v>412</v>
      </c>
      <c r="AC416" s="23">
        <v>80</v>
      </c>
      <c r="AD416" s="23">
        <v>37</v>
      </c>
      <c r="AE416" s="24">
        <v>7</v>
      </c>
      <c r="AF416" s="24">
        <v>1</v>
      </c>
      <c r="AG416" s="24">
        <v>1</v>
      </c>
      <c r="AH416" s="24">
        <v>1</v>
      </c>
      <c r="AI416" s="24">
        <v>1</v>
      </c>
      <c r="AJ416" s="24">
        <v>1</v>
      </c>
      <c r="AK416" s="24">
        <v>1</v>
      </c>
      <c r="AL416" s="24">
        <v>1</v>
      </c>
      <c r="AM416" s="24">
        <v>1</v>
      </c>
      <c r="AN416" s="24">
        <v>1</v>
      </c>
      <c r="DX416" s="19">
        <v>412</v>
      </c>
      <c r="DY416" t="s">
        <v>567</v>
      </c>
      <c r="DZ416" t="s">
        <v>567</v>
      </c>
      <c r="EA416" t="s">
        <v>566</v>
      </c>
      <c r="EB416" t="s">
        <v>566</v>
      </c>
    </row>
    <row r="417" spans="1:132" x14ac:dyDescent="0.25">
      <c r="A417" s="12">
        <v>414</v>
      </c>
      <c r="B417" s="12">
        <v>155</v>
      </c>
      <c r="C417" s="12">
        <v>176</v>
      </c>
      <c r="D417" s="12">
        <v>151</v>
      </c>
      <c r="E417" s="12">
        <v>160</v>
      </c>
      <c r="F417" s="12">
        <v>164</v>
      </c>
      <c r="G417" s="12">
        <v>121</v>
      </c>
      <c r="H417" s="12">
        <v>127</v>
      </c>
      <c r="I417" s="12">
        <v>140</v>
      </c>
      <c r="J417" s="12">
        <v>124</v>
      </c>
      <c r="K417" s="12">
        <v>142</v>
      </c>
      <c r="L417" s="12">
        <v>139</v>
      </c>
      <c r="M417" s="12">
        <v>139</v>
      </c>
      <c r="O417" s="19">
        <v>413</v>
      </c>
      <c r="P417" s="20">
        <v>81</v>
      </c>
      <c r="Q417" s="20">
        <v>38</v>
      </c>
      <c r="R417" s="21">
        <v>27</v>
      </c>
      <c r="S417" s="21">
        <v>17</v>
      </c>
      <c r="T417" s="21">
        <v>6</v>
      </c>
      <c r="U417" s="21">
        <v>3</v>
      </c>
      <c r="V417" s="21">
        <v>1</v>
      </c>
      <c r="W417" s="21">
        <v>1</v>
      </c>
      <c r="X417" s="21">
        <v>1</v>
      </c>
      <c r="Y417" s="21">
        <v>1</v>
      </c>
      <c r="Z417" s="21">
        <v>1</v>
      </c>
      <c r="AA417" s="21">
        <v>1</v>
      </c>
      <c r="AB417" s="22">
        <v>413</v>
      </c>
      <c r="AC417" s="23">
        <v>80</v>
      </c>
      <c r="AD417" s="23">
        <v>38</v>
      </c>
      <c r="AE417" s="24">
        <v>7</v>
      </c>
      <c r="AF417" s="24">
        <v>1</v>
      </c>
      <c r="AG417" s="24">
        <v>1</v>
      </c>
      <c r="AH417" s="24">
        <v>1</v>
      </c>
      <c r="AI417" s="24">
        <v>1</v>
      </c>
      <c r="AJ417" s="24">
        <v>1</v>
      </c>
      <c r="AK417" s="24">
        <v>1</v>
      </c>
      <c r="AL417" s="24">
        <v>1</v>
      </c>
      <c r="AM417" s="24">
        <v>1</v>
      </c>
      <c r="AN417" s="24">
        <v>1</v>
      </c>
      <c r="DX417" s="19">
        <v>413</v>
      </c>
      <c r="DY417" t="s">
        <v>567</v>
      </c>
      <c r="DZ417" t="s">
        <v>567</v>
      </c>
      <c r="EA417" t="s">
        <v>566</v>
      </c>
      <c r="EB417" t="s">
        <v>566</v>
      </c>
    </row>
    <row r="418" spans="1:132" x14ac:dyDescent="0.25">
      <c r="A418" s="13">
        <v>415</v>
      </c>
      <c r="B418" s="13">
        <v>154</v>
      </c>
      <c r="C418" s="13">
        <v>176</v>
      </c>
      <c r="D418" s="13">
        <v>151</v>
      </c>
      <c r="E418" s="13">
        <v>160</v>
      </c>
      <c r="F418" s="13">
        <v>164</v>
      </c>
      <c r="G418" s="13">
        <v>121</v>
      </c>
      <c r="H418" s="13">
        <v>127</v>
      </c>
      <c r="I418" s="13">
        <v>140</v>
      </c>
      <c r="J418" s="13">
        <v>124</v>
      </c>
      <c r="K418" s="13">
        <v>142</v>
      </c>
      <c r="L418" s="13">
        <v>139</v>
      </c>
      <c r="M418" s="13">
        <v>139</v>
      </c>
      <c r="O418" s="19">
        <v>414</v>
      </c>
      <c r="P418" s="20">
        <v>81</v>
      </c>
      <c r="Q418" s="20">
        <v>38</v>
      </c>
      <c r="R418" s="21">
        <v>27</v>
      </c>
      <c r="S418" s="21">
        <v>17</v>
      </c>
      <c r="T418" s="21">
        <v>6</v>
      </c>
      <c r="U418" s="21">
        <v>3</v>
      </c>
      <c r="V418" s="21">
        <v>1</v>
      </c>
      <c r="W418" s="21">
        <v>1</v>
      </c>
      <c r="X418" s="21">
        <v>1</v>
      </c>
      <c r="Y418" s="21">
        <v>1</v>
      </c>
      <c r="Z418" s="21">
        <v>1</v>
      </c>
      <c r="AA418" s="21">
        <v>1</v>
      </c>
      <c r="AB418" s="22">
        <v>414</v>
      </c>
      <c r="AC418" s="23">
        <v>80</v>
      </c>
      <c r="AD418" s="23">
        <v>38</v>
      </c>
      <c r="AE418" s="24">
        <v>7</v>
      </c>
      <c r="AF418" s="24">
        <v>1</v>
      </c>
      <c r="AG418" s="24">
        <v>1</v>
      </c>
      <c r="AH418" s="24">
        <v>1</v>
      </c>
      <c r="AI418" s="24">
        <v>1</v>
      </c>
      <c r="AJ418" s="24">
        <v>1</v>
      </c>
      <c r="AK418" s="24">
        <v>1</v>
      </c>
      <c r="AL418" s="24">
        <v>1</v>
      </c>
      <c r="AM418" s="24">
        <v>1</v>
      </c>
      <c r="AN418" s="24">
        <v>1</v>
      </c>
      <c r="DX418" s="19">
        <v>414</v>
      </c>
      <c r="DY418" t="s">
        <v>567</v>
      </c>
      <c r="DZ418" t="s">
        <v>567</v>
      </c>
      <c r="EA418" t="s">
        <v>566</v>
      </c>
      <c r="EB418" t="s">
        <v>566</v>
      </c>
    </row>
    <row r="419" spans="1:132" x14ac:dyDescent="0.25">
      <c r="A419" s="12">
        <v>416</v>
      </c>
      <c r="B419" s="12">
        <v>154</v>
      </c>
      <c r="C419" s="12">
        <v>175</v>
      </c>
      <c r="D419" s="12">
        <v>151</v>
      </c>
      <c r="E419" s="12">
        <v>159</v>
      </c>
      <c r="F419" s="12">
        <v>163</v>
      </c>
      <c r="G419" s="12">
        <v>120</v>
      </c>
      <c r="H419" s="12">
        <v>126</v>
      </c>
      <c r="I419" s="12">
        <v>140</v>
      </c>
      <c r="J419" s="12">
        <v>124</v>
      </c>
      <c r="K419" s="12">
        <v>142</v>
      </c>
      <c r="L419" s="12">
        <v>138</v>
      </c>
      <c r="M419" s="12">
        <v>138</v>
      </c>
      <c r="O419" s="19">
        <v>415</v>
      </c>
      <c r="P419" s="20">
        <v>81</v>
      </c>
      <c r="Q419" s="20">
        <v>38</v>
      </c>
      <c r="R419" s="21">
        <v>27</v>
      </c>
      <c r="S419" s="21">
        <v>17</v>
      </c>
      <c r="T419" s="21">
        <v>6</v>
      </c>
      <c r="U419" s="21">
        <v>3</v>
      </c>
      <c r="V419" s="21">
        <v>1</v>
      </c>
      <c r="W419" s="21">
        <v>1</v>
      </c>
      <c r="X419" s="21">
        <v>1</v>
      </c>
      <c r="Y419" s="21">
        <v>1</v>
      </c>
      <c r="Z419" s="21">
        <v>1</v>
      </c>
      <c r="AA419" s="21">
        <v>1</v>
      </c>
      <c r="AB419" s="22">
        <v>415</v>
      </c>
      <c r="AC419" s="23">
        <v>80</v>
      </c>
      <c r="AD419" s="23">
        <v>38</v>
      </c>
      <c r="AE419" s="24">
        <v>7</v>
      </c>
      <c r="AF419" s="24">
        <v>1</v>
      </c>
      <c r="AG419" s="24">
        <v>1</v>
      </c>
      <c r="AH419" s="24">
        <v>1</v>
      </c>
      <c r="AI419" s="24">
        <v>1</v>
      </c>
      <c r="AJ419" s="24">
        <v>1</v>
      </c>
      <c r="AK419" s="24">
        <v>1</v>
      </c>
      <c r="AL419" s="24">
        <v>1</v>
      </c>
      <c r="AM419" s="24">
        <v>1</v>
      </c>
      <c r="AN419" s="24">
        <v>1</v>
      </c>
      <c r="DX419" s="19">
        <v>415</v>
      </c>
      <c r="DY419" t="s">
        <v>567</v>
      </c>
      <c r="DZ419" t="s">
        <v>567</v>
      </c>
      <c r="EA419" t="s">
        <v>566</v>
      </c>
      <c r="EB419" t="s">
        <v>566</v>
      </c>
    </row>
    <row r="420" spans="1:132" x14ac:dyDescent="0.25">
      <c r="A420" s="13">
        <v>417</v>
      </c>
      <c r="B420" s="13">
        <v>153</v>
      </c>
      <c r="C420" s="13">
        <v>175</v>
      </c>
      <c r="D420" s="13">
        <v>150</v>
      </c>
      <c r="E420" s="13">
        <v>159</v>
      </c>
      <c r="F420" s="13">
        <v>163</v>
      </c>
      <c r="G420" s="13">
        <v>120</v>
      </c>
      <c r="H420" s="13">
        <v>126</v>
      </c>
      <c r="I420" s="13">
        <v>139</v>
      </c>
      <c r="J420" s="13">
        <v>123</v>
      </c>
      <c r="K420" s="13">
        <v>141</v>
      </c>
      <c r="L420" s="13">
        <v>138</v>
      </c>
      <c r="M420" s="13">
        <v>138</v>
      </c>
      <c r="O420" s="19">
        <v>416</v>
      </c>
      <c r="P420" s="20">
        <v>81</v>
      </c>
      <c r="Q420" s="20">
        <v>38</v>
      </c>
      <c r="R420" s="21">
        <v>27</v>
      </c>
      <c r="S420" s="21">
        <v>17</v>
      </c>
      <c r="T420" s="21">
        <v>6</v>
      </c>
      <c r="U420" s="21">
        <v>3</v>
      </c>
      <c r="V420" s="21">
        <v>1</v>
      </c>
      <c r="W420" s="21">
        <v>1</v>
      </c>
      <c r="X420" s="21">
        <v>1</v>
      </c>
      <c r="Y420" s="21">
        <v>1</v>
      </c>
      <c r="Z420" s="21">
        <v>1</v>
      </c>
      <c r="AA420" s="21">
        <v>1</v>
      </c>
      <c r="AB420" s="22">
        <v>416</v>
      </c>
      <c r="AC420" s="23">
        <v>80</v>
      </c>
      <c r="AD420" s="23">
        <v>38</v>
      </c>
      <c r="AE420" s="24">
        <v>7</v>
      </c>
      <c r="AF420" s="24">
        <v>1</v>
      </c>
      <c r="AG420" s="24">
        <v>1</v>
      </c>
      <c r="AH420" s="24">
        <v>1</v>
      </c>
      <c r="AI420" s="24">
        <v>1</v>
      </c>
      <c r="AJ420" s="24">
        <v>1</v>
      </c>
      <c r="AK420" s="24">
        <v>1</v>
      </c>
      <c r="AL420" s="24">
        <v>1</v>
      </c>
      <c r="AM420" s="24">
        <v>1</v>
      </c>
      <c r="AN420" s="24">
        <v>1</v>
      </c>
      <c r="DX420" s="19">
        <v>416</v>
      </c>
      <c r="DY420" t="s">
        <v>567</v>
      </c>
      <c r="DZ420" t="s">
        <v>567</v>
      </c>
      <c r="EA420" t="s">
        <v>566</v>
      </c>
      <c r="EB420" t="s">
        <v>566</v>
      </c>
    </row>
    <row r="421" spans="1:132" x14ac:dyDescent="0.25">
      <c r="A421" s="12">
        <v>418</v>
      </c>
      <c r="B421" s="12">
        <v>153</v>
      </c>
      <c r="C421" s="12">
        <v>175</v>
      </c>
      <c r="D421" s="12">
        <v>150</v>
      </c>
      <c r="E421" s="12">
        <v>159</v>
      </c>
      <c r="F421" s="12">
        <v>163</v>
      </c>
      <c r="G421" s="12">
        <v>120</v>
      </c>
      <c r="H421" s="12">
        <v>126</v>
      </c>
      <c r="I421" s="12">
        <v>139</v>
      </c>
      <c r="J421" s="12">
        <v>123</v>
      </c>
      <c r="K421" s="12">
        <v>141</v>
      </c>
      <c r="L421" s="12">
        <v>138</v>
      </c>
      <c r="M421" s="12">
        <v>138</v>
      </c>
      <c r="O421" s="19">
        <v>417</v>
      </c>
      <c r="P421" s="20">
        <v>81</v>
      </c>
      <c r="Q421" s="20">
        <v>38</v>
      </c>
      <c r="R421" s="21">
        <v>27</v>
      </c>
      <c r="S421" s="21">
        <v>17</v>
      </c>
      <c r="T421" s="21">
        <v>6</v>
      </c>
      <c r="U421" s="21">
        <v>3</v>
      </c>
      <c r="V421" s="21">
        <v>1</v>
      </c>
      <c r="W421" s="21">
        <v>1</v>
      </c>
      <c r="X421" s="21">
        <v>1</v>
      </c>
      <c r="Y421" s="21">
        <v>1</v>
      </c>
      <c r="Z421" s="21">
        <v>1</v>
      </c>
      <c r="AA421" s="21">
        <v>1</v>
      </c>
      <c r="AB421" s="22">
        <v>417</v>
      </c>
      <c r="AC421" s="23">
        <v>80</v>
      </c>
      <c r="AD421" s="23">
        <v>38</v>
      </c>
      <c r="AE421" s="24">
        <v>7</v>
      </c>
      <c r="AF421" s="24">
        <v>1</v>
      </c>
      <c r="AG421" s="24">
        <v>1</v>
      </c>
      <c r="AH421" s="24">
        <v>1</v>
      </c>
      <c r="AI421" s="24">
        <v>1</v>
      </c>
      <c r="AJ421" s="24">
        <v>1</v>
      </c>
      <c r="AK421" s="24">
        <v>1</v>
      </c>
      <c r="AL421" s="24">
        <v>1</v>
      </c>
      <c r="AM421" s="24">
        <v>1</v>
      </c>
      <c r="AN421" s="24">
        <v>1</v>
      </c>
      <c r="DX421" s="19">
        <v>417</v>
      </c>
      <c r="DY421" t="s">
        <v>567</v>
      </c>
      <c r="DZ421" t="s">
        <v>567</v>
      </c>
      <c r="EA421" t="s">
        <v>566</v>
      </c>
      <c r="EB421" t="s">
        <v>566</v>
      </c>
    </row>
    <row r="422" spans="1:132" x14ac:dyDescent="0.25">
      <c r="A422" s="13">
        <v>419</v>
      </c>
      <c r="B422" s="13">
        <v>153</v>
      </c>
      <c r="C422" s="13">
        <v>174</v>
      </c>
      <c r="D422" s="13">
        <v>149</v>
      </c>
      <c r="E422" s="13">
        <v>158</v>
      </c>
      <c r="F422" s="13">
        <v>162</v>
      </c>
      <c r="G422" s="13">
        <v>119</v>
      </c>
      <c r="H422" s="13">
        <v>125</v>
      </c>
      <c r="I422" s="13">
        <v>138</v>
      </c>
      <c r="J422" s="13">
        <v>122</v>
      </c>
      <c r="K422" s="13">
        <v>140</v>
      </c>
      <c r="L422" s="13">
        <v>137</v>
      </c>
      <c r="M422" s="13">
        <v>137</v>
      </c>
      <c r="O422" s="19">
        <v>418</v>
      </c>
      <c r="P422" s="20">
        <v>81</v>
      </c>
      <c r="Q422" s="20">
        <v>39</v>
      </c>
      <c r="R422" s="21">
        <v>28</v>
      </c>
      <c r="S422" s="21">
        <v>18</v>
      </c>
      <c r="T422" s="21">
        <v>7</v>
      </c>
      <c r="U422" s="21">
        <v>4</v>
      </c>
      <c r="V422" s="21">
        <v>1</v>
      </c>
      <c r="W422" s="21">
        <v>1</v>
      </c>
      <c r="X422" s="21">
        <v>1</v>
      </c>
      <c r="Y422" s="21">
        <v>1</v>
      </c>
      <c r="Z422" s="21">
        <v>1</v>
      </c>
      <c r="AA422" s="21">
        <v>1</v>
      </c>
      <c r="AB422" s="22">
        <v>418</v>
      </c>
      <c r="AC422" s="23">
        <v>80</v>
      </c>
      <c r="AD422" s="23">
        <v>39</v>
      </c>
      <c r="AE422" s="24">
        <v>7</v>
      </c>
      <c r="AF422" s="24">
        <v>1</v>
      </c>
      <c r="AG422" s="24">
        <v>1</v>
      </c>
      <c r="AH422" s="24">
        <v>1</v>
      </c>
      <c r="AI422" s="24">
        <v>1</v>
      </c>
      <c r="AJ422" s="24">
        <v>1</v>
      </c>
      <c r="AK422" s="24">
        <v>1</v>
      </c>
      <c r="AL422" s="24">
        <v>1</v>
      </c>
      <c r="AM422" s="24">
        <v>1</v>
      </c>
      <c r="AN422" s="24">
        <v>1</v>
      </c>
      <c r="DX422" s="19">
        <v>418</v>
      </c>
      <c r="DY422" t="s">
        <v>567</v>
      </c>
      <c r="DZ422" t="s">
        <v>567</v>
      </c>
      <c r="EA422" t="s">
        <v>566</v>
      </c>
      <c r="EB422" t="s">
        <v>566</v>
      </c>
    </row>
    <row r="423" spans="1:132" x14ac:dyDescent="0.25">
      <c r="A423" s="12">
        <v>420</v>
      </c>
      <c r="B423" s="12">
        <v>152</v>
      </c>
      <c r="C423" s="12">
        <v>174</v>
      </c>
      <c r="D423" s="12">
        <v>149</v>
      </c>
      <c r="E423" s="12">
        <v>158</v>
      </c>
      <c r="F423" s="12">
        <v>162</v>
      </c>
      <c r="G423" s="12">
        <v>119</v>
      </c>
      <c r="H423" s="12">
        <v>125</v>
      </c>
      <c r="I423" s="12">
        <v>138</v>
      </c>
      <c r="J423" s="12">
        <v>122</v>
      </c>
      <c r="K423" s="12">
        <v>140</v>
      </c>
      <c r="L423" s="12">
        <v>137</v>
      </c>
      <c r="M423" s="12">
        <v>137</v>
      </c>
      <c r="O423" s="19">
        <v>419</v>
      </c>
      <c r="P423" s="20">
        <v>81</v>
      </c>
      <c r="Q423" s="20">
        <v>39</v>
      </c>
      <c r="R423" s="21">
        <v>28</v>
      </c>
      <c r="S423" s="21">
        <v>18</v>
      </c>
      <c r="T423" s="21">
        <v>7</v>
      </c>
      <c r="U423" s="21">
        <v>4</v>
      </c>
      <c r="V423" s="21">
        <v>1</v>
      </c>
      <c r="W423" s="21">
        <v>1</v>
      </c>
      <c r="X423" s="21">
        <v>1</v>
      </c>
      <c r="Y423" s="21">
        <v>1</v>
      </c>
      <c r="Z423" s="21">
        <v>1</v>
      </c>
      <c r="AA423" s="21">
        <v>1</v>
      </c>
      <c r="AB423" s="22">
        <v>419</v>
      </c>
      <c r="AC423" s="23">
        <v>80</v>
      </c>
      <c r="AD423" s="23">
        <v>39</v>
      </c>
      <c r="AE423" s="24">
        <v>7</v>
      </c>
      <c r="AF423" s="24">
        <v>1</v>
      </c>
      <c r="AG423" s="24">
        <v>1</v>
      </c>
      <c r="AH423" s="24">
        <v>1</v>
      </c>
      <c r="AI423" s="24">
        <v>1</v>
      </c>
      <c r="AJ423" s="24">
        <v>1</v>
      </c>
      <c r="AK423" s="24">
        <v>1</v>
      </c>
      <c r="AL423" s="24">
        <v>1</v>
      </c>
      <c r="AM423" s="24">
        <v>1</v>
      </c>
      <c r="AN423" s="24">
        <v>1</v>
      </c>
      <c r="DX423" s="19">
        <v>419</v>
      </c>
      <c r="DY423" t="s">
        <v>567</v>
      </c>
      <c r="DZ423" t="s">
        <v>567</v>
      </c>
      <c r="EA423" t="s">
        <v>566</v>
      </c>
      <c r="EB423" t="s">
        <v>566</v>
      </c>
    </row>
    <row r="424" spans="1:132" x14ac:dyDescent="0.25">
      <c r="A424" s="13">
        <v>421</v>
      </c>
      <c r="B424" s="13">
        <v>152</v>
      </c>
      <c r="C424" s="13">
        <v>174</v>
      </c>
      <c r="D424" s="13">
        <v>149</v>
      </c>
      <c r="E424" s="13">
        <v>158</v>
      </c>
      <c r="F424" s="13">
        <v>162</v>
      </c>
      <c r="G424" s="13">
        <v>119</v>
      </c>
      <c r="H424" s="13">
        <v>125</v>
      </c>
      <c r="I424" s="13">
        <v>138</v>
      </c>
      <c r="J424" s="13">
        <v>122</v>
      </c>
      <c r="K424" s="13">
        <v>140</v>
      </c>
      <c r="L424" s="13">
        <v>137</v>
      </c>
      <c r="M424" s="13">
        <v>137</v>
      </c>
      <c r="O424" s="19">
        <v>420</v>
      </c>
      <c r="P424" s="20">
        <v>81</v>
      </c>
      <c r="Q424" s="20">
        <v>39</v>
      </c>
      <c r="R424" s="21">
        <v>28</v>
      </c>
      <c r="S424" s="21">
        <v>18</v>
      </c>
      <c r="T424" s="21">
        <v>7</v>
      </c>
      <c r="U424" s="21">
        <v>4</v>
      </c>
      <c r="V424" s="21">
        <v>1</v>
      </c>
      <c r="W424" s="21">
        <v>1</v>
      </c>
      <c r="X424" s="21">
        <v>1</v>
      </c>
      <c r="Y424" s="21">
        <v>1</v>
      </c>
      <c r="Z424" s="21">
        <v>1</v>
      </c>
      <c r="AA424" s="21">
        <v>1</v>
      </c>
      <c r="AB424" s="22">
        <v>420</v>
      </c>
      <c r="AC424" s="23">
        <v>80</v>
      </c>
      <c r="AD424" s="23">
        <v>39</v>
      </c>
      <c r="AE424" s="24">
        <v>8</v>
      </c>
      <c r="AF424" s="24">
        <v>1</v>
      </c>
      <c r="AG424" s="24">
        <v>1</v>
      </c>
      <c r="AH424" s="24">
        <v>1</v>
      </c>
      <c r="AI424" s="24">
        <v>1</v>
      </c>
      <c r="AJ424" s="24">
        <v>1</v>
      </c>
      <c r="AK424" s="24">
        <v>1</v>
      </c>
      <c r="AL424" s="24">
        <v>1</v>
      </c>
      <c r="AM424" s="24">
        <v>1</v>
      </c>
      <c r="AN424" s="24">
        <v>1</v>
      </c>
      <c r="DX424" s="19">
        <v>420</v>
      </c>
      <c r="DY424" t="s">
        <v>567</v>
      </c>
      <c r="DZ424" t="s">
        <v>567</v>
      </c>
      <c r="EA424" t="s">
        <v>566</v>
      </c>
      <c r="EB424" t="s">
        <v>566</v>
      </c>
    </row>
    <row r="425" spans="1:132" x14ac:dyDescent="0.25">
      <c r="A425" s="12">
        <v>422</v>
      </c>
      <c r="B425" s="12">
        <v>151</v>
      </c>
      <c r="C425" s="12">
        <v>173</v>
      </c>
      <c r="D425" s="12">
        <v>148</v>
      </c>
      <c r="E425" s="12">
        <v>157</v>
      </c>
      <c r="F425" s="12">
        <v>161</v>
      </c>
      <c r="G425" s="12">
        <v>118</v>
      </c>
      <c r="H425" s="12">
        <v>124</v>
      </c>
      <c r="I425" s="12">
        <v>137</v>
      </c>
      <c r="J425" s="12">
        <v>121</v>
      </c>
      <c r="K425" s="12">
        <v>139</v>
      </c>
      <c r="L425" s="12">
        <v>136</v>
      </c>
      <c r="M425" s="12">
        <v>136</v>
      </c>
      <c r="O425" s="19">
        <v>421</v>
      </c>
      <c r="P425" s="20">
        <v>81</v>
      </c>
      <c r="Q425" s="20">
        <v>39</v>
      </c>
      <c r="R425" s="21">
        <v>28</v>
      </c>
      <c r="S425" s="21">
        <v>18</v>
      </c>
      <c r="T425" s="21">
        <v>7</v>
      </c>
      <c r="U425" s="21">
        <v>4</v>
      </c>
      <c r="V425" s="21">
        <v>1</v>
      </c>
      <c r="W425" s="21">
        <v>1</v>
      </c>
      <c r="X425" s="21">
        <v>1</v>
      </c>
      <c r="Y425" s="21">
        <v>1</v>
      </c>
      <c r="Z425" s="21">
        <v>1</v>
      </c>
      <c r="AA425" s="21">
        <v>1</v>
      </c>
      <c r="AB425" s="22">
        <v>421</v>
      </c>
      <c r="AC425" s="23">
        <v>81</v>
      </c>
      <c r="AD425" s="23">
        <v>39</v>
      </c>
      <c r="AE425" s="24">
        <v>8</v>
      </c>
      <c r="AF425" s="24">
        <v>1</v>
      </c>
      <c r="AG425" s="24">
        <v>1</v>
      </c>
      <c r="AH425" s="24">
        <v>1</v>
      </c>
      <c r="AI425" s="24">
        <v>1</v>
      </c>
      <c r="AJ425" s="24">
        <v>1</v>
      </c>
      <c r="AK425" s="24">
        <v>1</v>
      </c>
      <c r="AL425" s="24">
        <v>1</v>
      </c>
      <c r="AM425" s="24">
        <v>1</v>
      </c>
      <c r="AN425" s="24">
        <v>1</v>
      </c>
      <c r="DX425" s="19">
        <v>421</v>
      </c>
      <c r="DY425" t="s">
        <v>567</v>
      </c>
      <c r="DZ425" t="s">
        <v>567</v>
      </c>
      <c r="EA425" t="s">
        <v>566</v>
      </c>
      <c r="EB425" t="s">
        <v>566</v>
      </c>
    </row>
    <row r="426" spans="1:132" x14ac:dyDescent="0.25">
      <c r="A426" s="13">
        <v>423</v>
      </c>
      <c r="B426" s="13">
        <v>151</v>
      </c>
      <c r="C426" s="13">
        <v>173</v>
      </c>
      <c r="D426" s="13">
        <v>148</v>
      </c>
      <c r="E426" s="13">
        <v>157</v>
      </c>
      <c r="F426" s="13">
        <v>161</v>
      </c>
      <c r="G426" s="13">
        <v>118</v>
      </c>
      <c r="H426" s="13">
        <v>124</v>
      </c>
      <c r="I426" s="13">
        <v>137</v>
      </c>
      <c r="J426" s="13">
        <v>121</v>
      </c>
      <c r="K426" s="13">
        <v>139</v>
      </c>
      <c r="L426" s="13">
        <v>136</v>
      </c>
      <c r="M426" s="13">
        <v>136</v>
      </c>
      <c r="O426" s="19">
        <v>422</v>
      </c>
      <c r="P426" s="20">
        <v>81</v>
      </c>
      <c r="Q426" s="20">
        <v>39</v>
      </c>
      <c r="R426" s="21">
        <v>28</v>
      </c>
      <c r="S426" s="21">
        <v>18</v>
      </c>
      <c r="T426" s="21">
        <v>7</v>
      </c>
      <c r="U426" s="21">
        <v>4</v>
      </c>
      <c r="V426" s="21">
        <v>1</v>
      </c>
      <c r="W426" s="21">
        <v>1</v>
      </c>
      <c r="X426" s="21">
        <v>1</v>
      </c>
      <c r="Y426" s="21">
        <v>1</v>
      </c>
      <c r="Z426" s="21">
        <v>1</v>
      </c>
      <c r="AA426" s="21">
        <v>1</v>
      </c>
      <c r="AB426" s="22">
        <v>422</v>
      </c>
      <c r="AC426" s="23">
        <v>81</v>
      </c>
      <c r="AD426" s="23">
        <v>39</v>
      </c>
      <c r="AE426" s="24">
        <v>8</v>
      </c>
      <c r="AF426" s="24">
        <v>2</v>
      </c>
      <c r="AG426" s="24">
        <v>1</v>
      </c>
      <c r="AH426" s="24">
        <v>1</v>
      </c>
      <c r="AI426" s="24">
        <v>1</v>
      </c>
      <c r="AJ426" s="24">
        <v>1</v>
      </c>
      <c r="AK426" s="24">
        <v>1</v>
      </c>
      <c r="AL426" s="24">
        <v>1</v>
      </c>
      <c r="AM426" s="24">
        <v>1</v>
      </c>
      <c r="AN426" s="24">
        <v>1</v>
      </c>
      <c r="DX426" s="19">
        <v>422</v>
      </c>
      <c r="DY426" t="s">
        <v>567</v>
      </c>
      <c r="DZ426" t="s">
        <v>567</v>
      </c>
      <c r="EA426" t="s">
        <v>566</v>
      </c>
      <c r="EB426" t="s">
        <v>566</v>
      </c>
    </row>
    <row r="427" spans="1:132" x14ac:dyDescent="0.25">
      <c r="A427" s="12">
        <v>424</v>
      </c>
      <c r="B427" s="12">
        <v>151</v>
      </c>
      <c r="C427" s="12">
        <v>173</v>
      </c>
      <c r="D427" s="12">
        <v>148</v>
      </c>
      <c r="E427" s="12">
        <v>157</v>
      </c>
      <c r="F427" s="12">
        <v>161</v>
      </c>
      <c r="G427" s="12">
        <v>118</v>
      </c>
      <c r="H427" s="12">
        <v>123</v>
      </c>
      <c r="I427" s="12">
        <v>137</v>
      </c>
      <c r="J427" s="12">
        <v>121</v>
      </c>
      <c r="K427" s="12">
        <v>138</v>
      </c>
      <c r="L427" s="12">
        <v>135</v>
      </c>
      <c r="M427" s="12">
        <v>135</v>
      </c>
      <c r="O427" s="19">
        <v>423</v>
      </c>
      <c r="P427" s="20">
        <v>82</v>
      </c>
      <c r="Q427" s="20">
        <v>40</v>
      </c>
      <c r="R427" s="21">
        <v>28</v>
      </c>
      <c r="S427" s="21">
        <v>18</v>
      </c>
      <c r="T427" s="21">
        <v>7</v>
      </c>
      <c r="U427" s="21">
        <v>4</v>
      </c>
      <c r="V427" s="21">
        <v>1</v>
      </c>
      <c r="W427" s="21">
        <v>1</v>
      </c>
      <c r="X427" s="21">
        <v>1</v>
      </c>
      <c r="Y427" s="21">
        <v>1</v>
      </c>
      <c r="Z427" s="21">
        <v>1</v>
      </c>
      <c r="AA427" s="21">
        <v>1</v>
      </c>
      <c r="AB427" s="22">
        <v>423</v>
      </c>
      <c r="AC427" s="23">
        <v>81</v>
      </c>
      <c r="AD427" s="23">
        <v>40</v>
      </c>
      <c r="AE427" s="24">
        <v>8</v>
      </c>
      <c r="AF427" s="24">
        <v>2</v>
      </c>
      <c r="AG427" s="24">
        <v>1</v>
      </c>
      <c r="AH427" s="24">
        <v>1</v>
      </c>
      <c r="AI427" s="24">
        <v>1</v>
      </c>
      <c r="AJ427" s="24">
        <v>1</v>
      </c>
      <c r="AK427" s="24">
        <v>1</v>
      </c>
      <c r="AL427" s="24">
        <v>1</v>
      </c>
      <c r="AM427" s="24">
        <v>1</v>
      </c>
      <c r="AN427" s="24">
        <v>1</v>
      </c>
      <c r="DX427" s="19">
        <v>423</v>
      </c>
      <c r="DY427" t="s">
        <v>567</v>
      </c>
      <c r="DZ427" t="s">
        <v>567</v>
      </c>
      <c r="EA427" t="s">
        <v>566</v>
      </c>
      <c r="EB427" t="s">
        <v>566</v>
      </c>
    </row>
    <row r="428" spans="1:132" x14ac:dyDescent="0.25">
      <c r="A428" s="13">
        <v>425</v>
      </c>
      <c r="B428" s="13">
        <v>150</v>
      </c>
      <c r="C428" s="13">
        <v>173</v>
      </c>
      <c r="D428" s="13">
        <v>148</v>
      </c>
      <c r="E428" s="13">
        <v>157</v>
      </c>
      <c r="F428" s="13">
        <v>161</v>
      </c>
      <c r="G428" s="13">
        <v>118</v>
      </c>
      <c r="H428" s="13">
        <v>123</v>
      </c>
      <c r="I428" s="13">
        <v>137</v>
      </c>
      <c r="J428" s="13">
        <v>121</v>
      </c>
      <c r="K428" s="13">
        <v>138</v>
      </c>
      <c r="L428" s="13">
        <v>135</v>
      </c>
      <c r="M428" s="13">
        <v>135</v>
      </c>
      <c r="O428" s="19">
        <v>424</v>
      </c>
      <c r="P428" s="20">
        <v>82</v>
      </c>
      <c r="Q428" s="20">
        <v>40</v>
      </c>
      <c r="R428" s="21">
        <v>28</v>
      </c>
      <c r="S428" s="21">
        <v>18</v>
      </c>
      <c r="T428" s="21">
        <v>7</v>
      </c>
      <c r="U428" s="21">
        <v>4</v>
      </c>
      <c r="V428" s="21">
        <v>1</v>
      </c>
      <c r="W428" s="21">
        <v>1</v>
      </c>
      <c r="X428" s="21">
        <v>1</v>
      </c>
      <c r="Y428" s="21">
        <v>1</v>
      </c>
      <c r="Z428" s="21">
        <v>1</v>
      </c>
      <c r="AA428" s="21">
        <v>1</v>
      </c>
      <c r="AB428" s="22">
        <v>424</v>
      </c>
      <c r="AC428" s="23">
        <v>81</v>
      </c>
      <c r="AD428" s="23">
        <v>40</v>
      </c>
      <c r="AE428" s="24">
        <v>8</v>
      </c>
      <c r="AF428" s="24">
        <v>2</v>
      </c>
      <c r="AG428" s="24">
        <v>1</v>
      </c>
      <c r="AH428" s="24">
        <v>1</v>
      </c>
      <c r="AI428" s="24">
        <v>1</v>
      </c>
      <c r="AJ428" s="24">
        <v>1</v>
      </c>
      <c r="AK428" s="24">
        <v>1</v>
      </c>
      <c r="AL428" s="24">
        <v>1</v>
      </c>
      <c r="AM428" s="24">
        <v>1</v>
      </c>
      <c r="AN428" s="24">
        <v>1</v>
      </c>
      <c r="DX428" s="19">
        <v>424</v>
      </c>
      <c r="DY428" t="s">
        <v>567</v>
      </c>
      <c r="DZ428" t="s">
        <v>567</v>
      </c>
      <c r="EA428" t="s">
        <v>566</v>
      </c>
      <c r="EB428" t="s">
        <v>566</v>
      </c>
    </row>
    <row r="429" spans="1:132" x14ac:dyDescent="0.25">
      <c r="A429" s="12">
        <v>426</v>
      </c>
      <c r="B429" s="12">
        <v>150</v>
      </c>
      <c r="C429" s="12">
        <v>172</v>
      </c>
      <c r="D429" s="12">
        <v>147</v>
      </c>
      <c r="E429" s="12">
        <v>156</v>
      </c>
      <c r="F429" s="12">
        <v>160</v>
      </c>
      <c r="G429" s="12">
        <v>117</v>
      </c>
      <c r="H429" s="12">
        <v>123</v>
      </c>
      <c r="I429" s="12">
        <v>136</v>
      </c>
      <c r="J429" s="12">
        <v>120</v>
      </c>
      <c r="K429" s="12">
        <v>138</v>
      </c>
      <c r="L429" s="12">
        <v>135</v>
      </c>
      <c r="M429" s="12">
        <v>135</v>
      </c>
      <c r="O429" s="19">
        <v>425</v>
      </c>
      <c r="P429" s="20">
        <v>82</v>
      </c>
      <c r="Q429" s="20">
        <v>40</v>
      </c>
      <c r="R429" s="21">
        <v>28</v>
      </c>
      <c r="S429" s="21">
        <v>18</v>
      </c>
      <c r="T429" s="21">
        <v>7</v>
      </c>
      <c r="U429" s="21">
        <v>4</v>
      </c>
      <c r="V429" s="21">
        <v>1</v>
      </c>
      <c r="W429" s="21">
        <v>1</v>
      </c>
      <c r="X429" s="21">
        <v>1</v>
      </c>
      <c r="Y429" s="21">
        <v>1</v>
      </c>
      <c r="Z429" s="21">
        <v>1</v>
      </c>
      <c r="AA429" s="21">
        <v>1</v>
      </c>
      <c r="AB429" s="22">
        <v>425</v>
      </c>
      <c r="AC429" s="23">
        <v>81</v>
      </c>
      <c r="AD429" s="23">
        <f>AD428</f>
        <v>40</v>
      </c>
      <c r="AE429" s="24">
        <v>8</v>
      </c>
      <c r="AF429" s="24">
        <v>2</v>
      </c>
      <c r="AG429" s="24">
        <v>1</v>
      </c>
      <c r="AH429" s="24">
        <v>1</v>
      </c>
      <c r="AI429" s="24">
        <v>1</v>
      </c>
      <c r="AJ429" s="24">
        <v>1</v>
      </c>
      <c r="AK429" s="24">
        <v>1</v>
      </c>
      <c r="AL429" s="24">
        <v>1</v>
      </c>
      <c r="AM429" s="24">
        <v>1</v>
      </c>
      <c r="AN429" s="24">
        <v>1</v>
      </c>
      <c r="DX429" s="19">
        <v>425</v>
      </c>
      <c r="DY429" t="s">
        <v>567</v>
      </c>
      <c r="DZ429" t="s">
        <v>567</v>
      </c>
      <c r="EA429" t="s">
        <v>566</v>
      </c>
      <c r="EB429" t="s">
        <v>566</v>
      </c>
    </row>
    <row r="430" spans="1:132" x14ac:dyDescent="0.25">
      <c r="A430" s="13">
        <v>427</v>
      </c>
      <c r="B430" s="13">
        <v>149</v>
      </c>
      <c r="C430" s="13">
        <v>172</v>
      </c>
      <c r="D430" s="13">
        <v>147</v>
      </c>
      <c r="E430" s="13">
        <v>156</v>
      </c>
      <c r="F430" s="13">
        <v>160</v>
      </c>
      <c r="G430" s="13">
        <v>117</v>
      </c>
      <c r="H430" s="13">
        <v>122</v>
      </c>
      <c r="I430" s="13">
        <v>136</v>
      </c>
      <c r="J430" s="13">
        <v>120</v>
      </c>
      <c r="K430" s="13">
        <v>137</v>
      </c>
      <c r="L430" s="13">
        <v>134</v>
      </c>
      <c r="M430" s="13">
        <v>134</v>
      </c>
      <c r="O430" s="19">
        <v>426</v>
      </c>
      <c r="P430" s="20">
        <v>82</v>
      </c>
      <c r="Q430" s="20">
        <v>40</v>
      </c>
      <c r="R430" s="21">
        <v>28</v>
      </c>
      <c r="S430" s="21">
        <v>18</v>
      </c>
      <c r="T430" s="21">
        <v>7</v>
      </c>
      <c r="U430" s="21">
        <v>4</v>
      </c>
      <c r="V430" s="21">
        <v>1</v>
      </c>
      <c r="W430" s="21">
        <v>1</v>
      </c>
      <c r="X430" s="21">
        <v>1</v>
      </c>
      <c r="Y430" s="21">
        <v>1</v>
      </c>
      <c r="Z430" s="21">
        <v>1</v>
      </c>
      <c r="AA430" s="21">
        <v>1</v>
      </c>
      <c r="AB430" s="22">
        <v>426</v>
      </c>
      <c r="AC430" s="23">
        <v>81</v>
      </c>
      <c r="AD430" s="23">
        <v>40</v>
      </c>
      <c r="AE430" s="24">
        <v>8</v>
      </c>
      <c r="AF430" s="24">
        <v>2</v>
      </c>
      <c r="AG430" s="24">
        <v>1</v>
      </c>
      <c r="AH430" s="24">
        <v>1</v>
      </c>
      <c r="AI430" s="24">
        <v>1</v>
      </c>
      <c r="AJ430" s="24">
        <v>1</v>
      </c>
      <c r="AK430" s="24">
        <v>1</v>
      </c>
      <c r="AL430" s="24">
        <v>1</v>
      </c>
      <c r="AM430" s="24">
        <v>1</v>
      </c>
      <c r="AN430" s="24">
        <v>1</v>
      </c>
      <c r="DX430" s="19">
        <v>426</v>
      </c>
      <c r="DY430" t="s">
        <v>567</v>
      </c>
      <c r="DZ430" t="s">
        <v>567</v>
      </c>
      <c r="EA430" t="s">
        <v>566</v>
      </c>
      <c r="EB430" t="s">
        <v>566</v>
      </c>
    </row>
    <row r="431" spans="1:132" x14ac:dyDescent="0.25">
      <c r="A431" s="12">
        <v>428</v>
      </c>
      <c r="B431" s="12">
        <v>149</v>
      </c>
      <c r="C431" s="12">
        <v>172</v>
      </c>
      <c r="D431" s="12">
        <v>147</v>
      </c>
      <c r="E431" s="12">
        <v>156</v>
      </c>
      <c r="F431" s="12">
        <v>160</v>
      </c>
      <c r="G431" s="12">
        <v>117</v>
      </c>
      <c r="H431" s="12">
        <v>122</v>
      </c>
      <c r="I431" s="12">
        <v>136</v>
      </c>
      <c r="J431" s="12">
        <v>120</v>
      </c>
      <c r="K431" s="12">
        <v>137</v>
      </c>
      <c r="L431" s="12">
        <v>134</v>
      </c>
      <c r="M431" s="12">
        <v>134</v>
      </c>
      <c r="O431" s="19">
        <v>427</v>
      </c>
      <c r="P431" s="20">
        <v>82</v>
      </c>
      <c r="Q431" s="20">
        <v>40</v>
      </c>
      <c r="R431" s="21">
        <v>28</v>
      </c>
      <c r="S431" s="21">
        <v>18</v>
      </c>
      <c r="T431" s="21">
        <v>7</v>
      </c>
      <c r="U431" s="21">
        <v>4</v>
      </c>
      <c r="V431" s="21">
        <v>1</v>
      </c>
      <c r="W431" s="21">
        <v>1</v>
      </c>
      <c r="X431" s="21">
        <v>1</v>
      </c>
      <c r="Y431" s="21">
        <v>1</v>
      </c>
      <c r="Z431" s="21">
        <v>1</v>
      </c>
      <c r="AA431" s="21">
        <v>1</v>
      </c>
      <c r="AB431" s="22">
        <v>427</v>
      </c>
      <c r="AC431" s="23">
        <v>81</v>
      </c>
      <c r="AD431" s="23">
        <v>40</v>
      </c>
      <c r="AE431" s="24">
        <v>8</v>
      </c>
      <c r="AF431" s="24">
        <v>2</v>
      </c>
      <c r="AG431" s="24">
        <v>1</v>
      </c>
      <c r="AH431" s="24">
        <v>1</v>
      </c>
      <c r="AI431" s="24">
        <v>1</v>
      </c>
      <c r="AJ431" s="24">
        <v>1</v>
      </c>
      <c r="AK431" s="24">
        <v>1</v>
      </c>
      <c r="AL431" s="24">
        <v>1</v>
      </c>
      <c r="AM431" s="24">
        <v>1</v>
      </c>
      <c r="AN431" s="24">
        <v>1</v>
      </c>
      <c r="DX431" s="19">
        <v>427</v>
      </c>
      <c r="DY431" t="s">
        <v>567</v>
      </c>
      <c r="DZ431" t="s">
        <v>567</v>
      </c>
      <c r="EA431" t="s">
        <v>566</v>
      </c>
      <c r="EB431" t="s">
        <v>566</v>
      </c>
    </row>
    <row r="432" spans="1:132" x14ac:dyDescent="0.25">
      <c r="A432" s="13">
        <v>429</v>
      </c>
      <c r="B432" s="13">
        <v>149</v>
      </c>
      <c r="C432" s="13">
        <v>171</v>
      </c>
      <c r="D432" s="13">
        <v>146</v>
      </c>
      <c r="E432" s="13">
        <v>155</v>
      </c>
      <c r="F432" s="13">
        <v>159</v>
      </c>
      <c r="G432" s="13">
        <v>116</v>
      </c>
      <c r="H432" s="13">
        <v>121</v>
      </c>
      <c r="I432" s="13">
        <v>135</v>
      </c>
      <c r="J432" s="13">
        <v>119</v>
      </c>
      <c r="K432" s="13">
        <v>136</v>
      </c>
      <c r="L432" s="13">
        <v>133</v>
      </c>
      <c r="M432" s="13">
        <v>133</v>
      </c>
      <c r="O432" s="19">
        <v>428</v>
      </c>
      <c r="P432" s="20">
        <v>82</v>
      </c>
      <c r="Q432" s="20">
        <v>41</v>
      </c>
      <c r="R432" s="21">
        <v>29</v>
      </c>
      <c r="S432" s="21">
        <v>19</v>
      </c>
      <c r="T432" s="21">
        <v>7</v>
      </c>
      <c r="U432" s="21">
        <v>4</v>
      </c>
      <c r="V432" s="21">
        <v>1</v>
      </c>
      <c r="W432" s="21">
        <v>1</v>
      </c>
      <c r="X432" s="21">
        <v>1</v>
      </c>
      <c r="Y432" s="21">
        <v>1</v>
      </c>
      <c r="Z432" s="21">
        <v>1</v>
      </c>
      <c r="AA432" s="21">
        <v>1</v>
      </c>
      <c r="AB432" s="22">
        <v>428</v>
      </c>
      <c r="AC432" s="23">
        <v>81</v>
      </c>
      <c r="AD432" s="23">
        <v>41</v>
      </c>
      <c r="AE432" s="24">
        <v>8</v>
      </c>
      <c r="AF432" s="24">
        <v>2</v>
      </c>
      <c r="AG432" s="24">
        <v>1</v>
      </c>
      <c r="AH432" s="24">
        <v>1</v>
      </c>
      <c r="AI432" s="24">
        <v>1</v>
      </c>
      <c r="AJ432" s="24">
        <v>1</v>
      </c>
      <c r="AK432" s="24">
        <v>1</v>
      </c>
      <c r="AL432" s="24">
        <v>1</v>
      </c>
      <c r="AM432" s="24">
        <v>1</v>
      </c>
      <c r="AN432" s="24">
        <v>1</v>
      </c>
      <c r="DX432" s="19">
        <v>428</v>
      </c>
      <c r="DY432" t="s">
        <v>567</v>
      </c>
      <c r="DZ432" t="s">
        <v>567</v>
      </c>
      <c r="EA432" t="s">
        <v>566</v>
      </c>
      <c r="EB432" t="s">
        <v>566</v>
      </c>
    </row>
    <row r="433" spans="1:132" x14ac:dyDescent="0.25">
      <c r="A433" s="12">
        <v>430</v>
      </c>
      <c r="B433" s="12">
        <v>148</v>
      </c>
      <c r="C433" s="12">
        <v>171</v>
      </c>
      <c r="D433" s="12">
        <v>146</v>
      </c>
      <c r="E433" s="12">
        <v>155</v>
      </c>
      <c r="F433" s="12">
        <v>159</v>
      </c>
      <c r="G433" s="12">
        <v>116</v>
      </c>
      <c r="H433" s="12">
        <v>121</v>
      </c>
      <c r="I433" s="12">
        <v>135</v>
      </c>
      <c r="J433" s="12">
        <v>119</v>
      </c>
      <c r="K433" s="12">
        <v>136</v>
      </c>
      <c r="L433" s="12">
        <v>133</v>
      </c>
      <c r="M433" s="12">
        <v>133</v>
      </c>
      <c r="O433" s="19">
        <v>429</v>
      </c>
      <c r="P433" s="20">
        <v>82</v>
      </c>
      <c r="Q433" s="20">
        <v>41</v>
      </c>
      <c r="R433" s="21">
        <v>29</v>
      </c>
      <c r="S433" s="21">
        <v>19</v>
      </c>
      <c r="T433" s="21">
        <v>7</v>
      </c>
      <c r="U433" s="21">
        <v>4</v>
      </c>
      <c r="V433" s="21">
        <v>1</v>
      </c>
      <c r="W433" s="21">
        <v>1</v>
      </c>
      <c r="X433" s="21">
        <v>1</v>
      </c>
      <c r="Y433" s="21">
        <v>1</v>
      </c>
      <c r="Z433" s="21">
        <v>1</v>
      </c>
      <c r="AA433" s="21">
        <v>1</v>
      </c>
      <c r="AB433" s="22">
        <v>429</v>
      </c>
      <c r="AC433" s="23">
        <v>81</v>
      </c>
      <c r="AD433" s="23">
        <v>41</v>
      </c>
      <c r="AE433" s="24">
        <v>9</v>
      </c>
      <c r="AF433" s="24">
        <v>2</v>
      </c>
      <c r="AG433" s="24">
        <v>1</v>
      </c>
      <c r="AH433" s="24">
        <v>1</v>
      </c>
      <c r="AI433" s="24">
        <v>1</v>
      </c>
      <c r="AJ433" s="24">
        <v>1</v>
      </c>
      <c r="AK433" s="24">
        <v>1</v>
      </c>
      <c r="AL433" s="24">
        <v>1</v>
      </c>
      <c r="AM433" s="24">
        <v>1</v>
      </c>
      <c r="AN433" s="24">
        <v>1</v>
      </c>
      <c r="DX433" s="19">
        <v>429</v>
      </c>
      <c r="DY433" t="s">
        <v>567</v>
      </c>
      <c r="DZ433" t="s">
        <v>567</v>
      </c>
      <c r="EA433" t="s">
        <v>566</v>
      </c>
      <c r="EB433" t="s">
        <v>566</v>
      </c>
    </row>
    <row r="434" spans="1:132" x14ac:dyDescent="0.25">
      <c r="A434" s="13">
        <v>431</v>
      </c>
      <c r="B434" s="13">
        <v>148</v>
      </c>
      <c r="C434" s="13">
        <v>171</v>
      </c>
      <c r="D434" s="13">
        <v>146</v>
      </c>
      <c r="E434" s="13">
        <v>155</v>
      </c>
      <c r="F434" s="13">
        <v>159</v>
      </c>
      <c r="G434" s="13">
        <v>116</v>
      </c>
      <c r="H434" s="13">
        <v>121</v>
      </c>
      <c r="I434" s="13">
        <v>135</v>
      </c>
      <c r="J434" s="13">
        <v>119</v>
      </c>
      <c r="K434" s="13">
        <v>136</v>
      </c>
      <c r="L434" s="13">
        <v>133</v>
      </c>
      <c r="M434" s="13">
        <v>133</v>
      </c>
      <c r="O434" s="19">
        <v>430</v>
      </c>
      <c r="P434" s="20">
        <v>82</v>
      </c>
      <c r="Q434" s="20">
        <v>41</v>
      </c>
      <c r="R434" s="21">
        <v>29</v>
      </c>
      <c r="S434" s="21">
        <v>19</v>
      </c>
      <c r="T434" s="21">
        <v>7</v>
      </c>
      <c r="U434" s="21">
        <v>4</v>
      </c>
      <c r="V434" s="21">
        <v>1</v>
      </c>
      <c r="W434" s="21">
        <v>1</v>
      </c>
      <c r="X434" s="21">
        <v>1</v>
      </c>
      <c r="Y434" s="21">
        <v>1</v>
      </c>
      <c r="Z434" s="21">
        <v>1</v>
      </c>
      <c r="AA434" s="21">
        <v>1</v>
      </c>
      <c r="AB434" s="22">
        <v>430</v>
      </c>
      <c r="AC434" s="23">
        <v>81</v>
      </c>
      <c r="AD434" s="23">
        <v>41</v>
      </c>
      <c r="AE434" s="24">
        <v>9</v>
      </c>
      <c r="AF434" s="24">
        <v>2</v>
      </c>
      <c r="AG434" s="24">
        <v>1</v>
      </c>
      <c r="AH434" s="24">
        <v>1</v>
      </c>
      <c r="AI434" s="24">
        <v>1</v>
      </c>
      <c r="AJ434" s="24">
        <v>1</v>
      </c>
      <c r="AK434" s="24">
        <v>1</v>
      </c>
      <c r="AL434" s="24">
        <v>1</v>
      </c>
      <c r="AM434" s="24">
        <v>1</v>
      </c>
      <c r="AN434" s="24">
        <v>1</v>
      </c>
      <c r="DX434" s="19">
        <v>430</v>
      </c>
      <c r="DY434" t="s">
        <v>567</v>
      </c>
      <c r="DZ434" t="s">
        <v>567</v>
      </c>
      <c r="EA434" t="s">
        <v>566</v>
      </c>
      <c r="EB434" t="s">
        <v>566</v>
      </c>
    </row>
    <row r="435" spans="1:132" x14ac:dyDescent="0.25">
      <c r="A435" s="12">
        <v>432</v>
      </c>
      <c r="B435" s="12">
        <v>147</v>
      </c>
      <c r="C435" s="12">
        <v>170</v>
      </c>
      <c r="D435" s="12">
        <v>145</v>
      </c>
      <c r="E435" s="12">
        <v>154</v>
      </c>
      <c r="F435" s="12">
        <v>158</v>
      </c>
      <c r="G435" s="12">
        <v>115</v>
      </c>
      <c r="H435" s="12">
        <v>120</v>
      </c>
      <c r="I435" s="12">
        <v>134</v>
      </c>
      <c r="J435" s="12">
        <v>118</v>
      </c>
      <c r="K435" s="12">
        <v>135</v>
      </c>
      <c r="L435" s="12">
        <v>132</v>
      </c>
      <c r="M435" s="12">
        <v>132</v>
      </c>
      <c r="O435" s="19">
        <v>431</v>
      </c>
      <c r="P435" s="20">
        <v>82</v>
      </c>
      <c r="Q435" s="20">
        <v>41</v>
      </c>
      <c r="R435" s="21">
        <v>29</v>
      </c>
      <c r="S435" s="21">
        <v>19</v>
      </c>
      <c r="T435" s="21">
        <v>7</v>
      </c>
      <c r="U435" s="21">
        <v>4</v>
      </c>
      <c r="V435" s="21">
        <v>1</v>
      </c>
      <c r="W435" s="21">
        <v>1</v>
      </c>
      <c r="X435" s="21">
        <v>1</v>
      </c>
      <c r="Y435" s="21">
        <v>1</v>
      </c>
      <c r="Z435" s="21">
        <v>1</v>
      </c>
      <c r="AA435" s="21">
        <v>1</v>
      </c>
      <c r="AB435" s="22">
        <v>431</v>
      </c>
      <c r="AC435" s="23">
        <v>81</v>
      </c>
      <c r="AD435" s="23">
        <v>41</v>
      </c>
      <c r="AE435" s="24">
        <v>9</v>
      </c>
      <c r="AF435" s="24">
        <v>2</v>
      </c>
      <c r="AG435" s="24">
        <v>1</v>
      </c>
      <c r="AH435" s="24">
        <v>1</v>
      </c>
      <c r="AI435" s="24">
        <v>1</v>
      </c>
      <c r="AJ435" s="24">
        <v>1</v>
      </c>
      <c r="AK435" s="24">
        <v>1</v>
      </c>
      <c r="AL435" s="24">
        <v>1</v>
      </c>
      <c r="AM435" s="24">
        <v>1</v>
      </c>
      <c r="AN435" s="24">
        <v>1</v>
      </c>
      <c r="DX435" s="19">
        <v>431</v>
      </c>
      <c r="DY435" t="s">
        <v>567</v>
      </c>
      <c r="DZ435" t="s">
        <v>567</v>
      </c>
      <c r="EA435" t="s">
        <v>566</v>
      </c>
      <c r="EB435" t="s">
        <v>566</v>
      </c>
    </row>
    <row r="436" spans="1:132" x14ac:dyDescent="0.25">
      <c r="A436" s="13">
        <v>433</v>
      </c>
      <c r="B436" s="13">
        <v>147</v>
      </c>
      <c r="C436" s="13">
        <v>170</v>
      </c>
      <c r="D436" s="13">
        <v>145</v>
      </c>
      <c r="E436" s="13">
        <v>154</v>
      </c>
      <c r="F436" s="13">
        <v>158</v>
      </c>
      <c r="G436" s="13">
        <v>115</v>
      </c>
      <c r="H436" s="13">
        <v>120</v>
      </c>
      <c r="I436" s="13">
        <v>134</v>
      </c>
      <c r="J436" s="13">
        <v>118</v>
      </c>
      <c r="K436" s="13">
        <v>135</v>
      </c>
      <c r="L436" s="13">
        <v>132</v>
      </c>
      <c r="M436" s="13">
        <v>132</v>
      </c>
      <c r="O436" s="19">
        <v>432</v>
      </c>
      <c r="P436" s="20">
        <v>82</v>
      </c>
      <c r="Q436" s="20">
        <v>41</v>
      </c>
      <c r="R436" s="21">
        <v>29</v>
      </c>
      <c r="S436" s="21">
        <v>19</v>
      </c>
      <c r="T436" s="21">
        <v>7</v>
      </c>
      <c r="U436" s="21">
        <v>4</v>
      </c>
      <c r="V436" s="21">
        <v>1</v>
      </c>
      <c r="W436" s="21">
        <v>1</v>
      </c>
      <c r="X436" s="21">
        <v>1</v>
      </c>
      <c r="Y436" s="21">
        <v>1</v>
      </c>
      <c r="Z436" s="21">
        <v>1</v>
      </c>
      <c r="AA436" s="21">
        <v>1</v>
      </c>
      <c r="AB436" s="22">
        <v>432</v>
      </c>
      <c r="AC436" s="23">
        <v>81</v>
      </c>
      <c r="AD436" s="23">
        <v>41</v>
      </c>
      <c r="AE436" s="24">
        <v>9</v>
      </c>
      <c r="AF436" s="24">
        <v>2</v>
      </c>
      <c r="AG436" s="24">
        <v>1</v>
      </c>
      <c r="AH436" s="24">
        <v>1</v>
      </c>
      <c r="AI436" s="24">
        <v>1</v>
      </c>
      <c r="AJ436" s="24">
        <v>1</v>
      </c>
      <c r="AK436" s="24">
        <v>1</v>
      </c>
      <c r="AL436" s="24">
        <v>1</v>
      </c>
      <c r="AM436" s="24">
        <v>1</v>
      </c>
      <c r="AN436" s="24">
        <v>1</v>
      </c>
      <c r="DX436" s="19">
        <v>432</v>
      </c>
      <c r="DY436" t="s">
        <v>567</v>
      </c>
      <c r="DZ436" t="s">
        <v>567</v>
      </c>
      <c r="EA436" t="s">
        <v>566</v>
      </c>
      <c r="EB436" t="s">
        <v>566</v>
      </c>
    </row>
    <row r="437" spans="1:132" x14ac:dyDescent="0.25">
      <c r="A437" s="12">
        <v>434</v>
      </c>
      <c r="B437" s="12">
        <v>146</v>
      </c>
      <c r="C437" s="12">
        <v>170</v>
      </c>
      <c r="D437" s="12">
        <v>145</v>
      </c>
      <c r="E437" s="12">
        <v>153</v>
      </c>
      <c r="F437" s="12">
        <v>158</v>
      </c>
      <c r="G437" s="12">
        <v>115</v>
      </c>
      <c r="H437" s="12">
        <v>120</v>
      </c>
      <c r="I437" s="12">
        <v>133</v>
      </c>
      <c r="J437" s="12">
        <v>117</v>
      </c>
      <c r="K437" s="12">
        <v>135</v>
      </c>
      <c r="L437" s="12">
        <v>132</v>
      </c>
      <c r="M437" s="12">
        <v>132</v>
      </c>
      <c r="O437" s="19">
        <v>433</v>
      </c>
      <c r="P437" s="20">
        <v>83</v>
      </c>
      <c r="Q437" s="20">
        <v>42</v>
      </c>
      <c r="R437" s="21">
        <v>29</v>
      </c>
      <c r="S437" s="21">
        <v>19</v>
      </c>
      <c r="T437" s="21">
        <v>8</v>
      </c>
      <c r="U437" s="21">
        <v>4</v>
      </c>
      <c r="V437" s="21">
        <v>1</v>
      </c>
      <c r="W437" s="21">
        <v>1</v>
      </c>
      <c r="X437" s="21">
        <v>1</v>
      </c>
      <c r="Y437" s="21">
        <v>1</v>
      </c>
      <c r="Z437" s="21">
        <v>1</v>
      </c>
      <c r="AA437" s="21">
        <v>1</v>
      </c>
      <c r="AB437" s="22">
        <v>433</v>
      </c>
      <c r="AC437" s="23">
        <v>81</v>
      </c>
      <c r="AD437" s="23">
        <v>42</v>
      </c>
      <c r="AE437" s="24">
        <v>9</v>
      </c>
      <c r="AF437" s="24">
        <v>2</v>
      </c>
      <c r="AG437" s="24">
        <v>1</v>
      </c>
      <c r="AH437" s="24">
        <v>1</v>
      </c>
      <c r="AI437" s="24">
        <v>1</v>
      </c>
      <c r="AJ437" s="24">
        <v>1</v>
      </c>
      <c r="AK437" s="24">
        <v>1</v>
      </c>
      <c r="AL437" s="24">
        <v>1</v>
      </c>
      <c r="AM437" s="24">
        <v>1</v>
      </c>
      <c r="AN437" s="24">
        <v>1</v>
      </c>
      <c r="DX437" s="19">
        <v>433</v>
      </c>
      <c r="DY437" t="s">
        <v>567</v>
      </c>
      <c r="DZ437" t="s">
        <v>567</v>
      </c>
      <c r="EA437" t="s">
        <v>566</v>
      </c>
      <c r="EB437" t="s">
        <v>566</v>
      </c>
    </row>
    <row r="438" spans="1:132" x14ac:dyDescent="0.25">
      <c r="A438" s="13">
        <v>435</v>
      </c>
      <c r="B438" s="13">
        <v>146</v>
      </c>
      <c r="C438" s="13">
        <v>170</v>
      </c>
      <c r="D438" s="13">
        <v>145</v>
      </c>
      <c r="E438" s="13">
        <v>153</v>
      </c>
      <c r="F438" s="13">
        <v>158</v>
      </c>
      <c r="G438" s="13">
        <v>115</v>
      </c>
      <c r="H438" s="13">
        <v>120</v>
      </c>
      <c r="I438" s="13">
        <v>133</v>
      </c>
      <c r="J438" s="13">
        <v>117</v>
      </c>
      <c r="K438" s="13">
        <v>135</v>
      </c>
      <c r="L438" s="13">
        <v>132</v>
      </c>
      <c r="M438" s="13">
        <v>132</v>
      </c>
      <c r="O438" s="19">
        <v>434</v>
      </c>
      <c r="P438" s="20">
        <v>83</v>
      </c>
      <c r="Q438" s="20">
        <v>42</v>
      </c>
      <c r="R438" s="21">
        <v>29</v>
      </c>
      <c r="S438" s="21">
        <v>19</v>
      </c>
      <c r="T438" s="21">
        <v>8</v>
      </c>
      <c r="U438" s="21">
        <v>4</v>
      </c>
      <c r="V438" s="21">
        <v>1</v>
      </c>
      <c r="W438" s="21">
        <v>1</v>
      </c>
      <c r="X438" s="21">
        <v>1</v>
      </c>
      <c r="Y438" s="21">
        <v>1</v>
      </c>
      <c r="Z438" s="21">
        <v>1</v>
      </c>
      <c r="AA438" s="21">
        <v>1</v>
      </c>
      <c r="AB438" s="22">
        <v>434</v>
      </c>
      <c r="AC438" s="23">
        <v>82</v>
      </c>
      <c r="AD438" s="23">
        <v>42</v>
      </c>
      <c r="AE438" s="24">
        <v>9</v>
      </c>
      <c r="AF438" s="24">
        <v>3</v>
      </c>
      <c r="AG438" s="24">
        <v>1</v>
      </c>
      <c r="AH438" s="24">
        <v>1</v>
      </c>
      <c r="AI438" s="24">
        <v>1</v>
      </c>
      <c r="AJ438" s="24">
        <v>1</v>
      </c>
      <c r="AK438" s="24">
        <v>1</v>
      </c>
      <c r="AL438" s="24">
        <v>1</v>
      </c>
      <c r="AM438" s="24">
        <v>1</v>
      </c>
      <c r="AN438" s="24">
        <v>1</v>
      </c>
      <c r="DX438" s="19">
        <v>434</v>
      </c>
      <c r="DY438" t="s">
        <v>567</v>
      </c>
      <c r="DZ438" t="s">
        <v>567</v>
      </c>
      <c r="EA438" t="s">
        <v>566</v>
      </c>
      <c r="EB438" t="s">
        <v>566</v>
      </c>
    </row>
    <row r="439" spans="1:132" x14ac:dyDescent="0.25">
      <c r="A439" s="12">
        <v>436</v>
      </c>
      <c r="B439" s="12">
        <v>146</v>
      </c>
      <c r="C439" s="12">
        <v>169</v>
      </c>
      <c r="D439" s="12">
        <v>144</v>
      </c>
      <c r="E439" s="12">
        <v>153</v>
      </c>
      <c r="F439" s="12">
        <v>157</v>
      </c>
      <c r="G439" s="12">
        <v>114</v>
      </c>
      <c r="H439" s="12">
        <v>119</v>
      </c>
      <c r="I439" s="12">
        <v>133</v>
      </c>
      <c r="J439" s="12">
        <v>117</v>
      </c>
      <c r="K439" s="12">
        <v>134</v>
      </c>
      <c r="L439" s="12">
        <v>131</v>
      </c>
      <c r="M439" s="12">
        <v>131</v>
      </c>
      <c r="O439" s="19">
        <v>435</v>
      </c>
      <c r="P439" s="20">
        <v>83</v>
      </c>
      <c r="Q439" s="20">
        <v>42</v>
      </c>
      <c r="R439" s="21">
        <v>29</v>
      </c>
      <c r="S439" s="21">
        <v>19</v>
      </c>
      <c r="T439" s="21">
        <v>8</v>
      </c>
      <c r="U439" s="21">
        <v>4</v>
      </c>
      <c r="V439" s="21">
        <v>1</v>
      </c>
      <c r="W439" s="21">
        <v>1</v>
      </c>
      <c r="X439" s="21">
        <v>1</v>
      </c>
      <c r="Y439" s="21">
        <v>1</v>
      </c>
      <c r="Z439" s="21">
        <v>1</v>
      </c>
      <c r="AA439" s="21">
        <v>1</v>
      </c>
      <c r="AB439" s="22">
        <v>435</v>
      </c>
      <c r="AC439" s="23">
        <v>82</v>
      </c>
      <c r="AD439" s="23">
        <v>42</v>
      </c>
      <c r="AE439" s="24">
        <v>9</v>
      </c>
      <c r="AF439" s="24">
        <v>3</v>
      </c>
      <c r="AG439" s="24">
        <v>1</v>
      </c>
      <c r="AH439" s="24">
        <v>1</v>
      </c>
      <c r="AI439" s="24">
        <v>1</v>
      </c>
      <c r="AJ439" s="24">
        <v>1</v>
      </c>
      <c r="AK439" s="24">
        <v>1</v>
      </c>
      <c r="AL439" s="24">
        <v>1</v>
      </c>
      <c r="AM439" s="24">
        <v>1</v>
      </c>
      <c r="AN439" s="24">
        <v>1</v>
      </c>
      <c r="DX439" s="19">
        <v>435</v>
      </c>
      <c r="DY439" t="s">
        <v>567</v>
      </c>
      <c r="DZ439" t="s">
        <v>567</v>
      </c>
      <c r="EA439" t="s">
        <v>566</v>
      </c>
      <c r="EB439" t="s">
        <v>566</v>
      </c>
    </row>
    <row r="440" spans="1:132" x14ac:dyDescent="0.25">
      <c r="A440" s="13">
        <v>437</v>
      </c>
      <c r="B440" s="13">
        <v>145</v>
      </c>
      <c r="C440" s="13">
        <v>169</v>
      </c>
      <c r="D440" s="13">
        <v>144</v>
      </c>
      <c r="E440" s="13">
        <v>152</v>
      </c>
      <c r="F440" s="13">
        <v>157</v>
      </c>
      <c r="G440" s="13">
        <v>114</v>
      </c>
      <c r="H440" s="13">
        <v>119</v>
      </c>
      <c r="I440" s="13">
        <v>132</v>
      </c>
      <c r="J440" s="13">
        <v>116</v>
      </c>
      <c r="K440" s="13">
        <v>134</v>
      </c>
      <c r="L440" s="13">
        <v>131</v>
      </c>
      <c r="M440" s="13">
        <v>131</v>
      </c>
      <c r="O440" s="19">
        <v>436</v>
      </c>
      <c r="P440" s="20">
        <v>83</v>
      </c>
      <c r="Q440" s="20">
        <v>42</v>
      </c>
      <c r="R440" s="21">
        <v>29</v>
      </c>
      <c r="S440" s="21">
        <v>19</v>
      </c>
      <c r="T440" s="21">
        <v>8</v>
      </c>
      <c r="U440" s="21">
        <v>4</v>
      </c>
      <c r="V440" s="21">
        <v>1</v>
      </c>
      <c r="W440" s="21">
        <v>1</v>
      </c>
      <c r="X440" s="21">
        <v>1</v>
      </c>
      <c r="Y440" s="21">
        <v>1</v>
      </c>
      <c r="Z440" s="21">
        <v>1</v>
      </c>
      <c r="AA440" s="21">
        <v>1</v>
      </c>
      <c r="AB440" s="22">
        <v>436</v>
      </c>
      <c r="AC440" s="23">
        <v>82</v>
      </c>
      <c r="AD440" s="23">
        <v>42</v>
      </c>
      <c r="AE440" s="24">
        <v>9</v>
      </c>
      <c r="AF440" s="24">
        <v>3</v>
      </c>
      <c r="AG440" s="24">
        <v>1</v>
      </c>
      <c r="AH440" s="24">
        <v>1</v>
      </c>
      <c r="AI440" s="24">
        <v>1</v>
      </c>
      <c r="AJ440" s="24">
        <v>1</v>
      </c>
      <c r="AK440" s="24">
        <v>1</v>
      </c>
      <c r="AL440" s="24">
        <v>1</v>
      </c>
      <c r="AM440" s="24">
        <v>1</v>
      </c>
      <c r="AN440" s="24">
        <v>1</v>
      </c>
      <c r="DX440" s="19">
        <v>436</v>
      </c>
      <c r="DY440" t="s">
        <v>567</v>
      </c>
      <c r="DZ440" t="s">
        <v>567</v>
      </c>
      <c r="EA440" t="s">
        <v>566</v>
      </c>
      <c r="EB440" t="s">
        <v>566</v>
      </c>
    </row>
    <row r="441" spans="1:132" x14ac:dyDescent="0.25">
      <c r="A441" s="12">
        <v>438</v>
      </c>
      <c r="B441" s="12">
        <v>145</v>
      </c>
      <c r="C441" s="12">
        <v>169</v>
      </c>
      <c r="D441" s="12">
        <v>144</v>
      </c>
      <c r="E441" s="12">
        <v>152</v>
      </c>
      <c r="F441" s="12">
        <v>157</v>
      </c>
      <c r="G441" s="12">
        <v>114</v>
      </c>
      <c r="H441" s="12">
        <v>119</v>
      </c>
      <c r="I441" s="12">
        <v>132</v>
      </c>
      <c r="J441" s="12">
        <v>116</v>
      </c>
      <c r="K441" s="12">
        <v>134</v>
      </c>
      <c r="L441" s="12">
        <v>131</v>
      </c>
      <c r="M441" s="12">
        <v>131</v>
      </c>
      <c r="O441" s="19">
        <v>437</v>
      </c>
      <c r="P441" s="20">
        <v>83</v>
      </c>
      <c r="Q441" s="20">
        <v>42</v>
      </c>
      <c r="R441" s="21">
        <v>29</v>
      </c>
      <c r="S441" s="21">
        <v>19</v>
      </c>
      <c r="T441" s="21">
        <v>8</v>
      </c>
      <c r="U441" s="21">
        <v>4</v>
      </c>
      <c r="V441" s="21">
        <v>1</v>
      </c>
      <c r="W441" s="21">
        <v>1</v>
      </c>
      <c r="X441" s="21">
        <v>1</v>
      </c>
      <c r="Y441" s="21">
        <v>1</v>
      </c>
      <c r="Z441" s="21">
        <v>1</v>
      </c>
      <c r="AA441" s="21">
        <v>1</v>
      </c>
      <c r="AB441" s="22">
        <v>437</v>
      </c>
      <c r="AC441" s="23">
        <v>82</v>
      </c>
      <c r="AD441" s="23">
        <v>42</v>
      </c>
      <c r="AE441" s="24">
        <v>10</v>
      </c>
      <c r="AF441" s="24">
        <v>3</v>
      </c>
      <c r="AG441" s="24">
        <v>1</v>
      </c>
      <c r="AH441" s="24">
        <v>1</v>
      </c>
      <c r="AI441" s="24">
        <v>1</v>
      </c>
      <c r="AJ441" s="24">
        <v>1</v>
      </c>
      <c r="AK441" s="24">
        <v>1</v>
      </c>
      <c r="AL441" s="24">
        <v>1</v>
      </c>
      <c r="AM441" s="24">
        <v>1</v>
      </c>
      <c r="AN441" s="24">
        <v>1</v>
      </c>
      <c r="DX441" s="19">
        <v>437</v>
      </c>
      <c r="DY441" t="s">
        <v>567</v>
      </c>
      <c r="DZ441" t="s">
        <v>567</v>
      </c>
      <c r="EA441" t="s">
        <v>566</v>
      </c>
      <c r="EB441" t="s">
        <v>566</v>
      </c>
    </row>
    <row r="442" spans="1:132" x14ac:dyDescent="0.25">
      <c r="A442" s="13">
        <v>439</v>
      </c>
      <c r="B442" s="13">
        <v>144</v>
      </c>
      <c r="C442" s="13">
        <v>168</v>
      </c>
      <c r="D442" s="13">
        <v>143</v>
      </c>
      <c r="E442" s="13">
        <v>151</v>
      </c>
      <c r="F442" s="13">
        <v>156</v>
      </c>
      <c r="G442" s="13">
        <v>113</v>
      </c>
      <c r="H442" s="13">
        <v>118</v>
      </c>
      <c r="I442" s="13">
        <v>131</v>
      </c>
      <c r="J442" s="13">
        <v>115</v>
      </c>
      <c r="K442" s="13">
        <v>133</v>
      </c>
      <c r="L442" s="13">
        <v>130</v>
      </c>
      <c r="M442" s="13">
        <v>130</v>
      </c>
      <c r="O442" s="19">
        <v>438</v>
      </c>
      <c r="P442" s="20">
        <v>83</v>
      </c>
      <c r="Q442" s="20">
        <v>43</v>
      </c>
      <c r="R442" s="21">
        <v>30</v>
      </c>
      <c r="S442" s="21">
        <v>20</v>
      </c>
      <c r="T442" s="21">
        <v>8</v>
      </c>
      <c r="U442" s="21">
        <v>4</v>
      </c>
      <c r="V442" s="21">
        <v>1</v>
      </c>
      <c r="W442" s="21">
        <v>1</v>
      </c>
      <c r="X442" s="21">
        <v>1</v>
      </c>
      <c r="Y442" s="21">
        <v>1</v>
      </c>
      <c r="Z442" s="21">
        <v>1</v>
      </c>
      <c r="AA442" s="21">
        <v>1</v>
      </c>
      <c r="AB442" s="22">
        <v>438</v>
      </c>
      <c r="AC442" s="23">
        <v>82</v>
      </c>
      <c r="AD442" s="23">
        <v>43</v>
      </c>
      <c r="AE442" s="24">
        <v>10</v>
      </c>
      <c r="AF442" s="24">
        <v>3</v>
      </c>
      <c r="AG442" s="24">
        <v>1</v>
      </c>
      <c r="AH442" s="24">
        <v>1</v>
      </c>
      <c r="AI442" s="24">
        <v>1</v>
      </c>
      <c r="AJ442" s="24">
        <v>1</v>
      </c>
      <c r="AK442" s="24">
        <v>1</v>
      </c>
      <c r="AL442" s="24">
        <v>1</v>
      </c>
      <c r="AM442" s="24">
        <v>1</v>
      </c>
      <c r="AN442" s="24">
        <v>1</v>
      </c>
      <c r="DX442" s="19">
        <v>438</v>
      </c>
      <c r="DY442" t="s">
        <v>567</v>
      </c>
      <c r="DZ442" t="s">
        <v>567</v>
      </c>
      <c r="EA442" t="s">
        <v>566</v>
      </c>
      <c r="EB442" t="s">
        <v>566</v>
      </c>
    </row>
    <row r="443" spans="1:132" x14ac:dyDescent="0.25">
      <c r="A443" s="12">
        <v>440</v>
      </c>
      <c r="B443" s="12">
        <v>144</v>
      </c>
      <c r="C443" s="12">
        <v>168</v>
      </c>
      <c r="D443" s="12">
        <v>143</v>
      </c>
      <c r="E443" s="12">
        <v>151</v>
      </c>
      <c r="F443" s="12">
        <v>156</v>
      </c>
      <c r="G443" s="12">
        <v>113</v>
      </c>
      <c r="H443" s="12">
        <v>118</v>
      </c>
      <c r="I443" s="12">
        <v>131</v>
      </c>
      <c r="J443" s="12">
        <v>115</v>
      </c>
      <c r="K443" s="12">
        <v>133</v>
      </c>
      <c r="L443" s="12">
        <v>130</v>
      </c>
      <c r="M443" s="12">
        <v>130</v>
      </c>
      <c r="O443" s="19">
        <v>439</v>
      </c>
      <c r="P443" s="20">
        <v>83</v>
      </c>
      <c r="Q443" s="20">
        <v>43</v>
      </c>
      <c r="R443" s="21">
        <v>30</v>
      </c>
      <c r="S443" s="21">
        <v>20</v>
      </c>
      <c r="T443" s="21">
        <v>8</v>
      </c>
      <c r="U443" s="21">
        <v>4</v>
      </c>
      <c r="V443" s="21">
        <v>1</v>
      </c>
      <c r="W443" s="21">
        <v>1</v>
      </c>
      <c r="X443" s="21">
        <v>1</v>
      </c>
      <c r="Y443" s="21">
        <v>1</v>
      </c>
      <c r="Z443" s="21">
        <v>1</v>
      </c>
      <c r="AA443" s="21">
        <v>1</v>
      </c>
      <c r="AB443" s="22">
        <v>439</v>
      </c>
      <c r="AC443" s="23">
        <v>82</v>
      </c>
      <c r="AD443" s="23">
        <v>43</v>
      </c>
      <c r="AE443" s="24">
        <v>10</v>
      </c>
      <c r="AF443" s="24">
        <v>3</v>
      </c>
      <c r="AG443" s="24">
        <v>1</v>
      </c>
      <c r="AH443" s="24">
        <v>1</v>
      </c>
      <c r="AI443" s="24">
        <v>1</v>
      </c>
      <c r="AJ443" s="24">
        <v>1</v>
      </c>
      <c r="AK443" s="24">
        <v>1</v>
      </c>
      <c r="AL443" s="24">
        <v>1</v>
      </c>
      <c r="AM443" s="24">
        <v>1</v>
      </c>
      <c r="AN443" s="24">
        <v>1</v>
      </c>
      <c r="DX443" s="19">
        <v>439</v>
      </c>
      <c r="DY443" t="s">
        <v>567</v>
      </c>
      <c r="DZ443" t="s">
        <v>567</v>
      </c>
      <c r="EA443" t="s">
        <v>566</v>
      </c>
      <c r="EB443" t="s">
        <v>566</v>
      </c>
    </row>
    <row r="444" spans="1:132" x14ac:dyDescent="0.25">
      <c r="A444" s="13">
        <v>441</v>
      </c>
      <c r="B444" s="13">
        <v>144</v>
      </c>
      <c r="C444" s="13">
        <v>168</v>
      </c>
      <c r="D444" s="13">
        <v>143</v>
      </c>
      <c r="E444" s="13">
        <v>151</v>
      </c>
      <c r="F444" s="13">
        <v>156</v>
      </c>
      <c r="G444" s="13">
        <v>113</v>
      </c>
      <c r="H444" s="13">
        <v>118</v>
      </c>
      <c r="I444" s="13">
        <v>131</v>
      </c>
      <c r="J444" s="13">
        <v>115</v>
      </c>
      <c r="K444" s="13">
        <v>133</v>
      </c>
      <c r="L444" s="13">
        <v>130</v>
      </c>
      <c r="M444" s="13">
        <v>130</v>
      </c>
      <c r="O444" s="19">
        <v>440</v>
      </c>
      <c r="P444" s="20">
        <v>83</v>
      </c>
      <c r="Q444" s="20">
        <v>43</v>
      </c>
      <c r="R444" s="21">
        <v>30</v>
      </c>
      <c r="S444" s="21">
        <v>20</v>
      </c>
      <c r="T444" s="21">
        <v>8</v>
      </c>
      <c r="U444" s="21">
        <v>4</v>
      </c>
      <c r="V444" s="21">
        <v>1</v>
      </c>
      <c r="W444" s="21">
        <v>1</v>
      </c>
      <c r="X444" s="21">
        <v>1</v>
      </c>
      <c r="Y444" s="21">
        <v>1</v>
      </c>
      <c r="Z444" s="21">
        <v>1</v>
      </c>
      <c r="AA444" s="21">
        <v>1</v>
      </c>
      <c r="AB444" s="22">
        <v>440</v>
      </c>
      <c r="AC444" s="23">
        <v>82</v>
      </c>
      <c r="AD444" s="23">
        <v>43</v>
      </c>
      <c r="AE444" s="24">
        <v>10</v>
      </c>
      <c r="AF444" s="24">
        <v>3</v>
      </c>
      <c r="AG444" s="24">
        <v>1</v>
      </c>
      <c r="AH444" s="24">
        <v>1</v>
      </c>
      <c r="AI444" s="24">
        <v>1</v>
      </c>
      <c r="AJ444" s="24">
        <v>1</v>
      </c>
      <c r="AK444" s="24">
        <v>1</v>
      </c>
      <c r="AL444" s="24">
        <v>1</v>
      </c>
      <c r="AM444" s="24">
        <v>1</v>
      </c>
      <c r="AN444" s="24">
        <v>1</v>
      </c>
      <c r="DX444" s="19">
        <v>440</v>
      </c>
      <c r="DY444" t="s">
        <v>567</v>
      </c>
      <c r="DZ444" t="s">
        <v>567</v>
      </c>
      <c r="EA444" t="s">
        <v>566</v>
      </c>
      <c r="EB444" t="s">
        <v>566</v>
      </c>
    </row>
    <row r="445" spans="1:132" x14ac:dyDescent="0.25">
      <c r="A445" s="12">
        <v>442</v>
      </c>
      <c r="B445" s="12">
        <v>143</v>
      </c>
      <c r="C445" s="12">
        <v>167</v>
      </c>
      <c r="D445" s="12">
        <v>142</v>
      </c>
      <c r="E445" s="12">
        <v>150</v>
      </c>
      <c r="F445" s="12">
        <v>155</v>
      </c>
      <c r="G445" s="12">
        <v>112</v>
      </c>
      <c r="H445" s="12">
        <v>117</v>
      </c>
      <c r="I445" s="12">
        <v>130</v>
      </c>
      <c r="J445" s="12">
        <v>114</v>
      </c>
      <c r="K445" s="12">
        <v>132</v>
      </c>
      <c r="L445" s="12">
        <v>129</v>
      </c>
      <c r="M445" s="12">
        <v>129</v>
      </c>
      <c r="O445" s="19">
        <v>441</v>
      </c>
      <c r="P445" s="20">
        <v>83</v>
      </c>
      <c r="Q445" s="20">
        <v>43</v>
      </c>
      <c r="R445" s="21">
        <v>30</v>
      </c>
      <c r="S445" s="21">
        <v>20</v>
      </c>
      <c r="T445" s="21">
        <v>8</v>
      </c>
      <c r="U445" s="21">
        <v>4</v>
      </c>
      <c r="V445" s="21">
        <v>1</v>
      </c>
      <c r="W445" s="21">
        <v>1</v>
      </c>
      <c r="X445" s="21">
        <v>1</v>
      </c>
      <c r="Y445" s="21">
        <v>1</v>
      </c>
      <c r="Z445" s="21">
        <v>1</v>
      </c>
      <c r="AA445" s="21">
        <v>1</v>
      </c>
      <c r="AB445" s="22">
        <v>441</v>
      </c>
      <c r="AC445" s="23">
        <v>82</v>
      </c>
      <c r="AD445" s="23">
        <v>43</v>
      </c>
      <c r="AE445" s="24">
        <v>10</v>
      </c>
      <c r="AF445" s="24">
        <v>3</v>
      </c>
      <c r="AG445" s="24">
        <v>1</v>
      </c>
      <c r="AH445" s="24">
        <v>1</v>
      </c>
      <c r="AI445" s="24">
        <v>1</v>
      </c>
      <c r="AJ445" s="24">
        <v>1</v>
      </c>
      <c r="AK445" s="24">
        <v>1</v>
      </c>
      <c r="AL445" s="24">
        <v>1</v>
      </c>
      <c r="AM445" s="24">
        <v>1</v>
      </c>
      <c r="AN445" s="24">
        <v>1</v>
      </c>
      <c r="DX445" s="19">
        <v>441</v>
      </c>
      <c r="DY445" t="s">
        <v>567</v>
      </c>
      <c r="DZ445" t="s">
        <v>567</v>
      </c>
      <c r="EA445" t="s">
        <v>566</v>
      </c>
      <c r="EB445" t="s">
        <v>566</v>
      </c>
    </row>
    <row r="446" spans="1:132" x14ac:dyDescent="0.25">
      <c r="A446" s="13">
        <v>443</v>
      </c>
      <c r="B446" s="13">
        <v>143</v>
      </c>
      <c r="C446" s="13">
        <v>167</v>
      </c>
      <c r="D446" s="13">
        <v>142</v>
      </c>
      <c r="E446" s="13">
        <v>150</v>
      </c>
      <c r="F446" s="13">
        <v>155</v>
      </c>
      <c r="G446" s="13">
        <v>112</v>
      </c>
      <c r="H446" s="13">
        <v>117</v>
      </c>
      <c r="I446" s="13">
        <v>130</v>
      </c>
      <c r="J446" s="13">
        <v>114</v>
      </c>
      <c r="K446" s="13">
        <v>132</v>
      </c>
      <c r="L446" s="13">
        <v>129</v>
      </c>
      <c r="M446" s="13">
        <v>129</v>
      </c>
      <c r="O446" s="19">
        <v>442</v>
      </c>
      <c r="P446" s="20">
        <v>83</v>
      </c>
      <c r="Q446" s="20">
        <v>43</v>
      </c>
      <c r="R446" s="21">
        <v>30</v>
      </c>
      <c r="S446" s="21">
        <v>20</v>
      </c>
      <c r="T446" s="21">
        <v>8</v>
      </c>
      <c r="U446" s="21">
        <v>4</v>
      </c>
      <c r="V446" s="21">
        <v>1</v>
      </c>
      <c r="W446" s="21">
        <v>1</v>
      </c>
      <c r="X446" s="21">
        <v>1</v>
      </c>
      <c r="Y446" s="21">
        <v>1</v>
      </c>
      <c r="Z446" s="21">
        <v>1</v>
      </c>
      <c r="AA446" s="21">
        <v>1</v>
      </c>
      <c r="AB446" s="22">
        <v>442</v>
      </c>
      <c r="AC446" s="23">
        <v>82</v>
      </c>
      <c r="AD446" s="23">
        <v>43</v>
      </c>
      <c r="AE446" s="24">
        <v>10</v>
      </c>
      <c r="AF446" s="24">
        <v>3</v>
      </c>
      <c r="AG446" s="24">
        <v>1</v>
      </c>
      <c r="AH446" s="24">
        <v>1</v>
      </c>
      <c r="AI446" s="24">
        <v>1</v>
      </c>
      <c r="AJ446" s="24">
        <v>1</v>
      </c>
      <c r="AK446" s="24">
        <v>1</v>
      </c>
      <c r="AL446" s="24">
        <v>1</v>
      </c>
      <c r="AM446" s="24">
        <v>1</v>
      </c>
      <c r="AN446" s="24">
        <v>1</v>
      </c>
      <c r="DX446" s="19">
        <v>442</v>
      </c>
      <c r="DY446" t="s">
        <v>567</v>
      </c>
      <c r="DZ446" t="s">
        <v>567</v>
      </c>
      <c r="EA446" t="s">
        <v>566</v>
      </c>
      <c r="EB446" t="s">
        <v>566</v>
      </c>
    </row>
    <row r="447" spans="1:132" x14ac:dyDescent="0.25">
      <c r="A447" s="12">
        <v>444</v>
      </c>
      <c r="B447" s="12">
        <v>142</v>
      </c>
      <c r="C447" s="12">
        <v>167</v>
      </c>
      <c r="D447" s="12">
        <v>142</v>
      </c>
      <c r="E447" s="12">
        <v>150</v>
      </c>
      <c r="F447" s="12">
        <v>155</v>
      </c>
      <c r="G447" s="12">
        <v>112</v>
      </c>
      <c r="H447" s="12">
        <v>117</v>
      </c>
      <c r="I447" s="12">
        <v>130</v>
      </c>
      <c r="J447" s="12">
        <v>114</v>
      </c>
      <c r="K447" s="12">
        <v>131</v>
      </c>
      <c r="L447" s="12">
        <v>128</v>
      </c>
      <c r="M447" s="12">
        <v>128</v>
      </c>
      <c r="O447" s="19">
        <v>443</v>
      </c>
      <c r="P447" s="20">
        <v>83</v>
      </c>
      <c r="Q447" s="20">
        <v>44</v>
      </c>
      <c r="R447" s="21">
        <v>31</v>
      </c>
      <c r="S447" s="21">
        <v>20</v>
      </c>
      <c r="T447" s="21">
        <v>9</v>
      </c>
      <c r="U447" s="21">
        <v>5</v>
      </c>
      <c r="V447" s="21">
        <v>1</v>
      </c>
      <c r="W447" s="21">
        <v>1</v>
      </c>
      <c r="X447" s="21">
        <v>1</v>
      </c>
      <c r="Y447" s="21">
        <v>1</v>
      </c>
      <c r="Z447" s="21">
        <v>1</v>
      </c>
      <c r="AA447" s="21">
        <v>1</v>
      </c>
      <c r="AB447" s="22">
        <v>443</v>
      </c>
      <c r="AC447" s="23">
        <v>82</v>
      </c>
      <c r="AD447" s="23">
        <v>44</v>
      </c>
      <c r="AE447" s="24">
        <v>10</v>
      </c>
      <c r="AF447" s="24">
        <v>3</v>
      </c>
      <c r="AG447" s="24">
        <v>1</v>
      </c>
      <c r="AH447" s="24">
        <v>1</v>
      </c>
      <c r="AI447" s="24">
        <v>1</v>
      </c>
      <c r="AJ447" s="24">
        <v>1</v>
      </c>
      <c r="AK447" s="24">
        <v>1</v>
      </c>
      <c r="AL447" s="24">
        <v>1</v>
      </c>
      <c r="AM447" s="24">
        <v>1</v>
      </c>
      <c r="AN447" s="24">
        <v>1</v>
      </c>
      <c r="DX447" s="19">
        <v>443</v>
      </c>
      <c r="DY447" t="s">
        <v>567</v>
      </c>
      <c r="DZ447" t="s">
        <v>567</v>
      </c>
      <c r="EA447" t="s">
        <v>566</v>
      </c>
      <c r="EB447" t="s">
        <v>566</v>
      </c>
    </row>
    <row r="448" spans="1:132" x14ac:dyDescent="0.25">
      <c r="A448" s="13">
        <v>445</v>
      </c>
      <c r="B448" s="13">
        <v>142</v>
      </c>
      <c r="C448" s="13">
        <v>167</v>
      </c>
      <c r="D448" s="13">
        <v>142</v>
      </c>
      <c r="E448" s="13">
        <v>150</v>
      </c>
      <c r="F448" s="13">
        <v>155</v>
      </c>
      <c r="G448" s="13">
        <v>112</v>
      </c>
      <c r="H448" s="13">
        <v>117</v>
      </c>
      <c r="I448" s="13">
        <v>130</v>
      </c>
      <c r="J448" s="13">
        <v>114</v>
      </c>
      <c r="K448" s="13">
        <v>131</v>
      </c>
      <c r="L448" s="13">
        <v>128</v>
      </c>
      <c r="M448" s="13">
        <v>128</v>
      </c>
      <c r="O448" s="19">
        <v>444</v>
      </c>
      <c r="P448" s="20">
        <v>83</v>
      </c>
      <c r="Q448" s="20">
        <v>44</v>
      </c>
      <c r="R448" s="21">
        <v>31</v>
      </c>
      <c r="S448" s="21">
        <v>20</v>
      </c>
      <c r="T448" s="21">
        <v>9</v>
      </c>
      <c r="U448" s="21">
        <v>5</v>
      </c>
      <c r="V448" s="21">
        <v>1</v>
      </c>
      <c r="W448" s="21">
        <v>1</v>
      </c>
      <c r="X448" s="21">
        <v>1</v>
      </c>
      <c r="Y448" s="21">
        <v>1</v>
      </c>
      <c r="Z448" s="21">
        <v>1</v>
      </c>
      <c r="AA448" s="21">
        <v>1</v>
      </c>
      <c r="AB448" s="22">
        <v>444</v>
      </c>
      <c r="AC448" s="23">
        <v>82</v>
      </c>
      <c r="AD448" s="23">
        <v>44</v>
      </c>
      <c r="AE448" s="24">
        <v>10</v>
      </c>
      <c r="AF448" s="24">
        <v>3</v>
      </c>
      <c r="AG448" s="24">
        <v>1</v>
      </c>
      <c r="AH448" s="24">
        <v>1</v>
      </c>
      <c r="AI448" s="24">
        <v>1</v>
      </c>
      <c r="AJ448" s="24">
        <v>1</v>
      </c>
      <c r="AK448" s="24">
        <v>1</v>
      </c>
      <c r="AL448" s="24">
        <v>1</v>
      </c>
      <c r="AM448" s="24">
        <v>1</v>
      </c>
      <c r="AN448" s="24">
        <v>1</v>
      </c>
      <c r="DX448" s="19">
        <v>444</v>
      </c>
      <c r="DY448" t="s">
        <v>567</v>
      </c>
      <c r="DZ448" t="s">
        <v>567</v>
      </c>
      <c r="EA448" t="s">
        <v>566</v>
      </c>
      <c r="EB448" t="s">
        <v>566</v>
      </c>
    </row>
    <row r="449" spans="1:132" x14ac:dyDescent="0.25">
      <c r="A449" s="12">
        <v>446</v>
      </c>
      <c r="B449" s="12">
        <v>142</v>
      </c>
      <c r="C449" s="12">
        <v>166</v>
      </c>
      <c r="D449" s="12">
        <v>141</v>
      </c>
      <c r="E449" s="12">
        <v>149</v>
      </c>
      <c r="F449" s="12">
        <v>154</v>
      </c>
      <c r="G449" s="12">
        <v>111</v>
      </c>
      <c r="H449" s="12">
        <v>116</v>
      </c>
      <c r="I449" s="12">
        <v>129</v>
      </c>
      <c r="J449" s="12">
        <v>113</v>
      </c>
      <c r="K449" s="12">
        <v>131</v>
      </c>
      <c r="L449" s="12">
        <v>128</v>
      </c>
      <c r="M449" s="12">
        <v>128</v>
      </c>
      <c r="O449" s="19">
        <v>445</v>
      </c>
      <c r="P449" s="20">
        <v>83</v>
      </c>
      <c r="Q449" s="20">
        <v>44</v>
      </c>
      <c r="R449" s="21">
        <v>31</v>
      </c>
      <c r="S449" s="21">
        <v>20</v>
      </c>
      <c r="T449" s="21">
        <v>9</v>
      </c>
      <c r="U449" s="21">
        <v>5</v>
      </c>
      <c r="V449" s="21">
        <v>1</v>
      </c>
      <c r="W449" s="21">
        <v>1</v>
      </c>
      <c r="X449" s="21">
        <v>1</v>
      </c>
      <c r="Y449" s="21">
        <v>1</v>
      </c>
      <c r="Z449" s="21">
        <v>1</v>
      </c>
      <c r="AA449" s="21">
        <v>1</v>
      </c>
      <c r="AB449" s="22">
        <v>445</v>
      </c>
      <c r="AC449" s="23">
        <v>82</v>
      </c>
      <c r="AD449" s="23">
        <v>44</v>
      </c>
      <c r="AE449" s="24">
        <v>10</v>
      </c>
      <c r="AF449" s="24">
        <v>3</v>
      </c>
      <c r="AG449" s="24">
        <v>1</v>
      </c>
      <c r="AH449" s="24">
        <v>1</v>
      </c>
      <c r="AI449" s="24">
        <v>1</v>
      </c>
      <c r="AJ449" s="24">
        <v>1</v>
      </c>
      <c r="AK449" s="24">
        <v>1</v>
      </c>
      <c r="AL449" s="24">
        <v>1</v>
      </c>
      <c r="AM449" s="24">
        <v>1</v>
      </c>
      <c r="AN449" s="24">
        <v>1</v>
      </c>
      <c r="DX449" s="19">
        <v>445</v>
      </c>
      <c r="DY449" t="s">
        <v>567</v>
      </c>
      <c r="DZ449" t="s">
        <v>567</v>
      </c>
      <c r="EA449" t="s">
        <v>566</v>
      </c>
      <c r="EB449" t="s">
        <v>566</v>
      </c>
    </row>
    <row r="450" spans="1:132" x14ac:dyDescent="0.25">
      <c r="A450" s="13">
        <v>447</v>
      </c>
      <c r="B450" s="13">
        <v>141</v>
      </c>
      <c r="C450" s="13">
        <v>166</v>
      </c>
      <c r="D450" s="13">
        <v>141</v>
      </c>
      <c r="E450" s="13">
        <v>149</v>
      </c>
      <c r="F450" s="13">
        <v>154</v>
      </c>
      <c r="G450" s="13">
        <v>111</v>
      </c>
      <c r="H450" s="13">
        <v>116</v>
      </c>
      <c r="I450" s="13">
        <v>129</v>
      </c>
      <c r="J450" s="13">
        <v>113</v>
      </c>
      <c r="K450" s="13">
        <v>130</v>
      </c>
      <c r="L450" s="13">
        <v>127</v>
      </c>
      <c r="M450" s="13">
        <v>127</v>
      </c>
      <c r="O450" s="19">
        <v>446</v>
      </c>
      <c r="P450" s="20">
        <v>83</v>
      </c>
      <c r="Q450" s="20">
        <v>44</v>
      </c>
      <c r="R450" s="21">
        <v>31</v>
      </c>
      <c r="S450" s="21">
        <v>20</v>
      </c>
      <c r="T450" s="21">
        <v>9</v>
      </c>
      <c r="U450" s="21">
        <v>5</v>
      </c>
      <c r="V450" s="21">
        <v>1</v>
      </c>
      <c r="W450" s="21">
        <v>1</v>
      </c>
      <c r="X450" s="21">
        <v>1</v>
      </c>
      <c r="Y450" s="21">
        <v>1</v>
      </c>
      <c r="Z450" s="21">
        <v>1</v>
      </c>
      <c r="AA450" s="21">
        <v>1</v>
      </c>
      <c r="AB450" s="22">
        <v>446</v>
      </c>
      <c r="AC450" s="23">
        <v>82</v>
      </c>
      <c r="AD450" s="23">
        <v>44</v>
      </c>
      <c r="AE450" s="24">
        <v>11</v>
      </c>
      <c r="AF450" s="24">
        <v>4</v>
      </c>
      <c r="AG450" s="24">
        <v>1</v>
      </c>
      <c r="AH450" s="24">
        <v>1</v>
      </c>
      <c r="AI450" s="24">
        <v>1</v>
      </c>
      <c r="AJ450" s="24">
        <v>1</v>
      </c>
      <c r="AK450" s="24">
        <v>1</v>
      </c>
      <c r="AL450" s="24">
        <v>1</v>
      </c>
      <c r="AM450" s="24">
        <v>1</v>
      </c>
      <c r="AN450" s="24">
        <v>1</v>
      </c>
      <c r="DX450" s="19">
        <v>446</v>
      </c>
      <c r="DY450" t="s">
        <v>567</v>
      </c>
      <c r="DZ450" t="s">
        <v>567</v>
      </c>
      <c r="EA450" t="s">
        <v>566</v>
      </c>
      <c r="EB450" t="s">
        <v>566</v>
      </c>
    </row>
    <row r="451" spans="1:132" x14ac:dyDescent="0.25">
      <c r="A451" s="12">
        <v>448</v>
      </c>
      <c r="B451" s="12">
        <v>141</v>
      </c>
      <c r="C451" s="12">
        <v>166</v>
      </c>
      <c r="D451" s="12">
        <v>141</v>
      </c>
      <c r="E451" s="12">
        <v>149</v>
      </c>
      <c r="F451" s="12">
        <v>154</v>
      </c>
      <c r="G451" s="12">
        <v>111</v>
      </c>
      <c r="H451" s="12">
        <v>116</v>
      </c>
      <c r="I451" s="12">
        <v>129</v>
      </c>
      <c r="J451" s="12">
        <v>113</v>
      </c>
      <c r="K451" s="12">
        <v>130</v>
      </c>
      <c r="L451" s="12">
        <v>127</v>
      </c>
      <c r="M451" s="12">
        <v>127</v>
      </c>
      <c r="O451" s="19">
        <v>447</v>
      </c>
      <c r="P451" s="20">
        <v>83</v>
      </c>
      <c r="Q451" s="20">
        <v>44</v>
      </c>
      <c r="R451" s="21">
        <v>31</v>
      </c>
      <c r="S451" s="21">
        <v>20</v>
      </c>
      <c r="T451" s="21">
        <v>9</v>
      </c>
      <c r="U451" s="21">
        <v>5</v>
      </c>
      <c r="V451" s="21">
        <v>1</v>
      </c>
      <c r="W451" s="21">
        <v>1</v>
      </c>
      <c r="X451" s="21">
        <v>1</v>
      </c>
      <c r="Y451" s="21">
        <v>1</v>
      </c>
      <c r="Z451" s="21">
        <v>1</v>
      </c>
      <c r="AA451" s="21">
        <v>1</v>
      </c>
      <c r="AB451" s="22">
        <v>447</v>
      </c>
      <c r="AC451" s="23">
        <v>82</v>
      </c>
      <c r="AD451" s="23">
        <v>44</v>
      </c>
      <c r="AE451" s="24">
        <v>11</v>
      </c>
      <c r="AF451" s="24">
        <v>4</v>
      </c>
      <c r="AG451" s="24">
        <v>1</v>
      </c>
      <c r="AH451" s="24">
        <v>1</v>
      </c>
      <c r="AI451" s="24">
        <v>1</v>
      </c>
      <c r="AJ451" s="24">
        <v>1</v>
      </c>
      <c r="AK451" s="24">
        <v>1</v>
      </c>
      <c r="AL451" s="24">
        <v>1</v>
      </c>
      <c r="AM451" s="24">
        <v>1</v>
      </c>
      <c r="AN451" s="24">
        <v>1</v>
      </c>
      <c r="DX451" s="19">
        <v>447</v>
      </c>
      <c r="DY451" t="s">
        <v>567</v>
      </c>
      <c r="DZ451" t="s">
        <v>567</v>
      </c>
      <c r="EA451" t="s">
        <v>566</v>
      </c>
      <c r="EB451" t="s">
        <v>566</v>
      </c>
    </row>
    <row r="452" spans="1:132" x14ac:dyDescent="0.25">
      <c r="A452" s="13">
        <v>449</v>
      </c>
      <c r="B452" s="13">
        <v>140</v>
      </c>
      <c r="C452" s="13">
        <v>165</v>
      </c>
      <c r="D452" s="13">
        <v>140</v>
      </c>
      <c r="E452" s="13">
        <v>148</v>
      </c>
      <c r="F452" s="13">
        <v>153</v>
      </c>
      <c r="G452" s="13">
        <v>110</v>
      </c>
      <c r="H452" s="13">
        <v>115</v>
      </c>
      <c r="I452" s="13">
        <v>128</v>
      </c>
      <c r="J452" s="13">
        <v>112</v>
      </c>
      <c r="K452" s="13">
        <v>129</v>
      </c>
      <c r="L452" s="13">
        <v>126</v>
      </c>
      <c r="M452" s="13">
        <v>126</v>
      </c>
      <c r="O452" s="19">
        <v>448</v>
      </c>
      <c r="P452" s="20">
        <v>84</v>
      </c>
      <c r="Q452" s="20">
        <v>45</v>
      </c>
      <c r="R452" s="21">
        <v>32</v>
      </c>
      <c r="S452" s="21">
        <v>20</v>
      </c>
      <c r="T452" s="21">
        <v>9</v>
      </c>
      <c r="U452" s="21">
        <v>5</v>
      </c>
      <c r="V452" s="21">
        <v>1</v>
      </c>
      <c r="W452" s="21">
        <v>1</v>
      </c>
      <c r="X452" s="21">
        <v>1</v>
      </c>
      <c r="Y452" s="21">
        <v>1</v>
      </c>
      <c r="Z452" s="21">
        <v>1</v>
      </c>
      <c r="AA452" s="21">
        <v>1</v>
      </c>
      <c r="AB452" s="22">
        <v>448</v>
      </c>
      <c r="AC452" s="23">
        <v>83</v>
      </c>
      <c r="AD452" s="23">
        <v>45</v>
      </c>
      <c r="AE452" s="24">
        <v>11</v>
      </c>
      <c r="AF452" s="24">
        <v>4</v>
      </c>
      <c r="AG452" s="24">
        <v>1</v>
      </c>
      <c r="AH452" s="24">
        <v>1</v>
      </c>
      <c r="AI452" s="24">
        <v>1</v>
      </c>
      <c r="AJ452" s="24">
        <v>1</v>
      </c>
      <c r="AK452" s="24">
        <v>1</v>
      </c>
      <c r="AL452" s="24">
        <v>1</v>
      </c>
      <c r="AM452" s="24">
        <v>1</v>
      </c>
      <c r="AN452" s="24">
        <v>1</v>
      </c>
      <c r="DX452" s="19">
        <v>448</v>
      </c>
      <c r="DY452" t="s">
        <v>567</v>
      </c>
      <c r="DZ452" t="s">
        <v>567</v>
      </c>
      <c r="EA452" t="s">
        <v>566</v>
      </c>
      <c r="EB452" t="s">
        <v>566</v>
      </c>
    </row>
    <row r="453" spans="1:132" x14ac:dyDescent="0.25">
      <c r="A453" s="12">
        <v>450</v>
      </c>
      <c r="B453" s="12">
        <v>140</v>
      </c>
      <c r="C453" s="12">
        <v>165</v>
      </c>
      <c r="D453" s="12">
        <v>140</v>
      </c>
      <c r="E453" s="12">
        <v>148</v>
      </c>
      <c r="F453" s="12">
        <v>153</v>
      </c>
      <c r="G453" s="12">
        <v>110</v>
      </c>
      <c r="H453" s="12">
        <v>115</v>
      </c>
      <c r="I453" s="12">
        <v>128</v>
      </c>
      <c r="J453" s="12">
        <v>112</v>
      </c>
      <c r="K453" s="12">
        <v>129</v>
      </c>
      <c r="L453" s="12">
        <v>126</v>
      </c>
      <c r="M453" s="12">
        <v>126</v>
      </c>
      <c r="O453" s="19">
        <v>449</v>
      </c>
      <c r="P453" s="20">
        <v>84</v>
      </c>
      <c r="Q453" s="20">
        <v>45</v>
      </c>
      <c r="R453" s="21">
        <v>32</v>
      </c>
      <c r="S453" s="21">
        <v>20</v>
      </c>
      <c r="T453" s="21">
        <v>9</v>
      </c>
      <c r="U453" s="21">
        <v>5</v>
      </c>
      <c r="V453" s="21">
        <v>1</v>
      </c>
      <c r="W453" s="21">
        <v>1</v>
      </c>
      <c r="X453" s="21">
        <v>1</v>
      </c>
      <c r="Y453" s="21">
        <v>1</v>
      </c>
      <c r="Z453" s="21">
        <v>1</v>
      </c>
      <c r="AA453" s="21">
        <v>1</v>
      </c>
      <c r="AB453" s="22">
        <v>449</v>
      </c>
      <c r="AC453" s="23">
        <v>83</v>
      </c>
      <c r="AD453" s="23">
        <v>45</v>
      </c>
      <c r="AE453" s="24">
        <v>11</v>
      </c>
      <c r="AF453" s="24">
        <v>4</v>
      </c>
      <c r="AG453" s="24">
        <v>1</v>
      </c>
      <c r="AH453" s="24">
        <v>1</v>
      </c>
      <c r="AI453" s="24">
        <v>1</v>
      </c>
      <c r="AJ453" s="24">
        <v>1</v>
      </c>
      <c r="AK453" s="24">
        <v>1</v>
      </c>
      <c r="AL453" s="24">
        <v>1</v>
      </c>
      <c r="AM453" s="24">
        <v>1</v>
      </c>
      <c r="AN453" s="24">
        <v>1</v>
      </c>
      <c r="DX453" s="19">
        <v>449</v>
      </c>
      <c r="DY453" t="s">
        <v>567</v>
      </c>
      <c r="DZ453" t="s">
        <v>567</v>
      </c>
      <c r="EA453" t="s">
        <v>566</v>
      </c>
      <c r="EB453" t="s">
        <v>566</v>
      </c>
    </row>
    <row r="454" spans="1:132" x14ac:dyDescent="0.25">
      <c r="A454" s="13">
        <v>451</v>
      </c>
      <c r="B454" s="13">
        <v>139</v>
      </c>
      <c r="C454" s="13">
        <v>165</v>
      </c>
      <c r="D454" s="13">
        <v>140</v>
      </c>
      <c r="E454" s="13">
        <v>148</v>
      </c>
      <c r="F454" s="13">
        <v>153</v>
      </c>
      <c r="G454" s="13">
        <v>110</v>
      </c>
      <c r="H454" s="13">
        <v>115</v>
      </c>
      <c r="I454" s="13">
        <v>128</v>
      </c>
      <c r="J454" s="13">
        <v>112</v>
      </c>
      <c r="K454" s="13">
        <v>129</v>
      </c>
      <c r="L454" s="13">
        <v>126</v>
      </c>
      <c r="M454" s="13">
        <v>126</v>
      </c>
      <c r="O454" s="19">
        <v>450</v>
      </c>
      <c r="P454" s="20">
        <v>84</v>
      </c>
      <c r="Q454" s="20">
        <v>45</v>
      </c>
      <c r="R454" s="21">
        <v>32</v>
      </c>
      <c r="S454" s="21">
        <v>20</v>
      </c>
      <c r="T454" s="21">
        <v>9</v>
      </c>
      <c r="U454" s="21">
        <v>5</v>
      </c>
      <c r="V454" s="21">
        <v>1</v>
      </c>
      <c r="W454" s="21">
        <v>1</v>
      </c>
      <c r="X454" s="21">
        <v>1</v>
      </c>
      <c r="Y454" s="21">
        <v>1</v>
      </c>
      <c r="Z454" s="21">
        <v>1</v>
      </c>
      <c r="AA454" s="21">
        <v>1</v>
      </c>
      <c r="AB454" s="22">
        <v>450</v>
      </c>
      <c r="AC454" s="23">
        <v>83</v>
      </c>
      <c r="AD454" s="23">
        <v>45</v>
      </c>
      <c r="AE454" s="24">
        <v>11</v>
      </c>
      <c r="AF454" s="24">
        <v>4</v>
      </c>
      <c r="AG454" s="24">
        <v>1</v>
      </c>
      <c r="AH454" s="24">
        <v>1</v>
      </c>
      <c r="AI454" s="24">
        <v>1</v>
      </c>
      <c r="AJ454" s="24">
        <v>1</v>
      </c>
      <c r="AK454" s="24">
        <v>1</v>
      </c>
      <c r="AL454" s="24">
        <v>1</v>
      </c>
      <c r="AM454" s="24">
        <v>1</v>
      </c>
      <c r="AN454" s="24">
        <v>1</v>
      </c>
      <c r="DX454" s="19">
        <v>450</v>
      </c>
      <c r="DY454" t="s">
        <v>567</v>
      </c>
      <c r="DZ454" t="s">
        <v>567</v>
      </c>
      <c r="EA454" t="s">
        <v>566</v>
      </c>
      <c r="EB454" t="s">
        <v>566</v>
      </c>
    </row>
    <row r="455" spans="1:132" x14ac:dyDescent="0.25">
      <c r="A455" s="12">
        <v>452</v>
      </c>
      <c r="B455" s="12">
        <v>139</v>
      </c>
      <c r="C455" s="12">
        <v>164</v>
      </c>
      <c r="D455" s="12">
        <v>140</v>
      </c>
      <c r="E455" s="12">
        <v>147</v>
      </c>
      <c r="F455" s="12">
        <v>152</v>
      </c>
      <c r="G455" s="12">
        <v>109</v>
      </c>
      <c r="H455" s="12">
        <v>114</v>
      </c>
      <c r="I455" s="12">
        <v>127</v>
      </c>
      <c r="J455" s="12">
        <v>111</v>
      </c>
      <c r="K455" s="12">
        <v>128</v>
      </c>
      <c r="L455" s="12">
        <v>125</v>
      </c>
      <c r="M455" s="12">
        <v>125</v>
      </c>
      <c r="O455" s="19">
        <v>451</v>
      </c>
      <c r="P455" s="20">
        <v>84</v>
      </c>
      <c r="Q455" s="20">
        <v>45</v>
      </c>
      <c r="R455" s="21">
        <v>32</v>
      </c>
      <c r="S455" s="21">
        <v>20</v>
      </c>
      <c r="T455" s="21">
        <v>9</v>
      </c>
      <c r="U455" s="21">
        <v>5</v>
      </c>
      <c r="V455" s="21">
        <v>1</v>
      </c>
      <c r="W455" s="21">
        <v>1</v>
      </c>
      <c r="X455" s="21">
        <v>1</v>
      </c>
      <c r="Y455" s="21">
        <v>1</v>
      </c>
      <c r="Z455" s="21">
        <v>1</v>
      </c>
      <c r="AA455" s="21">
        <v>1</v>
      </c>
      <c r="AB455" s="22">
        <v>451</v>
      </c>
      <c r="AC455" s="23">
        <v>83</v>
      </c>
      <c r="AD455" s="23">
        <v>45</v>
      </c>
      <c r="AE455" s="24">
        <v>11</v>
      </c>
      <c r="AF455" s="24">
        <v>4</v>
      </c>
      <c r="AG455" s="24">
        <v>1</v>
      </c>
      <c r="AH455" s="24">
        <v>1</v>
      </c>
      <c r="AI455" s="24">
        <v>1</v>
      </c>
      <c r="AJ455" s="24">
        <v>1</v>
      </c>
      <c r="AK455" s="24">
        <v>1</v>
      </c>
      <c r="AL455" s="24">
        <v>1</v>
      </c>
      <c r="AM455" s="24">
        <v>1</v>
      </c>
      <c r="AN455" s="24">
        <v>1</v>
      </c>
      <c r="DX455" s="19">
        <v>451</v>
      </c>
      <c r="DY455" t="s">
        <v>568</v>
      </c>
      <c r="DZ455" t="s">
        <v>567</v>
      </c>
      <c r="EA455" t="s">
        <v>566</v>
      </c>
      <c r="EB455" t="s">
        <v>566</v>
      </c>
    </row>
    <row r="456" spans="1:132" x14ac:dyDescent="0.25">
      <c r="A456" s="13">
        <v>453</v>
      </c>
      <c r="B456" s="13">
        <v>139</v>
      </c>
      <c r="C456" s="13">
        <v>164</v>
      </c>
      <c r="D456" s="13">
        <v>139</v>
      </c>
      <c r="E456" s="13">
        <v>147</v>
      </c>
      <c r="F456" s="13">
        <v>152</v>
      </c>
      <c r="G456" s="13">
        <v>109</v>
      </c>
      <c r="H456" s="13">
        <v>114</v>
      </c>
      <c r="I456" s="13">
        <v>127</v>
      </c>
      <c r="J456" s="13">
        <v>111</v>
      </c>
      <c r="K456" s="13">
        <v>128</v>
      </c>
      <c r="L456" s="13">
        <v>125</v>
      </c>
      <c r="M456" s="13">
        <v>125</v>
      </c>
      <c r="O456" s="19">
        <v>452</v>
      </c>
      <c r="P456" s="20">
        <v>84</v>
      </c>
      <c r="Q456" s="20">
        <v>45</v>
      </c>
      <c r="R456" s="21">
        <v>32</v>
      </c>
      <c r="S456" s="21">
        <v>20</v>
      </c>
      <c r="T456" s="21">
        <v>9</v>
      </c>
      <c r="U456" s="21">
        <v>5</v>
      </c>
      <c r="V456" s="21">
        <v>1</v>
      </c>
      <c r="W456" s="21">
        <v>1</v>
      </c>
      <c r="X456" s="21">
        <v>1</v>
      </c>
      <c r="Y456" s="21">
        <v>1</v>
      </c>
      <c r="Z456" s="21">
        <v>1</v>
      </c>
      <c r="AA456" s="21">
        <v>1</v>
      </c>
      <c r="AB456" s="22">
        <v>452</v>
      </c>
      <c r="AC456" s="23">
        <v>83</v>
      </c>
      <c r="AD456" s="23">
        <v>45</v>
      </c>
      <c r="AE456" s="24">
        <v>11</v>
      </c>
      <c r="AF456" s="24">
        <v>4</v>
      </c>
      <c r="AG456" s="24">
        <v>1</v>
      </c>
      <c r="AH456" s="24">
        <v>1</v>
      </c>
      <c r="AI456" s="24">
        <v>1</v>
      </c>
      <c r="AJ456" s="24">
        <v>1</v>
      </c>
      <c r="AK456" s="24">
        <v>1</v>
      </c>
      <c r="AL456" s="24">
        <v>1</v>
      </c>
      <c r="AM456" s="24">
        <v>1</v>
      </c>
      <c r="AN456" s="24">
        <v>1</v>
      </c>
      <c r="DX456" s="19">
        <v>452</v>
      </c>
      <c r="DY456" t="s">
        <v>568</v>
      </c>
      <c r="DZ456" t="s">
        <v>567</v>
      </c>
      <c r="EA456" t="s">
        <v>566</v>
      </c>
      <c r="EB456" t="s">
        <v>566</v>
      </c>
    </row>
    <row r="457" spans="1:132" x14ac:dyDescent="0.25">
      <c r="A457" s="12">
        <v>454</v>
      </c>
      <c r="B457" s="12">
        <v>138</v>
      </c>
      <c r="C457" s="12">
        <v>164</v>
      </c>
      <c r="D457" s="12">
        <v>139</v>
      </c>
      <c r="E457" s="12">
        <v>147</v>
      </c>
      <c r="F457" s="12">
        <v>152</v>
      </c>
      <c r="G457" s="12">
        <v>109</v>
      </c>
      <c r="H457" s="12">
        <v>114</v>
      </c>
      <c r="I457" s="12">
        <v>127</v>
      </c>
      <c r="J457" s="12">
        <v>111</v>
      </c>
      <c r="K457" s="12">
        <v>128</v>
      </c>
      <c r="L457" s="12">
        <v>125</v>
      </c>
      <c r="M457" s="12">
        <v>125</v>
      </c>
      <c r="O457" s="19">
        <v>453</v>
      </c>
      <c r="P457" s="20">
        <v>84</v>
      </c>
      <c r="Q457" s="20">
        <v>46</v>
      </c>
      <c r="R457" s="21">
        <v>32</v>
      </c>
      <c r="S457" s="21">
        <v>21</v>
      </c>
      <c r="T457" s="21">
        <v>9</v>
      </c>
      <c r="U457" s="21">
        <v>5</v>
      </c>
      <c r="V457" s="21">
        <v>1</v>
      </c>
      <c r="W457" s="21">
        <v>1</v>
      </c>
      <c r="X457" s="21">
        <v>1</v>
      </c>
      <c r="Y457" s="21">
        <v>1</v>
      </c>
      <c r="Z457" s="21">
        <v>1</v>
      </c>
      <c r="AA457" s="21">
        <v>1</v>
      </c>
      <c r="AB457" s="22">
        <v>453</v>
      </c>
      <c r="AC457" s="23">
        <v>83</v>
      </c>
      <c r="AD457" s="23">
        <v>46</v>
      </c>
      <c r="AE457" s="24">
        <v>11</v>
      </c>
      <c r="AF457" s="24">
        <v>4</v>
      </c>
      <c r="AG457" s="24">
        <v>1</v>
      </c>
      <c r="AH457" s="24">
        <v>1</v>
      </c>
      <c r="AI457" s="24">
        <v>1</v>
      </c>
      <c r="AJ457" s="24">
        <v>1</v>
      </c>
      <c r="AK457" s="24">
        <v>1</v>
      </c>
      <c r="AL457" s="24">
        <v>1</v>
      </c>
      <c r="AM457" s="24">
        <v>1</v>
      </c>
      <c r="AN457" s="24">
        <v>1</v>
      </c>
      <c r="DX457" s="19">
        <v>453</v>
      </c>
      <c r="DY457" t="s">
        <v>568</v>
      </c>
      <c r="DZ457" t="s">
        <v>567</v>
      </c>
      <c r="EA457" t="s">
        <v>566</v>
      </c>
      <c r="EB457" t="s">
        <v>566</v>
      </c>
    </row>
    <row r="458" spans="1:132" x14ac:dyDescent="0.25">
      <c r="A458" s="13">
        <v>455</v>
      </c>
      <c r="B458" s="13">
        <v>138</v>
      </c>
      <c r="C458" s="13">
        <v>164</v>
      </c>
      <c r="D458" s="13">
        <v>139</v>
      </c>
      <c r="E458" s="13">
        <v>147</v>
      </c>
      <c r="F458" s="13">
        <v>152</v>
      </c>
      <c r="G458" s="13">
        <v>109</v>
      </c>
      <c r="H458" s="13">
        <v>114</v>
      </c>
      <c r="I458" s="13">
        <v>127</v>
      </c>
      <c r="J458" s="13">
        <v>111</v>
      </c>
      <c r="K458" s="13">
        <v>128</v>
      </c>
      <c r="L458" s="13">
        <v>125</v>
      </c>
      <c r="M458" s="13">
        <v>125</v>
      </c>
      <c r="O458" s="19">
        <v>454</v>
      </c>
      <c r="P458" s="20">
        <v>84</v>
      </c>
      <c r="Q458" s="20">
        <v>46</v>
      </c>
      <c r="R458" s="21">
        <v>32</v>
      </c>
      <c r="S458" s="21">
        <v>21</v>
      </c>
      <c r="T458" s="21">
        <v>9</v>
      </c>
      <c r="U458" s="21">
        <v>5</v>
      </c>
      <c r="V458" s="21">
        <v>1</v>
      </c>
      <c r="W458" s="21">
        <v>1</v>
      </c>
      <c r="X458" s="21">
        <v>1</v>
      </c>
      <c r="Y458" s="21">
        <v>1</v>
      </c>
      <c r="Z458" s="21">
        <v>1</v>
      </c>
      <c r="AA458" s="21">
        <v>1</v>
      </c>
      <c r="AB458" s="22">
        <v>454</v>
      </c>
      <c r="AC458" s="23">
        <v>83</v>
      </c>
      <c r="AD458" s="23">
        <v>46</v>
      </c>
      <c r="AE458" s="24">
        <v>12</v>
      </c>
      <c r="AF458" s="24">
        <v>4</v>
      </c>
      <c r="AG458" s="24">
        <v>1</v>
      </c>
      <c r="AH458" s="24">
        <v>1</v>
      </c>
      <c r="AI458" s="24">
        <v>1</v>
      </c>
      <c r="AJ458" s="24">
        <v>1</v>
      </c>
      <c r="AK458" s="24">
        <v>1</v>
      </c>
      <c r="AL458" s="24">
        <v>1</v>
      </c>
      <c r="AM458" s="24">
        <v>1</v>
      </c>
      <c r="AN458" s="24">
        <v>1</v>
      </c>
      <c r="DX458" s="19">
        <v>454</v>
      </c>
      <c r="DY458" t="s">
        <v>568</v>
      </c>
      <c r="DZ458" t="s">
        <v>567</v>
      </c>
      <c r="EA458" t="s">
        <v>566</v>
      </c>
      <c r="EB458" t="s">
        <v>566</v>
      </c>
    </row>
    <row r="459" spans="1:132" x14ac:dyDescent="0.25">
      <c r="A459" s="12">
        <v>456</v>
      </c>
      <c r="B459" s="12">
        <v>137</v>
      </c>
      <c r="C459" s="12">
        <v>163</v>
      </c>
      <c r="D459" s="12">
        <v>139</v>
      </c>
      <c r="E459" s="12">
        <v>146</v>
      </c>
      <c r="F459" s="12">
        <v>151</v>
      </c>
      <c r="G459" s="12">
        <v>108</v>
      </c>
      <c r="H459" s="12">
        <v>113</v>
      </c>
      <c r="I459" s="12">
        <v>126</v>
      </c>
      <c r="J459" s="12">
        <v>110</v>
      </c>
      <c r="K459" s="12">
        <v>127</v>
      </c>
      <c r="L459" s="12">
        <v>124</v>
      </c>
      <c r="M459" s="12">
        <v>124</v>
      </c>
      <c r="O459" s="19">
        <v>455</v>
      </c>
      <c r="P459" s="20">
        <v>84</v>
      </c>
      <c r="Q459" s="20">
        <v>46</v>
      </c>
      <c r="R459" s="21">
        <v>32</v>
      </c>
      <c r="S459" s="21">
        <v>21</v>
      </c>
      <c r="T459" s="21">
        <v>9</v>
      </c>
      <c r="U459" s="21">
        <v>5</v>
      </c>
      <c r="V459" s="21">
        <v>1</v>
      </c>
      <c r="W459" s="21">
        <v>1</v>
      </c>
      <c r="X459" s="21">
        <v>1</v>
      </c>
      <c r="Y459" s="21">
        <v>1</v>
      </c>
      <c r="Z459" s="21">
        <v>1</v>
      </c>
      <c r="AA459" s="21">
        <v>1</v>
      </c>
      <c r="AB459" s="22">
        <v>455</v>
      </c>
      <c r="AC459" s="23">
        <v>83</v>
      </c>
      <c r="AD459" s="23">
        <v>46</v>
      </c>
      <c r="AE459" s="24">
        <v>12</v>
      </c>
      <c r="AF459" s="24">
        <v>4</v>
      </c>
      <c r="AG459" s="24">
        <v>1</v>
      </c>
      <c r="AH459" s="24">
        <v>1</v>
      </c>
      <c r="AI459" s="24">
        <v>1</v>
      </c>
      <c r="AJ459" s="24">
        <v>1</v>
      </c>
      <c r="AK459" s="24">
        <v>1</v>
      </c>
      <c r="AL459" s="24">
        <v>1</v>
      </c>
      <c r="AM459" s="24">
        <v>1</v>
      </c>
      <c r="AN459" s="24">
        <v>1</v>
      </c>
      <c r="DX459" s="19">
        <v>455</v>
      </c>
      <c r="DY459" t="s">
        <v>568</v>
      </c>
      <c r="DZ459" t="s">
        <v>567</v>
      </c>
      <c r="EA459" t="s">
        <v>566</v>
      </c>
      <c r="EB459" t="s">
        <v>566</v>
      </c>
    </row>
    <row r="460" spans="1:132" x14ac:dyDescent="0.25">
      <c r="A460" s="13">
        <v>457</v>
      </c>
      <c r="B460" s="13">
        <v>137</v>
      </c>
      <c r="C460" s="13">
        <v>163</v>
      </c>
      <c r="D460" s="13">
        <v>139</v>
      </c>
      <c r="E460" s="13">
        <v>146</v>
      </c>
      <c r="F460" s="13">
        <v>151</v>
      </c>
      <c r="G460" s="13">
        <v>108</v>
      </c>
      <c r="H460" s="13">
        <v>113</v>
      </c>
      <c r="I460" s="13">
        <v>126</v>
      </c>
      <c r="J460" s="13">
        <v>110</v>
      </c>
      <c r="K460" s="13">
        <v>127</v>
      </c>
      <c r="L460" s="13">
        <v>124</v>
      </c>
      <c r="M460" s="13">
        <v>124</v>
      </c>
      <c r="O460" s="19">
        <v>456</v>
      </c>
      <c r="P460" s="20">
        <v>84</v>
      </c>
      <c r="Q460" s="20">
        <v>46</v>
      </c>
      <c r="R460" s="21">
        <v>32</v>
      </c>
      <c r="S460" s="21">
        <v>21</v>
      </c>
      <c r="T460" s="21">
        <v>9</v>
      </c>
      <c r="U460" s="21">
        <v>5</v>
      </c>
      <c r="V460" s="21">
        <v>1</v>
      </c>
      <c r="W460" s="21">
        <v>1</v>
      </c>
      <c r="X460" s="21">
        <v>1</v>
      </c>
      <c r="Y460" s="21">
        <v>1</v>
      </c>
      <c r="Z460" s="21">
        <v>1</v>
      </c>
      <c r="AA460" s="21">
        <v>1</v>
      </c>
      <c r="AB460" s="22">
        <v>456</v>
      </c>
      <c r="AC460" s="23">
        <v>83</v>
      </c>
      <c r="AD460" s="23">
        <v>46</v>
      </c>
      <c r="AE460" s="24">
        <v>12</v>
      </c>
      <c r="AF460" s="24">
        <v>4</v>
      </c>
      <c r="AG460" s="24">
        <v>1</v>
      </c>
      <c r="AH460" s="24">
        <v>1</v>
      </c>
      <c r="AI460" s="24">
        <v>1</v>
      </c>
      <c r="AJ460" s="24">
        <v>1</v>
      </c>
      <c r="AK460" s="24">
        <v>1</v>
      </c>
      <c r="AL460" s="24">
        <v>1</v>
      </c>
      <c r="AM460" s="24">
        <v>1</v>
      </c>
      <c r="AN460" s="24">
        <v>1</v>
      </c>
      <c r="DX460" s="19">
        <v>456</v>
      </c>
      <c r="DY460" t="s">
        <v>568</v>
      </c>
      <c r="DZ460" t="s">
        <v>567</v>
      </c>
      <c r="EA460" t="s">
        <v>566</v>
      </c>
      <c r="EB460" t="s">
        <v>566</v>
      </c>
    </row>
    <row r="461" spans="1:132" x14ac:dyDescent="0.25">
      <c r="A461" s="12">
        <v>458</v>
      </c>
      <c r="B461" s="12">
        <v>137</v>
      </c>
      <c r="C461" s="12">
        <v>163</v>
      </c>
      <c r="D461" s="12">
        <v>138</v>
      </c>
      <c r="E461" s="12">
        <v>146</v>
      </c>
      <c r="F461" s="12">
        <v>151</v>
      </c>
      <c r="G461" s="12">
        <v>108</v>
      </c>
      <c r="H461" s="12">
        <v>113</v>
      </c>
      <c r="I461" s="12">
        <v>126</v>
      </c>
      <c r="J461" s="12">
        <v>110</v>
      </c>
      <c r="K461" s="12">
        <v>127</v>
      </c>
      <c r="L461" s="12">
        <v>124</v>
      </c>
      <c r="M461" s="12">
        <v>124</v>
      </c>
      <c r="O461" s="19">
        <v>457</v>
      </c>
      <c r="P461" s="20">
        <v>84</v>
      </c>
      <c r="Q461" s="20">
        <v>46</v>
      </c>
      <c r="R461" s="21">
        <v>32</v>
      </c>
      <c r="S461" s="21">
        <v>21</v>
      </c>
      <c r="T461" s="21">
        <v>9</v>
      </c>
      <c r="U461" s="21">
        <v>5</v>
      </c>
      <c r="V461" s="21">
        <v>1</v>
      </c>
      <c r="W461" s="21">
        <v>1</v>
      </c>
      <c r="X461" s="21">
        <v>1</v>
      </c>
      <c r="Y461" s="21">
        <v>1</v>
      </c>
      <c r="Z461" s="21">
        <v>1</v>
      </c>
      <c r="AA461" s="21">
        <v>1</v>
      </c>
      <c r="AB461" s="22">
        <v>457</v>
      </c>
      <c r="AC461" s="23">
        <v>83</v>
      </c>
      <c r="AD461" s="23">
        <v>46</v>
      </c>
      <c r="AE461" s="24">
        <v>12</v>
      </c>
      <c r="AF461" s="24">
        <v>5</v>
      </c>
      <c r="AG461" s="24">
        <v>1</v>
      </c>
      <c r="AH461" s="24">
        <v>1</v>
      </c>
      <c r="AI461" s="24">
        <v>1</v>
      </c>
      <c r="AJ461" s="24">
        <v>1</v>
      </c>
      <c r="AK461" s="24">
        <v>1</v>
      </c>
      <c r="AL461" s="24">
        <v>1</v>
      </c>
      <c r="AM461" s="24">
        <v>1</v>
      </c>
      <c r="AN461" s="24">
        <v>1</v>
      </c>
      <c r="DX461" s="19">
        <v>457</v>
      </c>
      <c r="DY461" t="s">
        <v>568</v>
      </c>
      <c r="DZ461" t="s">
        <v>567</v>
      </c>
      <c r="EA461" t="s">
        <v>566</v>
      </c>
      <c r="EB461" t="s">
        <v>566</v>
      </c>
    </row>
    <row r="462" spans="1:132" x14ac:dyDescent="0.25">
      <c r="A462" s="13">
        <v>459</v>
      </c>
      <c r="B462" s="13">
        <v>136</v>
      </c>
      <c r="C462" s="13">
        <v>162</v>
      </c>
      <c r="D462" s="13">
        <v>138</v>
      </c>
      <c r="E462" s="13">
        <v>145</v>
      </c>
      <c r="F462" s="13">
        <v>150</v>
      </c>
      <c r="G462" s="13">
        <v>107</v>
      </c>
      <c r="H462" s="13">
        <v>112</v>
      </c>
      <c r="I462" s="13">
        <v>125</v>
      </c>
      <c r="J462" s="13">
        <v>109</v>
      </c>
      <c r="K462" s="13">
        <v>126</v>
      </c>
      <c r="L462" s="13">
        <v>123</v>
      </c>
      <c r="M462" s="13">
        <v>123</v>
      </c>
      <c r="O462" s="19">
        <v>458</v>
      </c>
      <c r="P462" s="20">
        <v>84</v>
      </c>
      <c r="Q462" s="20">
        <v>47</v>
      </c>
      <c r="R462" s="21">
        <v>33</v>
      </c>
      <c r="S462" s="21">
        <v>21</v>
      </c>
      <c r="T462" s="21">
        <v>9</v>
      </c>
      <c r="U462" s="21">
        <v>5</v>
      </c>
      <c r="V462" s="21">
        <v>1</v>
      </c>
      <c r="W462" s="21">
        <v>1</v>
      </c>
      <c r="X462" s="21">
        <v>1</v>
      </c>
      <c r="Y462" s="21">
        <v>1</v>
      </c>
      <c r="Z462" s="21">
        <v>1</v>
      </c>
      <c r="AA462" s="21">
        <v>1</v>
      </c>
      <c r="AB462" s="22">
        <v>458</v>
      </c>
      <c r="AC462" s="23">
        <v>83</v>
      </c>
      <c r="AD462" s="23">
        <v>47</v>
      </c>
      <c r="AE462" s="24">
        <v>12</v>
      </c>
      <c r="AF462" s="24">
        <v>5</v>
      </c>
      <c r="AG462" s="24">
        <v>1</v>
      </c>
      <c r="AH462" s="24">
        <v>1</v>
      </c>
      <c r="AI462" s="24">
        <v>1</v>
      </c>
      <c r="AJ462" s="24">
        <v>1</v>
      </c>
      <c r="AK462" s="24">
        <v>1</v>
      </c>
      <c r="AL462" s="24">
        <v>1</v>
      </c>
      <c r="AM462" s="24">
        <v>1</v>
      </c>
      <c r="AN462" s="24">
        <v>1</v>
      </c>
      <c r="DX462" s="19">
        <v>458</v>
      </c>
      <c r="DY462" t="s">
        <v>568</v>
      </c>
      <c r="DZ462" t="s">
        <v>567</v>
      </c>
      <c r="EA462" t="s">
        <v>566</v>
      </c>
      <c r="EB462" t="s">
        <v>566</v>
      </c>
    </row>
    <row r="463" spans="1:132" x14ac:dyDescent="0.25">
      <c r="A463" s="12">
        <v>460</v>
      </c>
      <c r="B463" s="12">
        <v>136</v>
      </c>
      <c r="C463" s="12">
        <v>162</v>
      </c>
      <c r="D463" s="12">
        <v>138</v>
      </c>
      <c r="E463" s="12">
        <v>145</v>
      </c>
      <c r="F463" s="12">
        <v>150</v>
      </c>
      <c r="G463" s="12">
        <v>107</v>
      </c>
      <c r="H463" s="12">
        <v>112</v>
      </c>
      <c r="I463" s="12">
        <v>125</v>
      </c>
      <c r="J463" s="12">
        <v>109</v>
      </c>
      <c r="K463" s="12">
        <v>126</v>
      </c>
      <c r="L463" s="12">
        <v>123</v>
      </c>
      <c r="M463" s="12">
        <v>123</v>
      </c>
      <c r="O463" s="19">
        <v>459</v>
      </c>
      <c r="P463" s="20">
        <v>84</v>
      </c>
      <c r="Q463" s="20">
        <v>47</v>
      </c>
      <c r="R463" s="21">
        <v>33</v>
      </c>
      <c r="S463" s="21">
        <v>21</v>
      </c>
      <c r="T463" s="21">
        <v>9</v>
      </c>
      <c r="U463" s="21">
        <v>5</v>
      </c>
      <c r="V463" s="21">
        <v>1</v>
      </c>
      <c r="W463" s="21">
        <v>1</v>
      </c>
      <c r="X463" s="21">
        <v>1</v>
      </c>
      <c r="Y463" s="21">
        <v>1</v>
      </c>
      <c r="Z463" s="21">
        <v>1</v>
      </c>
      <c r="AA463" s="21">
        <v>1</v>
      </c>
      <c r="AB463" s="22">
        <v>459</v>
      </c>
      <c r="AC463" s="23">
        <v>83</v>
      </c>
      <c r="AD463" s="23">
        <v>47</v>
      </c>
      <c r="AE463" s="24">
        <v>12</v>
      </c>
      <c r="AF463" s="24">
        <v>5</v>
      </c>
      <c r="AG463" s="24">
        <v>1</v>
      </c>
      <c r="AH463" s="24">
        <v>1</v>
      </c>
      <c r="AI463" s="24">
        <v>1</v>
      </c>
      <c r="AJ463" s="24">
        <v>1</v>
      </c>
      <c r="AK463" s="24">
        <v>1</v>
      </c>
      <c r="AL463" s="24">
        <v>1</v>
      </c>
      <c r="AM463" s="24">
        <v>1</v>
      </c>
      <c r="AN463" s="24">
        <v>1</v>
      </c>
      <c r="DX463" s="19">
        <v>459</v>
      </c>
      <c r="DY463" t="s">
        <v>568</v>
      </c>
      <c r="DZ463" t="s">
        <v>567</v>
      </c>
      <c r="EA463" t="s">
        <v>566</v>
      </c>
      <c r="EB463" t="s">
        <v>566</v>
      </c>
    </row>
    <row r="464" spans="1:132" x14ac:dyDescent="0.25">
      <c r="A464" s="13">
        <v>461</v>
      </c>
      <c r="B464" s="13">
        <v>135</v>
      </c>
      <c r="C464" s="13">
        <v>162</v>
      </c>
      <c r="D464" s="13">
        <v>138</v>
      </c>
      <c r="E464" s="13">
        <v>145</v>
      </c>
      <c r="F464" s="13">
        <v>150</v>
      </c>
      <c r="G464" s="13">
        <v>107</v>
      </c>
      <c r="H464" s="13">
        <v>112</v>
      </c>
      <c r="I464" s="13">
        <v>125</v>
      </c>
      <c r="J464" s="13">
        <v>109</v>
      </c>
      <c r="K464" s="13">
        <v>126</v>
      </c>
      <c r="L464" s="13">
        <v>123</v>
      </c>
      <c r="M464" s="13">
        <v>123</v>
      </c>
      <c r="O464" s="19">
        <v>460</v>
      </c>
      <c r="P464" s="20">
        <v>84</v>
      </c>
      <c r="Q464" s="20">
        <v>47</v>
      </c>
      <c r="R464" s="21">
        <v>33</v>
      </c>
      <c r="S464" s="21">
        <v>21</v>
      </c>
      <c r="T464" s="21">
        <v>9</v>
      </c>
      <c r="U464" s="21">
        <v>5</v>
      </c>
      <c r="V464" s="21">
        <v>1</v>
      </c>
      <c r="W464" s="21">
        <v>1</v>
      </c>
      <c r="X464" s="21">
        <v>1</v>
      </c>
      <c r="Y464" s="21">
        <v>1</v>
      </c>
      <c r="Z464" s="21">
        <v>1</v>
      </c>
      <c r="AA464" s="21">
        <v>1</v>
      </c>
      <c r="AB464" s="22">
        <v>460</v>
      </c>
      <c r="AC464" s="23">
        <v>83</v>
      </c>
      <c r="AD464" s="23">
        <v>47</v>
      </c>
      <c r="AE464" s="24">
        <v>12</v>
      </c>
      <c r="AF464" s="24">
        <v>5</v>
      </c>
      <c r="AG464" s="24">
        <v>1</v>
      </c>
      <c r="AH464" s="24">
        <v>1</v>
      </c>
      <c r="AI464" s="24">
        <v>1</v>
      </c>
      <c r="AJ464" s="24">
        <v>1</v>
      </c>
      <c r="AK464" s="24">
        <v>1</v>
      </c>
      <c r="AL464" s="24">
        <v>1</v>
      </c>
      <c r="AM464" s="24">
        <v>1</v>
      </c>
      <c r="AN464" s="24">
        <v>1</v>
      </c>
      <c r="DX464" s="19">
        <v>460</v>
      </c>
      <c r="DY464" t="s">
        <v>568</v>
      </c>
      <c r="DZ464" t="s">
        <v>567</v>
      </c>
      <c r="EA464" t="s">
        <v>566</v>
      </c>
      <c r="EB464" t="s">
        <v>566</v>
      </c>
    </row>
    <row r="465" spans="1:132" x14ac:dyDescent="0.25">
      <c r="A465" s="12">
        <v>462</v>
      </c>
      <c r="B465" s="12">
        <v>135</v>
      </c>
      <c r="C465" s="12">
        <v>161</v>
      </c>
      <c r="D465" s="12">
        <v>137</v>
      </c>
      <c r="E465" s="12">
        <v>144</v>
      </c>
      <c r="F465" s="12">
        <v>150</v>
      </c>
      <c r="G465" s="12">
        <v>107</v>
      </c>
      <c r="H465" s="12">
        <v>111</v>
      </c>
      <c r="I465" s="12">
        <v>124</v>
      </c>
      <c r="J465" s="12">
        <v>108</v>
      </c>
      <c r="K465" s="12">
        <v>125</v>
      </c>
      <c r="L465" s="12">
        <v>122</v>
      </c>
      <c r="M465" s="12">
        <v>122</v>
      </c>
      <c r="O465" s="19">
        <v>461</v>
      </c>
      <c r="P465" s="20">
        <v>84</v>
      </c>
      <c r="Q465" s="20">
        <v>47</v>
      </c>
      <c r="R465" s="21">
        <v>33</v>
      </c>
      <c r="S465" s="21">
        <v>21</v>
      </c>
      <c r="T465" s="21">
        <v>9</v>
      </c>
      <c r="U465" s="21">
        <v>5</v>
      </c>
      <c r="V465" s="21">
        <v>1</v>
      </c>
      <c r="W465" s="21">
        <v>1</v>
      </c>
      <c r="X465" s="21">
        <v>1</v>
      </c>
      <c r="Y465" s="21">
        <v>1</v>
      </c>
      <c r="Z465" s="21">
        <v>1</v>
      </c>
      <c r="AA465" s="21">
        <v>1</v>
      </c>
      <c r="AB465" s="22">
        <v>461</v>
      </c>
      <c r="AC465" s="23">
        <v>83</v>
      </c>
      <c r="AD465" s="23">
        <v>47</v>
      </c>
      <c r="AE465" s="24">
        <v>12</v>
      </c>
      <c r="AF465" s="24">
        <v>5</v>
      </c>
      <c r="AG465" s="24">
        <v>1</v>
      </c>
      <c r="AH465" s="24">
        <v>1</v>
      </c>
      <c r="AI465" s="24">
        <v>1</v>
      </c>
      <c r="AJ465" s="24">
        <v>1</v>
      </c>
      <c r="AK465" s="24">
        <v>1</v>
      </c>
      <c r="AL465" s="24">
        <v>1</v>
      </c>
      <c r="AM465" s="24">
        <v>1</v>
      </c>
      <c r="AN465" s="24">
        <v>1</v>
      </c>
      <c r="DX465" s="19">
        <v>461</v>
      </c>
      <c r="DY465" t="s">
        <v>568</v>
      </c>
      <c r="DZ465" t="s">
        <v>567</v>
      </c>
      <c r="EA465" t="s">
        <v>566</v>
      </c>
      <c r="EB465" t="s">
        <v>566</v>
      </c>
    </row>
    <row r="466" spans="1:132" x14ac:dyDescent="0.25">
      <c r="A466" s="13">
        <v>463</v>
      </c>
      <c r="B466" s="13">
        <v>135</v>
      </c>
      <c r="C466" s="13">
        <v>161</v>
      </c>
      <c r="D466" s="13">
        <v>137</v>
      </c>
      <c r="E466" s="13">
        <v>144</v>
      </c>
      <c r="F466" s="13">
        <v>149</v>
      </c>
      <c r="G466" s="13">
        <v>106</v>
      </c>
      <c r="H466" s="13">
        <v>111</v>
      </c>
      <c r="I466" s="13">
        <v>124</v>
      </c>
      <c r="J466" s="13">
        <v>108</v>
      </c>
      <c r="K466" s="13">
        <v>125</v>
      </c>
      <c r="L466" s="13">
        <v>122</v>
      </c>
      <c r="M466" s="13">
        <v>122</v>
      </c>
      <c r="O466" s="19">
        <v>462</v>
      </c>
      <c r="P466" s="20">
        <v>84</v>
      </c>
      <c r="Q466" s="20">
        <v>47</v>
      </c>
      <c r="R466" s="21">
        <v>33</v>
      </c>
      <c r="S466" s="21">
        <v>21</v>
      </c>
      <c r="T466" s="21">
        <v>9</v>
      </c>
      <c r="U466" s="21">
        <v>5</v>
      </c>
      <c r="V466" s="21">
        <v>1</v>
      </c>
      <c r="W466" s="21">
        <v>1</v>
      </c>
      <c r="X466" s="21">
        <v>1</v>
      </c>
      <c r="Y466" s="21">
        <v>1</v>
      </c>
      <c r="Z466" s="21">
        <v>1</v>
      </c>
      <c r="AA466" s="21">
        <v>1</v>
      </c>
      <c r="AB466" s="22">
        <v>462</v>
      </c>
      <c r="AC466" s="23">
        <v>84</v>
      </c>
      <c r="AD466" s="23">
        <v>47</v>
      </c>
      <c r="AE466" s="24">
        <v>13</v>
      </c>
      <c r="AF466" s="24">
        <v>5</v>
      </c>
      <c r="AG466" s="24">
        <v>1</v>
      </c>
      <c r="AH466" s="24">
        <v>1</v>
      </c>
      <c r="AI466" s="24">
        <v>1</v>
      </c>
      <c r="AJ466" s="24">
        <v>1</v>
      </c>
      <c r="AK466" s="24">
        <v>1</v>
      </c>
      <c r="AL466" s="24">
        <v>1</v>
      </c>
      <c r="AM466" s="24">
        <v>1</v>
      </c>
      <c r="AN466" s="24">
        <v>1</v>
      </c>
      <c r="DX466" s="19">
        <v>462</v>
      </c>
      <c r="DY466" t="s">
        <v>568</v>
      </c>
      <c r="DZ466" t="s">
        <v>567</v>
      </c>
      <c r="EA466" t="s">
        <v>566</v>
      </c>
      <c r="EB466" t="s">
        <v>566</v>
      </c>
    </row>
    <row r="467" spans="1:132" x14ac:dyDescent="0.25">
      <c r="A467" s="12">
        <v>464</v>
      </c>
      <c r="B467" s="12">
        <v>134</v>
      </c>
      <c r="C467" s="12">
        <v>161</v>
      </c>
      <c r="D467" s="12">
        <v>137</v>
      </c>
      <c r="E467" s="12">
        <v>144</v>
      </c>
      <c r="F467" s="12">
        <v>149</v>
      </c>
      <c r="G467" s="12">
        <v>106</v>
      </c>
      <c r="H467" s="12">
        <v>111</v>
      </c>
      <c r="I467" s="12">
        <v>124</v>
      </c>
      <c r="J467" s="12">
        <v>108</v>
      </c>
      <c r="K467" s="12">
        <v>125</v>
      </c>
      <c r="L467" s="12">
        <v>122</v>
      </c>
      <c r="M467" s="12">
        <v>122</v>
      </c>
      <c r="O467" s="19">
        <v>463</v>
      </c>
      <c r="P467" s="20">
        <v>85</v>
      </c>
      <c r="Q467" s="20">
        <v>48</v>
      </c>
      <c r="R467" s="21">
        <v>33</v>
      </c>
      <c r="S467" s="21">
        <v>21</v>
      </c>
      <c r="T467" s="21">
        <v>9</v>
      </c>
      <c r="U467" s="21">
        <v>5</v>
      </c>
      <c r="V467" s="21">
        <v>1</v>
      </c>
      <c r="W467" s="21">
        <v>1</v>
      </c>
      <c r="X467" s="21">
        <v>1</v>
      </c>
      <c r="Y467" s="21">
        <v>1</v>
      </c>
      <c r="Z467" s="21">
        <v>1</v>
      </c>
      <c r="AA467" s="21">
        <v>1</v>
      </c>
      <c r="AB467" s="22">
        <v>463</v>
      </c>
      <c r="AC467" s="23">
        <v>84</v>
      </c>
      <c r="AD467" s="23">
        <v>48</v>
      </c>
      <c r="AE467" s="24">
        <v>13</v>
      </c>
      <c r="AF467" s="24">
        <v>5</v>
      </c>
      <c r="AG467" s="24">
        <v>1</v>
      </c>
      <c r="AH467" s="24">
        <v>1</v>
      </c>
      <c r="AI467" s="24">
        <v>1</v>
      </c>
      <c r="AJ467" s="24">
        <v>1</v>
      </c>
      <c r="AK467" s="24">
        <v>1</v>
      </c>
      <c r="AL467" s="24">
        <v>1</v>
      </c>
      <c r="AM467" s="24">
        <v>1</v>
      </c>
      <c r="AN467" s="24">
        <v>1</v>
      </c>
      <c r="DX467" s="19">
        <v>463</v>
      </c>
      <c r="DY467" t="s">
        <v>568</v>
      </c>
      <c r="DZ467" t="s">
        <v>567</v>
      </c>
      <c r="EA467" t="s">
        <v>566</v>
      </c>
      <c r="EB467" t="s">
        <v>566</v>
      </c>
    </row>
    <row r="468" spans="1:132" x14ac:dyDescent="0.25">
      <c r="A468" s="13">
        <v>465</v>
      </c>
      <c r="B468" s="13">
        <v>134</v>
      </c>
      <c r="C468" s="13">
        <v>161</v>
      </c>
      <c r="D468" s="13">
        <v>137</v>
      </c>
      <c r="E468" s="13">
        <v>144</v>
      </c>
      <c r="F468" s="13">
        <v>149</v>
      </c>
      <c r="G468" s="13">
        <v>106</v>
      </c>
      <c r="H468" s="13">
        <v>111</v>
      </c>
      <c r="I468" s="13">
        <v>124</v>
      </c>
      <c r="J468" s="13">
        <v>108</v>
      </c>
      <c r="K468" s="13">
        <v>125</v>
      </c>
      <c r="L468" s="13">
        <v>122</v>
      </c>
      <c r="M468" s="13">
        <v>122</v>
      </c>
      <c r="O468" s="19">
        <v>464</v>
      </c>
      <c r="P468" s="20">
        <v>85</v>
      </c>
      <c r="Q468" s="20">
        <v>48</v>
      </c>
      <c r="R468" s="21">
        <v>33</v>
      </c>
      <c r="S468" s="21">
        <v>21</v>
      </c>
      <c r="T468" s="21">
        <v>9</v>
      </c>
      <c r="U468" s="21">
        <v>5</v>
      </c>
      <c r="V468" s="21">
        <v>1</v>
      </c>
      <c r="W468" s="21">
        <v>1</v>
      </c>
      <c r="X468" s="21">
        <v>1</v>
      </c>
      <c r="Y468" s="21">
        <v>1</v>
      </c>
      <c r="Z468" s="21">
        <v>1</v>
      </c>
      <c r="AA468" s="21">
        <v>1</v>
      </c>
      <c r="AB468" s="22">
        <v>464</v>
      </c>
      <c r="AC468" s="23">
        <v>84</v>
      </c>
      <c r="AD468" s="23">
        <v>48</v>
      </c>
      <c r="AE468" s="24">
        <v>13</v>
      </c>
      <c r="AF468" s="24">
        <v>5</v>
      </c>
      <c r="AG468" s="24">
        <v>1</v>
      </c>
      <c r="AH468" s="24">
        <v>1</v>
      </c>
      <c r="AI468" s="24">
        <v>1</v>
      </c>
      <c r="AJ468" s="24">
        <v>1</v>
      </c>
      <c r="AK468" s="24">
        <v>1</v>
      </c>
      <c r="AL468" s="24">
        <v>1</v>
      </c>
      <c r="AM468" s="24">
        <v>1</v>
      </c>
      <c r="AN468" s="24">
        <v>1</v>
      </c>
      <c r="DX468" s="19">
        <v>464</v>
      </c>
      <c r="DY468" t="s">
        <v>568</v>
      </c>
      <c r="DZ468" t="s">
        <v>567</v>
      </c>
      <c r="EA468" t="s">
        <v>566</v>
      </c>
      <c r="EB468" t="s">
        <v>566</v>
      </c>
    </row>
    <row r="469" spans="1:132" x14ac:dyDescent="0.25">
      <c r="A469" s="12">
        <v>466</v>
      </c>
      <c r="B469" s="12">
        <v>133</v>
      </c>
      <c r="C469" s="12">
        <v>160</v>
      </c>
      <c r="D469" s="12">
        <v>136</v>
      </c>
      <c r="E469" s="12">
        <v>143</v>
      </c>
      <c r="F469" s="12">
        <v>149</v>
      </c>
      <c r="G469" s="12">
        <v>106</v>
      </c>
      <c r="H469" s="12">
        <v>110</v>
      </c>
      <c r="I469" s="12">
        <v>123</v>
      </c>
      <c r="J469" s="12">
        <v>107</v>
      </c>
      <c r="K469" s="12">
        <v>124</v>
      </c>
      <c r="L469" s="12">
        <v>121</v>
      </c>
      <c r="M469" s="12">
        <v>121</v>
      </c>
      <c r="O469" s="19">
        <v>465</v>
      </c>
      <c r="P469" s="20">
        <v>85</v>
      </c>
      <c r="Q469" s="20">
        <v>48</v>
      </c>
      <c r="R469" s="21">
        <v>33</v>
      </c>
      <c r="S469" s="21">
        <v>21</v>
      </c>
      <c r="T469" s="21">
        <v>9</v>
      </c>
      <c r="U469" s="21">
        <v>5</v>
      </c>
      <c r="V469" s="21">
        <v>1</v>
      </c>
      <c r="W469" s="21">
        <v>1</v>
      </c>
      <c r="X469" s="21">
        <v>1</v>
      </c>
      <c r="Y469" s="21">
        <v>1</v>
      </c>
      <c r="Z469" s="21">
        <v>1</v>
      </c>
      <c r="AA469" s="21">
        <v>1</v>
      </c>
      <c r="AB469" s="22">
        <v>465</v>
      </c>
      <c r="AC469" s="23">
        <v>84</v>
      </c>
      <c r="AD469" s="23">
        <v>48</v>
      </c>
      <c r="AE469" s="24">
        <v>13</v>
      </c>
      <c r="AF469" s="24">
        <v>5</v>
      </c>
      <c r="AG469" s="24">
        <v>1</v>
      </c>
      <c r="AH469" s="24">
        <v>1</v>
      </c>
      <c r="AI469" s="24">
        <v>1</v>
      </c>
      <c r="AJ469" s="24">
        <v>1</v>
      </c>
      <c r="AK469" s="24">
        <v>1</v>
      </c>
      <c r="AL469" s="24">
        <v>1</v>
      </c>
      <c r="AM469" s="24">
        <v>1</v>
      </c>
      <c r="AN469" s="24">
        <v>1</v>
      </c>
      <c r="DX469" s="19">
        <v>465</v>
      </c>
      <c r="DY469" t="s">
        <v>568</v>
      </c>
      <c r="DZ469" t="s">
        <v>567</v>
      </c>
      <c r="EA469" t="s">
        <v>566</v>
      </c>
      <c r="EB469" t="s">
        <v>566</v>
      </c>
    </row>
    <row r="470" spans="1:132" x14ac:dyDescent="0.25">
      <c r="A470" s="13">
        <v>467</v>
      </c>
      <c r="B470" s="13">
        <v>133</v>
      </c>
      <c r="C470" s="13">
        <v>160</v>
      </c>
      <c r="D470" s="13">
        <v>136</v>
      </c>
      <c r="E470" s="13">
        <v>143</v>
      </c>
      <c r="F470" s="13">
        <v>149</v>
      </c>
      <c r="G470" s="13">
        <v>106</v>
      </c>
      <c r="H470" s="13">
        <v>110</v>
      </c>
      <c r="I470" s="13">
        <v>123</v>
      </c>
      <c r="J470" s="13">
        <v>107</v>
      </c>
      <c r="K470" s="13">
        <v>124</v>
      </c>
      <c r="L470" s="13">
        <v>121</v>
      </c>
      <c r="M470" s="13">
        <v>121</v>
      </c>
      <c r="O470" s="19">
        <v>466</v>
      </c>
      <c r="P470" s="20">
        <v>85</v>
      </c>
      <c r="Q470" s="20">
        <v>48</v>
      </c>
      <c r="R470" s="21">
        <v>33</v>
      </c>
      <c r="S470" s="21">
        <v>21</v>
      </c>
      <c r="T470" s="21">
        <v>9</v>
      </c>
      <c r="U470" s="21">
        <v>5</v>
      </c>
      <c r="V470" s="21">
        <v>1</v>
      </c>
      <c r="W470" s="21">
        <v>1</v>
      </c>
      <c r="X470" s="21">
        <v>1</v>
      </c>
      <c r="Y470" s="21">
        <v>1</v>
      </c>
      <c r="Z470" s="21">
        <v>1</v>
      </c>
      <c r="AA470" s="21">
        <v>1</v>
      </c>
      <c r="AB470" s="22">
        <v>466</v>
      </c>
      <c r="AC470" s="23">
        <v>84</v>
      </c>
      <c r="AD470" s="23">
        <v>48</v>
      </c>
      <c r="AE470" s="24">
        <v>13</v>
      </c>
      <c r="AF470" s="24">
        <v>5</v>
      </c>
      <c r="AG470" s="24">
        <v>1</v>
      </c>
      <c r="AH470" s="24">
        <v>1</v>
      </c>
      <c r="AI470" s="24">
        <v>1</v>
      </c>
      <c r="AJ470" s="24">
        <v>1</v>
      </c>
      <c r="AK470" s="24">
        <v>1</v>
      </c>
      <c r="AL470" s="24">
        <v>1</v>
      </c>
      <c r="AM470" s="24">
        <v>1</v>
      </c>
      <c r="AN470" s="24">
        <v>1</v>
      </c>
      <c r="DX470" s="19">
        <v>466</v>
      </c>
      <c r="DY470" t="s">
        <v>568</v>
      </c>
      <c r="DZ470" t="s">
        <v>567</v>
      </c>
      <c r="EA470" t="s">
        <v>566</v>
      </c>
      <c r="EB470" t="s">
        <v>566</v>
      </c>
    </row>
    <row r="471" spans="1:132" x14ac:dyDescent="0.25">
      <c r="A471" s="12">
        <v>468</v>
      </c>
      <c r="B471" s="12">
        <v>132</v>
      </c>
      <c r="C471" s="12">
        <v>160</v>
      </c>
      <c r="D471" s="12">
        <v>136</v>
      </c>
      <c r="E471" s="12">
        <v>143</v>
      </c>
      <c r="F471" s="12">
        <v>148</v>
      </c>
      <c r="G471" s="12">
        <v>105</v>
      </c>
      <c r="H471" s="12">
        <v>110</v>
      </c>
      <c r="I471" s="12">
        <v>123</v>
      </c>
      <c r="J471" s="12">
        <v>107</v>
      </c>
      <c r="K471" s="12">
        <v>124</v>
      </c>
      <c r="L471" s="12">
        <v>121</v>
      </c>
      <c r="M471" s="12">
        <v>121</v>
      </c>
      <c r="O471" s="19">
        <v>467</v>
      </c>
      <c r="P471" s="20">
        <v>85</v>
      </c>
      <c r="Q471" s="20">
        <v>48</v>
      </c>
      <c r="R471" s="21">
        <v>33</v>
      </c>
      <c r="S471" s="21">
        <v>21</v>
      </c>
      <c r="T471" s="21">
        <v>9</v>
      </c>
      <c r="U471" s="21">
        <v>5</v>
      </c>
      <c r="V471" s="21">
        <v>1</v>
      </c>
      <c r="W471" s="21">
        <v>1</v>
      </c>
      <c r="X471" s="21">
        <v>1</v>
      </c>
      <c r="Y471" s="21">
        <v>1</v>
      </c>
      <c r="Z471" s="21">
        <v>1</v>
      </c>
      <c r="AA471" s="21">
        <v>1</v>
      </c>
      <c r="AB471" s="22">
        <v>467</v>
      </c>
      <c r="AC471" s="23">
        <v>84</v>
      </c>
      <c r="AD471" s="23">
        <v>48</v>
      </c>
      <c r="AE471" s="24">
        <v>13</v>
      </c>
      <c r="AF471" s="24">
        <v>5</v>
      </c>
      <c r="AG471" s="24">
        <v>1</v>
      </c>
      <c r="AH471" s="24">
        <v>1</v>
      </c>
      <c r="AI471" s="24">
        <v>1</v>
      </c>
      <c r="AJ471" s="24">
        <v>1</v>
      </c>
      <c r="AK471" s="24">
        <v>1</v>
      </c>
      <c r="AL471" s="24">
        <v>1</v>
      </c>
      <c r="AM471" s="24">
        <v>1</v>
      </c>
      <c r="AN471" s="24">
        <v>1</v>
      </c>
      <c r="DX471" s="19">
        <v>467</v>
      </c>
      <c r="DY471" t="s">
        <v>568</v>
      </c>
      <c r="DZ471" t="s">
        <v>567</v>
      </c>
      <c r="EA471" t="s">
        <v>566</v>
      </c>
      <c r="EB471" t="s">
        <v>566</v>
      </c>
    </row>
    <row r="472" spans="1:132" x14ac:dyDescent="0.25">
      <c r="A472" s="13">
        <v>469</v>
      </c>
      <c r="B472" s="13">
        <v>132</v>
      </c>
      <c r="C472" s="13">
        <v>159</v>
      </c>
      <c r="D472" s="13">
        <v>135</v>
      </c>
      <c r="E472" s="13">
        <v>142</v>
      </c>
      <c r="F472" s="13">
        <v>148</v>
      </c>
      <c r="G472" s="13">
        <v>105</v>
      </c>
      <c r="H472" s="13">
        <v>109</v>
      </c>
      <c r="I472" s="13">
        <v>122</v>
      </c>
      <c r="J472" s="13">
        <v>106</v>
      </c>
      <c r="K472" s="13">
        <v>123</v>
      </c>
      <c r="L472" s="13">
        <v>120</v>
      </c>
      <c r="M472" s="13">
        <v>120</v>
      </c>
      <c r="O472" s="19">
        <v>468</v>
      </c>
      <c r="P472" s="20">
        <v>85</v>
      </c>
      <c r="Q472" s="20">
        <v>49</v>
      </c>
      <c r="R472" s="21">
        <v>34</v>
      </c>
      <c r="S472" s="21">
        <v>22</v>
      </c>
      <c r="T472" s="21">
        <v>10</v>
      </c>
      <c r="U472" s="21">
        <v>6</v>
      </c>
      <c r="V472" s="21">
        <v>2</v>
      </c>
      <c r="W472" s="21">
        <v>1</v>
      </c>
      <c r="X472" s="21">
        <v>1</v>
      </c>
      <c r="Y472" s="21">
        <v>1</v>
      </c>
      <c r="Z472" s="21">
        <v>1</v>
      </c>
      <c r="AA472" s="21">
        <v>1</v>
      </c>
      <c r="AB472" s="22">
        <v>468</v>
      </c>
      <c r="AC472" s="23">
        <v>84</v>
      </c>
      <c r="AD472" s="23">
        <v>49</v>
      </c>
      <c r="AE472" s="24">
        <v>13</v>
      </c>
      <c r="AF472" s="24">
        <v>5</v>
      </c>
      <c r="AG472" s="24">
        <v>1</v>
      </c>
      <c r="AH472" s="24">
        <v>1</v>
      </c>
      <c r="AI472" s="24">
        <v>1</v>
      </c>
      <c r="AJ472" s="24">
        <v>1</v>
      </c>
      <c r="AK472" s="24">
        <v>1</v>
      </c>
      <c r="AL472" s="24">
        <v>1</v>
      </c>
      <c r="AM472" s="24">
        <v>1</v>
      </c>
      <c r="AN472" s="24">
        <v>1</v>
      </c>
      <c r="DX472" s="19">
        <v>468</v>
      </c>
      <c r="DY472" t="s">
        <v>568</v>
      </c>
      <c r="DZ472" t="s">
        <v>567</v>
      </c>
      <c r="EA472" t="s">
        <v>566</v>
      </c>
      <c r="EB472" t="s">
        <v>566</v>
      </c>
    </row>
    <row r="473" spans="1:132" x14ac:dyDescent="0.25">
      <c r="A473" s="12">
        <v>470</v>
      </c>
      <c r="B473" s="12">
        <v>132</v>
      </c>
      <c r="C473" s="12">
        <v>159</v>
      </c>
      <c r="D473" s="12">
        <v>135</v>
      </c>
      <c r="E473" s="12">
        <v>142</v>
      </c>
      <c r="F473" s="12">
        <v>148</v>
      </c>
      <c r="G473" s="12">
        <v>105</v>
      </c>
      <c r="H473" s="12">
        <v>109</v>
      </c>
      <c r="I473" s="12">
        <v>122</v>
      </c>
      <c r="J473" s="12">
        <v>106</v>
      </c>
      <c r="K473" s="12">
        <v>123</v>
      </c>
      <c r="L473" s="12">
        <v>120</v>
      </c>
      <c r="M473" s="12">
        <v>120</v>
      </c>
      <c r="O473" s="19">
        <v>469</v>
      </c>
      <c r="P473" s="20">
        <v>85</v>
      </c>
      <c r="Q473" s="20">
        <v>49</v>
      </c>
      <c r="R473" s="21">
        <v>34</v>
      </c>
      <c r="S473" s="21">
        <v>22</v>
      </c>
      <c r="T473" s="21">
        <v>10</v>
      </c>
      <c r="U473" s="21">
        <v>6</v>
      </c>
      <c r="V473" s="21">
        <v>2</v>
      </c>
      <c r="W473" s="21">
        <v>1</v>
      </c>
      <c r="X473" s="21">
        <v>1</v>
      </c>
      <c r="Y473" s="21">
        <v>1</v>
      </c>
      <c r="Z473" s="21">
        <v>1</v>
      </c>
      <c r="AA473" s="21">
        <v>1</v>
      </c>
      <c r="AB473" s="22">
        <v>469</v>
      </c>
      <c r="AC473" s="23">
        <v>84</v>
      </c>
      <c r="AD473" s="23">
        <v>49</v>
      </c>
      <c r="AE473" s="24">
        <v>13</v>
      </c>
      <c r="AF473" s="24">
        <v>6</v>
      </c>
      <c r="AG473" s="24">
        <v>1</v>
      </c>
      <c r="AH473" s="24">
        <v>1</v>
      </c>
      <c r="AI473" s="24">
        <v>1</v>
      </c>
      <c r="AJ473" s="24">
        <v>1</v>
      </c>
      <c r="AK473" s="24">
        <v>1</v>
      </c>
      <c r="AL473" s="24">
        <v>1</v>
      </c>
      <c r="AM473" s="24">
        <v>1</v>
      </c>
      <c r="AN473" s="24">
        <v>1</v>
      </c>
      <c r="DX473" s="19">
        <v>469</v>
      </c>
      <c r="DY473" t="s">
        <v>568</v>
      </c>
      <c r="DZ473" t="s">
        <v>567</v>
      </c>
      <c r="EA473" t="s">
        <v>566</v>
      </c>
      <c r="EB473" t="s">
        <v>566</v>
      </c>
    </row>
    <row r="474" spans="1:132" x14ac:dyDescent="0.25">
      <c r="A474" s="13">
        <v>471</v>
      </c>
      <c r="B474" s="13">
        <v>131</v>
      </c>
      <c r="C474" s="13">
        <v>159</v>
      </c>
      <c r="D474" s="13">
        <v>135</v>
      </c>
      <c r="E474" s="13">
        <v>142</v>
      </c>
      <c r="F474" s="13">
        <v>148</v>
      </c>
      <c r="G474" s="13">
        <v>105</v>
      </c>
      <c r="H474" s="13">
        <v>109</v>
      </c>
      <c r="I474" s="13">
        <v>122</v>
      </c>
      <c r="J474" s="13">
        <v>106</v>
      </c>
      <c r="K474" s="13">
        <v>123</v>
      </c>
      <c r="L474" s="13">
        <v>120</v>
      </c>
      <c r="M474" s="13">
        <v>120</v>
      </c>
      <c r="O474" s="19">
        <v>470</v>
      </c>
      <c r="P474" s="20">
        <v>85</v>
      </c>
      <c r="Q474" s="20">
        <v>49</v>
      </c>
      <c r="R474" s="21">
        <v>34</v>
      </c>
      <c r="S474" s="21">
        <v>22</v>
      </c>
      <c r="T474" s="21">
        <v>10</v>
      </c>
      <c r="U474" s="21">
        <v>6</v>
      </c>
      <c r="V474" s="21">
        <v>2</v>
      </c>
      <c r="W474" s="21">
        <v>1</v>
      </c>
      <c r="X474" s="21">
        <v>1</v>
      </c>
      <c r="Y474" s="21">
        <v>1</v>
      </c>
      <c r="Z474" s="21">
        <v>1</v>
      </c>
      <c r="AA474" s="21">
        <v>1</v>
      </c>
      <c r="AB474" s="22">
        <v>470</v>
      </c>
      <c r="AC474" s="23">
        <v>84</v>
      </c>
      <c r="AD474" s="23">
        <v>49</v>
      </c>
      <c r="AE474" s="24">
        <v>14</v>
      </c>
      <c r="AF474" s="24">
        <v>6</v>
      </c>
      <c r="AG474" s="24">
        <v>1</v>
      </c>
      <c r="AH474" s="24">
        <v>1</v>
      </c>
      <c r="AI474" s="24">
        <v>1</v>
      </c>
      <c r="AJ474" s="24">
        <v>1</v>
      </c>
      <c r="AK474" s="24">
        <v>1</v>
      </c>
      <c r="AL474" s="24">
        <v>1</v>
      </c>
      <c r="AM474" s="24">
        <v>1</v>
      </c>
      <c r="AN474" s="24">
        <v>1</v>
      </c>
      <c r="DX474" s="19">
        <v>470</v>
      </c>
      <c r="DY474" t="s">
        <v>568</v>
      </c>
      <c r="DZ474" t="s">
        <v>567</v>
      </c>
      <c r="EA474" t="s">
        <v>566</v>
      </c>
      <c r="EB474" t="s">
        <v>566</v>
      </c>
    </row>
    <row r="475" spans="1:132" x14ac:dyDescent="0.25">
      <c r="A475" s="12">
        <v>472</v>
      </c>
      <c r="B475" s="12">
        <v>131</v>
      </c>
      <c r="C475" s="12">
        <v>159</v>
      </c>
      <c r="D475" s="12">
        <v>134</v>
      </c>
      <c r="E475" s="12">
        <v>141</v>
      </c>
      <c r="F475" s="12">
        <v>147</v>
      </c>
      <c r="G475" s="12">
        <v>104</v>
      </c>
      <c r="H475" s="12">
        <v>108</v>
      </c>
      <c r="I475" s="12">
        <v>121</v>
      </c>
      <c r="J475" s="12">
        <v>105</v>
      </c>
      <c r="K475" s="12">
        <v>122</v>
      </c>
      <c r="L475" s="12">
        <v>119</v>
      </c>
      <c r="M475" s="12">
        <v>119</v>
      </c>
      <c r="O475" s="19">
        <v>471</v>
      </c>
      <c r="P475" s="20">
        <v>85</v>
      </c>
      <c r="Q475" s="20">
        <v>49</v>
      </c>
      <c r="R475" s="21">
        <v>34</v>
      </c>
      <c r="S475" s="21">
        <v>22</v>
      </c>
      <c r="T475" s="21">
        <v>10</v>
      </c>
      <c r="U475" s="21">
        <v>6</v>
      </c>
      <c r="V475" s="21">
        <v>2</v>
      </c>
      <c r="W475" s="21">
        <v>1</v>
      </c>
      <c r="X475" s="21">
        <v>1</v>
      </c>
      <c r="Y475" s="21">
        <v>1</v>
      </c>
      <c r="Z475" s="21">
        <v>1</v>
      </c>
      <c r="AA475" s="21">
        <v>1</v>
      </c>
      <c r="AB475" s="22">
        <v>471</v>
      </c>
      <c r="AC475" s="23">
        <v>84</v>
      </c>
      <c r="AD475" s="23">
        <v>49</v>
      </c>
      <c r="AE475" s="24">
        <v>14</v>
      </c>
      <c r="AF475" s="24">
        <v>6</v>
      </c>
      <c r="AG475" s="24">
        <v>1</v>
      </c>
      <c r="AH475" s="24">
        <v>1</v>
      </c>
      <c r="AI475" s="24">
        <v>1</v>
      </c>
      <c r="AJ475" s="24">
        <v>1</v>
      </c>
      <c r="AK475" s="24">
        <v>1</v>
      </c>
      <c r="AL475" s="24">
        <v>1</v>
      </c>
      <c r="AM475" s="24">
        <v>1</v>
      </c>
      <c r="AN475" s="24">
        <v>1</v>
      </c>
      <c r="DX475" s="19">
        <v>471</v>
      </c>
      <c r="DY475" t="s">
        <v>568</v>
      </c>
      <c r="DZ475" t="s">
        <v>567</v>
      </c>
      <c r="EA475" t="s">
        <v>566</v>
      </c>
      <c r="EB475" t="s">
        <v>566</v>
      </c>
    </row>
    <row r="476" spans="1:132" x14ac:dyDescent="0.25">
      <c r="A476" s="13">
        <v>473</v>
      </c>
      <c r="B476" s="13">
        <v>130</v>
      </c>
      <c r="C476" s="13">
        <v>158</v>
      </c>
      <c r="D476" s="13">
        <v>134</v>
      </c>
      <c r="E476" s="13">
        <v>141</v>
      </c>
      <c r="F476" s="13">
        <v>147</v>
      </c>
      <c r="G476" s="13">
        <v>104</v>
      </c>
      <c r="H476" s="13">
        <v>108</v>
      </c>
      <c r="I476" s="13">
        <v>121</v>
      </c>
      <c r="J476" s="13">
        <v>105</v>
      </c>
      <c r="K476" s="13">
        <v>122</v>
      </c>
      <c r="L476" s="13">
        <v>119</v>
      </c>
      <c r="M476" s="13">
        <v>119</v>
      </c>
      <c r="O476" s="19">
        <v>472</v>
      </c>
      <c r="P476" s="20">
        <v>85</v>
      </c>
      <c r="Q476" s="20">
        <v>49</v>
      </c>
      <c r="R476" s="21">
        <v>34</v>
      </c>
      <c r="S476" s="21">
        <v>22</v>
      </c>
      <c r="T476" s="21">
        <v>10</v>
      </c>
      <c r="U476" s="21">
        <v>6</v>
      </c>
      <c r="V476" s="21">
        <v>2</v>
      </c>
      <c r="W476" s="21">
        <v>1</v>
      </c>
      <c r="X476" s="21">
        <v>1</v>
      </c>
      <c r="Y476" s="21">
        <v>1</v>
      </c>
      <c r="Z476" s="21">
        <v>1</v>
      </c>
      <c r="AA476" s="21">
        <v>1</v>
      </c>
      <c r="AB476" s="22">
        <v>472</v>
      </c>
      <c r="AC476" s="23">
        <v>84</v>
      </c>
      <c r="AD476" s="23">
        <v>49</v>
      </c>
      <c r="AE476" s="24">
        <v>14</v>
      </c>
      <c r="AF476" s="24">
        <v>6</v>
      </c>
      <c r="AG476" s="24">
        <v>1</v>
      </c>
      <c r="AH476" s="24">
        <v>1</v>
      </c>
      <c r="AI476" s="24">
        <v>1</v>
      </c>
      <c r="AJ476" s="24">
        <v>1</v>
      </c>
      <c r="AK476" s="24">
        <v>1</v>
      </c>
      <c r="AL476" s="24">
        <v>1</v>
      </c>
      <c r="AM476" s="24">
        <v>1</v>
      </c>
      <c r="AN476" s="24">
        <v>1</v>
      </c>
      <c r="DX476" s="19">
        <v>472</v>
      </c>
      <c r="DY476" t="s">
        <v>568</v>
      </c>
      <c r="DZ476" t="s">
        <v>567</v>
      </c>
      <c r="EA476" t="s">
        <v>566</v>
      </c>
      <c r="EB476" t="s">
        <v>566</v>
      </c>
    </row>
    <row r="477" spans="1:132" x14ac:dyDescent="0.25">
      <c r="A477" s="12">
        <v>474</v>
      </c>
      <c r="B477" s="12">
        <v>130</v>
      </c>
      <c r="C477" s="12">
        <v>158</v>
      </c>
      <c r="D477" s="12">
        <v>134</v>
      </c>
      <c r="E477" s="12">
        <v>141</v>
      </c>
      <c r="F477" s="12">
        <v>147</v>
      </c>
      <c r="G477" s="12">
        <v>104</v>
      </c>
      <c r="H477" s="12">
        <v>108</v>
      </c>
      <c r="I477" s="12">
        <v>121</v>
      </c>
      <c r="J477" s="12">
        <v>105</v>
      </c>
      <c r="K477" s="12">
        <v>122</v>
      </c>
      <c r="L477" s="12">
        <v>119</v>
      </c>
      <c r="M477" s="12">
        <v>119</v>
      </c>
      <c r="O477" s="19">
        <v>473</v>
      </c>
      <c r="P477" s="20">
        <v>85</v>
      </c>
      <c r="Q477" s="20">
        <v>50</v>
      </c>
      <c r="R477" s="21">
        <v>35</v>
      </c>
      <c r="S477" s="21">
        <v>22</v>
      </c>
      <c r="T477" s="21">
        <v>10</v>
      </c>
      <c r="U477" s="21">
        <v>6</v>
      </c>
      <c r="V477" s="21">
        <v>2</v>
      </c>
      <c r="W477" s="21">
        <v>1</v>
      </c>
      <c r="X477" s="21">
        <v>1</v>
      </c>
      <c r="Y477" s="21">
        <v>1</v>
      </c>
      <c r="Z477" s="21">
        <v>1</v>
      </c>
      <c r="AA477" s="21">
        <v>1</v>
      </c>
      <c r="AB477" s="22">
        <v>473</v>
      </c>
      <c r="AC477" s="23">
        <v>84</v>
      </c>
      <c r="AD477" s="23">
        <v>50</v>
      </c>
      <c r="AE477" s="24">
        <v>14</v>
      </c>
      <c r="AF477" s="24">
        <v>6</v>
      </c>
      <c r="AG477" s="24">
        <v>1</v>
      </c>
      <c r="AH477" s="24">
        <v>1</v>
      </c>
      <c r="AI477" s="24">
        <v>1</v>
      </c>
      <c r="AJ477" s="24">
        <v>1</v>
      </c>
      <c r="AK477" s="24">
        <v>1</v>
      </c>
      <c r="AL477" s="24">
        <v>1</v>
      </c>
      <c r="AM477" s="24">
        <v>1</v>
      </c>
      <c r="AN477" s="24">
        <v>1</v>
      </c>
      <c r="DX477" s="19">
        <v>473</v>
      </c>
      <c r="DY477" t="s">
        <v>568</v>
      </c>
      <c r="DZ477" t="s">
        <v>567</v>
      </c>
      <c r="EA477" t="s">
        <v>566</v>
      </c>
      <c r="EB477" t="s">
        <v>566</v>
      </c>
    </row>
    <row r="478" spans="1:132" x14ac:dyDescent="0.25">
      <c r="A478" s="13">
        <v>475</v>
      </c>
      <c r="B478" s="13">
        <v>130</v>
      </c>
      <c r="C478" s="13">
        <v>158</v>
      </c>
      <c r="D478" s="13">
        <v>134</v>
      </c>
      <c r="E478" s="13">
        <v>141</v>
      </c>
      <c r="F478" s="13">
        <v>147</v>
      </c>
      <c r="G478" s="13">
        <v>104</v>
      </c>
      <c r="H478" s="13">
        <v>108</v>
      </c>
      <c r="I478" s="13">
        <v>121</v>
      </c>
      <c r="J478" s="13">
        <v>105</v>
      </c>
      <c r="K478" s="13">
        <v>122</v>
      </c>
      <c r="L478" s="13">
        <v>119</v>
      </c>
      <c r="M478" s="13">
        <v>119</v>
      </c>
      <c r="O478" s="19">
        <v>474</v>
      </c>
      <c r="P478" s="20">
        <v>85</v>
      </c>
      <c r="Q478" s="20">
        <v>50</v>
      </c>
      <c r="R478" s="21">
        <v>35</v>
      </c>
      <c r="S478" s="21">
        <v>22</v>
      </c>
      <c r="T478" s="21">
        <v>10</v>
      </c>
      <c r="U478" s="21">
        <v>6</v>
      </c>
      <c r="V478" s="21">
        <v>2</v>
      </c>
      <c r="W478" s="21">
        <v>1</v>
      </c>
      <c r="X478" s="21">
        <v>1</v>
      </c>
      <c r="Y478" s="21">
        <v>1</v>
      </c>
      <c r="Z478" s="21">
        <v>1</v>
      </c>
      <c r="AA478" s="21">
        <v>1</v>
      </c>
      <c r="AB478" s="22">
        <v>474</v>
      </c>
      <c r="AC478" s="23">
        <v>84</v>
      </c>
      <c r="AD478" s="23">
        <v>50</v>
      </c>
      <c r="AE478" s="24">
        <v>14</v>
      </c>
      <c r="AF478" s="24">
        <v>6</v>
      </c>
      <c r="AG478" s="24">
        <v>1</v>
      </c>
      <c r="AH478" s="24">
        <v>1</v>
      </c>
      <c r="AI478" s="24">
        <v>1</v>
      </c>
      <c r="AJ478" s="24">
        <v>1</v>
      </c>
      <c r="AK478" s="24">
        <v>1</v>
      </c>
      <c r="AL478" s="24">
        <v>1</v>
      </c>
      <c r="AM478" s="24">
        <v>1</v>
      </c>
      <c r="AN478" s="24">
        <v>1</v>
      </c>
      <c r="DX478" s="19">
        <v>474</v>
      </c>
      <c r="DY478" t="s">
        <v>568</v>
      </c>
      <c r="DZ478" t="s">
        <v>567</v>
      </c>
      <c r="EA478" t="s">
        <v>566</v>
      </c>
      <c r="EB478" t="s">
        <v>566</v>
      </c>
    </row>
    <row r="479" spans="1:132" x14ac:dyDescent="0.25">
      <c r="A479" s="12">
        <v>476</v>
      </c>
      <c r="B479" s="12">
        <v>129</v>
      </c>
      <c r="C479" s="12">
        <v>158</v>
      </c>
      <c r="D479" s="12">
        <v>133</v>
      </c>
      <c r="E479" s="12">
        <v>140</v>
      </c>
      <c r="F479" s="12">
        <v>146</v>
      </c>
      <c r="G479" s="12">
        <v>103</v>
      </c>
      <c r="H479" s="12">
        <v>107</v>
      </c>
      <c r="I479" s="12">
        <v>120</v>
      </c>
      <c r="J479" s="12">
        <v>104</v>
      </c>
      <c r="K479" s="12">
        <v>121</v>
      </c>
      <c r="L479" s="12">
        <v>118</v>
      </c>
      <c r="M479" s="12">
        <v>118</v>
      </c>
      <c r="O479" s="19">
        <v>475</v>
      </c>
      <c r="P479" s="20">
        <v>85</v>
      </c>
      <c r="Q479" s="20">
        <v>50</v>
      </c>
      <c r="R479" s="21">
        <v>35</v>
      </c>
      <c r="S479" s="21">
        <v>22</v>
      </c>
      <c r="T479" s="21">
        <v>10</v>
      </c>
      <c r="U479" s="21">
        <v>6</v>
      </c>
      <c r="V479" s="21">
        <v>2</v>
      </c>
      <c r="W479" s="21">
        <v>1</v>
      </c>
      <c r="X479" s="21">
        <v>1</v>
      </c>
      <c r="Y479" s="21">
        <v>1</v>
      </c>
      <c r="Z479" s="21">
        <v>1</v>
      </c>
      <c r="AA479" s="21">
        <v>1</v>
      </c>
      <c r="AB479" s="22">
        <v>475</v>
      </c>
      <c r="AC479" s="23">
        <v>85</v>
      </c>
      <c r="AD479" s="23">
        <v>50</v>
      </c>
      <c r="AE479" s="24">
        <v>14</v>
      </c>
      <c r="AF479" s="24">
        <v>6</v>
      </c>
      <c r="AG479" s="24">
        <v>1</v>
      </c>
      <c r="AH479" s="24">
        <v>1</v>
      </c>
      <c r="AI479" s="24">
        <v>1</v>
      </c>
      <c r="AJ479" s="24">
        <v>1</v>
      </c>
      <c r="AK479" s="24">
        <v>1</v>
      </c>
      <c r="AL479" s="24">
        <v>1</v>
      </c>
      <c r="AM479" s="24">
        <v>1</v>
      </c>
      <c r="AN479" s="24">
        <v>1</v>
      </c>
      <c r="DX479" s="19">
        <v>475</v>
      </c>
      <c r="DY479" t="s">
        <v>568</v>
      </c>
      <c r="DZ479" t="s">
        <v>567</v>
      </c>
      <c r="EA479" t="s">
        <v>566</v>
      </c>
      <c r="EB479" t="s">
        <v>566</v>
      </c>
    </row>
    <row r="480" spans="1:132" x14ac:dyDescent="0.25">
      <c r="A480" s="13">
        <v>477</v>
      </c>
      <c r="B480" s="13">
        <v>129</v>
      </c>
      <c r="C480" s="13">
        <v>158</v>
      </c>
      <c r="D480" s="13">
        <v>133</v>
      </c>
      <c r="E480" s="13">
        <v>140</v>
      </c>
      <c r="F480" s="13">
        <v>146</v>
      </c>
      <c r="G480" s="13">
        <v>103</v>
      </c>
      <c r="H480" s="13">
        <v>107</v>
      </c>
      <c r="I480" s="13">
        <v>120</v>
      </c>
      <c r="J480" s="13">
        <v>104</v>
      </c>
      <c r="K480" s="13">
        <v>121</v>
      </c>
      <c r="L480" s="13">
        <v>118</v>
      </c>
      <c r="M480" s="13">
        <v>118</v>
      </c>
      <c r="O480" s="19">
        <v>476</v>
      </c>
      <c r="P480" s="20">
        <v>85</v>
      </c>
      <c r="Q480" s="20">
        <v>50</v>
      </c>
      <c r="R480" s="21">
        <v>35</v>
      </c>
      <c r="S480" s="21">
        <v>22</v>
      </c>
      <c r="T480" s="21">
        <v>10</v>
      </c>
      <c r="U480" s="21">
        <v>6</v>
      </c>
      <c r="V480" s="21">
        <v>2</v>
      </c>
      <c r="W480" s="21">
        <v>1</v>
      </c>
      <c r="X480" s="21">
        <v>1</v>
      </c>
      <c r="Y480" s="21">
        <v>1</v>
      </c>
      <c r="Z480" s="21">
        <v>1</v>
      </c>
      <c r="AA480" s="21">
        <v>1</v>
      </c>
      <c r="AB480" s="22">
        <v>476</v>
      </c>
      <c r="AC480" s="23">
        <v>85</v>
      </c>
      <c r="AD480" s="23">
        <v>50</v>
      </c>
      <c r="AE480" s="24">
        <v>14</v>
      </c>
      <c r="AF480" s="24">
        <v>6</v>
      </c>
      <c r="AG480" s="24">
        <v>1</v>
      </c>
      <c r="AH480" s="24">
        <v>1</v>
      </c>
      <c r="AI480" s="24">
        <v>1</v>
      </c>
      <c r="AJ480" s="24">
        <v>1</v>
      </c>
      <c r="AK480" s="24">
        <v>1</v>
      </c>
      <c r="AL480" s="24">
        <v>1</v>
      </c>
      <c r="AM480" s="24">
        <v>1</v>
      </c>
      <c r="AN480" s="24">
        <v>1</v>
      </c>
      <c r="DX480" s="19">
        <v>476</v>
      </c>
      <c r="DY480" t="s">
        <v>568</v>
      </c>
      <c r="DZ480" t="s">
        <v>567</v>
      </c>
      <c r="EA480" t="s">
        <v>566</v>
      </c>
      <c r="EB480" t="s">
        <v>566</v>
      </c>
    </row>
    <row r="481" spans="1:132" x14ac:dyDescent="0.25">
      <c r="A481" s="12">
        <v>478</v>
      </c>
      <c r="B481" s="12">
        <v>128</v>
      </c>
      <c r="C481" s="12">
        <v>157</v>
      </c>
      <c r="D481" s="12">
        <v>133</v>
      </c>
      <c r="E481" s="12">
        <v>140</v>
      </c>
      <c r="F481" s="12">
        <v>146</v>
      </c>
      <c r="G481" s="12">
        <v>103</v>
      </c>
      <c r="H481" s="12">
        <v>107</v>
      </c>
      <c r="I481" s="12">
        <v>120</v>
      </c>
      <c r="J481" s="12">
        <v>104</v>
      </c>
      <c r="K481" s="12">
        <v>121</v>
      </c>
      <c r="L481" s="12">
        <v>118</v>
      </c>
      <c r="M481" s="12">
        <v>118</v>
      </c>
      <c r="O481" s="19">
        <v>477</v>
      </c>
      <c r="P481" s="20">
        <v>85</v>
      </c>
      <c r="Q481" s="20">
        <v>50</v>
      </c>
      <c r="R481" s="21">
        <v>35</v>
      </c>
      <c r="S481" s="21">
        <v>22</v>
      </c>
      <c r="T481" s="21">
        <v>10</v>
      </c>
      <c r="U481" s="21">
        <v>6</v>
      </c>
      <c r="V481" s="21">
        <v>2</v>
      </c>
      <c r="W481" s="21">
        <v>1</v>
      </c>
      <c r="X481" s="21">
        <v>1</v>
      </c>
      <c r="Y481" s="21">
        <v>1</v>
      </c>
      <c r="Z481" s="21">
        <v>1</v>
      </c>
      <c r="AA481" s="21">
        <v>1</v>
      </c>
      <c r="AB481" s="22">
        <v>477</v>
      </c>
      <c r="AC481" s="23">
        <v>85</v>
      </c>
      <c r="AD481" s="23">
        <v>50</v>
      </c>
      <c r="AE481" s="24">
        <v>14</v>
      </c>
      <c r="AF481" s="24">
        <v>6</v>
      </c>
      <c r="AG481" s="24">
        <v>1</v>
      </c>
      <c r="AH481" s="24">
        <v>1</v>
      </c>
      <c r="AI481" s="24">
        <v>1</v>
      </c>
      <c r="AJ481" s="24">
        <v>1</v>
      </c>
      <c r="AK481" s="24">
        <v>1</v>
      </c>
      <c r="AL481" s="24">
        <v>1</v>
      </c>
      <c r="AM481" s="24">
        <v>1</v>
      </c>
      <c r="AN481" s="24">
        <v>1</v>
      </c>
      <c r="DX481" s="19">
        <v>477</v>
      </c>
      <c r="DY481" t="s">
        <v>568</v>
      </c>
      <c r="DZ481" t="s">
        <v>567</v>
      </c>
      <c r="EA481" t="s">
        <v>566</v>
      </c>
      <c r="EB481" t="s">
        <v>566</v>
      </c>
    </row>
    <row r="482" spans="1:132" x14ac:dyDescent="0.25">
      <c r="A482" s="13">
        <v>479</v>
      </c>
      <c r="B482" s="13">
        <v>128</v>
      </c>
      <c r="C482" s="13">
        <v>157</v>
      </c>
      <c r="D482" s="13">
        <v>132</v>
      </c>
      <c r="E482" s="13">
        <v>139</v>
      </c>
      <c r="F482" s="13">
        <v>145</v>
      </c>
      <c r="G482" s="13">
        <v>102</v>
      </c>
      <c r="H482" s="13">
        <v>106</v>
      </c>
      <c r="I482" s="13">
        <v>119</v>
      </c>
      <c r="J482" s="13">
        <v>103</v>
      </c>
      <c r="K482" s="13">
        <v>120</v>
      </c>
      <c r="L482" s="13">
        <v>117</v>
      </c>
      <c r="M482" s="13">
        <v>117</v>
      </c>
      <c r="O482" s="19">
        <v>478</v>
      </c>
      <c r="P482" s="20">
        <v>86</v>
      </c>
      <c r="Q482" s="20">
        <v>51</v>
      </c>
      <c r="R482" s="21">
        <v>35</v>
      </c>
      <c r="S482" s="21">
        <v>22</v>
      </c>
      <c r="T482" s="21">
        <v>11</v>
      </c>
      <c r="U482" s="21">
        <v>6</v>
      </c>
      <c r="V482" s="21">
        <v>2</v>
      </c>
      <c r="W482" s="21">
        <v>1</v>
      </c>
      <c r="X482" s="21">
        <v>1</v>
      </c>
      <c r="Y482" s="21">
        <v>1</v>
      </c>
      <c r="Z482" s="21">
        <v>1</v>
      </c>
      <c r="AA482" s="21">
        <v>1</v>
      </c>
      <c r="AB482" s="22">
        <v>478</v>
      </c>
      <c r="AC482" s="23">
        <v>85</v>
      </c>
      <c r="AD482" s="23">
        <v>50</v>
      </c>
      <c r="AE482" s="24">
        <v>15</v>
      </c>
      <c r="AF482" s="24">
        <v>6</v>
      </c>
      <c r="AG482" s="24">
        <v>1</v>
      </c>
      <c r="AH482" s="24">
        <v>1</v>
      </c>
      <c r="AI482" s="24">
        <v>1</v>
      </c>
      <c r="AJ482" s="24">
        <v>1</v>
      </c>
      <c r="AK482" s="24">
        <v>1</v>
      </c>
      <c r="AL482" s="24">
        <v>1</v>
      </c>
      <c r="AM482" s="24">
        <v>1</v>
      </c>
      <c r="AN482" s="24">
        <v>1</v>
      </c>
      <c r="DX482" s="19">
        <v>478</v>
      </c>
      <c r="DY482" t="s">
        <v>568</v>
      </c>
      <c r="DZ482" t="s">
        <v>567</v>
      </c>
      <c r="EA482" t="s">
        <v>566</v>
      </c>
      <c r="EB482" t="s">
        <v>566</v>
      </c>
    </row>
    <row r="483" spans="1:132" x14ac:dyDescent="0.25">
      <c r="A483" s="12">
        <v>480</v>
      </c>
      <c r="B483" s="12">
        <v>128</v>
      </c>
      <c r="C483" s="12">
        <v>157</v>
      </c>
      <c r="D483" s="12">
        <v>132</v>
      </c>
      <c r="E483" s="12">
        <v>139</v>
      </c>
      <c r="F483" s="12">
        <v>145</v>
      </c>
      <c r="G483" s="12">
        <v>102</v>
      </c>
      <c r="H483" s="12">
        <v>106</v>
      </c>
      <c r="I483" s="12">
        <v>119</v>
      </c>
      <c r="J483" s="12">
        <v>103</v>
      </c>
      <c r="K483" s="12">
        <v>120</v>
      </c>
      <c r="L483" s="12">
        <v>117</v>
      </c>
      <c r="M483" s="12">
        <v>117</v>
      </c>
      <c r="O483" s="19">
        <v>479</v>
      </c>
      <c r="P483" s="20">
        <v>86</v>
      </c>
      <c r="Q483" s="20">
        <v>51</v>
      </c>
      <c r="R483" s="21">
        <v>35</v>
      </c>
      <c r="S483" s="21">
        <v>22</v>
      </c>
      <c r="T483" s="21">
        <v>11</v>
      </c>
      <c r="U483" s="21">
        <v>6</v>
      </c>
      <c r="V483" s="21">
        <v>2</v>
      </c>
      <c r="W483" s="21">
        <v>1</v>
      </c>
      <c r="X483" s="21">
        <v>1</v>
      </c>
      <c r="Y483" s="21">
        <v>1</v>
      </c>
      <c r="Z483" s="21">
        <v>1</v>
      </c>
      <c r="AA483" s="21">
        <v>1</v>
      </c>
      <c r="AB483" s="22">
        <v>479</v>
      </c>
      <c r="AC483" s="23">
        <v>85</v>
      </c>
      <c r="AD483" s="23">
        <v>51</v>
      </c>
      <c r="AE483" s="24">
        <v>15</v>
      </c>
      <c r="AF483" s="24">
        <v>7</v>
      </c>
      <c r="AG483" s="24">
        <v>1</v>
      </c>
      <c r="AH483" s="24">
        <v>1</v>
      </c>
      <c r="AI483" s="24">
        <v>1</v>
      </c>
      <c r="AJ483" s="24">
        <v>1</v>
      </c>
      <c r="AK483" s="24">
        <v>1</v>
      </c>
      <c r="AL483" s="24">
        <v>1</v>
      </c>
      <c r="AM483" s="24">
        <v>1</v>
      </c>
      <c r="AN483" s="24">
        <v>1</v>
      </c>
      <c r="DX483" s="19">
        <v>479</v>
      </c>
      <c r="DY483" t="s">
        <v>568</v>
      </c>
      <c r="DZ483" t="s">
        <v>567</v>
      </c>
      <c r="EA483" t="s">
        <v>566</v>
      </c>
      <c r="EB483" t="s">
        <v>566</v>
      </c>
    </row>
    <row r="484" spans="1:132" x14ac:dyDescent="0.25">
      <c r="A484" s="13">
        <v>481</v>
      </c>
      <c r="B484" s="13">
        <v>127</v>
      </c>
      <c r="C484" s="13">
        <v>157</v>
      </c>
      <c r="D484" s="13">
        <v>132</v>
      </c>
      <c r="E484" s="13">
        <v>139</v>
      </c>
      <c r="F484" s="13">
        <v>145</v>
      </c>
      <c r="G484" s="13">
        <v>102</v>
      </c>
      <c r="H484" s="13">
        <v>106</v>
      </c>
      <c r="I484" s="13">
        <v>119</v>
      </c>
      <c r="J484" s="13">
        <v>103</v>
      </c>
      <c r="K484" s="13">
        <v>120</v>
      </c>
      <c r="L484" s="13">
        <v>117</v>
      </c>
      <c r="M484" s="13">
        <v>117</v>
      </c>
      <c r="O484" s="19">
        <v>480</v>
      </c>
      <c r="P484" s="20">
        <v>86</v>
      </c>
      <c r="Q484" s="20">
        <v>51</v>
      </c>
      <c r="R484" s="21">
        <v>35</v>
      </c>
      <c r="S484" s="21">
        <v>22</v>
      </c>
      <c r="T484" s="21">
        <v>11</v>
      </c>
      <c r="U484" s="21">
        <v>6</v>
      </c>
      <c r="V484" s="21">
        <v>2</v>
      </c>
      <c r="W484" s="21">
        <v>1</v>
      </c>
      <c r="X484" s="21">
        <v>1</v>
      </c>
      <c r="Y484" s="21">
        <v>1</v>
      </c>
      <c r="Z484" s="21">
        <v>1</v>
      </c>
      <c r="AA484" s="21">
        <v>1</v>
      </c>
      <c r="AB484" s="22">
        <v>480</v>
      </c>
      <c r="AC484" s="23">
        <v>85</v>
      </c>
      <c r="AD484" s="23">
        <v>51</v>
      </c>
      <c r="AE484" s="24">
        <v>15</v>
      </c>
      <c r="AF484" s="24">
        <v>7</v>
      </c>
      <c r="AG484" s="24">
        <v>1</v>
      </c>
      <c r="AH484" s="24">
        <v>1</v>
      </c>
      <c r="AI484" s="24">
        <v>1</v>
      </c>
      <c r="AJ484" s="24">
        <v>1</v>
      </c>
      <c r="AK484" s="24">
        <v>1</v>
      </c>
      <c r="AL484" s="24">
        <v>1</v>
      </c>
      <c r="AM484" s="24">
        <v>1</v>
      </c>
      <c r="AN484" s="24">
        <v>1</v>
      </c>
      <c r="DX484" s="19">
        <v>480</v>
      </c>
      <c r="DY484" t="s">
        <v>568</v>
      </c>
      <c r="DZ484" t="s">
        <v>567</v>
      </c>
      <c r="EA484" t="s">
        <v>566</v>
      </c>
      <c r="EB484" t="s">
        <v>566</v>
      </c>
    </row>
    <row r="485" spans="1:132" x14ac:dyDescent="0.25">
      <c r="A485" s="12">
        <v>482</v>
      </c>
      <c r="B485" s="12">
        <v>127</v>
      </c>
      <c r="C485" s="12">
        <v>156</v>
      </c>
      <c r="D485" s="12">
        <v>131</v>
      </c>
      <c r="E485" s="12">
        <v>138</v>
      </c>
      <c r="F485" s="12">
        <v>144</v>
      </c>
      <c r="G485" s="12">
        <v>102</v>
      </c>
      <c r="H485" s="12">
        <v>106</v>
      </c>
      <c r="I485" s="12">
        <v>118</v>
      </c>
      <c r="J485" s="12">
        <v>103</v>
      </c>
      <c r="K485" s="12">
        <v>119</v>
      </c>
      <c r="L485" s="12">
        <v>116</v>
      </c>
      <c r="M485" s="12">
        <v>116</v>
      </c>
      <c r="O485" s="19">
        <v>481</v>
      </c>
      <c r="P485" s="20">
        <v>86</v>
      </c>
      <c r="Q485" s="20">
        <v>51</v>
      </c>
      <c r="R485" s="21">
        <v>35</v>
      </c>
      <c r="S485" s="21">
        <v>22</v>
      </c>
      <c r="T485" s="21">
        <v>11</v>
      </c>
      <c r="U485" s="21">
        <v>6</v>
      </c>
      <c r="V485" s="21">
        <v>2</v>
      </c>
      <c r="W485" s="21">
        <v>1</v>
      </c>
      <c r="X485" s="21">
        <v>1</v>
      </c>
      <c r="Y485" s="21">
        <v>1</v>
      </c>
      <c r="Z485" s="21">
        <v>1</v>
      </c>
      <c r="AA485" s="21">
        <v>1</v>
      </c>
      <c r="AB485" s="22">
        <v>481</v>
      </c>
      <c r="AC485" s="23">
        <v>85</v>
      </c>
      <c r="AD485" s="23">
        <v>51</v>
      </c>
      <c r="AE485" s="24">
        <v>15</v>
      </c>
      <c r="AF485" s="24">
        <v>7</v>
      </c>
      <c r="AG485" s="24">
        <v>1</v>
      </c>
      <c r="AH485" s="24">
        <v>1</v>
      </c>
      <c r="AI485" s="24">
        <v>1</v>
      </c>
      <c r="AJ485" s="24">
        <v>1</v>
      </c>
      <c r="AK485" s="24">
        <v>1</v>
      </c>
      <c r="AL485" s="24">
        <v>1</v>
      </c>
      <c r="AM485" s="24">
        <v>1</v>
      </c>
      <c r="AN485" s="24">
        <v>1</v>
      </c>
      <c r="DX485" s="19">
        <v>481</v>
      </c>
      <c r="DY485" t="s">
        <v>568</v>
      </c>
      <c r="DZ485" t="s">
        <v>567</v>
      </c>
      <c r="EA485" t="s">
        <v>566</v>
      </c>
      <c r="EB485" t="s">
        <v>566</v>
      </c>
    </row>
    <row r="486" spans="1:132" x14ac:dyDescent="0.25">
      <c r="A486" s="13">
        <v>483</v>
      </c>
      <c r="B486" s="13">
        <v>126</v>
      </c>
      <c r="C486" s="13">
        <v>156</v>
      </c>
      <c r="D486" s="13">
        <v>131</v>
      </c>
      <c r="E486" s="13">
        <v>138</v>
      </c>
      <c r="F486" s="13">
        <v>144</v>
      </c>
      <c r="G486" s="13">
        <v>101</v>
      </c>
      <c r="H486" s="13">
        <v>105</v>
      </c>
      <c r="I486" s="13">
        <v>118</v>
      </c>
      <c r="J486" s="13">
        <v>102</v>
      </c>
      <c r="K486" s="13">
        <v>119</v>
      </c>
      <c r="L486" s="13">
        <v>116</v>
      </c>
      <c r="M486" s="13">
        <v>116</v>
      </c>
      <c r="O486" s="19">
        <v>482</v>
      </c>
      <c r="P486" s="20">
        <v>86</v>
      </c>
      <c r="Q486" s="20">
        <v>51</v>
      </c>
      <c r="R486" s="21">
        <v>35</v>
      </c>
      <c r="S486" s="21">
        <v>22</v>
      </c>
      <c r="T486" s="21">
        <v>11</v>
      </c>
      <c r="U486" s="21">
        <v>6</v>
      </c>
      <c r="V486" s="21">
        <v>2</v>
      </c>
      <c r="W486" s="21">
        <v>1</v>
      </c>
      <c r="X486" s="21">
        <v>1</v>
      </c>
      <c r="Y486" s="21">
        <v>1</v>
      </c>
      <c r="Z486" s="21">
        <v>1</v>
      </c>
      <c r="AA486" s="21">
        <v>1</v>
      </c>
      <c r="AB486" s="22">
        <v>482</v>
      </c>
      <c r="AC486" s="23">
        <v>85</v>
      </c>
      <c r="AD486" s="23">
        <v>51</v>
      </c>
      <c r="AE486" s="24">
        <v>15</v>
      </c>
      <c r="AF486" s="24">
        <v>7</v>
      </c>
      <c r="AG486" s="24">
        <v>1</v>
      </c>
      <c r="AH486" s="24">
        <v>1</v>
      </c>
      <c r="AI486" s="24">
        <v>1</v>
      </c>
      <c r="AJ486" s="24">
        <v>1</v>
      </c>
      <c r="AK486" s="24">
        <v>1</v>
      </c>
      <c r="AL486" s="24">
        <v>1</v>
      </c>
      <c r="AM486" s="24">
        <v>1</v>
      </c>
      <c r="AN486" s="24">
        <v>1</v>
      </c>
      <c r="DX486" s="19">
        <v>482</v>
      </c>
      <c r="DY486" t="s">
        <v>568</v>
      </c>
      <c r="DZ486" t="s">
        <v>567</v>
      </c>
      <c r="EA486" t="s">
        <v>566</v>
      </c>
      <c r="EB486" t="s">
        <v>566</v>
      </c>
    </row>
    <row r="487" spans="1:132" x14ac:dyDescent="0.25">
      <c r="A487" s="12">
        <v>484</v>
      </c>
      <c r="B487" s="12">
        <v>126</v>
      </c>
      <c r="C487" s="12">
        <v>156</v>
      </c>
      <c r="D487" s="12">
        <v>131</v>
      </c>
      <c r="E487" s="12">
        <v>138</v>
      </c>
      <c r="F487" s="12">
        <v>144</v>
      </c>
      <c r="G487" s="12">
        <v>101</v>
      </c>
      <c r="H487" s="12">
        <v>105</v>
      </c>
      <c r="I487" s="12">
        <v>118</v>
      </c>
      <c r="J487" s="12">
        <v>102</v>
      </c>
      <c r="K487" s="12">
        <v>119</v>
      </c>
      <c r="L487" s="12">
        <v>116</v>
      </c>
      <c r="M487" s="12">
        <v>116</v>
      </c>
      <c r="O487" s="19">
        <v>483</v>
      </c>
      <c r="P487" s="20">
        <v>86</v>
      </c>
      <c r="Q487" s="20">
        <v>52</v>
      </c>
      <c r="R487" s="21">
        <v>36</v>
      </c>
      <c r="S487" s="21">
        <v>23</v>
      </c>
      <c r="T487" s="21">
        <v>11</v>
      </c>
      <c r="U487" s="21">
        <v>7</v>
      </c>
      <c r="V487" s="21">
        <v>2</v>
      </c>
      <c r="W487" s="21">
        <v>1</v>
      </c>
      <c r="X487" s="21">
        <v>1</v>
      </c>
      <c r="Y487" s="21">
        <v>1</v>
      </c>
      <c r="Z487" s="21">
        <v>1</v>
      </c>
      <c r="AA487" s="21">
        <v>1</v>
      </c>
      <c r="AB487" s="22">
        <v>483</v>
      </c>
      <c r="AC487" s="23">
        <v>85</v>
      </c>
      <c r="AD487" s="23">
        <v>51</v>
      </c>
      <c r="AE487" s="24">
        <v>15</v>
      </c>
      <c r="AF487" s="24">
        <v>7</v>
      </c>
      <c r="AG487" s="24">
        <v>1</v>
      </c>
      <c r="AH487" s="24">
        <v>1</v>
      </c>
      <c r="AI487" s="24">
        <v>1</v>
      </c>
      <c r="AJ487" s="24">
        <v>1</v>
      </c>
      <c r="AK487" s="24">
        <v>1</v>
      </c>
      <c r="AL487" s="24">
        <v>1</v>
      </c>
      <c r="AM487" s="24">
        <v>1</v>
      </c>
      <c r="AN487" s="24">
        <v>1</v>
      </c>
      <c r="DX487" s="19">
        <v>483</v>
      </c>
      <c r="DY487" t="s">
        <v>568</v>
      </c>
      <c r="DZ487" t="s">
        <v>567</v>
      </c>
      <c r="EA487" t="s">
        <v>566</v>
      </c>
      <c r="EB487" t="s">
        <v>566</v>
      </c>
    </row>
    <row r="488" spans="1:132" x14ac:dyDescent="0.25">
      <c r="A488" s="13">
        <v>485</v>
      </c>
      <c r="B488" s="13">
        <v>125</v>
      </c>
      <c r="C488" s="13">
        <v>156</v>
      </c>
      <c r="D488" s="13">
        <v>131</v>
      </c>
      <c r="E488" s="13">
        <v>138</v>
      </c>
      <c r="F488" s="13">
        <v>144</v>
      </c>
      <c r="G488" s="13">
        <v>101</v>
      </c>
      <c r="H488" s="13">
        <v>105</v>
      </c>
      <c r="I488" s="13">
        <v>118</v>
      </c>
      <c r="J488" s="13">
        <v>102</v>
      </c>
      <c r="K488" s="13">
        <v>119</v>
      </c>
      <c r="L488" s="13">
        <v>116</v>
      </c>
      <c r="M488" s="13">
        <v>116</v>
      </c>
      <c r="O488" s="19">
        <v>484</v>
      </c>
      <c r="P488" s="20">
        <v>86</v>
      </c>
      <c r="Q488" s="20">
        <v>52</v>
      </c>
      <c r="R488" s="21">
        <v>36</v>
      </c>
      <c r="S488" s="21">
        <v>23</v>
      </c>
      <c r="T488" s="21">
        <v>11</v>
      </c>
      <c r="U488" s="21">
        <v>7</v>
      </c>
      <c r="V488" s="21">
        <v>2</v>
      </c>
      <c r="W488" s="21">
        <v>1</v>
      </c>
      <c r="X488" s="21">
        <v>1</v>
      </c>
      <c r="Y488" s="21">
        <v>1</v>
      </c>
      <c r="Z488" s="21">
        <v>1</v>
      </c>
      <c r="AA488" s="21">
        <v>1</v>
      </c>
      <c r="AB488" s="22">
        <v>484</v>
      </c>
      <c r="AC488" s="23">
        <v>85</v>
      </c>
      <c r="AD488" s="23">
        <v>51</v>
      </c>
      <c r="AE488" s="24">
        <v>15</v>
      </c>
      <c r="AF488" s="24">
        <v>7</v>
      </c>
      <c r="AG488" s="24">
        <v>1</v>
      </c>
      <c r="AH488" s="24">
        <v>1</v>
      </c>
      <c r="AI488" s="24">
        <v>1</v>
      </c>
      <c r="AJ488" s="24">
        <v>1</v>
      </c>
      <c r="AK488" s="24">
        <v>1</v>
      </c>
      <c r="AL488" s="24">
        <v>1</v>
      </c>
      <c r="AM488" s="24">
        <v>1</v>
      </c>
      <c r="AN488" s="24">
        <v>1</v>
      </c>
      <c r="DX488" s="19">
        <v>484</v>
      </c>
      <c r="DY488" t="s">
        <v>568</v>
      </c>
      <c r="DZ488" t="s">
        <v>567</v>
      </c>
      <c r="EA488" t="s">
        <v>566</v>
      </c>
      <c r="EB488" t="s">
        <v>566</v>
      </c>
    </row>
    <row r="489" spans="1:132" x14ac:dyDescent="0.25">
      <c r="A489" s="12">
        <v>486</v>
      </c>
      <c r="B489" s="12">
        <v>125</v>
      </c>
      <c r="C489" s="12">
        <v>155</v>
      </c>
      <c r="D489" s="12">
        <v>130</v>
      </c>
      <c r="E489" s="12">
        <v>137</v>
      </c>
      <c r="F489" s="12">
        <v>143</v>
      </c>
      <c r="G489" s="12">
        <v>101</v>
      </c>
      <c r="H489" s="12">
        <v>105</v>
      </c>
      <c r="I489" s="12">
        <v>117</v>
      </c>
      <c r="J489" s="12">
        <v>102</v>
      </c>
      <c r="K489" s="12">
        <v>118</v>
      </c>
      <c r="L489" s="12">
        <v>115</v>
      </c>
      <c r="M489" s="12">
        <v>115</v>
      </c>
      <c r="O489" s="19">
        <v>485</v>
      </c>
      <c r="P489" s="20">
        <v>86</v>
      </c>
      <c r="Q489" s="20">
        <v>52</v>
      </c>
      <c r="R489" s="21">
        <v>36</v>
      </c>
      <c r="S489" s="21">
        <v>23</v>
      </c>
      <c r="T489" s="21">
        <v>11</v>
      </c>
      <c r="U489" s="21">
        <v>7</v>
      </c>
      <c r="V489" s="21">
        <v>2</v>
      </c>
      <c r="W489" s="21">
        <v>1</v>
      </c>
      <c r="X489" s="21">
        <v>1</v>
      </c>
      <c r="Y489" s="21">
        <v>1</v>
      </c>
      <c r="Z489" s="21">
        <v>1</v>
      </c>
      <c r="AA489" s="21">
        <v>1</v>
      </c>
      <c r="AB489" s="22">
        <v>485</v>
      </c>
      <c r="AC489" s="23">
        <v>85</v>
      </c>
      <c r="AD489" s="23">
        <v>52</v>
      </c>
      <c r="AE489" s="24">
        <v>15</v>
      </c>
      <c r="AF489" s="24">
        <v>7</v>
      </c>
      <c r="AG489" s="24">
        <v>1</v>
      </c>
      <c r="AH489" s="24">
        <v>1</v>
      </c>
      <c r="AI489" s="24">
        <v>1</v>
      </c>
      <c r="AJ489" s="24">
        <v>1</v>
      </c>
      <c r="AK489" s="24">
        <v>1</v>
      </c>
      <c r="AL489" s="24">
        <v>1</v>
      </c>
      <c r="AM489" s="24">
        <v>1</v>
      </c>
      <c r="AN489" s="24">
        <v>1</v>
      </c>
      <c r="DX489" s="19">
        <v>485</v>
      </c>
      <c r="DY489" t="s">
        <v>568</v>
      </c>
      <c r="DZ489" t="s">
        <v>567</v>
      </c>
      <c r="EA489" t="s">
        <v>566</v>
      </c>
      <c r="EB489" t="s">
        <v>566</v>
      </c>
    </row>
    <row r="490" spans="1:132" x14ac:dyDescent="0.25">
      <c r="A490" s="13">
        <v>487</v>
      </c>
      <c r="B490" s="13">
        <v>125</v>
      </c>
      <c r="C490" s="13">
        <v>155</v>
      </c>
      <c r="D490" s="13">
        <v>130</v>
      </c>
      <c r="E490" s="13">
        <v>137</v>
      </c>
      <c r="F490" s="13">
        <v>143</v>
      </c>
      <c r="G490" s="13">
        <v>101</v>
      </c>
      <c r="H490" s="13">
        <v>105</v>
      </c>
      <c r="I490" s="13">
        <v>117</v>
      </c>
      <c r="J490" s="13">
        <v>102</v>
      </c>
      <c r="K490" s="13">
        <v>118</v>
      </c>
      <c r="L490" s="13">
        <v>115</v>
      </c>
      <c r="M490" s="13">
        <v>115</v>
      </c>
      <c r="O490" s="19">
        <v>486</v>
      </c>
      <c r="P490" s="20">
        <v>86</v>
      </c>
      <c r="Q490" s="20">
        <v>52</v>
      </c>
      <c r="R490" s="21">
        <v>36</v>
      </c>
      <c r="S490" s="21">
        <v>23</v>
      </c>
      <c r="T490" s="21">
        <v>11</v>
      </c>
      <c r="U490" s="21">
        <v>7</v>
      </c>
      <c r="V490" s="21">
        <v>2</v>
      </c>
      <c r="W490" s="21">
        <v>1</v>
      </c>
      <c r="X490" s="21">
        <v>1</v>
      </c>
      <c r="Y490" s="21">
        <v>1</v>
      </c>
      <c r="Z490" s="21">
        <v>1</v>
      </c>
      <c r="AA490" s="21">
        <v>1</v>
      </c>
      <c r="AB490" s="22">
        <v>486</v>
      </c>
      <c r="AC490" s="23">
        <v>85</v>
      </c>
      <c r="AD490" s="23">
        <v>52</v>
      </c>
      <c r="AE490" s="24">
        <v>16</v>
      </c>
      <c r="AF490" s="24">
        <v>7</v>
      </c>
      <c r="AG490" s="24">
        <v>1</v>
      </c>
      <c r="AH490" s="24">
        <v>1</v>
      </c>
      <c r="AI490" s="24">
        <v>1</v>
      </c>
      <c r="AJ490" s="24">
        <v>1</v>
      </c>
      <c r="AK490" s="24">
        <v>1</v>
      </c>
      <c r="AL490" s="24">
        <v>1</v>
      </c>
      <c r="AM490" s="24">
        <v>1</v>
      </c>
      <c r="AN490" s="24">
        <v>1</v>
      </c>
      <c r="DX490" s="19">
        <v>486</v>
      </c>
      <c r="DY490" t="s">
        <v>568</v>
      </c>
      <c r="DZ490" t="s">
        <v>567</v>
      </c>
      <c r="EA490" t="s">
        <v>566</v>
      </c>
      <c r="EB490" t="s">
        <v>566</v>
      </c>
    </row>
    <row r="491" spans="1:132" x14ac:dyDescent="0.25">
      <c r="A491" s="12">
        <v>488</v>
      </c>
      <c r="B491" s="12">
        <v>124</v>
      </c>
      <c r="C491" s="12">
        <v>155</v>
      </c>
      <c r="D491" s="12">
        <v>130</v>
      </c>
      <c r="E491" s="12">
        <v>137</v>
      </c>
      <c r="F491" s="12">
        <v>143</v>
      </c>
      <c r="G491" s="12">
        <v>100</v>
      </c>
      <c r="H491" s="12">
        <v>104</v>
      </c>
      <c r="I491" s="12">
        <v>117</v>
      </c>
      <c r="J491" s="12">
        <v>101</v>
      </c>
      <c r="K491" s="12">
        <v>118</v>
      </c>
      <c r="L491" s="12">
        <v>115</v>
      </c>
      <c r="M491" s="12">
        <v>115</v>
      </c>
      <c r="O491" s="19">
        <v>487</v>
      </c>
      <c r="P491" s="20">
        <v>86</v>
      </c>
      <c r="Q491" s="20">
        <v>52</v>
      </c>
      <c r="R491" s="21">
        <v>36</v>
      </c>
      <c r="S491" s="21">
        <v>23</v>
      </c>
      <c r="T491" s="21">
        <v>11</v>
      </c>
      <c r="U491" s="21">
        <v>7</v>
      </c>
      <c r="V491" s="21">
        <v>2</v>
      </c>
      <c r="W491" s="21">
        <v>1</v>
      </c>
      <c r="X491" s="21">
        <v>1</v>
      </c>
      <c r="Y491" s="21">
        <v>1</v>
      </c>
      <c r="Z491" s="21">
        <v>1</v>
      </c>
      <c r="AA491" s="21">
        <v>1</v>
      </c>
      <c r="AB491" s="22">
        <v>487</v>
      </c>
      <c r="AC491" s="23">
        <v>85</v>
      </c>
      <c r="AD491" s="23">
        <v>52</v>
      </c>
      <c r="AE491" s="24">
        <v>16</v>
      </c>
      <c r="AF491" s="24">
        <v>7</v>
      </c>
      <c r="AG491" s="24">
        <v>1</v>
      </c>
      <c r="AH491" s="24">
        <v>1</v>
      </c>
      <c r="AI491" s="24">
        <v>1</v>
      </c>
      <c r="AJ491" s="24">
        <v>1</v>
      </c>
      <c r="AK491" s="24">
        <v>1</v>
      </c>
      <c r="AL491" s="24">
        <v>1</v>
      </c>
      <c r="AM491" s="24">
        <v>1</v>
      </c>
      <c r="AN491" s="24">
        <v>1</v>
      </c>
      <c r="DX491" s="19">
        <v>487</v>
      </c>
      <c r="DY491" t="s">
        <v>568</v>
      </c>
      <c r="DZ491" t="s">
        <v>567</v>
      </c>
      <c r="EA491" t="s">
        <v>566</v>
      </c>
      <c r="EB491" t="s">
        <v>566</v>
      </c>
    </row>
    <row r="492" spans="1:132" x14ac:dyDescent="0.25">
      <c r="A492" s="13">
        <v>489</v>
      </c>
      <c r="B492" s="13">
        <v>124</v>
      </c>
      <c r="C492" s="13">
        <v>154</v>
      </c>
      <c r="D492" s="13">
        <v>129</v>
      </c>
      <c r="E492" s="13">
        <v>136</v>
      </c>
      <c r="F492" s="13">
        <v>142</v>
      </c>
      <c r="G492" s="13">
        <v>100</v>
      </c>
      <c r="H492" s="13">
        <v>104</v>
      </c>
      <c r="I492" s="13">
        <v>116</v>
      </c>
      <c r="J492" s="13">
        <v>101</v>
      </c>
      <c r="K492" s="13">
        <v>117</v>
      </c>
      <c r="L492" s="13">
        <v>114</v>
      </c>
      <c r="M492" s="13">
        <v>114</v>
      </c>
      <c r="O492" s="19">
        <v>488</v>
      </c>
      <c r="P492" s="20">
        <v>86</v>
      </c>
      <c r="Q492" s="20">
        <v>53</v>
      </c>
      <c r="R492" s="21">
        <v>36</v>
      </c>
      <c r="S492" s="21">
        <v>24</v>
      </c>
      <c r="T492" s="21">
        <v>11</v>
      </c>
      <c r="U492" s="21">
        <v>7</v>
      </c>
      <c r="V492" s="21">
        <v>2</v>
      </c>
      <c r="W492" s="21">
        <v>1</v>
      </c>
      <c r="X492" s="21">
        <v>1</v>
      </c>
      <c r="Y492" s="21">
        <v>1</v>
      </c>
      <c r="Z492" s="21">
        <v>1</v>
      </c>
      <c r="AA492" s="21">
        <v>1</v>
      </c>
      <c r="AB492" s="22">
        <v>488</v>
      </c>
      <c r="AC492" s="23">
        <v>85</v>
      </c>
      <c r="AD492" s="23">
        <v>52</v>
      </c>
      <c r="AE492" s="24">
        <v>16</v>
      </c>
      <c r="AF492" s="24">
        <v>7</v>
      </c>
      <c r="AG492" s="24">
        <v>1</v>
      </c>
      <c r="AH492" s="24">
        <v>1</v>
      </c>
      <c r="AI492" s="24">
        <v>1</v>
      </c>
      <c r="AJ492" s="24">
        <v>1</v>
      </c>
      <c r="AK492" s="24">
        <v>1</v>
      </c>
      <c r="AL492" s="24">
        <v>1</v>
      </c>
      <c r="AM492" s="24">
        <v>1</v>
      </c>
      <c r="AN492" s="24">
        <v>1</v>
      </c>
      <c r="DX492" s="19">
        <v>488</v>
      </c>
      <c r="DY492" t="s">
        <v>568</v>
      </c>
      <c r="DZ492" t="s">
        <v>567</v>
      </c>
      <c r="EA492" t="s">
        <v>566</v>
      </c>
      <c r="EB492" t="s">
        <v>566</v>
      </c>
    </row>
    <row r="493" spans="1:132" x14ac:dyDescent="0.25">
      <c r="A493" s="12">
        <v>490</v>
      </c>
      <c r="B493" s="12">
        <v>123</v>
      </c>
      <c r="C493" s="12">
        <v>154</v>
      </c>
      <c r="D493" s="12">
        <v>129</v>
      </c>
      <c r="E493" s="12">
        <v>136</v>
      </c>
      <c r="F493" s="12">
        <v>142</v>
      </c>
      <c r="G493" s="12">
        <v>100</v>
      </c>
      <c r="H493" s="12">
        <v>104</v>
      </c>
      <c r="I493" s="12">
        <v>116</v>
      </c>
      <c r="J493" s="12">
        <v>101</v>
      </c>
      <c r="K493" s="12">
        <v>117</v>
      </c>
      <c r="L493" s="12">
        <v>114</v>
      </c>
      <c r="M493" s="12">
        <v>114</v>
      </c>
      <c r="O493" s="19">
        <v>489</v>
      </c>
      <c r="P493" s="20">
        <v>86</v>
      </c>
      <c r="Q493" s="20">
        <v>53</v>
      </c>
      <c r="R493" s="21">
        <v>36</v>
      </c>
      <c r="S493" s="21">
        <v>24</v>
      </c>
      <c r="T493" s="21">
        <v>11</v>
      </c>
      <c r="U493" s="21">
        <v>7</v>
      </c>
      <c r="V493" s="21">
        <v>2</v>
      </c>
      <c r="W493" s="21">
        <v>1</v>
      </c>
      <c r="X493" s="21">
        <v>1</v>
      </c>
      <c r="Y493" s="21">
        <v>1</v>
      </c>
      <c r="Z493" s="21">
        <v>1</v>
      </c>
      <c r="AA493" s="21">
        <v>1</v>
      </c>
      <c r="AB493" s="22">
        <v>489</v>
      </c>
      <c r="AC493" s="23">
        <v>86</v>
      </c>
      <c r="AD493" s="23">
        <v>52</v>
      </c>
      <c r="AE493" s="24">
        <v>16</v>
      </c>
      <c r="AF493" s="24">
        <v>7</v>
      </c>
      <c r="AG493" s="24">
        <v>1</v>
      </c>
      <c r="AH493" s="24">
        <v>1</v>
      </c>
      <c r="AI493" s="24">
        <v>1</v>
      </c>
      <c r="AJ493" s="24">
        <v>1</v>
      </c>
      <c r="AK493" s="24">
        <v>1</v>
      </c>
      <c r="AL493" s="24">
        <v>1</v>
      </c>
      <c r="AM493" s="24">
        <v>1</v>
      </c>
      <c r="AN493" s="24">
        <v>1</v>
      </c>
      <c r="DX493" s="19">
        <v>489</v>
      </c>
      <c r="DY493" t="s">
        <v>568</v>
      </c>
      <c r="DZ493" t="s">
        <v>567</v>
      </c>
      <c r="EA493" t="s">
        <v>566</v>
      </c>
      <c r="EB493" t="s">
        <v>566</v>
      </c>
    </row>
    <row r="494" spans="1:132" x14ac:dyDescent="0.25">
      <c r="A494" s="13">
        <v>491</v>
      </c>
      <c r="B494" s="13">
        <v>123</v>
      </c>
      <c r="C494" s="13">
        <v>154</v>
      </c>
      <c r="D494" s="13">
        <v>129</v>
      </c>
      <c r="E494" s="13">
        <v>136</v>
      </c>
      <c r="F494" s="13">
        <v>142</v>
      </c>
      <c r="G494" s="13">
        <v>100</v>
      </c>
      <c r="H494" s="13">
        <v>104</v>
      </c>
      <c r="I494" s="13">
        <v>116</v>
      </c>
      <c r="J494" s="13">
        <v>101</v>
      </c>
      <c r="K494" s="13">
        <v>117</v>
      </c>
      <c r="L494" s="13">
        <v>114</v>
      </c>
      <c r="M494" s="13">
        <v>114</v>
      </c>
      <c r="O494" s="19">
        <v>490</v>
      </c>
      <c r="P494" s="20">
        <v>86</v>
      </c>
      <c r="Q494" s="20">
        <v>53</v>
      </c>
      <c r="R494" s="21">
        <v>36</v>
      </c>
      <c r="S494" s="21">
        <v>24</v>
      </c>
      <c r="T494" s="21">
        <v>11</v>
      </c>
      <c r="U494" s="21">
        <v>7</v>
      </c>
      <c r="V494" s="21">
        <v>2</v>
      </c>
      <c r="W494" s="21">
        <v>1</v>
      </c>
      <c r="X494" s="21">
        <v>1</v>
      </c>
      <c r="Y494" s="21">
        <v>1</v>
      </c>
      <c r="Z494" s="21">
        <v>1</v>
      </c>
      <c r="AA494" s="21">
        <v>1</v>
      </c>
      <c r="AB494" s="22">
        <v>490</v>
      </c>
      <c r="AC494" s="23">
        <v>86</v>
      </c>
      <c r="AD494" s="23">
        <v>52</v>
      </c>
      <c r="AE494" s="24">
        <v>16</v>
      </c>
      <c r="AF494" s="24">
        <v>8</v>
      </c>
      <c r="AG494" s="24">
        <v>1</v>
      </c>
      <c r="AH494" s="24">
        <v>1</v>
      </c>
      <c r="AI494" s="24">
        <v>1</v>
      </c>
      <c r="AJ494" s="24">
        <v>1</v>
      </c>
      <c r="AK494" s="24">
        <v>1</v>
      </c>
      <c r="AL494" s="24">
        <v>1</v>
      </c>
      <c r="AM494" s="24">
        <v>1</v>
      </c>
      <c r="AN494" s="24">
        <v>1</v>
      </c>
      <c r="DX494" s="19">
        <v>490</v>
      </c>
      <c r="DY494" t="s">
        <v>568</v>
      </c>
      <c r="DZ494" t="s">
        <v>567</v>
      </c>
      <c r="EA494" t="s">
        <v>566</v>
      </c>
      <c r="EB494" t="s">
        <v>566</v>
      </c>
    </row>
    <row r="495" spans="1:132" x14ac:dyDescent="0.25">
      <c r="A495" s="12">
        <v>492</v>
      </c>
      <c r="B495" s="12">
        <v>123</v>
      </c>
      <c r="C495" s="12">
        <v>153</v>
      </c>
      <c r="D495" s="12">
        <v>129</v>
      </c>
      <c r="E495" s="12">
        <v>136</v>
      </c>
      <c r="F495" s="12">
        <v>142</v>
      </c>
      <c r="G495" s="12">
        <v>100</v>
      </c>
      <c r="H495" s="12">
        <v>103</v>
      </c>
      <c r="I495" s="12">
        <v>115</v>
      </c>
      <c r="J495" s="12">
        <v>100</v>
      </c>
      <c r="K495" s="12">
        <v>116</v>
      </c>
      <c r="L495" s="12">
        <v>113</v>
      </c>
      <c r="M495" s="12">
        <v>113</v>
      </c>
      <c r="O495" s="19">
        <v>491</v>
      </c>
      <c r="P495" s="20">
        <v>86</v>
      </c>
      <c r="Q495" s="20">
        <v>53</v>
      </c>
      <c r="R495" s="21">
        <v>36</v>
      </c>
      <c r="S495" s="21">
        <v>24</v>
      </c>
      <c r="T495" s="21">
        <v>11</v>
      </c>
      <c r="U495" s="21">
        <v>7</v>
      </c>
      <c r="V495" s="21">
        <v>2</v>
      </c>
      <c r="W495" s="21">
        <v>1</v>
      </c>
      <c r="X495" s="21">
        <v>1</v>
      </c>
      <c r="Y495" s="21">
        <v>1</v>
      </c>
      <c r="Z495" s="21">
        <v>1</v>
      </c>
      <c r="AA495" s="21">
        <v>1</v>
      </c>
      <c r="AB495" s="22">
        <v>491</v>
      </c>
      <c r="AC495" s="23">
        <v>86</v>
      </c>
      <c r="AD495" s="23">
        <v>52</v>
      </c>
      <c r="AE495" s="24">
        <v>16</v>
      </c>
      <c r="AF495" s="24">
        <v>8</v>
      </c>
      <c r="AG495" s="24">
        <v>1</v>
      </c>
      <c r="AH495" s="24">
        <v>1</v>
      </c>
      <c r="AI495" s="24">
        <v>1</v>
      </c>
      <c r="AJ495" s="24">
        <v>1</v>
      </c>
      <c r="AK495" s="24">
        <v>1</v>
      </c>
      <c r="AL495" s="24">
        <v>1</v>
      </c>
      <c r="AM495" s="24">
        <v>1</v>
      </c>
      <c r="AN495" s="24">
        <v>1</v>
      </c>
      <c r="DX495" s="19">
        <v>491</v>
      </c>
      <c r="DY495" t="s">
        <v>568</v>
      </c>
      <c r="DZ495" t="s">
        <v>567</v>
      </c>
      <c r="EA495" t="s">
        <v>566</v>
      </c>
      <c r="EB495" t="s">
        <v>566</v>
      </c>
    </row>
    <row r="496" spans="1:132" x14ac:dyDescent="0.25">
      <c r="A496" s="13">
        <v>493</v>
      </c>
      <c r="B496" s="13">
        <v>122</v>
      </c>
      <c r="C496" s="13">
        <v>153</v>
      </c>
      <c r="D496" s="13">
        <v>128</v>
      </c>
      <c r="E496" s="13">
        <v>135</v>
      </c>
      <c r="F496" s="13">
        <v>141</v>
      </c>
      <c r="G496" s="13">
        <v>99</v>
      </c>
      <c r="H496" s="13">
        <v>103</v>
      </c>
      <c r="I496" s="13">
        <v>115</v>
      </c>
      <c r="J496" s="13">
        <v>100</v>
      </c>
      <c r="K496" s="13">
        <v>116</v>
      </c>
      <c r="L496" s="13">
        <v>113</v>
      </c>
      <c r="M496" s="13">
        <v>113</v>
      </c>
      <c r="O496" s="19">
        <v>492</v>
      </c>
      <c r="P496" s="20">
        <v>86</v>
      </c>
      <c r="Q496" s="20">
        <v>53</v>
      </c>
      <c r="R496" s="21">
        <v>36</v>
      </c>
      <c r="S496" s="21">
        <v>24</v>
      </c>
      <c r="T496" s="21">
        <v>11</v>
      </c>
      <c r="U496" s="21">
        <v>7</v>
      </c>
      <c r="V496" s="21">
        <v>2</v>
      </c>
      <c r="W496" s="21">
        <v>1</v>
      </c>
      <c r="X496" s="21">
        <v>1</v>
      </c>
      <c r="Y496" s="21">
        <v>1</v>
      </c>
      <c r="Z496" s="21">
        <v>1</v>
      </c>
      <c r="AA496" s="21">
        <v>1</v>
      </c>
      <c r="AB496" s="22">
        <v>492</v>
      </c>
      <c r="AC496" s="23">
        <v>86</v>
      </c>
      <c r="AD496" s="23">
        <v>53</v>
      </c>
      <c r="AE496" s="24">
        <v>16</v>
      </c>
      <c r="AF496" s="24">
        <v>8</v>
      </c>
      <c r="AG496" s="24">
        <v>1</v>
      </c>
      <c r="AH496" s="24">
        <v>1</v>
      </c>
      <c r="AI496" s="24">
        <v>1</v>
      </c>
      <c r="AJ496" s="24">
        <v>1</v>
      </c>
      <c r="AK496" s="24">
        <v>1</v>
      </c>
      <c r="AL496" s="24">
        <v>1</v>
      </c>
      <c r="AM496" s="24">
        <v>1</v>
      </c>
      <c r="AN496" s="24">
        <v>1</v>
      </c>
      <c r="DX496" s="19">
        <v>492</v>
      </c>
      <c r="DY496" t="s">
        <v>568</v>
      </c>
      <c r="DZ496" t="s">
        <v>567</v>
      </c>
      <c r="EA496" t="s">
        <v>566</v>
      </c>
      <c r="EB496" t="s">
        <v>566</v>
      </c>
    </row>
    <row r="497" spans="1:132" x14ac:dyDescent="0.25">
      <c r="A497" s="12">
        <v>494</v>
      </c>
      <c r="B497" s="12">
        <v>122</v>
      </c>
      <c r="C497" s="12">
        <v>153</v>
      </c>
      <c r="D497" s="12">
        <v>128</v>
      </c>
      <c r="E497" s="12">
        <v>135</v>
      </c>
      <c r="F497" s="12">
        <v>141</v>
      </c>
      <c r="G497" s="12">
        <v>99</v>
      </c>
      <c r="H497" s="12">
        <v>103</v>
      </c>
      <c r="I497" s="12">
        <v>115</v>
      </c>
      <c r="J497" s="12">
        <v>100</v>
      </c>
      <c r="K497" s="12">
        <v>116</v>
      </c>
      <c r="L497" s="12">
        <v>113</v>
      </c>
      <c r="M497" s="12">
        <v>113</v>
      </c>
      <c r="O497" s="19">
        <v>493</v>
      </c>
      <c r="P497" s="20">
        <v>87</v>
      </c>
      <c r="Q497" s="20">
        <v>54</v>
      </c>
      <c r="R497" s="21">
        <v>37</v>
      </c>
      <c r="S497" s="21">
        <v>24</v>
      </c>
      <c r="T497" s="21">
        <v>12</v>
      </c>
      <c r="U497" s="21">
        <v>8</v>
      </c>
      <c r="V497" s="21">
        <v>3</v>
      </c>
      <c r="W497" s="21">
        <v>2</v>
      </c>
      <c r="X497" s="21">
        <v>1</v>
      </c>
      <c r="Y497" s="21">
        <v>1</v>
      </c>
      <c r="Z497" s="21">
        <v>1</v>
      </c>
      <c r="AA497" s="21">
        <v>1</v>
      </c>
      <c r="AB497" s="22">
        <v>493</v>
      </c>
      <c r="AC497" s="23">
        <v>86</v>
      </c>
      <c r="AD497" s="23">
        <v>53</v>
      </c>
      <c r="AE497" s="24">
        <v>16</v>
      </c>
      <c r="AF497" s="24">
        <v>8</v>
      </c>
      <c r="AG497" s="24">
        <v>1</v>
      </c>
      <c r="AH497" s="24">
        <v>1</v>
      </c>
      <c r="AI497" s="24">
        <v>1</v>
      </c>
      <c r="AJ497" s="24">
        <v>1</v>
      </c>
      <c r="AK497" s="24">
        <v>1</v>
      </c>
      <c r="AL497" s="24">
        <v>1</v>
      </c>
      <c r="AM497" s="24">
        <v>1</v>
      </c>
      <c r="AN497" s="24">
        <v>1</v>
      </c>
      <c r="DX497" s="19">
        <v>493</v>
      </c>
      <c r="DY497" t="s">
        <v>568</v>
      </c>
      <c r="DZ497" t="s">
        <v>567</v>
      </c>
      <c r="EA497" t="s">
        <v>566</v>
      </c>
      <c r="EB497" t="s">
        <v>566</v>
      </c>
    </row>
    <row r="498" spans="1:132" x14ac:dyDescent="0.25">
      <c r="A498" s="13">
        <v>495</v>
      </c>
      <c r="B498" s="13">
        <v>121</v>
      </c>
      <c r="C498" s="13">
        <v>153</v>
      </c>
      <c r="D498" s="13">
        <v>128</v>
      </c>
      <c r="E498" s="13">
        <v>135</v>
      </c>
      <c r="F498" s="13">
        <v>141</v>
      </c>
      <c r="G498" s="13">
        <v>99</v>
      </c>
      <c r="H498" s="13">
        <v>103</v>
      </c>
      <c r="I498" s="13">
        <v>115</v>
      </c>
      <c r="J498" s="13">
        <v>100</v>
      </c>
      <c r="K498" s="13">
        <v>116</v>
      </c>
      <c r="L498" s="13">
        <v>113</v>
      </c>
      <c r="M498" s="13">
        <v>113</v>
      </c>
      <c r="O498" s="19">
        <v>494</v>
      </c>
      <c r="P498" s="20">
        <v>87</v>
      </c>
      <c r="Q498" s="20">
        <v>54</v>
      </c>
      <c r="R498" s="21">
        <v>37</v>
      </c>
      <c r="S498" s="21">
        <v>24</v>
      </c>
      <c r="T498" s="21">
        <v>12</v>
      </c>
      <c r="U498" s="21">
        <v>8</v>
      </c>
      <c r="V498" s="21">
        <v>3</v>
      </c>
      <c r="W498" s="21">
        <v>2</v>
      </c>
      <c r="X498" s="21">
        <v>1</v>
      </c>
      <c r="Y498" s="21">
        <v>1</v>
      </c>
      <c r="Z498" s="21">
        <v>1</v>
      </c>
      <c r="AA498" s="21">
        <v>1</v>
      </c>
      <c r="AB498" s="22">
        <v>494</v>
      </c>
      <c r="AC498" s="23">
        <v>86</v>
      </c>
      <c r="AD498" s="23">
        <v>53</v>
      </c>
      <c r="AE498" s="24">
        <v>17</v>
      </c>
      <c r="AF498" s="24">
        <v>8</v>
      </c>
      <c r="AG498" s="24">
        <v>1</v>
      </c>
      <c r="AH498" s="24">
        <v>1</v>
      </c>
      <c r="AI498" s="24">
        <v>1</v>
      </c>
      <c r="AJ498" s="24">
        <v>1</v>
      </c>
      <c r="AK498" s="24">
        <v>1</v>
      </c>
      <c r="AL498" s="24">
        <v>1</v>
      </c>
      <c r="AM498" s="24">
        <v>1</v>
      </c>
      <c r="AN498" s="24">
        <v>1</v>
      </c>
      <c r="DX498" s="19">
        <v>494</v>
      </c>
      <c r="DY498" t="s">
        <v>568</v>
      </c>
      <c r="DZ498" t="s">
        <v>567</v>
      </c>
      <c r="EA498" t="s">
        <v>566</v>
      </c>
      <c r="EB498" t="s">
        <v>566</v>
      </c>
    </row>
    <row r="499" spans="1:132" x14ac:dyDescent="0.25">
      <c r="A499" s="12">
        <v>496</v>
      </c>
      <c r="B499" s="12">
        <v>121</v>
      </c>
      <c r="C499" s="12">
        <v>152</v>
      </c>
      <c r="D499" s="12">
        <v>128</v>
      </c>
      <c r="E499" s="12">
        <v>135</v>
      </c>
      <c r="F499" s="12">
        <v>141</v>
      </c>
      <c r="G499" s="12">
        <v>99</v>
      </c>
      <c r="H499" s="12">
        <v>102</v>
      </c>
      <c r="I499" s="12">
        <v>114</v>
      </c>
      <c r="J499" s="12">
        <v>99</v>
      </c>
      <c r="K499" s="12">
        <v>115</v>
      </c>
      <c r="L499" s="12">
        <v>112</v>
      </c>
      <c r="M499" s="12">
        <v>112</v>
      </c>
      <c r="O499" s="19">
        <v>495</v>
      </c>
      <c r="P499" s="20">
        <v>87</v>
      </c>
      <c r="Q499" s="20">
        <v>54</v>
      </c>
      <c r="R499" s="21">
        <v>37</v>
      </c>
      <c r="S499" s="21">
        <v>24</v>
      </c>
      <c r="T499" s="21">
        <v>12</v>
      </c>
      <c r="U499" s="21">
        <v>8</v>
      </c>
      <c r="V499" s="21">
        <v>3</v>
      </c>
      <c r="W499" s="21">
        <v>2</v>
      </c>
      <c r="X499" s="21">
        <v>1</v>
      </c>
      <c r="Y499" s="21">
        <v>1</v>
      </c>
      <c r="Z499" s="21">
        <v>1</v>
      </c>
      <c r="AA499" s="21">
        <v>1</v>
      </c>
      <c r="AB499" s="22">
        <v>495</v>
      </c>
      <c r="AC499" s="23">
        <v>86</v>
      </c>
      <c r="AD499" s="23">
        <v>53</v>
      </c>
      <c r="AE499" s="24">
        <v>17</v>
      </c>
      <c r="AF499" s="24">
        <v>8</v>
      </c>
      <c r="AG499" s="24">
        <v>1</v>
      </c>
      <c r="AH499" s="24">
        <v>1</v>
      </c>
      <c r="AI499" s="24">
        <v>1</v>
      </c>
      <c r="AJ499" s="24">
        <v>1</v>
      </c>
      <c r="AK499" s="24">
        <v>1</v>
      </c>
      <c r="AL499" s="24">
        <v>1</v>
      </c>
      <c r="AM499" s="24">
        <v>1</v>
      </c>
      <c r="AN499" s="24">
        <v>1</v>
      </c>
      <c r="DX499" s="19">
        <v>495</v>
      </c>
      <c r="DY499" t="s">
        <v>568</v>
      </c>
      <c r="DZ499" t="s">
        <v>567</v>
      </c>
      <c r="EA499" t="s">
        <v>566</v>
      </c>
      <c r="EB499" t="s">
        <v>566</v>
      </c>
    </row>
    <row r="500" spans="1:132" x14ac:dyDescent="0.25">
      <c r="A500" s="13">
        <v>497</v>
      </c>
      <c r="B500" s="13">
        <v>121</v>
      </c>
      <c r="C500" s="13">
        <v>152</v>
      </c>
      <c r="D500" s="13">
        <v>128</v>
      </c>
      <c r="E500" s="13">
        <v>135</v>
      </c>
      <c r="F500" s="13">
        <v>141</v>
      </c>
      <c r="G500" s="13">
        <v>99</v>
      </c>
      <c r="H500" s="13">
        <v>102</v>
      </c>
      <c r="I500" s="13">
        <v>114</v>
      </c>
      <c r="J500" s="13">
        <v>99</v>
      </c>
      <c r="K500" s="13">
        <v>115</v>
      </c>
      <c r="L500" s="13">
        <v>112</v>
      </c>
      <c r="M500" s="13">
        <v>112</v>
      </c>
      <c r="O500" s="19">
        <v>496</v>
      </c>
      <c r="P500" s="20">
        <v>87</v>
      </c>
      <c r="Q500" s="20">
        <v>54</v>
      </c>
      <c r="R500" s="21">
        <v>37</v>
      </c>
      <c r="S500" s="21">
        <v>24</v>
      </c>
      <c r="T500" s="21">
        <v>12</v>
      </c>
      <c r="U500" s="21">
        <v>8</v>
      </c>
      <c r="V500" s="21">
        <v>3</v>
      </c>
      <c r="W500" s="21">
        <v>2</v>
      </c>
      <c r="X500" s="21">
        <v>1</v>
      </c>
      <c r="Y500" s="21">
        <v>1</v>
      </c>
      <c r="Z500" s="21">
        <v>1</v>
      </c>
      <c r="AA500" s="21">
        <v>1</v>
      </c>
      <c r="AB500" s="22">
        <v>496</v>
      </c>
      <c r="AC500" s="23">
        <v>86</v>
      </c>
      <c r="AD500" s="23">
        <v>53</v>
      </c>
      <c r="AE500" s="24">
        <v>17</v>
      </c>
      <c r="AF500" s="24">
        <v>8</v>
      </c>
      <c r="AG500" s="24">
        <v>1</v>
      </c>
      <c r="AH500" s="24">
        <v>1</v>
      </c>
      <c r="AI500" s="24">
        <v>1</v>
      </c>
      <c r="AJ500" s="24">
        <v>1</v>
      </c>
      <c r="AK500" s="24">
        <v>1</v>
      </c>
      <c r="AL500" s="24">
        <v>1</v>
      </c>
      <c r="AM500" s="24">
        <v>1</v>
      </c>
      <c r="AN500" s="24">
        <v>1</v>
      </c>
      <c r="DX500" s="19">
        <v>496</v>
      </c>
      <c r="DY500" t="s">
        <v>568</v>
      </c>
      <c r="DZ500" t="s">
        <v>567</v>
      </c>
      <c r="EA500" t="s">
        <v>566</v>
      </c>
      <c r="EB500" t="s">
        <v>566</v>
      </c>
    </row>
    <row r="501" spans="1:132" x14ac:dyDescent="0.25">
      <c r="A501" s="12">
        <v>498</v>
      </c>
      <c r="B501" s="12">
        <v>120</v>
      </c>
      <c r="C501" s="12">
        <v>152</v>
      </c>
      <c r="D501" s="12">
        <v>127</v>
      </c>
      <c r="E501" s="12">
        <v>134</v>
      </c>
      <c r="F501" s="12">
        <v>140</v>
      </c>
      <c r="G501" s="12">
        <v>98</v>
      </c>
      <c r="H501" s="12">
        <v>102</v>
      </c>
      <c r="I501" s="12">
        <v>114</v>
      </c>
      <c r="J501" s="12">
        <v>99</v>
      </c>
      <c r="K501" s="12">
        <v>115</v>
      </c>
      <c r="L501" s="12">
        <v>112</v>
      </c>
      <c r="M501" s="12">
        <v>112</v>
      </c>
      <c r="O501" s="19">
        <v>497</v>
      </c>
      <c r="P501" s="20">
        <v>87</v>
      </c>
      <c r="Q501" s="20">
        <v>54</v>
      </c>
      <c r="R501" s="21">
        <v>37</v>
      </c>
      <c r="S501" s="21">
        <v>24</v>
      </c>
      <c r="T501" s="21">
        <v>12</v>
      </c>
      <c r="U501" s="21">
        <v>8</v>
      </c>
      <c r="V501" s="21">
        <v>3</v>
      </c>
      <c r="W501" s="21">
        <v>2</v>
      </c>
      <c r="X501" s="21">
        <v>1</v>
      </c>
      <c r="Y501" s="21">
        <v>1</v>
      </c>
      <c r="Z501" s="21">
        <v>1</v>
      </c>
      <c r="AA501" s="21">
        <v>1</v>
      </c>
      <c r="AB501" s="22">
        <v>497</v>
      </c>
      <c r="AC501" s="23">
        <v>86</v>
      </c>
      <c r="AD501" s="23">
        <v>53</v>
      </c>
      <c r="AE501" s="24">
        <v>17</v>
      </c>
      <c r="AF501" s="24">
        <v>8</v>
      </c>
      <c r="AG501" s="24">
        <v>1</v>
      </c>
      <c r="AH501" s="24">
        <v>1</v>
      </c>
      <c r="AI501" s="24">
        <v>1</v>
      </c>
      <c r="AJ501" s="24">
        <v>1</v>
      </c>
      <c r="AK501" s="24">
        <v>1</v>
      </c>
      <c r="AL501" s="24">
        <v>1</v>
      </c>
      <c r="AM501" s="24">
        <v>1</v>
      </c>
      <c r="AN501" s="24">
        <v>1</v>
      </c>
      <c r="DX501" s="19">
        <v>497</v>
      </c>
      <c r="DY501" t="s">
        <v>568</v>
      </c>
      <c r="DZ501" t="s">
        <v>567</v>
      </c>
      <c r="EA501" t="s">
        <v>566</v>
      </c>
      <c r="EB501" t="s">
        <v>566</v>
      </c>
    </row>
    <row r="502" spans="1:132" x14ac:dyDescent="0.25">
      <c r="A502" s="13">
        <v>499</v>
      </c>
      <c r="B502" s="13">
        <v>120</v>
      </c>
      <c r="C502" s="13">
        <v>151</v>
      </c>
      <c r="D502" s="13">
        <v>127</v>
      </c>
      <c r="E502" s="13">
        <v>134</v>
      </c>
      <c r="F502" s="13">
        <v>140</v>
      </c>
      <c r="G502" s="13">
        <v>98</v>
      </c>
      <c r="H502" s="13">
        <v>101</v>
      </c>
      <c r="I502" s="13">
        <v>113</v>
      </c>
      <c r="J502" s="13">
        <v>98</v>
      </c>
      <c r="K502" s="13">
        <v>114</v>
      </c>
      <c r="L502" s="13">
        <v>111</v>
      </c>
      <c r="M502" s="13">
        <v>111</v>
      </c>
      <c r="O502" s="19">
        <v>498</v>
      </c>
      <c r="P502" s="20">
        <v>87</v>
      </c>
      <c r="Q502" s="20">
        <v>54</v>
      </c>
      <c r="R502" s="21">
        <v>38</v>
      </c>
      <c r="S502" s="21">
        <v>25</v>
      </c>
      <c r="T502" s="21">
        <v>13</v>
      </c>
      <c r="U502" s="21">
        <v>8</v>
      </c>
      <c r="V502" s="21">
        <v>3</v>
      </c>
      <c r="W502" s="21">
        <v>2</v>
      </c>
      <c r="X502" s="21">
        <v>1</v>
      </c>
      <c r="Y502" s="21">
        <v>1</v>
      </c>
      <c r="Z502" s="21">
        <v>1</v>
      </c>
      <c r="AA502" s="21">
        <v>1</v>
      </c>
      <c r="AB502" s="22">
        <v>498</v>
      </c>
      <c r="AC502" s="23">
        <v>86</v>
      </c>
      <c r="AD502" s="23">
        <v>53</v>
      </c>
      <c r="AE502" s="24">
        <v>17</v>
      </c>
      <c r="AF502" s="24">
        <v>8</v>
      </c>
      <c r="AG502" s="24">
        <v>1</v>
      </c>
      <c r="AH502" s="24">
        <v>1</v>
      </c>
      <c r="AI502" s="24">
        <v>1</v>
      </c>
      <c r="AJ502" s="24">
        <v>1</v>
      </c>
      <c r="AK502" s="24">
        <v>1</v>
      </c>
      <c r="AL502" s="24">
        <v>1</v>
      </c>
      <c r="AM502" s="24">
        <v>1</v>
      </c>
      <c r="AN502" s="24">
        <v>1</v>
      </c>
      <c r="DX502" s="19">
        <v>498</v>
      </c>
      <c r="DY502" t="s">
        <v>568</v>
      </c>
      <c r="DZ502" t="s">
        <v>567</v>
      </c>
      <c r="EA502" t="s">
        <v>566</v>
      </c>
      <c r="EB502" t="s">
        <v>566</v>
      </c>
    </row>
    <row r="503" spans="1:132" x14ac:dyDescent="0.25">
      <c r="A503" s="12">
        <v>500</v>
      </c>
      <c r="B503" s="12">
        <v>119</v>
      </c>
      <c r="C503" s="12">
        <v>151</v>
      </c>
      <c r="D503" s="12">
        <v>127</v>
      </c>
      <c r="E503" s="12">
        <v>134</v>
      </c>
      <c r="F503" s="12">
        <v>140</v>
      </c>
      <c r="G503" s="12">
        <v>98</v>
      </c>
      <c r="H503" s="12">
        <v>101</v>
      </c>
      <c r="I503" s="12">
        <v>113</v>
      </c>
      <c r="J503" s="12">
        <v>98</v>
      </c>
      <c r="K503" s="12">
        <v>114</v>
      </c>
      <c r="L503" s="12">
        <v>111</v>
      </c>
      <c r="M503" s="12">
        <v>111</v>
      </c>
      <c r="O503" s="19">
        <v>499</v>
      </c>
      <c r="P503" s="20">
        <v>87</v>
      </c>
      <c r="Q503" s="20">
        <v>54</v>
      </c>
      <c r="R503" s="21">
        <v>38</v>
      </c>
      <c r="S503" s="21">
        <v>25</v>
      </c>
      <c r="T503" s="21">
        <v>13</v>
      </c>
      <c r="U503" s="21">
        <v>8</v>
      </c>
      <c r="V503" s="21">
        <v>3</v>
      </c>
      <c r="W503" s="21">
        <v>2</v>
      </c>
      <c r="X503" s="21">
        <v>1</v>
      </c>
      <c r="Y503" s="21">
        <v>1</v>
      </c>
      <c r="Z503" s="21">
        <v>1</v>
      </c>
      <c r="AA503" s="21">
        <v>1</v>
      </c>
      <c r="AB503" s="22">
        <v>499</v>
      </c>
      <c r="AC503" s="23">
        <v>86</v>
      </c>
      <c r="AD503" s="23">
        <v>54</v>
      </c>
      <c r="AE503" s="24">
        <v>17</v>
      </c>
      <c r="AF503" s="24">
        <v>8</v>
      </c>
      <c r="AG503" s="24">
        <v>1</v>
      </c>
      <c r="AH503" s="24">
        <v>1</v>
      </c>
      <c r="AI503" s="24">
        <v>1</v>
      </c>
      <c r="AJ503" s="24">
        <v>1</v>
      </c>
      <c r="AK503" s="24">
        <v>1</v>
      </c>
      <c r="AL503" s="24">
        <v>1</v>
      </c>
      <c r="AM503" s="24">
        <v>1</v>
      </c>
      <c r="AN503" s="24">
        <v>1</v>
      </c>
      <c r="DX503" s="19">
        <v>499</v>
      </c>
      <c r="DY503" t="s">
        <v>568</v>
      </c>
      <c r="DZ503" t="s">
        <v>567</v>
      </c>
      <c r="EA503" t="s">
        <v>566</v>
      </c>
      <c r="EB503" t="s">
        <v>566</v>
      </c>
    </row>
    <row r="504" spans="1:132" x14ac:dyDescent="0.25">
      <c r="A504" s="13">
        <v>501</v>
      </c>
      <c r="B504" s="13">
        <v>119</v>
      </c>
      <c r="C504" s="13">
        <v>151</v>
      </c>
      <c r="D504" s="13">
        <v>127</v>
      </c>
      <c r="E504" s="13">
        <v>134</v>
      </c>
      <c r="F504" s="13">
        <v>140</v>
      </c>
      <c r="G504" s="13">
        <v>98</v>
      </c>
      <c r="H504" s="13">
        <v>101</v>
      </c>
      <c r="I504" s="13">
        <v>113</v>
      </c>
      <c r="J504" s="13">
        <v>98</v>
      </c>
      <c r="K504" s="13">
        <v>114</v>
      </c>
      <c r="L504" s="13">
        <v>111</v>
      </c>
      <c r="M504" s="13">
        <v>111</v>
      </c>
      <c r="O504" s="19">
        <v>500</v>
      </c>
      <c r="P504" s="20">
        <v>87</v>
      </c>
      <c r="Q504" s="20">
        <v>54</v>
      </c>
      <c r="R504" s="21">
        <v>38</v>
      </c>
      <c r="S504" s="21">
        <v>25</v>
      </c>
      <c r="T504" s="21">
        <v>13</v>
      </c>
      <c r="U504" s="21">
        <v>8</v>
      </c>
      <c r="V504" s="21">
        <v>3</v>
      </c>
      <c r="W504" s="21">
        <v>2</v>
      </c>
      <c r="X504" s="21">
        <v>1</v>
      </c>
      <c r="Y504" s="21">
        <v>1</v>
      </c>
      <c r="Z504" s="21">
        <v>1</v>
      </c>
      <c r="AA504" s="21">
        <v>1</v>
      </c>
      <c r="AB504" s="22">
        <v>500</v>
      </c>
      <c r="AC504" s="23">
        <v>86</v>
      </c>
      <c r="AD504" s="23">
        <v>54</v>
      </c>
      <c r="AE504" s="24">
        <v>17</v>
      </c>
      <c r="AF504" s="24">
        <v>9</v>
      </c>
      <c r="AG504" s="24">
        <v>1</v>
      </c>
      <c r="AH504" s="24">
        <v>1</v>
      </c>
      <c r="AI504" s="24">
        <v>1</v>
      </c>
      <c r="AJ504" s="24">
        <v>1</v>
      </c>
      <c r="AK504" s="24">
        <v>1</v>
      </c>
      <c r="AL504" s="24">
        <v>1</v>
      </c>
      <c r="AM504" s="24">
        <v>1</v>
      </c>
      <c r="AN504" s="24">
        <v>1</v>
      </c>
      <c r="DX504" s="19">
        <v>500</v>
      </c>
      <c r="DY504" t="s">
        <v>568</v>
      </c>
      <c r="DZ504" t="s">
        <v>567</v>
      </c>
      <c r="EA504" t="s">
        <v>567</v>
      </c>
      <c r="EB504" t="s">
        <v>566</v>
      </c>
    </row>
    <row r="505" spans="1:132" x14ac:dyDescent="0.25">
      <c r="A505" s="12">
        <v>502</v>
      </c>
      <c r="B505" s="12">
        <v>118</v>
      </c>
      <c r="C505" s="12">
        <v>151</v>
      </c>
      <c r="D505" s="12">
        <v>126</v>
      </c>
      <c r="E505" s="12">
        <v>133</v>
      </c>
      <c r="F505" s="12">
        <v>139</v>
      </c>
      <c r="G505" s="12">
        <v>97</v>
      </c>
      <c r="H505" s="12">
        <v>100</v>
      </c>
      <c r="I505" s="12">
        <v>112</v>
      </c>
      <c r="J505" s="12">
        <v>97</v>
      </c>
      <c r="K505" s="12">
        <v>113</v>
      </c>
      <c r="L505" s="12">
        <v>111</v>
      </c>
      <c r="M505" s="12">
        <v>111</v>
      </c>
      <c r="O505" s="19">
        <v>501</v>
      </c>
      <c r="P505" s="20">
        <v>87</v>
      </c>
      <c r="Q505" s="20">
        <v>54</v>
      </c>
      <c r="R505" s="21">
        <v>38</v>
      </c>
      <c r="S505" s="21">
        <v>25</v>
      </c>
      <c r="T505" s="21">
        <v>13</v>
      </c>
      <c r="U505" s="21">
        <v>8</v>
      </c>
      <c r="V505" s="21">
        <v>3</v>
      </c>
      <c r="W505" s="21">
        <v>2</v>
      </c>
      <c r="X505" s="21">
        <v>1</v>
      </c>
      <c r="Y505" s="21">
        <v>1</v>
      </c>
      <c r="Z505" s="21">
        <v>1</v>
      </c>
      <c r="AA505" s="21">
        <v>1</v>
      </c>
      <c r="AB505" s="22">
        <v>501</v>
      </c>
      <c r="AC505" s="23">
        <v>86</v>
      </c>
      <c r="AD505" s="23">
        <v>54</v>
      </c>
      <c r="AE505" s="24">
        <v>18</v>
      </c>
      <c r="AF505" s="24">
        <v>9</v>
      </c>
      <c r="AG505" s="24">
        <v>1</v>
      </c>
      <c r="AH505" s="24">
        <v>1</v>
      </c>
      <c r="AI505" s="24">
        <v>1</v>
      </c>
      <c r="AJ505" s="24">
        <v>1</v>
      </c>
      <c r="AK505" s="24">
        <v>1</v>
      </c>
      <c r="AL505" s="24">
        <v>1</v>
      </c>
      <c r="AM505" s="24">
        <v>1</v>
      </c>
      <c r="AN505" s="24">
        <v>1</v>
      </c>
      <c r="DX505" s="19">
        <v>501</v>
      </c>
      <c r="DY505" t="s">
        <v>568</v>
      </c>
      <c r="DZ505" t="s">
        <v>567</v>
      </c>
      <c r="EA505" t="s">
        <v>567</v>
      </c>
      <c r="EB505" t="s">
        <v>566</v>
      </c>
    </row>
    <row r="506" spans="1:132" x14ac:dyDescent="0.25">
      <c r="A506" s="13">
        <v>503</v>
      </c>
      <c r="B506" s="13">
        <v>118</v>
      </c>
      <c r="C506" s="13">
        <v>150</v>
      </c>
      <c r="D506" s="13">
        <v>126</v>
      </c>
      <c r="E506" s="13">
        <v>133</v>
      </c>
      <c r="F506" s="13">
        <v>139</v>
      </c>
      <c r="G506" s="13">
        <v>97</v>
      </c>
      <c r="H506" s="13">
        <v>100</v>
      </c>
      <c r="I506" s="13">
        <v>112</v>
      </c>
      <c r="J506" s="13">
        <v>97</v>
      </c>
      <c r="K506" s="13">
        <v>113</v>
      </c>
      <c r="L506" s="13">
        <v>110</v>
      </c>
      <c r="M506" s="13">
        <v>110</v>
      </c>
      <c r="O506" s="19">
        <v>502</v>
      </c>
      <c r="P506" s="20">
        <v>87</v>
      </c>
      <c r="Q506" s="20">
        <v>54</v>
      </c>
      <c r="R506" s="21">
        <v>38</v>
      </c>
      <c r="S506" s="21">
        <v>25</v>
      </c>
      <c r="T506" s="21">
        <v>13</v>
      </c>
      <c r="U506" s="21">
        <v>8</v>
      </c>
      <c r="V506" s="21">
        <v>3</v>
      </c>
      <c r="W506" s="21">
        <v>2</v>
      </c>
      <c r="X506" s="21">
        <v>1</v>
      </c>
      <c r="Y506" s="21">
        <v>1</v>
      </c>
      <c r="Z506" s="21">
        <v>1</v>
      </c>
      <c r="AA506" s="21">
        <v>1</v>
      </c>
      <c r="AB506" s="22">
        <v>502</v>
      </c>
      <c r="AC506" s="23">
        <v>86</v>
      </c>
      <c r="AD506" s="23">
        <v>54</v>
      </c>
      <c r="AE506" s="24">
        <v>18</v>
      </c>
      <c r="AF506" s="24">
        <v>9</v>
      </c>
      <c r="AG506" s="24">
        <v>1</v>
      </c>
      <c r="AH506" s="24">
        <v>1</v>
      </c>
      <c r="AI506" s="24">
        <v>1</v>
      </c>
      <c r="AJ506" s="24">
        <v>1</v>
      </c>
      <c r="AK506" s="24">
        <v>1</v>
      </c>
      <c r="AL506" s="24">
        <v>1</v>
      </c>
      <c r="AM506" s="24">
        <v>1</v>
      </c>
      <c r="AN506" s="24">
        <v>1</v>
      </c>
      <c r="DX506" s="19">
        <v>502</v>
      </c>
      <c r="DY506" t="s">
        <v>568</v>
      </c>
      <c r="DZ506" t="s">
        <v>567</v>
      </c>
      <c r="EA506" t="s">
        <v>567</v>
      </c>
      <c r="EB506" t="s">
        <v>566</v>
      </c>
    </row>
    <row r="507" spans="1:132" x14ac:dyDescent="0.25">
      <c r="A507" s="12">
        <v>504</v>
      </c>
      <c r="B507" s="12">
        <v>118</v>
      </c>
      <c r="C507" s="12">
        <v>150</v>
      </c>
      <c r="D507" s="12">
        <v>126</v>
      </c>
      <c r="E507" s="12">
        <v>133</v>
      </c>
      <c r="F507" s="12">
        <v>139</v>
      </c>
      <c r="G507" s="12">
        <v>97</v>
      </c>
      <c r="H507" s="12">
        <v>100</v>
      </c>
      <c r="I507" s="12">
        <v>112</v>
      </c>
      <c r="J507" s="12">
        <v>97</v>
      </c>
      <c r="K507" s="12">
        <v>113</v>
      </c>
      <c r="L507" s="12">
        <v>110</v>
      </c>
      <c r="M507" s="12">
        <v>110</v>
      </c>
      <c r="O507" s="19">
        <v>503</v>
      </c>
      <c r="P507" s="20">
        <v>87</v>
      </c>
      <c r="Q507" s="20">
        <v>55</v>
      </c>
      <c r="R507" s="21">
        <v>38</v>
      </c>
      <c r="S507" s="21">
        <v>25</v>
      </c>
      <c r="T507" s="21">
        <v>13</v>
      </c>
      <c r="U507" s="21">
        <v>8</v>
      </c>
      <c r="V507" s="21">
        <v>3</v>
      </c>
      <c r="W507" s="21">
        <v>2</v>
      </c>
      <c r="X507" s="21">
        <v>1</v>
      </c>
      <c r="Y507" s="21">
        <v>1</v>
      </c>
      <c r="Z507" s="21">
        <v>1</v>
      </c>
      <c r="AA507" s="21">
        <v>1</v>
      </c>
      <c r="AB507" s="22">
        <v>503</v>
      </c>
      <c r="AC507" s="23">
        <v>87</v>
      </c>
      <c r="AD507" s="23">
        <v>54</v>
      </c>
      <c r="AE507" s="24">
        <v>18</v>
      </c>
      <c r="AF507" s="24">
        <v>9</v>
      </c>
      <c r="AG507" s="24">
        <v>1</v>
      </c>
      <c r="AH507" s="24">
        <v>1</v>
      </c>
      <c r="AI507" s="24">
        <v>1</v>
      </c>
      <c r="AJ507" s="24">
        <v>1</v>
      </c>
      <c r="AK507" s="24">
        <v>1</v>
      </c>
      <c r="AL507" s="24">
        <v>1</v>
      </c>
      <c r="AM507" s="24">
        <v>1</v>
      </c>
      <c r="AN507" s="24">
        <v>1</v>
      </c>
      <c r="DX507" s="19">
        <v>503</v>
      </c>
      <c r="DY507" t="s">
        <v>568</v>
      </c>
      <c r="DZ507" t="s">
        <v>567</v>
      </c>
      <c r="EA507" t="s">
        <v>567</v>
      </c>
      <c r="EB507" t="s">
        <v>566</v>
      </c>
    </row>
    <row r="508" spans="1:132" x14ac:dyDescent="0.25">
      <c r="A508" s="13">
        <v>505</v>
      </c>
      <c r="B508" s="13">
        <v>117</v>
      </c>
      <c r="C508" s="13">
        <v>150</v>
      </c>
      <c r="D508" s="13">
        <v>126</v>
      </c>
      <c r="E508" s="13">
        <v>133</v>
      </c>
      <c r="F508" s="13">
        <v>139</v>
      </c>
      <c r="G508" s="13">
        <v>97</v>
      </c>
      <c r="H508" s="13">
        <v>100</v>
      </c>
      <c r="I508" s="13">
        <v>112</v>
      </c>
      <c r="J508" s="13">
        <v>97</v>
      </c>
      <c r="K508" s="13">
        <v>113</v>
      </c>
      <c r="L508" s="13">
        <v>110</v>
      </c>
      <c r="M508" s="13">
        <v>110</v>
      </c>
      <c r="O508" s="19">
        <v>504</v>
      </c>
      <c r="P508" s="20">
        <v>87</v>
      </c>
      <c r="Q508" s="20">
        <v>55</v>
      </c>
      <c r="R508" s="21">
        <v>38</v>
      </c>
      <c r="S508" s="21">
        <v>25</v>
      </c>
      <c r="T508" s="21">
        <v>13</v>
      </c>
      <c r="U508" s="21">
        <v>8</v>
      </c>
      <c r="V508" s="21">
        <v>3</v>
      </c>
      <c r="W508" s="21">
        <v>2</v>
      </c>
      <c r="X508" s="21">
        <v>1</v>
      </c>
      <c r="Y508" s="21">
        <v>1</v>
      </c>
      <c r="Z508" s="21">
        <v>1</v>
      </c>
      <c r="AA508" s="21">
        <v>1</v>
      </c>
      <c r="AB508" s="22">
        <v>504</v>
      </c>
      <c r="AC508" s="23">
        <v>87</v>
      </c>
      <c r="AD508" s="23">
        <v>54</v>
      </c>
      <c r="AE508" s="24">
        <v>18</v>
      </c>
      <c r="AF508" s="24">
        <v>9</v>
      </c>
      <c r="AG508" s="24">
        <v>1</v>
      </c>
      <c r="AH508" s="24">
        <v>1</v>
      </c>
      <c r="AI508" s="24">
        <v>1</v>
      </c>
      <c r="AJ508" s="24">
        <v>1</v>
      </c>
      <c r="AK508" s="24">
        <v>1</v>
      </c>
      <c r="AL508" s="24">
        <v>1</v>
      </c>
      <c r="AM508" s="24">
        <v>1</v>
      </c>
      <c r="AN508" s="24">
        <v>1</v>
      </c>
      <c r="DX508" s="19">
        <v>504</v>
      </c>
      <c r="DY508" t="s">
        <v>568</v>
      </c>
      <c r="DZ508" t="s">
        <v>567</v>
      </c>
      <c r="EA508" t="s">
        <v>567</v>
      </c>
      <c r="EB508" t="s">
        <v>566</v>
      </c>
    </row>
    <row r="509" spans="1:132" x14ac:dyDescent="0.25">
      <c r="A509" s="12">
        <v>506</v>
      </c>
      <c r="B509" s="12">
        <v>117</v>
      </c>
      <c r="C509" s="12">
        <v>150</v>
      </c>
      <c r="D509" s="12">
        <v>125</v>
      </c>
      <c r="E509" s="12">
        <v>132</v>
      </c>
      <c r="F509" s="12">
        <v>138</v>
      </c>
      <c r="G509" s="12">
        <v>96</v>
      </c>
      <c r="H509" s="12">
        <v>99</v>
      </c>
      <c r="I509" s="12">
        <v>111</v>
      </c>
      <c r="J509" s="12">
        <v>96</v>
      </c>
      <c r="K509" s="12">
        <v>112</v>
      </c>
      <c r="L509" s="12">
        <v>110</v>
      </c>
      <c r="M509" s="12">
        <v>110</v>
      </c>
      <c r="O509" s="19">
        <v>505</v>
      </c>
      <c r="P509" s="20">
        <v>87</v>
      </c>
      <c r="Q509" s="20">
        <v>55</v>
      </c>
      <c r="R509" s="21">
        <v>38</v>
      </c>
      <c r="S509" s="21">
        <v>25</v>
      </c>
      <c r="T509" s="21">
        <v>13</v>
      </c>
      <c r="U509" s="21">
        <v>8</v>
      </c>
      <c r="V509" s="21">
        <v>3</v>
      </c>
      <c r="W509" s="21">
        <v>2</v>
      </c>
      <c r="X509" s="21">
        <v>1</v>
      </c>
      <c r="Y509" s="21">
        <v>1</v>
      </c>
      <c r="Z509" s="21">
        <v>1</v>
      </c>
      <c r="AA509" s="21">
        <v>1</v>
      </c>
      <c r="AB509" s="22">
        <v>505</v>
      </c>
      <c r="AC509" s="23">
        <v>87</v>
      </c>
      <c r="AD509" s="23">
        <v>55</v>
      </c>
      <c r="AE509" s="24">
        <v>18</v>
      </c>
      <c r="AF509" s="24">
        <v>9</v>
      </c>
      <c r="AG509" s="24">
        <v>1</v>
      </c>
      <c r="AH509" s="24">
        <v>2</v>
      </c>
      <c r="AI509" s="24">
        <v>1</v>
      </c>
      <c r="AJ509" s="24">
        <v>1</v>
      </c>
      <c r="AK509" s="24">
        <v>1</v>
      </c>
      <c r="AL509" s="24">
        <v>1</v>
      </c>
      <c r="AM509" s="24">
        <v>1</v>
      </c>
      <c r="AN509" s="24">
        <v>1</v>
      </c>
      <c r="DX509" s="19">
        <v>505</v>
      </c>
      <c r="DY509" t="s">
        <v>568</v>
      </c>
      <c r="DZ509" t="s">
        <v>567</v>
      </c>
      <c r="EA509" t="s">
        <v>567</v>
      </c>
      <c r="EB509" t="s">
        <v>566</v>
      </c>
    </row>
    <row r="510" spans="1:132" x14ac:dyDescent="0.25">
      <c r="A510" s="13">
        <v>507</v>
      </c>
      <c r="B510" s="13">
        <v>116</v>
      </c>
      <c r="C510" s="13">
        <v>150</v>
      </c>
      <c r="D510" s="13">
        <v>125</v>
      </c>
      <c r="E510" s="13">
        <v>132</v>
      </c>
      <c r="F510" s="13">
        <v>138</v>
      </c>
      <c r="G510" s="13">
        <v>96</v>
      </c>
      <c r="H510" s="13">
        <v>99</v>
      </c>
      <c r="I510" s="13">
        <v>111</v>
      </c>
      <c r="J510" s="13">
        <v>96</v>
      </c>
      <c r="K510" s="13">
        <v>112</v>
      </c>
      <c r="L510" s="13">
        <v>110</v>
      </c>
      <c r="M510" s="13">
        <v>110</v>
      </c>
      <c r="O510" s="19">
        <v>506</v>
      </c>
      <c r="P510" s="20">
        <v>87</v>
      </c>
      <c r="Q510" s="20">
        <v>55</v>
      </c>
      <c r="R510" s="21">
        <v>38</v>
      </c>
      <c r="S510" s="21">
        <v>25</v>
      </c>
      <c r="T510" s="21">
        <v>13</v>
      </c>
      <c r="U510" s="21">
        <v>8</v>
      </c>
      <c r="V510" s="21">
        <v>3</v>
      </c>
      <c r="W510" s="21">
        <v>2</v>
      </c>
      <c r="X510" s="21">
        <v>1</v>
      </c>
      <c r="Y510" s="21">
        <v>1</v>
      </c>
      <c r="Z510" s="21">
        <v>1</v>
      </c>
      <c r="AA510" s="21">
        <v>1</v>
      </c>
      <c r="AB510" s="22">
        <v>506</v>
      </c>
      <c r="AC510" s="23">
        <v>87</v>
      </c>
      <c r="AD510" s="23">
        <v>55</v>
      </c>
      <c r="AE510" s="24">
        <v>18</v>
      </c>
      <c r="AF510" s="24">
        <v>9</v>
      </c>
      <c r="AG510" s="24">
        <v>1</v>
      </c>
      <c r="AH510" s="24">
        <v>2</v>
      </c>
      <c r="AI510" s="24">
        <v>1</v>
      </c>
      <c r="AJ510" s="24">
        <v>1</v>
      </c>
      <c r="AK510" s="24">
        <v>1</v>
      </c>
      <c r="AL510" s="24">
        <v>1</v>
      </c>
      <c r="AM510" s="24">
        <v>1</v>
      </c>
      <c r="AN510" s="24">
        <v>1</v>
      </c>
      <c r="DX510" s="19">
        <v>506</v>
      </c>
      <c r="DY510" t="s">
        <v>568</v>
      </c>
      <c r="DZ510" t="s">
        <v>567</v>
      </c>
      <c r="EA510" t="s">
        <v>567</v>
      </c>
      <c r="EB510" t="s">
        <v>566</v>
      </c>
    </row>
    <row r="511" spans="1:132" x14ac:dyDescent="0.25">
      <c r="A511" s="12">
        <v>508</v>
      </c>
      <c r="B511" s="12">
        <v>116</v>
      </c>
      <c r="C511" s="12">
        <v>149</v>
      </c>
      <c r="D511" s="12">
        <v>125</v>
      </c>
      <c r="E511" s="12">
        <v>132</v>
      </c>
      <c r="F511" s="12">
        <v>138</v>
      </c>
      <c r="G511" s="12">
        <v>96</v>
      </c>
      <c r="H511" s="12">
        <v>99</v>
      </c>
      <c r="I511" s="12">
        <v>111</v>
      </c>
      <c r="J511" s="12">
        <v>96</v>
      </c>
      <c r="K511" s="12">
        <v>112</v>
      </c>
      <c r="L511" s="12">
        <v>109</v>
      </c>
      <c r="M511" s="12">
        <v>109</v>
      </c>
      <c r="O511" s="19">
        <v>507</v>
      </c>
      <c r="P511" s="20">
        <v>87</v>
      </c>
      <c r="Q511" s="20">
        <v>55</v>
      </c>
      <c r="R511" s="21">
        <v>38</v>
      </c>
      <c r="S511" s="21">
        <v>25</v>
      </c>
      <c r="T511" s="21">
        <v>13</v>
      </c>
      <c r="U511" s="21">
        <v>8</v>
      </c>
      <c r="V511" s="21">
        <v>3</v>
      </c>
      <c r="W511" s="21">
        <v>2</v>
      </c>
      <c r="X511" s="21">
        <v>1</v>
      </c>
      <c r="Y511" s="21">
        <v>1</v>
      </c>
      <c r="Z511" s="21">
        <v>1</v>
      </c>
      <c r="AA511" s="21">
        <v>1</v>
      </c>
      <c r="AB511" s="22">
        <v>507</v>
      </c>
      <c r="AC511" s="23">
        <v>87</v>
      </c>
      <c r="AD511" s="23">
        <v>55</v>
      </c>
      <c r="AE511" s="24">
        <v>18</v>
      </c>
      <c r="AF511" s="24">
        <v>9</v>
      </c>
      <c r="AG511" s="24">
        <v>1</v>
      </c>
      <c r="AH511" s="24">
        <v>2</v>
      </c>
      <c r="AI511" s="24">
        <v>1</v>
      </c>
      <c r="AJ511" s="24">
        <v>1</v>
      </c>
      <c r="AK511" s="24">
        <v>1</v>
      </c>
      <c r="AL511" s="24">
        <v>1</v>
      </c>
      <c r="AM511" s="24">
        <v>1</v>
      </c>
      <c r="AN511" s="24">
        <v>1</v>
      </c>
      <c r="DX511" s="19">
        <v>507</v>
      </c>
      <c r="DY511" t="s">
        <v>568</v>
      </c>
      <c r="DZ511" t="s">
        <v>567</v>
      </c>
      <c r="EA511" t="s">
        <v>567</v>
      </c>
      <c r="EB511" t="s">
        <v>566</v>
      </c>
    </row>
    <row r="512" spans="1:132" x14ac:dyDescent="0.25">
      <c r="A512" s="13">
        <v>509</v>
      </c>
      <c r="B512" s="13">
        <v>116</v>
      </c>
      <c r="C512" s="13">
        <v>149</v>
      </c>
      <c r="D512" s="13">
        <v>124</v>
      </c>
      <c r="E512" s="13">
        <v>131</v>
      </c>
      <c r="F512" s="13">
        <v>137</v>
      </c>
      <c r="G512" s="13">
        <v>95</v>
      </c>
      <c r="H512" s="13">
        <v>98</v>
      </c>
      <c r="I512" s="13">
        <v>110</v>
      </c>
      <c r="J512" s="13">
        <v>95</v>
      </c>
      <c r="K512" s="13">
        <v>111</v>
      </c>
      <c r="L512" s="13">
        <v>109</v>
      </c>
      <c r="M512" s="13">
        <v>109</v>
      </c>
      <c r="O512" s="19">
        <v>508</v>
      </c>
      <c r="P512" s="20">
        <v>88</v>
      </c>
      <c r="Q512" s="20">
        <v>56</v>
      </c>
      <c r="R512" s="21">
        <v>38</v>
      </c>
      <c r="S512" s="21">
        <v>26</v>
      </c>
      <c r="T512" s="21">
        <v>13</v>
      </c>
      <c r="U512" s="21">
        <v>9</v>
      </c>
      <c r="V512" s="21">
        <v>3</v>
      </c>
      <c r="W512" s="21">
        <v>2</v>
      </c>
      <c r="X512" s="21">
        <v>1</v>
      </c>
      <c r="Y512" s="21">
        <v>1</v>
      </c>
      <c r="Z512" s="21">
        <v>1</v>
      </c>
      <c r="AA512" s="21">
        <v>1</v>
      </c>
      <c r="AB512" s="22">
        <v>508</v>
      </c>
      <c r="AC512" s="23">
        <v>87</v>
      </c>
      <c r="AD512" s="23">
        <v>55</v>
      </c>
      <c r="AE512" s="24">
        <v>19</v>
      </c>
      <c r="AF512" s="24">
        <v>9</v>
      </c>
      <c r="AG512" s="24">
        <v>1</v>
      </c>
      <c r="AH512" s="24">
        <v>2</v>
      </c>
      <c r="AI512" s="24">
        <v>1</v>
      </c>
      <c r="AJ512" s="24">
        <v>1</v>
      </c>
      <c r="AK512" s="24">
        <v>1</v>
      </c>
      <c r="AL512" s="24">
        <v>1</v>
      </c>
      <c r="AM512" s="24">
        <v>1</v>
      </c>
      <c r="AN512" s="24">
        <v>1</v>
      </c>
      <c r="DX512" s="19">
        <v>508</v>
      </c>
      <c r="DY512" t="s">
        <v>568</v>
      </c>
      <c r="DZ512" t="s">
        <v>567</v>
      </c>
      <c r="EA512" t="s">
        <v>567</v>
      </c>
      <c r="EB512" t="s">
        <v>566</v>
      </c>
    </row>
    <row r="513" spans="1:132" x14ac:dyDescent="0.25">
      <c r="A513" s="12">
        <v>510</v>
      </c>
      <c r="B513" s="12">
        <v>115</v>
      </c>
      <c r="C513" s="12">
        <v>149</v>
      </c>
      <c r="D513" s="12">
        <v>124</v>
      </c>
      <c r="E513" s="12">
        <v>131</v>
      </c>
      <c r="F513" s="12">
        <v>137</v>
      </c>
      <c r="G513" s="12">
        <v>95</v>
      </c>
      <c r="H513" s="12">
        <v>98</v>
      </c>
      <c r="I513" s="12">
        <v>110</v>
      </c>
      <c r="J513" s="12">
        <v>95</v>
      </c>
      <c r="K513" s="12">
        <v>111</v>
      </c>
      <c r="L513" s="12">
        <v>109</v>
      </c>
      <c r="M513" s="12">
        <v>109</v>
      </c>
      <c r="O513" s="19">
        <v>509</v>
      </c>
      <c r="P513" s="20">
        <v>88</v>
      </c>
      <c r="Q513" s="20">
        <v>56</v>
      </c>
      <c r="R513" s="21">
        <v>38</v>
      </c>
      <c r="S513" s="21">
        <v>26</v>
      </c>
      <c r="T513" s="21">
        <v>13</v>
      </c>
      <c r="U513" s="21">
        <v>9</v>
      </c>
      <c r="V513" s="21">
        <v>3</v>
      </c>
      <c r="W513" s="21">
        <v>2</v>
      </c>
      <c r="X513" s="21">
        <v>1</v>
      </c>
      <c r="Y513" s="21">
        <v>1</v>
      </c>
      <c r="Z513" s="21">
        <v>1</v>
      </c>
      <c r="AA513" s="21">
        <v>1</v>
      </c>
      <c r="AB513" s="22">
        <v>509</v>
      </c>
      <c r="AC513" s="23">
        <v>87</v>
      </c>
      <c r="AD513" s="23">
        <v>55</v>
      </c>
      <c r="AE513" s="24">
        <v>19</v>
      </c>
      <c r="AF513" s="24">
        <v>9</v>
      </c>
      <c r="AG513" s="24">
        <v>2</v>
      </c>
      <c r="AH513" s="24">
        <v>2</v>
      </c>
      <c r="AI513" s="24">
        <v>1</v>
      </c>
      <c r="AJ513" s="24">
        <v>1</v>
      </c>
      <c r="AK513" s="24">
        <v>1</v>
      </c>
      <c r="AL513" s="24">
        <v>1</v>
      </c>
      <c r="AM513" s="24">
        <v>1</v>
      </c>
      <c r="AN513" s="24">
        <v>1</v>
      </c>
      <c r="DX513" s="19">
        <v>509</v>
      </c>
      <c r="DY513" t="s">
        <v>568</v>
      </c>
      <c r="DZ513" t="s">
        <v>567</v>
      </c>
      <c r="EA513" t="s">
        <v>567</v>
      </c>
      <c r="EB513" t="s">
        <v>566</v>
      </c>
    </row>
    <row r="514" spans="1:132" x14ac:dyDescent="0.25">
      <c r="A514" s="13">
        <v>511</v>
      </c>
      <c r="B514" s="13">
        <v>115</v>
      </c>
      <c r="C514" s="13">
        <v>149</v>
      </c>
      <c r="D514" s="13">
        <v>124</v>
      </c>
      <c r="E514" s="13">
        <v>131</v>
      </c>
      <c r="F514" s="13">
        <v>137</v>
      </c>
      <c r="G514" s="13">
        <v>95</v>
      </c>
      <c r="H514" s="13">
        <v>98</v>
      </c>
      <c r="I514" s="13">
        <v>110</v>
      </c>
      <c r="J514" s="13">
        <v>95</v>
      </c>
      <c r="K514" s="13">
        <v>111</v>
      </c>
      <c r="L514" s="13">
        <v>109</v>
      </c>
      <c r="M514" s="13">
        <v>109</v>
      </c>
      <c r="O514" s="19">
        <v>510</v>
      </c>
      <c r="P514" s="20">
        <v>88</v>
      </c>
      <c r="Q514" s="20">
        <v>56</v>
      </c>
      <c r="R514" s="21">
        <v>38</v>
      </c>
      <c r="S514" s="21">
        <v>26</v>
      </c>
      <c r="T514" s="21">
        <v>13</v>
      </c>
      <c r="U514" s="21">
        <v>9</v>
      </c>
      <c r="V514" s="21">
        <v>3</v>
      </c>
      <c r="W514" s="21">
        <v>2</v>
      </c>
      <c r="X514" s="21">
        <v>1</v>
      </c>
      <c r="Y514" s="21">
        <v>1</v>
      </c>
      <c r="Z514" s="21">
        <v>1</v>
      </c>
      <c r="AA514" s="21">
        <v>1</v>
      </c>
      <c r="AB514" s="22">
        <v>510</v>
      </c>
      <c r="AC514" s="23">
        <v>87</v>
      </c>
      <c r="AD514" s="23">
        <v>55</v>
      </c>
      <c r="AE514" s="24">
        <v>19</v>
      </c>
      <c r="AF514" s="24">
        <v>9</v>
      </c>
      <c r="AG514" s="24">
        <v>2</v>
      </c>
      <c r="AH514" s="24">
        <v>2</v>
      </c>
      <c r="AI514" s="24">
        <v>1</v>
      </c>
      <c r="AJ514" s="24">
        <v>1</v>
      </c>
      <c r="AK514" s="24">
        <v>1</v>
      </c>
      <c r="AL514" s="24">
        <v>1</v>
      </c>
      <c r="AM514" s="24">
        <v>1</v>
      </c>
      <c r="AN514" s="24">
        <v>1</v>
      </c>
      <c r="DX514" s="19">
        <v>510</v>
      </c>
      <c r="DY514" t="s">
        <v>568</v>
      </c>
      <c r="DZ514" t="s">
        <v>567</v>
      </c>
      <c r="EA514" t="s">
        <v>567</v>
      </c>
      <c r="EB514" t="s">
        <v>566</v>
      </c>
    </row>
    <row r="515" spans="1:132" x14ac:dyDescent="0.25">
      <c r="A515" s="12">
        <v>512</v>
      </c>
      <c r="B515" s="12">
        <v>114</v>
      </c>
      <c r="C515" s="12">
        <v>148</v>
      </c>
      <c r="D515" s="12">
        <v>124</v>
      </c>
      <c r="E515" s="12">
        <v>130</v>
      </c>
      <c r="F515" s="12">
        <v>136</v>
      </c>
      <c r="G515" s="12">
        <v>95</v>
      </c>
      <c r="H515" s="12">
        <v>98</v>
      </c>
      <c r="I515" s="12">
        <v>110</v>
      </c>
      <c r="J515" s="12">
        <v>95</v>
      </c>
      <c r="K515" s="12">
        <v>111</v>
      </c>
      <c r="L515" s="12">
        <v>108</v>
      </c>
      <c r="M515" s="12">
        <v>108</v>
      </c>
      <c r="O515" s="19">
        <v>511</v>
      </c>
      <c r="P515" s="20">
        <v>88</v>
      </c>
      <c r="Q515" s="20">
        <v>56</v>
      </c>
      <c r="R515" s="21">
        <v>38</v>
      </c>
      <c r="S515" s="21">
        <v>26</v>
      </c>
      <c r="T515" s="21">
        <v>13</v>
      </c>
      <c r="U515" s="21">
        <v>9</v>
      </c>
      <c r="V515" s="21">
        <v>3</v>
      </c>
      <c r="W515" s="21">
        <v>2</v>
      </c>
      <c r="X515" s="21">
        <v>1</v>
      </c>
      <c r="Y515" s="21">
        <v>1</v>
      </c>
      <c r="Z515" s="21">
        <v>1</v>
      </c>
      <c r="AA515" s="21">
        <v>1</v>
      </c>
      <c r="AB515" s="22">
        <v>511</v>
      </c>
      <c r="AC515" s="23">
        <v>87</v>
      </c>
      <c r="AD515" s="23">
        <v>55</v>
      </c>
      <c r="AE515" s="24">
        <v>19</v>
      </c>
      <c r="AF515" s="24">
        <v>10</v>
      </c>
      <c r="AG515" s="24">
        <v>2</v>
      </c>
      <c r="AH515" s="24">
        <v>2</v>
      </c>
      <c r="AI515" s="24">
        <v>1</v>
      </c>
      <c r="AJ515" s="24">
        <v>1</v>
      </c>
      <c r="AK515" s="24">
        <v>1</v>
      </c>
      <c r="AL515" s="24">
        <v>1</v>
      </c>
      <c r="AM515" s="24">
        <v>1</v>
      </c>
      <c r="AN515" s="24">
        <v>1</v>
      </c>
      <c r="DX515" s="19">
        <v>511</v>
      </c>
      <c r="DY515" t="s">
        <v>568</v>
      </c>
      <c r="DZ515" t="s">
        <v>567</v>
      </c>
      <c r="EA515" t="s">
        <v>567</v>
      </c>
      <c r="EB515" t="s">
        <v>566</v>
      </c>
    </row>
    <row r="516" spans="1:132" x14ac:dyDescent="0.25">
      <c r="A516" s="13">
        <v>513</v>
      </c>
      <c r="B516" s="13">
        <v>114</v>
      </c>
      <c r="C516" s="13">
        <v>148</v>
      </c>
      <c r="D516" s="13">
        <v>123</v>
      </c>
      <c r="E516" s="13">
        <v>130</v>
      </c>
      <c r="F516" s="13">
        <v>136</v>
      </c>
      <c r="G516" s="13">
        <v>94</v>
      </c>
      <c r="H516" s="13">
        <v>97</v>
      </c>
      <c r="I516" s="13">
        <v>109</v>
      </c>
      <c r="J516" s="13">
        <v>94</v>
      </c>
      <c r="K516" s="13">
        <v>110</v>
      </c>
      <c r="L516" s="13">
        <v>108</v>
      </c>
      <c r="M516" s="13">
        <v>108</v>
      </c>
      <c r="O516" s="19">
        <v>512</v>
      </c>
      <c r="P516" s="20">
        <v>88</v>
      </c>
      <c r="Q516" s="20">
        <v>56</v>
      </c>
      <c r="R516" s="21">
        <v>38</v>
      </c>
      <c r="S516" s="21">
        <v>26</v>
      </c>
      <c r="T516" s="21">
        <v>13</v>
      </c>
      <c r="U516" s="21">
        <v>9</v>
      </c>
      <c r="V516" s="21">
        <v>3</v>
      </c>
      <c r="W516" s="21">
        <v>2</v>
      </c>
      <c r="X516" s="21">
        <v>1</v>
      </c>
      <c r="Y516" s="21">
        <v>1</v>
      </c>
      <c r="Z516" s="21">
        <v>1</v>
      </c>
      <c r="AA516" s="21">
        <v>1</v>
      </c>
      <c r="AB516" s="22">
        <v>512</v>
      </c>
      <c r="AC516" s="23">
        <v>87</v>
      </c>
      <c r="AD516" s="23">
        <v>56</v>
      </c>
      <c r="AE516" s="24">
        <v>19</v>
      </c>
      <c r="AF516" s="24">
        <v>10</v>
      </c>
      <c r="AG516" s="24">
        <v>2</v>
      </c>
      <c r="AH516" s="24">
        <v>2</v>
      </c>
      <c r="AI516" s="24">
        <v>1</v>
      </c>
      <c r="AJ516" s="24">
        <v>1</v>
      </c>
      <c r="AK516" s="24">
        <v>1</v>
      </c>
      <c r="AL516" s="24">
        <v>1</v>
      </c>
      <c r="AM516" s="24">
        <v>1</v>
      </c>
      <c r="AN516" s="24">
        <v>1</v>
      </c>
      <c r="DX516" s="19">
        <v>512</v>
      </c>
      <c r="DY516" t="s">
        <v>568</v>
      </c>
      <c r="DZ516" t="s">
        <v>567</v>
      </c>
      <c r="EA516" t="s">
        <v>567</v>
      </c>
      <c r="EB516" t="s">
        <v>566</v>
      </c>
    </row>
    <row r="517" spans="1:132" x14ac:dyDescent="0.25">
      <c r="A517" s="12">
        <v>514</v>
      </c>
      <c r="B517" s="12">
        <v>114</v>
      </c>
      <c r="C517" s="12">
        <v>148</v>
      </c>
      <c r="D517" s="12">
        <v>123</v>
      </c>
      <c r="E517" s="12">
        <v>130</v>
      </c>
      <c r="F517" s="12">
        <v>136</v>
      </c>
      <c r="G517" s="12">
        <v>94</v>
      </c>
      <c r="H517" s="12">
        <v>97</v>
      </c>
      <c r="I517" s="12">
        <v>109</v>
      </c>
      <c r="J517" s="12">
        <v>94</v>
      </c>
      <c r="K517" s="12">
        <v>110</v>
      </c>
      <c r="L517" s="12">
        <v>108</v>
      </c>
      <c r="M517" s="12">
        <v>108</v>
      </c>
      <c r="O517" s="19">
        <v>513</v>
      </c>
      <c r="P517" s="20">
        <v>88</v>
      </c>
      <c r="Q517" s="20">
        <v>57</v>
      </c>
      <c r="R517" s="21">
        <v>39</v>
      </c>
      <c r="S517" s="21">
        <v>27</v>
      </c>
      <c r="T517" s="21">
        <v>14</v>
      </c>
      <c r="U517" s="21">
        <v>9</v>
      </c>
      <c r="V517" s="21">
        <v>3</v>
      </c>
      <c r="W517" s="21">
        <v>3</v>
      </c>
      <c r="X517" s="21">
        <v>1</v>
      </c>
      <c r="Y517" s="21">
        <v>1</v>
      </c>
      <c r="Z517" s="21">
        <v>1</v>
      </c>
      <c r="AA517" s="21">
        <v>1</v>
      </c>
      <c r="AB517" s="22">
        <v>513</v>
      </c>
      <c r="AC517" s="23">
        <v>87</v>
      </c>
      <c r="AD517" s="23">
        <v>56</v>
      </c>
      <c r="AE517" s="24">
        <v>19</v>
      </c>
      <c r="AF517" s="24">
        <v>10</v>
      </c>
      <c r="AG517" s="24">
        <v>2</v>
      </c>
      <c r="AH517" s="24">
        <v>2</v>
      </c>
      <c r="AI517" s="24">
        <v>1</v>
      </c>
      <c r="AJ517" s="24">
        <v>1</v>
      </c>
      <c r="AK517" s="24">
        <v>1</v>
      </c>
      <c r="AL517" s="24">
        <v>1</v>
      </c>
      <c r="AM517" s="24">
        <v>1</v>
      </c>
      <c r="AN517" s="24">
        <v>1</v>
      </c>
      <c r="DX517" s="19">
        <v>513</v>
      </c>
      <c r="DY517" t="s">
        <v>568</v>
      </c>
      <c r="DZ517" t="s">
        <v>567</v>
      </c>
      <c r="EA517" t="s">
        <v>567</v>
      </c>
      <c r="EB517" t="s">
        <v>566</v>
      </c>
    </row>
    <row r="518" spans="1:132" x14ac:dyDescent="0.25">
      <c r="A518" s="13">
        <v>515</v>
      </c>
      <c r="B518" s="13">
        <v>113</v>
      </c>
      <c r="C518" s="13">
        <v>148</v>
      </c>
      <c r="D518" s="13">
        <v>123</v>
      </c>
      <c r="E518" s="13">
        <v>130</v>
      </c>
      <c r="F518" s="13">
        <v>136</v>
      </c>
      <c r="G518" s="13">
        <v>94</v>
      </c>
      <c r="H518" s="13">
        <v>97</v>
      </c>
      <c r="I518" s="13">
        <v>109</v>
      </c>
      <c r="J518" s="13">
        <v>94</v>
      </c>
      <c r="K518" s="13">
        <v>110</v>
      </c>
      <c r="L518" s="13">
        <v>108</v>
      </c>
      <c r="M518" s="13">
        <v>108</v>
      </c>
      <c r="O518" s="19">
        <v>514</v>
      </c>
      <c r="P518" s="20">
        <v>88</v>
      </c>
      <c r="Q518" s="20">
        <v>57</v>
      </c>
      <c r="R518" s="21">
        <v>39</v>
      </c>
      <c r="S518" s="21">
        <v>27</v>
      </c>
      <c r="T518" s="21">
        <v>14</v>
      </c>
      <c r="U518" s="21">
        <v>9</v>
      </c>
      <c r="V518" s="21">
        <v>3</v>
      </c>
      <c r="W518" s="21">
        <v>3</v>
      </c>
      <c r="X518" s="21">
        <v>1</v>
      </c>
      <c r="Y518" s="21">
        <v>1</v>
      </c>
      <c r="Z518" s="21">
        <v>1</v>
      </c>
      <c r="AA518" s="21">
        <v>1</v>
      </c>
      <c r="AB518" s="22">
        <v>514</v>
      </c>
      <c r="AC518" s="23">
        <v>87</v>
      </c>
      <c r="AD518" s="23">
        <v>56</v>
      </c>
      <c r="AE518" s="24">
        <v>19</v>
      </c>
      <c r="AF518" s="24">
        <v>10</v>
      </c>
      <c r="AG518" s="24">
        <v>2</v>
      </c>
      <c r="AH518" s="24">
        <v>2</v>
      </c>
      <c r="AI518" s="24">
        <v>1</v>
      </c>
      <c r="AJ518" s="24">
        <v>1</v>
      </c>
      <c r="AK518" s="24">
        <v>1</v>
      </c>
      <c r="AL518" s="24">
        <v>1</v>
      </c>
      <c r="AM518" s="24">
        <v>1</v>
      </c>
      <c r="AN518" s="24">
        <v>1</v>
      </c>
      <c r="DX518" s="19">
        <v>514</v>
      </c>
      <c r="DY518" t="s">
        <v>568</v>
      </c>
      <c r="DZ518" t="s">
        <v>567</v>
      </c>
      <c r="EA518" t="s">
        <v>567</v>
      </c>
      <c r="EB518" t="s">
        <v>566</v>
      </c>
    </row>
    <row r="519" spans="1:132" x14ac:dyDescent="0.25">
      <c r="A519" s="12">
        <v>516</v>
      </c>
      <c r="B519" s="12">
        <v>113</v>
      </c>
      <c r="C519" s="12">
        <v>147</v>
      </c>
      <c r="D519" s="12">
        <v>123</v>
      </c>
      <c r="E519" s="12">
        <v>129</v>
      </c>
      <c r="F519" s="12">
        <v>135</v>
      </c>
      <c r="G519" s="12">
        <v>94</v>
      </c>
      <c r="H519" s="12">
        <v>97</v>
      </c>
      <c r="I519" s="12">
        <v>109</v>
      </c>
      <c r="J519" s="12">
        <v>94</v>
      </c>
      <c r="K519" s="12">
        <v>110</v>
      </c>
      <c r="L519" s="12">
        <v>107</v>
      </c>
      <c r="M519" s="12">
        <v>107</v>
      </c>
      <c r="O519" s="19">
        <v>515</v>
      </c>
      <c r="P519" s="20">
        <v>88</v>
      </c>
      <c r="Q519" s="20">
        <v>57</v>
      </c>
      <c r="R519" s="21">
        <v>39</v>
      </c>
      <c r="S519" s="21">
        <v>27</v>
      </c>
      <c r="T519" s="21">
        <v>14</v>
      </c>
      <c r="U519" s="21">
        <v>9</v>
      </c>
      <c r="V519" s="21">
        <v>3</v>
      </c>
      <c r="W519" s="21">
        <v>3</v>
      </c>
      <c r="X519" s="21">
        <v>1</v>
      </c>
      <c r="Y519" s="21">
        <v>1</v>
      </c>
      <c r="Z519" s="21">
        <v>1</v>
      </c>
      <c r="AA519" s="21">
        <v>1</v>
      </c>
      <c r="AB519" s="22">
        <v>515</v>
      </c>
      <c r="AC519" s="23">
        <v>87</v>
      </c>
      <c r="AD519" s="23">
        <v>56</v>
      </c>
      <c r="AE519" s="24">
        <v>20</v>
      </c>
      <c r="AF519" s="24">
        <v>10</v>
      </c>
      <c r="AG519" s="24">
        <v>2</v>
      </c>
      <c r="AH519" s="24">
        <v>2</v>
      </c>
      <c r="AI519" s="24">
        <v>1</v>
      </c>
      <c r="AJ519" s="24">
        <v>1</v>
      </c>
      <c r="AK519" s="24">
        <v>1</v>
      </c>
      <c r="AL519" s="24">
        <v>1</v>
      </c>
      <c r="AM519" s="24">
        <v>1</v>
      </c>
      <c r="AN519" s="24">
        <v>1</v>
      </c>
      <c r="DX519" s="19">
        <v>515</v>
      </c>
      <c r="DY519" t="s">
        <v>568</v>
      </c>
      <c r="DZ519" t="s">
        <v>567</v>
      </c>
      <c r="EA519" t="s">
        <v>567</v>
      </c>
      <c r="EB519" t="s">
        <v>566</v>
      </c>
    </row>
    <row r="520" spans="1:132" x14ac:dyDescent="0.25">
      <c r="A520" s="13">
        <v>517</v>
      </c>
      <c r="B520" s="13">
        <v>112</v>
      </c>
      <c r="C520" s="13">
        <v>147</v>
      </c>
      <c r="D520" s="13">
        <v>123</v>
      </c>
      <c r="E520" s="13">
        <v>129</v>
      </c>
      <c r="F520" s="13">
        <v>135</v>
      </c>
      <c r="G520" s="13">
        <v>94</v>
      </c>
      <c r="H520" s="13">
        <v>97</v>
      </c>
      <c r="I520" s="13">
        <v>109</v>
      </c>
      <c r="J520" s="13">
        <v>94</v>
      </c>
      <c r="K520" s="13">
        <v>110</v>
      </c>
      <c r="L520" s="13">
        <v>107</v>
      </c>
      <c r="M520" s="13">
        <v>107</v>
      </c>
      <c r="O520" s="19">
        <v>516</v>
      </c>
      <c r="P520" s="20">
        <v>88</v>
      </c>
      <c r="Q520" s="20">
        <v>57</v>
      </c>
      <c r="R520" s="21">
        <v>39</v>
      </c>
      <c r="S520" s="21">
        <v>27</v>
      </c>
      <c r="T520" s="21">
        <v>14</v>
      </c>
      <c r="U520" s="21">
        <v>9</v>
      </c>
      <c r="V520" s="21">
        <v>3</v>
      </c>
      <c r="W520" s="21">
        <v>3</v>
      </c>
      <c r="X520" s="21">
        <v>1</v>
      </c>
      <c r="Y520" s="21">
        <v>1</v>
      </c>
      <c r="Z520" s="21">
        <v>1</v>
      </c>
      <c r="AA520" s="21">
        <v>1</v>
      </c>
      <c r="AB520" s="22">
        <v>516</v>
      </c>
      <c r="AC520" s="23">
        <v>88</v>
      </c>
      <c r="AD520" s="23">
        <v>56</v>
      </c>
      <c r="AE520" s="24">
        <v>20</v>
      </c>
      <c r="AF520" s="24">
        <v>10</v>
      </c>
      <c r="AG520" s="24">
        <v>2</v>
      </c>
      <c r="AH520" s="24">
        <v>2</v>
      </c>
      <c r="AI520" s="24">
        <v>1</v>
      </c>
      <c r="AJ520" s="24">
        <v>1</v>
      </c>
      <c r="AK520" s="24">
        <v>1</v>
      </c>
      <c r="AL520" s="24">
        <v>1</v>
      </c>
      <c r="AM520" s="24">
        <v>1</v>
      </c>
      <c r="AN520" s="24">
        <v>1</v>
      </c>
      <c r="DX520" s="19">
        <v>516</v>
      </c>
      <c r="DY520" t="s">
        <v>568</v>
      </c>
      <c r="DZ520" t="s">
        <v>567</v>
      </c>
      <c r="EA520" t="s">
        <v>567</v>
      </c>
      <c r="EB520" t="s">
        <v>566</v>
      </c>
    </row>
    <row r="521" spans="1:132" x14ac:dyDescent="0.25">
      <c r="A521" s="12">
        <v>518</v>
      </c>
      <c r="B521" s="12">
        <v>112</v>
      </c>
      <c r="C521" s="12">
        <v>147</v>
      </c>
      <c r="D521" s="12">
        <v>122</v>
      </c>
      <c r="E521" s="12">
        <v>129</v>
      </c>
      <c r="F521" s="12">
        <v>135</v>
      </c>
      <c r="G521" s="12">
        <v>93</v>
      </c>
      <c r="H521" s="12">
        <v>96</v>
      </c>
      <c r="I521" s="12">
        <v>108</v>
      </c>
      <c r="J521" s="12">
        <v>93</v>
      </c>
      <c r="K521" s="12">
        <v>109</v>
      </c>
      <c r="L521" s="12">
        <v>107</v>
      </c>
      <c r="M521" s="12">
        <v>107</v>
      </c>
      <c r="O521" s="19">
        <v>517</v>
      </c>
      <c r="P521" s="20">
        <v>88</v>
      </c>
      <c r="Q521" s="20">
        <v>57</v>
      </c>
      <c r="R521" s="21">
        <v>39</v>
      </c>
      <c r="S521" s="21">
        <v>27</v>
      </c>
      <c r="T521" s="21">
        <v>14</v>
      </c>
      <c r="U521" s="21">
        <v>9</v>
      </c>
      <c r="V521" s="21">
        <v>3</v>
      </c>
      <c r="W521" s="21">
        <v>3</v>
      </c>
      <c r="X521" s="21">
        <v>1</v>
      </c>
      <c r="Y521" s="21">
        <v>1</v>
      </c>
      <c r="Z521" s="21">
        <v>1</v>
      </c>
      <c r="AA521" s="21">
        <v>1</v>
      </c>
      <c r="AB521" s="22">
        <v>517</v>
      </c>
      <c r="AC521" s="23">
        <v>88</v>
      </c>
      <c r="AD521" s="23">
        <v>56</v>
      </c>
      <c r="AE521" s="24">
        <v>20</v>
      </c>
      <c r="AF521" s="24">
        <v>10</v>
      </c>
      <c r="AG521" s="24">
        <v>2</v>
      </c>
      <c r="AH521" s="24">
        <v>2</v>
      </c>
      <c r="AI521" s="24">
        <v>1</v>
      </c>
      <c r="AJ521" s="24">
        <v>1</v>
      </c>
      <c r="AK521" s="24">
        <v>1</v>
      </c>
      <c r="AL521" s="24">
        <v>1</v>
      </c>
      <c r="AM521" s="24">
        <v>1</v>
      </c>
      <c r="AN521" s="24">
        <v>1</v>
      </c>
      <c r="DX521" s="19">
        <v>517</v>
      </c>
      <c r="DY521" t="s">
        <v>568</v>
      </c>
      <c r="DZ521" t="s">
        <v>567</v>
      </c>
      <c r="EA521" t="s">
        <v>567</v>
      </c>
      <c r="EB521" t="s">
        <v>566</v>
      </c>
    </row>
    <row r="522" spans="1:132" x14ac:dyDescent="0.25">
      <c r="A522" s="13">
        <v>519</v>
      </c>
      <c r="B522" s="13">
        <v>111</v>
      </c>
      <c r="C522" s="13">
        <v>146</v>
      </c>
      <c r="D522" s="13">
        <v>122</v>
      </c>
      <c r="E522" s="13">
        <v>128</v>
      </c>
      <c r="F522" s="13">
        <v>134</v>
      </c>
      <c r="G522" s="13">
        <v>93</v>
      </c>
      <c r="H522" s="13">
        <v>96</v>
      </c>
      <c r="I522" s="13">
        <v>108</v>
      </c>
      <c r="J522" s="13">
        <v>93</v>
      </c>
      <c r="K522" s="13">
        <v>109</v>
      </c>
      <c r="L522" s="13">
        <v>106</v>
      </c>
      <c r="M522" s="13">
        <v>106</v>
      </c>
      <c r="O522" s="19">
        <v>518</v>
      </c>
      <c r="P522" s="20">
        <v>88</v>
      </c>
      <c r="Q522" s="20">
        <v>58</v>
      </c>
      <c r="R522" s="21">
        <v>40</v>
      </c>
      <c r="S522" s="21">
        <v>27</v>
      </c>
      <c r="T522" s="21">
        <v>14</v>
      </c>
      <c r="U522" s="21">
        <v>10</v>
      </c>
      <c r="V522" s="21">
        <v>4</v>
      </c>
      <c r="W522" s="21">
        <v>3</v>
      </c>
      <c r="X522" s="21">
        <v>1</v>
      </c>
      <c r="Y522" s="21">
        <v>1</v>
      </c>
      <c r="Z522" s="21">
        <v>1</v>
      </c>
      <c r="AA522" s="21">
        <v>1</v>
      </c>
      <c r="AB522" s="22">
        <v>518</v>
      </c>
      <c r="AC522" s="23">
        <v>88</v>
      </c>
      <c r="AD522" s="23">
        <v>56</v>
      </c>
      <c r="AE522" s="24">
        <v>20</v>
      </c>
      <c r="AF522" s="24">
        <v>10</v>
      </c>
      <c r="AG522" s="24">
        <v>2</v>
      </c>
      <c r="AH522" s="24">
        <v>2</v>
      </c>
      <c r="AI522" s="24">
        <v>1</v>
      </c>
      <c r="AJ522" s="24">
        <v>1</v>
      </c>
      <c r="AK522" s="24">
        <v>1</v>
      </c>
      <c r="AL522" s="24">
        <v>1</v>
      </c>
      <c r="AM522" s="24">
        <v>1</v>
      </c>
      <c r="AN522" s="24">
        <v>1</v>
      </c>
      <c r="DX522" s="19">
        <v>518</v>
      </c>
      <c r="DY522" t="s">
        <v>568</v>
      </c>
      <c r="DZ522" t="s">
        <v>567</v>
      </c>
      <c r="EA522" t="s">
        <v>567</v>
      </c>
      <c r="EB522" t="s">
        <v>566</v>
      </c>
    </row>
    <row r="523" spans="1:132" x14ac:dyDescent="0.25">
      <c r="A523" s="12">
        <v>520</v>
      </c>
      <c r="B523" s="12">
        <v>111</v>
      </c>
      <c r="C523" s="12">
        <v>146</v>
      </c>
      <c r="D523" s="12">
        <v>122</v>
      </c>
      <c r="E523" s="12">
        <v>128</v>
      </c>
      <c r="F523" s="12">
        <v>134</v>
      </c>
      <c r="G523" s="12">
        <v>93</v>
      </c>
      <c r="H523" s="12">
        <v>96</v>
      </c>
      <c r="I523" s="12">
        <v>108</v>
      </c>
      <c r="J523" s="12">
        <v>93</v>
      </c>
      <c r="K523" s="12">
        <v>109</v>
      </c>
      <c r="L523" s="12">
        <v>106</v>
      </c>
      <c r="M523" s="12">
        <v>106</v>
      </c>
      <c r="O523" s="19">
        <v>519</v>
      </c>
      <c r="P523" s="20">
        <v>88</v>
      </c>
      <c r="Q523" s="20">
        <v>58</v>
      </c>
      <c r="R523" s="21">
        <v>40</v>
      </c>
      <c r="S523" s="21">
        <v>27</v>
      </c>
      <c r="T523" s="21">
        <v>14</v>
      </c>
      <c r="U523" s="21">
        <v>10</v>
      </c>
      <c r="V523" s="21">
        <v>4</v>
      </c>
      <c r="W523" s="21">
        <v>3</v>
      </c>
      <c r="X523" s="21">
        <v>1</v>
      </c>
      <c r="Y523" s="21">
        <v>1</v>
      </c>
      <c r="Z523" s="21">
        <v>1</v>
      </c>
      <c r="AA523" s="21">
        <v>1</v>
      </c>
      <c r="AB523" s="22">
        <v>519</v>
      </c>
      <c r="AC523" s="23">
        <v>88</v>
      </c>
      <c r="AD523" s="23">
        <v>57</v>
      </c>
      <c r="AE523" s="24">
        <v>20</v>
      </c>
      <c r="AF523" s="24">
        <v>10</v>
      </c>
      <c r="AG523" s="24">
        <v>2</v>
      </c>
      <c r="AH523" s="24">
        <v>2</v>
      </c>
      <c r="AI523" s="24">
        <v>1</v>
      </c>
      <c r="AJ523" s="24">
        <v>1</v>
      </c>
      <c r="AK523" s="24">
        <v>1</v>
      </c>
      <c r="AL523" s="24">
        <v>1</v>
      </c>
      <c r="AM523" s="24">
        <v>1</v>
      </c>
      <c r="AN523" s="24">
        <v>1</v>
      </c>
      <c r="DX523" s="19">
        <v>519</v>
      </c>
      <c r="DY523" t="s">
        <v>568</v>
      </c>
      <c r="DZ523" t="s">
        <v>567</v>
      </c>
      <c r="EA523" t="s">
        <v>567</v>
      </c>
      <c r="EB523" t="s">
        <v>566</v>
      </c>
    </row>
    <row r="524" spans="1:132" x14ac:dyDescent="0.25">
      <c r="A524" s="13">
        <v>521</v>
      </c>
      <c r="B524" s="13">
        <v>111</v>
      </c>
      <c r="C524" s="13">
        <v>146</v>
      </c>
      <c r="D524" s="13">
        <v>122</v>
      </c>
      <c r="E524" s="13">
        <v>128</v>
      </c>
      <c r="F524" s="13">
        <v>134</v>
      </c>
      <c r="G524" s="13">
        <v>93</v>
      </c>
      <c r="H524" s="13">
        <v>96</v>
      </c>
      <c r="I524" s="13">
        <v>108</v>
      </c>
      <c r="J524" s="13">
        <v>93</v>
      </c>
      <c r="K524" s="13">
        <v>109</v>
      </c>
      <c r="L524" s="13">
        <v>106</v>
      </c>
      <c r="M524" s="13">
        <v>106</v>
      </c>
      <c r="O524" s="19">
        <v>520</v>
      </c>
      <c r="P524" s="20">
        <v>88</v>
      </c>
      <c r="Q524" s="20">
        <v>58</v>
      </c>
      <c r="R524" s="21">
        <v>40</v>
      </c>
      <c r="S524" s="21">
        <v>27</v>
      </c>
      <c r="T524" s="21">
        <v>14</v>
      </c>
      <c r="U524" s="21">
        <v>10</v>
      </c>
      <c r="V524" s="21">
        <v>4</v>
      </c>
      <c r="W524" s="21">
        <v>3</v>
      </c>
      <c r="X524" s="21">
        <v>1</v>
      </c>
      <c r="Y524" s="21">
        <v>1</v>
      </c>
      <c r="Z524" s="21">
        <v>1</v>
      </c>
      <c r="AA524" s="21">
        <v>1</v>
      </c>
      <c r="AB524" s="22">
        <v>520</v>
      </c>
      <c r="AC524" s="23">
        <v>88</v>
      </c>
      <c r="AD524" s="23">
        <f>AD523</f>
        <v>57</v>
      </c>
      <c r="AE524" s="24">
        <v>20</v>
      </c>
      <c r="AF524" s="24">
        <v>11</v>
      </c>
      <c r="AG524" s="24">
        <v>2</v>
      </c>
      <c r="AH524" s="24">
        <v>3</v>
      </c>
      <c r="AI524" s="24">
        <v>1</v>
      </c>
      <c r="AJ524" s="24">
        <v>1</v>
      </c>
      <c r="AK524" s="24">
        <v>1</v>
      </c>
      <c r="AL524" s="24">
        <v>1</v>
      </c>
      <c r="AM524" s="24">
        <v>1</v>
      </c>
      <c r="AN524" s="24">
        <v>1</v>
      </c>
      <c r="DX524" s="19">
        <v>520</v>
      </c>
      <c r="DY524" t="s">
        <v>568</v>
      </c>
      <c r="DZ524" t="s">
        <v>567</v>
      </c>
      <c r="EA524" t="s">
        <v>567</v>
      </c>
      <c r="EB524" t="s">
        <v>566</v>
      </c>
    </row>
    <row r="525" spans="1:132" x14ac:dyDescent="0.25">
      <c r="A525" s="12">
        <v>522</v>
      </c>
      <c r="B525" s="12">
        <v>110</v>
      </c>
      <c r="C525" s="12">
        <v>146</v>
      </c>
      <c r="D525" s="12">
        <v>121</v>
      </c>
      <c r="E525" s="12">
        <v>127</v>
      </c>
      <c r="F525" s="12">
        <v>134</v>
      </c>
      <c r="G525" s="12">
        <v>93</v>
      </c>
      <c r="H525" s="12">
        <v>96</v>
      </c>
      <c r="I525" s="12">
        <v>107</v>
      </c>
      <c r="J525" s="12">
        <v>93</v>
      </c>
      <c r="K525" s="12">
        <v>108</v>
      </c>
      <c r="L525" s="12">
        <v>105</v>
      </c>
      <c r="M525" s="12">
        <v>105</v>
      </c>
      <c r="O525" s="19">
        <v>521</v>
      </c>
      <c r="P525" s="20">
        <v>88</v>
      </c>
      <c r="Q525" s="20">
        <v>58</v>
      </c>
      <c r="R525" s="21">
        <v>40</v>
      </c>
      <c r="S525" s="21">
        <v>27</v>
      </c>
      <c r="T525" s="21">
        <v>14</v>
      </c>
      <c r="U525" s="21">
        <v>10</v>
      </c>
      <c r="V525" s="21">
        <v>4</v>
      </c>
      <c r="W525" s="21">
        <v>3</v>
      </c>
      <c r="X525" s="21">
        <v>1</v>
      </c>
      <c r="Y525" s="21">
        <v>1</v>
      </c>
      <c r="Z525" s="21">
        <v>1</v>
      </c>
      <c r="AA525" s="21">
        <v>1</v>
      </c>
      <c r="AB525" s="22">
        <v>521</v>
      </c>
      <c r="AC525" s="23">
        <v>88</v>
      </c>
      <c r="AD525" s="23">
        <v>57</v>
      </c>
      <c r="AE525" s="24">
        <v>20</v>
      </c>
      <c r="AF525" s="24">
        <v>11</v>
      </c>
      <c r="AG525" s="24">
        <v>2</v>
      </c>
      <c r="AH525" s="24">
        <v>3</v>
      </c>
      <c r="AI525" s="24">
        <v>1</v>
      </c>
      <c r="AJ525" s="24">
        <v>1</v>
      </c>
      <c r="AK525" s="24">
        <v>1</v>
      </c>
      <c r="AL525" s="24">
        <v>1</v>
      </c>
      <c r="AM525" s="24">
        <v>1</v>
      </c>
      <c r="AN525" s="24">
        <v>1</v>
      </c>
      <c r="DX525" s="19">
        <v>521</v>
      </c>
      <c r="DY525" t="s">
        <v>568</v>
      </c>
      <c r="DZ525" t="s">
        <v>567</v>
      </c>
      <c r="EA525" t="s">
        <v>567</v>
      </c>
      <c r="EB525" t="s">
        <v>566</v>
      </c>
    </row>
    <row r="526" spans="1:132" x14ac:dyDescent="0.25">
      <c r="A526" s="13">
        <v>523</v>
      </c>
      <c r="B526" s="13">
        <v>110</v>
      </c>
      <c r="C526" s="13">
        <v>145</v>
      </c>
      <c r="D526" s="13">
        <v>121</v>
      </c>
      <c r="E526" s="13">
        <v>127</v>
      </c>
      <c r="F526" s="13">
        <v>133</v>
      </c>
      <c r="G526" s="13">
        <v>92</v>
      </c>
      <c r="H526" s="13">
        <v>95</v>
      </c>
      <c r="I526" s="13">
        <v>107</v>
      </c>
      <c r="J526" s="13">
        <v>92</v>
      </c>
      <c r="K526" s="13">
        <v>108</v>
      </c>
      <c r="L526" s="13">
        <v>105</v>
      </c>
      <c r="M526" s="13">
        <v>105</v>
      </c>
      <c r="O526" s="19">
        <v>522</v>
      </c>
      <c r="P526" s="20">
        <v>88</v>
      </c>
      <c r="Q526" s="20">
        <v>58</v>
      </c>
      <c r="R526" s="21">
        <v>40</v>
      </c>
      <c r="S526" s="21">
        <v>27</v>
      </c>
      <c r="T526" s="21">
        <v>14</v>
      </c>
      <c r="U526" s="21">
        <v>10</v>
      </c>
      <c r="V526" s="21">
        <v>4</v>
      </c>
      <c r="W526" s="21">
        <v>3</v>
      </c>
      <c r="X526" s="21">
        <v>1</v>
      </c>
      <c r="Y526" s="21">
        <v>1</v>
      </c>
      <c r="Z526" s="21">
        <v>1</v>
      </c>
      <c r="AA526" s="21">
        <v>1</v>
      </c>
      <c r="AB526" s="22">
        <v>522</v>
      </c>
      <c r="AC526" s="23">
        <v>88</v>
      </c>
      <c r="AD526" s="23">
        <v>57</v>
      </c>
      <c r="AE526" s="24">
        <v>21</v>
      </c>
      <c r="AF526" s="24">
        <v>11</v>
      </c>
      <c r="AG526" s="24">
        <v>3</v>
      </c>
      <c r="AH526" s="24">
        <v>3</v>
      </c>
      <c r="AI526" s="24">
        <v>1</v>
      </c>
      <c r="AJ526" s="24">
        <v>1</v>
      </c>
      <c r="AK526" s="24">
        <v>1</v>
      </c>
      <c r="AL526" s="24">
        <v>1</v>
      </c>
      <c r="AM526" s="24">
        <v>1</v>
      </c>
      <c r="AN526" s="24">
        <v>1</v>
      </c>
      <c r="DX526" s="19">
        <v>522</v>
      </c>
      <c r="DY526" t="s">
        <v>568</v>
      </c>
      <c r="DZ526" t="s">
        <v>567</v>
      </c>
      <c r="EA526" t="s">
        <v>567</v>
      </c>
      <c r="EB526" t="s">
        <v>566</v>
      </c>
    </row>
    <row r="527" spans="1:132" x14ac:dyDescent="0.25">
      <c r="A527" s="12">
        <v>524</v>
      </c>
      <c r="B527" s="12">
        <v>109</v>
      </c>
      <c r="C527" s="12">
        <v>145</v>
      </c>
      <c r="D527" s="12">
        <v>121</v>
      </c>
      <c r="E527" s="12">
        <v>127</v>
      </c>
      <c r="F527" s="12">
        <v>133</v>
      </c>
      <c r="G527" s="12">
        <v>92</v>
      </c>
      <c r="H527" s="12">
        <v>95</v>
      </c>
      <c r="I527" s="12">
        <v>107</v>
      </c>
      <c r="J527" s="12">
        <v>92</v>
      </c>
      <c r="K527" s="12">
        <v>108</v>
      </c>
      <c r="L527" s="12">
        <v>105</v>
      </c>
      <c r="M527" s="12">
        <v>105</v>
      </c>
      <c r="O527" s="19">
        <v>523</v>
      </c>
      <c r="P527" s="20">
        <v>89</v>
      </c>
      <c r="Q527" s="20">
        <v>58</v>
      </c>
      <c r="R527" s="21">
        <v>41</v>
      </c>
      <c r="S527" s="21">
        <v>28</v>
      </c>
      <c r="T527" s="21">
        <v>15</v>
      </c>
      <c r="U527" s="21">
        <v>10</v>
      </c>
      <c r="V527" s="21">
        <v>4</v>
      </c>
      <c r="W527" s="21">
        <v>3</v>
      </c>
      <c r="X527" s="21">
        <v>1</v>
      </c>
      <c r="Y527" s="21">
        <v>1</v>
      </c>
      <c r="Z527" s="21">
        <v>1</v>
      </c>
      <c r="AA527" s="21">
        <v>1</v>
      </c>
      <c r="AB527" s="22">
        <v>523</v>
      </c>
      <c r="AC527" s="23">
        <v>88</v>
      </c>
      <c r="AD527" s="23">
        <v>57</v>
      </c>
      <c r="AE527" s="24">
        <v>21</v>
      </c>
      <c r="AF527" s="24">
        <v>11</v>
      </c>
      <c r="AG527" s="24">
        <v>3</v>
      </c>
      <c r="AH527" s="24">
        <v>3</v>
      </c>
      <c r="AI527" s="24">
        <v>1</v>
      </c>
      <c r="AJ527" s="24">
        <v>1</v>
      </c>
      <c r="AK527" s="24">
        <v>1</v>
      </c>
      <c r="AL527" s="24">
        <v>1</v>
      </c>
      <c r="AM527" s="24">
        <v>1</v>
      </c>
      <c r="AN527" s="24">
        <v>1</v>
      </c>
      <c r="DX527" s="19">
        <v>523</v>
      </c>
      <c r="DY527" t="s">
        <v>568</v>
      </c>
      <c r="DZ527" t="s">
        <v>567</v>
      </c>
      <c r="EA527" t="s">
        <v>567</v>
      </c>
      <c r="EB527" t="s">
        <v>566</v>
      </c>
    </row>
    <row r="528" spans="1:132" x14ac:dyDescent="0.25">
      <c r="A528" s="13">
        <v>525</v>
      </c>
      <c r="B528" s="13">
        <v>109</v>
      </c>
      <c r="C528" s="13">
        <v>145</v>
      </c>
      <c r="D528" s="13">
        <v>121</v>
      </c>
      <c r="E528" s="13">
        <v>127</v>
      </c>
      <c r="F528" s="13">
        <v>133</v>
      </c>
      <c r="G528" s="13">
        <v>92</v>
      </c>
      <c r="H528" s="13">
        <v>95</v>
      </c>
      <c r="I528" s="13">
        <v>107</v>
      </c>
      <c r="J528" s="13">
        <v>92</v>
      </c>
      <c r="K528" s="13">
        <v>108</v>
      </c>
      <c r="L528" s="13">
        <v>105</v>
      </c>
      <c r="M528" s="13">
        <v>105</v>
      </c>
      <c r="O528" s="19">
        <v>524</v>
      </c>
      <c r="P528" s="20">
        <v>89</v>
      </c>
      <c r="Q528" s="20">
        <v>58</v>
      </c>
      <c r="R528" s="21">
        <v>41</v>
      </c>
      <c r="S528" s="21">
        <v>28</v>
      </c>
      <c r="T528" s="21">
        <v>15</v>
      </c>
      <c r="U528" s="21">
        <v>10</v>
      </c>
      <c r="V528" s="21">
        <v>4</v>
      </c>
      <c r="W528" s="21">
        <v>3</v>
      </c>
      <c r="X528" s="21">
        <v>1</v>
      </c>
      <c r="Y528" s="21">
        <v>1</v>
      </c>
      <c r="Z528" s="21">
        <v>1</v>
      </c>
      <c r="AA528" s="21">
        <v>1</v>
      </c>
      <c r="AB528" s="22">
        <v>524</v>
      </c>
      <c r="AC528" s="23">
        <v>88</v>
      </c>
      <c r="AD528" s="23">
        <v>57</v>
      </c>
      <c r="AE528" s="24">
        <v>21</v>
      </c>
      <c r="AF528" s="24">
        <v>11</v>
      </c>
      <c r="AG528" s="24">
        <v>3</v>
      </c>
      <c r="AH528" s="24">
        <v>3</v>
      </c>
      <c r="AI528" s="24">
        <v>1</v>
      </c>
      <c r="AJ528" s="24">
        <v>1</v>
      </c>
      <c r="AK528" s="24">
        <v>1</v>
      </c>
      <c r="AL528" s="24">
        <v>1</v>
      </c>
      <c r="AM528" s="24">
        <v>1</v>
      </c>
      <c r="AN528" s="24">
        <v>1</v>
      </c>
      <c r="DX528" s="19">
        <v>524</v>
      </c>
      <c r="DY528" t="s">
        <v>568</v>
      </c>
      <c r="DZ528" t="s">
        <v>567</v>
      </c>
      <c r="EA528" t="s">
        <v>567</v>
      </c>
      <c r="EB528" t="s">
        <v>566</v>
      </c>
    </row>
    <row r="529" spans="1:132" x14ac:dyDescent="0.25">
      <c r="A529" s="12">
        <v>526</v>
      </c>
      <c r="B529" s="12">
        <v>109</v>
      </c>
      <c r="C529" s="12">
        <v>145</v>
      </c>
      <c r="D529" s="12">
        <v>120</v>
      </c>
      <c r="E529" s="12">
        <v>126</v>
      </c>
      <c r="F529" s="12">
        <v>133</v>
      </c>
      <c r="G529" s="12">
        <v>92</v>
      </c>
      <c r="H529" s="12">
        <v>95</v>
      </c>
      <c r="I529" s="12">
        <v>106</v>
      </c>
      <c r="J529" s="12">
        <v>92</v>
      </c>
      <c r="K529" s="12">
        <v>107</v>
      </c>
      <c r="L529" s="12">
        <v>104</v>
      </c>
      <c r="M529" s="12">
        <v>104</v>
      </c>
      <c r="O529" s="19">
        <v>525</v>
      </c>
      <c r="P529" s="20">
        <v>89</v>
      </c>
      <c r="Q529" s="20">
        <v>58</v>
      </c>
      <c r="R529" s="21">
        <v>41</v>
      </c>
      <c r="S529" s="21">
        <v>28</v>
      </c>
      <c r="T529" s="21">
        <v>15</v>
      </c>
      <c r="U529" s="21">
        <v>10</v>
      </c>
      <c r="V529" s="21">
        <v>4</v>
      </c>
      <c r="W529" s="21">
        <v>3</v>
      </c>
      <c r="X529" s="21">
        <v>1</v>
      </c>
      <c r="Y529" s="21">
        <v>1</v>
      </c>
      <c r="Z529" s="21">
        <v>1</v>
      </c>
      <c r="AA529" s="21">
        <v>1</v>
      </c>
      <c r="AB529" s="22">
        <v>525</v>
      </c>
      <c r="AC529" s="23">
        <v>88</v>
      </c>
      <c r="AD529" s="23">
        <v>58</v>
      </c>
      <c r="AE529" s="24">
        <v>21</v>
      </c>
      <c r="AF529" s="24">
        <v>11</v>
      </c>
      <c r="AG529" s="24">
        <v>3</v>
      </c>
      <c r="AH529" s="24">
        <v>3</v>
      </c>
      <c r="AI529" s="24">
        <v>1</v>
      </c>
      <c r="AJ529" s="24">
        <v>1</v>
      </c>
      <c r="AK529" s="24">
        <v>1</v>
      </c>
      <c r="AL529" s="24">
        <v>1</v>
      </c>
      <c r="AM529" s="24">
        <v>1</v>
      </c>
      <c r="AN529" s="24">
        <v>1</v>
      </c>
      <c r="DX529" s="19">
        <v>525</v>
      </c>
      <c r="DY529" t="s">
        <v>568</v>
      </c>
      <c r="DZ529" t="s">
        <v>567</v>
      </c>
      <c r="EA529" t="s">
        <v>567</v>
      </c>
      <c r="EB529" t="s">
        <v>566</v>
      </c>
    </row>
    <row r="530" spans="1:132" x14ac:dyDescent="0.25">
      <c r="A530" s="13">
        <v>527</v>
      </c>
      <c r="B530" s="13">
        <v>108</v>
      </c>
      <c r="C530" s="13">
        <v>145</v>
      </c>
      <c r="D530" s="13">
        <v>120</v>
      </c>
      <c r="E530" s="13">
        <v>126</v>
      </c>
      <c r="F530" s="13">
        <v>133</v>
      </c>
      <c r="G530" s="13">
        <v>92</v>
      </c>
      <c r="H530" s="13">
        <v>95</v>
      </c>
      <c r="I530" s="13">
        <v>106</v>
      </c>
      <c r="J530" s="13">
        <v>92</v>
      </c>
      <c r="K530" s="13">
        <v>107</v>
      </c>
      <c r="L530" s="13">
        <v>104</v>
      </c>
      <c r="M530" s="13">
        <v>104</v>
      </c>
      <c r="O530" s="19">
        <v>526</v>
      </c>
      <c r="P530" s="20">
        <v>89</v>
      </c>
      <c r="Q530" s="20">
        <v>58</v>
      </c>
      <c r="R530" s="21">
        <v>41</v>
      </c>
      <c r="S530" s="21">
        <v>28</v>
      </c>
      <c r="T530" s="21">
        <v>15</v>
      </c>
      <c r="U530" s="21">
        <v>10</v>
      </c>
      <c r="V530" s="21">
        <v>4</v>
      </c>
      <c r="W530" s="21">
        <v>3</v>
      </c>
      <c r="X530" s="21">
        <v>1</v>
      </c>
      <c r="Y530" s="21">
        <v>1</v>
      </c>
      <c r="Z530" s="21">
        <v>1</v>
      </c>
      <c r="AA530" s="21">
        <v>1</v>
      </c>
      <c r="AB530" s="22">
        <v>526</v>
      </c>
      <c r="AC530" s="23">
        <v>88</v>
      </c>
      <c r="AD530" s="23">
        <v>58</v>
      </c>
      <c r="AE530" s="24">
        <v>21</v>
      </c>
      <c r="AF530" s="24">
        <v>11</v>
      </c>
      <c r="AG530" s="24">
        <v>3</v>
      </c>
      <c r="AH530" s="24">
        <v>3</v>
      </c>
      <c r="AI530" s="24">
        <v>1</v>
      </c>
      <c r="AJ530" s="24">
        <v>1</v>
      </c>
      <c r="AK530" s="24">
        <v>1</v>
      </c>
      <c r="AL530" s="24">
        <v>1</v>
      </c>
      <c r="AM530" s="24">
        <v>1</v>
      </c>
      <c r="AN530" s="24">
        <v>1</v>
      </c>
      <c r="DX530" s="19">
        <v>526</v>
      </c>
      <c r="DY530" t="s">
        <v>568</v>
      </c>
      <c r="DZ530" t="s">
        <v>567</v>
      </c>
      <c r="EA530" t="s">
        <v>567</v>
      </c>
      <c r="EB530" t="s">
        <v>566</v>
      </c>
    </row>
    <row r="531" spans="1:132" x14ac:dyDescent="0.25">
      <c r="A531" s="12">
        <v>528</v>
      </c>
      <c r="B531" s="12">
        <v>108</v>
      </c>
      <c r="C531" s="12">
        <v>144</v>
      </c>
      <c r="D531" s="12">
        <v>120</v>
      </c>
      <c r="E531" s="12">
        <v>126</v>
      </c>
      <c r="F531" s="12">
        <v>132</v>
      </c>
      <c r="G531" s="12">
        <v>91</v>
      </c>
      <c r="H531" s="12">
        <v>94</v>
      </c>
      <c r="I531" s="12">
        <v>106</v>
      </c>
      <c r="J531" s="12">
        <v>91</v>
      </c>
      <c r="K531" s="12">
        <v>107</v>
      </c>
      <c r="L531" s="12">
        <v>104</v>
      </c>
      <c r="M531" s="12">
        <v>104</v>
      </c>
      <c r="O531" s="19">
        <v>527</v>
      </c>
      <c r="P531" s="20">
        <v>89</v>
      </c>
      <c r="Q531" s="20">
        <v>58</v>
      </c>
      <c r="R531" s="21">
        <v>41</v>
      </c>
      <c r="S531" s="21">
        <v>28</v>
      </c>
      <c r="T531" s="21">
        <v>15</v>
      </c>
      <c r="U531" s="21">
        <v>10</v>
      </c>
      <c r="V531" s="21">
        <v>4</v>
      </c>
      <c r="W531" s="21">
        <v>3</v>
      </c>
      <c r="X531" s="21">
        <v>1</v>
      </c>
      <c r="Y531" s="21">
        <v>1</v>
      </c>
      <c r="Z531" s="21">
        <v>1</v>
      </c>
      <c r="AA531" s="21">
        <v>1</v>
      </c>
      <c r="AB531" s="22">
        <v>527</v>
      </c>
      <c r="AC531" s="23">
        <v>88</v>
      </c>
      <c r="AD531" s="23">
        <v>58</v>
      </c>
      <c r="AE531" s="24">
        <v>21</v>
      </c>
      <c r="AF531" s="24">
        <v>11</v>
      </c>
      <c r="AG531" s="24">
        <v>3</v>
      </c>
      <c r="AH531" s="24">
        <v>3</v>
      </c>
      <c r="AI531" s="24">
        <v>1</v>
      </c>
      <c r="AJ531" s="24">
        <v>1</v>
      </c>
      <c r="AK531" s="24">
        <v>1</v>
      </c>
      <c r="AL531" s="24">
        <v>1</v>
      </c>
      <c r="AM531" s="24">
        <v>1</v>
      </c>
      <c r="AN531" s="24">
        <v>1</v>
      </c>
      <c r="DX531" s="19">
        <v>527</v>
      </c>
      <c r="DY531" t="s">
        <v>568</v>
      </c>
      <c r="DZ531" t="s">
        <v>567</v>
      </c>
      <c r="EA531" t="s">
        <v>567</v>
      </c>
      <c r="EB531" t="s">
        <v>566</v>
      </c>
    </row>
    <row r="532" spans="1:132" x14ac:dyDescent="0.25">
      <c r="A532" s="13">
        <v>529</v>
      </c>
      <c r="B532" s="13">
        <v>107</v>
      </c>
      <c r="C532" s="13">
        <v>144</v>
      </c>
      <c r="D532" s="13">
        <v>119</v>
      </c>
      <c r="E532" s="13">
        <v>125</v>
      </c>
      <c r="F532" s="13">
        <v>132</v>
      </c>
      <c r="G532" s="13">
        <v>91</v>
      </c>
      <c r="H532" s="13">
        <v>94</v>
      </c>
      <c r="I532" s="13">
        <v>105</v>
      </c>
      <c r="J532" s="13">
        <v>91</v>
      </c>
      <c r="K532" s="13">
        <v>106</v>
      </c>
      <c r="L532" s="13">
        <v>103</v>
      </c>
      <c r="M532" s="13">
        <v>103</v>
      </c>
      <c r="O532" s="19">
        <v>528</v>
      </c>
      <c r="P532" s="20">
        <v>89</v>
      </c>
      <c r="Q532" s="20">
        <v>59</v>
      </c>
      <c r="R532" s="21">
        <v>41</v>
      </c>
      <c r="S532" s="21">
        <v>28</v>
      </c>
      <c r="T532" s="21">
        <v>15</v>
      </c>
      <c r="U532" s="21">
        <v>11</v>
      </c>
      <c r="V532" s="21">
        <v>4</v>
      </c>
      <c r="W532" s="21">
        <v>3</v>
      </c>
      <c r="X532" s="21">
        <v>1</v>
      </c>
      <c r="Y532" s="21">
        <v>1</v>
      </c>
      <c r="Z532" s="21">
        <v>1</v>
      </c>
      <c r="AA532" s="21">
        <v>1</v>
      </c>
      <c r="AB532" s="22">
        <v>528</v>
      </c>
      <c r="AC532" s="23">
        <v>88</v>
      </c>
      <c r="AD532" s="23">
        <v>58</v>
      </c>
      <c r="AE532" s="24">
        <v>21</v>
      </c>
      <c r="AF532" s="24">
        <v>11</v>
      </c>
      <c r="AG532" s="24">
        <v>3</v>
      </c>
      <c r="AH532" s="24">
        <v>3</v>
      </c>
      <c r="AI532" s="24">
        <v>1</v>
      </c>
      <c r="AJ532" s="24">
        <v>1</v>
      </c>
      <c r="AK532" s="24">
        <v>1</v>
      </c>
      <c r="AL532" s="24">
        <v>1</v>
      </c>
      <c r="AM532" s="24">
        <v>1</v>
      </c>
      <c r="AN532" s="24">
        <v>1</v>
      </c>
      <c r="DX532" s="19">
        <v>528</v>
      </c>
      <c r="DY532" t="s">
        <v>568</v>
      </c>
      <c r="DZ532" t="s">
        <v>567</v>
      </c>
      <c r="EA532" t="s">
        <v>567</v>
      </c>
      <c r="EB532" t="s">
        <v>566</v>
      </c>
    </row>
    <row r="533" spans="1:132" x14ac:dyDescent="0.25">
      <c r="A533" s="12">
        <v>530</v>
      </c>
      <c r="B533" s="12">
        <v>107</v>
      </c>
      <c r="C533" s="12">
        <v>144</v>
      </c>
      <c r="D533" s="12">
        <v>119</v>
      </c>
      <c r="E533" s="12">
        <v>125</v>
      </c>
      <c r="F533" s="12">
        <v>132</v>
      </c>
      <c r="G533" s="12">
        <v>91</v>
      </c>
      <c r="H533" s="12">
        <v>94</v>
      </c>
      <c r="I533" s="12">
        <v>105</v>
      </c>
      <c r="J533" s="12">
        <v>91</v>
      </c>
      <c r="K533" s="12">
        <v>106</v>
      </c>
      <c r="L533" s="12">
        <v>103</v>
      </c>
      <c r="M533" s="12">
        <v>103</v>
      </c>
      <c r="O533" s="19">
        <v>529</v>
      </c>
      <c r="P533" s="20">
        <v>89</v>
      </c>
      <c r="Q533" s="20">
        <v>59</v>
      </c>
      <c r="R533" s="21">
        <v>41</v>
      </c>
      <c r="S533" s="21">
        <v>28</v>
      </c>
      <c r="T533" s="21">
        <v>15</v>
      </c>
      <c r="U533" s="21">
        <v>11</v>
      </c>
      <c r="V533" s="21">
        <v>4</v>
      </c>
      <c r="W533" s="21">
        <v>3</v>
      </c>
      <c r="X533" s="21">
        <v>1</v>
      </c>
      <c r="Y533" s="21">
        <v>1</v>
      </c>
      <c r="Z533" s="21">
        <v>1</v>
      </c>
      <c r="AA533" s="21">
        <v>1</v>
      </c>
      <c r="AB533" s="22">
        <v>529</v>
      </c>
      <c r="AC533" s="23">
        <v>88</v>
      </c>
      <c r="AD533" s="23">
        <v>58</v>
      </c>
      <c r="AE533" s="24">
        <v>22</v>
      </c>
      <c r="AF533" s="24">
        <v>11</v>
      </c>
      <c r="AG533" s="24">
        <v>3</v>
      </c>
      <c r="AH533" s="24">
        <v>3</v>
      </c>
      <c r="AI533" s="24">
        <v>1</v>
      </c>
      <c r="AJ533" s="24">
        <v>1</v>
      </c>
      <c r="AK533" s="24">
        <v>1</v>
      </c>
      <c r="AL533" s="24">
        <v>1</v>
      </c>
      <c r="AM533" s="24">
        <v>1</v>
      </c>
      <c r="AN533" s="24">
        <v>1</v>
      </c>
      <c r="DX533" s="19">
        <v>529</v>
      </c>
      <c r="DY533" t="s">
        <v>568</v>
      </c>
      <c r="DZ533" t="s">
        <v>567</v>
      </c>
      <c r="EA533" t="s">
        <v>567</v>
      </c>
      <c r="EB533" t="s">
        <v>566</v>
      </c>
    </row>
    <row r="534" spans="1:132" x14ac:dyDescent="0.25">
      <c r="A534" s="13">
        <v>531</v>
      </c>
      <c r="B534" s="13">
        <v>107</v>
      </c>
      <c r="C534" s="13">
        <v>144</v>
      </c>
      <c r="D534" s="13">
        <v>119</v>
      </c>
      <c r="E534" s="13">
        <v>125</v>
      </c>
      <c r="F534" s="13">
        <v>132</v>
      </c>
      <c r="G534" s="13">
        <v>91</v>
      </c>
      <c r="H534" s="13">
        <v>94</v>
      </c>
      <c r="I534" s="13">
        <v>105</v>
      </c>
      <c r="J534" s="13">
        <v>91</v>
      </c>
      <c r="K534" s="13">
        <v>106</v>
      </c>
      <c r="L534" s="13">
        <v>103</v>
      </c>
      <c r="M534" s="13">
        <v>103</v>
      </c>
      <c r="O534" s="19">
        <v>530</v>
      </c>
      <c r="P534" s="20">
        <v>89</v>
      </c>
      <c r="Q534" s="20">
        <v>59</v>
      </c>
      <c r="R534" s="21">
        <v>41</v>
      </c>
      <c r="S534" s="21">
        <v>28</v>
      </c>
      <c r="T534" s="21">
        <v>15</v>
      </c>
      <c r="U534" s="21">
        <v>11</v>
      </c>
      <c r="V534" s="21">
        <v>4</v>
      </c>
      <c r="W534" s="21">
        <v>3</v>
      </c>
      <c r="X534" s="21">
        <v>1</v>
      </c>
      <c r="Y534" s="21">
        <v>1</v>
      </c>
      <c r="Z534" s="21">
        <v>1</v>
      </c>
      <c r="AA534" s="21">
        <v>1</v>
      </c>
      <c r="AB534" s="22">
        <v>530</v>
      </c>
      <c r="AC534" s="23">
        <v>89</v>
      </c>
      <c r="AD534" s="23">
        <v>58</v>
      </c>
      <c r="AE534" s="24">
        <v>22</v>
      </c>
      <c r="AF534" s="24">
        <v>12</v>
      </c>
      <c r="AG534" s="24">
        <v>3</v>
      </c>
      <c r="AH534" s="24">
        <v>3</v>
      </c>
      <c r="AI534" s="24">
        <v>1</v>
      </c>
      <c r="AJ534" s="24">
        <v>1</v>
      </c>
      <c r="AK534" s="24">
        <v>1</v>
      </c>
      <c r="AL534" s="24">
        <v>1</v>
      </c>
      <c r="AM534" s="24">
        <v>1</v>
      </c>
      <c r="AN534" s="24">
        <v>1</v>
      </c>
      <c r="DX534" s="19">
        <v>530</v>
      </c>
      <c r="DY534" t="s">
        <v>568</v>
      </c>
      <c r="DZ534" t="s">
        <v>567</v>
      </c>
      <c r="EA534" t="s">
        <v>567</v>
      </c>
      <c r="EB534" t="s">
        <v>566</v>
      </c>
    </row>
    <row r="535" spans="1:132" x14ac:dyDescent="0.25">
      <c r="A535" s="12">
        <v>532</v>
      </c>
      <c r="B535" s="12">
        <v>106</v>
      </c>
      <c r="C535" s="12">
        <v>143</v>
      </c>
      <c r="D535" s="12">
        <v>119</v>
      </c>
      <c r="E535" s="12">
        <v>125</v>
      </c>
      <c r="F535" s="12">
        <v>131</v>
      </c>
      <c r="G535" s="12">
        <v>91</v>
      </c>
      <c r="H535" s="12">
        <v>93</v>
      </c>
      <c r="I535" s="12">
        <v>105</v>
      </c>
      <c r="J535" s="12">
        <v>90</v>
      </c>
      <c r="K535" s="12">
        <v>106</v>
      </c>
      <c r="L535" s="12">
        <v>103</v>
      </c>
      <c r="M535" s="12">
        <v>103</v>
      </c>
      <c r="O535" s="19">
        <v>531</v>
      </c>
      <c r="P535" s="20">
        <v>89</v>
      </c>
      <c r="Q535" s="20">
        <v>59</v>
      </c>
      <c r="R535" s="21">
        <v>41</v>
      </c>
      <c r="S535" s="21">
        <v>28</v>
      </c>
      <c r="T535" s="21">
        <v>15</v>
      </c>
      <c r="U535" s="21">
        <v>11</v>
      </c>
      <c r="V535" s="21">
        <v>4</v>
      </c>
      <c r="W535" s="21">
        <v>3</v>
      </c>
      <c r="X535" s="21">
        <v>1</v>
      </c>
      <c r="Y535" s="21">
        <v>1</v>
      </c>
      <c r="Z535" s="21">
        <v>1</v>
      </c>
      <c r="AA535" s="21">
        <v>1</v>
      </c>
      <c r="AB535" s="22">
        <v>531</v>
      </c>
      <c r="AC535" s="23">
        <v>89</v>
      </c>
      <c r="AD535" s="23">
        <v>58</v>
      </c>
      <c r="AE535" s="24">
        <v>22</v>
      </c>
      <c r="AF535" s="24">
        <v>12</v>
      </c>
      <c r="AG535" s="24">
        <v>3</v>
      </c>
      <c r="AH535" s="24">
        <v>3</v>
      </c>
      <c r="AI535" s="24">
        <v>1</v>
      </c>
      <c r="AJ535" s="24">
        <v>1</v>
      </c>
      <c r="AK535" s="24">
        <v>1</v>
      </c>
      <c r="AL535" s="24">
        <v>1</v>
      </c>
      <c r="AM535" s="24">
        <v>1</v>
      </c>
      <c r="AN535" s="24">
        <v>1</v>
      </c>
      <c r="DX535" s="19">
        <v>531</v>
      </c>
      <c r="DY535" t="s">
        <v>568</v>
      </c>
      <c r="DZ535" t="s">
        <v>567</v>
      </c>
      <c r="EA535" t="s">
        <v>567</v>
      </c>
      <c r="EB535" t="s">
        <v>566</v>
      </c>
    </row>
    <row r="536" spans="1:132" x14ac:dyDescent="0.25">
      <c r="A536" s="13">
        <v>533</v>
      </c>
      <c r="B536" s="13">
        <v>106</v>
      </c>
      <c r="C536" s="13">
        <v>143</v>
      </c>
      <c r="D536" s="13">
        <v>118</v>
      </c>
      <c r="E536" s="13">
        <v>124</v>
      </c>
      <c r="F536" s="13">
        <v>131</v>
      </c>
      <c r="G536" s="13">
        <v>90</v>
      </c>
      <c r="H536" s="13">
        <v>93</v>
      </c>
      <c r="I536" s="13">
        <v>104</v>
      </c>
      <c r="J536" s="13">
        <v>90</v>
      </c>
      <c r="K536" s="13">
        <v>105</v>
      </c>
      <c r="L536" s="13">
        <v>102</v>
      </c>
      <c r="M536" s="13">
        <v>102</v>
      </c>
      <c r="O536" s="19">
        <v>532</v>
      </c>
      <c r="P536" s="20">
        <v>89</v>
      </c>
      <c r="Q536" s="20">
        <v>59</v>
      </c>
      <c r="R536" s="21">
        <v>41</v>
      </c>
      <c r="S536" s="21">
        <v>28</v>
      </c>
      <c r="T536" s="21">
        <v>15</v>
      </c>
      <c r="U536" s="21">
        <v>11</v>
      </c>
      <c r="V536" s="21">
        <v>4</v>
      </c>
      <c r="W536" s="21">
        <v>3</v>
      </c>
      <c r="X536" s="21">
        <v>1</v>
      </c>
      <c r="Y536" s="21">
        <v>1</v>
      </c>
      <c r="Z536" s="21">
        <v>1</v>
      </c>
      <c r="AA536" s="21">
        <v>1</v>
      </c>
      <c r="AB536" s="22">
        <v>532</v>
      </c>
      <c r="AC536" s="23">
        <v>89</v>
      </c>
      <c r="AD536" s="23">
        <v>59</v>
      </c>
      <c r="AE536" s="24">
        <v>22</v>
      </c>
      <c r="AF536" s="24">
        <v>12</v>
      </c>
      <c r="AG536" s="24">
        <v>3</v>
      </c>
      <c r="AH536" s="24">
        <v>3</v>
      </c>
      <c r="AI536" s="24">
        <v>1</v>
      </c>
      <c r="AJ536" s="24">
        <v>1</v>
      </c>
      <c r="AK536" s="24">
        <v>1</v>
      </c>
      <c r="AL536" s="24">
        <v>1</v>
      </c>
      <c r="AM536" s="24">
        <v>1</v>
      </c>
      <c r="AN536" s="24">
        <v>1</v>
      </c>
      <c r="DX536" s="19">
        <v>532</v>
      </c>
      <c r="DY536" t="s">
        <v>568</v>
      </c>
      <c r="DZ536" t="s">
        <v>567</v>
      </c>
      <c r="EA536" t="s">
        <v>567</v>
      </c>
      <c r="EB536" t="s">
        <v>566</v>
      </c>
    </row>
    <row r="537" spans="1:132" x14ac:dyDescent="0.25">
      <c r="A537" s="12">
        <v>534</v>
      </c>
      <c r="B537" s="12">
        <v>105</v>
      </c>
      <c r="C537" s="12">
        <v>143</v>
      </c>
      <c r="D537" s="12">
        <v>118</v>
      </c>
      <c r="E537" s="12">
        <v>124</v>
      </c>
      <c r="F537" s="12">
        <v>131</v>
      </c>
      <c r="G537" s="12">
        <v>90</v>
      </c>
      <c r="H537" s="12">
        <v>93</v>
      </c>
      <c r="I537" s="12">
        <v>104</v>
      </c>
      <c r="J537" s="12">
        <v>90</v>
      </c>
      <c r="K537" s="12">
        <v>105</v>
      </c>
      <c r="L537" s="12">
        <v>102</v>
      </c>
      <c r="M537" s="12">
        <v>102</v>
      </c>
      <c r="O537" s="19">
        <v>533</v>
      </c>
      <c r="P537" s="20">
        <v>89</v>
      </c>
      <c r="Q537" s="20">
        <v>59</v>
      </c>
      <c r="R537" s="21">
        <v>42</v>
      </c>
      <c r="S537" s="21">
        <v>29</v>
      </c>
      <c r="T537" s="21">
        <v>15</v>
      </c>
      <c r="U537" s="21">
        <v>11</v>
      </c>
      <c r="V537" s="21">
        <v>4</v>
      </c>
      <c r="W537" s="21">
        <v>4</v>
      </c>
      <c r="X537" s="21">
        <v>1</v>
      </c>
      <c r="Y537" s="21">
        <v>1</v>
      </c>
      <c r="Z537" s="21">
        <v>1</v>
      </c>
      <c r="AA537" s="21">
        <v>1</v>
      </c>
      <c r="AB537" s="22">
        <v>533</v>
      </c>
      <c r="AC537" s="23">
        <v>89</v>
      </c>
      <c r="AD537" s="23">
        <v>59</v>
      </c>
      <c r="AE537" s="24">
        <v>22</v>
      </c>
      <c r="AF537" s="24">
        <v>12</v>
      </c>
      <c r="AG537" s="24">
        <v>3</v>
      </c>
      <c r="AH537" s="24">
        <v>3</v>
      </c>
      <c r="AI537" s="24">
        <v>1</v>
      </c>
      <c r="AJ537" s="24">
        <v>1</v>
      </c>
      <c r="AK537" s="24">
        <v>1</v>
      </c>
      <c r="AL537" s="24">
        <v>1</v>
      </c>
      <c r="AM537" s="24">
        <v>1</v>
      </c>
      <c r="AN537" s="24">
        <v>1</v>
      </c>
      <c r="DX537" s="19">
        <v>533</v>
      </c>
      <c r="DY537" t="s">
        <v>568</v>
      </c>
      <c r="DZ537" t="s">
        <v>567</v>
      </c>
      <c r="EA537" t="s">
        <v>567</v>
      </c>
      <c r="EB537" t="s">
        <v>566</v>
      </c>
    </row>
    <row r="538" spans="1:132" x14ac:dyDescent="0.25">
      <c r="A538" s="13">
        <v>535</v>
      </c>
      <c r="B538" s="13">
        <v>105</v>
      </c>
      <c r="C538" s="13">
        <v>143</v>
      </c>
      <c r="D538" s="13">
        <v>118</v>
      </c>
      <c r="E538" s="13">
        <v>124</v>
      </c>
      <c r="F538" s="13">
        <v>131</v>
      </c>
      <c r="G538" s="13">
        <v>90</v>
      </c>
      <c r="H538" s="13">
        <v>93</v>
      </c>
      <c r="I538" s="13">
        <v>104</v>
      </c>
      <c r="J538" s="13">
        <v>90</v>
      </c>
      <c r="K538" s="13">
        <v>105</v>
      </c>
      <c r="L538" s="13">
        <v>102</v>
      </c>
      <c r="M538" s="13">
        <v>102</v>
      </c>
      <c r="O538" s="19">
        <v>534</v>
      </c>
      <c r="P538" s="20">
        <v>89</v>
      </c>
      <c r="Q538" s="20">
        <v>59</v>
      </c>
      <c r="R538" s="21">
        <v>42</v>
      </c>
      <c r="S538" s="21">
        <v>29</v>
      </c>
      <c r="T538" s="21">
        <v>15</v>
      </c>
      <c r="U538" s="21">
        <v>11</v>
      </c>
      <c r="V538" s="21">
        <v>4</v>
      </c>
      <c r="W538" s="21">
        <v>4</v>
      </c>
      <c r="X538" s="21">
        <v>1</v>
      </c>
      <c r="Y538" s="21">
        <v>1</v>
      </c>
      <c r="Z538" s="21">
        <v>1</v>
      </c>
      <c r="AA538" s="21">
        <v>1</v>
      </c>
      <c r="AB538" s="22">
        <v>534</v>
      </c>
      <c r="AC538" s="23">
        <v>89</v>
      </c>
      <c r="AD538" s="23">
        <v>59</v>
      </c>
      <c r="AE538" s="24">
        <v>22</v>
      </c>
      <c r="AF538" s="24">
        <v>12</v>
      </c>
      <c r="AG538" s="24">
        <v>3</v>
      </c>
      <c r="AH538" s="24">
        <v>4</v>
      </c>
      <c r="AI538" s="24">
        <v>1</v>
      </c>
      <c r="AJ538" s="24">
        <v>1</v>
      </c>
      <c r="AK538" s="24">
        <v>1</v>
      </c>
      <c r="AL538" s="24">
        <v>1</v>
      </c>
      <c r="AM538" s="24">
        <v>1</v>
      </c>
      <c r="AN538" s="24">
        <v>1</v>
      </c>
      <c r="DX538" s="19">
        <v>534</v>
      </c>
      <c r="DY538" t="s">
        <v>568</v>
      </c>
      <c r="DZ538" t="s">
        <v>567</v>
      </c>
      <c r="EA538" t="s">
        <v>567</v>
      </c>
      <c r="EB538" t="s">
        <v>566</v>
      </c>
    </row>
    <row r="539" spans="1:132" x14ac:dyDescent="0.25">
      <c r="A539" s="12">
        <v>536</v>
      </c>
      <c r="B539" s="12">
        <v>104</v>
      </c>
      <c r="C539" s="12">
        <v>142</v>
      </c>
      <c r="D539" s="12">
        <v>118</v>
      </c>
      <c r="E539" s="12">
        <v>124</v>
      </c>
      <c r="F539" s="12">
        <v>130</v>
      </c>
      <c r="G539" s="12">
        <v>90</v>
      </c>
      <c r="H539" s="12">
        <v>92</v>
      </c>
      <c r="I539" s="12">
        <v>104</v>
      </c>
      <c r="J539" s="12">
        <v>89</v>
      </c>
      <c r="K539" s="12">
        <v>105</v>
      </c>
      <c r="L539" s="12">
        <v>102</v>
      </c>
      <c r="M539" s="12">
        <v>102</v>
      </c>
      <c r="O539" s="19">
        <v>535</v>
      </c>
      <c r="P539" s="20">
        <v>89</v>
      </c>
      <c r="Q539" s="20">
        <v>59</v>
      </c>
      <c r="R539" s="21">
        <v>42</v>
      </c>
      <c r="S539" s="21">
        <v>29</v>
      </c>
      <c r="T539" s="21">
        <v>15</v>
      </c>
      <c r="U539" s="21">
        <v>11</v>
      </c>
      <c r="V539" s="21">
        <v>4</v>
      </c>
      <c r="W539" s="21">
        <v>4</v>
      </c>
      <c r="X539" s="21">
        <v>1</v>
      </c>
      <c r="Y539" s="21">
        <v>1</v>
      </c>
      <c r="Z539" s="21">
        <v>1</v>
      </c>
      <c r="AA539" s="21">
        <v>1</v>
      </c>
      <c r="AB539" s="22">
        <v>535</v>
      </c>
      <c r="AC539" s="23">
        <v>89</v>
      </c>
      <c r="AD539" s="23">
        <v>59</v>
      </c>
      <c r="AE539" s="24">
        <v>22</v>
      </c>
      <c r="AF539" s="24">
        <v>12</v>
      </c>
      <c r="AG539" s="24">
        <v>4</v>
      </c>
      <c r="AH539" s="24">
        <v>4</v>
      </c>
      <c r="AI539" s="24">
        <v>1</v>
      </c>
      <c r="AJ539" s="24">
        <v>1</v>
      </c>
      <c r="AK539" s="24">
        <v>1</v>
      </c>
      <c r="AL539" s="24">
        <v>1</v>
      </c>
      <c r="AM539" s="24">
        <v>1</v>
      </c>
      <c r="AN539" s="24">
        <v>1</v>
      </c>
      <c r="DX539" s="19">
        <v>535</v>
      </c>
      <c r="DY539" t="s">
        <v>568</v>
      </c>
      <c r="DZ539" t="s">
        <v>567</v>
      </c>
      <c r="EA539" t="s">
        <v>567</v>
      </c>
      <c r="EB539" t="s">
        <v>566</v>
      </c>
    </row>
    <row r="540" spans="1:132" x14ac:dyDescent="0.25">
      <c r="A540" s="13">
        <v>537</v>
      </c>
      <c r="B540" s="13">
        <v>104</v>
      </c>
      <c r="C540" s="13">
        <v>142</v>
      </c>
      <c r="D540" s="13">
        <v>118</v>
      </c>
      <c r="E540" s="13">
        <v>124</v>
      </c>
      <c r="F540" s="13">
        <v>130</v>
      </c>
      <c r="G540" s="13">
        <v>90</v>
      </c>
      <c r="H540" s="13">
        <v>92</v>
      </c>
      <c r="I540" s="13">
        <v>104</v>
      </c>
      <c r="J540" s="13">
        <v>89</v>
      </c>
      <c r="K540" s="13">
        <v>105</v>
      </c>
      <c r="L540" s="13">
        <v>102</v>
      </c>
      <c r="M540" s="13">
        <v>102</v>
      </c>
      <c r="O540" s="19">
        <v>536</v>
      </c>
      <c r="P540" s="20">
        <v>89</v>
      </c>
      <c r="Q540" s="20">
        <v>59</v>
      </c>
      <c r="R540" s="21">
        <v>42</v>
      </c>
      <c r="S540" s="21">
        <v>29</v>
      </c>
      <c r="T540" s="21">
        <v>15</v>
      </c>
      <c r="U540" s="21">
        <v>11</v>
      </c>
      <c r="V540" s="21">
        <v>4</v>
      </c>
      <c r="W540" s="21">
        <v>4</v>
      </c>
      <c r="X540" s="21">
        <v>1</v>
      </c>
      <c r="Y540" s="21">
        <v>1</v>
      </c>
      <c r="Z540" s="21">
        <v>1</v>
      </c>
      <c r="AA540" s="21">
        <v>1</v>
      </c>
      <c r="AB540" s="22">
        <v>536</v>
      </c>
      <c r="AC540" s="23">
        <v>89</v>
      </c>
      <c r="AD540" s="23">
        <v>59</v>
      </c>
      <c r="AE540" s="24">
        <v>23</v>
      </c>
      <c r="AF540" s="24">
        <v>12</v>
      </c>
      <c r="AG540" s="24">
        <v>4</v>
      </c>
      <c r="AH540" s="24">
        <v>4</v>
      </c>
      <c r="AI540" s="24">
        <v>1</v>
      </c>
      <c r="AJ540" s="24">
        <v>1</v>
      </c>
      <c r="AK540" s="24">
        <v>1</v>
      </c>
      <c r="AL540" s="24">
        <v>1</v>
      </c>
      <c r="AM540" s="24">
        <v>1</v>
      </c>
      <c r="AN540" s="24">
        <v>1</v>
      </c>
      <c r="DX540" s="19">
        <v>536</v>
      </c>
      <c r="DY540" t="s">
        <v>568</v>
      </c>
      <c r="DZ540" t="s">
        <v>567</v>
      </c>
      <c r="EA540" t="s">
        <v>567</v>
      </c>
      <c r="EB540" t="s">
        <v>566</v>
      </c>
    </row>
    <row r="541" spans="1:132" x14ac:dyDescent="0.25">
      <c r="A541" s="12">
        <v>538</v>
      </c>
      <c r="B541" s="12">
        <v>104</v>
      </c>
      <c r="C541" s="12">
        <v>142</v>
      </c>
      <c r="D541" s="12">
        <v>117</v>
      </c>
      <c r="E541" s="12">
        <v>123</v>
      </c>
      <c r="F541" s="12">
        <v>130</v>
      </c>
      <c r="G541" s="12">
        <v>89</v>
      </c>
      <c r="H541" s="12">
        <v>92</v>
      </c>
      <c r="I541" s="12">
        <v>103</v>
      </c>
      <c r="J541" s="12">
        <v>89</v>
      </c>
      <c r="K541" s="12">
        <v>104</v>
      </c>
      <c r="L541" s="12">
        <v>101</v>
      </c>
      <c r="M541" s="12">
        <v>101</v>
      </c>
      <c r="O541" s="19">
        <v>537</v>
      </c>
      <c r="P541" s="20">
        <v>89</v>
      </c>
      <c r="Q541" s="20">
        <v>59</v>
      </c>
      <c r="R541" s="21">
        <v>42</v>
      </c>
      <c r="S541" s="21">
        <v>29</v>
      </c>
      <c r="T541" s="21">
        <v>15</v>
      </c>
      <c r="U541" s="21">
        <v>11</v>
      </c>
      <c r="V541" s="21">
        <v>4</v>
      </c>
      <c r="W541" s="21">
        <v>4</v>
      </c>
      <c r="X541" s="21">
        <v>1</v>
      </c>
      <c r="Y541" s="21">
        <v>1</v>
      </c>
      <c r="Z541" s="21">
        <v>1</v>
      </c>
      <c r="AA541" s="21">
        <v>1</v>
      </c>
      <c r="AB541" s="22">
        <v>537</v>
      </c>
      <c r="AC541" s="23">
        <v>89</v>
      </c>
      <c r="AD541" s="23">
        <v>59</v>
      </c>
      <c r="AE541" s="24">
        <v>23</v>
      </c>
      <c r="AF541" s="24">
        <v>12</v>
      </c>
      <c r="AG541" s="24">
        <v>4</v>
      </c>
      <c r="AH541" s="24">
        <v>4</v>
      </c>
      <c r="AI541" s="24">
        <v>1</v>
      </c>
      <c r="AJ541" s="24">
        <v>1</v>
      </c>
      <c r="AK541" s="24">
        <v>1</v>
      </c>
      <c r="AL541" s="24">
        <v>1</v>
      </c>
      <c r="AM541" s="24">
        <v>1</v>
      </c>
      <c r="AN541" s="24">
        <v>1</v>
      </c>
      <c r="DX541" s="19">
        <v>537</v>
      </c>
      <c r="DY541" t="s">
        <v>568</v>
      </c>
      <c r="DZ541" t="s">
        <v>567</v>
      </c>
      <c r="EA541" t="s">
        <v>567</v>
      </c>
      <c r="EB541" t="s">
        <v>566</v>
      </c>
    </row>
    <row r="542" spans="1:132" x14ac:dyDescent="0.25">
      <c r="A542" s="13">
        <v>539</v>
      </c>
      <c r="B542" s="13">
        <v>103</v>
      </c>
      <c r="C542" s="13">
        <v>141</v>
      </c>
      <c r="D542" s="13">
        <v>117</v>
      </c>
      <c r="E542" s="13">
        <v>123</v>
      </c>
      <c r="F542" s="13">
        <v>129</v>
      </c>
      <c r="G542" s="13">
        <v>89</v>
      </c>
      <c r="H542" s="13">
        <v>91</v>
      </c>
      <c r="I542" s="13">
        <v>103</v>
      </c>
      <c r="J542" s="13">
        <v>88</v>
      </c>
      <c r="K542" s="13">
        <v>104</v>
      </c>
      <c r="L542" s="13">
        <v>101</v>
      </c>
      <c r="M542" s="13">
        <v>101</v>
      </c>
      <c r="O542" s="19">
        <v>538</v>
      </c>
      <c r="P542" s="20">
        <v>89</v>
      </c>
      <c r="Q542" s="20">
        <v>60</v>
      </c>
      <c r="R542" s="21">
        <v>43</v>
      </c>
      <c r="S542" s="21">
        <v>29</v>
      </c>
      <c r="T542" s="21">
        <v>16</v>
      </c>
      <c r="U542" s="21">
        <v>12</v>
      </c>
      <c r="V542" s="21">
        <v>5</v>
      </c>
      <c r="W542" s="21">
        <v>4</v>
      </c>
      <c r="X542" s="21">
        <v>1</v>
      </c>
      <c r="Y542" s="21">
        <v>1</v>
      </c>
      <c r="Z542" s="21">
        <v>1</v>
      </c>
      <c r="AA542" s="21">
        <v>1</v>
      </c>
      <c r="AB542" s="22">
        <v>538</v>
      </c>
      <c r="AC542" s="23">
        <v>89</v>
      </c>
      <c r="AD542" s="23">
        <v>59</v>
      </c>
      <c r="AE542" s="24">
        <v>23</v>
      </c>
      <c r="AF542" s="24">
        <v>12</v>
      </c>
      <c r="AG542" s="24">
        <v>4</v>
      </c>
      <c r="AH542" s="24">
        <v>4</v>
      </c>
      <c r="AI542" s="24">
        <v>1</v>
      </c>
      <c r="AJ542" s="24">
        <v>1</v>
      </c>
      <c r="AK542" s="24">
        <v>1</v>
      </c>
      <c r="AL542" s="24">
        <v>1</v>
      </c>
      <c r="AM542" s="24">
        <v>1</v>
      </c>
      <c r="AN542" s="24">
        <v>1</v>
      </c>
      <c r="DX542" s="19">
        <v>538</v>
      </c>
      <c r="DY542" t="s">
        <v>568</v>
      </c>
      <c r="DZ542" t="s">
        <v>567</v>
      </c>
      <c r="EA542" t="s">
        <v>567</v>
      </c>
      <c r="EB542" t="s">
        <v>566</v>
      </c>
    </row>
    <row r="543" spans="1:132" x14ac:dyDescent="0.25">
      <c r="A543" s="12">
        <v>540</v>
      </c>
      <c r="B543" s="12">
        <v>103</v>
      </c>
      <c r="C543" s="12">
        <v>141</v>
      </c>
      <c r="D543" s="12">
        <v>117</v>
      </c>
      <c r="E543" s="12">
        <v>123</v>
      </c>
      <c r="F543" s="12">
        <v>129</v>
      </c>
      <c r="G543" s="12">
        <v>89</v>
      </c>
      <c r="H543" s="12">
        <v>91</v>
      </c>
      <c r="I543" s="12">
        <v>103</v>
      </c>
      <c r="J543" s="12">
        <v>88</v>
      </c>
      <c r="K543" s="12">
        <v>104</v>
      </c>
      <c r="L543" s="12">
        <v>101</v>
      </c>
      <c r="M543" s="12">
        <v>101</v>
      </c>
      <c r="O543" s="19">
        <v>539</v>
      </c>
      <c r="P543" s="20">
        <v>89</v>
      </c>
      <c r="Q543" s="20">
        <v>60</v>
      </c>
      <c r="R543" s="21">
        <v>43</v>
      </c>
      <c r="S543" s="21">
        <v>29</v>
      </c>
      <c r="T543" s="21">
        <v>16</v>
      </c>
      <c r="U543" s="21">
        <v>12</v>
      </c>
      <c r="V543" s="21">
        <v>5</v>
      </c>
      <c r="W543" s="21">
        <v>4</v>
      </c>
      <c r="X543" s="21">
        <v>1</v>
      </c>
      <c r="Y543" s="21">
        <v>1</v>
      </c>
      <c r="Z543" s="21">
        <v>1</v>
      </c>
      <c r="AA543" s="21">
        <v>1</v>
      </c>
      <c r="AB543" s="22">
        <v>539</v>
      </c>
      <c r="AC543" s="23">
        <v>89</v>
      </c>
      <c r="AD543" s="23">
        <v>60</v>
      </c>
      <c r="AE543" s="24">
        <v>23</v>
      </c>
      <c r="AF543" s="24">
        <v>13</v>
      </c>
      <c r="AG543" s="24">
        <v>4</v>
      </c>
      <c r="AH543" s="24">
        <v>4</v>
      </c>
      <c r="AI543" s="24">
        <v>1</v>
      </c>
      <c r="AJ543" s="24">
        <v>1</v>
      </c>
      <c r="AK543" s="24">
        <v>1</v>
      </c>
      <c r="AL543" s="24">
        <v>1</v>
      </c>
      <c r="AM543" s="24">
        <v>1</v>
      </c>
      <c r="AN543" s="24">
        <v>1</v>
      </c>
      <c r="DX543" s="19">
        <v>539</v>
      </c>
      <c r="DY543" t="s">
        <v>568</v>
      </c>
      <c r="DZ543" t="s">
        <v>567</v>
      </c>
      <c r="EA543" t="s">
        <v>567</v>
      </c>
      <c r="EB543" t="s">
        <v>566</v>
      </c>
    </row>
    <row r="544" spans="1:132" x14ac:dyDescent="0.25">
      <c r="A544" s="13">
        <v>541</v>
      </c>
      <c r="B544" s="13">
        <v>102</v>
      </c>
      <c r="C544" s="13">
        <v>141</v>
      </c>
      <c r="D544" s="13">
        <v>117</v>
      </c>
      <c r="E544" s="13">
        <v>123</v>
      </c>
      <c r="F544" s="13">
        <v>129</v>
      </c>
      <c r="G544" s="13">
        <v>89</v>
      </c>
      <c r="H544" s="13">
        <v>91</v>
      </c>
      <c r="I544" s="13">
        <v>103</v>
      </c>
      <c r="J544" s="13">
        <v>88</v>
      </c>
      <c r="K544" s="13">
        <v>104</v>
      </c>
      <c r="L544" s="13">
        <v>101</v>
      </c>
      <c r="M544" s="13">
        <v>101</v>
      </c>
      <c r="O544" s="19">
        <v>540</v>
      </c>
      <c r="P544" s="20">
        <v>89</v>
      </c>
      <c r="Q544" s="20">
        <v>60</v>
      </c>
      <c r="R544" s="21">
        <v>43</v>
      </c>
      <c r="S544" s="21">
        <v>29</v>
      </c>
      <c r="T544" s="21">
        <v>16</v>
      </c>
      <c r="U544" s="21">
        <v>12</v>
      </c>
      <c r="V544" s="21">
        <v>5</v>
      </c>
      <c r="W544" s="21">
        <v>4</v>
      </c>
      <c r="X544" s="21">
        <v>1</v>
      </c>
      <c r="Y544" s="21">
        <v>1</v>
      </c>
      <c r="Z544" s="21">
        <v>1</v>
      </c>
      <c r="AA544" s="21">
        <v>1</v>
      </c>
      <c r="AB544" s="22">
        <v>540</v>
      </c>
      <c r="AC544" s="23">
        <v>89</v>
      </c>
      <c r="AD544" s="23">
        <v>60</v>
      </c>
      <c r="AE544" s="24">
        <v>23</v>
      </c>
      <c r="AF544" s="24">
        <v>13</v>
      </c>
      <c r="AG544" s="24">
        <v>4</v>
      </c>
      <c r="AH544" s="24">
        <v>4</v>
      </c>
      <c r="AI544" s="24">
        <v>1</v>
      </c>
      <c r="AJ544" s="24">
        <v>1</v>
      </c>
      <c r="AK544" s="24">
        <v>1</v>
      </c>
      <c r="AL544" s="24">
        <v>1</v>
      </c>
      <c r="AM544" s="24">
        <v>1</v>
      </c>
      <c r="AN544" s="24">
        <v>1</v>
      </c>
      <c r="DX544" s="19">
        <v>540</v>
      </c>
      <c r="DY544" t="s">
        <v>568</v>
      </c>
      <c r="DZ544" t="s">
        <v>567</v>
      </c>
      <c r="EA544" t="s">
        <v>567</v>
      </c>
      <c r="EB544" t="s">
        <v>566</v>
      </c>
    </row>
    <row r="545" spans="1:132" x14ac:dyDescent="0.25">
      <c r="A545" s="12">
        <v>542</v>
      </c>
      <c r="B545" s="12">
        <v>102</v>
      </c>
      <c r="C545" s="12">
        <v>141</v>
      </c>
      <c r="D545" s="12">
        <v>117</v>
      </c>
      <c r="E545" s="12">
        <v>122</v>
      </c>
      <c r="F545" s="12">
        <v>129</v>
      </c>
      <c r="G545" s="12">
        <v>89</v>
      </c>
      <c r="H545" s="12">
        <v>91</v>
      </c>
      <c r="I545" s="12">
        <v>102</v>
      </c>
      <c r="J545" s="12">
        <v>88</v>
      </c>
      <c r="K545" s="12">
        <v>103</v>
      </c>
      <c r="L545" s="12">
        <v>100</v>
      </c>
      <c r="M545" s="12">
        <v>100</v>
      </c>
      <c r="O545" s="19">
        <v>541</v>
      </c>
      <c r="P545" s="20">
        <v>89</v>
      </c>
      <c r="Q545" s="20">
        <v>60</v>
      </c>
      <c r="R545" s="21">
        <v>43</v>
      </c>
      <c r="S545" s="21">
        <v>29</v>
      </c>
      <c r="T545" s="21">
        <v>16</v>
      </c>
      <c r="U545" s="21">
        <v>12</v>
      </c>
      <c r="V545" s="21">
        <v>5</v>
      </c>
      <c r="W545" s="21">
        <v>4</v>
      </c>
      <c r="X545" s="21">
        <v>1</v>
      </c>
      <c r="Y545" s="21">
        <v>1</v>
      </c>
      <c r="Z545" s="21">
        <v>1</v>
      </c>
      <c r="AA545" s="21">
        <v>1</v>
      </c>
      <c r="AB545" s="22">
        <v>541</v>
      </c>
      <c r="AC545" s="23">
        <v>89</v>
      </c>
      <c r="AD545" s="23">
        <v>60</v>
      </c>
      <c r="AE545" s="24">
        <v>23</v>
      </c>
      <c r="AF545" s="24">
        <v>13</v>
      </c>
      <c r="AG545" s="24">
        <v>4</v>
      </c>
      <c r="AH545" s="24">
        <v>4</v>
      </c>
      <c r="AI545" s="24">
        <v>1</v>
      </c>
      <c r="AJ545" s="24">
        <v>1</v>
      </c>
      <c r="AK545" s="24">
        <v>1</v>
      </c>
      <c r="AL545" s="24">
        <v>1</v>
      </c>
      <c r="AM545" s="24">
        <v>1</v>
      </c>
      <c r="AN545" s="24">
        <v>1</v>
      </c>
      <c r="DX545" s="19">
        <v>541</v>
      </c>
      <c r="DY545" t="s">
        <v>568</v>
      </c>
      <c r="DZ545" t="s">
        <v>567</v>
      </c>
      <c r="EA545" t="s">
        <v>567</v>
      </c>
      <c r="EB545" t="s">
        <v>566</v>
      </c>
    </row>
    <row r="546" spans="1:132" x14ac:dyDescent="0.25">
      <c r="A546" s="13">
        <v>543</v>
      </c>
      <c r="B546" s="13">
        <v>102</v>
      </c>
      <c r="C546" s="13">
        <v>140</v>
      </c>
      <c r="D546" s="13">
        <v>116</v>
      </c>
      <c r="E546" s="13">
        <v>122</v>
      </c>
      <c r="F546" s="13">
        <v>128</v>
      </c>
      <c r="G546" s="13">
        <v>88</v>
      </c>
      <c r="H546" s="13">
        <v>90</v>
      </c>
      <c r="I546" s="13">
        <v>102</v>
      </c>
      <c r="J546" s="13">
        <v>87</v>
      </c>
      <c r="K546" s="13">
        <v>103</v>
      </c>
      <c r="L546" s="13">
        <v>100</v>
      </c>
      <c r="M546" s="13">
        <v>100</v>
      </c>
      <c r="O546" s="19">
        <v>542</v>
      </c>
      <c r="P546" s="20">
        <v>89</v>
      </c>
      <c r="Q546" s="20">
        <v>60</v>
      </c>
      <c r="R546" s="21">
        <v>43</v>
      </c>
      <c r="S546" s="21">
        <v>29</v>
      </c>
      <c r="T546" s="21">
        <v>16</v>
      </c>
      <c r="U546" s="21">
        <v>12</v>
      </c>
      <c r="V546" s="21">
        <v>5</v>
      </c>
      <c r="W546" s="21">
        <v>4</v>
      </c>
      <c r="X546" s="21">
        <v>1</v>
      </c>
      <c r="Y546" s="21">
        <v>1</v>
      </c>
      <c r="Z546" s="21">
        <v>1</v>
      </c>
      <c r="AA546" s="21">
        <v>1</v>
      </c>
      <c r="AB546" s="22">
        <v>542</v>
      </c>
      <c r="AC546" s="23">
        <v>89</v>
      </c>
      <c r="AD546" s="23">
        <v>60</v>
      </c>
      <c r="AE546" s="24">
        <v>24</v>
      </c>
      <c r="AF546" s="24">
        <v>13</v>
      </c>
      <c r="AG546" s="24">
        <v>4</v>
      </c>
      <c r="AH546" s="24">
        <v>4</v>
      </c>
      <c r="AI546" s="24">
        <v>1</v>
      </c>
      <c r="AJ546" s="24">
        <v>1</v>
      </c>
      <c r="AK546" s="24">
        <v>1</v>
      </c>
      <c r="AL546" s="24">
        <v>1</v>
      </c>
      <c r="AM546" s="24">
        <v>1</v>
      </c>
      <c r="AN546" s="24">
        <v>1</v>
      </c>
      <c r="DX546" s="19">
        <v>542</v>
      </c>
      <c r="DY546" t="s">
        <v>568</v>
      </c>
      <c r="DZ546" t="s">
        <v>567</v>
      </c>
      <c r="EA546" t="s">
        <v>567</v>
      </c>
      <c r="EB546" t="s">
        <v>566</v>
      </c>
    </row>
    <row r="547" spans="1:132" x14ac:dyDescent="0.25">
      <c r="A547" s="12">
        <v>544</v>
      </c>
      <c r="B547" s="12">
        <v>101</v>
      </c>
      <c r="C547" s="12">
        <v>140</v>
      </c>
      <c r="D547" s="12">
        <v>116</v>
      </c>
      <c r="E547" s="12">
        <v>122</v>
      </c>
      <c r="F547" s="12">
        <v>128</v>
      </c>
      <c r="G547" s="12">
        <v>88</v>
      </c>
      <c r="H547" s="12">
        <v>90</v>
      </c>
      <c r="I547" s="12">
        <v>102</v>
      </c>
      <c r="J547" s="12">
        <v>87</v>
      </c>
      <c r="K547" s="12">
        <v>103</v>
      </c>
      <c r="L547" s="12">
        <v>100</v>
      </c>
      <c r="M547" s="12">
        <v>100</v>
      </c>
      <c r="O547" s="19">
        <v>543</v>
      </c>
      <c r="P547" s="20">
        <v>90</v>
      </c>
      <c r="Q547" s="20">
        <v>61</v>
      </c>
      <c r="R547" s="21">
        <v>44</v>
      </c>
      <c r="S547" s="21">
        <v>30</v>
      </c>
      <c r="T547" s="21">
        <v>16</v>
      </c>
      <c r="U547" s="21">
        <v>12</v>
      </c>
      <c r="V547" s="21">
        <v>5</v>
      </c>
      <c r="W547" s="21">
        <v>4</v>
      </c>
      <c r="X547" s="21">
        <v>1</v>
      </c>
      <c r="Y547" s="21">
        <v>1</v>
      </c>
      <c r="Z547" s="21">
        <v>1</v>
      </c>
      <c r="AA547" s="21">
        <v>1</v>
      </c>
      <c r="AB547" s="22">
        <v>543</v>
      </c>
      <c r="AC547" s="23">
        <v>89</v>
      </c>
      <c r="AD547" s="23">
        <v>60</v>
      </c>
      <c r="AE547" s="24">
        <v>24</v>
      </c>
      <c r="AF547" s="24">
        <v>13</v>
      </c>
      <c r="AG547" s="24">
        <v>4</v>
      </c>
      <c r="AH547" s="24">
        <v>4</v>
      </c>
      <c r="AI547" s="24">
        <v>1</v>
      </c>
      <c r="AJ547" s="24">
        <v>1</v>
      </c>
      <c r="AK547" s="24">
        <v>1</v>
      </c>
      <c r="AL547" s="24">
        <v>1</v>
      </c>
      <c r="AM547" s="24">
        <v>1</v>
      </c>
      <c r="AN547" s="24">
        <v>1</v>
      </c>
      <c r="DX547" s="19">
        <v>543</v>
      </c>
      <c r="DY547" t="s">
        <v>568</v>
      </c>
      <c r="DZ547" t="s">
        <v>567</v>
      </c>
      <c r="EA547" t="s">
        <v>567</v>
      </c>
      <c r="EB547" t="s">
        <v>566</v>
      </c>
    </row>
    <row r="548" spans="1:132" x14ac:dyDescent="0.25">
      <c r="A548" s="13">
        <v>545</v>
      </c>
      <c r="B548" s="13">
        <v>101</v>
      </c>
      <c r="C548" s="13">
        <v>140</v>
      </c>
      <c r="D548" s="13">
        <v>116</v>
      </c>
      <c r="E548" s="13">
        <v>122</v>
      </c>
      <c r="F548" s="13">
        <v>128</v>
      </c>
      <c r="G548" s="13">
        <v>88</v>
      </c>
      <c r="H548" s="13">
        <v>90</v>
      </c>
      <c r="I548" s="13">
        <v>102</v>
      </c>
      <c r="J548" s="13">
        <v>87</v>
      </c>
      <c r="K548" s="13">
        <v>103</v>
      </c>
      <c r="L548" s="13">
        <v>100</v>
      </c>
      <c r="M548" s="13">
        <v>100</v>
      </c>
      <c r="O548" s="19">
        <v>544</v>
      </c>
      <c r="P548" s="20">
        <v>90</v>
      </c>
      <c r="Q548" s="20">
        <v>61</v>
      </c>
      <c r="R548" s="21">
        <v>44</v>
      </c>
      <c r="S548" s="21">
        <v>30</v>
      </c>
      <c r="T548" s="21">
        <v>16</v>
      </c>
      <c r="U548" s="21">
        <v>12</v>
      </c>
      <c r="V548" s="21">
        <v>5</v>
      </c>
      <c r="W548" s="21">
        <v>4</v>
      </c>
      <c r="X548" s="21">
        <v>1</v>
      </c>
      <c r="Y548" s="21">
        <v>1</v>
      </c>
      <c r="Z548" s="21">
        <v>1</v>
      </c>
      <c r="AA548" s="21">
        <v>1</v>
      </c>
      <c r="AB548" s="22">
        <v>544</v>
      </c>
      <c r="AC548" s="23">
        <v>90</v>
      </c>
      <c r="AD548" s="23">
        <v>60</v>
      </c>
      <c r="AE548" s="24">
        <v>24</v>
      </c>
      <c r="AF548" s="24">
        <v>13</v>
      </c>
      <c r="AG548" s="24">
        <v>4</v>
      </c>
      <c r="AH548" s="24">
        <v>4</v>
      </c>
      <c r="AI548" s="24">
        <v>1</v>
      </c>
      <c r="AJ548" s="24">
        <v>1</v>
      </c>
      <c r="AK548" s="24">
        <v>1</v>
      </c>
      <c r="AL548" s="24">
        <v>1</v>
      </c>
      <c r="AM548" s="24">
        <v>1</v>
      </c>
      <c r="AN548" s="24">
        <v>1</v>
      </c>
      <c r="DX548" s="19">
        <v>544</v>
      </c>
      <c r="DY548" t="s">
        <v>568</v>
      </c>
      <c r="DZ548" t="s">
        <v>567</v>
      </c>
      <c r="EA548" t="s">
        <v>567</v>
      </c>
      <c r="EB548" t="s">
        <v>566</v>
      </c>
    </row>
    <row r="549" spans="1:132" x14ac:dyDescent="0.25">
      <c r="A549" s="12">
        <v>546</v>
      </c>
      <c r="B549" s="12">
        <v>100</v>
      </c>
      <c r="C549" s="12">
        <v>140</v>
      </c>
      <c r="D549" s="12">
        <v>116</v>
      </c>
      <c r="E549" s="12">
        <v>121</v>
      </c>
      <c r="F549" s="12">
        <v>128</v>
      </c>
      <c r="G549" s="12">
        <v>88</v>
      </c>
      <c r="H549" s="12">
        <v>90</v>
      </c>
      <c r="I549" s="12">
        <v>101</v>
      </c>
      <c r="J549" s="12">
        <v>87</v>
      </c>
      <c r="K549" s="12">
        <v>102</v>
      </c>
      <c r="L549" s="12">
        <v>99</v>
      </c>
      <c r="M549" s="12">
        <v>99</v>
      </c>
      <c r="O549" s="19">
        <v>545</v>
      </c>
      <c r="P549" s="20">
        <v>90</v>
      </c>
      <c r="Q549" s="20">
        <v>61</v>
      </c>
      <c r="R549" s="21">
        <v>44</v>
      </c>
      <c r="S549" s="21">
        <v>30</v>
      </c>
      <c r="T549" s="21">
        <v>16</v>
      </c>
      <c r="U549" s="21">
        <v>12</v>
      </c>
      <c r="V549" s="21">
        <v>5</v>
      </c>
      <c r="W549" s="21">
        <v>4</v>
      </c>
      <c r="X549" s="21">
        <v>1</v>
      </c>
      <c r="Y549" s="21">
        <v>1</v>
      </c>
      <c r="Z549" s="21">
        <v>1</v>
      </c>
      <c r="AA549" s="21">
        <v>1</v>
      </c>
      <c r="AB549" s="22">
        <v>545</v>
      </c>
      <c r="AC549" s="23">
        <v>90</v>
      </c>
      <c r="AD549" s="23">
        <v>61</v>
      </c>
      <c r="AE549" s="24">
        <v>24</v>
      </c>
      <c r="AF549" s="24">
        <v>13</v>
      </c>
      <c r="AG549" s="24">
        <v>4</v>
      </c>
      <c r="AH549" s="24">
        <v>4</v>
      </c>
      <c r="AI549" s="24">
        <v>1</v>
      </c>
      <c r="AJ549" s="24">
        <v>1</v>
      </c>
      <c r="AK549" s="24">
        <v>1</v>
      </c>
      <c r="AL549" s="24">
        <v>1</v>
      </c>
      <c r="AM549" s="24">
        <v>1</v>
      </c>
      <c r="AN549" s="24">
        <v>1</v>
      </c>
      <c r="DX549" s="19">
        <v>545</v>
      </c>
      <c r="DY549" t="s">
        <v>568</v>
      </c>
      <c r="DZ549" t="s">
        <v>567</v>
      </c>
      <c r="EA549" t="s">
        <v>567</v>
      </c>
      <c r="EB549" t="s">
        <v>566</v>
      </c>
    </row>
    <row r="550" spans="1:132" x14ac:dyDescent="0.25">
      <c r="A550" s="13">
        <v>547</v>
      </c>
      <c r="B550" s="13">
        <v>100</v>
      </c>
      <c r="C550" s="13">
        <v>140</v>
      </c>
      <c r="D550" s="13">
        <v>116</v>
      </c>
      <c r="E550" s="13">
        <v>121</v>
      </c>
      <c r="F550" s="13">
        <v>128</v>
      </c>
      <c r="G550" s="13">
        <v>88</v>
      </c>
      <c r="H550" s="13">
        <v>90</v>
      </c>
      <c r="I550" s="13">
        <v>101</v>
      </c>
      <c r="J550" s="13">
        <v>87</v>
      </c>
      <c r="K550" s="13">
        <v>102</v>
      </c>
      <c r="L550" s="13">
        <v>99</v>
      </c>
      <c r="M550" s="13">
        <v>99</v>
      </c>
      <c r="O550" s="19">
        <v>546</v>
      </c>
      <c r="P550" s="20">
        <v>90</v>
      </c>
      <c r="Q550" s="20">
        <v>61</v>
      </c>
      <c r="R550" s="21">
        <v>44</v>
      </c>
      <c r="S550" s="21">
        <v>30</v>
      </c>
      <c r="T550" s="21">
        <v>16</v>
      </c>
      <c r="U550" s="21">
        <v>12</v>
      </c>
      <c r="V550" s="21">
        <v>5</v>
      </c>
      <c r="W550" s="21">
        <v>4</v>
      </c>
      <c r="X550" s="21">
        <v>1</v>
      </c>
      <c r="Y550" s="21">
        <v>1</v>
      </c>
      <c r="Z550" s="21">
        <v>1</v>
      </c>
      <c r="AA550" s="21">
        <v>1</v>
      </c>
      <c r="AB550" s="22">
        <v>546</v>
      </c>
      <c r="AC550" s="23">
        <v>90</v>
      </c>
      <c r="AD550" s="23">
        <v>61</v>
      </c>
      <c r="AE550" s="24">
        <v>24</v>
      </c>
      <c r="AF550" s="24">
        <v>13</v>
      </c>
      <c r="AG550" s="24">
        <v>4</v>
      </c>
      <c r="AH550" s="24">
        <v>4</v>
      </c>
      <c r="AI550" s="24">
        <v>1</v>
      </c>
      <c r="AJ550" s="24">
        <v>1</v>
      </c>
      <c r="AK550" s="24">
        <v>1</v>
      </c>
      <c r="AL550" s="24">
        <v>1</v>
      </c>
      <c r="AM550" s="24">
        <v>1</v>
      </c>
      <c r="AN550" s="24">
        <v>1</v>
      </c>
      <c r="DX550" s="19">
        <v>546</v>
      </c>
      <c r="DY550" t="s">
        <v>568</v>
      </c>
      <c r="DZ550" t="s">
        <v>567</v>
      </c>
      <c r="EA550" t="s">
        <v>567</v>
      </c>
      <c r="EB550" t="s">
        <v>566</v>
      </c>
    </row>
    <row r="551" spans="1:132" x14ac:dyDescent="0.25">
      <c r="A551" s="12">
        <v>548</v>
      </c>
      <c r="B551" s="12">
        <v>100</v>
      </c>
      <c r="C551" s="12">
        <v>139</v>
      </c>
      <c r="D551" s="12">
        <v>115</v>
      </c>
      <c r="E551" s="12">
        <v>121</v>
      </c>
      <c r="F551" s="12">
        <v>127</v>
      </c>
      <c r="G551" s="12">
        <v>87</v>
      </c>
      <c r="H551" s="12">
        <v>89</v>
      </c>
      <c r="I551" s="12">
        <v>101</v>
      </c>
      <c r="J551" s="12">
        <v>86</v>
      </c>
      <c r="K551" s="12">
        <v>102</v>
      </c>
      <c r="L551" s="12">
        <v>99</v>
      </c>
      <c r="M551" s="12">
        <v>99</v>
      </c>
      <c r="O551" s="19">
        <v>547</v>
      </c>
      <c r="P551" s="20">
        <v>90</v>
      </c>
      <c r="Q551" s="20">
        <v>61</v>
      </c>
      <c r="R551" s="21">
        <v>44</v>
      </c>
      <c r="S551" s="21">
        <v>30</v>
      </c>
      <c r="T551" s="21">
        <v>16</v>
      </c>
      <c r="U551" s="21">
        <v>12</v>
      </c>
      <c r="V551" s="21">
        <v>5</v>
      </c>
      <c r="W551" s="21">
        <v>4</v>
      </c>
      <c r="X551" s="21">
        <v>1</v>
      </c>
      <c r="Y551" s="21">
        <v>1</v>
      </c>
      <c r="Z551" s="21">
        <v>1</v>
      </c>
      <c r="AA551" s="21">
        <v>1</v>
      </c>
      <c r="AB551" s="22">
        <v>547</v>
      </c>
      <c r="AC551" s="23">
        <v>90</v>
      </c>
      <c r="AD551" s="23">
        <v>61</v>
      </c>
      <c r="AE551" s="24">
        <v>24</v>
      </c>
      <c r="AF551" s="24">
        <v>13</v>
      </c>
      <c r="AG551" s="24">
        <v>5</v>
      </c>
      <c r="AH551" s="24">
        <v>5</v>
      </c>
      <c r="AI551" s="24">
        <v>1</v>
      </c>
      <c r="AJ551" s="24">
        <v>1</v>
      </c>
      <c r="AK551" s="24">
        <v>1</v>
      </c>
      <c r="AL551" s="24">
        <v>1</v>
      </c>
      <c r="AM551" s="24">
        <v>1</v>
      </c>
      <c r="AN551" s="24">
        <v>1</v>
      </c>
      <c r="DX551" s="19">
        <v>547</v>
      </c>
      <c r="DY551" t="s">
        <v>568</v>
      </c>
      <c r="DZ551" t="s">
        <v>567</v>
      </c>
      <c r="EA551" t="s">
        <v>567</v>
      </c>
      <c r="EB551" t="s">
        <v>566</v>
      </c>
    </row>
    <row r="552" spans="1:132" x14ac:dyDescent="0.25">
      <c r="A552" s="13">
        <v>549</v>
      </c>
      <c r="B552" s="13">
        <v>99</v>
      </c>
      <c r="C552" s="13">
        <v>139</v>
      </c>
      <c r="D552" s="13">
        <v>115</v>
      </c>
      <c r="E552" s="13">
        <v>120</v>
      </c>
      <c r="F552" s="13">
        <v>127</v>
      </c>
      <c r="G552" s="13">
        <v>87</v>
      </c>
      <c r="H552" s="13">
        <v>89</v>
      </c>
      <c r="I552" s="13">
        <v>100</v>
      </c>
      <c r="J552" s="13">
        <v>86</v>
      </c>
      <c r="K552" s="13">
        <v>101</v>
      </c>
      <c r="L552" s="13">
        <v>98</v>
      </c>
      <c r="M552" s="13">
        <v>98</v>
      </c>
      <c r="O552" s="19">
        <v>548</v>
      </c>
      <c r="P552" s="20">
        <v>90</v>
      </c>
      <c r="Q552" s="20">
        <v>61</v>
      </c>
      <c r="R552" s="21">
        <v>45</v>
      </c>
      <c r="S552" s="21">
        <v>30</v>
      </c>
      <c r="T552" s="21">
        <v>17</v>
      </c>
      <c r="U552" s="21">
        <v>13</v>
      </c>
      <c r="V552" s="21">
        <v>6</v>
      </c>
      <c r="W552" s="21">
        <v>5</v>
      </c>
      <c r="X552" s="21">
        <v>1</v>
      </c>
      <c r="Y552" s="21">
        <v>1</v>
      </c>
      <c r="Z552" s="21">
        <v>1</v>
      </c>
      <c r="AA552" s="21">
        <v>1</v>
      </c>
      <c r="AB552" s="22">
        <v>548</v>
      </c>
      <c r="AC552" s="23">
        <v>90</v>
      </c>
      <c r="AD552" s="23">
        <v>61</v>
      </c>
      <c r="AE552" s="24">
        <v>24</v>
      </c>
      <c r="AF552" s="24">
        <v>13</v>
      </c>
      <c r="AG552" s="24">
        <v>5</v>
      </c>
      <c r="AH552" s="24">
        <v>5</v>
      </c>
      <c r="AI552" s="24">
        <v>1</v>
      </c>
      <c r="AJ552" s="24">
        <v>1</v>
      </c>
      <c r="AK552" s="24">
        <v>1</v>
      </c>
      <c r="AL552" s="24">
        <v>1</v>
      </c>
      <c r="AM552" s="24">
        <v>1</v>
      </c>
      <c r="AN552" s="24">
        <v>1</v>
      </c>
      <c r="DX552" s="19">
        <v>548</v>
      </c>
      <c r="DY552" t="s">
        <v>568</v>
      </c>
      <c r="DZ552" t="s">
        <v>567</v>
      </c>
      <c r="EA552" t="s">
        <v>567</v>
      </c>
      <c r="EB552" t="s">
        <v>566</v>
      </c>
    </row>
    <row r="553" spans="1:132" x14ac:dyDescent="0.25">
      <c r="A553" s="12">
        <v>550</v>
      </c>
      <c r="B553" s="12">
        <v>99</v>
      </c>
      <c r="C553" s="12">
        <v>139</v>
      </c>
      <c r="D553" s="12">
        <v>115</v>
      </c>
      <c r="E553" s="12">
        <v>120</v>
      </c>
      <c r="F553" s="12">
        <v>127</v>
      </c>
      <c r="G553" s="12">
        <v>87</v>
      </c>
      <c r="H553" s="12">
        <v>89</v>
      </c>
      <c r="I553" s="12">
        <v>100</v>
      </c>
      <c r="J553" s="12">
        <v>86</v>
      </c>
      <c r="K553" s="12">
        <v>101</v>
      </c>
      <c r="L553" s="12">
        <v>98</v>
      </c>
      <c r="M553" s="12">
        <v>98</v>
      </c>
      <c r="O553" s="19">
        <v>549</v>
      </c>
      <c r="P553" s="20">
        <v>90</v>
      </c>
      <c r="Q553" s="20">
        <v>61</v>
      </c>
      <c r="R553" s="21">
        <v>45</v>
      </c>
      <c r="S553" s="21">
        <v>30</v>
      </c>
      <c r="T553" s="21">
        <v>17</v>
      </c>
      <c r="U553" s="21">
        <v>13</v>
      </c>
      <c r="V553" s="21">
        <v>6</v>
      </c>
      <c r="W553" s="21">
        <v>5</v>
      </c>
      <c r="X553" s="21">
        <v>1</v>
      </c>
      <c r="Y553" s="21">
        <v>1</v>
      </c>
      <c r="Z553" s="21">
        <v>1</v>
      </c>
      <c r="AA553" s="21">
        <v>1</v>
      </c>
      <c r="AB553" s="22">
        <v>549</v>
      </c>
      <c r="AC553" s="23">
        <v>90</v>
      </c>
      <c r="AD553" s="23">
        <v>61</v>
      </c>
      <c r="AE553" s="24">
        <v>25</v>
      </c>
      <c r="AF553" s="24">
        <v>14</v>
      </c>
      <c r="AG553" s="24">
        <v>5</v>
      </c>
      <c r="AH553" s="24">
        <v>5</v>
      </c>
      <c r="AI553" s="24">
        <v>1</v>
      </c>
      <c r="AJ553" s="24">
        <v>1</v>
      </c>
      <c r="AK553" s="24">
        <v>1</v>
      </c>
      <c r="AL553" s="24">
        <v>1</v>
      </c>
      <c r="AM553" s="24">
        <v>1</v>
      </c>
      <c r="AN553" s="24">
        <v>1</v>
      </c>
      <c r="DX553" s="19">
        <v>549</v>
      </c>
      <c r="DY553" t="s">
        <v>568</v>
      </c>
      <c r="DZ553" t="s">
        <v>567</v>
      </c>
      <c r="EA553" t="s">
        <v>567</v>
      </c>
      <c r="EB553" t="s">
        <v>566</v>
      </c>
    </row>
    <row r="554" spans="1:132" x14ac:dyDescent="0.25">
      <c r="A554" s="13">
        <v>551</v>
      </c>
      <c r="B554" s="13">
        <v>98</v>
      </c>
      <c r="C554" s="13">
        <v>139</v>
      </c>
      <c r="D554" s="13">
        <v>115</v>
      </c>
      <c r="E554" s="13">
        <v>120</v>
      </c>
      <c r="F554" s="13">
        <v>127</v>
      </c>
      <c r="G554" s="13">
        <v>87</v>
      </c>
      <c r="H554" s="13">
        <v>89</v>
      </c>
      <c r="I554" s="13">
        <v>100</v>
      </c>
      <c r="J554" s="13">
        <v>86</v>
      </c>
      <c r="K554" s="13">
        <v>101</v>
      </c>
      <c r="L554" s="13">
        <v>98</v>
      </c>
      <c r="M554" s="13">
        <v>98</v>
      </c>
      <c r="O554" s="19">
        <v>550</v>
      </c>
      <c r="P554" s="20">
        <v>90</v>
      </c>
      <c r="Q554" s="20">
        <v>61</v>
      </c>
      <c r="R554" s="21">
        <v>45</v>
      </c>
      <c r="S554" s="21">
        <v>30</v>
      </c>
      <c r="T554" s="21">
        <v>17</v>
      </c>
      <c r="U554" s="21">
        <v>13</v>
      </c>
      <c r="V554" s="21">
        <v>6</v>
      </c>
      <c r="W554" s="21">
        <v>5</v>
      </c>
      <c r="X554" s="21">
        <v>1</v>
      </c>
      <c r="Y554" s="21">
        <v>1</v>
      </c>
      <c r="Z554" s="21">
        <v>1</v>
      </c>
      <c r="AA554" s="21">
        <v>1</v>
      </c>
      <c r="AB554" s="22">
        <v>550</v>
      </c>
      <c r="AC554" s="23">
        <v>90</v>
      </c>
      <c r="AD554" s="23">
        <v>61</v>
      </c>
      <c r="AE554" s="24">
        <v>25</v>
      </c>
      <c r="AF554" s="24">
        <v>14</v>
      </c>
      <c r="AG554" s="24">
        <v>5</v>
      </c>
      <c r="AH554" s="24">
        <v>5</v>
      </c>
      <c r="AI554" s="24">
        <v>1</v>
      </c>
      <c r="AJ554" s="24">
        <v>1</v>
      </c>
      <c r="AK554" s="24">
        <v>1</v>
      </c>
      <c r="AL554" s="24">
        <v>1</v>
      </c>
      <c r="AM554" s="24">
        <v>1</v>
      </c>
      <c r="AN554" s="24">
        <v>1</v>
      </c>
      <c r="DX554" s="19">
        <v>550</v>
      </c>
      <c r="DY554" t="s">
        <v>568</v>
      </c>
      <c r="DZ554" t="s">
        <v>567</v>
      </c>
      <c r="EA554" t="s">
        <v>567</v>
      </c>
      <c r="EB554" t="s">
        <v>566</v>
      </c>
    </row>
    <row r="555" spans="1:132" x14ac:dyDescent="0.25">
      <c r="A555" s="12">
        <v>552</v>
      </c>
      <c r="B555" s="12">
        <v>98</v>
      </c>
      <c r="C555" s="12">
        <v>139</v>
      </c>
      <c r="D555" s="12">
        <v>115</v>
      </c>
      <c r="E555" s="12">
        <v>120</v>
      </c>
      <c r="F555" s="12">
        <v>127</v>
      </c>
      <c r="G555" s="12">
        <v>87</v>
      </c>
      <c r="H555" s="12">
        <v>89</v>
      </c>
      <c r="I555" s="12">
        <v>100</v>
      </c>
      <c r="J555" s="12">
        <v>86</v>
      </c>
      <c r="K555" s="12">
        <v>101</v>
      </c>
      <c r="L555" s="12">
        <v>98</v>
      </c>
      <c r="M555" s="12">
        <v>98</v>
      </c>
      <c r="O555" s="19">
        <v>551</v>
      </c>
      <c r="P555" s="20">
        <v>90</v>
      </c>
      <c r="Q555" s="20">
        <v>61</v>
      </c>
      <c r="R555" s="21">
        <v>45</v>
      </c>
      <c r="S555" s="21">
        <v>30</v>
      </c>
      <c r="T555" s="21">
        <v>17</v>
      </c>
      <c r="U555" s="21">
        <v>13</v>
      </c>
      <c r="V555" s="21">
        <v>6</v>
      </c>
      <c r="W555" s="21">
        <v>5</v>
      </c>
      <c r="X555" s="21">
        <v>1</v>
      </c>
      <c r="Y555" s="21">
        <v>1</v>
      </c>
      <c r="Z555" s="21">
        <v>1</v>
      </c>
      <c r="AA555" s="21">
        <v>1</v>
      </c>
      <c r="AB555" s="22">
        <v>551</v>
      </c>
      <c r="AC555" s="23">
        <v>90</v>
      </c>
      <c r="AD555" s="23">
        <v>61</v>
      </c>
      <c r="AE555" s="24">
        <v>25</v>
      </c>
      <c r="AF555" s="24">
        <v>14</v>
      </c>
      <c r="AG555" s="24">
        <v>5</v>
      </c>
      <c r="AH555" s="24">
        <v>5</v>
      </c>
      <c r="AI555" s="24">
        <v>1</v>
      </c>
      <c r="AJ555" s="24">
        <v>1</v>
      </c>
      <c r="AK555" s="24">
        <v>1</v>
      </c>
      <c r="AL555" s="24">
        <v>1</v>
      </c>
      <c r="AM555" s="24">
        <v>1</v>
      </c>
      <c r="AN555" s="24">
        <v>1</v>
      </c>
      <c r="DX555" s="19">
        <v>551</v>
      </c>
      <c r="DY555" t="s">
        <v>568</v>
      </c>
      <c r="DZ555" t="s">
        <v>567</v>
      </c>
      <c r="EA555" t="s">
        <v>567</v>
      </c>
      <c r="EB555" t="s">
        <v>566</v>
      </c>
    </row>
    <row r="556" spans="1:132" x14ac:dyDescent="0.25">
      <c r="A556" s="13">
        <v>553</v>
      </c>
      <c r="B556" s="13">
        <v>98</v>
      </c>
      <c r="C556" s="13">
        <v>138</v>
      </c>
      <c r="D556" s="13">
        <v>114</v>
      </c>
      <c r="E556" s="13">
        <v>119</v>
      </c>
      <c r="F556" s="13">
        <v>126</v>
      </c>
      <c r="G556" s="13">
        <v>86</v>
      </c>
      <c r="H556" s="13">
        <v>88</v>
      </c>
      <c r="I556" s="13">
        <v>99</v>
      </c>
      <c r="J556" s="13">
        <v>85</v>
      </c>
      <c r="K556" s="13">
        <v>100</v>
      </c>
      <c r="L556" s="13">
        <v>97</v>
      </c>
      <c r="M556" s="13">
        <v>97</v>
      </c>
      <c r="O556" s="19">
        <v>552</v>
      </c>
      <c r="P556" s="20">
        <v>90</v>
      </c>
      <c r="Q556" s="20">
        <v>61</v>
      </c>
      <c r="R556" s="21">
        <v>45</v>
      </c>
      <c r="S556" s="21">
        <v>30</v>
      </c>
      <c r="T556" s="21">
        <v>17</v>
      </c>
      <c r="U556" s="21">
        <v>13</v>
      </c>
      <c r="V556" s="21">
        <v>6</v>
      </c>
      <c r="W556" s="21">
        <v>5</v>
      </c>
      <c r="X556" s="21">
        <v>1</v>
      </c>
      <c r="Y556" s="21">
        <v>1</v>
      </c>
      <c r="Z556" s="21">
        <v>1</v>
      </c>
      <c r="AA556" s="21">
        <v>1</v>
      </c>
      <c r="AB556" s="22">
        <v>552</v>
      </c>
      <c r="AC556" s="23">
        <v>90</v>
      </c>
      <c r="AD556" s="23">
        <v>62</v>
      </c>
      <c r="AE556" s="24">
        <v>25</v>
      </c>
      <c r="AF556" s="24">
        <v>14</v>
      </c>
      <c r="AG556" s="24">
        <v>5</v>
      </c>
      <c r="AH556" s="24">
        <v>5</v>
      </c>
      <c r="AI556" s="24">
        <v>1</v>
      </c>
      <c r="AJ556" s="24">
        <v>1</v>
      </c>
      <c r="AK556" s="24">
        <v>1</v>
      </c>
      <c r="AL556" s="24">
        <v>1</v>
      </c>
      <c r="AM556" s="24">
        <v>1</v>
      </c>
      <c r="AN556" s="24">
        <v>1</v>
      </c>
      <c r="DX556" s="19">
        <v>552</v>
      </c>
      <c r="DY556" t="s">
        <v>568</v>
      </c>
      <c r="DZ556" t="s">
        <v>567</v>
      </c>
      <c r="EA556" t="s">
        <v>567</v>
      </c>
      <c r="EB556" t="s">
        <v>566</v>
      </c>
    </row>
    <row r="557" spans="1:132" x14ac:dyDescent="0.25">
      <c r="A557" s="12">
        <v>554</v>
      </c>
      <c r="B557" s="12">
        <v>97</v>
      </c>
      <c r="C557" s="12">
        <v>138</v>
      </c>
      <c r="D557" s="12">
        <v>114</v>
      </c>
      <c r="E557" s="12">
        <v>119</v>
      </c>
      <c r="F557" s="12">
        <v>126</v>
      </c>
      <c r="G557" s="12">
        <v>86</v>
      </c>
      <c r="H557" s="12">
        <v>88</v>
      </c>
      <c r="I557" s="12">
        <v>99</v>
      </c>
      <c r="J557" s="12">
        <v>85</v>
      </c>
      <c r="K557" s="12">
        <v>100</v>
      </c>
      <c r="L557" s="12">
        <v>97</v>
      </c>
      <c r="M557" s="12">
        <v>97</v>
      </c>
      <c r="O557" s="19">
        <v>553</v>
      </c>
      <c r="P557" s="20">
        <v>90</v>
      </c>
      <c r="Q557" s="20">
        <v>62</v>
      </c>
      <c r="R557" s="21">
        <v>46</v>
      </c>
      <c r="S557" s="21">
        <v>31</v>
      </c>
      <c r="T557" s="21">
        <v>17</v>
      </c>
      <c r="U557" s="21">
        <v>13</v>
      </c>
      <c r="V557" s="21">
        <v>6</v>
      </c>
      <c r="W557" s="21">
        <v>5</v>
      </c>
      <c r="X557" s="21">
        <v>1</v>
      </c>
      <c r="Y557" s="21">
        <v>1</v>
      </c>
      <c r="Z557" s="21">
        <v>1</v>
      </c>
      <c r="AA557" s="21">
        <v>1</v>
      </c>
      <c r="AB557" s="22">
        <v>553</v>
      </c>
      <c r="AC557" s="23">
        <v>90</v>
      </c>
      <c r="AD557" s="23">
        <v>62</v>
      </c>
      <c r="AE557" s="24">
        <v>25</v>
      </c>
      <c r="AF557" s="24">
        <v>14</v>
      </c>
      <c r="AG557" s="24">
        <v>5</v>
      </c>
      <c r="AH557" s="24">
        <v>5</v>
      </c>
      <c r="AI557" s="24">
        <v>1</v>
      </c>
      <c r="AJ557" s="24">
        <v>1</v>
      </c>
      <c r="AK557" s="24">
        <v>1</v>
      </c>
      <c r="AL557" s="24">
        <v>1</v>
      </c>
      <c r="AM557" s="24">
        <v>1</v>
      </c>
      <c r="AN557" s="24">
        <v>1</v>
      </c>
      <c r="DX557" s="19">
        <v>553</v>
      </c>
      <c r="DY557" t="s">
        <v>568</v>
      </c>
      <c r="DZ557" t="s">
        <v>567</v>
      </c>
      <c r="EA557" t="s">
        <v>567</v>
      </c>
      <c r="EB557" t="s">
        <v>566</v>
      </c>
    </row>
    <row r="558" spans="1:132" x14ac:dyDescent="0.25">
      <c r="A558" s="13">
        <v>555</v>
      </c>
      <c r="B558" s="13">
        <v>97</v>
      </c>
      <c r="C558" s="13">
        <v>138</v>
      </c>
      <c r="D558" s="13">
        <v>114</v>
      </c>
      <c r="E558" s="13">
        <v>119</v>
      </c>
      <c r="F558" s="13">
        <v>126</v>
      </c>
      <c r="G558" s="13">
        <v>86</v>
      </c>
      <c r="H558" s="13">
        <v>88</v>
      </c>
      <c r="I558" s="13">
        <v>99</v>
      </c>
      <c r="J558" s="13">
        <v>85</v>
      </c>
      <c r="K558" s="13">
        <v>100</v>
      </c>
      <c r="L558" s="13">
        <v>97</v>
      </c>
      <c r="M558" s="13">
        <v>97</v>
      </c>
      <c r="O558" s="19">
        <v>554</v>
      </c>
      <c r="P558" s="20">
        <v>90</v>
      </c>
      <c r="Q558" s="20">
        <v>62</v>
      </c>
      <c r="R558" s="21">
        <v>46</v>
      </c>
      <c r="S558" s="21">
        <v>31</v>
      </c>
      <c r="T558" s="21">
        <v>17</v>
      </c>
      <c r="U558" s="21">
        <v>13</v>
      </c>
      <c r="V558" s="21">
        <v>6</v>
      </c>
      <c r="W558" s="21">
        <v>5</v>
      </c>
      <c r="X558" s="21">
        <v>1</v>
      </c>
      <c r="Y558" s="21">
        <v>1</v>
      </c>
      <c r="Z558" s="21">
        <v>1</v>
      </c>
      <c r="AA558" s="21">
        <v>1</v>
      </c>
      <c r="AB558" s="22">
        <v>554</v>
      </c>
      <c r="AC558" s="23">
        <v>90</v>
      </c>
      <c r="AD558" s="23">
        <v>62</v>
      </c>
      <c r="AE558" s="24">
        <v>25</v>
      </c>
      <c r="AF558" s="24">
        <v>14</v>
      </c>
      <c r="AG558" s="24">
        <v>5</v>
      </c>
      <c r="AH558" s="24">
        <v>5</v>
      </c>
      <c r="AI558" s="24">
        <v>1</v>
      </c>
      <c r="AJ558" s="24">
        <v>1</v>
      </c>
      <c r="AK558" s="24">
        <v>1</v>
      </c>
      <c r="AL558" s="24">
        <v>1</v>
      </c>
      <c r="AM558" s="24">
        <v>1</v>
      </c>
      <c r="AN558" s="24">
        <v>1</v>
      </c>
      <c r="DX558" s="19">
        <v>554</v>
      </c>
      <c r="DY558" t="s">
        <v>568</v>
      </c>
      <c r="DZ558" t="s">
        <v>567</v>
      </c>
      <c r="EA558" t="s">
        <v>567</v>
      </c>
      <c r="EB558" t="s">
        <v>566</v>
      </c>
    </row>
    <row r="559" spans="1:132" x14ac:dyDescent="0.25">
      <c r="A559" s="12">
        <v>556</v>
      </c>
      <c r="B559" s="12">
        <v>96</v>
      </c>
      <c r="C559" s="12">
        <v>138</v>
      </c>
      <c r="D559" s="12">
        <v>114</v>
      </c>
      <c r="E559" s="12">
        <v>119</v>
      </c>
      <c r="F559" s="12">
        <v>126</v>
      </c>
      <c r="G559" s="12">
        <v>86</v>
      </c>
      <c r="H559" s="12">
        <v>88</v>
      </c>
      <c r="I559" s="12">
        <v>99</v>
      </c>
      <c r="J559" s="12">
        <v>85</v>
      </c>
      <c r="K559" s="12">
        <v>100</v>
      </c>
      <c r="L559" s="12">
        <v>97</v>
      </c>
      <c r="M559" s="12">
        <v>97</v>
      </c>
      <c r="O559" s="19">
        <v>555</v>
      </c>
      <c r="P559" s="20">
        <v>90</v>
      </c>
      <c r="Q559" s="20">
        <v>62</v>
      </c>
      <c r="R559" s="21">
        <v>46</v>
      </c>
      <c r="S559" s="21">
        <v>31</v>
      </c>
      <c r="T559" s="21">
        <v>17</v>
      </c>
      <c r="U559" s="21">
        <v>13</v>
      </c>
      <c r="V559" s="21">
        <v>6</v>
      </c>
      <c r="W559" s="21">
        <v>5</v>
      </c>
      <c r="X559" s="21">
        <v>1</v>
      </c>
      <c r="Y559" s="21">
        <v>1</v>
      </c>
      <c r="Z559" s="21">
        <v>1</v>
      </c>
      <c r="AA559" s="21">
        <v>1</v>
      </c>
      <c r="AB559" s="22">
        <v>555</v>
      </c>
      <c r="AC559" s="23">
        <v>90</v>
      </c>
      <c r="AD559" s="23">
        <v>62</v>
      </c>
      <c r="AE559" s="24">
        <v>26</v>
      </c>
      <c r="AF559" s="24">
        <v>14</v>
      </c>
      <c r="AG559" s="24">
        <v>5</v>
      </c>
      <c r="AH559" s="24">
        <v>5</v>
      </c>
      <c r="AI559" s="24">
        <v>1</v>
      </c>
      <c r="AJ559" s="24">
        <v>1</v>
      </c>
      <c r="AK559" s="24">
        <v>1</v>
      </c>
      <c r="AL559" s="24">
        <v>1</v>
      </c>
      <c r="AM559" s="24">
        <v>1</v>
      </c>
      <c r="AN559" s="24">
        <v>1</v>
      </c>
      <c r="DX559" s="19">
        <v>555</v>
      </c>
      <c r="DY559" t="s">
        <v>568</v>
      </c>
      <c r="DZ559" t="s">
        <v>567</v>
      </c>
      <c r="EA559" t="s">
        <v>567</v>
      </c>
      <c r="EB559" t="s">
        <v>566</v>
      </c>
    </row>
    <row r="560" spans="1:132" x14ac:dyDescent="0.25">
      <c r="A560" s="13">
        <v>557</v>
      </c>
      <c r="B560" s="13">
        <v>96</v>
      </c>
      <c r="C560" s="13">
        <v>138</v>
      </c>
      <c r="D560" s="13">
        <v>114</v>
      </c>
      <c r="E560" s="13">
        <v>119</v>
      </c>
      <c r="F560" s="13">
        <v>126</v>
      </c>
      <c r="G560" s="13">
        <v>86</v>
      </c>
      <c r="H560" s="13">
        <v>88</v>
      </c>
      <c r="I560" s="13">
        <v>99</v>
      </c>
      <c r="J560" s="13">
        <v>85</v>
      </c>
      <c r="K560" s="13">
        <v>100</v>
      </c>
      <c r="L560" s="13">
        <v>97</v>
      </c>
      <c r="M560" s="13">
        <v>97</v>
      </c>
      <c r="O560" s="19">
        <v>556</v>
      </c>
      <c r="P560" s="20">
        <v>90</v>
      </c>
      <c r="Q560" s="20">
        <v>62</v>
      </c>
      <c r="R560" s="21">
        <v>46</v>
      </c>
      <c r="S560" s="21">
        <v>31</v>
      </c>
      <c r="T560" s="21">
        <v>17</v>
      </c>
      <c r="U560" s="21">
        <v>13</v>
      </c>
      <c r="V560" s="21">
        <v>6</v>
      </c>
      <c r="W560" s="21">
        <v>5</v>
      </c>
      <c r="X560" s="21">
        <v>1</v>
      </c>
      <c r="Y560" s="21">
        <v>1</v>
      </c>
      <c r="Z560" s="21">
        <v>1</v>
      </c>
      <c r="AA560" s="21">
        <v>1</v>
      </c>
      <c r="AB560" s="22">
        <v>556</v>
      </c>
      <c r="AC560" s="23">
        <v>90</v>
      </c>
      <c r="AD560" s="23">
        <v>62</v>
      </c>
      <c r="AE560" s="24">
        <v>26</v>
      </c>
      <c r="AF560" s="24">
        <v>14</v>
      </c>
      <c r="AG560" s="24">
        <v>5</v>
      </c>
      <c r="AH560" s="24">
        <v>5</v>
      </c>
      <c r="AI560" s="24">
        <v>1</v>
      </c>
      <c r="AJ560" s="24">
        <v>1</v>
      </c>
      <c r="AK560" s="24">
        <v>1</v>
      </c>
      <c r="AL560" s="24">
        <v>1</v>
      </c>
      <c r="AM560" s="24">
        <v>1</v>
      </c>
      <c r="AN560" s="24">
        <v>1</v>
      </c>
      <c r="DX560" s="19">
        <v>556</v>
      </c>
      <c r="DY560" t="s">
        <v>568</v>
      </c>
      <c r="DZ560" t="s">
        <v>567</v>
      </c>
      <c r="EA560" t="s">
        <v>567</v>
      </c>
      <c r="EB560" t="s">
        <v>566</v>
      </c>
    </row>
    <row r="561" spans="1:132" x14ac:dyDescent="0.25">
      <c r="A561" s="12">
        <v>558</v>
      </c>
      <c r="B561" s="12">
        <v>95</v>
      </c>
      <c r="C561" s="12">
        <v>137</v>
      </c>
      <c r="D561" s="12">
        <v>113</v>
      </c>
      <c r="E561" s="12">
        <v>118</v>
      </c>
      <c r="F561" s="12">
        <v>125</v>
      </c>
      <c r="G561" s="12">
        <v>85</v>
      </c>
      <c r="H561" s="12">
        <v>87</v>
      </c>
      <c r="I561" s="12">
        <v>98</v>
      </c>
      <c r="J561" s="12">
        <v>84</v>
      </c>
      <c r="K561" s="12">
        <v>99</v>
      </c>
      <c r="L561" s="12">
        <v>96</v>
      </c>
      <c r="M561" s="12">
        <v>96</v>
      </c>
      <c r="O561" s="19">
        <v>557</v>
      </c>
      <c r="P561" s="20">
        <v>90</v>
      </c>
      <c r="Q561" s="20">
        <v>62</v>
      </c>
      <c r="R561" s="21">
        <v>46</v>
      </c>
      <c r="S561" s="21">
        <v>31</v>
      </c>
      <c r="T561" s="21">
        <v>17</v>
      </c>
      <c r="U561" s="21">
        <v>13</v>
      </c>
      <c r="V561" s="21">
        <v>6</v>
      </c>
      <c r="W561" s="21">
        <v>5</v>
      </c>
      <c r="X561" s="21">
        <v>1</v>
      </c>
      <c r="Y561" s="21">
        <v>1</v>
      </c>
      <c r="Z561" s="21">
        <v>1</v>
      </c>
      <c r="AA561" s="21">
        <v>1</v>
      </c>
      <c r="AB561" s="22">
        <v>557</v>
      </c>
      <c r="AC561" s="23">
        <v>90</v>
      </c>
      <c r="AD561" s="23">
        <v>62</v>
      </c>
      <c r="AE561" s="24">
        <v>26</v>
      </c>
      <c r="AF561" s="24">
        <v>15</v>
      </c>
      <c r="AG561" s="24">
        <v>5</v>
      </c>
      <c r="AH561" s="24">
        <v>5</v>
      </c>
      <c r="AI561" s="24">
        <v>1</v>
      </c>
      <c r="AJ561" s="24">
        <v>1</v>
      </c>
      <c r="AK561" s="24">
        <v>1</v>
      </c>
      <c r="AL561" s="24">
        <v>1</v>
      </c>
      <c r="AM561" s="24">
        <v>1</v>
      </c>
      <c r="AN561" s="24">
        <v>1</v>
      </c>
      <c r="DX561" s="19">
        <v>557</v>
      </c>
      <c r="DY561" t="s">
        <v>568</v>
      </c>
      <c r="DZ561" t="s">
        <v>567</v>
      </c>
      <c r="EA561" t="s">
        <v>567</v>
      </c>
      <c r="EB561" t="s">
        <v>566</v>
      </c>
    </row>
    <row r="562" spans="1:132" x14ac:dyDescent="0.25">
      <c r="A562" s="13">
        <v>559</v>
      </c>
      <c r="B562" s="13">
        <v>95</v>
      </c>
      <c r="C562" s="13">
        <v>137</v>
      </c>
      <c r="D562" s="13">
        <v>113</v>
      </c>
      <c r="E562" s="13">
        <v>118</v>
      </c>
      <c r="F562" s="13">
        <v>125</v>
      </c>
      <c r="G562" s="13">
        <v>85</v>
      </c>
      <c r="H562" s="13">
        <v>87</v>
      </c>
      <c r="I562" s="13">
        <v>98</v>
      </c>
      <c r="J562" s="13">
        <v>84</v>
      </c>
      <c r="K562" s="13">
        <v>99</v>
      </c>
      <c r="L562" s="13">
        <v>96</v>
      </c>
      <c r="M562" s="13">
        <v>96</v>
      </c>
      <c r="O562" s="19">
        <v>558</v>
      </c>
      <c r="P562" s="20">
        <v>91</v>
      </c>
      <c r="Q562" s="20">
        <v>63</v>
      </c>
      <c r="R562" s="21">
        <v>46</v>
      </c>
      <c r="S562" s="21">
        <v>31</v>
      </c>
      <c r="T562" s="21">
        <v>17</v>
      </c>
      <c r="U562" s="21">
        <v>13</v>
      </c>
      <c r="V562" s="21">
        <v>6</v>
      </c>
      <c r="W562" s="21">
        <v>5</v>
      </c>
      <c r="X562" s="21">
        <v>1</v>
      </c>
      <c r="Y562" s="21">
        <v>1</v>
      </c>
      <c r="Z562" s="21">
        <v>1</v>
      </c>
      <c r="AA562" s="21">
        <v>1</v>
      </c>
      <c r="AB562" s="22">
        <v>558</v>
      </c>
      <c r="AC562" s="23">
        <v>90</v>
      </c>
      <c r="AD562" s="23">
        <v>62</v>
      </c>
      <c r="AE562" s="24">
        <v>26</v>
      </c>
      <c r="AF562" s="24">
        <v>15</v>
      </c>
      <c r="AG562" s="24">
        <v>5</v>
      </c>
      <c r="AH562" s="24">
        <v>5</v>
      </c>
      <c r="AI562" s="24">
        <v>1</v>
      </c>
      <c r="AJ562" s="24">
        <v>1</v>
      </c>
      <c r="AK562" s="24">
        <v>1</v>
      </c>
      <c r="AL562" s="24">
        <v>1</v>
      </c>
      <c r="AM562" s="24">
        <v>1</v>
      </c>
      <c r="AN562" s="24">
        <v>1</v>
      </c>
      <c r="DX562" s="19">
        <v>558</v>
      </c>
      <c r="DY562" t="s">
        <v>568</v>
      </c>
      <c r="DZ562" t="s">
        <v>567</v>
      </c>
      <c r="EA562" t="s">
        <v>567</v>
      </c>
      <c r="EB562" t="s">
        <v>566</v>
      </c>
    </row>
    <row r="563" spans="1:132" x14ac:dyDescent="0.25">
      <c r="A563" s="12">
        <v>560</v>
      </c>
      <c r="B563" s="12">
        <v>95</v>
      </c>
      <c r="C563" s="12">
        <v>137</v>
      </c>
      <c r="D563" s="12">
        <v>113</v>
      </c>
      <c r="E563" s="12">
        <v>118</v>
      </c>
      <c r="F563" s="12">
        <v>125</v>
      </c>
      <c r="G563" s="12">
        <v>85</v>
      </c>
      <c r="H563" s="12">
        <v>87</v>
      </c>
      <c r="I563" s="12">
        <v>98</v>
      </c>
      <c r="J563" s="12">
        <v>84</v>
      </c>
      <c r="K563" s="12">
        <v>99</v>
      </c>
      <c r="L563" s="12">
        <v>96</v>
      </c>
      <c r="M563" s="12">
        <v>96</v>
      </c>
      <c r="O563" s="19">
        <v>559</v>
      </c>
      <c r="P563" s="20">
        <v>91</v>
      </c>
      <c r="Q563" s="20">
        <v>63</v>
      </c>
      <c r="R563" s="21">
        <v>46</v>
      </c>
      <c r="S563" s="21">
        <v>31</v>
      </c>
      <c r="T563" s="21">
        <v>17</v>
      </c>
      <c r="U563" s="21">
        <v>13</v>
      </c>
      <c r="V563" s="21">
        <v>6</v>
      </c>
      <c r="W563" s="21">
        <v>5</v>
      </c>
      <c r="X563" s="21">
        <v>1</v>
      </c>
      <c r="Y563" s="21">
        <v>1</v>
      </c>
      <c r="Z563" s="21">
        <v>1</v>
      </c>
      <c r="AA563" s="21">
        <v>1</v>
      </c>
      <c r="AB563" s="22">
        <v>559</v>
      </c>
      <c r="AC563" s="23">
        <v>91</v>
      </c>
      <c r="AD563" s="23">
        <v>63</v>
      </c>
      <c r="AE563" s="24">
        <v>26</v>
      </c>
      <c r="AF563" s="24">
        <v>15</v>
      </c>
      <c r="AG563" s="24">
        <v>6</v>
      </c>
      <c r="AH563" s="24">
        <v>5</v>
      </c>
      <c r="AI563" s="24">
        <v>1</v>
      </c>
      <c r="AJ563" s="24">
        <v>1</v>
      </c>
      <c r="AK563" s="24">
        <v>1</v>
      </c>
      <c r="AL563" s="24">
        <v>1</v>
      </c>
      <c r="AM563" s="24">
        <v>1</v>
      </c>
      <c r="AN563" s="24">
        <v>1</v>
      </c>
      <c r="DX563" s="19">
        <v>559</v>
      </c>
      <c r="DY563" t="s">
        <v>568</v>
      </c>
      <c r="DZ563" t="s">
        <v>567</v>
      </c>
      <c r="EA563" t="s">
        <v>567</v>
      </c>
      <c r="EB563" t="s">
        <v>566</v>
      </c>
    </row>
    <row r="564" spans="1:132" x14ac:dyDescent="0.25">
      <c r="A564" s="13">
        <v>561</v>
      </c>
      <c r="B564" s="13">
        <v>94</v>
      </c>
      <c r="C564" s="13">
        <v>137</v>
      </c>
      <c r="D564" s="13">
        <v>113</v>
      </c>
      <c r="E564" s="13">
        <v>118</v>
      </c>
      <c r="F564" s="13">
        <v>125</v>
      </c>
      <c r="G564" s="13">
        <v>85</v>
      </c>
      <c r="H564" s="13">
        <v>87</v>
      </c>
      <c r="I564" s="13">
        <v>98</v>
      </c>
      <c r="J564" s="13">
        <v>84</v>
      </c>
      <c r="K564" s="13">
        <v>99</v>
      </c>
      <c r="L564" s="13">
        <v>96</v>
      </c>
      <c r="M564" s="13">
        <v>96</v>
      </c>
      <c r="O564" s="19">
        <v>560</v>
      </c>
      <c r="P564" s="20">
        <v>91</v>
      </c>
      <c r="Q564" s="20">
        <v>63</v>
      </c>
      <c r="R564" s="21">
        <v>46</v>
      </c>
      <c r="S564" s="21">
        <v>31</v>
      </c>
      <c r="T564" s="21">
        <v>17</v>
      </c>
      <c r="U564" s="21">
        <v>13</v>
      </c>
      <c r="V564" s="21">
        <v>6</v>
      </c>
      <c r="W564" s="21">
        <v>5</v>
      </c>
      <c r="X564" s="21">
        <v>1</v>
      </c>
      <c r="Y564" s="21">
        <v>1</v>
      </c>
      <c r="Z564" s="21">
        <v>1</v>
      </c>
      <c r="AA564" s="21">
        <v>1</v>
      </c>
      <c r="AB564" s="22">
        <v>560</v>
      </c>
      <c r="AC564" s="23">
        <v>91</v>
      </c>
      <c r="AD564" s="23">
        <v>63</v>
      </c>
      <c r="AE564" s="24">
        <v>26</v>
      </c>
      <c r="AF564" s="24">
        <v>15</v>
      </c>
      <c r="AG564" s="24">
        <v>6</v>
      </c>
      <c r="AH564" s="24">
        <v>5</v>
      </c>
      <c r="AI564" s="24">
        <v>1</v>
      </c>
      <c r="AJ564" s="24">
        <v>1</v>
      </c>
      <c r="AK564" s="24">
        <v>1</v>
      </c>
      <c r="AL564" s="24">
        <v>1</v>
      </c>
      <c r="AM564" s="24">
        <v>1</v>
      </c>
      <c r="AN564" s="24">
        <v>1</v>
      </c>
      <c r="DX564" s="19">
        <v>560</v>
      </c>
      <c r="DY564" t="s">
        <v>568</v>
      </c>
      <c r="DZ564" t="s">
        <v>567</v>
      </c>
      <c r="EA564" t="s">
        <v>567</v>
      </c>
      <c r="EB564" t="s">
        <v>566</v>
      </c>
    </row>
    <row r="565" spans="1:132" x14ac:dyDescent="0.25">
      <c r="A565" s="12">
        <v>562</v>
      </c>
      <c r="B565" s="12">
        <v>94</v>
      </c>
      <c r="C565" s="12">
        <v>136</v>
      </c>
      <c r="D565" s="12">
        <v>112</v>
      </c>
      <c r="E565" s="12">
        <v>117</v>
      </c>
      <c r="F565" s="12">
        <v>124</v>
      </c>
      <c r="G565" s="12">
        <v>85</v>
      </c>
      <c r="H565" s="12">
        <v>87</v>
      </c>
      <c r="I565" s="12">
        <v>98</v>
      </c>
      <c r="J565" s="12">
        <v>84</v>
      </c>
      <c r="K565" s="12">
        <v>99</v>
      </c>
      <c r="L565" s="12">
        <v>96</v>
      </c>
      <c r="M565" s="12">
        <v>96</v>
      </c>
      <c r="O565" s="19">
        <v>561</v>
      </c>
      <c r="P565" s="20">
        <v>91</v>
      </c>
      <c r="Q565" s="20">
        <v>63</v>
      </c>
      <c r="R565" s="21">
        <v>46</v>
      </c>
      <c r="S565" s="21">
        <v>31</v>
      </c>
      <c r="T565" s="21">
        <v>17</v>
      </c>
      <c r="U565" s="21">
        <v>13</v>
      </c>
      <c r="V565" s="21">
        <v>6</v>
      </c>
      <c r="W565" s="21">
        <v>5</v>
      </c>
      <c r="X565" s="21">
        <v>1</v>
      </c>
      <c r="Y565" s="21">
        <v>1</v>
      </c>
      <c r="Z565" s="21">
        <v>1</v>
      </c>
      <c r="AA565" s="21">
        <v>1</v>
      </c>
      <c r="AB565" s="22">
        <v>561</v>
      </c>
      <c r="AC565" s="23">
        <v>91</v>
      </c>
      <c r="AD565" s="23">
        <v>63</v>
      </c>
      <c r="AE565" s="24">
        <v>27</v>
      </c>
      <c r="AF565" s="24">
        <v>15</v>
      </c>
      <c r="AG565" s="24">
        <v>6</v>
      </c>
      <c r="AH565" s="24">
        <v>6</v>
      </c>
      <c r="AI565" s="24">
        <v>1</v>
      </c>
      <c r="AJ565" s="24">
        <v>1</v>
      </c>
      <c r="AK565" s="24">
        <v>1</v>
      </c>
      <c r="AL565" s="24">
        <v>1</v>
      </c>
      <c r="AM565" s="24">
        <v>1</v>
      </c>
      <c r="AN565" s="24">
        <v>1</v>
      </c>
      <c r="DX565" s="19">
        <v>561</v>
      </c>
      <c r="DY565" t="s">
        <v>568</v>
      </c>
      <c r="DZ565" t="s">
        <v>567</v>
      </c>
      <c r="EA565" t="s">
        <v>567</v>
      </c>
      <c r="EB565" t="s">
        <v>566</v>
      </c>
    </row>
    <row r="566" spans="1:132" x14ac:dyDescent="0.25">
      <c r="A566" s="13">
        <v>563</v>
      </c>
      <c r="B566" s="13">
        <v>93</v>
      </c>
      <c r="C566" s="13">
        <v>136</v>
      </c>
      <c r="D566" s="13">
        <v>112</v>
      </c>
      <c r="E566" s="13">
        <v>117</v>
      </c>
      <c r="F566" s="13">
        <v>124</v>
      </c>
      <c r="G566" s="13">
        <v>84</v>
      </c>
      <c r="H566" s="13">
        <v>86</v>
      </c>
      <c r="I566" s="13">
        <v>97</v>
      </c>
      <c r="J566" s="13">
        <v>83</v>
      </c>
      <c r="K566" s="13">
        <v>98</v>
      </c>
      <c r="L566" s="13">
        <v>95</v>
      </c>
      <c r="M566" s="13">
        <v>95</v>
      </c>
      <c r="O566" s="19">
        <v>562</v>
      </c>
      <c r="P566" s="20">
        <v>91</v>
      </c>
      <c r="Q566" s="20">
        <v>63</v>
      </c>
      <c r="R566" s="21">
        <v>46</v>
      </c>
      <c r="S566" s="21">
        <v>31</v>
      </c>
      <c r="T566" s="21">
        <v>17</v>
      </c>
      <c r="U566" s="21">
        <v>13</v>
      </c>
      <c r="V566" s="21">
        <v>6</v>
      </c>
      <c r="W566" s="21">
        <v>5</v>
      </c>
      <c r="X566" s="21">
        <v>1</v>
      </c>
      <c r="Y566" s="21">
        <v>1</v>
      </c>
      <c r="Z566" s="21">
        <v>1</v>
      </c>
      <c r="AA566" s="21">
        <v>1</v>
      </c>
      <c r="AB566" s="22">
        <v>562</v>
      </c>
      <c r="AC566" s="23">
        <v>91</v>
      </c>
      <c r="AD566" s="23">
        <v>63</v>
      </c>
      <c r="AE566" s="24">
        <v>27</v>
      </c>
      <c r="AF566" s="24">
        <v>15</v>
      </c>
      <c r="AG566" s="24">
        <v>6</v>
      </c>
      <c r="AH566" s="24">
        <v>6</v>
      </c>
      <c r="AI566" s="24">
        <v>1</v>
      </c>
      <c r="AJ566" s="24">
        <v>1</v>
      </c>
      <c r="AK566" s="24">
        <v>1</v>
      </c>
      <c r="AL566" s="24">
        <v>1</v>
      </c>
      <c r="AM566" s="24">
        <v>1</v>
      </c>
      <c r="AN566" s="24">
        <v>1</v>
      </c>
      <c r="DX566" s="19">
        <v>562</v>
      </c>
      <c r="DY566" t="s">
        <v>568</v>
      </c>
      <c r="DZ566" t="s">
        <v>567</v>
      </c>
      <c r="EA566" t="s">
        <v>567</v>
      </c>
      <c r="EB566" t="s">
        <v>566</v>
      </c>
    </row>
    <row r="567" spans="1:132" x14ac:dyDescent="0.25">
      <c r="A567" s="12">
        <v>564</v>
      </c>
      <c r="B567" s="12">
        <v>93</v>
      </c>
      <c r="C567" s="12">
        <v>136</v>
      </c>
      <c r="D567" s="12">
        <v>112</v>
      </c>
      <c r="E567" s="12">
        <v>117</v>
      </c>
      <c r="F567" s="12">
        <v>124</v>
      </c>
      <c r="G567" s="12">
        <v>84</v>
      </c>
      <c r="H567" s="12">
        <v>86</v>
      </c>
      <c r="I567" s="12">
        <v>97</v>
      </c>
      <c r="J567" s="12">
        <v>83</v>
      </c>
      <c r="K567" s="12">
        <v>98</v>
      </c>
      <c r="L567" s="12">
        <v>95</v>
      </c>
      <c r="M567" s="12">
        <v>95</v>
      </c>
      <c r="O567" s="19">
        <v>563</v>
      </c>
      <c r="P567" s="20">
        <v>91</v>
      </c>
      <c r="Q567" s="20">
        <v>64</v>
      </c>
      <c r="R567" s="21">
        <v>47</v>
      </c>
      <c r="S567" s="21">
        <v>32</v>
      </c>
      <c r="T567" s="21">
        <v>18</v>
      </c>
      <c r="U567" s="21">
        <v>13</v>
      </c>
      <c r="V567" s="21">
        <v>6</v>
      </c>
      <c r="W567" s="21">
        <v>5</v>
      </c>
      <c r="X567" s="21">
        <v>1</v>
      </c>
      <c r="Y567" s="21">
        <v>1</v>
      </c>
      <c r="Z567" s="21">
        <v>1</v>
      </c>
      <c r="AA567" s="21">
        <v>1</v>
      </c>
      <c r="AB567" s="22">
        <v>563</v>
      </c>
      <c r="AC567" s="23">
        <v>91</v>
      </c>
      <c r="AD567" s="23">
        <v>63</v>
      </c>
      <c r="AE567" s="24">
        <v>27</v>
      </c>
      <c r="AF567" s="24">
        <v>15</v>
      </c>
      <c r="AG567" s="24">
        <v>6</v>
      </c>
      <c r="AH567" s="24">
        <v>6</v>
      </c>
      <c r="AI567" s="24">
        <v>1</v>
      </c>
      <c r="AJ567" s="24">
        <v>1</v>
      </c>
      <c r="AK567" s="24">
        <v>1</v>
      </c>
      <c r="AL567" s="24">
        <v>1</v>
      </c>
      <c r="AM567" s="24">
        <v>1</v>
      </c>
      <c r="AN567" s="24">
        <v>1</v>
      </c>
      <c r="DX567" s="19">
        <v>563</v>
      </c>
      <c r="DY567" t="s">
        <v>568</v>
      </c>
      <c r="DZ567" t="s">
        <v>567</v>
      </c>
      <c r="EA567" t="s">
        <v>567</v>
      </c>
      <c r="EB567" t="s">
        <v>566</v>
      </c>
    </row>
    <row r="568" spans="1:132" x14ac:dyDescent="0.25">
      <c r="A568" s="13">
        <v>565</v>
      </c>
      <c r="B568" s="13">
        <v>93</v>
      </c>
      <c r="C568" s="13">
        <v>136</v>
      </c>
      <c r="D568" s="13">
        <v>112</v>
      </c>
      <c r="E568" s="13">
        <v>117</v>
      </c>
      <c r="F568" s="13">
        <v>124</v>
      </c>
      <c r="G568" s="13">
        <v>84</v>
      </c>
      <c r="H568" s="13">
        <v>86</v>
      </c>
      <c r="I568" s="13">
        <v>97</v>
      </c>
      <c r="J568" s="13">
        <v>83</v>
      </c>
      <c r="K568" s="13">
        <v>98</v>
      </c>
      <c r="L568" s="13">
        <v>95</v>
      </c>
      <c r="M568" s="13">
        <v>95</v>
      </c>
      <c r="O568" s="19">
        <v>564</v>
      </c>
      <c r="P568" s="20">
        <v>91</v>
      </c>
      <c r="Q568" s="20">
        <v>64</v>
      </c>
      <c r="R568" s="21">
        <v>47</v>
      </c>
      <c r="S568" s="21">
        <v>32</v>
      </c>
      <c r="T568" s="21">
        <v>18</v>
      </c>
      <c r="U568" s="21">
        <v>13</v>
      </c>
      <c r="V568" s="21">
        <v>6</v>
      </c>
      <c r="W568" s="21">
        <v>5</v>
      </c>
      <c r="X568" s="21">
        <v>1</v>
      </c>
      <c r="Y568" s="21">
        <v>1</v>
      </c>
      <c r="Z568" s="21">
        <v>1</v>
      </c>
      <c r="AA568" s="21">
        <v>1</v>
      </c>
      <c r="AB568" s="22">
        <v>564</v>
      </c>
      <c r="AC568" s="23">
        <v>91</v>
      </c>
      <c r="AD568" s="23">
        <v>63</v>
      </c>
      <c r="AE568" s="24">
        <v>27</v>
      </c>
      <c r="AF568" s="24">
        <v>15</v>
      </c>
      <c r="AG568" s="24">
        <v>6</v>
      </c>
      <c r="AH568" s="24">
        <v>6</v>
      </c>
      <c r="AI568" s="24">
        <v>1</v>
      </c>
      <c r="AJ568" s="24">
        <v>1</v>
      </c>
      <c r="AK568" s="24">
        <v>1</v>
      </c>
      <c r="AL568" s="24">
        <v>1</v>
      </c>
      <c r="AM568" s="24">
        <v>1</v>
      </c>
      <c r="AN568" s="24">
        <v>1</v>
      </c>
      <c r="DX568" s="19">
        <v>564</v>
      </c>
      <c r="DY568" t="s">
        <v>568</v>
      </c>
      <c r="DZ568" t="s">
        <v>567</v>
      </c>
      <c r="EA568" t="s">
        <v>567</v>
      </c>
      <c r="EB568" t="s">
        <v>566</v>
      </c>
    </row>
    <row r="569" spans="1:132" x14ac:dyDescent="0.25">
      <c r="A569" s="12">
        <v>566</v>
      </c>
      <c r="B569" s="12">
        <v>92</v>
      </c>
      <c r="C569" s="12">
        <v>135</v>
      </c>
      <c r="D569" s="12">
        <v>111</v>
      </c>
      <c r="E569" s="12">
        <v>116</v>
      </c>
      <c r="F569" s="12">
        <v>123</v>
      </c>
      <c r="G569" s="12">
        <v>84</v>
      </c>
      <c r="H569" s="12">
        <v>86</v>
      </c>
      <c r="I569" s="12">
        <v>97</v>
      </c>
      <c r="J569" s="12">
        <v>83</v>
      </c>
      <c r="K569" s="12">
        <v>98</v>
      </c>
      <c r="L569" s="12">
        <v>95</v>
      </c>
      <c r="M569" s="12">
        <v>95</v>
      </c>
      <c r="O569" s="19">
        <v>565</v>
      </c>
      <c r="P569" s="20">
        <v>91</v>
      </c>
      <c r="Q569" s="20">
        <v>64</v>
      </c>
      <c r="R569" s="21">
        <v>47</v>
      </c>
      <c r="S569" s="21">
        <v>32</v>
      </c>
      <c r="T569" s="21">
        <v>18</v>
      </c>
      <c r="U569" s="21">
        <v>13</v>
      </c>
      <c r="V569" s="21">
        <v>6</v>
      </c>
      <c r="W569" s="21">
        <v>5</v>
      </c>
      <c r="X569" s="21">
        <v>1</v>
      </c>
      <c r="Y569" s="21">
        <v>1</v>
      </c>
      <c r="Z569" s="21">
        <v>1</v>
      </c>
      <c r="AA569" s="21">
        <v>1</v>
      </c>
      <c r="AB569" s="22">
        <v>565</v>
      </c>
      <c r="AC569" s="23">
        <v>91</v>
      </c>
      <c r="AD569" s="23">
        <v>64</v>
      </c>
      <c r="AE569" s="24">
        <v>27</v>
      </c>
      <c r="AF569" s="24">
        <v>15</v>
      </c>
      <c r="AG569" s="24">
        <v>6</v>
      </c>
      <c r="AH569" s="24">
        <v>6</v>
      </c>
      <c r="AI569" s="24">
        <v>1</v>
      </c>
      <c r="AJ569" s="24">
        <v>1</v>
      </c>
      <c r="AK569" s="24">
        <v>1</v>
      </c>
      <c r="AL569" s="24">
        <v>1</v>
      </c>
      <c r="AM569" s="24">
        <v>1</v>
      </c>
      <c r="AN569" s="24">
        <v>1</v>
      </c>
      <c r="DX569" s="19">
        <v>565</v>
      </c>
      <c r="DY569" t="s">
        <v>568</v>
      </c>
      <c r="DZ569" t="s">
        <v>567</v>
      </c>
      <c r="EA569" t="s">
        <v>567</v>
      </c>
      <c r="EB569" t="s">
        <v>566</v>
      </c>
    </row>
    <row r="570" spans="1:132" x14ac:dyDescent="0.25">
      <c r="A570" s="13">
        <v>567</v>
      </c>
      <c r="B570" s="13">
        <v>92</v>
      </c>
      <c r="C570" s="13">
        <v>135</v>
      </c>
      <c r="D570" s="13">
        <v>111</v>
      </c>
      <c r="E570" s="13">
        <v>116</v>
      </c>
      <c r="F570" s="13">
        <v>123</v>
      </c>
      <c r="G570" s="13">
        <v>84</v>
      </c>
      <c r="H570" s="13">
        <v>86</v>
      </c>
      <c r="I570" s="13">
        <v>97</v>
      </c>
      <c r="J570" s="13">
        <v>83</v>
      </c>
      <c r="K570" s="13">
        <v>98</v>
      </c>
      <c r="L570" s="13">
        <v>95</v>
      </c>
      <c r="M570" s="13">
        <v>95</v>
      </c>
      <c r="O570" s="19">
        <v>566</v>
      </c>
      <c r="P570" s="20">
        <v>91</v>
      </c>
      <c r="Q570" s="20">
        <v>64</v>
      </c>
      <c r="R570" s="21">
        <v>47</v>
      </c>
      <c r="S570" s="21">
        <v>32</v>
      </c>
      <c r="T570" s="21">
        <v>18</v>
      </c>
      <c r="U570" s="21">
        <v>13</v>
      </c>
      <c r="V570" s="21">
        <v>6</v>
      </c>
      <c r="W570" s="21">
        <v>5</v>
      </c>
      <c r="X570" s="21">
        <v>1</v>
      </c>
      <c r="Y570" s="21">
        <v>1</v>
      </c>
      <c r="Z570" s="21">
        <v>1</v>
      </c>
      <c r="AA570" s="21">
        <v>1</v>
      </c>
      <c r="AB570" s="22">
        <v>566</v>
      </c>
      <c r="AC570" s="23">
        <v>91</v>
      </c>
      <c r="AD570" s="23">
        <v>64</v>
      </c>
      <c r="AE570" s="24">
        <v>27</v>
      </c>
      <c r="AF570" s="24">
        <v>16</v>
      </c>
      <c r="AG570" s="24">
        <v>6</v>
      </c>
      <c r="AH570" s="24">
        <v>6</v>
      </c>
      <c r="AI570" s="24">
        <v>1</v>
      </c>
      <c r="AJ570" s="24">
        <v>1</v>
      </c>
      <c r="AK570" s="24">
        <v>1</v>
      </c>
      <c r="AL570" s="24">
        <v>1</v>
      </c>
      <c r="AM570" s="24">
        <v>1</v>
      </c>
      <c r="AN570" s="24">
        <v>1</v>
      </c>
      <c r="DX570" s="19">
        <v>566</v>
      </c>
      <c r="DY570" t="s">
        <v>568</v>
      </c>
      <c r="DZ570" t="s">
        <v>567</v>
      </c>
      <c r="EA570" t="s">
        <v>567</v>
      </c>
      <c r="EB570" t="s">
        <v>566</v>
      </c>
    </row>
    <row r="571" spans="1:132" x14ac:dyDescent="0.25">
      <c r="A571" s="12">
        <v>568</v>
      </c>
      <c r="B571" s="12">
        <v>91</v>
      </c>
      <c r="C571" s="12">
        <v>135</v>
      </c>
      <c r="D571" s="12">
        <v>111</v>
      </c>
      <c r="E571" s="12">
        <v>116</v>
      </c>
      <c r="F571" s="12">
        <v>123</v>
      </c>
      <c r="G571" s="12">
        <v>83</v>
      </c>
      <c r="H571" s="12">
        <v>85</v>
      </c>
      <c r="I571" s="12">
        <v>96</v>
      </c>
      <c r="J571" s="12">
        <v>82</v>
      </c>
      <c r="K571" s="12">
        <v>97</v>
      </c>
      <c r="L571" s="12">
        <v>94</v>
      </c>
      <c r="M571" s="12">
        <v>94</v>
      </c>
      <c r="O571" s="19">
        <v>567</v>
      </c>
      <c r="P571" s="20">
        <v>91</v>
      </c>
      <c r="Q571" s="20">
        <v>64</v>
      </c>
      <c r="R571" s="21">
        <v>47</v>
      </c>
      <c r="S571" s="21">
        <v>32</v>
      </c>
      <c r="T571" s="21">
        <v>18</v>
      </c>
      <c r="U571" s="21">
        <v>13</v>
      </c>
      <c r="V571" s="21">
        <v>6</v>
      </c>
      <c r="W571" s="21">
        <v>5</v>
      </c>
      <c r="X571" s="21">
        <v>1</v>
      </c>
      <c r="Y571" s="21">
        <v>1</v>
      </c>
      <c r="Z571" s="21">
        <v>1</v>
      </c>
      <c r="AA571" s="21">
        <v>1</v>
      </c>
      <c r="AB571" s="22">
        <v>567</v>
      </c>
      <c r="AC571" s="23">
        <v>91</v>
      </c>
      <c r="AD571" s="23">
        <v>64</v>
      </c>
      <c r="AE571" s="24">
        <v>28</v>
      </c>
      <c r="AF571" s="24">
        <v>16</v>
      </c>
      <c r="AG571" s="24">
        <v>6</v>
      </c>
      <c r="AH571" s="24">
        <v>6</v>
      </c>
      <c r="AI571" s="24">
        <v>1</v>
      </c>
      <c r="AJ571" s="24">
        <v>1</v>
      </c>
      <c r="AK571" s="24">
        <v>1</v>
      </c>
      <c r="AL571" s="24">
        <v>1</v>
      </c>
      <c r="AM571" s="24">
        <v>1</v>
      </c>
      <c r="AN571" s="24">
        <v>1</v>
      </c>
      <c r="DX571" s="19">
        <v>567</v>
      </c>
      <c r="DY571" t="s">
        <v>568</v>
      </c>
      <c r="DZ571" t="s">
        <v>567</v>
      </c>
      <c r="EA571" t="s">
        <v>567</v>
      </c>
      <c r="EB571" t="s">
        <v>566</v>
      </c>
    </row>
    <row r="572" spans="1:132" x14ac:dyDescent="0.25">
      <c r="A572" s="13">
        <v>569</v>
      </c>
      <c r="B572" s="13">
        <v>91</v>
      </c>
      <c r="C572" s="13">
        <v>134</v>
      </c>
      <c r="D572" s="13">
        <v>110</v>
      </c>
      <c r="E572" s="13">
        <v>115</v>
      </c>
      <c r="F572" s="13">
        <v>122</v>
      </c>
      <c r="G572" s="13">
        <v>83</v>
      </c>
      <c r="H572" s="13">
        <v>85</v>
      </c>
      <c r="I572" s="13">
        <v>96</v>
      </c>
      <c r="J572" s="13">
        <v>82</v>
      </c>
      <c r="K572" s="13">
        <v>97</v>
      </c>
      <c r="L572" s="13">
        <v>94</v>
      </c>
      <c r="M572" s="13">
        <v>94</v>
      </c>
      <c r="O572" s="19">
        <v>568</v>
      </c>
      <c r="P572" s="20">
        <v>91</v>
      </c>
      <c r="Q572" s="20">
        <v>64</v>
      </c>
      <c r="R572" s="21">
        <v>47</v>
      </c>
      <c r="S572" s="21">
        <v>32</v>
      </c>
      <c r="T572" s="21">
        <v>18</v>
      </c>
      <c r="U572" s="21">
        <v>14</v>
      </c>
      <c r="V572" s="21">
        <v>6</v>
      </c>
      <c r="W572" s="21">
        <v>5</v>
      </c>
      <c r="X572" s="21">
        <v>1</v>
      </c>
      <c r="Y572" s="21">
        <v>1</v>
      </c>
      <c r="Z572" s="21">
        <v>1</v>
      </c>
      <c r="AA572" s="21">
        <v>1</v>
      </c>
      <c r="AB572" s="22">
        <v>568</v>
      </c>
      <c r="AC572" s="23">
        <v>91</v>
      </c>
      <c r="AD572" s="23">
        <v>64</v>
      </c>
      <c r="AE572" s="24">
        <v>28</v>
      </c>
      <c r="AF572" s="24">
        <v>16</v>
      </c>
      <c r="AG572" s="24">
        <v>6</v>
      </c>
      <c r="AH572" s="24">
        <v>6</v>
      </c>
      <c r="AI572" s="24">
        <v>1</v>
      </c>
      <c r="AJ572" s="24">
        <v>1</v>
      </c>
      <c r="AK572" s="24">
        <v>1</v>
      </c>
      <c r="AL572" s="24">
        <v>1</v>
      </c>
      <c r="AM572" s="24">
        <v>1</v>
      </c>
      <c r="AN572" s="24">
        <v>1</v>
      </c>
      <c r="DX572" s="19">
        <v>568</v>
      </c>
      <c r="DY572" t="s">
        <v>568</v>
      </c>
      <c r="DZ572" t="s">
        <v>567</v>
      </c>
      <c r="EA572" t="s">
        <v>567</v>
      </c>
      <c r="EB572" t="s">
        <v>566</v>
      </c>
    </row>
    <row r="573" spans="1:132" x14ac:dyDescent="0.25">
      <c r="A573" s="12">
        <v>570</v>
      </c>
      <c r="B573" s="12">
        <v>91</v>
      </c>
      <c r="C573" s="12">
        <v>134</v>
      </c>
      <c r="D573" s="12">
        <v>110</v>
      </c>
      <c r="E573" s="12">
        <v>115</v>
      </c>
      <c r="F573" s="12">
        <v>122</v>
      </c>
      <c r="G573" s="12">
        <v>83</v>
      </c>
      <c r="H573" s="12">
        <v>85</v>
      </c>
      <c r="I573" s="12">
        <v>96</v>
      </c>
      <c r="J573" s="12">
        <v>82</v>
      </c>
      <c r="K573" s="12">
        <v>97</v>
      </c>
      <c r="L573" s="12">
        <v>94</v>
      </c>
      <c r="M573" s="12">
        <v>94</v>
      </c>
      <c r="O573" s="19">
        <v>569</v>
      </c>
      <c r="P573" s="20">
        <v>91</v>
      </c>
      <c r="Q573" s="20">
        <v>64</v>
      </c>
      <c r="R573" s="21">
        <v>47</v>
      </c>
      <c r="S573" s="21">
        <v>32</v>
      </c>
      <c r="T573" s="21">
        <v>18</v>
      </c>
      <c r="U573" s="21">
        <v>14</v>
      </c>
      <c r="V573" s="21">
        <v>6</v>
      </c>
      <c r="W573" s="21">
        <v>5</v>
      </c>
      <c r="X573" s="21">
        <v>1</v>
      </c>
      <c r="Y573" s="21">
        <v>1</v>
      </c>
      <c r="Z573" s="21">
        <v>1</v>
      </c>
      <c r="AA573" s="21">
        <v>1</v>
      </c>
      <c r="AB573" s="22">
        <v>569</v>
      </c>
      <c r="AC573" s="23">
        <v>91</v>
      </c>
      <c r="AD573" s="23">
        <v>64</v>
      </c>
      <c r="AE573" s="24">
        <v>28</v>
      </c>
      <c r="AF573" s="24">
        <v>16</v>
      </c>
      <c r="AG573" s="24">
        <v>6</v>
      </c>
      <c r="AH573" s="24">
        <v>6</v>
      </c>
      <c r="AI573" s="24">
        <v>1</v>
      </c>
      <c r="AJ573" s="24">
        <v>1</v>
      </c>
      <c r="AK573" s="24">
        <v>1</v>
      </c>
      <c r="AL573" s="24">
        <v>1</v>
      </c>
      <c r="AM573" s="24">
        <v>1</v>
      </c>
      <c r="AN573" s="24">
        <v>1</v>
      </c>
      <c r="DX573" s="19">
        <v>569</v>
      </c>
      <c r="DY573" t="s">
        <v>568</v>
      </c>
      <c r="DZ573" t="s">
        <v>567</v>
      </c>
      <c r="EA573" t="s">
        <v>567</v>
      </c>
      <c r="EB573" t="s">
        <v>566</v>
      </c>
    </row>
    <row r="574" spans="1:132" x14ac:dyDescent="0.25">
      <c r="A574" s="13">
        <v>571</v>
      </c>
      <c r="B574" s="13">
        <v>90</v>
      </c>
      <c r="C574" s="13">
        <v>134</v>
      </c>
      <c r="D574" s="13">
        <v>110</v>
      </c>
      <c r="E574" s="13">
        <v>115</v>
      </c>
      <c r="F574" s="13">
        <v>122</v>
      </c>
      <c r="G574" s="13">
        <v>83</v>
      </c>
      <c r="H574" s="13">
        <v>85</v>
      </c>
      <c r="I574" s="13">
        <v>96</v>
      </c>
      <c r="J574" s="13">
        <v>82</v>
      </c>
      <c r="K574" s="13">
        <v>97</v>
      </c>
      <c r="L574" s="13">
        <v>94</v>
      </c>
      <c r="M574" s="13">
        <v>94</v>
      </c>
      <c r="O574" s="19">
        <v>570</v>
      </c>
      <c r="P574" s="20">
        <v>91</v>
      </c>
      <c r="Q574" s="20">
        <v>64</v>
      </c>
      <c r="R574" s="21">
        <v>47</v>
      </c>
      <c r="S574" s="21">
        <v>32</v>
      </c>
      <c r="T574" s="21">
        <v>18</v>
      </c>
      <c r="U574" s="21">
        <v>14</v>
      </c>
      <c r="V574" s="21">
        <v>6</v>
      </c>
      <c r="W574" s="21">
        <v>5</v>
      </c>
      <c r="X574" s="21">
        <v>1</v>
      </c>
      <c r="Y574" s="21">
        <v>1</v>
      </c>
      <c r="Z574" s="21">
        <v>1</v>
      </c>
      <c r="AA574" s="21">
        <v>1</v>
      </c>
      <c r="AB574" s="22">
        <v>570</v>
      </c>
      <c r="AC574" s="23">
        <v>91</v>
      </c>
      <c r="AD574" s="23">
        <v>64</v>
      </c>
      <c r="AE574" s="24">
        <v>28</v>
      </c>
      <c r="AF574" s="24">
        <v>16</v>
      </c>
      <c r="AG574" s="24">
        <v>6</v>
      </c>
      <c r="AH574" s="24">
        <v>6</v>
      </c>
      <c r="AI574" s="24">
        <v>1</v>
      </c>
      <c r="AJ574" s="24">
        <v>1</v>
      </c>
      <c r="AK574" s="24">
        <v>1</v>
      </c>
      <c r="AL574" s="24">
        <v>1</v>
      </c>
      <c r="AM574" s="24">
        <v>1</v>
      </c>
      <c r="AN574" s="24">
        <v>1</v>
      </c>
      <c r="DX574" s="19">
        <v>570</v>
      </c>
      <c r="DY574" t="s">
        <v>568</v>
      </c>
      <c r="DZ574" t="s">
        <v>567</v>
      </c>
      <c r="EA574" t="s">
        <v>567</v>
      </c>
      <c r="EB574" t="s">
        <v>566</v>
      </c>
    </row>
    <row r="575" spans="1:132" x14ac:dyDescent="0.25">
      <c r="A575" s="12">
        <v>572</v>
      </c>
      <c r="B575" s="12">
        <v>90</v>
      </c>
      <c r="C575" s="12">
        <v>134</v>
      </c>
      <c r="D575" s="12">
        <v>110</v>
      </c>
      <c r="E575" s="12">
        <v>115</v>
      </c>
      <c r="F575" s="12">
        <v>122</v>
      </c>
      <c r="G575" s="12">
        <v>83</v>
      </c>
      <c r="H575" s="12">
        <v>85</v>
      </c>
      <c r="I575" s="12">
        <v>96</v>
      </c>
      <c r="J575" s="12">
        <v>82</v>
      </c>
      <c r="K575" s="12">
        <v>96</v>
      </c>
      <c r="L575" s="12">
        <v>94</v>
      </c>
      <c r="M575" s="12">
        <v>94</v>
      </c>
      <c r="O575" s="19">
        <v>571</v>
      </c>
      <c r="P575" s="20">
        <v>91</v>
      </c>
      <c r="Q575" s="20">
        <v>64</v>
      </c>
      <c r="R575" s="21">
        <v>47</v>
      </c>
      <c r="S575" s="21">
        <v>32</v>
      </c>
      <c r="T575" s="21">
        <v>18</v>
      </c>
      <c r="U575" s="21">
        <v>14</v>
      </c>
      <c r="V575" s="21">
        <v>6</v>
      </c>
      <c r="W575" s="21">
        <v>5</v>
      </c>
      <c r="X575" s="21">
        <v>1</v>
      </c>
      <c r="Y575" s="21">
        <v>1</v>
      </c>
      <c r="Z575" s="21">
        <v>1</v>
      </c>
      <c r="AA575" s="21">
        <v>1</v>
      </c>
      <c r="AB575" s="22">
        <v>571</v>
      </c>
      <c r="AC575" s="23">
        <v>91</v>
      </c>
      <c r="AD575" s="23">
        <v>64</v>
      </c>
      <c r="AE575" s="24">
        <v>28</v>
      </c>
      <c r="AF575" s="24">
        <v>16</v>
      </c>
      <c r="AG575" s="24">
        <v>7</v>
      </c>
      <c r="AH575" s="24">
        <v>6</v>
      </c>
      <c r="AI575" s="24">
        <v>1</v>
      </c>
      <c r="AJ575" s="24">
        <v>1</v>
      </c>
      <c r="AK575" s="24">
        <v>1</v>
      </c>
      <c r="AL575" s="24">
        <v>1</v>
      </c>
      <c r="AM575" s="24">
        <v>1</v>
      </c>
      <c r="AN575" s="24">
        <v>1</v>
      </c>
      <c r="DX575" s="19">
        <v>571</v>
      </c>
      <c r="DY575" t="s">
        <v>568</v>
      </c>
      <c r="DZ575" t="s">
        <v>567</v>
      </c>
      <c r="EA575" t="s">
        <v>567</v>
      </c>
      <c r="EB575" t="s">
        <v>566</v>
      </c>
    </row>
    <row r="576" spans="1:132" x14ac:dyDescent="0.25">
      <c r="A576" s="13">
        <v>573</v>
      </c>
      <c r="B576" s="13">
        <v>89</v>
      </c>
      <c r="C576" s="13">
        <v>133</v>
      </c>
      <c r="D576" s="13">
        <v>109</v>
      </c>
      <c r="E576" s="13">
        <v>114</v>
      </c>
      <c r="F576" s="13">
        <v>121</v>
      </c>
      <c r="G576" s="13">
        <v>83</v>
      </c>
      <c r="H576" s="13">
        <v>84</v>
      </c>
      <c r="I576" s="13">
        <v>95</v>
      </c>
      <c r="J576" s="13">
        <v>81</v>
      </c>
      <c r="K576" s="13">
        <v>96</v>
      </c>
      <c r="L576" s="13">
        <v>93</v>
      </c>
      <c r="M576" s="13">
        <v>93</v>
      </c>
      <c r="O576" s="19">
        <v>572</v>
      </c>
      <c r="P576" s="20">
        <v>91</v>
      </c>
      <c r="Q576" s="20">
        <v>64</v>
      </c>
      <c r="R576" s="21">
        <v>47</v>
      </c>
      <c r="S576" s="21">
        <v>32</v>
      </c>
      <c r="T576" s="21">
        <v>18</v>
      </c>
      <c r="U576" s="21">
        <v>14</v>
      </c>
      <c r="V576" s="21">
        <v>6</v>
      </c>
      <c r="W576" s="21">
        <v>5</v>
      </c>
      <c r="X576" s="21">
        <v>1</v>
      </c>
      <c r="Y576" s="21">
        <v>1</v>
      </c>
      <c r="Z576" s="21">
        <v>1</v>
      </c>
      <c r="AA576" s="21">
        <v>1</v>
      </c>
      <c r="AB576" s="22">
        <v>572</v>
      </c>
      <c r="AC576" s="23">
        <v>91</v>
      </c>
      <c r="AD576" s="23">
        <v>65</v>
      </c>
      <c r="AE576" s="24">
        <v>28</v>
      </c>
      <c r="AF576" s="24">
        <v>16</v>
      </c>
      <c r="AG576" s="24">
        <v>7</v>
      </c>
      <c r="AH576" s="24">
        <v>6</v>
      </c>
      <c r="AI576" s="24">
        <v>1</v>
      </c>
      <c r="AJ576" s="24">
        <v>1</v>
      </c>
      <c r="AK576" s="24">
        <v>1</v>
      </c>
      <c r="AL576" s="24">
        <v>1</v>
      </c>
      <c r="AM576" s="24">
        <v>1</v>
      </c>
      <c r="AN576" s="24">
        <v>1</v>
      </c>
      <c r="DX576" s="19">
        <v>572</v>
      </c>
      <c r="DY576" t="s">
        <v>568</v>
      </c>
      <c r="DZ576" t="s">
        <v>567</v>
      </c>
      <c r="EA576" t="s">
        <v>567</v>
      </c>
      <c r="EB576" t="s">
        <v>566</v>
      </c>
    </row>
    <row r="577" spans="1:132" x14ac:dyDescent="0.25">
      <c r="A577" s="12">
        <v>574</v>
      </c>
      <c r="B577" s="12">
        <v>89</v>
      </c>
      <c r="C577" s="12">
        <v>133</v>
      </c>
      <c r="D577" s="12">
        <v>109</v>
      </c>
      <c r="E577" s="12">
        <v>114</v>
      </c>
      <c r="F577" s="12">
        <v>121</v>
      </c>
      <c r="G577" s="12">
        <v>83</v>
      </c>
      <c r="H577" s="12">
        <v>84</v>
      </c>
      <c r="I577" s="12">
        <v>95</v>
      </c>
      <c r="J577" s="12">
        <v>81</v>
      </c>
      <c r="K577" s="12">
        <v>96</v>
      </c>
      <c r="L577" s="12">
        <v>93</v>
      </c>
      <c r="M577" s="12">
        <v>93</v>
      </c>
      <c r="O577" s="19">
        <v>573</v>
      </c>
      <c r="P577" s="20">
        <v>92</v>
      </c>
      <c r="Q577" s="20">
        <v>65</v>
      </c>
      <c r="R577" s="21">
        <v>48</v>
      </c>
      <c r="S577" s="21">
        <v>33</v>
      </c>
      <c r="T577" s="21">
        <v>19</v>
      </c>
      <c r="U577" s="21">
        <v>15</v>
      </c>
      <c r="V577" s="21">
        <v>7</v>
      </c>
      <c r="W577" s="21">
        <v>6</v>
      </c>
      <c r="X577" s="21">
        <v>1</v>
      </c>
      <c r="Y577" s="21">
        <v>1</v>
      </c>
      <c r="Z577" s="21">
        <v>1</v>
      </c>
      <c r="AA577" s="21">
        <v>1</v>
      </c>
      <c r="AB577" s="22">
        <v>573</v>
      </c>
      <c r="AC577" s="23">
        <v>91</v>
      </c>
      <c r="AD577" s="23">
        <v>65</v>
      </c>
      <c r="AE577" s="24">
        <v>29</v>
      </c>
      <c r="AF577" s="24">
        <v>16</v>
      </c>
      <c r="AG577" s="24">
        <v>7</v>
      </c>
      <c r="AH577" s="24">
        <v>6</v>
      </c>
      <c r="AI577" s="24">
        <v>1</v>
      </c>
      <c r="AJ577" s="24">
        <v>1</v>
      </c>
      <c r="AK577" s="24">
        <v>1</v>
      </c>
      <c r="AL577" s="24">
        <v>1</v>
      </c>
      <c r="AM577" s="24">
        <v>1</v>
      </c>
      <c r="AN577" s="24">
        <v>1</v>
      </c>
      <c r="DX577" s="19">
        <v>573</v>
      </c>
      <c r="DY577" t="s">
        <v>568</v>
      </c>
      <c r="DZ577" t="s">
        <v>567</v>
      </c>
      <c r="EA577" t="s">
        <v>567</v>
      </c>
      <c r="EB577" t="s">
        <v>566</v>
      </c>
    </row>
    <row r="578" spans="1:132" x14ac:dyDescent="0.25">
      <c r="A578" s="13">
        <v>575</v>
      </c>
      <c r="B578" s="13">
        <v>88</v>
      </c>
      <c r="C578" s="13">
        <v>133</v>
      </c>
      <c r="D578" s="13">
        <v>109</v>
      </c>
      <c r="E578" s="13">
        <v>114</v>
      </c>
      <c r="F578" s="13">
        <v>121</v>
      </c>
      <c r="G578" s="13">
        <v>83</v>
      </c>
      <c r="H578" s="13">
        <v>84</v>
      </c>
      <c r="I578" s="13">
        <v>95</v>
      </c>
      <c r="J578" s="13">
        <v>81</v>
      </c>
      <c r="K578" s="13">
        <v>96</v>
      </c>
      <c r="L578" s="13">
        <v>93</v>
      </c>
      <c r="M578" s="13">
        <v>93</v>
      </c>
      <c r="O578" s="19">
        <v>574</v>
      </c>
      <c r="P578" s="20">
        <v>92</v>
      </c>
      <c r="Q578" s="20">
        <v>65</v>
      </c>
      <c r="R578" s="21">
        <v>48</v>
      </c>
      <c r="S578" s="21">
        <v>33</v>
      </c>
      <c r="T578" s="21">
        <v>19</v>
      </c>
      <c r="U578" s="21">
        <v>15</v>
      </c>
      <c r="V578" s="21">
        <v>7</v>
      </c>
      <c r="W578" s="21">
        <v>6</v>
      </c>
      <c r="X578" s="21">
        <v>1</v>
      </c>
      <c r="Y578" s="21">
        <v>1</v>
      </c>
      <c r="Z578" s="21">
        <v>1</v>
      </c>
      <c r="AA578" s="21">
        <v>1</v>
      </c>
      <c r="AB578" s="22">
        <v>574</v>
      </c>
      <c r="AC578" s="23">
        <v>91</v>
      </c>
      <c r="AD578" s="23">
        <v>65</v>
      </c>
      <c r="AE578" s="24">
        <v>29</v>
      </c>
      <c r="AF578" s="24">
        <v>16</v>
      </c>
      <c r="AG578" s="24">
        <v>7</v>
      </c>
      <c r="AH578" s="24">
        <v>7</v>
      </c>
      <c r="AI578" s="24">
        <v>1</v>
      </c>
      <c r="AJ578" s="24">
        <v>1</v>
      </c>
      <c r="AK578" s="24">
        <v>1</v>
      </c>
      <c r="AL578" s="24">
        <v>1</v>
      </c>
      <c r="AM578" s="24">
        <v>1</v>
      </c>
      <c r="AN578" s="24">
        <v>1</v>
      </c>
      <c r="DX578" s="19">
        <v>574</v>
      </c>
      <c r="DY578" t="s">
        <v>568</v>
      </c>
      <c r="DZ578" t="s">
        <v>567</v>
      </c>
      <c r="EA578" t="s">
        <v>567</v>
      </c>
      <c r="EB578" t="s">
        <v>566</v>
      </c>
    </row>
    <row r="579" spans="1:132" x14ac:dyDescent="0.25">
      <c r="A579" s="12">
        <v>576</v>
      </c>
      <c r="B579" s="12">
        <v>88</v>
      </c>
      <c r="C579" s="12">
        <v>133</v>
      </c>
      <c r="D579" s="12">
        <v>109</v>
      </c>
      <c r="E579" s="12">
        <v>114</v>
      </c>
      <c r="F579" s="12">
        <v>121</v>
      </c>
      <c r="G579" s="12">
        <v>82</v>
      </c>
      <c r="H579" s="12">
        <v>84</v>
      </c>
      <c r="I579" s="12">
        <v>95</v>
      </c>
      <c r="J579" s="12">
        <v>81</v>
      </c>
      <c r="K579" s="12">
        <v>95</v>
      </c>
      <c r="L579" s="12">
        <v>93</v>
      </c>
      <c r="M579" s="12">
        <v>93</v>
      </c>
      <c r="O579" s="19">
        <v>575</v>
      </c>
      <c r="P579" s="20">
        <v>92</v>
      </c>
      <c r="Q579" s="20">
        <v>65</v>
      </c>
      <c r="R579" s="21">
        <v>48</v>
      </c>
      <c r="S579" s="21">
        <v>33</v>
      </c>
      <c r="T579" s="21">
        <v>19</v>
      </c>
      <c r="U579" s="21">
        <v>15</v>
      </c>
      <c r="V579" s="21">
        <v>7</v>
      </c>
      <c r="W579" s="21">
        <v>6</v>
      </c>
      <c r="X579" s="21">
        <v>1</v>
      </c>
      <c r="Y579" s="21">
        <v>1</v>
      </c>
      <c r="Z579" s="21">
        <v>1</v>
      </c>
      <c r="AA579" s="21">
        <v>1</v>
      </c>
      <c r="AB579" s="22">
        <v>575</v>
      </c>
      <c r="AC579" s="23">
        <v>91</v>
      </c>
      <c r="AD579" s="23">
        <v>65</v>
      </c>
      <c r="AE579" s="24">
        <v>29</v>
      </c>
      <c r="AF579" s="24">
        <v>17</v>
      </c>
      <c r="AG579" s="24">
        <v>7</v>
      </c>
      <c r="AH579" s="24">
        <v>7</v>
      </c>
      <c r="AI579" s="24">
        <v>1</v>
      </c>
      <c r="AJ579" s="24">
        <v>1</v>
      </c>
      <c r="AK579" s="24">
        <v>1</v>
      </c>
      <c r="AL579" s="24">
        <v>1</v>
      </c>
      <c r="AM579" s="24">
        <v>1</v>
      </c>
      <c r="AN579" s="24">
        <v>1</v>
      </c>
      <c r="DX579" s="19">
        <v>575</v>
      </c>
      <c r="DY579" t="s">
        <v>568</v>
      </c>
      <c r="DZ579" t="s">
        <v>567</v>
      </c>
      <c r="EA579" t="s">
        <v>567</v>
      </c>
      <c r="EB579" t="s">
        <v>566</v>
      </c>
    </row>
    <row r="580" spans="1:132" x14ac:dyDescent="0.25">
      <c r="A580" s="13">
        <v>577</v>
      </c>
      <c r="B580" s="13">
        <v>88</v>
      </c>
      <c r="C580" s="13">
        <v>133</v>
      </c>
      <c r="D580" s="13">
        <v>109</v>
      </c>
      <c r="E580" s="13">
        <v>114</v>
      </c>
      <c r="F580" s="13">
        <v>121</v>
      </c>
      <c r="G580" s="13">
        <v>82</v>
      </c>
      <c r="H580" s="13">
        <v>84</v>
      </c>
      <c r="I580" s="13">
        <v>95</v>
      </c>
      <c r="J580" s="13">
        <v>81</v>
      </c>
      <c r="K580" s="13">
        <v>95</v>
      </c>
      <c r="L580" s="13">
        <v>93</v>
      </c>
      <c r="M580" s="13">
        <v>93</v>
      </c>
      <c r="O580" s="19">
        <v>576</v>
      </c>
      <c r="P580" s="20">
        <v>92</v>
      </c>
      <c r="Q580" s="20">
        <v>65</v>
      </c>
      <c r="R580" s="21">
        <v>48</v>
      </c>
      <c r="S580" s="21">
        <v>33</v>
      </c>
      <c r="T580" s="21">
        <v>19</v>
      </c>
      <c r="U580" s="21">
        <v>15</v>
      </c>
      <c r="V580" s="21">
        <v>7</v>
      </c>
      <c r="W580" s="21">
        <v>6</v>
      </c>
      <c r="X580" s="21">
        <v>1</v>
      </c>
      <c r="Y580" s="21">
        <v>1</v>
      </c>
      <c r="Z580" s="21">
        <v>1</v>
      </c>
      <c r="AA580" s="21">
        <v>1</v>
      </c>
      <c r="AB580" s="22">
        <v>576</v>
      </c>
      <c r="AC580" s="23">
        <v>92</v>
      </c>
      <c r="AD580" s="23">
        <v>65</v>
      </c>
      <c r="AE580" s="24">
        <v>29</v>
      </c>
      <c r="AF580" s="24">
        <v>17</v>
      </c>
      <c r="AG580" s="24">
        <v>7</v>
      </c>
      <c r="AH580" s="24">
        <v>7</v>
      </c>
      <c r="AI580" s="24">
        <v>1</v>
      </c>
      <c r="AJ580" s="24">
        <v>1</v>
      </c>
      <c r="AK580" s="24">
        <v>1</v>
      </c>
      <c r="AL580" s="24">
        <v>1</v>
      </c>
      <c r="AM580" s="24">
        <v>1</v>
      </c>
      <c r="AN580" s="24">
        <v>1</v>
      </c>
      <c r="DX580" s="19">
        <v>576</v>
      </c>
      <c r="DY580" t="s">
        <v>568</v>
      </c>
      <c r="DZ580" t="s">
        <v>567</v>
      </c>
      <c r="EA580" t="s">
        <v>567</v>
      </c>
      <c r="EB580" t="s">
        <v>566</v>
      </c>
    </row>
    <row r="581" spans="1:132" x14ac:dyDescent="0.25">
      <c r="A581" s="12">
        <v>578</v>
      </c>
      <c r="B581" s="12">
        <v>87</v>
      </c>
      <c r="C581" s="12">
        <v>132</v>
      </c>
      <c r="D581" s="12">
        <v>108</v>
      </c>
      <c r="E581" s="12">
        <v>113</v>
      </c>
      <c r="F581" s="12">
        <v>120</v>
      </c>
      <c r="G581" s="12">
        <v>82</v>
      </c>
      <c r="H581" s="12">
        <v>83</v>
      </c>
      <c r="I581" s="12">
        <v>94</v>
      </c>
      <c r="J581" s="12">
        <v>80</v>
      </c>
      <c r="K581" s="12">
        <v>95</v>
      </c>
      <c r="L581" s="12">
        <v>92</v>
      </c>
      <c r="M581" s="12">
        <v>92</v>
      </c>
      <c r="O581" s="19">
        <v>577</v>
      </c>
      <c r="P581" s="20">
        <v>92</v>
      </c>
      <c r="Q581" s="20">
        <v>65</v>
      </c>
      <c r="R581" s="21">
        <v>48</v>
      </c>
      <c r="S581" s="21">
        <v>33</v>
      </c>
      <c r="T581" s="21">
        <v>19</v>
      </c>
      <c r="U581" s="21">
        <v>15</v>
      </c>
      <c r="V581" s="21">
        <v>7</v>
      </c>
      <c r="W581" s="21">
        <v>6</v>
      </c>
      <c r="X581" s="21">
        <v>1</v>
      </c>
      <c r="Y581" s="21">
        <v>1</v>
      </c>
      <c r="Z581" s="21">
        <v>1</v>
      </c>
      <c r="AA581" s="21">
        <v>1</v>
      </c>
      <c r="AB581" s="22">
        <v>577</v>
      </c>
      <c r="AC581" s="23">
        <v>92</v>
      </c>
      <c r="AD581" s="23">
        <v>65</v>
      </c>
      <c r="AE581" s="24">
        <v>29</v>
      </c>
      <c r="AF581" s="24">
        <v>17</v>
      </c>
      <c r="AG581" s="24">
        <v>7</v>
      </c>
      <c r="AH581" s="24">
        <v>7</v>
      </c>
      <c r="AI581" s="24">
        <v>1</v>
      </c>
      <c r="AJ581" s="24">
        <v>1</v>
      </c>
      <c r="AK581" s="24">
        <v>1</v>
      </c>
      <c r="AL581" s="24">
        <v>1</v>
      </c>
      <c r="AM581" s="24">
        <v>1</v>
      </c>
      <c r="AN581" s="24">
        <v>1</v>
      </c>
      <c r="DX581" s="19">
        <v>577</v>
      </c>
      <c r="DY581" t="s">
        <v>568</v>
      </c>
      <c r="DZ581" t="s">
        <v>567</v>
      </c>
      <c r="EA581" t="s">
        <v>567</v>
      </c>
      <c r="EB581" t="s">
        <v>566</v>
      </c>
    </row>
    <row r="582" spans="1:132" x14ac:dyDescent="0.25">
      <c r="A582" s="13">
        <v>579</v>
      </c>
      <c r="B582" s="13">
        <v>87</v>
      </c>
      <c r="C582" s="13">
        <v>132</v>
      </c>
      <c r="D582" s="13">
        <v>108</v>
      </c>
      <c r="E582" s="13">
        <v>113</v>
      </c>
      <c r="F582" s="13">
        <v>120</v>
      </c>
      <c r="G582" s="13">
        <v>82</v>
      </c>
      <c r="H582" s="13">
        <v>83</v>
      </c>
      <c r="I582" s="13">
        <v>94</v>
      </c>
      <c r="J582" s="13">
        <v>80</v>
      </c>
      <c r="K582" s="13">
        <v>94</v>
      </c>
      <c r="L582" s="13">
        <v>92</v>
      </c>
      <c r="M582" s="13">
        <v>92</v>
      </c>
      <c r="O582" s="19">
        <v>578</v>
      </c>
      <c r="P582" s="20">
        <v>92</v>
      </c>
      <c r="Q582" s="20">
        <v>66</v>
      </c>
      <c r="R582" s="21">
        <v>49</v>
      </c>
      <c r="S582" s="21">
        <v>34</v>
      </c>
      <c r="T582" s="21">
        <v>19</v>
      </c>
      <c r="U582" s="21">
        <v>15</v>
      </c>
      <c r="V582" s="21">
        <v>7</v>
      </c>
      <c r="W582" s="21">
        <v>6</v>
      </c>
      <c r="X582" s="21">
        <v>1</v>
      </c>
      <c r="Y582" s="21">
        <v>1</v>
      </c>
      <c r="Z582" s="21">
        <v>1</v>
      </c>
      <c r="AA582" s="21">
        <v>1</v>
      </c>
      <c r="AB582" s="22">
        <v>578</v>
      </c>
      <c r="AC582" s="23">
        <v>92</v>
      </c>
      <c r="AD582" s="23">
        <v>65</v>
      </c>
      <c r="AE582" s="24">
        <v>29</v>
      </c>
      <c r="AF582" s="24">
        <v>17</v>
      </c>
      <c r="AG582" s="24">
        <v>7</v>
      </c>
      <c r="AH582" s="24">
        <v>7</v>
      </c>
      <c r="AI582" s="24">
        <v>1</v>
      </c>
      <c r="AJ582" s="24">
        <v>1</v>
      </c>
      <c r="AK582" s="24">
        <v>1</v>
      </c>
      <c r="AL582" s="24">
        <v>1</v>
      </c>
      <c r="AM582" s="24">
        <v>1</v>
      </c>
      <c r="AN582" s="24">
        <v>1</v>
      </c>
      <c r="DX582" s="19">
        <v>578</v>
      </c>
      <c r="DY582" t="s">
        <v>568</v>
      </c>
      <c r="DZ582" t="s">
        <v>567</v>
      </c>
      <c r="EA582" t="s">
        <v>567</v>
      </c>
      <c r="EB582" t="s">
        <v>566</v>
      </c>
    </row>
    <row r="583" spans="1:132" x14ac:dyDescent="0.25">
      <c r="A583" s="12">
        <v>580</v>
      </c>
      <c r="B583" s="12">
        <v>86</v>
      </c>
      <c r="C583" s="12">
        <v>132</v>
      </c>
      <c r="D583" s="12">
        <v>108</v>
      </c>
      <c r="E583" s="12">
        <v>113</v>
      </c>
      <c r="F583" s="12">
        <v>120</v>
      </c>
      <c r="G583" s="12">
        <v>82</v>
      </c>
      <c r="H583" s="12">
        <v>83</v>
      </c>
      <c r="I583" s="12">
        <v>94</v>
      </c>
      <c r="J583" s="12">
        <v>80</v>
      </c>
      <c r="K583" s="12">
        <v>94</v>
      </c>
      <c r="L583" s="12">
        <v>92</v>
      </c>
      <c r="M583" s="12">
        <v>92</v>
      </c>
      <c r="O583" s="19">
        <v>579</v>
      </c>
      <c r="P583" s="20">
        <v>92</v>
      </c>
      <c r="Q583" s="20">
        <v>66</v>
      </c>
      <c r="R583" s="21">
        <v>49</v>
      </c>
      <c r="S583" s="21">
        <v>34</v>
      </c>
      <c r="T583" s="21">
        <v>19</v>
      </c>
      <c r="U583" s="21">
        <v>15</v>
      </c>
      <c r="V583" s="21">
        <v>7</v>
      </c>
      <c r="W583" s="21">
        <v>6</v>
      </c>
      <c r="X583" s="21">
        <v>1</v>
      </c>
      <c r="Y583" s="21">
        <v>1</v>
      </c>
      <c r="Z583" s="21">
        <v>1</v>
      </c>
      <c r="AA583" s="21">
        <v>1</v>
      </c>
      <c r="AB583" s="22">
        <v>579</v>
      </c>
      <c r="AC583" s="23">
        <v>92</v>
      </c>
      <c r="AD583" s="23">
        <v>66</v>
      </c>
      <c r="AE583" s="24">
        <v>30</v>
      </c>
      <c r="AF583" s="24">
        <v>17</v>
      </c>
      <c r="AG583" s="24">
        <v>7</v>
      </c>
      <c r="AH583" s="24">
        <v>7</v>
      </c>
      <c r="AI583" s="24">
        <v>2</v>
      </c>
      <c r="AJ583" s="24">
        <v>1</v>
      </c>
      <c r="AK583" s="24">
        <v>1</v>
      </c>
      <c r="AL583" s="24">
        <v>1</v>
      </c>
      <c r="AM583" s="24">
        <v>1</v>
      </c>
      <c r="AN583" s="24">
        <v>1</v>
      </c>
      <c r="DX583" s="19">
        <v>579</v>
      </c>
      <c r="DY583" t="s">
        <v>568</v>
      </c>
      <c r="DZ583" t="s">
        <v>567</v>
      </c>
      <c r="EA583" t="s">
        <v>567</v>
      </c>
      <c r="EB583" t="s">
        <v>566</v>
      </c>
    </row>
    <row r="584" spans="1:132" x14ac:dyDescent="0.25">
      <c r="A584" s="13">
        <v>581</v>
      </c>
      <c r="B584" s="13">
        <v>86</v>
      </c>
      <c r="C584" s="13">
        <v>132</v>
      </c>
      <c r="D584" s="13">
        <v>108</v>
      </c>
      <c r="E584" s="13">
        <v>113</v>
      </c>
      <c r="F584" s="13">
        <v>120</v>
      </c>
      <c r="G584" s="13">
        <v>82</v>
      </c>
      <c r="H584" s="13">
        <v>83</v>
      </c>
      <c r="I584" s="13">
        <v>94</v>
      </c>
      <c r="J584" s="13">
        <v>80</v>
      </c>
      <c r="K584" s="13">
        <v>94</v>
      </c>
      <c r="L584" s="13">
        <v>92</v>
      </c>
      <c r="M584" s="13">
        <v>92</v>
      </c>
      <c r="O584" s="19">
        <v>580</v>
      </c>
      <c r="P584" s="20">
        <v>92</v>
      </c>
      <c r="Q584" s="20">
        <v>66</v>
      </c>
      <c r="R584" s="21">
        <v>49</v>
      </c>
      <c r="S584" s="21">
        <v>34</v>
      </c>
      <c r="T584" s="21">
        <v>19</v>
      </c>
      <c r="U584" s="21">
        <v>15</v>
      </c>
      <c r="V584" s="21">
        <v>7</v>
      </c>
      <c r="W584" s="21">
        <v>6</v>
      </c>
      <c r="X584" s="21">
        <v>1</v>
      </c>
      <c r="Y584" s="21">
        <v>1</v>
      </c>
      <c r="Z584" s="21">
        <v>1</v>
      </c>
      <c r="AA584" s="21">
        <v>1</v>
      </c>
      <c r="AB584" s="22">
        <v>580</v>
      </c>
      <c r="AC584" s="23">
        <v>92</v>
      </c>
      <c r="AD584" s="23">
        <v>66</v>
      </c>
      <c r="AE584" s="24">
        <v>30</v>
      </c>
      <c r="AF584" s="24">
        <v>17</v>
      </c>
      <c r="AG584" s="24">
        <v>7</v>
      </c>
      <c r="AH584" s="24">
        <v>7</v>
      </c>
      <c r="AI584" s="24">
        <v>2</v>
      </c>
      <c r="AJ584" s="24">
        <v>1</v>
      </c>
      <c r="AK584" s="24">
        <v>1</v>
      </c>
      <c r="AL584" s="24">
        <v>1</v>
      </c>
      <c r="AM584" s="24">
        <v>1</v>
      </c>
      <c r="AN584" s="24">
        <v>1</v>
      </c>
      <c r="DX584" s="19">
        <v>580</v>
      </c>
      <c r="DY584" t="s">
        <v>568</v>
      </c>
      <c r="DZ584" t="s">
        <v>567</v>
      </c>
      <c r="EA584" t="s">
        <v>567</v>
      </c>
      <c r="EB584" t="s">
        <v>566</v>
      </c>
    </row>
    <row r="585" spans="1:132" x14ac:dyDescent="0.25">
      <c r="A585" s="12">
        <v>582</v>
      </c>
      <c r="B585" s="12">
        <v>86</v>
      </c>
      <c r="C585" s="12">
        <v>132</v>
      </c>
      <c r="D585" s="12">
        <v>108</v>
      </c>
      <c r="E585" s="12">
        <v>113</v>
      </c>
      <c r="F585" s="12">
        <v>120</v>
      </c>
      <c r="G585" s="12">
        <v>82</v>
      </c>
      <c r="H585" s="12">
        <v>83</v>
      </c>
      <c r="I585" s="12">
        <v>94</v>
      </c>
      <c r="J585" s="12">
        <v>80</v>
      </c>
      <c r="K585" s="12">
        <v>94</v>
      </c>
      <c r="L585" s="12">
        <v>92</v>
      </c>
      <c r="M585" s="12">
        <v>92</v>
      </c>
      <c r="O585" s="19">
        <v>581</v>
      </c>
      <c r="P585" s="20">
        <v>92</v>
      </c>
      <c r="Q585" s="20">
        <v>66</v>
      </c>
      <c r="R585" s="21">
        <v>49</v>
      </c>
      <c r="S585" s="21">
        <v>34</v>
      </c>
      <c r="T585" s="21">
        <v>19</v>
      </c>
      <c r="U585" s="21">
        <v>15</v>
      </c>
      <c r="V585" s="21">
        <v>7</v>
      </c>
      <c r="W585" s="21">
        <v>6</v>
      </c>
      <c r="X585" s="21">
        <v>1</v>
      </c>
      <c r="Y585" s="21">
        <v>1</v>
      </c>
      <c r="Z585" s="21">
        <v>1</v>
      </c>
      <c r="AA585" s="21">
        <v>1</v>
      </c>
      <c r="AB585" s="22">
        <v>581</v>
      </c>
      <c r="AC585" s="23">
        <v>92</v>
      </c>
      <c r="AD585" s="23">
        <v>66</v>
      </c>
      <c r="AE585" s="24">
        <v>30</v>
      </c>
      <c r="AF585" s="24">
        <v>17</v>
      </c>
      <c r="AG585" s="24">
        <v>7</v>
      </c>
      <c r="AH585" s="24">
        <v>7</v>
      </c>
      <c r="AI585" s="24">
        <v>2</v>
      </c>
      <c r="AJ585" s="24">
        <v>1</v>
      </c>
      <c r="AK585" s="24">
        <v>1</v>
      </c>
      <c r="AL585" s="24">
        <v>1</v>
      </c>
      <c r="AM585" s="24">
        <v>1</v>
      </c>
      <c r="AN585" s="24">
        <v>1</v>
      </c>
      <c r="DX585" s="19">
        <v>581</v>
      </c>
      <c r="DY585" t="s">
        <v>568</v>
      </c>
      <c r="DZ585" t="s">
        <v>567</v>
      </c>
      <c r="EA585" t="s">
        <v>567</v>
      </c>
      <c r="EB585" t="s">
        <v>566</v>
      </c>
    </row>
    <row r="586" spans="1:132" x14ac:dyDescent="0.25">
      <c r="A586" s="13">
        <v>583</v>
      </c>
      <c r="B586" s="13">
        <v>85</v>
      </c>
      <c r="C586" s="13">
        <v>131</v>
      </c>
      <c r="D586" s="13">
        <v>107</v>
      </c>
      <c r="E586" s="13">
        <v>112</v>
      </c>
      <c r="F586" s="13">
        <v>119</v>
      </c>
      <c r="G586" s="13">
        <v>81</v>
      </c>
      <c r="H586" s="13">
        <v>82</v>
      </c>
      <c r="I586" s="13">
        <v>93</v>
      </c>
      <c r="J586" s="13">
        <v>79</v>
      </c>
      <c r="K586" s="13">
        <v>93</v>
      </c>
      <c r="L586" s="13">
        <v>91</v>
      </c>
      <c r="M586" s="13">
        <v>91</v>
      </c>
      <c r="O586" s="19">
        <v>582</v>
      </c>
      <c r="P586" s="20">
        <v>92</v>
      </c>
      <c r="Q586" s="20">
        <v>66</v>
      </c>
      <c r="R586" s="21">
        <v>49</v>
      </c>
      <c r="S586" s="21">
        <v>34</v>
      </c>
      <c r="T586" s="21">
        <v>19</v>
      </c>
      <c r="U586" s="21">
        <v>15</v>
      </c>
      <c r="V586" s="21">
        <v>7</v>
      </c>
      <c r="W586" s="21">
        <v>6</v>
      </c>
      <c r="X586" s="21">
        <v>1</v>
      </c>
      <c r="Y586" s="21">
        <v>1</v>
      </c>
      <c r="Z586" s="21">
        <v>1</v>
      </c>
      <c r="AA586" s="21">
        <v>1</v>
      </c>
      <c r="AB586" s="22">
        <v>582</v>
      </c>
      <c r="AC586" s="23">
        <v>92</v>
      </c>
      <c r="AD586" s="23">
        <v>66</v>
      </c>
      <c r="AE586" s="24">
        <v>30</v>
      </c>
      <c r="AF586" s="24">
        <v>17</v>
      </c>
      <c r="AG586" s="24">
        <v>8</v>
      </c>
      <c r="AH586" s="24">
        <v>7</v>
      </c>
      <c r="AI586" s="24">
        <v>2</v>
      </c>
      <c r="AJ586" s="24">
        <v>1</v>
      </c>
      <c r="AK586" s="24">
        <v>1</v>
      </c>
      <c r="AL586" s="24">
        <v>1</v>
      </c>
      <c r="AM586" s="24">
        <v>1</v>
      </c>
      <c r="AN586" s="24">
        <v>1</v>
      </c>
      <c r="DX586" s="19">
        <v>582</v>
      </c>
      <c r="DY586" t="s">
        <v>568</v>
      </c>
      <c r="DZ586" t="s">
        <v>567</v>
      </c>
      <c r="EA586" t="s">
        <v>567</v>
      </c>
      <c r="EB586" t="s">
        <v>566</v>
      </c>
    </row>
    <row r="587" spans="1:132" x14ac:dyDescent="0.25">
      <c r="A587" s="12">
        <v>584</v>
      </c>
      <c r="B587" s="12">
        <v>85</v>
      </c>
      <c r="C587" s="12">
        <v>131</v>
      </c>
      <c r="D587" s="12">
        <v>107</v>
      </c>
      <c r="E587" s="12">
        <v>112</v>
      </c>
      <c r="F587" s="12">
        <v>119</v>
      </c>
      <c r="G587" s="12">
        <v>81</v>
      </c>
      <c r="H587" s="12">
        <v>82</v>
      </c>
      <c r="I587" s="12">
        <v>93</v>
      </c>
      <c r="J587" s="12">
        <v>79</v>
      </c>
      <c r="K587" s="12">
        <v>93</v>
      </c>
      <c r="L587" s="12">
        <v>91</v>
      </c>
      <c r="M587" s="12">
        <v>91</v>
      </c>
      <c r="O587" s="19">
        <v>583</v>
      </c>
      <c r="P587" s="20">
        <v>92</v>
      </c>
      <c r="Q587" s="20">
        <v>67</v>
      </c>
      <c r="R587" s="21">
        <v>49</v>
      </c>
      <c r="S587" s="21">
        <v>34</v>
      </c>
      <c r="T587" s="21">
        <v>20</v>
      </c>
      <c r="U587" s="21">
        <v>15</v>
      </c>
      <c r="V587" s="21">
        <v>7</v>
      </c>
      <c r="W587" s="21">
        <v>6</v>
      </c>
      <c r="X587" s="21">
        <v>2</v>
      </c>
      <c r="Y587" s="21">
        <v>1</v>
      </c>
      <c r="Z587" s="21">
        <v>1</v>
      </c>
      <c r="AA587" s="21">
        <v>1</v>
      </c>
      <c r="AB587" s="22">
        <v>583</v>
      </c>
      <c r="AC587" s="23">
        <v>92</v>
      </c>
      <c r="AD587" s="23">
        <v>66</v>
      </c>
      <c r="AE587" s="24">
        <v>30</v>
      </c>
      <c r="AF587" s="24">
        <v>18</v>
      </c>
      <c r="AG587" s="24">
        <v>8</v>
      </c>
      <c r="AH587" s="24">
        <v>7</v>
      </c>
      <c r="AI587" s="24">
        <v>2</v>
      </c>
      <c r="AJ587" s="24">
        <v>1</v>
      </c>
      <c r="AK587" s="24">
        <v>1</v>
      </c>
      <c r="AL587" s="24">
        <v>1</v>
      </c>
      <c r="AM587" s="24">
        <v>1</v>
      </c>
      <c r="AN587" s="24">
        <v>1</v>
      </c>
      <c r="DX587" s="19">
        <v>583</v>
      </c>
      <c r="DY587" t="s">
        <v>568</v>
      </c>
      <c r="DZ587" t="s">
        <v>567</v>
      </c>
      <c r="EA587" t="s">
        <v>567</v>
      </c>
      <c r="EB587" t="s">
        <v>566</v>
      </c>
    </row>
    <row r="588" spans="1:132" x14ac:dyDescent="0.25">
      <c r="A588" s="13">
        <v>585</v>
      </c>
      <c r="B588" s="13">
        <v>84</v>
      </c>
      <c r="C588" s="13">
        <v>131</v>
      </c>
      <c r="D588" s="13">
        <v>107</v>
      </c>
      <c r="E588" s="13">
        <v>112</v>
      </c>
      <c r="F588" s="13">
        <v>119</v>
      </c>
      <c r="G588" s="13">
        <v>81</v>
      </c>
      <c r="H588" s="13">
        <v>82</v>
      </c>
      <c r="I588" s="13">
        <v>93</v>
      </c>
      <c r="J588" s="13">
        <v>79</v>
      </c>
      <c r="K588" s="13">
        <v>93</v>
      </c>
      <c r="L588" s="13">
        <v>91</v>
      </c>
      <c r="M588" s="13">
        <v>91</v>
      </c>
      <c r="O588" s="19">
        <v>584</v>
      </c>
      <c r="P588" s="20">
        <v>92</v>
      </c>
      <c r="Q588" s="20">
        <v>67</v>
      </c>
      <c r="R588" s="21">
        <v>49</v>
      </c>
      <c r="S588" s="21">
        <v>34</v>
      </c>
      <c r="T588" s="21">
        <v>20</v>
      </c>
      <c r="U588" s="21">
        <v>15</v>
      </c>
      <c r="V588" s="21">
        <v>7</v>
      </c>
      <c r="W588" s="21">
        <v>6</v>
      </c>
      <c r="X588" s="21">
        <v>2</v>
      </c>
      <c r="Y588" s="21">
        <v>1</v>
      </c>
      <c r="Z588" s="21">
        <v>1</v>
      </c>
      <c r="AA588" s="21">
        <v>1</v>
      </c>
      <c r="AB588" s="22">
        <v>584</v>
      </c>
      <c r="AC588" s="23">
        <v>92</v>
      </c>
      <c r="AD588" s="23">
        <v>66</v>
      </c>
      <c r="AE588" s="24">
        <v>30</v>
      </c>
      <c r="AF588" s="24">
        <v>18</v>
      </c>
      <c r="AG588" s="24">
        <v>8</v>
      </c>
      <c r="AH588" s="24">
        <v>7</v>
      </c>
      <c r="AI588" s="24">
        <v>2</v>
      </c>
      <c r="AJ588" s="24">
        <v>1</v>
      </c>
      <c r="AK588" s="24">
        <v>1</v>
      </c>
      <c r="AL588" s="24">
        <v>1</v>
      </c>
      <c r="AM588" s="24">
        <v>1</v>
      </c>
      <c r="AN588" s="24">
        <v>1</v>
      </c>
      <c r="DX588" s="19">
        <v>584</v>
      </c>
      <c r="DY588" t="s">
        <v>568</v>
      </c>
      <c r="DZ588" t="s">
        <v>567</v>
      </c>
      <c r="EA588" t="s">
        <v>567</v>
      </c>
      <c r="EB588" t="s">
        <v>566</v>
      </c>
    </row>
    <row r="589" spans="1:132" x14ac:dyDescent="0.25">
      <c r="A589" s="12">
        <v>586</v>
      </c>
      <c r="B589" s="12">
        <v>84</v>
      </c>
      <c r="C589" s="12">
        <v>131</v>
      </c>
      <c r="D589" s="12">
        <v>107</v>
      </c>
      <c r="E589" s="12">
        <v>112</v>
      </c>
      <c r="F589" s="12">
        <v>119</v>
      </c>
      <c r="G589" s="12">
        <v>81</v>
      </c>
      <c r="H589" s="12">
        <v>82</v>
      </c>
      <c r="I589" s="12">
        <v>93</v>
      </c>
      <c r="J589" s="12">
        <v>79</v>
      </c>
      <c r="K589" s="12">
        <v>93</v>
      </c>
      <c r="L589" s="12">
        <v>91</v>
      </c>
      <c r="M589" s="12">
        <v>91</v>
      </c>
      <c r="O589" s="19">
        <v>585</v>
      </c>
      <c r="P589" s="20">
        <v>92</v>
      </c>
      <c r="Q589" s="20">
        <v>67</v>
      </c>
      <c r="R589" s="21">
        <v>49</v>
      </c>
      <c r="S589" s="21">
        <v>34</v>
      </c>
      <c r="T589" s="21">
        <v>20</v>
      </c>
      <c r="U589" s="21">
        <v>15</v>
      </c>
      <c r="V589" s="21">
        <v>7</v>
      </c>
      <c r="W589" s="21">
        <v>6</v>
      </c>
      <c r="X589" s="21">
        <v>2</v>
      </c>
      <c r="Y589" s="21">
        <v>1</v>
      </c>
      <c r="Z589" s="21">
        <v>1</v>
      </c>
      <c r="AA589" s="21">
        <v>1</v>
      </c>
      <c r="AB589" s="22">
        <v>585</v>
      </c>
      <c r="AC589" s="23">
        <v>92</v>
      </c>
      <c r="AD589" s="23">
        <v>66</v>
      </c>
      <c r="AE589" s="24">
        <v>31</v>
      </c>
      <c r="AF589" s="24">
        <v>18</v>
      </c>
      <c r="AG589" s="24">
        <v>8</v>
      </c>
      <c r="AH589" s="24">
        <v>7</v>
      </c>
      <c r="AI589" s="24">
        <v>2</v>
      </c>
      <c r="AJ589" s="24">
        <v>1</v>
      </c>
      <c r="AK589" s="24">
        <v>1</v>
      </c>
      <c r="AL589" s="24">
        <v>1</v>
      </c>
      <c r="AM589" s="24">
        <v>1</v>
      </c>
      <c r="AN589" s="24">
        <v>1</v>
      </c>
      <c r="DX589" s="19">
        <v>585</v>
      </c>
      <c r="DY589" t="s">
        <v>568</v>
      </c>
      <c r="DZ589" t="s">
        <v>567</v>
      </c>
      <c r="EA589" t="s">
        <v>567</v>
      </c>
      <c r="EB589" t="s">
        <v>566</v>
      </c>
    </row>
    <row r="590" spans="1:132" x14ac:dyDescent="0.25">
      <c r="A590" s="13">
        <v>587</v>
      </c>
      <c r="B590" s="13">
        <v>84</v>
      </c>
      <c r="C590" s="13">
        <v>131</v>
      </c>
      <c r="D590" s="13">
        <v>107</v>
      </c>
      <c r="E590" s="13">
        <v>112</v>
      </c>
      <c r="F590" s="13">
        <v>119</v>
      </c>
      <c r="G590" s="13">
        <v>81</v>
      </c>
      <c r="H590" s="13">
        <v>82</v>
      </c>
      <c r="I590" s="13">
        <v>93</v>
      </c>
      <c r="J590" s="13">
        <v>79</v>
      </c>
      <c r="K590" s="13">
        <v>93</v>
      </c>
      <c r="L590" s="13">
        <v>91</v>
      </c>
      <c r="M590" s="13">
        <v>91</v>
      </c>
      <c r="O590" s="19">
        <v>586</v>
      </c>
      <c r="P590" s="20">
        <v>92</v>
      </c>
      <c r="Q590" s="20">
        <v>67</v>
      </c>
      <c r="R590" s="21">
        <v>49</v>
      </c>
      <c r="S590" s="21">
        <v>34</v>
      </c>
      <c r="T590" s="21">
        <v>20</v>
      </c>
      <c r="U590" s="21">
        <v>15</v>
      </c>
      <c r="V590" s="21">
        <v>7</v>
      </c>
      <c r="W590" s="21">
        <v>6</v>
      </c>
      <c r="X590" s="21">
        <v>2</v>
      </c>
      <c r="Y590" s="21">
        <v>1</v>
      </c>
      <c r="Z590" s="21">
        <v>1</v>
      </c>
      <c r="AA590" s="21">
        <v>1</v>
      </c>
      <c r="AB590" s="22">
        <v>586</v>
      </c>
      <c r="AC590" s="23">
        <v>92</v>
      </c>
      <c r="AD590" s="23">
        <v>67</v>
      </c>
      <c r="AE590" s="24">
        <v>31</v>
      </c>
      <c r="AF590" s="24">
        <v>18</v>
      </c>
      <c r="AG590" s="24">
        <v>8</v>
      </c>
      <c r="AH590" s="24">
        <v>8</v>
      </c>
      <c r="AI590" s="24">
        <v>2</v>
      </c>
      <c r="AJ590" s="24">
        <v>1</v>
      </c>
      <c r="AK590" s="24">
        <v>1</v>
      </c>
      <c r="AL590" s="24">
        <v>1</v>
      </c>
      <c r="AM590" s="24">
        <v>1</v>
      </c>
      <c r="AN590" s="24">
        <v>1</v>
      </c>
      <c r="DX590" s="19">
        <v>586</v>
      </c>
      <c r="DY590" t="s">
        <v>568</v>
      </c>
      <c r="DZ590" t="s">
        <v>567</v>
      </c>
      <c r="EA590" t="s">
        <v>567</v>
      </c>
      <c r="EB590" t="s">
        <v>566</v>
      </c>
    </row>
    <row r="591" spans="1:132" x14ac:dyDescent="0.25">
      <c r="A591" s="12">
        <v>588</v>
      </c>
      <c r="B591" s="12">
        <v>83</v>
      </c>
      <c r="C591" s="12">
        <v>130</v>
      </c>
      <c r="D591" s="12">
        <v>106</v>
      </c>
      <c r="E591" s="12">
        <v>111</v>
      </c>
      <c r="F591" s="12">
        <v>118</v>
      </c>
      <c r="G591" s="12">
        <v>80</v>
      </c>
      <c r="H591" s="12">
        <v>81</v>
      </c>
      <c r="I591" s="12">
        <v>92</v>
      </c>
      <c r="J591" s="12">
        <v>78</v>
      </c>
      <c r="K591" s="12">
        <v>92</v>
      </c>
      <c r="L591" s="12">
        <v>90</v>
      </c>
      <c r="M591" s="12">
        <v>90</v>
      </c>
      <c r="O591" s="19">
        <v>587</v>
      </c>
      <c r="P591" s="20">
        <v>92</v>
      </c>
      <c r="Q591" s="20">
        <v>67</v>
      </c>
      <c r="R591" s="21">
        <v>49</v>
      </c>
      <c r="S591" s="21">
        <v>34</v>
      </c>
      <c r="T591" s="21">
        <v>20</v>
      </c>
      <c r="U591" s="21">
        <v>15</v>
      </c>
      <c r="V591" s="21">
        <v>7</v>
      </c>
      <c r="W591" s="21">
        <v>6</v>
      </c>
      <c r="X591" s="21">
        <v>2</v>
      </c>
      <c r="Y591" s="21">
        <v>1</v>
      </c>
      <c r="Z591" s="21">
        <v>1</v>
      </c>
      <c r="AA591" s="21">
        <v>1</v>
      </c>
      <c r="AB591" s="22">
        <v>587</v>
      </c>
      <c r="AC591" s="23">
        <v>92</v>
      </c>
      <c r="AD591" s="23">
        <v>67</v>
      </c>
      <c r="AE591" s="24">
        <v>31</v>
      </c>
      <c r="AF591" s="24">
        <v>18</v>
      </c>
      <c r="AG591" s="24">
        <v>8</v>
      </c>
      <c r="AH591" s="24">
        <v>8</v>
      </c>
      <c r="AI591" s="24">
        <v>2</v>
      </c>
      <c r="AJ591" s="24">
        <v>1</v>
      </c>
      <c r="AK591" s="24">
        <v>1</v>
      </c>
      <c r="AL591" s="24">
        <v>1</v>
      </c>
      <c r="AM591" s="24">
        <v>1</v>
      </c>
      <c r="AN591" s="24">
        <v>1</v>
      </c>
      <c r="DX591" s="19">
        <v>587</v>
      </c>
      <c r="DY591" t="s">
        <v>568</v>
      </c>
      <c r="DZ591" t="s">
        <v>567</v>
      </c>
      <c r="EA591" t="s">
        <v>567</v>
      </c>
      <c r="EB591" t="s">
        <v>566</v>
      </c>
    </row>
    <row r="592" spans="1:132" x14ac:dyDescent="0.25">
      <c r="A592" s="13">
        <v>589</v>
      </c>
      <c r="B592" s="13">
        <v>83</v>
      </c>
      <c r="C592" s="13">
        <v>130</v>
      </c>
      <c r="D592" s="13">
        <v>106</v>
      </c>
      <c r="E592" s="13">
        <v>111</v>
      </c>
      <c r="F592" s="13">
        <v>118</v>
      </c>
      <c r="G592" s="13">
        <v>80</v>
      </c>
      <c r="H592" s="13">
        <v>81</v>
      </c>
      <c r="I592" s="13">
        <v>92</v>
      </c>
      <c r="J592" s="13">
        <v>78</v>
      </c>
      <c r="K592" s="13">
        <v>92</v>
      </c>
      <c r="L592" s="13">
        <v>90</v>
      </c>
      <c r="M592" s="13">
        <v>90</v>
      </c>
      <c r="O592" s="19">
        <v>588</v>
      </c>
      <c r="P592" s="20">
        <v>93</v>
      </c>
      <c r="Q592" s="20">
        <v>67</v>
      </c>
      <c r="R592" s="21">
        <v>50</v>
      </c>
      <c r="S592" s="21">
        <v>35</v>
      </c>
      <c r="T592" s="21">
        <v>20</v>
      </c>
      <c r="U592" s="21">
        <v>15</v>
      </c>
      <c r="V592" s="21">
        <v>8</v>
      </c>
      <c r="W592" s="21">
        <v>6</v>
      </c>
      <c r="X592" s="21">
        <v>2</v>
      </c>
      <c r="Y592" s="21">
        <v>1</v>
      </c>
      <c r="Z592" s="21">
        <v>1</v>
      </c>
      <c r="AA592" s="21">
        <v>1</v>
      </c>
      <c r="AB592" s="22">
        <v>588</v>
      </c>
      <c r="AC592" s="23">
        <v>92</v>
      </c>
      <c r="AD592" s="23">
        <v>67</v>
      </c>
      <c r="AE592" s="24">
        <v>31</v>
      </c>
      <c r="AF592" s="24">
        <v>18</v>
      </c>
      <c r="AG592" s="24">
        <v>8</v>
      </c>
      <c r="AH592" s="24">
        <v>8</v>
      </c>
      <c r="AI592" s="24">
        <v>2</v>
      </c>
      <c r="AJ592" s="24">
        <v>1</v>
      </c>
      <c r="AK592" s="24">
        <v>1</v>
      </c>
      <c r="AL592" s="24">
        <v>1</v>
      </c>
      <c r="AM592" s="24">
        <v>1</v>
      </c>
      <c r="AN592" s="24">
        <v>1</v>
      </c>
      <c r="DX592" s="19">
        <v>588</v>
      </c>
      <c r="DY592" t="s">
        <v>568</v>
      </c>
      <c r="DZ592" t="s">
        <v>567</v>
      </c>
      <c r="EA592" t="s">
        <v>567</v>
      </c>
      <c r="EB592" t="s">
        <v>566</v>
      </c>
    </row>
    <row r="593" spans="1:132" x14ac:dyDescent="0.25">
      <c r="A593" s="12">
        <v>590</v>
      </c>
      <c r="B593" s="12">
        <v>82</v>
      </c>
      <c r="C593" s="12">
        <v>130</v>
      </c>
      <c r="D593" s="12">
        <v>106</v>
      </c>
      <c r="E593" s="12">
        <v>111</v>
      </c>
      <c r="F593" s="12">
        <v>118</v>
      </c>
      <c r="G593" s="12">
        <v>80</v>
      </c>
      <c r="H593" s="12">
        <v>81</v>
      </c>
      <c r="I593" s="12">
        <v>92</v>
      </c>
      <c r="J593" s="12">
        <v>78</v>
      </c>
      <c r="K593" s="12">
        <v>92</v>
      </c>
      <c r="L593" s="12">
        <v>90</v>
      </c>
      <c r="M593" s="12">
        <v>90</v>
      </c>
      <c r="O593" s="19">
        <v>589</v>
      </c>
      <c r="P593" s="20">
        <v>93</v>
      </c>
      <c r="Q593" s="20">
        <v>67</v>
      </c>
      <c r="R593" s="21">
        <v>50</v>
      </c>
      <c r="S593" s="21">
        <v>35</v>
      </c>
      <c r="T593" s="21">
        <v>20</v>
      </c>
      <c r="U593" s="21">
        <v>15</v>
      </c>
      <c r="V593" s="21">
        <v>8</v>
      </c>
      <c r="W593" s="21">
        <v>6</v>
      </c>
      <c r="X593" s="21">
        <v>2</v>
      </c>
      <c r="Y593" s="21">
        <v>1</v>
      </c>
      <c r="Z593" s="21">
        <v>1</v>
      </c>
      <c r="AA593" s="21">
        <v>1</v>
      </c>
      <c r="AB593" s="22">
        <v>589</v>
      </c>
      <c r="AC593" s="23">
        <v>92</v>
      </c>
      <c r="AD593" s="23">
        <v>67</v>
      </c>
      <c r="AE593" s="24">
        <v>31</v>
      </c>
      <c r="AF593" s="24">
        <v>18</v>
      </c>
      <c r="AG593" s="24">
        <v>8</v>
      </c>
      <c r="AH593" s="24">
        <v>8</v>
      </c>
      <c r="AI593" s="24">
        <v>2</v>
      </c>
      <c r="AJ593" s="24">
        <v>1</v>
      </c>
      <c r="AK593" s="24">
        <v>1</v>
      </c>
      <c r="AL593" s="24">
        <v>1</v>
      </c>
      <c r="AM593" s="24">
        <v>1</v>
      </c>
      <c r="AN593" s="24">
        <v>1</v>
      </c>
      <c r="DX593" s="19">
        <v>589</v>
      </c>
      <c r="DY593" t="s">
        <v>568</v>
      </c>
      <c r="DZ593" t="s">
        <v>567</v>
      </c>
      <c r="EA593" t="s">
        <v>567</v>
      </c>
      <c r="EB593" t="s">
        <v>566</v>
      </c>
    </row>
    <row r="594" spans="1:132" x14ac:dyDescent="0.25">
      <c r="A594" s="13">
        <v>591</v>
      </c>
      <c r="B594" s="13">
        <v>82</v>
      </c>
      <c r="C594" s="13">
        <v>130</v>
      </c>
      <c r="D594" s="13">
        <v>106</v>
      </c>
      <c r="E594" s="13">
        <v>111</v>
      </c>
      <c r="F594" s="13">
        <v>118</v>
      </c>
      <c r="G594" s="13">
        <v>80</v>
      </c>
      <c r="H594" s="13">
        <v>81</v>
      </c>
      <c r="I594" s="13">
        <v>92</v>
      </c>
      <c r="J594" s="13">
        <v>78</v>
      </c>
      <c r="K594" s="13">
        <v>92</v>
      </c>
      <c r="L594" s="13">
        <v>90</v>
      </c>
      <c r="M594" s="13">
        <v>90</v>
      </c>
      <c r="O594" s="19">
        <v>590</v>
      </c>
      <c r="P594" s="20">
        <v>93</v>
      </c>
      <c r="Q594" s="20">
        <v>67</v>
      </c>
      <c r="R594" s="21">
        <v>50</v>
      </c>
      <c r="S594" s="21">
        <v>35</v>
      </c>
      <c r="T594" s="21">
        <v>20</v>
      </c>
      <c r="U594" s="21">
        <v>15</v>
      </c>
      <c r="V594" s="21">
        <v>8</v>
      </c>
      <c r="W594" s="21">
        <v>6</v>
      </c>
      <c r="X594" s="21">
        <v>2</v>
      </c>
      <c r="Y594" s="21">
        <v>1</v>
      </c>
      <c r="Z594" s="21">
        <v>1</v>
      </c>
      <c r="AA594" s="21">
        <v>1</v>
      </c>
      <c r="AB594" s="22">
        <v>590</v>
      </c>
      <c r="AC594" s="23">
        <v>92</v>
      </c>
      <c r="AD594" s="23">
        <v>67</v>
      </c>
      <c r="AE594" s="24">
        <v>31</v>
      </c>
      <c r="AF594" s="24">
        <v>18</v>
      </c>
      <c r="AG594" s="24">
        <v>8</v>
      </c>
      <c r="AH594" s="24">
        <v>8</v>
      </c>
      <c r="AI594" s="24">
        <v>2</v>
      </c>
      <c r="AJ594" s="24">
        <v>1</v>
      </c>
      <c r="AK594" s="24">
        <v>1</v>
      </c>
      <c r="AL594" s="24">
        <v>1</v>
      </c>
      <c r="AM594" s="24">
        <v>1</v>
      </c>
      <c r="AN594" s="24">
        <v>1</v>
      </c>
      <c r="DX594" s="19">
        <v>590</v>
      </c>
      <c r="DY594" t="s">
        <v>568</v>
      </c>
      <c r="DZ594" t="s">
        <v>567</v>
      </c>
      <c r="EA594" t="s">
        <v>567</v>
      </c>
      <c r="EB594" t="s">
        <v>566</v>
      </c>
    </row>
    <row r="595" spans="1:132" x14ac:dyDescent="0.25">
      <c r="A595" s="12">
        <v>592</v>
      </c>
      <c r="B595" s="12">
        <v>81</v>
      </c>
      <c r="C595" s="12">
        <v>129</v>
      </c>
      <c r="D595" s="12">
        <v>106</v>
      </c>
      <c r="E595" s="12">
        <v>110</v>
      </c>
      <c r="F595" s="12">
        <v>118</v>
      </c>
      <c r="G595" s="12">
        <v>80</v>
      </c>
      <c r="H595" s="12">
        <v>81</v>
      </c>
      <c r="I595" s="12">
        <v>92</v>
      </c>
      <c r="J595" s="12">
        <v>78</v>
      </c>
      <c r="K595" s="12">
        <v>92</v>
      </c>
      <c r="L595" s="12">
        <v>90</v>
      </c>
      <c r="M595" s="12">
        <v>90</v>
      </c>
      <c r="O595" s="19">
        <v>591</v>
      </c>
      <c r="P595" s="20">
        <v>93</v>
      </c>
      <c r="Q595" s="20">
        <v>67</v>
      </c>
      <c r="R595" s="21">
        <v>50</v>
      </c>
      <c r="S595" s="21">
        <v>35</v>
      </c>
      <c r="T595" s="21">
        <v>20</v>
      </c>
      <c r="U595" s="21">
        <v>15</v>
      </c>
      <c r="V595" s="21">
        <v>8</v>
      </c>
      <c r="W595" s="21">
        <v>6</v>
      </c>
      <c r="X595" s="21">
        <v>2</v>
      </c>
      <c r="Y595" s="21">
        <v>1</v>
      </c>
      <c r="Z595" s="21">
        <v>1</v>
      </c>
      <c r="AA595" s="21">
        <v>1</v>
      </c>
      <c r="AB595" s="22">
        <v>591</v>
      </c>
      <c r="AC595" s="23">
        <v>92</v>
      </c>
      <c r="AD595" s="23">
        <v>67</v>
      </c>
      <c r="AE595" s="24">
        <v>32</v>
      </c>
      <c r="AF595" s="24">
        <v>19</v>
      </c>
      <c r="AG595" s="24">
        <v>8</v>
      </c>
      <c r="AH595" s="24">
        <v>8</v>
      </c>
      <c r="AI595" s="24">
        <v>2</v>
      </c>
      <c r="AJ595" s="24">
        <v>1</v>
      </c>
      <c r="AK595" s="24">
        <v>1</v>
      </c>
      <c r="AL595" s="24">
        <v>1</v>
      </c>
      <c r="AM595" s="24">
        <v>1</v>
      </c>
      <c r="AN595" s="24">
        <v>1</v>
      </c>
      <c r="DX595" s="19">
        <v>591</v>
      </c>
      <c r="DY595" t="s">
        <v>568</v>
      </c>
      <c r="DZ595" t="s">
        <v>567</v>
      </c>
      <c r="EA595" t="s">
        <v>567</v>
      </c>
      <c r="EB595" t="s">
        <v>566</v>
      </c>
    </row>
    <row r="596" spans="1:132" x14ac:dyDescent="0.25">
      <c r="A596" s="13">
        <v>593</v>
      </c>
      <c r="B596" s="13">
        <v>81</v>
      </c>
      <c r="C596" s="13">
        <v>129</v>
      </c>
      <c r="D596" s="13">
        <v>105</v>
      </c>
      <c r="E596" s="13">
        <v>110</v>
      </c>
      <c r="F596" s="13">
        <v>117</v>
      </c>
      <c r="G596" s="13">
        <v>79</v>
      </c>
      <c r="H596" s="13">
        <v>81</v>
      </c>
      <c r="I596" s="13">
        <v>91</v>
      </c>
      <c r="J596" s="13">
        <v>77</v>
      </c>
      <c r="K596" s="13">
        <v>91</v>
      </c>
      <c r="L596" s="13">
        <v>89</v>
      </c>
      <c r="M596" s="13">
        <v>89</v>
      </c>
      <c r="O596" s="19">
        <v>592</v>
      </c>
      <c r="P596" s="20">
        <v>93</v>
      </c>
      <c r="Q596" s="20">
        <v>67</v>
      </c>
      <c r="R596" s="21">
        <v>50</v>
      </c>
      <c r="S596" s="21">
        <v>35</v>
      </c>
      <c r="T596" s="21">
        <v>20</v>
      </c>
      <c r="U596" s="21">
        <v>15</v>
      </c>
      <c r="V596" s="21">
        <v>8</v>
      </c>
      <c r="W596" s="21">
        <v>6</v>
      </c>
      <c r="X596" s="21">
        <v>2</v>
      </c>
      <c r="Y596" s="21">
        <v>1</v>
      </c>
      <c r="Z596" s="21">
        <v>1</v>
      </c>
      <c r="AA596" s="21">
        <v>1</v>
      </c>
      <c r="AB596" s="22">
        <v>592</v>
      </c>
      <c r="AC596" s="23">
        <v>92</v>
      </c>
      <c r="AD596" s="23">
        <v>67</v>
      </c>
      <c r="AE596" s="24">
        <v>32</v>
      </c>
      <c r="AF596" s="24">
        <v>19</v>
      </c>
      <c r="AG596" s="24">
        <v>8</v>
      </c>
      <c r="AH596" s="24">
        <v>8</v>
      </c>
      <c r="AI596" s="24">
        <v>2</v>
      </c>
      <c r="AJ596" s="24">
        <v>1</v>
      </c>
      <c r="AK596" s="24">
        <v>1</v>
      </c>
      <c r="AL596" s="24">
        <v>1</v>
      </c>
      <c r="AM596" s="24">
        <v>1</v>
      </c>
      <c r="AN596" s="24">
        <v>1</v>
      </c>
      <c r="DX596" s="19">
        <v>592</v>
      </c>
      <c r="DY596" t="s">
        <v>568</v>
      </c>
      <c r="DZ596" t="s">
        <v>567</v>
      </c>
      <c r="EA596" t="s">
        <v>567</v>
      </c>
      <c r="EB596" t="s">
        <v>566</v>
      </c>
    </row>
    <row r="597" spans="1:132" x14ac:dyDescent="0.25">
      <c r="A597" s="12">
        <v>594</v>
      </c>
      <c r="B597" s="12">
        <v>81</v>
      </c>
      <c r="C597" s="12">
        <v>129</v>
      </c>
      <c r="D597" s="12">
        <v>105</v>
      </c>
      <c r="E597" s="12">
        <v>110</v>
      </c>
      <c r="F597" s="12">
        <v>117</v>
      </c>
      <c r="G597" s="12">
        <v>79</v>
      </c>
      <c r="H597" s="12">
        <v>81</v>
      </c>
      <c r="I597" s="12">
        <v>91</v>
      </c>
      <c r="J597" s="12">
        <v>77</v>
      </c>
      <c r="K597" s="12">
        <v>91</v>
      </c>
      <c r="L597" s="12">
        <v>89</v>
      </c>
      <c r="M597" s="12">
        <v>89</v>
      </c>
      <c r="O597" s="19">
        <v>593</v>
      </c>
      <c r="P597" s="20">
        <v>93</v>
      </c>
      <c r="Q597" s="20">
        <v>68</v>
      </c>
      <c r="R597" s="21">
        <v>51</v>
      </c>
      <c r="S597" s="21">
        <v>35</v>
      </c>
      <c r="T597" s="21">
        <v>21</v>
      </c>
      <c r="U597" s="21">
        <v>16</v>
      </c>
      <c r="V597" s="21">
        <v>8</v>
      </c>
      <c r="W597" s="21">
        <v>6</v>
      </c>
      <c r="X597" s="21">
        <v>2</v>
      </c>
      <c r="Y597" s="21">
        <v>1</v>
      </c>
      <c r="Z597" s="21">
        <v>1</v>
      </c>
      <c r="AA597" s="21">
        <v>1</v>
      </c>
      <c r="AB597" s="22">
        <v>593</v>
      </c>
      <c r="AC597" s="23">
        <v>93</v>
      </c>
      <c r="AD597" s="23">
        <v>68</v>
      </c>
      <c r="AE597" s="24">
        <v>32</v>
      </c>
      <c r="AF597" s="24">
        <v>19</v>
      </c>
      <c r="AG597" s="24">
        <v>9</v>
      </c>
      <c r="AH597" s="24">
        <v>8</v>
      </c>
      <c r="AI597" s="24">
        <v>2</v>
      </c>
      <c r="AJ597" s="24">
        <v>1</v>
      </c>
      <c r="AK597" s="24">
        <v>1</v>
      </c>
      <c r="AL597" s="24">
        <v>1</v>
      </c>
      <c r="AM597" s="24">
        <v>1</v>
      </c>
      <c r="AN597" s="24">
        <v>1</v>
      </c>
      <c r="DX597" s="19">
        <v>593</v>
      </c>
      <c r="DY597" t="s">
        <v>568</v>
      </c>
      <c r="DZ597" t="s">
        <v>567</v>
      </c>
      <c r="EA597" t="s">
        <v>567</v>
      </c>
      <c r="EB597" t="s">
        <v>566</v>
      </c>
    </row>
    <row r="598" spans="1:132" x14ac:dyDescent="0.25">
      <c r="A598" s="13">
        <v>595</v>
      </c>
      <c r="B598" s="13">
        <v>80</v>
      </c>
      <c r="C598" s="13">
        <v>129</v>
      </c>
      <c r="D598" s="13">
        <v>105</v>
      </c>
      <c r="E598" s="13">
        <v>110</v>
      </c>
      <c r="F598" s="13">
        <v>117</v>
      </c>
      <c r="G598" s="13">
        <v>79</v>
      </c>
      <c r="H598" s="13">
        <v>81</v>
      </c>
      <c r="I598" s="13">
        <v>91</v>
      </c>
      <c r="J598" s="13">
        <v>77</v>
      </c>
      <c r="K598" s="13">
        <v>91</v>
      </c>
      <c r="L598" s="13">
        <v>89</v>
      </c>
      <c r="M598" s="13">
        <v>89</v>
      </c>
      <c r="O598" s="19">
        <v>594</v>
      </c>
      <c r="P598" s="20">
        <v>93</v>
      </c>
      <c r="Q598" s="20">
        <v>68</v>
      </c>
      <c r="R598" s="21">
        <v>51</v>
      </c>
      <c r="S598" s="21">
        <v>35</v>
      </c>
      <c r="T598" s="21">
        <v>21</v>
      </c>
      <c r="U598" s="21">
        <v>16</v>
      </c>
      <c r="V598" s="21">
        <v>8</v>
      </c>
      <c r="W598" s="21">
        <v>6</v>
      </c>
      <c r="X598" s="21">
        <v>2</v>
      </c>
      <c r="Y598" s="21">
        <v>1</v>
      </c>
      <c r="Z598" s="21">
        <v>1</v>
      </c>
      <c r="AA598" s="21">
        <v>1</v>
      </c>
      <c r="AB598" s="22">
        <v>594</v>
      </c>
      <c r="AC598" s="23">
        <v>93</v>
      </c>
      <c r="AD598" s="23">
        <v>68</v>
      </c>
      <c r="AE598" s="24">
        <v>32</v>
      </c>
      <c r="AF598" s="24">
        <v>19</v>
      </c>
      <c r="AG598" s="24">
        <v>9</v>
      </c>
      <c r="AH598" s="24">
        <v>8</v>
      </c>
      <c r="AI598" s="24">
        <v>3</v>
      </c>
      <c r="AJ598" s="24">
        <v>1</v>
      </c>
      <c r="AK598" s="24">
        <v>1</v>
      </c>
      <c r="AL598" s="24">
        <v>1</v>
      </c>
      <c r="AM598" s="24">
        <v>1</v>
      </c>
      <c r="AN598" s="24">
        <v>1</v>
      </c>
      <c r="DX598" s="19">
        <v>594</v>
      </c>
      <c r="DY598" t="s">
        <v>568</v>
      </c>
      <c r="DZ598" t="s">
        <v>567</v>
      </c>
      <c r="EA598" t="s">
        <v>567</v>
      </c>
      <c r="EB598" t="s">
        <v>566</v>
      </c>
    </row>
    <row r="599" spans="1:132" x14ac:dyDescent="0.25">
      <c r="A599" s="12">
        <v>596</v>
      </c>
      <c r="B599" s="12">
        <v>80</v>
      </c>
      <c r="C599" s="12">
        <v>128</v>
      </c>
      <c r="D599" s="12">
        <v>105</v>
      </c>
      <c r="E599" s="12">
        <v>109</v>
      </c>
      <c r="F599" s="12">
        <v>117</v>
      </c>
      <c r="G599" s="12">
        <v>79</v>
      </c>
      <c r="H599" s="12">
        <v>80</v>
      </c>
      <c r="I599" s="12">
        <v>91</v>
      </c>
      <c r="J599" s="12">
        <v>77</v>
      </c>
      <c r="K599" s="12">
        <v>91</v>
      </c>
      <c r="L599" s="12">
        <v>89</v>
      </c>
      <c r="M599" s="12">
        <v>89</v>
      </c>
      <c r="O599" s="19">
        <v>595</v>
      </c>
      <c r="P599" s="20">
        <v>93</v>
      </c>
      <c r="Q599" s="20">
        <v>68</v>
      </c>
      <c r="R599" s="21">
        <v>51</v>
      </c>
      <c r="S599" s="21">
        <v>35</v>
      </c>
      <c r="T599" s="21">
        <v>21</v>
      </c>
      <c r="U599" s="21">
        <v>16</v>
      </c>
      <c r="V599" s="21">
        <v>8</v>
      </c>
      <c r="W599" s="21">
        <v>6</v>
      </c>
      <c r="X599" s="21">
        <v>2</v>
      </c>
      <c r="Y599" s="21">
        <v>1</v>
      </c>
      <c r="Z599" s="21">
        <v>1</v>
      </c>
      <c r="AA599" s="21">
        <v>1</v>
      </c>
      <c r="AB599" s="22">
        <v>595</v>
      </c>
      <c r="AC599" s="23">
        <v>93</v>
      </c>
      <c r="AD599" s="23">
        <v>68</v>
      </c>
      <c r="AE599" s="24">
        <v>32</v>
      </c>
      <c r="AF599" s="24">
        <v>19</v>
      </c>
      <c r="AG599" s="24">
        <v>9</v>
      </c>
      <c r="AH599" s="24">
        <v>8</v>
      </c>
      <c r="AI599" s="24">
        <v>3</v>
      </c>
      <c r="AJ599" s="24">
        <v>1</v>
      </c>
      <c r="AK599" s="24">
        <v>1</v>
      </c>
      <c r="AL599" s="24">
        <v>1</v>
      </c>
      <c r="AM599" s="24">
        <v>1</v>
      </c>
      <c r="AN599" s="24">
        <v>1</v>
      </c>
      <c r="DX599" s="19">
        <v>595</v>
      </c>
      <c r="DY599" t="s">
        <v>568</v>
      </c>
      <c r="DZ599" t="s">
        <v>567</v>
      </c>
      <c r="EA599" t="s">
        <v>567</v>
      </c>
      <c r="EB599" t="s">
        <v>566</v>
      </c>
    </row>
    <row r="600" spans="1:132" x14ac:dyDescent="0.25">
      <c r="A600" s="13">
        <v>597</v>
      </c>
      <c r="B600" s="13">
        <v>79</v>
      </c>
      <c r="C600" s="13">
        <v>128</v>
      </c>
      <c r="D600" s="13">
        <v>105</v>
      </c>
      <c r="E600" s="13">
        <v>109</v>
      </c>
      <c r="F600" s="13">
        <v>117</v>
      </c>
      <c r="G600" s="13">
        <v>79</v>
      </c>
      <c r="H600" s="13">
        <v>80</v>
      </c>
      <c r="I600" s="13">
        <v>91</v>
      </c>
      <c r="J600" s="13">
        <v>77</v>
      </c>
      <c r="K600" s="13">
        <v>91</v>
      </c>
      <c r="L600" s="13">
        <v>89</v>
      </c>
      <c r="M600" s="13">
        <v>89</v>
      </c>
      <c r="O600" s="19">
        <v>596</v>
      </c>
      <c r="P600" s="20">
        <v>93</v>
      </c>
      <c r="Q600" s="20">
        <v>68</v>
      </c>
      <c r="R600" s="21">
        <v>51</v>
      </c>
      <c r="S600" s="21">
        <v>35</v>
      </c>
      <c r="T600" s="21">
        <v>21</v>
      </c>
      <c r="U600" s="21">
        <v>16</v>
      </c>
      <c r="V600" s="21">
        <v>8</v>
      </c>
      <c r="W600" s="21">
        <v>6</v>
      </c>
      <c r="X600" s="21">
        <v>2</v>
      </c>
      <c r="Y600" s="21">
        <v>1</v>
      </c>
      <c r="Z600" s="21">
        <v>1</v>
      </c>
      <c r="AA600" s="21">
        <v>1</v>
      </c>
      <c r="AB600" s="22">
        <v>596</v>
      </c>
      <c r="AC600" s="23">
        <v>93</v>
      </c>
      <c r="AD600" s="23">
        <v>68</v>
      </c>
      <c r="AE600" s="24">
        <v>33</v>
      </c>
      <c r="AF600" s="24">
        <v>19</v>
      </c>
      <c r="AG600" s="24">
        <v>9</v>
      </c>
      <c r="AH600" s="24">
        <v>8</v>
      </c>
      <c r="AI600" s="24">
        <v>3</v>
      </c>
      <c r="AJ600" s="24">
        <v>1</v>
      </c>
      <c r="AK600" s="24">
        <v>1</v>
      </c>
      <c r="AL600" s="24">
        <v>1</v>
      </c>
      <c r="AM600" s="24">
        <v>1</v>
      </c>
      <c r="AN600" s="24">
        <v>1</v>
      </c>
      <c r="DX600" s="19">
        <v>596</v>
      </c>
      <c r="DY600" t="s">
        <v>568</v>
      </c>
      <c r="DZ600" t="s">
        <v>567</v>
      </c>
      <c r="EA600" t="s">
        <v>567</v>
      </c>
      <c r="EB600" t="s">
        <v>566</v>
      </c>
    </row>
    <row r="601" spans="1:132" x14ac:dyDescent="0.25">
      <c r="A601" s="12">
        <v>598</v>
      </c>
      <c r="B601" s="12">
        <v>79</v>
      </c>
      <c r="C601" s="12">
        <v>128</v>
      </c>
      <c r="D601" s="12">
        <v>104</v>
      </c>
      <c r="E601" s="12">
        <v>109</v>
      </c>
      <c r="F601" s="12">
        <v>116</v>
      </c>
      <c r="G601" s="12">
        <v>78</v>
      </c>
      <c r="H601" s="12">
        <v>80</v>
      </c>
      <c r="I601" s="12">
        <v>90</v>
      </c>
      <c r="J601" s="12">
        <v>76</v>
      </c>
      <c r="K601" s="12">
        <v>90</v>
      </c>
      <c r="L601" s="12">
        <v>88</v>
      </c>
      <c r="M601" s="12">
        <v>88</v>
      </c>
      <c r="O601" s="19">
        <v>597</v>
      </c>
      <c r="P601" s="20">
        <v>93</v>
      </c>
      <c r="Q601" s="20">
        <v>68</v>
      </c>
      <c r="R601" s="21">
        <v>51</v>
      </c>
      <c r="S601" s="21">
        <v>35</v>
      </c>
      <c r="T601" s="21">
        <v>21</v>
      </c>
      <c r="U601" s="21">
        <v>16</v>
      </c>
      <c r="V601" s="21">
        <v>8</v>
      </c>
      <c r="W601" s="21">
        <v>6</v>
      </c>
      <c r="X601" s="21">
        <v>2</v>
      </c>
      <c r="Y601" s="21">
        <v>1</v>
      </c>
      <c r="Z601" s="21">
        <v>1</v>
      </c>
      <c r="AA601" s="21">
        <v>1</v>
      </c>
      <c r="AB601" s="22">
        <v>597</v>
      </c>
      <c r="AC601" s="23">
        <v>93</v>
      </c>
      <c r="AD601" s="23">
        <v>68</v>
      </c>
      <c r="AE601" s="24">
        <v>33</v>
      </c>
      <c r="AF601" s="24">
        <v>19</v>
      </c>
      <c r="AG601" s="24">
        <v>9</v>
      </c>
      <c r="AH601" s="24">
        <v>8</v>
      </c>
      <c r="AI601" s="24">
        <v>3</v>
      </c>
      <c r="AJ601" s="24">
        <v>1</v>
      </c>
      <c r="AK601" s="24">
        <v>1</v>
      </c>
      <c r="AL601" s="24">
        <v>1</v>
      </c>
      <c r="AM601" s="24">
        <v>1</v>
      </c>
      <c r="AN601" s="24">
        <v>1</v>
      </c>
      <c r="DX601" s="19">
        <v>597</v>
      </c>
      <c r="DY601" t="s">
        <v>568</v>
      </c>
      <c r="DZ601" t="s">
        <v>567</v>
      </c>
      <c r="EA601" t="s">
        <v>567</v>
      </c>
      <c r="EB601" t="s">
        <v>566</v>
      </c>
    </row>
    <row r="602" spans="1:132" x14ac:dyDescent="0.25">
      <c r="A602" s="13">
        <v>599</v>
      </c>
      <c r="B602" s="13">
        <v>79</v>
      </c>
      <c r="C602" s="13">
        <v>127</v>
      </c>
      <c r="D602" s="13">
        <v>104</v>
      </c>
      <c r="E602" s="13">
        <v>108</v>
      </c>
      <c r="F602" s="13">
        <v>116</v>
      </c>
      <c r="G602" s="13">
        <v>78</v>
      </c>
      <c r="H602" s="13">
        <v>80</v>
      </c>
      <c r="I602" s="13">
        <v>90</v>
      </c>
      <c r="J602" s="13">
        <v>76</v>
      </c>
      <c r="K602" s="13">
        <v>90</v>
      </c>
      <c r="L602" s="13">
        <v>88</v>
      </c>
      <c r="M602" s="13">
        <v>88</v>
      </c>
      <c r="O602" s="19">
        <v>598</v>
      </c>
      <c r="P602" s="20">
        <v>93</v>
      </c>
      <c r="Q602" s="20">
        <v>69</v>
      </c>
      <c r="R602" s="21">
        <v>52</v>
      </c>
      <c r="S602" s="21">
        <v>36</v>
      </c>
      <c r="T602" s="21">
        <v>22</v>
      </c>
      <c r="U602" s="21">
        <v>17</v>
      </c>
      <c r="V602" s="21">
        <v>9</v>
      </c>
      <c r="W602" s="21">
        <v>7</v>
      </c>
      <c r="X602" s="21">
        <v>2</v>
      </c>
      <c r="Y602" s="21">
        <v>1</v>
      </c>
      <c r="Z602" s="21">
        <v>1</v>
      </c>
      <c r="AA602" s="21">
        <v>1</v>
      </c>
      <c r="AB602" s="22">
        <v>598</v>
      </c>
      <c r="AC602" s="23">
        <v>93</v>
      </c>
      <c r="AD602" s="23">
        <v>68</v>
      </c>
      <c r="AE602" s="24">
        <v>33</v>
      </c>
      <c r="AF602" s="24">
        <v>19</v>
      </c>
      <c r="AG602" s="24">
        <v>9</v>
      </c>
      <c r="AH602" s="24">
        <v>8</v>
      </c>
      <c r="AI602" s="24">
        <v>3</v>
      </c>
      <c r="AJ602" s="24">
        <v>1</v>
      </c>
      <c r="AK602" s="24">
        <v>1</v>
      </c>
      <c r="AL602" s="24">
        <v>1</v>
      </c>
      <c r="AM602" s="24">
        <v>1</v>
      </c>
      <c r="AN602" s="24">
        <v>1</v>
      </c>
      <c r="DX602" s="19">
        <v>598</v>
      </c>
      <c r="DY602" t="s">
        <v>568</v>
      </c>
      <c r="DZ602" t="s">
        <v>567</v>
      </c>
      <c r="EA602" t="s">
        <v>567</v>
      </c>
      <c r="EB602" t="s">
        <v>566</v>
      </c>
    </row>
    <row r="603" spans="1:132" x14ac:dyDescent="0.25">
      <c r="A603" s="12">
        <v>600</v>
      </c>
      <c r="B603" s="12">
        <v>78</v>
      </c>
      <c r="C603" s="12">
        <v>127</v>
      </c>
      <c r="D603" s="12">
        <v>104</v>
      </c>
      <c r="E603" s="12">
        <v>108</v>
      </c>
      <c r="F603" s="12">
        <v>116</v>
      </c>
      <c r="G603" s="12">
        <v>78</v>
      </c>
      <c r="H603" s="12">
        <v>80</v>
      </c>
      <c r="I603" s="12">
        <v>90</v>
      </c>
      <c r="J603" s="12">
        <v>76</v>
      </c>
      <c r="K603" s="12">
        <v>90</v>
      </c>
      <c r="L603" s="12">
        <v>88</v>
      </c>
      <c r="M603" s="12">
        <v>88</v>
      </c>
      <c r="O603" s="19">
        <v>599</v>
      </c>
      <c r="P603" s="20">
        <v>93</v>
      </c>
      <c r="Q603" s="20">
        <v>69</v>
      </c>
      <c r="R603" s="21">
        <v>52</v>
      </c>
      <c r="S603" s="21">
        <v>36</v>
      </c>
      <c r="T603" s="21">
        <v>22</v>
      </c>
      <c r="U603" s="21">
        <v>17</v>
      </c>
      <c r="V603" s="21">
        <v>9</v>
      </c>
      <c r="W603" s="21">
        <v>7</v>
      </c>
      <c r="X603" s="21">
        <v>2</v>
      </c>
      <c r="Y603" s="21">
        <v>1</v>
      </c>
      <c r="Z603" s="21">
        <v>1</v>
      </c>
      <c r="AA603" s="21">
        <v>1</v>
      </c>
      <c r="AB603" s="22">
        <v>599</v>
      </c>
      <c r="AC603" s="23">
        <v>93</v>
      </c>
      <c r="AD603" s="23">
        <v>68</v>
      </c>
      <c r="AE603" s="24">
        <v>33</v>
      </c>
      <c r="AF603" s="24">
        <v>20</v>
      </c>
      <c r="AG603" s="24">
        <v>9</v>
      </c>
      <c r="AH603" s="24">
        <v>9</v>
      </c>
      <c r="AI603" s="24">
        <v>3</v>
      </c>
      <c r="AJ603" s="24">
        <v>1</v>
      </c>
      <c r="AK603" s="24">
        <v>1</v>
      </c>
      <c r="AL603" s="24">
        <v>1</v>
      </c>
      <c r="AM603" s="24">
        <v>1</v>
      </c>
      <c r="AN603" s="24">
        <v>1</v>
      </c>
      <c r="DX603" s="19">
        <v>599</v>
      </c>
      <c r="DY603" t="s">
        <v>568</v>
      </c>
      <c r="DZ603" t="s">
        <v>567</v>
      </c>
      <c r="EA603" t="s">
        <v>567</v>
      </c>
      <c r="EB603" t="s">
        <v>566</v>
      </c>
    </row>
    <row r="604" spans="1:132" x14ac:dyDescent="0.25">
      <c r="A604" s="13">
        <v>601</v>
      </c>
      <c r="B604" s="13">
        <v>78</v>
      </c>
      <c r="C604" s="13">
        <v>127</v>
      </c>
      <c r="D604" s="13">
        <v>104</v>
      </c>
      <c r="E604" s="13">
        <v>108</v>
      </c>
      <c r="F604" s="13">
        <v>116</v>
      </c>
      <c r="G604" s="13">
        <v>78</v>
      </c>
      <c r="H604" s="13">
        <v>80</v>
      </c>
      <c r="I604" s="13">
        <v>90</v>
      </c>
      <c r="J604" s="13">
        <v>76</v>
      </c>
      <c r="K604" s="13">
        <v>90</v>
      </c>
      <c r="L604" s="13">
        <v>88</v>
      </c>
      <c r="M604" s="13">
        <v>88</v>
      </c>
      <c r="O604" s="19">
        <v>600</v>
      </c>
      <c r="P604" s="20">
        <v>93</v>
      </c>
      <c r="Q604" s="20">
        <v>69</v>
      </c>
      <c r="R604" s="21">
        <v>52</v>
      </c>
      <c r="S604" s="21">
        <v>36</v>
      </c>
      <c r="T604" s="21">
        <v>22</v>
      </c>
      <c r="U604" s="21">
        <v>17</v>
      </c>
      <c r="V604" s="21">
        <v>9</v>
      </c>
      <c r="W604" s="21">
        <v>7</v>
      </c>
      <c r="X604" s="21">
        <v>2</v>
      </c>
      <c r="Y604" s="21">
        <v>1</v>
      </c>
      <c r="Z604" s="21">
        <v>1</v>
      </c>
      <c r="AA604" s="21">
        <v>1</v>
      </c>
      <c r="AB604" s="22">
        <v>600</v>
      </c>
      <c r="AC604" s="23">
        <v>93</v>
      </c>
      <c r="AD604" s="23">
        <v>69</v>
      </c>
      <c r="AE604" s="24">
        <v>33</v>
      </c>
      <c r="AF604" s="24">
        <v>20</v>
      </c>
      <c r="AG604" s="24">
        <v>9</v>
      </c>
      <c r="AH604" s="24">
        <v>9</v>
      </c>
      <c r="AI604" s="24">
        <v>3</v>
      </c>
      <c r="AJ604" s="24">
        <v>1</v>
      </c>
      <c r="AK604" s="24">
        <v>1</v>
      </c>
      <c r="AL604" s="24">
        <v>1</v>
      </c>
      <c r="AM604" s="24">
        <v>1</v>
      </c>
      <c r="AN604" s="24">
        <v>1</v>
      </c>
      <c r="DX604" s="19">
        <v>600</v>
      </c>
      <c r="DY604" t="s">
        <v>568</v>
      </c>
      <c r="DZ604" t="s">
        <v>567</v>
      </c>
      <c r="EA604" t="s">
        <v>567</v>
      </c>
      <c r="EB604" t="s">
        <v>566</v>
      </c>
    </row>
    <row r="605" spans="1:132" x14ac:dyDescent="0.25">
      <c r="A605" s="12">
        <v>602</v>
      </c>
      <c r="B605" s="12">
        <v>77</v>
      </c>
      <c r="C605" s="12">
        <v>127</v>
      </c>
      <c r="D605" s="12">
        <v>104</v>
      </c>
      <c r="E605" s="12">
        <v>108</v>
      </c>
      <c r="F605" s="12">
        <v>115</v>
      </c>
      <c r="G605" s="12">
        <v>78</v>
      </c>
      <c r="H605" s="12">
        <v>80</v>
      </c>
      <c r="I605" s="12">
        <v>90</v>
      </c>
      <c r="J605" s="12">
        <v>76</v>
      </c>
      <c r="K605" s="12">
        <v>90</v>
      </c>
      <c r="L605" s="12">
        <v>88</v>
      </c>
      <c r="M605" s="12">
        <v>88</v>
      </c>
      <c r="O605" s="19">
        <v>601</v>
      </c>
      <c r="P605" s="20">
        <v>93</v>
      </c>
      <c r="Q605" s="20">
        <v>69</v>
      </c>
      <c r="R605" s="21">
        <v>52</v>
      </c>
      <c r="S605" s="21">
        <v>36</v>
      </c>
      <c r="T605" s="21">
        <v>22</v>
      </c>
      <c r="U605" s="21">
        <v>17</v>
      </c>
      <c r="V605" s="21">
        <v>9</v>
      </c>
      <c r="W605" s="21">
        <v>7</v>
      </c>
      <c r="X605" s="21">
        <v>2</v>
      </c>
      <c r="Y605" s="21">
        <v>1</v>
      </c>
      <c r="Z605" s="21">
        <v>1</v>
      </c>
      <c r="AA605" s="21">
        <v>1</v>
      </c>
      <c r="AB605" s="22">
        <v>601</v>
      </c>
      <c r="AC605" s="23">
        <v>93</v>
      </c>
      <c r="AD605" s="23">
        <v>69</v>
      </c>
      <c r="AE605" s="24">
        <v>33</v>
      </c>
      <c r="AF605" s="24">
        <v>20</v>
      </c>
      <c r="AG605" s="24">
        <v>9</v>
      </c>
      <c r="AH605" s="24">
        <v>9</v>
      </c>
      <c r="AI605" s="24">
        <v>3</v>
      </c>
      <c r="AJ605" s="24">
        <v>1</v>
      </c>
      <c r="AK605" s="24">
        <v>1</v>
      </c>
      <c r="AL605" s="24">
        <v>1</v>
      </c>
      <c r="AM605" s="24">
        <v>1</v>
      </c>
      <c r="AN605" s="24">
        <v>1</v>
      </c>
      <c r="DX605" s="19">
        <v>601</v>
      </c>
      <c r="DY605" t="s">
        <v>568</v>
      </c>
      <c r="DZ605" t="s">
        <v>567</v>
      </c>
      <c r="EA605" t="s">
        <v>567</v>
      </c>
      <c r="EB605" t="s">
        <v>566</v>
      </c>
    </row>
    <row r="606" spans="1:132" x14ac:dyDescent="0.25">
      <c r="A606" s="13">
        <v>603</v>
      </c>
      <c r="B606" s="13">
        <v>77</v>
      </c>
      <c r="C606" s="13">
        <v>126</v>
      </c>
      <c r="D606" s="13">
        <v>103</v>
      </c>
      <c r="E606" s="13">
        <v>107</v>
      </c>
      <c r="F606" s="13">
        <v>115</v>
      </c>
      <c r="G606" s="13">
        <v>78</v>
      </c>
      <c r="H606" s="13">
        <v>79</v>
      </c>
      <c r="I606" s="13">
        <v>89</v>
      </c>
      <c r="J606" s="13">
        <v>75</v>
      </c>
      <c r="K606" s="13">
        <v>89</v>
      </c>
      <c r="L606" s="13">
        <v>87</v>
      </c>
      <c r="M606" s="13">
        <v>87</v>
      </c>
      <c r="O606" s="19">
        <v>602</v>
      </c>
      <c r="P606" s="20">
        <v>93</v>
      </c>
      <c r="Q606" s="20">
        <v>69</v>
      </c>
      <c r="R606" s="21">
        <v>52</v>
      </c>
      <c r="S606" s="21">
        <v>36</v>
      </c>
      <c r="T606" s="21">
        <v>22</v>
      </c>
      <c r="U606" s="21">
        <v>17</v>
      </c>
      <c r="V606" s="21">
        <v>9</v>
      </c>
      <c r="W606" s="21">
        <v>7</v>
      </c>
      <c r="X606" s="21">
        <v>2</v>
      </c>
      <c r="Y606" s="21">
        <v>1</v>
      </c>
      <c r="Z606" s="21">
        <v>1</v>
      </c>
      <c r="AA606" s="21">
        <v>1</v>
      </c>
      <c r="AB606" s="22">
        <v>602</v>
      </c>
      <c r="AC606" s="23">
        <v>93</v>
      </c>
      <c r="AD606" s="23">
        <v>69</v>
      </c>
      <c r="AE606" s="24">
        <v>34</v>
      </c>
      <c r="AF606" s="24">
        <v>20</v>
      </c>
      <c r="AG606" s="24">
        <v>9</v>
      </c>
      <c r="AH606" s="24">
        <v>9</v>
      </c>
      <c r="AI606" s="24">
        <v>3</v>
      </c>
      <c r="AJ606" s="24">
        <v>2</v>
      </c>
      <c r="AK606" s="24">
        <v>1</v>
      </c>
      <c r="AL606" s="24">
        <v>1</v>
      </c>
      <c r="AM606" s="24">
        <v>1</v>
      </c>
      <c r="AN606" s="24">
        <v>1</v>
      </c>
      <c r="DX606" s="19">
        <v>602</v>
      </c>
      <c r="DY606" t="s">
        <v>568</v>
      </c>
      <c r="DZ606" t="s">
        <v>567</v>
      </c>
      <c r="EA606" t="s">
        <v>567</v>
      </c>
      <c r="EB606" t="s">
        <v>566</v>
      </c>
    </row>
    <row r="607" spans="1:132" x14ac:dyDescent="0.25">
      <c r="A607" s="12">
        <v>604</v>
      </c>
      <c r="B607" s="12">
        <v>77</v>
      </c>
      <c r="C607" s="12">
        <v>126</v>
      </c>
      <c r="D607" s="12">
        <v>103</v>
      </c>
      <c r="E607" s="12">
        <v>107</v>
      </c>
      <c r="F607" s="12">
        <v>115</v>
      </c>
      <c r="G607" s="12">
        <v>78</v>
      </c>
      <c r="H607" s="12">
        <v>79</v>
      </c>
      <c r="I607" s="12">
        <v>89</v>
      </c>
      <c r="J607" s="12">
        <v>75</v>
      </c>
      <c r="K607" s="12">
        <v>89</v>
      </c>
      <c r="L607" s="12">
        <v>87</v>
      </c>
      <c r="M607" s="12">
        <v>87</v>
      </c>
      <c r="O607" s="19">
        <v>603</v>
      </c>
      <c r="P607" s="20">
        <v>94</v>
      </c>
      <c r="Q607" s="20">
        <v>70</v>
      </c>
      <c r="R607" s="21">
        <v>52</v>
      </c>
      <c r="S607" s="21">
        <v>36</v>
      </c>
      <c r="T607" s="21">
        <v>22</v>
      </c>
      <c r="U607" s="21">
        <v>17</v>
      </c>
      <c r="V607" s="21">
        <v>9</v>
      </c>
      <c r="W607" s="21">
        <v>7</v>
      </c>
      <c r="X607" s="21">
        <v>2</v>
      </c>
      <c r="Y607" s="21">
        <v>1</v>
      </c>
      <c r="Z607" s="21">
        <v>1</v>
      </c>
      <c r="AA607" s="21">
        <v>1</v>
      </c>
      <c r="AB607" s="22">
        <v>603</v>
      </c>
      <c r="AC607" s="23">
        <v>93</v>
      </c>
      <c r="AD607" s="23">
        <v>69</v>
      </c>
      <c r="AE607" s="24">
        <v>34</v>
      </c>
      <c r="AF607" s="24">
        <v>20</v>
      </c>
      <c r="AG607" s="24">
        <v>9</v>
      </c>
      <c r="AH607" s="24">
        <v>9</v>
      </c>
      <c r="AI607" s="24">
        <v>3</v>
      </c>
      <c r="AJ607" s="24">
        <v>2</v>
      </c>
      <c r="AK607" s="24">
        <v>1</v>
      </c>
      <c r="AL607" s="24">
        <v>1</v>
      </c>
      <c r="AM607" s="24">
        <v>1</v>
      </c>
      <c r="AN607" s="24">
        <v>1</v>
      </c>
      <c r="DX607" s="19">
        <v>603</v>
      </c>
      <c r="DY607" t="s">
        <v>568</v>
      </c>
      <c r="DZ607" t="s">
        <v>567</v>
      </c>
      <c r="EA607" t="s">
        <v>567</v>
      </c>
      <c r="EB607" t="s">
        <v>566</v>
      </c>
    </row>
    <row r="608" spans="1:132" x14ac:dyDescent="0.25">
      <c r="A608" s="13">
        <v>605</v>
      </c>
      <c r="B608" s="13">
        <v>76</v>
      </c>
      <c r="C608" s="13">
        <v>126</v>
      </c>
      <c r="D608" s="13">
        <v>103</v>
      </c>
      <c r="E608" s="13">
        <v>107</v>
      </c>
      <c r="F608" s="13">
        <v>115</v>
      </c>
      <c r="G608" s="13">
        <v>78</v>
      </c>
      <c r="H608" s="13">
        <v>79</v>
      </c>
      <c r="I608" s="13">
        <v>89</v>
      </c>
      <c r="J608" s="13">
        <v>75</v>
      </c>
      <c r="K608" s="13">
        <v>89</v>
      </c>
      <c r="L608" s="13">
        <v>87</v>
      </c>
      <c r="M608" s="13">
        <v>87</v>
      </c>
      <c r="O608" s="19">
        <v>604</v>
      </c>
      <c r="P608" s="20">
        <v>94</v>
      </c>
      <c r="Q608" s="20">
        <v>70</v>
      </c>
      <c r="R608" s="21">
        <v>52</v>
      </c>
      <c r="S608" s="21">
        <v>36</v>
      </c>
      <c r="T608" s="21">
        <v>22</v>
      </c>
      <c r="U608" s="21">
        <v>17</v>
      </c>
      <c r="V608" s="21">
        <v>9</v>
      </c>
      <c r="W608" s="21">
        <v>7</v>
      </c>
      <c r="X608" s="21">
        <v>2</v>
      </c>
      <c r="Y608" s="21">
        <v>1</v>
      </c>
      <c r="Z608" s="21">
        <v>1</v>
      </c>
      <c r="AA608" s="21">
        <v>1</v>
      </c>
      <c r="AB608" s="22">
        <v>604</v>
      </c>
      <c r="AC608" s="23">
        <v>93</v>
      </c>
      <c r="AD608" s="23">
        <v>69</v>
      </c>
      <c r="AE608" s="24">
        <v>34</v>
      </c>
      <c r="AF608" s="24">
        <v>20</v>
      </c>
      <c r="AG608" s="24">
        <v>10</v>
      </c>
      <c r="AH608" s="24">
        <v>9</v>
      </c>
      <c r="AI608" s="24">
        <v>3</v>
      </c>
      <c r="AJ608" s="24">
        <v>2</v>
      </c>
      <c r="AK608" s="24">
        <v>1</v>
      </c>
      <c r="AL608" s="24">
        <v>1</v>
      </c>
      <c r="AM608" s="24">
        <v>1</v>
      </c>
      <c r="AN608" s="24">
        <v>1</v>
      </c>
      <c r="DX608" s="19">
        <v>604</v>
      </c>
      <c r="DY608" t="s">
        <v>568</v>
      </c>
      <c r="DZ608" t="s">
        <v>567</v>
      </c>
      <c r="EA608" t="s">
        <v>567</v>
      </c>
      <c r="EB608" t="s">
        <v>566</v>
      </c>
    </row>
    <row r="609" spans="1:132" x14ac:dyDescent="0.25">
      <c r="A609" s="12">
        <v>606</v>
      </c>
      <c r="B609" s="12">
        <v>76</v>
      </c>
      <c r="C609" s="12">
        <v>126</v>
      </c>
      <c r="D609" s="12">
        <v>103</v>
      </c>
      <c r="E609" s="12">
        <v>107</v>
      </c>
      <c r="F609" s="12">
        <v>114</v>
      </c>
      <c r="G609" s="12">
        <v>77</v>
      </c>
      <c r="H609" s="12">
        <v>79</v>
      </c>
      <c r="I609" s="12">
        <v>89</v>
      </c>
      <c r="J609" s="12">
        <v>75</v>
      </c>
      <c r="K609" s="12">
        <v>89</v>
      </c>
      <c r="L609" s="12">
        <v>87</v>
      </c>
      <c r="M609" s="12">
        <v>87</v>
      </c>
      <c r="O609" s="19">
        <v>605</v>
      </c>
      <c r="P609" s="20">
        <v>94</v>
      </c>
      <c r="Q609" s="20">
        <v>70</v>
      </c>
      <c r="R609" s="21">
        <v>52</v>
      </c>
      <c r="S609" s="21">
        <v>36</v>
      </c>
      <c r="T609" s="21">
        <v>22</v>
      </c>
      <c r="U609" s="21">
        <v>17</v>
      </c>
      <c r="V609" s="21">
        <v>9</v>
      </c>
      <c r="W609" s="21">
        <v>7</v>
      </c>
      <c r="X609" s="21">
        <v>2</v>
      </c>
      <c r="Y609" s="21">
        <v>1</v>
      </c>
      <c r="Z609" s="21">
        <v>1</v>
      </c>
      <c r="AA609" s="21">
        <v>1</v>
      </c>
      <c r="AB609" s="22">
        <v>605</v>
      </c>
      <c r="AC609" s="23">
        <v>93</v>
      </c>
      <c r="AD609" s="23">
        <v>69</v>
      </c>
      <c r="AE609" s="24">
        <v>34</v>
      </c>
      <c r="AF609" s="24">
        <v>20</v>
      </c>
      <c r="AG609" s="24">
        <v>10</v>
      </c>
      <c r="AH609" s="24">
        <v>9</v>
      </c>
      <c r="AI609" s="24">
        <v>3</v>
      </c>
      <c r="AJ609" s="24">
        <v>2</v>
      </c>
      <c r="AK609" s="24">
        <v>1</v>
      </c>
      <c r="AL609" s="24">
        <v>1</v>
      </c>
      <c r="AM609" s="24">
        <v>1</v>
      </c>
      <c r="AN609" s="24">
        <v>1</v>
      </c>
      <c r="DX609" s="19">
        <v>605</v>
      </c>
      <c r="DY609" t="s">
        <v>568</v>
      </c>
      <c r="DZ609" t="s">
        <v>567</v>
      </c>
      <c r="EA609" t="s">
        <v>567</v>
      </c>
      <c r="EB609" t="s">
        <v>566</v>
      </c>
    </row>
    <row r="610" spans="1:132" x14ac:dyDescent="0.25">
      <c r="A610" s="13">
        <v>607</v>
      </c>
      <c r="B610" s="13">
        <v>75</v>
      </c>
      <c r="C610" s="13">
        <v>126</v>
      </c>
      <c r="D610" s="13">
        <v>103</v>
      </c>
      <c r="E610" s="13">
        <v>107</v>
      </c>
      <c r="F610" s="13">
        <v>114</v>
      </c>
      <c r="G610" s="13">
        <v>77</v>
      </c>
      <c r="H610" s="13">
        <v>79</v>
      </c>
      <c r="I610" s="13">
        <v>89</v>
      </c>
      <c r="J610" s="13">
        <v>75</v>
      </c>
      <c r="K610" s="13">
        <v>89</v>
      </c>
      <c r="L610" s="13">
        <v>87</v>
      </c>
      <c r="M610" s="13">
        <v>87</v>
      </c>
      <c r="O610" s="19">
        <v>606</v>
      </c>
      <c r="P610" s="20">
        <v>94</v>
      </c>
      <c r="Q610" s="20">
        <v>70</v>
      </c>
      <c r="R610" s="21">
        <v>52</v>
      </c>
      <c r="S610" s="21">
        <v>36</v>
      </c>
      <c r="T610" s="21">
        <v>22</v>
      </c>
      <c r="U610" s="21">
        <v>17</v>
      </c>
      <c r="V610" s="21">
        <v>9</v>
      </c>
      <c r="W610" s="21">
        <v>7</v>
      </c>
      <c r="X610" s="21">
        <v>2</v>
      </c>
      <c r="Y610" s="21">
        <v>1</v>
      </c>
      <c r="Z610" s="21">
        <v>1</v>
      </c>
      <c r="AA610" s="21">
        <v>1</v>
      </c>
      <c r="AB610" s="22">
        <v>606</v>
      </c>
      <c r="AC610" s="23">
        <v>93</v>
      </c>
      <c r="AD610" s="23">
        <v>69</v>
      </c>
      <c r="AE610" s="24">
        <v>34</v>
      </c>
      <c r="AF610" s="24">
        <v>20</v>
      </c>
      <c r="AG610" s="24">
        <v>10</v>
      </c>
      <c r="AH610" s="24">
        <v>9</v>
      </c>
      <c r="AI610" s="24">
        <v>3</v>
      </c>
      <c r="AJ610" s="24">
        <v>2</v>
      </c>
      <c r="AK610" s="24">
        <v>1</v>
      </c>
      <c r="AL610" s="24">
        <v>1</v>
      </c>
      <c r="AM610" s="24">
        <v>1</v>
      </c>
      <c r="AN610" s="24">
        <v>1</v>
      </c>
      <c r="DX610" s="19">
        <v>606</v>
      </c>
      <c r="DY610" t="s">
        <v>568</v>
      </c>
      <c r="DZ610" t="s">
        <v>567</v>
      </c>
      <c r="EA610" t="s">
        <v>567</v>
      </c>
      <c r="EB610" t="s">
        <v>566</v>
      </c>
    </row>
    <row r="611" spans="1:132" x14ac:dyDescent="0.25">
      <c r="A611" s="12">
        <v>608</v>
      </c>
      <c r="B611" s="12">
        <v>75</v>
      </c>
      <c r="C611" s="12">
        <v>125</v>
      </c>
      <c r="D611" s="12">
        <v>102</v>
      </c>
      <c r="E611" s="12">
        <v>106</v>
      </c>
      <c r="F611" s="12">
        <v>114</v>
      </c>
      <c r="G611" s="12">
        <v>77</v>
      </c>
      <c r="H611" s="12">
        <v>78</v>
      </c>
      <c r="I611" s="12">
        <v>88</v>
      </c>
      <c r="J611" s="12">
        <v>74</v>
      </c>
      <c r="K611" s="12">
        <v>88</v>
      </c>
      <c r="L611" s="12">
        <v>86</v>
      </c>
      <c r="M611" s="12">
        <v>86</v>
      </c>
      <c r="O611" s="19">
        <v>607</v>
      </c>
      <c r="P611" s="20">
        <v>94</v>
      </c>
      <c r="Q611" s="20">
        <v>70</v>
      </c>
      <c r="R611" s="21">
        <v>52</v>
      </c>
      <c r="S611" s="21">
        <v>36</v>
      </c>
      <c r="T611" s="21">
        <v>22</v>
      </c>
      <c r="U611" s="21">
        <v>17</v>
      </c>
      <c r="V611" s="21">
        <v>9</v>
      </c>
      <c r="W611" s="21">
        <v>7</v>
      </c>
      <c r="X611" s="21">
        <v>2</v>
      </c>
      <c r="Y611" s="21">
        <v>1</v>
      </c>
      <c r="Z611" s="21">
        <v>1</v>
      </c>
      <c r="AA611" s="21">
        <v>1</v>
      </c>
      <c r="AB611" s="22">
        <v>607</v>
      </c>
      <c r="AC611" s="23">
        <v>93</v>
      </c>
      <c r="AD611" s="23">
        <v>70</v>
      </c>
      <c r="AE611" s="24">
        <v>34</v>
      </c>
      <c r="AF611" s="24">
        <v>21</v>
      </c>
      <c r="AG611" s="24">
        <v>10</v>
      </c>
      <c r="AH611" s="24">
        <v>9</v>
      </c>
      <c r="AI611" s="24">
        <v>3</v>
      </c>
      <c r="AJ611" s="24">
        <v>2</v>
      </c>
      <c r="AK611" s="24">
        <v>1</v>
      </c>
      <c r="AL611" s="24">
        <v>1</v>
      </c>
      <c r="AM611" s="24">
        <v>1</v>
      </c>
      <c r="AN611" s="24">
        <v>1</v>
      </c>
      <c r="DX611" s="19">
        <v>607</v>
      </c>
      <c r="DY611" t="s">
        <v>568</v>
      </c>
      <c r="DZ611" t="s">
        <v>567</v>
      </c>
      <c r="EA611" t="s">
        <v>567</v>
      </c>
      <c r="EB611" t="s">
        <v>566</v>
      </c>
    </row>
    <row r="612" spans="1:132" x14ac:dyDescent="0.25">
      <c r="A612" s="13">
        <v>609</v>
      </c>
      <c r="B612" s="13">
        <v>74</v>
      </c>
      <c r="C612" s="13">
        <v>125</v>
      </c>
      <c r="D612" s="13">
        <v>102</v>
      </c>
      <c r="E612" s="13">
        <v>106</v>
      </c>
      <c r="F612" s="13">
        <v>113</v>
      </c>
      <c r="G612" s="13">
        <v>77</v>
      </c>
      <c r="H612" s="13">
        <v>78</v>
      </c>
      <c r="I612" s="13">
        <v>88</v>
      </c>
      <c r="J612" s="13">
        <v>74</v>
      </c>
      <c r="K612" s="13">
        <v>88</v>
      </c>
      <c r="L612" s="13">
        <v>86</v>
      </c>
      <c r="M612" s="13">
        <v>86</v>
      </c>
      <c r="O612" s="19">
        <v>608</v>
      </c>
      <c r="P612" s="20">
        <v>94</v>
      </c>
      <c r="Q612" s="20">
        <v>70</v>
      </c>
      <c r="R612" s="21">
        <v>53</v>
      </c>
      <c r="S612" s="21">
        <v>37</v>
      </c>
      <c r="T612" s="21">
        <v>23</v>
      </c>
      <c r="U612" s="21">
        <v>18</v>
      </c>
      <c r="V612" s="21">
        <v>9</v>
      </c>
      <c r="W612" s="21">
        <v>7</v>
      </c>
      <c r="X612" s="21">
        <v>2</v>
      </c>
      <c r="Y612" s="21">
        <v>1</v>
      </c>
      <c r="Z612" s="21">
        <v>1</v>
      </c>
      <c r="AA612" s="21">
        <v>1</v>
      </c>
      <c r="AB612" s="22">
        <v>608</v>
      </c>
      <c r="AC612" s="23">
        <v>93</v>
      </c>
      <c r="AD612" s="23">
        <v>70</v>
      </c>
      <c r="AE612" s="24">
        <v>35</v>
      </c>
      <c r="AF612" s="24">
        <v>21</v>
      </c>
      <c r="AG612" s="24">
        <v>10</v>
      </c>
      <c r="AH612" s="24">
        <v>9</v>
      </c>
      <c r="AI612" s="24">
        <v>3</v>
      </c>
      <c r="AJ612" s="24">
        <v>2</v>
      </c>
      <c r="AK612" s="24">
        <v>1</v>
      </c>
      <c r="AL612" s="24">
        <v>1</v>
      </c>
      <c r="AM612" s="24">
        <v>1</v>
      </c>
      <c r="AN612" s="24">
        <v>1</v>
      </c>
      <c r="DX612" s="19">
        <v>608</v>
      </c>
      <c r="DY612" t="s">
        <v>568</v>
      </c>
      <c r="DZ612" t="s">
        <v>567</v>
      </c>
      <c r="EA612" t="s">
        <v>567</v>
      </c>
      <c r="EB612" t="s">
        <v>566</v>
      </c>
    </row>
    <row r="613" spans="1:132" x14ac:dyDescent="0.25">
      <c r="A613" s="12">
        <v>610</v>
      </c>
      <c r="B613" s="12">
        <v>74</v>
      </c>
      <c r="C613" s="12">
        <v>125</v>
      </c>
      <c r="D613" s="12">
        <v>102</v>
      </c>
      <c r="E613" s="12">
        <v>106</v>
      </c>
      <c r="F613" s="12">
        <v>113</v>
      </c>
      <c r="G613" s="12">
        <v>77</v>
      </c>
      <c r="H613" s="12">
        <v>78</v>
      </c>
      <c r="I613" s="12">
        <v>88</v>
      </c>
      <c r="J613" s="12">
        <v>74</v>
      </c>
      <c r="K613" s="12">
        <v>88</v>
      </c>
      <c r="L613" s="12">
        <v>86</v>
      </c>
      <c r="M613" s="12">
        <v>86</v>
      </c>
      <c r="O613" s="19">
        <v>609</v>
      </c>
      <c r="P613" s="20">
        <v>94</v>
      </c>
      <c r="Q613" s="20">
        <v>70</v>
      </c>
      <c r="R613" s="21">
        <v>53</v>
      </c>
      <c r="S613" s="21">
        <v>37</v>
      </c>
      <c r="T613" s="21">
        <v>23</v>
      </c>
      <c r="U613" s="21">
        <v>18</v>
      </c>
      <c r="V613" s="21">
        <v>9</v>
      </c>
      <c r="W613" s="21">
        <v>7</v>
      </c>
      <c r="X613" s="21">
        <v>2</v>
      </c>
      <c r="Y613" s="21">
        <v>1</v>
      </c>
      <c r="Z613" s="21">
        <v>1</v>
      </c>
      <c r="AA613" s="21">
        <v>1</v>
      </c>
      <c r="AB613" s="22">
        <v>609</v>
      </c>
      <c r="AC613" s="23">
        <v>93</v>
      </c>
      <c r="AD613" s="23">
        <v>70</v>
      </c>
      <c r="AE613" s="24">
        <v>35</v>
      </c>
      <c r="AF613" s="24">
        <v>21</v>
      </c>
      <c r="AG613" s="24">
        <v>10</v>
      </c>
      <c r="AH613" s="24">
        <v>9</v>
      </c>
      <c r="AI613" s="24">
        <v>4</v>
      </c>
      <c r="AJ613" s="24">
        <v>2</v>
      </c>
      <c r="AK613" s="24">
        <v>1</v>
      </c>
      <c r="AL613" s="24">
        <v>1</v>
      </c>
      <c r="AM613" s="24">
        <v>1</v>
      </c>
      <c r="AN613" s="24">
        <v>1</v>
      </c>
      <c r="DX613" s="19">
        <v>609</v>
      </c>
      <c r="DY613" t="s">
        <v>568</v>
      </c>
      <c r="DZ613" t="s">
        <v>567</v>
      </c>
      <c r="EA613" t="s">
        <v>567</v>
      </c>
      <c r="EB613" t="s">
        <v>566</v>
      </c>
    </row>
    <row r="614" spans="1:132" x14ac:dyDescent="0.25">
      <c r="A614" s="13">
        <v>611</v>
      </c>
      <c r="B614" s="13">
        <v>74</v>
      </c>
      <c r="C614" s="13">
        <v>125</v>
      </c>
      <c r="D614" s="13">
        <v>102</v>
      </c>
      <c r="E614" s="13">
        <v>106</v>
      </c>
      <c r="F614" s="13">
        <v>113</v>
      </c>
      <c r="G614" s="13">
        <v>77</v>
      </c>
      <c r="H614" s="13">
        <v>78</v>
      </c>
      <c r="I614" s="13">
        <v>88</v>
      </c>
      <c r="J614" s="13">
        <v>74</v>
      </c>
      <c r="K614" s="13">
        <v>88</v>
      </c>
      <c r="L614" s="13">
        <v>86</v>
      </c>
      <c r="M614" s="13">
        <v>86</v>
      </c>
      <c r="O614" s="19">
        <v>610</v>
      </c>
      <c r="P614" s="20">
        <v>94</v>
      </c>
      <c r="Q614" s="20">
        <v>70</v>
      </c>
      <c r="R614" s="21">
        <v>53</v>
      </c>
      <c r="S614" s="21">
        <v>37</v>
      </c>
      <c r="T614" s="21">
        <v>23</v>
      </c>
      <c r="U614" s="21">
        <v>18</v>
      </c>
      <c r="V614" s="21">
        <v>9</v>
      </c>
      <c r="W614" s="21">
        <v>7</v>
      </c>
      <c r="X614" s="21">
        <v>2</v>
      </c>
      <c r="Y614" s="21">
        <v>1</v>
      </c>
      <c r="Z614" s="21">
        <v>1</v>
      </c>
      <c r="AA614" s="21">
        <v>1</v>
      </c>
      <c r="AB614" s="22">
        <v>610</v>
      </c>
      <c r="AC614" s="23">
        <v>94</v>
      </c>
      <c r="AD614" s="23">
        <v>70</v>
      </c>
      <c r="AE614" s="24">
        <v>35</v>
      </c>
      <c r="AF614" s="24">
        <v>21</v>
      </c>
      <c r="AG614" s="24">
        <v>10</v>
      </c>
      <c r="AH614" s="24">
        <v>9</v>
      </c>
      <c r="AI614" s="24">
        <v>4</v>
      </c>
      <c r="AJ614" s="24">
        <v>2</v>
      </c>
      <c r="AK614" s="24">
        <v>1</v>
      </c>
      <c r="AL614" s="24">
        <v>1</v>
      </c>
      <c r="AM614" s="24">
        <v>1</v>
      </c>
      <c r="AN614" s="24">
        <v>1</v>
      </c>
      <c r="DX614" s="19">
        <v>610</v>
      </c>
      <c r="DY614" t="s">
        <v>568</v>
      </c>
      <c r="DZ614" t="s">
        <v>567</v>
      </c>
      <c r="EA614" t="s">
        <v>567</v>
      </c>
      <c r="EB614" t="s">
        <v>566</v>
      </c>
    </row>
    <row r="615" spans="1:132" x14ac:dyDescent="0.25">
      <c r="A615" s="12">
        <v>612</v>
      </c>
      <c r="B615" s="12">
        <v>73</v>
      </c>
      <c r="C615" s="12">
        <v>125</v>
      </c>
      <c r="D615" s="12">
        <v>102</v>
      </c>
      <c r="E615" s="12">
        <v>106</v>
      </c>
      <c r="F615" s="12">
        <v>113</v>
      </c>
      <c r="G615" s="12">
        <v>77</v>
      </c>
      <c r="H615" s="12">
        <v>78</v>
      </c>
      <c r="I615" s="12">
        <v>88</v>
      </c>
      <c r="J615" s="12">
        <v>74</v>
      </c>
      <c r="K615" s="12">
        <v>88</v>
      </c>
      <c r="L615" s="12">
        <v>86</v>
      </c>
      <c r="M615" s="12">
        <v>86</v>
      </c>
      <c r="O615" s="19">
        <v>611</v>
      </c>
      <c r="P615" s="20">
        <v>94</v>
      </c>
      <c r="Q615" s="20">
        <v>70</v>
      </c>
      <c r="R615" s="21">
        <v>53</v>
      </c>
      <c r="S615" s="21">
        <v>37</v>
      </c>
      <c r="T615" s="21">
        <v>23</v>
      </c>
      <c r="U615" s="21">
        <v>18</v>
      </c>
      <c r="V615" s="21">
        <v>9</v>
      </c>
      <c r="W615" s="21">
        <v>7</v>
      </c>
      <c r="X615" s="21">
        <v>2</v>
      </c>
      <c r="Y615" s="21">
        <v>1</v>
      </c>
      <c r="Z615" s="21">
        <v>1</v>
      </c>
      <c r="AA615" s="21">
        <v>1</v>
      </c>
      <c r="AB615" s="22">
        <v>611</v>
      </c>
      <c r="AC615" s="23">
        <v>94</v>
      </c>
      <c r="AD615" s="23">
        <v>70</v>
      </c>
      <c r="AE615" s="24">
        <v>35</v>
      </c>
      <c r="AF615" s="24">
        <v>21</v>
      </c>
      <c r="AG615" s="24">
        <v>10</v>
      </c>
      <c r="AH615" s="24">
        <v>10</v>
      </c>
      <c r="AI615" s="24">
        <v>4</v>
      </c>
      <c r="AJ615" s="24">
        <v>2</v>
      </c>
      <c r="AK615" s="24">
        <v>1</v>
      </c>
      <c r="AL615" s="24">
        <v>1</v>
      </c>
      <c r="AM615" s="24">
        <v>1</v>
      </c>
      <c r="AN615" s="24">
        <v>1</v>
      </c>
      <c r="DX615" s="19">
        <v>611</v>
      </c>
      <c r="DY615" t="s">
        <v>568</v>
      </c>
      <c r="DZ615" t="s">
        <v>567</v>
      </c>
      <c r="EA615" t="s">
        <v>567</v>
      </c>
      <c r="EB615" t="s">
        <v>566</v>
      </c>
    </row>
    <row r="616" spans="1:132" x14ac:dyDescent="0.25">
      <c r="A616" s="13">
        <v>613</v>
      </c>
      <c r="B616" s="13">
        <v>73</v>
      </c>
      <c r="C616" s="13">
        <v>124</v>
      </c>
      <c r="D616" s="13">
        <v>101</v>
      </c>
      <c r="E616" s="13">
        <v>105</v>
      </c>
      <c r="F616" s="13">
        <v>112</v>
      </c>
      <c r="G616" s="13">
        <v>76</v>
      </c>
      <c r="H616" s="13">
        <v>77</v>
      </c>
      <c r="I616" s="13">
        <v>87</v>
      </c>
      <c r="J616" s="13">
        <v>73</v>
      </c>
      <c r="K616" s="13">
        <v>88</v>
      </c>
      <c r="L616" s="13">
        <v>85</v>
      </c>
      <c r="M616" s="13">
        <v>85</v>
      </c>
      <c r="O616" s="19">
        <v>612</v>
      </c>
      <c r="P616" s="20">
        <v>94</v>
      </c>
      <c r="Q616" s="20">
        <v>70</v>
      </c>
      <c r="R616" s="21">
        <v>53</v>
      </c>
      <c r="S616" s="21">
        <v>37</v>
      </c>
      <c r="T616" s="21">
        <v>23</v>
      </c>
      <c r="U616" s="21">
        <v>18</v>
      </c>
      <c r="V616" s="21">
        <v>9</v>
      </c>
      <c r="W616" s="21">
        <v>7</v>
      </c>
      <c r="X616" s="21">
        <v>2</v>
      </c>
      <c r="Y616" s="21">
        <v>1</v>
      </c>
      <c r="Z616" s="21">
        <v>1</v>
      </c>
      <c r="AA616" s="21">
        <v>1</v>
      </c>
      <c r="AB616" s="22">
        <v>612</v>
      </c>
      <c r="AC616" s="23">
        <v>94</v>
      </c>
      <c r="AD616" s="23">
        <v>70</v>
      </c>
      <c r="AE616" s="24">
        <v>35</v>
      </c>
      <c r="AF616" s="24">
        <v>21</v>
      </c>
      <c r="AG616" s="24">
        <v>10</v>
      </c>
      <c r="AH616" s="24">
        <v>10</v>
      </c>
      <c r="AI616" s="24">
        <v>4</v>
      </c>
      <c r="AJ616" s="24">
        <v>2</v>
      </c>
      <c r="AK616" s="24">
        <v>1</v>
      </c>
      <c r="AL616" s="24">
        <v>1</v>
      </c>
      <c r="AM616" s="24">
        <v>1</v>
      </c>
      <c r="AN616" s="24">
        <v>1</v>
      </c>
      <c r="DX616" s="19">
        <v>612</v>
      </c>
      <c r="DY616" t="s">
        <v>568</v>
      </c>
      <c r="DZ616" t="s">
        <v>567</v>
      </c>
      <c r="EA616" t="s">
        <v>567</v>
      </c>
      <c r="EB616" t="s">
        <v>566</v>
      </c>
    </row>
    <row r="617" spans="1:132" x14ac:dyDescent="0.25">
      <c r="A617" s="12">
        <v>614</v>
      </c>
      <c r="B617" s="12">
        <v>72</v>
      </c>
      <c r="C617" s="12">
        <v>124</v>
      </c>
      <c r="D617" s="12">
        <v>101</v>
      </c>
      <c r="E617" s="12">
        <v>105</v>
      </c>
      <c r="F617" s="12">
        <v>112</v>
      </c>
      <c r="G617" s="12">
        <v>76</v>
      </c>
      <c r="H617" s="12">
        <v>77</v>
      </c>
      <c r="I617" s="12">
        <v>87</v>
      </c>
      <c r="J617" s="12">
        <v>73</v>
      </c>
      <c r="K617" s="12">
        <v>88</v>
      </c>
      <c r="L617" s="12">
        <v>85</v>
      </c>
      <c r="M617" s="12">
        <v>85</v>
      </c>
      <c r="O617" s="19">
        <v>613</v>
      </c>
      <c r="P617" s="20">
        <v>94</v>
      </c>
      <c r="Q617" s="20">
        <v>71</v>
      </c>
      <c r="R617" s="21">
        <v>54</v>
      </c>
      <c r="S617" s="21">
        <v>38</v>
      </c>
      <c r="T617" s="21">
        <v>23</v>
      </c>
      <c r="U617" s="21">
        <v>18</v>
      </c>
      <c r="V617" s="21">
        <v>9</v>
      </c>
      <c r="W617" s="21">
        <v>8</v>
      </c>
      <c r="X617" s="21">
        <v>2</v>
      </c>
      <c r="Y617" s="21">
        <v>1</v>
      </c>
      <c r="Z617" s="21">
        <v>1</v>
      </c>
      <c r="AA617" s="21">
        <v>1</v>
      </c>
      <c r="AB617" s="22">
        <v>613</v>
      </c>
      <c r="AC617" s="23">
        <v>94</v>
      </c>
      <c r="AD617" s="23">
        <v>70</v>
      </c>
      <c r="AE617" s="24">
        <v>36</v>
      </c>
      <c r="AF617" s="24">
        <v>21</v>
      </c>
      <c r="AG617" s="24">
        <v>10</v>
      </c>
      <c r="AH617" s="24">
        <v>10</v>
      </c>
      <c r="AI617" s="24">
        <v>4</v>
      </c>
      <c r="AJ617" s="24">
        <v>2</v>
      </c>
      <c r="AK617" s="24">
        <v>1</v>
      </c>
      <c r="AL617" s="24">
        <v>1</v>
      </c>
      <c r="AM617" s="24">
        <v>1</v>
      </c>
      <c r="AN617" s="24">
        <v>1</v>
      </c>
      <c r="DX617" s="19">
        <v>613</v>
      </c>
      <c r="DY617" t="s">
        <v>568</v>
      </c>
      <c r="DZ617" t="s">
        <v>567</v>
      </c>
      <c r="EA617" t="s">
        <v>567</v>
      </c>
      <c r="EB617" t="s">
        <v>566</v>
      </c>
    </row>
    <row r="618" spans="1:132" x14ac:dyDescent="0.25">
      <c r="A618" s="13">
        <v>615</v>
      </c>
      <c r="B618" s="13">
        <v>72</v>
      </c>
      <c r="C618" s="13">
        <v>124</v>
      </c>
      <c r="D618" s="13">
        <v>101</v>
      </c>
      <c r="E618" s="13">
        <v>105</v>
      </c>
      <c r="F618" s="13">
        <v>112</v>
      </c>
      <c r="G618" s="13">
        <v>76</v>
      </c>
      <c r="H618" s="13">
        <v>77</v>
      </c>
      <c r="I618" s="13">
        <v>87</v>
      </c>
      <c r="J618" s="13">
        <v>73</v>
      </c>
      <c r="K618" s="13">
        <v>88</v>
      </c>
      <c r="L618" s="13">
        <v>85</v>
      </c>
      <c r="M618" s="13">
        <v>85</v>
      </c>
      <c r="O618" s="19">
        <v>614</v>
      </c>
      <c r="P618" s="20">
        <v>94</v>
      </c>
      <c r="Q618" s="20">
        <v>71</v>
      </c>
      <c r="R618" s="21">
        <v>54</v>
      </c>
      <c r="S618" s="21">
        <v>38</v>
      </c>
      <c r="T618" s="21">
        <v>23</v>
      </c>
      <c r="U618" s="21">
        <v>18</v>
      </c>
      <c r="V618" s="21">
        <v>9</v>
      </c>
      <c r="W618" s="21">
        <v>8</v>
      </c>
      <c r="X618" s="21">
        <v>2</v>
      </c>
      <c r="Y618" s="21">
        <v>1</v>
      </c>
      <c r="Z618" s="21">
        <v>1</v>
      </c>
      <c r="AA618" s="21">
        <v>1</v>
      </c>
      <c r="AB618" s="22">
        <v>614</v>
      </c>
      <c r="AC618" s="23">
        <v>94</v>
      </c>
      <c r="AD618" s="23">
        <v>71</v>
      </c>
      <c r="AE618" s="24">
        <v>36</v>
      </c>
      <c r="AF618" s="24">
        <v>22</v>
      </c>
      <c r="AG618" s="24">
        <v>10</v>
      </c>
      <c r="AH618" s="24">
        <v>10</v>
      </c>
      <c r="AI618" s="24">
        <v>4</v>
      </c>
      <c r="AJ618" s="24">
        <v>2</v>
      </c>
      <c r="AK618" s="24">
        <v>1</v>
      </c>
      <c r="AL618" s="24">
        <v>1</v>
      </c>
      <c r="AM618" s="24">
        <v>1</v>
      </c>
      <c r="AN618" s="24">
        <v>1</v>
      </c>
      <c r="DX618" s="19">
        <v>614</v>
      </c>
      <c r="DY618" t="s">
        <v>568</v>
      </c>
      <c r="DZ618" t="s">
        <v>567</v>
      </c>
      <c r="EA618" t="s">
        <v>567</v>
      </c>
      <c r="EB618" t="s">
        <v>566</v>
      </c>
    </row>
    <row r="619" spans="1:132" x14ac:dyDescent="0.25">
      <c r="A619" s="12">
        <v>616</v>
      </c>
      <c r="B619" s="12">
        <v>72</v>
      </c>
      <c r="C619" s="12">
        <v>124</v>
      </c>
      <c r="D619" s="12">
        <v>101</v>
      </c>
      <c r="E619" s="12">
        <v>105</v>
      </c>
      <c r="F619" s="12">
        <v>112</v>
      </c>
      <c r="G619" s="12">
        <v>76</v>
      </c>
      <c r="H619" s="12">
        <v>77</v>
      </c>
      <c r="I619" s="12">
        <v>87</v>
      </c>
      <c r="J619" s="12">
        <v>73</v>
      </c>
      <c r="K619" s="12">
        <v>87</v>
      </c>
      <c r="L619" s="12">
        <v>85</v>
      </c>
      <c r="M619" s="12">
        <v>85</v>
      </c>
      <c r="O619" s="19">
        <v>615</v>
      </c>
      <c r="P619" s="20">
        <v>94</v>
      </c>
      <c r="Q619" s="20">
        <v>71</v>
      </c>
      <c r="R619" s="21">
        <v>54</v>
      </c>
      <c r="S619" s="21">
        <v>38</v>
      </c>
      <c r="T619" s="21">
        <v>23</v>
      </c>
      <c r="U619" s="21">
        <v>18</v>
      </c>
      <c r="V619" s="21">
        <v>9</v>
      </c>
      <c r="W619" s="21">
        <v>8</v>
      </c>
      <c r="X619" s="21">
        <v>2</v>
      </c>
      <c r="Y619" s="21">
        <v>1</v>
      </c>
      <c r="Z619" s="21">
        <v>1</v>
      </c>
      <c r="AA619" s="21">
        <v>1</v>
      </c>
      <c r="AB619" s="22">
        <v>615</v>
      </c>
      <c r="AC619" s="23">
        <v>94</v>
      </c>
      <c r="AD619" s="23">
        <v>71</v>
      </c>
      <c r="AE619" s="24">
        <v>36</v>
      </c>
      <c r="AF619" s="24">
        <v>22</v>
      </c>
      <c r="AG619" s="24">
        <v>11</v>
      </c>
      <c r="AH619" s="24">
        <v>10</v>
      </c>
      <c r="AI619" s="24">
        <v>4</v>
      </c>
      <c r="AJ619" s="24">
        <v>2</v>
      </c>
      <c r="AK619" s="24">
        <v>1</v>
      </c>
      <c r="AL619" s="24">
        <v>1</v>
      </c>
      <c r="AM619" s="24">
        <v>1</v>
      </c>
      <c r="AN619" s="24">
        <v>1</v>
      </c>
      <c r="DX619" s="19">
        <v>615</v>
      </c>
      <c r="DY619" t="s">
        <v>568</v>
      </c>
      <c r="DZ619" t="s">
        <v>567</v>
      </c>
      <c r="EA619" t="s">
        <v>567</v>
      </c>
      <c r="EB619" t="s">
        <v>566</v>
      </c>
    </row>
    <row r="620" spans="1:132" x14ac:dyDescent="0.25">
      <c r="A620" s="13">
        <v>617</v>
      </c>
      <c r="B620" s="13">
        <v>71</v>
      </c>
      <c r="C620" s="13">
        <v>124</v>
      </c>
      <c r="D620" s="13">
        <v>101</v>
      </c>
      <c r="E620" s="13">
        <v>105</v>
      </c>
      <c r="F620" s="13">
        <v>112</v>
      </c>
      <c r="G620" s="13">
        <v>76</v>
      </c>
      <c r="H620" s="13">
        <v>77</v>
      </c>
      <c r="I620" s="13">
        <v>87</v>
      </c>
      <c r="J620" s="13">
        <v>73</v>
      </c>
      <c r="K620" s="13">
        <v>87</v>
      </c>
      <c r="L620" s="13">
        <v>85</v>
      </c>
      <c r="M620" s="13">
        <v>85</v>
      </c>
      <c r="O620" s="19">
        <v>616</v>
      </c>
      <c r="P620" s="20">
        <v>94</v>
      </c>
      <c r="Q620" s="20">
        <v>71</v>
      </c>
      <c r="R620" s="21">
        <v>54</v>
      </c>
      <c r="S620" s="21">
        <v>38</v>
      </c>
      <c r="T620" s="21">
        <v>23</v>
      </c>
      <c r="U620" s="21">
        <v>18</v>
      </c>
      <c r="V620" s="21">
        <v>9</v>
      </c>
      <c r="W620" s="21">
        <v>8</v>
      </c>
      <c r="X620" s="21">
        <v>2</v>
      </c>
      <c r="Y620" s="21">
        <v>1</v>
      </c>
      <c r="Z620" s="21">
        <v>1</v>
      </c>
      <c r="AA620" s="21">
        <v>1</v>
      </c>
      <c r="AB620" s="22">
        <v>616</v>
      </c>
      <c r="AC620" s="23">
        <v>94</v>
      </c>
      <c r="AD620" s="23">
        <v>71</v>
      </c>
      <c r="AE620" s="24">
        <v>36</v>
      </c>
      <c r="AF620" s="24">
        <v>22</v>
      </c>
      <c r="AG620" s="24">
        <v>11</v>
      </c>
      <c r="AH620" s="24">
        <v>10</v>
      </c>
      <c r="AI620" s="24">
        <v>4</v>
      </c>
      <c r="AJ620" s="24">
        <v>2</v>
      </c>
      <c r="AK620" s="24">
        <v>1</v>
      </c>
      <c r="AL620" s="24">
        <v>1</v>
      </c>
      <c r="AM620" s="24">
        <v>1</v>
      </c>
      <c r="AN620" s="24">
        <v>1</v>
      </c>
      <c r="DX620" s="19">
        <v>616</v>
      </c>
      <c r="DY620" t="s">
        <v>568</v>
      </c>
      <c r="DZ620" t="s">
        <v>567</v>
      </c>
      <c r="EA620" t="s">
        <v>567</v>
      </c>
      <c r="EB620" t="s">
        <v>566</v>
      </c>
    </row>
    <row r="621" spans="1:132" x14ac:dyDescent="0.25">
      <c r="A621" s="12">
        <v>618</v>
      </c>
      <c r="B621" s="12">
        <v>71</v>
      </c>
      <c r="C621" s="12">
        <v>123</v>
      </c>
      <c r="D621" s="12">
        <v>100</v>
      </c>
      <c r="E621" s="12">
        <v>104</v>
      </c>
      <c r="F621" s="12">
        <v>111</v>
      </c>
      <c r="G621" s="12">
        <v>75</v>
      </c>
      <c r="H621" s="12">
        <v>76</v>
      </c>
      <c r="I621" s="12">
        <v>86</v>
      </c>
      <c r="J621" s="12">
        <v>72</v>
      </c>
      <c r="K621" s="12">
        <v>87</v>
      </c>
      <c r="L621" s="12">
        <v>84</v>
      </c>
      <c r="M621" s="12">
        <v>84</v>
      </c>
      <c r="O621" s="19">
        <v>617</v>
      </c>
      <c r="P621" s="20">
        <v>94</v>
      </c>
      <c r="Q621" s="20">
        <v>71</v>
      </c>
      <c r="R621" s="21">
        <v>54</v>
      </c>
      <c r="S621" s="21">
        <v>38</v>
      </c>
      <c r="T621" s="21">
        <v>23</v>
      </c>
      <c r="U621" s="21">
        <v>18</v>
      </c>
      <c r="V621" s="21">
        <v>9</v>
      </c>
      <c r="W621" s="21">
        <v>8</v>
      </c>
      <c r="X621" s="21">
        <v>2</v>
      </c>
      <c r="Y621" s="21">
        <v>1</v>
      </c>
      <c r="Z621" s="21">
        <v>1</v>
      </c>
      <c r="AA621" s="21">
        <v>1</v>
      </c>
      <c r="AB621" s="22">
        <v>617</v>
      </c>
      <c r="AC621" s="23">
        <v>94</v>
      </c>
      <c r="AD621" s="23">
        <v>71</v>
      </c>
      <c r="AE621" s="24">
        <v>36</v>
      </c>
      <c r="AF621" s="24">
        <v>22</v>
      </c>
      <c r="AG621" s="24">
        <v>11</v>
      </c>
      <c r="AH621" s="24">
        <v>10</v>
      </c>
      <c r="AI621" s="24">
        <v>4</v>
      </c>
      <c r="AJ621" s="24">
        <v>2</v>
      </c>
      <c r="AK621" s="24">
        <v>1</v>
      </c>
      <c r="AL621" s="24">
        <v>1</v>
      </c>
      <c r="AM621" s="24">
        <v>1</v>
      </c>
      <c r="AN621" s="24">
        <v>1</v>
      </c>
      <c r="DX621" s="19">
        <v>617</v>
      </c>
      <c r="DY621" t="s">
        <v>568</v>
      </c>
      <c r="DZ621" t="s">
        <v>567</v>
      </c>
      <c r="EA621" t="s">
        <v>567</v>
      </c>
      <c r="EB621" t="s">
        <v>566</v>
      </c>
    </row>
    <row r="622" spans="1:132" x14ac:dyDescent="0.25">
      <c r="A622" s="13">
        <v>619</v>
      </c>
      <c r="B622" s="13">
        <v>70</v>
      </c>
      <c r="C622" s="13">
        <v>123</v>
      </c>
      <c r="D622" s="13">
        <v>100</v>
      </c>
      <c r="E622" s="13">
        <v>104</v>
      </c>
      <c r="F622" s="13">
        <v>111</v>
      </c>
      <c r="G622" s="13">
        <v>75</v>
      </c>
      <c r="H622" s="13">
        <v>76</v>
      </c>
      <c r="I622" s="13">
        <v>86</v>
      </c>
      <c r="J622" s="13">
        <v>72</v>
      </c>
      <c r="K622" s="13">
        <v>87</v>
      </c>
      <c r="L622" s="13">
        <v>84</v>
      </c>
      <c r="M622" s="13">
        <v>84</v>
      </c>
      <c r="O622" s="19">
        <v>618</v>
      </c>
      <c r="P622" s="20">
        <v>94</v>
      </c>
      <c r="Q622" s="20">
        <v>72</v>
      </c>
      <c r="R622" s="21">
        <v>55</v>
      </c>
      <c r="S622" s="21">
        <v>39</v>
      </c>
      <c r="T622" s="21">
        <v>24</v>
      </c>
      <c r="U622" s="21">
        <v>18</v>
      </c>
      <c r="V622" s="21">
        <v>10</v>
      </c>
      <c r="W622" s="21">
        <v>8</v>
      </c>
      <c r="X622" s="21">
        <v>3</v>
      </c>
      <c r="Y622" s="21">
        <v>1</v>
      </c>
      <c r="Z622" s="21">
        <v>1</v>
      </c>
      <c r="AA622" s="21">
        <v>1</v>
      </c>
      <c r="AB622" s="22">
        <v>618</v>
      </c>
      <c r="AC622" s="23">
        <v>94</v>
      </c>
      <c r="AD622" s="23">
        <v>71</v>
      </c>
      <c r="AE622" s="24">
        <v>37</v>
      </c>
      <c r="AF622" s="24">
        <v>22</v>
      </c>
      <c r="AG622" s="24">
        <v>11</v>
      </c>
      <c r="AH622" s="24">
        <v>10</v>
      </c>
      <c r="AI622" s="24">
        <v>4</v>
      </c>
      <c r="AJ622" s="24">
        <v>2</v>
      </c>
      <c r="AK622" s="24">
        <v>1</v>
      </c>
      <c r="AL622" s="24">
        <v>1</v>
      </c>
      <c r="AM622" s="24">
        <v>1</v>
      </c>
      <c r="AN622" s="24">
        <v>1</v>
      </c>
      <c r="DX622" s="19">
        <v>618</v>
      </c>
      <c r="DY622" t="s">
        <v>568</v>
      </c>
      <c r="DZ622" t="s">
        <v>567</v>
      </c>
      <c r="EA622" t="s">
        <v>567</v>
      </c>
      <c r="EB622" t="s">
        <v>566</v>
      </c>
    </row>
    <row r="623" spans="1:132" x14ac:dyDescent="0.25">
      <c r="A623" s="12">
        <v>620</v>
      </c>
      <c r="B623" s="12">
        <v>70</v>
      </c>
      <c r="C623" s="12">
        <v>123</v>
      </c>
      <c r="D623" s="12">
        <v>100</v>
      </c>
      <c r="E623" s="12">
        <v>104</v>
      </c>
      <c r="F623" s="12">
        <v>111</v>
      </c>
      <c r="G623" s="12">
        <v>75</v>
      </c>
      <c r="H623" s="12">
        <v>76</v>
      </c>
      <c r="I623" s="12">
        <v>86</v>
      </c>
      <c r="J623" s="12">
        <v>72</v>
      </c>
      <c r="K623" s="12">
        <v>87</v>
      </c>
      <c r="L623" s="12">
        <v>84</v>
      </c>
      <c r="M623" s="12">
        <v>84</v>
      </c>
      <c r="O623" s="19">
        <v>619</v>
      </c>
      <c r="P623" s="20">
        <v>94</v>
      </c>
      <c r="Q623" s="20">
        <v>72</v>
      </c>
      <c r="R623" s="21">
        <v>55</v>
      </c>
      <c r="S623" s="21">
        <v>39</v>
      </c>
      <c r="T623" s="21">
        <v>24</v>
      </c>
      <c r="U623" s="21">
        <v>18</v>
      </c>
      <c r="V623" s="21">
        <v>10</v>
      </c>
      <c r="W623" s="21">
        <v>8</v>
      </c>
      <c r="X623" s="21">
        <v>3</v>
      </c>
      <c r="Y623" s="21">
        <v>1</v>
      </c>
      <c r="Z623" s="21">
        <v>1</v>
      </c>
      <c r="AA623" s="21">
        <v>1</v>
      </c>
      <c r="AB623" s="22">
        <v>619</v>
      </c>
      <c r="AC623" s="23">
        <v>94</v>
      </c>
      <c r="AD623" s="23">
        <v>71</v>
      </c>
      <c r="AE623" s="24">
        <v>37</v>
      </c>
      <c r="AF623" s="24">
        <v>22</v>
      </c>
      <c r="AG623" s="24">
        <v>11</v>
      </c>
      <c r="AH623" s="24">
        <v>10</v>
      </c>
      <c r="AI623" s="24">
        <v>4</v>
      </c>
      <c r="AJ623" s="24">
        <v>3</v>
      </c>
      <c r="AK623" s="24">
        <v>1</v>
      </c>
      <c r="AL623" s="24">
        <v>1</v>
      </c>
      <c r="AM623" s="24">
        <v>1</v>
      </c>
      <c r="AN623" s="24">
        <v>1</v>
      </c>
      <c r="DX623" s="19">
        <v>619</v>
      </c>
      <c r="DY623" t="s">
        <v>568</v>
      </c>
      <c r="DZ623" t="s">
        <v>567</v>
      </c>
      <c r="EA623" t="s">
        <v>567</v>
      </c>
      <c r="EB623" t="s">
        <v>566</v>
      </c>
    </row>
    <row r="624" spans="1:132" x14ac:dyDescent="0.25">
      <c r="A624" s="13">
        <v>621</v>
      </c>
      <c r="B624" s="13">
        <v>70</v>
      </c>
      <c r="C624" s="13">
        <v>123</v>
      </c>
      <c r="D624" s="13">
        <v>100</v>
      </c>
      <c r="E624" s="13">
        <v>104</v>
      </c>
      <c r="F624" s="13">
        <v>111</v>
      </c>
      <c r="G624" s="13">
        <v>75</v>
      </c>
      <c r="H624" s="13">
        <v>76</v>
      </c>
      <c r="I624" s="13">
        <v>86</v>
      </c>
      <c r="J624" s="13">
        <v>72</v>
      </c>
      <c r="K624" s="13">
        <v>87</v>
      </c>
      <c r="L624" s="13">
        <v>84</v>
      </c>
      <c r="M624" s="13">
        <v>84</v>
      </c>
      <c r="O624" s="19">
        <v>620</v>
      </c>
      <c r="P624" s="20">
        <v>94</v>
      </c>
      <c r="Q624" s="20">
        <v>72</v>
      </c>
      <c r="R624" s="21">
        <v>55</v>
      </c>
      <c r="S624" s="21">
        <v>39</v>
      </c>
      <c r="T624" s="21">
        <v>24</v>
      </c>
      <c r="U624" s="21">
        <v>18</v>
      </c>
      <c r="V624" s="21">
        <v>10</v>
      </c>
      <c r="W624" s="21">
        <v>8</v>
      </c>
      <c r="X624" s="21">
        <v>3</v>
      </c>
      <c r="Y624" s="21">
        <v>1</v>
      </c>
      <c r="Z624" s="21">
        <v>1</v>
      </c>
      <c r="AA624" s="21">
        <v>1</v>
      </c>
      <c r="AB624" s="22">
        <v>620</v>
      </c>
      <c r="AC624" s="23">
        <v>94</v>
      </c>
      <c r="AD624" s="23">
        <v>71</v>
      </c>
      <c r="AE624" s="24">
        <v>37</v>
      </c>
      <c r="AF624" s="24">
        <v>22</v>
      </c>
      <c r="AG624" s="24">
        <v>11</v>
      </c>
      <c r="AH624" s="24">
        <v>10</v>
      </c>
      <c r="AI624" s="24">
        <v>4</v>
      </c>
      <c r="AJ624" s="24">
        <v>3</v>
      </c>
      <c r="AK624" s="24">
        <v>1</v>
      </c>
      <c r="AL624" s="24">
        <v>1</v>
      </c>
      <c r="AM624" s="24">
        <v>1</v>
      </c>
      <c r="AN624" s="24">
        <v>1</v>
      </c>
      <c r="DX624" s="19">
        <v>620</v>
      </c>
      <c r="DY624" t="s">
        <v>568</v>
      </c>
      <c r="DZ624" t="s">
        <v>567</v>
      </c>
      <c r="EA624" t="s">
        <v>567</v>
      </c>
      <c r="EB624" t="s">
        <v>566</v>
      </c>
    </row>
    <row r="625" spans="1:132" x14ac:dyDescent="0.25">
      <c r="A625" s="12">
        <v>622</v>
      </c>
      <c r="B625" s="12">
        <v>69</v>
      </c>
      <c r="C625" s="12">
        <v>123</v>
      </c>
      <c r="D625" s="12">
        <v>100</v>
      </c>
      <c r="E625" s="12">
        <v>104</v>
      </c>
      <c r="F625" s="12">
        <v>111</v>
      </c>
      <c r="G625" s="12">
        <v>75</v>
      </c>
      <c r="H625" s="12">
        <v>76</v>
      </c>
      <c r="I625" s="12">
        <v>86</v>
      </c>
      <c r="J625" s="12">
        <v>72</v>
      </c>
      <c r="K625" s="12">
        <v>87</v>
      </c>
      <c r="L625" s="12">
        <v>84</v>
      </c>
      <c r="M625" s="12">
        <v>84</v>
      </c>
      <c r="O625" s="19">
        <v>621</v>
      </c>
      <c r="P625" s="20">
        <v>94</v>
      </c>
      <c r="Q625" s="20">
        <v>72</v>
      </c>
      <c r="R625" s="21">
        <v>55</v>
      </c>
      <c r="S625" s="21">
        <v>39</v>
      </c>
      <c r="T625" s="21">
        <v>24</v>
      </c>
      <c r="U625" s="21">
        <v>18</v>
      </c>
      <c r="V625" s="21">
        <v>10</v>
      </c>
      <c r="W625" s="21">
        <v>8</v>
      </c>
      <c r="X625" s="21">
        <v>3</v>
      </c>
      <c r="Y625" s="21">
        <v>1</v>
      </c>
      <c r="Z625" s="21">
        <v>1</v>
      </c>
      <c r="AA625" s="21">
        <v>1</v>
      </c>
      <c r="AB625" s="22">
        <v>621</v>
      </c>
      <c r="AC625" s="23">
        <v>94</v>
      </c>
      <c r="AD625" s="23">
        <v>72</v>
      </c>
      <c r="AE625" s="24">
        <v>37</v>
      </c>
      <c r="AF625" s="24">
        <v>23</v>
      </c>
      <c r="AG625" s="24">
        <v>11</v>
      </c>
      <c r="AH625" s="24">
        <v>10</v>
      </c>
      <c r="AI625" s="24">
        <v>4</v>
      </c>
      <c r="AJ625" s="24">
        <v>3</v>
      </c>
      <c r="AK625" s="24">
        <v>1</v>
      </c>
      <c r="AL625" s="24">
        <v>1</v>
      </c>
      <c r="AM625" s="24">
        <v>1</v>
      </c>
      <c r="AN625" s="24">
        <v>1</v>
      </c>
      <c r="DX625" s="19">
        <v>621</v>
      </c>
      <c r="DY625" t="s">
        <v>568</v>
      </c>
      <c r="DZ625" t="s">
        <v>567</v>
      </c>
      <c r="EA625" t="s">
        <v>567</v>
      </c>
      <c r="EB625" t="s">
        <v>566</v>
      </c>
    </row>
    <row r="626" spans="1:132" x14ac:dyDescent="0.25">
      <c r="A626" s="13">
        <v>623</v>
      </c>
      <c r="B626" s="13">
        <v>69</v>
      </c>
      <c r="C626" s="13">
        <v>122</v>
      </c>
      <c r="D626" s="13">
        <v>99</v>
      </c>
      <c r="E626" s="13">
        <v>103</v>
      </c>
      <c r="F626" s="13">
        <v>110</v>
      </c>
      <c r="G626" s="13">
        <v>75</v>
      </c>
      <c r="H626" s="13">
        <v>76</v>
      </c>
      <c r="I626" s="13">
        <v>85</v>
      </c>
      <c r="J626" s="13">
        <v>72</v>
      </c>
      <c r="K626" s="13">
        <v>86</v>
      </c>
      <c r="L626" s="13">
        <v>83</v>
      </c>
      <c r="M626" s="13">
        <v>83</v>
      </c>
      <c r="O626" s="19">
        <v>622</v>
      </c>
      <c r="P626" s="20">
        <v>94</v>
      </c>
      <c r="Q626" s="20">
        <v>72</v>
      </c>
      <c r="R626" s="21">
        <v>55</v>
      </c>
      <c r="S626" s="21">
        <v>39</v>
      </c>
      <c r="T626" s="21">
        <v>24</v>
      </c>
      <c r="U626" s="21">
        <v>18</v>
      </c>
      <c r="V626" s="21">
        <v>10</v>
      </c>
      <c r="W626" s="21">
        <v>8</v>
      </c>
      <c r="X626" s="21">
        <v>3</v>
      </c>
      <c r="Y626" s="21">
        <v>1</v>
      </c>
      <c r="Z626" s="21">
        <v>1</v>
      </c>
      <c r="AA626" s="21">
        <v>1</v>
      </c>
      <c r="AB626" s="22">
        <v>622</v>
      </c>
      <c r="AC626" s="23">
        <v>94</v>
      </c>
      <c r="AD626" s="23">
        <v>72</v>
      </c>
      <c r="AE626" s="24">
        <v>37</v>
      </c>
      <c r="AF626" s="24">
        <v>23</v>
      </c>
      <c r="AG626" s="24">
        <v>11</v>
      </c>
      <c r="AH626" s="24">
        <v>11</v>
      </c>
      <c r="AI626" s="24">
        <v>4</v>
      </c>
      <c r="AJ626" s="24">
        <v>3</v>
      </c>
      <c r="AK626" s="24">
        <v>1</v>
      </c>
      <c r="AL626" s="24">
        <v>1</v>
      </c>
      <c r="AM626" s="24">
        <v>1</v>
      </c>
      <c r="AN626" s="24">
        <v>1</v>
      </c>
      <c r="DX626" s="19">
        <v>622</v>
      </c>
      <c r="DY626" t="s">
        <v>568</v>
      </c>
      <c r="DZ626" t="s">
        <v>567</v>
      </c>
      <c r="EA626" t="s">
        <v>567</v>
      </c>
      <c r="EB626" t="s">
        <v>566</v>
      </c>
    </row>
    <row r="627" spans="1:132" x14ac:dyDescent="0.25">
      <c r="A627" s="12">
        <v>624</v>
      </c>
      <c r="B627" s="12">
        <v>68</v>
      </c>
      <c r="C627" s="12">
        <v>122</v>
      </c>
      <c r="D627" s="12">
        <v>99</v>
      </c>
      <c r="E627" s="12">
        <v>103</v>
      </c>
      <c r="F627" s="12">
        <v>110</v>
      </c>
      <c r="G627" s="12">
        <v>75</v>
      </c>
      <c r="H627" s="12">
        <v>76</v>
      </c>
      <c r="I627" s="12">
        <v>85</v>
      </c>
      <c r="J627" s="12">
        <v>72</v>
      </c>
      <c r="K627" s="12">
        <v>86</v>
      </c>
      <c r="L627" s="12">
        <v>83</v>
      </c>
      <c r="M627" s="12">
        <v>83</v>
      </c>
      <c r="O627" s="19">
        <v>623</v>
      </c>
      <c r="P627" s="20">
        <v>95</v>
      </c>
      <c r="Q627" s="20">
        <v>73</v>
      </c>
      <c r="R627" s="21">
        <v>56</v>
      </c>
      <c r="S627" s="21">
        <v>40</v>
      </c>
      <c r="T627" s="21">
        <v>25</v>
      </c>
      <c r="U627" s="21">
        <v>19</v>
      </c>
      <c r="V627" s="21">
        <v>10</v>
      </c>
      <c r="W627" s="21">
        <v>9</v>
      </c>
      <c r="X627" s="21">
        <v>3</v>
      </c>
      <c r="Y627" s="21">
        <v>1</v>
      </c>
      <c r="Z627" s="21">
        <v>1</v>
      </c>
      <c r="AA627" s="21">
        <v>1</v>
      </c>
      <c r="AB627" s="22">
        <v>623</v>
      </c>
      <c r="AC627" s="23">
        <v>94</v>
      </c>
      <c r="AD627" s="23">
        <v>72</v>
      </c>
      <c r="AE627" s="24">
        <v>37</v>
      </c>
      <c r="AF627" s="24">
        <v>23</v>
      </c>
      <c r="AG627" s="24">
        <v>11</v>
      </c>
      <c r="AH627" s="24">
        <v>11</v>
      </c>
      <c r="AI627" s="24">
        <v>5</v>
      </c>
      <c r="AJ627" s="24">
        <v>3</v>
      </c>
      <c r="AK627" s="24">
        <v>1</v>
      </c>
      <c r="AL627" s="24">
        <v>1</v>
      </c>
      <c r="AM627" s="24">
        <v>1</v>
      </c>
      <c r="AN627" s="24">
        <v>1</v>
      </c>
      <c r="DX627" s="19">
        <v>623</v>
      </c>
      <c r="DY627" t="s">
        <v>568</v>
      </c>
      <c r="DZ627" t="s">
        <v>567</v>
      </c>
      <c r="EA627" t="s">
        <v>567</v>
      </c>
      <c r="EB627" t="s">
        <v>566</v>
      </c>
    </row>
    <row r="628" spans="1:132" x14ac:dyDescent="0.25">
      <c r="A628" s="13">
        <v>625</v>
      </c>
      <c r="B628" s="13">
        <v>68</v>
      </c>
      <c r="C628" s="13">
        <v>122</v>
      </c>
      <c r="D628" s="13">
        <v>99</v>
      </c>
      <c r="E628" s="13">
        <v>103</v>
      </c>
      <c r="F628" s="13">
        <v>110</v>
      </c>
      <c r="G628" s="13">
        <v>75</v>
      </c>
      <c r="H628" s="13">
        <v>76</v>
      </c>
      <c r="I628" s="13">
        <v>85</v>
      </c>
      <c r="J628" s="13">
        <v>72</v>
      </c>
      <c r="K628" s="13">
        <v>86</v>
      </c>
      <c r="L628" s="13">
        <v>83</v>
      </c>
      <c r="M628" s="13">
        <v>83</v>
      </c>
      <c r="O628" s="19">
        <v>624</v>
      </c>
      <c r="P628" s="20">
        <v>95</v>
      </c>
      <c r="Q628" s="20">
        <v>73</v>
      </c>
      <c r="R628" s="21">
        <v>56</v>
      </c>
      <c r="S628" s="21">
        <v>40</v>
      </c>
      <c r="T628" s="21">
        <v>25</v>
      </c>
      <c r="U628" s="21">
        <v>19</v>
      </c>
      <c r="V628" s="21">
        <v>10</v>
      </c>
      <c r="W628" s="21">
        <v>9</v>
      </c>
      <c r="X628" s="21">
        <v>3</v>
      </c>
      <c r="Y628" s="21">
        <v>1</v>
      </c>
      <c r="Z628" s="21">
        <v>1</v>
      </c>
      <c r="AA628" s="21">
        <v>1</v>
      </c>
      <c r="AB628" s="22">
        <v>624</v>
      </c>
      <c r="AC628" s="23">
        <v>94</v>
      </c>
      <c r="AD628" s="23">
        <v>72</v>
      </c>
      <c r="AE628" s="24">
        <v>38</v>
      </c>
      <c r="AF628" s="24">
        <v>23</v>
      </c>
      <c r="AG628" s="24">
        <v>11</v>
      </c>
      <c r="AH628" s="24">
        <v>11</v>
      </c>
      <c r="AI628" s="24">
        <v>5</v>
      </c>
      <c r="AJ628" s="24">
        <v>3</v>
      </c>
      <c r="AK628" s="24">
        <v>1</v>
      </c>
      <c r="AL628" s="24">
        <v>1</v>
      </c>
      <c r="AM628" s="24">
        <v>1</v>
      </c>
      <c r="AN628" s="24">
        <v>1</v>
      </c>
      <c r="DX628" s="19">
        <v>624</v>
      </c>
      <c r="DY628" t="s">
        <v>568</v>
      </c>
      <c r="DZ628" t="s">
        <v>567</v>
      </c>
      <c r="EA628" t="s">
        <v>567</v>
      </c>
      <c r="EB628" t="s">
        <v>566</v>
      </c>
    </row>
    <row r="629" spans="1:132" x14ac:dyDescent="0.25">
      <c r="A629" s="12">
        <v>626</v>
      </c>
      <c r="B629" s="12">
        <v>67</v>
      </c>
      <c r="C629" s="12">
        <v>122</v>
      </c>
      <c r="D629" s="12">
        <v>99</v>
      </c>
      <c r="E629" s="12">
        <v>103</v>
      </c>
      <c r="F629" s="12">
        <v>110</v>
      </c>
      <c r="G629" s="12">
        <v>74</v>
      </c>
      <c r="H629" s="12">
        <v>75</v>
      </c>
      <c r="I629" s="12">
        <v>85</v>
      </c>
      <c r="J629" s="12">
        <v>71</v>
      </c>
      <c r="K629" s="12">
        <v>86</v>
      </c>
      <c r="L629" s="12">
        <v>83</v>
      </c>
      <c r="M629" s="12">
        <v>83</v>
      </c>
      <c r="O629" s="19">
        <v>625</v>
      </c>
      <c r="P629" s="20">
        <v>95</v>
      </c>
      <c r="Q629" s="20">
        <v>73</v>
      </c>
      <c r="R629" s="21">
        <v>56</v>
      </c>
      <c r="S629" s="21">
        <v>40</v>
      </c>
      <c r="T629" s="21">
        <v>25</v>
      </c>
      <c r="U629" s="21">
        <v>19</v>
      </c>
      <c r="V629" s="21">
        <v>10</v>
      </c>
      <c r="W629" s="21">
        <v>9</v>
      </c>
      <c r="X629" s="21">
        <v>3</v>
      </c>
      <c r="Y629" s="21">
        <v>1</v>
      </c>
      <c r="Z629" s="21">
        <v>1</v>
      </c>
      <c r="AA629" s="21">
        <v>1</v>
      </c>
      <c r="AB629" s="22">
        <v>625</v>
      </c>
      <c r="AC629" s="23">
        <v>94</v>
      </c>
      <c r="AD629" s="23">
        <v>72</v>
      </c>
      <c r="AE629" s="24">
        <v>38</v>
      </c>
      <c r="AF629" s="24">
        <v>23</v>
      </c>
      <c r="AG629" s="24">
        <v>12</v>
      </c>
      <c r="AH629" s="24">
        <v>11</v>
      </c>
      <c r="AI629" s="24">
        <v>5</v>
      </c>
      <c r="AJ629" s="24">
        <v>3</v>
      </c>
      <c r="AK629" s="24">
        <v>1</v>
      </c>
      <c r="AL629" s="24">
        <v>1</v>
      </c>
      <c r="AM629" s="24">
        <v>1</v>
      </c>
      <c r="AN629" s="24">
        <v>1</v>
      </c>
      <c r="DX629" s="19">
        <v>625</v>
      </c>
      <c r="DY629" t="s">
        <v>568</v>
      </c>
      <c r="DZ629" t="s">
        <v>567</v>
      </c>
      <c r="EA629" t="s">
        <v>567</v>
      </c>
      <c r="EB629" t="s">
        <v>566</v>
      </c>
    </row>
    <row r="630" spans="1:132" x14ac:dyDescent="0.25">
      <c r="A630" s="13">
        <v>627</v>
      </c>
      <c r="B630" s="13">
        <v>67</v>
      </c>
      <c r="C630" s="13">
        <v>122</v>
      </c>
      <c r="D630" s="13">
        <v>99</v>
      </c>
      <c r="E630" s="13">
        <v>103</v>
      </c>
      <c r="F630" s="13">
        <v>110</v>
      </c>
      <c r="G630" s="13">
        <v>74</v>
      </c>
      <c r="H630" s="13">
        <v>75</v>
      </c>
      <c r="I630" s="13">
        <v>85</v>
      </c>
      <c r="J630" s="13">
        <v>71</v>
      </c>
      <c r="K630" s="13">
        <v>86</v>
      </c>
      <c r="L630" s="13">
        <v>83</v>
      </c>
      <c r="M630" s="13">
        <v>83</v>
      </c>
      <c r="O630" s="19">
        <v>626</v>
      </c>
      <c r="P630" s="20">
        <v>95</v>
      </c>
      <c r="Q630" s="20">
        <v>73</v>
      </c>
      <c r="R630" s="21">
        <v>56</v>
      </c>
      <c r="S630" s="21">
        <v>40</v>
      </c>
      <c r="T630" s="21">
        <v>25</v>
      </c>
      <c r="U630" s="21">
        <v>19</v>
      </c>
      <c r="V630" s="21">
        <v>10</v>
      </c>
      <c r="W630" s="21">
        <v>9</v>
      </c>
      <c r="X630" s="21">
        <v>3</v>
      </c>
      <c r="Y630" s="21">
        <v>1</v>
      </c>
      <c r="Z630" s="21">
        <v>1</v>
      </c>
      <c r="AA630" s="21">
        <v>1</v>
      </c>
      <c r="AB630" s="22">
        <v>626</v>
      </c>
      <c r="AC630" s="23">
        <v>94</v>
      </c>
      <c r="AD630" s="23">
        <v>72</v>
      </c>
      <c r="AE630" s="24">
        <v>38</v>
      </c>
      <c r="AF630" s="24">
        <v>23</v>
      </c>
      <c r="AG630" s="24">
        <v>12</v>
      </c>
      <c r="AH630" s="24">
        <v>11</v>
      </c>
      <c r="AI630" s="24">
        <v>5</v>
      </c>
      <c r="AJ630" s="24">
        <v>3</v>
      </c>
      <c r="AK630" s="24">
        <v>1</v>
      </c>
      <c r="AL630" s="24">
        <v>1</v>
      </c>
      <c r="AM630" s="24">
        <v>1</v>
      </c>
      <c r="AN630" s="24">
        <v>1</v>
      </c>
      <c r="DX630" s="19">
        <v>626</v>
      </c>
      <c r="DY630" t="s">
        <v>568</v>
      </c>
      <c r="DZ630" t="s">
        <v>567</v>
      </c>
      <c r="EA630" t="s">
        <v>567</v>
      </c>
      <c r="EB630" t="s">
        <v>566</v>
      </c>
    </row>
    <row r="631" spans="1:132" x14ac:dyDescent="0.25">
      <c r="A631" s="12">
        <v>628</v>
      </c>
      <c r="B631" s="12">
        <v>67</v>
      </c>
      <c r="C631" s="12">
        <v>121</v>
      </c>
      <c r="D631" s="12">
        <v>98</v>
      </c>
      <c r="E631" s="12">
        <v>102</v>
      </c>
      <c r="F631" s="12">
        <v>109</v>
      </c>
      <c r="G631" s="12">
        <v>74</v>
      </c>
      <c r="H631" s="12">
        <v>75</v>
      </c>
      <c r="I631" s="12">
        <v>84</v>
      </c>
      <c r="J631" s="12">
        <v>71</v>
      </c>
      <c r="K631" s="12">
        <v>85</v>
      </c>
      <c r="L631" s="12">
        <v>82</v>
      </c>
      <c r="M631" s="12">
        <v>82</v>
      </c>
      <c r="O631" s="19">
        <v>627</v>
      </c>
      <c r="P631" s="20">
        <v>95</v>
      </c>
      <c r="Q631" s="20">
        <v>73</v>
      </c>
      <c r="R631" s="21">
        <v>56</v>
      </c>
      <c r="S631" s="21">
        <v>40</v>
      </c>
      <c r="T631" s="21">
        <v>25</v>
      </c>
      <c r="U631" s="21">
        <v>19</v>
      </c>
      <c r="V631" s="21">
        <v>10</v>
      </c>
      <c r="W631" s="21">
        <v>9</v>
      </c>
      <c r="X631" s="21">
        <v>3</v>
      </c>
      <c r="Y631" s="21">
        <v>1</v>
      </c>
      <c r="Z631" s="21">
        <v>1</v>
      </c>
      <c r="AA631" s="21">
        <v>1</v>
      </c>
      <c r="AB631" s="22">
        <v>627</v>
      </c>
      <c r="AC631" s="23">
        <v>95</v>
      </c>
      <c r="AD631" s="23">
        <v>72</v>
      </c>
      <c r="AE631" s="24">
        <v>38</v>
      </c>
      <c r="AF631" s="24">
        <v>23</v>
      </c>
      <c r="AG631" s="24">
        <v>12</v>
      </c>
      <c r="AH631" s="24">
        <v>11</v>
      </c>
      <c r="AI631" s="24">
        <v>5</v>
      </c>
      <c r="AJ631" s="24">
        <v>3</v>
      </c>
      <c r="AK631" s="24">
        <v>1</v>
      </c>
      <c r="AL631" s="24">
        <v>1</v>
      </c>
      <c r="AM631" s="24">
        <v>1</v>
      </c>
      <c r="AN631" s="24">
        <v>1</v>
      </c>
      <c r="DX631" s="19">
        <v>627</v>
      </c>
      <c r="DY631" t="s">
        <v>568</v>
      </c>
      <c r="DZ631" t="s">
        <v>567</v>
      </c>
      <c r="EA631" t="s">
        <v>567</v>
      </c>
      <c r="EB631" t="s">
        <v>566</v>
      </c>
    </row>
    <row r="632" spans="1:132" x14ac:dyDescent="0.25">
      <c r="A632" s="13">
        <v>629</v>
      </c>
      <c r="B632" s="13">
        <v>66</v>
      </c>
      <c r="C632" s="13">
        <v>121</v>
      </c>
      <c r="D632" s="13">
        <v>98</v>
      </c>
      <c r="E632" s="13">
        <v>102</v>
      </c>
      <c r="F632" s="13">
        <v>109</v>
      </c>
      <c r="G632" s="13">
        <v>74</v>
      </c>
      <c r="H632" s="13">
        <v>75</v>
      </c>
      <c r="I632" s="13">
        <v>84</v>
      </c>
      <c r="J632" s="13">
        <v>71</v>
      </c>
      <c r="K632" s="13">
        <v>85</v>
      </c>
      <c r="L632" s="13">
        <v>82</v>
      </c>
      <c r="M632" s="13">
        <v>82</v>
      </c>
      <c r="O632" s="19">
        <v>628</v>
      </c>
      <c r="P632" s="20">
        <v>95</v>
      </c>
      <c r="Q632" s="20">
        <v>73</v>
      </c>
      <c r="R632" s="21">
        <v>56</v>
      </c>
      <c r="S632" s="21">
        <v>40</v>
      </c>
      <c r="T632" s="21">
        <v>25</v>
      </c>
      <c r="U632" s="21">
        <v>19</v>
      </c>
      <c r="V632" s="21">
        <v>11</v>
      </c>
      <c r="W632" s="21">
        <v>9</v>
      </c>
      <c r="X632" s="21">
        <v>3</v>
      </c>
      <c r="Y632" s="21">
        <v>2</v>
      </c>
      <c r="Z632" s="21">
        <v>1</v>
      </c>
      <c r="AA632" s="21">
        <v>1</v>
      </c>
      <c r="AB632" s="22">
        <v>628</v>
      </c>
      <c r="AC632" s="23">
        <v>95</v>
      </c>
      <c r="AD632" s="23">
        <v>73</v>
      </c>
      <c r="AE632" s="24">
        <v>38</v>
      </c>
      <c r="AF632" s="24">
        <v>23</v>
      </c>
      <c r="AG632" s="24">
        <v>12</v>
      </c>
      <c r="AH632" s="24">
        <v>11</v>
      </c>
      <c r="AI632" s="24">
        <v>5</v>
      </c>
      <c r="AJ632" s="24">
        <v>3</v>
      </c>
      <c r="AK632" s="24">
        <v>1</v>
      </c>
      <c r="AL632" s="24">
        <v>1</v>
      </c>
      <c r="AM632" s="24">
        <v>1</v>
      </c>
      <c r="AN632" s="24">
        <v>1</v>
      </c>
      <c r="DX632" s="19">
        <v>628</v>
      </c>
      <c r="DY632" t="s">
        <v>568</v>
      </c>
      <c r="DZ632" t="s">
        <v>567</v>
      </c>
      <c r="EA632" t="s">
        <v>567</v>
      </c>
      <c r="EB632" t="s">
        <v>566</v>
      </c>
    </row>
    <row r="633" spans="1:132" x14ac:dyDescent="0.25">
      <c r="A633" s="12">
        <v>630</v>
      </c>
      <c r="B633" s="12">
        <v>66</v>
      </c>
      <c r="C633" s="12">
        <v>121</v>
      </c>
      <c r="D633" s="12">
        <v>98</v>
      </c>
      <c r="E633" s="12">
        <v>102</v>
      </c>
      <c r="F633" s="12">
        <v>109</v>
      </c>
      <c r="G633" s="12">
        <v>74</v>
      </c>
      <c r="H633" s="12">
        <v>75</v>
      </c>
      <c r="I633" s="12">
        <v>84</v>
      </c>
      <c r="J633" s="12">
        <v>71</v>
      </c>
      <c r="K633" s="12">
        <v>85</v>
      </c>
      <c r="L633" s="12">
        <v>82</v>
      </c>
      <c r="M633" s="12">
        <v>82</v>
      </c>
      <c r="O633" s="19">
        <v>629</v>
      </c>
      <c r="P633" s="20">
        <v>95</v>
      </c>
      <c r="Q633" s="20">
        <v>73</v>
      </c>
      <c r="R633" s="21">
        <v>56</v>
      </c>
      <c r="S633" s="21">
        <v>40</v>
      </c>
      <c r="T633" s="21">
        <v>25</v>
      </c>
      <c r="U633" s="21">
        <v>19</v>
      </c>
      <c r="V633" s="21">
        <v>11</v>
      </c>
      <c r="W633" s="21">
        <v>9</v>
      </c>
      <c r="X633" s="21">
        <v>3</v>
      </c>
      <c r="Y633" s="21">
        <v>2</v>
      </c>
      <c r="Z633" s="21">
        <v>1</v>
      </c>
      <c r="AA633" s="21">
        <v>1</v>
      </c>
      <c r="AB633" s="22">
        <v>629</v>
      </c>
      <c r="AC633" s="23">
        <v>95</v>
      </c>
      <c r="AD633" s="23">
        <v>73</v>
      </c>
      <c r="AE633" s="24">
        <v>39</v>
      </c>
      <c r="AF633" s="24">
        <v>24</v>
      </c>
      <c r="AG633" s="24">
        <v>12</v>
      </c>
      <c r="AH633" s="24">
        <v>11</v>
      </c>
      <c r="AI633" s="24">
        <v>5</v>
      </c>
      <c r="AJ633" s="24">
        <v>3</v>
      </c>
      <c r="AK633" s="24">
        <v>1</v>
      </c>
      <c r="AL633" s="24">
        <v>1</v>
      </c>
      <c r="AM633" s="24">
        <v>1</v>
      </c>
      <c r="AN633" s="24">
        <v>1</v>
      </c>
      <c r="DX633" s="19">
        <v>629</v>
      </c>
      <c r="DY633" t="s">
        <v>568</v>
      </c>
      <c r="DZ633" t="s">
        <v>567</v>
      </c>
      <c r="EA633" t="s">
        <v>567</v>
      </c>
      <c r="EB633" t="s">
        <v>566</v>
      </c>
    </row>
    <row r="634" spans="1:132" x14ac:dyDescent="0.25">
      <c r="A634" s="13">
        <v>631</v>
      </c>
      <c r="B634" s="13">
        <v>65</v>
      </c>
      <c r="C634" s="13">
        <v>121</v>
      </c>
      <c r="D634" s="13">
        <v>98</v>
      </c>
      <c r="E634" s="13">
        <v>102</v>
      </c>
      <c r="F634" s="13">
        <v>109</v>
      </c>
      <c r="G634" s="13">
        <v>74</v>
      </c>
      <c r="H634" s="13">
        <v>75</v>
      </c>
      <c r="I634" s="13">
        <v>84</v>
      </c>
      <c r="J634" s="13">
        <v>71</v>
      </c>
      <c r="K634" s="13">
        <v>85</v>
      </c>
      <c r="L634" s="13">
        <v>82</v>
      </c>
      <c r="M634" s="13">
        <v>82</v>
      </c>
      <c r="O634" s="19">
        <v>630</v>
      </c>
      <c r="P634" s="20">
        <v>95</v>
      </c>
      <c r="Q634" s="20">
        <v>73</v>
      </c>
      <c r="R634" s="21">
        <v>56</v>
      </c>
      <c r="S634" s="21">
        <v>40</v>
      </c>
      <c r="T634" s="21">
        <v>25</v>
      </c>
      <c r="U634" s="21">
        <v>19</v>
      </c>
      <c r="V634" s="21">
        <v>11</v>
      </c>
      <c r="W634" s="21">
        <v>9</v>
      </c>
      <c r="X634" s="21">
        <v>3</v>
      </c>
      <c r="Y634" s="21">
        <v>2</v>
      </c>
      <c r="Z634" s="21">
        <v>1</v>
      </c>
      <c r="AA634" s="21">
        <v>1</v>
      </c>
      <c r="AB634" s="22">
        <v>630</v>
      </c>
      <c r="AC634" s="23">
        <v>95</v>
      </c>
      <c r="AD634" s="23">
        <v>73</v>
      </c>
      <c r="AE634" s="24">
        <v>39</v>
      </c>
      <c r="AF634" s="24">
        <v>24</v>
      </c>
      <c r="AG634" s="24">
        <v>12</v>
      </c>
      <c r="AH634" s="24">
        <v>11</v>
      </c>
      <c r="AI634" s="24">
        <v>5</v>
      </c>
      <c r="AJ634" s="24">
        <v>3</v>
      </c>
      <c r="AK634" s="24">
        <v>1</v>
      </c>
      <c r="AL634" s="24">
        <v>1</v>
      </c>
      <c r="AM634" s="24">
        <v>1</v>
      </c>
      <c r="AN634" s="24">
        <v>1</v>
      </c>
      <c r="DX634" s="19">
        <v>630</v>
      </c>
      <c r="DY634" t="s">
        <v>568</v>
      </c>
      <c r="DZ634" t="s">
        <v>567</v>
      </c>
      <c r="EA634" t="s">
        <v>567</v>
      </c>
      <c r="EB634" t="s">
        <v>566</v>
      </c>
    </row>
    <row r="635" spans="1:132" x14ac:dyDescent="0.25">
      <c r="A635" s="12">
        <v>632</v>
      </c>
      <c r="B635" s="12">
        <v>65</v>
      </c>
      <c r="C635" s="12">
        <v>121</v>
      </c>
      <c r="D635" s="12">
        <v>98</v>
      </c>
      <c r="E635" s="12">
        <v>102</v>
      </c>
      <c r="F635" s="12">
        <v>109</v>
      </c>
      <c r="G635" s="12">
        <v>74</v>
      </c>
      <c r="H635" s="12">
        <v>75</v>
      </c>
      <c r="I635" s="12">
        <v>84</v>
      </c>
      <c r="J635" s="12">
        <v>71</v>
      </c>
      <c r="K635" s="12">
        <v>85</v>
      </c>
      <c r="L635" s="12">
        <v>82</v>
      </c>
      <c r="M635" s="12">
        <v>82</v>
      </c>
      <c r="O635" s="19">
        <v>631</v>
      </c>
      <c r="P635" s="20">
        <v>95</v>
      </c>
      <c r="Q635" s="20">
        <v>73</v>
      </c>
      <c r="R635" s="21">
        <v>56</v>
      </c>
      <c r="S635" s="21">
        <v>40</v>
      </c>
      <c r="T635" s="21">
        <v>25</v>
      </c>
      <c r="U635" s="21">
        <v>19</v>
      </c>
      <c r="V635" s="21">
        <v>11</v>
      </c>
      <c r="W635" s="21">
        <v>9</v>
      </c>
      <c r="X635" s="21">
        <v>3</v>
      </c>
      <c r="Y635" s="21">
        <v>2</v>
      </c>
      <c r="Z635" s="21">
        <v>1</v>
      </c>
      <c r="AA635" s="21">
        <v>1</v>
      </c>
      <c r="AB635" s="22">
        <v>631</v>
      </c>
      <c r="AC635" s="23">
        <v>95</v>
      </c>
      <c r="AD635" s="23">
        <v>73</v>
      </c>
      <c r="AE635" s="24">
        <v>39</v>
      </c>
      <c r="AF635" s="24">
        <v>24</v>
      </c>
      <c r="AG635" s="24">
        <v>12</v>
      </c>
      <c r="AH635" s="24">
        <v>11</v>
      </c>
      <c r="AI635" s="24">
        <v>5</v>
      </c>
      <c r="AJ635" s="24">
        <v>3</v>
      </c>
      <c r="AK635" s="24">
        <v>1</v>
      </c>
      <c r="AL635" s="24">
        <v>1</v>
      </c>
      <c r="AM635" s="24">
        <v>1</v>
      </c>
      <c r="AN635" s="24">
        <v>1</v>
      </c>
      <c r="DX635" s="19">
        <v>631</v>
      </c>
      <c r="DY635" t="s">
        <v>568</v>
      </c>
      <c r="DZ635" t="s">
        <v>567</v>
      </c>
      <c r="EA635" t="s">
        <v>567</v>
      </c>
      <c r="EB635" t="s">
        <v>566</v>
      </c>
    </row>
    <row r="636" spans="1:132" x14ac:dyDescent="0.25">
      <c r="A636" s="13">
        <v>633</v>
      </c>
      <c r="B636" s="13">
        <v>65</v>
      </c>
      <c r="C636" s="13">
        <v>120</v>
      </c>
      <c r="D636" s="13">
        <v>97</v>
      </c>
      <c r="E636" s="13">
        <v>101</v>
      </c>
      <c r="F636" s="13">
        <v>108</v>
      </c>
      <c r="G636" s="13">
        <v>73</v>
      </c>
      <c r="H636" s="13">
        <v>74</v>
      </c>
      <c r="I636" s="13">
        <v>83</v>
      </c>
      <c r="J636" s="13">
        <v>70</v>
      </c>
      <c r="K636" s="13">
        <v>84</v>
      </c>
      <c r="L636" s="13">
        <v>82</v>
      </c>
      <c r="M636" s="13">
        <v>82</v>
      </c>
      <c r="O636" s="19">
        <v>632</v>
      </c>
      <c r="P636" s="20">
        <v>95</v>
      </c>
      <c r="Q636" s="20">
        <v>73</v>
      </c>
      <c r="R636" s="21">
        <v>56</v>
      </c>
      <c r="S636" s="21">
        <v>40</v>
      </c>
      <c r="T636" s="21">
        <v>25</v>
      </c>
      <c r="U636" s="21">
        <v>19</v>
      </c>
      <c r="V636" s="21">
        <v>11</v>
      </c>
      <c r="W636" s="21">
        <v>9</v>
      </c>
      <c r="X636" s="21">
        <v>3</v>
      </c>
      <c r="Y636" s="21">
        <v>2</v>
      </c>
      <c r="Z636" s="21">
        <v>1</v>
      </c>
      <c r="AA636" s="21">
        <v>1</v>
      </c>
      <c r="AB636" s="22">
        <v>632</v>
      </c>
      <c r="AC636" s="23">
        <v>95</v>
      </c>
      <c r="AD636" s="23">
        <v>73</v>
      </c>
      <c r="AE636" s="24">
        <v>39</v>
      </c>
      <c r="AF636" s="24">
        <v>24</v>
      </c>
      <c r="AG636" s="24">
        <v>12</v>
      </c>
      <c r="AH636" s="24">
        <v>11</v>
      </c>
      <c r="AI636" s="24">
        <v>5</v>
      </c>
      <c r="AJ636" s="24">
        <v>3</v>
      </c>
      <c r="AK636" s="24">
        <v>1</v>
      </c>
      <c r="AL636" s="24">
        <v>1</v>
      </c>
      <c r="AM636" s="24">
        <v>1</v>
      </c>
      <c r="AN636" s="24">
        <v>1</v>
      </c>
      <c r="DX636" s="19">
        <v>632</v>
      </c>
      <c r="DY636" t="s">
        <v>568</v>
      </c>
      <c r="DZ636" t="s">
        <v>567</v>
      </c>
      <c r="EA636" t="s">
        <v>567</v>
      </c>
      <c r="EB636" t="s">
        <v>566</v>
      </c>
    </row>
    <row r="637" spans="1:132" x14ac:dyDescent="0.25">
      <c r="A637" s="12">
        <v>634</v>
      </c>
      <c r="B637" s="12">
        <v>64</v>
      </c>
      <c r="C637" s="12">
        <v>120</v>
      </c>
      <c r="D637" s="12">
        <v>97</v>
      </c>
      <c r="E637" s="12">
        <v>101</v>
      </c>
      <c r="F637" s="12">
        <v>108</v>
      </c>
      <c r="G637" s="12">
        <v>73</v>
      </c>
      <c r="H637" s="12">
        <v>74</v>
      </c>
      <c r="I637" s="12">
        <v>83</v>
      </c>
      <c r="J637" s="12">
        <v>70</v>
      </c>
      <c r="K637" s="12">
        <v>84</v>
      </c>
      <c r="L637" s="12">
        <v>82</v>
      </c>
      <c r="M637" s="12">
        <v>82</v>
      </c>
      <c r="O637" s="19">
        <v>633</v>
      </c>
      <c r="P637" s="20">
        <v>95</v>
      </c>
      <c r="Q637" s="20">
        <v>74</v>
      </c>
      <c r="R637" s="21">
        <v>57</v>
      </c>
      <c r="S637" s="21">
        <v>41</v>
      </c>
      <c r="T637" s="21">
        <v>25</v>
      </c>
      <c r="U637" s="21">
        <v>20</v>
      </c>
      <c r="V637" s="21">
        <v>11</v>
      </c>
      <c r="W637" s="21">
        <v>9</v>
      </c>
      <c r="X637" s="21">
        <v>3</v>
      </c>
      <c r="Y637" s="21">
        <v>2</v>
      </c>
      <c r="Z637" s="21">
        <v>1</v>
      </c>
      <c r="AA637" s="21">
        <v>1</v>
      </c>
      <c r="AB637" s="22">
        <v>633</v>
      </c>
      <c r="AC637" s="23">
        <v>95</v>
      </c>
      <c r="AD637" s="23">
        <v>73</v>
      </c>
      <c r="AE637" s="24">
        <v>39</v>
      </c>
      <c r="AF637" s="24">
        <v>24</v>
      </c>
      <c r="AG637" s="24">
        <v>12</v>
      </c>
      <c r="AH637" s="24">
        <v>11</v>
      </c>
      <c r="AI637" s="24">
        <v>5</v>
      </c>
      <c r="AJ637" s="24">
        <v>3</v>
      </c>
      <c r="AK637" s="24">
        <v>1</v>
      </c>
      <c r="AL637" s="24">
        <v>1</v>
      </c>
      <c r="AM637" s="24">
        <v>1</v>
      </c>
      <c r="AN637" s="24">
        <v>1</v>
      </c>
      <c r="DX637" s="19">
        <v>633</v>
      </c>
      <c r="DY637" t="s">
        <v>568</v>
      </c>
      <c r="DZ637" t="s">
        <v>567</v>
      </c>
      <c r="EA637" t="s">
        <v>567</v>
      </c>
      <c r="EB637" t="s">
        <v>566</v>
      </c>
    </row>
    <row r="638" spans="1:132" x14ac:dyDescent="0.25">
      <c r="A638" s="13">
        <v>635</v>
      </c>
      <c r="B638" s="13">
        <v>64</v>
      </c>
      <c r="C638" s="13">
        <v>120</v>
      </c>
      <c r="D638" s="13">
        <v>97</v>
      </c>
      <c r="E638" s="13">
        <v>101</v>
      </c>
      <c r="F638" s="13">
        <v>108</v>
      </c>
      <c r="G638" s="13">
        <v>73</v>
      </c>
      <c r="H638" s="13">
        <v>74</v>
      </c>
      <c r="I638" s="13">
        <v>83</v>
      </c>
      <c r="J638" s="13">
        <v>70</v>
      </c>
      <c r="K638" s="13">
        <v>84</v>
      </c>
      <c r="L638" s="13">
        <v>82</v>
      </c>
      <c r="M638" s="13">
        <v>82</v>
      </c>
      <c r="O638" s="19">
        <v>634</v>
      </c>
      <c r="P638" s="20">
        <v>95</v>
      </c>
      <c r="Q638" s="20">
        <v>74</v>
      </c>
      <c r="R638" s="21">
        <v>57</v>
      </c>
      <c r="S638" s="21">
        <v>41</v>
      </c>
      <c r="T638" s="21">
        <v>25</v>
      </c>
      <c r="U638" s="21">
        <v>20</v>
      </c>
      <c r="V638" s="21">
        <v>11</v>
      </c>
      <c r="W638" s="21">
        <v>9</v>
      </c>
      <c r="X638" s="21">
        <v>3</v>
      </c>
      <c r="Y638" s="21">
        <v>2</v>
      </c>
      <c r="Z638" s="21">
        <v>1</v>
      </c>
      <c r="AA638" s="21">
        <v>1</v>
      </c>
      <c r="AB638" s="22">
        <v>634</v>
      </c>
      <c r="AC638" s="23">
        <v>95</v>
      </c>
      <c r="AD638" s="23">
        <v>73</v>
      </c>
      <c r="AE638" s="24">
        <v>40</v>
      </c>
      <c r="AF638" s="24">
        <v>24</v>
      </c>
      <c r="AG638" s="24">
        <v>12</v>
      </c>
      <c r="AH638" s="24">
        <v>12</v>
      </c>
      <c r="AI638" s="24">
        <v>5</v>
      </c>
      <c r="AJ638" s="24">
        <v>3</v>
      </c>
      <c r="AK638" s="24">
        <v>1</v>
      </c>
      <c r="AL638" s="24">
        <v>1</v>
      </c>
      <c r="AM638" s="24">
        <v>1</v>
      </c>
      <c r="AN638" s="24">
        <v>1</v>
      </c>
      <c r="DX638" s="19">
        <v>634</v>
      </c>
      <c r="DY638" t="s">
        <v>568</v>
      </c>
      <c r="DZ638" t="s">
        <v>567</v>
      </c>
      <c r="EA638" t="s">
        <v>567</v>
      </c>
      <c r="EB638" t="s">
        <v>566</v>
      </c>
    </row>
    <row r="639" spans="1:132" x14ac:dyDescent="0.25">
      <c r="A639" s="12">
        <v>636</v>
      </c>
      <c r="B639" s="12">
        <v>63</v>
      </c>
      <c r="C639" s="12">
        <v>120</v>
      </c>
      <c r="D639" s="12">
        <v>97</v>
      </c>
      <c r="E639" s="12">
        <v>101</v>
      </c>
      <c r="F639" s="12">
        <v>108</v>
      </c>
      <c r="G639" s="12">
        <v>73</v>
      </c>
      <c r="H639" s="12">
        <v>74</v>
      </c>
      <c r="I639" s="12">
        <v>83</v>
      </c>
      <c r="J639" s="12">
        <v>70</v>
      </c>
      <c r="K639" s="12">
        <v>84</v>
      </c>
      <c r="L639" s="12">
        <v>81</v>
      </c>
      <c r="M639" s="12">
        <v>81</v>
      </c>
      <c r="O639" s="19">
        <v>635</v>
      </c>
      <c r="P639" s="20">
        <v>95</v>
      </c>
      <c r="Q639" s="20">
        <v>74</v>
      </c>
      <c r="R639" s="21">
        <v>57</v>
      </c>
      <c r="S639" s="21">
        <v>41</v>
      </c>
      <c r="T639" s="21">
        <v>25</v>
      </c>
      <c r="U639" s="21">
        <v>20</v>
      </c>
      <c r="V639" s="21">
        <v>11</v>
      </c>
      <c r="W639" s="21">
        <v>9</v>
      </c>
      <c r="X639" s="21">
        <v>3</v>
      </c>
      <c r="Y639" s="21">
        <v>2</v>
      </c>
      <c r="Z639" s="21">
        <v>1</v>
      </c>
      <c r="AA639" s="21">
        <v>1</v>
      </c>
      <c r="AB639" s="22">
        <v>635</v>
      </c>
      <c r="AC639" s="23">
        <v>95</v>
      </c>
      <c r="AD639" s="23">
        <v>74</v>
      </c>
      <c r="AE639" s="24">
        <v>40</v>
      </c>
      <c r="AF639" s="24">
        <v>24</v>
      </c>
      <c r="AG639" s="24">
        <v>13</v>
      </c>
      <c r="AH639" s="24">
        <v>12</v>
      </c>
      <c r="AI639" s="24">
        <v>5</v>
      </c>
      <c r="AJ639" s="24">
        <v>4</v>
      </c>
      <c r="AK639" s="24">
        <v>1</v>
      </c>
      <c r="AL639" s="24">
        <v>1</v>
      </c>
      <c r="AM639" s="24">
        <v>1</v>
      </c>
      <c r="AN639" s="24">
        <v>1</v>
      </c>
      <c r="DX639" s="19">
        <v>635</v>
      </c>
      <c r="DY639" t="s">
        <v>568</v>
      </c>
      <c r="DZ639" t="s">
        <v>567</v>
      </c>
      <c r="EA639" t="s">
        <v>567</v>
      </c>
      <c r="EB639" t="s">
        <v>566</v>
      </c>
    </row>
    <row r="640" spans="1:132" x14ac:dyDescent="0.25">
      <c r="A640" s="13">
        <v>637</v>
      </c>
      <c r="B640" s="13">
        <v>63</v>
      </c>
      <c r="C640" s="13">
        <v>120</v>
      </c>
      <c r="D640" s="13">
        <v>97</v>
      </c>
      <c r="E640" s="13">
        <v>101</v>
      </c>
      <c r="F640" s="13">
        <v>108</v>
      </c>
      <c r="G640" s="13">
        <v>73</v>
      </c>
      <c r="H640" s="13">
        <v>74</v>
      </c>
      <c r="I640" s="13">
        <v>83</v>
      </c>
      <c r="J640" s="13">
        <v>70</v>
      </c>
      <c r="K640" s="13">
        <v>84</v>
      </c>
      <c r="L640" s="13">
        <v>81</v>
      </c>
      <c r="M640" s="13">
        <v>81</v>
      </c>
      <c r="O640" s="19">
        <v>636</v>
      </c>
      <c r="P640" s="20">
        <v>95</v>
      </c>
      <c r="Q640" s="20">
        <v>74</v>
      </c>
      <c r="R640" s="21">
        <v>57</v>
      </c>
      <c r="S640" s="21">
        <v>41</v>
      </c>
      <c r="T640" s="21">
        <v>25</v>
      </c>
      <c r="U640" s="21">
        <v>20</v>
      </c>
      <c r="V640" s="21">
        <v>11</v>
      </c>
      <c r="W640" s="21">
        <v>9</v>
      </c>
      <c r="X640" s="21">
        <v>3</v>
      </c>
      <c r="Y640" s="21">
        <v>2</v>
      </c>
      <c r="Z640" s="21">
        <v>1</v>
      </c>
      <c r="AA640" s="21">
        <v>1</v>
      </c>
      <c r="AB640" s="22">
        <v>636</v>
      </c>
      <c r="AC640" s="23">
        <v>95</v>
      </c>
      <c r="AD640" s="23">
        <v>74</v>
      </c>
      <c r="AE640" s="24">
        <v>40</v>
      </c>
      <c r="AF640" s="24">
        <v>25</v>
      </c>
      <c r="AG640" s="24">
        <v>13</v>
      </c>
      <c r="AH640" s="24">
        <v>12</v>
      </c>
      <c r="AI640" s="24">
        <v>5</v>
      </c>
      <c r="AJ640" s="24">
        <v>4</v>
      </c>
      <c r="AK640" s="24">
        <v>1</v>
      </c>
      <c r="AL640" s="24">
        <v>1</v>
      </c>
      <c r="AM640" s="24">
        <v>1</v>
      </c>
      <c r="AN640" s="24">
        <v>1</v>
      </c>
      <c r="DX640" s="19">
        <v>636</v>
      </c>
      <c r="DY640" t="s">
        <v>568</v>
      </c>
      <c r="DZ640" t="s">
        <v>567</v>
      </c>
      <c r="EA640" t="s">
        <v>567</v>
      </c>
      <c r="EB640" t="s">
        <v>566</v>
      </c>
    </row>
    <row r="641" spans="1:132" x14ac:dyDescent="0.25">
      <c r="A641" s="12">
        <v>638</v>
      </c>
      <c r="B641" s="12">
        <v>63</v>
      </c>
      <c r="C641" s="12">
        <v>119</v>
      </c>
      <c r="D641" s="12">
        <v>96</v>
      </c>
      <c r="E641" s="12">
        <v>100</v>
      </c>
      <c r="F641" s="12">
        <v>107</v>
      </c>
      <c r="G641" s="12">
        <v>72</v>
      </c>
      <c r="H641" s="12">
        <v>73</v>
      </c>
      <c r="I641" s="12">
        <v>82</v>
      </c>
      <c r="J641" s="12">
        <v>69</v>
      </c>
      <c r="K641" s="12">
        <v>83</v>
      </c>
      <c r="L641" s="12">
        <v>81</v>
      </c>
      <c r="M641" s="12">
        <v>81</v>
      </c>
      <c r="O641" s="19">
        <v>637</v>
      </c>
      <c r="P641" s="20">
        <v>95</v>
      </c>
      <c r="Q641" s="20">
        <v>74</v>
      </c>
      <c r="R641" s="21">
        <v>57</v>
      </c>
      <c r="S641" s="21">
        <v>41</v>
      </c>
      <c r="T641" s="21">
        <v>25</v>
      </c>
      <c r="U641" s="21">
        <v>20</v>
      </c>
      <c r="V641" s="21">
        <v>11</v>
      </c>
      <c r="W641" s="21">
        <v>9</v>
      </c>
      <c r="X641" s="21">
        <v>3</v>
      </c>
      <c r="Y641" s="21">
        <v>2</v>
      </c>
      <c r="Z641" s="21">
        <v>1</v>
      </c>
      <c r="AA641" s="21">
        <v>1</v>
      </c>
      <c r="AB641" s="22">
        <v>637</v>
      </c>
      <c r="AC641" s="23">
        <v>95</v>
      </c>
      <c r="AD641" s="23">
        <v>74</v>
      </c>
      <c r="AE641" s="24">
        <v>40</v>
      </c>
      <c r="AF641" s="24">
        <v>25</v>
      </c>
      <c r="AG641" s="24">
        <v>13</v>
      </c>
      <c r="AH641" s="24">
        <v>12</v>
      </c>
      <c r="AI641" s="24">
        <v>6</v>
      </c>
      <c r="AJ641" s="24">
        <v>4</v>
      </c>
      <c r="AK641" s="24">
        <v>1</v>
      </c>
      <c r="AL641" s="24">
        <v>1</v>
      </c>
      <c r="AM641" s="24">
        <v>1</v>
      </c>
      <c r="AN641" s="24">
        <v>1</v>
      </c>
      <c r="DX641" s="19">
        <v>637</v>
      </c>
      <c r="DY641" t="s">
        <v>568</v>
      </c>
      <c r="DZ641" t="s">
        <v>567</v>
      </c>
      <c r="EA641" t="s">
        <v>567</v>
      </c>
      <c r="EB641" t="s">
        <v>566</v>
      </c>
    </row>
    <row r="642" spans="1:132" x14ac:dyDescent="0.25">
      <c r="A642" s="13">
        <v>639</v>
      </c>
      <c r="B642" s="13">
        <v>62</v>
      </c>
      <c r="C642" s="13">
        <v>119</v>
      </c>
      <c r="D642" s="13">
        <v>96</v>
      </c>
      <c r="E642" s="13">
        <v>100</v>
      </c>
      <c r="F642" s="13">
        <v>107</v>
      </c>
      <c r="G642" s="13">
        <v>72</v>
      </c>
      <c r="H642" s="13">
        <v>73</v>
      </c>
      <c r="I642" s="13">
        <v>82</v>
      </c>
      <c r="J642" s="13">
        <v>69</v>
      </c>
      <c r="K642" s="13">
        <v>83</v>
      </c>
      <c r="L642" s="13">
        <v>81</v>
      </c>
      <c r="M642" s="13">
        <v>81</v>
      </c>
      <c r="O642" s="19">
        <v>638</v>
      </c>
      <c r="P642" s="20">
        <v>95</v>
      </c>
      <c r="Q642" s="20">
        <v>75</v>
      </c>
      <c r="R642" s="21">
        <v>58</v>
      </c>
      <c r="S642" s="21">
        <v>42</v>
      </c>
      <c r="T642" s="21">
        <v>26</v>
      </c>
      <c r="U642" s="21">
        <v>20</v>
      </c>
      <c r="V642" s="21">
        <v>11</v>
      </c>
      <c r="W642" s="21">
        <v>10</v>
      </c>
      <c r="X642" s="21">
        <v>3</v>
      </c>
      <c r="Y642" s="21">
        <v>2</v>
      </c>
      <c r="Z642" s="21">
        <v>1</v>
      </c>
      <c r="AA642" s="21">
        <v>1</v>
      </c>
      <c r="AB642" s="22">
        <v>638</v>
      </c>
      <c r="AC642" s="23">
        <v>95</v>
      </c>
      <c r="AD642" s="23">
        <v>74</v>
      </c>
      <c r="AE642" s="24">
        <v>40</v>
      </c>
      <c r="AF642" s="24">
        <v>25</v>
      </c>
      <c r="AG642" s="24">
        <v>13</v>
      </c>
      <c r="AH642" s="24">
        <v>12</v>
      </c>
      <c r="AI642" s="24">
        <v>6</v>
      </c>
      <c r="AJ642" s="24">
        <v>4</v>
      </c>
      <c r="AK642" s="24">
        <v>1</v>
      </c>
      <c r="AL642" s="24">
        <v>1</v>
      </c>
      <c r="AM642" s="24">
        <v>1</v>
      </c>
      <c r="AN642" s="24">
        <v>1</v>
      </c>
      <c r="DX642" s="19">
        <v>638</v>
      </c>
      <c r="DY642" t="s">
        <v>568</v>
      </c>
      <c r="DZ642" t="s">
        <v>567</v>
      </c>
      <c r="EA642" t="s">
        <v>567</v>
      </c>
      <c r="EB642" t="s">
        <v>566</v>
      </c>
    </row>
    <row r="643" spans="1:132" x14ac:dyDescent="0.25">
      <c r="A643" s="12">
        <v>640</v>
      </c>
      <c r="B643" s="12">
        <v>62</v>
      </c>
      <c r="C643" s="12">
        <v>119</v>
      </c>
      <c r="D643" s="12">
        <v>96</v>
      </c>
      <c r="E643" s="12">
        <v>100</v>
      </c>
      <c r="F643" s="12">
        <v>107</v>
      </c>
      <c r="G643" s="12">
        <v>72</v>
      </c>
      <c r="H643" s="12">
        <v>73</v>
      </c>
      <c r="I643" s="12">
        <v>82</v>
      </c>
      <c r="J643" s="12">
        <v>69</v>
      </c>
      <c r="K643" s="12">
        <v>83</v>
      </c>
      <c r="L643" s="12">
        <v>81</v>
      </c>
      <c r="M643" s="12">
        <v>81</v>
      </c>
      <c r="O643" s="19">
        <v>639</v>
      </c>
      <c r="P643" s="20">
        <v>95</v>
      </c>
      <c r="Q643" s="20">
        <v>75</v>
      </c>
      <c r="R643" s="21">
        <v>58</v>
      </c>
      <c r="S643" s="21">
        <v>42</v>
      </c>
      <c r="T643" s="21">
        <v>26</v>
      </c>
      <c r="U643" s="21">
        <v>20</v>
      </c>
      <c r="V643" s="21">
        <v>11</v>
      </c>
      <c r="W643" s="21">
        <v>10</v>
      </c>
      <c r="X643" s="21">
        <v>3</v>
      </c>
      <c r="Y643" s="21">
        <v>2</v>
      </c>
      <c r="Z643" s="21">
        <v>1</v>
      </c>
      <c r="AA643" s="21">
        <v>1</v>
      </c>
      <c r="AB643" s="22">
        <v>639</v>
      </c>
      <c r="AC643" s="23">
        <v>95</v>
      </c>
      <c r="AD643" s="23">
        <v>74</v>
      </c>
      <c r="AE643" s="24">
        <v>41</v>
      </c>
      <c r="AF643" s="24">
        <v>25</v>
      </c>
      <c r="AG643" s="24">
        <v>13</v>
      </c>
      <c r="AH643" s="24">
        <v>12</v>
      </c>
      <c r="AI643" s="24">
        <v>6</v>
      </c>
      <c r="AJ643" s="24">
        <v>4</v>
      </c>
      <c r="AK643" s="24">
        <v>1</v>
      </c>
      <c r="AL643" s="24">
        <v>1</v>
      </c>
      <c r="AM643" s="24">
        <v>1</v>
      </c>
      <c r="AN643" s="24">
        <v>1</v>
      </c>
      <c r="DX643" s="19">
        <v>639</v>
      </c>
      <c r="DY643" t="s">
        <v>568</v>
      </c>
      <c r="DZ643" t="s">
        <v>567</v>
      </c>
      <c r="EA643" t="s">
        <v>567</v>
      </c>
      <c r="EB643" t="s">
        <v>566</v>
      </c>
    </row>
    <row r="644" spans="1:132" x14ac:dyDescent="0.25">
      <c r="A644" s="13">
        <v>641</v>
      </c>
      <c r="B644" s="13">
        <v>61</v>
      </c>
      <c r="C644" s="13">
        <v>119</v>
      </c>
      <c r="D644" s="13">
        <v>96</v>
      </c>
      <c r="E644" s="13">
        <v>100</v>
      </c>
      <c r="F644" s="13">
        <v>107</v>
      </c>
      <c r="G644" s="13">
        <v>72</v>
      </c>
      <c r="H644" s="13">
        <v>73</v>
      </c>
      <c r="I644" s="13">
        <v>82</v>
      </c>
      <c r="J644" s="13">
        <v>69</v>
      </c>
      <c r="K644" s="13">
        <v>83</v>
      </c>
      <c r="L644" s="13">
        <v>81</v>
      </c>
      <c r="M644" s="13">
        <v>81</v>
      </c>
      <c r="O644" s="19">
        <v>640</v>
      </c>
      <c r="P644" s="20">
        <v>95</v>
      </c>
      <c r="Q644" s="20">
        <v>75</v>
      </c>
      <c r="R644" s="21">
        <v>58</v>
      </c>
      <c r="S644" s="21">
        <v>42</v>
      </c>
      <c r="T644" s="21">
        <v>26</v>
      </c>
      <c r="U644" s="21">
        <v>20</v>
      </c>
      <c r="V644" s="21">
        <v>11</v>
      </c>
      <c r="W644" s="21">
        <v>10</v>
      </c>
      <c r="X644" s="21">
        <v>3</v>
      </c>
      <c r="Y644" s="21">
        <v>2</v>
      </c>
      <c r="Z644" s="21">
        <v>1</v>
      </c>
      <c r="AA644" s="21">
        <v>1</v>
      </c>
      <c r="AB644" s="22">
        <v>640</v>
      </c>
      <c r="AC644" s="23">
        <v>95</v>
      </c>
      <c r="AD644" s="23">
        <v>74</v>
      </c>
      <c r="AE644" s="24">
        <v>41</v>
      </c>
      <c r="AF644" s="24">
        <v>25</v>
      </c>
      <c r="AG644" s="24">
        <v>13</v>
      </c>
      <c r="AH644" s="24">
        <v>12</v>
      </c>
      <c r="AI644" s="24">
        <v>6</v>
      </c>
      <c r="AJ644" s="24">
        <v>4</v>
      </c>
      <c r="AK644" s="24">
        <v>1</v>
      </c>
      <c r="AL644" s="24">
        <v>1</v>
      </c>
      <c r="AM644" s="24">
        <v>1</v>
      </c>
      <c r="AN644" s="24">
        <v>1</v>
      </c>
      <c r="DX644" s="19">
        <v>640</v>
      </c>
      <c r="DY644" t="s">
        <v>568</v>
      </c>
      <c r="DZ644" t="s">
        <v>567</v>
      </c>
      <c r="EA644" t="s">
        <v>567</v>
      </c>
      <c r="EB644" t="s">
        <v>566</v>
      </c>
    </row>
    <row r="645" spans="1:132" x14ac:dyDescent="0.25">
      <c r="A645" s="12">
        <v>642</v>
      </c>
      <c r="B645" s="12">
        <v>61</v>
      </c>
      <c r="C645" s="12">
        <v>119</v>
      </c>
      <c r="D645" s="12">
        <v>96</v>
      </c>
      <c r="E645" s="12">
        <v>100</v>
      </c>
      <c r="F645" s="12">
        <v>107</v>
      </c>
      <c r="G645" s="12">
        <v>72</v>
      </c>
      <c r="H645" s="12">
        <v>73</v>
      </c>
      <c r="I645" s="12">
        <v>82</v>
      </c>
      <c r="J645" s="12">
        <v>69</v>
      </c>
      <c r="K645" s="12">
        <v>83</v>
      </c>
      <c r="L645" s="12">
        <v>81</v>
      </c>
      <c r="M645" s="12">
        <v>81</v>
      </c>
      <c r="O645" s="19">
        <v>641</v>
      </c>
      <c r="P645" s="20">
        <v>95</v>
      </c>
      <c r="Q645" s="20">
        <v>75</v>
      </c>
      <c r="R645" s="21">
        <v>58</v>
      </c>
      <c r="S645" s="21">
        <v>42</v>
      </c>
      <c r="T645" s="21">
        <v>26</v>
      </c>
      <c r="U645" s="21">
        <v>20</v>
      </c>
      <c r="V645" s="21">
        <v>11</v>
      </c>
      <c r="W645" s="21">
        <v>10</v>
      </c>
      <c r="X645" s="21">
        <v>3</v>
      </c>
      <c r="Y645" s="21">
        <v>2</v>
      </c>
      <c r="Z645" s="21">
        <v>1</v>
      </c>
      <c r="AA645" s="21">
        <v>1</v>
      </c>
      <c r="AB645" s="22">
        <v>641</v>
      </c>
      <c r="AC645" s="23">
        <v>95</v>
      </c>
      <c r="AD645" s="23">
        <v>74</v>
      </c>
      <c r="AE645" s="24">
        <v>41</v>
      </c>
      <c r="AF645" s="24">
        <v>25</v>
      </c>
      <c r="AG645" s="24">
        <v>13</v>
      </c>
      <c r="AH645" s="24">
        <v>12</v>
      </c>
      <c r="AI645" s="24">
        <v>6</v>
      </c>
      <c r="AJ645" s="24">
        <v>4</v>
      </c>
      <c r="AK645" s="24">
        <v>1</v>
      </c>
      <c r="AL645" s="24">
        <v>1</v>
      </c>
      <c r="AM645" s="24">
        <v>1</v>
      </c>
      <c r="AN645" s="24">
        <v>1</v>
      </c>
      <c r="DX645" s="19">
        <v>641</v>
      </c>
      <c r="DY645" t="s">
        <v>568</v>
      </c>
      <c r="DZ645" t="s">
        <v>567</v>
      </c>
      <c r="EA645" t="s">
        <v>567</v>
      </c>
      <c r="EB645" t="s">
        <v>566</v>
      </c>
    </row>
    <row r="646" spans="1:132" x14ac:dyDescent="0.25">
      <c r="A646" s="13">
        <v>643</v>
      </c>
      <c r="B646" s="13">
        <v>60</v>
      </c>
      <c r="C646" s="13">
        <v>118</v>
      </c>
      <c r="D646" s="13">
        <v>95</v>
      </c>
      <c r="E646" s="13">
        <v>99</v>
      </c>
      <c r="F646" s="13">
        <v>106</v>
      </c>
      <c r="G646" s="13">
        <v>72</v>
      </c>
      <c r="H646" s="13">
        <v>73</v>
      </c>
      <c r="I646" s="13">
        <v>81</v>
      </c>
      <c r="J646" s="13">
        <v>68</v>
      </c>
      <c r="K646" s="13">
        <v>82</v>
      </c>
      <c r="L646" s="13">
        <v>80</v>
      </c>
      <c r="M646" s="13">
        <v>80</v>
      </c>
      <c r="O646" s="19">
        <v>642</v>
      </c>
      <c r="P646" s="20">
        <v>95</v>
      </c>
      <c r="Q646" s="20">
        <v>75</v>
      </c>
      <c r="R646" s="21">
        <v>58</v>
      </c>
      <c r="S646" s="21">
        <v>42</v>
      </c>
      <c r="T646" s="21">
        <v>26</v>
      </c>
      <c r="U646" s="21">
        <v>20</v>
      </c>
      <c r="V646" s="21">
        <v>11</v>
      </c>
      <c r="W646" s="21">
        <v>10</v>
      </c>
      <c r="X646" s="21">
        <v>3</v>
      </c>
      <c r="Y646" s="21">
        <v>2</v>
      </c>
      <c r="Z646" s="21">
        <v>1</v>
      </c>
      <c r="AA646" s="21">
        <v>1</v>
      </c>
      <c r="AB646" s="22">
        <v>642</v>
      </c>
      <c r="AC646" s="23">
        <v>95</v>
      </c>
      <c r="AD646" s="23">
        <v>75</v>
      </c>
      <c r="AE646" s="24">
        <v>41</v>
      </c>
      <c r="AF646" s="24">
        <v>26</v>
      </c>
      <c r="AG646" s="24">
        <v>13</v>
      </c>
      <c r="AH646" s="24">
        <v>12</v>
      </c>
      <c r="AI646" s="24">
        <v>6</v>
      </c>
      <c r="AJ646" s="24">
        <v>4</v>
      </c>
      <c r="AK646" s="24">
        <v>1</v>
      </c>
      <c r="AL646" s="24">
        <v>1</v>
      </c>
      <c r="AM646" s="24">
        <v>1</v>
      </c>
      <c r="AN646" s="24">
        <v>1</v>
      </c>
      <c r="DX646" s="19">
        <v>642</v>
      </c>
      <c r="DY646" t="s">
        <v>568</v>
      </c>
      <c r="DZ646" t="s">
        <v>567</v>
      </c>
      <c r="EA646" t="s">
        <v>567</v>
      </c>
      <c r="EB646" t="s">
        <v>566</v>
      </c>
    </row>
    <row r="647" spans="1:132" x14ac:dyDescent="0.25">
      <c r="A647" s="12">
        <v>644</v>
      </c>
      <c r="B647" s="12">
        <v>60</v>
      </c>
      <c r="C647" s="12">
        <v>118</v>
      </c>
      <c r="D647" s="12">
        <v>95</v>
      </c>
      <c r="E647" s="12">
        <v>99</v>
      </c>
      <c r="F647" s="12">
        <v>106</v>
      </c>
      <c r="G647" s="12">
        <v>72</v>
      </c>
      <c r="H647" s="12">
        <v>73</v>
      </c>
      <c r="I647" s="12">
        <v>81</v>
      </c>
      <c r="J647" s="12">
        <v>68</v>
      </c>
      <c r="K647" s="12">
        <v>82</v>
      </c>
      <c r="L647" s="12">
        <v>80</v>
      </c>
      <c r="M647" s="12">
        <v>80</v>
      </c>
      <c r="O647" s="19">
        <v>643</v>
      </c>
      <c r="P647" s="20">
        <v>95</v>
      </c>
      <c r="Q647" s="20">
        <v>75</v>
      </c>
      <c r="R647" s="21">
        <v>59</v>
      </c>
      <c r="S647" s="21">
        <v>42</v>
      </c>
      <c r="T647" s="21">
        <v>26</v>
      </c>
      <c r="U647" s="21">
        <v>20</v>
      </c>
      <c r="V647" s="21">
        <v>12</v>
      </c>
      <c r="W647" s="21">
        <v>10</v>
      </c>
      <c r="X647" s="21">
        <v>4</v>
      </c>
      <c r="Y647" s="21">
        <v>2</v>
      </c>
      <c r="Z647" s="21">
        <v>1</v>
      </c>
      <c r="AA647" s="21">
        <v>1</v>
      </c>
      <c r="AB647" s="22">
        <v>643</v>
      </c>
      <c r="AC647" s="23">
        <v>95</v>
      </c>
      <c r="AD647" s="23">
        <v>75</v>
      </c>
      <c r="AE647" s="24">
        <v>41</v>
      </c>
      <c r="AF647" s="24">
        <v>26</v>
      </c>
      <c r="AG647" s="24">
        <v>13</v>
      </c>
      <c r="AH647" s="24">
        <v>12</v>
      </c>
      <c r="AI647" s="24">
        <v>6</v>
      </c>
      <c r="AJ647" s="24">
        <v>4</v>
      </c>
      <c r="AK647" s="24">
        <v>1</v>
      </c>
      <c r="AL647" s="24">
        <v>1</v>
      </c>
      <c r="AM647" s="24">
        <v>1</v>
      </c>
      <c r="AN647" s="24">
        <v>1</v>
      </c>
      <c r="DX647" s="19">
        <v>643</v>
      </c>
      <c r="DY647" t="s">
        <v>568</v>
      </c>
      <c r="DZ647" t="s">
        <v>567</v>
      </c>
      <c r="EA647" t="s">
        <v>567</v>
      </c>
      <c r="EB647" t="s">
        <v>566</v>
      </c>
    </row>
    <row r="648" spans="1:132" x14ac:dyDescent="0.25">
      <c r="A648" s="13">
        <v>645</v>
      </c>
      <c r="B648" s="13">
        <v>60</v>
      </c>
      <c r="C648" s="13">
        <v>118</v>
      </c>
      <c r="D648" s="13">
        <v>95</v>
      </c>
      <c r="E648" s="13">
        <v>99</v>
      </c>
      <c r="F648" s="13">
        <v>106</v>
      </c>
      <c r="G648" s="13">
        <v>72</v>
      </c>
      <c r="H648" s="13">
        <v>73</v>
      </c>
      <c r="I648" s="13">
        <v>81</v>
      </c>
      <c r="J648" s="13">
        <v>68</v>
      </c>
      <c r="K648" s="13">
        <v>82</v>
      </c>
      <c r="L648" s="13">
        <v>80</v>
      </c>
      <c r="M648" s="13">
        <v>80</v>
      </c>
      <c r="O648" s="19">
        <v>644</v>
      </c>
      <c r="P648" s="20">
        <v>95</v>
      </c>
      <c r="Q648" s="20">
        <v>75</v>
      </c>
      <c r="R648" s="21">
        <v>59</v>
      </c>
      <c r="S648" s="21">
        <v>42</v>
      </c>
      <c r="T648" s="21">
        <v>26</v>
      </c>
      <c r="U648" s="21">
        <v>20</v>
      </c>
      <c r="V648" s="21">
        <v>12</v>
      </c>
      <c r="W648" s="21">
        <v>10</v>
      </c>
      <c r="X648" s="21">
        <v>4</v>
      </c>
      <c r="Y648" s="21">
        <v>2</v>
      </c>
      <c r="Z648" s="21">
        <v>1</v>
      </c>
      <c r="AA648" s="21">
        <v>1</v>
      </c>
      <c r="AB648" s="22">
        <v>644</v>
      </c>
      <c r="AC648" s="23">
        <v>95</v>
      </c>
      <c r="AD648" s="23">
        <v>75</v>
      </c>
      <c r="AE648" s="24">
        <v>41</v>
      </c>
      <c r="AF648" s="24">
        <v>26</v>
      </c>
      <c r="AG648" s="24">
        <v>13</v>
      </c>
      <c r="AH648" s="24">
        <v>12</v>
      </c>
      <c r="AI648" s="24">
        <v>6</v>
      </c>
      <c r="AJ648" s="24">
        <v>4</v>
      </c>
      <c r="AK648" s="24">
        <v>1</v>
      </c>
      <c r="AL648" s="24">
        <v>1</v>
      </c>
      <c r="AM648" s="24">
        <v>1</v>
      </c>
      <c r="AN648" s="24">
        <v>1</v>
      </c>
      <c r="DX648" s="19">
        <v>644</v>
      </c>
      <c r="DY648" t="s">
        <v>568</v>
      </c>
      <c r="DZ648" t="s">
        <v>567</v>
      </c>
      <c r="EA648" t="s">
        <v>567</v>
      </c>
      <c r="EB648" t="s">
        <v>566</v>
      </c>
    </row>
    <row r="649" spans="1:132" x14ac:dyDescent="0.25">
      <c r="A649" s="12">
        <v>646</v>
      </c>
      <c r="B649" s="12">
        <v>59</v>
      </c>
      <c r="C649" s="12">
        <v>118</v>
      </c>
      <c r="D649" s="12">
        <v>95</v>
      </c>
      <c r="E649" s="12">
        <v>99</v>
      </c>
      <c r="F649" s="12">
        <v>106</v>
      </c>
      <c r="G649" s="12">
        <v>71</v>
      </c>
      <c r="H649" s="12">
        <v>72</v>
      </c>
      <c r="I649" s="12">
        <v>81</v>
      </c>
      <c r="J649" s="12">
        <v>68</v>
      </c>
      <c r="K649" s="12">
        <v>82</v>
      </c>
      <c r="L649" s="12">
        <v>80</v>
      </c>
      <c r="M649" s="12">
        <v>80</v>
      </c>
      <c r="O649" s="19">
        <v>645</v>
      </c>
      <c r="P649" s="20">
        <v>95</v>
      </c>
      <c r="Q649" s="20">
        <v>75</v>
      </c>
      <c r="R649" s="21">
        <v>59</v>
      </c>
      <c r="S649" s="21">
        <v>42</v>
      </c>
      <c r="T649" s="21">
        <v>26</v>
      </c>
      <c r="U649" s="21">
        <v>20</v>
      </c>
      <c r="V649" s="21">
        <v>12</v>
      </c>
      <c r="W649" s="21">
        <v>10</v>
      </c>
      <c r="X649" s="21">
        <v>4</v>
      </c>
      <c r="Y649" s="21">
        <v>2</v>
      </c>
      <c r="Z649" s="21">
        <v>1</v>
      </c>
      <c r="AA649" s="21">
        <v>1</v>
      </c>
      <c r="AB649" s="22">
        <v>645</v>
      </c>
      <c r="AC649" s="23">
        <v>95</v>
      </c>
      <c r="AD649" s="23">
        <v>75</v>
      </c>
      <c r="AE649" s="24">
        <v>42</v>
      </c>
      <c r="AF649" s="24">
        <v>26</v>
      </c>
      <c r="AG649" s="24">
        <v>14</v>
      </c>
      <c r="AH649" s="24">
        <v>13</v>
      </c>
      <c r="AI649" s="24">
        <v>6</v>
      </c>
      <c r="AJ649" s="24">
        <v>4</v>
      </c>
      <c r="AK649" s="24">
        <v>1</v>
      </c>
      <c r="AL649" s="24">
        <v>1</v>
      </c>
      <c r="AM649" s="24">
        <v>1</v>
      </c>
      <c r="AN649" s="24">
        <v>1</v>
      </c>
      <c r="DX649" s="19">
        <v>645</v>
      </c>
      <c r="DY649" t="s">
        <v>568</v>
      </c>
      <c r="DZ649" t="s">
        <v>567</v>
      </c>
      <c r="EA649" t="s">
        <v>567</v>
      </c>
      <c r="EB649" t="s">
        <v>566</v>
      </c>
    </row>
    <row r="650" spans="1:132" x14ac:dyDescent="0.25">
      <c r="A650" s="13">
        <v>647</v>
      </c>
      <c r="B650" s="13">
        <v>59</v>
      </c>
      <c r="C650" s="13">
        <v>118</v>
      </c>
      <c r="D650" s="13">
        <v>95</v>
      </c>
      <c r="E650" s="13">
        <v>99</v>
      </c>
      <c r="F650" s="13">
        <v>106</v>
      </c>
      <c r="G650" s="13">
        <v>71</v>
      </c>
      <c r="H650" s="13">
        <v>72</v>
      </c>
      <c r="I650" s="13">
        <v>81</v>
      </c>
      <c r="J650" s="13">
        <v>68</v>
      </c>
      <c r="K650" s="13">
        <v>82</v>
      </c>
      <c r="L650" s="13">
        <v>80</v>
      </c>
      <c r="M650" s="13">
        <v>80</v>
      </c>
      <c r="O650" s="19">
        <v>646</v>
      </c>
      <c r="P650" s="20">
        <v>95</v>
      </c>
      <c r="Q650" s="20">
        <v>75</v>
      </c>
      <c r="R650" s="21">
        <v>59</v>
      </c>
      <c r="S650" s="21">
        <v>42</v>
      </c>
      <c r="T650" s="21">
        <v>26</v>
      </c>
      <c r="U650" s="21">
        <v>20</v>
      </c>
      <c r="V650" s="21">
        <v>12</v>
      </c>
      <c r="W650" s="21">
        <v>10</v>
      </c>
      <c r="X650" s="21">
        <v>4</v>
      </c>
      <c r="Y650" s="21">
        <v>2</v>
      </c>
      <c r="Z650" s="21">
        <v>1</v>
      </c>
      <c r="AA650" s="21">
        <v>1</v>
      </c>
      <c r="AB650" s="22">
        <v>646</v>
      </c>
      <c r="AC650" s="23">
        <v>95</v>
      </c>
      <c r="AD650" s="23">
        <v>75</v>
      </c>
      <c r="AE650" s="24">
        <v>42</v>
      </c>
      <c r="AF650" s="24">
        <v>26</v>
      </c>
      <c r="AG650" s="24">
        <v>14</v>
      </c>
      <c r="AH650" s="24">
        <v>13</v>
      </c>
      <c r="AI650" s="24">
        <v>6</v>
      </c>
      <c r="AJ650" s="24">
        <v>4</v>
      </c>
      <c r="AK650" s="24">
        <v>1</v>
      </c>
      <c r="AL650" s="24">
        <v>1</v>
      </c>
      <c r="AM650" s="24">
        <v>1</v>
      </c>
      <c r="AN650" s="24">
        <v>1</v>
      </c>
      <c r="DX650" s="19">
        <v>646</v>
      </c>
      <c r="DY650" t="s">
        <v>568</v>
      </c>
      <c r="DZ650" t="s">
        <v>567</v>
      </c>
      <c r="EA650" t="s">
        <v>567</v>
      </c>
      <c r="EB650" t="s">
        <v>566</v>
      </c>
    </row>
    <row r="651" spans="1:132" x14ac:dyDescent="0.25">
      <c r="A651" s="12">
        <v>648</v>
      </c>
      <c r="B651" s="12">
        <v>58</v>
      </c>
      <c r="C651" s="12">
        <v>117</v>
      </c>
      <c r="D651" s="12">
        <v>94</v>
      </c>
      <c r="E651" s="12">
        <v>98</v>
      </c>
      <c r="F651" s="12">
        <v>105</v>
      </c>
      <c r="G651" s="12">
        <v>71</v>
      </c>
      <c r="H651" s="12">
        <v>72</v>
      </c>
      <c r="I651" s="12">
        <v>80</v>
      </c>
      <c r="J651" s="12">
        <v>67</v>
      </c>
      <c r="K651" s="12">
        <v>81</v>
      </c>
      <c r="L651" s="12">
        <v>79</v>
      </c>
      <c r="M651" s="12">
        <v>79</v>
      </c>
      <c r="O651" s="19">
        <v>647</v>
      </c>
      <c r="P651" s="20">
        <v>95</v>
      </c>
      <c r="Q651" s="20">
        <v>75</v>
      </c>
      <c r="R651" s="21">
        <v>59</v>
      </c>
      <c r="S651" s="21">
        <v>42</v>
      </c>
      <c r="T651" s="21">
        <v>26</v>
      </c>
      <c r="U651" s="21">
        <v>20</v>
      </c>
      <c r="V651" s="21">
        <v>12</v>
      </c>
      <c r="W651" s="21">
        <v>10</v>
      </c>
      <c r="X651" s="21">
        <v>4</v>
      </c>
      <c r="Y651" s="21">
        <v>2</v>
      </c>
      <c r="Z651" s="21">
        <v>1</v>
      </c>
      <c r="AA651" s="21">
        <v>1</v>
      </c>
      <c r="AB651" s="22">
        <v>647</v>
      </c>
      <c r="AC651" s="23">
        <v>95</v>
      </c>
      <c r="AD651" s="23">
        <v>75</v>
      </c>
      <c r="AE651" s="24">
        <v>42</v>
      </c>
      <c r="AF651" s="24">
        <v>26</v>
      </c>
      <c r="AG651" s="24">
        <v>14</v>
      </c>
      <c r="AH651" s="24">
        <v>13</v>
      </c>
      <c r="AI651" s="24">
        <v>6</v>
      </c>
      <c r="AJ651" s="24">
        <v>4</v>
      </c>
      <c r="AK651" s="24">
        <v>1</v>
      </c>
      <c r="AL651" s="24">
        <v>1</v>
      </c>
      <c r="AM651" s="24">
        <v>1</v>
      </c>
      <c r="AN651" s="24">
        <v>1</v>
      </c>
      <c r="DX651" s="19">
        <v>647</v>
      </c>
      <c r="DY651" t="s">
        <v>568</v>
      </c>
      <c r="DZ651" t="s">
        <v>567</v>
      </c>
      <c r="EA651" t="s">
        <v>567</v>
      </c>
      <c r="EB651" t="s">
        <v>566</v>
      </c>
    </row>
    <row r="652" spans="1:132" x14ac:dyDescent="0.25">
      <c r="A652" s="13">
        <v>649</v>
      </c>
      <c r="B652" s="13">
        <v>58</v>
      </c>
      <c r="C652" s="13">
        <v>117</v>
      </c>
      <c r="D652" s="13">
        <v>94</v>
      </c>
      <c r="E652" s="13">
        <v>98</v>
      </c>
      <c r="F652" s="13">
        <v>105</v>
      </c>
      <c r="G652" s="13">
        <v>71</v>
      </c>
      <c r="H652" s="13">
        <v>72</v>
      </c>
      <c r="I652" s="13">
        <v>80</v>
      </c>
      <c r="J652" s="13">
        <v>67</v>
      </c>
      <c r="K652" s="13">
        <v>81</v>
      </c>
      <c r="L652" s="13">
        <v>79</v>
      </c>
      <c r="M652" s="13">
        <v>79</v>
      </c>
      <c r="O652" s="19">
        <v>648</v>
      </c>
      <c r="P652" s="20">
        <v>96</v>
      </c>
      <c r="Q652" s="20">
        <v>76</v>
      </c>
      <c r="R652" s="21">
        <v>60</v>
      </c>
      <c r="S652" s="21">
        <v>43</v>
      </c>
      <c r="T652" s="21">
        <v>27</v>
      </c>
      <c r="U652" s="21">
        <v>21</v>
      </c>
      <c r="V652" s="21">
        <v>12</v>
      </c>
      <c r="W652" s="21">
        <v>11</v>
      </c>
      <c r="X652" s="21">
        <v>4</v>
      </c>
      <c r="Y652" s="21">
        <v>2</v>
      </c>
      <c r="Z652" s="21">
        <v>1</v>
      </c>
      <c r="AA652" s="21">
        <v>1</v>
      </c>
      <c r="AB652" s="22">
        <v>648</v>
      </c>
      <c r="AC652" s="23">
        <v>95</v>
      </c>
      <c r="AD652" s="23">
        <v>75</v>
      </c>
      <c r="AE652" s="24">
        <v>42</v>
      </c>
      <c r="AF652" s="24">
        <v>26</v>
      </c>
      <c r="AG652" s="24">
        <v>14</v>
      </c>
      <c r="AH652" s="24">
        <v>13</v>
      </c>
      <c r="AI652" s="24">
        <v>6</v>
      </c>
      <c r="AJ652" s="24">
        <v>4</v>
      </c>
      <c r="AK652" s="24">
        <v>1</v>
      </c>
      <c r="AL652" s="24">
        <v>1</v>
      </c>
      <c r="AM652" s="24">
        <v>1</v>
      </c>
      <c r="AN652" s="24">
        <v>1</v>
      </c>
      <c r="DX652" s="19">
        <v>648</v>
      </c>
      <c r="DY652" t="s">
        <v>568</v>
      </c>
      <c r="DZ652" t="s">
        <v>567</v>
      </c>
      <c r="EA652" t="s">
        <v>567</v>
      </c>
      <c r="EB652" t="s">
        <v>566</v>
      </c>
    </row>
    <row r="653" spans="1:132" x14ac:dyDescent="0.25">
      <c r="A653" s="12">
        <v>650</v>
      </c>
      <c r="B653" s="12">
        <v>58</v>
      </c>
      <c r="C653" s="12">
        <v>117</v>
      </c>
      <c r="D653" s="12">
        <v>94</v>
      </c>
      <c r="E653" s="12">
        <v>98</v>
      </c>
      <c r="F653" s="12">
        <v>105</v>
      </c>
      <c r="G653" s="12">
        <v>71</v>
      </c>
      <c r="H653" s="12">
        <v>72</v>
      </c>
      <c r="I653" s="12">
        <v>80</v>
      </c>
      <c r="J653" s="12">
        <v>67</v>
      </c>
      <c r="K653" s="12">
        <v>81</v>
      </c>
      <c r="L653" s="12">
        <v>79</v>
      </c>
      <c r="M653" s="12">
        <v>79</v>
      </c>
      <c r="O653" s="19">
        <v>649</v>
      </c>
      <c r="P653" s="20">
        <v>96</v>
      </c>
      <c r="Q653" s="20">
        <v>76</v>
      </c>
      <c r="R653" s="21">
        <v>60</v>
      </c>
      <c r="S653" s="21">
        <v>43</v>
      </c>
      <c r="T653" s="21">
        <v>27</v>
      </c>
      <c r="U653" s="21">
        <v>21</v>
      </c>
      <c r="V653" s="21">
        <v>12</v>
      </c>
      <c r="W653" s="21">
        <v>11</v>
      </c>
      <c r="X653" s="21">
        <v>4</v>
      </c>
      <c r="Y653" s="21">
        <v>2</v>
      </c>
      <c r="Z653" s="21">
        <v>1</v>
      </c>
      <c r="AA653" s="21">
        <v>1</v>
      </c>
      <c r="AB653" s="22">
        <v>649</v>
      </c>
      <c r="AC653" s="23">
        <v>95</v>
      </c>
      <c r="AD653" s="23">
        <v>75</v>
      </c>
      <c r="AE653" s="24">
        <v>42</v>
      </c>
      <c r="AF653" s="24">
        <v>27</v>
      </c>
      <c r="AG653" s="24">
        <v>14</v>
      </c>
      <c r="AH653" s="24">
        <v>13</v>
      </c>
      <c r="AI653" s="24">
        <v>6</v>
      </c>
      <c r="AJ653" s="24">
        <v>4</v>
      </c>
      <c r="AK653" s="24">
        <v>1</v>
      </c>
      <c r="AL653" s="24">
        <v>1</v>
      </c>
      <c r="AM653" s="24">
        <v>1</v>
      </c>
      <c r="AN653" s="24">
        <v>1</v>
      </c>
      <c r="DX653" s="19">
        <v>649</v>
      </c>
      <c r="DY653" t="s">
        <v>568</v>
      </c>
      <c r="DZ653" t="s">
        <v>567</v>
      </c>
      <c r="EA653" t="s">
        <v>567</v>
      </c>
      <c r="EB653" t="s">
        <v>566</v>
      </c>
    </row>
    <row r="654" spans="1:132" x14ac:dyDescent="0.25">
      <c r="A654" s="13">
        <v>651</v>
      </c>
      <c r="B654" s="13">
        <v>57</v>
      </c>
      <c r="C654" s="13">
        <v>117</v>
      </c>
      <c r="D654" s="13">
        <v>94</v>
      </c>
      <c r="E654" s="13">
        <v>98</v>
      </c>
      <c r="F654" s="13">
        <v>105</v>
      </c>
      <c r="G654" s="13">
        <v>71</v>
      </c>
      <c r="H654" s="13">
        <v>72</v>
      </c>
      <c r="I654" s="13">
        <v>80</v>
      </c>
      <c r="J654" s="13">
        <v>67</v>
      </c>
      <c r="K654" s="13">
        <v>81</v>
      </c>
      <c r="L654" s="13">
        <v>79</v>
      </c>
      <c r="M654" s="13">
        <v>79</v>
      </c>
      <c r="O654" s="19">
        <v>650</v>
      </c>
      <c r="P654" s="20">
        <v>96</v>
      </c>
      <c r="Q654" s="20">
        <v>76</v>
      </c>
      <c r="R654" s="21">
        <v>60</v>
      </c>
      <c r="S654" s="21">
        <v>43</v>
      </c>
      <c r="T654" s="21">
        <v>27</v>
      </c>
      <c r="U654" s="21">
        <v>21</v>
      </c>
      <c r="V654" s="21">
        <v>12</v>
      </c>
      <c r="W654" s="21">
        <v>11</v>
      </c>
      <c r="X654" s="21">
        <v>4</v>
      </c>
      <c r="Y654" s="21">
        <v>2</v>
      </c>
      <c r="Z654" s="21">
        <v>1</v>
      </c>
      <c r="AA654" s="21">
        <v>1</v>
      </c>
      <c r="AB654" s="22">
        <v>650</v>
      </c>
      <c r="AC654" s="23">
        <v>95</v>
      </c>
      <c r="AD654" s="23">
        <f>AD653</f>
        <v>75</v>
      </c>
      <c r="AE654" s="24">
        <v>43</v>
      </c>
      <c r="AF654" s="24">
        <v>27</v>
      </c>
      <c r="AG654" s="24">
        <v>14</v>
      </c>
      <c r="AH654" s="24">
        <v>13</v>
      </c>
      <c r="AI654" s="24">
        <v>7</v>
      </c>
      <c r="AJ654" s="24">
        <v>4</v>
      </c>
      <c r="AK654" s="24">
        <v>1</v>
      </c>
      <c r="AL654" s="24">
        <v>1</v>
      </c>
      <c r="AM654" s="24">
        <v>1</v>
      </c>
      <c r="AN654" s="24">
        <v>1</v>
      </c>
      <c r="DX654" s="19">
        <v>650</v>
      </c>
      <c r="DY654" t="s">
        <v>568</v>
      </c>
      <c r="DZ654" t="s">
        <v>567</v>
      </c>
      <c r="EA654" t="s">
        <v>567</v>
      </c>
      <c r="EB654" t="s">
        <v>566</v>
      </c>
    </row>
    <row r="655" spans="1:132" x14ac:dyDescent="0.25">
      <c r="A655" s="12">
        <v>652</v>
      </c>
      <c r="B655" s="12">
        <v>57</v>
      </c>
      <c r="C655" s="12">
        <v>117</v>
      </c>
      <c r="D655" s="12">
        <v>94</v>
      </c>
      <c r="E655" s="12">
        <v>98</v>
      </c>
      <c r="F655" s="12">
        <v>105</v>
      </c>
      <c r="G655" s="12">
        <v>71</v>
      </c>
      <c r="H655" s="12">
        <v>72</v>
      </c>
      <c r="I655" s="12">
        <v>80</v>
      </c>
      <c r="J655" s="12">
        <v>67</v>
      </c>
      <c r="K655" s="12">
        <v>81</v>
      </c>
      <c r="L655" s="12">
        <v>79</v>
      </c>
      <c r="M655" s="12">
        <v>79</v>
      </c>
      <c r="O655" s="19">
        <v>651</v>
      </c>
      <c r="P655" s="20">
        <v>96</v>
      </c>
      <c r="Q655" s="20">
        <v>76</v>
      </c>
      <c r="R655" s="21">
        <v>60</v>
      </c>
      <c r="S655" s="21">
        <v>43</v>
      </c>
      <c r="T655" s="21">
        <v>27</v>
      </c>
      <c r="U655" s="21">
        <v>21</v>
      </c>
      <c r="V655" s="21">
        <v>12</v>
      </c>
      <c r="W655" s="21">
        <v>11</v>
      </c>
      <c r="X655" s="21">
        <v>4</v>
      </c>
      <c r="Y655" s="21">
        <v>2</v>
      </c>
      <c r="Z655" s="21">
        <v>1</v>
      </c>
      <c r="AA655" s="21">
        <v>1</v>
      </c>
      <c r="AB655" s="22">
        <v>651</v>
      </c>
      <c r="AC655" s="23">
        <v>95</v>
      </c>
      <c r="AD655" s="23">
        <v>76</v>
      </c>
      <c r="AE655" s="24">
        <v>43</v>
      </c>
      <c r="AF655" s="24">
        <v>27</v>
      </c>
      <c r="AG655" s="24">
        <v>14</v>
      </c>
      <c r="AH655" s="24">
        <v>13</v>
      </c>
      <c r="AI655" s="24">
        <v>7</v>
      </c>
      <c r="AJ655" s="24">
        <v>5</v>
      </c>
      <c r="AK655" s="24">
        <v>1</v>
      </c>
      <c r="AL655" s="24">
        <v>1</v>
      </c>
      <c r="AM655" s="24">
        <v>1</v>
      </c>
      <c r="AN655" s="24">
        <v>1</v>
      </c>
      <c r="DX655" s="19">
        <v>651</v>
      </c>
      <c r="DY655" t="s">
        <v>568</v>
      </c>
      <c r="DZ655" t="s">
        <v>567</v>
      </c>
      <c r="EA655" t="s">
        <v>567</v>
      </c>
      <c r="EB655" t="s">
        <v>566</v>
      </c>
    </row>
    <row r="656" spans="1:132" x14ac:dyDescent="0.25">
      <c r="A656" s="13">
        <v>653</v>
      </c>
      <c r="B656" s="13">
        <v>56</v>
      </c>
      <c r="C656" s="13">
        <v>116</v>
      </c>
      <c r="D656" s="13">
        <v>94</v>
      </c>
      <c r="E656" s="13">
        <v>97</v>
      </c>
      <c r="F656" s="13">
        <v>104</v>
      </c>
      <c r="G656" s="13">
        <v>70</v>
      </c>
      <c r="H656" s="13">
        <v>71</v>
      </c>
      <c r="I656" s="13">
        <v>80</v>
      </c>
      <c r="J656" s="13">
        <v>67</v>
      </c>
      <c r="K656" s="13">
        <v>81</v>
      </c>
      <c r="L656" s="13">
        <v>78</v>
      </c>
      <c r="M656" s="13">
        <v>78</v>
      </c>
      <c r="O656" s="19">
        <v>652</v>
      </c>
      <c r="P656" s="20">
        <v>96</v>
      </c>
      <c r="Q656" s="20">
        <v>76</v>
      </c>
      <c r="R656" s="21">
        <v>60</v>
      </c>
      <c r="S656" s="21">
        <v>43</v>
      </c>
      <c r="T656" s="21">
        <v>27</v>
      </c>
      <c r="U656" s="21">
        <v>21</v>
      </c>
      <c r="V656" s="21">
        <v>12</v>
      </c>
      <c r="W656" s="21">
        <v>11</v>
      </c>
      <c r="X656" s="21">
        <v>4</v>
      </c>
      <c r="Y656" s="21">
        <v>2</v>
      </c>
      <c r="Z656" s="21">
        <v>1</v>
      </c>
      <c r="AA656" s="21">
        <v>1</v>
      </c>
      <c r="AB656" s="22">
        <v>652</v>
      </c>
      <c r="AC656" s="23">
        <v>95</v>
      </c>
      <c r="AD656" s="23">
        <v>76</v>
      </c>
      <c r="AE656" s="24">
        <v>43</v>
      </c>
      <c r="AF656" s="24">
        <v>27</v>
      </c>
      <c r="AG656" s="24">
        <v>14</v>
      </c>
      <c r="AH656" s="24">
        <v>13</v>
      </c>
      <c r="AI656" s="24">
        <v>7</v>
      </c>
      <c r="AJ656" s="24">
        <v>5</v>
      </c>
      <c r="AK656" s="24">
        <v>1</v>
      </c>
      <c r="AL656" s="24">
        <v>1</v>
      </c>
      <c r="AM656" s="24">
        <v>1</v>
      </c>
      <c r="AN656" s="24">
        <v>1</v>
      </c>
      <c r="DX656" s="19">
        <v>652</v>
      </c>
      <c r="DY656" t="s">
        <v>568</v>
      </c>
      <c r="DZ656" t="s">
        <v>567</v>
      </c>
      <c r="EA656" t="s">
        <v>567</v>
      </c>
      <c r="EB656" t="s">
        <v>566</v>
      </c>
    </row>
    <row r="657" spans="1:132" x14ac:dyDescent="0.25">
      <c r="A657" s="12">
        <v>654</v>
      </c>
      <c r="B657" s="12">
        <v>56</v>
      </c>
      <c r="C657" s="12">
        <v>116</v>
      </c>
      <c r="D657" s="12">
        <v>94</v>
      </c>
      <c r="E657" s="12">
        <v>97</v>
      </c>
      <c r="F657" s="12">
        <v>104</v>
      </c>
      <c r="G657" s="12">
        <v>70</v>
      </c>
      <c r="H657" s="12">
        <v>71</v>
      </c>
      <c r="I657" s="12">
        <v>80</v>
      </c>
      <c r="J657" s="12">
        <v>67</v>
      </c>
      <c r="K657" s="12">
        <v>81</v>
      </c>
      <c r="L657" s="12">
        <v>78</v>
      </c>
      <c r="M657" s="12">
        <v>78</v>
      </c>
      <c r="O657" s="19">
        <v>653</v>
      </c>
      <c r="P657" s="20">
        <v>96</v>
      </c>
      <c r="Q657" s="20">
        <v>77</v>
      </c>
      <c r="R657" s="21">
        <v>60</v>
      </c>
      <c r="S657" s="21">
        <v>43</v>
      </c>
      <c r="T657" s="21">
        <v>28</v>
      </c>
      <c r="U657" s="21">
        <v>21</v>
      </c>
      <c r="V657" s="21">
        <v>12</v>
      </c>
      <c r="W657" s="21">
        <v>11</v>
      </c>
      <c r="X657" s="21">
        <v>4</v>
      </c>
      <c r="Y657" s="21">
        <v>2</v>
      </c>
      <c r="Z657" s="21">
        <v>2</v>
      </c>
      <c r="AA657" s="21">
        <v>1</v>
      </c>
      <c r="AB657" s="22">
        <v>653</v>
      </c>
      <c r="AC657" s="23">
        <v>95</v>
      </c>
      <c r="AD657" s="23">
        <v>76</v>
      </c>
      <c r="AE657" s="24">
        <v>43</v>
      </c>
      <c r="AF657" s="24">
        <v>27</v>
      </c>
      <c r="AG657" s="24">
        <v>14</v>
      </c>
      <c r="AH657" s="24">
        <v>13</v>
      </c>
      <c r="AI657" s="24">
        <v>7</v>
      </c>
      <c r="AJ657" s="24">
        <v>5</v>
      </c>
      <c r="AK657" s="24">
        <v>1</v>
      </c>
      <c r="AL657" s="24">
        <v>1</v>
      </c>
      <c r="AM657" s="24">
        <v>1</v>
      </c>
      <c r="AN657" s="24">
        <v>1</v>
      </c>
      <c r="DX657" s="19">
        <v>653</v>
      </c>
      <c r="DY657" t="s">
        <v>568</v>
      </c>
      <c r="DZ657" t="s">
        <v>567</v>
      </c>
      <c r="EA657" t="s">
        <v>567</v>
      </c>
      <c r="EB657" t="s">
        <v>566</v>
      </c>
    </row>
    <row r="658" spans="1:132" x14ac:dyDescent="0.25">
      <c r="A658" s="13">
        <v>655</v>
      </c>
      <c r="B658" s="13">
        <v>56</v>
      </c>
      <c r="C658" s="13">
        <v>116</v>
      </c>
      <c r="D658" s="13">
        <v>94</v>
      </c>
      <c r="E658" s="13">
        <v>97</v>
      </c>
      <c r="F658" s="13">
        <v>104</v>
      </c>
      <c r="G658" s="13">
        <v>70</v>
      </c>
      <c r="H658" s="13">
        <v>71</v>
      </c>
      <c r="I658" s="13">
        <v>80</v>
      </c>
      <c r="J658" s="13">
        <v>67</v>
      </c>
      <c r="K658" s="13">
        <v>81</v>
      </c>
      <c r="L658" s="13">
        <v>78</v>
      </c>
      <c r="M658" s="13">
        <v>78</v>
      </c>
      <c r="O658" s="19">
        <v>654</v>
      </c>
      <c r="P658" s="20">
        <v>96</v>
      </c>
      <c r="Q658" s="20">
        <v>77</v>
      </c>
      <c r="R658" s="21">
        <v>60</v>
      </c>
      <c r="S658" s="21">
        <v>43</v>
      </c>
      <c r="T658" s="21">
        <v>28</v>
      </c>
      <c r="U658" s="21">
        <v>21</v>
      </c>
      <c r="V658" s="21">
        <v>12</v>
      </c>
      <c r="W658" s="21">
        <v>11</v>
      </c>
      <c r="X658" s="21">
        <v>4</v>
      </c>
      <c r="Y658" s="21">
        <v>2</v>
      </c>
      <c r="Z658" s="21">
        <v>2</v>
      </c>
      <c r="AA658" s="21">
        <v>1</v>
      </c>
      <c r="AB658" s="22">
        <v>654</v>
      </c>
      <c r="AC658" s="23">
        <v>95</v>
      </c>
      <c r="AD658" s="23">
        <v>76</v>
      </c>
      <c r="AE658" s="24">
        <v>43</v>
      </c>
      <c r="AF658" s="24">
        <v>27</v>
      </c>
      <c r="AG658" s="24">
        <v>15</v>
      </c>
      <c r="AH658" s="24">
        <v>13</v>
      </c>
      <c r="AI658" s="24">
        <v>7</v>
      </c>
      <c r="AJ658" s="24">
        <v>5</v>
      </c>
      <c r="AK658" s="24">
        <v>1</v>
      </c>
      <c r="AL658" s="24">
        <v>1</v>
      </c>
      <c r="AM658" s="24">
        <v>1</v>
      </c>
      <c r="AN658" s="24">
        <v>1</v>
      </c>
      <c r="DX658" s="19">
        <v>654</v>
      </c>
      <c r="DY658" t="s">
        <v>568</v>
      </c>
      <c r="DZ658" t="s">
        <v>567</v>
      </c>
      <c r="EA658" t="s">
        <v>567</v>
      </c>
      <c r="EB658" t="s">
        <v>566</v>
      </c>
    </row>
    <row r="659" spans="1:132" x14ac:dyDescent="0.25">
      <c r="A659" s="12">
        <v>656</v>
      </c>
      <c r="B659" s="12">
        <v>55</v>
      </c>
      <c r="C659" s="12">
        <v>116</v>
      </c>
      <c r="D659" s="12">
        <v>93</v>
      </c>
      <c r="E659" s="12">
        <v>97</v>
      </c>
      <c r="F659" s="12">
        <v>104</v>
      </c>
      <c r="G659" s="12">
        <v>70</v>
      </c>
      <c r="H659" s="12">
        <v>71</v>
      </c>
      <c r="I659" s="12">
        <v>79</v>
      </c>
      <c r="J659" s="12">
        <v>66</v>
      </c>
      <c r="K659" s="12">
        <v>80</v>
      </c>
      <c r="L659" s="12">
        <v>78</v>
      </c>
      <c r="M659" s="12">
        <v>78</v>
      </c>
      <c r="O659" s="19">
        <v>655</v>
      </c>
      <c r="P659" s="20">
        <v>96</v>
      </c>
      <c r="Q659" s="20">
        <v>77</v>
      </c>
      <c r="R659" s="21">
        <v>60</v>
      </c>
      <c r="S659" s="21">
        <v>43</v>
      </c>
      <c r="T659" s="21">
        <v>28</v>
      </c>
      <c r="U659" s="21">
        <v>21</v>
      </c>
      <c r="V659" s="21">
        <v>12</v>
      </c>
      <c r="W659" s="21">
        <v>11</v>
      </c>
      <c r="X659" s="21">
        <v>4</v>
      </c>
      <c r="Y659" s="21">
        <v>2</v>
      </c>
      <c r="Z659" s="21">
        <v>2</v>
      </c>
      <c r="AA659" s="21">
        <v>1</v>
      </c>
      <c r="AB659" s="22">
        <v>655</v>
      </c>
      <c r="AC659" s="23">
        <v>95</v>
      </c>
      <c r="AD659" s="23">
        <v>76</v>
      </c>
      <c r="AE659" s="24">
        <v>44</v>
      </c>
      <c r="AF659" s="24">
        <v>27</v>
      </c>
      <c r="AG659" s="24">
        <v>15</v>
      </c>
      <c r="AH659" s="24">
        <v>14</v>
      </c>
      <c r="AI659" s="24">
        <v>7</v>
      </c>
      <c r="AJ659" s="24">
        <v>5</v>
      </c>
      <c r="AK659" s="24">
        <v>1</v>
      </c>
      <c r="AL659" s="24">
        <v>1</v>
      </c>
      <c r="AM659" s="24">
        <v>1</v>
      </c>
      <c r="AN659" s="24">
        <v>1</v>
      </c>
      <c r="DX659" s="19">
        <v>655</v>
      </c>
      <c r="DY659" t="s">
        <v>568</v>
      </c>
      <c r="DZ659" t="s">
        <v>567</v>
      </c>
      <c r="EA659" t="s">
        <v>567</v>
      </c>
      <c r="EB659" t="s">
        <v>566</v>
      </c>
    </row>
    <row r="660" spans="1:132" x14ac:dyDescent="0.25">
      <c r="A660" s="13">
        <v>657</v>
      </c>
      <c r="B660" s="13">
        <v>55</v>
      </c>
      <c r="C660" s="13">
        <v>116</v>
      </c>
      <c r="D660" s="13">
        <v>93</v>
      </c>
      <c r="E660" s="13">
        <v>97</v>
      </c>
      <c r="F660" s="13">
        <v>104</v>
      </c>
      <c r="G660" s="13">
        <v>70</v>
      </c>
      <c r="H660" s="13">
        <v>71</v>
      </c>
      <c r="I660" s="13">
        <v>79</v>
      </c>
      <c r="J660" s="13">
        <v>66</v>
      </c>
      <c r="K660" s="13">
        <v>80</v>
      </c>
      <c r="L660" s="13">
        <v>78</v>
      </c>
      <c r="M660" s="13">
        <v>78</v>
      </c>
      <c r="O660" s="19">
        <v>656</v>
      </c>
      <c r="P660" s="20">
        <v>96</v>
      </c>
      <c r="Q660" s="20">
        <v>77</v>
      </c>
      <c r="R660" s="21">
        <v>60</v>
      </c>
      <c r="S660" s="21">
        <v>43</v>
      </c>
      <c r="T660" s="21">
        <v>28</v>
      </c>
      <c r="U660" s="21">
        <v>21</v>
      </c>
      <c r="V660" s="21">
        <v>12</v>
      </c>
      <c r="W660" s="21">
        <v>11</v>
      </c>
      <c r="X660" s="21">
        <v>4</v>
      </c>
      <c r="Y660" s="21">
        <v>2</v>
      </c>
      <c r="Z660" s="21">
        <v>2</v>
      </c>
      <c r="AA660" s="21">
        <v>1</v>
      </c>
      <c r="AB660" s="22">
        <v>656</v>
      </c>
      <c r="AC660" s="23">
        <v>95</v>
      </c>
      <c r="AD660" s="23">
        <v>76</v>
      </c>
      <c r="AE660" s="24">
        <v>44</v>
      </c>
      <c r="AF660" s="24">
        <v>28</v>
      </c>
      <c r="AG660" s="24">
        <v>15</v>
      </c>
      <c r="AH660" s="24">
        <v>14</v>
      </c>
      <c r="AI660" s="24">
        <v>7</v>
      </c>
      <c r="AJ660" s="24">
        <v>5</v>
      </c>
      <c r="AK660" s="24">
        <v>1</v>
      </c>
      <c r="AL660" s="24">
        <v>1</v>
      </c>
      <c r="AM660" s="24">
        <v>1</v>
      </c>
      <c r="AN660" s="24">
        <v>1</v>
      </c>
      <c r="DX660" s="19">
        <v>656</v>
      </c>
      <c r="DY660" t="s">
        <v>568</v>
      </c>
      <c r="DZ660" t="s">
        <v>567</v>
      </c>
      <c r="EA660" t="s">
        <v>567</v>
      </c>
      <c r="EB660" t="s">
        <v>566</v>
      </c>
    </row>
    <row r="661" spans="1:132" x14ac:dyDescent="0.25">
      <c r="A661" s="12">
        <v>658</v>
      </c>
      <c r="B661" s="12">
        <v>54</v>
      </c>
      <c r="C661" s="12">
        <v>115</v>
      </c>
      <c r="D661" s="12">
        <v>93</v>
      </c>
      <c r="E661" s="12">
        <v>96</v>
      </c>
      <c r="F661" s="12">
        <v>103</v>
      </c>
      <c r="G661" s="12">
        <v>69</v>
      </c>
      <c r="H661" s="12">
        <v>70</v>
      </c>
      <c r="I661" s="12">
        <v>79</v>
      </c>
      <c r="J661" s="12">
        <v>66</v>
      </c>
      <c r="K661" s="12">
        <v>80</v>
      </c>
      <c r="L661" s="12">
        <v>77</v>
      </c>
      <c r="M661" s="12">
        <v>77</v>
      </c>
      <c r="O661" s="19">
        <v>657</v>
      </c>
      <c r="P661" s="20">
        <v>96</v>
      </c>
      <c r="Q661" s="20">
        <v>77</v>
      </c>
      <c r="R661" s="21">
        <v>60</v>
      </c>
      <c r="S661" s="21">
        <v>43</v>
      </c>
      <c r="T661" s="21">
        <v>28</v>
      </c>
      <c r="U661" s="21">
        <v>21</v>
      </c>
      <c r="V661" s="21">
        <v>12</v>
      </c>
      <c r="W661" s="21">
        <v>11</v>
      </c>
      <c r="X661" s="21">
        <v>4</v>
      </c>
      <c r="Y661" s="21">
        <v>2</v>
      </c>
      <c r="Z661" s="21">
        <v>2</v>
      </c>
      <c r="AA661" s="21">
        <v>1</v>
      </c>
      <c r="AB661" s="22">
        <v>657</v>
      </c>
      <c r="AC661" s="23">
        <v>95</v>
      </c>
      <c r="AD661" s="23">
        <v>76</v>
      </c>
      <c r="AE661" s="24">
        <v>44</v>
      </c>
      <c r="AF661" s="24">
        <v>28</v>
      </c>
      <c r="AG661" s="24">
        <v>15</v>
      </c>
      <c r="AH661" s="24">
        <v>14</v>
      </c>
      <c r="AI661" s="24">
        <v>7</v>
      </c>
      <c r="AJ661" s="24">
        <v>5</v>
      </c>
      <c r="AK661" s="24">
        <v>1</v>
      </c>
      <c r="AL661" s="24">
        <v>1</v>
      </c>
      <c r="AM661" s="24">
        <v>1</v>
      </c>
      <c r="AN661" s="24">
        <v>1</v>
      </c>
      <c r="DX661" s="19">
        <v>657</v>
      </c>
      <c r="DY661" t="s">
        <v>568</v>
      </c>
      <c r="DZ661" t="s">
        <v>567</v>
      </c>
      <c r="EA661" t="s">
        <v>567</v>
      </c>
      <c r="EB661" t="s">
        <v>566</v>
      </c>
    </row>
    <row r="662" spans="1:132" x14ac:dyDescent="0.25">
      <c r="A662" s="13">
        <v>659</v>
      </c>
      <c r="B662" s="13">
        <v>54</v>
      </c>
      <c r="C662" s="13">
        <v>115</v>
      </c>
      <c r="D662" s="13">
        <v>93</v>
      </c>
      <c r="E662" s="13">
        <v>96</v>
      </c>
      <c r="F662" s="13">
        <v>103</v>
      </c>
      <c r="G662" s="13">
        <v>69</v>
      </c>
      <c r="H662" s="13">
        <v>70</v>
      </c>
      <c r="I662" s="13">
        <v>79</v>
      </c>
      <c r="J662" s="13">
        <v>66</v>
      </c>
      <c r="K662" s="13">
        <v>80</v>
      </c>
      <c r="L662" s="13">
        <v>77</v>
      </c>
      <c r="M662" s="13">
        <v>77</v>
      </c>
      <c r="O662" s="19">
        <v>658</v>
      </c>
      <c r="P662" s="20">
        <v>96</v>
      </c>
      <c r="Q662" s="20">
        <v>77</v>
      </c>
      <c r="R662" s="21">
        <v>61</v>
      </c>
      <c r="S662" s="21">
        <v>44</v>
      </c>
      <c r="T662" s="21">
        <v>28</v>
      </c>
      <c r="U662" s="21">
        <v>21</v>
      </c>
      <c r="V662" s="21">
        <v>13</v>
      </c>
      <c r="W662" s="21">
        <v>11</v>
      </c>
      <c r="X662" s="21">
        <v>4</v>
      </c>
      <c r="Y662" s="21">
        <v>2</v>
      </c>
      <c r="Z662" s="21">
        <v>2</v>
      </c>
      <c r="AA662" s="21">
        <v>1</v>
      </c>
      <c r="AB662" s="22">
        <v>658</v>
      </c>
      <c r="AC662" s="23">
        <v>95</v>
      </c>
      <c r="AD662" s="23">
        <v>76</v>
      </c>
      <c r="AE662" s="24">
        <v>44</v>
      </c>
      <c r="AF662" s="24">
        <v>28</v>
      </c>
      <c r="AG662" s="24">
        <v>15</v>
      </c>
      <c r="AH662" s="24">
        <v>14</v>
      </c>
      <c r="AI662" s="24">
        <v>7</v>
      </c>
      <c r="AJ662" s="24">
        <v>5</v>
      </c>
      <c r="AK662" s="24">
        <v>2</v>
      </c>
      <c r="AL662" s="24">
        <v>1</v>
      </c>
      <c r="AM662" s="24">
        <v>1</v>
      </c>
      <c r="AN662" s="24">
        <v>1</v>
      </c>
      <c r="DX662" s="19">
        <v>658</v>
      </c>
      <c r="DY662" t="s">
        <v>568</v>
      </c>
      <c r="DZ662" t="s">
        <v>567</v>
      </c>
      <c r="EA662" t="s">
        <v>567</v>
      </c>
      <c r="EB662" t="s">
        <v>566</v>
      </c>
    </row>
    <row r="663" spans="1:132" x14ac:dyDescent="0.25">
      <c r="A663" s="12">
        <v>660</v>
      </c>
      <c r="B663" s="12">
        <v>53</v>
      </c>
      <c r="C663" s="12">
        <v>115</v>
      </c>
      <c r="D663" s="12">
        <v>93</v>
      </c>
      <c r="E663" s="12">
        <v>96</v>
      </c>
      <c r="F663" s="12">
        <v>103</v>
      </c>
      <c r="G663" s="12">
        <v>69</v>
      </c>
      <c r="H663" s="12">
        <v>70</v>
      </c>
      <c r="I663" s="12">
        <v>79</v>
      </c>
      <c r="J663" s="12">
        <v>66</v>
      </c>
      <c r="K663" s="12">
        <v>80</v>
      </c>
      <c r="L663" s="12">
        <v>77</v>
      </c>
      <c r="M663" s="12">
        <v>77</v>
      </c>
      <c r="O663" s="19">
        <v>659</v>
      </c>
      <c r="P663" s="20">
        <v>96</v>
      </c>
      <c r="Q663" s="20">
        <v>77</v>
      </c>
      <c r="R663" s="21">
        <v>61</v>
      </c>
      <c r="S663" s="21">
        <v>44</v>
      </c>
      <c r="T663" s="21">
        <v>28</v>
      </c>
      <c r="U663" s="21">
        <v>21</v>
      </c>
      <c r="V663" s="21">
        <v>13</v>
      </c>
      <c r="W663" s="21">
        <v>11</v>
      </c>
      <c r="X663" s="21">
        <v>4</v>
      </c>
      <c r="Y663" s="21">
        <v>2</v>
      </c>
      <c r="Z663" s="21">
        <v>2</v>
      </c>
      <c r="AA663" s="21">
        <v>1</v>
      </c>
      <c r="AB663" s="22">
        <v>659</v>
      </c>
      <c r="AC663" s="23">
        <v>95</v>
      </c>
      <c r="AD663" s="23">
        <v>77</v>
      </c>
      <c r="AE663" s="24">
        <v>44</v>
      </c>
      <c r="AF663" s="24">
        <v>28</v>
      </c>
      <c r="AG663" s="24">
        <v>15</v>
      </c>
      <c r="AH663" s="24">
        <v>14</v>
      </c>
      <c r="AI663" s="24">
        <v>7</v>
      </c>
      <c r="AJ663" s="24">
        <v>5</v>
      </c>
      <c r="AK663" s="24">
        <v>2</v>
      </c>
      <c r="AL663" s="24">
        <v>1</v>
      </c>
      <c r="AM663" s="24">
        <v>1</v>
      </c>
      <c r="AN663" s="24">
        <v>1</v>
      </c>
      <c r="DX663" s="19">
        <v>659</v>
      </c>
      <c r="DY663" t="s">
        <v>568</v>
      </c>
      <c r="DZ663" t="s">
        <v>567</v>
      </c>
      <c r="EA663" t="s">
        <v>567</v>
      </c>
      <c r="EB663" t="s">
        <v>566</v>
      </c>
    </row>
    <row r="664" spans="1:132" x14ac:dyDescent="0.25">
      <c r="A664" s="13">
        <v>661</v>
      </c>
      <c r="B664" s="13">
        <v>53</v>
      </c>
      <c r="C664" s="13">
        <v>115</v>
      </c>
      <c r="D664" s="13">
        <v>93</v>
      </c>
      <c r="E664" s="13">
        <v>96</v>
      </c>
      <c r="F664" s="13">
        <v>103</v>
      </c>
      <c r="G664" s="13">
        <v>69</v>
      </c>
      <c r="H664" s="13">
        <v>70</v>
      </c>
      <c r="I664" s="13">
        <v>79</v>
      </c>
      <c r="J664" s="13">
        <v>66</v>
      </c>
      <c r="K664" s="13">
        <v>80</v>
      </c>
      <c r="L664" s="13">
        <v>77</v>
      </c>
      <c r="M664" s="13">
        <v>77</v>
      </c>
      <c r="O664" s="19">
        <v>660</v>
      </c>
      <c r="P664" s="20">
        <v>96</v>
      </c>
      <c r="Q664" s="20">
        <v>77</v>
      </c>
      <c r="R664" s="21">
        <v>61</v>
      </c>
      <c r="S664" s="21">
        <v>44</v>
      </c>
      <c r="T664" s="21">
        <v>28</v>
      </c>
      <c r="U664" s="21">
        <v>21</v>
      </c>
      <c r="V664" s="21">
        <v>13</v>
      </c>
      <c r="W664" s="21">
        <v>11</v>
      </c>
      <c r="X664" s="21">
        <v>4</v>
      </c>
      <c r="Y664" s="21">
        <v>2</v>
      </c>
      <c r="Z664" s="21">
        <v>2</v>
      </c>
      <c r="AA664" s="21">
        <v>1</v>
      </c>
      <c r="AB664" s="22">
        <v>660</v>
      </c>
      <c r="AC664" s="23">
        <v>95</v>
      </c>
      <c r="AD664" s="23">
        <v>77</v>
      </c>
      <c r="AE664" s="24">
        <v>45</v>
      </c>
      <c r="AF664" s="24">
        <v>28</v>
      </c>
      <c r="AG664" s="24">
        <v>15</v>
      </c>
      <c r="AH664" s="24">
        <v>14</v>
      </c>
      <c r="AI664" s="24">
        <v>7</v>
      </c>
      <c r="AJ664" s="24">
        <v>5</v>
      </c>
      <c r="AK664" s="24">
        <v>2</v>
      </c>
      <c r="AL664" s="24">
        <v>1</v>
      </c>
      <c r="AM664" s="24">
        <v>1</v>
      </c>
      <c r="AN664" s="24">
        <v>1</v>
      </c>
      <c r="DX664" s="19">
        <v>660</v>
      </c>
      <c r="DY664" t="s">
        <v>568</v>
      </c>
      <c r="DZ664" t="s">
        <v>567</v>
      </c>
      <c r="EA664" t="s">
        <v>567</v>
      </c>
      <c r="EB664" t="s">
        <v>566</v>
      </c>
    </row>
    <row r="665" spans="1:132" x14ac:dyDescent="0.25">
      <c r="A665" s="12">
        <v>662</v>
      </c>
      <c r="B665" s="12">
        <v>53</v>
      </c>
      <c r="C665" s="12">
        <v>115</v>
      </c>
      <c r="D665" s="12">
        <v>93</v>
      </c>
      <c r="E665" s="12">
        <v>96</v>
      </c>
      <c r="F665" s="12">
        <v>103</v>
      </c>
      <c r="G665" s="12">
        <v>69</v>
      </c>
      <c r="H665" s="12">
        <v>70</v>
      </c>
      <c r="I665" s="12">
        <v>79</v>
      </c>
      <c r="J665" s="12">
        <v>66</v>
      </c>
      <c r="K665" s="12">
        <v>80</v>
      </c>
      <c r="L665" s="12">
        <v>77</v>
      </c>
      <c r="M665" s="12">
        <v>77</v>
      </c>
      <c r="O665" s="19">
        <v>661</v>
      </c>
      <c r="P665" s="20">
        <v>96</v>
      </c>
      <c r="Q665" s="20">
        <v>77</v>
      </c>
      <c r="R665" s="21">
        <v>61</v>
      </c>
      <c r="S665" s="21">
        <v>44</v>
      </c>
      <c r="T665" s="21">
        <v>28</v>
      </c>
      <c r="U665" s="21">
        <v>21</v>
      </c>
      <c r="V665" s="21">
        <v>13</v>
      </c>
      <c r="W665" s="21">
        <v>11</v>
      </c>
      <c r="X665" s="21">
        <v>4</v>
      </c>
      <c r="Y665" s="21">
        <v>2</v>
      </c>
      <c r="Z665" s="21">
        <v>2</v>
      </c>
      <c r="AA665" s="21">
        <v>1</v>
      </c>
      <c r="AB665" s="22">
        <v>661</v>
      </c>
      <c r="AC665" s="23">
        <v>95</v>
      </c>
      <c r="AD665" s="23">
        <v>77</v>
      </c>
      <c r="AE665" s="24">
        <v>45</v>
      </c>
      <c r="AF665" s="24">
        <v>28</v>
      </c>
      <c r="AG665" s="24">
        <v>15</v>
      </c>
      <c r="AH665" s="24">
        <v>14</v>
      </c>
      <c r="AI665" s="24">
        <v>7</v>
      </c>
      <c r="AJ665" s="24">
        <v>5</v>
      </c>
      <c r="AK665" s="24">
        <v>2</v>
      </c>
      <c r="AL665" s="24">
        <v>1</v>
      </c>
      <c r="AM665" s="24">
        <v>1</v>
      </c>
      <c r="AN665" s="24">
        <v>1</v>
      </c>
      <c r="DX665" s="19">
        <v>661</v>
      </c>
      <c r="DY665" t="s">
        <v>568</v>
      </c>
      <c r="DZ665" t="s">
        <v>567</v>
      </c>
      <c r="EA665" t="s">
        <v>567</v>
      </c>
      <c r="EB665" t="s">
        <v>566</v>
      </c>
    </row>
    <row r="666" spans="1:132" x14ac:dyDescent="0.25">
      <c r="A666" s="13">
        <v>663</v>
      </c>
      <c r="B666" s="13">
        <v>52</v>
      </c>
      <c r="C666" s="13">
        <v>114</v>
      </c>
      <c r="D666" s="13">
        <v>92</v>
      </c>
      <c r="E666" s="13">
        <v>95</v>
      </c>
      <c r="F666" s="13">
        <v>102</v>
      </c>
      <c r="G666" s="13">
        <v>69</v>
      </c>
      <c r="H666" s="13">
        <v>70</v>
      </c>
      <c r="I666" s="13">
        <v>78</v>
      </c>
      <c r="J666" s="13">
        <v>65</v>
      </c>
      <c r="K666" s="13">
        <v>79</v>
      </c>
      <c r="L666" s="13">
        <v>77</v>
      </c>
      <c r="M666" s="13">
        <v>77</v>
      </c>
      <c r="O666" s="19">
        <v>662</v>
      </c>
      <c r="P666" s="20">
        <v>96</v>
      </c>
      <c r="Q666" s="20">
        <v>77</v>
      </c>
      <c r="R666" s="21">
        <v>61</v>
      </c>
      <c r="S666" s="21">
        <v>44</v>
      </c>
      <c r="T666" s="21">
        <v>28</v>
      </c>
      <c r="U666" s="21">
        <v>21</v>
      </c>
      <c r="V666" s="21">
        <v>13</v>
      </c>
      <c r="W666" s="21">
        <v>11</v>
      </c>
      <c r="X666" s="21">
        <v>4</v>
      </c>
      <c r="Y666" s="21">
        <v>2</v>
      </c>
      <c r="Z666" s="21">
        <v>2</v>
      </c>
      <c r="AA666" s="21">
        <v>1</v>
      </c>
      <c r="AB666" s="22">
        <v>662</v>
      </c>
      <c r="AC666" s="23">
        <v>95</v>
      </c>
      <c r="AD666" s="23">
        <v>77</v>
      </c>
      <c r="AE666" s="24">
        <v>45</v>
      </c>
      <c r="AF666" s="24">
        <v>29</v>
      </c>
      <c r="AG666" s="24">
        <v>15</v>
      </c>
      <c r="AH666" s="24">
        <v>14</v>
      </c>
      <c r="AI666" s="24">
        <v>7</v>
      </c>
      <c r="AJ666" s="24">
        <v>5</v>
      </c>
      <c r="AK666" s="24">
        <v>2</v>
      </c>
      <c r="AL666" s="24">
        <v>1</v>
      </c>
      <c r="AM666" s="24">
        <v>1</v>
      </c>
      <c r="AN666" s="24">
        <v>1</v>
      </c>
      <c r="DX666" s="19">
        <v>662</v>
      </c>
      <c r="DY666" t="s">
        <v>568</v>
      </c>
      <c r="DZ666" t="s">
        <v>567</v>
      </c>
      <c r="EA666" t="s">
        <v>567</v>
      </c>
      <c r="EB666" t="s">
        <v>566</v>
      </c>
    </row>
    <row r="667" spans="1:132" x14ac:dyDescent="0.25">
      <c r="A667" s="12">
        <v>664</v>
      </c>
      <c r="B667" s="12">
        <v>52</v>
      </c>
      <c r="C667" s="12">
        <v>114</v>
      </c>
      <c r="D667" s="12">
        <v>92</v>
      </c>
      <c r="E667" s="12">
        <v>95</v>
      </c>
      <c r="F667" s="12">
        <v>102</v>
      </c>
      <c r="G667" s="12">
        <v>69</v>
      </c>
      <c r="H667" s="12">
        <v>70</v>
      </c>
      <c r="I667" s="12">
        <v>78</v>
      </c>
      <c r="J667" s="12">
        <v>65</v>
      </c>
      <c r="K667" s="12">
        <v>79</v>
      </c>
      <c r="L667" s="12">
        <v>77</v>
      </c>
      <c r="M667" s="12">
        <v>77</v>
      </c>
      <c r="O667" s="19">
        <v>663</v>
      </c>
      <c r="P667" s="20">
        <v>96</v>
      </c>
      <c r="Q667" s="20">
        <v>78</v>
      </c>
      <c r="R667" s="21">
        <v>61</v>
      </c>
      <c r="S667" s="21">
        <v>44</v>
      </c>
      <c r="T667" s="21">
        <v>29</v>
      </c>
      <c r="U667" s="21">
        <v>22</v>
      </c>
      <c r="V667" s="21">
        <v>13</v>
      </c>
      <c r="W667" s="21">
        <v>11</v>
      </c>
      <c r="X667" s="21">
        <v>5</v>
      </c>
      <c r="Y667" s="21">
        <v>3</v>
      </c>
      <c r="Z667" s="21">
        <v>2</v>
      </c>
      <c r="AA667" s="21">
        <v>1</v>
      </c>
      <c r="AB667" s="22">
        <v>663</v>
      </c>
      <c r="AC667" s="23">
        <v>95</v>
      </c>
      <c r="AD667" s="23">
        <v>77</v>
      </c>
      <c r="AE667" s="24">
        <v>45</v>
      </c>
      <c r="AF667" s="24">
        <v>29</v>
      </c>
      <c r="AG667" s="24">
        <v>16</v>
      </c>
      <c r="AH667" s="24">
        <v>14</v>
      </c>
      <c r="AI667" s="24">
        <v>8</v>
      </c>
      <c r="AJ667" s="24">
        <v>5</v>
      </c>
      <c r="AK667" s="24">
        <v>2</v>
      </c>
      <c r="AL667" s="24">
        <v>1</v>
      </c>
      <c r="AM667" s="24">
        <v>1</v>
      </c>
      <c r="AN667" s="24">
        <v>1</v>
      </c>
      <c r="DX667" s="19">
        <v>663</v>
      </c>
      <c r="DY667" t="s">
        <v>568</v>
      </c>
      <c r="DZ667" t="s">
        <v>567</v>
      </c>
      <c r="EA667" t="s">
        <v>567</v>
      </c>
      <c r="EB667" t="s">
        <v>566</v>
      </c>
    </row>
    <row r="668" spans="1:132" x14ac:dyDescent="0.25">
      <c r="A668" s="13">
        <v>665</v>
      </c>
      <c r="B668" s="13">
        <v>51</v>
      </c>
      <c r="C668" s="13">
        <v>114</v>
      </c>
      <c r="D668" s="13">
        <v>92</v>
      </c>
      <c r="E668" s="13">
        <v>95</v>
      </c>
      <c r="F668" s="13">
        <v>102</v>
      </c>
      <c r="G668" s="13">
        <v>69</v>
      </c>
      <c r="H668" s="13">
        <v>70</v>
      </c>
      <c r="I668" s="13">
        <v>78</v>
      </c>
      <c r="J668" s="13">
        <v>65</v>
      </c>
      <c r="K668" s="13">
        <v>79</v>
      </c>
      <c r="L668" s="13">
        <v>77</v>
      </c>
      <c r="M668" s="13">
        <v>77</v>
      </c>
      <c r="O668" s="19">
        <v>664</v>
      </c>
      <c r="P668" s="20">
        <v>96</v>
      </c>
      <c r="Q668" s="20">
        <v>78</v>
      </c>
      <c r="R668" s="21">
        <v>61</v>
      </c>
      <c r="S668" s="21">
        <v>44</v>
      </c>
      <c r="T668" s="21">
        <v>29</v>
      </c>
      <c r="U668" s="21">
        <v>22</v>
      </c>
      <c r="V668" s="21">
        <v>13</v>
      </c>
      <c r="W668" s="21">
        <v>11</v>
      </c>
      <c r="X668" s="21">
        <v>5</v>
      </c>
      <c r="Y668" s="21">
        <v>3</v>
      </c>
      <c r="Z668" s="21">
        <v>2</v>
      </c>
      <c r="AA668" s="21">
        <v>1</v>
      </c>
      <c r="AB668" s="22">
        <v>664</v>
      </c>
      <c r="AC668" s="23">
        <v>95</v>
      </c>
      <c r="AD668" s="23">
        <v>77</v>
      </c>
      <c r="AE668" s="24">
        <v>45</v>
      </c>
      <c r="AF668" s="24">
        <v>29</v>
      </c>
      <c r="AG668" s="24">
        <v>16</v>
      </c>
      <c r="AH668" s="24">
        <v>14</v>
      </c>
      <c r="AI668" s="24">
        <v>8</v>
      </c>
      <c r="AJ668" s="24">
        <v>5</v>
      </c>
      <c r="AK668" s="24">
        <v>2</v>
      </c>
      <c r="AL668" s="24">
        <v>1</v>
      </c>
      <c r="AM668" s="24">
        <v>1</v>
      </c>
      <c r="AN668" s="24">
        <v>1</v>
      </c>
      <c r="DX668" s="19">
        <v>664</v>
      </c>
      <c r="DY668" t="s">
        <v>568</v>
      </c>
      <c r="DZ668" t="s">
        <v>567</v>
      </c>
      <c r="EA668" t="s">
        <v>567</v>
      </c>
      <c r="EB668" t="s">
        <v>566</v>
      </c>
    </row>
    <row r="669" spans="1:132" x14ac:dyDescent="0.25">
      <c r="A669" s="12">
        <v>666</v>
      </c>
      <c r="B669" s="12">
        <v>51</v>
      </c>
      <c r="C669" s="12">
        <v>114</v>
      </c>
      <c r="D669" s="12">
        <v>92</v>
      </c>
      <c r="E669" s="12">
        <v>95</v>
      </c>
      <c r="F669" s="12">
        <v>102</v>
      </c>
      <c r="G669" s="12">
        <v>68</v>
      </c>
      <c r="H669" s="12">
        <v>69</v>
      </c>
      <c r="I669" s="12">
        <v>78</v>
      </c>
      <c r="J669" s="12">
        <v>65</v>
      </c>
      <c r="K669" s="12">
        <v>79</v>
      </c>
      <c r="L669" s="12">
        <v>76</v>
      </c>
      <c r="M669" s="12">
        <v>76</v>
      </c>
      <c r="O669" s="19">
        <v>665</v>
      </c>
      <c r="P669" s="20">
        <v>96</v>
      </c>
      <c r="Q669" s="20">
        <v>78</v>
      </c>
      <c r="R669" s="21">
        <v>61</v>
      </c>
      <c r="S669" s="21">
        <v>44</v>
      </c>
      <c r="T669" s="21">
        <v>29</v>
      </c>
      <c r="U669" s="21">
        <v>22</v>
      </c>
      <c r="V669" s="21">
        <v>13</v>
      </c>
      <c r="W669" s="21">
        <v>11</v>
      </c>
      <c r="X669" s="21">
        <v>5</v>
      </c>
      <c r="Y669" s="21">
        <v>3</v>
      </c>
      <c r="Z669" s="21">
        <v>2</v>
      </c>
      <c r="AA669" s="21">
        <v>1</v>
      </c>
      <c r="AB669" s="22">
        <v>665</v>
      </c>
      <c r="AC669" s="23">
        <v>95</v>
      </c>
      <c r="AD669" s="23">
        <v>77</v>
      </c>
      <c r="AE669" s="24">
        <v>46</v>
      </c>
      <c r="AF669" s="24">
        <v>29</v>
      </c>
      <c r="AG669" s="24">
        <v>16</v>
      </c>
      <c r="AH669" s="24">
        <v>14</v>
      </c>
      <c r="AI669" s="24">
        <v>8</v>
      </c>
      <c r="AJ669" s="24">
        <v>5</v>
      </c>
      <c r="AK669" s="24">
        <v>2</v>
      </c>
      <c r="AL669" s="24">
        <v>1</v>
      </c>
      <c r="AM669" s="24">
        <v>1</v>
      </c>
      <c r="AN669" s="24">
        <v>1</v>
      </c>
      <c r="DX669" s="19">
        <v>665</v>
      </c>
      <c r="DY669" t="s">
        <v>568</v>
      </c>
      <c r="DZ669" t="s">
        <v>567</v>
      </c>
      <c r="EA669" t="s">
        <v>567</v>
      </c>
      <c r="EB669" t="s">
        <v>566</v>
      </c>
    </row>
    <row r="670" spans="1:132" x14ac:dyDescent="0.25">
      <c r="A670" s="13">
        <v>667</v>
      </c>
      <c r="B670" s="13">
        <v>51</v>
      </c>
      <c r="C670" s="13">
        <v>114</v>
      </c>
      <c r="D670" s="13">
        <v>92</v>
      </c>
      <c r="E670" s="13">
        <v>95</v>
      </c>
      <c r="F670" s="13">
        <v>102</v>
      </c>
      <c r="G670" s="13">
        <v>68</v>
      </c>
      <c r="H670" s="13">
        <v>69</v>
      </c>
      <c r="I670" s="13">
        <v>78</v>
      </c>
      <c r="J670" s="13">
        <v>65</v>
      </c>
      <c r="K670" s="13">
        <v>79</v>
      </c>
      <c r="L670" s="13">
        <v>76</v>
      </c>
      <c r="M670" s="13">
        <v>76</v>
      </c>
      <c r="O670" s="19">
        <v>666</v>
      </c>
      <c r="P670" s="20">
        <v>96</v>
      </c>
      <c r="Q670" s="20">
        <v>78</v>
      </c>
      <c r="R670" s="21">
        <v>61</v>
      </c>
      <c r="S670" s="21">
        <v>44</v>
      </c>
      <c r="T670" s="21">
        <v>29</v>
      </c>
      <c r="U670" s="21">
        <v>22</v>
      </c>
      <c r="V670" s="21">
        <v>13</v>
      </c>
      <c r="W670" s="21">
        <v>11</v>
      </c>
      <c r="X670" s="21">
        <v>5</v>
      </c>
      <c r="Y670" s="21">
        <v>3</v>
      </c>
      <c r="Z670" s="21">
        <v>2</v>
      </c>
      <c r="AA670" s="21">
        <v>1</v>
      </c>
      <c r="AB670" s="22">
        <v>666</v>
      </c>
      <c r="AC670" s="23">
        <v>95</v>
      </c>
      <c r="AD670" s="23">
        <v>77</v>
      </c>
      <c r="AE670" s="24">
        <v>46</v>
      </c>
      <c r="AF670" s="24">
        <v>29</v>
      </c>
      <c r="AG670" s="24">
        <v>16</v>
      </c>
      <c r="AH670" s="24">
        <v>15</v>
      </c>
      <c r="AI670" s="24">
        <v>8</v>
      </c>
      <c r="AJ670" s="24">
        <v>6</v>
      </c>
      <c r="AK670" s="24">
        <v>2</v>
      </c>
      <c r="AL670" s="24">
        <v>1</v>
      </c>
      <c r="AM670" s="24">
        <v>1</v>
      </c>
      <c r="AN670" s="24">
        <v>1</v>
      </c>
      <c r="DX670" s="19">
        <v>666</v>
      </c>
      <c r="DY670" t="s">
        <v>568</v>
      </c>
      <c r="DZ670" t="s">
        <v>567</v>
      </c>
      <c r="EA670" t="s">
        <v>567</v>
      </c>
      <c r="EB670" t="s">
        <v>566</v>
      </c>
    </row>
    <row r="671" spans="1:132" x14ac:dyDescent="0.25">
      <c r="A671" s="12">
        <v>668</v>
      </c>
      <c r="B671" s="12">
        <v>50</v>
      </c>
      <c r="C671" s="12">
        <v>113</v>
      </c>
      <c r="D671" s="12">
        <v>91</v>
      </c>
      <c r="E671" s="12">
        <v>94</v>
      </c>
      <c r="F671" s="12">
        <v>101</v>
      </c>
      <c r="G671" s="12">
        <v>68</v>
      </c>
      <c r="H671" s="12">
        <v>69</v>
      </c>
      <c r="I671" s="12">
        <v>77</v>
      </c>
      <c r="J671" s="12">
        <v>64</v>
      </c>
      <c r="K671" s="12">
        <v>78</v>
      </c>
      <c r="L671" s="12">
        <v>76</v>
      </c>
      <c r="M671" s="12">
        <v>76</v>
      </c>
      <c r="O671" s="19">
        <v>667</v>
      </c>
      <c r="P671" s="20">
        <v>96</v>
      </c>
      <c r="Q671" s="20">
        <v>78</v>
      </c>
      <c r="R671" s="21">
        <v>61</v>
      </c>
      <c r="S671" s="21">
        <v>44</v>
      </c>
      <c r="T671" s="21">
        <v>29</v>
      </c>
      <c r="U671" s="21">
        <v>22</v>
      </c>
      <c r="V671" s="21">
        <v>13</v>
      </c>
      <c r="W671" s="21">
        <v>11</v>
      </c>
      <c r="X671" s="21">
        <v>5</v>
      </c>
      <c r="Y671" s="21">
        <v>3</v>
      </c>
      <c r="Z671" s="21">
        <v>2</v>
      </c>
      <c r="AA671" s="21">
        <v>1</v>
      </c>
      <c r="AB671" s="22">
        <v>667</v>
      </c>
      <c r="AC671" s="23">
        <v>95</v>
      </c>
      <c r="AD671" s="23">
        <v>77</v>
      </c>
      <c r="AE671" s="24">
        <v>46</v>
      </c>
      <c r="AF671" s="24">
        <v>29</v>
      </c>
      <c r="AG671" s="24">
        <v>16</v>
      </c>
      <c r="AH671" s="24">
        <v>15</v>
      </c>
      <c r="AI671" s="24">
        <v>8</v>
      </c>
      <c r="AJ671" s="24">
        <v>6</v>
      </c>
      <c r="AK671" s="24">
        <v>2</v>
      </c>
      <c r="AL671" s="24">
        <v>1</v>
      </c>
      <c r="AM671" s="24">
        <v>1</v>
      </c>
      <c r="AN671" s="24">
        <v>1</v>
      </c>
      <c r="DX671" s="19">
        <v>667</v>
      </c>
      <c r="DY671" t="s">
        <v>568</v>
      </c>
      <c r="DZ671" t="s">
        <v>567</v>
      </c>
      <c r="EA671" t="s">
        <v>567</v>
      </c>
      <c r="EB671" t="s">
        <v>566</v>
      </c>
    </row>
    <row r="672" spans="1:132" x14ac:dyDescent="0.25">
      <c r="A672" s="13">
        <v>669</v>
      </c>
      <c r="B672" s="13">
        <v>50</v>
      </c>
      <c r="C672" s="13">
        <v>113</v>
      </c>
      <c r="D672" s="13">
        <v>91</v>
      </c>
      <c r="E672" s="13">
        <v>94</v>
      </c>
      <c r="F672" s="13">
        <v>101</v>
      </c>
      <c r="G672" s="13">
        <v>68</v>
      </c>
      <c r="H672" s="13">
        <v>69</v>
      </c>
      <c r="I672" s="13">
        <v>77</v>
      </c>
      <c r="J672" s="13">
        <v>64</v>
      </c>
      <c r="K672" s="13">
        <v>78</v>
      </c>
      <c r="L672" s="13">
        <v>76</v>
      </c>
      <c r="M672" s="13">
        <v>76</v>
      </c>
      <c r="O672" s="19">
        <v>668</v>
      </c>
      <c r="P672" s="20">
        <v>96</v>
      </c>
      <c r="Q672" s="20">
        <v>79</v>
      </c>
      <c r="R672" s="21">
        <v>62</v>
      </c>
      <c r="S672" s="21">
        <v>45</v>
      </c>
      <c r="T672" s="21">
        <v>29</v>
      </c>
      <c r="U672" s="21">
        <v>22</v>
      </c>
      <c r="V672" s="21">
        <v>13</v>
      </c>
      <c r="W672" s="21">
        <v>11</v>
      </c>
      <c r="X672" s="21">
        <v>5</v>
      </c>
      <c r="Y672" s="21">
        <v>3</v>
      </c>
      <c r="Z672" s="21">
        <v>2</v>
      </c>
      <c r="AA672" s="21">
        <v>2</v>
      </c>
      <c r="AB672" s="22">
        <v>668</v>
      </c>
      <c r="AC672" s="23">
        <v>95</v>
      </c>
      <c r="AD672" s="23">
        <v>78</v>
      </c>
      <c r="AE672" s="24">
        <v>46</v>
      </c>
      <c r="AF672" s="24">
        <v>30</v>
      </c>
      <c r="AG672" s="24">
        <v>16</v>
      </c>
      <c r="AH672" s="24">
        <v>15</v>
      </c>
      <c r="AI672" s="24">
        <v>8</v>
      </c>
      <c r="AJ672" s="24">
        <v>6</v>
      </c>
      <c r="AK672" s="24">
        <v>2</v>
      </c>
      <c r="AL672" s="24">
        <v>1</v>
      </c>
      <c r="AM672" s="24">
        <v>1</v>
      </c>
      <c r="AN672" s="24">
        <v>1</v>
      </c>
      <c r="DX672" s="19">
        <v>668</v>
      </c>
      <c r="DY672" t="s">
        <v>568</v>
      </c>
      <c r="DZ672" t="s">
        <v>567</v>
      </c>
      <c r="EA672" t="s">
        <v>567</v>
      </c>
      <c r="EB672" t="s">
        <v>566</v>
      </c>
    </row>
    <row r="673" spans="1:132" x14ac:dyDescent="0.25">
      <c r="A673" s="12">
        <v>670</v>
      </c>
      <c r="B673" s="12">
        <v>49</v>
      </c>
      <c r="C673" s="12">
        <v>113</v>
      </c>
      <c r="D673" s="12">
        <v>91</v>
      </c>
      <c r="E673" s="12">
        <v>94</v>
      </c>
      <c r="F673" s="12">
        <v>101</v>
      </c>
      <c r="G673" s="12">
        <v>68</v>
      </c>
      <c r="H673" s="12">
        <v>69</v>
      </c>
      <c r="I673" s="12">
        <v>77</v>
      </c>
      <c r="J673" s="12">
        <v>64</v>
      </c>
      <c r="K673" s="12">
        <v>78</v>
      </c>
      <c r="L673" s="12">
        <v>76</v>
      </c>
      <c r="M673" s="12">
        <v>76</v>
      </c>
      <c r="O673" s="19">
        <v>669</v>
      </c>
      <c r="P673" s="20">
        <v>96</v>
      </c>
      <c r="Q673" s="20">
        <v>79</v>
      </c>
      <c r="R673" s="21">
        <v>62</v>
      </c>
      <c r="S673" s="21">
        <v>45</v>
      </c>
      <c r="T673" s="21">
        <v>29</v>
      </c>
      <c r="U673" s="21">
        <v>22</v>
      </c>
      <c r="V673" s="21">
        <v>13</v>
      </c>
      <c r="W673" s="21">
        <v>11</v>
      </c>
      <c r="X673" s="21">
        <v>5</v>
      </c>
      <c r="Y673" s="21">
        <v>3</v>
      </c>
      <c r="Z673" s="21">
        <v>2</v>
      </c>
      <c r="AA673" s="21">
        <v>2</v>
      </c>
      <c r="AB673" s="22">
        <v>669</v>
      </c>
      <c r="AC673" s="23">
        <v>95</v>
      </c>
      <c r="AD673" s="23">
        <v>78</v>
      </c>
      <c r="AE673" s="24">
        <v>46</v>
      </c>
      <c r="AF673" s="24">
        <v>30</v>
      </c>
      <c r="AG673" s="24">
        <v>16</v>
      </c>
      <c r="AH673" s="24">
        <v>15</v>
      </c>
      <c r="AI673" s="24">
        <v>8</v>
      </c>
      <c r="AJ673" s="24">
        <v>6</v>
      </c>
      <c r="AK673" s="24">
        <v>2</v>
      </c>
      <c r="AL673" s="24">
        <v>1</v>
      </c>
      <c r="AM673" s="24">
        <v>1</v>
      </c>
      <c r="AN673" s="24">
        <v>1</v>
      </c>
      <c r="DX673" s="19">
        <v>669</v>
      </c>
      <c r="DY673" t="s">
        <v>568</v>
      </c>
      <c r="DZ673" t="s">
        <v>567</v>
      </c>
      <c r="EA673" t="s">
        <v>567</v>
      </c>
      <c r="EB673" t="s">
        <v>566</v>
      </c>
    </row>
    <row r="674" spans="1:132" x14ac:dyDescent="0.25">
      <c r="A674" s="13">
        <v>671</v>
      </c>
      <c r="B674" s="13">
        <v>49</v>
      </c>
      <c r="C674" s="13">
        <v>113</v>
      </c>
      <c r="D674" s="13">
        <v>91</v>
      </c>
      <c r="E674" s="13">
        <v>94</v>
      </c>
      <c r="F674" s="13">
        <v>101</v>
      </c>
      <c r="G674" s="13">
        <v>68</v>
      </c>
      <c r="H674" s="13">
        <v>69</v>
      </c>
      <c r="I674" s="13">
        <v>77</v>
      </c>
      <c r="J674" s="13">
        <v>64</v>
      </c>
      <c r="K674" s="13">
        <v>78</v>
      </c>
      <c r="L674" s="13">
        <v>76</v>
      </c>
      <c r="M674" s="13">
        <v>76</v>
      </c>
      <c r="O674" s="19">
        <v>670</v>
      </c>
      <c r="P674" s="20">
        <v>96</v>
      </c>
      <c r="Q674" s="20">
        <v>79</v>
      </c>
      <c r="R674" s="21">
        <v>62</v>
      </c>
      <c r="S674" s="21">
        <v>45</v>
      </c>
      <c r="T674" s="21">
        <v>29</v>
      </c>
      <c r="U674" s="21">
        <v>22</v>
      </c>
      <c r="V674" s="21">
        <v>13</v>
      </c>
      <c r="W674" s="21">
        <v>11</v>
      </c>
      <c r="X674" s="21">
        <v>5</v>
      </c>
      <c r="Y674" s="21">
        <v>3</v>
      </c>
      <c r="Z674" s="21">
        <v>2</v>
      </c>
      <c r="AA674" s="21">
        <v>2</v>
      </c>
      <c r="AB674" s="22">
        <v>670</v>
      </c>
      <c r="AC674" s="23">
        <v>95</v>
      </c>
      <c r="AD674" s="23">
        <v>78</v>
      </c>
      <c r="AE674" s="24">
        <v>47</v>
      </c>
      <c r="AF674" s="24">
        <v>30</v>
      </c>
      <c r="AG674" s="24">
        <v>16</v>
      </c>
      <c r="AH674" s="24">
        <v>15</v>
      </c>
      <c r="AI674" s="24">
        <v>8</v>
      </c>
      <c r="AJ674" s="24">
        <v>6</v>
      </c>
      <c r="AK674" s="24">
        <v>2</v>
      </c>
      <c r="AL674" s="24">
        <v>1</v>
      </c>
      <c r="AM674" s="24">
        <v>1</v>
      </c>
      <c r="AN674" s="24">
        <v>1</v>
      </c>
      <c r="DX674" s="19">
        <v>670</v>
      </c>
      <c r="DY674" t="s">
        <v>568</v>
      </c>
      <c r="DZ674" t="s">
        <v>567</v>
      </c>
      <c r="EA674" t="s">
        <v>567</v>
      </c>
      <c r="EB674" t="s">
        <v>566</v>
      </c>
    </row>
    <row r="675" spans="1:132" x14ac:dyDescent="0.25">
      <c r="A675" s="12">
        <v>672</v>
      </c>
      <c r="B675" s="12">
        <v>49</v>
      </c>
      <c r="C675" s="12">
        <v>113</v>
      </c>
      <c r="D675" s="12">
        <v>91</v>
      </c>
      <c r="E675" s="12">
        <v>94</v>
      </c>
      <c r="F675" s="12">
        <v>101</v>
      </c>
      <c r="G675" s="12">
        <v>68</v>
      </c>
      <c r="H675" s="12">
        <v>69</v>
      </c>
      <c r="I675" s="12">
        <v>77</v>
      </c>
      <c r="J675" s="12">
        <v>64</v>
      </c>
      <c r="K675" s="12">
        <v>78</v>
      </c>
      <c r="L675" s="12">
        <v>76</v>
      </c>
      <c r="M675" s="12">
        <v>76</v>
      </c>
      <c r="O675" s="19">
        <v>671</v>
      </c>
      <c r="P675" s="20">
        <v>96</v>
      </c>
      <c r="Q675" s="20">
        <v>79</v>
      </c>
      <c r="R675" s="21">
        <v>62</v>
      </c>
      <c r="S675" s="21">
        <v>45</v>
      </c>
      <c r="T675" s="21">
        <v>29</v>
      </c>
      <c r="U675" s="21">
        <v>22</v>
      </c>
      <c r="V675" s="21">
        <v>13</v>
      </c>
      <c r="W675" s="21">
        <v>11</v>
      </c>
      <c r="X675" s="21">
        <v>5</v>
      </c>
      <c r="Y675" s="21">
        <v>3</v>
      </c>
      <c r="Z675" s="21">
        <v>2</v>
      </c>
      <c r="AA675" s="21">
        <v>2</v>
      </c>
      <c r="AB675" s="22">
        <v>671</v>
      </c>
      <c r="AC675" s="23">
        <v>95</v>
      </c>
      <c r="AD675" s="23">
        <v>78</v>
      </c>
      <c r="AE675" s="24">
        <v>47</v>
      </c>
      <c r="AF675" s="24">
        <v>30</v>
      </c>
      <c r="AG675" s="24">
        <v>16</v>
      </c>
      <c r="AH675" s="24">
        <v>15</v>
      </c>
      <c r="AI675" s="24">
        <v>8</v>
      </c>
      <c r="AJ675" s="24">
        <v>6</v>
      </c>
      <c r="AK675" s="24">
        <v>2</v>
      </c>
      <c r="AL675" s="24">
        <v>1</v>
      </c>
      <c r="AM675" s="24">
        <v>1</v>
      </c>
      <c r="AN675" s="24">
        <v>1</v>
      </c>
      <c r="DX675" s="19">
        <v>671</v>
      </c>
      <c r="DY675" t="s">
        <v>568</v>
      </c>
      <c r="DZ675" t="s">
        <v>567</v>
      </c>
      <c r="EA675" t="s">
        <v>567</v>
      </c>
      <c r="EB675" t="s">
        <v>566</v>
      </c>
    </row>
    <row r="676" spans="1:132" x14ac:dyDescent="0.25">
      <c r="A676" s="13">
        <v>673</v>
      </c>
      <c r="B676" s="13">
        <v>48</v>
      </c>
      <c r="C676" s="13">
        <v>112</v>
      </c>
      <c r="D676" s="13">
        <v>90</v>
      </c>
      <c r="E676" s="13">
        <v>93</v>
      </c>
      <c r="F676" s="13">
        <v>100</v>
      </c>
      <c r="G676" s="13">
        <v>68</v>
      </c>
      <c r="H676" s="13">
        <v>68</v>
      </c>
      <c r="I676" s="13">
        <v>77</v>
      </c>
      <c r="J676" s="13">
        <v>64</v>
      </c>
      <c r="K676" s="13">
        <v>78</v>
      </c>
      <c r="L676" s="13">
        <v>75</v>
      </c>
      <c r="M676" s="13">
        <v>75</v>
      </c>
      <c r="O676" s="19">
        <v>672</v>
      </c>
      <c r="P676" s="20">
        <v>96</v>
      </c>
      <c r="Q676" s="20">
        <v>79</v>
      </c>
      <c r="R676" s="21">
        <v>62</v>
      </c>
      <c r="S676" s="21">
        <v>45</v>
      </c>
      <c r="T676" s="21">
        <v>29</v>
      </c>
      <c r="U676" s="21">
        <v>22</v>
      </c>
      <c r="V676" s="21">
        <v>13</v>
      </c>
      <c r="W676" s="21">
        <v>11</v>
      </c>
      <c r="X676" s="21">
        <v>5</v>
      </c>
      <c r="Y676" s="21">
        <v>3</v>
      </c>
      <c r="Z676" s="21">
        <v>2</v>
      </c>
      <c r="AA676" s="21">
        <v>2</v>
      </c>
      <c r="AB676" s="22">
        <v>672</v>
      </c>
      <c r="AC676" s="23">
        <v>95</v>
      </c>
      <c r="AD676" s="23">
        <v>78</v>
      </c>
      <c r="AE676" s="24">
        <v>47</v>
      </c>
      <c r="AF676" s="24">
        <v>30</v>
      </c>
      <c r="AG676" s="24">
        <v>17</v>
      </c>
      <c r="AH676" s="24">
        <v>15</v>
      </c>
      <c r="AI676" s="24">
        <v>8</v>
      </c>
      <c r="AJ676" s="24">
        <v>6</v>
      </c>
      <c r="AK676" s="24">
        <v>2</v>
      </c>
      <c r="AL676" s="24">
        <v>1</v>
      </c>
      <c r="AM676" s="24">
        <v>1</v>
      </c>
      <c r="AN676" s="24">
        <v>1</v>
      </c>
      <c r="DX676" s="19">
        <v>672</v>
      </c>
      <c r="DY676" t="s">
        <v>568</v>
      </c>
      <c r="DZ676" t="s">
        <v>567</v>
      </c>
      <c r="EA676" t="s">
        <v>567</v>
      </c>
      <c r="EB676" t="s">
        <v>566</v>
      </c>
    </row>
    <row r="677" spans="1:132" x14ac:dyDescent="0.25">
      <c r="A677" s="12">
        <v>674</v>
      </c>
      <c r="B677" s="12">
        <v>48</v>
      </c>
      <c r="C677" s="12">
        <v>112</v>
      </c>
      <c r="D677" s="12">
        <v>90</v>
      </c>
      <c r="E677" s="12">
        <v>93</v>
      </c>
      <c r="F677" s="12">
        <v>100</v>
      </c>
      <c r="G677" s="12">
        <v>68</v>
      </c>
      <c r="H677" s="12">
        <v>68</v>
      </c>
      <c r="I677" s="12">
        <v>77</v>
      </c>
      <c r="J677" s="12">
        <v>64</v>
      </c>
      <c r="K677" s="12">
        <v>78</v>
      </c>
      <c r="L677" s="12">
        <v>75</v>
      </c>
      <c r="M677" s="12">
        <v>75</v>
      </c>
      <c r="O677" s="19">
        <v>673</v>
      </c>
      <c r="P677" s="20">
        <v>96</v>
      </c>
      <c r="Q677" s="20">
        <v>79</v>
      </c>
      <c r="R677" s="21">
        <v>63</v>
      </c>
      <c r="S677" s="21">
        <v>46</v>
      </c>
      <c r="T677" s="21">
        <v>30</v>
      </c>
      <c r="U677" s="21">
        <v>23</v>
      </c>
      <c r="V677" s="21">
        <v>14</v>
      </c>
      <c r="W677" s="21">
        <v>12</v>
      </c>
      <c r="X677" s="21">
        <v>5</v>
      </c>
      <c r="Y677" s="21">
        <v>3</v>
      </c>
      <c r="Z677" s="21">
        <v>2</v>
      </c>
      <c r="AA677" s="21">
        <v>2</v>
      </c>
      <c r="AB677" s="22">
        <v>673</v>
      </c>
      <c r="AC677" s="23">
        <v>95</v>
      </c>
      <c r="AD677" s="23">
        <v>78</v>
      </c>
      <c r="AE677" s="24">
        <v>47</v>
      </c>
      <c r="AF677" s="24">
        <v>30</v>
      </c>
      <c r="AG677" s="24">
        <v>17</v>
      </c>
      <c r="AH677" s="24">
        <v>15</v>
      </c>
      <c r="AI677" s="24">
        <v>8</v>
      </c>
      <c r="AJ677" s="24">
        <v>6</v>
      </c>
      <c r="AK677" s="24">
        <v>2</v>
      </c>
      <c r="AL677" s="24">
        <v>1</v>
      </c>
      <c r="AM677" s="24">
        <v>1</v>
      </c>
      <c r="AN677" s="24">
        <v>1</v>
      </c>
      <c r="DX677" s="19">
        <v>673</v>
      </c>
      <c r="DY677" t="s">
        <v>568</v>
      </c>
      <c r="DZ677" t="s">
        <v>567</v>
      </c>
      <c r="EA677" t="s">
        <v>567</v>
      </c>
      <c r="EB677" t="s">
        <v>566</v>
      </c>
    </row>
    <row r="678" spans="1:132" x14ac:dyDescent="0.25">
      <c r="A678" s="13">
        <v>675</v>
      </c>
      <c r="B678" s="13">
        <v>47</v>
      </c>
      <c r="C678" s="13">
        <v>112</v>
      </c>
      <c r="D678" s="13">
        <v>90</v>
      </c>
      <c r="E678" s="13">
        <v>93</v>
      </c>
      <c r="F678" s="13">
        <v>100</v>
      </c>
      <c r="G678" s="13">
        <v>68</v>
      </c>
      <c r="H678" s="13">
        <v>68</v>
      </c>
      <c r="I678" s="13">
        <v>77</v>
      </c>
      <c r="J678" s="13">
        <v>64</v>
      </c>
      <c r="K678" s="13">
        <v>78</v>
      </c>
      <c r="L678" s="13">
        <v>75</v>
      </c>
      <c r="M678" s="13">
        <v>75</v>
      </c>
      <c r="O678" s="19">
        <v>674</v>
      </c>
      <c r="P678" s="20">
        <v>96</v>
      </c>
      <c r="Q678" s="20">
        <v>79</v>
      </c>
      <c r="R678" s="21">
        <v>63</v>
      </c>
      <c r="S678" s="21">
        <v>46</v>
      </c>
      <c r="T678" s="21">
        <v>30</v>
      </c>
      <c r="U678" s="21">
        <v>23</v>
      </c>
      <c r="V678" s="21">
        <v>14</v>
      </c>
      <c r="W678" s="21">
        <v>12</v>
      </c>
      <c r="X678" s="21">
        <v>5</v>
      </c>
      <c r="Y678" s="21">
        <v>3</v>
      </c>
      <c r="Z678" s="21">
        <v>2</v>
      </c>
      <c r="AA678" s="21">
        <v>2</v>
      </c>
      <c r="AB678" s="22">
        <v>674</v>
      </c>
      <c r="AC678" s="23">
        <v>95</v>
      </c>
      <c r="AD678" s="23">
        <v>78</v>
      </c>
      <c r="AE678" s="24">
        <v>47</v>
      </c>
      <c r="AF678" s="24">
        <v>31</v>
      </c>
      <c r="AG678" s="24">
        <v>17</v>
      </c>
      <c r="AH678" s="24">
        <v>15</v>
      </c>
      <c r="AI678" s="24">
        <v>8</v>
      </c>
      <c r="AJ678" s="24">
        <v>6</v>
      </c>
      <c r="AK678" s="24">
        <v>3</v>
      </c>
      <c r="AL678" s="24">
        <v>1</v>
      </c>
      <c r="AM678" s="24">
        <v>1</v>
      </c>
      <c r="AN678" s="24">
        <v>1</v>
      </c>
      <c r="DX678" s="19">
        <v>674</v>
      </c>
      <c r="DY678" t="s">
        <v>568</v>
      </c>
      <c r="DZ678" t="s">
        <v>567</v>
      </c>
      <c r="EA678" t="s">
        <v>567</v>
      </c>
      <c r="EB678" t="s">
        <v>566</v>
      </c>
    </row>
    <row r="679" spans="1:132" x14ac:dyDescent="0.25">
      <c r="A679" s="12">
        <v>676</v>
      </c>
      <c r="B679" s="12">
        <v>47</v>
      </c>
      <c r="C679" s="12">
        <v>112</v>
      </c>
      <c r="D679" s="12">
        <v>90</v>
      </c>
      <c r="E679" s="12">
        <v>93</v>
      </c>
      <c r="F679" s="12">
        <v>100</v>
      </c>
      <c r="G679" s="12">
        <v>67</v>
      </c>
      <c r="H679" s="12">
        <v>68</v>
      </c>
      <c r="I679" s="12">
        <v>76</v>
      </c>
      <c r="J679" s="12">
        <v>63</v>
      </c>
      <c r="K679" s="12">
        <v>77</v>
      </c>
      <c r="L679" s="12">
        <v>75</v>
      </c>
      <c r="M679" s="12">
        <v>75</v>
      </c>
      <c r="O679" s="19">
        <v>675</v>
      </c>
      <c r="P679" s="20">
        <v>96</v>
      </c>
      <c r="Q679" s="20">
        <v>79</v>
      </c>
      <c r="R679" s="21">
        <v>63</v>
      </c>
      <c r="S679" s="21">
        <v>46</v>
      </c>
      <c r="T679" s="21">
        <v>30</v>
      </c>
      <c r="U679" s="21">
        <v>23</v>
      </c>
      <c r="V679" s="21">
        <v>14</v>
      </c>
      <c r="W679" s="21">
        <v>12</v>
      </c>
      <c r="X679" s="21">
        <v>5</v>
      </c>
      <c r="Y679" s="21">
        <v>3</v>
      </c>
      <c r="Z679" s="21">
        <v>2</v>
      </c>
      <c r="AA679" s="21">
        <v>2</v>
      </c>
      <c r="AB679" s="22">
        <v>675</v>
      </c>
      <c r="AC679" s="23">
        <v>95</v>
      </c>
      <c r="AD679" s="23">
        <v>78</v>
      </c>
      <c r="AE679" s="24">
        <v>48</v>
      </c>
      <c r="AF679" s="24">
        <v>31</v>
      </c>
      <c r="AG679" s="24">
        <v>17</v>
      </c>
      <c r="AH679" s="24">
        <v>15</v>
      </c>
      <c r="AI679" s="24">
        <v>8</v>
      </c>
      <c r="AJ679" s="24">
        <v>6</v>
      </c>
      <c r="AK679" s="24">
        <v>3</v>
      </c>
      <c r="AL679" s="24">
        <v>1</v>
      </c>
      <c r="AM679" s="24">
        <v>1</v>
      </c>
      <c r="AN679" s="24">
        <v>1</v>
      </c>
      <c r="DX679" s="19">
        <v>675</v>
      </c>
      <c r="DY679" t="s">
        <v>568</v>
      </c>
      <c r="DZ679" t="s">
        <v>567</v>
      </c>
      <c r="EA679" t="s">
        <v>567</v>
      </c>
      <c r="EB679" t="s">
        <v>566</v>
      </c>
    </row>
    <row r="680" spans="1:132" x14ac:dyDescent="0.25">
      <c r="A680" s="13">
        <v>677</v>
      </c>
      <c r="B680" s="13">
        <v>46</v>
      </c>
      <c r="C680" s="13">
        <v>112</v>
      </c>
      <c r="D680" s="13">
        <v>90</v>
      </c>
      <c r="E680" s="13">
        <v>93</v>
      </c>
      <c r="F680" s="13">
        <v>100</v>
      </c>
      <c r="G680" s="13">
        <v>67</v>
      </c>
      <c r="H680" s="13">
        <v>68</v>
      </c>
      <c r="I680" s="13">
        <v>76</v>
      </c>
      <c r="J680" s="13">
        <v>63</v>
      </c>
      <c r="K680" s="13">
        <v>77</v>
      </c>
      <c r="L680" s="13">
        <v>75</v>
      </c>
      <c r="M680" s="13">
        <v>75</v>
      </c>
      <c r="O680" s="19">
        <v>676</v>
      </c>
      <c r="P680" s="20">
        <v>96</v>
      </c>
      <c r="Q680" s="20">
        <v>79</v>
      </c>
      <c r="R680" s="21">
        <v>63</v>
      </c>
      <c r="S680" s="21">
        <v>46</v>
      </c>
      <c r="T680" s="21">
        <v>30</v>
      </c>
      <c r="U680" s="21">
        <v>23</v>
      </c>
      <c r="V680" s="21">
        <v>14</v>
      </c>
      <c r="W680" s="21">
        <v>12</v>
      </c>
      <c r="X680" s="21">
        <v>5</v>
      </c>
      <c r="Y680" s="21">
        <v>3</v>
      </c>
      <c r="Z680" s="21">
        <v>2</v>
      </c>
      <c r="AA680" s="21">
        <v>2</v>
      </c>
      <c r="AB680" s="22">
        <v>676</v>
      </c>
      <c r="AC680" s="23">
        <v>95</v>
      </c>
      <c r="AD680" s="23">
        <v>78</v>
      </c>
      <c r="AE680" s="24">
        <v>48</v>
      </c>
      <c r="AF680" s="24">
        <v>31</v>
      </c>
      <c r="AG680" s="24">
        <v>17</v>
      </c>
      <c r="AH680" s="24">
        <v>16</v>
      </c>
      <c r="AI680" s="24">
        <v>9</v>
      </c>
      <c r="AJ680" s="24">
        <v>6</v>
      </c>
      <c r="AK680" s="24">
        <v>3</v>
      </c>
      <c r="AL680" s="24">
        <v>1</v>
      </c>
      <c r="AM680" s="24">
        <v>1</v>
      </c>
      <c r="AN680" s="24">
        <v>1</v>
      </c>
      <c r="DX680" s="19">
        <v>676</v>
      </c>
      <c r="DY680" t="s">
        <v>568</v>
      </c>
      <c r="DZ680" t="s">
        <v>567</v>
      </c>
      <c r="EA680" t="s">
        <v>567</v>
      </c>
      <c r="EB680" t="s">
        <v>566</v>
      </c>
    </row>
    <row r="681" spans="1:132" x14ac:dyDescent="0.25">
      <c r="A681" s="12">
        <v>678</v>
      </c>
      <c r="B681" s="12">
        <v>46</v>
      </c>
      <c r="C681" s="12">
        <v>111</v>
      </c>
      <c r="D681" s="12">
        <v>89</v>
      </c>
      <c r="E681" s="12">
        <v>92</v>
      </c>
      <c r="F681" s="12">
        <v>99</v>
      </c>
      <c r="G681" s="12">
        <v>67</v>
      </c>
      <c r="H681" s="12">
        <v>67</v>
      </c>
      <c r="I681" s="12">
        <v>76</v>
      </c>
      <c r="J681" s="12">
        <v>63</v>
      </c>
      <c r="K681" s="12">
        <v>77</v>
      </c>
      <c r="L681" s="12">
        <v>74</v>
      </c>
      <c r="M681" s="12">
        <v>74</v>
      </c>
      <c r="O681" s="19">
        <v>677</v>
      </c>
      <c r="P681" s="20">
        <v>96</v>
      </c>
      <c r="Q681" s="20">
        <v>79</v>
      </c>
      <c r="R681" s="21">
        <v>63</v>
      </c>
      <c r="S681" s="21">
        <v>46</v>
      </c>
      <c r="T681" s="21">
        <v>30</v>
      </c>
      <c r="U681" s="21">
        <v>23</v>
      </c>
      <c r="V681" s="21">
        <v>14</v>
      </c>
      <c r="W681" s="21">
        <v>12</v>
      </c>
      <c r="X681" s="21">
        <v>5</v>
      </c>
      <c r="Y681" s="21">
        <v>3</v>
      </c>
      <c r="Z681" s="21">
        <v>2</v>
      </c>
      <c r="AA681" s="21">
        <v>2</v>
      </c>
      <c r="AB681" s="22">
        <v>677</v>
      </c>
      <c r="AC681" s="23">
        <v>95</v>
      </c>
      <c r="AD681" s="23">
        <v>79</v>
      </c>
      <c r="AE681" s="24">
        <v>48</v>
      </c>
      <c r="AF681" s="24">
        <v>31</v>
      </c>
      <c r="AG681" s="24">
        <v>17</v>
      </c>
      <c r="AH681" s="24">
        <v>16</v>
      </c>
      <c r="AI681" s="24">
        <v>9</v>
      </c>
      <c r="AJ681" s="24">
        <v>6</v>
      </c>
      <c r="AK681" s="24">
        <v>3</v>
      </c>
      <c r="AL681" s="24">
        <v>1</v>
      </c>
      <c r="AM681" s="24">
        <v>1</v>
      </c>
      <c r="AN681" s="24">
        <v>1</v>
      </c>
      <c r="DX681" s="19">
        <v>677</v>
      </c>
      <c r="DY681" t="s">
        <v>568</v>
      </c>
      <c r="DZ681" t="s">
        <v>567</v>
      </c>
      <c r="EA681" t="s">
        <v>567</v>
      </c>
      <c r="EB681" t="s">
        <v>566</v>
      </c>
    </row>
    <row r="682" spans="1:132" x14ac:dyDescent="0.25">
      <c r="A682" s="13">
        <v>679</v>
      </c>
      <c r="B682" s="13">
        <v>46</v>
      </c>
      <c r="C682" s="13">
        <v>111</v>
      </c>
      <c r="D682" s="13">
        <v>89</v>
      </c>
      <c r="E682" s="13">
        <v>92</v>
      </c>
      <c r="F682" s="13">
        <v>99</v>
      </c>
      <c r="G682" s="13">
        <v>67</v>
      </c>
      <c r="H682" s="13">
        <v>67</v>
      </c>
      <c r="I682" s="13">
        <v>76</v>
      </c>
      <c r="J682" s="13">
        <v>63</v>
      </c>
      <c r="K682" s="13">
        <v>77</v>
      </c>
      <c r="L682" s="13">
        <v>74</v>
      </c>
      <c r="M682" s="13">
        <v>74</v>
      </c>
      <c r="O682" s="19">
        <v>678</v>
      </c>
      <c r="P682" s="20">
        <v>96</v>
      </c>
      <c r="Q682" s="20">
        <v>80</v>
      </c>
      <c r="R682" s="21">
        <v>64</v>
      </c>
      <c r="S682" s="21">
        <v>46</v>
      </c>
      <c r="T682" s="21">
        <v>31</v>
      </c>
      <c r="U682" s="21">
        <v>23</v>
      </c>
      <c r="V682" s="21">
        <v>14</v>
      </c>
      <c r="W682" s="21">
        <v>12</v>
      </c>
      <c r="X682" s="21">
        <v>6</v>
      </c>
      <c r="Y682" s="21">
        <v>3</v>
      </c>
      <c r="Z682" s="21">
        <v>2</v>
      </c>
      <c r="AA682" s="21">
        <v>2</v>
      </c>
      <c r="AB682" s="22">
        <v>678</v>
      </c>
      <c r="AC682" s="23">
        <v>95</v>
      </c>
      <c r="AD682" s="23">
        <v>79</v>
      </c>
      <c r="AE682" s="24">
        <v>48</v>
      </c>
      <c r="AF682" s="24">
        <v>31</v>
      </c>
      <c r="AG682" s="24">
        <v>17</v>
      </c>
      <c r="AH682" s="24">
        <v>16</v>
      </c>
      <c r="AI682" s="24">
        <v>9</v>
      </c>
      <c r="AJ682" s="24">
        <v>6</v>
      </c>
      <c r="AK682" s="24">
        <v>3</v>
      </c>
      <c r="AL682" s="24">
        <v>1</v>
      </c>
      <c r="AM682" s="24">
        <v>1</v>
      </c>
      <c r="AN682" s="24">
        <v>1</v>
      </c>
      <c r="DX682" s="19">
        <v>678</v>
      </c>
      <c r="DY682" t="s">
        <v>568</v>
      </c>
      <c r="DZ682" t="s">
        <v>567</v>
      </c>
      <c r="EA682" t="s">
        <v>567</v>
      </c>
      <c r="EB682" t="s">
        <v>566</v>
      </c>
    </row>
    <row r="683" spans="1:132" x14ac:dyDescent="0.25">
      <c r="A683" s="12">
        <v>680</v>
      </c>
      <c r="B683" s="12">
        <v>45</v>
      </c>
      <c r="C683" s="12">
        <v>111</v>
      </c>
      <c r="D683" s="12">
        <v>89</v>
      </c>
      <c r="E683" s="12">
        <v>92</v>
      </c>
      <c r="F683" s="12">
        <v>99</v>
      </c>
      <c r="G683" s="12">
        <v>67</v>
      </c>
      <c r="H683" s="12">
        <v>67</v>
      </c>
      <c r="I683" s="12">
        <v>76</v>
      </c>
      <c r="J683" s="12">
        <v>63</v>
      </c>
      <c r="K683" s="12">
        <v>77</v>
      </c>
      <c r="L683" s="12">
        <v>74</v>
      </c>
      <c r="M683" s="12">
        <v>74</v>
      </c>
      <c r="O683" s="19">
        <v>679</v>
      </c>
      <c r="P683" s="20">
        <v>96</v>
      </c>
      <c r="Q683" s="20">
        <v>80</v>
      </c>
      <c r="R683" s="21">
        <v>64</v>
      </c>
      <c r="S683" s="21">
        <v>46</v>
      </c>
      <c r="T683" s="21">
        <v>31</v>
      </c>
      <c r="U683" s="21">
        <v>23</v>
      </c>
      <c r="V683" s="21">
        <v>14</v>
      </c>
      <c r="W683" s="21">
        <v>12</v>
      </c>
      <c r="X683" s="21">
        <v>6</v>
      </c>
      <c r="Y683" s="21">
        <v>3</v>
      </c>
      <c r="Z683" s="21">
        <v>2</v>
      </c>
      <c r="AA683" s="21">
        <v>2</v>
      </c>
      <c r="AB683" s="22">
        <v>679</v>
      </c>
      <c r="AC683" s="23">
        <v>95</v>
      </c>
      <c r="AD683" s="23">
        <v>79</v>
      </c>
      <c r="AE683" s="24">
        <v>48</v>
      </c>
      <c r="AF683" s="24">
        <v>31</v>
      </c>
      <c r="AG683" s="24">
        <v>17</v>
      </c>
      <c r="AH683" s="24">
        <v>16</v>
      </c>
      <c r="AI683" s="24">
        <v>9</v>
      </c>
      <c r="AJ683" s="24">
        <v>6</v>
      </c>
      <c r="AK683" s="24">
        <v>3</v>
      </c>
      <c r="AL683" s="24">
        <v>1</v>
      </c>
      <c r="AM683" s="24">
        <v>1</v>
      </c>
      <c r="AN683" s="24">
        <v>1</v>
      </c>
      <c r="DX683" s="19">
        <v>679</v>
      </c>
      <c r="DY683" t="s">
        <v>568</v>
      </c>
      <c r="DZ683" t="s">
        <v>567</v>
      </c>
      <c r="EA683" t="s">
        <v>567</v>
      </c>
      <c r="EB683" t="s">
        <v>566</v>
      </c>
    </row>
    <row r="684" spans="1:132" x14ac:dyDescent="0.25">
      <c r="A684" s="13">
        <v>681</v>
      </c>
      <c r="B684" s="13">
        <v>45</v>
      </c>
      <c r="C684" s="13">
        <v>111</v>
      </c>
      <c r="D684" s="13">
        <v>89</v>
      </c>
      <c r="E684" s="13">
        <v>92</v>
      </c>
      <c r="F684" s="13">
        <v>99</v>
      </c>
      <c r="G684" s="13">
        <v>67</v>
      </c>
      <c r="H684" s="13">
        <v>67</v>
      </c>
      <c r="I684" s="13">
        <v>76</v>
      </c>
      <c r="J684" s="13">
        <v>63</v>
      </c>
      <c r="K684" s="13">
        <v>77</v>
      </c>
      <c r="L684" s="13">
        <v>74</v>
      </c>
      <c r="M684" s="13">
        <v>74</v>
      </c>
      <c r="O684" s="19">
        <v>680</v>
      </c>
      <c r="P684" s="20">
        <v>96</v>
      </c>
      <c r="Q684" s="20">
        <v>80</v>
      </c>
      <c r="R684" s="21">
        <v>64</v>
      </c>
      <c r="S684" s="21">
        <v>46</v>
      </c>
      <c r="T684" s="21">
        <v>31</v>
      </c>
      <c r="U684" s="21">
        <v>23</v>
      </c>
      <c r="V684" s="21">
        <v>14</v>
      </c>
      <c r="W684" s="21">
        <v>12</v>
      </c>
      <c r="X684" s="21">
        <v>6</v>
      </c>
      <c r="Y684" s="21">
        <v>3</v>
      </c>
      <c r="Z684" s="21">
        <v>2</v>
      </c>
      <c r="AA684" s="21">
        <v>2</v>
      </c>
      <c r="AB684" s="22">
        <v>680</v>
      </c>
      <c r="AC684" s="23">
        <v>95</v>
      </c>
      <c r="AD684" s="23">
        <v>79</v>
      </c>
      <c r="AE684" s="24">
        <v>49</v>
      </c>
      <c r="AF684" s="24">
        <v>32</v>
      </c>
      <c r="AG684" s="24">
        <v>17</v>
      </c>
      <c r="AH684" s="24">
        <v>16</v>
      </c>
      <c r="AI684" s="24">
        <v>9</v>
      </c>
      <c r="AJ684" s="24">
        <v>6</v>
      </c>
      <c r="AK684" s="24">
        <v>3</v>
      </c>
      <c r="AL684" s="24">
        <v>1</v>
      </c>
      <c r="AM684" s="24">
        <v>1</v>
      </c>
      <c r="AN684" s="24">
        <v>1</v>
      </c>
      <c r="DX684" s="19">
        <v>680</v>
      </c>
      <c r="DY684" t="s">
        <v>568</v>
      </c>
      <c r="DZ684" t="s">
        <v>567</v>
      </c>
      <c r="EA684" t="s">
        <v>567</v>
      </c>
      <c r="EB684" t="s">
        <v>566</v>
      </c>
    </row>
    <row r="685" spans="1:132" x14ac:dyDescent="0.25">
      <c r="A685" s="12">
        <v>682</v>
      </c>
      <c r="B685" s="12">
        <v>44</v>
      </c>
      <c r="C685" s="12">
        <v>111</v>
      </c>
      <c r="D685" s="12">
        <v>89</v>
      </c>
      <c r="E685" s="12">
        <v>92</v>
      </c>
      <c r="F685" s="12">
        <v>99</v>
      </c>
      <c r="G685" s="12">
        <v>67</v>
      </c>
      <c r="H685" s="12">
        <v>67</v>
      </c>
      <c r="I685" s="12">
        <v>76</v>
      </c>
      <c r="J685" s="12">
        <v>63</v>
      </c>
      <c r="K685" s="12">
        <v>77</v>
      </c>
      <c r="L685" s="12">
        <v>74</v>
      </c>
      <c r="M685" s="12">
        <v>74</v>
      </c>
      <c r="O685" s="19">
        <v>681</v>
      </c>
      <c r="P685" s="20">
        <v>96</v>
      </c>
      <c r="Q685" s="20">
        <v>80</v>
      </c>
      <c r="R685" s="21">
        <v>64</v>
      </c>
      <c r="S685" s="21">
        <v>46</v>
      </c>
      <c r="T685" s="21">
        <v>31</v>
      </c>
      <c r="U685" s="21">
        <v>23</v>
      </c>
      <c r="V685" s="21">
        <v>14</v>
      </c>
      <c r="W685" s="21">
        <v>12</v>
      </c>
      <c r="X685" s="21">
        <v>6</v>
      </c>
      <c r="Y685" s="21">
        <v>3</v>
      </c>
      <c r="Z685" s="21">
        <v>2</v>
      </c>
      <c r="AA685" s="21">
        <v>2</v>
      </c>
      <c r="AB685" s="22">
        <v>681</v>
      </c>
      <c r="AC685" s="23">
        <v>95</v>
      </c>
      <c r="AD685" s="23">
        <v>79</v>
      </c>
      <c r="AE685" s="24">
        <v>49</v>
      </c>
      <c r="AF685" s="24">
        <v>32</v>
      </c>
      <c r="AG685" s="24">
        <v>18</v>
      </c>
      <c r="AH685" s="24">
        <v>16</v>
      </c>
      <c r="AI685" s="24">
        <v>9</v>
      </c>
      <c r="AJ685" s="24">
        <v>7</v>
      </c>
      <c r="AK685" s="24">
        <v>3</v>
      </c>
      <c r="AL685" s="24">
        <v>1</v>
      </c>
      <c r="AM685" s="24">
        <v>1</v>
      </c>
      <c r="AN685" s="24">
        <v>1</v>
      </c>
      <c r="DX685" s="19">
        <v>681</v>
      </c>
      <c r="DY685" t="s">
        <v>568</v>
      </c>
      <c r="DZ685" t="s">
        <v>567</v>
      </c>
      <c r="EA685" t="s">
        <v>567</v>
      </c>
      <c r="EB685" t="s">
        <v>566</v>
      </c>
    </row>
    <row r="686" spans="1:132" x14ac:dyDescent="0.25">
      <c r="A686" s="13">
        <v>683</v>
      </c>
      <c r="B686" s="13">
        <v>44</v>
      </c>
      <c r="C686" s="13">
        <v>110</v>
      </c>
      <c r="D686" s="13">
        <v>88</v>
      </c>
      <c r="E686" s="13">
        <v>91</v>
      </c>
      <c r="F686" s="13">
        <v>98</v>
      </c>
      <c r="G686" s="13">
        <v>67</v>
      </c>
      <c r="H686" s="13">
        <v>67</v>
      </c>
      <c r="I686" s="13">
        <v>75</v>
      </c>
      <c r="J686" s="13">
        <v>63</v>
      </c>
      <c r="K686" s="13">
        <v>76</v>
      </c>
      <c r="L686" s="13">
        <v>74</v>
      </c>
      <c r="M686" s="13">
        <v>74</v>
      </c>
      <c r="O686" s="19">
        <v>682</v>
      </c>
      <c r="P686" s="20">
        <v>96</v>
      </c>
      <c r="Q686" s="20">
        <v>80</v>
      </c>
      <c r="R686" s="21">
        <v>64</v>
      </c>
      <c r="S686" s="21">
        <v>46</v>
      </c>
      <c r="T686" s="21">
        <v>31</v>
      </c>
      <c r="U686" s="21">
        <v>23</v>
      </c>
      <c r="V686" s="21">
        <v>14</v>
      </c>
      <c r="W686" s="21">
        <v>12</v>
      </c>
      <c r="X686" s="21">
        <v>6</v>
      </c>
      <c r="Y686" s="21">
        <v>3</v>
      </c>
      <c r="Z686" s="21">
        <v>2</v>
      </c>
      <c r="AA686" s="21">
        <v>2</v>
      </c>
      <c r="AB686" s="22">
        <v>682</v>
      </c>
      <c r="AC686" s="23">
        <v>95</v>
      </c>
      <c r="AD686" s="23">
        <v>79</v>
      </c>
      <c r="AE686" s="24">
        <v>49</v>
      </c>
      <c r="AF686" s="24">
        <v>32</v>
      </c>
      <c r="AG686" s="24">
        <v>18</v>
      </c>
      <c r="AH686" s="24">
        <v>16</v>
      </c>
      <c r="AI686" s="24">
        <v>9</v>
      </c>
      <c r="AJ686" s="24">
        <v>7</v>
      </c>
      <c r="AK686" s="24">
        <v>3</v>
      </c>
      <c r="AL686" s="24">
        <v>1</v>
      </c>
      <c r="AM686" s="24">
        <v>1</v>
      </c>
      <c r="AN686" s="24">
        <v>1</v>
      </c>
      <c r="DX686" s="19">
        <v>682</v>
      </c>
      <c r="DY686" t="s">
        <v>568</v>
      </c>
      <c r="DZ686" t="s">
        <v>567</v>
      </c>
      <c r="EA686" t="s">
        <v>567</v>
      </c>
      <c r="EB686" t="s">
        <v>566</v>
      </c>
    </row>
    <row r="687" spans="1:132" x14ac:dyDescent="0.25">
      <c r="A687" s="12">
        <v>684</v>
      </c>
      <c r="B687" s="12">
        <v>44</v>
      </c>
      <c r="C687" s="12">
        <v>110</v>
      </c>
      <c r="D687" s="12">
        <v>88</v>
      </c>
      <c r="E687" s="12">
        <v>91</v>
      </c>
      <c r="F687" s="12">
        <v>98</v>
      </c>
      <c r="G687" s="12">
        <v>67</v>
      </c>
      <c r="H687" s="12">
        <v>67</v>
      </c>
      <c r="I687" s="12">
        <v>75</v>
      </c>
      <c r="J687" s="12">
        <v>63</v>
      </c>
      <c r="K687" s="12">
        <v>76</v>
      </c>
      <c r="L687" s="12">
        <v>74</v>
      </c>
      <c r="M687" s="12">
        <v>74</v>
      </c>
      <c r="O687" s="19">
        <v>683</v>
      </c>
      <c r="P687" s="20">
        <v>97</v>
      </c>
      <c r="Q687" s="20">
        <v>81</v>
      </c>
      <c r="R687" s="21">
        <v>65</v>
      </c>
      <c r="S687" s="21">
        <v>47</v>
      </c>
      <c r="T687" s="21">
        <v>31</v>
      </c>
      <c r="U687" s="21">
        <v>23</v>
      </c>
      <c r="V687" s="21">
        <v>14</v>
      </c>
      <c r="W687" s="21">
        <v>12</v>
      </c>
      <c r="X687" s="21">
        <v>6</v>
      </c>
      <c r="Y687" s="21">
        <v>3</v>
      </c>
      <c r="Z687" s="21">
        <v>2</v>
      </c>
      <c r="AA687" s="21">
        <v>2</v>
      </c>
      <c r="AB687" s="22">
        <v>683</v>
      </c>
      <c r="AC687" s="23">
        <v>95</v>
      </c>
      <c r="AD687" s="23">
        <v>79</v>
      </c>
      <c r="AE687" s="24">
        <v>49</v>
      </c>
      <c r="AF687" s="24">
        <v>32</v>
      </c>
      <c r="AG687" s="24">
        <v>18</v>
      </c>
      <c r="AH687" s="24">
        <v>16</v>
      </c>
      <c r="AI687" s="24">
        <v>9</v>
      </c>
      <c r="AJ687" s="24">
        <v>7</v>
      </c>
      <c r="AK687" s="24">
        <v>3</v>
      </c>
      <c r="AL687" s="24">
        <v>1</v>
      </c>
      <c r="AM687" s="24">
        <v>1</v>
      </c>
      <c r="AN687" s="24">
        <v>1</v>
      </c>
      <c r="DX687" s="19">
        <v>683</v>
      </c>
      <c r="DY687" t="s">
        <v>568</v>
      </c>
      <c r="DZ687" t="s">
        <v>567</v>
      </c>
      <c r="EA687" t="s">
        <v>567</v>
      </c>
      <c r="EB687" t="s">
        <v>566</v>
      </c>
    </row>
    <row r="688" spans="1:132" x14ac:dyDescent="0.25">
      <c r="A688" s="13">
        <v>685</v>
      </c>
      <c r="B688" s="13">
        <v>43</v>
      </c>
      <c r="C688" s="13">
        <v>110</v>
      </c>
      <c r="D688" s="13">
        <v>88</v>
      </c>
      <c r="E688" s="13">
        <v>91</v>
      </c>
      <c r="F688" s="13">
        <v>98</v>
      </c>
      <c r="G688" s="13">
        <v>67</v>
      </c>
      <c r="H688" s="13">
        <v>67</v>
      </c>
      <c r="I688" s="13">
        <v>75</v>
      </c>
      <c r="J688" s="13">
        <v>63</v>
      </c>
      <c r="K688" s="13">
        <v>76</v>
      </c>
      <c r="L688" s="13">
        <v>74</v>
      </c>
      <c r="M688" s="13">
        <v>74</v>
      </c>
      <c r="O688" s="19">
        <v>684</v>
      </c>
      <c r="P688" s="20">
        <v>97</v>
      </c>
      <c r="Q688" s="20">
        <v>81</v>
      </c>
      <c r="R688" s="21">
        <v>65</v>
      </c>
      <c r="S688" s="21">
        <v>47</v>
      </c>
      <c r="T688" s="21">
        <v>31</v>
      </c>
      <c r="U688" s="21">
        <v>23</v>
      </c>
      <c r="V688" s="21">
        <v>14</v>
      </c>
      <c r="W688" s="21">
        <v>12</v>
      </c>
      <c r="X688" s="21">
        <v>6</v>
      </c>
      <c r="Y688" s="21">
        <v>3</v>
      </c>
      <c r="Z688" s="21">
        <v>2</v>
      </c>
      <c r="AA688" s="21">
        <v>2</v>
      </c>
      <c r="AB688" s="22">
        <v>684</v>
      </c>
      <c r="AC688" s="23">
        <v>95</v>
      </c>
      <c r="AD688" s="23">
        <v>79</v>
      </c>
      <c r="AE688" s="24">
        <v>49</v>
      </c>
      <c r="AF688" s="24">
        <v>32</v>
      </c>
      <c r="AG688" s="24">
        <v>18</v>
      </c>
      <c r="AH688" s="24">
        <v>16</v>
      </c>
      <c r="AI688" s="24">
        <v>9</v>
      </c>
      <c r="AJ688" s="24">
        <v>7</v>
      </c>
      <c r="AK688" s="24">
        <v>3</v>
      </c>
      <c r="AL688" s="24">
        <v>1</v>
      </c>
      <c r="AM688" s="24">
        <v>1</v>
      </c>
      <c r="AN688" s="24">
        <v>1</v>
      </c>
      <c r="DX688" s="19">
        <v>684</v>
      </c>
      <c r="DY688" t="s">
        <v>568</v>
      </c>
      <c r="DZ688" t="s">
        <v>567</v>
      </c>
      <c r="EA688" t="s">
        <v>567</v>
      </c>
      <c r="EB688" t="s">
        <v>566</v>
      </c>
    </row>
    <row r="689" spans="1:132" x14ac:dyDescent="0.25">
      <c r="A689" s="12">
        <v>686</v>
      </c>
      <c r="B689" s="12">
        <v>43</v>
      </c>
      <c r="C689" s="12">
        <v>110</v>
      </c>
      <c r="D689" s="12">
        <v>88</v>
      </c>
      <c r="E689" s="12">
        <v>91</v>
      </c>
      <c r="F689" s="12">
        <v>98</v>
      </c>
      <c r="G689" s="12">
        <v>66</v>
      </c>
      <c r="H689" s="12">
        <v>66</v>
      </c>
      <c r="I689" s="12">
        <v>75</v>
      </c>
      <c r="J689" s="12">
        <v>62</v>
      </c>
      <c r="K689" s="12">
        <v>76</v>
      </c>
      <c r="L689" s="12">
        <v>73</v>
      </c>
      <c r="M689" s="12">
        <v>73</v>
      </c>
      <c r="O689" s="19">
        <v>685</v>
      </c>
      <c r="P689" s="20">
        <v>97</v>
      </c>
      <c r="Q689" s="20">
        <v>81</v>
      </c>
      <c r="R689" s="21">
        <v>65</v>
      </c>
      <c r="S689" s="21">
        <v>47</v>
      </c>
      <c r="T689" s="21">
        <v>31</v>
      </c>
      <c r="U689" s="21">
        <v>23</v>
      </c>
      <c r="V689" s="21">
        <v>14</v>
      </c>
      <c r="W689" s="21">
        <v>12</v>
      </c>
      <c r="X689" s="21">
        <v>6</v>
      </c>
      <c r="Y689" s="21">
        <v>3</v>
      </c>
      <c r="Z689" s="21">
        <v>2</v>
      </c>
      <c r="AA689" s="21">
        <v>2</v>
      </c>
      <c r="AB689" s="22">
        <v>685</v>
      </c>
      <c r="AC689" s="23">
        <v>95</v>
      </c>
      <c r="AD689" s="23">
        <v>79</v>
      </c>
      <c r="AE689" s="24">
        <v>50</v>
      </c>
      <c r="AF689" s="24">
        <v>32</v>
      </c>
      <c r="AG689" s="24">
        <v>18</v>
      </c>
      <c r="AH689" s="24">
        <v>16</v>
      </c>
      <c r="AI689" s="24">
        <v>9</v>
      </c>
      <c r="AJ689" s="24">
        <v>7</v>
      </c>
      <c r="AK689" s="24">
        <v>3</v>
      </c>
      <c r="AL689" s="24">
        <v>1</v>
      </c>
      <c r="AM689" s="24">
        <v>1</v>
      </c>
      <c r="AN689" s="24">
        <v>1</v>
      </c>
      <c r="DX689" s="19">
        <v>685</v>
      </c>
      <c r="DY689" t="s">
        <v>568</v>
      </c>
      <c r="DZ689" t="s">
        <v>567</v>
      </c>
      <c r="EA689" t="s">
        <v>567</v>
      </c>
      <c r="EB689" t="s">
        <v>566</v>
      </c>
    </row>
    <row r="690" spans="1:132" x14ac:dyDescent="0.25">
      <c r="A690" s="13">
        <v>687</v>
      </c>
      <c r="B690" s="13">
        <v>42</v>
      </c>
      <c r="C690" s="13">
        <v>110</v>
      </c>
      <c r="D690" s="13">
        <v>88</v>
      </c>
      <c r="E690" s="13">
        <v>91</v>
      </c>
      <c r="F690" s="13">
        <v>98</v>
      </c>
      <c r="G690" s="13">
        <v>66</v>
      </c>
      <c r="H690" s="13">
        <v>66</v>
      </c>
      <c r="I690" s="13">
        <v>75</v>
      </c>
      <c r="J690" s="13">
        <v>62</v>
      </c>
      <c r="K690" s="13">
        <v>76</v>
      </c>
      <c r="L690" s="13">
        <v>73</v>
      </c>
      <c r="M690" s="13">
        <v>73</v>
      </c>
      <c r="O690" s="19">
        <v>686</v>
      </c>
      <c r="P690" s="20">
        <v>97</v>
      </c>
      <c r="Q690" s="20">
        <v>81</v>
      </c>
      <c r="R690" s="21">
        <v>65</v>
      </c>
      <c r="S690" s="21">
        <v>47</v>
      </c>
      <c r="T690" s="21">
        <v>31</v>
      </c>
      <c r="U690" s="21">
        <v>23</v>
      </c>
      <c r="V690" s="21">
        <v>14</v>
      </c>
      <c r="W690" s="21">
        <v>12</v>
      </c>
      <c r="X690" s="21">
        <v>6</v>
      </c>
      <c r="Y690" s="21">
        <v>3</v>
      </c>
      <c r="Z690" s="21">
        <v>2</v>
      </c>
      <c r="AA690" s="21">
        <v>2</v>
      </c>
      <c r="AB690" s="22">
        <v>686</v>
      </c>
      <c r="AC690" s="23">
        <v>95</v>
      </c>
      <c r="AD690" s="23">
        <v>80</v>
      </c>
      <c r="AE690" s="24">
        <v>50</v>
      </c>
      <c r="AF690" s="24">
        <v>33</v>
      </c>
      <c r="AG690" s="24">
        <v>18</v>
      </c>
      <c r="AH690" s="24">
        <v>17</v>
      </c>
      <c r="AI690" s="24">
        <v>9</v>
      </c>
      <c r="AJ690" s="24">
        <v>7</v>
      </c>
      <c r="AK690" s="24">
        <v>3</v>
      </c>
      <c r="AL690" s="24">
        <v>1</v>
      </c>
      <c r="AM690" s="24">
        <v>1</v>
      </c>
      <c r="AN690" s="24">
        <v>1</v>
      </c>
      <c r="DX690" s="19">
        <v>686</v>
      </c>
      <c r="DY690" t="s">
        <v>568</v>
      </c>
      <c r="DZ690" t="s">
        <v>567</v>
      </c>
      <c r="EA690" t="s">
        <v>567</v>
      </c>
      <c r="EB690" t="s">
        <v>566</v>
      </c>
    </row>
    <row r="691" spans="1:132" x14ac:dyDescent="0.25">
      <c r="A691" s="12">
        <v>688</v>
      </c>
      <c r="B691" s="12">
        <v>42</v>
      </c>
      <c r="C691" s="12">
        <v>109</v>
      </c>
      <c r="D691" s="12">
        <v>87</v>
      </c>
      <c r="E691" s="12">
        <v>90</v>
      </c>
      <c r="F691" s="12">
        <v>97</v>
      </c>
      <c r="G691" s="12">
        <v>66</v>
      </c>
      <c r="H691" s="12">
        <v>66</v>
      </c>
      <c r="I691" s="12">
        <v>74</v>
      </c>
      <c r="J691" s="12">
        <v>62</v>
      </c>
      <c r="K691" s="12">
        <v>75</v>
      </c>
      <c r="L691" s="12">
        <v>73</v>
      </c>
      <c r="M691" s="12">
        <v>73</v>
      </c>
      <c r="O691" s="19">
        <v>687</v>
      </c>
      <c r="P691" s="20">
        <v>97</v>
      </c>
      <c r="Q691" s="20">
        <v>81</v>
      </c>
      <c r="R691" s="21">
        <v>65</v>
      </c>
      <c r="S691" s="21">
        <v>47</v>
      </c>
      <c r="T691" s="21">
        <v>31</v>
      </c>
      <c r="U691" s="21">
        <v>23</v>
      </c>
      <c r="V691" s="21">
        <v>14</v>
      </c>
      <c r="W691" s="21">
        <v>12</v>
      </c>
      <c r="X691" s="21">
        <v>6</v>
      </c>
      <c r="Y691" s="21">
        <v>3</v>
      </c>
      <c r="Z691" s="21">
        <v>2</v>
      </c>
      <c r="AA691" s="21">
        <v>2</v>
      </c>
      <c r="AB691" s="22">
        <v>687</v>
      </c>
      <c r="AC691" s="23">
        <v>95</v>
      </c>
      <c r="AD691" s="23">
        <v>80</v>
      </c>
      <c r="AE691" s="24">
        <v>50</v>
      </c>
      <c r="AF691" s="24">
        <v>33</v>
      </c>
      <c r="AG691" s="24">
        <v>18</v>
      </c>
      <c r="AH691" s="24">
        <v>17</v>
      </c>
      <c r="AI691" s="24">
        <v>9</v>
      </c>
      <c r="AJ691" s="24">
        <v>7</v>
      </c>
      <c r="AK691" s="24">
        <v>3</v>
      </c>
      <c r="AL691" s="24">
        <v>1</v>
      </c>
      <c r="AM691" s="24">
        <v>1</v>
      </c>
      <c r="AN691" s="24">
        <v>1</v>
      </c>
      <c r="DX691" s="19">
        <v>687</v>
      </c>
      <c r="DY691" t="s">
        <v>568</v>
      </c>
      <c r="DZ691" t="s">
        <v>567</v>
      </c>
      <c r="EA691" t="s">
        <v>567</v>
      </c>
      <c r="EB691" t="s">
        <v>566</v>
      </c>
    </row>
    <row r="692" spans="1:132" x14ac:dyDescent="0.25">
      <c r="A692" s="13">
        <v>689</v>
      </c>
      <c r="B692" s="13">
        <v>42</v>
      </c>
      <c r="C692" s="13">
        <v>109</v>
      </c>
      <c r="D692" s="13">
        <v>87</v>
      </c>
      <c r="E692" s="13">
        <v>90</v>
      </c>
      <c r="F692" s="13">
        <v>97</v>
      </c>
      <c r="G692" s="13">
        <v>66</v>
      </c>
      <c r="H692" s="13">
        <v>66</v>
      </c>
      <c r="I692" s="13">
        <v>74</v>
      </c>
      <c r="J692" s="13">
        <v>62</v>
      </c>
      <c r="K692" s="13">
        <v>75</v>
      </c>
      <c r="L692" s="13">
        <v>73</v>
      </c>
      <c r="M692" s="13">
        <v>73</v>
      </c>
      <c r="O692" s="19">
        <v>688</v>
      </c>
      <c r="P692" s="20">
        <v>97</v>
      </c>
      <c r="Q692" s="20">
        <v>81</v>
      </c>
      <c r="R692" s="21">
        <v>65</v>
      </c>
      <c r="S692" s="21">
        <v>48</v>
      </c>
      <c r="T692" s="21">
        <v>32</v>
      </c>
      <c r="U692" s="21">
        <v>24</v>
      </c>
      <c r="V692" s="21">
        <v>15</v>
      </c>
      <c r="W692" s="21">
        <v>12</v>
      </c>
      <c r="X692" s="21">
        <v>6</v>
      </c>
      <c r="Y692" s="21">
        <v>4</v>
      </c>
      <c r="Z692" s="21">
        <v>3</v>
      </c>
      <c r="AA692" s="21">
        <v>2</v>
      </c>
      <c r="AB692" s="22">
        <v>688</v>
      </c>
      <c r="AC692" s="23">
        <v>95</v>
      </c>
      <c r="AD692" s="23">
        <v>80</v>
      </c>
      <c r="AE692" s="24">
        <v>50</v>
      </c>
      <c r="AF692" s="24">
        <v>33</v>
      </c>
      <c r="AG692" s="24">
        <v>18</v>
      </c>
      <c r="AH692" s="24">
        <v>17</v>
      </c>
      <c r="AI692" s="24">
        <v>10</v>
      </c>
      <c r="AJ692" s="24">
        <v>7</v>
      </c>
      <c r="AK692" s="24">
        <v>3</v>
      </c>
      <c r="AL692" s="24">
        <v>1</v>
      </c>
      <c r="AM692" s="24">
        <v>1</v>
      </c>
      <c r="AN692" s="24">
        <v>1</v>
      </c>
      <c r="DX692" s="19">
        <v>688</v>
      </c>
      <c r="DY692" t="s">
        <v>568</v>
      </c>
      <c r="DZ692" t="s">
        <v>567</v>
      </c>
      <c r="EA692" t="s">
        <v>567</v>
      </c>
      <c r="EB692" t="s">
        <v>566</v>
      </c>
    </row>
    <row r="693" spans="1:132" x14ac:dyDescent="0.25">
      <c r="A693" s="12">
        <v>690</v>
      </c>
      <c r="B693" s="12">
        <v>41</v>
      </c>
      <c r="C693" s="12">
        <v>109</v>
      </c>
      <c r="D693" s="12">
        <v>87</v>
      </c>
      <c r="E693" s="12">
        <v>90</v>
      </c>
      <c r="F693" s="12">
        <v>97</v>
      </c>
      <c r="G693" s="12">
        <v>66</v>
      </c>
      <c r="H693" s="12">
        <v>66</v>
      </c>
      <c r="I693" s="12">
        <v>74</v>
      </c>
      <c r="J693" s="12">
        <v>62</v>
      </c>
      <c r="K693" s="12">
        <v>75</v>
      </c>
      <c r="L693" s="12">
        <v>73</v>
      </c>
      <c r="M693" s="12">
        <v>73</v>
      </c>
      <c r="O693" s="19">
        <v>689</v>
      </c>
      <c r="P693" s="20">
        <v>97</v>
      </c>
      <c r="Q693" s="20">
        <v>81</v>
      </c>
      <c r="R693" s="21">
        <v>65</v>
      </c>
      <c r="S693" s="21">
        <v>48</v>
      </c>
      <c r="T693" s="21">
        <v>32</v>
      </c>
      <c r="U693" s="21">
        <v>24</v>
      </c>
      <c r="V693" s="21">
        <v>15</v>
      </c>
      <c r="W693" s="21">
        <v>12</v>
      </c>
      <c r="X693" s="21">
        <v>6</v>
      </c>
      <c r="Y693" s="21">
        <v>4</v>
      </c>
      <c r="Z693" s="21">
        <v>3</v>
      </c>
      <c r="AA693" s="21">
        <v>2</v>
      </c>
      <c r="AB693" s="22">
        <v>689</v>
      </c>
      <c r="AC693" s="23">
        <v>95</v>
      </c>
      <c r="AD693" s="23">
        <v>80</v>
      </c>
      <c r="AE693" s="24">
        <v>50</v>
      </c>
      <c r="AF693" s="24">
        <v>33</v>
      </c>
      <c r="AG693" s="24">
        <v>19</v>
      </c>
      <c r="AH693" s="24">
        <v>17</v>
      </c>
      <c r="AI693" s="24">
        <v>10</v>
      </c>
      <c r="AJ693" s="24">
        <v>7</v>
      </c>
      <c r="AK693" s="24">
        <v>3</v>
      </c>
      <c r="AL693" s="24">
        <v>1</v>
      </c>
      <c r="AM693" s="24">
        <v>1</v>
      </c>
      <c r="AN693" s="24">
        <v>1</v>
      </c>
      <c r="DX693" s="19">
        <v>689</v>
      </c>
      <c r="DY693" t="s">
        <v>568</v>
      </c>
      <c r="DZ693" t="s">
        <v>567</v>
      </c>
      <c r="EA693" t="s">
        <v>567</v>
      </c>
      <c r="EB693" t="s">
        <v>566</v>
      </c>
    </row>
    <row r="694" spans="1:132" x14ac:dyDescent="0.25">
      <c r="A694" s="13">
        <v>691</v>
      </c>
      <c r="B694" s="13">
        <v>41</v>
      </c>
      <c r="C694" s="13">
        <v>109</v>
      </c>
      <c r="D694" s="13">
        <v>87</v>
      </c>
      <c r="E694" s="13">
        <v>90</v>
      </c>
      <c r="F694" s="13">
        <v>97</v>
      </c>
      <c r="G694" s="13">
        <v>66</v>
      </c>
      <c r="H694" s="13">
        <v>66</v>
      </c>
      <c r="I694" s="13">
        <v>74</v>
      </c>
      <c r="J694" s="13">
        <v>62</v>
      </c>
      <c r="K694" s="13">
        <v>75</v>
      </c>
      <c r="L694" s="13">
        <v>73</v>
      </c>
      <c r="M694" s="13">
        <v>73</v>
      </c>
      <c r="O694" s="19">
        <v>690</v>
      </c>
      <c r="P694" s="20">
        <v>97</v>
      </c>
      <c r="Q694" s="20">
        <v>81</v>
      </c>
      <c r="R694" s="21">
        <v>65</v>
      </c>
      <c r="S694" s="21">
        <v>48</v>
      </c>
      <c r="T694" s="21">
        <v>32</v>
      </c>
      <c r="U694" s="21">
        <v>24</v>
      </c>
      <c r="V694" s="21">
        <v>15</v>
      </c>
      <c r="W694" s="21">
        <v>12</v>
      </c>
      <c r="X694" s="21">
        <v>6</v>
      </c>
      <c r="Y694" s="21">
        <v>4</v>
      </c>
      <c r="Z694" s="21">
        <v>3</v>
      </c>
      <c r="AA694" s="21">
        <v>2</v>
      </c>
      <c r="AB694" s="22">
        <v>690</v>
      </c>
      <c r="AC694" s="23">
        <v>95</v>
      </c>
      <c r="AD694" s="23">
        <v>80</v>
      </c>
      <c r="AE694" s="24">
        <v>51</v>
      </c>
      <c r="AF694" s="24">
        <v>33</v>
      </c>
      <c r="AG694" s="24">
        <v>19</v>
      </c>
      <c r="AH694" s="24">
        <v>17</v>
      </c>
      <c r="AI694" s="24">
        <v>10</v>
      </c>
      <c r="AJ694" s="24">
        <v>7</v>
      </c>
      <c r="AK694" s="24">
        <v>4</v>
      </c>
      <c r="AL694" s="24">
        <v>1</v>
      </c>
      <c r="AM694" s="24">
        <v>1</v>
      </c>
      <c r="AN694" s="24">
        <v>1</v>
      </c>
      <c r="DX694" s="19">
        <v>690</v>
      </c>
      <c r="DY694" t="s">
        <v>568</v>
      </c>
      <c r="DZ694" t="s">
        <v>567</v>
      </c>
      <c r="EA694" t="s">
        <v>567</v>
      </c>
      <c r="EB694" t="s">
        <v>566</v>
      </c>
    </row>
    <row r="695" spans="1:132" x14ac:dyDescent="0.25">
      <c r="A695" s="12">
        <v>692</v>
      </c>
      <c r="B695" s="12">
        <v>40</v>
      </c>
      <c r="C695" s="12">
        <v>109</v>
      </c>
      <c r="D695" s="12">
        <v>87</v>
      </c>
      <c r="E695" s="12">
        <v>90</v>
      </c>
      <c r="F695" s="12">
        <v>97</v>
      </c>
      <c r="G695" s="12">
        <v>66</v>
      </c>
      <c r="H695" s="12">
        <v>66</v>
      </c>
      <c r="I695" s="12">
        <v>74</v>
      </c>
      <c r="J695" s="12">
        <v>62</v>
      </c>
      <c r="K695" s="12">
        <v>75</v>
      </c>
      <c r="L695" s="12">
        <v>73</v>
      </c>
      <c r="M695" s="12">
        <v>73</v>
      </c>
      <c r="O695" s="19">
        <v>691</v>
      </c>
      <c r="P695" s="20">
        <v>97</v>
      </c>
      <c r="Q695" s="20">
        <v>81</v>
      </c>
      <c r="R695" s="21">
        <v>65</v>
      </c>
      <c r="S695" s="21">
        <v>48</v>
      </c>
      <c r="T695" s="21">
        <v>32</v>
      </c>
      <c r="U695" s="21">
        <v>24</v>
      </c>
      <c r="V695" s="21">
        <v>15</v>
      </c>
      <c r="W695" s="21">
        <v>12</v>
      </c>
      <c r="X695" s="21">
        <v>6</v>
      </c>
      <c r="Y695" s="21">
        <v>4</v>
      </c>
      <c r="Z695" s="21">
        <v>3</v>
      </c>
      <c r="AA695" s="21">
        <v>2</v>
      </c>
      <c r="AB695" s="22">
        <v>691</v>
      </c>
      <c r="AC695" s="23">
        <v>95</v>
      </c>
      <c r="AD695" s="23">
        <v>80</v>
      </c>
      <c r="AE695" s="24">
        <v>51</v>
      </c>
      <c r="AF695" s="24">
        <v>33</v>
      </c>
      <c r="AG695" s="24">
        <v>19</v>
      </c>
      <c r="AH695" s="24">
        <v>17</v>
      </c>
      <c r="AI695" s="24">
        <v>10</v>
      </c>
      <c r="AJ695" s="24">
        <v>7</v>
      </c>
      <c r="AK695" s="24">
        <v>4</v>
      </c>
      <c r="AL695" s="24">
        <v>1</v>
      </c>
      <c r="AM695" s="24">
        <v>1</v>
      </c>
      <c r="AN695" s="24">
        <v>1</v>
      </c>
      <c r="DX695" s="19">
        <v>691</v>
      </c>
      <c r="DY695" t="s">
        <v>568</v>
      </c>
      <c r="DZ695" t="s">
        <v>567</v>
      </c>
      <c r="EA695" t="s">
        <v>567</v>
      </c>
      <c r="EB695" t="s">
        <v>566</v>
      </c>
    </row>
    <row r="696" spans="1:132" x14ac:dyDescent="0.25">
      <c r="A696" s="13">
        <v>693</v>
      </c>
      <c r="B696" s="13">
        <v>40</v>
      </c>
      <c r="C696" s="13">
        <v>108</v>
      </c>
      <c r="D696" s="13">
        <v>87</v>
      </c>
      <c r="E696" s="13">
        <v>89</v>
      </c>
      <c r="F696" s="13">
        <v>96</v>
      </c>
      <c r="G696" s="13">
        <v>65</v>
      </c>
      <c r="H696" s="13">
        <v>66</v>
      </c>
      <c r="I696" s="13">
        <v>74</v>
      </c>
      <c r="J696" s="13">
        <v>61</v>
      </c>
      <c r="K696" s="13">
        <v>75</v>
      </c>
      <c r="L696" s="13">
        <v>73</v>
      </c>
      <c r="M696" s="13">
        <v>73</v>
      </c>
      <c r="O696" s="19">
        <v>692</v>
      </c>
      <c r="P696" s="20">
        <v>97</v>
      </c>
      <c r="Q696" s="20">
        <v>81</v>
      </c>
      <c r="R696" s="21">
        <v>65</v>
      </c>
      <c r="S696" s="21">
        <v>48</v>
      </c>
      <c r="T696" s="21">
        <v>32</v>
      </c>
      <c r="U696" s="21">
        <v>24</v>
      </c>
      <c r="V696" s="21">
        <v>15</v>
      </c>
      <c r="W696" s="21">
        <v>12</v>
      </c>
      <c r="X696" s="21">
        <v>6</v>
      </c>
      <c r="Y696" s="21">
        <v>4</v>
      </c>
      <c r="Z696" s="21">
        <v>3</v>
      </c>
      <c r="AA696" s="21">
        <v>2</v>
      </c>
      <c r="AB696" s="22">
        <v>692</v>
      </c>
      <c r="AC696" s="23">
        <v>95</v>
      </c>
      <c r="AD696" s="23">
        <v>80</v>
      </c>
      <c r="AE696" s="24">
        <v>51</v>
      </c>
      <c r="AF696" s="24">
        <v>34</v>
      </c>
      <c r="AG696" s="24">
        <v>19</v>
      </c>
      <c r="AH696" s="24">
        <v>17</v>
      </c>
      <c r="AI696" s="24">
        <v>10</v>
      </c>
      <c r="AJ696" s="24">
        <v>7</v>
      </c>
      <c r="AK696" s="24">
        <v>4</v>
      </c>
      <c r="AL696" s="24">
        <v>1</v>
      </c>
      <c r="AM696" s="24">
        <v>1</v>
      </c>
      <c r="AN696" s="24">
        <v>1</v>
      </c>
      <c r="DX696" s="19">
        <v>692</v>
      </c>
      <c r="DY696" t="s">
        <v>568</v>
      </c>
      <c r="DZ696" t="s">
        <v>567</v>
      </c>
      <c r="EA696" t="s">
        <v>567</v>
      </c>
      <c r="EB696" t="s">
        <v>566</v>
      </c>
    </row>
    <row r="697" spans="1:132" x14ac:dyDescent="0.25">
      <c r="A697" s="12">
        <v>694</v>
      </c>
      <c r="B697" s="12">
        <v>39</v>
      </c>
      <c r="C697" s="12">
        <v>108</v>
      </c>
      <c r="D697" s="12">
        <v>87</v>
      </c>
      <c r="E697" s="12">
        <v>89</v>
      </c>
      <c r="F697" s="12">
        <v>96</v>
      </c>
      <c r="G697" s="12">
        <v>65</v>
      </c>
      <c r="H697" s="12">
        <v>66</v>
      </c>
      <c r="I697" s="12">
        <v>74</v>
      </c>
      <c r="J697" s="12">
        <v>61</v>
      </c>
      <c r="K697" s="12">
        <v>75</v>
      </c>
      <c r="L697" s="12">
        <v>73</v>
      </c>
      <c r="M697" s="12">
        <v>73</v>
      </c>
      <c r="O697" s="19">
        <v>693</v>
      </c>
      <c r="P697" s="20">
        <v>97</v>
      </c>
      <c r="Q697" s="20">
        <v>82</v>
      </c>
      <c r="R697" s="21">
        <v>66</v>
      </c>
      <c r="S697" s="21">
        <v>49</v>
      </c>
      <c r="T697" s="21">
        <v>33</v>
      </c>
      <c r="U697" s="21">
        <v>25</v>
      </c>
      <c r="V697" s="21">
        <v>15</v>
      </c>
      <c r="W697" s="21">
        <v>13</v>
      </c>
      <c r="X697" s="21">
        <v>7</v>
      </c>
      <c r="Y697" s="21">
        <v>4</v>
      </c>
      <c r="Z697" s="21">
        <v>3</v>
      </c>
      <c r="AA697" s="21">
        <v>2</v>
      </c>
      <c r="AB697" s="22">
        <v>693</v>
      </c>
      <c r="AC697" s="23">
        <v>95</v>
      </c>
      <c r="AD697" s="23">
        <v>80</v>
      </c>
      <c r="AE697" s="24">
        <v>51</v>
      </c>
      <c r="AF697" s="24">
        <v>34</v>
      </c>
      <c r="AG697" s="24">
        <v>19</v>
      </c>
      <c r="AH697" s="24">
        <v>17</v>
      </c>
      <c r="AI697" s="24">
        <v>10</v>
      </c>
      <c r="AJ697" s="24">
        <v>7</v>
      </c>
      <c r="AK697" s="24">
        <v>4</v>
      </c>
      <c r="AL697" s="24">
        <v>1</v>
      </c>
      <c r="AM697" s="24">
        <v>1</v>
      </c>
      <c r="AN697" s="24">
        <v>1</v>
      </c>
      <c r="DX697" s="19">
        <v>693</v>
      </c>
      <c r="DY697" t="s">
        <v>568</v>
      </c>
      <c r="DZ697" t="s">
        <v>567</v>
      </c>
      <c r="EA697" t="s">
        <v>567</v>
      </c>
      <c r="EB697" t="s">
        <v>566</v>
      </c>
    </row>
    <row r="698" spans="1:132" x14ac:dyDescent="0.25">
      <c r="A698" s="13">
        <v>695</v>
      </c>
      <c r="B698" s="13">
        <v>39</v>
      </c>
      <c r="C698" s="13">
        <v>108</v>
      </c>
      <c r="D698" s="13">
        <v>87</v>
      </c>
      <c r="E698" s="13">
        <v>89</v>
      </c>
      <c r="F698" s="13">
        <v>96</v>
      </c>
      <c r="G698" s="13">
        <v>65</v>
      </c>
      <c r="H698" s="13">
        <v>66</v>
      </c>
      <c r="I698" s="13">
        <v>74</v>
      </c>
      <c r="J698" s="13">
        <v>61</v>
      </c>
      <c r="K698" s="13">
        <v>75</v>
      </c>
      <c r="L698" s="13">
        <v>73</v>
      </c>
      <c r="M698" s="13">
        <v>73</v>
      </c>
      <c r="O698" s="19">
        <v>694</v>
      </c>
      <c r="P698" s="20">
        <v>97</v>
      </c>
      <c r="Q698" s="20">
        <v>82</v>
      </c>
      <c r="R698" s="21">
        <v>66</v>
      </c>
      <c r="S698" s="21">
        <v>49</v>
      </c>
      <c r="T698" s="21">
        <v>33</v>
      </c>
      <c r="U698" s="21">
        <v>25</v>
      </c>
      <c r="V698" s="21">
        <v>15</v>
      </c>
      <c r="W698" s="21">
        <v>13</v>
      </c>
      <c r="X698" s="21">
        <v>7</v>
      </c>
      <c r="Y698" s="21">
        <v>4</v>
      </c>
      <c r="Z698" s="21">
        <v>3</v>
      </c>
      <c r="AA698" s="21">
        <v>2</v>
      </c>
      <c r="AB698" s="22">
        <v>694</v>
      </c>
      <c r="AC698" s="23">
        <v>95</v>
      </c>
      <c r="AD698" s="23">
        <v>80</v>
      </c>
      <c r="AE698" s="24">
        <v>51</v>
      </c>
      <c r="AF698" s="24">
        <v>34</v>
      </c>
      <c r="AG698" s="24">
        <v>19</v>
      </c>
      <c r="AH698" s="24">
        <v>17</v>
      </c>
      <c r="AI698" s="24">
        <v>10</v>
      </c>
      <c r="AJ698" s="24">
        <v>7</v>
      </c>
      <c r="AK698" s="24">
        <v>4</v>
      </c>
      <c r="AL698" s="24">
        <v>1</v>
      </c>
      <c r="AM698" s="24">
        <v>1</v>
      </c>
      <c r="AN698" s="24">
        <v>1</v>
      </c>
      <c r="DX698" s="19">
        <v>694</v>
      </c>
      <c r="DY698" t="s">
        <v>568</v>
      </c>
      <c r="DZ698" t="s">
        <v>567</v>
      </c>
      <c r="EA698" t="s">
        <v>567</v>
      </c>
      <c r="EB698" t="s">
        <v>566</v>
      </c>
    </row>
    <row r="699" spans="1:132" x14ac:dyDescent="0.25">
      <c r="A699" s="12">
        <v>696</v>
      </c>
      <c r="B699" s="12">
        <v>39</v>
      </c>
      <c r="C699" s="12">
        <v>108</v>
      </c>
      <c r="D699" s="12">
        <v>86</v>
      </c>
      <c r="E699" s="12">
        <v>89</v>
      </c>
      <c r="F699" s="12">
        <v>96</v>
      </c>
      <c r="G699" s="12">
        <v>65</v>
      </c>
      <c r="H699" s="12">
        <v>65</v>
      </c>
      <c r="I699" s="12">
        <v>73</v>
      </c>
      <c r="J699" s="12">
        <v>61</v>
      </c>
      <c r="K699" s="12">
        <v>74</v>
      </c>
      <c r="L699" s="12">
        <v>72</v>
      </c>
      <c r="M699" s="12">
        <v>72</v>
      </c>
      <c r="O699" s="19">
        <v>695</v>
      </c>
      <c r="P699" s="20">
        <v>97</v>
      </c>
      <c r="Q699" s="20">
        <v>82</v>
      </c>
      <c r="R699" s="21">
        <v>66</v>
      </c>
      <c r="S699" s="21">
        <v>49</v>
      </c>
      <c r="T699" s="21">
        <v>33</v>
      </c>
      <c r="U699" s="21">
        <v>25</v>
      </c>
      <c r="V699" s="21">
        <v>15</v>
      </c>
      <c r="W699" s="21">
        <v>13</v>
      </c>
      <c r="X699" s="21">
        <v>7</v>
      </c>
      <c r="Y699" s="21">
        <v>4</v>
      </c>
      <c r="Z699" s="21">
        <v>3</v>
      </c>
      <c r="AA699" s="21">
        <v>2</v>
      </c>
      <c r="AB699" s="22">
        <v>695</v>
      </c>
      <c r="AC699" s="23">
        <v>95</v>
      </c>
      <c r="AD699" s="23">
        <v>81</v>
      </c>
      <c r="AE699" s="24">
        <v>52</v>
      </c>
      <c r="AF699" s="24">
        <v>34</v>
      </c>
      <c r="AG699" s="24">
        <v>19</v>
      </c>
      <c r="AH699" s="24">
        <v>17</v>
      </c>
      <c r="AI699" s="24">
        <v>10</v>
      </c>
      <c r="AJ699" s="24">
        <v>8</v>
      </c>
      <c r="AK699" s="24">
        <v>4</v>
      </c>
      <c r="AL699" s="24">
        <v>1</v>
      </c>
      <c r="AM699" s="24">
        <v>1</v>
      </c>
      <c r="AN699" s="24">
        <v>1</v>
      </c>
      <c r="DX699" s="19">
        <v>695</v>
      </c>
      <c r="DY699" t="s">
        <v>568</v>
      </c>
      <c r="DZ699" t="s">
        <v>567</v>
      </c>
      <c r="EA699" t="s">
        <v>567</v>
      </c>
      <c r="EB699" t="s">
        <v>566</v>
      </c>
    </row>
    <row r="700" spans="1:132" x14ac:dyDescent="0.25">
      <c r="A700" s="13">
        <v>697</v>
      </c>
      <c r="B700" s="13">
        <v>38</v>
      </c>
      <c r="C700" s="13">
        <v>108</v>
      </c>
      <c r="D700" s="13">
        <v>86</v>
      </c>
      <c r="E700" s="13">
        <v>89</v>
      </c>
      <c r="F700" s="13">
        <v>96</v>
      </c>
      <c r="G700" s="13">
        <v>65</v>
      </c>
      <c r="H700" s="13">
        <v>65</v>
      </c>
      <c r="I700" s="13">
        <v>73</v>
      </c>
      <c r="J700" s="13">
        <v>61</v>
      </c>
      <c r="K700" s="13">
        <v>74</v>
      </c>
      <c r="L700" s="13">
        <v>72</v>
      </c>
      <c r="M700" s="13">
        <v>72</v>
      </c>
      <c r="O700" s="19">
        <v>696</v>
      </c>
      <c r="P700" s="20">
        <v>97</v>
      </c>
      <c r="Q700" s="20">
        <v>82</v>
      </c>
      <c r="R700" s="21">
        <v>66</v>
      </c>
      <c r="S700" s="21">
        <v>49</v>
      </c>
      <c r="T700" s="21">
        <v>33</v>
      </c>
      <c r="U700" s="21">
        <v>25</v>
      </c>
      <c r="V700" s="21">
        <v>15</v>
      </c>
      <c r="W700" s="21">
        <v>13</v>
      </c>
      <c r="X700" s="21">
        <v>7</v>
      </c>
      <c r="Y700" s="21">
        <v>4</v>
      </c>
      <c r="Z700" s="21">
        <v>3</v>
      </c>
      <c r="AA700" s="21">
        <v>2</v>
      </c>
      <c r="AB700" s="22">
        <v>696</v>
      </c>
      <c r="AC700" s="23">
        <v>95</v>
      </c>
      <c r="AD700" s="23">
        <v>81</v>
      </c>
      <c r="AE700" s="24">
        <v>52</v>
      </c>
      <c r="AF700" s="24">
        <v>34</v>
      </c>
      <c r="AG700" s="24">
        <v>19</v>
      </c>
      <c r="AH700" s="24">
        <v>18</v>
      </c>
      <c r="AI700" s="24">
        <v>10</v>
      </c>
      <c r="AJ700" s="24">
        <v>8</v>
      </c>
      <c r="AK700" s="24">
        <v>4</v>
      </c>
      <c r="AL700" s="24">
        <v>1</v>
      </c>
      <c r="AM700" s="24">
        <v>1</v>
      </c>
      <c r="AN700" s="24">
        <v>1</v>
      </c>
      <c r="DX700" s="19">
        <v>696</v>
      </c>
      <c r="DY700" t="s">
        <v>568</v>
      </c>
      <c r="DZ700" t="s">
        <v>567</v>
      </c>
      <c r="EA700" t="s">
        <v>567</v>
      </c>
      <c r="EB700" t="s">
        <v>566</v>
      </c>
    </row>
    <row r="701" spans="1:132" x14ac:dyDescent="0.25">
      <c r="A701" s="12">
        <v>698</v>
      </c>
      <c r="B701" s="12">
        <v>38</v>
      </c>
      <c r="C701" s="12">
        <v>107</v>
      </c>
      <c r="D701" s="12">
        <v>86</v>
      </c>
      <c r="E701" s="12">
        <v>88</v>
      </c>
      <c r="F701" s="12">
        <v>95</v>
      </c>
      <c r="G701" s="12">
        <v>64</v>
      </c>
      <c r="H701" s="12">
        <v>65</v>
      </c>
      <c r="I701" s="12">
        <v>73</v>
      </c>
      <c r="J701" s="12">
        <v>60</v>
      </c>
      <c r="K701" s="12">
        <v>74</v>
      </c>
      <c r="L701" s="12">
        <v>72</v>
      </c>
      <c r="M701" s="12">
        <v>72</v>
      </c>
      <c r="O701" s="19">
        <v>697</v>
      </c>
      <c r="P701" s="20">
        <v>97</v>
      </c>
      <c r="Q701" s="20">
        <v>82</v>
      </c>
      <c r="R701" s="21">
        <v>66</v>
      </c>
      <c r="S701" s="21">
        <v>49</v>
      </c>
      <c r="T701" s="21">
        <v>33</v>
      </c>
      <c r="U701" s="21">
        <v>25</v>
      </c>
      <c r="V701" s="21">
        <v>15</v>
      </c>
      <c r="W701" s="21">
        <v>13</v>
      </c>
      <c r="X701" s="21">
        <v>7</v>
      </c>
      <c r="Y701" s="21">
        <v>4</v>
      </c>
      <c r="Z701" s="21">
        <v>3</v>
      </c>
      <c r="AA701" s="21">
        <v>2</v>
      </c>
      <c r="AB701" s="22">
        <v>697</v>
      </c>
      <c r="AC701" s="23">
        <v>95</v>
      </c>
      <c r="AD701" s="23">
        <v>81</v>
      </c>
      <c r="AE701" s="24">
        <v>52</v>
      </c>
      <c r="AF701" s="24">
        <v>34</v>
      </c>
      <c r="AG701" s="24">
        <v>20</v>
      </c>
      <c r="AH701" s="24">
        <v>18</v>
      </c>
      <c r="AI701" s="24">
        <v>10</v>
      </c>
      <c r="AJ701" s="24">
        <v>8</v>
      </c>
      <c r="AK701" s="24">
        <v>4</v>
      </c>
      <c r="AL701" s="24">
        <v>1</v>
      </c>
      <c r="AM701" s="24">
        <v>1</v>
      </c>
      <c r="AN701" s="24">
        <v>1</v>
      </c>
      <c r="DX701" s="19">
        <v>697</v>
      </c>
      <c r="DY701" t="s">
        <v>568</v>
      </c>
      <c r="DZ701" t="s">
        <v>567</v>
      </c>
      <c r="EA701" t="s">
        <v>567</v>
      </c>
      <c r="EB701" t="s">
        <v>566</v>
      </c>
    </row>
    <row r="702" spans="1:132" x14ac:dyDescent="0.25">
      <c r="A702" s="13">
        <v>699</v>
      </c>
      <c r="B702" s="13">
        <v>37</v>
      </c>
      <c r="C702" s="13">
        <v>107</v>
      </c>
      <c r="D702" s="13">
        <v>86</v>
      </c>
      <c r="E702" s="13">
        <v>88</v>
      </c>
      <c r="F702" s="13">
        <v>95</v>
      </c>
      <c r="G702" s="13">
        <v>64</v>
      </c>
      <c r="H702" s="13">
        <v>65</v>
      </c>
      <c r="I702" s="13">
        <v>73</v>
      </c>
      <c r="J702" s="13">
        <v>60</v>
      </c>
      <c r="K702" s="13">
        <v>74</v>
      </c>
      <c r="L702" s="13">
        <v>72</v>
      </c>
      <c r="M702" s="13">
        <v>72</v>
      </c>
      <c r="O702" s="19">
        <v>698</v>
      </c>
      <c r="P702" s="20">
        <v>97</v>
      </c>
      <c r="Q702" s="20">
        <v>83</v>
      </c>
      <c r="R702" s="21">
        <v>67</v>
      </c>
      <c r="S702" s="21">
        <v>50</v>
      </c>
      <c r="T702" s="21">
        <v>33</v>
      </c>
      <c r="U702" s="21">
        <v>25</v>
      </c>
      <c r="V702" s="21">
        <v>16</v>
      </c>
      <c r="W702" s="21">
        <v>14</v>
      </c>
      <c r="X702" s="21">
        <v>7</v>
      </c>
      <c r="Y702" s="21">
        <v>4</v>
      </c>
      <c r="Z702" s="21">
        <v>3</v>
      </c>
      <c r="AA702" s="21">
        <v>3</v>
      </c>
      <c r="AB702" s="22">
        <v>698</v>
      </c>
      <c r="AC702" s="23">
        <v>95</v>
      </c>
      <c r="AD702" s="23">
        <v>81</v>
      </c>
      <c r="AE702" s="24">
        <v>52</v>
      </c>
      <c r="AF702" s="24">
        <v>35</v>
      </c>
      <c r="AG702" s="24">
        <v>20</v>
      </c>
      <c r="AH702" s="24">
        <v>18</v>
      </c>
      <c r="AI702" s="24">
        <v>10</v>
      </c>
      <c r="AJ702" s="24">
        <v>8</v>
      </c>
      <c r="AK702" s="24">
        <v>4</v>
      </c>
      <c r="AL702" s="24">
        <v>1</v>
      </c>
      <c r="AM702" s="24">
        <v>1</v>
      </c>
      <c r="AN702" s="24">
        <v>1</v>
      </c>
      <c r="DX702" s="19">
        <v>698</v>
      </c>
      <c r="DY702" t="s">
        <v>568</v>
      </c>
      <c r="DZ702" t="s">
        <v>567</v>
      </c>
      <c r="EA702" t="s">
        <v>567</v>
      </c>
      <c r="EB702" t="s">
        <v>566</v>
      </c>
    </row>
    <row r="703" spans="1:132" x14ac:dyDescent="0.25">
      <c r="A703" s="12">
        <v>700</v>
      </c>
      <c r="B703" s="12">
        <v>37</v>
      </c>
      <c r="C703" s="12">
        <v>107</v>
      </c>
      <c r="D703" s="12">
        <v>86</v>
      </c>
      <c r="E703" s="12">
        <v>88</v>
      </c>
      <c r="F703" s="12">
        <v>95</v>
      </c>
      <c r="G703" s="12">
        <v>64</v>
      </c>
      <c r="H703" s="12">
        <v>65</v>
      </c>
      <c r="I703" s="12">
        <v>73</v>
      </c>
      <c r="J703" s="12">
        <v>60</v>
      </c>
      <c r="K703" s="12">
        <v>74</v>
      </c>
      <c r="L703" s="12">
        <v>72</v>
      </c>
      <c r="M703" s="12">
        <v>72</v>
      </c>
      <c r="O703" s="19">
        <v>699</v>
      </c>
      <c r="P703" s="20">
        <v>97</v>
      </c>
      <c r="Q703" s="20">
        <v>83</v>
      </c>
      <c r="R703" s="21">
        <v>67</v>
      </c>
      <c r="S703" s="21">
        <v>50</v>
      </c>
      <c r="T703" s="21">
        <v>33</v>
      </c>
      <c r="U703" s="21">
        <v>25</v>
      </c>
      <c r="V703" s="21">
        <v>16</v>
      </c>
      <c r="W703" s="21">
        <v>14</v>
      </c>
      <c r="X703" s="21">
        <v>7</v>
      </c>
      <c r="Y703" s="21">
        <v>4</v>
      </c>
      <c r="Z703" s="21">
        <v>3</v>
      </c>
      <c r="AA703" s="21">
        <v>3</v>
      </c>
      <c r="AB703" s="22">
        <v>699</v>
      </c>
      <c r="AC703" s="23">
        <v>95</v>
      </c>
      <c r="AD703" s="23">
        <v>81</v>
      </c>
      <c r="AE703" s="24">
        <v>52</v>
      </c>
      <c r="AF703" s="24">
        <v>35</v>
      </c>
      <c r="AG703" s="24">
        <v>20</v>
      </c>
      <c r="AH703" s="24">
        <v>18</v>
      </c>
      <c r="AI703" s="24">
        <v>10</v>
      </c>
      <c r="AJ703" s="24">
        <v>8</v>
      </c>
      <c r="AK703" s="24">
        <v>4</v>
      </c>
      <c r="AL703" s="24">
        <v>2</v>
      </c>
      <c r="AM703" s="24">
        <v>2</v>
      </c>
      <c r="AN703" s="24">
        <v>2</v>
      </c>
      <c r="DX703" s="19">
        <v>699</v>
      </c>
      <c r="DY703" t="s">
        <v>568</v>
      </c>
      <c r="DZ703" t="s">
        <v>567</v>
      </c>
      <c r="EA703" t="s">
        <v>567</v>
      </c>
      <c r="EB703" t="s">
        <v>566</v>
      </c>
    </row>
    <row r="704" spans="1:132" x14ac:dyDescent="0.25">
      <c r="A704" s="13">
        <v>701</v>
      </c>
      <c r="B704" s="13">
        <v>37</v>
      </c>
      <c r="C704" s="13">
        <v>107</v>
      </c>
      <c r="D704" s="13">
        <v>86</v>
      </c>
      <c r="E704" s="13">
        <v>88</v>
      </c>
      <c r="F704" s="13">
        <v>95</v>
      </c>
      <c r="G704" s="13">
        <v>64</v>
      </c>
      <c r="H704" s="13">
        <v>65</v>
      </c>
      <c r="I704" s="13">
        <v>73</v>
      </c>
      <c r="J704" s="13">
        <v>60</v>
      </c>
      <c r="K704" s="13">
        <v>74</v>
      </c>
      <c r="L704" s="13">
        <v>72</v>
      </c>
      <c r="M704" s="13">
        <v>72</v>
      </c>
      <c r="O704" s="19">
        <v>700</v>
      </c>
      <c r="P704" s="20">
        <v>97</v>
      </c>
      <c r="Q704" s="20">
        <v>83</v>
      </c>
      <c r="R704" s="21">
        <v>67</v>
      </c>
      <c r="S704" s="21">
        <v>50</v>
      </c>
      <c r="T704" s="21">
        <v>33</v>
      </c>
      <c r="U704" s="21">
        <v>25</v>
      </c>
      <c r="V704" s="21">
        <v>16</v>
      </c>
      <c r="W704" s="21">
        <v>14</v>
      </c>
      <c r="X704" s="21">
        <v>7</v>
      </c>
      <c r="Y704" s="21">
        <v>4</v>
      </c>
      <c r="Z704" s="21">
        <v>3</v>
      </c>
      <c r="AA704" s="21">
        <v>3</v>
      </c>
      <c r="AB704" s="22">
        <v>700</v>
      </c>
      <c r="AC704" s="23">
        <v>95</v>
      </c>
      <c r="AD704" s="23">
        <v>81</v>
      </c>
      <c r="AE704" s="24">
        <v>53</v>
      </c>
      <c r="AF704" s="24">
        <v>35</v>
      </c>
      <c r="AG704" s="24">
        <v>20</v>
      </c>
      <c r="AH704" s="24">
        <v>18</v>
      </c>
      <c r="AI704" s="24">
        <v>11</v>
      </c>
      <c r="AJ704" s="24">
        <v>8</v>
      </c>
      <c r="AK704" s="24">
        <v>4</v>
      </c>
      <c r="AL704" s="24">
        <v>2</v>
      </c>
      <c r="AM704" s="24">
        <v>2</v>
      </c>
      <c r="AN704" s="24">
        <v>2</v>
      </c>
      <c r="DX704" s="19">
        <v>700</v>
      </c>
      <c r="DY704" t="s">
        <v>568</v>
      </c>
      <c r="DZ704" t="s">
        <v>567</v>
      </c>
      <c r="EA704" t="s">
        <v>567</v>
      </c>
      <c r="EB704" t="s">
        <v>566</v>
      </c>
    </row>
    <row r="705" spans="1:132" x14ac:dyDescent="0.25">
      <c r="A705" s="12">
        <v>702</v>
      </c>
      <c r="B705" s="12">
        <v>36</v>
      </c>
      <c r="C705" s="12">
        <v>107</v>
      </c>
      <c r="D705" s="12">
        <v>86</v>
      </c>
      <c r="E705" s="12">
        <v>88</v>
      </c>
      <c r="F705" s="12">
        <v>95</v>
      </c>
      <c r="G705" s="12">
        <v>64</v>
      </c>
      <c r="H705" s="12">
        <v>65</v>
      </c>
      <c r="I705" s="12">
        <v>73</v>
      </c>
      <c r="J705" s="12">
        <v>60</v>
      </c>
      <c r="K705" s="12">
        <v>74</v>
      </c>
      <c r="L705" s="12">
        <v>72</v>
      </c>
      <c r="M705" s="12">
        <v>72</v>
      </c>
      <c r="O705" s="19">
        <v>701</v>
      </c>
      <c r="P705" s="20">
        <v>97</v>
      </c>
      <c r="Q705" s="20">
        <v>83</v>
      </c>
      <c r="R705" s="21">
        <v>67</v>
      </c>
      <c r="S705" s="21">
        <v>50</v>
      </c>
      <c r="T705" s="21">
        <v>33</v>
      </c>
      <c r="U705" s="21">
        <v>25</v>
      </c>
      <c r="V705" s="21">
        <v>16</v>
      </c>
      <c r="W705" s="21">
        <v>14</v>
      </c>
      <c r="X705" s="21">
        <v>7</v>
      </c>
      <c r="Y705" s="21">
        <v>4</v>
      </c>
      <c r="Z705" s="21">
        <v>3</v>
      </c>
      <c r="AA705" s="21">
        <v>3</v>
      </c>
      <c r="AB705" s="22">
        <v>701</v>
      </c>
      <c r="AC705" s="23">
        <v>95</v>
      </c>
      <c r="AD705" s="23">
        <v>81</v>
      </c>
      <c r="AE705" s="24">
        <v>53</v>
      </c>
      <c r="AF705" s="24">
        <v>35</v>
      </c>
      <c r="AG705" s="24">
        <v>20</v>
      </c>
      <c r="AH705" s="24">
        <v>18</v>
      </c>
      <c r="AI705" s="24">
        <v>11</v>
      </c>
      <c r="AJ705" s="24">
        <v>8</v>
      </c>
      <c r="AK705" s="24">
        <v>4</v>
      </c>
      <c r="AL705" s="24">
        <v>2</v>
      </c>
      <c r="AM705" s="24">
        <v>2</v>
      </c>
      <c r="AN705" s="24">
        <v>2</v>
      </c>
      <c r="DX705" s="19">
        <v>701</v>
      </c>
      <c r="DY705" t="s">
        <v>568</v>
      </c>
      <c r="DZ705" t="s">
        <v>568</v>
      </c>
      <c r="EA705" t="s">
        <v>567</v>
      </c>
      <c r="EB705" t="s">
        <v>566</v>
      </c>
    </row>
    <row r="706" spans="1:132" x14ac:dyDescent="0.25">
      <c r="A706" s="13">
        <v>703</v>
      </c>
      <c r="B706" s="13">
        <v>36</v>
      </c>
      <c r="C706" s="13">
        <v>106</v>
      </c>
      <c r="D706" s="13">
        <v>85</v>
      </c>
      <c r="E706" s="13">
        <v>87</v>
      </c>
      <c r="F706" s="13">
        <v>94</v>
      </c>
      <c r="G706" s="13">
        <v>64</v>
      </c>
      <c r="H706" s="13">
        <v>65</v>
      </c>
      <c r="I706" s="13">
        <v>73</v>
      </c>
      <c r="J706" s="13">
        <v>60</v>
      </c>
      <c r="K706" s="13">
        <v>74</v>
      </c>
      <c r="L706" s="13">
        <v>71</v>
      </c>
      <c r="M706" s="13">
        <v>71</v>
      </c>
      <c r="O706" s="19">
        <v>702</v>
      </c>
      <c r="P706" s="20">
        <v>97</v>
      </c>
      <c r="Q706" s="20">
        <v>83</v>
      </c>
      <c r="R706" s="21">
        <v>67</v>
      </c>
      <c r="S706" s="21">
        <v>50</v>
      </c>
      <c r="T706" s="21">
        <v>33</v>
      </c>
      <c r="U706" s="21">
        <v>25</v>
      </c>
      <c r="V706" s="21">
        <v>16</v>
      </c>
      <c r="W706" s="21">
        <v>14</v>
      </c>
      <c r="X706" s="21">
        <v>7</v>
      </c>
      <c r="Y706" s="21">
        <v>4</v>
      </c>
      <c r="Z706" s="21">
        <v>3</v>
      </c>
      <c r="AA706" s="21">
        <v>3</v>
      </c>
      <c r="AB706" s="22">
        <v>702</v>
      </c>
      <c r="AC706" s="23">
        <v>95</v>
      </c>
      <c r="AD706" s="23">
        <v>81</v>
      </c>
      <c r="AE706" s="24">
        <v>53</v>
      </c>
      <c r="AF706" s="24">
        <v>35</v>
      </c>
      <c r="AG706" s="24">
        <v>20</v>
      </c>
      <c r="AH706" s="24">
        <v>18</v>
      </c>
      <c r="AI706" s="24">
        <v>11</v>
      </c>
      <c r="AJ706" s="24">
        <v>8</v>
      </c>
      <c r="AK706" s="24">
        <v>4</v>
      </c>
      <c r="AL706" s="24">
        <v>2</v>
      </c>
      <c r="AM706" s="24">
        <v>2</v>
      </c>
      <c r="AN706" s="24">
        <v>2</v>
      </c>
      <c r="DX706" s="19">
        <v>702</v>
      </c>
      <c r="DY706" t="s">
        <v>568</v>
      </c>
      <c r="DZ706" t="s">
        <v>568</v>
      </c>
      <c r="EA706" t="s">
        <v>567</v>
      </c>
      <c r="EB706" t="s">
        <v>566</v>
      </c>
    </row>
    <row r="707" spans="1:132" x14ac:dyDescent="0.25">
      <c r="A707" s="12">
        <v>704</v>
      </c>
      <c r="B707" s="12">
        <v>35</v>
      </c>
      <c r="C707" s="12">
        <v>106</v>
      </c>
      <c r="D707" s="12">
        <v>85</v>
      </c>
      <c r="E707" s="12">
        <v>87</v>
      </c>
      <c r="F707" s="12">
        <v>94</v>
      </c>
      <c r="G707" s="12">
        <v>64</v>
      </c>
      <c r="H707" s="12">
        <v>65</v>
      </c>
      <c r="I707" s="12">
        <v>73</v>
      </c>
      <c r="J707" s="12">
        <v>60</v>
      </c>
      <c r="K707" s="12">
        <v>74</v>
      </c>
      <c r="L707" s="12">
        <v>71</v>
      </c>
      <c r="M707" s="12">
        <v>71</v>
      </c>
      <c r="O707" s="19">
        <v>703</v>
      </c>
      <c r="P707" s="20">
        <v>97</v>
      </c>
      <c r="Q707" s="20">
        <v>83</v>
      </c>
      <c r="R707" s="21">
        <v>67</v>
      </c>
      <c r="S707" s="21">
        <v>51</v>
      </c>
      <c r="T707" s="21">
        <v>34</v>
      </c>
      <c r="U707" s="21">
        <v>26</v>
      </c>
      <c r="V707" s="21">
        <v>17</v>
      </c>
      <c r="W707" s="21">
        <v>14</v>
      </c>
      <c r="X707" s="21">
        <v>7</v>
      </c>
      <c r="Y707" s="21">
        <v>4</v>
      </c>
      <c r="Z707" s="21">
        <v>3</v>
      </c>
      <c r="AA707" s="21">
        <v>3</v>
      </c>
      <c r="AB707" s="22">
        <v>703</v>
      </c>
      <c r="AC707" s="23">
        <v>95</v>
      </c>
      <c r="AD707" s="23">
        <v>81</v>
      </c>
      <c r="AE707" s="24">
        <v>53</v>
      </c>
      <c r="AF707" s="24">
        <v>36</v>
      </c>
      <c r="AG707" s="24">
        <v>20</v>
      </c>
      <c r="AH707" s="24">
        <v>18</v>
      </c>
      <c r="AI707" s="24">
        <v>11</v>
      </c>
      <c r="AJ707" s="24">
        <v>8</v>
      </c>
      <c r="AK707" s="24">
        <v>4</v>
      </c>
      <c r="AL707" s="24">
        <v>2</v>
      </c>
      <c r="AM707" s="24">
        <v>2</v>
      </c>
      <c r="AN707" s="24">
        <v>2</v>
      </c>
      <c r="DX707" s="19">
        <v>703</v>
      </c>
      <c r="DY707" t="s">
        <v>568</v>
      </c>
      <c r="DZ707" t="s">
        <v>568</v>
      </c>
      <c r="EA707" t="s">
        <v>567</v>
      </c>
      <c r="EB707" t="s">
        <v>566</v>
      </c>
    </row>
    <row r="708" spans="1:132" x14ac:dyDescent="0.25">
      <c r="A708" s="13">
        <v>705</v>
      </c>
      <c r="B708" s="13">
        <v>35</v>
      </c>
      <c r="C708" s="13">
        <v>106</v>
      </c>
      <c r="D708" s="13">
        <v>85</v>
      </c>
      <c r="E708" s="13">
        <v>87</v>
      </c>
      <c r="F708" s="13">
        <v>94</v>
      </c>
      <c r="G708" s="13">
        <v>64</v>
      </c>
      <c r="H708" s="13">
        <v>65</v>
      </c>
      <c r="I708" s="13">
        <v>73</v>
      </c>
      <c r="J708" s="13">
        <v>60</v>
      </c>
      <c r="K708" s="13">
        <v>74</v>
      </c>
      <c r="L708" s="13">
        <v>71</v>
      </c>
      <c r="M708" s="13">
        <v>71</v>
      </c>
      <c r="O708" s="19">
        <v>704</v>
      </c>
      <c r="P708" s="20">
        <v>97</v>
      </c>
      <c r="Q708" s="20">
        <v>83</v>
      </c>
      <c r="R708" s="21">
        <v>67</v>
      </c>
      <c r="S708" s="21">
        <v>51</v>
      </c>
      <c r="T708" s="21">
        <v>34</v>
      </c>
      <c r="U708" s="21">
        <v>26</v>
      </c>
      <c r="V708" s="21">
        <v>17</v>
      </c>
      <c r="W708" s="21">
        <v>14</v>
      </c>
      <c r="X708" s="21">
        <v>7</v>
      </c>
      <c r="Y708" s="21">
        <v>4</v>
      </c>
      <c r="Z708" s="21">
        <v>3</v>
      </c>
      <c r="AA708" s="21">
        <v>3</v>
      </c>
      <c r="AB708" s="22">
        <v>704</v>
      </c>
      <c r="AC708" s="23">
        <v>95</v>
      </c>
      <c r="AD708" s="23">
        <v>82</v>
      </c>
      <c r="AE708" s="24">
        <v>53</v>
      </c>
      <c r="AF708" s="24">
        <v>36</v>
      </c>
      <c r="AG708" s="24">
        <v>20</v>
      </c>
      <c r="AH708" s="24">
        <v>18</v>
      </c>
      <c r="AI708" s="24">
        <v>11</v>
      </c>
      <c r="AJ708" s="24">
        <v>8</v>
      </c>
      <c r="AK708" s="24">
        <v>4</v>
      </c>
      <c r="AL708" s="24">
        <v>2</v>
      </c>
      <c r="AM708" s="24">
        <v>2</v>
      </c>
      <c r="AN708" s="24">
        <v>2</v>
      </c>
      <c r="DX708" s="19">
        <v>704</v>
      </c>
      <c r="DY708" t="s">
        <v>568</v>
      </c>
      <c r="DZ708" t="s">
        <v>568</v>
      </c>
      <c r="EA708" t="s">
        <v>567</v>
      </c>
      <c r="EB708" t="s">
        <v>566</v>
      </c>
    </row>
    <row r="709" spans="1:132" x14ac:dyDescent="0.25">
      <c r="A709" s="12">
        <v>706</v>
      </c>
      <c r="B709" s="12">
        <v>35</v>
      </c>
      <c r="C709" s="12">
        <v>106</v>
      </c>
      <c r="D709" s="12">
        <v>85</v>
      </c>
      <c r="E709" s="12">
        <v>87</v>
      </c>
      <c r="F709" s="12">
        <v>94</v>
      </c>
      <c r="G709" s="12">
        <v>63</v>
      </c>
      <c r="H709" s="12">
        <v>64</v>
      </c>
      <c r="I709" s="12">
        <v>72</v>
      </c>
      <c r="J709" s="12">
        <v>59</v>
      </c>
      <c r="K709" s="12">
        <v>73</v>
      </c>
      <c r="L709" s="12">
        <v>71</v>
      </c>
      <c r="M709" s="12">
        <v>71</v>
      </c>
      <c r="O709" s="19">
        <v>705</v>
      </c>
      <c r="P709" s="20">
        <v>97</v>
      </c>
      <c r="Q709" s="20">
        <v>83</v>
      </c>
      <c r="R709" s="21">
        <v>67</v>
      </c>
      <c r="S709" s="21">
        <v>51</v>
      </c>
      <c r="T709" s="21">
        <v>34</v>
      </c>
      <c r="U709" s="21">
        <v>26</v>
      </c>
      <c r="V709" s="21">
        <v>17</v>
      </c>
      <c r="W709" s="21">
        <v>14</v>
      </c>
      <c r="X709" s="21">
        <v>7</v>
      </c>
      <c r="Y709" s="21">
        <v>4</v>
      </c>
      <c r="Z709" s="21">
        <v>3</v>
      </c>
      <c r="AA709" s="21">
        <v>3</v>
      </c>
      <c r="AB709" s="22">
        <v>705</v>
      </c>
      <c r="AC709" s="23">
        <v>95</v>
      </c>
      <c r="AD709" s="23">
        <v>82</v>
      </c>
      <c r="AE709" s="24">
        <v>53</v>
      </c>
      <c r="AF709" s="24">
        <v>36</v>
      </c>
      <c r="AG709" s="24">
        <v>21</v>
      </c>
      <c r="AH709" s="24">
        <v>19</v>
      </c>
      <c r="AI709" s="24">
        <v>11</v>
      </c>
      <c r="AJ709" s="24">
        <v>8</v>
      </c>
      <c r="AK709" s="24">
        <v>5</v>
      </c>
      <c r="AL709" s="24">
        <v>2</v>
      </c>
      <c r="AM709" s="24">
        <v>2</v>
      </c>
      <c r="AN709" s="24">
        <v>2</v>
      </c>
      <c r="DX709" s="19">
        <v>705</v>
      </c>
      <c r="DY709" t="s">
        <v>568</v>
      </c>
      <c r="DZ709" t="s">
        <v>568</v>
      </c>
      <c r="EA709" t="s">
        <v>567</v>
      </c>
      <c r="EB709" t="s">
        <v>566</v>
      </c>
    </row>
    <row r="710" spans="1:132" x14ac:dyDescent="0.25">
      <c r="A710" s="13">
        <v>707</v>
      </c>
      <c r="B710" s="13">
        <v>34</v>
      </c>
      <c r="C710" s="13">
        <v>106</v>
      </c>
      <c r="D710" s="13">
        <v>85</v>
      </c>
      <c r="E710" s="13">
        <v>87</v>
      </c>
      <c r="F710" s="13">
        <v>94</v>
      </c>
      <c r="G710" s="13">
        <v>63</v>
      </c>
      <c r="H710" s="13">
        <v>64</v>
      </c>
      <c r="I710" s="13">
        <v>72</v>
      </c>
      <c r="J710" s="13">
        <v>59</v>
      </c>
      <c r="K710" s="13">
        <v>73</v>
      </c>
      <c r="L710" s="13">
        <v>71</v>
      </c>
      <c r="M710" s="13">
        <v>71</v>
      </c>
      <c r="O710" s="19">
        <v>706</v>
      </c>
      <c r="P710" s="20">
        <v>97</v>
      </c>
      <c r="Q710" s="20">
        <v>83</v>
      </c>
      <c r="R710" s="21">
        <v>67</v>
      </c>
      <c r="S710" s="21">
        <v>51</v>
      </c>
      <c r="T710" s="21">
        <v>34</v>
      </c>
      <c r="U710" s="21">
        <v>26</v>
      </c>
      <c r="V710" s="21">
        <v>17</v>
      </c>
      <c r="W710" s="21">
        <v>14</v>
      </c>
      <c r="X710" s="21">
        <v>7</v>
      </c>
      <c r="Y710" s="21">
        <v>4</v>
      </c>
      <c r="Z710" s="21">
        <v>3</v>
      </c>
      <c r="AA710" s="21">
        <v>3</v>
      </c>
      <c r="AB710" s="22">
        <v>706</v>
      </c>
      <c r="AC710" s="23">
        <v>95</v>
      </c>
      <c r="AD710" s="23">
        <v>82</v>
      </c>
      <c r="AE710" s="24">
        <v>54</v>
      </c>
      <c r="AF710" s="24">
        <v>36</v>
      </c>
      <c r="AG710" s="24">
        <v>21</v>
      </c>
      <c r="AH710" s="24">
        <v>19</v>
      </c>
      <c r="AI710" s="24">
        <v>11</v>
      </c>
      <c r="AJ710" s="24">
        <v>8</v>
      </c>
      <c r="AK710" s="24">
        <v>5</v>
      </c>
      <c r="AL710" s="24">
        <v>2</v>
      </c>
      <c r="AM710" s="24">
        <v>2</v>
      </c>
      <c r="AN710" s="24">
        <v>2</v>
      </c>
      <c r="DX710" s="19">
        <v>706</v>
      </c>
      <c r="DY710" t="s">
        <v>568</v>
      </c>
      <c r="DZ710" t="s">
        <v>568</v>
      </c>
      <c r="EA710" t="s">
        <v>567</v>
      </c>
      <c r="EB710" t="s">
        <v>566</v>
      </c>
    </row>
    <row r="711" spans="1:132" x14ac:dyDescent="0.25">
      <c r="A711" s="12">
        <v>708</v>
      </c>
      <c r="B711" s="12">
        <v>34</v>
      </c>
      <c r="C711" s="12">
        <v>105</v>
      </c>
      <c r="D711" s="12">
        <v>84</v>
      </c>
      <c r="E711" s="12">
        <v>86</v>
      </c>
      <c r="F711" s="12">
        <v>93</v>
      </c>
      <c r="G711" s="12">
        <v>63</v>
      </c>
      <c r="H711" s="12">
        <v>64</v>
      </c>
      <c r="I711" s="12">
        <v>72</v>
      </c>
      <c r="J711" s="12">
        <v>59</v>
      </c>
      <c r="K711" s="12">
        <v>73</v>
      </c>
      <c r="L711" s="12">
        <v>70</v>
      </c>
      <c r="M711" s="12">
        <v>70</v>
      </c>
      <c r="O711" s="19">
        <v>707</v>
      </c>
      <c r="P711" s="20">
        <v>97</v>
      </c>
      <c r="Q711" s="20">
        <v>83</v>
      </c>
      <c r="R711" s="21">
        <v>67</v>
      </c>
      <c r="S711" s="21">
        <v>51</v>
      </c>
      <c r="T711" s="21">
        <v>34</v>
      </c>
      <c r="U711" s="21">
        <v>26</v>
      </c>
      <c r="V711" s="21">
        <v>17</v>
      </c>
      <c r="W711" s="21">
        <v>14</v>
      </c>
      <c r="X711" s="21">
        <v>7</v>
      </c>
      <c r="Y711" s="21">
        <v>4</v>
      </c>
      <c r="Z711" s="21">
        <v>3</v>
      </c>
      <c r="AA711" s="21">
        <v>3</v>
      </c>
      <c r="AB711" s="22">
        <v>707</v>
      </c>
      <c r="AC711" s="23">
        <v>95</v>
      </c>
      <c r="AD711" s="23">
        <v>82</v>
      </c>
      <c r="AE711" s="24">
        <v>54</v>
      </c>
      <c r="AF711" s="24">
        <v>36</v>
      </c>
      <c r="AG711" s="24">
        <v>21</v>
      </c>
      <c r="AH711" s="24">
        <v>19</v>
      </c>
      <c r="AI711" s="24">
        <v>11</v>
      </c>
      <c r="AJ711" s="24">
        <v>8</v>
      </c>
      <c r="AK711" s="24">
        <v>5</v>
      </c>
      <c r="AL711" s="24">
        <v>2</v>
      </c>
      <c r="AM711" s="24">
        <v>2</v>
      </c>
      <c r="AN711" s="24">
        <v>2</v>
      </c>
      <c r="DX711" s="19">
        <v>707</v>
      </c>
      <c r="DY711" t="s">
        <v>568</v>
      </c>
      <c r="DZ711" t="s">
        <v>568</v>
      </c>
      <c r="EA711" t="s">
        <v>567</v>
      </c>
      <c r="EB711" t="s">
        <v>566</v>
      </c>
    </row>
    <row r="712" spans="1:132" x14ac:dyDescent="0.25">
      <c r="A712" s="13">
        <v>709</v>
      </c>
      <c r="B712" s="13">
        <v>33</v>
      </c>
      <c r="C712" s="13">
        <v>105</v>
      </c>
      <c r="D712" s="13">
        <v>84</v>
      </c>
      <c r="E712" s="13">
        <v>86</v>
      </c>
      <c r="F712" s="13">
        <v>93</v>
      </c>
      <c r="G712" s="13">
        <v>63</v>
      </c>
      <c r="H712" s="13">
        <v>64</v>
      </c>
      <c r="I712" s="13">
        <v>72</v>
      </c>
      <c r="J712" s="13">
        <v>59</v>
      </c>
      <c r="K712" s="13">
        <v>73</v>
      </c>
      <c r="L712" s="13">
        <v>70</v>
      </c>
      <c r="M712" s="13">
        <v>70</v>
      </c>
      <c r="O712" s="19">
        <v>708</v>
      </c>
      <c r="P712" s="20">
        <v>97</v>
      </c>
      <c r="Q712" s="20">
        <v>84</v>
      </c>
      <c r="R712" s="21">
        <v>68</v>
      </c>
      <c r="S712" s="21">
        <v>52</v>
      </c>
      <c r="T712" s="21">
        <v>35</v>
      </c>
      <c r="U712" s="21">
        <v>27</v>
      </c>
      <c r="V712" s="21">
        <v>17</v>
      </c>
      <c r="W712" s="21">
        <v>14</v>
      </c>
      <c r="X712" s="21">
        <v>8</v>
      </c>
      <c r="Y712" s="21">
        <v>5</v>
      </c>
      <c r="Z712" s="21">
        <v>3</v>
      </c>
      <c r="AA712" s="21">
        <v>3</v>
      </c>
      <c r="AB712" s="22">
        <v>708</v>
      </c>
      <c r="AC712" s="23">
        <v>95</v>
      </c>
      <c r="AD712" s="23">
        <v>82</v>
      </c>
      <c r="AE712" s="24">
        <v>54</v>
      </c>
      <c r="AF712" s="24">
        <v>36</v>
      </c>
      <c r="AG712" s="24">
        <v>21</v>
      </c>
      <c r="AH712" s="24">
        <v>19</v>
      </c>
      <c r="AI712" s="24">
        <v>11</v>
      </c>
      <c r="AJ712" s="24">
        <v>8</v>
      </c>
      <c r="AK712" s="24">
        <v>5</v>
      </c>
      <c r="AL712" s="24">
        <v>2</v>
      </c>
      <c r="AM712" s="24">
        <v>2</v>
      </c>
      <c r="AN712" s="24">
        <v>2</v>
      </c>
      <c r="DX712" s="19">
        <v>708</v>
      </c>
      <c r="DY712" t="s">
        <v>568</v>
      </c>
      <c r="DZ712" t="s">
        <v>568</v>
      </c>
      <c r="EA712" t="s">
        <v>567</v>
      </c>
      <c r="EB712" t="s">
        <v>566</v>
      </c>
    </row>
    <row r="713" spans="1:132" x14ac:dyDescent="0.25">
      <c r="A713" s="12">
        <v>710</v>
      </c>
      <c r="B713" s="12">
        <v>33</v>
      </c>
      <c r="C713" s="12">
        <v>105</v>
      </c>
      <c r="D713" s="12">
        <v>84</v>
      </c>
      <c r="E713" s="12">
        <v>86</v>
      </c>
      <c r="F713" s="12">
        <v>93</v>
      </c>
      <c r="G713" s="12">
        <v>63</v>
      </c>
      <c r="H713" s="12">
        <v>64</v>
      </c>
      <c r="I713" s="12">
        <v>72</v>
      </c>
      <c r="J713" s="12">
        <v>59</v>
      </c>
      <c r="K713" s="12">
        <v>73</v>
      </c>
      <c r="L713" s="12">
        <v>70</v>
      </c>
      <c r="M713" s="12">
        <v>70</v>
      </c>
      <c r="O713" s="19">
        <v>709</v>
      </c>
      <c r="P713" s="20">
        <v>97</v>
      </c>
      <c r="Q713" s="20">
        <v>84</v>
      </c>
      <c r="R713" s="21">
        <v>68</v>
      </c>
      <c r="S713" s="21">
        <v>52</v>
      </c>
      <c r="T713" s="21">
        <v>35</v>
      </c>
      <c r="U713" s="21">
        <v>27</v>
      </c>
      <c r="V713" s="21">
        <v>17</v>
      </c>
      <c r="W713" s="21">
        <v>14</v>
      </c>
      <c r="X713" s="21">
        <v>8</v>
      </c>
      <c r="Y713" s="21">
        <v>5</v>
      </c>
      <c r="Z713" s="21">
        <v>3</v>
      </c>
      <c r="AA713" s="21">
        <v>3</v>
      </c>
      <c r="AB713" s="22">
        <v>709</v>
      </c>
      <c r="AC713" s="23">
        <v>95</v>
      </c>
      <c r="AD713" s="23">
        <v>82</v>
      </c>
      <c r="AE713" s="24">
        <v>54</v>
      </c>
      <c r="AF713" s="24">
        <v>37</v>
      </c>
      <c r="AG713" s="24">
        <v>21</v>
      </c>
      <c r="AH713" s="24">
        <v>19</v>
      </c>
      <c r="AI713" s="24">
        <v>11</v>
      </c>
      <c r="AJ713" s="24">
        <v>9</v>
      </c>
      <c r="AK713" s="24">
        <v>5</v>
      </c>
      <c r="AL713" s="24">
        <v>2</v>
      </c>
      <c r="AM713" s="24">
        <v>2</v>
      </c>
      <c r="AN713" s="24">
        <v>2</v>
      </c>
      <c r="DX713" s="19">
        <v>709</v>
      </c>
      <c r="DY713" t="s">
        <v>568</v>
      </c>
      <c r="DZ713" t="s">
        <v>568</v>
      </c>
      <c r="EA713" t="s">
        <v>567</v>
      </c>
      <c r="EB713" t="s">
        <v>566</v>
      </c>
    </row>
    <row r="714" spans="1:132" x14ac:dyDescent="0.25">
      <c r="A714" s="13">
        <v>711</v>
      </c>
      <c r="B714" s="13">
        <v>33</v>
      </c>
      <c r="C714" s="13">
        <v>105</v>
      </c>
      <c r="D714" s="13">
        <v>84</v>
      </c>
      <c r="E714" s="13">
        <v>86</v>
      </c>
      <c r="F714" s="13">
        <v>93</v>
      </c>
      <c r="G714" s="13">
        <v>63</v>
      </c>
      <c r="H714" s="13">
        <v>64</v>
      </c>
      <c r="I714" s="13">
        <v>72</v>
      </c>
      <c r="J714" s="13">
        <v>59</v>
      </c>
      <c r="K714" s="13">
        <v>73</v>
      </c>
      <c r="L714" s="13">
        <v>70</v>
      </c>
      <c r="M714" s="13">
        <v>70</v>
      </c>
      <c r="O714" s="19">
        <v>710</v>
      </c>
      <c r="P714" s="20">
        <v>97</v>
      </c>
      <c r="Q714" s="20">
        <v>84</v>
      </c>
      <c r="R714" s="21">
        <v>68</v>
      </c>
      <c r="S714" s="21">
        <v>52</v>
      </c>
      <c r="T714" s="21">
        <v>35</v>
      </c>
      <c r="U714" s="21">
        <v>27</v>
      </c>
      <c r="V714" s="21">
        <v>17</v>
      </c>
      <c r="W714" s="21">
        <v>14</v>
      </c>
      <c r="X714" s="21">
        <v>8</v>
      </c>
      <c r="Y714" s="21">
        <v>5</v>
      </c>
      <c r="Z714" s="21">
        <v>3</v>
      </c>
      <c r="AA714" s="21">
        <v>3</v>
      </c>
      <c r="AB714" s="22">
        <v>710</v>
      </c>
      <c r="AC714" s="23">
        <v>95</v>
      </c>
      <c r="AD714" s="23">
        <v>82</v>
      </c>
      <c r="AE714" s="24">
        <v>54</v>
      </c>
      <c r="AF714" s="24">
        <v>37</v>
      </c>
      <c r="AG714" s="24">
        <v>21</v>
      </c>
      <c r="AH714" s="24">
        <v>19</v>
      </c>
      <c r="AI714" s="24">
        <v>11</v>
      </c>
      <c r="AJ714" s="24">
        <v>9</v>
      </c>
      <c r="AK714" s="24">
        <v>5</v>
      </c>
      <c r="AL714" s="24">
        <v>2</v>
      </c>
      <c r="AM714" s="24">
        <v>2</v>
      </c>
      <c r="AN714" s="24">
        <v>2</v>
      </c>
      <c r="DX714" s="19">
        <v>710</v>
      </c>
      <c r="DY714" t="s">
        <v>568</v>
      </c>
      <c r="DZ714" t="s">
        <v>568</v>
      </c>
      <c r="EA714" t="s">
        <v>567</v>
      </c>
      <c r="EB714" t="s">
        <v>566</v>
      </c>
    </row>
    <row r="715" spans="1:132" x14ac:dyDescent="0.25">
      <c r="A715" s="12">
        <v>712</v>
      </c>
      <c r="B715" s="12">
        <v>32</v>
      </c>
      <c r="C715" s="12">
        <v>105</v>
      </c>
      <c r="D715" s="12">
        <v>84</v>
      </c>
      <c r="E715" s="12">
        <v>86</v>
      </c>
      <c r="F715" s="12">
        <v>93</v>
      </c>
      <c r="G715" s="12">
        <v>63</v>
      </c>
      <c r="H715" s="12">
        <v>64</v>
      </c>
      <c r="I715" s="12">
        <v>72</v>
      </c>
      <c r="J715" s="12">
        <v>59</v>
      </c>
      <c r="K715" s="12">
        <v>73</v>
      </c>
      <c r="L715" s="12">
        <v>70</v>
      </c>
      <c r="M715" s="12">
        <v>70</v>
      </c>
      <c r="O715" s="19">
        <v>711</v>
      </c>
      <c r="P715" s="20">
        <v>97</v>
      </c>
      <c r="Q715" s="20">
        <v>84</v>
      </c>
      <c r="R715" s="21">
        <v>68</v>
      </c>
      <c r="S715" s="21">
        <v>52</v>
      </c>
      <c r="T715" s="21">
        <v>35</v>
      </c>
      <c r="U715" s="21">
        <v>27</v>
      </c>
      <c r="V715" s="21">
        <v>17</v>
      </c>
      <c r="W715" s="21">
        <v>14</v>
      </c>
      <c r="X715" s="21">
        <v>8</v>
      </c>
      <c r="Y715" s="21">
        <v>5</v>
      </c>
      <c r="Z715" s="21">
        <v>3</v>
      </c>
      <c r="AA715" s="21">
        <v>3</v>
      </c>
      <c r="AB715" s="22">
        <v>711</v>
      </c>
      <c r="AC715" s="23">
        <v>95</v>
      </c>
      <c r="AD715" s="23">
        <v>82</v>
      </c>
      <c r="AE715" s="24">
        <v>55</v>
      </c>
      <c r="AF715" s="24">
        <v>37</v>
      </c>
      <c r="AG715" s="24">
        <v>21</v>
      </c>
      <c r="AH715" s="24">
        <v>19</v>
      </c>
      <c r="AI715" s="24">
        <v>11</v>
      </c>
      <c r="AJ715" s="24">
        <v>9</v>
      </c>
      <c r="AK715" s="24">
        <v>5</v>
      </c>
      <c r="AL715" s="24">
        <v>2</v>
      </c>
      <c r="AM715" s="24">
        <v>2</v>
      </c>
      <c r="AN715" s="24">
        <v>2</v>
      </c>
      <c r="DX715" s="19">
        <v>711</v>
      </c>
      <c r="DY715" t="s">
        <v>568</v>
      </c>
      <c r="DZ715" t="s">
        <v>568</v>
      </c>
      <c r="EA715" t="s">
        <v>567</v>
      </c>
      <c r="EB715" t="s">
        <v>566</v>
      </c>
    </row>
    <row r="716" spans="1:132" x14ac:dyDescent="0.25">
      <c r="A716" s="13">
        <v>713</v>
      </c>
      <c r="B716" s="13">
        <v>32</v>
      </c>
      <c r="C716" s="13">
        <v>104</v>
      </c>
      <c r="D716" s="13">
        <v>83</v>
      </c>
      <c r="E716" s="13">
        <v>85</v>
      </c>
      <c r="F716" s="13">
        <v>92</v>
      </c>
      <c r="G716" s="13">
        <v>63</v>
      </c>
      <c r="H716" s="13">
        <v>64</v>
      </c>
      <c r="I716" s="13">
        <v>71</v>
      </c>
      <c r="J716" s="13">
        <v>59</v>
      </c>
      <c r="K716" s="13">
        <v>73</v>
      </c>
      <c r="L716" s="13">
        <v>70</v>
      </c>
      <c r="M716" s="13">
        <v>70</v>
      </c>
      <c r="O716" s="19">
        <v>712</v>
      </c>
      <c r="P716" s="20">
        <v>97</v>
      </c>
      <c r="Q716" s="20">
        <v>84</v>
      </c>
      <c r="R716" s="21">
        <v>68</v>
      </c>
      <c r="S716" s="21">
        <v>52</v>
      </c>
      <c r="T716" s="21">
        <v>35</v>
      </c>
      <c r="U716" s="21">
        <v>27</v>
      </c>
      <c r="V716" s="21">
        <v>17</v>
      </c>
      <c r="W716" s="21">
        <v>14</v>
      </c>
      <c r="X716" s="21">
        <v>8</v>
      </c>
      <c r="Y716" s="21">
        <v>5</v>
      </c>
      <c r="Z716" s="21">
        <v>3</v>
      </c>
      <c r="AA716" s="21">
        <v>3</v>
      </c>
      <c r="AB716" s="22">
        <v>712</v>
      </c>
      <c r="AC716" s="23">
        <v>95</v>
      </c>
      <c r="AD716" s="23">
        <v>82</v>
      </c>
      <c r="AE716" s="24">
        <v>55</v>
      </c>
      <c r="AF716" s="24">
        <v>37</v>
      </c>
      <c r="AG716" s="24">
        <v>21</v>
      </c>
      <c r="AH716" s="24">
        <v>19</v>
      </c>
      <c r="AI716" s="24">
        <v>12</v>
      </c>
      <c r="AJ716" s="24">
        <v>9</v>
      </c>
      <c r="AK716" s="24">
        <v>5</v>
      </c>
      <c r="AL716" s="24">
        <v>2</v>
      </c>
      <c r="AM716" s="24">
        <v>2</v>
      </c>
      <c r="AN716" s="24">
        <v>2</v>
      </c>
      <c r="DX716" s="19">
        <v>712</v>
      </c>
      <c r="DY716" t="s">
        <v>568</v>
      </c>
      <c r="DZ716" t="s">
        <v>568</v>
      </c>
      <c r="EA716" t="s">
        <v>567</v>
      </c>
      <c r="EB716" t="s">
        <v>566</v>
      </c>
    </row>
    <row r="717" spans="1:132" x14ac:dyDescent="0.25">
      <c r="A717" s="12">
        <v>714</v>
      </c>
      <c r="B717" s="12">
        <v>31</v>
      </c>
      <c r="C717" s="12">
        <v>104</v>
      </c>
      <c r="D717" s="12">
        <v>83</v>
      </c>
      <c r="E717" s="12">
        <v>85</v>
      </c>
      <c r="F717" s="12">
        <v>92</v>
      </c>
      <c r="G717" s="12">
        <v>63</v>
      </c>
      <c r="H717" s="12">
        <v>64</v>
      </c>
      <c r="I717" s="12">
        <v>71</v>
      </c>
      <c r="J717" s="12">
        <v>59</v>
      </c>
      <c r="K717" s="12">
        <v>73</v>
      </c>
      <c r="L717" s="12">
        <v>70</v>
      </c>
      <c r="M717" s="12">
        <v>70</v>
      </c>
      <c r="O717" s="19">
        <v>713</v>
      </c>
      <c r="P717" s="20">
        <v>97</v>
      </c>
      <c r="Q717" s="20">
        <v>84</v>
      </c>
      <c r="R717" s="21">
        <v>69</v>
      </c>
      <c r="S717" s="21">
        <v>52</v>
      </c>
      <c r="T717" s="21">
        <v>36</v>
      </c>
      <c r="U717" s="21">
        <v>28</v>
      </c>
      <c r="V717" s="21">
        <v>18</v>
      </c>
      <c r="W717" s="21">
        <v>15</v>
      </c>
      <c r="X717" s="21">
        <v>8</v>
      </c>
      <c r="Y717" s="21">
        <v>5</v>
      </c>
      <c r="Z717" s="21">
        <v>3</v>
      </c>
      <c r="AA717" s="21">
        <v>3</v>
      </c>
      <c r="AB717" s="22">
        <v>713</v>
      </c>
      <c r="AC717" s="23">
        <v>95</v>
      </c>
      <c r="AD717" s="23">
        <v>83</v>
      </c>
      <c r="AE717" s="24">
        <v>55</v>
      </c>
      <c r="AF717" s="24">
        <v>37</v>
      </c>
      <c r="AG717" s="24">
        <v>22</v>
      </c>
      <c r="AH717" s="24">
        <v>19</v>
      </c>
      <c r="AI717" s="24">
        <v>12</v>
      </c>
      <c r="AJ717" s="24">
        <v>9</v>
      </c>
      <c r="AK717" s="24">
        <v>5</v>
      </c>
      <c r="AL717" s="24">
        <v>2</v>
      </c>
      <c r="AM717" s="24">
        <v>2</v>
      </c>
      <c r="AN717" s="24">
        <v>2</v>
      </c>
      <c r="DX717" s="19">
        <v>713</v>
      </c>
      <c r="DY717" t="s">
        <v>568</v>
      </c>
      <c r="DZ717" t="s">
        <v>568</v>
      </c>
      <c r="EA717" t="s">
        <v>567</v>
      </c>
      <c r="EB717" t="s">
        <v>566</v>
      </c>
    </row>
    <row r="718" spans="1:132" x14ac:dyDescent="0.25">
      <c r="A718" s="13">
        <v>715</v>
      </c>
      <c r="B718" s="13">
        <v>31</v>
      </c>
      <c r="C718" s="13">
        <v>104</v>
      </c>
      <c r="D718" s="13">
        <v>83</v>
      </c>
      <c r="E718" s="13">
        <v>85</v>
      </c>
      <c r="F718" s="13">
        <v>92</v>
      </c>
      <c r="G718" s="13">
        <v>63</v>
      </c>
      <c r="H718" s="13">
        <v>64</v>
      </c>
      <c r="I718" s="13">
        <v>71</v>
      </c>
      <c r="J718" s="13">
        <v>59</v>
      </c>
      <c r="K718" s="13">
        <v>73</v>
      </c>
      <c r="L718" s="13">
        <v>70</v>
      </c>
      <c r="M718" s="13">
        <v>70</v>
      </c>
      <c r="O718" s="19">
        <v>714</v>
      </c>
      <c r="P718" s="20">
        <v>97</v>
      </c>
      <c r="Q718" s="20">
        <v>84</v>
      </c>
      <c r="R718" s="21">
        <v>69</v>
      </c>
      <c r="S718" s="21">
        <v>52</v>
      </c>
      <c r="T718" s="21">
        <v>36</v>
      </c>
      <c r="U718" s="21">
        <v>28</v>
      </c>
      <c r="V718" s="21">
        <v>18</v>
      </c>
      <c r="W718" s="21">
        <v>15</v>
      </c>
      <c r="X718" s="21">
        <v>8</v>
      </c>
      <c r="Y718" s="21">
        <v>5</v>
      </c>
      <c r="Z718" s="21">
        <v>3</v>
      </c>
      <c r="AA718" s="21">
        <v>3</v>
      </c>
      <c r="AB718" s="22">
        <v>714</v>
      </c>
      <c r="AC718" s="23">
        <v>95</v>
      </c>
      <c r="AD718" s="23">
        <v>83</v>
      </c>
      <c r="AE718" s="24">
        <v>55</v>
      </c>
      <c r="AF718" s="24">
        <v>38</v>
      </c>
      <c r="AG718" s="24">
        <v>22</v>
      </c>
      <c r="AH718" s="24">
        <v>20</v>
      </c>
      <c r="AI718" s="24">
        <v>12</v>
      </c>
      <c r="AJ718" s="24">
        <v>9</v>
      </c>
      <c r="AK718" s="24">
        <v>5</v>
      </c>
      <c r="AL718" s="24">
        <v>2</v>
      </c>
      <c r="AM718" s="24">
        <v>2</v>
      </c>
      <c r="AN718" s="24">
        <v>2</v>
      </c>
      <c r="DX718" s="19">
        <v>714</v>
      </c>
      <c r="DY718" t="s">
        <v>568</v>
      </c>
      <c r="DZ718" t="s">
        <v>568</v>
      </c>
      <c r="EA718" t="s">
        <v>567</v>
      </c>
      <c r="EB718" t="s">
        <v>566</v>
      </c>
    </row>
    <row r="719" spans="1:132" x14ac:dyDescent="0.25">
      <c r="A719" s="12">
        <v>716</v>
      </c>
      <c r="B719" s="12">
        <v>30</v>
      </c>
      <c r="C719" s="12">
        <v>104</v>
      </c>
      <c r="D719" s="12">
        <v>83</v>
      </c>
      <c r="E719" s="12">
        <v>85</v>
      </c>
      <c r="F719" s="12">
        <v>92</v>
      </c>
      <c r="G719" s="12">
        <v>62</v>
      </c>
      <c r="H719" s="12">
        <v>63</v>
      </c>
      <c r="I719" s="12">
        <v>71</v>
      </c>
      <c r="J719" s="12">
        <v>58</v>
      </c>
      <c r="K719" s="12">
        <v>72</v>
      </c>
      <c r="L719" s="12">
        <v>69</v>
      </c>
      <c r="M719" s="12">
        <v>69</v>
      </c>
      <c r="O719" s="19">
        <v>715</v>
      </c>
      <c r="P719" s="20">
        <v>97</v>
      </c>
      <c r="Q719" s="20">
        <v>84</v>
      </c>
      <c r="R719" s="21">
        <v>69</v>
      </c>
      <c r="S719" s="21">
        <v>52</v>
      </c>
      <c r="T719" s="21">
        <v>36</v>
      </c>
      <c r="U719" s="21">
        <v>28</v>
      </c>
      <c r="V719" s="21">
        <v>18</v>
      </c>
      <c r="W719" s="21">
        <v>15</v>
      </c>
      <c r="X719" s="21">
        <v>8</v>
      </c>
      <c r="Y719" s="21">
        <v>5</v>
      </c>
      <c r="Z719" s="21">
        <v>3</v>
      </c>
      <c r="AA719" s="21">
        <v>3</v>
      </c>
      <c r="AB719" s="22">
        <v>715</v>
      </c>
      <c r="AC719" s="23">
        <v>95</v>
      </c>
      <c r="AD719" s="23">
        <v>83</v>
      </c>
      <c r="AE719" s="24">
        <v>55</v>
      </c>
      <c r="AF719" s="24">
        <v>38</v>
      </c>
      <c r="AG719" s="24">
        <v>22</v>
      </c>
      <c r="AH719" s="24">
        <v>20</v>
      </c>
      <c r="AI719" s="24">
        <v>12</v>
      </c>
      <c r="AJ719" s="24">
        <v>9</v>
      </c>
      <c r="AK719" s="24">
        <v>5</v>
      </c>
      <c r="AL719" s="24">
        <v>2</v>
      </c>
      <c r="AM719" s="24">
        <v>2</v>
      </c>
      <c r="AN719" s="24">
        <v>2</v>
      </c>
      <c r="DX719" s="19">
        <v>715</v>
      </c>
      <c r="DY719" t="s">
        <v>568</v>
      </c>
      <c r="DZ719" t="s">
        <v>568</v>
      </c>
      <c r="EA719" t="s">
        <v>567</v>
      </c>
      <c r="EB719" t="s">
        <v>566</v>
      </c>
    </row>
    <row r="720" spans="1:132" x14ac:dyDescent="0.25">
      <c r="A720" s="13">
        <v>717</v>
      </c>
      <c r="B720" s="13">
        <v>30</v>
      </c>
      <c r="C720" s="13">
        <v>104</v>
      </c>
      <c r="D720" s="13">
        <v>83</v>
      </c>
      <c r="E720" s="13">
        <v>85</v>
      </c>
      <c r="F720" s="13">
        <v>92</v>
      </c>
      <c r="G720" s="13">
        <v>62</v>
      </c>
      <c r="H720" s="13">
        <v>63</v>
      </c>
      <c r="I720" s="13">
        <v>71</v>
      </c>
      <c r="J720" s="13">
        <v>58</v>
      </c>
      <c r="K720" s="13">
        <v>72</v>
      </c>
      <c r="L720" s="13">
        <v>69</v>
      </c>
      <c r="M720" s="13">
        <v>69</v>
      </c>
      <c r="O720" s="19">
        <v>716</v>
      </c>
      <c r="P720" s="20">
        <v>97</v>
      </c>
      <c r="Q720" s="20">
        <v>84</v>
      </c>
      <c r="R720" s="21">
        <v>69</v>
      </c>
      <c r="S720" s="21">
        <v>52</v>
      </c>
      <c r="T720" s="21">
        <v>36</v>
      </c>
      <c r="U720" s="21">
        <v>28</v>
      </c>
      <c r="V720" s="21">
        <v>18</v>
      </c>
      <c r="W720" s="21">
        <v>15</v>
      </c>
      <c r="X720" s="21">
        <v>8</v>
      </c>
      <c r="Y720" s="21">
        <v>5</v>
      </c>
      <c r="Z720" s="21">
        <v>3</v>
      </c>
      <c r="AA720" s="21">
        <v>3</v>
      </c>
      <c r="AB720" s="22">
        <v>716</v>
      </c>
      <c r="AC720" s="23">
        <v>95</v>
      </c>
      <c r="AD720" s="23">
        <v>83</v>
      </c>
      <c r="AE720" s="24">
        <v>56</v>
      </c>
      <c r="AF720" s="24">
        <v>38</v>
      </c>
      <c r="AG720" s="24">
        <v>22</v>
      </c>
      <c r="AH720" s="24">
        <v>20</v>
      </c>
      <c r="AI720" s="24">
        <v>12</v>
      </c>
      <c r="AJ720" s="24">
        <v>9</v>
      </c>
      <c r="AK720" s="24">
        <v>5</v>
      </c>
      <c r="AL720" s="24">
        <v>2</v>
      </c>
      <c r="AM720" s="24">
        <v>2</v>
      </c>
      <c r="AN720" s="24">
        <v>2</v>
      </c>
      <c r="DX720" s="19">
        <v>716</v>
      </c>
      <c r="DY720" t="s">
        <v>568</v>
      </c>
      <c r="DZ720" t="s">
        <v>568</v>
      </c>
      <c r="EA720" t="s">
        <v>567</v>
      </c>
      <c r="EB720" t="s">
        <v>566</v>
      </c>
    </row>
    <row r="721" spans="1:132" x14ac:dyDescent="0.25">
      <c r="A721" s="12">
        <v>718</v>
      </c>
      <c r="B721" s="12">
        <v>30</v>
      </c>
      <c r="C721" s="12">
        <v>103</v>
      </c>
      <c r="D721" s="12">
        <v>82</v>
      </c>
      <c r="E721" s="12">
        <v>84</v>
      </c>
      <c r="F721" s="12">
        <v>91</v>
      </c>
      <c r="G721" s="12">
        <v>62</v>
      </c>
      <c r="H721" s="12">
        <v>63</v>
      </c>
      <c r="I721" s="12">
        <v>70</v>
      </c>
      <c r="J721" s="12">
        <v>58</v>
      </c>
      <c r="K721" s="12">
        <v>72</v>
      </c>
      <c r="L721" s="12">
        <v>69</v>
      </c>
      <c r="M721" s="12">
        <v>69</v>
      </c>
      <c r="O721" s="19">
        <v>717</v>
      </c>
      <c r="P721" s="20">
        <v>97</v>
      </c>
      <c r="Q721" s="20">
        <v>84</v>
      </c>
      <c r="R721" s="21">
        <v>69</v>
      </c>
      <c r="S721" s="21">
        <v>52</v>
      </c>
      <c r="T721" s="21">
        <v>36</v>
      </c>
      <c r="U721" s="21">
        <v>28</v>
      </c>
      <c r="V721" s="21">
        <v>18</v>
      </c>
      <c r="W721" s="21">
        <v>15</v>
      </c>
      <c r="X721" s="21">
        <v>8</v>
      </c>
      <c r="Y721" s="21">
        <v>5</v>
      </c>
      <c r="Z721" s="21">
        <v>3</v>
      </c>
      <c r="AA721" s="21">
        <v>3</v>
      </c>
      <c r="AB721" s="22">
        <v>717</v>
      </c>
      <c r="AC721" s="23">
        <v>95</v>
      </c>
      <c r="AD721" s="23">
        <v>83</v>
      </c>
      <c r="AE721" s="24">
        <v>56</v>
      </c>
      <c r="AF721" s="24">
        <v>38</v>
      </c>
      <c r="AG721" s="24">
        <v>22</v>
      </c>
      <c r="AH721" s="24">
        <v>20</v>
      </c>
      <c r="AI721" s="24">
        <v>12</v>
      </c>
      <c r="AJ721" s="24">
        <v>9</v>
      </c>
      <c r="AK721" s="24">
        <v>5</v>
      </c>
      <c r="AL721" s="24">
        <v>3</v>
      </c>
      <c r="AM721" s="24">
        <v>3</v>
      </c>
      <c r="AN721" s="24">
        <v>3</v>
      </c>
      <c r="DX721" s="19">
        <v>717</v>
      </c>
      <c r="DY721" t="s">
        <v>568</v>
      </c>
      <c r="DZ721" t="s">
        <v>568</v>
      </c>
      <c r="EA721" t="s">
        <v>567</v>
      </c>
      <c r="EB721" t="s">
        <v>566</v>
      </c>
    </row>
    <row r="722" spans="1:132" x14ac:dyDescent="0.25">
      <c r="A722" s="13">
        <v>719</v>
      </c>
      <c r="B722" s="13">
        <v>29</v>
      </c>
      <c r="C722" s="13">
        <v>103</v>
      </c>
      <c r="D722" s="13">
        <v>82</v>
      </c>
      <c r="E722" s="13">
        <v>84</v>
      </c>
      <c r="F722" s="13">
        <v>91</v>
      </c>
      <c r="G722" s="13">
        <v>62</v>
      </c>
      <c r="H722" s="13">
        <v>63</v>
      </c>
      <c r="I722" s="13">
        <v>70</v>
      </c>
      <c r="J722" s="13">
        <v>58</v>
      </c>
      <c r="K722" s="13">
        <v>72</v>
      </c>
      <c r="L722" s="13">
        <v>69</v>
      </c>
      <c r="M722" s="13">
        <v>69</v>
      </c>
      <c r="O722" s="19">
        <v>718</v>
      </c>
      <c r="P722" s="20">
        <v>97</v>
      </c>
      <c r="Q722" s="20">
        <v>84</v>
      </c>
      <c r="R722" s="21">
        <v>69</v>
      </c>
      <c r="S722" s="21">
        <v>53</v>
      </c>
      <c r="T722" s="21">
        <v>36</v>
      </c>
      <c r="U722" s="21">
        <v>28</v>
      </c>
      <c r="V722" s="21">
        <v>19</v>
      </c>
      <c r="W722" s="21">
        <v>15</v>
      </c>
      <c r="X722" s="21">
        <v>8</v>
      </c>
      <c r="Y722" s="21">
        <v>5</v>
      </c>
      <c r="Z722" s="21">
        <v>4</v>
      </c>
      <c r="AA722" s="21">
        <v>3</v>
      </c>
      <c r="AB722" s="22">
        <v>718</v>
      </c>
      <c r="AC722" s="23">
        <v>95</v>
      </c>
      <c r="AD722" s="23">
        <v>83</v>
      </c>
      <c r="AE722" s="24">
        <v>56</v>
      </c>
      <c r="AF722" s="24">
        <v>38</v>
      </c>
      <c r="AG722" s="24">
        <v>22</v>
      </c>
      <c r="AH722" s="24">
        <v>20</v>
      </c>
      <c r="AI722" s="24">
        <v>12</v>
      </c>
      <c r="AJ722" s="24">
        <v>9</v>
      </c>
      <c r="AK722" s="24">
        <v>5</v>
      </c>
      <c r="AL722" s="24">
        <v>3</v>
      </c>
      <c r="AM722" s="24">
        <v>3</v>
      </c>
      <c r="AN722" s="24">
        <v>3</v>
      </c>
      <c r="DX722" s="19">
        <v>718</v>
      </c>
      <c r="DY722" t="s">
        <v>568</v>
      </c>
      <c r="DZ722" t="s">
        <v>568</v>
      </c>
      <c r="EA722" t="s">
        <v>567</v>
      </c>
      <c r="EB722" t="s">
        <v>566</v>
      </c>
    </row>
    <row r="723" spans="1:132" x14ac:dyDescent="0.25">
      <c r="A723" s="12">
        <v>720</v>
      </c>
      <c r="B723" s="12">
        <v>29</v>
      </c>
      <c r="C723" s="12">
        <v>103</v>
      </c>
      <c r="D723" s="12">
        <v>82</v>
      </c>
      <c r="E723" s="12">
        <v>84</v>
      </c>
      <c r="F723" s="12">
        <v>91</v>
      </c>
      <c r="G723" s="12">
        <v>62</v>
      </c>
      <c r="H723" s="12">
        <v>63</v>
      </c>
      <c r="I723" s="12">
        <v>70</v>
      </c>
      <c r="J723" s="12">
        <v>58</v>
      </c>
      <c r="K723" s="12">
        <v>72</v>
      </c>
      <c r="L723" s="12">
        <v>69</v>
      </c>
      <c r="M723" s="12">
        <v>69</v>
      </c>
      <c r="O723" s="19">
        <v>719</v>
      </c>
      <c r="P723" s="20">
        <v>97</v>
      </c>
      <c r="Q723" s="20">
        <v>84</v>
      </c>
      <c r="R723" s="21">
        <v>69</v>
      </c>
      <c r="S723" s="21">
        <v>53</v>
      </c>
      <c r="T723" s="21">
        <v>36</v>
      </c>
      <c r="U723" s="21">
        <v>28</v>
      </c>
      <c r="V723" s="21">
        <v>19</v>
      </c>
      <c r="W723" s="21">
        <v>15</v>
      </c>
      <c r="X723" s="21">
        <v>8</v>
      </c>
      <c r="Y723" s="21">
        <v>5</v>
      </c>
      <c r="Z723" s="21">
        <v>4</v>
      </c>
      <c r="AA723" s="21">
        <v>3</v>
      </c>
      <c r="AB723" s="22">
        <v>719</v>
      </c>
      <c r="AC723" s="23">
        <v>95</v>
      </c>
      <c r="AD723" s="23">
        <v>83</v>
      </c>
      <c r="AE723" s="24">
        <v>56</v>
      </c>
      <c r="AF723" s="24">
        <v>38</v>
      </c>
      <c r="AG723" s="24">
        <v>22</v>
      </c>
      <c r="AH723" s="24">
        <v>20</v>
      </c>
      <c r="AI723" s="24">
        <v>12</v>
      </c>
      <c r="AJ723" s="24">
        <v>9</v>
      </c>
      <c r="AK723" s="24">
        <v>6</v>
      </c>
      <c r="AL723" s="24">
        <v>3</v>
      </c>
      <c r="AM723" s="24">
        <v>3</v>
      </c>
      <c r="AN723" s="24">
        <v>3</v>
      </c>
      <c r="DX723" s="19">
        <v>719</v>
      </c>
      <c r="DY723" t="s">
        <v>568</v>
      </c>
      <c r="DZ723" t="s">
        <v>568</v>
      </c>
      <c r="EA723" t="s">
        <v>567</v>
      </c>
      <c r="EB723" t="s">
        <v>566</v>
      </c>
    </row>
    <row r="724" spans="1:132" x14ac:dyDescent="0.25">
      <c r="A724" s="13">
        <v>721</v>
      </c>
      <c r="B724" s="13">
        <v>28</v>
      </c>
      <c r="C724" s="13">
        <v>103</v>
      </c>
      <c r="D724" s="13">
        <v>82</v>
      </c>
      <c r="E724" s="13">
        <v>84</v>
      </c>
      <c r="F724" s="13">
        <v>91</v>
      </c>
      <c r="G724" s="13">
        <v>62</v>
      </c>
      <c r="H724" s="13">
        <v>63</v>
      </c>
      <c r="I724" s="13">
        <v>70</v>
      </c>
      <c r="J724" s="13">
        <v>58</v>
      </c>
      <c r="K724" s="13">
        <v>72</v>
      </c>
      <c r="L724" s="13">
        <v>69</v>
      </c>
      <c r="M724" s="13">
        <v>69</v>
      </c>
      <c r="O724" s="19">
        <v>720</v>
      </c>
      <c r="P724" s="20">
        <v>97</v>
      </c>
      <c r="Q724" s="20">
        <v>84</v>
      </c>
      <c r="R724" s="21">
        <v>69</v>
      </c>
      <c r="S724" s="21">
        <v>53</v>
      </c>
      <c r="T724" s="21">
        <v>36</v>
      </c>
      <c r="U724" s="21">
        <v>28</v>
      </c>
      <c r="V724" s="21">
        <v>19</v>
      </c>
      <c r="W724" s="21">
        <v>15</v>
      </c>
      <c r="X724" s="21">
        <v>8</v>
      </c>
      <c r="Y724" s="21">
        <v>5</v>
      </c>
      <c r="Z724" s="21">
        <v>4</v>
      </c>
      <c r="AA724" s="21">
        <v>3</v>
      </c>
      <c r="AB724" s="22">
        <v>720</v>
      </c>
      <c r="AC724" s="23">
        <v>95</v>
      </c>
      <c r="AD724" s="23">
        <v>83</v>
      </c>
      <c r="AE724" s="24">
        <v>56</v>
      </c>
      <c r="AF724" s="24">
        <v>39</v>
      </c>
      <c r="AG724" s="24">
        <v>23</v>
      </c>
      <c r="AH724" s="24">
        <v>20</v>
      </c>
      <c r="AI724" s="24">
        <v>12</v>
      </c>
      <c r="AJ724" s="24">
        <v>9</v>
      </c>
      <c r="AK724" s="24">
        <v>6</v>
      </c>
      <c r="AL724" s="24">
        <v>3</v>
      </c>
      <c r="AM724" s="24">
        <v>3</v>
      </c>
      <c r="AN724" s="24">
        <v>3</v>
      </c>
      <c r="DX724" s="19">
        <v>720</v>
      </c>
      <c r="DY724" t="s">
        <v>568</v>
      </c>
      <c r="DZ724" t="s">
        <v>568</v>
      </c>
      <c r="EA724" t="s">
        <v>567</v>
      </c>
      <c r="EB724" t="s">
        <v>566</v>
      </c>
    </row>
    <row r="725" spans="1:132" x14ac:dyDescent="0.25">
      <c r="A725" s="12">
        <v>722</v>
      </c>
      <c r="B725" s="12">
        <v>28</v>
      </c>
      <c r="C725" s="12">
        <v>103</v>
      </c>
      <c r="D725" s="12">
        <v>82</v>
      </c>
      <c r="E725" s="12">
        <v>84</v>
      </c>
      <c r="F725" s="12">
        <v>91</v>
      </c>
      <c r="G725" s="12">
        <v>62</v>
      </c>
      <c r="H725" s="12">
        <v>63</v>
      </c>
      <c r="I725" s="12">
        <v>70</v>
      </c>
      <c r="J725" s="12">
        <v>58</v>
      </c>
      <c r="K725" s="12">
        <v>72</v>
      </c>
      <c r="L725" s="12">
        <v>69</v>
      </c>
      <c r="M725" s="12">
        <v>69</v>
      </c>
      <c r="O725" s="19">
        <v>721</v>
      </c>
      <c r="P725" s="20">
        <v>97</v>
      </c>
      <c r="Q725" s="20">
        <v>84</v>
      </c>
      <c r="R725" s="21">
        <v>69</v>
      </c>
      <c r="S725" s="21">
        <v>53</v>
      </c>
      <c r="T725" s="21">
        <v>36</v>
      </c>
      <c r="U725" s="21">
        <v>28</v>
      </c>
      <c r="V725" s="21">
        <v>19</v>
      </c>
      <c r="W725" s="21">
        <v>15</v>
      </c>
      <c r="X725" s="21">
        <v>8</v>
      </c>
      <c r="Y725" s="21">
        <v>5</v>
      </c>
      <c r="Z725" s="21">
        <v>4</v>
      </c>
      <c r="AA725" s="21">
        <v>3</v>
      </c>
      <c r="AB725" s="22">
        <v>721</v>
      </c>
      <c r="AC725" s="23">
        <v>95</v>
      </c>
      <c r="AD725" s="23">
        <v>83</v>
      </c>
      <c r="AE725" s="24">
        <v>57</v>
      </c>
      <c r="AF725" s="24">
        <v>39</v>
      </c>
      <c r="AG725" s="24">
        <v>23</v>
      </c>
      <c r="AH725" s="24">
        <v>20</v>
      </c>
      <c r="AI725" s="24">
        <v>12</v>
      </c>
      <c r="AJ725" s="24">
        <v>9</v>
      </c>
      <c r="AK725" s="24">
        <v>6</v>
      </c>
      <c r="AL725" s="24">
        <v>3</v>
      </c>
      <c r="AM725" s="24">
        <v>3</v>
      </c>
      <c r="AN725" s="24">
        <v>3</v>
      </c>
      <c r="DX725" s="19">
        <v>721</v>
      </c>
      <c r="DY725" t="s">
        <v>568</v>
      </c>
      <c r="DZ725" t="s">
        <v>568</v>
      </c>
      <c r="EA725" t="s">
        <v>567</v>
      </c>
      <c r="EB725" t="s">
        <v>566</v>
      </c>
    </row>
    <row r="726" spans="1:132" x14ac:dyDescent="0.25">
      <c r="A726" s="13">
        <v>723</v>
      </c>
      <c r="B726" s="13">
        <v>28</v>
      </c>
      <c r="C726" s="13">
        <v>102</v>
      </c>
      <c r="D726" s="13">
        <v>82</v>
      </c>
      <c r="E726" s="13">
        <v>83</v>
      </c>
      <c r="F726" s="13">
        <v>90</v>
      </c>
      <c r="G726" s="13">
        <v>62</v>
      </c>
      <c r="H726" s="13">
        <v>63</v>
      </c>
      <c r="I726" s="13">
        <v>70</v>
      </c>
      <c r="J726" s="13">
        <v>58</v>
      </c>
      <c r="K726" s="13">
        <v>71</v>
      </c>
      <c r="L726" s="13">
        <v>69</v>
      </c>
      <c r="M726" s="13">
        <v>69</v>
      </c>
      <c r="O726" s="19">
        <v>722</v>
      </c>
      <c r="P726" s="20">
        <v>97</v>
      </c>
      <c r="Q726" s="20">
        <v>84</v>
      </c>
      <c r="R726" s="21">
        <v>69</v>
      </c>
      <c r="S726" s="21">
        <v>53</v>
      </c>
      <c r="T726" s="21">
        <v>36</v>
      </c>
      <c r="U726" s="21">
        <v>28</v>
      </c>
      <c r="V726" s="21">
        <v>19</v>
      </c>
      <c r="W726" s="21">
        <v>15</v>
      </c>
      <c r="X726" s="21">
        <v>8</v>
      </c>
      <c r="Y726" s="21">
        <v>5</v>
      </c>
      <c r="Z726" s="21">
        <v>4</v>
      </c>
      <c r="AA726" s="21">
        <v>3</v>
      </c>
      <c r="AB726" s="22">
        <v>722</v>
      </c>
      <c r="AC726" s="23">
        <v>95</v>
      </c>
      <c r="AD726" s="23">
        <v>84</v>
      </c>
      <c r="AE726" s="24">
        <v>57</v>
      </c>
      <c r="AF726" s="24">
        <v>39</v>
      </c>
      <c r="AG726" s="24">
        <v>23</v>
      </c>
      <c r="AH726" s="24">
        <v>20</v>
      </c>
      <c r="AI726" s="24">
        <v>12</v>
      </c>
      <c r="AJ726" s="24">
        <v>10</v>
      </c>
      <c r="AK726" s="24">
        <v>6</v>
      </c>
      <c r="AL726" s="24">
        <v>3</v>
      </c>
      <c r="AM726" s="24">
        <v>3</v>
      </c>
      <c r="AN726" s="24">
        <v>3</v>
      </c>
      <c r="DX726" s="19">
        <v>722</v>
      </c>
      <c r="DY726" t="s">
        <v>568</v>
      </c>
      <c r="DZ726" t="s">
        <v>568</v>
      </c>
      <c r="EA726" t="s">
        <v>567</v>
      </c>
      <c r="EB726" t="s">
        <v>566</v>
      </c>
    </row>
    <row r="727" spans="1:132" x14ac:dyDescent="0.25">
      <c r="A727" s="12">
        <v>724</v>
      </c>
      <c r="B727" s="12">
        <v>27</v>
      </c>
      <c r="C727" s="12">
        <v>102</v>
      </c>
      <c r="D727" s="12">
        <v>82</v>
      </c>
      <c r="E727" s="12">
        <v>83</v>
      </c>
      <c r="F727" s="12">
        <v>90</v>
      </c>
      <c r="G727" s="12">
        <v>62</v>
      </c>
      <c r="H727" s="12">
        <v>63</v>
      </c>
      <c r="I727" s="12">
        <v>70</v>
      </c>
      <c r="J727" s="12">
        <v>58</v>
      </c>
      <c r="K727" s="12">
        <v>71</v>
      </c>
      <c r="L727" s="12">
        <v>69</v>
      </c>
      <c r="M727" s="12">
        <v>69</v>
      </c>
      <c r="O727" s="19">
        <v>723</v>
      </c>
      <c r="P727" s="20">
        <v>97</v>
      </c>
      <c r="Q727" s="20">
        <v>85</v>
      </c>
      <c r="R727" s="21">
        <v>70</v>
      </c>
      <c r="S727" s="21">
        <v>54</v>
      </c>
      <c r="T727" s="21">
        <v>37</v>
      </c>
      <c r="U727" s="21">
        <v>29</v>
      </c>
      <c r="V727" s="21">
        <v>19</v>
      </c>
      <c r="W727" s="21">
        <v>15</v>
      </c>
      <c r="X727" s="21">
        <v>9</v>
      </c>
      <c r="Y727" s="21">
        <v>5</v>
      </c>
      <c r="Z727" s="21">
        <v>4</v>
      </c>
      <c r="AA727" s="21">
        <v>3</v>
      </c>
      <c r="AB727" s="22">
        <v>723</v>
      </c>
      <c r="AC727" s="23">
        <v>95</v>
      </c>
      <c r="AD727" s="23">
        <v>84</v>
      </c>
      <c r="AE727" s="24">
        <v>57</v>
      </c>
      <c r="AF727" s="24">
        <v>39</v>
      </c>
      <c r="AG727" s="24">
        <v>23</v>
      </c>
      <c r="AH727" s="24">
        <v>21</v>
      </c>
      <c r="AI727" s="24">
        <v>13</v>
      </c>
      <c r="AJ727" s="24">
        <v>10</v>
      </c>
      <c r="AK727" s="24">
        <v>6</v>
      </c>
      <c r="AL727" s="24">
        <v>3</v>
      </c>
      <c r="AM727" s="24">
        <v>3</v>
      </c>
      <c r="AN727" s="24">
        <v>3</v>
      </c>
      <c r="DX727" s="19">
        <v>723</v>
      </c>
      <c r="DY727" t="s">
        <v>568</v>
      </c>
      <c r="DZ727" t="s">
        <v>568</v>
      </c>
      <c r="EA727" t="s">
        <v>567</v>
      </c>
      <c r="EB727" t="s">
        <v>566</v>
      </c>
    </row>
    <row r="728" spans="1:132" x14ac:dyDescent="0.25">
      <c r="A728" s="13">
        <v>725</v>
      </c>
      <c r="B728" s="13">
        <v>27</v>
      </c>
      <c r="C728" s="13">
        <v>102</v>
      </c>
      <c r="D728" s="13">
        <v>82</v>
      </c>
      <c r="E728" s="13">
        <v>83</v>
      </c>
      <c r="F728" s="13">
        <v>90</v>
      </c>
      <c r="G728" s="13">
        <v>62</v>
      </c>
      <c r="H728" s="13">
        <v>63</v>
      </c>
      <c r="I728" s="13">
        <v>70</v>
      </c>
      <c r="J728" s="13">
        <v>58</v>
      </c>
      <c r="K728" s="13">
        <v>71</v>
      </c>
      <c r="L728" s="13">
        <v>69</v>
      </c>
      <c r="M728" s="13">
        <v>69</v>
      </c>
      <c r="O728" s="19">
        <v>724</v>
      </c>
      <c r="P728" s="20">
        <v>97</v>
      </c>
      <c r="Q728" s="20">
        <v>85</v>
      </c>
      <c r="R728" s="21">
        <v>70</v>
      </c>
      <c r="S728" s="21">
        <v>54</v>
      </c>
      <c r="T728" s="21">
        <v>37</v>
      </c>
      <c r="U728" s="21">
        <v>29</v>
      </c>
      <c r="V728" s="21">
        <v>19</v>
      </c>
      <c r="W728" s="21">
        <v>15</v>
      </c>
      <c r="X728" s="21">
        <v>9</v>
      </c>
      <c r="Y728" s="21">
        <v>5</v>
      </c>
      <c r="Z728" s="21">
        <v>4</v>
      </c>
      <c r="AA728" s="21">
        <v>3</v>
      </c>
      <c r="AB728" s="22">
        <v>724</v>
      </c>
      <c r="AC728" s="23">
        <v>95</v>
      </c>
      <c r="AD728" s="23">
        <v>84</v>
      </c>
      <c r="AE728" s="24">
        <v>57</v>
      </c>
      <c r="AF728" s="24">
        <v>39</v>
      </c>
      <c r="AG728" s="24">
        <v>23</v>
      </c>
      <c r="AH728" s="24">
        <v>21</v>
      </c>
      <c r="AI728" s="24">
        <v>13</v>
      </c>
      <c r="AJ728" s="24">
        <v>10</v>
      </c>
      <c r="AK728" s="24">
        <v>6</v>
      </c>
      <c r="AL728" s="24">
        <v>3</v>
      </c>
      <c r="AM728" s="24">
        <v>3</v>
      </c>
      <c r="AN728" s="24">
        <v>3</v>
      </c>
      <c r="DX728" s="19">
        <v>724</v>
      </c>
      <c r="DY728" t="s">
        <v>568</v>
      </c>
      <c r="DZ728" t="s">
        <v>568</v>
      </c>
      <c r="EA728" t="s">
        <v>567</v>
      </c>
      <c r="EB728" t="s">
        <v>566</v>
      </c>
    </row>
    <row r="729" spans="1:132" x14ac:dyDescent="0.25">
      <c r="A729" s="12">
        <v>726</v>
      </c>
      <c r="B729" s="12">
        <v>26</v>
      </c>
      <c r="C729" s="12">
        <v>102</v>
      </c>
      <c r="D729" s="12">
        <v>81</v>
      </c>
      <c r="E729" s="12">
        <v>83</v>
      </c>
      <c r="F729" s="12">
        <v>90</v>
      </c>
      <c r="G729" s="12">
        <v>61</v>
      </c>
      <c r="H729" s="12">
        <v>62</v>
      </c>
      <c r="I729" s="12">
        <v>69</v>
      </c>
      <c r="J729" s="12">
        <v>57</v>
      </c>
      <c r="K729" s="12">
        <v>71</v>
      </c>
      <c r="L729" s="12">
        <v>68</v>
      </c>
      <c r="M729" s="12">
        <v>68</v>
      </c>
      <c r="O729" s="19">
        <v>725</v>
      </c>
      <c r="P729" s="20">
        <v>97</v>
      </c>
      <c r="Q729" s="20">
        <v>85</v>
      </c>
      <c r="R729" s="21">
        <v>70</v>
      </c>
      <c r="S729" s="21">
        <v>54</v>
      </c>
      <c r="T729" s="21">
        <v>37</v>
      </c>
      <c r="U729" s="21">
        <v>29</v>
      </c>
      <c r="V729" s="21">
        <v>19</v>
      </c>
      <c r="W729" s="21">
        <v>15</v>
      </c>
      <c r="X729" s="21">
        <v>9</v>
      </c>
      <c r="Y729" s="21">
        <v>5</v>
      </c>
      <c r="Z729" s="21">
        <v>4</v>
      </c>
      <c r="AA729" s="21">
        <v>3</v>
      </c>
      <c r="AB729" s="22">
        <v>725</v>
      </c>
      <c r="AC729" s="23">
        <v>95</v>
      </c>
      <c r="AD729" s="23">
        <v>84</v>
      </c>
      <c r="AE729" s="24">
        <v>57</v>
      </c>
      <c r="AF729" s="24">
        <v>40</v>
      </c>
      <c r="AG729" s="24">
        <v>23</v>
      </c>
      <c r="AH729" s="24">
        <v>21</v>
      </c>
      <c r="AI729" s="24">
        <v>13</v>
      </c>
      <c r="AJ729" s="24">
        <v>10</v>
      </c>
      <c r="AK729" s="24">
        <v>6</v>
      </c>
      <c r="AL729" s="24">
        <v>3</v>
      </c>
      <c r="AM729" s="24">
        <v>3</v>
      </c>
      <c r="AN729" s="24">
        <v>3</v>
      </c>
      <c r="DX729" s="19">
        <v>725</v>
      </c>
      <c r="DY729" t="s">
        <v>568</v>
      </c>
      <c r="DZ729" t="s">
        <v>568</v>
      </c>
      <c r="EA729" t="s">
        <v>567</v>
      </c>
      <c r="EB729" t="s">
        <v>566</v>
      </c>
    </row>
    <row r="730" spans="1:132" x14ac:dyDescent="0.25">
      <c r="A730" s="13">
        <v>727</v>
      </c>
      <c r="B730" s="13">
        <v>26</v>
      </c>
      <c r="C730" s="13">
        <v>102</v>
      </c>
      <c r="D730" s="13">
        <v>81</v>
      </c>
      <c r="E730" s="13">
        <v>83</v>
      </c>
      <c r="F730" s="13">
        <v>90</v>
      </c>
      <c r="G730" s="13">
        <v>61</v>
      </c>
      <c r="H730" s="13">
        <v>62</v>
      </c>
      <c r="I730" s="13">
        <v>69</v>
      </c>
      <c r="J730" s="13">
        <v>57</v>
      </c>
      <c r="K730" s="13">
        <v>71</v>
      </c>
      <c r="L730" s="13">
        <v>68</v>
      </c>
      <c r="M730" s="13">
        <v>68</v>
      </c>
      <c r="O730" s="19">
        <v>726</v>
      </c>
      <c r="P730" s="20">
        <v>97</v>
      </c>
      <c r="Q730" s="20">
        <v>85</v>
      </c>
      <c r="R730" s="21">
        <v>70</v>
      </c>
      <c r="S730" s="21">
        <v>54</v>
      </c>
      <c r="T730" s="21">
        <v>37</v>
      </c>
      <c r="U730" s="21">
        <v>29</v>
      </c>
      <c r="V730" s="21">
        <v>19</v>
      </c>
      <c r="W730" s="21">
        <v>15</v>
      </c>
      <c r="X730" s="21">
        <v>9</v>
      </c>
      <c r="Y730" s="21">
        <v>5</v>
      </c>
      <c r="Z730" s="21">
        <v>4</v>
      </c>
      <c r="AA730" s="21">
        <v>3</v>
      </c>
      <c r="AB730" s="22">
        <v>726</v>
      </c>
      <c r="AC730" s="23">
        <v>95</v>
      </c>
      <c r="AD730" s="23">
        <v>84</v>
      </c>
      <c r="AE730" s="24">
        <v>58</v>
      </c>
      <c r="AF730" s="24">
        <v>40</v>
      </c>
      <c r="AG730" s="24">
        <v>23</v>
      </c>
      <c r="AH730" s="24">
        <v>21</v>
      </c>
      <c r="AI730" s="24">
        <v>13</v>
      </c>
      <c r="AJ730" s="24">
        <v>10</v>
      </c>
      <c r="AK730" s="24">
        <v>6</v>
      </c>
      <c r="AL730" s="24">
        <v>3</v>
      </c>
      <c r="AM730" s="24">
        <v>3</v>
      </c>
      <c r="AN730" s="24">
        <v>3</v>
      </c>
      <c r="DX730" s="19">
        <v>726</v>
      </c>
      <c r="DY730" t="s">
        <v>568</v>
      </c>
      <c r="DZ730" t="s">
        <v>568</v>
      </c>
      <c r="EA730" t="s">
        <v>567</v>
      </c>
      <c r="EB730" t="s">
        <v>566</v>
      </c>
    </row>
    <row r="731" spans="1:132" x14ac:dyDescent="0.25">
      <c r="A731" s="12">
        <v>728</v>
      </c>
      <c r="B731" s="12">
        <v>26</v>
      </c>
      <c r="C731" s="12">
        <v>101</v>
      </c>
      <c r="D731" s="12">
        <v>81</v>
      </c>
      <c r="E731" s="12">
        <v>82</v>
      </c>
      <c r="F731" s="12">
        <v>89</v>
      </c>
      <c r="G731" s="12">
        <v>61</v>
      </c>
      <c r="H731" s="12">
        <v>62</v>
      </c>
      <c r="I731" s="12">
        <v>69</v>
      </c>
      <c r="J731" s="12">
        <v>57</v>
      </c>
      <c r="K731" s="12">
        <v>70</v>
      </c>
      <c r="L731" s="12">
        <v>68</v>
      </c>
      <c r="M731" s="12">
        <v>68</v>
      </c>
      <c r="O731" s="19">
        <v>727</v>
      </c>
      <c r="P731" s="20">
        <v>97</v>
      </c>
      <c r="Q731" s="20">
        <v>85</v>
      </c>
      <c r="R731" s="21">
        <v>70</v>
      </c>
      <c r="S731" s="21">
        <v>54</v>
      </c>
      <c r="T731" s="21">
        <v>37</v>
      </c>
      <c r="U731" s="21">
        <v>29</v>
      </c>
      <c r="V731" s="21">
        <v>19</v>
      </c>
      <c r="W731" s="21">
        <v>15</v>
      </c>
      <c r="X731" s="21">
        <v>9</v>
      </c>
      <c r="Y731" s="21">
        <v>5</v>
      </c>
      <c r="Z731" s="21">
        <v>4</v>
      </c>
      <c r="AA731" s="21">
        <v>3</v>
      </c>
      <c r="AB731" s="22">
        <v>727</v>
      </c>
      <c r="AC731" s="23">
        <v>95</v>
      </c>
      <c r="AD731" s="23">
        <v>84</v>
      </c>
      <c r="AE731" s="24">
        <v>58</v>
      </c>
      <c r="AF731" s="24">
        <v>40</v>
      </c>
      <c r="AG731" s="24">
        <v>23</v>
      </c>
      <c r="AH731" s="24">
        <v>21</v>
      </c>
      <c r="AI731" s="24">
        <v>13</v>
      </c>
      <c r="AJ731" s="24">
        <v>10</v>
      </c>
      <c r="AK731" s="24">
        <v>6</v>
      </c>
      <c r="AL731" s="24">
        <v>3</v>
      </c>
      <c r="AM731" s="24">
        <v>3</v>
      </c>
      <c r="AN731" s="24">
        <v>3</v>
      </c>
      <c r="DX731" s="19">
        <v>727</v>
      </c>
      <c r="DY731" t="s">
        <v>568</v>
      </c>
      <c r="DZ731" t="s">
        <v>568</v>
      </c>
      <c r="EA731" t="s">
        <v>567</v>
      </c>
      <c r="EB731" t="s">
        <v>566</v>
      </c>
    </row>
    <row r="732" spans="1:132" x14ac:dyDescent="0.25">
      <c r="A732" s="13">
        <v>729</v>
      </c>
      <c r="B732" s="13">
        <v>25</v>
      </c>
      <c r="C732" s="13">
        <v>101</v>
      </c>
      <c r="D732" s="13">
        <v>81</v>
      </c>
      <c r="E732" s="13">
        <v>82</v>
      </c>
      <c r="F732" s="13">
        <v>89</v>
      </c>
      <c r="G732" s="13">
        <v>61</v>
      </c>
      <c r="H732" s="13">
        <v>62</v>
      </c>
      <c r="I732" s="13">
        <v>69</v>
      </c>
      <c r="J732" s="13">
        <v>57</v>
      </c>
      <c r="K732" s="13">
        <v>70</v>
      </c>
      <c r="L732" s="13">
        <v>68</v>
      </c>
      <c r="M732" s="13">
        <v>68</v>
      </c>
      <c r="O732" s="19">
        <v>728</v>
      </c>
      <c r="P732" s="20">
        <v>97</v>
      </c>
      <c r="Q732" s="20">
        <v>85</v>
      </c>
      <c r="R732" s="21">
        <v>71</v>
      </c>
      <c r="S732" s="21">
        <v>54</v>
      </c>
      <c r="T732" s="21">
        <v>38</v>
      </c>
      <c r="U732" s="21">
        <v>29</v>
      </c>
      <c r="V732" s="21">
        <v>20</v>
      </c>
      <c r="W732" s="21">
        <v>16</v>
      </c>
      <c r="X732" s="21">
        <v>9</v>
      </c>
      <c r="Y732" s="21">
        <v>6</v>
      </c>
      <c r="Z732" s="21">
        <v>4</v>
      </c>
      <c r="AA732" s="21">
        <v>4</v>
      </c>
      <c r="AB732" s="22">
        <v>728</v>
      </c>
      <c r="AC732" s="23">
        <v>95</v>
      </c>
      <c r="AD732" s="23">
        <v>84</v>
      </c>
      <c r="AE732" s="24">
        <v>58</v>
      </c>
      <c r="AF732" s="24">
        <v>40</v>
      </c>
      <c r="AG732" s="24">
        <v>24</v>
      </c>
      <c r="AH732" s="24">
        <v>21</v>
      </c>
      <c r="AI732" s="24">
        <v>13</v>
      </c>
      <c r="AJ732" s="24">
        <v>10</v>
      </c>
      <c r="AK732" s="24">
        <v>6</v>
      </c>
      <c r="AL732" s="24">
        <v>3</v>
      </c>
      <c r="AM732" s="24">
        <v>3</v>
      </c>
      <c r="AN732" s="24">
        <v>3</v>
      </c>
      <c r="DX732" s="19">
        <v>728</v>
      </c>
      <c r="DY732" t="s">
        <v>568</v>
      </c>
      <c r="DZ732" t="s">
        <v>568</v>
      </c>
      <c r="EA732" t="s">
        <v>567</v>
      </c>
      <c r="EB732" t="s">
        <v>566</v>
      </c>
    </row>
    <row r="733" spans="1:132" x14ac:dyDescent="0.25">
      <c r="A733" s="12">
        <v>730</v>
      </c>
      <c r="B733" s="12">
        <v>25</v>
      </c>
      <c r="C733" s="12">
        <v>101</v>
      </c>
      <c r="D733" s="12">
        <v>81</v>
      </c>
      <c r="E733" s="12">
        <v>82</v>
      </c>
      <c r="F733" s="12">
        <v>89</v>
      </c>
      <c r="G733" s="12">
        <v>61</v>
      </c>
      <c r="H733" s="12">
        <v>62</v>
      </c>
      <c r="I733" s="12">
        <v>69</v>
      </c>
      <c r="J733" s="12">
        <v>57</v>
      </c>
      <c r="K733" s="12">
        <v>70</v>
      </c>
      <c r="L733" s="12">
        <v>68</v>
      </c>
      <c r="M733" s="12">
        <v>68</v>
      </c>
      <c r="O733" s="19">
        <v>729</v>
      </c>
      <c r="P733" s="20">
        <v>97</v>
      </c>
      <c r="Q733" s="20">
        <v>85</v>
      </c>
      <c r="R733" s="21">
        <v>71</v>
      </c>
      <c r="S733" s="21">
        <v>54</v>
      </c>
      <c r="T733" s="21">
        <v>38</v>
      </c>
      <c r="U733" s="21">
        <v>29</v>
      </c>
      <c r="V733" s="21">
        <v>20</v>
      </c>
      <c r="W733" s="21">
        <v>16</v>
      </c>
      <c r="X733" s="21">
        <v>9</v>
      </c>
      <c r="Y733" s="21">
        <v>6</v>
      </c>
      <c r="Z733" s="21">
        <v>4</v>
      </c>
      <c r="AA733" s="21">
        <v>4</v>
      </c>
      <c r="AB733" s="22">
        <v>729</v>
      </c>
      <c r="AC733" s="23">
        <v>95</v>
      </c>
      <c r="AD733" s="23">
        <v>84</v>
      </c>
      <c r="AE733" s="24">
        <v>58</v>
      </c>
      <c r="AF733" s="24">
        <v>40</v>
      </c>
      <c r="AG733" s="24">
        <v>24</v>
      </c>
      <c r="AH733" s="24">
        <v>21</v>
      </c>
      <c r="AI733" s="24">
        <v>13</v>
      </c>
      <c r="AJ733" s="24">
        <v>10</v>
      </c>
      <c r="AK733" s="24">
        <v>6</v>
      </c>
      <c r="AL733" s="24">
        <v>3</v>
      </c>
      <c r="AM733" s="24">
        <v>3</v>
      </c>
      <c r="AN733" s="24">
        <v>3</v>
      </c>
      <c r="DX733" s="19">
        <v>729</v>
      </c>
      <c r="DY733" t="s">
        <v>568</v>
      </c>
      <c r="DZ733" t="s">
        <v>568</v>
      </c>
      <c r="EA733" t="s">
        <v>567</v>
      </c>
      <c r="EB733" t="s">
        <v>566</v>
      </c>
    </row>
    <row r="734" spans="1:132" x14ac:dyDescent="0.25">
      <c r="A734" s="13">
        <v>731</v>
      </c>
      <c r="B734" s="13">
        <v>24</v>
      </c>
      <c r="C734" s="13">
        <v>101</v>
      </c>
      <c r="D734" s="13">
        <v>81</v>
      </c>
      <c r="E734" s="13">
        <v>82</v>
      </c>
      <c r="F734" s="13">
        <v>89</v>
      </c>
      <c r="G734" s="13">
        <v>61</v>
      </c>
      <c r="H734" s="13">
        <v>62</v>
      </c>
      <c r="I734" s="13">
        <v>69</v>
      </c>
      <c r="J734" s="13">
        <v>57</v>
      </c>
      <c r="K734" s="13">
        <v>70</v>
      </c>
      <c r="L734" s="13">
        <v>68</v>
      </c>
      <c r="M734" s="13">
        <v>68</v>
      </c>
      <c r="O734" s="19">
        <v>730</v>
      </c>
      <c r="P734" s="20">
        <v>97</v>
      </c>
      <c r="Q734" s="20">
        <v>85</v>
      </c>
      <c r="R734" s="21">
        <v>71</v>
      </c>
      <c r="S734" s="21">
        <v>54</v>
      </c>
      <c r="T734" s="21">
        <v>38</v>
      </c>
      <c r="U734" s="21">
        <v>29</v>
      </c>
      <c r="V734" s="21">
        <v>20</v>
      </c>
      <c r="W734" s="21">
        <v>16</v>
      </c>
      <c r="X734" s="21">
        <v>9</v>
      </c>
      <c r="Y734" s="21">
        <v>6</v>
      </c>
      <c r="Z734" s="21">
        <v>4</v>
      </c>
      <c r="AA734" s="21">
        <v>4</v>
      </c>
      <c r="AB734" s="22">
        <v>730</v>
      </c>
      <c r="AC734" s="23">
        <v>95</v>
      </c>
      <c r="AD734" s="23">
        <v>84</v>
      </c>
      <c r="AE734" s="24">
        <v>58</v>
      </c>
      <c r="AF734" s="24">
        <v>41</v>
      </c>
      <c r="AG734" s="24">
        <v>24</v>
      </c>
      <c r="AH734" s="24">
        <v>21</v>
      </c>
      <c r="AI734" s="24">
        <v>13</v>
      </c>
      <c r="AJ734" s="24">
        <v>10</v>
      </c>
      <c r="AK734" s="24">
        <v>6</v>
      </c>
      <c r="AL734" s="24">
        <v>3</v>
      </c>
      <c r="AM734" s="24">
        <v>3</v>
      </c>
      <c r="AN734" s="24">
        <v>3</v>
      </c>
      <c r="DX734" s="19">
        <v>730</v>
      </c>
      <c r="DY734" t="s">
        <v>568</v>
      </c>
      <c r="DZ734" t="s">
        <v>568</v>
      </c>
      <c r="EA734" t="s">
        <v>567</v>
      </c>
      <c r="EB734" t="s">
        <v>566</v>
      </c>
    </row>
    <row r="735" spans="1:132" x14ac:dyDescent="0.25">
      <c r="A735" s="12">
        <v>732</v>
      </c>
      <c r="B735" s="12">
        <v>24</v>
      </c>
      <c r="C735" s="12">
        <v>101</v>
      </c>
      <c r="D735" s="12">
        <v>81</v>
      </c>
      <c r="E735" s="12">
        <v>82</v>
      </c>
      <c r="F735" s="12">
        <v>89</v>
      </c>
      <c r="G735" s="12">
        <v>61</v>
      </c>
      <c r="H735" s="12">
        <v>62</v>
      </c>
      <c r="I735" s="12">
        <v>69</v>
      </c>
      <c r="J735" s="12">
        <v>57</v>
      </c>
      <c r="K735" s="12">
        <v>70</v>
      </c>
      <c r="L735" s="12">
        <v>68</v>
      </c>
      <c r="M735" s="12">
        <v>68</v>
      </c>
      <c r="O735" s="19">
        <v>731</v>
      </c>
      <c r="P735" s="20">
        <v>97</v>
      </c>
      <c r="Q735" s="20">
        <v>85</v>
      </c>
      <c r="R735" s="21">
        <v>71</v>
      </c>
      <c r="S735" s="21">
        <v>54</v>
      </c>
      <c r="T735" s="21">
        <v>38</v>
      </c>
      <c r="U735" s="21">
        <v>29</v>
      </c>
      <c r="V735" s="21">
        <v>20</v>
      </c>
      <c r="W735" s="21">
        <v>16</v>
      </c>
      <c r="X735" s="21">
        <v>9</v>
      </c>
      <c r="Y735" s="21">
        <v>6</v>
      </c>
      <c r="Z735" s="21">
        <v>4</v>
      </c>
      <c r="AA735" s="21">
        <v>4</v>
      </c>
      <c r="AB735" s="22">
        <v>731</v>
      </c>
      <c r="AC735" s="23">
        <v>95</v>
      </c>
      <c r="AD735" s="23">
        <v>85</v>
      </c>
      <c r="AE735" s="24">
        <v>58</v>
      </c>
      <c r="AF735" s="24">
        <v>41</v>
      </c>
      <c r="AG735" s="24">
        <v>24</v>
      </c>
      <c r="AH735" s="24">
        <v>22</v>
      </c>
      <c r="AI735" s="24">
        <v>13</v>
      </c>
      <c r="AJ735" s="24">
        <v>10</v>
      </c>
      <c r="AK735" s="24">
        <v>6</v>
      </c>
      <c r="AL735" s="24">
        <v>3</v>
      </c>
      <c r="AM735" s="24">
        <v>3</v>
      </c>
      <c r="AN735" s="24">
        <v>3</v>
      </c>
      <c r="DX735" s="19">
        <v>731</v>
      </c>
      <c r="DY735" t="s">
        <v>568</v>
      </c>
      <c r="DZ735" t="s">
        <v>568</v>
      </c>
      <c r="EA735" t="s">
        <v>567</v>
      </c>
      <c r="EB735" t="s">
        <v>566</v>
      </c>
    </row>
    <row r="736" spans="1:132" x14ac:dyDescent="0.25">
      <c r="A736" s="13">
        <v>733</v>
      </c>
      <c r="B736" s="13">
        <v>23</v>
      </c>
      <c r="C736" s="13">
        <v>100</v>
      </c>
      <c r="D736" s="13">
        <v>80</v>
      </c>
      <c r="E736" s="13">
        <v>82</v>
      </c>
      <c r="F736" s="13">
        <v>89</v>
      </c>
      <c r="G736" s="13">
        <v>61</v>
      </c>
      <c r="H736" s="13">
        <v>62</v>
      </c>
      <c r="I736" s="13">
        <v>69</v>
      </c>
      <c r="J736" s="13">
        <v>57</v>
      </c>
      <c r="K736" s="13">
        <v>70</v>
      </c>
      <c r="L736" s="13">
        <v>68</v>
      </c>
      <c r="M736" s="13">
        <v>68</v>
      </c>
      <c r="O736" s="19">
        <v>732</v>
      </c>
      <c r="P736" s="20">
        <v>97</v>
      </c>
      <c r="Q736" s="20">
        <v>85</v>
      </c>
      <c r="R736" s="21">
        <v>71</v>
      </c>
      <c r="S736" s="21">
        <v>54</v>
      </c>
      <c r="T736" s="21">
        <v>38</v>
      </c>
      <c r="U736" s="21">
        <v>29</v>
      </c>
      <c r="V736" s="21">
        <v>20</v>
      </c>
      <c r="W736" s="21">
        <v>16</v>
      </c>
      <c r="X736" s="21">
        <v>9</v>
      </c>
      <c r="Y736" s="21">
        <v>6</v>
      </c>
      <c r="Z736" s="21">
        <v>4</v>
      </c>
      <c r="AA736" s="21">
        <v>4</v>
      </c>
      <c r="AB736" s="22">
        <v>732</v>
      </c>
      <c r="AC736" s="23">
        <v>95</v>
      </c>
      <c r="AD736" s="23">
        <v>85</v>
      </c>
      <c r="AE736" s="24">
        <v>59</v>
      </c>
      <c r="AF736" s="24">
        <v>41</v>
      </c>
      <c r="AG736" s="24">
        <v>24</v>
      </c>
      <c r="AH736" s="24">
        <v>22</v>
      </c>
      <c r="AI736" s="24">
        <v>13</v>
      </c>
      <c r="AJ736" s="24">
        <v>10</v>
      </c>
      <c r="AK736" s="24">
        <v>6</v>
      </c>
      <c r="AL736" s="24">
        <v>3</v>
      </c>
      <c r="AM736" s="24">
        <v>3</v>
      </c>
      <c r="AN736" s="24">
        <v>3</v>
      </c>
      <c r="DX736" s="19">
        <v>732</v>
      </c>
      <c r="DY736" t="s">
        <v>568</v>
      </c>
      <c r="DZ736" t="s">
        <v>568</v>
      </c>
      <c r="EA736" t="s">
        <v>567</v>
      </c>
      <c r="EB736" t="s">
        <v>566</v>
      </c>
    </row>
    <row r="737" spans="1:132" x14ac:dyDescent="0.25">
      <c r="A737" s="12">
        <v>734</v>
      </c>
      <c r="B737" s="12">
        <v>23</v>
      </c>
      <c r="C737" s="12">
        <v>100</v>
      </c>
      <c r="D737" s="12">
        <v>80</v>
      </c>
      <c r="E737" s="12">
        <v>82</v>
      </c>
      <c r="F737" s="12">
        <v>89</v>
      </c>
      <c r="G737" s="12">
        <v>61</v>
      </c>
      <c r="H737" s="12">
        <v>62</v>
      </c>
      <c r="I737" s="12">
        <v>69</v>
      </c>
      <c r="J737" s="12">
        <v>57</v>
      </c>
      <c r="K737" s="12">
        <v>70</v>
      </c>
      <c r="L737" s="12">
        <v>68</v>
      </c>
      <c r="M737" s="12">
        <v>68</v>
      </c>
      <c r="O737" s="19">
        <v>733</v>
      </c>
      <c r="P737" s="20">
        <v>98</v>
      </c>
      <c r="Q737" s="20">
        <v>86</v>
      </c>
      <c r="R737" s="21">
        <v>72</v>
      </c>
      <c r="S737" s="21">
        <v>55</v>
      </c>
      <c r="T737" s="21">
        <v>39</v>
      </c>
      <c r="U737" s="21">
        <v>29</v>
      </c>
      <c r="V737" s="21">
        <v>20</v>
      </c>
      <c r="W737" s="21">
        <v>16</v>
      </c>
      <c r="X737" s="21">
        <v>10</v>
      </c>
      <c r="Y737" s="21">
        <v>6</v>
      </c>
      <c r="Z737" s="21">
        <v>4</v>
      </c>
      <c r="AA737" s="21">
        <v>4</v>
      </c>
      <c r="AB737" s="22">
        <v>733</v>
      </c>
      <c r="AC737" s="23">
        <v>95</v>
      </c>
      <c r="AD737" s="23">
        <v>85</v>
      </c>
      <c r="AE737" s="24">
        <v>59</v>
      </c>
      <c r="AF737" s="24">
        <v>41</v>
      </c>
      <c r="AG737" s="24">
        <v>24</v>
      </c>
      <c r="AH737" s="24">
        <v>22</v>
      </c>
      <c r="AI737" s="24">
        <v>13</v>
      </c>
      <c r="AJ737" s="24">
        <v>10</v>
      </c>
      <c r="AK737" s="24">
        <v>7</v>
      </c>
      <c r="AL737" s="24">
        <v>3</v>
      </c>
      <c r="AM737" s="24">
        <v>3</v>
      </c>
      <c r="AN737" s="24">
        <v>3</v>
      </c>
      <c r="DX737" s="19">
        <v>733</v>
      </c>
      <c r="DY737" t="s">
        <v>568</v>
      </c>
      <c r="DZ737" t="s">
        <v>568</v>
      </c>
      <c r="EA737" t="s">
        <v>567</v>
      </c>
      <c r="EB737" t="s">
        <v>566</v>
      </c>
    </row>
    <row r="738" spans="1:132" x14ac:dyDescent="0.25">
      <c r="A738" s="13">
        <v>735</v>
      </c>
      <c r="B738" s="13">
        <v>23</v>
      </c>
      <c r="C738" s="13">
        <v>100</v>
      </c>
      <c r="D738" s="13">
        <v>80</v>
      </c>
      <c r="E738" s="13">
        <v>82</v>
      </c>
      <c r="F738" s="13">
        <v>89</v>
      </c>
      <c r="G738" s="13">
        <v>61</v>
      </c>
      <c r="H738" s="13">
        <v>62</v>
      </c>
      <c r="I738" s="13">
        <v>69</v>
      </c>
      <c r="J738" s="13">
        <v>57</v>
      </c>
      <c r="K738" s="13">
        <v>70</v>
      </c>
      <c r="L738" s="13">
        <v>68</v>
      </c>
      <c r="M738" s="13">
        <v>68</v>
      </c>
      <c r="O738" s="19">
        <v>734</v>
      </c>
      <c r="P738" s="20">
        <v>98</v>
      </c>
      <c r="Q738" s="20">
        <v>86</v>
      </c>
      <c r="R738" s="21">
        <v>72</v>
      </c>
      <c r="S738" s="21">
        <v>55</v>
      </c>
      <c r="T738" s="21">
        <v>39</v>
      </c>
      <c r="U738" s="21">
        <v>29</v>
      </c>
      <c r="V738" s="21">
        <v>20</v>
      </c>
      <c r="W738" s="21">
        <v>16</v>
      </c>
      <c r="X738" s="21">
        <v>10</v>
      </c>
      <c r="Y738" s="21">
        <v>6</v>
      </c>
      <c r="Z738" s="21">
        <v>4</v>
      </c>
      <c r="AA738" s="21">
        <v>4</v>
      </c>
      <c r="AB738" s="22">
        <v>734</v>
      </c>
      <c r="AC738" s="23">
        <v>95</v>
      </c>
      <c r="AD738" s="23">
        <v>85</v>
      </c>
      <c r="AE738" s="24">
        <v>59</v>
      </c>
      <c r="AF738" s="24">
        <v>41</v>
      </c>
      <c r="AG738" s="24">
        <v>24</v>
      </c>
      <c r="AH738" s="24">
        <v>22</v>
      </c>
      <c r="AI738" s="24">
        <v>14</v>
      </c>
      <c r="AJ738" s="24">
        <v>10</v>
      </c>
      <c r="AK738" s="24">
        <v>7</v>
      </c>
      <c r="AL738" s="24">
        <v>4</v>
      </c>
      <c r="AM738" s="24">
        <v>4</v>
      </c>
      <c r="AN738" s="24">
        <v>4</v>
      </c>
      <c r="DX738" s="19">
        <v>734</v>
      </c>
      <c r="DY738" t="s">
        <v>568</v>
      </c>
      <c r="DZ738" t="s">
        <v>568</v>
      </c>
      <c r="EA738" t="s">
        <v>567</v>
      </c>
      <c r="EB738" t="s">
        <v>566</v>
      </c>
    </row>
    <row r="739" spans="1:132" x14ac:dyDescent="0.25">
      <c r="A739" s="12">
        <v>736</v>
      </c>
      <c r="B739" s="12">
        <v>22</v>
      </c>
      <c r="C739" s="12">
        <v>100</v>
      </c>
      <c r="D739" s="12">
        <v>80</v>
      </c>
      <c r="E739" s="12">
        <v>81</v>
      </c>
      <c r="F739" s="12">
        <v>88</v>
      </c>
      <c r="G739" s="12">
        <v>60</v>
      </c>
      <c r="H739" s="12">
        <v>61</v>
      </c>
      <c r="I739" s="12">
        <v>68</v>
      </c>
      <c r="J739" s="12">
        <v>56</v>
      </c>
      <c r="K739" s="12">
        <v>69</v>
      </c>
      <c r="L739" s="12">
        <v>67</v>
      </c>
      <c r="M739" s="12">
        <v>67</v>
      </c>
      <c r="O739" s="19">
        <v>735</v>
      </c>
      <c r="P739" s="20">
        <v>98</v>
      </c>
      <c r="Q739" s="20">
        <v>86</v>
      </c>
      <c r="R739" s="21">
        <v>72</v>
      </c>
      <c r="S739" s="21">
        <v>55</v>
      </c>
      <c r="T739" s="21">
        <v>39</v>
      </c>
      <c r="U739" s="21">
        <v>29</v>
      </c>
      <c r="V739" s="21">
        <v>20</v>
      </c>
      <c r="W739" s="21">
        <v>16</v>
      </c>
      <c r="X739" s="21">
        <v>10</v>
      </c>
      <c r="Y739" s="21">
        <v>6</v>
      </c>
      <c r="Z739" s="21">
        <v>4</v>
      </c>
      <c r="AA739" s="21">
        <v>4</v>
      </c>
      <c r="AB739" s="22">
        <v>735</v>
      </c>
      <c r="AC739" s="23">
        <v>95</v>
      </c>
      <c r="AD739" s="23">
        <v>85</v>
      </c>
      <c r="AE739" s="24">
        <v>59</v>
      </c>
      <c r="AF739" s="24">
        <v>42</v>
      </c>
      <c r="AG739" s="24">
        <v>25</v>
      </c>
      <c r="AH739" s="24">
        <v>22</v>
      </c>
      <c r="AI739" s="24">
        <v>14</v>
      </c>
      <c r="AJ739" s="24">
        <v>10</v>
      </c>
      <c r="AK739" s="24">
        <v>7</v>
      </c>
      <c r="AL739" s="24">
        <v>4</v>
      </c>
      <c r="AM739" s="24">
        <v>4</v>
      </c>
      <c r="AN739" s="24">
        <v>4</v>
      </c>
      <c r="DX739" s="19">
        <v>735</v>
      </c>
      <c r="DY739" t="s">
        <v>568</v>
      </c>
      <c r="DZ739" t="s">
        <v>568</v>
      </c>
      <c r="EA739" t="s">
        <v>567</v>
      </c>
      <c r="EB739" t="s">
        <v>566</v>
      </c>
    </row>
    <row r="740" spans="1:132" x14ac:dyDescent="0.25">
      <c r="A740" s="13">
        <v>737</v>
      </c>
      <c r="B740" s="13">
        <v>22</v>
      </c>
      <c r="C740" s="13">
        <v>100</v>
      </c>
      <c r="D740" s="13">
        <v>80</v>
      </c>
      <c r="E740" s="13">
        <v>81</v>
      </c>
      <c r="F740" s="13">
        <v>88</v>
      </c>
      <c r="G740" s="13">
        <v>60</v>
      </c>
      <c r="H740" s="13">
        <v>61</v>
      </c>
      <c r="I740" s="13">
        <v>68</v>
      </c>
      <c r="J740" s="13">
        <v>56</v>
      </c>
      <c r="K740" s="13">
        <v>69</v>
      </c>
      <c r="L740" s="13">
        <v>67</v>
      </c>
      <c r="M740" s="13">
        <v>67</v>
      </c>
      <c r="O740" s="19">
        <v>736</v>
      </c>
      <c r="P740" s="20">
        <v>98</v>
      </c>
      <c r="Q740" s="20">
        <v>86</v>
      </c>
      <c r="R740" s="21">
        <v>72</v>
      </c>
      <c r="S740" s="21">
        <v>55</v>
      </c>
      <c r="T740" s="21">
        <v>39</v>
      </c>
      <c r="U740" s="21">
        <v>29</v>
      </c>
      <c r="V740" s="21">
        <v>20</v>
      </c>
      <c r="W740" s="21">
        <v>16</v>
      </c>
      <c r="X740" s="21">
        <v>10</v>
      </c>
      <c r="Y740" s="21">
        <v>6</v>
      </c>
      <c r="Z740" s="21">
        <v>4</v>
      </c>
      <c r="AA740" s="21">
        <v>4</v>
      </c>
      <c r="AB740" s="22">
        <v>736</v>
      </c>
      <c r="AC740" s="23">
        <v>95</v>
      </c>
      <c r="AD740" s="23">
        <v>85</v>
      </c>
      <c r="AE740" s="24">
        <v>59</v>
      </c>
      <c r="AF740" s="24">
        <v>42</v>
      </c>
      <c r="AG740" s="24">
        <v>25</v>
      </c>
      <c r="AH740" s="24">
        <v>22</v>
      </c>
      <c r="AI740" s="24">
        <v>14</v>
      </c>
      <c r="AJ740" s="24">
        <v>11</v>
      </c>
      <c r="AK740" s="24">
        <v>7</v>
      </c>
      <c r="AL740" s="24">
        <v>4</v>
      </c>
      <c r="AM740" s="24">
        <v>4</v>
      </c>
      <c r="AN740" s="24">
        <v>4</v>
      </c>
      <c r="DX740" s="19">
        <v>736</v>
      </c>
      <c r="DY740" t="s">
        <v>568</v>
      </c>
      <c r="DZ740" t="s">
        <v>568</v>
      </c>
      <c r="EA740" t="s">
        <v>567</v>
      </c>
      <c r="EB740" t="s">
        <v>566</v>
      </c>
    </row>
    <row r="741" spans="1:132" x14ac:dyDescent="0.25">
      <c r="A741" s="12">
        <v>738</v>
      </c>
      <c r="B741" s="12">
        <v>21</v>
      </c>
      <c r="C741" s="12">
        <v>99</v>
      </c>
      <c r="D741" s="12">
        <v>79</v>
      </c>
      <c r="E741" s="12">
        <v>81</v>
      </c>
      <c r="F741" s="12">
        <v>88</v>
      </c>
      <c r="G741" s="12">
        <v>60</v>
      </c>
      <c r="H741" s="12">
        <v>61</v>
      </c>
      <c r="I741" s="12">
        <v>68</v>
      </c>
      <c r="J741" s="12">
        <v>56</v>
      </c>
      <c r="K741" s="12">
        <v>69</v>
      </c>
      <c r="L741" s="12">
        <v>67</v>
      </c>
      <c r="M741" s="12">
        <v>67</v>
      </c>
      <c r="O741" s="19">
        <v>737</v>
      </c>
      <c r="P741" s="20">
        <v>98</v>
      </c>
      <c r="Q741" s="20">
        <v>86</v>
      </c>
      <c r="R741" s="21">
        <v>72</v>
      </c>
      <c r="S741" s="21">
        <v>55</v>
      </c>
      <c r="T741" s="21">
        <v>39</v>
      </c>
      <c r="U741" s="21">
        <v>29</v>
      </c>
      <c r="V741" s="21">
        <v>20</v>
      </c>
      <c r="W741" s="21">
        <v>16</v>
      </c>
      <c r="X741" s="21">
        <v>10</v>
      </c>
      <c r="Y741" s="21">
        <v>6</v>
      </c>
      <c r="Z741" s="21">
        <v>4</v>
      </c>
      <c r="AA741" s="21">
        <v>4</v>
      </c>
      <c r="AB741" s="22">
        <v>737</v>
      </c>
      <c r="AC741" s="23">
        <v>95</v>
      </c>
      <c r="AD741" s="23">
        <v>85</v>
      </c>
      <c r="AE741" s="24">
        <v>60</v>
      </c>
      <c r="AF741" s="24">
        <v>42</v>
      </c>
      <c r="AG741" s="24">
        <v>25</v>
      </c>
      <c r="AH741" s="24">
        <v>22</v>
      </c>
      <c r="AI741" s="24">
        <v>14</v>
      </c>
      <c r="AJ741" s="24">
        <v>11</v>
      </c>
      <c r="AK741" s="24">
        <v>7</v>
      </c>
      <c r="AL741" s="24">
        <v>4</v>
      </c>
      <c r="AM741" s="24">
        <v>4</v>
      </c>
      <c r="AN741" s="24">
        <v>4</v>
      </c>
      <c r="DX741" s="19">
        <v>737</v>
      </c>
      <c r="DY741" t="s">
        <v>568</v>
      </c>
      <c r="DZ741" t="s">
        <v>568</v>
      </c>
      <c r="EA741" t="s">
        <v>567</v>
      </c>
      <c r="EB741" t="s">
        <v>566</v>
      </c>
    </row>
    <row r="742" spans="1:132" x14ac:dyDescent="0.25">
      <c r="A742" s="13">
        <v>739</v>
      </c>
      <c r="B742" s="13">
        <v>21</v>
      </c>
      <c r="C742" s="13">
        <v>99</v>
      </c>
      <c r="D742" s="13">
        <v>79</v>
      </c>
      <c r="E742" s="13">
        <v>81</v>
      </c>
      <c r="F742" s="13">
        <v>88</v>
      </c>
      <c r="G742" s="13">
        <v>60</v>
      </c>
      <c r="H742" s="13">
        <v>61</v>
      </c>
      <c r="I742" s="13">
        <v>68</v>
      </c>
      <c r="J742" s="13">
        <v>56</v>
      </c>
      <c r="K742" s="13">
        <v>69</v>
      </c>
      <c r="L742" s="13">
        <v>67</v>
      </c>
      <c r="M742" s="13">
        <v>67</v>
      </c>
      <c r="O742" s="19">
        <v>738</v>
      </c>
      <c r="P742" s="20">
        <v>98</v>
      </c>
      <c r="Q742" s="20">
        <v>86</v>
      </c>
      <c r="R742" s="21">
        <v>73</v>
      </c>
      <c r="S742" s="21">
        <v>55</v>
      </c>
      <c r="T742" s="21">
        <v>39</v>
      </c>
      <c r="U742" s="21">
        <v>30</v>
      </c>
      <c r="V742" s="21">
        <v>21</v>
      </c>
      <c r="W742" s="21">
        <v>16</v>
      </c>
      <c r="X742" s="21">
        <v>10</v>
      </c>
      <c r="Y742" s="21">
        <v>6</v>
      </c>
      <c r="Z742" s="21">
        <v>5</v>
      </c>
      <c r="AA742" s="21">
        <v>4</v>
      </c>
      <c r="AB742" s="22">
        <v>738</v>
      </c>
      <c r="AC742" s="23">
        <v>95</v>
      </c>
      <c r="AD742" s="23">
        <v>85</v>
      </c>
      <c r="AE742" s="24">
        <v>60</v>
      </c>
      <c r="AF742" s="24">
        <v>42</v>
      </c>
      <c r="AG742" s="24">
        <v>25</v>
      </c>
      <c r="AH742" s="24">
        <v>22</v>
      </c>
      <c r="AI742" s="24">
        <v>14</v>
      </c>
      <c r="AJ742" s="24">
        <v>11</v>
      </c>
      <c r="AK742" s="24">
        <v>7</v>
      </c>
      <c r="AL742" s="24">
        <v>4</v>
      </c>
      <c r="AM742" s="24">
        <v>4</v>
      </c>
      <c r="AN742" s="24">
        <v>4</v>
      </c>
      <c r="DX742" s="19">
        <v>738</v>
      </c>
      <c r="DY742" t="s">
        <v>568</v>
      </c>
      <c r="DZ742" t="s">
        <v>568</v>
      </c>
      <c r="EA742" t="s">
        <v>567</v>
      </c>
      <c r="EB742" t="s">
        <v>566</v>
      </c>
    </row>
    <row r="743" spans="1:132" x14ac:dyDescent="0.25">
      <c r="A743" s="12">
        <v>740</v>
      </c>
      <c r="B743" s="12">
        <v>21</v>
      </c>
      <c r="C743" s="12">
        <v>99</v>
      </c>
      <c r="D743" s="12">
        <v>79</v>
      </c>
      <c r="E743" s="12">
        <v>81</v>
      </c>
      <c r="F743" s="12">
        <v>88</v>
      </c>
      <c r="G743" s="12">
        <v>60</v>
      </c>
      <c r="H743" s="12">
        <v>61</v>
      </c>
      <c r="I743" s="12">
        <v>68</v>
      </c>
      <c r="J743" s="12">
        <v>56</v>
      </c>
      <c r="K743" s="12">
        <v>69</v>
      </c>
      <c r="L743" s="12">
        <v>67</v>
      </c>
      <c r="M743" s="12">
        <v>67</v>
      </c>
      <c r="O743" s="19">
        <v>739</v>
      </c>
      <c r="P743" s="20">
        <v>98</v>
      </c>
      <c r="Q743" s="20">
        <v>86</v>
      </c>
      <c r="R743" s="21">
        <v>73</v>
      </c>
      <c r="S743" s="21">
        <v>55</v>
      </c>
      <c r="T743" s="21">
        <v>39</v>
      </c>
      <c r="U743" s="21">
        <v>30</v>
      </c>
      <c r="V743" s="21">
        <v>21</v>
      </c>
      <c r="W743" s="21">
        <v>16</v>
      </c>
      <c r="X743" s="21">
        <v>10</v>
      </c>
      <c r="Y743" s="21">
        <v>6</v>
      </c>
      <c r="Z743" s="21">
        <v>5</v>
      </c>
      <c r="AA743" s="21">
        <v>4</v>
      </c>
      <c r="AB743" s="22">
        <v>739</v>
      </c>
      <c r="AC743" s="23">
        <v>95</v>
      </c>
      <c r="AD743" s="23">
        <v>85</v>
      </c>
      <c r="AE743" s="24">
        <v>60</v>
      </c>
      <c r="AF743" s="24">
        <v>42</v>
      </c>
      <c r="AG743" s="24">
        <v>25</v>
      </c>
      <c r="AH743" s="24">
        <v>22</v>
      </c>
      <c r="AI743" s="24">
        <v>14</v>
      </c>
      <c r="AJ743" s="24">
        <v>11</v>
      </c>
      <c r="AK743" s="24">
        <v>7</v>
      </c>
      <c r="AL743" s="24">
        <v>4</v>
      </c>
      <c r="AM743" s="24">
        <v>4</v>
      </c>
      <c r="AN743" s="24">
        <v>4</v>
      </c>
      <c r="DX743" s="19">
        <v>739</v>
      </c>
      <c r="DY743" t="s">
        <v>568</v>
      </c>
      <c r="DZ743" t="s">
        <v>568</v>
      </c>
      <c r="EA743" t="s">
        <v>567</v>
      </c>
      <c r="EB743" t="s">
        <v>566</v>
      </c>
    </row>
    <row r="744" spans="1:132" x14ac:dyDescent="0.25">
      <c r="A744" s="13">
        <v>741</v>
      </c>
      <c r="B744" s="13">
        <v>20</v>
      </c>
      <c r="C744" s="13">
        <v>99</v>
      </c>
      <c r="D744" s="13">
        <v>79</v>
      </c>
      <c r="E744" s="13">
        <v>81</v>
      </c>
      <c r="F744" s="13">
        <v>88</v>
      </c>
      <c r="G744" s="13">
        <v>60</v>
      </c>
      <c r="H744" s="13">
        <v>61</v>
      </c>
      <c r="I744" s="13">
        <v>68</v>
      </c>
      <c r="J744" s="13">
        <v>56</v>
      </c>
      <c r="K744" s="13">
        <v>69</v>
      </c>
      <c r="L744" s="13">
        <v>67</v>
      </c>
      <c r="M744" s="13">
        <v>67</v>
      </c>
      <c r="O744" s="19">
        <v>740</v>
      </c>
      <c r="P744" s="20">
        <v>98</v>
      </c>
      <c r="Q744" s="20">
        <v>86</v>
      </c>
      <c r="R744" s="21">
        <v>73</v>
      </c>
      <c r="S744" s="21">
        <v>55</v>
      </c>
      <c r="T744" s="21">
        <v>39</v>
      </c>
      <c r="U744" s="21">
        <v>30</v>
      </c>
      <c r="V744" s="21">
        <v>21</v>
      </c>
      <c r="W744" s="21">
        <v>16</v>
      </c>
      <c r="X744" s="21">
        <v>10</v>
      </c>
      <c r="Y744" s="21">
        <v>6</v>
      </c>
      <c r="Z744" s="21">
        <v>5</v>
      </c>
      <c r="AA744" s="21">
        <v>4</v>
      </c>
      <c r="AB744" s="22">
        <v>740</v>
      </c>
      <c r="AC744" s="23">
        <v>95</v>
      </c>
      <c r="AD744" s="23">
        <v>86</v>
      </c>
      <c r="AE744" s="24">
        <v>60</v>
      </c>
      <c r="AF744" s="24">
        <v>43</v>
      </c>
      <c r="AG744" s="24">
        <v>25</v>
      </c>
      <c r="AH744" s="24">
        <v>23</v>
      </c>
      <c r="AI744" s="24">
        <v>14</v>
      </c>
      <c r="AJ744" s="24">
        <v>11</v>
      </c>
      <c r="AK744" s="24">
        <v>7</v>
      </c>
      <c r="AL744" s="24">
        <v>4</v>
      </c>
      <c r="AM744" s="24">
        <v>4</v>
      </c>
      <c r="AN744" s="24">
        <v>4</v>
      </c>
      <c r="DX744" s="19">
        <v>740</v>
      </c>
      <c r="DY744" t="s">
        <v>568</v>
      </c>
      <c r="DZ744" t="s">
        <v>568</v>
      </c>
      <c r="EA744" t="s">
        <v>567</v>
      </c>
      <c r="EB744" t="s">
        <v>566</v>
      </c>
    </row>
    <row r="745" spans="1:132" x14ac:dyDescent="0.25">
      <c r="A745" s="12">
        <v>742</v>
      </c>
      <c r="B745" s="12">
        <v>20</v>
      </c>
      <c r="C745" s="12">
        <v>99</v>
      </c>
      <c r="D745" s="12">
        <v>79</v>
      </c>
      <c r="E745" s="12">
        <v>81</v>
      </c>
      <c r="F745" s="12">
        <v>88</v>
      </c>
      <c r="G745" s="12">
        <v>60</v>
      </c>
      <c r="H745" s="12">
        <v>61</v>
      </c>
      <c r="I745" s="12">
        <v>68</v>
      </c>
      <c r="J745" s="12">
        <v>56</v>
      </c>
      <c r="K745" s="12">
        <v>69</v>
      </c>
      <c r="L745" s="12">
        <v>67</v>
      </c>
      <c r="M745" s="12">
        <v>67</v>
      </c>
      <c r="O745" s="19">
        <v>741</v>
      </c>
      <c r="P745" s="20">
        <v>98</v>
      </c>
      <c r="Q745" s="20">
        <v>86</v>
      </c>
      <c r="R745" s="21">
        <v>73</v>
      </c>
      <c r="S745" s="21">
        <v>55</v>
      </c>
      <c r="T745" s="21">
        <v>39</v>
      </c>
      <c r="U745" s="21">
        <v>30</v>
      </c>
      <c r="V745" s="21">
        <v>21</v>
      </c>
      <c r="W745" s="21">
        <v>16</v>
      </c>
      <c r="X745" s="21">
        <v>10</v>
      </c>
      <c r="Y745" s="21">
        <v>6</v>
      </c>
      <c r="Z745" s="21">
        <v>5</v>
      </c>
      <c r="AA745" s="21">
        <v>4</v>
      </c>
      <c r="AB745" s="22">
        <v>741</v>
      </c>
      <c r="AC745" s="23">
        <v>95</v>
      </c>
      <c r="AD745" s="23">
        <v>86</v>
      </c>
      <c r="AE745" s="24">
        <v>60</v>
      </c>
      <c r="AF745" s="24">
        <v>43</v>
      </c>
      <c r="AG745" s="24">
        <v>25</v>
      </c>
      <c r="AH745" s="24">
        <v>23</v>
      </c>
      <c r="AI745" s="24">
        <v>14</v>
      </c>
      <c r="AJ745" s="24">
        <v>11</v>
      </c>
      <c r="AK745" s="24">
        <v>7</v>
      </c>
      <c r="AL745" s="24">
        <v>4</v>
      </c>
      <c r="AM745" s="24">
        <v>4</v>
      </c>
      <c r="AN745" s="24">
        <v>4</v>
      </c>
      <c r="DX745" s="19">
        <v>741</v>
      </c>
      <c r="DY745" t="s">
        <v>568</v>
      </c>
      <c r="DZ745" t="s">
        <v>568</v>
      </c>
      <c r="EA745" t="s">
        <v>567</v>
      </c>
      <c r="EB745" t="s">
        <v>566</v>
      </c>
    </row>
    <row r="746" spans="1:132" x14ac:dyDescent="0.25">
      <c r="A746" s="13">
        <v>743</v>
      </c>
      <c r="B746" s="13">
        <v>19</v>
      </c>
      <c r="C746" s="13">
        <v>98</v>
      </c>
      <c r="D746" s="13">
        <v>78</v>
      </c>
      <c r="E746" s="13">
        <v>80</v>
      </c>
      <c r="F746" s="13">
        <v>87</v>
      </c>
      <c r="G746" s="13">
        <v>60</v>
      </c>
      <c r="H746" s="13">
        <v>61</v>
      </c>
      <c r="I746" s="13">
        <v>68</v>
      </c>
      <c r="J746" s="13">
        <v>56</v>
      </c>
      <c r="K746" s="13">
        <v>69</v>
      </c>
      <c r="L746" s="13">
        <v>67</v>
      </c>
      <c r="M746" s="13">
        <v>67</v>
      </c>
      <c r="O746" s="19">
        <v>742</v>
      </c>
      <c r="P746" s="20">
        <v>98</v>
      </c>
      <c r="Q746" s="20">
        <v>86</v>
      </c>
      <c r="R746" s="21">
        <v>73</v>
      </c>
      <c r="S746" s="21">
        <v>55</v>
      </c>
      <c r="T746" s="21">
        <v>39</v>
      </c>
      <c r="U746" s="21">
        <v>30</v>
      </c>
      <c r="V746" s="21">
        <v>21</v>
      </c>
      <c r="W746" s="21">
        <v>16</v>
      </c>
      <c r="X746" s="21">
        <v>10</v>
      </c>
      <c r="Y746" s="21">
        <v>6</v>
      </c>
      <c r="Z746" s="21">
        <v>5</v>
      </c>
      <c r="AA746" s="21">
        <v>4</v>
      </c>
      <c r="AB746" s="22">
        <v>742</v>
      </c>
      <c r="AC746" s="23">
        <v>95</v>
      </c>
      <c r="AD746" s="23">
        <v>86</v>
      </c>
      <c r="AE746" s="24">
        <v>60</v>
      </c>
      <c r="AF746" s="24">
        <v>43</v>
      </c>
      <c r="AG746" s="24">
        <v>26</v>
      </c>
      <c r="AH746" s="24">
        <v>23</v>
      </c>
      <c r="AI746" s="24">
        <v>14</v>
      </c>
      <c r="AJ746" s="24">
        <v>11</v>
      </c>
      <c r="AK746" s="24">
        <v>7</v>
      </c>
      <c r="AL746" s="24">
        <v>4</v>
      </c>
      <c r="AM746" s="24">
        <v>4</v>
      </c>
      <c r="AN746" s="24">
        <v>4</v>
      </c>
      <c r="DX746" s="19">
        <v>742</v>
      </c>
      <c r="DY746" t="s">
        <v>568</v>
      </c>
      <c r="DZ746" t="s">
        <v>568</v>
      </c>
      <c r="EA746" t="s">
        <v>567</v>
      </c>
      <c r="EB746" t="s">
        <v>566</v>
      </c>
    </row>
    <row r="747" spans="1:132" x14ac:dyDescent="0.25">
      <c r="A747" s="12">
        <v>744</v>
      </c>
      <c r="B747" s="12">
        <v>19</v>
      </c>
      <c r="C747" s="12">
        <v>98</v>
      </c>
      <c r="D747" s="12">
        <v>78</v>
      </c>
      <c r="E747" s="12">
        <v>80</v>
      </c>
      <c r="F747" s="12">
        <v>87</v>
      </c>
      <c r="G747" s="12">
        <v>60</v>
      </c>
      <c r="H747" s="12">
        <v>61</v>
      </c>
      <c r="I747" s="12">
        <v>68</v>
      </c>
      <c r="J747" s="12">
        <v>56</v>
      </c>
      <c r="K747" s="12">
        <v>69</v>
      </c>
      <c r="L747" s="12">
        <v>67</v>
      </c>
      <c r="M747" s="12">
        <v>67</v>
      </c>
      <c r="O747" s="19">
        <v>743</v>
      </c>
      <c r="P747" s="20">
        <v>98</v>
      </c>
      <c r="Q747" s="20">
        <v>87</v>
      </c>
      <c r="R747" s="21">
        <v>74</v>
      </c>
      <c r="S747" s="21">
        <v>56</v>
      </c>
      <c r="T747" s="21">
        <v>40</v>
      </c>
      <c r="U747" s="21">
        <v>31</v>
      </c>
      <c r="V747" s="21">
        <v>21</v>
      </c>
      <c r="W747" s="21">
        <v>17</v>
      </c>
      <c r="X747" s="21">
        <v>11</v>
      </c>
      <c r="Y747" s="21">
        <v>7</v>
      </c>
      <c r="Z747" s="21">
        <v>5</v>
      </c>
      <c r="AA747" s="21">
        <v>4</v>
      </c>
      <c r="AB747" s="22">
        <v>743</v>
      </c>
      <c r="AC747" s="23">
        <v>95</v>
      </c>
      <c r="AD747" s="23">
        <v>86</v>
      </c>
      <c r="AE747" s="24">
        <v>61</v>
      </c>
      <c r="AF747" s="24">
        <v>43</v>
      </c>
      <c r="AG747" s="24">
        <v>26</v>
      </c>
      <c r="AH747" s="24">
        <v>23</v>
      </c>
      <c r="AI747" s="24">
        <v>14</v>
      </c>
      <c r="AJ747" s="24">
        <v>11</v>
      </c>
      <c r="AK747" s="24">
        <v>7</v>
      </c>
      <c r="AL747" s="24">
        <v>4</v>
      </c>
      <c r="AM747" s="24">
        <v>4</v>
      </c>
      <c r="AN747" s="24">
        <v>4</v>
      </c>
      <c r="DX747" s="19">
        <v>743</v>
      </c>
      <c r="DY747" t="s">
        <v>568</v>
      </c>
      <c r="DZ747" t="s">
        <v>568</v>
      </c>
      <c r="EA747" t="s">
        <v>567</v>
      </c>
      <c r="EB747" t="s">
        <v>566</v>
      </c>
    </row>
    <row r="748" spans="1:132" x14ac:dyDescent="0.25">
      <c r="A748" s="13">
        <v>745</v>
      </c>
      <c r="B748" s="13">
        <v>19</v>
      </c>
      <c r="C748" s="13">
        <v>98</v>
      </c>
      <c r="D748" s="13">
        <v>78</v>
      </c>
      <c r="E748" s="13">
        <v>80</v>
      </c>
      <c r="F748" s="13">
        <v>87</v>
      </c>
      <c r="G748" s="13">
        <v>60</v>
      </c>
      <c r="H748" s="13">
        <v>61</v>
      </c>
      <c r="I748" s="13">
        <v>68</v>
      </c>
      <c r="J748" s="13">
        <v>56</v>
      </c>
      <c r="K748" s="13">
        <v>69</v>
      </c>
      <c r="L748" s="13">
        <v>67</v>
      </c>
      <c r="M748" s="13">
        <v>67</v>
      </c>
      <c r="O748" s="19">
        <v>744</v>
      </c>
      <c r="P748" s="20">
        <v>98</v>
      </c>
      <c r="Q748" s="20">
        <v>87</v>
      </c>
      <c r="R748" s="21">
        <v>74</v>
      </c>
      <c r="S748" s="21">
        <v>56</v>
      </c>
      <c r="T748" s="21">
        <v>40</v>
      </c>
      <c r="U748" s="21">
        <v>31</v>
      </c>
      <c r="V748" s="21">
        <v>21</v>
      </c>
      <c r="W748" s="21">
        <v>17</v>
      </c>
      <c r="X748" s="21">
        <v>11</v>
      </c>
      <c r="Y748" s="21">
        <v>7</v>
      </c>
      <c r="Z748" s="21">
        <v>5</v>
      </c>
      <c r="AA748" s="21">
        <v>4</v>
      </c>
      <c r="AB748" s="22">
        <v>744</v>
      </c>
      <c r="AC748" s="23">
        <v>95</v>
      </c>
      <c r="AD748" s="23">
        <v>86</v>
      </c>
      <c r="AE748" s="24">
        <v>61</v>
      </c>
      <c r="AF748" s="24">
        <v>43</v>
      </c>
      <c r="AG748" s="24">
        <v>26</v>
      </c>
      <c r="AH748" s="24">
        <v>23</v>
      </c>
      <c r="AI748" s="24">
        <v>15</v>
      </c>
      <c r="AJ748" s="24">
        <v>11</v>
      </c>
      <c r="AK748" s="24">
        <v>7</v>
      </c>
      <c r="AL748" s="24">
        <v>4</v>
      </c>
      <c r="AM748" s="24">
        <v>4</v>
      </c>
      <c r="AN748" s="24">
        <v>4</v>
      </c>
      <c r="DX748" s="19">
        <v>744</v>
      </c>
      <c r="DY748" t="s">
        <v>568</v>
      </c>
      <c r="DZ748" t="s">
        <v>568</v>
      </c>
      <c r="EA748" t="s">
        <v>567</v>
      </c>
      <c r="EB748" t="s">
        <v>566</v>
      </c>
    </row>
    <row r="749" spans="1:132" x14ac:dyDescent="0.25">
      <c r="A749" s="12">
        <v>746</v>
      </c>
      <c r="B749" s="12">
        <v>18</v>
      </c>
      <c r="C749" s="12">
        <v>98</v>
      </c>
      <c r="D749" s="12">
        <v>78</v>
      </c>
      <c r="E749" s="12">
        <v>80</v>
      </c>
      <c r="F749" s="12">
        <v>87</v>
      </c>
      <c r="G749" s="12">
        <v>59</v>
      </c>
      <c r="H749" s="12">
        <v>60</v>
      </c>
      <c r="I749" s="12">
        <v>67</v>
      </c>
      <c r="J749" s="12">
        <v>55</v>
      </c>
      <c r="K749" s="12">
        <v>68</v>
      </c>
      <c r="L749" s="12">
        <v>66</v>
      </c>
      <c r="M749" s="12">
        <v>66</v>
      </c>
      <c r="O749" s="19">
        <v>745</v>
      </c>
      <c r="P749" s="20">
        <v>98</v>
      </c>
      <c r="Q749" s="20">
        <v>87</v>
      </c>
      <c r="R749" s="21">
        <v>74</v>
      </c>
      <c r="S749" s="21">
        <v>56</v>
      </c>
      <c r="T749" s="21">
        <v>40</v>
      </c>
      <c r="U749" s="21">
        <v>31</v>
      </c>
      <c r="V749" s="21">
        <v>21</v>
      </c>
      <c r="W749" s="21">
        <v>17</v>
      </c>
      <c r="X749" s="21">
        <v>11</v>
      </c>
      <c r="Y749" s="21">
        <v>7</v>
      </c>
      <c r="Z749" s="21">
        <v>5</v>
      </c>
      <c r="AA749" s="21">
        <v>4</v>
      </c>
      <c r="AB749" s="22">
        <v>745</v>
      </c>
      <c r="AC749" s="23">
        <v>95</v>
      </c>
      <c r="AD749" s="23">
        <v>86</v>
      </c>
      <c r="AE749" s="24">
        <v>61</v>
      </c>
      <c r="AF749" s="24">
        <v>43</v>
      </c>
      <c r="AG749" s="24">
        <v>26</v>
      </c>
      <c r="AH749" s="24">
        <v>23</v>
      </c>
      <c r="AI749" s="24">
        <v>15</v>
      </c>
      <c r="AJ749" s="24">
        <v>11</v>
      </c>
      <c r="AK749" s="24">
        <v>7</v>
      </c>
      <c r="AL749" s="24">
        <v>4</v>
      </c>
      <c r="AM749" s="24">
        <v>4</v>
      </c>
      <c r="AN749" s="24">
        <v>4</v>
      </c>
      <c r="DX749" s="19">
        <v>745</v>
      </c>
      <c r="DY749" t="s">
        <v>568</v>
      </c>
      <c r="DZ749" t="s">
        <v>568</v>
      </c>
      <c r="EA749" t="s">
        <v>567</v>
      </c>
      <c r="EB749" t="s">
        <v>566</v>
      </c>
    </row>
    <row r="750" spans="1:132" x14ac:dyDescent="0.25">
      <c r="A750" s="13">
        <v>747</v>
      </c>
      <c r="B750" s="13">
        <v>18</v>
      </c>
      <c r="C750" s="13">
        <v>98</v>
      </c>
      <c r="D750" s="13">
        <v>78</v>
      </c>
      <c r="E750" s="13">
        <v>80</v>
      </c>
      <c r="F750" s="13">
        <v>87</v>
      </c>
      <c r="G750" s="13">
        <v>59</v>
      </c>
      <c r="H750" s="13">
        <v>60</v>
      </c>
      <c r="I750" s="13">
        <v>67</v>
      </c>
      <c r="J750" s="13">
        <v>55</v>
      </c>
      <c r="K750" s="13">
        <v>68</v>
      </c>
      <c r="L750" s="13">
        <v>66</v>
      </c>
      <c r="M750" s="13">
        <v>66</v>
      </c>
      <c r="O750" s="19">
        <v>746</v>
      </c>
      <c r="P750" s="20">
        <v>98</v>
      </c>
      <c r="Q750" s="20">
        <v>87</v>
      </c>
      <c r="R750" s="21">
        <v>74</v>
      </c>
      <c r="S750" s="21">
        <v>56</v>
      </c>
      <c r="T750" s="21">
        <v>40</v>
      </c>
      <c r="U750" s="21">
        <v>31</v>
      </c>
      <c r="V750" s="21">
        <v>21</v>
      </c>
      <c r="W750" s="21">
        <v>17</v>
      </c>
      <c r="X750" s="21">
        <v>11</v>
      </c>
      <c r="Y750" s="21">
        <v>7</v>
      </c>
      <c r="Z750" s="21">
        <v>5</v>
      </c>
      <c r="AA750" s="21">
        <v>4</v>
      </c>
      <c r="AB750" s="22">
        <v>746</v>
      </c>
      <c r="AC750" s="23">
        <v>95</v>
      </c>
      <c r="AD750" s="23">
        <v>86</v>
      </c>
      <c r="AE750" s="24">
        <v>61</v>
      </c>
      <c r="AF750" s="24">
        <v>44</v>
      </c>
      <c r="AG750" s="24">
        <v>26</v>
      </c>
      <c r="AH750" s="24">
        <v>23</v>
      </c>
      <c r="AI750" s="24">
        <v>15</v>
      </c>
      <c r="AJ750" s="24">
        <v>11</v>
      </c>
      <c r="AK750" s="24">
        <v>7</v>
      </c>
      <c r="AL750" s="24">
        <v>4</v>
      </c>
      <c r="AM750" s="24">
        <v>4</v>
      </c>
      <c r="AN750" s="24">
        <v>4</v>
      </c>
      <c r="DX750" s="19">
        <v>746</v>
      </c>
      <c r="DY750" t="s">
        <v>568</v>
      </c>
      <c r="DZ750" t="s">
        <v>568</v>
      </c>
      <c r="EA750" t="s">
        <v>567</v>
      </c>
      <c r="EB750" t="s">
        <v>566</v>
      </c>
    </row>
    <row r="751" spans="1:132" x14ac:dyDescent="0.25">
      <c r="A751" s="12">
        <v>748</v>
      </c>
      <c r="B751" s="12">
        <v>17</v>
      </c>
      <c r="C751" s="12">
        <v>97</v>
      </c>
      <c r="D751" s="12">
        <v>77</v>
      </c>
      <c r="E751" s="12">
        <v>79</v>
      </c>
      <c r="F751" s="12">
        <v>86</v>
      </c>
      <c r="G751" s="12">
        <v>59</v>
      </c>
      <c r="H751" s="12">
        <v>60</v>
      </c>
      <c r="I751" s="12">
        <v>67</v>
      </c>
      <c r="J751" s="12">
        <v>55</v>
      </c>
      <c r="K751" s="12">
        <v>68</v>
      </c>
      <c r="L751" s="12">
        <v>66</v>
      </c>
      <c r="M751" s="12">
        <v>66</v>
      </c>
      <c r="O751" s="19">
        <v>747</v>
      </c>
      <c r="P751" s="20">
        <v>98</v>
      </c>
      <c r="Q751" s="20">
        <v>87</v>
      </c>
      <c r="R751" s="21">
        <v>74</v>
      </c>
      <c r="S751" s="21">
        <v>56</v>
      </c>
      <c r="T751" s="21">
        <v>40</v>
      </c>
      <c r="U751" s="21">
        <v>31</v>
      </c>
      <c r="V751" s="21">
        <v>21</v>
      </c>
      <c r="W751" s="21">
        <v>17</v>
      </c>
      <c r="X751" s="21">
        <v>11</v>
      </c>
      <c r="Y751" s="21">
        <v>7</v>
      </c>
      <c r="Z751" s="21">
        <v>5</v>
      </c>
      <c r="AA751" s="21">
        <v>4</v>
      </c>
      <c r="AB751" s="22">
        <v>747</v>
      </c>
      <c r="AC751" s="23">
        <v>95</v>
      </c>
      <c r="AD751" s="23">
        <v>86</v>
      </c>
      <c r="AE751" s="24">
        <v>61</v>
      </c>
      <c r="AF751" s="24">
        <v>44</v>
      </c>
      <c r="AG751" s="24">
        <v>26</v>
      </c>
      <c r="AH751" s="24">
        <v>23</v>
      </c>
      <c r="AI751" s="24">
        <v>15</v>
      </c>
      <c r="AJ751" s="24">
        <v>11</v>
      </c>
      <c r="AK751" s="24">
        <v>8</v>
      </c>
      <c r="AL751" s="24">
        <v>4</v>
      </c>
      <c r="AM751" s="24">
        <v>4</v>
      </c>
      <c r="AN751" s="24">
        <v>4</v>
      </c>
      <c r="DX751" s="19">
        <v>747</v>
      </c>
      <c r="DY751" t="s">
        <v>568</v>
      </c>
      <c r="DZ751" t="s">
        <v>568</v>
      </c>
      <c r="EA751" t="s">
        <v>567</v>
      </c>
      <c r="EB751" t="s">
        <v>566</v>
      </c>
    </row>
    <row r="752" spans="1:132" x14ac:dyDescent="0.25">
      <c r="A752" s="13">
        <v>749</v>
      </c>
      <c r="B752" s="13">
        <v>17</v>
      </c>
      <c r="C752" s="13">
        <v>97</v>
      </c>
      <c r="D752" s="13">
        <v>77</v>
      </c>
      <c r="E752" s="13">
        <v>79</v>
      </c>
      <c r="F752" s="13">
        <v>86</v>
      </c>
      <c r="G752" s="13">
        <v>59</v>
      </c>
      <c r="H752" s="13">
        <v>60</v>
      </c>
      <c r="I752" s="13">
        <v>67</v>
      </c>
      <c r="J752" s="13">
        <v>55</v>
      </c>
      <c r="K752" s="13">
        <v>68</v>
      </c>
      <c r="L752" s="13">
        <v>66</v>
      </c>
      <c r="M752" s="13">
        <v>66</v>
      </c>
      <c r="O752" s="19">
        <v>748</v>
      </c>
      <c r="P752" s="20">
        <v>98</v>
      </c>
      <c r="Q752" s="20">
        <v>87</v>
      </c>
      <c r="R752" s="21">
        <v>75</v>
      </c>
      <c r="S752" s="21">
        <v>57</v>
      </c>
      <c r="T752" s="21">
        <v>41</v>
      </c>
      <c r="U752" s="21">
        <v>31</v>
      </c>
      <c r="V752" s="21">
        <v>21</v>
      </c>
      <c r="W752" s="21">
        <v>17</v>
      </c>
      <c r="X752" s="21">
        <v>11</v>
      </c>
      <c r="Y752" s="21">
        <v>7</v>
      </c>
      <c r="Z752" s="21">
        <v>5</v>
      </c>
      <c r="AA752" s="21">
        <v>5</v>
      </c>
      <c r="AB752" s="22">
        <v>748</v>
      </c>
      <c r="AC752" s="23">
        <v>95</v>
      </c>
      <c r="AD752" s="23">
        <v>86</v>
      </c>
      <c r="AE752" s="24">
        <v>62</v>
      </c>
      <c r="AF752" s="24">
        <v>44</v>
      </c>
      <c r="AG752" s="24">
        <v>26</v>
      </c>
      <c r="AH752" s="24">
        <v>24</v>
      </c>
      <c r="AI752" s="24">
        <v>15</v>
      </c>
      <c r="AJ752" s="24">
        <v>12</v>
      </c>
      <c r="AK752" s="24">
        <v>8</v>
      </c>
      <c r="AL752" s="24">
        <v>4</v>
      </c>
      <c r="AM752" s="24">
        <v>4</v>
      </c>
      <c r="AN752" s="24">
        <v>4</v>
      </c>
      <c r="DX752" s="19">
        <v>748</v>
      </c>
      <c r="DY752" t="s">
        <v>568</v>
      </c>
      <c r="DZ752" t="s">
        <v>568</v>
      </c>
      <c r="EA752" t="s">
        <v>567</v>
      </c>
      <c r="EB752" t="s">
        <v>566</v>
      </c>
    </row>
    <row r="753" spans="1:132" x14ac:dyDescent="0.25">
      <c r="A753" s="12">
        <v>750</v>
      </c>
      <c r="B753" s="12">
        <v>16</v>
      </c>
      <c r="C753" s="12">
        <v>97</v>
      </c>
      <c r="D753" s="12">
        <v>77</v>
      </c>
      <c r="E753" s="12">
        <v>79</v>
      </c>
      <c r="F753" s="12">
        <v>86</v>
      </c>
      <c r="G753" s="12">
        <v>59</v>
      </c>
      <c r="H753" s="12">
        <v>60</v>
      </c>
      <c r="I753" s="12">
        <v>67</v>
      </c>
      <c r="J753" s="12">
        <v>55</v>
      </c>
      <c r="K753" s="12">
        <v>68</v>
      </c>
      <c r="L753" s="12">
        <v>66</v>
      </c>
      <c r="M753" s="12">
        <v>66</v>
      </c>
      <c r="O753" s="19">
        <v>749</v>
      </c>
      <c r="P753" s="20">
        <v>98</v>
      </c>
      <c r="Q753" s="20">
        <v>87</v>
      </c>
      <c r="R753" s="21">
        <v>75</v>
      </c>
      <c r="S753" s="21">
        <v>57</v>
      </c>
      <c r="T753" s="21">
        <v>41</v>
      </c>
      <c r="U753" s="21">
        <v>31</v>
      </c>
      <c r="V753" s="21">
        <v>21</v>
      </c>
      <c r="W753" s="21">
        <v>17</v>
      </c>
      <c r="X753" s="21">
        <v>11</v>
      </c>
      <c r="Y753" s="21">
        <v>7</v>
      </c>
      <c r="Z753" s="21">
        <v>5</v>
      </c>
      <c r="AA753" s="21">
        <v>5</v>
      </c>
      <c r="AB753" s="22">
        <v>749</v>
      </c>
      <c r="AC753" s="23">
        <v>95</v>
      </c>
      <c r="AD753" s="23">
        <v>87</v>
      </c>
      <c r="AE753" s="24">
        <v>62</v>
      </c>
      <c r="AF753" s="24">
        <v>44</v>
      </c>
      <c r="AG753" s="24">
        <v>27</v>
      </c>
      <c r="AH753" s="24">
        <v>24</v>
      </c>
      <c r="AI753" s="24">
        <v>15</v>
      </c>
      <c r="AJ753" s="24">
        <v>12</v>
      </c>
      <c r="AK753" s="24">
        <v>8</v>
      </c>
      <c r="AL753" s="24">
        <v>4</v>
      </c>
      <c r="AM753" s="24">
        <v>4</v>
      </c>
      <c r="AN753" s="24">
        <v>4</v>
      </c>
      <c r="DX753" s="19">
        <v>749</v>
      </c>
      <c r="DY753" t="s">
        <v>568</v>
      </c>
      <c r="DZ753" t="s">
        <v>568</v>
      </c>
      <c r="EA753" t="s">
        <v>567</v>
      </c>
      <c r="EB753" t="s">
        <v>566</v>
      </c>
    </row>
    <row r="754" spans="1:132" x14ac:dyDescent="0.25">
      <c r="A754" s="13">
        <v>751</v>
      </c>
      <c r="B754" s="13">
        <v>16</v>
      </c>
      <c r="C754" s="13">
        <v>97</v>
      </c>
      <c r="D754" s="13">
        <v>77</v>
      </c>
      <c r="E754" s="13">
        <v>79</v>
      </c>
      <c r="F754" s="13">
        <v>86</v>
      </c>
      <c r="G754" s="13">
        <v>59</v>
      </c>
      <c r="H754" s="13">
        <v>60</v>
      </c>
      <c r="I754" s="13">
        <v>67</v>
      </c>
      <c r="J754" s="13">
        <v>55</v>
      </c>
      <c r="K754" s="13">
        <v>68</v>
      </c>
      <c r="L754" s="13">
        <v>66</v>
      </c>
      <c r="M754" s="13">
        <v>66</v>
      </c>
      <c r="O754" s="19">
        <v>750</v>
      </c>
      <c r="P754" s="20">
        <v>98</v>
      </c>
      <c r="Q754" s="20">
        <v>87</v>
      </c>
      <c r="R754" s="21">
        <v>75</v>
      </c>
      <c r="S754" s="21">
        <v>57</v>
      </c>
      <c r="T754" s="21">
        <v>41</v>
      </c>
      <c r="U754" s="21">
        <v>31</v>
      </c>
      <c r="V754" s="21">
        <v>21</v>
      </c>
      <c r="W754" s="21">
        <v>17</v>
      </c>
      <c r="X754" s="21">
        <v>11</v>
      </c>
      <c r="Y754" s="21">
        <v>7</v>
      </c>
      <c r="Z754" s="21">
        <v>5</v>
      </c>
      <c r="AA754" s="21">
        <v>5</v>
      </c>
      <c r="AB754" s="22">
        <v>750</v>
      </c>
      <c r="AC754" s="23">
        <v>95</v>
      </c>
      <c r="AD754" s="23">
        <f>AD753</f>
        <v>87</v>
      </c>
      <c r="AE754" s="24">
        <v>62</v>
      </c>
      <c r="AF754" s="24">
        <v>44</v>
      </c>
      <c r="AG754" s="24">
        <v>27</v>
      </c>
      <c r="AH754" s="24">
        <v>24</v>
      </c>
      <c r="AI754" s="24">
        <v>15</v>
      </c>
      <c r="AJ754" s="24">
        <v>12</v>
      </c>
      <c r="AK754" s="24">
        <v>8</v>
      </c>
      <c r="AL754" s="24">
        <v>5</v>
      </c>
      <c r="AM754" s="24">
        <v>5</v>
      </c>
      <c r="AN754" s="24">
        <v>5</v>
      </c>
      <c r="DX754" s="19">
        <v>750</v>
      </c>
      <c r="DY754" t="s">
        <v>568</v>
      </c>
      <c r="DZ754" t="s">
        <v>568</v>
      </c>
      <c r="EA754" t="s">
        <v>567</v>
      </c>
      <c r="EB754" t="s">
        <v>566</v>
      </c>
    </row>
    <row r="755" spans="1:132" x14ac:dyDescent="0.25">
      <c r="A755" s="12">
        <v>752</v>
      </c>
      <c r="B755" s="12">
        <v>16</v>
      </c>
      <c r="C755" s="12">
        <v>97</v>
      </c>
      <c r="D755" s="12">
        <v>77</v>
      </c>
      <c r="E755" s="12">
        <v>79</v>
      </c>
      <c r="F755" s="12">
        <v>86</v>
      </c>
      <c r="G755" s="12">
        <v>59</v>
      </c>
      <c r="H755" s="12">
        <v>60</v>
      </c>
      <c r="I755" s="12">
        <v>67</v>
      </c>
      <c r="J755" s="12">
        <v>55</v>
      </c>
      <c r="K755" s="12">
        <v>68</v>
      </c>
      <c r="L755" s="12">
        <v>66</v>
      </c>
      <c r="M755" s="12">
        <v>66</v>
      </c>
      <c r="O755" s="19">
        <v>751</v>
      </c>
      <c r="P755" s="20">
        <v>98</v>
      </c>
      <c r="Q755" s="20">
        <v>87</v>
      </c>
      <c r="R755" s="21">
        <v>75</v>
      </c>
      <c r="S755" s="21">
        <v>57</v>
      </c>
      <c r="T755" s="21">
        <v>41</v>
      </c>
      <c r="U755" s="21">
        <v>31</v>
      </c>
      <c r="V755" s="21">
        <v>21</v>
      </c>
      <c r="W755" s="21">
        <v>17</v>
      </c>
      <c r="X755" s="21">
        <v>11</v>
      </c>
      <c r="Y755" s="21">
        <v>7</v>
      </c>
      <c r="Z755" s="21">
        <v>5</v>
      </c>
      <c r="AA755" s="21">
        <v>5</v>
      </c>
      <c r="AB755" s="22">
        <v>751</v>
      </c>
      <c r="AC755" s="23">
        <v>95</v>
      </c>
      <c r="AD755" s="23">
        <v>87</v>
      </c>
      <c r="AE755" s="24">
        <v>62</v>
      </c>
      <c r="AF755" s="24">
        <v>45</v>
      </c>
      <c r="AG755" s="24">
        <v>27</v>
      </c>
      <c r="AH755" s="24">
        <v>24</v>
      </c>
      <c r="AI755" s="24">
        <v>15</v>
      </c>
      <c r="AJ755" s="24">
        <v>12</v>
      </c>
      <c r="AK755" s="24">
        <v>8</v>
      </c>
      <c r="AL755" s="24">
        <v>5</v>
      </c>
      <c r="AM755" s="24">
        <v>5</v>
      </c>
      <c r="AN755" s="24">
        <v>5</v>
      </c>
      <c r="DX755" s="19">
        <v>751</v>
      </c>
      <c r="DY755" t="s">
        <v>568</v>
      </c>
      <c r="DZ755" t="s">
        <v>568</v>
      </c>
      <c r="EA755" t="s">
        <v>567</v>
      </c>
      <c r="EB755" t="s">
        <v>566</v>
      </c>
    </row>
    <row r="756" spans="1:132" x14ac:dyDescent="0.25">
      <c r="A756" s="13">
        <v>753</v>
      </c>
      <c r="B756" s="13">
        <v>15</v>
      </c>
      <c r="C756" s="13">
        <v>96</v>
      </c>
      <c r="D756" s="13">
        <v>77</v>
      </c>
      <c r="E756" s="13">
        <v>78</v>
      </c>
      <c r="F756" s="13">
        <v>85</v>
      </c>
      <c r="G756" s="13">
        <v>59</v>
      </c>
      <c r="H756" s="13">
        <v>60</v>
      </c>
      <c r="I756" s="13">
        <v>66</v>
      </c>
      <c r="J756" s="13">
        <v>55</v>
      </c>
      <c r="K756" s="13">
        <v>68</v>
      </c>
      <c r="L756" s="13">
        <v>66</v>
      </c>
      <c r="M756" s="13">
        <v>66</v>
      </c>
      <c r="O756" s="19">
        <v>752</v>
      </c>
      <c r="P756" s="20">
        <v>98</v>
      </c>
      <c r="Q756" s="20">
        <v>87</v>
      </c>
      <c r="R756" s="21">
        <v>75</v>
      </c>
      <c r="S756" s="21">
        <v>57</v>
      </c>
      <c r="T756" s="21">
        <v>41</v>
      </c>
      <c r="U756" s="21">
        <v>31</v>
      </c>
      <c r="V756" s="21">
        <v>21</v>
      </c>
      <c r="W756" s="21">
        <v>17</v>
      </c>
      <c r="X756" s="21">
        <v>11</v>
      </c>
      <c r="Y756" s="21">
        <v>7</v>
      </c>
      <c r="Z756" s="21">
        <v>5</v>
      </c>
      <c r="AA756" s="21">
        <v>5</v>
      </c>
      <c r="AB756" s="22">
        <v>752</v>
      </c>
      <c r="AC756" s="23">
        <v>95</v>
      </c>
      <c r="AD756" s="23">
        <v>87</v>
      </c>
      <c r="AE756" s="24">
        <v>62</v>
      </c>
      <c r="AF756" s="24">
        <v>45</v>
      </c>
      <c r="AG756" s="24">
        <v>27</v>
      </c>
      <c r="AH756" s="24">
        <v>24</v>
      </c>
      <c r="AI756" s="24">
        <v>15</v>
      </c>
      <c r="AJ756" s="24">
        <v>12</v>
      </c>
      <c r="AK756" s="24">
        <v>8</v>
      </c>
      <c r="AL756" s="24">
        <v>5</v>
      </c>
      <c r="AM756" s="24">
        <v>5</v>
      </c>
      <c r="AN756" s="24">
        <v>5</v>
      </c>
      <c r="DX756" s="19">
        <v>752</v>
      </c>
      <c r="DY756" t="s">
        <v>568</v>
      </c>
      <c r="DZ756" t="s">
        <v>568</v>
      </c>
      <c r="EA756" t="s">
        <v>567</v>
      </c>
      <c r="EB756" t="s">
        <v>566</v>
      </c>
    </row>
    <row r="757" spans="1:132" x14ac:dyDescent="0.25">
      <c r="A757" s="12">
        <v>754</v>
      </c>
      <c r="B757" s="12">
        <v>15</v>
      </c>
      <c r="C757" s="12">
        <v>96</v>
      </c>
      <c r="D757" s="12">
        <v>77</v>
      </c>
      <c r="E757" s="12">
        <v>78</v>
      </c>
      <c r="F757" s="12">
        <v>85</v>
      </c>
      <c r="G757" s="12">
        <v>59</v>
      </c>
      <c r="H757" s="12">
        <v>60</v>
      </c>
      <c r="I757" s="12">
        <v>66</v>
      </c>
      <c r="J757" s="12">
        <v>55</v>
      </c>
      <c r="K757" s="12">
        <v>68</v>
      </c>
      <c r="L757" s="12">
        <v>66</v>
      </c>
      <c r="M757" s="12">
        <v>66</v>
      </c>
      <c r="O757" s="19">
        <v>753</v>
      </c>
      <c r="P757" s="20">
        <v>98</v>
      </c>
      <c r="Q757" s="20">
        <v>88</v>
      </c>
      <c r="R757" s="21">
        <v>75</v>
      </c>
      <c r="S757" s="21">
        <v>58</v>
      </c>
      <c r="T757" s="21">
        <v>42</v>
      </c>
      <c r="U757" s="21">
        <v>32</v>
      </c>
      <c r="V757" s="21">
        <v>22</v>
      </c>
      <c r="W757" s="21">
        <v>18</v>
      </c>
      <c r="X757" s="21">
        <v>12</v>
      </c>
      <c r="Y757" s="21">
        <v>7</v>
      </c>
      <c r="Z757" s="21">
        <v>6</v>
      </c>
      <c r="AA757" s="21">
        <v>5</v>
      </c>
      <c r="AB757" s="22">
        <v>753</v>
      </c>
      <c r="AC757" s="23">
        <v>95</v>
      </c>
      <c r="AD757" s="23">
        <v>87</v>
      </c>
      <c r="AE757" s="24">
        <v>62</v>
      </c>
      <c r="AF757" s="24">
        <v>45</v>
      </c>
      <c r="AG757" s="24">
        <v>27</v>
      </c>
      <c r="AH757" s="24">
        <v>24</v>
      </c>
      <c r="AI757" s="24">
        <v>15</v>
      </c>
      <c r="AJ757" s="24">
        <v>12</v>
      </c>
      <c r="AK757" s="24">
        <v>8</v>
      </c>
      <c r="AL757" s="24">
        <v>5</v>
      </c>
      <c r="AM757" s="24">
        <v>5</v>
      </c>
      <c r="AN757" s="24">
        <v>5</v>
      </c>
      <c r="DX757" s="19">
        <v>753</v>
      </c>
      <c r="DY757" t="s">
        <v>568</v>
      </c>
      <c r="DZ757" t="s">
        <v>568</v>
      </c>
      <c r="EA757" t="s">
        <v>567</v>
      </c>
      <c r="EB757" t="s">
        <v>566</v>
      </c>
    </row>
    <row r="758" spans="1:132" x14ac:dyDescent="0.25">
      <c r="A758" s="13">
        <v>755</v>
      </c>
      <c r="B758" s="13">
        <v>14</v>
      </c>
      <c r="C758" s="13">
        <v>96</v>
      </c>
      <c r="D758" s="13">
        <v>77</v>
      </c>
      <c r="E758" s="13">
        <v>78</v>
      </c>
      <c r="F758" s="13">
        <v>85</v>
      </c>
      <c r="G758" s="13">
        <v>59</v>
      </c>
      <c r="H758" s="13">
        <v>60</v>
      </c>
      <c r="I758" s="13">
        <v>66</v>
      </c>
      <c r="J758" s="13">
        <v>55</v>
      </c>
      <c r="K758" s="13">
        <v>68</v>
      </c>
      <c r="L758" s="13">
        <v>66</v>
      </c>
      <c r="M758" s="13">
        <v>66</v>
      </c>
      <c r="O758" s="19">
        <v>754</v>
      </c>
      <c r="P758" s="20">
        <v>98</v>
      </c>
      <c r="Q758" s="20">
        <v>88</v>
      </c>
      <c r="R758" s="21">
        <v>75</v>
      </c>
      <c r="S758" s="21">
        <v>58</v>
      </c>
      <c r="T758" s="21">
        <v>42</v>
      </c>
      <c r="U758" s="21">
        <v>32</v>
      </c>
      <c r="V758" s="21">
        <v>22</v>
      </c>
      <c r="W758" s="21">
        <v>18</v>
      </c>
      <c r="X758" s="21">
        <v>12</v>
      </c>
      <c r="Y758" s="21">
        <v>7</v>
      </c>
      <c r="Z758" s="21">
        <v>6</v>
      </c>
      <c r="AA758" s="21">
        <v>5</v>
      </c>
      <c r="AB758" s="22">
        <v>754</v>
      </c>
      <c r="AC758" s="23">
        <v>95</v>
      </c>
      <c r="AD758" s="23">
        <v>87</v>
      </c>
      <c r="AE758" s="24">
        <v>63</v>
      </c>
      <c r="AF758" s="24">
        <v>45</v>
      </c>
      <c r="AG758" s="24">
        <v>27</v>
      </c>
      <c r="AH758" s="24">
        <v>24</v>
      </c>
      <c r="AI758" s="24">
        <v>15</v>
      </c>
      <c r="AJ758" s="24">
        <v>12</v>
      </c>
      <c r="AK758" s="24">
        <v>8</v>
      </c>
      <c r="AL758" s="24">
        <v>5</v>
      </c>
      <c r="AM758" s="24">
        <v>5</v>
      </c>
      <c r="AN758" s="24">
        <v>5</v>
      </c>
      <c r="DX758" s="19">
        <v>754</v>
      </c>
      <c r="DY758" t="s">
        <v>568</v>
      </c>
      <c r="DZ758" t="s">
        <v>568</v>
      </c>
      <c r="EA758" t="s">
        <v>567</v>
      </c>
      <c r="EB758" t="s">
        <v>566</v>
      </c>
    </row>
    <row r="759" spans="1:132" x14ac:dyDescent="0.25">
      <c r="A759" s="12">
        <v>756</v>
      </c>
      <c r="B759" s="12">
        <v>14</v>
      </c>
      <c r="C759" s="12">
        <v>96</v>
      </c>
      <c r="D759" s="12">
        <v>76</v>
      </c>
      <c r="E759" s="12">
        <v>78</v>
      </c>
      <c r="F759" s="12">
        <v>85</v>
      </c>
      <c r="G759" s="12">
        <v>58</v>
      </c>
      <c r="H759" s="12">
        <v>59</v>
      </c>
      <c r="I759" s="12">
        <v>66</v>
      </c>
      <c r="J759" s="12">
        <v>54</v>
      </c>
      <c r="K759" s="12">
        <v>67</v>
      </c>
      <c r="L759" s="12">
        <v>65</v>
      </c>
      <c r="M759" s="12">
        <v>65</v>
      </c>
      <c r="O759" s="19">
        <v>755</v>
      </c>
      <c r="P759" s="20">
        <v>98</v>
      </c>
      <c r="Q759" s="20">
        <v>88</v>
      </c>
      <c r="R759" s="21">
        <v>75</v>
      </c>
      <c r="S759" s="21">
        <v>58</v>
      </c>
      <c r="T759" s="21">
        <v>42</v>
      </c>
      <c r="U759" s="21">
        <v>32</v>
      </c>
      <c r="V759" s="21">
        <v>22</v>
      </c>
      <c r="W759" s="21">
        <v>18</v>
      </c>
      <c r="X759" s="21">
        <v>12</v>
      </c>
      <c r="Y759" s="21">
        <v>7</v>
      </c>
      <c r="Z759" s="21">
        <v>6</v>
      </c>
      <c r="AA759" s="21">
        <v>5</v>
      </c>
      <c r="AB759" s="22">
        <v>755</v>
      </c>
      <c r="AC759" s="23">
        <v>95</v>
      </c>
      <c r="AD759" s="23">
        <v>87</v>
      </c>
      <c r="AE759" s="24">
        <v>63</v>
      </c>
      <c r="AF759" s="24">
        <v>45</v>
      </c>
      <c r="AG759" s="24">
        <v>28</v>
      </c>
      <c r="AH759" s="24">
        <v>24</v>
      </c>
      <c r="AI759" s="24">
        <v>16</v>
      </c>
      <c r="AJ759" s="24">
        <v>12</v>
      </c>
      <c r="AK759" s="24">
        <v>8</v>
      </c>
      <c r="AL759" s="24">
        <v>5</v>
      </c>
      <c r="AM759" s="24">
        <v>5</v>
      </c>
      <c r="AN759" s="24">
        <v>5</v>
      </c>
      <c r="DX759" s="19">
        <v>755</v>
      </c>
      <c r="DY759" t="s">
        <v>568</v>
      </c>
      <c r="DZ759" t="s">
        <v>568</v>
      </c>
      <c r="EA759" t="s">
        <v>567</v>
      </c>
      <c r="EB759" t="s">
        <v>566</v>
      </c>
    </row>
    <row r="760" spans="1:132" x14ac:dyDescent="0.25">
      <c r="A760" s="13">
        <v>757</v>
      </c>
      <c r="B760" s="13">
        <v>14</v>
      </c>
      <c r="C760" s="13">
        <v>96</v>
      </c>
      <c r="D760" s="13">
        <v>76</v>
      </c>
      <c r="E760" s="13">
        <v>78</v>
      </c>
      <c r="F760" s="13">
        <v>85</v>
      </c>
      <c r="G760" s="13">
        <v>58</v>
      </c>
      <c r="H760" s="13">
        <v>59</v>
      </c>
      <c r="I760" s="13">
        <v>66</v>
      </c>
      <c r="J760" s="13">
        <v>54</v>
      </c>
      <c r="K760" s="13">
        <v>67</v>
      </c>
      <c r="L760" s="13">
        <v>65</v>
      </c>
      <c r="M760" s="13">
        <v>65</v>
      </c>
      <c r="O760" s="19">
        <v>756</v>
      </c>
      <c r="P760" s="20">
        <v>98</v>
      </c>
      <c r="Q760" s="20">
        <v>88</v>
      </c>
      <c r="R760" s="21">
        <v>75</v>
      </c>
      <c r="S760" s="21">
        <v>58</v>
      </c>
      <c r="T760" s="21">
        <v>42</v>
      </c>
      <c r="U760" s="21">
        <v>32</v>
      </c>
      <c r="V760" s="21">
        <v>22</v>
      </c>
      <c r="W760" s="21">
        <v>18</v>
      </c>
      <c r="X760" s="21">
        <v>12</v>
      </c>
      <c r="Y760" s="21">
        <v>7</v>
      </c>
      <c r="Z760" s="21">
        <v>6</v>
      </c>
      <c r="AA760" s="21">
        <v>5</v>
      </c>
      <c r="AB760" s="22">
        <v>756</v>
      </c>
      <c r="AC760" s="23">
        <v>95</v>
      </c>
      <c r="AD760" s="23">
        <v>87</v>
      </c>
      <c r="AE760" s="24">
        <v>63</v>
      </c>
      <c r="AF760" s="24">
        <v>46</v>
      </c>
      <c r="AG760" s="24">
        <v>28</v>
      </c>
      <c r="AH760" s="24">
        <v>25</v>
      </c>
      <c r="AI760" s="24">
        <v>16</v>
      </c>
      <c r="AJ760" s="24">
        <v>12</v>
      </c>
      <c r="AK760" s="24">
        <v>8</v>
      </c>
      <c r="AL760" s="24">
        <v>5</v>
      </c>
      <c r="AM760" s="24">
        <v>5</v>
      </c>
      <c r="AN760" s="24">
        <v>5</v>
      </c>
      <c r="DX760" s="19">
        <v>756</v>
      </c>
      <c r="DY760" t="s">
        <v>568</v>
      </c>
      <c r="DZ760" t="s">
        <v>568</v>
      </c>
      <c r="EA760" t="s">
        <v>567</v>
      </c>
      <c r="EB760" t="s">
        <v>566</v>
      </c>
    </row>
    <row r="761" spans="1:132" x14ac:dyDescent="0.25">
      <c r="A761" s="12">
        <v>758</v>
      </c>
      <c r="B761" s="12">
        <v>13</v>
      </c>
      <c r="C761" s="12">
        <v>95</v>
      </c>
      <c r="D761" s="12">
        <v>76</v>
      </c>
      <c r="E761" s="12">
        <v>77</v>
      </c>
      <c r="F761" s="12">
        <v>84</v>
      </c>
      <c r="G761" s="12">
        <v>58</v>
      </c>
      <c r="H761" s="12">
        <v>59</v>
      </c>
      <c r="I761" s="12">
        <v>65</v>
      </c>
      <c r="J761" s="12">
        <v>54</v>
      </c>
      <c r="K761" s="12">
        <v>67</v>
      </c>
      <c r="L761" s="12">
        <v>65</v>
      </c>
      <c r="M761" s="12">
        <v>65</v>
      </c>
      <c r="O761" s="19">
        <v>757</v>
      </c>
      <c r="P761" s="20">
        <v>98</v>
      </c>
      <c r="Q761" s="20">
        <v>88</v>
      </c>
      <c r="R761" s="21">
        <v>75</v>
      </c>
      <c r="S761" s="21">
        <v>58</v>
      </c>
      <c r="T761" s="21">
        <v>42</v>
      </c>
      <c r="U761" s="21">
        <v>32</v>
      </c>
      <c r="V761" s="21">
        <v>22</v>
      </c>
      <c r="W761" s="21">
        <v>18</v>
      </c>
      <c r="X761" s="21">
        <v>12</v>
      </c>
      <c r="Y761" s="21">
        <v>7</v>
      </c>
      <c r="Z761" s="21">
        <v>6</v>
      </c>
      <c r="AA761" s="21">
        <v>5</v>
      </c>
      <c r="AB761" s="22">
        <v>757</v>
      </c>
      <c r="AC761" s="23">
        <v>95</v>
      </c>
      <c r="AD761" s="23">
        <v>87</v>
      </c>
      <c r="AE761" s="24">
        <v>63</v>
      </c>
      <c r="AF761" s="24">
        <v>46</v>
      </c>
      <c r="AG761" s="24">
        <v>28</v>
      </c>
      <c r="AH761" s="24">
        <v>25</v>
      </c>
      <c r="AI761" s="24">
        <v>16</v>
      </c>
      <c r="AJ761" s="24">
        <v>12</v>
      </c>
      <c r="AK761" s="24">
        <v>8</v>
      </c>
      <c r="AL761" s="24">
        <v>5</v>
      </c>
      <c r="AM761" s="24">
        <v>5</v>
      </c>
      <c r="AN761" s="24">
        <v>5</v>
      </c>
      <c r="DX761" s="19">
        <v>757</v>
      </c>
      <c r="DY761" t="s">
        <v>568</v>
      </c>
      <c r="DZ761" t="s">
        <v>568</v>
      </c>
      <c r="EA761" t="s">
        <v>567</v>
      </c>
      <c r="EB761" t="s">
        <v>566</v>
      </c>
    </row>
    <row r="762" spans="1:132" x14ac:dyDescent="0.25">
      <c r="A762" s="13">
        <v>759</v>
      </c>
      <c r="B762" s="13">
        <v>13</v>
      </c>
      <c r="C762" s="13">
        <v>95</v>
      </c>
      <c r="D762" s="13">
        <v>76</v>
      </c>
      <c r="E762" s="13">
        <v>77</v>
      </c>
      <c r="F762" s="13">
        <v>84</v>
      </c>
      <c r="G762" s="13">
        <v>58</v>
      </c>
      <c r="H762" s="13">
        <v>59</v>
      </c>
      <c r="I762" s="13">
        <v>65</v>
      </c>
      <c r="J762" s="13">
        <v>54</v>
      </c>
      <c r="K762" s="13">
        <v>67</v>
      </c>
      <c r="L762" s="13">
        <v>65</v>
      </c>
      <c r="M762" s="13">
        <v>65</v>
      </c>
      <c r="O762" s="19">
        <v>758</v>
      </c>
      <c r="P762" s="20">
        <v>98</v>
      </c>
      <c r="Q762" s="20">
        <v>88</v>
      </c>
      <c r="R762" s="21">
        <v>76</v>
      </c>
      <c r="S762" s="21">
        <v>59</v>
      </c>
      <c r="T762" s="21">
        <v>42</v>
      </c>
      <c r="U762" s="21">
        <v>33</v>
      </c>
      <c r="V762" s="21">
        <v>22</v>
      </c>
      <c r="W762" s="21">
        <v>18</v>
      </c>
      <c r="X762" s="21">
        <v>12</v>
      </c>
      <c r="Y762" s="21">
        <v>8</v>
      </c>
      <c r="Z762" s="21">
        <v>6</v>
      </c>
      <c r="AA762" s="21">
        <v>5</v>
      </c>
      <c r="AB762" s="22">
        <v>758</v>
      </c>
      <c r="AC762" s="23">
        <v>95</v>
      </c>
      <c r="AD762" s="23">
        <v>88</v>
      </c>
      <c r="AE762" s="24">
        <v>63</v>
      </c>
      <c r="AF762" s="24">
        <v>46</v>
      </c>
      <c r="AG762" s="24">
        <v>28</v>
      </c>
      <c r="AH762" s="24">
        <v>25</v>
      </c>
      <c r="AI762" s="24">
        <v>16</v>
      </c>
      <c r="AJ762" s="24">
        <v>12</v>
      </c>
      <c r="AK762" s="24">
        <v>8</v>
      </c>
      <c r="AL762" s="24">
        <v>5</v>
      </c>
      <c r="AM762" s="24">
        <v>5</v>
      </c>
      <c r="AN762" s="24">
        <v>5</v>
      </c>
      <c r="DX762" s="19">
        <v>758</v>
      </c>
      <c r="DY762" t="s">
        <v>568</v>
      </c>
      <c r="DZ762" t="s">
        <v>568</v>
      </c>
      <c r="EA762" t="s">
        <v>567</v>
      </c>
      <c r="EB762" t="s">
        <v>566</v>
      </c>
    </row>
    <row r="763" spans="1:132" x14ac:dyDescent="0.25">
      <c r="A763" s="12">
        <v>760</v>
      </c>
      <c r="B763" s="12">
        <v>12</v>
      </c>
      <c r="C763" s="12">
        <v>95</v>
      </c>
      <c r="D763" s="12">
        <v>76</v>
      </c>
      <c r="E763" s="12">
        <v>77</v>
      </c>
      <c r="F763" s="12">
        <v>84</v>
      </c>
      <c r="G763" s="12">
        <v>58</v>
      </c>
      <c r="H763" s="12">
        <v>59</v>
      </c>
      <c r="I763" s="12">
        <v>65</v>
      </c>
      <c r="J763" s="12">
        <v>54</v>
      </c>
      <c r="K763" s="12">
        <v>67</v>
      </c>
      <c r="L763" s="12">
        <v>65</v>
      </c>
      <c r="M763" s="12">
        <v>65</v>
      </c>
      <c r="O763" s="19">
        <v>759</v>
      </c>
      <c r="P763" s="20">
        <v>98</v>
      </c>
      <c r="Q763" s="20">
        <v>88</v>
      </c>
      <c r="R763" s="21">
        <v>76</v>
      </c>
      <c r="S763" s="21">
        <v>59</v>
      </c>
      <c r="T763" s="21">
        <v>42</v>
      </c>
      <c r="U763" s="21">
        <v>33</v>
      </c>
      <c r="V763" s="21">
        <v>22</v>
      </c>
      <c r="W763" s="21">
        <v>18</v>
      </c>
      <c r="X763" s="21">
        <v>12</v>
      </c>
      <c r="Y763" s="21">
        <v>8</v>
      </c>
      <c r="Z763" s="21">
        <v>6</v>
      </c>
      <c r="AA763" s="21">
        <v>5</v>
      </c>
      <c r="AB763" s="22">
        <v>759</v>
      </c>
      <c r="AC763" s="23">
        <v>95</v>
      </c>
      <c r="AD763" s="23">
        <v>88</v>
      </c>
      <c r="AE763" s="24">
        <v>64</v>
      </c>
      <c r="AF763" s="24">
        <v>46</v>
      </c>
      <c r="AG763" s="24">
        <v>28</v>
      </c>
      <c r="AH763" s="24">
        <v>25</v>
      </c>
      <c r="AI763" s="24">
        <v>16</v>
      </c>
      <c r="AJ763" s="24">
        <v>12</v>
      </c>
      <c r="AK763" s="24">
        <v>8</v>
      </c>
      <c r="AL763" s="24">
        <v>5</v>
      </c>
      <c r="AM763" s="24">
        <v>5</v>
      </c>
      <c r="AN763" s="24">
        <v>5</v>
      </c>
      <c r="DX763" s="19">
        <v>759</v>
      </c>
      <c r="DY763" t="s">
        <v>568</v>
      </c>
      <c r="DZ763" t="s">
        <v>568</v>
      </c>
      <c r="EA763" t="s">
        <v>567</v>
      </c>
      <c r="EB763" t="s">
        <v>566</v>
      </c>
    </row>
    <row r="764" spans="1:132" x14ac:dyDescent="0.25">
      <c r="A764" s="13">
        <v>761</v>
      </c>
      <c r="B764" s="13">
        <v>12</v>
      </c>
      <c r="C764" s="13">
        <v>95</v>
      </c>
      <c r="D764" s="13">
        <v>76</v>
      </c>
      <c r="E764" s="13">
        <v>77</v>
      </c>
      <c r="F764" s="13">
        <v>84</v>
      </c>
      <c r="G764" s="13">
        <v>58</v>
      </c>
      <c r="H764" s="13">
        <v>59</v>
      </c>
      <c r="I764" s="13">
        <v>65</v>
      </c>
      <c r="J764" s="13">
        <v>54</v>
      </c>
      <c r="K764" s="13">
        <v>67</v>
      </c>
      <c r="L764" s="13">
        <v>65</v>
      </c>
      <c r="M764" s="13">
        <v>65</v>
      </c>
      <c r="O764" s="19">
        <v>760</v>
      </c>
      <c r="P764" s="20">
        <v>98</v>
      </c>
      <c r="Q764" s="20">
        <v>88</v>
      </c>
      <c r="R764" s="21">
        <v>76</v>
      </c>
      <c r="S764" s="21">
        <v>59</v>
      </c>
      <c r="T764" s="21">
        <v>42</v>
      </c>
      <c r="U764" s="21">
        <v>33</v>
      </c>
      <c r="V764" s="21">
        <v>22</v>
      </c>
      <c r="W764" s="21">
        <v>18</v>
      </c>
      <c r="X764" s="21">
        <v>12</v>
      </c>
      <c r="Y764" s="21">
        <v>8</v>
      </c>
      <c r="Z764" s="21">
        <v>6</v>
      </c>
      <c r="AA764" s="21">
        <v>5</v>
      </c>
      <c r="AB764" s="22">
        <v>760</v>
      </c>
      <c r="AC764" s="23">
        <v>95</v>
      </c>
      <c r="AD764" s="23">
        <v>88</v>
      </c>
      <c r="AE764" s="24">
        <v>64</v>
      </c>
      <c r="AF764" s="24">
        <v>46</v>
      </c>
      <c r="AG764" s="24">
        <v>28</v>
      </c>
      <c r="AH764" s="24">
        <v>25</v>
      </c>
      <c r="AI764" s="24">
        <v>16</v>
      </c>
      <c r="AJ764" s="24">
        <v>12</v>
      </c>
      <c r="AK764" s="24">
        <v>9</v>
      </c>
      <c r="AL764" s="24">
        <v>5</v>
      </c>
      <c r="AM764" s="24">
        <v>5</v>
      </c>
      <c r="AN764" s="24">
        <v>5</v>
      </c>
      <c r="DX764" s="19">
        <v>760</v>
      </c>
      <c r="DY764" t="s">
        <v>568</v>
      </c>
      <c r="DZ764" t="s">
        <v>568</v>
      </c>
      <c r="EA764" t="s">
        <v>567</v>
      </c>
      <c r="EB764" t="s">
        <v>566</v>
      </c>
    </row>
    <row r="765" spans="1:132" x14ac:dyDescent="0.25">
      <c r="A765" s="12">
        <v>762</v>
      </c>
      <c r="B765" s="12">
        <v>12</v>
      </c>
      <c r="C765" s="12">
        <v>95</v>
      </c>
      <c r="D765" s="12">
        <v>76</v>
      </c>
      <c r="E765" s="12">
        <v>77</v>
      </c>
      <c r="F765" s="12">
        <v>84</v>
      </c>
      <c r="G765" s="12">
        <v>58</v>
      </c>
      <c r="H765" s="12">
        <v>59</v>
      </c>
      <c r="I765" s="12">
        <v>65</v>
      </c>
      <c r="J765" s="12">
        <v>54</v>
      </c>
      <c r="K765" s="12">
        <v>67</v>
      </c>
      <c r="L765" s="12">
        <v>65</v>
      </c>
      <c r="M765" s="12">
        <v>65</v>
      </c>
      <c r="O765" s="19">
        <v>761</v>
      </c>
      <c r="P765" s="20">
        <v>98</v>
      </c>
      <c r="Q765" s="20">
        <v>88</v>
      </c>
      <c r="R765" s="21">
        <v>76</v>
      </c>
      <c r="S765" s="21">
        <v>59</v>
      </c>
      <c r="T765" s="21">
        <v>42</v>
      </c>
      <c r="U765" s="21">
        <v>33</v>
      </c>
      <c r="V765" s="21">
        <v>22</v>
      </c>
      <c r="W765" s="21">
        <v>18</v>
      </c>
      <c r="X765" s="21">
        <v>12</v>
      </c>
      <c r="Y765" s="21">
        <v>8</v>
      </c>
      <c r="Z765" s="21">
        <v>6</v>
      </c>
      <c r="AA765" s="21">
        <v>5</v>
      </c>
      <c r="AB765" s="22">
        <v>761</v>
      </c>
      <c r="AC765" s="23">
        <v>95</v>
      </c>
      <c r="AD765" s="23">
        <v>88</v>
      </c>
      <c r="AE765" s="24">
        <v>64</v>
      </c>
      <c r="AF765" s="24">
        <v>47</v>
      </c>
      <c r="AG765" s="24">
        <v>28</v>
      </c>
      <c r="AH765" s="24">
        <v>25</v>
      </c>
      <c r="AI765" s="24">
        <v>16</v>
      </c>
      <c r="AJ765" s="24">
        <v>13</v>
      </c>
      <c r="AK765" s="24">
        <v>9</v>
      </c>
      <c r="AL765" s="24">
        <v>5</v>
      </c>
      <c r="AM765" s="24">
        <v>5</v>
      </c>
      <c r="AN765" s="24">
        <v>5</v>
      </c>
      <c r="DX765" s="19">
        <v>761</v>
      </c>
      <c r="DY765" t="s">
        <v>568</v>
      </c>
      <c r="DZ765" t="s">
        <v>568</v>
      </c>
      <c r="EA765" t="s">
        <v>567</v>
      </c>
      <c r="EB765" t="s">
        <v>566</v>
      </c>
    </row>
    <row r="766" spans="1:132" x14ac:dyDescent="0.25">
      <c r="A766" s="13">
        <v>763</v>
      </c>
      <c r="B766" s="13">
        <v>11</v>
      </c>
      <c r="C766" s="13">
        <v>94</v>
      </c>
      <c r="D766" s="13">
        <v>75</v>
      </c>
      <c r="E766" s="13">
        <v>76</v>
      </c>
      <c r="F766" s="13">
        <v>83</v>
      </c>
      <c r="G766" s="13">
        <v>58</v>
      </c>
      <c r="H766" s="13">
        <v>59</v>
      </c>
      <c r="I766" s="13">
        <v>65</v>
      </c>
      <c r="J766" s="13">
        <v>54</v>
      </c>
      <c r="K766" s="13">
        <v>67</v>
      </c>
      <c r="L766" s="13">
        <v>65</v>
      </c>
      <c r="M766" s="13">
        <v>65</v>
      </c>
      <c r="O766" s="19">
        <v>762</v>
      </c>
      <c r="P766" s="20">
        <v>98</v>
      </c>
      <c r="Q766" s="20">
        <v>88</v>
      </c>
      <c r="R766" s="21">
        <v>76</v>
      </c>
      <c r="S766" s="21">
        <v>59</v>
      </c>
      <c r="T766" s="21">
        <v>42</v>
      </c>
      <c r="U766" s="21">
        <v>33</v>
      </c>
      <c r="V766" s="21">
        <v>22</v>
      </c>
      <c r="W766" s="21">
        <v>18</v>
      </c>
      <c r="X766" s="21">
        <v>12</v>
      </c>
      <c r="Y766" s="21">
        <v>8</v>
      </c>
      <c r="Z766" s="21">
        <v>6</v>
      </c>
      <c r="AA766" s="21">
        <v>5</v>
      </c>
      <c r="AB766" s="22">
        <v>762</v>
      </c>
      <c r="AC766" s="23">
        <v>95</v>
      </c>
      <c r="AD766" s="23">
        <v>88</v>
      </c>
      <c r="AE766" s="24">
        <v>64</v>
      </c>
      <c r="AF766" s="24">
        <v>47</v>
      </c>
      <c r="AG766" s="24">
        <v>29</v>
      </c>
      <c r="AH766" s="24">
        <v>25</v>
      </c>
      <c r="AI766" s="24">
        <v>16</v>
      </c>
      <c r="AJ766" s="24">
        <v>13</v>
      </c>
      <c r="AK766" s="24">
        <v>9</v>
      </c>
      <c r="AL766" s="24">
        <v>5</v>
      </c>
      <c r="AM766" s="24">
        <v>5</v>
      </c>
      <c r="AN766" s="24">
        <v>5</v>
      </c>
      <c r="DX766" s="19">
        <v>762</v>
      </c>
      <c r="DY766" t="s">
        <v>568</v>
      </c>
      <c r="DZ766" t="s">
        <v>568</v>
      </c>
      <c r="EA766" t="s">
        <v>567</v>
      </c>
      <c r="EB766" t="s">
        <v>566</v>
      </c>
    </row>
    <row r="767" spans="1:132" x14ac:dyDescent="0.25">
      <c r="A767" s="12">
        <v>764</v>
      </c>
      <c r="B767" s="12">
        <v>11</v>
      </c>
      <c r="C767" s="12">
        <v>94</v>
      </c>
      <c r="D767" s="12">
        <v>75</v>
      </c>
      <c r="E767" s="12">
        <v>76</v>
      </c>
      <c r="F767" s="12">
        <v>83</v>
      </c>
      <c r="G767" s="12">
        <v>58</v>
      </c>
      <c r="H767" s="12">
        <v>59</v>
      </c>
      <c r="I767" s="12">
        <v>65</v>
      </c>
      <c r="J767" s="12">
        <v>54</v>
      </c>
      <c r="K767" s="12">
        <v>67</v>
      </c>
      <c r="L767" s="12">
        <v>65</v>
      </c>
      <c r="M767" s="12">
        <v>65</v>
      </c>
      <c r="O767" s="19">
        <v>763</v>
      </c>
      <c r="P767" s="20">
        <v>98</v>
      </c>
      <c r="Q767" s="20">
        <v>89</v>
      </c>
      <c r="R767" s="21">
        <v>77</v>
      </c>
      <c r="S767" s="21">
        <v>60</v>
      </c>
      <c r="T767" s="21">
        <v>43</v>
      </c>
      <c r="U767" s="21">
        <v>33</v>
      </c>
      <c r="V767" s="21">
        <v>22</v>
      </c>
      <c r="W767" s="21">
        <v>18</v>
      </c>
      <c r="X767" s="21">
        <v>13</v>
      </c>
      <c r="Y767" s="21">
        <v>8</v>
      </c>
      <c r="Z767" s="21">
        <v>6</v>
      </c>
      <c r="AA767" s="21">
        <v>6</v>
      </c>
      <c r="AB767" s="22">
        <v>763</v>
      </c>
      <c r="AC767" s="23">
        <v>95</v>
      </c>
      <c r="AD767" s="23">
        <v>88</v>
      </c>
      <c r="AE767" s="24">
        <v>64</v>
      </c>
      <c r="AF767" s="24">
        <v>47</v>
      </c>
      <c r="AG767" s="24">
        <v>29</v>
      </c>
      <c r="AH767" s="24">
        <v>25</v>
      </c>
      <c r="AI767" s="24">
        <v>16</v>
      </c>
      <c r="AJ767" s="24">
        <v>13</v>
      </c>
      <c r="AK767" s="24">
        <v>9</v>
      </c>
      <c r="AL767" s="24">
        <v>5</v>
      </c>
      <c r="AM767" s="24">
        <v>5</v>
      </c>
      <c r="AN767" s="24">
        <v>5</v>
      </c>
      <c r="DX767" s="19">
        <v>763</v>
      </c>
      <c r="DY767" t="s">
        <v>568</v>
      </c>
      <c r="DZ767" t="s">
        <v>568</v>
      </c>
      <c r="EA767" t="s">
        <v>567</v>
      </c>
      <c r="EB767" t="s">
        <v>566</v>
      </c>
    </row>
    <row r="768" spans="1:132" x14ac:dyDescent="0.25">
      <c r="A768" s="13">
        <v>765</v>
      </c>
      <c r="B768" s="13">
        <v>10</v>
      </c>
      <c r="C768" s="13">
        <v>94</v>
      </c>
      <c r="D768" s="13">
        <v>75</v>
      </c>
      <c r="E768" s="13">
        <v>76</v>
      </c>
      <c r="F768" s="13">
        <v>83</v>
      </c>
      <c r="G768" s="13">
        <v>58</v>
      </c>
      <c r="H768" s="13">
        <v>59</v>
      </c>
      <c r="I768" s="13">
        <v>65</v>
      </c>
      <c r="J768" s="13">
        <v>54</v>
      </c>
      <c r="K768" s="13">
        <v>67</v>
      </c>
      <c r="L768" s="13">
        <v>65</v>
      </c>
      <c r="M768" s="13">
        <v>65</v>
      </c>
      <c r="O768" s="19">
        <v>764</v>
      </c>
      <c r="P768" s="20">
        <v>98</v>
      </c>
      <c r="Q768" s="20">
        <v>89</v>
      </c>
      <c r="R768" s="21">
        <v>77</v>
      </c>
      <c r="S768" s="21">
        <v>60</v>
      </c>
      <c r="T768" s="21">
        <v>43</v>
      </c>
      <c r="U768" s="21">
        <v>33</v>
      </c>
      <c r="V768" s="21">
        <v>22</v>
      </c>
      <c r="W768" s="21">
        <v>18</v>
      </c>
      <c r="X768" s="21">
        <v>13</v>
      </c>
      <c r="Y768" s="21">
        <v>8</v>
      </c>
      <c r="Z768" s="21">
        <v>6</v>
      </c>
      <c r="AA768" s="21">
        <v>6</v>
      </c>
      <c r="AB768" s="22">
        <v>764</v>
      </c>
      <c r="AC768" s="23">
        <v>95</v>
      </c>
      <c r="AD768" s="23">
        <v>88</v>
      </c>
      <c r="AE768" s="24">
        <v>64</v>
      </c>
      <c r="AF768" s="24">
        <v>47</v>
      </c>
      <c r="AG768" s="24">
        <v>29</v>
      </c>
      <c r="AH768" s="24">
        <v>26</v>
      </c>
      <c r="AI768" s="24">
        <v>16</v>
      </c>
      <c r="AJ768" s="24">
        <v>13</v>
      </c>
      <c r="AK768" s="24">
        <v>9</v>
      </c>
      <c r="AL768" s="24">
        <v>5</v>
      </c>
      <c r="AM768" s="24">
        <v>5</v>
      </c>
      <c r="AN768" s="24">
        <v>5</v>
      </c>
      <c r="DX768" s="19">
        <v>764</v>
      </c>
      <c r="DY768" t="s">
        <v>568</v>
      </c>
      <c r="DZ768" t="s">
        <v>568</v>
      </c>
      <c r="EA768" t="s">
        <v>567</v>
      </c>
      <c r="EB768" t="s">
        <v>566</v>
      </c>
    </row>
    <row r="769" spans="1:132" x14ac:dyDescent="0.25">
      <c r="A769" s="12">
        <v>766</v>
      </c>
      <c r="B769" s="12">
        <v>10</v>
      </c>
      <c r="C769" s="12">
        <v>94</v>
      </c>
      <c r="D769" s="12">
        <v>75</v>
      </c>
      <c r="E769" s="12">
        <v>76</v>
      </c>
      <c r="F769" s="12">
        <v>83</v>
      </c>
      <c r="G769" s="12">
        <v>57</v>
      </c>
      <c r="H769" s="12">
        <v>58</v>
      </c>
      <c r="I769" s="12">
        <v>64</v>
      </c>
      <c r="J769" s="12">
        <v>53</v>
      </c>
      <c r="K769" s="12">
        <v>66</v>
      </c>
      <c r="L769" s="12">
        <v>64</v>
      </c>
      <c r="M769" s="12">
        <v>64</v>
      </c>
      <c r="O769" s="19">
        <v>765</v>
      </c>
      <c r="P769" s="20">
        <v>98</v>
      </c>
      <c r="Q769" s="20">
        <v>89</v>
      </c>
      <c r="R769" s="21">
        <v>77</v>
      </c>
      <c r="S769" s="21">
        <v>60</v>
      </c>
      <c r="T769" s="21">
        <v>43</v>
      </c>
      <c r="U769" s="21">
        <v>33</v>
      </c>
      <c r="V769" s="21">
        <v>22</v>
      </c>
      <c r="W769" s="21">
        <v>18</v>
      </c>
      <c r="X769" s="21">
        <v>13</v>
      </c>
      <c r="Y769" s="21">
        <v>8</v>
      </c>
      <c r="Z769" s="21">
        <v>6</v>
      </c>
      <c r="AA769" s="21">
        <v>6</v>
      </c>
      <c r="AB769" s="22">
        <v>765</v>
      </c>
      <c r="AC769" s="23">
        <v>95</v>
      </c>
      <c r="AD769" s="23">
        <v>88</v>
      </c>
      <c r="AE769" s="24">
        <v>65</v>
      </c>
      <c r="AF769" s="24">
        <v>48</v>
      </c>
      <c r="AG769" s="24">
        <v>29</v>
      </c>
      <c r="AH769" s="24">
        <v>26</v>
      </c>
      <c r="AI769" s="24">
        <v>17</v>
      </c>
      <c r="AJ769" s="24">
        <v>13</v>
      </c>
      <c r="AK769" s="24">
        <v>9</v>
      </c>
      <c r="AL769" s="24">
        <v>5</v>
      </c>
      <c r="AM769" s="24">
        <v>5</v>
      </c>
      <c r="AN769" s="24">
        <v>5</v>
      </c>
      <c r="DX769" s="19">
        <v>765</v>
      </c>
      <c r="DY769" t="s">
        <v>568</v>
      </c>
      <c r="DZ769" t="s">
        <v>568</v>
      </c>
      <c r="EA769" t="s">
        <v>567</v>
      </c>
      <c r="EB769" t="s">
        <v>566</v>
      </c>
    </row>
    <row r="770" spans="1:132" x14ac:dyDescent="0.25">
      <c r="A770" s="13">
        <v>767</v>
      </c>
      <c r="B770" s="13">
        <v>9</v>
      </c>
      <c r="C770" s="13">
        <v>94</v>
      </c>
      <c r="D770" s="13">
        <v>75</v>
      </c>
      <c r="E770" s="13">
        <v>76</v>
      </c>
      <c r="F770" s="13">
        <v>83</v>
      </c>
      <c r="G770" s="13">
        <v>57</v>
      </c>
      <c r="H770" s="13">
        <v>58</v>
      </c>
      <c r="I770" s="13">
        <v>64</v>
      </c>
      <c r="J770" s="13">
        <v>53</v>
      </c>
      <c r="K770" s="13">
        <v>66</v>
      </c>
      <c r="L770" s="13">
        <v>64</v>
      </c>
      <c r="M770" s="13">
        <v>64</v>
      </c>
      <c r="O770" s="19">
        <v>766</v>
      </c>
      <c r="P770" s="20">
        <v>98</v>
      </c>
      <c r="Q770" s="20">
        <v>89</v>
      </c>
      <c r="R770" s="21">
        <v>77</v>
      </c>
      <c r="S770" s="21">
        <v>60</v>
      </c>
      <c r="T770" s="21">
        <v>43</v>
      </c>
      <c r="U770" s="21">
        <v>33</v>
      </c>
      <c r="V770" s="21">
        <v>22</v>
      </c>
      <c r="W770" s="21">
        <v>18</v>
      </c>
      <c r="X770" s="21">
        <v>13</v>
      </c>
      <c r="Y770" s="21">
        <v>8</v>
      </c>
      <c r="Z770" s="21">
        <v>6</v>
      </c>
      <c r="AA770" s="21">
        <v>6</v>
      </c>
      <c r="AB770" s="22">
        <v>766</v>
      </c>
      <c r="AC770" s="23">
        <v>95</v>
      </c>
      <c r="AD770" s="23">
        <v>88</v>
      </c>
      <c r="AE770" s="24">
        <v>65</v>
      </c>
      <c r="AF770" s="24">
        <v>48</v>
      </c>
      <c r="AG770" s="24">
        <v>29</v>
      </c>
      <c r="AH770" s="24">
        <v>26</v>
      </c>
      <c r="AI770" s="24">
        <v>17</v>
      </c>
      <c r="AJ770" s="24">
        <v>13</v>
      </c>
      <c r="AK770" s="24">
        <v>9</v>
      </c>
      <c r="AL770" s="24">
        <v>6</v>
      </c>
      <c r="AM770" s="24">
        <v>6</v>
      </c>
      <c r="AN770" s="24">
        <v>6</v>
      </c>
      <c r="DX770" s="19">
        <v>766</v>
      </c>
      <c r="DY770" t="s">
        <v>568</v>
      </c>
      <c r="DZ770" t="s">
        <v>568</v>
      </c>
      <c r="EA770" t="s">
        <v>567</v>
      </c>
      <c r="EB770" t="s">
        <v>566</v>
      </c>
    </row>
    <row r="771" spans="1:132" x14ac:dyDescent="0.25">
      <c r="A771" s="12">
        <v>768</v>
      </c>
      <c r="B771" s="12">
        <v>9</v>
      </c>
      <c r="C771" s="12">
        <v>93</v>
      </c>
      <c r="D771" s="12">
        <v>74</v>
      </c>
      <c r="E771" s="12">
        <v>75</v>
      </c>
      <c r="F771" s="12">
        <v>82</v>
      </c>
      <c r="G771" s="12">
        <v>57</v>
      </c>
      <c r="H771" s="12">
        <v>58</v>
      </c>
      <c r="I771" s="12">
        <v>64</v>
      </c>
      <c r="J771" s="12">
        <v>53</v>
      </c>
      <c r="K771" s="12">
        <v>66</v>
      </c>
      <c r="L771" s="12">
        <v>64</v>
      </c>
      <c r="M771" s="12">
        <v>64</v>
      </c>
      <c r="O771" s="19">
        <v>767</v>
      </c>
      <c r="P771" s="20">
        <v>98</v>
      </c>
      <c r="Q771" s="20">
        <v>89</v>
      </c>
      <c r="R771" s="21">
        <v>77</v>
      </c>
      <c r="S771" s="21">
        <v>60</v>
      </c>
      <c r="T771" s="21">
        <v>43</v>
      </c>
      <c r="U771" s="21">
        <v>33</v>
      </c>
      <c r="V771" s="21">
        <v>22</v>
      </c>
      <c r="W771" s="21">
        <v>18</v>
      </c>
      <c r="X771" s="21">
        <v>13</v>
      </c>
      <c r="Y771" s="21">
        <v>8</v>
      </c>
      <c r="Z771" s="21">
        <v>6</v>
      </c>
      <c r="AA771" s="21">
        <v>6</v>
      </c>
      <c r="AB771" s="22">
        <v>767</v>
      </c>
      <c r="AC771" s="23">
        <v>95</v>
      </c>
      <c r="AD771" s="23">
        <v>89</v>
      </c>
      <c r="AE771" s="24">
        <v>65</v>
      </c>
      <c r="AF771" s="24">
        <v>48</v>
      </c>
      <c r="AG771" s="24">
        <v>29</v>
      </c>
      <c r="AH771" s="24">
        <v>26</v>
      </c>
      <c r="AI771" s="24">
        <v>17</v>
      </c>
      <c r="AJ771" s="24">
        <v>13</v>
      </c>
      <c r="AK771" s="24">
        <v>9</v>
      </c>
      <c r="AL771" s="24">
        <v>6</v>
      </c>
      <c r="AM771" s="24">
        <v>6</v>
      </c>
      <c r="AN771" s="24">
        <v>6</v>
      </c>
      <c r="DX771" s="19">
        <v>767</v>
      </c>
      <c r="DY771" t="s">
        <v>568</v>
      </c>
      <c r="DZ771" t="s">
        <v>568</v>
      </c>
      <c r="EA771" t="s">
        <v>567</v>
      </c>
      <c r="EB771" t="s">
        <v>566</v>
      </c>
    </row>
    <row r="772" spans="1:132" x14ac:dyDescent="0.25">
      <c r="A772" s="13">
        <v>769</v>
      </c>
      <c r="B772" s="13">
        <v>9</v>
      </c>
      <c r="C772" s="13">
        <v>93</v>
      </c>
      <c r="D772" s="13">
        <v>74</v>
      </c>
      <c r="E772" s="13">
        <v>75</v>
      </c>
      <c r="F772" s="13">
        <v>82</v>
      </c>
      <c r="G772" s="13">
        <v>57</v>
      </c>
      <c r="H772" s="13">
        <v>58</v>
      </c>
      <c r="I772" s="13">
        <v>64</v>
      </c>
      <c r="J772" s="13">
        <v>53</v>
      </c>
      <c r="K772" s="13">
        <v>66</v>
      </c>
      <c r="L772" s="13">
        <v>64</v>
      </c>
      <c r="M772" s="13">
        <v>64</v>
      </c>
      <c r="O772" s="19">
        <v>768</v>
      </c>
      <c r="P772" s="20">
        <v>99</v>
      </c>
      <c r="Q772" s="20">
        <v>89</v>
      </c>
      <c r="R772" s="21">
        <v>77</v>
      </c>
      <c r="S772" s="21">
        <v>61</v>
      </c>
      <c r="T772" s="21">
        <v>44</v>
      </c>
      <c r="U772" s="21">
        <v>34</v>
      </c>
      <c r="V772" s="21">
        <v>23</v>
      </c>
      <c r="W772" s="21">
        <v>19</v>
      </c>
      <c r="X772" s="21">
        <v>13</v>
      </c>
      <c r="Y772" s="21">
        <v>9</v>
      </c>
      <c r="Z772" s="21">
        <v>7</v>
      </c>
      <c r="AA772" s="21">
        <v>6</v>
      </c>
      <c r="AB772" s="22">
        <v>768</v>
      </c>
      <c r="AC772" s="23">
        <v>95</v>
      </c>
      <c r="AD772" s="23">
        <v>89</v>
      </c>
      <c r="AE772" s="24">
        <v>65</v>
      </c>
      <c r="AF772" s="24">
        <v>48</v>
      </c>
      <c r="AG772" s="24">
        <v>30</v>
      </c>
      <c r="AH772" s="24">
        <v>26</v>
      </c>
      <c r="AI772" s="24">
        <v>17</v>
      </c>
      <c r="AJ772" s="24">
        <v>13</v>
      </c>
      <c r="AK772" s="24">
        <v>9</v>
      </c>
      <c r="AL772" s="24">
        <v>6</v>
      </c>
      <c r="AM772" s="24">
        <v>6</v>
      </c>
      <c r="AN772" s="24">
        <v>6</v>
      </c>
      <c r="DX772" s="19">
        <v>768</v>
      </c>
      <c r="DY772" t="s">
        <v>568</v>
      </c>
      <c r="DZ772" t="s">
        <v>568</v>
      </c>
      <c r="EA772" t="s">
        <v>567</v>
      </c>
      <c r="EB772" t="s">
        <v>566</v>
      </c>
    </row>
    <row r="773" spans="1:132" x14ac:dyDescent="0.25">
      <c r="A773" s="12">
        <v>770</v>
      </c>
      <c r="B773" s="12">
        <v>8</v>
      </c>
      <c r="C773" s="12">
        <v>93</v>
      </c>
      <c r="D773" s="12">
        <v>74</v>
      </c>
      <c r="E773" s="12">
        <v>75</v>
      </c>
      <c r="F773" s="12">
        <v>82</v>
      </c>
      <c r="G773" s="12">
        <v>57</v>
      </c>
      <c r="H773" s="12">
        <v>58</v>
      </c>
      <c r="I773" s="12">
        <v>64</v>
      </c>
      <c r="J773" s="12">
        <v>53</v>
      </c>
      <c r="K773" s="12">
        <v>66</v>
      </c>
      <c r="L773" s="12">
        <v>64</v>
      </c>
      <c r="M773" s="12">
        <v>64</v>
      </c>
      <c r="O773" s="19">
        <v>769</v>
      </c>
      <c r="P773" s="20">
        <v>99</v>
      </c>
      <c r="Q773" s="20">
        <v>89</v>
      </c>
      <c r="R773" s="21">
        <v>77</v>
      </c>
      <c r="S773" s="21">
        <v>61</v>
      </c>
      <c r="T773" s="21">
        <v>44</v>
      </c>
      <c r="U773" s="21">
        <v>34</v>
      </c>
      <c r="V773" s="21">
        <v>23</v>
      </c>
      <c r="W773" s="21">
        <v>19</v>
      </c>
      <c r="X773" s="21">
        <v>13</v>
      </c>
      <c r="Y773" s="21">
        <v>9</v>
      </c>
      <c r="Z773" s="21">
        <v>7</v>
      </c>
      <c r="AA773" s="21">
        <v>6</v>
      </c>
      <c r="AB773" s="22">
        <v>769</v>
      </c>
      <c r="AC773" s="23">
        <v>95</v>
      </c>
      <c r="AD773" s="23">
        <v>89</v>
      </c>
      <c r="AE773" s="24">
        <v>65</v>
      </c>
      <c r="AF773" s="24">
        <v>48</v>
      </c>
      <c r="AG773" s="24">
        <v>30</v>
      </c>
      <c r="AH773" s="24">
        <v>26</v>
      </c>
      <c r="AI773" s="24">
        <v>17</v>
      </c>
      <c r="AJ773" s="24">
        <v>13</v>
      </c>
      <c r="AK773" s="24">
        <v>9</v>
      </c>
      <c r="AL773" s="24">
        <v>6</v>
      </c>
      <c r="AM773" s="24">
        <v>6</v>
      </c>
      <c r="AN773" s="24">
        <v>6</v>
      </c>
      <c r="DX773" s="19">
        <v>769</v>
      </c>
      <c r="DY773" t="s">
        <v>568</v>
      </c>
      <c r="DZ773" t="s">
        <v>568</v>
      </c>
      <c r="EA773" t="s">
        <v>567</v>
      </c>
      <c r="EB773" t="s">
        <v>566</v>
      </c>
    </row>
    <row r="774" spans="1:132" x14ac:dyDescent="0.25">
      <c r="A774" s="13">
        <v>771</v>
      </c>
      <c r="B774" s="13">
        <v>8</v>
      </c>
      <c r="C774" s="13">
        <v>93</v>
      </c>
      <c r="D774" s="13">
        <v>74</v>
      </c>
      <c r="E774" s="13">
        <v>75</v>
      </c>
      <c r="F774" s="13">
        <v>82</v>
      </c>
      <c r="G774" s="13">
        <v>57</v>
      </c>
      <c r="H774" s="13">
        <v>58</v>
      </c>
      <c r="I774" s="13">
        <v>64</v>
      </c>
      <c r="J774" s="13">
        <v>53</v>
      </c>
      <c r="K774" s="13">
        <v>66</v>
      </c>
      <c r="L774" s="13">
        <v>64</v>
      </c>
      <c r="M774" s="13">
        <v>64</v>
      </c>
      <c r="O774" s="19">
        <v>770</v>
      </c>
      <c r="P774" s="20">
        <v>99</v>
      </c>
      <c r="Q774" s="20">
        <v>89</v>
      </c>
      <c r="R774" s="21">
        <v>77</v>
      </c>
      <c r="S774" s="21">
        <v>61</v>
      </c>
      <c r="T774" s="21">
        <v>44</v>
      </c>
      <c r="U774" s="21">
        <v>34</v>
      </c>
      <c r="V774" s="21">
        <v>23</v>
      </c>
      <c r="W774" s="21">
        <v>19</v>
      </c>
      <c r="X774" s="21">
        <v>13</v>
      </c>
      <c r="Y774" s="21">
        <v>9</v>
      </c>
      <c r="Z774" s="21">
        <v>7</v>
      </c>
      <c r="AA774" s="21">
        <v>6</v>
      </c>
      <c r="AB774" s="22">
        <v>770</v>
      </c>
      <c r="AC774" s="23">
        <v>95</v>
      </c>
      <c r="AD774" s="23">
        <v>89</v>
      </c>
      <c r="AE774" s="24">
        <v>65</v>
      </c>
      <c r="AF774" s="24">
        <v>49</v>
      </c>
      <c r="AG774" s="24">
        <v>30</v>
      </c>
      <c r="AH774" s="24">
        <v>26</v>
      </c>
      <c r="AI774" s="24">
        <v>17</v>
      </c>
      <c r="AJ774" s="24">
        <v>13</v>
      </c>
      <c r="AK774" s="24">
        <v>9</v>
      </c>
      <c r="AL774" s="24">
        <v>6</v>
      </c>
      <c r="AM774" s="24">
        <v>6</v>
      </c>
      <c r="AN774" s="24">
        <v>6</v>
      </c>
      <c r="DX774" s="19">
        <v>770</v>
      </c>
      <c r="DY774" t="s">
        <v>568</v>
      </c>
      <c r="DZ774" t="s">
        <v>568</v>
      </c>
      <c r="EA774" t="s">
        <v>567</v>
      </c>
      <c r="EB774" t="s">
        <v>566</v>
      </c>
    </row>
    <row r="775" spans="1:132" x14ac:dyDescent="0.25">
      <c r="A775" s="12">
        <v>772</v>
      </c>
      <c r="B775" s="12">
        <v>7</v>
      </c>
      <c r="C775" s="12">
        <v>93</v>
      </c>
      <c r="D775" s="12">
        <v>74</v>
      </c>
      <c r="E775" s="12">
        <v>75</v>
      </c>
      <c r="F775" s="12">
        <v>82</v>
      </c>
      <c r="G775" s="12">
        <v>57</v>
      </c>
      <c r="H775" s="12">
        <v>58</v>
      </c>
      <c r="I775" s="12">
        <v>64</v>
      </c>
      <c r="J775" s="12">
        <v>53</v>
      </c>
      <c r="K775" s="12">
        <v>66</v>
      </c>
      <c r="L775" s="12">
        <v>64</v>
      </c>
      <c r="M775" s="12">
        <v>64</v>
      </c>
      <c r="O775" s="19">
        <v>771</v>
      </c>
      <c r="P775" s="20">
        <v>99</v>
      </c>
      <c r="Q775" s="20">
        <v>89</v>
      </c>
      <c r="R775" s="21">
        <v>77</v>
      </c>
      <c r="S775" s="21">
        <v>61</v>
      </c>
      <c r="T775" s="21">
        <v>44</v>
      </c>
      <c r="U775" s="21">
        <v>34</v>
      </c>
      <c r="V775" s="21">
        <v>23</v>
      </c>
      <c r="W775" s="21">
        <v>19</v>
      </c>
      <c r="X775" s="21">
        <v>13</v>
      </c>
      <c r="Y775" s="21">
        <v>9</v>
      </c>
      <c r="Z775" s="21">
        <v>7</v>
      </c>
      <c r="AA775" s="21">
        <v>6</v>
      </c>
      <c r="AB775" s="22">
        <v>771</v>
      </c>
      <c r="AC775" s="23">
        <v>95</v>
      </c>
      <c r="AD775" s="23">
        <v>89</v>
      </c>
      <c r="AE775" s="24">
        <v>66</v>
      </c>
      <c r="AF775" s="24">
        <v>49</v>
      </c>
      <c r="AG775" s="24">
        <v>30</v>
      </c>
      <c r="AH775" s="24">
        <v>27</v>
      </c>
      <c r="AI775" s="24">
        <v>17</v>
      </c>
      <c r="AJ775" s="24">
        <v>13</v>
      </c>
      <c r="AK775" s="24">
        <v>9</v>
      </c>
      <c r="AL775" s="24">
        <v>6</v>
      </c>
      <c r="AM775" s="24">
        <v>6</v>
      </c>
      <c r="AN775" s="24">
        <v>6</v>
      </c>
      <c r="DX775" s="19">
        <v>771</v>
      </c>
      <c r="DY775" t="s">
        <v>568</v>
      </c>
      <c r="DZ775" t="s">
        <v>568</v>
      </c>
      <c r="EA775" t="s">
        <v>567</v>
      </c>
      <c r="EB775" t="s">
        <v>566</v>
      </c>
    </row>
    <row r="776" spans="1:132" x14ac:dyDescent="0.25">
      <c r="A776" s="13">
        <v>773</v>
      </c>
      <c r="B776" s="13">
        <v>7</v>
      </c>
      <c r="C776" s="13">
        <v>92</v>
      </c>
      <c r="D776" s="13">
        <v>74</v>
      </c>
      <c r="E776" s="13">
        <v>75</v>
      </c>
      <c r="F776" s="13">
        <v>82</v>
      </c>
      <c r="G776" s="13">
        <v>57</v>
      </c>
      <c r="H776" s="13">
        <v>58</v>
      </c>
      <c r="I776" s="13">
        <v>64</v>
      </c>
      <c r="J776" s="13">
        <v>53</v>
      </c>
      <c r="K776" s="13">
        <v>66</v>
      </c>
      <c r="L776" s="13">
        <v>64</v>
      </c>
      <c r="M776" s="13">
        <v>64</v>
      </c>
      <c r="O776" s="19">
        <v>772</v>
      </c>
      <c r="P776" s="20">
        <v>99</v>
      </c>
      <c r="Q776" s="20">
        <v>89</v>
      </c>
      <c r="R776" s="21">
        <v>77</v>
      </c>
      <c r="S776" s="21">
        <v>61</v>
      </c>
      <c r="T776" s="21">
        <v>44</v>
      </c>
      <c r="U776" s="21">
        <v>34</v>
      </c>
      <c r="V776" s="21">
        <v>23</v>
      </c>
      <c r="W776" s="21">
        <v>19</v>
      </c>
      <c r="X776" s="21">
        <v>13</v>
      </c>
      <c r="Y776" s="21">
        <v>9</v>
      </c>
      <c r="Z776" s="21">
        <v>7</v>
      </c>
      <c r="AA776" s="21">
        <v>6</v>
      </c>
      <c r="AB776" s="22">
        <v>772</v>
      </c>
      <c r="AC776" s="23">
        <v>95</v>
      </c>
      <c r="AD776" s="23">
        <v>89</v>
      </c>
      <c r="AE776" s="24">
        <v>66</v>
      </c>
      <c r="AF776" s="24">
        <v>49</v>
      </c>
      <c r="AG776" s="24">
        <v>30</v>
      </c>
      <c r="AH776" s="24">
        <v>27</v>
      </c>
      <c r="AI776" s="24">
        <v>17</v>
      </c>
      <c r="AJ776" s="24">
        <v>13</v>
      </c>
      <c r="AK776" s="24">
        <v>9</v>
      </c>
      <c r="AL776" s="24">
        <v>6</v>
      </c>
      <c r="AM776" s="24">
        <v>6</v>
      </c>
      <c r="AN776" s="24">
        <v>6</v>
      </c>
      <c r="DX776" s="19">
        <v>772</v>
      </c>
      <c r="DY776" t="s">
        <v>568</v>
      </c>
      <c r="DZ776" t="s">
        <v>568</v>
      </c>
      <c r="EA776" t="s">
        <v>567</v>
      </c>
      <c r="EB776" t="s">
        <v>566</v>
      </c>
    </row>
    <row r="777" spans="1:132" x14ac:dyDescent="0.25">
      <c r="A777" s="12">
        <v>774</v>
      </c>
      <c r="B777" s="12">
        <v>7</v>
      </c>
      <c r="C777" s="12">
        <v>92</v>
      </c>
      <c r="D777" s="12">
        <v>74</v>
      </c>
      <c r="E777" s="12">
        <v>75</v>
      </c>
      <c r="F777" s="12">
        <v>82</v>
      </c>
      <c r="G777" s="12">
        <v>57</v>
      </c>
      <c r="H777" s="12">
        <v>58</v>
      </c>
      <c r="I777" s="12">
        <v>64</v>
      </c>
      <c r="J777" s="12">
        <v>53</v>
      </c>
      <c r="K777" s="12">
        <v>66</v>
      </c>
      <c r="L777" s="12">
        <v>64</v>
      </c>
      <c r="M777" s="12">
        <v>64</v>
      </c>
      <c r="O777" s="19">
        <v>773</v>
      </c>
      <c r="P777" s="20">
        <v>99</v>
      </c>
      <c r="Q777" s="20">
        <v>90</v>
      </c>
      <c r="R777" s="21">
        <v>78</v>
      </c>
      <c r="S777" s="21">
        <v>61</v>
      </c>
      <c r="T777" s="21">
        <v>44</v>
      </c>
      <c r="U777" s="21">
        <v>35</v>
      </c>
      <c r="V777" s="21">
        <v>24</v>
      </c>
      <c r="W777" s="21">
        <v>19</v>
      </c>
      <c r="X777" s="21">
        <v>14</v>
      </c>
      <c r="Y777" s="21">
        <v>9</v>
      </c>
      <c r="Z777" s="21">
        <v>7</v>
      </c>
      <c r="AA777" s="21">
        <v>6</v>
      </c>
      <c r="AB777" s="22">
        <v>773</v>
      </c>
      <c r="AC777" s="23">
        <v>95</v>
      </c>
      <c r="AD777" s="23">
        <v>89</v>
      </c>
      <c r="AE777" s="24">
        <v>66</v>
      </c>
      <c r="AF777" s="24">
        <v>49</v>
      </c>
      <c r="AG777" s="24">
        <v>30</v>
      </c>
      <c r="AH777" s="24">
        <v>27</v>
      </c>
      <c r="AI777" s="24">
        <v>17</v>
      </c>
      <c r="AJ777" s="24">
        <v>14</v>
      </c>
      <c r="AK777" s="24">
        <v>10</v>
      </c>
      <c r="AL777" s="24">
        <v>6</v>
      </c>
      <c r="AM777" s="24">
        <v>6</v>
      </c>
      <c r="AN777" s="24">
        <v>6</v>
      </c>
      <c r="DX777" s="19">
        <v>773</v>
      </c>
      <c r="DY777" t="s">
        <v>568</v>
      </c>
      <c r="DZ777" t="s">
        <v>568</v>
      </c>
      <c r="EA777" t="s">
        <v>567</v>
      </c>
      <c r="EB777" t="s">
        <v>566</v>
      </c>
    </row>
    <row r="778" spans="1:132" x14ac:dyDescent="0.25">
      <c r="A778" s="13">
        <v>775</v>
      </c>
      <c r="B778" s="13">
        <v>6</v>
      </c>
      <c r="C778" s="13">
        <v>92</v>
      </c>
      <c r="D778" s="13">
        <v>74</v>
      </c>
      <c r="E778" s="13">
        <v>75</v>
      </c>
      <c r="F778" s="13">
        <v>82</v>
      </c>
      <c r="G778" s="13">
        <v>57</v>
      </c>
      <c r="H778" s="13">
        <v>58</v>
      </c>
      <c r="I778" s="13">
        <v>64</v>
      </c>
      <c r="J778" s="13">
        <v>53</v>
      </c>
      <c r="K778" s="13">
        <v>66</v>
      </c>
      <c r="L778" s="13">
        <v>64</v>
      </c>
      <c r="M778" s="13">
        <v>64</v>
      </c>
      <c r="O778" s="19">
        <v>774</v>
      </c>
      <c r="P778" s="20">
        <v>99</v>
      </c>
      <c r="Q778" s="20">
        <v>90</v>
      </c>
      <c r="R778" s="21">
        <v>78</v>
      </c>
      <c r="S778" s="21">
        <v>61</v>
      </c>
      <c r="T778" s="21">
        <v>44</v>
      </c>
      <c r="U778" s="21">
        <v>35</v>
      </c>
      <c r="V778" s="21">
        <v>24</v>
      </c>
      <c r="W778" s="21">
        <v>19</v>
      </c>
      <c r="X778" s="21">
        <v>14</v>
      </c>
      <c r="Y778" s="21">
        <v>9</v>
      </c>
      <c r="Z778" s="21">
        <v>7</v>
      </c>
      <c r="AA778" s="21">
        <v>6</v>
      </c>
      <c r="AB778" s="22">
        <v>774</v>
      </c>
      <c r="AC778" s="23">
        <v>95</v>
      </c>
      <c r="AD778" s="23">
        <v>89</v>
      </c>
      <c r="AE778" s="24">
        <v>66</v>
      </c>
      <c r="AF778" s="24">
        <v>49</v>
      </c>
      <c r="AG778" s="24">
        <v>31</v>
      </c>
      <c r="AH778" s="24">
        <v>27</v>
      </c>
      <c r="AI778" s="24">
        <v>17</v>
      </c>
      <c r="AJ778" s="24">
        <v>14</v>
      </c>
      <c r="AK778" s="24">
        <v>10</v>
      </c>
      <c r="AL778" s="24">
        <v>6</v>
      </c>
      <c r="AM778" s="24">
        <v>6</v>
      </c>
      <c r="AN778" s="24">
        <v>6</v>
      </c>
      <c r="DX778" s="19">
        <v>774</v>
      </c>
      <c r="DY778" t="s">
        <v>568</v>
      </c>
      <c r="DZ778" t="s">
        <v>568</v>
      </c>
      <c r="EA778" t="s">
        <v>567</v>
      </c>
      <c r="EB778" t="s">
        <v>566</v>
      </c>
    </row>
    <row r="779" spans="1:132" x14ac:dyDescent="0.25">
      <c r="A779" s="12">
        <v>776</v>
      </c>
      <c r="B779" s="12">
        <v>6</v>
      </c>
      <c r="C779" s="12">
        <v>92</v>
      </c>
      <c r="D779" s="12">
        <v>73</v>
      </c>
      <c r="E779" s="12">
        <v>74</v>
      </c>
      <c r="F779" s="12">
        <v>81</v>
      </c>
      <c r="G779" s="12">
        <v>56</v>
      </c>
      <c r="H779" s="12">
        <v>57</v>
      </c>
      <c r="I779" s="12">
        <v>63</v>
      </c>
      <c r="J779" s="12">
        <v>52</v>
      </c>
      <c r="K779" s="12">
        <v>65</v>
      </c>
      <c r="L779" s="12">
        <v>63</v>
      </c>
      <c r="M779" s="12">
        <v>63</v>
      </c>
      <c r="O779" s="19">
        <v>775</v>
      </c>
      <c r="P779" s="20">
        <v>99</v>
      </c>
      <c r="Q779" s="20">
        <v>90</v>
      </c>
      <c r="R779" s="21">
        <v>78</v>
      </c>
      <c r="S779" s="21">
        <v>61</v>
      </c>
      <c r="T779" s="21">
        <v>44</v>
      </c>
      <c r="U779" s="21">
        <v>35</v>
      </c>
      <c r="V779" s="21">
        <v>24</v>
      </c>
      <c r="W779" s="21">
        <v>19</v>
      </c>
      <c r="X779" s="21">
        <v>14</v>
      </c>
      <c r="Y779" s="21">
        <v>9</v>
      </c>
      <c r="Z779" s="21">
        <v>7</v>
      </c>
      <c r="AA779" s="21">
        <v>6</v>
      </c>
      <c r="AB779" s="22">
        <v>775</v>
      </c>
      <c r="AC779" s="23">
        <v>95</v>
      </c>
      <c r="AD779" s="23">
        <v>89</v>
      </c>
      <c r="AE779" s="24">
        <v>66</v>
      </c>
      <c r="AF779" s="24">
        <v>50</v>
      </c>
      <c r="AG779" s="24">
        <v>31</v>
      </c>
      <c r="AH779" s="24">
        <v>27</v>
      </c>
      <c r="AI779" s="24">
        <v>18</v>
      </c>
      <c r="AJ779" s="24">
        <v>14</v>
      </c>
      <c r="AK779" s="24">
        <v>10</v>
      </c>
      <c r="AL779" s="24">
        <v>6</v>
      </c>
      <c r="AM779" s="24">
        <v>6</v>
      </c>
      <c r="AN779" s="24">
        <v>6</v>
      </c>
      <c r="DX779" s="19">
        <v>775</v>
      </c>
      <c r="DY779" t="s">
        <v>568</v>
      </c>
      <c r="DZ779" t="s">
        <v>568</v>
      </c>
      <c r="EA779" t="s">
        <v>567</v>
      </c>
      <c r="EB779" t="s">
        <v>566</v>
      </c>
    </row>
    <row r="780" spans="1:132" x14ac:dyDescent="0.25">
      <c r="A780" s="13">
        <v>777</v>
      </c>
      <c r="B780" s="13">
        <v>5</v>
      </c>
      <c r="C780" s="13">
        <v>92</v>
      </c>
      <c r="D780" s="13">
        <v>73</v>
      </c>
      <c r="E780" s="13">
        <v>74</v>
      </c>
      <c r="F780" s="13">
        <v>81</v>
      </c>
      <c r="G780" s="13">
        <v>56</v>
      </c>
      <c r="H780" s="13">
        <v>57</v>
      </c>
      <c r="I780" s="13">
        <v>63</v>
      </c>
      <c r="J780" s="13">
        <v>52</v>
      </c>
      <c r="K780" s="13">
        <v>65</v>
      </c>
      <c r="L780" s="13">
        <v>63</v>
      </c>
      <c r="M780" s="13">
        <v>63</v>
      </c>
      <c r="O780" s="19">
        <v>776</v>
      </c>
      <c r="P780" s="20">
        <v>99</v>
      </c>
      <c r="Q780" s="20">
        <v>90</v>
      </c>
      <c r="R780" s="21">
        <v>78</v>
      </c>
      <c r="S780" s="21">
        <v>61</v>
      </c>
      <c r="T780" s="21">
        <v>44</v>
      </c>
      <c r="U780" s="21">
        <v>35</v>
      </c>
      <c r="V780" s="21">
        <v>24</v>
      </c>
      <c r="W780" s="21">
        <v>19</v>
      </c>
      <c r="X780" s="21">
        <v>14</v>
      </c>
      <c r="Y780" s="21">
        <v>9</v>
      </c>
      <c r="Z780" s="21">
        <v>7</v>
      </c>
      <c r="AA780" s="21">
        <v>6</v>
      </c>
      <c r="AB780" s="22">
        <v>776</v>
      </c>
      <c r="AC780" s="23">
        <v>95</v>
      </c>
      <c r="AD780" s="23">
        <v>90</v>
      </c>
      <c r="AE780" s="24">
        <v>66</v>
      </c>
      <c r="AF780" s="24">
        <v>50</v>
      </c>
      <c r="AG780" s="24">
        <v>31</v>
      </c>
      <c r="AH780" s="24">
        <v>27</v>
      </c>
      <c r="AI780" s="24">
        <v>18</v>
      </c>
      <c r="AJ780" s="24">
        <v>14</v>
      </c>
      <c r="AK780" s="24">
        <v>10</v>
      </c>
      <c r="AL780" s="24">
        <v>6</v>
      </c>
      <c r="AM780" s="24">
        <v>6</v>
      </c>
      <c r="AN780" s="24">
        <v>6</v>
      </c>
      <c r="DX780" s="19">
        <v>776</v>
      </c>
      <c r="DY780" t="s">
        <v>568</v>
      </c>
      <c r="DZ780" t="s">
        <v>568</v>
      </c>
      <c r="EA780" t="s">
        <v>567</v>
      </c>
      <c r="EB780" t="s">
        <v>566</v>
      </c>
    </row>
    <row r="781" spans="1:132" x14ac:dyDescent="0.25">
      <c r="A781" s="12">
        <v>778</v>
      </c>
      <c r="B781" s="12">
        <v>5</v>
      </c>
      <c r="C781" s="12">
        <v>91</v>
      </c>
      <c r="D781" s="12">
        <v>73</v>
      </c>
      <c r="E781" s="12">
        <v>74</v>
      </c>
      <c r="F781" s="12">
        <v>81</v>
      </c>
      <c r="G781" s="12">
        <v>56</v>
      </c>
      <c r="H781" s="12">
        <v>57</v>
      </c>
      <c r="I781" s="12">
        <v>63</v>
      </c>
      <c r="J781" s="12">
        <v>52</v>
      </c>
      <c r="K781" s="12">
        <v>65</v>
      </c>
      <c r="L781" s="12">
        <v>63</v>
      </c>
      <c r="M781" s="12">
        <v>63</v>
      </c>
      <c r="O781" s="19">
        <v>777</v>
      </c>
      <c r="P781" s="20">
        <v>99</v>
      </c>
      <c r="Q781" s="20">
        <v>90</v>
      </c>
      <c r="R781" s="21">
        <v>78</v>
      </c>
      <c r="S781" s="21">
        <v>61</v>
      </c>
      <c r="T781" s="21">
        <v>44</v>
      </c>
      <c r="U781" s="21">
        <v>35</v>
      </c>
      <c r="V781" s="21">
        <v>24</v>
      </c>
      <c r="W781" s="21">
        <v>19</v>
      </c>
      <c r="X781" s="21">
        <v>14</v>
      </c>
      <c r="Y781" s="21">
        <v>9</v>
      </c>
      <c r="Z781" s="21">
        <v>7</v>
      </c>
      <c r="AA781" s="21">
        <v>6</v>
      </c>
      <c r="AB781" s="22">
        <v>777</v>
      </c>
      <c r="AC781" s="23">
        <v>95</v>
      </c>
      <c r="AD781" s="23">
        <v>90</v>
      </c>
      <c r="AE781" s="24">
        <v>67</v>
      </c>
      <c r="AF781" s="24">
        <v>50</v>
      </c>
      <c r="AG781" s="24">
        <v>31</v>
      </c>
      <c r="AH781" s="24">
        <v>27</v>
      </c>
      <c r="AI781" s="24">
        <v>18</v>
      </c>
      <c r="AJ781" s="24">
        <v>14</v>
      </c>
      <c r="AK781" s="24">
        <v>10</v>
      </c>
      <c r="AL781" s="24">
        <v>6</v>
      </c>
      <c r="AM781" s="24">
        <v>6</v>
      </c>
      <c r="AN781" s="24">
        <v>6</v>
      </c>
      <c r="DX781" s="19">
        <v>777</v>
      </c>
      <c r="DY781" t="s">
        <v>568</v>
      </c>
      <c r="DZ781" t="s">
        <v>568</v>
      </c>
      <c r="EA781" t="s">
        <v>567</v>
      </c>
      <c r="EB781" t="s">
        <v>566</v>
      </c>
    </row>
    <row r="782" spans="1:132" x14ac:dyDescent="0.25">
      <c r="A782" s="13">
        <v>779</v>
      </c>
      <c r="B782" s="13">
        <v>5</v>
      </c>
      <c r="C782" s="13">
        <v>91</v>
      </c>
      <c r="D782" s="13">
        <v>73</v>
      </c>
      <c r="E782" s="13">
        <v>74</v>
      </c>
      <c r="F782" s="13">
        <v>81</v>
      </c>
      <c r="G782" s="13">
        <v>56</v>
      </c>
      <c r="H782" s="13">
        <v>57</v>
      </c>
      <c r="I782" s="13">
        <v>63</v>
      </c>
      <c r="J782" s="13">
        <v>52</v>
      </c>
      <c r="K782" s="13">
        <v>65</v>
      </c>
      <c r="L782" s="13">
        <v>63</v>
      </c>
      <c r="M782" s="13">
        <v>63</v>
      </c>
      <c r="O782" s="19">
        <v>778</v>
      </c>
      <c r="P782" s="20">
        <v>99</v>
      </c>
      <c r="Q782" s="20">
        <v>90</v>
      </c>
      <c r="R782" s="21">
        <v>79</v>
      </c>
      <c r="S782" s="21">
        <v>62</v>
      </c>
      <c r="T782" s="21">
        <v>45</v>
      </c>
      <c r="U782" s="21">
        <v>36</v>
      </c>
      <c r="V782" s="21">
        <v>25</v>
      </c>
      <c r="W782" s="21">
        <v>20</v>
      </c>
      <c r="X782" s="21">
        <v>14</v>
      </c>
      <c r="Y782" s="21">
        <v>10</v>
      </c>
      <c r="Z782" s="21">
        <v>7</v>
      </c>
      <c r="AA782" s="21">
        <v>7</v>
      </c>
      <c r="AB782" s="22">
        <v>778</v>
      </c>
      <c r="AC782" s="23">
        <v>95</v>
      </c>
      <c r="AD782" s="23">
        <v>90</v>
      </c>
      <c r="AE782" s="24">
        <v>67</v>
      </c>
      <c r="AF782" s="24">
        <v>50</v>
      </c>
      <c r="AG782" s="24">
        <v>31</v>
      </c>
      <c r="AH782" s="24">
        <v>27</v>
      </c>
      <c r="AI782" s="24">
        <v>18</v>
      </c>
      <c r="AJ782" s="24">
        <v>14</v>
      </c>
      <c r="AK782" s="24">
        <v>10</v>
      </c>
      <c r="AL782" s="24">
        <v>6</v>
      </c>
      <c r="AM782" s="24">
        <v>6</v>
      </c>
      <c r="AN782" s="24">
        <v>6</v>
      </c>
      <c r="DX782" s="19">
        <v>778</v>
      </c>
      <c r="DY782" t="s">
        <v>568</v>
      </c>
      <c r="DZ782" t="s">
        <v>568</v>
      </c>
      <c r="EA782" t="s">
        <v>567</v>
      </c>
      <c r="EB782" t="s">
        <v>566</v>
      </c>
    </row>
    <row r="783" spans="1:132" x14ac:dyDescent="0.25">
      <c r="A783" s="12">
        <v>780</v>
      </c>
      <c r="B783" s="12">
        <v>4</v>
      </c>
      <c r="C783" s="12">
        <v>91</v>
      </c>
      <c r="D783" s="12">
        <v>73</v>
      </c>
      <c r="E783" s="12">
        <v>74</v>
      </c>
      <c r="F783" s="12">
        <v>81</v>
      </c>
      <c r="G783" s="12">
        <v>56</v>
      </c>
      <c r="H783" s="12">
        <v>57</v>
      </c>
      <c r="I783" s="12">
        <v>63</v>
      </c>
      <c r="J783" s="12">
        <v>52</v>
      </c>
      <c r="K783" s="12">
        <v>65</v>
      </c>
      <c r="L783" s="12">
        <v>63</v>
      </c>
      <c r="M783" s="12">
        <v>63</v>
      </c>
      <c r="O783" s="19">
        <v>779</v>
      </c>
      <c r="P783" s="20">
        <v>99</v>
      </c>
      <c r="Q783" s="20">
        <v>90</v>
      </c>
      <c r="R783" s="21">
        <v>79</v>
      </c>
      <c r="S783" s="21">
        <v>62</v>
      </c>
      <c r="T783" s="21">
        <v>45</v>
      </c>
      <c r="U783" s="21">
        <v>36</v>
      </c>
      <c r="V783" s="21">
        <v>25</v>
      </c>
      <c r="W783" s="21">
        <v>20</v>
      </c>
      <c r="X783" s="21">
        <v>14</v>
      </c>
      <c r="Y783" s="21">
        <v>10</v>
      </c>
      <c r="Z783" s="21">
        <v>7</v>
      </c>
      <c r="AA783" s="21">
        <v>7</v>
      </c>
      <c r="AB783" s="22">
        <v>779</v>
      </c>
      <c r="AC783" s="23">
        <v>95</v>
      </c>
      <c r="AD783" s="23">
        <v>90</v>
      </c>
      <c r="AE783" s="24">
        <v>67</v>
      </c>
      <c r="AF783" s="24">
        <v>50</v>
      </c>
      <c r="AG783" s="24">
        <v>31</v>
      </c>
      <c r="AH783" s="24">
        <v>28</v>
      </c>
      <c r="AI783" s="24">
        <v>18</v>
      </c>
      <c r="AJ783" s="24">
        <v>14</v>
      </c>
      <c r="AK783" s="24">
        <v>10</v>
      </c>
      <c r="AL783" s="24">
        <v>6</v>
      </c>
      <c r="AM783" s="24">
        <v>6</v>
      </c>
      <c r="AN783" s="24">
        <v>6</v>
      </c>
      <c r="DX783" s="19">
        <v>779</v>
      </c>
      <c r="DY783" t="s">
        <v>568</v>
      </c>
      <c r="DZ783" t="s">
        <v>568</v>
      </c>
      <c r="EA783" t="s">
        <v>567</v>
      </c>
      <c r="EB783" t="s">
        <v>566</v>
      </c>
    </row>
    <row r="784" spans="1:132" x14ac:dyDescent="0.25">
      <c r="A784" s="13">
        <v>781</v>
      </c>
      <c r="B784" s="13">
        <v>4</v>
      </c>
      <c r="C784" s="13">
        <v>91</v>
      </c>
      <c r="D784" s="13">
        <v>73</v>
      </c>
      <c r="E784" s="13">
        <v>74</v>
      </c>
      <c r="F784" s="13">
        <v>81</v>
      </c>
      <c r="G784" s="13">
        <v>56</v>
      </c>
      <c r="H784" s="13">
        <v>57</v>
      </c>
      <c r="I784" s="13">
        <v>63</v>
      </c>
      <c r="J784" s="13">
        <v>52</v>
      </c>
      <c r="K784" s="13">
        <v>65</v>
      </c>
      <c r="L784" s="13">
        <v>63</v>
      </c>
      <c r="M784" s="13">
        <v>63</v>
      </c>
      <c r="O784" s="19">
        <v>780</v>
      </c>
      <c r="P784" s="20">
        <v>99</v>
      </c>
      <c r="Q784" s="20">
        <v>90</v>
      </c>
      <c r="R784" s="21">
        <v>79</v>
      </c>
      <c r="S784" s="21">
        <v>62</v>
      </c>
      <c r="T784" s="21">
        <v>45</v>
      </c>
      <c r="U784" s="21">
        <v>36</v>
      </c>
      <c r="V784" s="21">
        <v>25</v>
      </c>
      <c r="W784" s="21">
        <v>20</v>
      </c>
      <c r="X784" s="21">
        <v>14</v>
      </c>
      <c r="Y784" s="21">
        <v>10</v>
      </c>
      <c r="Z784" s="21">
        <v>7</v>
      </c>
      <c r="AA784" s="21">
        <v>7</v>
      </c>
      <c r="AB784" s="22">
        <v>780</v>
      </c>
      <c r="AC784" s="23">
        <v>95</v>
      </c>
      <c r="AD784" s="23">
        <v>90</v>
      </c>
      <c r="AE784" s="24">
        <v>67</v>
      </c>
      <c r="AF784" s="24">
        <v>51</v>
      </c>
      <c r="AG784" s="24">
        <v>32</v>
      </c>
      <c r="AH784" s="24">
        <v>28</v>
      </c>
      <c r="AI784" s="24">
        <v>18</v>
      </c>
      <c r="AJ784" s="24">
        <v>14</v>
      </c>
      <c r="AK784" s="24">
        <v>10</v>
      </c>
      <c r="AL784" s="24">
        <v>6</v>
      </c>
      <c r="AM784" s="24">
        <v>6</v>
      </c>
      <c r="AN784" s="24">
        <v>6</v>
      </c>
      <c r="DX784" s="19">
        <v>780</v>
      </c>
      <c r="DY784" t="s">
        <v>568</v>
      </c>
      <c r="DZ784" t="s">
        <v>568</v>
      </c>
      <c r="EA784" t="s">
        <v>567</v>
      </c>
      <c r="EB784" t="s">
        <v>566</v>
      </c>
    </row>
    <row r="785" spans="1:132" x14ac:dyDescent="0.25">
      <c r="A785" s="12">
        <v>782</v>
      </c>
      <c r="B785" s="12">
        <v>3</v>
      </c>
      <c r="C785" s="12">
        <v>91</v>
      </c>
      <c r="D785" s="12">
        <v>73</v>
      </c>
      <c r="E785" s="12">
        <v>74</v>
      </c>
      <c r="F785" s="12">
        <v>81</v>
      </c>
      <c r="G785" s="12">
        <v>56</v>
      </c>
      <c r="H785" s="12">
        <v>57</v>
      </c>
      <c r="I785" s="12">
        <v>63</v>
      </c>
      <c r="J785" s="12">
        <v>52</v>
      </c>
      <c r="K785" s="12">
        <v>65</v>
      </c>
      <c r="L785" s="12">
        <v>63</v>
      </c>
      <c r="M785" s="12">
        <v>63</v>
      </c>
      <c r="O785" s="19">
        <v>781</v>
      </c>
      <c r="P785" s="20">
        <v>99</v>
      </c>
      <c r="Q785" s="20">
        <v>90</v>
      </c>
      <c r="R785" s="21">
        <v>79</v>
      </c>
      <c r="S785" s="21">
        <v>62</v>
      </c>
      <c r="T785" s="21">
        <v>45</v>
      </c>
      <c r="U785" s="21">
        <v>36</v>
      </c>
      <c r="V785" s="21">
        <v>25</v>
      </c>
      <c r="W785" s="21">
        <v>20</v>
      </c>
      <c r="X785" s="21">
        <v>14</v>
      </c>
      <c r="Y785" s="21">
        <v>10</v>
      </c>
      <c r="Z785" s="21">
        <v>7</v>
      </c>
      <c r="AA785" s="21">
        <v>7</v>
      </c>
      <c r="AB785" s="22">
        <v>781</v>
      </c>
      <c r="AC785" s="23">
        <v>95</v>
      </c>
      <c r="AD785" s="23">
        <v>90</v>
      </c>
      <c r="AE785" s="24">
        <v>67</v>
      </c>
      <c r="AF785" s="24">
        <v>51</v>
      </c>
      <c r="AG785" s="24">
        <v>32</v>
      </c>
      <c r="AH785" s="24">
        <v>28</v>
      </c>
      <c r="AI785" s="24">
        <v>18</v>
      </c>
      <c r="AJ785" s="24">
        <v>14</v>
      </c>
      <c r="AK785" s="24">
        <v>10</v>
      </c>
      <c r="AL785" s="24">
        <v>7</v>
      </c>
      <c r="AM785" s="24">
        <v>7</v>
      </c>
      <c r="AN785" s="24">
        <v>7</v>
      </c>
      <c r="DX785" s="19">
        <v>781</v>
      </c>
      <c r="DY785" t="s">
        <v>568</v>
      </c>
      <c r="DZ785" t="s">
        <v>568</v>
      </c>
      <c r="EA785" t="s">
        <v>567</v>
      </c>
      <c r="EB785" t="s">
        <v>566</v>
      </c>
    </row>
    <row r="786" spans="1:132" x14ac:dyDescent="0.25">
      <c r="A786" s="13">
        <v>783</v>
      </c>
      <c r="B786" s="13">
        <v>3</v>
      </c>
      <c r="C786" s="13">
        <v>90</v>
      </c>
      <c r="D786" s="13">
        <v>72</v>
      </c>
      <c r="E786" s="13">
        <v>73</v>
      </c>
      <c r="F786" s="13">
        <v>80</v>
      </c>
      <c r="G786" s="13">
        <v>56</v>
      </c>
      <c r="H786" s="13">
        <v>57</v>
      </c>
      <c r="I786" s="13">
        <v>63</v>
      </c>
      <c r="J786" s="13">
        <v>52</v>
      </c>
      <c r="K786" s="13">
        <v>65</v>
      </c>
      <c r="L786" s="13">
        <v>63</v>
      </c>
      <c r="M786" s="13">
        <v>63</v>
      </c>
      <c r="O786" s="19">
        <v>782</v>
      </c>
      <c r="P786" s="20">
        <v>99</v>
      </c>
      <c r="Q786" s="20">
        <v>90</v>
      </c>
      <c r="R786" s="21">
        <v>79</v>
      </c>
      <c r="S786" s="21">
        <v>62</v>
      </c>
      <c r="T786" s="21">
        <v>45</v>
      </c>
      <c r="U786" s="21">
        <v>36</v>
      </c>
      <c r="V786" s="21">
        <v>25</v>
      </c>
      <c r="W786" s="21">
        <v>20</v>
      </c>
      <c r="X786" s="21">
        <v>14</v>
      </c>
      <c r="Y786" s="21">
        <v>10</v>
      </c>
      <c r="Z786" s="21">
        <v>7</v>
      </c>
      <c r="AA786" s="21">
        <v>7</v>
      </c>
      <c r="AB786" s="22">
        <v>782</v>
      </c>
      <c r="AC786" s="23">
        <v>95</v>
      </c>
      <c r="AD786" s="23">
        <v>90</v>
      </c>
      <c r="AE786" s="24">
        <v>67</v>
      </c>
      <c r="AF786" s="24">
        <v>51</v>
      </c>
      <c r="AG786" s="24">
        <v>32</v>
      </c>
      <c r="AH786" s="24">
        <v>28</v>
      </c>
      <c r="AI786" s="24">
        <v>18</v>
      </c>
      <c r="AJ786" s="24">
        <v>14</v>
      </c>
      <c r="AK786" s="24">
        <v>10</v>
      </c>
      <c r="AL786" s="24">
        <v>7</v>
      </c>
      <c r="AM786" s="24">
        <v>7</v>
      </c>
      <c r="AN786" s="24">
        <v>7</v>
      </c>
      <c r="DX786" s="19">
        <v>782</v>
      </c>
      <c r="DY786" t="s">
        <v>568</v>
      </c>
      <c r="DZ786" t="s">
        <v>568</v>
      </c>
      <c r="EA786" t="s">
        <v>567</v>
      </c>
      <c r="EB786" t="s">
        <v>566</v>
      </c>
    </row>
    <row r="787" spans="1:132" x14ac:dyDescent="0.25">
      <c r="A787" s="12">
        <v>784</v>
      </c>
      <c r="B787" s="12">
        <v>2</v>
      </c>
      <c r="C787" s="12">
        <v>90</v>
      </c>
      <c r="D787" s="12">
        <v>72</v>
      </c>
      <c r="E787" s="12">
        <v>73</v>
      </c>
      <c r="F787" s="12">
        <v>80</v>
      </c>
      <c r="G787" s="12">
        <v>56</v>
      </c>
      <c r="H787" s="12">
        <v>57</v>
      </c>
      <c r="I787" s="12">
        <v>63</v>
      </c>
      <c r="J787" s="12">
        <v>52</v>
      </c>
      <c r="K787" s="12">
        <v>65</v>
      </c>
      <c r="L787" s="12">
        <v>63</v>
      </c>
      <c r="M787" s="12">
        <v>63</v>
      </c>
      <c r="O787" s="19">
        <v>783</v>
      </c>
      <c r="P787" s="20">
        <v>99</v>
      </c>
      <c r="Q787" s="20">
        <v>90</v>
      </c>
      <c r="R787" s="21">
        <v>79</v>
      </c>
      <c r="S787" s="21">
        <v>63</v>
      </c>
      <c r="T787" s="21">
        <v>46</v>
      </c>
      <c r="U787" s="21">
        <v>36</v>
      </c>
      <c r="V787" s="21">
        <v>25</v>
      </c>
      <c r="W787" s="21">
        <v>20</v>
      </c>
      <c r="X787" s="21">
        <v>15</v>
      </c>
      <c r="Y787" s="21">
        <v>10</v>
      </c>
      <c r="Z787" s="21">
        <v>8</v>
      </c>
      <c r="AA787" s="21">
        <v>7</v>
      </c>
      <c r="AB787" s="22">
        <v>783</v>
      </c>
      <c r="AC787" s="23">
        <v>95</v>
      </c>
      <c r="AD787" s="23">
        <v>90</v>
      </c>
      <c r="AE787" s="24">
        <v>68</v>
      </c>
      <c r="AF787" s="24">
        <v>51</v>
      </c>
      <c r="AG787" s="24">
        <v>32</v>
      </c>
      <c r="AH787" s="24">
        <v>28</v>
      </c>
      <c r="AI787" s="24">
        <v>18</v>
      </c>
      <c r="AJ787" s="24">
        <v>14</v>
      </c>
      <c r="AK787" s="24">
        <v>10</v>
      </c>
      <c r="AL787" s="24">
        <v>7</v>
      </c>
      <c r="AM787" s="24">
        <v>7</v>
      </c>
      <c r="AN787" s="24">
        <v>7</v>
      </c>
      <c r="DX787" s="19">
        <v>783</v>
      </c>
      <c r="DY787" t="s">
        <v>568</v>
      </c>
      <c r="DZ787" t="s">
        <v>568</v>
      </c>
      <c r="EA787" t="s">
        <v>567</v>
      </c>
      <c r="EB787" t="s">
        <v>566</v>
      </c>
    </row>
    <row r="788" spans="1:132" x14ac:dyDescent="0.25">
      <c r="A788" s="13">
        <v>785</v>
      </c>
      <c r="B788" s="13">
        <v>2</v>
      </c>
      <c r="C788" s="13">
        <v>90</v>
      </c>
      <c r="D788" s="13">
        <v>72</v>
      </c>
      <c r="E788" s="13">
        <v>73</v>
      </c>
      <c r="F788" s="13">
        <v>80</v>
      </c>
      <c r="G788" s="13">
        <v>56</v>
      </c>
      <c r="H788" s="13">
        <v>57</v>
      </c>
      <c r="I788" s="13">
        <v>63</v>
      </c>
      <c r="J788" s="13">
        <v>52</v>
      </c>
      <c r="K788" s="13">
        <v>65</v>
      </c>
      <c r="L788" s="13">
        <v>63</v>
      </c>
      <c r="M788" s="13">
        <v>63</v>
      </c>
      <c r="O788" s="19">
        <v>784</v>
      </c>
      <c r="P788" s="20">
        <v>99</v>
      </c>
      <c r="Q788" s="20">
        <v>90</v>
      </c>
      <c r="R788" s="21">
        <v>79</v>
      </c>
      <c r="S788" s="21">
        <v>63</v>
      </c>
      <c r="T788" s="21">
        <v>46</v>
      </c>
      <c r="U788" s="21">
        <v>36</v>
      </c>
      <c r="V788" s="21">
        <v>25</v>
      </c>
      <c r="W788" s="21">
        <v>20</v>
      </c>
      <c r="X788" s="21">
        <v>15</v>
      </c>
      <c r="Y788" s="21">
        <v>10</v>
      </c>
      <c r="Z788" s="21">
        <v>8</v>
      </c>
      <c r="AA788" s="21">
        <v>7</v>
      </c>
      <c r="AB788" s="22">
        <v>784</v>
      </c>
      <c r="AC788" s="23">
        <v>95</v>
      </c>
      <c r="AD788" s="23">
        <v>90</v>
      </c>
      <c r="AE788" s="24">
        <v>68</v>
      </c>
      <c r="AF788" s="24">
        <v>51</v>
      </c>
      <c r="AG788" s="24">
        <v>32</v>
      </c>
      <c r="AH788" s="24">
        <v>28</v>
      </c>
      <c r="AI788" s="24">
        <v>19</v>
      </c>
      <c r="AJ788" s="24">
        <v>15</v>
      </c>
      <c r="AK788" s="24">
        <v>10</v>
      </c>
      <c r="AL788" s="24">
        <v>7</v>
      </c>
      <c r="AM788" s="24">
        <v>7</v>
      </c>
      <c r="AN788" s="24">
        <v>7</v>
      </c>
      <c r="DX788" s="19">
        <v>784</v>
      </c>
      <c r="DY788" t="s">
        <v>568</v>
      </c>
      <c r="DZ788" t="s">
        <v>568</v>
      </c>
      <c r="EA788" t="s">
        <v>567</v>
      </c>
      <c r="EB788" t="s">
        <v>566</v>
      </c>
    </row>
    <row r="789" spans="1:132" x14ac:dyDescent="0.25">
      <c r="A789" s="12">
        <v>786</v>
      </c>
      <c r="B789" s="12">
        <v>2</v>
      </c>
      <c r="C789" s="12">
        <v>90</v>
      </c>
      <c r="D789" s="12">
        <v>72</v>
      </c>
      <c r="E789" s="12">
        <v>73</v>
      </c>
      <c r="F789" s="12">
        <v>80</v>
      </c>
      <c r="G789" s="12">
        <v>55</v>
      </c>
      <c r="H789" s="12">
        <v>56</v>
      </c>
      <c r="I789" s="12">
        <v>62</v>
      </c>
      <c r="J789" s="12">
        <v>51</v>
      </c>
      <c r="K789" s="12">
        <v>64</v>
      </c>
      <c r="L789" s="12">
        <v>62</v>
      </c>
      <c r="M789" s="12">
        <v>62</v>
      </c>
      <c r="O789" s="19">
        <v>785</v>
      </c>
      <c r="P789" s="20">
        <v>99</v>
      </c>
      <c r="Q789" s="20">
        <v>90</v>
      </c>
      <c r="R789" s="21">
        <v>79</v>
      </c>
      <c r="S789" s="21">
        <v>63</v>
      </c>
      <c r="T789" s="21">
        <v>46</v>
      </c>
      <c r="U789" s="21">
        <v>36</v>
      </c>
      <c r="V789" s="21">
        <v>25</v>
      </c>
      <c r="W789" s="21">
        <v>20</v>
      </c>
      <c r="X789" s="21">
        <v>15</v>
      </c>
      <c r="Y789" s="21">
        <v>10</v>
      </c>
      <c r="Z789" s="21">
        <v>8</v>
      </c>
      <c r="AA789" s="21">
        <v>7</v>
      </c>
      <c r="AB789" s="22">
        <v>785</v>
      </c>
      <c r="AC789" s="23">
        <v>95</v>
      </c>
      <c r="AD789" s="23">
        <v>90</v>
      </c>
      <c r="AE789" s="24">
        <v>68</v>
      </c>
      <c r="AF789" s="24">
        <v>52</v>
      </c>
      <c r="AG789" s="24">
        <v>32</v>
      </c>
      <c r="AH789" s="24">
        <v>28</v>
      </c>
      <c r="AI789" s="24">
        <v>19</v>
      </c>
      <c r="AJ789" s="24">
        <v>15</v>
      </c>
      <c r="AK789" s="24">
        <v>11</v>
      </c>
      <c r="AL789" s="24">
        <v>7</v>
      </c>
      <c r="AM789" s="24">
        <v>7</v>
      </c>
      <c r="AN789" s="24">
        <v>7</v>
      </c>
      <c r="DX789" s="19">
        <v>785</v>
      </c>
      <c r="DY789" t="s">
        <v>568</v>
      </c>
      <c r="DZ789" t="s">
        <v>568</v>
      </c>
      <c r="EA789" t="s">
        <v>567</v>
      </c>
      <c r="EB789" t="s">
        <v>566</v>
      </c>
    </row>
    <row r="790" spans="1:132" x14ac:dyDescent="0.25">
      <c r="A790" s="13">
        <v>787</v>
      </c>
      <c r="B790" s="13">
        <v>1</v>
      </c>
      <c r="C790" s="13">
        <v>90</v>
      </c>
      <c r="D790" s="13">
        <v>72</v>
      </c>
      <c r="E790" s="13">
        <v>73</v>
      </c>
      <c r="F790" s="13">
        <v>80</v>
      </c>
      <c r="G790" s="13">
        <v>55</v>
      </c>
      <c r="H790" s="13">
        <v>56</v>
      </c>
      <c r="I790" s="13">
        <v>62</v>
      </c>
      <c r="J790" s="13">
        <v>51</v>
      </c>
      <c r="K790" s="13">
        <v>64</v>
      </c>
      <c r="L790" s="13">
        <v>62</v>
      </c>
      <c r="M790" s="13">
        <v>62</v>
      </c>
      <c r="O790" s="19">
        <v>786</v>
      </c>
      <c r="P790" s="20">
        <v>99</v>
      </c>
      <c r="Q790" s="20">
        <v>90</v>
      </c>
      <c r="R790" s="21">
        <v>79</v>
      </c>
      <c r="S790" s="21">
        <v>63</v>
      </c>
      <c r="T790" s="21">
        <v>46</v>
      </c>
      <c r="U790" s="21">
        <v>36</v>
      </c>
      <c r="V790" s="21">
        <v>25</v>
      </c>
      <c r="W790" s="21">
        <v>20</v>
      </c>
      <c r="X790" s="21">
        <v>15</v>
      </c>
      <c r="Y790" s="21">
        <v>10</v>
      </c>
      <c r="Z790" s="21">
        <v>8</v>
      </c>
      <c r="AA790" s="21">
        <v>7</v>
      </c>
      <c r="AB790" s="22">
        <v>786</v>
      </c>
      <c r="AC790" s="23">
        <v>95</v>
      </c>
      <c r="AD790" s="23">
        <v>90</v>
      </c>
      <c r="AE790" s="24">
        <v>68</v>
      </c>
      <c r="AF790" s="24">
        <v>52</v>
      </c>
      <c r="AG790" s="24">
        <v>33</v>
      </c>
      <c r="AH790" s="24">
        <v>29</v>
      </c>
      <c r="AI790" s="24">
        <v>19</v>
      </c>
      <c r="AJ790" s="24">
        <v>15</v>
      </c>
      <c r="AK790" s="24">
        <v>11</v>
      </c>
      <c r="AL790" s="24">
        <v>7</v>
      </c>
      <c r="AM790" s="24">
        <v>7</v>
      </c>
      <c r="AN790" s="24">
        <v>7</v>
      </c>
      <c r="DX790" s="19">
        <v>786</v>
      </c>
      <c r="DY790" t="s">
        <v>568</v>
      </c>
      <c r="DZ790" t="s">
        <v>568</v>
      </c>
      <c r="EA790" t="s">
        <v>567</v>
      </c>
      <c r="EB790" t="s">
        <v>566</v>
      </c>
    </row>
    <row r="791" spans="1:132" x14ac:dyDescent="0.25">
      <c r="A791" s="12">
        <v>788</v>
      </c>
      <c r="B791" s="12">
        <v>1</v>
      </c>
      <c r="C791" s="12">
        <v>89</v>
      </c>
      <c r="D791" s="12">
        <v>71</v>
      </c>
      <c r="E791" s="12">
        <v>72</v>
      </c>
      <c r="F791" s="12">
        <v>79</v>
      </c>
      <c r="G791" s="12">
        <v>55</v>
      </c>
      <c r="H791" s="12">
        <v>56</v>
      </c>
      <c r="I791" s="12">
        <v>62</v>
      </c>
      <c r="J791" s="12">
        <v>51</v>
      </c>
      <c r="K791" s="12">
        <v>64</v>
      </c>
      <c r="L791" s="12">
        <v>62</v>
      </c>
      <c r="M791" s="12">
        <v>62</v>
      </c>
      <c r="O791" s="19">
        <v>787</v>
      </c>
      <c r="P791" s="20">
        <v>99</v>
      </c>
      <c r="Q791" s="20">
        <v>90</v>
      </c>
      <c r="R791" s="21">
        <v>79</v>
      </c>
      <c r="S791" s="21">
        <v>63</v>
      </c>
      <c r="T791" s="21">
        <v>46</v>
      </c>
      <c r="U791" s="21">
        <v>36</v>
      </c>
      <c r="V791" s="21">
        <v>25</v>
      </c>
      <c r="W791" s="21">
        <v>20</v>
      </c>
      <c r="X791" s="21">
        <v>15</v>
      </c>
      <c r="Y791" s="21">
        <v>10</v>
      </c>
      <c r="Z791" s="21">
        <v>8</v>
      </c>
      <c r="AA791" s="21">
        <v>7</v>
      </c>
      <c r="AB791" s="22">
        <v>787</v>
      </c>
      <c r="AC791" s="23">
        <v>95</v>
      </c>
      <c r="AD791" s="23">
        <v>90</v>
      </c>
      <c r="AE791" s="24">
        <v>68</v>
      </c>
      <c r="AF791" s="24">
        <v>52</v>
      </c>
      <c r="AG791" s="24">
        <v>33</v>
      </c>
      <c r="AH791" s="24">
        <v>29</v>
      </c>
      <c r="AI791" s="24">
        <v>19</v>
      </c>
      <c r="AJ791" s="24">
        <v>15</v>
      </c>
      <c r="AK791" s="24">
        <v>11</v>
      </c>
      <c r="AL791" s="24">
        <v>7</v>
      </c>
      <c r="AM791" s="24">
        <v>7</v>
      </c>
      <c r="AN791" s="24">
        <v>7</v>
      </c>
      <c r="DX791" s="19">
        <v>787</v>
      </c>
      <c r="DY791" t="s">
        <v>568</v>
      </c>
      <c r="DZ791" t="s">
        <v>568</v>
      </c>
      <c r="EA791" t="s">
        <v>567</v>
      </c>
      <c r="EB791" t="s">
        <v>566</v>
      </c>
    </row>
    <row r="792" spans="1:132" x14ac:dyDescent="0.25">
      <c r="A792" s="13">
        <v>789</v>
      </c>
      <c r="B792" s="13">
        <v>0</v>
      </c>
      <c r="C792" s="13">
        <v>89</v>
      </c>
      <c r="D792" s="13">
        <v>71</v>
      </c>
      <c r="E792" s="13">
        <v>72</v>
      </c>
      <c r="F792" s="13">
        <v>79</v>
      </c>
      <c r="G792" s="13">
        <v>55</v>
      </c>
      <c r="H792" s="13">
        <v>56</v>
      </c>
      <c r="I792" s="13">
        <v>62</v>
      </c>
      <c r="J792" s="13">
        <v>51</v>
      </c>
      <c r="K792" s="13">
        <v>64</v>
      </c>
      <c r="L792" s="13">
        <v>62</v>
      </c>
      <c r="M792" s="13">
        <v>62</v>
      </c>
      <c r="O792" s="19">
        <v>788</v>
      </c>
      <c r="P792" s="20">
        <v>99</v>
      </c>
      <c r="Q792" s="20">
        <v>91</v>
      </c>
      <c r="R792" s="21">
        <v>80</v>
      </c>
      <c r="S792" s="21">
        <v>64</v>
      </c>
      <c r="T792" s="21">
        <v>47</v>
      </c>
      <c r="U792" s="21">
        <v>37</v>
      </c>
      <c r="V792" s="21">
        <v>26</v>
      </c>
      <c r="W792" s="21">
        <v>21</v>
      </c>
      <c r="X792" s="21">
        <v>15</v>
      </c>
      <c r="Y792" s="21">
        <v>11</v>
      </c>
      <c r="Z792" s="21">
        <v>8</v>
      </c>
      <c r="AA792" s="21">
        <v>7</v>
      </c>
      <c r="AB792" s="22">
        <v>788</v>
      </c>
      <c r="AC792" s="23">
        <v>95</v>
      </c>
      <c r="AD792" s="23">
        <v>90</v>
      </c>
      <c r="AE792" s="24">
        <v>68</v>
      </c>
      <c r="AF792" s="24">
        <v>52</v>
      </c>
      <c r="AG792" s="24">
        <v>33</v>
      </c>
      <c r="AH792" s="24">
        <v>29</v>
      </c>
      <c r="AI792" s="24">
        <v>19</v>
      </c>
      <c r="AJ792" s="24">
        <v>15</v>
      </c>
      <c r="AK792" s="24">
        <v>11</v>
      </c>
      <c r="AL792" s="24">
        <v>7</v>
      </c>
      <c r="AM792" s="24">
        <v>7</v>
      </c>
      <c r="AN792" s="24">
        <v>7</v>
      </c>
      <c r="DX792" s="19">
        <v>788</v>
      </c>
      <c r="DY792" t="s">
        <v>568</v>
      </c>
      <c r="DZ792" t="s">
        <v>568</v>
      </c>
      <c r="EA792" t="s">
        <v>567</v>
      </c>
      <c r="EB792" t="s">
        <v>566</v>
      </c>
    </row>
    <row r="793" spans="1:132" x14ac:dyDescent="0.25">
      <c r="A793" s="12">
        <v>790</v>
      </c>
      <c r="B793" s="12">
        <v>0</v>
      </c>
      <c r="C793" s="12">
        <v>89</v>
      </c>
      <c r="D793" s="12">
        <v>71</v>
      </c>
      <c r="E793" s="12">
        <v>72</v>
      </c>
      <c r="F793" s="12">
        <v>79</v>
      </c>
      <c r="G793" s="12">
        <v>55</v>
      </c>
      <c r="H793" s="12">
        <v>56</v>
      </c>
      <c r="I793" s="12">
        <v>62</v>
      </c>
      <c r="J793" s="12">
        <v>51</v>
      </c>
      <c r="K793" s="12">
        <v>64</v>
      </c>
      <c r="L793" s="12">
        <v>62</v>
      </c>
      <c r="M793" s="12">
        <v>62</v>
      </c>
      <c r="O793" s="19">
        <v>789</v>
      </c>
      <c r="P793" s="20">
        <v>99</v>
      </c>
      <c r="Q793" s="20">
        <v>91</v>
      </c>
      <c r="R793" s="21">
        <v>80</v>
      </c>
      <c r="S793" s="21">
        <v>64</v>
      </c>
      <c r="T793" s="21">
        <v>47</v>
      </c>
      <c r="U793" s="21">
        <v>37</v>
      </c>
      <c r="V793" s="21">
        <v>26</v>
      </c>
      <c r="W793" s="21">
        <v>21</v>
      </c>
      <c r="X793" s="21">
        <v>15</v>
      </c>
      <c r="Y793" s="21">
        <v>11</v>
      </c>
      <c r="Z793" s="21">
        <v>8</v>
      </c>
      <c r="AA793" s="21">
        <v>7</v>
      </c>
      <c r="AB793" s="22">
        <v>789</v>
      </c>
      <c r="AC793" s="23">
        <v>95</v>
      </c>
      <c r="AD793" s="23">
        <v>91</v>
      </c>
      <c r="AE793" s="24">
        <v>69</v>
      </c>
      <c r="AF793" s="24">
        <v>52</v>
      </c>
      <c r="AG793" s="24">
        <v>33</v>
      </c>
      <c r="AH793" s="24">
        <v>29</v>
      </c>
      <c r="AI793" s="24">
        <v>19</v>
      </c>
      <c r="AJ793" s="24">
        <v>15</v>
      </c>
      <c r="AK793" s="24">
        <v>11</v>
      </c>
      <c r="AL793" s="24">
        <v>7</v>
      </c>
      <c r="AM793" s="24">
        <v>7</v>
      </c>
      <c r="AN793" s="24">
        <v>7</v>
      </c>
      <c r="DX793" s="19">
        <v>789</v>
      </c>
      <c r="DY793" t="s">
        <v>568</v>
      </c>
      <c r="DZ793" t="s">
        <v>568</v>
      </c>
      <c r="EA793" t="s">
        <v>567</v>
      </c>
      <c r="EB793" t="s">
        <v>566</v>
      </c>
    </row>
    <row r="794" spans="1:132" x14ac:dyDescent="0.25">
      <c r="A794" s="13">
        <v>791</v>
      </c>
      <c r="B794" s="13">
        <v>0</v>
      </c>
      <c r="C794" s="13">
        <v>89</v>
      </c>
      <c r="D794" s="13">
        <v>71</v>
      </c>
      <c r="E794" s="13">
        <v>72</v>
      </c>
      <c r="F794" s="13">
        <v>79</v>
      </c>
      <c r="G794" s="13">
        <v>55</v>
      </c>
      <c r="H794" s="13">
        <v>56</v>
      </c>
      <c r="I794" s="13">
        <v>62</v>
      </c>
      <c r="J794" s="13">
        <v>51</v>
      </c>
      <c r="K794" s="13">
        <v>64</v>
      </c>
      <c r="L794" s="13">
        <v>62</v>
      </c>
      <c r="M794" s="13">
        <v>62</v>
      </c>
      <c r="O794" s="19">
        <v>790</v>
      </c>
      <c r="P794" s="20">
        <v>99</v>
      </c>
      <c r="Q794" s="20">
        <v>91</v>
      </c>
      <c r="R794" s="21">
        <v>80</v>
      </c>
      <c r="S794" s="21">
        <v>64</v>
      </c>
      <c r="T794" s="21">
        <v>47</v>
      </c>
      <c r="U794" s="21">
        <v>37</v>
      </c>
      <c r="V794" s="21">
        <v>26</v>
      </c>
      <c r="W794" s="21">
        <v>21</v>
      </c>
      <c r="X794" s="21">
        <v>15</v>
      </c>
      <c r="Y794" s="21">
        <v>11</v>
      </c>
      <c r="Z794" s="21">
        <v>8</v>
      </c>
      <c r="AA794" s="21">
        <v>7</v>
      </c>
      <c r="AB794" s="22">
        <v>790</v>
      </c>
      <c r="AC794" s="23">
        <v>95</v>
      </c>
      <c r="AD794" s="23">
        <v>91</v>
      </c>
      <c r="AE794" s="24">
        <v>69</v>
      </c>
      <c r="AF794" s="24">
        <v>53</v>
      </c>
      <c r="AG794" s="24">
        <v>33</v>
      </c>
      <c r="AH794" s="24">
        <v>29</v>
      </c>
      <c r="AI794" s="24">
        <v>19</v>
      </c>
      <c r="AJ794" s="24">
        <v>15</v>
      </c>
      <c r="AK794" s="24">
        <v>11</v>
      </c>
      <c r="AL794" s="24">
        <v>7</v>
      </c>
      <c r="AM794" s="24">
        <v>7</v>
      </c>
      <c r="AN794" s="24">
        <v>7</v>
      </c>
      <c r="DX794" s="19">
        <v>790</v>
      </c>
      <c r="DY794" t="s">
        <v>568</v>
      </c>
      <c r="DZ794" t="s">
        <v>568</v>
      </c>
      <c r="EA794" t="s">
        <v>567</v>
      </c>
      <c r="EB794" t="s">
        <v>566</v>
      </c>
    </row>
    <row r="795" spans="1:132" x14ac:dyDescent="0.25">
      <c r="A795" s="12">
        <v>792</v>
      </c>
      <c r="B795" s="12">
        <v>0</v>
      </c>
      <c r="C795" s="12">
        <v>89</v>
      </c>
      <c r="D795" s="12">
        <v>71</v>
      </c>
      <c r="E795" s="12">
        <v>72</v>
      </c>
      <c r="F795" s="12">
        <v>79</v>
      </c>
      <c r="G795" s="12">
        <v>55</v>
      </c>
      <c r="H795" s="12">
        <v>56</v>
      </c>
      <c r="I795" s="12">
        <v>62</v>
      </c>
      <c r="J795" s="12">
        <v>51</v>
      </c>
      <c r="K795" s="12">
        <v>64</v>
      </c>
      <c r="L795" s="12">
        <v>62</v>
      </c>
      <c r="M795" s="12">
        <v>62</v>
      </c>
      <c r="O795" s="19">
        <v>791</v>
      </c>
      <c r="P795" s="20">
        <v>99</v>
      </c>
      <c r="Q795" s="20">
        <v>91</v>
      </c>
      <c r="R795" s="21">
        <v>80</v>
      </c>
      <c r="S795" s="21">
        <v>64</v>
      </c>
      <c r="T795" s="21">
        <v>47</v>
      </c>
      <c r="U795" s="21">
        <v>37</v>
      </c>
      <c r="V795" s="21">
        <v>26</v>
      </c>
      <c r="W795" s="21">
        <v>21</v>
      </c>
      <c r="X795" s="21">
        <v>15</v>
      </c>
      <c r="Y795" s="21">
        <v>11</v>
      </c>
      <c r="Z795" s="21">
        <v>8</v>
      </c>
      <c r="AA795" s="21">
        <v>7</v>
      </c>
      <c r="AB795" s="22">
        <v>791</v>
      </c>
      <c r="AC795" s="23">
        <v>95</v>
      </c>
      <c r="AD795" s="23">
        <v>91</v>
      </c>
      <c r="AE795" s="24">
        <v>69</v>
      </c>
      <c r="AF795" s="24">
        <v>53</v>
      </c>
      <c r="AG795" s="24">
        <v>34</v>
      </c>
      <c r="AH795" s="24">
        <v>29</v>
      </c>
      <c r="AI795" s="24">
        <v>19</v>
      </c>
      <c r="AJ795" s="24">
        <v>15</v>
      </c>
      <c r="AK795" s="24">
        <v>11</v>
      </c>
      <c r="AL795" s="24">
        <v>7</v>
      </c>
      <c r="AM795" s="24">
        <v>7</v>
      </c>
      <c r="AN795" s="24">
        <v>7</v>
      </c>
      <c r="DX795" s="19">
        <v>791</v>
      </c>
      <c r="DY795" t="s">
        <v>568</v>
      </c>
      <c r="DZ795" t="s">
        <v>568</v>
      </c>
      <c r="EA795" t="s">
        <v>567</v>
      </c>
      <c r="EB795" t="s">
        <v>566</v>
      </c>
    </row>
    <row r="796" spans="1:132" x14ac:dyDescent="0.25">
      <c r="A796" s="13">
        <v>793</v>
      </c>
      <c r="B796" s="13">
        <v>0</v>
      </c>
      <c r="C796" s="13">
        <v>88</v>
      </c>
      <c r="D796" s="13">
        <v>71</v>
      </c>
      <c r="E796" s="13">
        <v>71</v>
      </c>
      <c r="F796" s="13">
        <v>78</v>
      </c>
      <c r="G796" s="13">
        <v>55</v>
      </c>
      <c r="H796" s="13">
        <v>56</v>
      </c>
      <c r="I796" s="13">
        <v>62</v>
      </c>
      <c r="J796" s="13">
        <v>51</v>
      </c>
      <c r="K796" s="13">
        <v>64</v>
      </c>
      <c r="L796" s="13">
        <v>62</v>
      </c>
      <c r="M796" s="13">
        <v>62</v>
      </c>
      <c r="O796" s="19">
        <v>792</v>
      </c>
      <c r="P796" s="20">
        <v>99</v>
      </c>
      <c r="Q796" s="20">
        <v>91</v>
      </c>
      <c r="R796" s="21">
        <v>80</v>
      </c>
      <c r="S796" s="21">
        <v>64</v>
      </c>
      <c r="T796" s="21">
        <v>47</v>
      </c>
      <c r="U796" s="21">
        <v>37</v>
      </c>
      <c r="V796" s="21">
        <v>26</v>
      </c>
      <c r="W796" s="21">
        <v>21</v>
      </c>
      <c r="X796" s="21">
        <v>15</v>
      </c>
      <c r="Y796" s="21">
        <v>11</v>
      </c>
      <c r="Z796" s="21">
        <v>8</v>
      </c>
      <c r="AA796" s="21">
        <v>7</v>
      </c>
      <c r="AB796" s="22">
        <v>792</v>
      </c>
      <c r="AC796" s="23">
        <v>95</v>
      </c>
      <c r="AD796" s="23">
        <v>91</v>
      </c>
      <c r="AE796" s="24">
        <v>69</v>
      </c>
      <c r="AF796" s="24">
        <v>53</v>
      </c>
      <c r="AG796" s="24">
        <v>34</v>
      </c>
      <c r="AH796" s="24">
        <v>29</v>
      </c>
      <c r="AI796" s="24">
        <v>19</v>
      </c>
      <c r="AJ796" s="24">
        <v>15</v>
      </c>
      <c r="AK796" s="24">
        <v>11</v>
      </c>
      <c r="AL796" s="24">
        <v>7</v>
      </c>
      <c r="AM796" s="24">
        <v>7</v>
      </c>
      <c r="AN796" s="24">
        <v>7</v>
      </c>
      <c r="DX796" s="19">
        <v>792</v>
      </c>
      <c r="DY796" t="s">
        <v>568</v>
      </c>
      <c r="DZ796" t="s">
        <v>568</v>
      </c>
      <c r="EA796" t="s">
        <v>567</v>
      </c>
      <c r="EB796" t="s">
        <v>566</v>
      </c>
    </row>
    <row r="797" spans="1:132" x14ac:dyDescent="0.25">
      <c r="A797" s="12">
        <v>794</v>
      </c>
      <c r="B797" s="12">
        <v>0</v>
      </c>
      <c r="C797" s="12">
        <v>88</v>
      </c>
      <c r="D797" s="12">
        <v>71</v>
      </c>
      <c r="E797" s="12">
        <v>71</v>
      </c>
      <c r="F797" s="12">
        <v>78</v>
      </c>
      <c r="G797" s="12">
        <v>55</v>
      </c>
      <c r="H797" s="12">
        <v>56</v>
      </c>
      <c r="I797" s="12">
        <v>62</v>
      </c>
      <c r="J797" s="12">
        <v>51</v>
      </c>
      <c r="K797" s="12">
        <v>64</v>
      </c>
      <c r="L797" s="12">
        <v>62</v>
      </c>
      <c r="M797" s="12">
        <v>62</v>
      </c>
      <c r="O797" s="19">
        <v>793</v>
      </c>
      <c r="P797" s="20">
        <v>99</v>
      </c>
      <c r="Q797" s="20">
        <v>91</v>
      </c>
      <c r="R797" s="21">
        <v>80</v>
      </c>
      <c r="S797" s="21">
        <v>64</v>
      </c>
      <c r="T797" s="21">
        <v>47</v>
      </c>
      <c r="U797" s="21">
        <v>37</v>
      </c>
      <c r="V797" s="21">
        <v>26</v>
      </c>
      <c r="W797" s="21">
        <v>21</v>
      </c>
      <c r="X797" s="21">
        <v>16</v>
      </c>
      <c r="Y797" s="21">
        <v>11</v>
      </c>
      <c r="Z797" s="21">
        <v>9</v>
      </c>
      <c r="AA797" s="21">
        <v>8</v>
      </c>
      <c r="AB797" s="22">
        <v>793</v>
      </c>
      <c r="AC797" s="23">
        <v>95</v>
      </c>
      <c r="AD797" s="23">
        <v>91</v>
      </c>
      <c r="AE797" s="24">
        <v>69</v>
      </c>
      <c r="AF797" s="24">
        <v>53</v>
      </c>
      <c r="AG797" s="24">
        <v>34</v>
      </c>
      <c r="AH797" s="24">
        <v>30</v>
      </c>
      <c r="AI797" s="24">
        <v>20</v>
      </c>
      <c r="AJ797" s="24">
        <v>15</v>
      </c>
      <c r="AK797" s="24">
        <v>11</v>
      </c>
      <c r="AL797" s="24">
        <v>7</v>
      </c>
      <c r="AM797" s="24">
        <v>7</v>
      </c>
      <c r="AN797" s="24">
        <v>7</v>
      </c>
      <c r="DX797" s="19">
        <v>793</v>
      </c>
      <c r="DY797" t="s">
        <v>568</v>
      </c>
      <c r="DZ797" t="s">
        <v>568</v>
      </c>
      <c r="EA797" t="s">
        <v>567</v>
      </c>
      <c r="EB797" t="s">
        <v>566</v>
      </c>
    </row>
    <row r="798" spans="1:132" x14ac:dyDescent="0.25">
      <c r="A798" s="13">
        <v>795</v>
      </c>
      <c r="B798" s="13">
        <v>0</v>
      </c>
      <c r="C798" s="13">
        <v>88</v>
      </c>
      <c r="D798" s="13">
        <v>71</v>
      </c>
      <c r="E798" s="13">
        <v>71</v>
      </c>
      <c r="F798" s="13">
        <v>78</v>
      </c>
      <c r="G798" s="13">
        <v>55</v>
      </c>
      <c r="H798" s="13">
        <v>56</v>
      </c>
      <c r="I798" s="13">
        <v>62</v>
      </c>
      <c r="J798" s="13">
        <v>51</v>
      </c>
      <c r="K798" s="13">
        <v>64</v>
      </c>
      <c r="L798" s="13">
        <v>62</v>
      </c>
      <c r="M798" s="13">
        <v>62</v>
      </c>
      <c r="O798" s="19">
        <v>794</v>
      </c>
      <c r="P798" s="20">
        <v>99</v>
      </c>
      <c r="Q798" s="20">
        <v>91</v>
      </c>
      <c r="R798" s="21">
        <v>80</v>
      </c>
      <c r="S798" s="21">
        <v>64</v>
      </c>
      <c r="T798" s="21">
        <v>47</v>
      </c>
      <c r="U798" s="21">
        <v>37</v>
      </c>
      <c r="V798" s="21">
        <v>26</v>
      </c>
      <c r="W798" s="21">
        <v>21</v>
      </c>
      <c r="X798" s="21">
        <v>16</v>
      </c>
      <c r="Y798" s="21">
        <v>11</v>
      </c>
      <c r="Z798" s="21">
        <v>9</v>
      </c>
      <c r="AA798" s="21">
        <v>8</v>
      </c>
      <c r="AB798" s="22">
        <v>794</v>
      </c>
      <c r="AC798" s="23">
        <v>95</v>
      </c>
      <c r="AD798" s="23">
        <v>91</v>
      </c>
      <c r="AE798" s="24">
        <v>69</v>
      </c>
      <c r="AF798" s="24">
        <v>53</v>
      </c>
      <c r="AG798" s="24">
        <v>34</v>
      </c>
      <c r="AH798" s="24">
        <v>30</v>
      </c>
      <c r="AI798" s="24">
        <v>20</v>
      </c>
      <c r="AJ798" s="24">
        <v>15</v>
      </c>
      <c r="AK798" s="24">
        <v>11</v>
      </c>
      <c r="AL798" s="24">
        <v>7</v>
      </c>
      <c r="AM798" s="24">
        <v>7</v>
      </c>
      <c r="AN798" s="24">
        <v>7</v>
      </c>
      <c r="DX798" s="19">
        <v>794</v>
      </c>
      <c r="DY798" t="s">
        <v>568</v>
      </c>
      <c r="DZ798" t="s">
        <v>568</v>
      </c>
      <c r="EA798" t="s">
        <v>567</v>
      </c>
      <c r="EB798" t="s">
        <v>566</v>
      </c>
    </row>
    <row r="799" spans="1:132" x14ac:dyDescent="0.25">
      <c r="A799" s="12">
        <v>796</v>
      </c>
      <c r="B799" s="12">
        <v>0</v>
      </c>
      <c r="C799" s="12">
        <v>88</v>
      </c>
      <c r="D799" s="12">
        <v>70</v>
      </c>
      <c r="E799" s="12">
        <v>71</v>
      </c>
      <c r="F799" s="12">
        <v>78</v>
      </c>
      <c r="G799" s="12">
        <v>54</v>
      </c>
      <c r="H799" s="12">
        <v>55</v>
      </c>
      <c r="I799" s="12">
        <v>61</v>
      </c>
      <c r="J799" s="12">
        <v>50</v>
      </c>
      <c r="K799" s="12">
        <v>64</v>
      </c>
      <c r="L799" s="12">
        <v>61</v>
      </c>
      <c r="M799" s="12">
        <v>61</v>
      </c>
      <c r="O799" s="19">
        <v>795</v>
      </c>
      <c r="P799" s="20">
        <v>99</v>
      </c>
      <c r="Q799" s="20">
        <v>91</v>
      </c>
      <c r="R799" s="21">
        <v>80</v>
      </c>
      <c r="S799" s="21">
        <v>64</v>
      </c>
      <c r="T799" s="21">
        <v>47</v>
      </c>
      <c r="U799" s="21">
        <v>37</v>
      </c>
      <c r="V799" s="21">
        <v>26</v>
      </c>
      <c r="W799" s="21">
        <v>21</v>
      </c>
      <c r="X799" s="21">
        <v>16</v>
      </c>
      <c r="Y799" s="21">
        <v>11</v>
      </c>
      <c r="Z799" s="21">
        <v>9</v>
      </c>
      <c r="AA799" s="21">
        <v>8</v>
      </c>
      <c r="AB799" s="22">
        <v>795</v>
      </c>
      <c r="AC799" s="23">
        <v>95</v>
      </c>
      <c r="AD799" s="23">
        <v>91</v>
      </c>
      <c r="AE799" s="24">
        <v>70</v>
      </c>
      <c r="AF799" s="24">
        <v>54</v>
      </c>
      <c r="AG799" s="24">
        <v>34</v>
      </c>
      <c r="AH799" s="24">
        <v>30</v>
      </c>
      <c r="AI799" s="24">
        <v>20</v>
      </c>
      <c r="AJ799" s="24">
        <v>15</v>
      </c>
      <c r="AK799" s="24">
        <v>11</v>
      </c>
      <c r="AL799" s="24">
        <v>7</v>
      </c>
      <c r="AM799" s="24">
        <v>7</v>
      </c>
      <c r="AN799" s="24">
        <v>7</v>
      </c>
      <c r="DX799" s="19">
        <v>795</v>
      </c>
      <c r="DY799" t="s">
        <v>568</v>
      </c>
      <c r="DZ799" t="s">
        <v>568</v>
      </c>
      <c r="EA799" t="s">
        <v>567</v>
      </c>
      <c r="EB799" t="s">
        <v>566</v>
      </c>
    </row>
    <row r="800" spans="1:132" x14ac:dyDescent="0.25">
      <c r="A800" s="13">
        <v>797</v>
      </c>
      <c r="B800" s="13">
        <v>0</v>
      </c>
      <c r="C800" s="13">
        <v>88</v>
      </c>
      <c r="D800" s="13">
        <v>70</v>
      </c>
      <c r="E800" s="13">
        <v>71</v>
      </c>
      <c r="F800" s="13">
        <v>78</v>
      </c>
      <c r="G800" s="13">
        <v>54</v>
      </c>
      <c r="H800" s="13">
        <v>55</v>
      </c>
      <c r="I800" s="13">
        <v>61</v>
      </c>
      <c r="J800" s="13">
        <v>50</v>
      </c>
      <c r="K800" s="13">
        <v>64</v>
      </c>
      <c r="L800" s="13">
        <v>61</v>
      </c>
      <c r="M800" s="13">
        <v>61</v>
      </c>
      <c r="O800" s="19">
        <v>796</v>
      </c>
      <c r="P800" s="20">
        <v>99</v>
      </c>
      <c r="Q800" s="20">
        <v>91</v>
      </c>
      <c r="R800" s="21">
        <v>80</v>
      </c>
      <c r="S800" s="21">
        <v>64</v>
      </c>
      <c r="T800" s="21">
        <v>47</v>
      </c>
      <c r="U800" s="21">
        <v>37</v>
      </c>
      <c r="V800" s="21">
        <v>26</v>
      </c>
      <c r="W800" s="21">
        <v>21</v>
      </c>
      <c r="X800" s="21">
        <v>16</v>
      </c>
      <c r="Y800" s="21">
        <v>11</v>
      </c>
      <c r="Z800" s="21">
        <v>9</v>
      </c>
      <c r="AA800" s="21">
        <v>8</v>
      </c>
      <c r="AB800" s="22">
        <v>796</v>
      </c>
      <c r="AC800" s="23">
        <v>95</v>
      </c>
      <c r="AD800" s="23">
        <v>91</v>
      </c>
      <c r="AE800" s="24">
        <v>70</v>
      </c>
      <c r="AF800" s="24">
        <v>54</v>
      </c>
      <c r="AG800" s="24">
        <v>34</v>
      </c>
      <c r="AH800" s="24">
        <v>30</v>
      </c>
      <c r="AI800" s="24">
        <v>20</v>
      </c>
      <c r="AJ800" s="24">
        <v>16</v>
      </c>
      <c r="AK800" s="24">
        <v>11</v>
      </c>
      <c r="AL800" s="24">
        <v>8</v>
      </c>
      <c r="AM800" s="24">
        <v>8</v>
      </c>
      <c r="AN800" s="24">
        <v>8</v>
      </c>
      <c r="DX800" s="19">
        <v>796</v>
      </c>
      <c r="DY800" t="s">
        <v>568</v>
      </c>
      <c r="DZ800" t="s">
        <v>568</v>
      </c>
      <c r="EA800" t="s">
        <v>567</v>
      </c>
      <c r="EB800" t="s">
        <v>566</v>
      </c>
    </row>
    <row r="801" spans="1:132" x14ac:dyDescent="0.25">
      <c r="A801" s="12">
        <v>798</v>
      </c>
      <c r="B801" s="12">
        <v>0</v>
      </c>
      <c r="C801" s="12">
        <v>87</v>
      </c>
      <c r="D801" s="12">
        <v>70</v>
      </c>
      <c r="E801" s="12">
        <v>70</v>
      </c>
      <c r="F801" s="12">
        <v>77</v>
      </c>
      <c r="G801" s="12">
        <v>54</v>
      </c>
      <c r="H801" s="12">
        <v>55</v>
      </c>
      <c r="I801" s="12">
        <v>61</v>
      </c>
      <c r="J801" s="12">
        <v>50</v>
      </c>
      <c r="K801" s="12">
        <v>64</v>
      </c>
      <c r="L801" s="12">
        <v>61</v>
      </c>
      <c r="M801" s="12">
        <v>61</v>
      </c>
      <c r="O801" s="19">
        <v>797</v>
      </c>
      <c r="P801" s="20">
        <v>99</v>
      </c>
      <c r="Q801" s="20">
        <v>91</v>
      </c>
      <c r="R801" s="21">
        <v>80</v>
      </c>
      <c r="S801" s="21">
        <v>64</v>
      </c>
      <c r="T801" s="21">
        <v>47</v>
      </c>
      <c r="U801" s="21">
        <v>37</v>
      </c>
      <c r="V801" s="21">
        <v>26</v>
      </c>
      <c r="W801" s="21">
        <v>21</v>
      </c>
      <c r="X801" s="21">
        <v>16</v>
      </c>
      <c r="Y801" s="21">
        <v>11</v>
      </c>
      <c r="Z801" s="21">
        <v>9</v>
      </c>
      <c r="AA801" s="21">
        <v>8</v>
      </c>
      <c r="AB801" s="22">
        <v>797</v>
      </c>
      <c r="AC801" s="23">
        <v>95</v>
      </c>
      <c r="AD801" s="23">
        <v>91</v>
      </c>
      <c r="AE801" s="24">
        <v>70</v>
      </c>
      <c r="AF801" s="24">
        <v>54</v>
      </c>
      <c r="AG801" s="24">
        <v>35</v>
      </c>
      <c r="AH801" s="24">
        <v>30</v>
      </c>
      <c r="AI801" s="24">
        <v>20</v>
      </c>
      <c r="AJ801" s="24">
        <v>16</v>
      </c>
      <c r="AK801" s="24">
        <v>12</v>
      </c>
      <c r="AL801" s="24">
        <v>8</v>
      </c>
      <c r="AM801" s="24">
        <v>8</v>
      </c>
      <c r="AN801" s="24">
        <v>8</v>
      </c>
      <c r="DX801" s="19">
        <v>797</v>
      </c>
      <c r="DY801" t="s">
        <v>568</v>
      </c>
      <c r="DZ801" t="s">
        <v>568</v>
      </c>
      <c r="EA801" t="s">
        <v>567</v>
      </c>
      <c r="EB801" t="s">
        <v>566</v>
      </c>
    </row>
    <row r="802" spans="1:132" x14ac:dyDescent="0.25">
      <c r="A802" s="13">
        <v>799</v>
      </c>
      <c r="B802" s="13">
        <v>0</v>
      </c>
      <c r="C802" s="13">
        <v>87</v>
      </c>
      <c r="D802" s="13">
        <v>70</v>
      </c>
      <c r="E802" s="13">
        <v>70</v>
      </c>
      <c r="F802" s="13">
        <v>77</v>
      </c>
      <c r="G802" s="13">
        <v>54</v>
      </c>
      <c r="H802" s="13">
        <v>55</v>
      </c>
      <c r="I802" s="13">
        <v>61</v>
      </c>
      <c r="J802" s="13">
        <v>50</v>
      </c>
      <c r="K802" s="13">
        <v>64</v>
      </c>
      <c r="L802" s="13">
        <v>61</v>
      </c>
      <c r="M802" s="13">
        <v>61</v>
      </c>
      <c r="O802" s="19">
        <v>798</v>
      </c>
      <c r="P802" s="20">
        <v>99</v>
      </c>
      <c r="Q802" s="20">
        <v>91</v>
      </c>
      <c r="R802" s="21">
        <v>81</v>
      </c>
      <c r="S802" s="21">
        <v>65</v>
      </c>
      <c r="T802" s="21">
        <v>48</v>
      </c>
      <c r="U802" s="21">
        <v>38</v>
      </c>
      <c r="V802" s="21">
        <v>27</v>
      </c>
      <c r="W802" s="21">
        <v>22</v>
      </c>
      <c r="X802" s="21">
        <v>16</v>
      </c>
      <c r="Y802" s="21">
        <v>12</v>
      </c>
      <c r="Z802" s="21">
        <v>9</v>
      </c>
      <c r="AA802" s="21">
        <v>8</v>
      </c>
      <c r="AB802" s="22">
        <v>798</v>
      </c>
      <c r="AC802" s="23">
        <v>95</v>
      </c>
      <c r="AD802" s="23">
        <v>91</v>
      </c>
      <c r="AE802" s="24">
        <v>70</v>
      </c>
      <c r="AF802" s="24">
        <v>54</v>
      </c>
      <c r="AG802" s="24">
        <v>35</v>
      </c>
      <c r="AH802" s="24">
        <v>30</v>
      </c>
      <c r="AI802" s="24">
        <v>20</v>
      </c>
      <c r="AJ802" s="24">
        <v>16</v>
      </c>
      <c r="AK802" s="24">
        <v>12</v>
      </c>
      <c r="AL802" s="24">
        <v>8</v>
      </c>
      <c r="AM802" s="24">
        <v>8</v>
      </c>
      <c r="AN802" s="24">
        <v>8</v>
      </c>
      <c r="DX802" s="19">
        <v>798</v>
      </c>
      <c r="DY802" t="s">
        <v>568</v>
      </c>
      <c r="DZ802" t="s">
        <v>568</v>
      </c>
      <c r="EA802" t="s">
        <v>567</v>
      </c>
      <c r="EB802" t="s">
        <v>566</v>
      </c>
    </row>
    <row r="803" spans="1:132" x14ac:dyDescent="0.25">
      <c r="A803" s="12">
        <v>800</v>
      </c>
      <c r="B803" s="12">
        <v>0</v>
      </c>
      <c r="C803" s="12">
        <v>87</v>
      </c>
      <c r="D803" s="12">
        <v>70</v>
      </c>
      <c r="E803" s="12">
        <v>70</v>
      </c>
      <c r="F803" s="12">
        <v>77</v>
      </c>
      <c r="G803" s="12">
        <v>54</v>
      </c>
      <c r="H803" s="12">
        <v>55</v>
      </c>
      <c r="I803" s="12">
        <v>61</v>
      </c>
      <c r="J803" s="12">
        <v>50</v>
      </c>
      <c r="K803" s="12">
        <v>64</v>
      </c>
      <c r="L803" s="12">
        <v>61</v>
      </c>
      <c r="M803" s="12">
        <v>61</v>
      </c>
      <c r="O803" s="19">
        <v>799</v>
      </c>
      <c r="P803" s="20">
        <v>99</v>
      </c>
      <c r="Q803" s="20">
        <v>91</v>
      </c>
      <c r="R803" s="21">
        <v>81</v>
      </c>
      <c r="S803" s="21">
        <v>65</v>
      </c>
      <c r="T803" s="21">
        <v>48</v>
      </c>
      <c r="U803" s="21">
        <v>38</v>
      </c>
      <c r="V803" s="21">
        <v>27</v>
      </c>
      <c r="W803" s="21">
        <v>22</v>
      </c>
      <c r="X803" s="21">
        <v>16</v>
      </c>
      <c r="Y803" s="21">
        <v>12</v>
      </c>
      <c r="Z803" s="21">
        <v>9</v>
      </c>
      <c r="AA803" s="21">
        <v>8</v>
      </c>
      <c r="AB803" s="22">
        <v>799</v>
      </c>
      <c r="AC803" s="23">
        <v>95</v>
      </c>
      <c r="AD803" s="23">
        <v>91</v>
      </c>
      <c r="AE803" s="24">
        <v>70</v>
      </c>
      <c r="AF803" s="24">
        <v>54</v>
      </c>
      <c r="AG803" s="24">
        <v>35</v>
      </c>
      <c r="AH803" s="24">
        <v>31</v>
      </c>
      <c r="AI803" s="24">
        <v>20</v>
      </c>
      <c r="AJ803" s="24">
        <v>16</v>
      </c>
      <c r="AK803" s="24">
        <v>12</v>
      </c>
      <c r="AL803" s="24">
        <v>8</v>
      </c>
      <c r="AM803" s="24">
        <v>8</v>
      </c>
      <c r="AN803" s="24">
        <v>8</v>
      </c>
      <c r="DX803" s="19">
        <v>799</v>
      </c>
      <c r="DY803" t="s">
        <v>568</v>
      </c>
      <c r="DZ803" t="s">
        <v>568</v>
      </c>
      <c r="EA803" t="s">
        <v>567</v>
      </c>
      <c r="EB803" t="s">
        <v>566</v>
      </c>
    </row>
    <row r="804" spans="1:132" x14ac:dyDescent="0.25">
      <c r="A804" s="13">
        <v>801</v>
      </c>
      <c r="B804" s="13">
        <v>0</v>
      </c>
      <c r="C804" s="13">
        <v>87</v>
      </c>
      <c r="D804" s="13">
        <v>70</v>
      </c>
      <c r="E804" s="13">
        <v>70</v>
      </c>
      <c r="F804" s="13">
        <v>77</v>
      </c>
      <c r="G804" s="13">
        <v>54</v>
      </c>
      <c r="H804" s="13">
        <v>55</v>
      </c>
      <c r="I804" s="13">
        <v>61</v>
      </c>
      <c r="J804" s="13">
        <v>50</v>
      </c>
      <c r="K804" s="13">
        <v>64</v>
      </c>
      <c r="L804" s="13">
        <v>61</v>
      </c>
      <c r="M804" s="13">
        <v>61</v>
      </c>
      <c r="O804" s="19">
        <v>800</v>
      </c>
      <c r="P804" s="20">
        <v>99</v>
      </c>
      <c r="Q804" s="20">
        <v>91</v>
      </c>
      <c r="R804" s="21">
        <v>81</v>
      </c>
      <c r="S804" s="21">
        <v>65</v>
      </c>
      <c r="T804" s="21">
        <v>48</v>
      </c>
      <c r="U804" s="21">
        <v>38</v>
      </c>
      <c r="V804" s="21">
        <v>27</v>
      </c>
      <c r="W804" s="21">
        <v>22</v>
      </c>
      <c r="X804" s="21">
        <v>16</v>
      </c>
      <c r="Y804" s="21">
        <v>12</v>
      </c>
      <c r="Z804" s="21">
        <v>9</v>
      </c>
      <c r="AA804" s="21">
        <v>8</v>
      </c>
      <c r="AB804" s="22">
        <v>800</v>
      </c>
      <c r="AC804" s="23">
        <v>95</v>
      </c>
      <c r="AD804" s="23">
        <v>91</v>
      </c>
      <c r="AE804" s="24">
        <v>70</v>
      </c>
      <c r="AF804" s="24">
        <v>55</v>
      </c>
      <c r="AG804" s="24">
        <v>35</v>
      </c>
      <c r="AH804" s="24">
        <v>31</v>
      </c>
      <c r="AI804" s="24">
        <v>20</v>
      </c>
      <c r="AJ804" s="24">
        <v>16</v>
      </c>
      <c r="AK804" s="24">
        <v>12</v>
      </c>
      <c r="AL804" s="24">
        <v>8</v>
      </c>
      <c r="AM804" s="24">
        <v>8</v>
      </c>
      <c r="AN804" s="24">
        <v>8</v>
      </c>
      <c r="DX804" s="19">
        <v>800</v>
      </c>
      <c r="DY804" t="s">
        <v>568</v>
      </c>
      <c r="DZ804" t="s">
        <v>568</v>
      </c>
      <c r="EA804" t="s">
        <v>567</v>
      </c>
      <c r="EB804" t="s">
        <v>567</v>
      </c>
    </row>
    <row r="805" spans="1:132" x14ac:dyDescent="0.25">
      <c r="A805" s="12">
        <v>802</v>
      </c>
      <c r="B805" s="12">
        <v>0</v>
      </c>
      <c r="C805" s="12">
        <v>87</v>
      </c>
      <c r="D805" s="12">
        <v>70</v>
      </c>
      <c r="E805" s="12">
        <v>70</v>
      </c>
      <c r="F805" s="12">
        <v>77</v>
      </c>
      <c r="G805" s="12">
        <v>54</v>
      </c>
      <c r="H805" s="12">
        <v>55</v>
      </c>
      <c r="I805" s="12">
        <v>61</v>
      </c>
      <c r="J805" s="12">
        <v>50</v>
      </c>
      <c r="K805" s="12">
        <v>64</v>
      </c>
      <c r="L805" s="12">
        <v>61</v>
      </c>
      <c r="M805" s="12">
        <v>61</v>
      </c>
      <c r="O805" s="19">
        <v>801</v>
      </c>
      <c r="P805" s="20">
        <v>99</v>
      </c>
      <c r="Q805" s="20">
        <v>91</v>
      </c>
      <c r="R805" s="21">
        <v>81</v>
      </c>
      <c r="S805" s="21">
        <v>65</v>
      </c>
      <c r="T805" s="21">
        <v>48</v>
      </c>
      <c r="U805" s="21">
        <v>38</v>
      </c>
      <c r="V805" s="21">
        <v>27</v>
      </c>
      <c r="W805" s="21">
        <v>22</v>
      </c>
      <c r="X805" s="21">
        <v>16</v>
      </c>
      <c r="Y805" s="21">
        <v>12</v>
      </c>
      <c r="Z805" s="21">
        <v>9</v>
      </c>
      <c r="AA805" s="21">
        <v>8</v>
      </c>
      <c r="AB805" s="22">
        <v>801</v>
      </c>
      <c r="AC805" s="23">
        <v>95</v>
      </c>
      <c r="AD805" s="23">
        <v>91</v>
      </c>
      <c r="AE805" s="24">
        <v>71</v>
      </c>
      <c r="AF805" s="24">
        <v>55</v>
      </c>
      <c r="AG805" s="24">
        <v>35</v>
      </c>
      <c r="AH805" s="24">
        <v>31</v>
      </c>
      <c r="AI805" s="24">
        <v>20</v>
      </c>
      <c r="AJ805" s="24">
        <v>16</v>
      </c>
      <c r="AK805" s="24">
        <v>12</v>
      </c>
      <c r="AL805" s="24">
        <v>8</v>
      </c>
      <c r="AM805" s="24">
        <v>8</v>
      </c>
      <c r="AN805" s="24">
        <v>8</v>
      </c>
      <c r="DX805" s="19">
        <v>801</v>
      </c>
      <c r="DY805" t="s">
        <v>568</v>
      </c>
      <c r="DZ805" t="s">
        <v>568</v>
      </c>
      <c r="EA805" t="s">
        <v>567</v>
      </c>
      <c r="EB805" t="s">
        <v>567</v>
      </c>
    </row>
    <row r="806" spans="1:132" x14ac:dyDescent="0.25">
      <c r="A806" s="13">
        <v>803</v>
      </c>
      <c r="B806" s="13">
        <v>0</v>
      </c>
      <c r="C806" s="13">
        <v>86</v>
      </c>
      <c r="D806" s="13">
        <v>69</v>
      </c>
      <c r="E806" s="13">
        <v>70</v>
      </c>
      <c r="F806" s="13">
        <v>76</v>
      </c>
      <c r="G806" s="13">
        <v>54</v>
      </c>
      <c r="H806" s="13">
        <v>55</v>
      </c>
      <c r="I806" s="13">
        <v>61</v>
      </c>
      <c r="J806" s="13">
        <v>50</v>
      </c>
      <c r="K806" s="13">
        <v>64</v>
      </c>
      <c r="L806" s="13">
        <v>61</v>
      </c>
      <c r="M806" s="13">
        <v>61</v>
      </c>
      <c r="O806" s="19">
        <v>802</v>
      </c>
      <c r="P806" s="20">
        <v>99</v>
      </c>
      <c r="Q806" s="20">
        <v>91</v>
      </c>
      <c r="R806" s="21">
        <v>81</v>
      </c>
      <c r="S806" s="21">
        <v>65</v>
      </c>
      <c r="T806" s="21">
        <v>48</v>
      </c>
      <c r="U806" s="21">
        <v>38</v>
      </c>
      <c r="V806" s="21">
        <v>27</v>
      </c>
      <c r="W806" s="21">
        <v>22</v>
      </c>
      <c r="X806" s="21">
        <v>16</v>
      </c>
      <c r="Y806" s="21">
        <v>12</v>
      </c>
      <c r="Z806" s="21">
        <v>9</v>
      </c>
      <c r="AA806" s="21">
        <v>8</v>
      </c>
      <c r="AB806" s="22">
        <v>802</v>
      </c>
      <c r="AC806" s="23">
        <v>95</v>
      </c>
      <c r="AD806" s="23">
        <v>91</v>
      </c>
      <c r="AE806" s="24">
        <v>71</v>
      </c>
      <c r="AF806" s="24">
        <v>55</v>
      </c>
      <c r="AG806" s="24">
        <v>36</v>
      </c>
      <c r="AH806" s="24">
        <v>31</v>
      </c>
      <c r="AI806" s="24">
        <v>21</v>
      </c>
      <c r="AJ806" s="24">
        <v>16</v>
      </c>
      <c r="AK806" s="24">
        <v>12</v>
      </c>
      <c r="AL806" s="24">
        <v>8</v>
      </c>
      <c r="AM806" s="24">
        <v>8</v>
      </c>
      <c r="AN806" s="24">
        <v>8</v>
      </c>
      <c r="DX806" s="19">
        <v>802</v>
      </c>
      <c r="DY806" t="s">
        <v>568</v>
      </c>
      <c r="DZ806" t="s">
        <v>568</v>
      </c>
      <c r="EA806" t="s">
        <v>567</v>
      </c>
      <c r="EB806" t="s">
        <v>567</v>
      </c>
    </row>
    <row r="807" spans="1:132" x14ac:dyDescent="0.25">
      <c r="A807" s="12">
        <v>804</v>
      </c>
      <c r="B807" s="12">
        <v>0</v>
      </c>
      <c r="C807" s="12">
        <v>86</v>
      </c>
      <c r="D807" s="12">
        <v>69</v>
      </c>
      <c r="E807" s="12">
        <v>70</v>
      </c>
      <c r="F807" s="12">
        <v>76</v>
      </c>
      <c r="G807" s="12">
        <v>54</v>
      </c>
      <c r="H807" s="12">
        <v>55</v>
      </c>
      <c r="I807" s="12">
        <v>61</v>
      </c>
      <c r="J807" s="12">
        <v>50</v>
      </c>
      <c r="K807" s="12">
        <v>64</v>
      </c>
      <c r="L807" s="12">
        <v>61</v>
      </c>
      <c r="M807" s="12">
        <v>61</v>
      </c>
      <c r="O807" s="19">
        <v>803</v>
      </c>
      <c r="P807" s="20">
        <v>99</v>
      </c>
      <c r="Q807" s="20">
        <v>92</v>
      </c>
      <c r="R807" s="21">
        <v>82</v>
      </c>
      <c r="S807" s="21">
        <v>66</v>
      </c>
      <c r="T807" s="21">
        <v>50</v>
      </c>
      <c r="U807" s="21">
        <v>39</v>
      </c>
      <c r="V807" s="21">
        <v>28</v>
      </c>
      <c r="W807" s="21">
        <v>23</v>
      </c>
      <c r="X807" s="21">
        <v>17</v>
      </c>
      <c r="Y807" s="21">
        <v>12</v>
      </c>
      <c r="Z807" s="21">
        <v>10</v>
      </c>
      <c r="AA807" s="21">
        <v>9</v>
      </c>
      <c r="AB807" s="22">
        <v>803</v>
      </c>
      <c r="AC807" s="23">
        <v>95</v>
      </c>
      <c r="AD807" s="23">
        <v>91</v>
      </c>
      <c r="AE807" s="24">
        <v>71</v>
      </c>
      <c r="AF807" s="24">
        <v>55</v>
      </c>
      <c r="AG807" s="24">
        <v>36</v>
      </c>
      <c r="AH807" s="24">
        <v>31</v>
      </c>
      <c r="AI807" s="24">
        <v>21</v>
      </c>
      <c r="AJ807" s="24">
        <v>16</v>
      </c>
      <c r="AK807" s="24">
        <v>12</v>
      </c>
      <c r="AL807" s="24">
        <v>8</v>
      </c>
      <c r="AM807" s="24">
        <v>8</v>
      </c>
      <c r="AN807" s="24">
        <v>8</v>
      </c>
      <c r="DX807" s="19">
        <v>803</v>
      </c>
      <c r="DY807" t="s">
        <v>568</v>
      </c>
      <c r="DZ807" t="s">
        <v>568</v>
      </c>
      <c r="EA807" t="s">
        <v>567</v>
      </c>
      <c r="EB807" t="s">
        <v>567</v>
      </c>
    </row>
    <row r="808" spans="1:132" x14ac:dyDescent="0.25">
      <c r="A808" s="13">
        <v>805</v>
      </c>
      <c r="B808" s="13">
        <v>0</v>
      </c>
      <c r="C808" s="13">
        <v>86</v>
      </c>
      <c r="D808" s="13">
        <v>69</v>
      </c>
      <c r="E808" s="13">
        <v>70</v>
      </c>
      <c r="F808" s="13">
        <v>76</v>
      </c>
      <c r="G808" s="13">
        <v>54</v>
      </c>
      <c r="H808" s="13">
        <v>55</v>
      </c>
      <c r="I808" s="13">
        <v>61</v>
      </c>
      <c r="J808" s="13">
        <v>50</v>
      </c>
      <c r="K808" s="13">
        <v>64</v>
      </c>
      <c r="L808" s="13">
        <v>61</v>
      </c>
      <c r="M808" s="13">
        <v>61</v>
      </c>
      <c r="O808" s="19">
        <v>804</v>
      </c>
      <c r="P808" s="20">
        <v>99</v>
      </c>
      <c r="Q808" s="20">
        <v>92</v>
      </c>
      <c r="R808" s="21">
        <v>82</v>
      </c>
      <c r="S808" s="21">
        <v>66</v>
      </c>
      <c r="T808" s="21">
        <v>50</v>
      </c>
      <c r="U808" s="21">
        <v>39</v>
      </c>
      <c r="V808" s="21">
        <v>28</v>
      </c>
      <c r="W808" s="21">
        <v>23</v>
      </c>
      <c r="X808" s="21">
        <v>17</v>
      </c>
      <c r="Y808" s="21">
        <v>12</v>
      </c>
      <c r="Z808" s="21">
        <v>10</v>
      </c>
      <c r="AA808" s="21">
        <v>9</v>
      </c>
      <c r="AB808" s="22">
        <v>804</v>
      </c>
      <c r="AC808" s="23">
        <v>95</v>
      </c>
      <c r="AD808" s="23">
        <v>91</v>
      </c>
      <c r="AE808" s="24">
        <v>71</v>
      </c>
      <c r="AF808" s="24">
        <v>55</v>
      </c>
      <c r="AG808" s="24">
        <v>36</v>
      </c>
      <c r="AH808" s="24">
        <v>31</v>
      </c>
      <c r="AI808" s="24">
        <v>21</v>
      </c>
      <c r="AJ808" s="24">
        <v>16</v>
      </c>
      <c r="AK808" s="24">
        <v>12</v>
      </c>
      <c r="AL808" s="24">
        <v>8</v>
      </c>
      <c r="AM808" s="24">
        <v>8</v>
      </c>
      <c r="AN808" s="24">
        <v>8</v>
      </c>
      <c r="DX808" s="19">
        <v>804</v>
      </c>
      <c r="DY808" t="s">
        <v>568</v>
      </c>
      <c r="DZ808" t="s">
        <v>568</v>
      </c>
      <c r="EA808" t="s">
        <v>567</v>
      </c>
      <c r="EB808" t="s">
        <v>567</v>
      </c>
    </row>
    <row r="809" spans="1:132" x14ac:dyDescent="0.25">
      <c r="A809" s="12">
        <v>806</v>
      </c>
      <c r="B809" s="12">
        <v>0</v>
      </c>
      <c r="C809" s="12">
        <v>86</v>
      </c>
      <c r="D809" s="12">
        <v>69</v>
      </c>
      <c r="E809" s="12">
        <v>69</v>
      </c>
      <c r="F809" s="12">
        <v>76</v>
      </c>
      <c r="G809" s="12">
        <v>54</v>
      </c>
      <c r="H809" s="12">
        <v>55</v>
      </c>
      <c r="I809" s="12">
        <v>60</v>
      </c>
      <c r="J809" s="12">
        <v>49</v>
      </c>
      <c r="K809" s="12">
        <v>63</v>
      </c>
      <c r="L809" s="12">
        <v>60</v>
      </c>
      <c r="M809" s="12">
        <v>60</v>
      </c>
      <c r="O809" s="19">
        <v>805</v>
      </c>
      <c r="P809" s="20">
        <v>99</v>
      </c>
      <c r="Q809" s="20">
        <v>92</v>
      </c>
      <c r="R809" s="21">
        <v>82</v>
      </c>
      <c r="S809" s="21">
        <v>66</v>
      </c>
      <c r="T809" s="21">
        <v>50</v>
      </c>
      <c r="U809" s="21">
        <v>39</v>
      </c>
      <c r="V809" s="21">
        <v>28</v>
      </c>
      <c r="W809" s="21">
        <v>23</v>
      </c>
      <c r="X809" s="21">
        <v>17</v>
      </c>
      <c r="Y809" s="21">
        <v>12</v>
      </c>
      <c r="Z809" s="21">
        <v>10</v>
      </c>
      <c r="AA809" s="21">
        <v>9</v>
      </c>
      <c r="AB809" s="22">
        <v>805</v>
      </c>
      <c r="AC809" s="23">
        <v>95</v>
      </c>
      <c r="AD809" s="23">
        <v>91</v>
      </c>
      <c r="AE809" s="24">
        <v>71</v>
      </c>
      <c r="AF809" s="24">
        <v>56</v>
      </c>
      <c r="AG809" s="24">
        <v>36</v>
      </c>
      <c r="AH809" s="24">
        <v>31</v>
      </c>
      <c r="AI809" s="24">
        <v>21</v>
      </c>
      <c r="AJ809" s="24">
        <v>16</v>
      </c>
      <c r="AK809" s="24">
        <v>12</v>
      </c>
      <c r="AL809" s="24">
        <v>8</v>
      </c>
      <c r="AM809" s="24">
        <v>8</v>
      </c>
      <c r="AN809" s="24">
        <v>8</v>
      </c>
      <c r="DX809" s="19">
        <v>805</v>
      </c>
      <c r="DY809" t="s">
        <v>568</v>
      </c>
      <c r="DZ809" t="s">
        <v>568</v>
      </c>
      <c r="EA809" t="s">
        <v>567</v>
      </c>
      <c r="EB809" t="s">
        <v>567</v>
      </c>
    </row>
    <row r="810" spans="1:132" x14ac:dyDescent="0.25">
      <c r="A810" s="13">
        <v>807</v>
      </c>
      <c r="B810" s="13">
        <v>0</v>
      </c>
      <c r="C810" s="13">
        <v>86</v>
      </c>
      <c r="D810" s="13">
        <v>69</v>
      </c>
      <c r="E810" s="13">
        <v>69</v>
      </c>
      <c r="F810" s="13">
        <v>76</v>
      </c>
      <c r="G810" s="13">
        <v>54</v>
      </c>
      <c r="H810" s="13">
        <v>55</v>
      </c>
      <c r="I810" s="13">
        <v>60</v>
      </c>
      <c r="J810" s="13">
        <v>49</v>
      </c>
      <c r="K810" s="13">
        <v>63</v>
      </c>
      <c r="L810" s="13">
        <v>60</v>
      </c>
      <c r="M810" s="13">
        <v>60</v>
      </c>
      <c r="O810" s="19">
        <v>806</v>
      </c>
      <c r="P810" s="20">
        <v>99</v>
      </c>
      <c r="Q810" s="20">
        <v>92</v>
      </c>
      <c r="R810" s="21">
        <v>82</v>
      </c>
      <c r="S810" s="21">
        <v>66</v>
      </c>
      <c r="T810" s="21">
        <v>50</v>
      </c>
      <c r="U810" s="21">
        <v>39</v>
      </c>
      <c r="V810" s="21">
        <v>28</v>
      </c>
      <c r="W810" s="21">
        <v>23</v>
      </c>
      <c r="X810" s="21">
        <v>17</v>
      </c>
      <c r="Y810" s="21">
        <v>12</v>
      </c>
      <c r="Z810" s="21">
        <v>10</v>
      </c>
      <c r="AA810" s="21">
        <v>9</v>
      </c>
      <c r="AB810" s="22">
        <v>806</v>
      </c>
      <c r="AC810" s="23">
        <v>95</v>
      </c>
      <c r="AD810" s="23">
        <v>91</v>
      </c>
      <c r="AE810" s="24">
        <v>71</v>
      </c>
      <c r="AF810" s="24">
        <v>56</v>
      </c>
      <c r="AG810" s="24">
        <v>36</v>
      </c>
      <c r="AH810" s="24">
        <v>32</v>
      </c>
      <c r="AI810" s="24">
        <v>21</v>
      </c>
      <c r="AJ810" s="24">
        <v>16</v>
      </c>
      <c r="AK810" s="24">
        <v>12</v>
      </c>
      <c r="AL810" s="24">
        <v>8</v>
      </c>
      <c r="AM810" s="24">
        <v>8</v>
      </c>
      <c r="AN810" s="24">
        <v>8</v>
      </c>
      <c r="DX810" s="19">
        <v>806</v>
      </c>
      <c r="DY810" t="s">
        <v>568</v>
      </c>
      <c r="DZ810" t="s">
        <v>568</v>
      </c>
      <c r="EA810" t="s">
        <v>567</v>
      </c>
      <c r="EB810" t="s">
        <v>567</v>
      </c>
    </row>
    <row r="811" spans="1:132" x14ac:dyDescent="0.25">
      <c r="A811" s="12">
        <v>808</v>
      </c>
      <c r="B811" s="12">
        <v>0</v>
      </c>
      <c r="C811" s="12">
        <v>85</v>
      </c>
      <c r="D811" s="12">
        <v>68</v>
      </c>
      <c r="E811" s="12">
        <v>69</v>
      </c>
      <c r="F811" s="12">
        <v>75</v>
      </c>
      <c r="G811" s="12">
        <v>54</v>
      </c>
      <c r="H811" s="12">
        <v>55</v>
      </c>
      <c r="I811" s="12">
        <v>60</v>
      </c>
      <c r="J811" s="12">
        <v>49</v>
      </c>
      <c r="K811" s="12">
        <v>63</v>
      </c>
      <c r="L811" s="12">
        <v>60</v>
      </c>
      <c r="M811" s="12">
        <v>60</v>
      </c>
      <c r="O811" s="19">
        <v>807</v>
      </c>
      <c r="P811" s="20">
        <v>99</v>
      </c>
      <c r="Q811" s="20">
        <v>92</v>
      </c>
      <c r="R811" s="21">
        <v>82</v>
      </c>
      <c r="S811" s="21">
        <v>66</v>
      </c>
      <c r="T811" s="21">
        <v>50</v>
      </c>
      <c r="U811" s="21">
        <v>39</v>
      </c>
      <c r="V811" s="21">
        <v>28</v>
      </c>
      <c r="W811" s="21">
        <v>23</v>
      </c>
      <c r="X811" s="21">
        <v>17</v>
      </c>
      <c r="Y811" s="21">
        <v>12</v>
      </c>
      <c r="Z811" s="21">
        <v>10</v>
      </c>
      <c r="AA811" s="21">
        <v>9</v>
      </c>
      <c r="AB811" s="22">
        <v>807</v>
      </c>
      <c r="AC811" s="23">
        <v>95</v>
      </c>
      <c r="AD811" s="23">
        <v>92</v>
      </c>
      <c r="AE811" s="24">
        <v>71</v>
      </c>
      <c r="AF811" s="24">
        <v>56</v>
      </c>
      <c r="AG811" s="24">
        <v>36</v>
      </c>
      <c r="AH811" s="24">
        <v>32</v>
      </c>
      <c r="AI811" s="24">
        <v>21</v>
      </c>
      <c r="AJ811" s="24">
        <v>17</v>
      </c>
      <c r="AK811" s="24">
        <v>12</v>
      </c>
      <c r="AL811" s="24">
        <v>8</v>
      </c>
      <c r="AM811" s="24">
        <v>8</v>
      </c>
      <c r="AN811" s="24">
        <v>8</v>
      </c>
      <c r="DX811" s="19">
        <v>807</v>
      </c>
      <c r="DY811" t="s">
        <v>568</v>
      </c>
      <c r="DZ811" t="s">
        <v>568</v>
      </c>
      <c r="EA811" t="s">
        <v>567</v>
      </c>
      <c r="EB811" t="s">
        <v>567</v>
      </c>
    </row>
    <row r="812" spans="1:132" x14ac:dyDescent="0.25">
      <c r="A812" s="13">
        <v>809</v>
      </c>
      <c r="B812" s="13">
        <v>0</v>
      </c>
      <c r="C812" s="13">
        <v>85</v>
      </c>
      <c r="D812" s="13">
        <v>68</v>
      </c>
      <c r="E812" s="13">
        <v>69</v>
      </c>
      <c r="F812" s="13">
        <v>75</v>
      </c>
      <c r="G812" s="13">
        <v>54</v>
      </c>
      <c r="H812" s="13">
        <v>55</v>
      </c>
      <c r="I812" s="13">
        <v>60</v>
      </c>
      <c r="J812" s="13">
        <v>49</v>
      </c>
      <c r="K812" s="13">
        <v>63</v>
      </c>
      <c r="L812" s="13">
        <v>60</v>
      </c>
      <c r="M812" s="13">
        <v>60</v>
      </c>
      <c r="O812" s="19">
        <v>808</v>
      </c>
      <c r="P812" s="20">
        <v>99</v>
      </c>
      <c r="Q812" s="20">
        <v>92</v>
      </c>
      <c r="R812" s="21">
        <v>82</v>
      </c>
      <c r="S812" s="21">
        <v>66</v>
      </c>
      <c r="T812" s="21">
        <v>50</v>
      </c>
      <c r="U812" s="21">
        <v>39</v>
      </c>
      <c r="V812" s="21">
        <v>28</v>
      </c>
      <c r="W812" s="21">
        <v>23</v>
      </c>
      <c r="X812" s="21">
        <v>17</v>
      </c>
      <c r="Y812" s="21">
        <v>13</v>
      </c>
      <c r="Z812" s="21">
        <v>10</v>
      </c>
      <c r="AA812" s="21">
        <v>9</v>
      </c>
      <c r="AB812" s="22">
        <v>808</v>
      </c>
      <c r="AC812" s="23">
        <v>95</v>
      </c>
      <c r="AD812" s="23">
        <v>92</v>
      </c>
      <c r="AE812" s="24">
        <v>72</v>
      </c>
      <c r="AF812" s="24">
        <v>56</v>
      </c>
      <c r="AG812" s="24">
        <v>37</v>
      </c>
      <c r="AH812" s="24">
        <v>32</v>
      </c>
      <c r="AI812" s="24">
        <v>21</v>
      </c>
      <c r="AJ812" s="24">
        <v>17</v>
      </c>
      <c r="AK812" s="24">
        <v>12</v>
      </c>
      <c r="AL812" s="24">
        <v>8</v>
      </c>
      <c r="AM812" s="24">
        <v>8</v>
      </c>
      <c r="AN812" s="24">
        <v>8</v>
      </c>
      <c r="DX812" s="19">
        <v>808</v>
      </c>
      <c r="DY812" t="s">
        <v>568</v>
      </c>
      <c r="DZ812" t="s">
        <v>568</v>
      </c>
      <c r="EA812" t="s">
        <v>567</v>
      </c>
      <c r="EB812" t="s">
        <v>567</v>
      </c>
    </row>
    <row r="813" spans="1:132" x14ac:dyDescent="0.25">
      <c r="A813" s="12">
        <v>810</v>
      </c>
      <c r="B813" s="12">
        <v>0</v>
      </c>
      <c r="C813" s="12">
        <v>85</v>
      </c>
      <c r="D813" s="12">
        <v>68</v>
      </c>
      <c r="E813" s="12">
        <v>69</v>
      </c>
      <c r="F813" s="12">
        <v>75</v>
      </c>
      <c r="G813" s="12">
        <v>54</v>
      </c>
      <c r="H813" s="12">
        <v>55</v>
      </c>
      <c r="I813" s="12">
        <v>60</v>
      </c>
      <c r="J813" s="12">
        <v>49</v>
      </c>
      <c r="K813" s="12">
        <v>63</v>
      </c>
      <c r="L813" s="12">
        <v>60</v>
      </c>
      <c r="M813" s="12">
        <v>60</v>
      </c>
      <c r="O813" s="19">
        <v>809</v>
      </c>
      <c r="P813" s="20">
        <v>99</v>
      </c>
      <c r="Q813" s="20">
        <v>92</v>
      </c>
      <c r="R813" s="21">
        <v>82</v>
      </c>
      <c r="S813" s="21">
        <v>66</v>
      </c>
      <c r="T813" s="21">
        <v>50</v>
      </c>
      <c r="U813" s="21">
        <v>39</v>
      </c>
      <c r="V813" s="21">
        <v>28</v>
      </c>
      <c r="W813" s="21">
        <v>23</v>
      </c>
      <c r="X813" s="21">
        <v>17</v>
      </c>
      <c r="Y813" s="21">
        <v>13</v>
      </c>
      <c r="Z813" s="21">
        <v>10</v>
      </c>
      <c r="AA813" s="21">
        <v>9</v>
      </c>
      <c r="AB813" s="22">
        <v>809</v>
      </c>
      <c r="AC813" s="23">
        <v>95</v>
      </c>
      <c r="AD813" s="23">
        <v>92</v>
      </c>
      <c r="AE813" s="24">
        <v>72</v>
      </c>
      <c r="AF813" s="24">
        <v>56</v>
      </c>
      <c r="AG813" s="24">
        <v>37</v>
      </c>
      <c r="AH813" s="24">
        <v>32</v>
      </c>
      <c r="AI813" s="24">
        <v>21</v>
      </c>
      <c r="AJ813" s="24">
        <v>17</v>
      </c>
      <c r="AK813" s="24">
        <v>13</v>
      </c>
      <c r="AL813" s="24">
        <v>8</v>
      </c>
      <c r="AM813" s="24">
        <v>8</v>
      </c>
      <c r="AN813" s="24">
        <v>8</v>
      </c>
      <c r="DX813" s="19">
        <v>809</v>
      </c>
      <c r="DY813" t="s">
        <v>568</v>
      </c>
      <c r="DZ813" t="s">
        <v>568</v>
      </c>
      <c r="EA813" t="s">
        <v>567</v>
      </c>
      <c r="EB813" t="s">
        <v>567</v>
      </c>
    </row>
    <row r="814" spans="1:132" x14ac:dyDescent="0.25">
      <c r="A814" s="13">
        <v>811</v>
      </c>
      <c r="B814" s="13">
        <v>0</v>
      </c>
      <c r="C814" s="13">
        <v>85</v>
      </c>
      <c r="D814" s="13">
        <v>68</v>
      </c>
      <c r="E814" s="13">
        <v>69</v>
      </c>
      <c r="F814" s="13">
        <v>75</v>
      </c>
      <c r="G814" s="13">
        <v>54</v>
      </c>
      <c r="H814" s="13">
        <v>55</v>
      </c>
      <c r="I814" s="13">
        <v>60</v>
      </c>
      <c r="J814" s="13">
        <v>49</v>
      </c>
      <c r="K814" s="13">
        <v>63</v>
      </c>
      <c r="L814" s="13">
        <v>60</v>
      </c>
      <c r="M814" s="13">
        <v>60</v>
      </c>
      <c r="O814" s="19">
        <v>810</v>
      </c>
      <c r="P814" s="20">
        <v>99</v>
      </c>
      <c r="Q814" s="20">
        <v>92</v>
      </c>
      <c r="R814" s="21">
        <v>82</v>
      </c>
      <c r="S814" s="21">
        <v>66</v>
      </c>
      <c r="T814" s="21">
        <v>50</v>
      </c>
      <c r="U814" s="21">
        <v>39</v>
      </c>
      <c r="V814" s="21">
        <v>28</v>
      </c>
      <c r="W814" s="21">
        <v>23</v>
      </c>
      <c r="X814" s="21">
        <v>17</v>
      </c>
      <c r="Y814" s="21">
        <v>13</v>
      </c>
      <c r="Z814" s="21">
        <v>10</v>
      </c>
      <c r="AA814" s="21">
        <v>9</v>
      </c>
      <c r="AB814" s="22">
        <v>810</v>
      </c>
      <c r="AC814" s="23">
        <v>95</v>
      </c>
      <c r="AD814" s="23">
        <v>92</v>
      </c>
      <c r="AE814" s="24">
        <v>72</v>
      </c>
      <c r="AF814" s="24">
        <v>57</v>
      </c>
      <c r="AG814" s="24">
        <v>37</v>
      </c>
      <c r="AH814" s="24">
        <v>32</v>
      </c>
      <c r="AI814" s="24">
        <v>21</v>
      </c>
      <c r="AJ814" s="24">
        <v>17</v>
      </c>
      <c r="AK814" s="24">
        <v>13</v>
      </c>
      <c r="AL814" s="24">
        <v>9</v>
      </c>
      <c r="AM814" s="24">
        <v>9</v>
      </c>
      <c r="AN814" s="24">
        <v>9</v>
      </c>
      <c r="DX814" s="19">
        <v>810</v>
      </c>
      <c r="DY814" t="s">
        <v>568</v>
      </c>
      <c r="DZ814" t="s">
        <v>568</v>
      </c>
      <c r="EA814" t="s">
        <v>567</v>
      </c>
      <c r="EB814" t="s">
        <v>567</v>
      </c>
    </row>
    <row r="815" spans="1:132" x14ac:dyDescent="0.25">
      <c r="A815" s="12">
        <v>812</v>
      </c>
      <c r="B815" s="12">
        <v>0</v>
      </c>
      <c r="C815" s="12">
        <v>85</v>
      </c>
      <c r="D815" s="12">
        <v>68</v>
      </c>
      <c r="E815" s="12">
        <v>69</v>
      </c>
      <c r="F815" s="12">
        <v>75</v>
      </c>
      <c r="G815" s="12">
        <v>54</v>
      </c>
      <c r="H815" s="12">
        <v>55</v>
      </c>
      <c r="I815" s="12">
        <v>60</v>
      </c>
      <c r="J815" s="12">
        <v>49</v>
      </c>
      <c r="K815" s="12">
        <v>63</v>
      </c>
      <c r="L815" s="12">
        <v>60</v>
      </c>
      <c r="M815" s="12">
        <v>60</v>
      </c>
      <c r="O815" s="19">
        <v>811</v>
      </c>
      <c r="P815" s="20">
        <v>99</v>
      </c>
      <c r="Q815" s="20">
        <v>92</v>
      </c>
      <c r="R815" s="21">
        <v>82</v>
      </c>
      <c r="S815" s="21">
        <v>66</v>
      </c>
      <c r="T815" s="21">
        <v>50</v>
      </c>
      <c r="U815" s="21">
        <v>39</v>
      </c>
      <c r="V815" s="21">
        <v>28</v>
      </c>
      <c r="W815" s="21">
        <v>23</v>
      </c>
      <c r="X815" s="21">
        <v>17</v>
      </c>
      <c r="Y815" s="21">
        <v>13</v>
      </c>
      <c r="Z815" s="21">
        <v>10</v>
      </c>
      <c r="AA815" s="21">
        <v>9</v>
      </c>
      <c r="AB815" s="22">
        <v>811</v>
      </c>
      <c r="AC815" s="23">
        <v>95</v>
      </c>
      <c r="AD815" s="23">
        <v>92</v>
      </c>
      <c r="AE815" s="24">
        <v>72</v>
      </c>
      <c r="AF815" s="24">
        <v>57</v>
      </c>
      <c r="AG815" s="24">
        <v>37</v>
      </c>
      <c r="AH815" s="24">
        <v>32</v>
      </c>
      <c r="AI815" s="24">
        <v>22</v>
      </c>
      <c r="AJ815" s="24">
        <v>17</v>
      </c>
      <c r="AK815" s="24">
        <v>13</v>
      </c>
      <c r="AL815" s="24">
        <v>9</v>
      </c>
      <c r="AM815" s="24">
        <v>9</v>
      </c>
      <c r="AN815" s="24">
        <v>9</v>
      </c>
      <c r="DX815" s="19">
        <v>811</v>
      </c>
      <c r="DY815" t="s">
        <v>568</v>
      </c>
      <c r="DZ815" t="s">
        <v>568</v>
      </c>
      <c r="EA815" t="s">
        <v>567</v>
      </c>
      <c r="EB815" t="s">
        <v>567</v>
      </c>
    </row>
    <row r="816" spans="1:132" x14ac:dyDescent="0.25">
      <c r="A816" s="13">
        <v>813</v>
      </c>
      <c r="B816" s="13">
        <v>0</v>
      </c>
      <c r="C816" s="13">
        <v>84</v>
      </c>
      <c r="D816" s="13">
        <v>68</v>
      </c>
      <c r="E816" s="13">
        <v>68</v>
      </c>
      <c r="F816" s="13">
        <v>75</v>
      </c>
      <c r="G816" s="13">
        <v>54</v>
      </c>
      <c r="H816" s="13">
        <v>55</v>
      </c>
      <c r="I816" s="13">
        <v>60</v>
      </c>
      <c r="J816" s="13">
        <v>49</v>
      </c>
      <c r="K816" s="13">
        <v>63</v>
      </c>
      <c r="L816" s="13">
        <v>60</v>
      </c>
      <c r="M816" s="13">
        <v>60</v>
      </c>
      <c r="O816" s="19">
        <v>812</v>
      </c>
      <c r="P816" s="20">
        <v>99</v>
      </c>
      <c r="Q816" s="20">
        <v>92</v>
      </c>
      <c r="R816" s="21">
        <v>82</v>
      </c>
      <c r="S816" s="21">
        <v>66</v>
      </c>
      <c r="T816" s="21">
        <v>50</v>
      </c>
      <c r="U816" s="21">
        <v>39</v>
      </c>
      <c r="V816" s="21">
        <v>28</v>
      </c>
      <c r="W816" s="21">
        <v>23</v>
      </c>
      <c r="X816" s="21">
        <v>17</v>
      </c>
      <c r="Y816" s="21">
        <v>13</v>
      </c>
      <c r="Z816" s="21">
        <v>10</v>
      </c>
      <c r="AA816" s="21">
        <v>9</v>
      </c>
      <c r="AB816" s="22">
        <v>812</v>
      </c>
      <c r="AC816" s="23">
        <v>95</v>
      </c>
      <c r="AD816" s="23">
        <v>92</v>
      </c>
      <c r="AE816" s="24">
        <v>72</v>
      </c>
      <c r="AF816" s="24">
        <v>57</v>
      </c>
      <c r="AG816" s="24">
        <v>37</v>
      </c>
      <c r="AH816" s="24">
        <v>32</v>
      </c>
      <c r="AI816" s="24">
        <v>22</v>
      </c>
      <c r="AJ816" s="24">
        <v>17</v>
      </c>
      <c r="AK816" s="24">
        <v>13</v>
      </c>
      <c r="AL816" s="24">
        <v>9</v>
      </c>
      <c r="AM816" s="24">
        <v>9</v>
      </c>
      <c r="AN816" s="24">
        <v>9</v>
      </c>
      <c r="DX816" s="19">
        <v>812</v>
      </c>
      <c r="DY816" t="s">
        <v>568</v>
      </c>
      <c r="DZ816" t="s">
        <v>568</v>
      </c>
      <c r="EA816" t="s">
        <v>567</v>
      </c>
      <c r="EB816" t="s">
        <v>567</v>
      </c>
    </row>
    <row r="817" spans="1:132" x14ac:dyDescent="0.25">
      <c r="A817" s="12">
        <v>814</v>
      </c>
      <c r="B817" s="12">
        <v>0</v>
      </c>
      <c r="C817" s="12">
        <v>84</v>
      </c>
      <c r="D817" s="12">
        <v>68</v>
      </c>
      <c r="E817" s="12">
        <v>68</v>
      </c>
      <c r="F817" s="12">
        <v>75</v>
      </c>
      <c r="G817" s="12">
        <v>54</v>
      </c>
      <c r="H817" s="12">
        <v>55</v>
      </c>
      <c r="I817" s="12">
        <v>60</v>
      </c>
      <c r="J817" s="12">
        <v>49</v>
      </c>
      <c r="K817" s="12">
        <v>63</v>
      </c>
      <c r="L817" s="12">
        <v>60</v>
      </c>
      <c r="M817" s="12">
        <v>60</v>
      </c>
      <c r="O817" s="19">
        <v>813</v>
      </c>
      <c r="P817" s="20">
        <v>99</v>
      </c>
      <c r="Q817" s="20">
        <v>92</v>
      </c>
      <c r="R817" s="21">
        <v>83</v>
      </c>
      <c r="S817" s="21">
        <v>67</v>
      </c>
      <c r="T817" s="21">
        <v>51</v>
      </c>
      <c r="U817" s="21">
        <v>40</v>
      </c>
      <c r="V817" s="21">
        <v>29</v>
      </c>
      <c r="W817" s="21">
        <v>23</v>
      </c>
      <c r="X817" s="21">
        <v>18</v>
      </c>
      <c r="Y817" s="21">
        <v>13</v>
      </c>
      <c r="Z817" s="21">
        <v>11</v>
      </c>
      <c r="AA817" s="21">
        <v>10</v>
      </c>
      <c r="AB817" s="22">
        <v>813</v>
      </c>
      <c r="AC817" s="23">
        <v>95</v>
      </c>
      <c r="AD817" s="23">
        <v>92</v>
      </c>
      <c r="AE817" s="24">
        <v>72</v>
      </c>
      <c r="AF817" s="24">
        <v>57</v>
      </c>
      <c r="AG817" s="24">
        <v>38</v>
      </c>
      <c r="AH817" s="24">
        <v>33</v>
      </c>
      <c r="AI817" s="24">
        <v>22</v>
      </c>
      <c r="AJ817" s="24">
        <v>17</v>
      </c>
      <c r="AK817" s="24">
        <v>13</v>
      </c>
      <c r="AL817" s="24">
        <v>9</v>
      </c>
      <c r="AM817" s="24">
        <v>9</v>
      </c>
      <c r="AN817" s="24">
        <v>9</v>
      </c>
      <c r="DX817" s="19">
        <v>813</v>
      </c>
      <c r="DY817" t="s">
        <v>568</v>
      </c>
      <c r="DZ817" t="s">
        <v>568</v>
      </c>
      <c r="EA817" t="s">
        <v>567</v>
      </c>
      <c r="EB817" t="s">
        <v>567</v>
      </c>
    </row>
    <row r="818" spans="1:132" x14ac:dyDescent="0.25">
      <c r="A818" s="13">
        <v>815</v>
      </c>
      <c r="B818" s="13">
        <v>0</v>
      </c>
      <c r="C818" s="13">
        <v>84</v>
      </c>
      <c r="D818" s="13">
        <v>68</v>
      </c>
      <c r="E818" s="13">
        <v>68</v>
      </c>
      <c r="F818" s="13">
        <v>75</v>
      </c>
      <c r="G818" s="13">
        <v>54</v>
      </c>
      <c r="H818" s="13">
        <v>55</v>
      </c>
      <c r="I818" s="13">
        <v>60</v>
      </c>
      <c r="J818" s="13">
        <v>49</v>
      </c>
      <c r="K818" s="13">
        <v>63</v>
      </c>
      <c r="L818" s="13">
        <v>60</v>
      </c>
      <c r="M818" s="13">
        <v>60</v>
      </c>
      <c r="O818" s="19">
        <v>814</v>
      </c>
      <c r="P818" s="20">
        <v>99</v>
      </c>
      <c r="Q818" s="20">
        <v>92</v>
      </c>
      <c r="R818" s="21">
        <v>83</v>
      </c>
      <c r="S818" s="21">
        <v>67</v>
      </c>
      <c r="T818" s="21">
        <v>51</v>
      </c>
      <c r="U818" s="21">
        <v>40</v>
      </c>
      <c r="V818" s="21">
        <v>29</v>
      </c>
      <c r="W818" s="21">
        <v>23</v>
      </c>
      <c r="X818" s="21">
        <v>18</v>
      </c>
      <c r="Y818" s="21">
        <v>13</v>
      </c>
      <c r="Z818" s="21">
        <v>11</v>
      </c>
      <c r="AA818" s="21">
        <v>10</v>
      </c>
      <c r="AB818" s="22">
        <v>814</v>
      </c>
      <c r="AC818" s="23">
        <v>95</v>
      </c>
      <c r="AD818" s="23">
        <v>92</v>
      </c>
      <c r="AE818" s="24">
        <v>73</v>
      </c>
      <c r="AF818" s="24">
        <v>57</v>
      </c>
      <c r="AG818" s="24">
        <v>38</v>
      </c>
      <c r="AH818" s="24">
        <v>33</v>
      </c>
      <c r="AI818" s="24">
        <v>22</v>
      </c>
      <c r="AJ818" s="24">
        <v>17</v>
      </c>
      <c r="AK818" s="24">
        <v>13</v>
      </c>
      <c r="AL818" s="24">
        <v>9</v>
      </c>
      <c r="AM818" s="24">
        <v>9</v>
      </c>
      <c r="AN818" s="24">
        <v>9</v>
      </c>
      <c r="DX818" s="19">
        <v>814</v>
      </c>
      <c r="DY818" t="s">
        <v>568</v>
      </c>
      <c r="DZ818" t="s">
        <v>568</v>
      </c>
      <c r="EA818" t="s">
        <v>567</v>
      </c>
      <c r="EB818" t="s">
        <v>567</v>
      </c>
    </row>
    <row r="819" spans="1:132" x14ac:dyDescent="0.25">
      <c r="A819" s="12">
        <v>816</v>
      </c>
      <c r="B819" s="12">
        <v>0</v>
      </c>
      <c r="C819" s="12">
        <v>84</v>
      </c>
      <c r="D819" s="12">
        <v>67</v>
      </c>
      <c r="E819" s="12">
        <v>68</v>
      </c>
      <c r="F819" s="12">
        <v>74</v>
      </c>
      <c r="G819" s="12">
        <v>53</v>
      </c>
      <c r="H819" s="12">
        <v>54</v>
      </c>
      <c r="I819" s="12">
        <v>59</v>
      </c>
      <c r="J819" s="12">
        <v>49</v>
      </c>
      <c r="K819" s="12">
        <v>62</v>
      </c>
      <c r="L819" s="12">
        <v>60</v>
      </c>
      <c r="M819" s="12">
        <v>60</v>
      </c>
      <c r="O819" s="19">
        <v>815</v>
      </c>
      <c r="P819" s="20">
        <v>99</v>
      </c>
      <c r="Q819" s="20">
        <v>92</v>
      </c>
      <c r="R819" s="21">
        <v>83</v>
      </c>
      <c r="S819" s="21">
        <v>67</v>
      </c>
      <c r="T819" s="21">
        <v>51</v>
      </c>
      <c r="U819" s="21">
        <v>40</v>
      </c>
      <c r="V819" s="21">
        <v>29</v>
      </c>
      <c r="W819" s="21">
        <v>23</v>
      </c>
      <c r="X819" s="21">
        <v>18</v>
      </c>
      <c r="Y819" s="21">
        <v>13</v>
      </c>
      <c r="Z819" s="21">
        <v>11</v>
      </c>
      <c r="AA819" s="21">
        <v>10</v>
      </c>
      <c r="AB819" s="22">
        <v>815</v>
      </c>
      <c r="AC819" s="23">
        <v>95</v>
      </c>
      <c r="AD819" s="23">
        <v>92</v>
      </c>
      <c r="AE819" s="24">
        <v>73</v>
      </c>
      <c r="AF819" s="24">
        <v>58</v>
      </c>
      <c r="AG819" s="24">
        <v>38</v>
      </c>
      <c r="AH819" s="24">
        <v>33</v>
      </c>
      <c r="AI819" s="24">
        <v>22</v>
      </c>
      <c r="AJ819" s="24">
        <v>17</v>
      </c>
      <c r="AK819" s="24">
        <v>13</v>
      </c>
      <c r="AL819" s="24">
        <v>9</v>
      </c>
      <c r="AM819" s="24">
        <v>9</v>
      </c>
      <c r="AN819" s="24">
        <v>9</v>
      </c>
      <c r="DX819" s="19">
        <v>815</v>
      </c>
      <c r="DY819" t="s">
        <v>568</v>
      </c>
      <c r="DZ819" t="s">
        <v>568</v>
      </c>
      <c r="EA819" t="s">
        <v>567</v>
      </c>
      <c r="EB819" t="s">
        <v>567</v>
      </c>
    </row>
    <row r="820" spans="1:132" x14ac:dyDescent="0.25">
      <c r="A820" s="13">
        <v>817</v>
      </c>
      <c r="B820" s="13">
        <v>0</v>
      </c>
      <c r="C820" s="13">
        <v>84</v>
      </c>
      <c r="D820" s="13">
        <v>67</v>
      </c>
      <c r="E820" s="13">
        <v>68</v>
      </c>
      <c r="F820" s="13">
        <v>74</v>
      </c>
      <c r="G820" s="13">
        <v>53</v>
      </c>
      <c r="H820" s="13">
        <v>54</v>
      </c>
      <c r="I820" s="13">
        <v>59</v>
      </c>
      <c r="J820" s="13">
        <v>49</v>
      </c>
      <c r="K820" s="13">
        <v>62</v>
      </c>
      <c r="L820" s="13">
        <v>60</v>
      </c>
      <c r="M820" s="13">
        <v>60</v>
      </c>
      <c r="O820" s="19">
        <v>816</v>
      </c>
      <c r="P820" s="20">
        <v>99</v>
      </c>
      <c r="Q820" s="20">
        <v>92</v>
      </c>
      <c r="R820" s="21">
        <v>83</v>
      </c>
      <c r="S820" s="21">
        <v>67</v>
      </c>
      <c r="T820" s="21">
        <v>51</v>
      </c>
      <c r="U820" s="21">
        <v>40</v>
      </c>
      <c r="V820" s="21">
        <v>29</v>
      </c>
      <c r="W820" s="21">
        <v>23</v>
      </c>
      <c r="X820" s="21">
        <v>18</v>
      </c>
      <c r="Y820" s="21">
        <v>13</v>
      </c>
      <c r="Z820" s="21">
        <v>11</v>
      </c>
      <c r="AA820" s="21">
        <v>10</v>
      </c>
      <c r="AB820" s="22">
        <v>816</v>
      </c>
      <c r="AC820" s="23">
        <v>95</v>
      </c>
      <c r="AD820" s="23">
        <v>92</v>
      </c>
      <c r="AE820" s="24">
        <v>73</v>
      </c>
      <c r="AF820" s="24">
        <v>58</v>
      </c>
      <c r="AG820" s="24">
        <v>38</v>
      </c>
      <c r="AH820" s="24">
        <v>33</v>
      </c>
      <c r="AI820" s="24">
        <v>22</v>
      </c>
      <c r="AJ820" s="24">
        <v>17</v>
      </c>
      <c r="AK820" s="24">
        <v>13</v>
      </c>
      <c r="AL820" s="24">
        <v>9</v>
      </c>
      <c r="AM820" s="24">
        <v>9</v>
      </c>
      <c r="AN820" s="24">
        <v>9</v>
      </c>
      <c r="DX820" s="19">
        <v>816</v>
      </c>
      <c r="DY820" t="s">
        <v>568</v>
      </c>
      <c r="DZ820" t="s">
        <v>568</v>
      </c>
      <c r="EA820" t="s">
        <v>567</v>
      </c>
      <c r="EB820" t="s">
        <v>567</v>
      </c>
    </row>
    <row r="821" spans="1:132" x14ac:dyDescent="0.25">
      <c r="A821" s="12">
        <v>818</v>
      </c>
      <c r="B821" s="12">
        <v>0</v>
      </c>
      <c r="C821" s="12">
        <v>83</v>
      </c>
      <c r="D821" s="12">
        <v>67</v>
      </c>
      <c r="E821" s="12">
        <v>67</v>
      </c>
      <c r="F821" s="12">
        <v>74</v>
      </c>
      <c r="G821" s="12">
        <v>53</v>
      </c>
      <c r="H821" s="12">
        <v>54</v>
      </c>
      <c r="I821" s="12">
        <v>59</v>
      </c>
      <c r="J821" s="12">
        <v>49</v>
      </c>
      <c r="K821" s="12">
        <v>62</v>
      </c>
      <c r="L821" s="12">
        <v>60</v>
      </c>
      <c r="M821" s="12">
        <v>60</v>
      </c>
      <c r="O821" s="19">
        <v>817</v>
      </c>
      <c r="P821" s="20">
        <v>99</v>
      </c>
      <c r="Q821" s="20">
        <v>92</v>
      </c>
      <c r="R821" s="21">
        <v>83</v>
      </c>
      <c r="S821" s="21">
        <v>67</v>
      </c>
      <c r="T821" s="21">
        <v>51</v>
      </c>
      <c r="U821" s="21">
        <v>40</v>
      </c>
      <c r="V821" s="21">
        <v>29</v>
      </c>
      <c r="W821" s="21">
        <v>23</v>
      </c>
      <c r="X821" s="21">
        <v>18</v>
      </c>
      <c r="Y821" s="21">
        <v>13</v>
      </c>
      <c r="Z821" s="21">
        <v>11</v>
      </c>
      <c r="AA821" s="21">
        <v>10</v>
      </c>
      <c r="AB821" s="22">
        <v>817</v>
      </c>
      <c r="AC821" s="23">
        <v>95</v>
      </c>
      <c r="AD821" s="23">
        <v>92</v>
      </c>
      <c r="AE821" s="24">
        <v>73</v>
      </c>
      <c r="AF821" s="24">
        <v>58</v>
      </c>
      <c r="AG821" s="24">
        <v>38</v>
      </c>
      <c r="AH821" s="24">
        <v>33</v>
      </c>
      <c r="AI821" s="24">
        <v>22</v>
      </c>
      <c r="AJ821" s="24">
        <v>18</v>
      </c>
      <c r="AK821" s="24">
        <v>13</v>
      </c>
      <c r="AL821" s="24">
        <v>9</v>
      </c>
      <c r="AM821" s="24">
        <v>9</v>
      </c>
      <c r="AN821" s="24">
        <v>9</v>
      </c>
      <c r="DX821" s="19">
        <v>817</v>
      </c>
      <c r="DY821" t="s">
        <v>568</v>
      </c>
      <c r="DZ821" t="s">
        <v>568</v>
      </c>
      <c r="EA821" t="s">
        <v>567</v>
      </c>
      <c r="EB821" t="s">
        <v>567</v>
      </c>
    </row>
    <row r="822" spans="1:132" x14ac:dyDescent="0.25">
      <c r="A822" s="13">
        <v>819</v>
      </c>
      <c r="B822" s="13">
        <v>0</v>
      </c>
      <c r="C822" s="13">
        <v>83</v>
      </c>
      <c r="D822" s="13">
        <v>67</v>
      </c>
      <c r="E822" s="13">
        <v>67</v>
      </c>
      <c r="F822" s="13">
        <v>74</v>
      </c>
      <c r="G822" s="13">
        <v>53</v>
      </c>
      <c r="H822" s="13">
        <v>54</v>
      </c>
      <c r="I822" s="13">
        <v>59</v>
      </c>
      <c r="J822" s="13">
        <v>49</v>
      </c>
      <c r="K822" s="13">
        <v>62</v>
      </c>
      <c r="L822" s="13">
        <v>60</v>
      </c>
      <c r="M822" s="13">
        <v>60</v>
      </c>
      <c r="O822" s="19">
        <v>818</v>
      </c>
      <c r="P822" s="20">
        <v>99</v>
      </c>
      <c r="Q822" s="20">
        <v>93</v>
      </c>
      <c r="R822" s="21">
        <v>83</v>
      </c>
      <c r="S822" s="21">
        <v>68</v>
      </c>
      <c r="T822" s="21">
        <v>52</v>
      </c>
      <c r="U822" s="21">
        <v>40</v>
      </c>
      <c r="V822" s="21">
        <v>30</v>
      </c>
      <c r="W822" s="21">
        <v>24</v>
      </c>
      <c r="X822" s="21">
        <v>18</v>
      </c>
      <c r="Y822" s="21">
        <v>14</v>
      </c>
      <c r="Z822" s="21">
        <v>11</v>
      </c>
      <c r="AA822" s="21">
        <v>10</v>
      </c>
      <c r="AB822" s="22">
        <v>818</v>
      </c>
      <c r="AC822" s="23">
        <v>95</v>
      </c>
      <c r="AD822" s="23">
        <v>92</v>
      </c>
      <c r="AE822" s="24">
        <v>73</v>
      </c>
      <c r="AF822" s="24">
        <v>58</v>
      </c>
      <c r="AG822" s="24">
        <v>39</v>
      </c>
      <c r="AH822" s="24">
        <v>33</v>
      </c>
      <c r="AI822" s="24">
        <v>22</v>
      </c>
      <c r="AJ822" s="24">
        <v>18</v>
      </c>
      <c r="AK822" s="24">
        <v>13</v>
      </c>
      <c r="AL822" s="24">
        <v>9</v>
      </c>
      <c r="AM822" s="24">
        <v>9</v>
      </c>
      <c r="AN822" s="24">
        <v>9</v>
      </c>
      <c r="DX822" s="19">
        <v>818</v>
      </c>
      <c r="DY822" t="s">
        <v>568</v>
      </c>
      <c r="DZ822" t="s">
        <v>568</v>
      </c>
      <c r="EA822" t="s">
        <v>567</v>
      </c>
      <c r="EB822" t="s">
        <v>567</v>
      </c>
    </row>
    <row r="823" spans="1:132" x14ac:dyDescent="0.25">
      <c r="A823" s="12">
        <v>820</v>
      </c>
      <c r="B823" s="12">
        <v>0</v>
      </c>
      <c r="C823" s="12">
        <v>83</v>
      </c>
      <c r="D823" s="12">
        <v>67</v>
      </c>
      <c r="E823" s="12">
        <v>67</v>
      </c>
      <c r="F823" s="12">
        <v>74</v>
      </c>
      <c r="G823" s="12">
        <v>53</v>
      </c>
      <c r="H823" s="12">
        <v>54</v>
      </c>
      <c r="I823" s="12">
        <v>59</v>
      </c>
      <c r="J823" s="12">
        <v>49</v>
      </c>
      <c r="K823" s="12">
        <v>62</v>
      </c>
      <c r="L823" s="12">
        <v>60</v>
      </c>
      <c r="M823" s="12">
        <v>60</v>
      </c>
      <c r="O823" s="19">
        <v>819</v>
      </c>
      <c r="P823" s="20">
        <v>99</v>
      </c>
      <c r="Q823" s="20">
        <v>93</v>
      </c>
      <c r="R823" s="21">
        <v>83</v>
      </c>
      <c r="S823" s="21">
        <v>68</v>
      </c>
      <c r="T823" s="21">
        <v>52</v>
      </c>
      <c r="U823" s="21">
        <v>40</v>
      </c>
      <c r="V823" s="21">
        <v>30</v>
      </c>
      <c r="W823" s="21">
        <v>24</v>
      </c>
      <c r="X823" s="21">
        <v>18</v>
      </c>
      <c r="Y823" s="21">
        <v>14</v>
      </c>
      <c r="Z823" s="21">
        <v>11</v>
      </c>
      <c r="AA823" s="21">
        <v>10</v>
      </c>
      <c r="AB823" s="22">
        <v>819</v>
      </c>
      <c r="AC823" s="23">
        <v>95</v>
      </c>
      <c r="AD823" s="23">
        <v>92</v>
      </c>
      <c r="AE823" s="24">
        <v>73</v>
      </c>
      <c r="AF823" s="24">
        <v>58</v>
      </c>
      <c r="AG823" s="24">
        <v>39</v>
      </c>
      <c r="AH823" s="24">
        <v>34</v>
      </c>
      <c r="AI823" s="24">
        <v>23</v>
      </c>
      <c r="AJ823" s="24">
        <v>18</v>
      </c>
      <c r="AK823" s="24">
        <v>13</v>
      </c>
      <c r="AL823" s="24">
        <v>9</v>
      </c>
      <c r="AM823" s="24">
        <v>9</v>
      </c>
      <c r="AN823" s="24">
        <v>9</v>
      </c>
      <c r="DX823" s="19">
        <v>819</v>
      </c>
      <c r="DY823" t="s">
        <v>568</v>
      </c>
      <c r="DZ823" t="s">
        <v>568</v>
      </c>
      <c r="EA823" t="s">
        <v>567</v>
      </c>
      <c r="EB823" t="s">
        <v>567</v>
      </c>
    </row>
    <row r="824" spans="1:132" x14ac:dyDescent="0.25">
      <c r="A824" s="13">
        <v>821</v>
      </c>
      <c r="B824" s="13">
        <v>0</v>
      </c>
      <c r="C824" s="13">
        <v>83</v>
      </c>
      <c r="D824" s="13">
        <v>67</v>
      </c>
      <c r="E824" s="13">
        <v>67</v>
      </c>
      <c r="F824" s="13">
        <v>74</v>
      </c>
      <c r="G824" s="13">
        <v>53</v>
      </c>
      <c r="H824" s="13">
        <v>54</v>
      </c>
      <c r="I824" s="13">
        <v>59</v>
      </c>
      <c r="J824" s="13">
        <v>49</v>
      </c>
      <c r="K824" s="13">
        <v>62</v>
      </c>
      <c r="L824" s="13">
        <v>60</v>
      </c>
      <c r="M824" s="13">
        <v>60</v>
      </c>
      <c r="O824" s="19">
        <v>820</v>
      </c>
      <c r="P824" s="20">
        <v>99</v>
      </c>
      <c r="Q824" s="20">
        <v>93</v>
      </c>
      <c r="R824" s="21">
        <v>83</v>
      </c>
      <c r="S824" s="21">
        <v>68</v>
      </c>
      <c r="T824" s="21">
        <v>52</v>
      </c>
      <c r="U824" s="21">
        <v>40</v>
      </c>
      <c r="V824" s="21">
        <v>30</v>
      </c>
      <c r="W824" s="21">
        <v>24</v>
      </c>
      <c r="X824" s="21">
        <v>18</v>
      </c>
      <c r="Y824" s="21">
        <v>14</v>
      </c>
      <c r="Z824" s="21">
        <v>11</v>
      </c>
      <c r="AA824" s="21">
        <v>10</v>
      </c>
      <c r="AB824" s="22">
        <v>820</v>
      </c>
      <c r="AC824" s="23">
        <v>95</v>
      </c>
      <c r="AD824" s="23">
        <v>92</v>
      </c>
      <c r="AE824" s="24">
        <v>73</v>
      </c>
      <c r="AF824" s="24">
        <v>59</v>
      </c>
      <c r="AG824" s="24">
        <v>39</v>
      </c>
      <c r="AH824" s="24">
        <v>34</v>
      </c>
      <c r="AI824" s="24">
        <v>23</v>
      </c>
      <c r="AJ824" s="24">
        <v>18</v>
      </c>
      <c r="AK824" s="24">
        <v>14</v>
      </c>
      <c r="AL824" s="24">
        <v>9</v>
      </c>
      <c r="AM824" s="24">
        <v>9</v>
      </c>
      <c r="AN824" s="24">
        <v>9</v>
      </c>
      <c r="DX824" s="19">
        <v>820</v>
      </c>
      <c r="DY824" t="s">
        <v>568</v>
      </c>
      <c r="DZ824" t="s">
        <v>568</v>
      </c>
      <c r="EA824" t="s">
        <v>567</v>
      </c>
      <c r="EB824" t="s">
        <v>567</v>
      </c>
    </row>
    <row r="825" spans="1:132" x14ac:dyDescent="0.25">
      <c r="A825" s="12">
        <v>822</v>
      </c>
      <c r="B825" s="12">
        <v>0</v>
      </c>
      <c r="C825" s="12">
        <v>83</v>
      </c>
      <c r="D825" s="12">
        <v>67</v>
      </c>
      <c r="E825" s="12">
        <v>67</v>
      </c>
      <c r="F825" s="12">
        <v>74</v>
      </c>
      <c r="G825" s="12">
        <v>53</v>
      </c>
      <c r="H825" s="12">
        <v>54</v>
      </c>
      <c r="I825" s="12">
        <v>59</v>
      </c>
      <c r="J825" s="12">
        <v>49</v>
      </c>
      <c r="K825" s="12">
        <v>62</v>
      </c>
      <c r="L825" s="12">
        <v>60</v>
      </c>
      <c r="M825" s="12">
        <v>60</v>
      </c>
      <c r="O825" s="19">
        <v>821</v>
      </c>
      <c r="P825" s="20">
        <v>99</v>
      </c>
      <c r="Q825" s="20">
        <v>93</v>
      </c>
      <c r="R825" s="21">
        <v>83</v>
      </c>
      <c r="S825" s="21">
        <v>68</v>
      </c>
      <c r="T825" s="21">
        <v>52</v>
      </c>
      <c r="U825" s="21">
        <v>40</v>
      </c>
      <c r="V825" s="21">
        <v>30</v>
      </c>
      <c r="W825" s="21">
        <v>24</v>
      </c>
      <c r="X825" s="21">
        <v>18</v>
      </c>
      <c r="Y825" s="21">
        <v>14</v>
      </c>
      <c r="Z825" s="21">
        <v>11</v>
      </c>
      <c r="AA825" s="21">
        <v>10</v>
      </c>
      <c r="AB825" s="22">
        <v>821</v>
      </c>
      <c r="AC825" s="23">
        <v>95</v>
      </c>
      <c r="AD825" s="23">
        <v>92</v>
      </c>
      <c r="AE825" s="24">
        <v>74</v>
      </c>
      <c r="AF825" s="24">
        <v>59</v>
      </c>
      <c r="AG825" s="24">
        <v>39</v>
      </c>
      <c r="AH825" s="24">
        <v>34</v>
      </c>
      <c r="AI825" s="24">
        <v>23</v>
      </c>
      <c r="AJ825" s="24">
        <v>18</v>
      </c>
      <c r="AK825" s="24">
        <v>14</v>
      </c>
      <c r="AL825" s="24">
        <v>9</v>
      </c>
      <c r="AM825" s="24">
        <v>9</v>
      </c>
      <c r="AN825" s="24">
        <v>9</v>
      </c>
      <c r="DX825" s="19">
        <v>821</v>
      </c>
      <c r="DY825" t="s">
        <v>568</v>
      </c>
      <c r="DZ825" t="s">
        <v>568</v>
      </c>
      <c r="EA825" t="s">
        <v>567</v>
      </c>
      <c r="EB825" t="s">
        <v>567</v>
      </c>
    </row>
    <row r="826" spans="1:132" x14ac:dyDescent="0.25">
      <c r="A826" s="13">
        <v>823</v>
      </c>
      <c r="B826" s="13">
        <v>0</v>
      </c>
      <c r="C826" s="13">
        <v>82</v>
      </c>
      <c r="D826" s="13">
        <v>66</v>
      </c>
      <c r="E826" s="13">
        <v>67</v>
      </c>
      <c r="F826" s="13">
        <v>73</v>
      </c>
      <c r="G826" s="13">
        <v>53</v>
      </c>
      <c r="H826" s="13">
        <v>54</v>
      </c>
      <c r="I826" s="13">
        <v>59</v>
      </c>
      <c r="J826" s="13">
        <v>49</v>
      </c>
      <c r="K826" s="13">
        <v>62</v>
      </c>
      <c r="L826" s="13">
        <v>60</v>
      </c>
      <c r="M826" s="13">
        <v>60</v>
      </c>
      <c r="O826" s="19">
        <v>822</v>
      </c>
      <c r="P826" s="20">
        <v>99</v>
      </c>
      <c r="Q826" s="20">
        <v>93</v>
      </c>
      <c r="R826" s="21">
        <v>83</v>
      </c>
      <c r="S826" s="21">
        <v>68</v>
      </c>
      <c r="T826" s="21">
        <v>52</v>
      </c>
      <c r="U826" s="21">
        <v>40</v>
      </c>
      <c r="V826" s="21">
        <v>30</v>
      </c>
      <c r="W826" s="21">
        <v>24</v>
      </c>
      <c r="X826" s="21">
        <v>18</v>
      </c>
      <c r="Y826" s="21">
        <v>14</v>
      </c>
      <c r="Z826" s="21">
        <v>11</v>
      </c>
      <c r="AA826" s="21">
        <v>10</v>
      </c>
      <c r="AB826" s="22">
        <v>822</v>
      </c>
      <c r="AC826" s="23">
        <v>96</v>
      </c>
      <c r="AD826" s="23">
        <v>92</v>
      </c>
      <c r="AE826" s="24">
        <v>74</v>
      </c>
      <c r="AF826" s="24">
        <v>59</v>
      </c>
      <c r="AG826" s="24">
        <v>39</v>
      </c>
      <c r="AH826" s="24">
        <v>34</v>
      </c>
      <c r="AI826" s="24">
        <v>23</v>
      </c>
      <c r="AJ826" s="24">
        <v>18</v>
      </c>
      <c r="AK826" s="24">
        <v>14</v>
      </c>
      <c r="AL826" s="24">
        <v>9</v>
      </c>
      <c r="AM826" s="24">
        <v>9</v>
      </c>
      <c r="AN826" s="24">
        <v>9</v>
      </c>
      <c r="DX826" s="19">
        <v>822</v>
      </c>
      <c r="DY826" t="s">
        <v>568</v>
      </c>
      <c r="DZ826" t="s">
        <v>568</v>
      </c>
      <c r="EA826" t="s">
        <v>567</v>
      </c>
      <c r="EB826" t="s">
        <v>567</v>
      </c>
    </row>
    <row r="827" spans="1:132" x14ac:dyDescent="0.25">
      <c r="A827" s="12">
        <v>824</v>
      </c>
      <c r="B827" s="12">
        <v>0</v>
      </c>
      <c r="C827" s="12">
        <v>82</v>
      </c>
      <c r="D827" s="12">
        <v>66</v>
      </c>
      <c r="E827" s="12">
        <v>67</v>
      </c>
      <c r="F827" s="12">
        <v>73</v>
      </c>
      <c r="G827" s="12">
        <v>53</v>
      </c>
      <c r="H827" s="12">
        <v>54</v>
      </c>
      <c r="I827" s="12">
        <v>59</v>
      </c>
      <c r="J827" s="12">
        <v>49</v>
      </c>
      <c r="K827" s="12">
        <v>62</v>
      </c>
      <c r="L827" s="12">
        <v>60</v>
      </c>
      <c r="M827" s="12">
        <v>60</v>
      </c>
      <c r="O827" s="19">
        <v>823</v>
      </c>
      <c r="P827" s="20">
        <v>99</v>
      </c>
      <c r="Q827" s="20">
        <v>93</v>
      </c>
      <c r="R827" s="21">
        <v>84</v>
      </c>
      <c r="S827" s="21">
        <v>68</v>
      </c>
      <c r="T827" s="21">
        <v>53</v>
      </c>
      <c r="U827" s="21">
        <v>41</v>
      </c>
      <c r="V827" s="21">
        <v>30</v>
      </c>
      <c r="W827" s="21">
        <v>24</v>
      </c>
      <c r="X827" s="21">
        <v>19</v>
      </c>
      <c r="Y827" s="21">
        <v>14</v>
      </c>
      <c r="Z827" s="21">
        <v>12</v>
      </c>
      <c r="AA827" s="21">
        <v>11</v>
      </c>
      <c r="AB827" s="22">
        <v>823</v>
      </c>
      <c r="AC827" s="23">
        <v>96</v>
      </c>
      <c r="AD827" s="23">
        <v>92</v>
      </c>
      <c r="AE827" s="24">
        <v>74</v>
      </c>
      <c r="AF827" s="24">
        <v>59</v>
      </c>
      <c r="AG827" s="24">
        <v>40</v>
      </c>
      <c r="AH827" s="24">
        <v>34</v>
      </c>
      <c r="AI827" s="24">
        <v>23</v>
      </c>
      <c r="AJ827" s="24">
        <v>18</v>
      </c>
      <c r="AK827" s="24">
        <v>14</v>
      </c>
      <c r="AL827" s="24">
        <v>9</v>
      </c>
      <c r="AM827" s="24">
        <v>9</v>
      </c>
      <c r="AN827" s="24">
        <v>9</v>
      </c>
      <c r="DX827" s="19">
        <v>823</v>
      </c>
      <c r="DY827" t="s">
        <v>568</v>
      </c>
      <c r="DZ827" t="s">
        <v>568</v>
      </c>
      <c r="EA827" t="s">
        <v>567</v>
      </c>
      <c r="EB827" t="s">
        <v>567</v>
      </c>
    </row>
    <row r="828" spans="1:132" x14ac:dyDescent="0.25">
      <c r="A828" s="13">
        <v>825</v>
      </c>
      <c r="B828" s="13">
        <v>0</v>
      </c>
      <c r="C828" s="13">
        <v>82</v>
      </c>
      <c r="D828" s="13">
        <v>66</v>
      </c>
      <c r="E828" s="13">
        <v>67</v>
      </c>
      <c r="F828" s="13">
        <v>73</v>
      </c>
      <c r="G828" s="13">
        <v>53</v>
      </c>
      <c r="H828" s="13">
        <v>54</v>
      </c>
      <c r="I828" s="13">
        <v>59</v>
      </c>
      <c r="J828" s="13">
        <v>49</v>
      </c>
      <c r="K828" s="13">
        <v>62</v>
      </c>
      <c r="L828" s="13">
        <v>60</v>
      </c>
      <c r="M828" s="13">
        <v>60</v>
      </c>
      <c r="O828" s="19">
        <v>824</v>
      </c>
      <c r="P828" s="20">
        <v>99</v>
      </c>
      <c r="Q828" s="20">
        <v>93</v>
      </c>
      <c r="R828" s="21">
        <v>84</v>
      </c>
      <c r="S828" s="21">
        <v>68</v>
      </c>
      <c r="T828" s="21">
        <v>53</v>
      </c>
      <c r="U828" s="21">
        <v>41</v>
      </c>
      <c r="V828" s="21">
        <v>30</v>
      </c>
      <c r="W828" s="21">
        <v>24</v>
      </c>
      <c r="X828" s="21">
        <v>19</v>
      </c>
      <c r="Y828" s="21">
        <v>14</v>
      </c>
      <c r="Z828" s="21">
        <v>12</v>
      </c>
      <c r="AA828" s="21">
        <v>11</v>
      </c>
      <c r="AB828" s="22">
        <v>824</v>
      </c>
      <c r="AC828" s="23">
        <v>96</v>
      </c>
      <c r="AD828" s="23">
        <v>92</v>
      </c>
      <c r="AE828" s="24">
        <v>74</v>
      </c>
      <c r="AF828" s="24">
        <v>59</v>
      </c>
      <c r="AG828" s="24">
        <v>40</v>
      </c>
      <c r="AH828" s="24">
        <v>34</v>
      </c>
      <c r="AI828" s="24">
        <v>23</v>
      </c>
      <c r="AJ828" s="24">
        <v>18</v>
      </c>
      <c r="AK828" s="24">
        <v>14</v>
      </c>
      <c r="AL828" s="24">
        <v>10</v>
      </c>
      <c r="AM828" s="24">
        <v>10</v>
      </c>
      <c r="AN828" s="24">
        <v>10</v>
      </c>
      <c r="DX828" s="19">
        <v>824</v>
      </c>
      <c r="DY828" t="s">
        <v>568</v>
      </c>
      <c r="DZ828" t="s">
        <v>568</v>
      </c>
      <c r="EA828" t="s">
        <v>567</v>
      </c>
      <c r="EB828" t="s">
        <v>567</v>
      </c>
    </row>
    <row r="829" spans="1:132" x14ac:dyDescent="0.25">
      <c r="A829" s="12">
        <v>826</v>
      </c>
      <c r="B829" s="12">
        <v>0</v>
      </c>
      <c r="C829" s="12">
        <v>82</v>
      </c>
      <c r="D829" s="12">
        <v>66</v>
      </c>
      <c r="E829" s="12">
        <v>66</v>
      </c>
      <c r="F829" s="12">
        <v>73</v>
      </c>
      <c r="G829" s="12">
        <v>52</v>
      </c>
      <c r="H829" s="12">
        <v>53</v>
      </c>
      <c r="I829" s="12">
        <v>59</v>
      </c>
      <c r="J829" s="12">
        <v>48</v>
      </c>
      <c r="K829" s="12">
        <v>61</v>
      </c>
      <c r="L829" s="12">
        <v>59</v>
      </c>
      <c r="M829" s="12">
        <v>59</v>
      </c>
      <c r="O829" s="19">
        <v>825</v>
      </c>
      <c r="P829" s="20">
        <v>99</v>
      </c>
      <c r="Q829" s="20">
        <v>93</v>
      </c>
      <c r="R829" s="21">
        <v>84</v>
      </c>
      <c r="S829" s="21">
        <v>68</v>
      </c>
      <c r="T829" s="21">
        <v>53</v>
      </c>
      <c r="U829" s="21">
        <v>41</v>
      </c>
      <c r="V829" s="21">
        <v>30</v>
      </c>
      <c r="W829" s="21">
        <v>24</v>
      </c>
      <c r="X829" s="21">
        <v>19</v>
      </c>
      <c r="Y829" s="21">
        <v>14</v>
      </c>
      <c r="Z829" s="21">
        <v>12</v>
      </c>
      <c r="AA829" s="21">
        <v>11</v>
      </c>
      <c r="AB829" s="22">
        <v>825</v>
      </c>
      <c r="AC829" s="23">
        <v>96</v>
      </c>
      <c r="AD829" s="23">
        <v>93</v>
      </c>
      <c r="AE829" s="24">
        <v>74</v>
      </c>
      <c r="AF829" s="24">
        <v>59</v>
      </c>
      <c r="AG829" s="24">
        <v>40</v>
      </c>
      <c r="AH829" s="24">
        <v>35</v>
      </c>
      <c r="AI829" s="24">
        <v>23</v>
      </c>
      <c r="AJ829" s="24">
        <v>18</v>
      </c>
      <c r="AK829" s="24">
        <v>14</v>
      </c>
      <c r="AL829" s="24">
        <v>10</v>
      </c>
      <c r="AM829" s="24">
        <v>10</v>
      </c>
      <c r="AN829" s="24">
        <v>10</v>
      </c>
      <c r="DX829" s="19">
        <v>825</v>
      </c>
      <c r="DY829" t="s">
        <v>568</v>
      </c>
      <c r="DZ829" t="s">
        <v>568</v>
      </c>
      <c r="EA829" t="s">
        <v>567</v>
      </c>
      <c r="EB829" t="s">
        <v>567</v>
      </c>
    </row>
    <row r="830" spans="1:132" x14ac:dyDescent="0.25">
      <c r="A830" s="13">
        <v>827</v>
      </c>
      <c r="B830" s="13">
        <v>0</v>
      </c>
      <c r="C830" s="13">
        <v>82</v>
      </c>
      <c r="D830" s="13">
        <v>66</v>
      </c>
      <c r="E830" s="13">
        <v>66</v>
      </c>
      <c r="F830" s="13">
        <v>73</v>
      </c>
      <c r="G830" s="13">
        <v>52</v>
      </c>
      <c r="H830" s="13">
        <v>53</v>
      </c>
      <c r="I830" s="13">
        <v>59</v>
      </c>
      <c r="J830" s="13">
        <v>48</v>
      </c>
      <c r="K830" s="13">
        <v>61</v>
      </c>
      <c r="L830" s="13">
        <v>59</v>
      </c>
      <c r="M830" s="13">
        <v>59</v>
      </c>
      <c r="O830" s="19">
        <v>826</v>
      </c>
      <c r="P830" s="20">
        <v>99</v>
      </c>
      <c r="Q830" s="20">
        <v>93</v>
      </c>
      <c r="R830" s="21">
        <v>84</v>
      </c>
      <c r="S830" s="21">
        <v>68</v>
      </c>
      <c r="T830" s="21">
        <v>53</v>
      </c>
      <c r="U830" s="21">
        <v>41</v>
      </c>
      <c r="V830" s="21">
        <v>30</v>
      </c>
      <c r="W830" s="21">
        <v>24</v>
      </c>
      <c r="X830" s="21">
        <v>19</v>
      </c>
      <c r="Y830" s="21">
        <v>14</v>
      </c>
      <c r="Z830" s="21">
        <v>12</v>
      </c>
      <c r="AA830" s="21">
        <v>11</v>
      </c>
      <c r="AB830" s="22">
        <v>826</v>
      </c>
      <c r="AC830" s="23">
        <v>96</v>
      </c>
      <c r="AD830" s="23">
        <v>93</v>
      </c>
      <c r="AE830" s="24">
        <v>74</v>
      </c>
      <c r="AF830" s="24">
        <v>60</v>
      </c>
      <c r="AG830" s="24">
        <v>40</v>
      </c>
      <c r="AH830" s="24">
        <v>35</v>
      </c>
      <c r="AI830" s="24">
        <v>23</v>
      </c>
      <c r="AJ830" s="24">
        <v>18</v>
      </c>
      <c r="AK830" s="24">
        <v>14</v>
      </c>
      <c r="AL830" s="24">
        <v>10</v>
      </c>
      <c r="AM830" s="24">
        <v>10</v>
      </c>
      <c r="AN830" s="24">
        <v>10</v>
      </c>
      <c r="DX830" s="19">
        <v>826</v>
      </c>
      <c r="DY830" t="s">
        <v>568</v>
      </c>
      <c r="DZ830" t="s">
        <v>568</v>
      </c>
      <c r="EA830" t="s">
        <v>567</v>
      </c>
      <c r="EB830" t="s">
        <v>567</v>
      </c>
    </row>
    <row r="831" spans="1:132" x14ac:dyDescent="0.25">
      <c r="A831" s="12">
        <v>828</v>
      </c>
      <c r="B831" s="12">
        <v>0</v>
      </c>
      <c r="C831" s="12">
        <v>81</v>
      </c>
      <c r="D831" s="12">
        <v>65</v>
      </c>
      <c r="E831" s="12">
        <v>66</v>
      </c>
      <c r="F831" s="12">
        <v>72</v>
      </c>
      <c r="G831" s="12">
        <v>52</v>
      </c>
      <c r="H831" s="12">
        <v>53</v>
      </c>
      <c r="I831" s="12">
        <v>59</v>
      </c>
      <c r="J831" s="12">
        <v>48</v>
      </c>
      <c r="K831" s="12">
        <v>61</v>
      </c>
      <c r="L831" s="12">
        <v>59</v>
      </c>
      <c r="M831" s="12">
        <v>59</v>
      </c>
      <c r="O831" s="19">
        <v>827</v>
      </c>
      <c r="P831" s="20">
        <v>99</v>
      </c>
      <c r="Q831" s="20">
        <v>93</v>
      </c>
      <c r="R831" s="21">
        <v>84</v>
      </c>
      <c r="S831" s="21">
        <v>68</v>
      </c>
      <c r="T831" s="21">
        <v>53</v>
      </c>
      <c r="U831" s="21">
        <v>41</v>
      </c>
      <c r="V831" s="21">
        <v>30</v>
      </c>
      <c r="W831" s="21">
        <v>24</v>
      </c>
      <c r="X831" s="21">
        <v>19</v>
      </c>
      <c r="Y831" s="21">
        <v>14</v>
      </c>
      <c r="Z831" s="21">
        <v>12</v>
      </c>
      <c r="AA831" s="21">
        <v>11</v>
      </c>
      <c r="AB831" s="22">
        <v>827</v>
      </c>
      <c r="AC831" s="23">
        <v>96</v>
      </c>
      <c r="AD831" s="23">
        <v>93</v>
      </c>
      <c r="AE831" s="24">
        <v>74</v>
      </c>
      <c r="AF831" s="24">
        <v>60</v>
      </c>
      <c r="AG831" s="24">
        <v>40</v>
      </c>
      <c r="AH831" s="24">
        <v>35</v>
      </c>
      <c r="AI831" s="24">
        <v>24</v>
      </c>
      <c r="AJ831" s="24">
        <v>19</v>
      </c>
      <c r="AK831" s="24">
        <v>14</v>
      </c>
      <c r="AL831" s="24">
        <v>10</v>
      </c>
      <c r="AM831" s="24">
        <v>10</v>
      </c>
      <c r="AN831" s="24">
        <v>10</v>
      </c>
      <c r="DX831" s="19">
        <v>827</v>
      </c>
      <c r="DY831" t="s">
        <v>568</v>
      </c>
      <c r="DZ831" t="s">
        <v>568</v>
      </c>
      <c r="EA831" t="s">
        <v>567</v>
      </c>
      <c r="EB831" t="s">
        <v>567</v>
      </c>
    </row>
    <row r="832" spans="1:132" x14ac:dyDescent="0.25">
      <c r="A832" s="13">
        <v>829</v>
      </c>
      <c r="B832" s="13">
        <v>0</v>
      </c>
      <c r="C832" s="13">
        <v>81</v>
      </c>
      <c r="D832" s="13">
        <v>65</v>
      </c>
      <c r="E832" s="13">
        <v>66</v>
      </c>
      <c r="F832" s="13">
        <v>72</v>
      </c>
      <c r="G832" s="13">
        <v>52</v>
      </c>
      <c r="H832" s="13">
        <v>53</v>
      </c>
      <c r="I832" s="13">
        <v>59</v>
      </c>
      <c r="J832" s="13">
        <v>48</v>
      </c>
      <c r="K832" s="13">
        <v>61</v>
      </c>
      <c r="L832" s="13">
        <v>59</v>
      </c>
      <c r="M832" s="13">
        <v>59</v>
      </c>
      <c r="O832" s="19">
        <v>828</v>
      </c>
      <c r="P832" s="20">
        <v>99</v>
      </c>
      <c r="Q832" s="20">
        <v>93</v>
      </c>
      <c r="R832" s="21">
        <v>85</v>
      </c>
      <c r="S832" s="21">
        <v>69</v>
      </c>
      <c r="T832" s="21">
        <v>54</v>
      </c>
      <c r="U832" s="21">
        <v>42</v>
      </c>
      <c r="V832" s="21">
        <v>31</v>
      </c>
      <c r="W832" s="21">
        <v>25</v>
      </c>
      <c r="X832" s="21">
        <v>19</v>
      </c>
      <c r="Y832" s="21">
        <v>15</v>
      </c>
      <c r="Z832" s="21">
        <v>12</v>
      </c>
      <c r="AA832" s="21">
        <v>11</v>
      </c>
      <c r="AB832" s="22">
        <v>828</v>
      </c>
      <c r="AC832" s="23">
        <v>96</v>
      </c>
      <c r="AD832" s="23">
        <v>93</v>
      </c>
      <c r="AE832" s="24">
        <v>75</v>
      </c>
      <c r="AF832" s="24">
        <v>60</v>
      </c>
      <c r="AG832" s="24">
        <v>41</v>
      </c>
      <c r="AH832" s="24">
        <v>35</v>
      </c>
      <c r="AI832" s="24">
        <v>24</v>
      </c>
      <c r="AJ832" s="24">
        <v>19</v>
      </c>
      <c r="AK832" s="24">
        <v>14</v>
      </c>
      <c r="AL832" s="24">
        <v>10</v>
      </c>
      <c r="AM832" s="24">
        <v>10</v>
      </c>
      <c r="AN832" s="24">
        <v>10</v>
      </c>
      <c r="DX832" s="19">
        <v>828</v>
      </c>
      <c r="DY832" t="s">
        <v>568</v>
      </c>
      <c r="DZ832" t="s">
        <v>568</v>
      </c>
      <c r="EA832" t="s">
        <v>567</v>
      </c>
      <c r="EB832" t="s">
        <v>567</v>
      </c>
    </row>
    <row r="833" spans="1:132" x14ac:dyDescent="0.25">
      <c r="A833" s="12">
        <v>830</v>
      </c>
      <c r="B833" s="12">
        <v>0</v>
      </c>
      <c r="C833" s="12">
        <v>81</v>
      </c>
      <c r="D833" s="12">
        <v>65</v>
      </c>
      <c r="E833" s="12">
        <v>66</v>
      </c>
      <c r="F833" s="12">
        <v>72</v>
      </c>
      <c r="G833" s="12">
        <v>52</v>
      </c>
      <c r="H833" s="12">
        <v>53</v>
      </c>
      <c r="I833" s="12">
        <v>59</v>
      </c>
      <c r="J833" s="12">
        <v>48</v>
      </c>
      <c r="K833" s="12">
        <v>61</v>
      </c>
      <c r="L833" s="12">
        <v>59</v>
      </c>
      <c r="M833" s="12">
        <v>59</v>
      </c>
      <c r="O833" s="19">
        <v>829</v>
      </c>
      <c r="P833" s="20">
        <v>99</v>
      </c>
      <c r="Q833" s="20">
        <v>93</v>
      </c>
      <c r="R833" s="21">
        <v>85</v>
      </c>
      <c r="S833" s="21">
        <v>69</v>
      </c>
      <c r="T833" s="21">
        <v>54</v>
      </c>
      <c r="U833" s="21">
        <v>42</v>
      </c>
      <c r="V833" s="21">
        <v>31</v>
      </c>
      <c r="W833" s="21">
        <v>25</v>
      </c>
      <c r="X833" s="21">
        <v>19</v>
      </c>
      <c r="Y833" s="21">
        <v>15</v>
      </c>
      <c r="Z833" s="21">
        <v>12</v>
      </c>
      <c r="AA833" s="21">
        <v>11</v>
      </c>
      <c r="AB833" s="22">
        <v>829</v>
      </c>
      <c r="AC833" s="23">
        <v>96</v>
      </c>
      <c r="AD833" s="23">
        <v>93</v>
      </c>
      <c r="AE833" s="24">
        <v>75</v>
      </c>
      <c r="AF833" s="24">
        <v>60</v>
      </c>
      <c r="AG833" s="24">
        <v>41</v>
      </c>
      <c r="AH833" s="24">
        <v>35</v>
      </c>
      <c r="AI833" s="24">
        <v>24</v>
      </c>
      <c r="AJ833" s="24">
        <v>19</v>
      </c>
      <c r="AK833" s="24">
        <v>14</v>
      </c>
      <c r="AL833" s="24">
        <v>10</v>
      </c>
      <c r="AM833" s="24">
        <v>10</v>
      </c>
      <c r="AN833" s="24">
        <v>10</v>
      </c>
      <c r="DX833" s="19">
        <v>829</v>
      </c>
      <c r="DY833" t="s">
        <v>568</v>
      </c>
      <c r="DZ833" t="s">
        <v>568</v>
      </c>
      <c r="EA833" t="s">
        <v>567</v>
      </c>
      <c r="EB833" t="s">
        <v>567</v>
      </c>
    </row>
    <row r="834" spans="1:132" x14ac:dyDescent="0.25">
      <c r="A834" s="13">
        <v>831</v>
      </c>
      <c r="B834" s="13">
        <v>0</v>
      </c>
      <c r="C834" s="13">
        <v>81</v>
      </c>
      <c r="D834" s="13">
        <v>65</v>
      </c>
      <c r="E834" s="13">
        <v>66</v>
      </c>
      <c r="F834" s="13">
        <v>72</v>
      </c>
      <c r="G834" s="13">
        <v>52</v>
      </c>
      <c r="H834" s="13">
        <v>53</v>
      </c>
      <c r="I834" s="13">
        <v>59</v>
      </c>
      <c r="J834" s="13">
        <v>48</v>
      </c>
      <c r="K834" s="13">
        <v>61</v>
      </c>
      <c r="L834" s="13">
        <v>59</v>
      </c>
      <c r="M834" s="13">
        <v>59</v>
      </c>
      <c r="O834" s="19">
        <v>830</v>
      </c>
      <c r="P834" s="20">
        <v>99</v>
      </c>
      <c r="Q834" s="20">
        <v>93</v>
      </c>
      <c r="R834" s="21">
        <v>85</v>
      </c>
      <c r="S834" s="21">
        <v>69</v>
      </c>
      <c r="T834" s="21">
        <v>54</v>
      </c>
      <c r="U834" s="21">
        <v>42</v>
      </c>
      <c r="V834" s="21">
        <v>31</v>
      </c>
      <c r="W834" s="21">
        <v>25</v>
      </c>
      <c r="X834" s="21">
        <v>19</v>
      </c>
      <c r="Y834" s="21">
        <v>15</v>
      </c>
      <c r="Z834" s="21">
        <v>12</v>
      </c>
      <c r="AA834" s="21">
        <v>11</v>
      </c>
      <c r="AB834" s="22">
        <v>830</v>
      </c>
      <c r="AC834" s="23">
        <v>96</v>
      </c>
      <c r="AD834" s="23">
        <v>93</v>
      </c>
      <c r="AE834" s="24">
        <v>75</v>
      </c>
      <c r="AF834" s="24">
        <v>60</v>
      </c>
      <c r="AG834" s="24">
        <v>41</v>
      </c>
      <c r="AH834" s="24">
        <v>35</v>
      </c>
      <c r="AI834" s="24">
        <v>24</v>
      </c>
      <c r="AJ834" s="24">
        <v>19</v>
      </c>
      <c r="AK834" s="24">
        <v>14</v>
      </c>
      <c r="AL834" s="24">
        <v>10</v>
      </c>
      <c r="AM834" s="24">
        <v>10</v>
      </c>
      <c r="AN834" s="24">
        <v>10</v>
      </c>
      <c r="DX834" s="19">
        <v>830</v>
      </c>
      <c r="DY834" t="s">
        <v>568</v>
      </c>
      <c r="DZ834" t="s">
        <v>568</v>
      </c>
      <c r="EA834" t="s">
        <v>567</v>
      </c>
      <c r="EB834" t="s">
        <v>567</v>
      </c>
    </row>
    <row r="835" spans="1:132" x14ac:dyDescent="0.25">
      <c r="A835" s="12">
        <v>832</v>
      </c>
      <c r="B835" s="12">
        <v>0</v>
      </c>
      <c r="C835" s="12">
        <v>81</v>
      </c>
      <c r="D835" s="12">
        <v>65</v>
      </c>
      <c r="E835" s="12">
        <v>66</v>
      </c>
      <c r="F835" s="12">
        <v>72</v>
      </c>
      <c r="G835" s="12">
        <v>52</v>
      </c>
      <c r="H835" s="12">
        <v>53</v>
      </c>
      <c r="I835" s="12">
        <v>59</v>
      </c>
      <c r="J835" s="12">
        <v>48</v>
      </c>
      <c r="K835" s="12">
        <v>61</v>
      </c>
      <c r="L835" s="12">
        <v>59</v>
      </c>
      <c r="M835" s="12">
        <v>59</v>
      </c>
      <c r="O835" s="19">
        <v>831</v>
      </c>
      <c r="P835" s="20">
        <v>99</v>
      </c>
      <c r="Q835" s="20">
        <v>93</v>
      </c>
      <c r="R835" s="21">
        <v>85</v>
      </c>
      <c r="S835" s="21">
        <v>69</v>
      </c>
      <c r="T835" s="21">
        <v>54</v>
      </c>
      <c r="U835" s="21">
        <v>42</v>
      </c>
      <c r="V835" s="21">
        <v>31</v>
      </c>
      <c r="W835" s="21">
        <v>25</v>
      </c>
      <c r="X835" s="21">
        <v>19</v>
      </c>
      <c r="Y835" s="21">
        <v>15</v>
      </c>
      <c r="Z835" s="21">
        <v>12</v>
      </c>
      <c r="AA835" s="21">
        <v>11</v>
      </c>
      <c r="AB835" s="22">
        <v>831</v>
      </c>
      <c r="AC835" s="23">
        <v>96</v>
      </c>
      <c r="AD835" s="23">
        <v>93</v>
      </c>
      <c r="AE835" s="24">
        <v>75</v>
      </c>
      <c r="AF835" s="24">
        <v>61</v>
      </c>
      <c r="AG835" s="24">
        <v>41</v>
      </c>
      <c r="AH835" s="24">
        <v>36</v>
      </c>
      <c r="AI835" s="24">
        <v>24</v>
      </c>
      <c r="AJ835" s="24">
        <v>19</v>
      </c>
      <c r="AK835" s="24">
        <v>15</v>
      </c>
      <c r="AL835" s="24">
        <v>10</v>
      </c>
      <c r="AM835" s="24">
        <v>10</v>
      </c>
      <c r="AN835" s="24">
        <v>10</v>
      </c>
      <c r="DX835" s="19">
        <v>831</v>
      </c>
      <c r="DY835" t="s">
        <v>568</v>
      </c>
      <c r="DZ835" t="s">
        <v>568</v>
      </c>
      <c r="EA835" t="s">
        <v>567</v>
      </c>
      <c r="EB835" t="s">
        <v>567</v>
      </c>
    </row>
    <row r="836" spans="1:132" x14ac:dyDescent="0.25">
      <c r="A836" s="13">
        <v>833</v>
      </c>
      <c r="B836" s="13">
        <v>0</v>
      </c>
      <c r="C836" s="13">
        <v>80</v>
      </c>
      <c r="D836" s="13">
        <v>65</v>
      </c>
      <c r="E836" s="13">
        <v>65</v>
      </c>
      <c r="F836" s="13">
        <v>71</v>
      </c>
      <c r="G836" s="13">
        <v>52</v>
      </c>
      <c r="H836" s="13">
        <v>53</v>
      </c>
      <c r="I836" s="13">
        <v>59</v>
      </c>
      <c r="J836" s="13">
        <v>48</v>
      </c>
      <c r="K836" s="13">
        <v>61</v>
      </c>
      <c r="L836" s="13">
        <v>59</v>
      </c>
      <c r="M836" s="13">
        <v>59</v>
      </c>
      <c r="O836" s="19">
        <v>832</v>
      </c>
      <c r="P836" s="20">
        <v>99</v>
      </c>
      <c r="Q836" s="20">
        <v>93</v>
      </c>
      <c r="R836" s="21">
        <v>85</v>
      </c>
      <c r="S836" s="21">
        <v>69</v>
      </c>
      <c r="T836" s="21">
        <v>54</v>
      </c>
      <c r="U836" s="21">
        <v>42</v>
      </c>
      <c r="V836" s="21">
        <v>31</v>
      </c>
      <c r="W836" s="21">
        <v>25</v>
      </c>
      <c r="X836" s="21">
        <v>19</v>
      </c>
      <c r="Y836" s="21">
        <v>15</v>
      </c>
      <c r="Z836" s="21">
        <v>12</v>
      </c>
      <c r="AA836" s="21">
        <v>11</v>
      </c>
      <c r="AB836" s="22">
        <v>832</v>
      </c>
      <c r="AC836" s="23">
        <v>96</v>
      </c>
      <c r="AD836" s="23">
        <v>93</v>
      </c>
      <c r="AE836" s="24">
        <v>75</v>
      </c>
      <c r="AF836" s="24">
        <v>61</v>
      </c>
      <c r="AG836" s="24">
        <v>41</v>
      </c>
      <c r="AH836" s="24">
        <v>36</v>
      </c>
      <c r="AI836" s="24">
        <v>24</v>
      </c>
      <c r="AJ836" s="24">
        <v>19</v>
      </c>
      <c r="AK836" s="24">
        <v>15</v>
      </c>
      <c r="AL836" s="24">
        <v>10</v>
      </c>
      <c r="AM836" s="24">
        <v>10</v>
      </c>
      <c r="AN836" s="24">
        <v>10</v>
      </c>
      <c r="DX836" s="19">
        <v>832</v>
      </c>
      <c r="DY836" t="s">
        <v>568</v>
      </c>
      <c r="DZ836" t="s">
        <v>568</v>
      </c>
      <c r="EA836" t="s">
        <v>567</v>
      </c>
      <c r="EB836" t="s">
        <v>567</v>
      </c>
    </row>
    <row r="837" spans="1:132" x14ac:dyDescent="0.25">
      <c r="A837" s="12">
        <v>834</v>
      </c>
      <c r="B837" s="12">
        <v>0</v>
      </c>
      <c r="C837" s="12">
        <v>80</v>
      </c>
      <c r="D837" s="12">
        <v>65</v>
      </c>
      <c r="E837" s="12">
        <v>65</v>
      </c>
      <c r="F837" s="12">
        <v>71</v>
      </c>
      <c r="G837" s="12">
        <v>52</v>
      </c>
      <c r="H837" s="12">
        <v>53</v>
      </c>
      <c r="I837" s="12">
        <v>59</v>
      </c>
      <c r="J837" s="12">
        <v>48</v>
      </c>
      <c r="K837" s="12">
        <v>61</v>
      </c>
      <c r="L837" s="12">
        <v>59</v>
      </c>
      <c r="M837" s="12">
        <v>59</v>
      </c>
      <c r="O837" s="19">
        <v>833</v>
      </c>
      <c r="P837" s="20">
        <v>99</v>
      </c>
      <c r="Q837" s="20">
        <v>93</v>
      </c>
      <c r="R837" s="21">
        <v>85</v>
      </c>
      <c r="S837" s="21">
        <v>70</v>
      </c>
      <c r="T837" s="21">
        <v>54</v>
      </c>
      <c r="U837" s="21">
        <v>43</v>
      </c>
      <c r="V837" s="21">
        <v>32</v>
      </c>
      <c r="W837" s="21">
        <v>25</v>
      </c>
      <c r="X837" s="21">
        <v>20</v>
      </c>
      <c r="Y837" s="21">
        <v>15</v>
      </c>
      <c r="Z837" s="21">
        <v>13</v>
      </c>
      <c r="AA837" s="21">
        <v>12</v>
      </c>
      <c r="AB837" s="22">
        <v>833</v>
      </c>
      <c r="AC837" s="23">
        <v>96</v>
      </c>
      <c r="AD837" s="23">
        <v>93</v>
      </c>
      <c r="AE837" s="24">
        <v>75</v>
      </c>
      <c r="AF837" s="24">
        <v>61</v>
      </c>
      <c r="AG837" s="24">
        <v>42</v>
      </c>
      <c r="AH837" s="24">
        <v>36</v>
      </c>
      <c r="AI837" s="24">
        <v>24</v>
      </c>
      <c r="AJ837" s="24">
        <v>19</v>
      </c>
      <c r="AK837" s="24">
        <v>15</v>
      </c>
      <c r="AL837" s="24">
        <v>10</v>
      </c>
      <c r="AM837" s="24">
        <v>10</v>
      </c>
      <c r="AN837" s="24">
        <v>10</v>
      </c>
      <c r="DX837" s="19">
        <v>833</v>
      </c>
      <c r="DY837" t="s">
        <v>568</v>
      </c>
      <c r="DZ837" t="s">
        <v>568</v>
      </c>
      <c r="EA837" t="s">
        <v>567</v>
      </c>
      <c r="EB837" t="s">
        <v>567</v>
      </c>
    </row>
    <row r="838" spans="1:132" x14ac:dyDescent="0.25">
      <c r="A838" s="13">
        <v>835</v>
      </c>
      <c r="B838" s="13">
        <v>0</v>
      </c>
      <c r="C838" s="13">
        <v>80</v>
      </c>
      <c r="D838" s="13">
        <v>65</v>
      </c>
      <c r="E838" s="13">
        <v>65</v>
      </c>
      <c r="F838" s="13">
        <v>71</v>
      </c>
      <c r="G838" s="13">
        <v>52</v>
      </c>
      <c r="H838" s="13">
        <v>53</v>
      </c>
      <c r="I838" s="13">
        <v>59</v>
      </c>
      <c r="J838" s="13">
        <v>48</v>
      </c>
      <c r="K838" s="13">
        <v>61</v>
      </c>
      <c r="L838" s="13">
        <v>59</v>
      </c>
      <c r="M838" s="13">
        <v>59</v>
      </c>
      <c r="O838" s="19">
        <v>834</v>
      </c>
      <c r="P838" s="20">
        <v>99</v>
      </c>
      <c r="Q838" s="20">
        <v>93</v>
      </c>
      <c r="R838" s="21">
        <v>85</v>
      </c>
      <c r="S838" s="21">
        <v>70</v>
      </c>
      <c r="T838" s="21">
        <v>54</v>
      </c>
      <c r="U838" s="21">
        <v>43</v>
      </c>
      <c r="V838" s="21">
        <v>32</v>
      </c>
      <c r="W838" s="21">
        <v>25</v>
      </c>
      <c r="X838" s="21">
        <v>20</v>
      </c>
      <c r="Y838" s="21">
        <v>15</v>
      </c>
      <c r="Z838" s="21">
        <v>13</v>
      </c>
      <c r="AA838" s="21">
        <v>12</v>
      </c>
      <c r="AB838" s="22">
        <v>834</v>
      </c>
      <c r="AC838" s="23">
        <v>96</v>
      </c>
      <c r="AD838" s="23">
        <v>93</v>
      </c>
      <c r="AE838" s="24">
        <v>75</v>
      </c>
      <c r="AF838" s="24">
        <v>61</v>
      </c>
      <c r="AG838" s="24">
        <v>42</v>
      </c>
      <c r="AH838" s="24">
        <v>36</v>
      </c>
      <c r="AI838" s="24">
        <v>24</v>
      </c>
      <c r="AJ838" s="24">
        <v>19</v>
      </c>
      <c r="AK838" s="24">
        <v>15</v>
      </c>
      <c r="AL838" s="24">
        <v>10</v>
      </c>
      <c r="AM838" s="24">
        <v>10</v>
      </c>
      <c r="AN838" s="24">
        <v>10</v>
      </c>
      <c r="DX838" s="19">
        <v>834</v>
      </c>
      <c r="DY838" t="s">
        <v>568</v>
      </c>
      <c r="DZ838" t="s">
        <v>568</v>
      </c>
      <c r="EA838" t="s">
        <v>567</v>
      </c>
      <c r="EB838" t="s">
        <v>567</v>
      </c>
    </row>
    <row r="839" spans="1:132" x14ac:dyDescent="0.25">
      <c r="A839" s="12">
        <v>836</v>
      </c>
      <c r="B839" s="12">
        <v>0</v>
      </c>
      <c r="C839" s="12">
        <v>80</v>
      </c>
      <c r="D839" s="12">
        <v>64</v>
      </c>
      <c r="E839" s="12">
        <v>65</v>
      </c>
      <c r="F839" s="12">
        <v>71</v>
      </c>
      <c r="G839" s="12">
        <v>51</v>
      </c>
      <c r="H839" s="12">
        <v>52</v>
      </c>
      <c r="I839" s="12">
        <v>58</v>
      </c>
      <c r="J839" s="12">
        <v>47</v>
      </c>
      <c r="K839" s="12">
        <v>60</v>
      </c>
      <c r="L839" s="12">
        <v>58</v>
      </c>
      <c r="M839" s="12">
        <v>58</v>
      </c>
      <c r="O839" s="19">
        <v>835</v>
      </c>
      <c r="P839" s="20">
        <v>99</v>
      </c>
      <c r="Q839" s="20">
        <v>93</v>
      </c>
      <c r="R839" s="21">
        <v>85</v>
      </c>
      <c r="S839" s="21">
        <v>70</v>
      </c>
      <c r="T839" s="21">
        <v>54</v>
      </c>
      <c r="U839" s="21">
        <v>43</v>
      </c>
      <c r="V839" s="21">
        <v>32</v>
      </c>
      <c r="W839" s="21">
        <v>25</v>
      </c>
      <c r="X839" s="21">
        <v>20</v>
      </c>
      <c r="Y839" s="21">
        <v>15</v>
      </c>
      <c r="Z839" s="21">
        <v>13</v>
      </c>
      <c r="AA839" s="21">
        <v>12</v>
      </c>
      <c r="AB839" s="22">
        <v>835</v>
      </c>
      <c r="AC839" s="23">
        <v>96</v>
      </c>
      <c r="AD839" s="23">
        <v>93</v>
      </c>
      <c r="AE839" s="24">
        <v>76</v>
      </c>
      <c r="AF839" s="24">
        <v>61</v>
      </c>
      <c r="AG839" s="24">
        <v>42</v>
      </c>
      <c r="AH839" s="24">
        <v>36</v>
      </c>
      <c r="AI839" s="24">
        <v>25</v>
      </c>
      <c r="AJ839" s="24">
        <v>19</v>
      </c>
      <c r="AK839" s="24">
        <v>15</v>
      </c>
      <c r="AL839" s="24">
        <v>10</v>
      </c>
      <c r="AM839" s="24">
        <v>10</v>
      </c>
      <c r="AN839" s="24">
        <v>10</v>
      </c>
      <c r="DX839" s="19">
        <v>835</v>
      </c>
      <c r="DY839" t="s">
        <v>568</v>
      </c>
      <c r="DZ839" t="s">
        <v>568</v>
      </c>
      <c r="EA839" t="s">
        <v>567</v>
      </c>
      <c r="EB839" t="s">
        <v>567</v>
      </c>
    </row>
    <row r="840" spans="1:132" x14ac:dyDescent="0.25">
      <c r="A840" s="13">
        <v>837</v>
      </c>
      <c r="B840" s="13">
        <v>0</v>
      </c>
      <c r="C840" s="13">
        <v>80</v>
      </c>
      <c r="D840" s="13">
        <v>64</v>
      </c>
      <c r="E840" s="13">
        <v>65</v>
      </c>
      <c r="F840" s="13">
        <v>71</v>
      </c>
      <c r="G840" s="13">
        <v>51</v>
      </c>
      <c r="H840" s="13">
        <v>52</v>
      </c>
      <c r="I840" s="13">
        <v>58</v>
      </c>
      <c r="J840" s="13">
        <v>47</v>
      </c>
      <c r="K840" s="13">
        <v>60</v>
      </c>
      <c r="L840" s="13">
        <v>58</v>
      </c>
      <c r="M840" s="13">
        <v>58</v>
      </c>
      <c r="O840" s="19">
        <v>836</v>
      </c>
      <c r="P840" s="20">
        <v>99</v>
      </c>
      <c r="Q840" s="20">
        <v>93</v>
      </c>
      <c r="R840" s="21">
        <v>85</v>
      </c>
      <c r="S840" s="21">
        <v>70</v>
      </c>
      <c r="T840" s="21">
        <v>54</v>
      </c>
      <c r="U840" s="21">
        <v>43</v>
      </c>
      <c r="V840" s="21">
        <v>32</v>
      </c>
      <c r="W840" s="21">
        <v>25</v>
      </c>
      <c r="X840" s="21">
        <v>20</v>
      </c>
      <c r="Y840" s="21">
        <v>15</v>
      </c>
      <c r="Z840" s="21">
        <v>13</v>
      </c>
      <c r="AA840" s="21">
        <v>12</v>
      </c>
      <c r="AB840" s="22">
        <v>836</v>
      </c>
      <c r="AC840" s="23">
        <v>96</v>
      </c>
      <c r="AD840" s="23">
        <v>93</v>
      </c>
      <c r="AE840" s="24">
        <v>76</v>
      </c>
      <c r="AF840" s="24">
        <v>62</v>
      </c>
      <c r="AG840" s="24">
        <v>42</v>
      </c>
      <c r="AH840" s="24">
        <v>36</v>
      </c>
      <c r="AI840" s="24">
        <v>25</v>
      </c>
      <c r="AJ840" s="24">
        <v>19</v>
      </c>
      <c r="AK840" s="24">
        <v>15</v>
      </c>
      <c r="AL840" s="24">
        <v>10</v>
      </c>
      <c r="AM840" s="24">
        <v>10</v>
      </c>
      <c r="AN840" s="24">
        <v>10</v>
      </c>
      <c r="DX840" s="19">
        <v>836</v>
      </c>
      <c r="DY840" t="s">
        <v>568</v>
      </c>
      <c r="DZ840" t="s">
        <v>568</v>
      </c>
      <c r="EA840" t="s">
        <v>567</v>
      </c>
      <c r="EB840" t="s">
        <v>567</v>
      </c>
    </row>
    <row r="841" spans="1:132" x14ac:dyDescent="0.25">
      <c r="A841" s="12">
        <v>838</v>
      </c>
      <c r="B841" s="12">
        <v>0</v>
      </c>
      <c r="C841" s="12">
        <v>79</v>
      </c>
      <c r="D841" s="12">
        <v>64</v>
      </c>
      <c r="E841" s="12">
        <v>64</v>
      </c>
      <c r="F841" s="12">
        <v>70</v>
      </c>
      <c r="G841" s="12">
        <v>51</v>
      </c>
      <c r="H841" s="12">
        <v>52</v>
      </c>
      <c r="I841" s="12">
        <v>58</v>
      </c>
      <c r="J841" s="12">
        <v>47</v>
      </c>
      <c r="K841" s="12">
        <v>60</v>
      </c>
      <c r="L841" s="12">
        <v>58</v>
      </c>
      <c r="M841" s="12">
        <v>58</v>
      </c>
      <c r="O841" s="19">
        <v>837</v>
      </c>
      <c r="P841" s="20">
        <v>99</v>
      </c>
      <c r="Q841" s="20">
        <v>93</v>
      </c>
      <c r="R841" s="21">
        <v>85</v>
      </c>
      <c r="S841" s="21">
        <v>70</v>
      </c>
      <c r="T841" s="21">
        <v>54</v>
      </c>
      <c r="U841" s="21">
        <v>43</v>
      </c>
      <c r="V841" s="21">
        <v>32</v>
      </c>
      <c r="W841" s="21">
        <v>25</v>
      </c>
      <c r="X841" s="21">
        <v>20</v>
      </c>
      <c r="Y841" s="21">
        <v>15</v>
      </c>
      <c r="Z841" s="21">
        <v>13</v>
      </c>
      <c r="AA841" s="21">
        <v>12</v>
      </c>
      <c r="AB841" s="22">
        <v>837</v>
      </c>
      <c r="AC841" s="23">
        <v>96</v>
      </c>
      <c r="AD841" s="23">
        <v>93</v>
      </c>
      <c r="AE841" s="24">
        <v>76</v>
      </c>
      <c r="AF841" s="24">
        <v>62</v>
      </c>
      <c r="AG841" s="24">
        <v>42</v>
      </c>
      <c r="AH841" s="24">
        <v>37</v>
      </c>
      <c r="AI841" s="24">
        <v>25</v>
      </c>
      <c r="AJ841" s="24">
        <v>20</v>
      </c>
      <c r="AK841" s="24">
        <v>15</v>
      </c>
      <c r="AL841" s="24">
        <v>11</v>
      </c>
      <c r="AM841" s="24">
        <v>11</v>
      </c>
      <c r="AN841" s="24">
        <v>11</v>
      </c>
      <c r="DX841" s="19">
        <v>837</v>
      </c>
      <c r="DY841" t="s">
        <v>568</v>
      </c>
      <c r="DZ841" t="s">
        <v>568</v>
      </c>
      <c r="EA841" t="s">
        <v>567</v>
      </c>
      <c r="EB841" t="s">
        <v>567</v>
      </c>
    </row>
    <row r="842" spans="1:132" x14ac:dyDescent="0.25">
      <c r="A842" s="13">
        <v>839</v>
      </c>
      <c r="B842" s="13">
        <v>0</v>
      </c>
      <c r="C842" s="13">
        <v>79</v>
      </c>
      <c r="D842" s="13">
        <v>64</v>
      </c>
      <c r="E842" s="13">
        <v>64</v>
      </c>
      <c r="F842" s="13">
        <v>70</v>
      </c>
      <c r="G842" s="13">
        <v>51</v>
      </c>
      <c r="H842" s="13">
        <v>52</v>
      </c>
      <c r="I842" s="13">
        <v>58</v>
      </c>
      <c r="J842" s="13">
        <v>47</v>
      </c>
      <c r="K842" s="13">
        <v>60</v>
      </c>
      <c r="L842" s="13">
        <v>58</v>
      </c>
      <c r="M842" s="13">
        <v>58</v>
      </c>
      <c r="O842" s="19">
        <v>838</v>
      </c>
      <c r="P842" s="20">
        <v>99</v>
      </c>
      <c r="Q842" s="20">
        <v>94</v>
      </c>
      <c r="R842" s="21">
        <v>86</v>
      </c>
      <c r="S842" s="21">
        <v>70</v>
      </c>
      <c r="T842" s="21">
        <v>55</v>
      </c>
      <c r="U842" s="21">
        <v>44</v>
      </c>
      <c r="V842" s="21">
        <v>32</v>
      </c>
      <c r="W842" s="21">
        <v>26</v>
      </c>
      <c r="X842" s="21">
        <v>20</v>
      </c>
      <c r="Y842" s="21">
        <v>16</v>
      </c>
      <c r="Z842" s="21">
        <v>13</v>
      </c>
      <c r="AA842" s="21">
        <v>12</v>
      </c>
      <c r="AB842" s="22">
        <v>838</v>
      </c>
      <c r="AC842" s="23">
        <v>96</v>
      </c>
      <c r="AD842" s="23">
        <v>93</v>
      </c>
      <c r="AE842" s="24">
        <v>76</v>
      </c>
      <c r="AF842" s="24">
        <v>62</v>
      </c>
      <c r="AG842" s="24">
        <v>43</v>
      </c>
      <c r="AH842" s="24">
        <v>37</v>
      </c>
      <c r="AI842" s="24">
        <v>25</v>
      </c>
      <c r="AJ842" s="24">
        <v>20</v>
      </c>
      <c r="AK842" s="24">
        <v>15</v>
      </c>
      <c r="AL842" s="24">
        <v>11</v>
      </c>
      <c r="AM842" s="24">
        <v>11</v>
      </c>
      <c r="AN842" s="24">
        <v>11</v>
      </c>
      <c r="DX842" s="19">
        <v>838</v>
      </c>
      <c r="DY842" t="s">
        <v>568</v>
      </c>
      <c r="DZ842" t="s">
        <v>568</v>
      </c>
      <c r="EA842" t="s">
        <v>567</v>
      </c>
      <c r="EB842" t="s">
        <v>567</v>
      </c>
    </row>
    <row r="843" spans="1:132" x14ac:dyDescent="0.25">
      <c r="A843" s="12">
        <v>840</v>
      </c>
      <c r="B843" s="12">
        <v>0</v>
      </c>
      <c r="C843" s="12">
        <v>79</v>
      </c>
      <c r="D843" s="12">
        <v>64</v>
      </c>
      <c r="E843" s="12">
        <v>64</v>
      </c>
      <c r="F843" s="12">
        <v>70</v>
      </c>
      <c r="G843" s="12">
        <v>51</v>
      </c>
      <c r="H843" s="12">
        <v>52</v>
      </c>
      <c r="I843" s="12">
        <v>58</v>
      </c>
      <c r="J843" s="12">
        <v>47</v>
      </c>
      <c r="K843" s="12">
        <v>60</v>
      </c>
      <c r="L843" s="12">
        <v>58</v>
      </c>
      <c r="M843" s="12">
        <v>58</v>
      </c>
      <c r="O843" s="19">
        <v>839</v>
      </c>
      <c r="P843" s="20">
        <v>99</v>
      </c>
      <c r="Q843" s="20">
        <v>94</v>
      </c>
      <c r="R843" s="21">
        <v>86</v>
      </c>
      <c r="S843" s="21">
        <v>70</v>
      </c>
      <c r="T843" s="21">
        <v>55</v>
      </c>
      <c r="U843" s="21">
        <v>44</v>
      </c>
      <c r="V843" s="21">
        <v>32</v>
      </c>
      <c r="W843" s="21">
        <v>26</v>
      </c>
      <c r="X843" s="21">
        <v>20</v>
      </c>
      <c r="Y843" s="21">
        <v>16</v>
      </c>
      <c r="Z843" s="21">
        <v>13</v>
      </c>
      <c r="AA843" s="21">
        <v>12</v>
      </c>
      <c r="AB843" s="22">
        <v>839</v>
      </c>
      <c r="AC843" s="23">
        <v>96</v>
      </c>
      <c r="AD843" s="23">
        <v>93</v>
      </c>
      <c r="AE843" s="24">
        <v>76</v>
      </c>
      <c r="AF843" s="24">
        <v>62</v>
      </c>
      <c r="AG843" s="24">
        <v>43</v>
      </c>
      <c r="AH843" s="24">
        <v>37</v>
      </c>
      <c r="AI843" s="24">
        <v>25</v>
      </c>
      <c r="AJ843" s="24">
        <v>20</v>
      </c>
      <c r="AK843" s="24">
        <v>15</v>
      </c>
      <c r="AL843" s="24">
        <v>11</v>
      </c>
      <c r="AM843" s="24">
        <v>11</v>
      </c>
      <c r="AN843" s="24">
        <v>11</v>
      </c>
      <c r="DX843" s="19">
        <v>839</v>
      </c>
      <c r="DY843" t="s">
        <v>568</v>
      </c>
      <c r="DZ843" t="s">
        <v>568</v>
      </c>
      <c r="EA843" t="s">
        <v>567</v>
      </c>
      <c r="EB843" t="s">
        <v>567</v>
      </c>
    </row>
    <row r="844" spans="1:132" x14ac:dyDescent="0.25">
      <c r="A844" s="13">
        <v>841</v>
      </c>
      <c r="B844" s="13">
        <v>0</v>
      </c>
      <c r="C844" s="13">
        <v>79</v>
      </c>
      <c r="D844" s="13">
        <v>64</v>
      </c>
      <c r="E844" s="13">
        <v>64</v>
      </c>
      <c r="F844" s="13">
        <v>70</v>
      </c>
      <c r="G844" s="13">
        <v>51</v>
      </c>
      <c r="H844" s="13">
        <v>52</v>
      </c>
      <c r="I844" s="13">
        <v>58</v>
      </c>
      <c r="J844" s="13">
        <v>47</v>
      </c>
      <c r="K844" s="13">
        <v>60</v>
      </c>
      <c r="L844" s="13">
        <v>58</v>
      </c>
      <c r="M844" s="13">
        <v>58</v>
      </c>
      <c r="O844" s="19">
        <v>840</v>
      </c>
      <c r="P844" s="20">
        <v>99</v>
      </c>
      <c r="Q844" s="20">
        <v>94</v>
      </c>
      <c r="R844" s="21">
        <v>86</v>
      </c>
      <c r="S844" s="21">
        <v>70</v>
      </c>
      <c r="T844" s="21">
        <v>55</v>
      </c>
      <c r="U844" s="21">
        <v>44</v>
      </c>
      <c r="V844" s="21">
        <v>32</v>
      </c>
      <c r="W844" s="21">
        <v>26</v>
      </c>
      <c r="X844" s="21">
        <v>20</v>
      </c>
      <c r="Y844" s="21">
        <v>16</v>
      </c>
      <c r="Z844" s="21">
        <v>13</v>
      </c>
      <c r="AA844" s="21">
        <v>12</v>
      </c>
      <c r="AB844" s="22">
        <v>840</v>
      </c>
      <c r="AC844" s="23">
        <v>96</v>
      </c>
      <c r="AD844" s="23">
        <v>93</v>
      </c>
      <c r="AE844" s="24">
        <v>76</v>
      </c>
      <c r="AF844" s="24">
        <v>62</v>
      </c>
      <c r="AG844" s="24">
        <v>43</v>
      </c>
      <c r="AH844" s="24">
        <v>37</v>
      </c>
      <c r="AI844" s="24">
        <v>25</v>
      </c>
      <c r="AJ844" s="24">
        <v>20</v>
      </c>
      <c r="AK844" s="24">
        <v>15</v>
      </c>
      <c r="AL844" s="24">
        <v>11</v>
      </c>
      <c r="AM844" s="24">
        <v>11</v>
      </c>
      <c r="AN844" s="24">
        <v>11</v>
      </c>
      <c r="DX844" s="19">
        <v>840</v>
      </c>
      <c r="DY844" t="s">
        <v>568</v>
      </c>
      <c r="DZ844" t="s">
        <v>568</v>
      </c>
      <c r="EA844" t="s">
        <v>567</v>
      </c>
      <c r="EB844" t="s">
        <v>567</v>
      </c>
    </row>
    <row r="845" spans="1:132" x14ac:dyDescent="0.25">
      <c r="A845" s="12">
        <v>842</v>
      </c>
      <c r="B845" s="12">
        <v>0</v>
      </c>
      <c r="C845" s="12">
        <v>79</v>
      </c>
      <c r="D845" s="12">
        <v>64</v>
      </c>
      <c r="E845" s="12">
        <v>64</v>
      </c>
      <c r="F845" s="12">
        <v>70</v>
      </c>
      <c r="G845" s="12">
        <v>51</v>
      </c>
      <c r="H845" s="12">
        <v>52</v>
      </c>
      <c r="I845" s="12">
        <v>58</v>
      </c>
      <c r="J845" s="12">
        <v>47</v>
      </c>
      <c r="K845" s="12">
        <v>60</v>
      </c>
      <c r="L845" s="12">
        <v>58</v>
      </c>
      <c r="M845" s="12">
        <v>58</v>
      </c>
      <c r="O845" s="19">
        <v>841</v>
      </c>
      <c r="P845" s="20">
        <v>99</v>
      </c>
      <c r="Q845" s="20">
        <v>94</v>
      </c>
      <c r="R845" s="21">
        <v>86</v>
      </c>
      <c r="S845" s="21">
        <v>70</v>
      </c>
      <c r="T845" s="21">
        <v>55</v>
      </c>
      <c r="U845" s="21">
        <v>44</v>
      </c>
      <c r="V845" s="21">
        <v>32</v>
      </c>
      <c r="W845" s="21">
        <v>26</v>
      </c>
      <c r="X845" s="21">
        <v>20</v>
      </c>
      <c r="Y845" s="21">
        <v>16</v>
      </c>
      <c r="Z845" s="21">
        <v>13</v>
      </c>
      <c r="AA845" s="21">
        <v>12</v>
      </c>
      <c r="AB845" s="22">
        <v>841</v>
      </c>
      <c r="AC845" s="23">
        <v>96</v>
      </c>
      <c r="AD845" s="23">
        <v>93</v>
      </c>
      <c r="AE845" s="24">
        <v>76</v>
      </c>
      <c r="AF845" s="24">
        <v>62</v>
      </c>
      <c r="AG845" s="24">
        <v>43</v>
      </c>
      <c r="AH845" s="24">
        <v>37</v>
      </c>
      <c r="AI845" s="24">
        <v>25</v>
      </c>
      <c r="AJ845" s="24">
        <v>20</v>
      </c>
      <c r="AK845" s="24">
        <v>15</v>
      </c>
      <c r="AL845" s="24">
        <v>11</v>
      </c>
      <c r="AM845" s="24">
        <v>11</v>
      </c>
      <c r="AN845" s="24">
        <v>11</v>
      </c>
      <c r="DX845" s="19">
        <v>841</v>
      </c>
      <c r="DY845" t="s">
        <v>568</v>
      </c>
      <c r="DZ845" t="s">
        <v>568</v>
      </c>
      <c r="EA845" t="s">
        <v>567</v>
      </c>
      <c r="EB845" t="s">
        <v>567</v>
      </c>
    </row>
    <row r="846" spans="1:132" x14ac:dyDescent="0.25">
      <c r="A846" s="13">
        <v>843</v>
      </c>
      <c r="B846" s="13">
        <v>0</v>
      </c>
      <c r="C846" s="13">
        <v>78</v>
      </c>
      <c r="D846" s="13">
        <v>63</v>
      </c>
      <c r="E846" s="13">
        <v>64</v>
      </c>
      <c r="F846" s="13">
        <v>70</v>
      </c>
      <c r="G846" s="13">
        <v>51</v>
      </c>
      <c r="H846" s="13">
        <v>52</v>
      </c>
      <c r="I846" s="13">
        <v>58</v>
      </c>
      <c r="J846" s="13">
        <v>47</v>
      </c>
      <c r="K846" s="13">
        <v>60</v>
      </c>
      <c r="L846" s="13">
        <v>58</v>
      </c>
      <c r="M846" s="13">
        <v>58</v>
      </c>
      <c r="O846" s="19">
        <v>842</v>
      </c>
      <c r="P846" s="20">
        <v>99</v>
      </c>
      <c r="Q846" s="20">
        <v>94</v>
      </c>
      <c r="R846" s="21">
        <v>86</v>
      </c>
      <c r="S846" s="21">
        <v>70</v>
      </c>
      <c r="T846" s="21">
        <v>55</v>
      </c>
      <c r="U846" s="21">
        <v>44</v>
      </c>
      <c r="V846" s="21">
        <v>32</v>
      </c>
      <c r="W846" s="21">
        <v>26</v>
      </c>
      <c r="X846" s="21">
        <v>20</v>
      </c>
      <c r="Y846" s="21">
        <v>16</v>
      </c>
      <c r="Z846" s="21">
        <v>13</v>
      </c>
      <c r="AA846" s="21">
        <v>12</v>
      </c>
      <c r="AB846" s="22">
        <v>842</v>
      </c>
      <c r="AC846" s="23">
        <v>96</v>
      </c>
      <c r="AD846" s="23">
        <v>93</v>
      </c>
      <c r="AE846" s="24">
        <v>77</v>
      </c>
      <c r="AF846" s="24">
        <v>63</v>
      </c>
      <c r="AG846" s="24">
        <v>43</v>
      </c>
      <c r="AH846" s="24">
        <v>37</v>
      </c>
      <c r="AI846" s="24">
        <v>25</v>
      </c>
      <c r="AJ846" s="24">
        <v>20</v>
      </c>
      <c r="AK846" s="24">
        <v>16</v>
      </c>
      <c r="AL846" s="24">
        <v>11</v>
      </c>
      <c r="AM846" s="24">
        <v>11</v>
      </c>
      <c r="AN846" s="24">
        <v>11</v>
      </c>
      <c r="DX846" s="19">
        <v>842</v>
      </c>
      <c r="DY846" t="s">
        <v>568</v>
      </c>
      <c r="DZ846" t="s">
        <v>568</v>
      </c>
      <c r="EA846" t="s">
        <v>567</v>
      </c>
      <c r="EB846" t="s">
        <v>567</v>
      </c>
    </row>
    <row r="847" spans="1:132" x14ac:dyDescent="0.25">
      <c r="A847" s="12">
        <v>844</v>
      </c>
      <c r="B847" s="12">
        <v>0</v>
      </c>
      <c r="C847" s="12">
        <v>78</v>
      </c>
      <c r="D847" s="12">
        <v>63</v>
      </c>
      <c r="E847" s="12">
        <v>64</v>
      </c>
      <c r="F847" s="12">
        <v>70</v>
      </c>
      <c r="G847" s="12">
        <v>51</v>
      </c>
      <c r="H847" s="12">
        <v>52</v>
      </c>
      <c r="I847" s="12">
        <v>58</v>
      </c>
      <c r="J847" s="12">
        <v>47</v>
      </c>
      <c r="K847" s="12">
        <v>60</v>
      </c>
      <c r="L847" s="12">
        <v>58</v>
      </c>
      <c r="M847" s="12">
        <v>58</v>
      </c>
      <c r="O847" s="19">
        <v>843</v>
      </c>
      <c r="P847" s="20">
        <v>99</v>
      </c>
      <c r="Q847" s="20">
        <v>94</v>
      </c>
      <c r="R847" s="21">
        <v>86</v>
      </c>
      <c r="S847" s="21">
        <v>71</v>
      </c>
      <c r="T847" s="21">
        <v>56</v>
      </c>
      <c r="U847" s="21">
        <v>45</v>
      </c>
      <c r="V847" s="21">
        <v>33</v>
      </c>
      <c r="W847" s="21">
        <v>27</v>
      </c>
      <c r="X847" s="21">
        <v>21</v>
      </c>
      <c r="Y847" s="21">
        <v>16</v>
      </c>
      <c r="Z847" s="21">
        <v>14</v>
      </c>
      <c r="AA847" s="21">
        <v>13</v>
      </c>
      <c r="AB847" s="22">
        <v>843</v>
      </c>
      <c r="AC847" s="23">
        <v>96</v>
      </c>
      <c r="AD847" s="23">
        <v>94</v>
      </c>
      <c r="AE847" s="24">
        <v>77</v>
      </c>
      <c r="AF847" s="24">
        <v>63</v>
      </c>
      <c r="AG847" s="24">
        <v>44</v>
      </c>
      <c r="AH847" s="24">
        <v>38</v>
      </c>
      <c r="AI847" s="24">
        <v>26</v>
      </c>
      <c r="AJ847" s="24">
        <v>20</v>
      </c>
      <c r="AK847" s="24">
        <v>16</v>
      </c>
      <c r="AL847" s="24">
        <v>11</v>
      </c>
      <c r="AM847" s="24">
        <v>11</v>
      </c>
      <c r="AN847" s="24">
        <v>11</v>
      </c>
      <c r="DX847" s="19">
        <v>843</v>
      </c>
      <c r="DY847" t="s">
        <v>568</v>
      </c>
      <c r="DZ847" t="s">
        <v>568</v>
      </c>
      <c r="EA847" t="s">
        <v>567</v>
      </c>
      <c r="EB847" t="s">
        <v>567</v>
      </c>
    </row>
    <row r="848" spans="1:132" x14ac:dyDescent="0.25">
      <c r="A848" s="13">
        <v>845</v>
      </c>
      <c r="B848" s="13">
        <v>0</v>
      </c>
      <c r="C848" s="13">
        <v>78</v>
      </c>
      <c r="D848" s="13">
        <v>63</v>
      </c>
      <c r="E848" s="13">
        <v>64</v>
      </c>
      <c r="F848" s="13">
        <v>70</v>
      </c>
      <c r="G848" s="13">
        <v>51</v>
      </c>
      <c r="H848" s="13">
        <v>52</v>
      </c>
      <c r="I848" s="13">
        <v>58</v>
      </c>
      <c r="J848" s="13">
        <v>47</v>
      </c>
      <c r="K848" s="13">
        <v>60</v>
      </c>
      <c r="L848" s="13">
        <v>58</v>
      </c>
      <c r="M848" s="13">
        <v>58</v>
      </c>
      <c r="O848" s="19">
        <v>844</v>
      </c>
      <c r="P848" s="20">
        <v>99</v>
      </c>
      <c r="Q848" s="20">
        <v>94</v>
      </c>
      <c r="R848" s="21">
        <v>86</v>
      </c>
      <c r="S848" s="21">
        <v>71</v>
      </c>
      <c r="T848" s="21">
        <v>56</v>
      </c>
      <c r="U848" s="21">
        <v>45</v>
      </c>
      <c r="V848" s="21">
        <v>33</v>
      </c>
      <c r="W848" s="21">
        <v>27</v>
      </c>
      <c r="X848" s="21">
        <v>21</v>
      </c>
      <c r="Y848" s="21">
        <v>16</v>
      </c>
      <c r="Z848" s="21">
        <v>14</v>
      </c>
      <c r="AA848" s="21">
        <v>13</v>
      </c>
      <c r="AB848" s="22">
        <v>844</v>
      </c>
      <c r="AC848" s="23">
        <v>96</v>
      </c>
      <c r="AD848" s="23">
        <v>94</v>
      </c>
      <c r="AE848" s="24">
        <v>77</v>
      </c>
      <c r="AF848" s="24">
        <v>63</v>
      </c>
      <c r="AG848" s="24">
        <v>44</v>
      </c>
      <c r="AH848" s="24">
        <v>38</v>
      </c>
      <c r="AI848" s="24">
        <v>26</v>
      </c>
      <c r="AJ848" s="24">
        <v>20</v>
      </c>
      <c r="AK848" s="24">
        <v>16</v>
      </c>
      <c r="AL848" s="24">
        <v>11</v>
      </c>
      <c r="AM848" s="24">
        <v>11</v>
      </c>
      <c r="AN848" s="24">
        <v>11</v>
      </c>
      <c r="DX848" s="19">
        <v>844</v>
      </c>
      <c r="DY848" t="s">
        <v>568</v>
      </c>
      <c r="DZ848" t="s">
        <v>568</v>
      </c>
      <c r="EA848" t="s">
        <v>567</v>
      </c>
      <c r="EB848" t="s">
        <v>567</v>
      </c>
    </row>
    <row r="849" spans="1:132" x14ac:dyDescent="0.25">
      <c r="A849" s="12">
        <v>846</v>
      </c>
      <c r="B849" s="12">
        <v>0</v>
      </c>
      <c r="C849" s="12">
        <v>78</v>
      </c>
      <c r="D849" s="12">
        <v>63</v>
      </c>
      <c r="E849" s="12">
        <v>63</v>
      </c>
      <c r="F849" s="12">
        <v>69</v>
      </c>
      <c r="G849" s="12">
        <v>50</v>
      </c>
      <c r="H849" s="12">
        <v>52</v>
      </c>
      <c r="I849" s="12">
        <v>57</v>
      </c>
      <c r="J849" s="12">
        <v>46</v>
      </c>
      <c r="K849" s="12">
        <v>60</v>
      </c>
      <c r="L849" s="12">
        <v>57</v>
      </c>
      <c r="M849" s="12">
        <v>57</v>
      </c>
      <c r="O849" s="19">
        <v>845</v>
      </c>
      <c r="P849" s="20">
        <v>99</v>
      </c>
      <c r="Q849" s="20">
        <v>94</v>
      </c>
      <c r="R849" s="21">
        <v>86</v>
      </c>
      <c r="S849" s="21">
        <v>71</v>
      </c>
      <c r="T849" s="21">
        <v>56</v>
      </c>
      <c r="U849" s="21">
        <v>45</v>
      </c>
      <c r="V849" s="21">
        <v>33</v>
      </c>
      <c r="W849" s="21">
        <v>27</v>
      </c>
      <c r="X849" s="21">
        <v>21</v>
      </c>
      <c r="Y849" s="21">
        <v>16</v>
      </c>
      <c r="Z849" s="21">
        <v>14</v>
      </c>
      <c r="AA849" s="21">
        <v>13</v>
      </c>
      <c r="AB849" s="22">
        <v>845</v>
      </c>
      <c r="AC849" s="23">
        <v>96</v>
      </c>
      <c r="AD849" s="23">
        <v>94</v>
      </c>
      <c r="AE849" s="24">
        <v>77</v>
      </c>
      <c r="AF849" s="24">
        <v>63</v>
      </c>
      <c r="AG849" s="24">
        <v>44</v>
      </c>
      <c r="AH849" s="24">
        <v>38</v>
      </c>
      <c r="AI849" s="24">
        <v>26</v>
      </c>
      <c r="AJ849" s="24">
        <v>20</v>
      </c>
      <c r="AK849" s="24">
        <v>16</v>
      </c>
      <c r="AL849" s="24">
        <v>11</v>
      </c>
      <c r="AM849" s="24">
        <v>11</v>
      </c>
      <c r="AN849" s="24">
        <v>11</v>
      </c>
      <c r="DX849" s="19">
        <v>845</v>
      </c>
      <c r="DY849" t="s">
        <v>568</v>
      </c>
      <c r="DZ849" t="s">
        <v>568</v>
      </c>
      <c r="EA849" t="s">
        <v>567</v>
      </c>
      <c r="EB849" t="s">
        <v>567</v>
      </c>
    </row>
    <row r="850" spans="1:132" x14ac:dyDescent="0.25">
      <c r="A850" s="13">
        <v>847</v>
      </c>
      <c r="B850" s="13">
        <v>0</v>
      </c>
      <c r="C850" s="13">
        <v>78</v>
      </c>
      <c r="D850" s="13">
        <v>63</v>
      </c>
      <c r="E850" s="13">
        <v>63</v>
      </c>
      <c r="F850" s="13">
        <v>69</v>
      </c>
      <c r="G850" s="13">
        <v>50</v>
      </c>
      <c r="H850" s="13">
        <v>52</v>
      </c>
      <c r="I850" s="13">
        <v>57</v>
      </c>
      <c r="J850" s="13">
        <v>46</v>
      </c>
      <c r="K850" s="13">
        <v>60</v>
      </c>
      <c r="L850" s="13">
        <v>57</v>
      </c>
      <c r="M850" s="13">
        <v>57</v>
      </c>
      <c r="O850" s="19">
        <v>846</v>
      </c>
      <c r="P850" s="20">
        <v>99</v>
      </c>
      <c r="Q850" s="20">
        <v>94</v>
      </c>
      <c r="R850" s="21">
        <v>86</v>
      </c>
      <c r="S850" s="21">
        <v>71</v>
      </c>
      <c r="T850" s="21">
        <v>56</v>
      </c>
      <c r="U850" s="21">
        <v>45</v>
      </c>
      <c r="V850" s="21">
        <v>33</v>
      </c>
      <c r="W850" s="21">
        <v>27</v>
      </c>
      <c r="X850" s="21">
        <v>21</v>
      </c>
      <c r="Y850" s="21">
        <v>16</v>
      </c>
      <c r="Z850" s="21">
        <v>14</v>
      </c>
      <c r="AA850" s="21">
        <v>13</v>
      </c>
      <c r="AB850" s="22">
        <v>846</v>
      </c>
      <c r="AC850" s="23">
        <v>96</v>
      </c>
      <c r="AD850" s="23">
        <v>94</v>
      </c>
      <c r="AE850" s="24">
        <v>77</v>
      </c>
      <c r="AF850" s="24">
        <v>63</v>
      </c>
      <c r="AG850" s="24">
        <v>44</v>
      </c>
      <c r="AH850" s="24">
        <v>38</v>
      </c>
      <c r="AI850" s="24">
        <v>26</v>
      </c>
      <c r="AJ850" s="24">
        <v>20</v>
      </c>
      <c r="AK850" s="24">
        <v>16</v>
      </c>
      <c r="AL850" s="24">
        <v>11</v>
      </c>
      <c r="AM850" s="24">
        <v>11</v>
      </c>
      <c r="AN850" s="24">
        <v>11</v>
      </c>
      <c r="DX850" s="19">
        <v>846</v>
      </c>
      <c r="DY850" t="s">
        <v>568</v>
      </c>
      <c r="DZ850" t="s">
        <v>568</v>
      </c>
      <c r="EA850" t="s">
        <v>567</v>
      </c>
      <c r="EB850" t="s">
        <v>567</v>
      </c>
    </row>
    <row r="851" spans="1:132" x14ac:dyDescent="0.25">
      <c r="A851" s="12">
        <v>848</v>
      </c>
      <c r="B851" s="12">
        <v>0</v>
      </c>
      <c r="C851" s="12">
        <v>77</v>
      </c>
      <c r="D851" s="12">
        <v>62</v>
      </c>
      <c r="E851" s="12">
        <v>63</v>
      </c>
      <c r="F851" s="12">
        <v>69</v>
      </c>
      <c r="G851" s="12">
        <v>50</v>
      </c>
      <c r="H851" s="12">
        <v>52</v>
      </c>
      <c r="I851" s="12">
        <v>57</v>
      </c>
      <c r="J851" s="12">
        <v>46</v>
      </c>
      <c r="K851" s="12">
        <v>60</v>
      </c>
      <c r="L851" s="12">
        <v>57</v>
      </c>
      <c r="M851" s="12">
        <v>57</v>
      </c>
      <c r="O851" s="19">
        <v>847</v>
      </c>
      <c r="P851" s="20">
        <v>99</v>
      </c>
      <c r="Q851" s="20">
        <v>94</v>
      </c>
      <c r="R851" s="21">
        <v>86</v>
      </c>
      <c r="S851" s="21">
        <v>71</v>
      </c>
      <c r="T851" s="21">
        <v>56</v>
      </c>
      <c r="U851" s="21">
        <v>45</v>
      </c>
      <c r="V851" s="21">
        <v>33</v>
      </c>
      <c r="W851" s="21">
        <v>27</v>
      </c>
      <c r="X851" s="21">
        <v>21</v>
      </c>
      <c r="Y851" s="21">
        <v>16</v>
      </c>
      <c r="Z851" s="21">
        <v>14</v>
      </c>
      <c r="AA851" s="21">
        <v>13</v>
      </c>
      <c r="AB851" s="22">
        <v>847</v>
      </c>
      <c r="AC851" s="23">
        <v>96</v>
      </c>
      <c r="AD851" s="23">
        <v>94</v>
      </c>
      <c r="AE851" s="24">
        <v>77</v>
      </c>
      <c r="AF851" s="24">
        <v>64</v>
      </c>
      <c r="AG851" s="24">
        <v>44</v>
      </c>
      <c r="AH851" s="24">
        <v>38</v>
      </c>
      <c r="AI851" s="24">
        <v>26</v>
      </c>
      <c r="AJ851" s="24">
        <v>21</v>
      </c>
      <c r="AK851" s="24">
        <v>16</v>
      </c>
      <c r="AL851" s="24">
        <v>11</v>
      </c>
      <c r="AM851" s="24">
        <v>11</v>
      </c>
      <c r="AN851" s="24">
        <v>11</v>
      </c>
      <c r="DX851" s="19">
        <v>847</v>
      </c>
      <c r="DY851" t="s">
        <v>568</v>
      </c>
      <c r="DZ851" t="s">
        <v>568</v>
      </c>
      <c r="EA851" t="s">
        <v>567</v>
      </c>
      <c r="EB851" t="s">
        <v>567</v>
      </c>
    </row>
    <row r="852" spans="1:132" x14ac:dyDescent="0.25">
      <c r="A852" s="13">
        <v>849</v>
      </c>
      <c r="B852" s="13">
        <v>0</v>
      </c>
      <c r="C852" s="13">
        <v>77</v>
      </c>
      <c r="D852" s="13">
        <v>62</v>
      </c>
      <c r="E852" s="13">
        <v>63</v>
      </c>
      <c r="F852" s="13">
        <v>69</v>
      </c>
      <c r="G852" s="13">
        <v>50</v>
      </c>
      <c r="H852" s="13">
        <v>52</v>
      </c>
      <c r="I852" s="13">
        <v>57</v>
      </c>
      <c r="J852" s="13">
        <v>46</v>
      </c>
      <c r="K852" s="13">
        <v>60</v>
      </c>
      <c r="L852" s="13">
        <v>57</v>
      </c>
      <c r="M852" s="13">
        <v>57</v>
      </c>
      <c r="O852" s="19">
        <v>848</v>
      </c>
      <c r="P852" s="20">
        <v>99</v>
      </c>
      <c r="Q852" s="20">
        <v>94</v>
      </c>
      <c r="R852" s="21">
        <v>87</v>
      </c>
      <c r="S852" s="21">
        <v>72</v>
      </c>
      <c r="T852" s="21">
        <v>57</v>
      </c>
      <c r="U852" s="21">
        <v>45</v>
      </c>
      <c r="V852" s="21">
        <v>34</v>
      </c>
      <c r="W852" s="21">
        <v>27</v>
      </c>
      <c r="X852" s="21">
        <v>21</v>
      </c>
      <c r="Y852" s="21">
        <v>17</v>
      </c>
      <c r="Z852" s="21">
        <v>14</v>
      </c>
      <c r="AA852" s="21">
        <v>13</v>
      </c>
      <c r="AB852" s="22">
        <v>848</v>
      </c>
      <c r="AC852" s="23">
        <v>96</v>
      </c>
      <c r="AD852" s="23">
        <v>94</v>
      </c>
      <c r="AE852" s="24">
        <v>77</v>
      </c>
      <c r="AF852" s="24">
        <v>64</v>
      </c>
      <c r="AG852" s="24">
        <v>45</v>
      </c>
      <c r="AH852" s="24">
        <v>38</v>
      </c>
      <c r="AI852" s="24">
        <v>26</v>
      </c>
      <c r="AJ852" s="24">
        <v>21</v>
      </c>
      <c r="AK852" s="24">
        <v>16</v>
      </c>
      <c r="AL852" s="24">
        <v>11</v>
      </c>
      <c r="AM852" s="24">
        <v>11</v>
      </c>
      <c r="AN852" s="24">
        <v>11</v>
      </c>
      <c r="DX852" s="19">
        <v>848</v>
      </c>
      <c r="DY852" t="s">
        <v>568</v>
      </c>
      <c r="DZ852" t="s">
        <v>568</v>
      </c>
      <c r="EA852" t="s">
        <v>567</v>
      </c>
      <c r="EB852" t="s">
        <v>567</v>
      </c>
    </row>
    <row r="853" spans="1:132" x14ac:dyDescent="0.25">
      <c r="A853" s="12">
        <v>850</v>
      </c>
      <c r="B853" s="12">
        <v>0</v>
      </c>
      <c r="C853" s="12">
        <v>77</v>
      </c>
      <c r="D853" s="12">
        <v>62</v>
      </c>
      <c r="E853" s="12">
        <v>63</v>
      </c>
      <c r="F853" s="12">
        <v>69</v>
      </c>
      <c r="G853" s="12">
        <v>50</v>
      </c>
      <c r="H853" s="12">
        <v>52</v>
      </c>
      <c r="I853" s="12">
        <v>57</v>
      </c>
      <c r="J853" s="12">
        <v>46</v>
      </c>
      <c r="K853" s="12">
        <v>60</v>
      </c>
      <c r="L853" s="12">
        <v>57</v>
      </c>
      <c r="M853" s="12">
        <v>57</v>
      </c>
      <c r="O853" s="19">
        <v>849</v>
      </c>
      <c r="P853" s="20">
        <v>99</v>
      </c>
      <c r="Q853" s="20">
        <v>94</v>
      </c>
      <c r="R853" s="21">
        <v>87</v>
      </c>
      <c r="S853" s="21">
        <v>72</v>
      </c>
      <c r="T853" s="21">
        <v>57</v>
      </c>
      <c r="U853" s="21">
        <v>45</v>
      </c>
      <c r="V853" s="21">
        <v>34</v>
      </c>
      <c r="W853" s="21">
        <v>27</v>
      </c>
      <c r="X853" s="21">
        <v>21</v>
      </c>
      <c r="Y853" s="21">
        <v>17</v>
      </c>
      <c r="Z853" s="21">
        <v>14</v>
      </c>
      <c r="AA853" s="21">
        <v>13</v>
      </c>
      <c r="AB853" s="22">
        <v>849</v>
      </c>
      <c r="AC853" s="23">
        <v>96</v>
      </c>
      <c r="AD853" s="23">
        <v>94</v>
      </c>
      <c r="AE853" s="24">
        <v>78</v>
      </c>
      <c r="AF853" s="24">
        <v>64</v>
      </c>
      <c r="AG853" s="24">
        <v>45</v>
      </c>
      <c r="AH853" s="24">
        <v>39</v>
      </c>
      <c r="AI853" s="24">
        <v>26</v>
      </c>
      <c r="AJ853" s="24">
        <v>21</v>
      </c>
      <c r="AK853" s="24">
        <v>16</v>
      </c>
      <c r="AL853" s="24">
        <v>11</v>
      </c>
      <c r="AM853" s="24">
        <v>11</v>
      </c>
      <c r="AN853" s="24">
        <v>11</v>
      </c>
      <c r="DX853" s="19">
        <v>849</v>
      </c>
      <c r="DY853" t="s">
        <v>568</v>
      </c>
      <c r="DZ853" t="s">
        <v>568</v>
      </c>
      <c r="EA853" t="s">
        <v>567</v>
      </c>
      <c r="EB853" t="s">
        <v>567</v>
      </c>
    </row>
    <row r="854" spans="1:132" x14ac:dyDescent="0.25">
      <c r="A854" s="13">
        <v>851</v>
      </c>
      <c r="B854" s="13">
        <v>0</v>
      </c>
      <c r="C854" s="13">
        <v>77</v>
      </c>
      <c r="D854" s="13">
        <v>62</v>
      </c>
      <c r="E854" s="13">
        <v>63</v>
      </c>
      <c r="F854" s="13">
        <v>69</v>
      </c>
      <c r="G854" s="13">
        <v>50</v>
      </c>
      <c r="H854" s="13">
        <v>52</v>
      </c>
      <c r="I854" s="13">
        <v>57</v>
      </c>
      <c r="J854" s="13">
        <v>46</v>
      </c>
      <c r="K854" s="13">
        <v>60</v>
      </c>
      <c r="L854" s="13">
        <v>57</v>
      </c>
      <c r="M854" s="13">
        <v>57</v>
      </c>
      <c r="O854" s="19">
        <v>850</v>
      </c>
      <c r="P854" s="20">
        <v>99</v>
      </c>
      <c r="Q854" s="20">
        <v>94</v>
      </c>
      <c r="R854" s="21">
        <v>87</v>
      </c>
      <c r="S854" s="21">
        <v>72</v>
      </c>
      <c r="T854" s="21">
        <v>57</v>
      </c>
      <c r="U854" s="21">
        <v>45</v>
      </c>
      <c r="V854" s="21">
        <v>34</v>
      </c>
      <c r="W854" s="21">
        <v>27</v>
      </c>
      <c r="X854" s="21">
        <v>21</v>
      </c>
      <c r="Y854" s="21">
        <v>17</v>
      </c>
      <c r="Z854" s="21">
        <v>14</v>
      </c>
      <c r="AA854" s="21">
        <v>13</v>
      </c>
      <c r="AB854" s="22">
        <v>850</v>
      </c>
      <c r="AC854" s="23">
        <v>96</v>
      </c>
      <c r="AD854" s="23">
        <v>94</v>
      </c>
      <c r="AE854" s="24">
        <v>78</v>
      </c>
      <c r="AF854" s="24">
        <v>64</v>
      </c>
      <c r="AG854" s="24">
        <v>45</v>
      </c>
      <c r="AH854" s="24">
        <v>39</v>
      </c>
      <c r="AI854" s="24">
        <v>26</v>
      </c>
      <c r="AJ854" s="24">
        <v>21</v>
      </c>
      <c r="AK854" s="24">
        <v>16</v>
      </c>
      <c r="AL854" s="24">
        <v>12</v>
      </c>
      <c r="AM854" s="24">
        <v>12</v>
      </c>
      <c r="AN854" s="24">
        <v>12</v>
      </c>
      <c r="DX854" s="19">
        <v>850</v>
      </c>
      <c r="DY854" t="s">
        <v>568</v>
      </c>
      <c r="DZ854" t="s">
        <v>568</v>
      </c>
      <c r="EA854" t="s">
        <v>567</v>
      </c>
      <c r="EB854" t="s">
        <v>567</v>
      </c>
    </row>
    <row r="855" spans="1:132" x14ac:dyDescent="0.25">
      <c r="A855" s="12">
        <v>852</v>
      </c>
      <c r="B855" s="12">
        <v>0</v>
      </c>
      <c r="C855" s="12">
        <v>77</v>
      </c>
      <c r="D855" s="12">
        <v>62</v>
      </c>
      <c r="E855" s="12">
        <v>63</v>
      </c>
      <c r="F855" s="12">
        <v>69</v>
      </c>
      <c r="G855" s="12">
        <v>50</v>
      </c>
      <c r="H855" s="12">
        <v>52</v>
      </c>
      <c r="I855" s="12">
        <v>57</v>
      </c>
      <c r="J855" s="12">
        <v>46</v>
      </c>
      <c r="K855" s="12">
        <v>60</v>
      </c>
      <c r="L855" s="12">
        <v>57</v>
      </c>
      <c r="M855" s="12">
        <v>57</v>
      </c>
      <c r="O855" s="19">
        <v>851</v>
      </c>
      <c r="P855" s="20">
        <v>99</v>
      </c>
      <c r="Q855" s="20">
        <v>94</v>
      </c>
      <c r="R855" s="21">
        <v>87</v>
      </c>
      <c r="S855" s="21">
        <v>72</v>
      </c>
      <c r="T855" s="21">
        <v>57</v>
      </c>
      <c r="U855" s="21">
        <v>45</v>
      </c>
      <c r="V855" s="21">
        <v>34</v>
      </c>
      <c r="W855" s="21">
        <v>27</v>
      </c>
      <c r="X855" s="21">
        <v>21</v>
      </c>
      <c r="Y855" s="21">
        <v>17</v>
      </c>
      <c r="Z855" s="21">
        <v>14</v>
      </c>
      <c r="AA855" s="21">
        <v>13</v>
      </c>
      <c r="AB855" s="22">
        <v>851</v>
      </c>
      <c r="AC855" s="23">
        <v>96</v>
      </c>
      <c r="AD855" s="23">
        <v>94</v>
      </c>
      <c r="AE855" s="24">
        <v>78</v>
      </c>
      <c r="AF855" s="24">
        <v>64</v>
      </c>
      <c r="AG855" s="24">
        <v>45</v>
      </c>
      <c r="AH855" s="24">
        <v>39</v>
      </c>
      <c r="AI855" s="24">
        <v>27</v>
      </c>
      <c r="AJ855" s="24">
        <v>21</v>
      </c>
      <c r="AK855" s="24">
        <v>16</v>
      </c>
      <c r="AL855" s="24">
        <v>12</v>
      </c>
      <c r="AM855" s="24">
        <v>12</v>
      </c>
      <c r="AN855" s="24">
        <v>12</v>
      </c>
      <c r="DX855" s="19">
        <v>851</v>
      </c>
      <c r="DY855" t="s">
        <v>568</v>
      </c>
      <c r="DZ855" t="s">
        <v>568</v>
      </c>
      <c r="EA855" t="s">
        <v>567</v>
      </c>
      <c r="EB855" t="s">
        <v>567</v>
      </c>
    </row>
    <row r="856" spans="1:132" x14ac:dyDescent="0.25">
      <c r="A856" s="13">
        <v>853</v>
      </c>
      <c r="B856" s="13">
        <v>0</v>
      </c>
      <c r="C856" s="13">
        <v>76</v>
      </c>
      <c r="D856" s="13">
        <v>62</v>
      </c>
      <c r="E856" s="13">
        <v>62</v>
      </c>
      <c r="F856" s="13">
        <v>68</v>
      </c>
      <c r="G856" s="13">
        <v>50</v>
      </c>
      <c r="H856" s="13">
        <v>52</v>
      </c>
      <c r="I856" s="13">
        <v>57</v>
      </c>
      <c r="J856" s="13">
        <v>46</v>
      </c>
      <c r="K856" s="13">
        <v>60</v>
      </c>
      <c r="L856" s="13">
        <v>57</v>
      </c>
      <c r="M856" s="13">
        <v>57</v>
      </c>
      <c r="O856" s="19">
        <v>852</v>
      </c>
      <c r="P856" s="20">
        <v>99</v>
      </c>
      <c r="Q856" s="20">
        <v>94</v>
      </c>
      <c r="R856" s="21">
        <v>87</v>
      </c>
      <c r="S856" s="21">
        <v>72</v>
      </c>
      <c r="T856" s="21">
        <v>57</v>
      </c>
      <c r="U856" s="21">
        <v>45</v>
      </c>
      <c r="V856" s="21">
        <v>34</v>
      </c>
      <c r="W856" s="21">
        <v>27</v>
      </c>
      <c r="X856" s="21">
        <v>21</v>
      </c>
      <c r="Y856" s="21">
        <v>17</v>
      </c>
      <c r="Z856" s="21">
        <v>14</v>
      </c>
      <c r="AA856" s="21">
        <v>13</v>
      </c>
      <c r="AB856" s="22">
        <v>852</v>
      </c>
      <c r="AC856" s="23">
        <v>96</v>
      </c>
      <c r="AD856" s="23">
        <v>94</v>
      </c>
      <c r="AE856" s="24">
        <v>78</v>
      </c>
      <c r="AF856" s="24">
        <v>64</v>
      </c>
      <c r="AG856" s="24">
        <v>46</v>
      </c>
      <c r="AH856" s="24">
        <v>39</v>
      </c>
      <c r="AI856" s="24">
        <v>27</v>
      </c>
      <c r="AJ856" s="24">
        <v>21</v>
      </c>
      <c r="AK856" s="24">
        <v>17</v>
      </c>
      <c r="AL856" s="24">
        <v>12</v>
      </c>
      <c r="AM856" s="24">
        <v>12</v>
      </c>
      <c r="AN856" s="24">
        <v>12</v>
      </c>
      <c r="DX856" s="19">
        <v>852</v>
      </c>
      <c r="DY856" t="s">
        <v>568</v>
      </c>
      <c r="DZ856" t="s">
        <v>568</v>
      </c>
      <c r="EA856" t="s">
        <v>567</v>
      </c>
      <c r="EB856" t="s">
        <v>567</v>
      </c>
    </row>
    <row r="857" spans="1:132" x14ac:dyDescent="0.25">
      <c r="A857" s="12">
        <v>854</v>
      </c>
      <c r="B857" s="12">
        <v>0</v>
      </c>
      <c r="C857" s="12">
        <v>76</v>
      </c>
      <c r="D857" s="12">
        <v>62</v>
      </c>
      <c r="E857" s="12">
        <v>62</v>
      </c>
      <c r="F857" s="12">
        <v>68</v>
      </c>
      <c r="G857" s="12">
        <v>50</v>
      </c>
      <c r="H857" s="12">
        <v>52</v>
      </c>
      <c r="I857" s="12">
        <v>57</v>
      </c>
      <c r="J857" s="12">
        <v>46</v>
      </c>
      <c r="K857" s="12">
        <v>60</v>
      </c>
      <c r="L857" s="12">
        <v>57</v>
      </c>
      <c r="M857" s="12">
        <v>57</v>
      </c>
      <c r="O857" s="19">
        <v>853</v>
      </c>
      <c r="P857" s="20">
        <v>99</v>
      </c>
      <c r="Q857" s="20">
        <v>94</v>
      </c>
      <c r="R857" s="21">
        <v>88</v>
      </c>
      <c r="S857" s="21">
        <v>74</v>
      </c>
      <c r="T857" s="21">
        <v>58</v>
      </c>
      <c r="U857" s="21">
        <v>47</v>
      </c>
      <c r="V857" s="21">
        <v>35</v>
      </c>
      <c r="W857" s="21">
        <v>28</v>
      </c>
      <c r="X857" s="21">
        <v>22</v>
      </c>
      <c r="Y857" s="21">
        <v>17</v>
      </c>
      <c r="Z857" s="21">
        <v>15</v>
      </c>
      <c r="AA857" s="21">
        <v>14</v>
      </c>
      <c r="AB857" s="22">
        <v>853</v>
      </c>
      <c r="AC857" s="23">
        <v>96</v>
      </c>
      <c r="AD857" s="23">
        <v>94</v>
      </c>
      <c r="AE857" s="24">
        <v>78</v>
      </c>
      <c r="AF857" s="24">
        <v>65</v>
      </c>
      <c r="AG857" s="24">
        <v>46</v>
      </c>
      <c r="AH857" s="24">
        <v>39</v>
      </c>
      <c r="AI857" s="24">
        <v>27</v>
      </c>
      <c r="AJ857" s="24">
        <v>21</v>
      </c>
      <c r="AK857" s="24">
        <v>17</v>
      </c>
      <c r="AL857" s="24">
        <v>12</v>
      </c>
      <c r="AM857" s="24">
        <v>12</v>
      </c>
      <c r="AN857" s="24">
        <v>12</v>
      </c>
      <c r="DX857" s="19">
        <v>853</v>
      </c>
      <c r="DY857" t="s">
        <v>568</v>
      </c>
      <c r="DZ857" t="s">
        <v>568</v>
      </c>
      <c r="EA857" t="s">
        <v>567</v>
      </c>
      <c r="EB857" t="s">
        <v>567</v>
      </c>
    </row>
    <row r="858" spans="1:132" x14ac:dyDescent="0.25">
      <c r="A858" s="13">
        <v>855</v>
      </c>
      <c r="B858" s="13">
        <v>0</v>
      </c>
      <c r="C858" s="13">
        <v>76</v>
      </c>
      <c r="D858" s="13">
        <v>62</v>
      </c>
      <c r="E858" s="13">
        <v>62</v>
      </c>
      <c r="F858" s="13">
        <v>68</v>
      </c>
      <c r="G858" s="13">
        <v>50</v>
      </c>
      <c r="H858" s="13">
        <v>52</v>
      </c>
      <c r="I858" s="13">
        <v>57</v>
      </c>
      <c r="J858" s="13">
        <v>46</v>
      </c>
      <c r="K858" s="13">
        <v>60</v>
      </c>
      <c r="L858" s="13">
        <v>57</v>
      </c>
      <c r="M858" s="13">
        <v>57</v>
      </c>
      <c r="O858" s="19">
        <v>854</v>
      </c>
      <c r="P858" s="20">
        <v>99</v>
      </c>
      <c r="Q858" s="20">
        <v>94</v>
      </c>
      <c r="R858" s="21">
        <v>88</v>
      </c>
      <c r="S858" s="21">
        <v>74</v>
      </c>
      <c r="T858" s="21">
        <v>58</v>
      </c>
      <c r="U858" s="21">
        <v>47</v>
      </c>
      <c r="V858" s="21">
        <v>35</v>
      </c>
      <c r="W858" s="21">
        <v>28</v>
      </c>
      <c r="X858" s="21">
        <v>22</v>
      </c>
      <c r="Y858" s="21">
        <v>17</v>
      </c>
      <c r="Z858" s="21">
        <v>15</v>
      </c>
      <c r="AA858" s="21">
        <v>14</v>
      </c>
      <c r="AB858" s="22">
        <v>854</v>
      </c>
      <c r="AC858" s="23">
        <v>96</v>
      </c>
      <c r="AD858" s="23">
        <v>94</v>
      </c>
      <c r="AE858" s="24">
        <v>78</v>
      </c>
      <c r="AF858" s="24">
        <v>65</v>
      </c>
      <c r="AG858" s="24">
        <v>46</v>
      </c>
      <c r="AH858" s="24">
        <v>40</v>
      </c>
      <c r="AI858" s="24">
        <v>27</v>
      </c>
      <c r="AJ858" s="24">
        <v>21</v>
      </c>
      <c r="AK858" s="24">
        <v>17</v>
      </c>
      <c r="AL858" s="24">
        <v>12</v>
      </c>
      <c r="AM858" s="24">
        <v>12</v>
      </c>
      <c r="AN858" s="24">
        <v>12</v>
      </c>
      <c r="DX858" s="19">
        <v>854</v>
      </c>
      <c r="DY858" t="s">
        <v>568</v>
      </c>
      <c r="DZ858" t="s">
        <v>568</v>
      </c>
      <c r="EA858" t="s">
        <v>567</v>
      </c>
      <c r="EB858" t="s">
        <v>567</v>
      </c>
    </row>
    <row r="859" spans="1:132" x14ac:dyDescent="0.25">
      <c r="A859" s="12">
        <v>856</v>
      </c>
      <c r="B859" s="12">
        <v>0</v>
      </c>
      <c r="C859" s="12">
        <v>76</v>
      </c>
      <c r="D859" s="12">
        <v>61</v>
      </c>
      <c r="E859" s="12">
        <v>62</v>
      </c>
      <c r="F859" s="12">
        <v>68</v>
      </c>
      <c r="G859" s="12">
        <v>49</v>
      </c>
      <c r="H859" s="12">
        <v>51</v>
      </c>
      <c r="I859" s="12">
        <v>56</v>
      </c>
      <c r="J859" s="12">
        <v>46</v>
      </c>
      <c r="K859" s="12">
        <v>59</v>
      </c>
      <c r="L859" s="12">
        <v>57</v>
      </c>
      <c r="M859" s="12">
        <v>57</v>
      </c>
      <c r="O859" s="19">
        <v>855</v>
      </c>
      <c r="P859" s="20">
        <v>99</v>
      </c>
      <c r="Q859" s="20">
        <v>94</v>
      </c>
      <c r="R859" s="21">
        <v>88</v>
      </c>
      <c r="S859" s="21">
        <v>74</v>
      </c>
      <c r="T859" s="21">
        <v>58</v>
      </c>
      <c r="U859" s="21">
        <v>47</v>
      </c>
      <c r="V859" s="21">
        <v>35</v>
      </c>
      <c r="W859" s="21">
        <v>28</v>
      </c>
      <c r="X859" s="21">
        <v>22</v>
      </c>
      <c r="Y859" s="21">
        <v>17</v>
      </c>
      <c r="Z859" s="21">
        <v>15</v>
      </c>
      <c r="AA859" s="21">
        <v>14</v>
      </c>
      <c r="AB859" s="22">
        <v>855</v>
      </c>
      <c r="AC859" s="23">
        <v>96</v>
      </c>
      <c r="AD859" s="23">
        <v>94</v>
      </c>
      <c r="AE859" s="24">
        <v>78</v>
      </c>
      <c r="AF859" s="24">
        <v>65</v>
      </c>
      <c r="AG859" s="24">
        <v>46</v>
      </c>
      <c r="AH859" s="24">
        <v>40</v>
      </c>
      <c r="AI859" s="24">
        <v>27</v>
      </c>
      <c r="AJ859" s="24">
        <v>21</v>
      </c>
      <c r="AK859" s="24">
        <v>17</v>
      </c>
      <c r="AL859" s="24">
        <v>12</v>
      </c>
      <c r="AM859" s="24">
        <v>12</v>
      </c>
      <c r="AN859" s="24">
        <v>12</v>
      </c>
      <c r="DX859" s="19">
        <v>855</v>
      </c>
      <c r="DY859" t="s">
        <v>568</v>
      </c>
      <c r="DZ859" t="s">
        <v>568</v>
      </c>
      <c r="EA859" t="s">
        <v>567</v>
      </c>
      <c r="EB859" t="s">
        <v>567</v>
      </c>
    </row>
    <row r="860" spans="1:132" x14ac:dyDescent="0.25">
      <c r="A860" s="13">
        <v>857</v>
      </c>
      <c r="B860" s="13">
        <v>0</v>
      </c>
      <c r="C860" s="13">
        <v>76</v>
      </c>
      <c r="D860" s="13">
        <v>61</v>
      </c>
      <c r="E860" s="13">
        <v>62</v>
      </c>
      <c r="F860" s="13">
        <v>68</v>
      </c>
      <c r="G860" s="13">
        <v>49</v>
      </c>
      <c r="H860" s="13">
        <v>51</v>
      </c>
      <c r="I860" s="13">
        <v>56</v>
      </c>
      <c r="J860" s="13">
        <v>46</v>
      </c>
      <c r="K860" s="13">
        <v>59</v>
      </c>
      <c r="L860" s="13">
        <v>57</v>
      </c>
      <c r="M860" s="13">
        <v>57</v>
      </c>
      <c r="O860" s="19">
        <v>856</v>
      </c>
      <c r="P860" s="20">
        <v>99</v>
      </c>
      <c r="Q860" s="20">
        <v>94</v>
      </c>
      <c r="R860" s="21">
        <v>88</v>
      </c>
      <c r="S860" s="21">
        <v>74</v>
      </c>
      <c r="T860" s="21">
        <v>58</v>
      </c>
      <c r="U860" s="21">
        <v>47</v>
      </c>
      <c r="V860" s="21">
        <v>35</v>
      </c>
      <c r="W860" s="21">
        <v>28</v>
      </c>
      <c r="X860" s="21">
        <v>22</v>
      </c>
      <c r="Y860" s="21">
        <v>17</v>
      </c>
      <c r="Z860" s="21">
        <v>15</v>
      </c>
      <c r="AA860" s="21">
        <v>14</v>
      </c>
      <c r="AB860" s="22">
        <v>856</v>
      </c>
      <c r="AC860" s="23">
        <v>96</v>
      </c>
      <c r="AD860" s="23">
        <v>94</v>
      </c>
      <c r="AE860" s="24">
        <v>79</v>
      </c>
      <c r="AF860" s="24">
        <v>65</v>
      </c>
      <c r="AG860" s="24">
        <v>46</v>
      </c>
      <c r="AH860" s="24">
        <v>40</v>
      </c>
      <c r="AI860" s="24">
        <v>27</v>
      </c>
      <c r="AJ860" s="24">
        <v>22</v>
      </c>
      <c r="AK860" s="24">
        <v>17</v>
      </c>
      <c r="AL860" s="24">
        <v>12</v>
      </c>
      <c r="AM860" s="24">
        <v>12</v>
      </c>
      <c r="AN860" s="24">
        <v>12</v>
      </c>
      <c r="DX860" s="19">
        <v>856</v>
      </c>
      <c r="DY860" t="s">
        <v>568</v>
      </c>
      <c r="DZ860" t="s">
        <v>568</v>
      </c>
      <c r="EA860" t="s">
        <v>567</v>
      </c>
      <c r="EB860" t="s">
        <v>567</v>
      </c>
    </row>
    <row r="861" spans="1:132" x14ac:dyDescent="0.25">
      <c r="A861" s="12">
        <v>858</v>
      </c>
      <c r="B861" s="12">
        <v>0</v>
      </c>
      <c r="C861" s="12">
        <v>75</v>
      </c>
      <c r="D861" s="12">
        <v>61</v>
      </c>
      <c r="E861" s="12">
        <v>61</v>
      </c>
      <c r="F861" s="12">
        <v>67</v>
      </c>
      <c r="G861" s="12">
        <v>49</v>
      </c>
      <c r="H861" s="12">
        <v>51</v>
      </c>
      <c r="I861" s="12">
        <v>56</v>
      </c>
      <c r="J861" s="12">
        <v>46</v>
      </c>
      <c r="K861" s="12">
        <v>59</v>
      </c>
      <c r="L861" s="12">
        <v>57</v>
      </c>
      <c r="M861" s="12">
        <v>57</v>
      </c>
      <c r="O861" s="19">
        <v>857</v>
      </c>
      <c r="P861" s="20">
        <v>99</v>
      </c>
      <c r="Q861" s="20">
        <v>94</v>
      </c>
      <c r="R861" s="21">
        <v>88</v>
      </c>
      <c r="S861" s="21">
        <v>74</v>
      </c>
      <c r="T861" s="21">
        <v>58</v>
      </c>
      <c r="U861" s="21">
        <v>47</v>
      </c>
      <c r="V861" s="21">
        <v>35</v>
      </c>
      <c r="W861" s="21">
        <v>28</v>
      </c>
      <c r="X861" s="21">
        <v>22</v>
      </c>
      <c r="Y861" s="21">
        <v>17</v>
      </c>
      <c r="Z861" s="21">
        <v>15</v>
      </c>
      <c r="AA861" s="21">
        <v>14</v>
      </c>
      <c r="AB861" s="22">
        <v>857</v>
      </c>
      <c r="AC861" s="23">
        <v>96</v>
      </c>
      <c r="AD861" s="23">
        <v>94</v>
      </c>
      <c r="AE861" s="24">
        <v>79</v>
      </c>
      <c r="AF861" s="24">
        <v>65</v>
      </c>
      <c r="AG861" s="24">
        <v>47</v>
      </c>
      <c r="AH861" s="24">
        <v>40</v>
      </c>
      <c r="AI861" s="24">
        <v>27</v>
      </c>
      <c r="AJ861" s="24">
        <v>22</v>
      </c>
      <c r="AK861" s="24">
        <v>17</v>
      </c>
      <c r="AL861" s="24">
        <v>12</v>
      </c>
      <c r="AM861" s="24">
        <v>12</v>
      </c>
      <c r="AN861" s="24">
        <v>12</v>
      </c>
      <c r="DX861" s="19">
        <v>857</v>
      </c>
      <c r="DY861" t="s">
        <v>568</v>
      </c>
      <c r="DZ861" t="s">
        <v>568</v>
      </c>
      <c r="EA861" t="s">
        <v>567</v>
      </c>
      <c r="EB861" t="s">
        <v>567</v>
      </c>
    </row>
    <row r="862" spans="1:132" x14ac:dyDescent="0.25">
      <c r="A862" s="13">
        <v>859</v>
      </c>
      <c r="B862" s="13">
        <v>0</v>
      </c>
      <c r="C862" s="13">
        <v>75</v>
      </c>
      <c r="D862" s="13">
        <v>61</v>
      </c>
      <c r="E862" s="13">
        <v>61</v>
      </c>
      <c r="F862" s="13">
        <v>67</v>
      </c>
      <c r="G862" s="13">
        <v>49</v>
      </c>
      <c r="H862" s="13">
        <v>51</v>
      </c>
      <c r="I862" s="13">
        <v>56</v>
      </c>
      <c r="J862" s="13">
        <v>46</v>
      </c>
      <c r="K862" s="13">
        <v>59</v>
      </c>
      <c r="L862" s="13">
        <v>57</v>
      </c>
      <c r="M862" s="13">
        <v>57</v>
      </c>
      <c r="O862" s="19">
        <v>858</v>
      </c>
      <c r="P862" s="20">
        <v>99</v>
      </c>
      <c r="Q862" s="20">
        <v>95</v>
      </c>
      <c r="R862" s="21">
        <v>88</v>
      </c>
      <c r="S862" s="21">
        <v>74</v>
      </c>
      <c r="T862" s="21">
        <v>58</v>
      </c>
      <c r="U862" s="21">
        <v>47</v>
      </c>
      <c r="V862" s="21">
        <v>35</v>
      </c>
      <c r="W862" s="21">
        <v>29</v>
      </c>
      <c r="X862" s="21">
        <v>22</v>
      </c>
      <c r="Y862" s="21">
        <v>18</v>
      </c>
      <c r="Z862" s="21">
        <v>15</v>
      </c>
      <c r="AA862" s="21">
        <v>14</v>
      </c>
      <c r="AB862" s="22">
        <v>858</v>
      </c>
      <c r="AC862" s="23">
        <v>96</v>
      </c>
      <c r="AD862" s="23">
        <v>94</v>
      </c>
      <c r="AE862" s="24">
        <v>79</v>
      </c>
      <c r="AF862" s="24">
        <v>66</v>
      </c>
      <c r="AG862" s="24">
        <v>47</v>
      </c>
      <c r="AH862" s="24">
        <v>40</v>
      </c>
      <c r="AI862" s="24">
        <v>28</v>
      </c>
      <c r="AJ862" s="24">
        <v>22</v>
      </c>
      <c r="AK862" s="24">
        <v>17</v>
      </c>
      <c r="AL862" s="24">
        <v>12</v>
      </c>
      <c r="AM862" s="24">
        <v>12</v>
      </c>
      <c r="AN862" s="24">
        <v>12</v>
      </c>
      <c r="DX862" s="19">
        <v>858</v>
      </c>
      <c r="DY862" t="s">
        <v>568</v>
      </c>
      <c r="DZ862" t="s">
        <v>568</v>
      </c>
      <c r="EA862" t="s">
        <v>567</v>
      </c>
      <c r="EB862" t="s">
        <v>567</v>
      </c>
    </row>
    <row r="863" spans="1:132" x14ac:dyDescent="0.25">
      <c r="A863" s="12">
        <v>860</v>
      </c>
      <c r="B863" s="12">
        <v>0</v>
      </c>
      <c r="C863" s="12">
        <v>75</v>
      </c>
      <c r="D863" s="12">
        <v>61</v>
      </c>
      <c r="E863" s="12">
        <v>61</v>
      </c>
      <c r="F863" s="12">
        <v>67</v>
      </c>
      <c r="G863" s="12">
        <v>49</v>
      </c>
      <c r="H863" s="12">
        <v>51</v>
      </c>
      <c r="I863" s="12">
        <v>56</v>
      </c>
      <c r="J863" s="12">
        <v>46</v>
      </c>
      <c r="K863" s="12">
        <v>59</v>
      </c>
      <c r="L863" s="12">
        <v>57</v>
      </c>
      <c r="M863" s="12">
        <v>57</v>
      </c>
      <c r="O863" s="19">
        <v>859</v>
      </c>
      <c r="P863" s="20">
        <v>99</v>
      </c>
      <c r="Q863" s="20">
        <v>95</v>
      </c>
      <c r="R863" s="21">
        <v>88</v>
      </c>
      <c r="S863" s="21">
        <v>74</v>
      </c>
      <c r="T863" s="21">
        <v>58</v>
      </c>
      <c r="U863" s="21">
        <v>47</v>
      </c>
      <c r="V863" s="21">
        <v>35</v>
      </c>
      <c r="W863" s="21">
        <v>29</v>
      </c>
      <c r="X863" s="21">
        <v>22</v>
      </c>
      <c r="Y863" s="21">
        <v>18</v>
      </c>
      <c r="Z863" s="21">
        <v>15</v>
      </c>
      <c r="AA863" s="21">
        <v>14</v>
      </c>
      <c r="AB863" s="22">
        <v>859</v>
      </c>
      <c r="AC863" s="23">
        <v>96</v>
      </c>
      <c r="AD863" s="23">
        <v>94</v>
      </c>
      <c r="AE863" s="24">
        <v>79</v>
      </c>
      <c r="AF863" s="24">
        <v>66</v>
      </c>
      <c r="AG863" s="24">
        <v>47</v>
      </c>
      <c r="AH863" s="24">
        <v>40</v>
      </c>
      <c r="AI863" s="24">
        <v>28</v>
      </c>
      <c r="AJ863" s="24">
        <v>22</v>
      </c>
      <c r="AK863" s="24">
        <v>17</v>
      </c>
      <c r="AL863" s="24">
        <v>12</v>
      </c>
      <c r="AM863" s="24">
        <v>12</v>
      </c>
      <c r="AN863" s="24">
        <v>12</v>
      </c>
      <c r="DX863" s="19">
        <v>859</v>
      </c>
      <c r="DY863" t="s">
        <v>568</v>
      </c>
      <c r="DZ863" t="s">
        <v>568</v>
      </c>
      <c r="EA863" t="s">
        <v>567</v>
      </c>
      <c r="EB863" t="s">
        <v>567</v>
      </c>
    </row>
    <row r="864" spans="1:132" x14ac:dyDescent="0.25">
      <c r="A864" s="13">
        <v>861</v>
      </c>
      <c r="B864" s="13">
        <v>0</v>
      </c>
      <c r="C864" s="13">
        <v>75</v>
      </c>
      <c r="D864" s="13">
        <v>61</v>
      </c>
      <c r="E864" s="13">
        <v>61</v>
      </c>
      <c r="F864" s="13">
        <v>67</v>
      </c>
      <c r="G864" s="13">
        <v>49</v>
      </c>
      <c r="H864" s="13">
        <v>51</v>
      </c>
      <c r="I864" s="13">
        <v>56</v>
      </c>
      <c r="J864" s="13">
        <v>46</v>
      </c>
      <c r="K864" s="13">
        <v>59</v>
      </c>
      <c r="L864" s="13">
        <v>57</v>
      </c>
      <c r="M864" s="13">
        <v>57</v>
      </c>
      <c r="O864" s="19">
        <v>860</v>
      </c>
      <c r="P864" s="20">
        <v>99</v>
      </c>
      <c r="Q864" s="20">
        <v>95</v>
      </c>
      <c r="R864" s="21">
        <v>88</v>
      </c>
      <c r="S864" s="21">
        <v>74</v>
      </c>
      <c r="T864" s="21">
        <v>58</v>
      </c>
      <c r="U864" s="21">
        <v>47</v>
      </c>
      <c r="V864" s="21">
        <v>35</v>
      </c>
      <c r="W864" s="21">
        <v>29</v>
      </c>
      <c r="X864" s="21">
        <v>22</v>
      </c>
      <c r="Y864" s="21">
        <v>18</v>
      </c>
      <c r="Z864" s="21">
        <v>15</v>
      </c>
      <c r="AA864" s="21">
        <v>14</v>
      </c>
      <c r="AB864" s="22">
        <v>860</v>
      </c>
      <c r="AC864" s="23">
        <v>96</v>
      </c>
      <c r="AD864" s="23">
        <v>94</v>
      </c>
      <c r="AE864" s="24">
        <v>79</v>
      </c>
      <c r="AF864" s="24">
        <v>66</v>
      </c>
      <c r="AG864" s="24">
        <v>47</v>
      </c>
      <c r="AH864" s="24">
        <v>41</v>
      </c>
      <c r="AI864" s="24">
        <v>28</v>
      </c>
      <c r="AJ864" s="24">
        <v>22</v>
      </c>
      <c r="AK864" s="24">
        <v>17</v>
      </c>
      <c r="AL864" s="24">
        <v>12</v>
      </c>
      <c r="AM864" s="24">
        <v>12</v>
      </c>
      <c r="AN864" s="24">
        <v>12</v>
      </c>
      <c r="DX864" s="19">
        <v>860</v>
      </c>
      <c r="DY864" t="s">
        <v>568</v>
      </c>
      <c r="DZ864" t="s">
        <v>568</v>
      </c>
      <c r="EA864" t="s">
        <v>567</v>
      </c>
      <c r="EB864" t="s">
        <v>567</v>
      </c>
    </row>
    <row r="865" spans="1:132" x14ac:dyDescent="0.25">
      <c r="A865" s="12">
        <v>862</v>
      </c>
      <c r="B865" s="12">
        <v>0</v>
      </c>
      <c r="C865" s="12">
        <v>75</v>
      </c>
      <c r="D865" s="12">
        <v>61</v>
      </c>
      <c r="E865" s="12">
        <v>61</v>
      </c>
      <c r="F865" s="12">
        <v>67</v>
      </c>
      <c r="G865" s="12">
        <v>49</v>
      </c>
      <c r="H865" s="12">
        <v>51</v>
      </c>
      <c r="I865" s="12">
        <v>56</v>
      </c>
      <c r="J865" s="12">
        <v>46</v>
      </c>
      <c r="K865" s="12">
        <v>59</v>
      </c>
      <c r="L865" s="12">
        <v>57</v>
      </c>
      <c r="M865" s="12">
        <v>57</v>
      </c>
      <c r="O865" s="19">
        <v>861</v>
      </c>
      <c r="P865" s="20">
        <v>99</v>
      </c>
      <c r="Q865" s="20">
        <v>95</v>
      </c>
      <c r="R865" s="21">
        <v>88</v>
      </c>
      <c r="S865" s="21">
        <v>74</v>
      </c>
      <c r="T865" s="21">
        <v>58</v>
      </c>
      <c r="U865" s="21">
        <v>47</v>
      </c>
      <c r="V865" s="21">
        <v>35</v>
      </c>
      <c r="W865" s="21">
        <v>29</v>
      </c>
      <c r="X865" s="21">
        <v>22</v>
      </c>
      <c r="Y865" s="21">
        <v>18</v>
      </c>
      <c r="Z865" s="21">
        <v>15</v>
      </c>
      <c r="AA865" s="21">
        <v>14</v>
      </c>
      <c r="AB865" s="22">
        <v>861</v>
      </c>
      <c r="AC865" s="23">
        <v>96</v>
      </c>
      <c r="AD865" s="23">
        <v>95</v>
      </c>
      <c r="AE865" s="24">
        <v>79</v>
      </c>
      <c r="AF865" s="24">
        <v>66</v>
      </c>
      <c r="AG865" s="24">
        <v>47</v>
      </c>
      <c r="AH865" s="24">
        <v>41</v>
      </c>
      <c r="AI865" s="24">
        <v>28</v>
      </c>
      <c r="AJ865" s="24">
        <v>22</v>
      </c>
      <c r="AK865" s="24">
        <v>17</v>
      </c>
      <c r="AL865" s="24">
        <v>12</v>
      </c>
      <c r="AM865" s="24">
        <v>12</v>
      </c>
      <c r="AN865" s="24">
        <v>12</v>
      </c>
      <c r="DX865" s="19">
        <v>861</v>
      </c>
      <c r="DY865" t="s">
        <v>568</v>
      </c>
      <c r="DZ865" t="s">
        <v>568</v>
      </c>
      <c r="EA865" t="s">
        <v>567</v>
      </c>
      <c r="EB865" t="s">
        <v>567</v>
      </c>
    </row>
    <row r="866" spans="1:132" x14ac:dyDescent="0.25">
      <c r="A866" s="13">
        <v>863</v>
      </c>
      <c r="B866" s="13">
        <v>0</v>
      </c>
      <c r="C866" s="13">
        <v>74</v>
      </c>
      <c r="D866" s="13">
        <v>60</v>
      </c>
      <c r="E866" s="13">
        <v>61</v>
      </c>
      <c r="F866" s="13">
        <v>66</v>
      </c>
      <c r="G866" s="13">
        <v>49</v>
      </c>
      <c r="H866" s="13">
        <v>51</v>
      </c>
      <c r="I866" s="13">
        <v>56</v>
      </c>
      <c r="J866" s="13">
        <v>46</v>
      </c>
      <c r="K866" s="13">
        <v>59</v>
      </c>
      <c r="L866" s="13">
        <v>57</v>
      </c>
      <c r="M866" s="13">
        <v>57</v>
      </c>
      <c r="O866" s="19">
        <v>862</v>
      </c>
      <c r="P866" s="20">
        <v>99</v>
      </c>
      <c r="Q866" s="20">
        <v>95</v>
      </c>
      <c r="R866" s="21">
        <v>88</v>
      </c>
      <c r="S866" s="21">
        <v>74</v>
      </c>
      <c r="T866" s="21">
        <v>58</v>
      </c>
      <c r="U866" s="21">
        <v>47</v>
      </c>
      <c r="V866" s="21">
        <v>35</v>
      </c>
      <c r="W866" s="21">
        <v>29</v>
      </c>
      <c r="X866" s="21">
        <v>22</v>
      </c>
      <c r="Y866" s="21">
        <v>18</v>
      </c>
      <c r="Z866" s="21">
        <v>15</v>
      </c>
      <c r="AA866" s="21">
        <v>14</v>
      </c>
      <c r="AB866" s="22">
        <v>862</v>
      </c>
      <c r="AC866" s="23">
        <v>96</v>
      </c>
      <c r="AD866" s="23">
        <v>95</v>
      </c>
      <c r="AE866" s="24">
        <v>79</v>
      </c>
      <c r="AF866" s="24">
        <v>66</v>
      </c>
      <c r="AG866" s="24">
        <v>48</v>
      </c>
      <c r="AH866" s="24">
        <v>41</v>
      </c>
      <c r="AI866" s="24">
        <v>28</v>
      </c>
      <c r="AJ866" s="24">
        <v>22</v>
      </c>
      <c r="AK866" s="24">
        <v>18</v>
      </c>
      <c r="AL866" s="24">
        <v>13</v>
      </c>
      <c r="AM866" s="24">
        <v>13</v>
      </c>
      <c r="AN866" s="24">
        <v>13</v>
      </c>
      <c r="DX866" s="19">
        <v>862</v>
      </c>
      <c r="DY866" t="s">
        <v>568</v>
      </c>
      <c r="DZ866" t="s">
        <v>568</v>
      </c>
      <c r="EA866" t="s">
        <v>567</v>
      </c>
      <c r="EB866" t="s">
        <v>567</v>
      </c>
    </row>
    <row r="867" spans="1:132" x14ac:dyDescent="0.25">
      <c r="A867" s="12">
        <v>864</v>
      </c>
      <c r="B867" s="12">
        <v>0</v>
      </c>
      <c r="C867" s="12">
        <v>74</v>
      </c>
      <c r="D867" s="12">
        <v>60</v>
      </c>
      <c r="E867" s="12">
        <v>61</v>
      </c>
      <c r="F867" s="12">
        <v>66</v>
      </c>
      <c r="G867" s="12">
        <v>49</v>
      </c>
      <c r="H867" s="12">
        <v>51</v>
      </c>
      <c r="I867" s="12">
        <v>56</v>
      </c>
      <c r="J867" s="12">
        <v>46</v>
      </c>
      <c r="K867" s="12">
        <v>59</v>
      </c>
      <c r="L867" s="12">
        <v>57</v>
      </c>
      <c r="M867" s="12">
        <v>57</v>
      </c>
      <c r="O867" s="19">
        <v>863</v>
      </c>
      <c r="P867" s="20">
        <v>99</v>
      </c>
      <c r="Q867" s="20">
        <v>95</v>
      </c>
      <c r="R867" s="21">
        <v>88</v>
      </c>
      <c r="S867" s="21">
        <v>75</v>
      </c>
      <c r="T867" s="21">
        <v>59</v>
      </c>
      <c r="U867" s="21">
        <v>47</v>
      </c>
      <c r="V867" s="21">
        <v>35</v>
      </c>
      <c r="W867" s="21">
        <v>29</v>
      </c>
      <c r="X867" s="21">
        <v>23</v>
      </c>
      <c r="Y867" s="21">
        <v>18</v>
      </c>
      <c r="Z867" s="21">
        <v>16</v>
      </c>
      <c r="AA867" s="21">
        <v>15</v>
      </c>
      <c r="AB867" s="22">
        <v>863</v>
      </c>
      <c r="AC867" s="23">
        <v>96</v>
      </c>
      <c r="AD867" s="23">
        <v>95</v>
      </c>
      <c r="AE867" s="24">
        <v>79</v>
      </c>
      <c r="AF867" s="24">
        <v>66</v>
      </c>
      <c r="AG867" s="24">
        <v>48</v>
      </c>
      <c r="AH867" s="24">
        <v>41</v>
      </c>
      <c r="AI867" s="24">
        <v>28</v>
      </c>
      <c r="AJ867" s="24">
        <v>22</v>
      </c>
      <c r="AK867" s="24">
        <v>18</v>
      </c>
      <c r="AL867" s="24">
        <v>13</v>
      </c>
      <c r="AM867" s="24">
        <v>13</v>
      </c>
      <c r="AN867" s="24">
        <v>13</v>
      </c>
      <c r="DX867" s="19">
        <v>863</v>
      </c>
      <c r="DY867" t="s">
        <v>568</v>
      </c>
      <c r="DZ867" t="s">
        <v>568</v>
      </c>
      <c r="EA867" t="s">
        <v>567</v>
      </c>
      <c r="EB867" t="s">
        <v>567</v>
      </c>
    </row>
    <row r="868" spans="1:132" x14ac:dyDescent="0.25">
      <c r="A868" s="13">
        <v>865</v>
      </c>
      <c r="B868" s="13">
        <v>0</v>
      </c>
      <c r="C868" s="13">
        <v>74</v>
      </c>
      <c r="D868" s="13">
        <v>60</v>
      </c>
      <c r="E868" s="13">
        <v>61</v>
      </c>
      <c r="F868" s="13">
        <v>66</v>
      </c>
      <c r="G868" s="13">
        <v>49</v>
      </c>
      <c r="H868" s="13">
        <v>51</v>
      </c>
      <c r="I868" s="13">
        <v>56</v>
      </c>
      <c r="J868" s="13">
        <v>46</v>
      </c>
      <c r="K868" s="13">
        <v>59</v>
      </c>
      <c r="L868" s="13">
        <v>57</v>
      </c>
      <c r="M868" s="13">
        <v>57</v>
      </c>
      <c r="O868" s="19">
        <v>864</v>
      </c>
      <c r="P868" s="20">
        <v>99</v>
      </c>
      <c r="Q868" s="20">
        <v>95</v>
      </c>
      <c r="R868" s="21">
        <v>88</v>
      </c>
      <c r="S868" s="21">
        <v>75</v>
      </c>
      <c r="T868" s="21">
        <v>59</v>
      </c>
      <c r="U868" s="21">
        <v>47</v>
      </c>
      <c r="V868" s="21">
        <v>35</v>
      </c>
      <c r="W868" s="21">
        <v>29</v>
      </c>
      <c r="X868" s="21">
        <v>23</v>
      </c>
      <c r="Y868" s="21">
        <v>18</v>
      </c>
      <c r="Z868" s="21">
        <v>16</v>
      </c>
      <c r="AA868" s="21">
        <v>15</v>
      </c>
      <c r="AB868" s="22">
        <v>864</v>
      </c>
      <c r="AC868" s="23">
        <v>96</v>
      </c>
      <c r="AD868" s="23">
        <v>95</v>
      </c>
      <c r="AE868" s="24">
        <v>80</v>
      </c>
      <c r="AF868" s="24">
        <v>67</v>
      </c>
      <c r="AG868" s="24">
        <v>48</v>
      </c>
      <c r="AH868" s="24">
        <v>41</v>
      </c>
      <c r="AI868" s="24">
        <v>28</v>
      </c>
      <c r="AJ868" s="24">
        <v>22</v>
      </c>
      <c r="AK868" s="24">
        <v>18</v>
      </c>
      <c r="AL868" s="24">
        <v>13</v>
      </c>
      <c r="AM868" s="24">
        <v>13</v>
      </c>
      <c r="AN868" s="24">
        <v>13</v>
      </c>
      <c r="DX868" s="19">
        <v>864</v>
      </c>
      <c r="DY868" t="s">
        <v>568</v>
      </c>
      <c r="DZ868" t="s">
        <v>568</v>
      </c>
      <c r="EA868" t="s">
        <v>567</v>
      </c>
      <c r="EB868" t="s">
        <v>567</v>
      </c>
    </row>
    <row r="869" spans="1:132" x14ac:dyDescent="0.25">
      <c r="A869" s="12">
        <v>866</v>
      </c>
      <c r="B869" s="12">
        <v>0</v>
      </c>
      <c r="C869" s="12">
        <v>74</v>
      </c>
      <c r="D869" s="12">
        <v>60</v>
      </c>
      <c r="E869" s="12">
        <v>60</v>
      </c>
      <c r="F869" s="12">
        <v>66</v>
      </c>
      <c r="G869" s="12">
        <v>49</v>
      </c>
      <c r="H869" s="12">
        <v>50</v>
      </c>
      <c r="I869" s="12">
        <v>55</v>
      </c>
      <c r="J869" s="12">
        <v>45</v>
      </c>
      <c r="K869" s="12">
        <v>58</v>
      </c>
      <c r="L869" s="12">
        <v>56</v>
      </c>
      <c r="M869" s="12">
        <v>56</v>
      </c>
      <c r="O869" s="19">
        <v>865</v>
      </c>
      <c r="P869" s="20">
        <v>99</v>
      </c>
      <c r="Q869" s="20">
        <v>95</v>
      </c>
      <c r="R869" s="21">
        <v>88</v>
      </c>
      <c r="S869" s="21">
        <v>75</v>
      </c>
      <c r="T869" s="21">
        <v>59</v>
      </c>
      <c r="U869" s="21">
        <v>47</v>
      </c>
      <c r="V869" s="21">
        <v>35</v>
      </c>
      <c r="W869" s="21">
        <v>29</v>
      </c>
      <c r="X869" s="21">
        <v>23</v>
      </c>
      <c r="Y869" s="21">
        <v>18</v>
      </c>
      <c r="Z869" s="21">
        <v>16</v>
      </c>
      <c r="AA869" s="21">
        <v>15</v>
      </c>
      <c r="AB869" s="22">
        <v>865</v>
      </c>
      <c r="AC869" s="23">
        <v>96</v>
      </c>
      <c r="AD869" s="23">
        <v>95</v>
      </c>
      <c r="AE869" s="24">
        <v>80</v>
      </c>
      <c r="AF869" s="24">
        <v>67</v>
      </c>
      <c r="AG869" s="24">
        <v>48</v>
      </c>
      <c r="AH869" s="24">
        <v>42</v>
      </c>
      <c r="AI869" s="24">
        <v>29</v>
      </c>
      <c r="AJ869" s="24">
        <v>23</v>
      </c>
      <c r="AK869" s="24">
        <v>18</v>
      </c>
      <c r="AL869" s="24">
        <v>13</v>
      </c>
      <c r="AM869" s="24">
        <v>13</v>
      </c>
      <c r="AN869" s="24">
        <v>13</v>
      </c>
      <c r="DX869" s="19">
        <v>865</v>
      </c>
      <c r="DY869" t="s">
        <v>568</v>
      </c>
      <c r="DZ869" t="s">
        <v>568</v>
      </c>
      <c r="EA869" t="s">
        <v>567</v>
      </c>
      <c r="EB869" t="s">
        <v>567</v>
      </c>
    </row>
    <row r="870" spans="1:132" x14ac:dyDescent="0.25">
      <c r="A870" s="13">
        <v>867</v>
      </c>
      <c r="B870" s="13">
        <v>0</v>
      </c>
      <c r="C870" s="13">
        <v>74</v>
      </c>
      <c r="D870" s="13">
        <v>60</v>
      </c>
      <c r="E870" s="13">
        <v>60</v>
      </c>
      <c r="F870" s="13">
        <v>66</v>
      </c>
      <c r="G870" s="13">
        <v>49</v>
      </c>
      <c r="H870" s="13">
        <v>50</v>
      </c>
      <c r="I870" s="13">
        <v>55</v>
      </c>
      <c r="J870" s="13">
        <v>45</v>
      </c>
      <c r="K870" s="13">
        <v>58</v>
      </c>
      <c r="L870" s="13">
        <v>56</v>
      </c>
      <c r="M870" s="13">
        <v>56</v>
      </c>
      <c r="O870" s="19">
        <v>866</v>
      </c>
      <c r="P870" s="20">
        <v>99</v>
      </c>
      <c r="Q870" s="20">
        <v>95</v>
      </c>
      <c r="R870" s="21">
        <v>88</v>
      </c>
      <c r="S870" s="21">
        <v>75</v>
      </c>
      <c r="T870" s="21">
        <v>59</v>
      </c>
      <c r="U870" s="21">
        <v>47</v>
      </c>
      <c r="V870" s="21">
        <v>35</v>
      </c>
      <c r="W870" s="21">
        <v>29</v>
      </c>
      <c r="X870" s="21">
        <v>23</v>
      </c>
      <c r="Y870" s="21">
        <v>18</v>
      </c>
      <c r="Z870" s="21">
        <v>16</v>
      </c>
      <c r="AA870" s="21">
        <v>15</v>
      </c>
      <c r="AB870" s="22">
        <v>866</v>
      </c>
      <c r="AC870" s="23">
        <v>96</v>
      </c>
      <c r="AD870" s="23">
        <v>95</v>
      </c>
      <c r="AE870" s="24">
        <v>80</v>
      </c>
      <c r="AF870" s="24">
        <v>67</v>
      </c>
      <c r="AG870" s="24">
        <v>49</v>
      </c>
      <c r="AH870" s="24">
        <v>42</v>
      </c>
      <c r="AI870" s="24">
        <v>29</v>
      </c>
      <c r="AJ870" s="24">
        <v>23</v>
      </c>
      <c r="AK870" s="24">
        <v>18</v>
      </c>
      <c r="AL870" s="24">
        <v>13</v>
      </c>
      <c r="AM870" s="24">
        <v>13</v>
      </c>
      <c r="AN870" s="24">
        <v>13</v>
      </c>
      <c r="DX870" s="19">
        <v>866</v>
      </c>
      <c r="DY870" t="s">
        <v>568</v>
      </c>
      <c r="DZ870" t="s">
        <v>568</v>
      </c>
      <c r="EA870" t="s">
        <v>567</v>
      </c>
      <c r="EB870" t="s">
        <v>567</v>
      </c>
    </row>
    <row r="871" spans="1:132" x14ac:dyDescent="0.25">
      <c r="A871" s="12">
        <v>868</v>
      </c>
      <c r="B871" s="12">
        <v>0</v>
      </c>
      <c r="C871" s="12">
        <v>73</v>
      </c>
      <c r="D871" s="12">
        <v>59</v>
      </c>
      <c r="E871" s="12">
        <v>60</v>
      </c>
      <c r="F871" s="12">
        <v>65</v>
      </c>
      <c r="G871" s="12">
        <v>49</v>
      </c>
      <c r="H871" s="12">
        <v>50</v>
      </c>
      <c r="I871" s="12">
        <v>55</v>
      </c>
      <c r="J871" s="12">
        <v>45</v>
      </c>
      <c r="K871" s="12">
        <v>58</v>
      </c>
      <c r="L871" s="12">
        <v>56</v>
      </c>
      <c r="M871" s="12">
        <v>56</v>
      </c>
      <c r="O871" s="19">
        <v>867</v>
      </c>
      <c r="P871" s="20">
        <v>99</v>
      </c>
      <c r="Q871" s="20">
        <v>95</v>
      </c>
      <c r="R871" s="21">
        <v>88</v>
      </c>
      <c r="S871" s="21">
        <v>75</v>
      </c>
      <c r="T871" s="21">
        <v>59</v>
      </c>
      <c r="U871" s="21">
        <v>47</v>
      </c>
      <c r="V871" s="21">
        <v>35</v>
      </c>
      <c r="W871" s="21">
        <v>29</v>
      </c>
      <c r="X871" s="21">
        <v>23</v>
      </c>
      <c r="Y871" s="21">
        <v>18</v>
      </c>
      <c r="Z871" s="21">
        <v>16</v>
      </c>
      <c r="AA871" s="21">
        <v>15</v>
      </c>
      <c r="AB871" s="22">
        <v>867</v>
      </c>
      <c r="AC871" s="23">
        <v>96</v>
      </c>
      <c r="AD871" s="23">
        <v>95</v>
      </c>
      <c r="AE871" s="24">
        <v>80</v>
      </c>
      <c r="AF871" s="24">
        <v>67</v>
      </c>
      <c r="AG871" s="24">
        <v>49</v>
      </c>
      <c r="AH871" s="24">
        <v>42</v>
      </c>
      <c r="AI871" s="24">
        <v>29</v>
      </c>
      <c r="AJ871" s="24">
        <v>23</v>
      </c>
      <c r="AK871" s="24">
        <v>18</v>
      </c>
      <c r="AL871" s="24">
        <v>13</v>
      </c>
      <c r="AM871" s="24">
        <v>13</v>
      </c>
      <c r="AN871" s="24">
        <v>13</v>
      </c>
      <c r="DX871" s="19">
        <v>867</v>
      </c>
      <c r="DY871" t="s">
        <v>568</v>
      </c>
      <c r="DZ871" t="s">
        <v>568</v>
      </c>
      <c r="EA871" t="s">
        <v>567</v>
      </c>
      <c r="EB871" t="s">
        <v>567</v>
      </c>
    </row>
    <row r="872" spans="1:132" x14ac:dyDescent="0.25">
      <c r="A872" s="13">
        <v>869</v>
      </c>
      <c r="B872" s="13">
        <v>0</v>
      </c>
      <c r="C872" s="13">
        <v>73</v>
      </c>
      <c r="D872" s="13">
        <v>59</v>
      </c>
      <c r="E872" s="13">
        <v>60</v>
      </c>
      <c r="F872" s="13">
        <v>65</v>
      </c>
      <c r="G872" s="13">
        <v>49</v>
      </c>
      <c r="H872" s="13">
        <v>50</v>
      </c>
      <c r="I872" s="13">
        <v>55</v>
      </c>
      <c r="J872" s="13">
        <v>45</v>
      </c>
      <c r="K872" s="13">
        <v>58</v>
      </c>
      <c r="L872" s="13">
        <v>56</v>
      </c>
      <c r="M872" s="13">
        <v>56</v>
      </c>
      <c r="O872" s="19">
        <v>868</v>
      </c>
      <c r="P872" s="20">
        <v>99</v>
      </c>
      <c r="Q872" s="20">
        <v>95</v>
      </c>
      <c r="R872" s="21">
        <v>89</v>
      </c>
      <c r="S872" s="21">
        <v>76</v>
      </c>
      <c r="T872" s="21">
        <v>60</v>
      </c>
      <c r="U872" s="21">
        <v>48</v>
      </c>
      <c r="V872" s="21">
        <v>36</v>
      </c>
      <c r="W872" s="21">
        <v>30</v>
      </c>
      <c r="X872" s="21">
        <v>24</v>
      </c>
      <c r="Y872" s="21">
        <v>19</v>
      </c>
      <c r="Z872" s="21">
        <v>16</v>
      </c>
      <c r="AA872" s="21">
        <v>15</v>
      </c>
      <c r="AB872" s="22">
        <v>868</v>
      </c>
      <c r="AC872" s="23">
        <v>96</v>
      </c>
      <c r="AD872" s="23">
        <v>95</v>
      </c>
      <c r="AE872" s="24">
        <v>80</v>
      </c>
      <c r="AF872" s="24">
        <v>67</v>
      </c>
      <c r="AG872" s="24">
        <v>49</v>
      </c>
      <c r="AH872" s="24">
        <v>42</v>
      </c>
      <c r="AI872" s="24">
        <v>29</v>
      </c>
      <c r="AJ872" s="24">
        <v>23</v>
      </c>
      <c r="AK872" s="24">
        <v>18</v>
      </c>
      <c r="AL872" s="24">
        <v>13</v>
      </c>
      <c r="AM872" s="24">
        <v>13</v>
      </c>
      <c r="AN872" s="24">
        <v>13</v>
      </c>
      <c r="DX872" s="19">
        <v>868</v>
      </c>
      <c r="DY872" t="s">
        <v>568</v>
      </c>
      <c r="DZ872" t="s">
        <v>568</v>
      </c>
      <c r="EA872" t="s">
        <v>567</v>
      </c>
      <c r="EB872" t="s">
        <v>567</v>
      </c>
    </row>
    <row r="873" spans="1:132" x14ac:dyDescent="0.25">
      <c r="A873" s="12">
        <v>870</v>
      </c>
      <c r="B873" s="12">
        <v>0</v>
      </c>
      <c r="C873" s="12">
        <v>73</v>
      </c>
      <c r="D873" s="12">
        <v>59</v>
      </c>
      <c r="E873" s="12">
        <v>60</v>
      </c>
      <c r="F873" s="12">
        <v>65</v>
      </c>
      <c r="G873" s="12">
        <v>49</v>
      </c>
      <c r="H873" s="12">
        <v>50</v>
      </c>
      <c r="I873" s="12">
        <v>55</v>
      </c>
      <c r="J873" s="12">
        <v>45</v>
      </c>
      <c r="K873" s="12">
        <v>58</v>
      </c>
      <c r="L873" s="12">
        <v>56</v>
      </c>
      <c r="M873" s="12">
        <v>56</v>
      </c>
      <c r="O873" s="19">
        <v>869</v>
      </c>
      <c r="P873" s="20">
        <v>99</v>
      </c>
      <c r="Q873" s="20">
        <v>95</v>
      </c>
      <c r="R873" s="21">
        <v>89</v>
      </c>
      <c r="S873" s="21">
        <v>76</v>
      </c>
      <c r="T873" s="21">
        <v>60</v>
      </c>
      <c r="U873" s="21">
        <v>48</v>
      </c>
      <c r="V873" s="21">
        <v>36</v>
      </c>
      <c r="W873" s="21">
        <v>30</v>
      </c>
      <c r="X873" s="21">
        <v>24</v>
      </c>
      <c r="Y873" s="21">
        <v>19</v>
      </c>
      <c r="Z873" s="21">
        <v>16</v>
      </c>
      <c r="AA873" s="21">
        <v>15</v>
      </c>
      <c r="AB873" s="22">
        <v>869</v>
      </c>
      <c r="AC873" s="23">
        <v>96</v>
      </c>
      <c r="AD873" s="23">
        <v>95</v>
      </c>
      <c r="AE873" s="24">
        <v>80</v>
      </c>
      <c r="AF873" s="24">
        <v>67</v>
      </c>
      <c r="AG873" s="24">
        <v>49</v>
      </c>
      <c r="AH873" s="24">
        <v>42</v>
      </c>
      <c r="AI873" s="24">
        <v>29</v>
      </c>
      <c r="AJ873" s="24">
        <v>23</v>
      </c>
      <c r="AK873" s="24">
        <v>18</v>
      </c>
      <c r="AL873" s="24">
        <v>13</v>
      </c>
      <c r="AM873" s="24">
        <v>13</v>
      </c>
      <c r="AN873" s="24">
        <v>13</v>
      </c>
      <c r="DX873" s="19">
        <v>869</v>
      </c>
      <c r="DY873" t="s">
        <v>568</v>
      </c>
      <c r="DZ873" t="s">
        <v>568</v>
      </c>
      <c r="EA873" t="s">
        <v>567</v>
      </c>
      <c r="EB873" t="s">
        <v>567</v>
      </c>
    </row>
    <row r="874" spans="1:132" x14ac:dyDescent="0.25">
      <c r="A874" s="13">
        <v>871</v>
      </c>
      <c r="B874" s="13">
        <v>0</v>
      </c>
      <c r="C874" s="13">
        <v>73</v>
      </c>
      <c r="D874" s="13">
        <v>59</v>
      </c>
      <c r="E874" s="13">
        <v>60</v>
      </c>
      <c r="F874" s="13">
        <v>65</v>
      </c>
      <c r="G874" s="13">
        <v>49</v>
      </c>
      <c r="H874" s="13">
        <v>50</v>
      </c>
      <c r="I874" s="13">
        <v>55</v>
      </c>
      <c r="J874" s="13">
        <v>45</v>
      </c>
      <c r="K874" s="13">
        <v>58</v>
      </c>
      <c r="L874" s="13">
        <v>56</v>
      </c>
      <c r="M874" s="13">
        <v>56</v>
      </c>
      <c r="O874" s="19">
        <v>870</v>
      </c>
      <c r="P874" s="20">
        <v>99</v>
      </c>
      <c r="Q874" s="20">
        <v>95</v>
      </c>
      <c r="R874" s="21">
        <v>89</v>
      </c>
      <c r="S874" s="21">
        <v>76</v>
      </c>
      <c r="T874" s="21">
        <v>60</v>
      </c>
      <c r="U874" s="21">
        <v>48</v>
      </c>
      <c r="V874" s="21">
        <v>36</v>
      </c>
      <c r="W874" s="21">
        <v>30</v>
      </c>
      <c r="X874" s="21">
        <v>24</v>
      </c>
      <c r="Y874" s="21">
        <v>19</v>
      </c>
      <c r="Z874" s="21">
        <v>16</v>
      </c>
      <c r="AA874" s="21">
        <v>15</v>
      </c>
      <c r="AB874" s="22">
        <v>870</v>
      </c>
      <c r="AC874" s="23">
        <v>96</v>
      </c>
      <c r="AD874" s="23">
        <v>95</v>
      </c>
      <c r="AE874" s="24">
        <v>80</v>
      </c>
      <c r="AF874" s="24">
        <v>68</v>
      </c>
      <c r="AG874" s="24">
        <v>49</v>
      </c>
      <c r="AH874" s="24">
        <v>43</v>
      </c>
      <c r="AI874" s="24">
        <v>29</v>
      </c>
      <c r="AJ874" s="24">
        <v>23</v>
      </c>
      <c r="AK874" s="24">
        <v>18</v>
      </c>
      <c r="AL874" s="24">
        <v>13</v>
      </c>
      <c r="AM874" s="24">
        <v>13</v>
      </c>
      <c r="AN874" s="24">
        <v>13</v>
      </c>
      <c r="DX874" s="19">
        <v>870</v>
      </c>
      <c r="DY874" t="s">
        <v>568</v>
      </c>
      <c r="DZ874" t="s">
        <v>568</v>
      </c>
      <c r="EA874" t="s">
        <v>567</v>
      </c>
      <c r="EB874" t="s">
        <v>567</v>
      </c>
    </row>
    <row r="875" spans="1:132" x14ac:dyDescent="0.25">
      <c r="A875" s="12">
        <v>872</v>
      </c>
      <c r="B875" s="12">
        <v>0</v>
      </c>
      <c r="C875" s="12">
        <v>73</v>
      </c>
      <c r="D875" s="12">
        <v>59</v>
      </c>
      <c r="E875" s="12">
        <v>60</v>
      </c>
      <c r="F875" s="12">
        <v>65</v>
      </c>
      <c r="G875" s="12">
        <v>49</v>
      </c>
      <c r="H875" s="12">
        <v>50</v>
      </c>
      <c r="I875" s="12">
        <v>55</v>
      </c>
      <c r="J875" s="12">
        <v>45</v>
      </c>
      <c r="K875" s="12">
        <v>58</v>
      </c>
      <c r="L875" s="12">
        <v>56</v>
      </c>
      <c r="M875" s="12">
        <v>56</v>
      </c>
      <c r="O875" s="19">
        <v>871</v>
      </c>
      <c r="P875" s="20">
        <v>99</v>
      </c>
      <c r="Q875" s="20">
        <v>95</v>
      </c>
      <c r="R875" s="21">
        <v>89</v>
      </c>
      <c r="S875" s="21">
        <v>76</v>
      </c>
      <c r="T875" s="21">
        <v>60</v>
      </c>
      <c r="U875" s="21">
        <v>48</v>
      </c>
      <c r="V875" s="21">
        <v>36</v>
      </c>
      <c r="W875" s="21">
        <v>30</v>
      </c>
      <c r="X875" s="21">
        <v>24</v>
      </c>
      <c r="Y875" s="21">
        <v>19</v>
      </c>
      <c r="Z875" s="21">
        <v>16</v>
      </c>
      <c r="AA875" s="21">
        <v>15</v>
      </c>
      <c r="AB875" s="22">
        <v>871</v>
      </c>
      <c r="AC875" s="23">
        <v>96</v>
      </c>
      <c r="AD875" s="23">
        <v>95</v>
      </c>
      <c r="AE875" s="24">
        <v>80</v>
      </c>
      <c r="AF875" s="24">
        <v>68</v>
      </c>
      <c r="AG875" s="24">
        <v>50</v>
      </c>
      <c r="AH875" s="24">
        <v>43</v>
      </c>
      <c r="AI875" s="24">
        <v>29</v>
      </c>
      <c r="AJ875" s="24">
        <v>23</v>
      </c>
      <c r="AK875" s="24">
        <v>18</v>
      </c>
      <c r="AL875" s="24">
        <v>13</v>
      </c>
      <c r="AM875" s="24">
        <v>13</v>
      </c>
      <c r="AN875" s="24">
        <v>13</v>
      </c>
      <c r="DX875" s="19">
        <v>871</v>
      </c>
      <c r="DY875" t="s">
        <v>568</v>
      </c>
      <c r="DZ875" t="s">
        <v>568</v>
      </c>
      <c r="EA875" t="s">
        <v>567</v>
      </c>
      <c r="EB875" t="s">
        <v>567</v>
      </c>
    </row>
    <row r="876" spans="1:132" x14ac:dyDescent="0.25">
      <c r="A876" s="13">
        <v>873</v>
      </c>
      <c r="B876" s="13">
        <v>0</v>
      </c>
      <c r="C876" s="13">
        <v>72</v>
      </c>
      <c r="D876" s="13">
        <v>59</v>
      </c>
      <c r="E876" s="13">
        <v>59</v>
      </c>
      <c r="F876" s="13">
        <v>65</v>
      </c>
      <c r="G876" s="13">
        <v>49</v>
      </c>
      <c r="H876" s="13">
        <v>50</v>
      </c>
      <c r="I876" s="13">
        <v>55</v>
      </c>
      <c r="J876" s="13">
        <v>45</v>
      </c>
      <c r="K876" s="13">
        <v>58</v>
      </c>
      <c r="L876" s="13">
        <v>56</v>
      </c>
      <c r="M876" s="13">
        <v>56</v>
      </c>
      <c r="O876" s="19">
        <v>872</v>
      </c>
      <c r="P876" s="20">
        <v>99</v>
      </c>
      <c r="Q876" s="20">
        <v>95</v>
      </c>
      <c r="R876" s="21">
        <v>89</v>
      </c>
      <c r="S876" s="21">
        <v>76</v>
      </c>
      <c r="T876" s="21">
        <v>60</v>
      </c>
      <c r="U876" s="21">
        <v>48</v>
      </c>
      <c r="V876" s="21">
        <v>36</v>
      </c>
      <c r="W876" s="21">
        <v>30</v>
      </c>
      <c r="X876" s="21">
        <v>24</v>
      </c>
      <c r="Y876" s="21">
        <v>19</v>
      </c>
      <c r="Z876" s="21">
        <v>16</v>
      </c>
      <c r="AA876" s="21">
        <v>15</v>
      </c>
      <c r="AB876" s="22">
        <v>872</v>
      </c>
      <c r="AC876" s="23">
        <v>96</v>
      </c>
      <c r="AD876" s="23">
        <v>95</v>
      </c>
      <c r="AE876" s="24">
        <v>81</v>
      </c>
      <c r="AF876" s="24">
        <v>68</v>
      </c>
      <c r="AG876" s="24">
        <v>50</v>
      </c>
      <c r="AH876" s="24">
        <v>43</v>
      </c>
      <c r="AI876" s="24">
        <v>30</v>
      </c>
      <c r="AJ876" s="24">
        <v>23</v>
      </c>
      <c r="AK876" s="24">
        <v>19</v>
      </c>
      <c r="AL876" s="24">
        <v>13</v>
      </c>
      <c r="AM876" s="24">
        <v>13</v>
      </c>
      <c r="AN876" s="24">
        <v>13</v>
      </c>
      <c r="DX876" s="19">
        <v>872</v>
      </c>
      <c r="DY876" t="s">
        <v>568</v>
      </c>
      <c r="DZ876" t="s">
        <v>568</v>
      </c>
      <c r="EA876" t="s">
        <v>567</v>
      </c>
      <c r="EB876" t="s">
        <v>567</v>
      </c>
    </row>
    <row r="877" spans="1:132" x14ac:dyDescent="0.25">
      <c r="A877" s="12">
        <v>874</v>
      </c>
      <c r="B877" s="12">
        <v>0</v>
      </c>
      <c r="C877" s="12">
        <v>72</v>
      </c>
      <c r="D877" s="12">
        <v>59</v>
      </c>
      <c r="E877" s="12">
        <v>59</v>
      </c>
      <c r="F877" s="12">
        <v>65</v>
      </c>
      <c r="G877" s="12">
        <v>49</v>
      </c>
      <c r="H877" s="12">
        <v>50</v>
      </c>
      <c r="I877" s="12">
        <v>55</v>
      </c>
      <c r="J877" s="12">
        <v>45</v>
      </c>
      <c r="K877" s="12">
        <v>58</v>
      </c>
      <c r="L877" s="12">
        <v>56</v>
      </c>
      <c r="M877" s="12">
        <v>56</v>
      </c>
      <c r="O877" s="19">
        <v>873</v>
      </c>
      <c r="P877" s="20">
        <v>99</v>
      </c>
      <c r="Q877" s="20">
        <v>95</v>
      </c>
      <c r="R877" s="21">
        <v>89</v>
      </c>
      <c r="S877" s="21">
        <v>76</v>
      </c>
      <c r="T877" s="21">
        <v>60</v>
      </c>
      <c r="U877" s="21">
        <v>49</v>
      </c>
      <c r="V877" s="21">
        <v>37</v>
      </c>
      <c r="W877" s="21">
        <v>31</v>
      </c>
      <c r="X877" s="21">
        <v>24</v>
      </c>
      <c r="Y877" s="21">
        <v>19</v>
      </c>
      <c r="Z877" s="21">
        <v>17</v>
      </c>
      <c r="AA877" s="21">
        <v>16</v>
      </c>
      <c r="AB877" s="22">
        <v>873</v>
      </c>
      <c r="AC877" s="23">
        <v>96</v>
      </c>
      <c r="AD877" s="23">
        <v>95</v>
      </c>
      <c r="AE877" s="24">
        <v>81</v>
      </c>
      <c r="AF877" s="24">
        <v>68</v>
      </c>
      <c r="AG877" s="24">
        <v>50</v>
      </c>
      <c r="AH877" s="24">
        <v>43</v>
      </c>
      <c r="AI877" s="24">
        <v>30</v>
      </c>
      <c r="AJ877" s="24">
        <v>23</v>
      </c>
      <c r="AK877" s="24">
        <v>19</v>
      </c>
      <c r="AL877" s="24">
        <v>13</v>
      </c>
      <c r="AM877" s="24">
        <v>13</v>
      </c>
      <c r="AN877" s="24">
        <v>13</v>
      </c>
      <c r="DX877" s="19">
        <v>873</v>
      </c>
      <c r="DY877" t="s">
        <v>568</v>
      </c>
      <c r="DZ877" t="s">
        <v>568</v>
      </c>
      <c r="EA877" t="s">
        <v>567</v>
      </c>
      <c r="EB877" t="s">
        <v>567</v>
      </c>
    </row>
    <row r="878" spans="1:132" x14ac:dyDescent="0.25">
      <c r="A878" s="13">
        <v>875</v>
      </c>
      <c r="B878" s="13">
        <v>0</v>
      </c>
      <c r="C878" s="13">
        <v>72</v>
      </c>
      <c r="D878" s="13">
        <v>59</v>
      </c>
      <c r="E878" s="13">
        <v>59</v>
      </c>
      <c r="F878" s="13">
        <v>65</v>
      </c>
      <c r="G878" s="13">
        <v>49</v>
      </c>
      <c r="H878" s="13">
        <v>50</v>
      </c>
      <c r="I878" s="13">
        <v>55</v>
      </c>
      <c r="J878" s="13">
        <v>45</v>
      </c>
      <c r="K878" s="13">
        <v>58</v>
      </c>
      <c r="L878" s="13">
        <v>56</v>
      </c>
      <c r="M878" s="13">
        <v>56</v>
      </c>
      <c r="O878" s="19">
        <v>874</v>
      </c>
      <c r="P878" s="20">
        <v>99</v>
      </c>
      <c r="Q878" s="20">
        <v>95</v>
      </c>
      <c r="R878" s="21">
        <v>89</v>
      </c>
      <c r="S878" s="21">
        <v>76</v>
      </c>
      <c r="T878" s="21">
        <v>60</v>
      </c>
      <c r="U878" s="21">
        <v>49</v>
      </c>
      <c r="V878" s="21">
        <v>37</v>
      </c>
      <c r="W878" s="21">
        <v>31</v>
      </c>
      <c r="X878" s="21">
        <v>24</v>
      </c>
      <c r="Y878" s="21">
        <v>19</v>
      </c>
      <c r="Z878" s="21">
        <v>17</v>
      </c>
      <c r="AA878" s="21">
        <v>16</v>
      </c>
      <c r="AB878" s="22">
        <v>874</v>
      </c>
      <c r="AC878" s="23">
        <v>96</v>
      </c>
      <c r="AD878" s="23">
        <v>95</v>
      </c>
      <c r="AE878" s="24">
        <v>81</v>
      </c>
      <c r="AF878" s="24">
        <v>68</v>
      </c>
      <c r="AG878" s="24">
        <v>50</v>
      </c>
      <c r="AH878" s="24">
        <v>43</v>
      </c>
      <c r="AI878" s="24">
        <v>30</v>
      </c>
      <c r="AJ878" s="24">
        <v>24</v>
      </c>
      <c r="AK878" s="24">
        <v>19</v>
      </c>
      <c r="AL878" s="24">
        <v>14</v>
      </c>
      <c r="AM878" s="24">
        <v>14</v>
      </c>
      <c r="AN878" s="24">
        <v>14</v>
      </c>
      <c r="DX878" s="19">
        <v>874</v>
      </c>
      <c r="DY878" t="s">
        <v>568</v>
      </c>
      <c r="DZ878" t="s">
        <v>568</v>
      </c>
      <c r="EA878" t="s">
        <v>567</v>
      </c>
      <c r="EB878" t="s">
        <v>567</v>
      </c>
    </row>
    <row r="879" spans="1:132" x14ac:dyDescent="0.25">
      <c r="A879" s="12">
        <v>876</v>
      </c>
      <c r="B879" s="12">
        <v>0</v>
      </c>
      <c r="C879" s="12">
        <v>72</v>
      </c>
      <c r="D879" s="12">
        <v>58</v>
      </c>
      <c r="E879" s="12">
        <v>59</v>
      </c>
      <c r="F879" s="12">
        <v>64</v>
      </c>
      <c r="G879" s="12">
        <v>48</v>
      </c>
      <c r="H879" s="12">
        <v>50</v>
      </c>
      <c r="I879" s="12">
        <v>54</v>
      </c>
      <c r="J879" s="12">
        <v>45</v>
      </c>
      <c r="K879" s="12">
        <v>58</v>
      </c>
      <c r="L879" s="12">
        <v>55</v>
      </c>
      <c r="M879" s="12">
        <v>55</v>
      </c>
      <c r="O879" s="19">
        <v>875</v>
      </c>
      <c r="P879" s="20">
        <v>99</v>
      </c>
      <c r="Q879" s="20">
        <v>95</v>
      </c>
      <c r="R879" s="21">
        <v>89</v>
      </c>
      <c r="S879" s="21">
        <v>76</v>
      </c>
      <c r="T879" s="21">
        <v>60</v>
      </c>
      <c r="U879" s="21">
        <v>49</v>
      </c>
      <c r="V879" s="21">
        <v>37</v>
      </c>
      <c r="W879" s="21">
        <v>31</v>
      </c>
      <c r="X879" s="21">
        <v>24</v>
      </c>
      <c r="Y879" s="21">
        <v>19</v>
      </c>
      <c r="Z879" s="21">
        <v>17</v>
      </c>
      <c r="AA879" s="21">
        <v>16</v>
      </c>
      <c r="AB879" s="22">
        <v>875</v>
      </c>
      <c r="AC879" s="23">
        <v>96</v>
      </c>
      <c r="AD879" s="23">
        <v>95</v>
      </c>
      <c r="AE879" s="24">
        <v>81</v>
      </c>
      <c r="AF879" s="24">
        <v>68</v>
      </c>
      <c r="AG879" s="24">
        <v>51</v>
      </c>
      <c r="AH879" s="24">
        <v>43</v>
      </c>
      <c r="AI879" s="24">
        <v>30</v>
      </c>
      <c r="AJ879" s="24">
        <v>24</v>
      </c>
      <c r="AK879" s="24">
        <v>19</v>
      </c>
      <c r="AL879" s="24">
        <v>14</v>
      </c>
      <c r="AM879" s="24">
        <v>14</v>
      </c>
      <c r="AN879" s="24">
        <v>14</v>
      </c>
      <c r="DX879" s="19">
        <v>875</v>
      </c>
      <c r="DY879" t="s">
        <v>568</v>
      </c>
      <c r="DZ879" t="s">
        <v>568</v>
      </c>
      <c r="EA879" t="s">
        <v>567</v>
      </c>
      <c r="EB879" t="s">
        <v>567</v>
      </c>
    </row>
    <row r="880" spans="1:132" x14ac:dyDescent="0.25">
      <c r="A880" s="13">
        <v>877</v>
      </c>
      <c r="B880" s="13">
        <v>0</v>
      </c>
      <c r="C880" s="13">
        <v>72</v>
      </c>
      <c r="D880" s="13">
        <v>58</v>
      </c>
      <c r="E880" s="13">
        <v>59</v>
      </c>
      <c r="F880" s="13">
        <v>64</v>
      </c>
      <c r="G880" s="13">
        <v>48</v>
      </c>
      <c r="H880" s="13">
        <v>50</v>
      </c>
      <c r="I880" s="13">
        <v>54</v>
      </c>
      <c r="J880" s="13">
        <v>45</v>
      </c>
      <c r="K880" s="13">
        <v>58</v>
      </c>
      <c r="L880" s="13">
        <v>55</v>
      </c>
      <c r="M880" s="13">
        <v>55</v>
      </c>
      <c r="O880" s="19">
        <v>876</v>
      </c>
      <c r="P880" s="20">
        <v>99</v>
      </c>
      <c r="Q880" s="20">
        <v>95</v>
      </c>
      <c r="R880" s="21">
        <v>89</v>
      </c>
      <c r="S880" s="21">
        <v>76</v>
      </c>
      <c r="T880" s="21">
        <v>60</v>
      </c>
      <c r="U880" s="21">
        <v>49</v>
      </c>
      <c r="V880" s="21">
        <v>37</v>
      </c>
      <c r="W880" s="21">
        <v>31</v>
      </c>
      <c r="X880" s="21">
        <v>24</v>
      </c>
      <c r="Y880" s="21">
        <v>19</v>
      </c>
      <c r="Z880" s="21">
        <v>17</v>
      </c>
      <c r="AA880" s="21">
        <v>16</v>
      </c>
      <c r="AB880" s="22">
        <v>876</v>
      </c>
      <c r="AC880" s="23">
        <v>96</v>
      </c>
      <c r="AD880" s="23">
        <v>95</v>
      </c>
      <c r="AE880" s="24">
        <v>81</v>
      </c>
      <c r="AF880" s="24">
        <v>69</v>
      </c>
      <c r="AG880" s="24">
        <v>51</v>
      </c>
      <c r="AH880" s="24">
        <v>44</v>
      </c>
      <c r="AI880" s="24">
        <v>30</v>
      </c>
      <c r="AJ880" s="24">
        <v>24</v>
      </c>
      <c r="AK880" s="24">
        <v>19</v>
      </c>
      <c r="AL880" s="24">
        <v>14</v>
      </c>
      <c r="AM880" s="24">
        <v>14</v>
      </c>
      <c r="AN880" s="24">
        <v>14</v>
      </c>
      <c r="DX880" s="19">
        <v>876</v>
      </c>
      <c r="DY880" t="s">
        <v>568</v>
      </c>
      <c r="DZ880" t="s">
        <v>568</v>
      </c>
      <c r="EA880" t="s">
        <v>567</v>
      </c>
      <c r="EB880" t="s">
        <v>567</v>
      </c>
    </row>
    <row r="881" spans="1:132" x14ac:dyDescent="0.25">
      <c r="A881" s="12">
        <v>878</v>
      </c>
      <c r="B881" s="12">
        <v>0</v>
      </c>
      <c r="C881" s="12">
        <v>71</v>
      </c>
      <c r="D881" s="12">
        <v>58</v>
      </c>
      <c r="E881" s="12">
        <v>58</v>
      </c>
      <c r="F881" s="12">
        <v>64</v>
      </c>
      <c r="G881" s="12">
        <v>48</v>
      </c>
      <c r="H881" s="12">
        <v>50</v>
      </c>
      <c r="I881" s="12">
        <v>54</v>
      </c>
      <c r="J881" s="12">
        <v>45</v>
      </c>
      <c r="K881" s="12">
        <v>58</v>
      </c>
      <c r="L881" s="12">
        <v>55</v>
      </c>
      <c r="M881" s="12">
        <v>55</v>
      </c>
      <c r="O881" s="19">
        <v>877</v>
      </c>
      <c r="P881" s="20">
        <v>99</v>
      </c>
      <c r="Q881" s="20">
        <v>95</v>
      </c>
      <c r="R881" s="21">
        <v>89</v>
      </c>
      <c r="S881" s="21">
        <v>76</v>
      </c>
      <c r="T881" s="21">
        <v>60</v>
      </c>
      <c r="U881" s="21">
        <v>49</v>
      </c>
      <c r="V881" s="21">
        <v>37</v>
      </c>
      <c r="W881" s="21">
        <v>31</v>
      </c>
      <c r="X881" s="21">
        <v>24</v>
      </c>
      <c r="Y881" s="21">
        <v>19</v>
      </c>
      <c r="Z881" s="21">
        <v>17</v>
      </c>
      <c r="AA881" s="21">
        <v>16</v>
      </c>
      <c r="AB881" s="22">
        <v>877</v>
      </c>
      <c r="AC881" s="23">
        <v>96</v>
      </c>
      <c r="AD881" s="23">
        <v>95</v>
      </c>
      <c r="AE881" s="24">
        <v>81</v>
      </c>
      <c r="AF881" s="24">
        <v>69</v>
      </c>
      <c r="AG881" s="24">
        <v>51</v>
      </c>
      <c r="AH881" s="24">
        <v>44</v>
      </c>
      <c r="AI881" s="24">
        <v>30</v>
      </c>
      <c r="AJ881" s="24">
        <v>24</v>
      </c>
      <c r="AK881" s="24">
        <v>19</v>
      </c>
      <c r="AL881" s="24">
        <v>14</v>
      </c>
      <c r="AM881" s="24">
        <v>14</v>
      </c>
      <c r="AN881" s="24">
        <v>14</v>
      </c>
      <c r="DX881" s="19">
        <v>877</v>
      </c>
      <c r="DY881" t="s">
        <v>568</v>
      </c>
      <c r="DZ881" t="s">
        <v>568</v>
      </c>
      <c r="EA881" t="s">
        <v>567</v>
      </c>
      <c r="EB881" t="s">
        <v>567</v>
      </c>
    </row>
    <row r="882" spans="1:132" x14ac:dyDescent="0.25">
      <c r="A882" s="13">
        <v>879</v>
      </c>
      <c r="B882" s="13">
        <v>0</v>
      </c>
      <c r="C882" s="13">
        <v>71</v>
      </c>
      <c r="D882" s="13">
        <v>58</v>
      </c>
      <c r="E882" s="13">
        <v>58</v>
      </c>
      <c r="F882" s="13">
        <v>64</v>
      </c>
      <c r="G882" s="13">
        <v>48</v>
      </c>
      <c r="H882" s="13">
        <v>50</v>
      </c>
      <c r="I882" s="13">
        <v>54</v>
      </c>
      <c r="J882" s="13">
        <v>45</v>
      </c>
      <c r="K882" s="13">
        <v>58</v>
      </c>
      <c r="L882" s="13">
        <v>55</v>
      </c>
      <c r="M882" s="13">
        <v>55</v>
      </c>
      <c r="O882" s="19">
        <v>878</v>
      </c>
      <c r="P882" s="20">
        <v>99</v>
      </c>
      <c r="Q882" s="20">
        <v>95</v>
      </c>
      <c r="R882" s="21">
        <v>89</v>
      </c>
      <c r="S882" s="21">
        <v>77</v>
      </c>
      <c r="T882" s="21">
        <v>61</v>
      </c>
      <c r="U882" s="21">
        <v>50</v>
      </c>
      <c r="V882" s="21">
        <v>38</v>
      </c>
      <c r="W882" s="21">
        <v>31</v>
      </c>
      <c r="X882" s="21">
        <v>25</v>
      </c>
      <c r="Y882" s="21">
        <v>20</v>
      </c>
      <c r="Z882" s="21">
        <v>17</v>
      </c>
      <c r="AA882" s="21">
        <v>16</v>
      </c>
      <c r="AB882" s="22">
        <v>878</v>
      </c>
      <c r="AC882" s="23">
        <v>96</v>
      </c>
      <c r="AD882" s="23">
        <v>95</v>
      </c>
      <c r="AE882" s="24">
        <v>81</v>
      </c>
      <c r="AF882" s="24">
        <v>69</v>
      </c>
      <c r="AG882" s="24">
        <v>51</v>
      </c>
      <c r="AH882" s="24">
        <v>44</v>
      </c>
      <c r="AI882" s="24">
        <v>31</v>
      </c>
      <c r="AJ882" s="24">
        <v>24</v>
      </c>
      <c r="AK882" s="24">
        <v>19</v>
      </c>
      <c r="AL882" s="24">
        <v>14</v>
      </c>
      <c r="AM882" s="24">
        <v>14</v>
      </c>
      <c r="AN882" s="24">
        <v>14</v>
      </c>
      <c r="DX882" s="19">
        <v>878</v>
      </c>
      <c r="DY882" t="s">
        <v>568</v>
      </c>
      <c r="DZ882" t="s">
        <v>568</v>
      </c>
      <c r="EA882" t="s">
        <v>567</v>
      </c>
      <c r="EB882" t="s">
        <v>567</v>
      </c>
    </row>
    <row r="883" spans="1:132" x14ac:dyDescent="0.25">
      <c r="A883" s="12">
        <v>880</v>
      </c>
      <c r="B883" s="12">
        <v>0</v>
      </c>
      <c r="C883" s="12">
        <v>71</v>
      </c>
      <c r="D883" s="12">
        <v>58</v>
      </c>
      <c r="E883" s="12">
        <v>58</v>
      </c>
      <c r="F883" s="12">
        <v>64</v>
      </c>
      <c r="G883" s="12">
        <v>48</v>
      </c>
      <c r="H883" s="12">
        <v>50</v>
      </c>
      <c r="I883" s="12">
        <v>54</v>
      </c>
      <c r="J883" s="12">
        <v>45</v>
      </c>
      <c r="K883" s="12">
        <v>58</v>
      </c>
      <c r="L883" s="12">
        <v>55</v>
      </c>
      <c r="M883" s="12">
        <v>55</v>
      </c>
      <c r="O883" s="19">
        <v>879</v>
      </c>
      <c r="P883" s="20">
        <v>99</v>
      </c>
      <c r="Q883" s="20">
        <v>95</v>
      </c>
      <c r="R883" s="21">
        <v>89</v>
      </c>
      <c r="S883" s="21">
        <v>77</v>
      </c>
      <c r="T883" s="21">
        <v>61</v>
      </c>
      <c r="U883" s="21">
        <v>50</v>
      </c>
      <c r="V883" s="21">
        <v>38</v>
      </c>
      <c r="W883" s="21">
        <v>31</v>
      </c>
      <c r="X883" s="21">
        <v>25</v>
      </c>
      <c r="Y883" s="21">
        <v>20</v>
      </c>
      <c r="Z883" s="21">
        <v>17</v>
      </c>
      <c r="AA883" s="21">
        <v>16</v>
      </c>
      <c r="AB883" s="22">
        <v>879</v>
      </c>
      <c r="AC883" s="23">
        <v>96</v>
      </c>
      <c r="AD883" s="23">
        <v>95</v>
      </c>
      <c r="AE883" s="24">
        <v>82</v>
      </c>
      <c r="AF883" s="24">
        <v>69</v>
      </c>
      <c r="AG883" s="24">
        <v>51</v>
      </c>
      <c r="AH883" s="24">
        <v>44</v>
      </c>
      <c r="AI883" s="24">
        <v>31</v>
      </c>
      <c r="AJ883" s="24">
        <v>24</v>
      </c>
      <c r="AK883" s="24">
        <v>19</v>
      </c>
      <c r="AL883" s="24">
        <v>14</v>
      </c>
      <c r="AM883" s="24">
        <v>14</v>
      </c>
      <c r="AN883" s="24">
        <v>14</v>
      </c>
      <c r="DX883" s="19">
        <v>879</v>
      </c>
      <c r="DY883" t="s">
        <v>568</v>
      </c>
      <c r="DZ883" t="s">
        <v>568</v>
      </c>
      <c r="EA883" t="s">
        <v>567</v>
      </c>
      <c r="EB883" t="s">
        <v>567</v>
      </c>
    </row>
    <row r="884" spans="1:132" x14ac:dyDescent="0.25">
      <c r="A884" s="13">
        <v>881</v>
      </c>
      <c r="B884" s="13">
        <v>0</v>
      </c>
      <c r="C884" s="13">
        <v>71</v>
      </c>
      <c r="D884" s="13">
        <v>58</v>
      </c>
      <c r="E884" s="13">
        <v>58</v>
      </c>
      <c r="F884" s="13">
        <v>64</v>
      </c>
      <c r="G884" s="13">
        <v>48</v>
      </c>
      <c r="H884" s="13">
        <v>50</v>
      </c>
      <c r="I884" s="13">
        <v>54</v>
      </c>
      <c r="J884" s="13">
        <v>45</v>
      </c>
      <c r="K884" s="13">
        <v>58</v>
      </c>
      <c r="L884" s="13">
        <v>55</v>
      </c>
      <c r="M884" s="13">
        <v>55</v>
      </c>
      <c r="O884" s="19">
        <v>880</v>
      </c>
      <c r="P884" s="20">
        <v>99</v>
      </c>
      <c r="Q884" s="20">
        <v>95</v>
      </c>
      <c r="R884" s="21">
        <v>89</v>
      </c>
      <c r="S884" s="21">
        <v>77</v>
      </c>
      <c r="T884" s="21">
        <v>61</v>
      </c>
      <c r="U884" s="21">
        <v>50</v>
      </c>
      <c r="V884" s="21">
        <v>38</v>
      </c>
      <c r="W884" s="21">
        <v>31</v>
      </c>
      <c r="X884" s="21">
        <v>25</v>
      </c>
      <c r="Y884" s="21">
        <v>20</v>
      </c>
      <c r="Z884" s="21">
        <v>17</v>
      </c>
      <c r="AA884" s="21">
        <v>16</v>
      </c>
      <c r="AB884" s="22">
        <v>880</v>
      </c>
      <c r="AC884" s="23">
        <v>96</v>
      </c>
      <c r="AD884" s="23">
        <v>95</v>
      </c>
      <c r="AE884" s="24">
        <v>82</v>
      </c>
      <c r="AF884" s="24">
        <v>69</v>
      </c>
      <c r="AG884" s="24">
        <v>52</v>
      </c>
      <c r="AH884" s="24">
        <v>44</v>
      </c>
      <c r="AI884" s="24">
        <v>31</v>
      </c>
      <c r="AJ884" s="24">
        <v>24</v>
      </c>
      <c r="AK884" s="24">
        <v>19</v>
      </c>
      <c r="AL884" s="24">
        <v>14</v>
      </c>
      <c r="AM884" s="24">
        <v>14</v>
      </c>
      <c r="AN884" s="24">
        <v>14</v>
      </c>
      <c r="DX884" s="19">
        <v>880</v>
      </c>
      <c r="DY884" t="s">
        <v>568</v>
      </c>
      <c r="DZ884" t="s">
        <v>568</v>
      </c>
      <c r="EA884" t="s">
        <v>567</v>
      </c>
      <c r="EB884" t="s">
        <v>567</v>
      </c>
    </row>
    <row r="885" spans="1:132" x14ac:dyDescent="0.25">
      <c r="A885" s="12">
        <v>882</v>
      </c>
      <c r="B885" s="12">
        <v>0</v>
      </c>
      <c r="C885" s="12">
        <v>71</v>
      </c>
      <c r="D885" s="12">
        <v>58</v>
      </c>
      <c r="E885" s="12">
        <v>58</v>
      </c>
      <c r="F885" s="12">
        <v>64</v>
      </c>
      <c r="G885" s="12">
        <v>48</v>
      </c>
      <c r="H885" s="12">
        <v>50</v>
      </c>
      <c r="I885" s="12">
        <v>54</v>
      </c>
      <c r="J885" s="12">
        <v>45</v>
      </c>
      <c r="K885" s="12">
        <v>58</v>
      </c>
      <c r="L885" s="12">
        <v>55</v>
      </c>
      <c r="M885" s="12">
        <v>55</v>
      </c>
      <c r="O885" s="19">
        <v>881</v>
      </c>
      <c r="P885" s="20">
        <v>99</v>
      </c>
      <c r="Q885" s="20">
        <v>95</v>
      </c>
      <c r="R885" s="21">
        <v>89</v>
      </c>
      <c r="S885" s="21">
        <v>77</v>
      </c>
      <c r="T885" s="21">
        <v>61</v>
      </c>
      <c r="U885" s="21">
        <v>50</v>
      </c>
      <c r="V885" s="21">
        <v>38</v>
      </c>
      <c r="W885" s="21">
        <v>31</v>
      </c>
      <c r="X885" s="21">
        <v>25</v>
      </c>
      <c r="Y885" s="21">
        <v>20</v>
      </c>
      <c r="Z885" s="21">
        <v>17</v>
      </c>
      <c r="AA885" s="21">
        <v>16</v>
      </c>
      <c r="AB885" s="22">
        <v>881</v>
      </c>
      <c r="AC885" s="23">
        <v>96</v>
      </c>
      <c r="AD885" s="23">
        <v>95</v>
      </c>
      <c r="AE885" s="24">
        <v>82</v>
      </c>
      <c r="AF885" s="24">
        <v>69</v>
      </c>
      <c r="AG885" s="24">
        <v>52</v>
      </c>
      <c r="AH885" s="24">
        <v>45</v>
      </c>
      <c r="AI885" s="24">
        <v>31</v>
      </c>
      <c r="AJ885" s="24">
        <v>24</v>
      </c>
      <c r="AK885" s="24">
        <v>20</v>
      </c>
      <c r="AL885" s="24">
        <v>14</v>
      </c>
      <c r="AM885" s="24">
        <v>14</v>
      </c>
      <c r="AN885" s="24">
        <v>14</v>
      </c>
      <c r="DX885" s="19">
        <v>881</v>
      </c>
      <c r="DY885" t="s">
        <v>568</v>
      </c>
      <c r="DZ885" t="s">
        <v>568</v>
      </c>
      <c r="EA885" t="s">
        <v>567</v>
      </c>
      <c r="EB885" t="s">
        <v>567</v>
      </c>
    </row>
    <row r="886" spans="1:132" x14ac:dyDescent="0.25">
      <c r="A886" s="13">
        <v>883</v>
      </c>
      <c r="B886" s="13">
        <v>0</v>
      </c>
      <c r="C886" s="13">
        <v>70</v>
      </c>
      <c r="D886" s="13">
        <v>57</v>
      </c>
      <c r="E886" s="13">
        <v>58</v>
      </c>
      <c r="F886" s="13">
        <v>63</v>
      </c>
      <c r="G886" s="13">
        <v>48</v>
      </c>
      <c r="H886" s="13">
        <v>50</v>
      </c>
      <c r="I886" s="13">
        <v>54</v>
      </c>
      <c r="J886" s="13">
        <v>45</v>
      </c>
      <c r="K886" s="13">
        <v>58</v>
      </c>
      <c r="L886" s="13">
        <v>55</v>
      </c>
      <c r="M886" s="13">
        <v>55</v>
      </c>
      <c r="O886" s="19">
        <v>882</v>
      </c>
      <c r="P886" s="20">
        <v>99</v>
      </c>
      <c r="Q886" s="20">
        <v>95</v>
      </c>
      <c r="R886" s="21">
        <v>89</v>
      </c>
      <c r="S886" s="21">
        <v>77</v>
      </c>
      <c r="T886" s="21">
        <v>61</v>
      </c>
      <c r="U886" s="21">
        <v>50</v>
      </c>
      <c r="V886" s="21">
        <v>38</v>
      </c>
      <c r="W886" s="21">
        <v>31</v>
      </c>
      <c r="X886" s="21">
        <v>25</v>
      </c>
      <c r="Y886" s="21">
        <v>20</v>
      </c>
      <c r="Z886" s="21">
        <v>17</v>
      </c>
      <c r="AA886" s="21">
        <v>16</v>
      </c>
      <c r="AB886" s="22">
        <v>882</v>
      </c>
      <c r="AC886" s="23">
        <v>96</v>
      </c>
      <c r="AD886" s="23">
        <v>95</v>
      </c>
      <c r="AE886" s="24">
        <v>82</v>
      </c>
      <c r="AF886" s="24">
        <v>70</v>
      </c>
      <c r="AG886" s="24">
        <v>52</v>
      </c>
      <c r="AH886" s="24">
        <v>45</v>
      </c>
      <c r="AI886" s="24">
        <v>31</v>
      </c>
      <c r="AJ886" s="24">
        <v>24</v>
      </c>
      <c r="AK886" s="24">
        <v>20</v>
      </c>
      <c r="AL886" s="24">
        <v>14</v>
      </c>
      <c r="AM886" s="24">
        <v>14</v>
      </c>
      <c r="AN886" s="24">
        <v>14</v>
      </c>
      <c r="DX886" s="19">
        <v>882</v>
      </c>
      <c r="DY886" t="s">
        <v>568</v>
      </c>
      <c r="DZ886" t="s">
        <v>568</v>
      </c>
      <c r="EA886" t="s">
        <v>567</v>
      </c>
      <c r="EB886" t="s">
        <v>567</v>
      </c>
    </row>
    <row r="887" spans="1:132" x14ac:dyDescent="0.25">
      <c r="A887" s="12">
        <v>884</v>
      </c>
      <c r="B887" s="12">
        <v>0</v>
      </c>
      <c r="C887" s="12">
        <v>70</v>
      </c>
      <c r="D887" s="12">
        <v>57</v>
      </c>
      <c r="E887" s="12">
        <v>58</v>
      </c>
      <c r="F887" s="12">
        <v>63</v>
      </c>
      <c r="G887" s="12">
        <v>48</v>
      </c>
      <c r="H887" s="12">
        <v>50</v>
      </c>
      <c r="I887" s="12">
        <v>54</v>
      </c>
      <c r="J887" s="12">
        <v>45</v>
      </c>
      <c r="K887" s="12">
        <v>58</v>
      </c>
      <c r="L887" s="12">
        <v>55</v>
      </c>
      <c r="M887" s="12">
        <v>55</v>
      </c>
      <c r="O887" s="19">
        <v>883</v>
      </c>
      <c r="P887" s="20">
        <v>99</v>
      </c>
      <c r="Q887" s="20">
        <v>96</v>
      </c>
      <c r="R887" s="21">
        <v>90</v>
      </c>
      <c r="S887" s="21">
        <v>77</v>
      </c>
      <c r="T887" s="21">
        <v>62</v>
      </c>
      <c r="U887" s="21">
        <v>51</v>
      </c>
      <c r="V887" s="21">
        <v>39</v>
      </c>
      <c r="W887" s="21">
        <v>32</v>
      </c>
      <c r="X887" s="21">
        <v>26</v>
      </c>
      <c r="Y887" s="21">
        <v>20</v>
      </c>
      <c r="Z887" s="21">
        <v>18</v>
      </c>
      <c r="AA887" s="21">
        <v>17</v>
      </c>
      <c r="AB887" s="22">
        <v>883</v>
      </c>
      <c r="AC887" s="23">
        <v>96</v>
      </c>
      <c r="AD887" s="23">
        <v>95</v>
      </c>
      <c r="AE887" s="24">
        <v>82</v>
      </c>
      <c r="AF887" s="24">
        <v>70</v>
      </c>
      <c r="AG887" s="24">
        <v>52</v>
      </c>
      <c r="AH887" s="24">
        <v>45</v>
      </c>
      <c r="AI887" s="24">
        <v>31</v>
      </c>
      <c r="AJ887" s="24">
        <v>25</v>
      </c>
      <c r="AK887" s="24">
        <v>20</v>
      </c>
      <c r="AL887" s="24">
        <v>14</v>
      </c>
      <c r="AM887" s="24">
        <v>14</v>
      </c>
      <c r="AN887" s="24">
        <v>14</v>
      </c>
      <c r="DX887" s="19">
        <v>883</v>
      </c>
      <c r="DY887" t="s">
        <v>568</v>
      </c>
      <c r="DZ887" t="s">
        <v>568</v>
      </c>
      <c r="EA887" t="s">
        <v>567</v>
      </c>
      <c r="EB887" t="s">
        <v>567</v>
      </c>
    </row>
    <row r="888" spans="1:132" x14ac:dyDescent="0.25">
      <c r="A888" s="13">
        <v>885</v>
      </c>
      <c r="B888" s="13">
        <v>0</v>
      </c>
      <c r="C888" s="13">
        <v>70</v>
      </c>
      <c r="D888" s="13">
        <v>57</v>
      </c>
      <c r="E888" s="13">
        <v>58</v>
      </c>
      <c r="F888" s="13">
        <v>63</v>
      </c>
      <c r="G888" s="13">
        <v>48</v>
      </c>
      <c r="H888" s="13">
        <v>50</v>
      </c>
      <c r="I888" s="13">
        <v>54</v>
      </c>
      <c r="J888" s="13">
        <v>45</v>
      </c>
      <c r="K888" s="13">
        <v>58</v>
      </c>
      <c r="L888" s="13">
        <v>55</v>
      </c>
      <c r="M888" s="13">
        <v>55</v>
      </c>
      <c r="O888" s="19">
        <v>884</v>
      </c>
      <c r="P888" s="20">
        <v>99</v>
      </c>
      <c r="Q888" s="20">
        <v>96</v>
      </c>
      <c r="R888" s="21">
        <v>90</v>
      </c>
      <c r="S888" s="21">
        <v>77</v>
      </c>
      <c r="T888" s="21">
        <v>62</v>
      </c>
      <c r="U888" s="21">
        <v>51</v>
      </c>
      <c r="V888" s="21">
        <v>39</v>
      </c>
      <c r="W888" s="21">
        <v>32</v>
      </c>
      <c r="X888" s="21">
        <v>26</v>
      </c>
      <c r="Y888" s="21">
        <v>20</v>
      </c>
      <c r="Z888" s="21">
        <v>18</v>
      </c>
      <c r="AA888" s="21">
        <v>17</v>
      </c>
      <c r="AB888" s="22">
        <v>884</v>
      </c>
      <c r="AC888" s="23">
        <v>96</v>
      </c>
      <c r="AD888" s="23">
        <v>95</v>
      </c>
      <c r="AE888" s="24">
        <v>82</v>
      </c>
      <c r="AF888" s="24">
        <v>70</v>
      </c>
      <c r="AG888" s="24">
        <v>53</v>
      </c>
      <c r="AH888" s="24">
        <v>45</v>
      </c>
      <c r="AI888" s="24">
        <v>31</v>
      </c>
      <c r="AJ888" s="24">
        <v>25</v>
      </c>
      <c r="AK888" s="24">
        <v>20</v>
      </c>
      <c r="AL888" s="24">
        <v>14</v>
      </c>
      <c r="AM888" s="24">
        <v>14</v>
      </c>
      <c r="AN888" s="24">
        <v>14</v>
      </c>
      <c r="DX888" s="19">
        <v>884</v>
      </c>
      <c r="DY888" t="s">
        <v>568</v>
      </c>
      <c r="DZ888" t="s">
        <v>568</v>
      </c>
      <c r="EA888" t="s">
        <v>567</v>
      </c>
      <c r="EB888" t="s">
        <v>567</v>
      </c>
    </row>
    <row r="889" spans="1:132" x14ac:dyDescent="0.25">
      <c r="A889" s="12">
        <v>886</v>
      </c>
      <c r="B889" s="12">
        <v>0</v>
      </c>
      <c r="C889" s="12">
        <v>70</v>
      </c>
      <c r="D889" s="12">
        <v>57</v>
      </c>
      <c r="E889" s="12">
        <v>57</v>
      </c>
      <c r="F889" s="12">
        <v>63</v>
      </c>
      <c r="G889" s="12">
        <v>47</v>
      </c>
      <c r="H889" s="12">
        <v>49</v>
      </c>
      <c r="I889" s="12">
        <v>54</v>
      </c>
      <c r="J889" s="12">
        <v>44</v>
      </c>
      <c r="K889" s="12">
        <v>57</v>
      </c>
      <c r="L889" s="12">
        <v>55</v>
      </c>
      <c r="M889" s="12">
        <v>55</v>
      </c>
      <c r="O889" s="19">
        <v>885</v>
      </c>
      <c r="P889" s="20">
        <v>99</v>
      </c>
      <c r="Q889" s="20">
        <v>96</v>
      </c>
      <c r="R889" s="21">
        <v>90</v>
      </c>
      <c r="S889" s="21">
        <v>77</v>
      </c>
      <c r="T889" s="21">
        <v>62</v>
      </c>
      <c r="U889" s="21">
        <v>51</v>
      </c>
      <c r="V889" s="21">
        <v>39</v>
      </c>
      <c r="W889" s="21">
        <v>32</v>
      </c>
      <c r="X889" s="21">
        <v>26</v>
      </c>
      <c r="Y889" s="21">
        <v>20</v>
      </c>
      <c r="Z889" s="21">
        <v>18</v>
      </c>
      <c r="AA889" s="21">
        <v>17</v>
      </c>
      <c r="AB889" s="22">
        <v>885</v>
      </c>
      <c r="AC889" s="23">
        <v>96</v>
      </c>
      <c r="AD889" s="23">
        <v>95</v>
      </c>
      <c r="AE889" s="24">
        <v>82</v>
      </c>
      <c r="AF889" s="24">
        <v>70</v>
      </c>
      <c r="AG889" s="24">
        <v>53</v>
      </c>
      <c r="AH889" s="24">
        <v>45</v>
      </c>
      <c r="AI889" s="24">
        <v>32</v>
      </c>
      <c r="AJ889" s="24">
        <v>25</v>
      </c>
      <c r="AK889" s="24">
        <v>20</v>
      </c>
      <c r="AL889" s="24">
        <v>14</v>
      </c>
      <c r="AM889" s="24">
        <v>14</v>
      </c>
      <c r="AN889" s="24">
        <v>14</v>
      </c>
      <c r="DX889" s="19">
        <v>885</v>
      </c>
      <c r="DY889" t="s">
        <v>568</v>
      </c>
      <c r="DZ889" t="s">
        <v>568</v>
      </c>
      <c r="EA889" t="s">
        <v>567</v>
      </c>
      <c r="EB889" t="s">
        <v>567</v>
      </c>
    </row>
    <row r="890" spans="1:132" x14ac:dyDescent="0.25">
      <c r="A890" s="13">
        <v>887</v>
      </c>
      <c r="B890" s="13">
        <v>0</v>
      </c>
      <c r="C890" s="13">
        <v>70</v>
      </c>
      <c r="D890" s="13">
        <v>57</v>
      </c>
      <c r="E890" s="13">
        <v>57</v>
      </c>
      <c r="F890" s="13">
        <v>63</v>
      </c>
      <c r="G890" s="13">
        <v>47</v>
      </c>
      <c r="H890" s="13">
        <v>49</v>
      </c>
      <c r="I890" s="13">
        <v>54</v>
      </c>
      <c r="J890" s="13">
        <v>44</v>
      </c>
      <c r="K890" s="13">
        <v>57</v>
      </c>
      <c r="L890" s="13">
        <v>55</v>
      </c>
      <c r="M890" s="13">
        <v>55</v>
      </c>
      <c r="O890" s="19">
        <v>886</v>
      </c>
      <c r="P890" s="20">
        <v>99</v>
      </c>
      <c r="Q890" s="20">
        <v>96</v>
      </c>
      <c r="R890" s="21">
        <v>90</v>
      </c>
      <c r="S890" s="21">
        <v>77</v>
      </c>
      <c r="T890" s="21">
        <v>62</v>
      </c>
      <c r="U890" s="21">
        <v>51</v>
      </c>
      <c r="V890" s="21">
        <v>39</v>
      </c>
      <c r="W890" s="21">
        <v>32</v>
      </c>
      <c r="X890" s="21">
        <v>26</v>
      </c>
      <c r="Y890" s="21">
        <v>20</v>
      </c>
      <c r="Z890" s="21">
        <v>18</v>
      </c>
      <c r="AA890" s="21">
        <v>17</v>
      </c>
      <c r="AB890" s="22">
        <v>886</v>
      </c>
      <c r="AC890" s="23">
        <v>96</v>
      </c>
      <c r="AD890" s="23">
        <v>95</v>
      </c>
      <c r="AE890" s="24">
        <v>82</v>
      </c>
      <c r="AF890" s="24">
        <v>70</v>
      </c>
      <c r="AG890" s="24">
        <v>53</v>
      </c>
      <c r="AH890" s="24">
        <v>46</v>
      </c>
      <c r="AI890" s="24">
        <v>32</v>
      </c>
      <c r="AJ890" s="24">
        <v>25</v>
      </c>
      <c r="AK890" s="24">
        <v>20</v>
      </c>
      <c r="AL890" s="24">
        <v>15</v>
      </c>
      <c r="AM890" s="24">
        <v>15</v>
      </c>
      <c r="AN890" s="24">
        <v>15</v>
      </c>
      <c r="DX890" s="19">
        <v>886</v>
      </c>
      <c r="DY890" t="s">
        <v>568</v>
      </c>
      <c r="DZ890" t="s">
        <v>568</v>
      </c>
      <c r="EA890" t="s">
        <v>567</v>
      </c>
      <c r="EB890" t="s">
        <v>567</v>
      </c>
    </row>
    <row r="891" spans="1:132" x14ac:dyDescent="0.25">
      <c r="A891" s="12">
        <v>888</v>
      </c>
      <c r="B891" s="12">
        <v>0</v>
      </c>
      <c r="C891" s="12">
        <v>69</v>
      </c>
      <c r="D891" s="12">
        <v>56</v>
      </c>
      <c r="E891" s="12">
        <v>57</v>
      </c>
      <c r="F891" s="12">
        <v>62</v>
      </c>
      <c r="G891" s="12">
        <v>47</v>
      </c>
      <c r="H891" s="12">
        <v>49</v>
      </c>
      <c r="I891" s="12">
        <v>54</v>
      </c>
      <c r="J891" s="12">
        <v>44</v>
      </c>
      <c r="K891" s="12">
        <v>57</v>
      </c>
      <c r="L891" s="12">
        <v>55</v>
      </c>
      <c r="M891" s="12">
        <v>55</v>
      </c>
      <c r="O891" s="19">
        <v>887</v>
      </c>
      <c r="P891" s="20">
        <v>99</v>
      </c>
      <c r="Q891" s="20">
        <v>96</v>
      </c>
      <c r="R891" s="21">
        <v>90</v>
      </c>
      <c r="S891" s="21">
        <v>77</v>
      </c>
      <c r="T891" s="21">
        <v>62</v>
      </c>
      <c r="U891" s="21">
        <v>51</v>
      </c>
      <c r="V891" s="21">
        <v>39</v>
      </c>
      <c r="W891" s="21">
        <v>32</v>
      </c>
      <c r="X891" s="21">
        <v>26</v>
      </c>
      <c r="Y891" s="21">
        <v>20</v>
      </c>
      <c r="Z891" s="21">
        <v>18</v>
      </c>
      <c r="AA891" s="21">
        <v>17</v>
      </c>
      <c r="AB891" s="22">
        <v>887</v>
      </c>
      <c r="AC891" s="23">
        <v>96</v>
      </c>
      <c r="AD891" s="23">
        <v>95</v>
      </c>
      <c r="AE891" s="24">
        <v>83</v>
      </c>
      <c r="AF891" s="24">
        <v>70</v>
      </c>
      <c r="AG891" s="24">
        <v>53</v>
      </c>
      <c r="AH891" s="24">
        <v>46</v>
      </c>
      <c r="AI891" s="24">
        <v>32</v>
      </c>
      <c r="AJ891" s="24">
        <v>25</v>
      </c>
      <c r="AK891" s="24">
        <v>20</v>
      </c>
      <c r="AL891" s="24">
        <v>15</v>
      </c>
      <c r="AM891" s="24">
        <v>15</v>
      </c>
      <c r="AN891" s="24">
        <v>15</v>
      </c>
      <c r="DX891" s="19">
        <v>887</v>
      </c>
      <c r="DY891" t="s">
        <v>568</v>
      </c>
      <c r="DZ891" t="s">
        <v>568</v>
      </c>
      <c r="EA891" t="s">
        <v>567</v>
      </c>
      <c r="EB891" t="s">
        <v>567</v>
      </c>
    </row>
    <row r="892" spans="1:132" x14ac:dyDescent="0.25">
      <c r="A892" s="13">
        <v>889</v>
      </c>
      <c r="B892" s="13">
        <v>0</v>
      </c>
      <c r="C892" s="13">
        <v>69</v>
      </c>
      <c r="D892" s="13">
        <v>56</v>
      </c>
      <c r="E892" s="13">
        <v>57</v>
      </c>
      <c r="F892" s="13">
        <v>62</v>
      </c>
      <c r="G892" s="13">
        <v>47</v>
      </c>
      <c r="H892" s="13">
        <v>49</v>
      </c>
      <c r="I892" s="13">
        <v>54</v>
      </c>
      <c r="J892" s="13">
        <v>44</v>
      </c>
      <c r="K892" s="13">
        <v>57</v>
      </c>
      <c r="L892" s="13">
        <v>55</v>
      </c>
      <c r="M892" s="13">
        <v>55</v>
      </c>
      <c r="O892" s="19">
        <v>888</v>
      </c>
      <c r="P892" s="20">
        <v>99</v>
      </c>
      <c r="Q892" s="20">
        <v>96</v>
      </c>
      <c r="R892" s="21">
        <v>90</v>
      </c>
      <c r="S892" s="21">
        <v>78</v>
      </c>
      <c r="T892" s="21">
        <v>62</v>
      </c>
      <c r="U892" s="21">
        <v>52</v>
      </c>
      <c r="V892" s="21">
        <v>40</v>
      </c>
      <c r="W892" s="21">
        <v>33</v>
      </c>
      <c r="X892" s="21">
        <v>26</v>
      </c>
      <c r="Y892" s="21">
        <v>21</v>
      </c>
      <c r="Z892" s="21">
        <v>18</v>
      </c>
      <c r="AA892" s="21">
        <v>17</v>
      </c>
      <c r="AB892" s="22">
        <v>888</v>
      </c>
      <c r="AC892" s="23">
        <v>96</v>
      </c>
      <c r="AD892" s="23">
        <v>95</v>
      </c>
      <c r="AE892" s="24">
        <v>83</v>
      </c>
      <c r="AF892" s="24">
        <v>71</v>
      </c>
      <c r="AG892" s="24">
        <v>53</v>
      </c>
      <c r="AH892" s="24">
        <v>46</v>
      </c>
      <c r="AI892" s="24">
        <v>32</v>
      </c>
      <c r="AJ892" s="24">
        <v>25</v>
      </c>
      <c r="AK892" s="24">
        <v>20</v>
      </c>
      <c r="AL892" s="24">
        <v>15</v>
      </c>
      <c r="AM892" s="24">
        <v>15</v>
      </c>
      <c r="AN892" s="24">
        <v>15</v>
      </c>
      <c r="DX892" s="19">
        <v>888</v>
      </c>
      <c r="DY892" t="s">
        <v>568</v>
      </c>
      <c r="DZ892" t="s">
        <v>568</v>
      </c>
      <c r="EA892" t="s">
        <v>567</v>
      </c>
      <c r="EB892" t="s">
        <v>567</v>
      </c>
    </row>
    <row r="893" spans="1:132" x14ac:dyDescent="0.25">
      <c r="A893" s="12">
        <v>890</v>
      </c>
      <c r="B893" s="12">
        <v>0</v>
      </c>
      <c r="C893" s="12">
        <v>69</v>
      </c>
      <c r="D893" s="12">
        <v>56</v>
      </c>
      <c r="E893" s="12">
        <v>57</v>
      </c>
      <c r="F893" s="12">
        <v>62</v>
      </c>
      <c r="G893" s="12">
        <v>47</v>
      </c>
      <c r="H893" s="12">
        <v>49</v>
      </c>
      <c r="I893" s="12">
        <v>54</v>
      </c>
      <c r="J893" s="12">
        <v>44</v>
      </c>
      <c r="K893" s="12">
        <v>57</v>
      </c>
      <c r="L893" s="12">
        <v>55</v>
      </c>
      <c r="M893" s="12">
        <v>55</v>
      </c>
      <c r="O893" s="19">
        <v>889</v>
      </c>
      <c r="P893" s="20">
        <v>99</v>
      </c>
      <c r="Q893" s="20">
        <v>96</v>
      </c>
      <c r="R893" s="21">
        <v>90</v>
      </c>
      <c r="S893" s="21">
        <v>78</v>
      </c>
      <c r="T893" s="21">
        <v>62</v>
      </c>
      <c r="U893" s="21">
        <v>52</v>
      </c>
      <c r="V893" s="21">
        <v>40</v>
      </c>
      <c r="W893" s="21">
        <v>33</v>
      </c>
      <c r="X893" s="21">
        <v>26</v>
      </c>
      <c r="Y893" s="21">
        <v>21</v>
      </c>
      <c r="Z893" s="21">
        <v>18</v>
      </c>
      <c r="AA893" s="21">
        <v>17</v>
      </c>
      <c r="AB893" s="22">
        <v>889</v>
      </c>
      <c r="AC893" s="23">
        <v>96</v>
      </c>
      <c r="AD893" s="23">
        <v>95</v>
      </c>
      <c r="AE893" s="24">
        <v>83</v>
      </c>
      <c r="AF893" s="24">
        <v>71</v>
      </c>
      <c r="AG893" s="24">
        <v>54</v>
      </c>
      <c r="AH893" s="24">
        <v>46</v>
      </c>
      <c r="AI893" s="24">
        <v>32</v>
      </c>
      <c r="AJ893" s="24">
        <v>25</v>
      </c>
      <c r="AK893" s="24">
        <v>20</v>
      </c>
      <c r="AL893" s="24">
        <v>15</v>
      </c>
      <c r="AM893" s="24">
        <v>15</v>
      </c>
      <c r="AN893" s="24">
        <v>15</v>
      </c>
      <c r="DX893" s="19">
        <v>889</v>
      </c>
      <c r="DY893" t="s">
        <v>568</v>
      </c>
      <c r="DZ893" t="s">
        <v>568</v>
      </c>
      <c r="EA893" t="s">
        <v>567</v>
      </c>
      <c r="EB893" t="s">
        <v>567</v>
      </c>
    </row>
    <row r="894" spans="1:132" x14ac:dyDescent="0.25">
      <c r="A894" s="13">
        <v>891</v>
      </c>
      <c r="B894" s="13">
        <v>0</v>
      </c>
      <c r="C894" s="13">
        <v>69</v>
      </c>
      <c r="D894" s="13">
        <v>56</v>
      </c>
      <c r="E894" s="13">
        <v>57</v>
      </c>
      <c r="F894" s="13">
        <v>62</v>
      </c>
      <c r="G894" s="13">
        <v>47</v>
      </c>
      <c r="H894" s="13">
        <v>49</v>
      </c>
      <c r="I894" s="13">
        <v>54</v>
      </c>
      <c r="J894" s="13">
        <v>44</v>
      </c>
      <c r="K894" s="13">
        <v>57</v>
      </c>
      <c r="L894" s="13">
        <v>55</v>
      </c>
      <c r="M894" s="13">
        <v>55</v>
      </c>
      <c r="O894" s="19">
        <v>890</v>
      </c>
      <c r="P894" s="20">
        <v>99</v>
      </c>
      <c r="Q894" s="20">
        <v>96</v>
      </c>
      <c r="R894" s="21">
        <v>90</v>
      </c>
      <c r="S894" s="21">
        <v>78</v>
      </c>
      <c r="T894" s="21">
        <v>62</v>
      </c>
      <c r="U894" s="21">
        <v>52</v>
      </c>
      <c r="V894" s="21">
        <v>40</v>
      </c>
      <c r="W894" s="21">
        <v>33</v>
      </c>
      <c r="X894" s="21">
        <v>26</v>
      </c>
      <c r="Y894" s="21">
        <v>21</v>
      </c>
      <c r="Z894" s="21">
        <v>18</v>
      </c>
      <c r="AA894" s="21">
        <v>17</v>
      </c>
      <c r="AB894" s="22">
        <v>890</v>
      </c>
      <c r="AC894" s="23">
        <v>96</v>
      </c>
      <c r="AD894" s="23">
        <v>95</v>
      </c>
      <c r="AE894" s="24">
        <v>83</v>
      </c>
      <c r="AF894" s="24">
        <v>71</v>
      </c>
      <c r="AG894" s="24">
        <v>54</v>
      </c>
      <c r="AH894" s="24">
        <v>46</v>
      </c>
      <c r="AI894" s="24">
        <v>32</v>
      </c>
      <c r="AJ894" s="24">
        <v>25</v>
      </c>
      <c r="AK894" s="24">
        <v>21</v>
      </c>
      <c r="AL894" s="24">
        <v>15</v>
      </c>
      <c r="AM894" s="24">
        <v>15</v>
      </c>
      <c r="AN894" s="24">
        <v>15</v>
      </c>
      <c r="DX894" s="19">
        <v>890</v>
      </c>
      <c r="DY894" t="s">
        <v>568</v>
      </c>
      <c r="DZ894" t="s">
        <v>568</v>
      </c>
      <c r="EA894" t="s">
        <v>567</v>
      </c>
      <c r="EB894" t="s">
        <v>567</v>
      </c>
    </row>
    <row r="895" spans="1:132" x14ac:dyDescent="0.25">
      <c r="A895" s="12">
        <v>892</v>
      </c>
      <c r="B895" s="12">
        <v>0</v>
      </c>
      <c r="C895" s="12">
        <v>69</v>
      </c>
      <c r="D895" s="12">
        <v>56</v>
      </c>
      <c r="E895" s="12">
        <v>57</v>
      </c>
      <c r="F895" s="12">
        <v>62</v>
      </c>
      <c r="G895" s="12">
        <v>47</v>
      </c>
      <c r="H895" s="12">
        <v>49</v>
      </c>
      <c r="I895" s="12">
        <v>54</v>
      </c>
      <c r="J895" s="12">
        <v>44</v>
      </c>
      <c r="K895" s="12">
        <v>57</v>
      </c>
      <c r="L895" s="12">
        <v>55</v>
      </c>
      <c r="M895" s="12">
        <v>55</v>
      </c>
      <c r="O895" s="19">
        <v>891</v>
      </c>
      <c r="P895" s="20">
        <v>99</v>
      </c>
      <c r="Q895" s="20">
        <v>96</v>
      </c>
      <c r="R895" s="21">
        <v>90</v>
      </c>
      <c r="S895" s="21">
        <v>78</v>
      </c>
      <c r="T895" s="21">
        <v>62</v>
      </c>
      <c r="U895" s="21">
        <v>52</v>
      </c>
      <c r="V895" s="21">
        <v>40</v>
      </c>
      <c r="W895" s="21">
        <v>33</v>
      </c>
      <c r="X895" s="21">
        <v>26</v>
      </c>
      <c r="Y895" s="21">
        <v>21</v>
      </c>
      <c r="Z895" s="21">
        <v>18</v>
      </c>
      <c r="AA895" s="21">
        <v>17</v>
      </c>
      <c r="AB895" s="22">
        <v>891</v>
      </c>
      <c r="AC895" s="23">
        <v>96</v>
      </c>
      <c r="AD895" s="23">
        <v>95</v>
      </c>
      <c r="AE895" s="24">
        <v>83</v>
      </c>
      <c r="AF895" s="24">
        <v>71</v>
      </c>
      <c r="AG895" s="24">
        <v>54</v>
      </c>
      <c r="AH895" s="24">
        <v>47</v>
      </c>
      <c r="AI895" s="24">
        <v>33</v>
      </c>
      <c r="AJ895" s="24">
        <v>26</v>
      </c>
      <c r="AK895" s="24">
        <v>21</v>
      </c>
      <c r="AL895" s="24">
        <v>15</v>
      </c>
      <c r="AM895" s="24">
        <v>15</v>
      </c>
      <c r="AN895" s="24">
        <v>15</v>
      </c>
      <c r="DX895" s="19">
        <v>891</v>
      </c>
      <c r="DY895" t="s">
        <v>568</v>
      </c>
      <c r="DZ895" t="s">
        <v>568</v>
      </c>
      <c r="EA895" t="s">
        <v>567</v>
      </c>
      <c r="EB895" t="s">
        <v>567</v>
      </c>
    </row>
    <row r="896" spans="1:132" x14ac:dyDescent="0.25">
      <c r="A896" s="13">
        <v>893</v>
      </c>
      <c r="B896" s="13">
        <v>0</v>
      </c>
      <c r="C896" s="13">
        <v>68</v>
      </c>
      <c r="D896" s="13">
        <v>56</v>
      </c>
      <c r="E896" s="13">
        <v>56</v>
      </c>
      <c r="F896" s="13">
        <v>62</v>
      </c>
      <c r="G896" s="13">
        <v>47</v>
      </c>
      <c r="H896" s="13">
        <v>49</v>
      </c>
      <c r="I896" s="13">
        <v>54</v>
      </c>
      <c r="J896" s="13">
        <v>44</v>
      </c>
      <c r="K896" s="13">
        <v>57</v>
      </c>
      <c r="L896" s="13">
        <v>55</v>
      </c>
      <c r="M896" s="13">
        <v>55</v>
      </c>
      <c r="O896" s="19">
        <v>892</v>
      </c>
      <c r="P896" s="20">
        <v>99</v>
      </c>
      <c r="Q896" s="20">
        <v>96</v>
      </c>
      <c r="R896" s="21">
        <v>90</v>
      </c>
      <c r="S896" s="21">
        <v>78</v>
      </c>
      <c r="T896" s="21">
        <v>62</v>
      </c>
      <c r="U896" s="21">
        <v>52</v>
      </c>
      <c r="V896" s="21">
        <v>40</v>
      </c>
      <c r="W896" s="21">
        <v>33</v>
      </c>
      <c r="X896" s="21">
        <v>26</v>
      </c>
      <c r="Y896" s="21">
        <v>21</v>
      </c>
      <c r="Z896" s="21">
        <v>18</v>
      </c>
      <c r="AA896" s="21">
        <v>17</v>
      </c>
      <c r="AB896" s="22">
        <v>892</v>
      </c>
      <c r="AC896" s="23">
        <v>96</v>
      </c>
      <c r="AD896" s="23">
        <v>95</v>
      </c>
      <c r="AE896" s="24">
        <v>83</v>
      </c>
      <c r="AF896" s="24">
        <v>71</v>
      </c>
      <c r="AG896" s="24">
        <v>54</v>
      </c>
      <c r="AH896" s="24">
        <v>47</v>
      </c>
      <c r="AI896" s="24">
        <v>33</v>
      </c>
      <c r="AJ896" s="24">
        <v>26</v>
      </c>
      <c r="AK896" s="24">
        <v>21</v>
      </c>
      <c r="AL896" s="24">
        <v>15</v>
      </c>
      <c r="AM896" s="24">
        <v>15</v>
      </c>
      <c r="AN896" s="24">
        <v>15</v>
      </c>
      <c r="DX896" s="19">
        <v>892</v>
      </c>
      <c r="DY896" t="s">
        <v>568</v>
      </c>
      <c r="DZ896" t="s">
        <v>568</v>
      </c>
      <c r="EA896" t="s">
        <v>567</v>
      </c>
      <c r="EB896" t="s">
        <v>567</v>
      </c>
    </row>
    <row r="897" spans="1:132" x14ac:dyDescent="0.25">
      <c r="A897" s="12">
        <v>894</v>
      </c>
      <c r="B897" s="12">
        <v>0</v>
      </c>
      <c r="C897" s="12">
        <v>68</v>
      </c>
      <c r="D897" s="12">
        <v>56</v>
      </c>
      <c r="E897" s="12">
        <v>56</v>
      </c>
      <c r="F897" s="12">
        <v>62</v>
      </c>
      <c r="G897" s="12">
        <v>47</v>
      </c>
      <c r="H897" s="12">
        <v>49</v>
      </c>
      <c r="I897" s="12">
        <v>54</v>
      </c>
      <c r="J897" s="12">
        <v>44</v>
      </c>
      <c r="K897" s="12">
        <v>57</v>
      </c>
      <c r="L897" s="12">
        <v>55</v>
      </c>
      <c r="M897" s="12">
        <v>55</v>
      </c>
      <c r="O897" s="19">
        <v>893</v>
      </c>
      <c r="P897" s="20">
        <v>99</v>
      </c>
      <c r="Q897" s="20">
        <v>96</v>
      </c>
      <c r="R897" s="21">
        <v>90</v>
      </c>
      <c r="S897" s="21">
        <v>78</v>
      </c>
      <c r="T897" s="21">
        <v>63</v>
      </c>
      <c r="U897" s="21">
        <v>53</v>
      </c>
      <c r="V897" s="21">
        <v>41</v>
      </c>
      <c r="W897" s="21">
        <v>33</v>
      </c>
      <c r="X897" s="21">
        <v>26</v>
      </c>
      <c r="Y897" s="21">
        <v>21</v>
      </c>
      <c r="Z897" s="21">
        <v>18</v>
      </c>
      <c r="AA897" s="21">
        <v>17</v>
      </c>
      <c r="AB897" s="22">
        <v>893</v>
      </c>
      <c r="AC897" s="23">
        <v>96</v>
      </c>
      <c r="AD897" s="23">
        <v>95</v>
      </c>
      <c r="AE897" s="24">
        <v>83</v>
      </c>
      <c r="AF897" s="24">
        <v>71</v>
      </c>
      <c r="AG897" s="24">
        <v>54</v>
      </c>
      <c r="AH897" s="24">
        <v>47</v>
      </c>
      <c r="AI897" s="24">
        <v>33</v>
      </c>
      <c r="AJ897" s="24">
        <v>26</v>
      </c>
      <c r="AK897" s="24">
        <v>21</v>
      </c>
      <c r="AL897" s="24">
        <v>15</v>
      </c>
      <c r="AM897" s="24">
        <v>15</v>
      </c>
      <c r="AN897" s="24">
        <v>15</v>
      </c>
      <c r="DX897" s="19">
        <v>893</v>
      </c>
      <c r="DY897" t="s">
        <v>568</v>
      </c>
      <c r="DZ897" t="s">
        <v>568</v>
      </c>
      <c r="EA897" t="s">
        <v>567</v>
      </c>
      <c r="EB897" t="s">
        <v>567</v>
      </c>
    </row>
    <row r="898" spans="1:132" x14ac:dyDescent="0.25">
      <c r="A898" s="13">
        <v>895</v>
      </c>
      <c r="B898" s="13">
        <v>0</v>
      </c>
      <c r="C898" s="13">
        <v>68</v>
      </c>
      <c r="D898" s="13">
        <v>56</v>
      </c>
      <c r="E898" s="13">
        <v>56</v>
      </c>
      <c r="F898" s="13">
        <v>62</v>
      </c>
      <c r="G898" s="13">
        <v>47</v>
      </c>
      <c r="H898" s="13">
        <v>49</v>
      </c>
      <c r="I898" s="13">
        <v>54</v>
      </c>
      <c r="J898" s="13">
        <v>44</v>
      </c>
      <c r="K898" s="13">
        <v>57</v>
      </c>
      <c r="L898" s="13">
        <v>55</v>
      </c>
      <c r="M898" s="13">
        <v>55</v>
      </c>
      <c r="O898" s="19">
        <v>894</v>
      </c>
      <c r="P898" s="20">
        <v>99</v>
      </c>
      <c r="Q898" s="20">
        <v>96</v>
      </c>
      <c r="R898" s="21">
        <v>90</v>
      </c>
      <c r="S898" s="21">
        <v>78</v>
      </c>
      <c r="T898" s="21">
        <v>63</v>
      </c>
      <c r="U898" s="21">
        <v>53</v>
      </c>
      <c r="V898" s="21">
        <v>41</v>
      </c>
      <c r="W898" s="21">
        <v>33</v>
      </c>
      <c r="X898" s="21">
        <v>26</v>
      </c>
      <c r="Y898" s="21">
        <v>21</v>
      </c>
      <c r="Z898" s="21">
        <v>18</v>
      </c>
      <c r="AA898" s="21">
        <v>17</v>
      </c>
      <c r="AB898" s="22">
        <v>894</v>
      </c>
      <c r="AC898" s="23">
        <v>96</v>
      </c>
      <c r="AD898" s="23">
        <v>95</v>
      </c>
      <c r="AE898" s="24">
        <v>83</v>
      </c>
      <c r="AF898" s="24">
        <v>72</v>
      </c>
      <c r="AG898" s="24">
        <v>55</v>
      </c>
      <c r="AH898" s="24">
        <v>47</v>
      </c>
      <c r="AI898" s="24">
        <v>33</v>
      </c>
      <c r="AJ898" s="24">
        <v>26</v>
      </c>
      <c r="AK898" s="24">
        <v>21</v>
      </c>
      <c r="AL898" s="24">
        <v>15</v>
      </c>
      <c r="AM898" s="24">
        <v>15</v>
      </c>
      <c r="AN898" s="24">
        <v>15</v>
      </c>
      <c r="DX898" s="19">
        <v>894</v>
      </c>
      <c r="DY898" t="s">
        <v>568</v>
      </c>
      <c r="DZ898" t="s">
        <v>568</v>
      </c>
      <c r="EA898" t="s">
        <v>567</v>
      </c>
      <c r="EB898" t="s">
        <v>567</v>
      </c>
    </row>
    <row r="899" spans="1:132" x14ac:dyDescent="0.25">
      <c r="A899" s="12">
        <v>896</v>
      </c>
      <c r="B899" s="12">
        <v>0</v>
      </c>
      <c r="C899" s="12">
        <v>68</v>
      </c>
      <c r="D899" s="12">
        <v>55</v>
      </c>
      <c r="E899" s="12">
        <v>56</v>
      </c>
      <c r="F899" s="12">
        <v>61</v>
      </c>
      <c r="G899" s="12">
        <v>46</v>
      </c>
      <c r="H899" s="12">
        <v>49</v>
      </c>
      <c r="I899" s="12">
        <v>53</v>
      </c>
      <c r="J899" s="12">
        <v>43</v>
      </c>
      <c r="K899" s="12">
        <v>57</v>
      </c>
      <c r="L899" s="12">
        <v>54</v>
      </c>
      <c r="M899" s="12">
        <v>54</v>
      </c>
      <c r="O899" s="19">
        <v>895</v>
      </c>
      <c r="P899" s="20">
        <v>99</v>
      </c>
      <c r="Q899" s="20">
        <v>96</v>
      </c>
      <c r="R899" s="21">
        <v>90</v>
      </c>
      <c r="S899" s="21">
        <v>78</v>
      </c>
      <c r="T899" s="21">
        <v>63</v>
      </c>
      <c r="U899" s="21">
        <v>53</v>
      </c>
      <c r="V899" s="21">
        <v>41</v>
      </c>
      <c r="W899" s="21">
        <v>33</v>
      </c>
      <c r="X899" s="21">
        <v>26</v>
      </c>
      <c r="Y899" s="21">
        <v>21</v>
      </c>
      <c r="Z899" s="21">
        <v>18</v>
      </c>
      <c r="AA899" s="21">
        <v>17</v>
      </c>
      <c r="AB899" s="22">
        <v>895</v>
      </c>
      <c r="AC899" s="23">
        <v>96</v>
      </c>
      <c r="AD899" s="23">
        <v>95</v>
      </c>
      <c r="AE899" s="24">
        <v>83</v>
      </c>
      <c r="AF899" s="24">
        <v>72</v>
      </c>
      <c r="AG899" s="24">
        <v>55</v>
      </c>
      <c r="AH899" s="24">
        <v>47</v>
      </c>
      <c r="AI899" s="24">
        <v>33</v>
      </c>
      <c r="AJ899" s="24">
        <v>26</v>
      </c>
      <c r="AK899" s="24">
        <v>21</v>
      </c>
      <c r="AL899" s="24">
        <v>15</v>
      </c>
      <c r="AM899" s="24">
        <v>15</v>
      </c>
      <c r="AN899" s="24">
        <v>15</v>
      </c>
      <c r="DX899" s="19">
        <v>895</v>
      </c>
      <c r="DY899" t="s">
        <v>568</v>
      </c>
      <c r="DZ899" t="s">
        <v>568</v>
      </c>
      <c r="EA899" t="s">
        <v>567</v>
      </c>
      <c r="EB899" t="s">
        <v>567</v>
      </c>
    </row>
    <row r="900" spans="1:132" x14ac:dyDescent="0.25">
      <c r="A900" s="13">
        <v>897</v>
      </c>
      <c r="B900" s="13">
        <v>0</v>
      </c>
      <c r="C900" s="13">
        <v>68</v>
      </c>
      <c r="D900" s="13">
        <v>55</v>
      </c>
      <c r="E900" s="13">
        <v>56</v>
      </c>
      <c r="F900" s="13">
        <v>61</v>
      </c>
      <c r="G900" s="13">
        <v>46</v>
      </c>
      <c r="H900" s="13">
        <v>49</v>
      </c>
      <c r="I900" s="13">
        <v>53</v>
      </c>
      <c r="J900" s="13">
        <v>43</v>
      </c>
      <c r="K900" s="13">
        <v>57</v>
      </c>
      <c r="L900" s="13">
        <v>54</v>
      </c>
      <c r="M900" s="13">
        <v>54</v>
      </c>
      <c r="O900" s="19">
        <v>896</v>
      </c>
      <c r="P900" s="20">
        <v>99</v>
      </c>
      <c r="Q900" s="20">
        <v>96</v>
      </c>
      <c r="R900" s="21">
        <v>90</v>
      </c>
      <c r="S900" s="21">
        <v>78</v>
      </c>
      <c r="T900" s="21">
        <v>63</v>
      </c>
      <c r="U900" s="21">
        <v>53</v>
      </c>
      <c r="V900" s="21">
        <v>41</v>
      </c>
      <c r="W900" s="21">
        <v>33</v>
      </c>
      <c r="X900" s="21">
        <v>26</v>
      </c>
      <c r="Y900" s="21">
        <v>21</v>
      </c>
      <c r="Z900" s="21">
        <v>18</v>
      </c>
      <c r="AA900" s="21">
        <v>17</v>
      </c>
      <c r="AB900" s="22">
        <v>896</v>
      </c>
      <c r="AC900" s="23">
        <v>96</v>
      </c>
      <c r="AD900" s="23">
        <v>95</v>
      </c>
      <c r="AE900" s="24">
        <v>84</v>
      </c>
      <c r="AF900" s="24">
        <v>72</v>
      </c>
      <c r="AG900" s="24">
        <v>55</v>
      </c>
      <c r="AH900" s="24">
        <v>48</v>
      </c>
      <c r="AI900" s="24">
        <v>33</v>
      </c>
      <c r="AJ900" s="24">
        <v>26</v>
      </c>
      <c r="AK900" s="24">
        <v>21</v>
      </c>
      <c r="AL900" s="24">
        <v>15</v>
      </c>
      <c r="AM900" s="24">
        <v>15</v>
      </c>
      <c r="AN900" s="24">
        <v>15</v>
      </c>
      <c r="DX900" s="19">
        <v>896</v>
      </c>
      <c r="DY900" t="s">
        <v>568</v>
      </c>
      <c r="DZ900" t="s">
        <v>568</v>
      </c>
      <c r="EA900" t="s">
        <v>567</v>
      </c>
      <c r="EB900" t="s">
        <v>567</v>
      </c>
    </row>
    <row r="901" spans="1:132" x14ac:dyDescent="0.25">
      <c r="A901" s="12">
        <v>898</v>
      </c>
      <c r="B901" s="12">
        <v>0</v>
      </c>
      <c r="C901" s="12">
        <v>67</v>
      </c>
      <c r="D901" s="12">
        <v>55</v>
      </c>
      <c r="E901" s="12">
        <v>55</v>
      </c>
      <c r="F901" s="12">
        <v>61</v>
      </c>
      <c r="G901" s="12">
        <v>46</v>
      </c>
      <c r="H901" s="12">
        <v>49</v>
      </c>
      <c r="I901" s="12">
        <v>53</v>
      </c>
      <c r="J901" s="12">
        <v>43</v>
      </c>
      <c r="K901" s="12">
        <v>57</v>
      </c>
      <c r="L901" s="12">
        <v>54</v>
      </c>
      <c r="M901" s="12">
        <v>54</v>
      </c>
      <c r="O901" s="19">
        <v>897</v>
      </c>
      <c r="P901" s="20">
        <v>99</v>
      </c>
      <c r="Q901" s="20">
        <v>96</v>
      </c>
      <c r="R901" s="21">
        <v>90</v>
      </c>
      <c r="S901" s="21">
        <v>78</v>
      </c>
      <c r="T901" s="21">
        <v>63</v>
      </c>
      <c r="U901" s="21">
        <v>53</v>
      </c>
      <c r="V901" s="21">
        <v>41</v>
      </c>
      <c r="W901" s="21">
        <v>33</v>
      </c>
      <c r="X901" s="21">
        <v>26</v>
      </c>
      <c r="Y901" s="21">
        <v>21</v>
      </c>
      <c r="Z901" s="21">
        <v>18</v>
      </c>
      <c r="AA901" s="21">
        <v>17</v>
      </c>
      <c r="AB901" s="22">
        <v>897</v>
      </c>
      <c r="AC901" s="23">
        <v>96</v>
      </c>
      <c r="AD901" s="23">
        <v>95</v>
      </c>
      <c r="AE901" s="24">
        <v>84</v>
      </c>
      <c r="AF901" s="24">
        <v>72</v>
      </c>
      <c r="AG901" s="24">
        <v>55</v>
      </c>
      <c r="AH901" s="24">
        <v>48</v>
      </c>
      <c r="AI901" s="24">
        <v>33</v>
      </c>
      <c r="AJ901" s="24">
        <v>26</v>
      </c>
      <c r="AK901" s="24">
        <v>21</v>
      </c>
      <c r="AL901" s="24">
        <v>16</v>
      </c>
      <c r="AM901" s="24">
        <v>16</v>
      </c>
      <c r="AN901" s="24">
        <v>16</v>
      </c>
      <c r="DX901" s="19">
        <v>897</v>
      </c>
      <c r="DY901" t="s">
        <v>568</v>
      </c>
      <c r="DZ901" t="s">
        <v>568</v>
      </c>
      <c r="EA901" t="s">
        <v>567</v>
      </c>
      <c r="EB901" t="s">
        <v>567</v>
      </c>
    </row>
    <row r="902" spans="1:132" x14ac:dyDescent="0.25">
      <c r="A902" s="13">
        <v>899</v>
      </c>
      <c r="B902" s="13">
        <v>0</v>
      </c>
      <c r="C902" s="13">
        <v>67</v>
      </c>
      <c r="D902" s="13">
        <v>55</v>
      </c>
      <c r="E902" s="13">
        <v>55</v>
      </c>
      <c r="F902" s="13">
        <v>61</v>
      </c>
      <c r="G902" s="13">
        <v>46</v>
      </c>
      <c r="H902" s="13">
        <v>49</v>
      </c>
      <c r="I902" s="13">
        <v>53</v>
      </c>
      <c r="J902" s="13">
        <v>43</v>
      </c>
      <c r="K902" s="13">
        <v>57</v>
      </c>
      <c r="L902" s="13">
        <v>54</v>
      </c>
      <c r="M902" s="13">
        <v>54</v>
      </c>
      <c r="O902" s="19">
        <v>898</v>
      </c>
      <c r="P902" s="20">
        <v>99</v>
      </c>
      <c r="Q902" s="20">
        <v>96</v>
      </c>
      <c r="R902" s="21">
        <v>91</v>
      </c>
      <c r="S902" s="21">
        <v>79</v>
      </c>
      <c r="T902" s="21">
        <v>64</v>
      </c>
      <c r="U902" s="21">
        <v>53</v>
      </c>
      <c r="V902" s="21">
        <v>41</v>
      </c>
      <c r="W902" s="21">
        <v>34</v>
      </c>
      <c r="X902" s="21">
        <v>27</v>
      </c>
      <c r="Y902" s="21">
        <v>21</v>
      </c>
      <c r="Z902" s="21">
        <v>19</v>
      </c>
      <c r="AA902" s="21">
        <v>18</v>
      </c>
      <c r="AB902" s="22">
        <v>898</v>
      </c>
      <c r="AC902" s="23">
        <v>96</v>
      </c>
      <c r="AD902" s="23">
        <v>95</v>
      </c>
      <c r="AE902" s="24">
        <v>84</v>
      </c>
      <c r="AF902" s="24">
        <v>72</v>
      </c>
      <c r="AG902" s="24">
        <v>56</v>
      </c>
      <c r="AH902" s="24">
        <v>48</v>
      </c>
      <c r="AI902" s="24">
        <v>34</v>
      </c>
      <c r="AJ902" s="24">
        <v>26</v>
      </c>
      <c r="AK902" s="24">
        <v>21</v>
      </c>
      <c r="AL902" s="24">
        <v>16</v>
      </c>
      <c r="AM902" s="24">
        <v>16</v>
      </c>
      <c r="AN902" s="24">
        <v>16</v>
      </c>
      <c r="DX902" s="19">
        <v>898</v>
      </c>
      <c r="DY902" t="s">
        <v>568</v>
      </c>
      <c r="DZ902" t="s">
        <v>568</v>
      </c>
      <c r="EA902" t="s">
        <v>567</v>
      </c>
      <c r="EB902" t="s">
        <v>567</v>
      </c>
    </row>
    <row r="903" spans="1:132" x14ac:dyDescent="0.25">
      <c r="A903" s="12">
        <v>900</v>
      </c>
      <c r="B903" s="12">
        <v>0</v>
      </c>
      <c r="C903" s="12">
        <v>67</v>
      </c>
      <c r="D903" s="12">
        <v>55</v>
      </c>
      <c r="E903" s="12">
        <v>55</v>
      </c>
      <c r="F903" s="12">
        <v>61</v>
      </c>
      <c r="G903" s="12">
        <v>46</v>
      </c>
      <c r="H903" s="12">
        <v>49</v>
      </c>
      <c r="I903" s="12">
        <v>53</v>
      </c>
      <c r="J903" s="12">
        <v>43</v>
      </c>
      <c r="K903" s="12">
        <v>57</v>
      </c>
      <c r="L903" s="12">
        <v>54</v>
      </c>
      <c r="M903" s="12">
        <v>54</v>
      </c>
      <c r="O903" s="19">
        <v>899</v>
      </c>
      <c r="P903" s="20">
        <v>99</v>
      </c>
      <c r="Q903" s="20">
        <v>96</v>
      </c>
      <c r="R903" s="21">
        <v>91</v>
      </c>
      <c r="S903" s="21">
        <v>79</v>
      </c>
      <c r="T903" s="21">
        <v>64</v>
      </c>
      <c r="U903" s="21">
        <v>53</v>
      </c>
      <c r="V903" s="21">
        <v>41</v>
      </c>
      <c r="W903" s="21">
        <v>34</v>
      </c>
      <c r="X903" s="21">
        <v>27</v>
      </c>
      <c r="Y903" s="21">
        <v>21</v>
      </c>
      <c r="Z903" s="21">
        <v>19</v>
      </c>
      <c r="AA903" s="21">
        <v>18</v>
      </c>
      <c r="AB903" s="22">
        <v>899</v>
      </c>
      <c r="AC903" s="23">
        <v>96</v>
      </c>
      <c r="AD903" s="23">
        <v>95</v>
      </c>
      <c r="AE903" s="24">
        <v>84</v>
      </c>
      <c r="AF903" s="24">
        <v>72</v>
      </c>
      <c r="AG903" s="24">
        <v>56</v>
      </c>
      <c r="AH903" s="24">
        <v>48</v>
      </c>
      <c r="AI903" s="24">
        <v>34</v>
      </c>
      <c r="AJ903" s="24">
        <v>27</v>
      </c>
      <c r="AK903" s="24">
        <v>22</v>
      </c>
      <c r="AL903" s="24">
        <v>16</v>
      </c>
      <c r="AM903" s="24">
        <v>16</v>
      </c>
      <c r="AN903" s="24">
        <v>16</v>
      </c>
      <c r="DX903" s="19">
        <v>899</v>
      </c>
      <c r="DY903" t="s">
        <v>568</v>
      </c>
      <c r="DZ903" t="s">
        <v>568</v>
      </c>
      <c r="EA903" t="s">
        <v>567</v>
      </c>
      <c r="EB903" t="s">
        <v>567</v>
      </c>
    </row>
    <row r="904" spans="1:132" x14ac:dyDescent="0.25">
      <c r="A904" s="13">
        <v>901</v>
      </c>
      <c r="B904" s="13">
        <v>0</v>
      </c>
      <c r="C904" s="13">
        <v>67</v>
      </c>
      <c r="D904" s="13">
        <v>55</v>
      </c>
      <c r="E904" s="13">
        <v>55</v>
      </c>
      <c r="F904" s="13">
        <v>61</v>
      </c>
      <c r="G904" s="13">
        <v>46</v>
      </c>
      <c r="H904" s="13">
        <v>49</v>
      </c>
      <c r="I904" s="13">
        <v>53</v>
      </c>
      <c r="J904" s="13">
        <v>43</v>
      </c>
      <c r="K904" s="13">
        <v>57</v>
      </c>
      <c r="L904" s="13">
        <v>54</v>
      </c>
      <c r="M904" s="13">
        <v>54</v>
      </c>
      <c r="O904" s="19">
        <v>900</v>
      </c>
      <c r="P904" s="20">
        <v>99</v>
      </c>
      <c r="Q904" s="20">
        <v>96</v>
      </c>
      <c r="R904" s="21">
        <v>91</v>
      </c>
      <c r="S904" s="21">
        <v>79</v>
      </c>
      <c r="T904" s="21">
        <v>64</v>
      </c>
      <c r="U904" s="21">
        <v>53</v>
      </c>
      <c r="V904" s="21">
        <v>41</v>
      </c>
      <c r="W904" s="21">
        <v>34</v>
      </c>
      <c r="X904" s="21">
        <v>27</v>
      </c>
      <c r="Y904" s="21">
        <v>21</v>
      </c>
      <c r="Z904" s="21">
        <v>19</v>
      </c>
      <c r="AA904" s="21">
        <v>18</v>
      </c>
      <c r="AB904" s="22">
        <v>900</v>
      </c>
      <c r="AC904" s="23">
        <v>96</v>
      </c>
      <c r="AD904" s="23">
        <v>95</v>
      </c>
      <c r="AE904" s="24">
        <v>84</v>
      </c>
      <c r="AF904" s="24">
        <v>72</v>
      </c>
      <c r="AG904" s="24">
        <v>56</v>
      </c>
      <c r="AH904" s="24">
        <v>48</v>
      </c>
      <c r="AI904" s="24">
        <v>34</v>
      </c>
      <c r="AJ904" s="24">
        <v>27</v>
      </c>
      <c r="AK904" s="24">
        <v>22</v>
      </c>
      <c r="AL904" s="24">
        <v>16</v>
      </c>
      <c r="AM904" s="24">
        <v>16</v>
      </c>
      <c r="AN904" s="24">
        <v>16</v>
      </c>
      <c r="DX904" s="19">
        <v>900</v>
      </c>
      <c r="DY904" t="s">
        <v>568</v>
      </c>
      <c r="DZ904" t="s">
        <v>568</v>
      </c>
      <c r="EA904" t="s">
        <v>567</v>
      </c>
      <c r="EB904" t="s">
        <v>567</v>
      </c>
    </row>
    <row r="905" spans="1:132" x14ac:dyDescent="0.25">
      <c r="A905" s="12">
        <v>902</v>
      </c>
      <c r="B905" s="12">
        <v>0</v>
      </c>
      <c r="C905" s="12">
        <v>67</v>
      </c>
      <c r="D905" s="12">
        <v>55</v>
      </c>
      <c r="E905" s="12">
        <v>55</v>
      </c>
      <c r="F905" s="12">
        <v>61</v>
      </c>
      <c r="G905" s="12">
        <v>46</v>
      </c>
      <c r="H905" s="12">
        <v>49</v>
      </c>
      <c r="I905" s="12">
        <v>53</v>
      </c>
      <c r="J905" s="12">
        <v>43</v>
      </c>
      <c r="K905" s="12">
        <v>57</v>
      </c>
      <c r="L905" s="12">
        <v>54</v>
      </c>
      <c r="M905" s="12">
        <v>54</v>
      </c>
      <c r="O905" s="19">
        <v>901</v>
      </c>
      <c r="P905" s="20">
        <v>99</v>
      </c>
      <c r="Q905" s="20">
        <v>96</v>
      </c>
      <c r="R905" s="21">
        <v>91</v>
      </c>
      <c r="S905" s="21">
        <v>79</v>
      </c>
      <c r="T905" s="21">
        <v>64</v>
      </c>
      <c r="U905" s="21">
        <v>53</v>
      </c>
      <c r="V905" s="21">
        <v>41</v>
      </c>
      <c r="W905" s="21">
        <v>34</v>
      </c>
      <c r="X905" s="21">
        <v>27</v>
      </c>
      <c r="Y905" s="21">
        <v>21</v>
      </c>
      <c r="Z905" s="21">
        <v>19</v>
      </c>
      <c r="AA905" s="21">
        <v>18</v>
      </c>
      <c r="AB905" s="22">
        <v>901</v>
      </c>
      <c r="AC905" s="23">
        <v>96</v>
      </c>
      <c r="AD905" s="23">
        <v>95</v>
      </c>
      <c r="AE905" s="24">
        <v>84</v>
      </c>
      <c r="AF905" s="24">
        <v>73</v>
      </c>
      <c r="AG905" s="24">
        <v>56</v>
      </c>
      <c r="AH905" s="24">
        <v>49</v>
      </c>
      <c r="AI905" s="24">
        <v>34</v>
      </c>
      <c r="AJ905" s="24">
        <v>27</v>
      </c>
      <c r="AK905" s="24">
        <v>22</v>
      </c>
      <c r="AL905" s="24">
        <v>16</v>
      </c>
      <c r="AM905" s="24">
        <v>16</v>
      </c>
      <c r="AN905" s="24">
        <v>16</v>
      </c>
      <c r="DX905" s="19">
        <v>901</v>
      </c>
      <c r="DY905" t="s">
        <v>568</v>
      </c>
      <c r="DZ905" t="s">
        <v>568</v>
      </c>
      <c r="EA905" t="s">
        <v>568</v>
      </c>
      <c r="EB905" t="s">
        <v>567</v>
      </c>
    </row>
    <row r="906" spans="1:132" x14ac:dyDescent="0.25">
      <c r="A906" s="13">
        <v>903</v>
      </c>
      <c r="B906" s="13">
        <v>0</v>
      </c>
      <c r="C906" s="13">
        <v>66</v>
      </c>
      <c r="D906" s="13">
        <v>54</v>
      </c>
      <c r="E906" s="13">
        <v>55</v>
      </c>
      <c r="F906" s="13">
        <v>60</v>
      </c>
      <c r="G906" s="13">
        <v>46</v>
      </c>
      <c r="H906" s="13">
        <v>49</v>
      </c>
      <c r="I906" s="13">
        <v>53</v>
      </c>
      <c r="J906" s="13">
        <v>43</v>
      </c>
      <c r="K906" s="13">
        <v>57</v>
      </c>
      <c r="L906" s="13">
        <v>54</v>
      </c>
      <c r="M906" s="13">
        <v>54</v>
      </c>
      <c r="O906" s="19">
        <v>902</v>
      </c>
      <c r="P906" s="20">
        <v>99</v>
      </c>
      <c r="Q906" s="20">
        <v>96</v>
      </c>
      <c r="R906" s="21">
        <v>91</v>
      </c>
      <c r="S906" s="21">
        <v>79</v>
      </c>
      <c r="T906" s="21">
        <v>64</v>
      </c>
      <c r="U906" s="21">
        <v>53</v>
      </c>
      <c r="V906" s="21">
        <v>41</v>
      </c>
      <c r="W906" s="21">
        <v>34</v>
      </c>
      <c r="X906" s="21">
        <v>27</v>
      </c>
      <c r="Y906" s="21">
        <v>21</v>
      </c>
      <c r="Z906" s="21">
        <v>19</v>
      </c>
      <c r="AA906" s="21">
        <v>18</v>
      </c>
      <c r="AB906" s="22">
        <v>902</v>
      </c>
      <c r="AC906" s="23">
        <v>96</v>
      </c>
      <c r="AD906" s="23">
        <v>95</v>
      </c>
      <c r="AE906" s="24">
        <v>84</v>
      </c>
      <c r="AF906" s="24">
        <v>73</v>
      </c>
      <c r="AG906" s="24">
        <v>56</v>
      </c>
      <c r="AH906" s="24">
        <v>49</v>
      </c>
      <c r="AI906" s="24">
        <v>34</v>
      </c>
      <c r="AJ906" s="24">
        <v>27</v>
      </c>
      <c r="AK906" s="24">
        <v>22</v>
      </c>
      <c r="AL906" s="24">
        <v>16</v>
      </c>
      <c r="AM906" s="24">
        <v>16</v>
      </c>
      <c r="AN906" s="24">
        <v>16</v>
      </c>
      <c r="DX906" s="19">
        <v>902</v>
      </c>
      <c r="DY906" t="s">
        <v>568</v>
      </c>
      <c r="DZ906" t="s">
        <v>568</v>
      </c>
      <c r="EA906" t="s">
        <v>568</v>
      </c>
      <c r="EB906" t="s">
        <v>567</v>
      </c>
    </row>
    <row r="907" spans="1:132" x14ac:dyDescent="0.25">
      <c r="A907" s="12">
        <v>904</v>
      </c>
      <c r="B907" s="12">
        <v>0</v>
      </c>
      <c r="C907" s="12">
        <v>66</v>
      </c>
      <c r="D907" s="12">
        <v>54</v>
      </c>
      <c r="E907" s="12">
        <v>55</v>
      </c>
      <c r="F907" s="12">
        <v>60</v>
      </c>
      <c r="G907" s="12">
        <v>46</v>
      </c>
      <c r="H907" s="12">
        <v>49</v>
      </c>
      <c r="I907" s="12">
        <v>53</v>
      </c>
      <c r="J907" s="12">
        <v>43</v>
      </c>
      <c r="K907" s="12">
        <v>57</v>
      </c>
      <c r="L907" s="12">
        <v>54</v>
      </c>
      <c r="M907" s="12">
        <v>54</v>
      </c>
      <c r="O907" s="19">
        <v>903</v>
      </c>
      <c r="P907" s="20">
        <v>99</v>
      </c>
      <c r="Q907" s="20">
        <v>96</v>
      </c>
      <c r="R907" s="21">
        <v>91</v>
      </c>
      <c r="S907" s="21">
        <v>80</v>
      </c>
      <c r="T907" s="21">
        <v>65</v>
      </c>
      <c r="U907" s="21">
        <v>54</v>
      </c>
      <c r="V907" s="21">
        <v>42</v>
      </c>
      <c r="W907" s="21">
        <v>35</v>
      </c>
      <c r="X907" s="21">
        <v>28</v>
      </c>
      <c r="Y907" s="21">
        <v>22</v>
      </c>
      <c r="Z907" s="21">
        <v>20</v>
      </c>
      <c r="AA907" s="21">
        <v>18</v>
      </c>
      <c r="AB907" s="22">
        <v>903</v>
      </c>
      <c r="AC907" s="23">
        <v>96</v>
      </c>
      <c r="AD907" s="23">
        <v>95</v>
      </c>
      <c r="AE907" s="24">
        <v>84</v>
      </c>
      <c r="AF907" s="24">
        <v>73</v>
      </c>
      <c r="AG907" s="24">
        <v>57</v>
      </c>
      <c r="AH907" s="24">
        <v>49</v>
      </c>
      <c r="AI907" s="24">
        <v>34</v>
      </c>
      <c r="AJ907" s="24">
        <v>27</v>
      </c>
      <c r="AK907" s="24">
        <v>22</v>
      </c>
      <c r="AL907" s="24">
        <v>16</v>
      </c>
      <c r="AM907" s="24">
        <v>16</v>
      </c>
      <c r="AN907" s="24">
        <v>16</v>
      </c>
      <c r="DX907" s="19">
        <v>903</v>
      </c>
      <c r="DY907" t="s">
        <v>568</v>
      </c>
      <c r="DZ907" t="s">
        <v>568</v>
      </c>
      <c r="EA907" t="s">
        <v>568</v>
      </c>
      <c r="EB907" t="s">
        <v>567</v>
      </c>
    </row>
    <row r="908" spans="1:132" x14ac:dyDescent="0.25">
      <c r="A908" s="13">
        <v>905</v>
      </c>
      <c r="B908" s="13">
        <v>0</v>
      </c>
      <c r="C908" s="13">
        <v>66</v>
      </c>
      <c r="D908" s="13">
        <v>54</v>
      </c>
      <c r="E908" s="13">
        <v>55</v>
      </c>
      <c r="F908" s="13">
        <v>60</v>
      </c>
      <c r="G908" s="13">
        <v>46</v>
      </c>
      <c r="H908" s="13">
        <v>49</v>
      </c>
      <c r="I908" s="13">
        <v>53</v>
      </c>
      <c r="J908" s="13">
        <v>43</v>
      </c>
      <c r="K908" s="13">
        <v>57</v>
      </c>
      <c r="L908" s="13">
        <v>54</v>
      </c>
      <c r="M908" s="13">
        <v>54</v>
      </c>
      <c r="O908" s="19">
        <v>904</v>
      </c>
      <c r="P908" s="20">
        <v>99</v>
      </c>
      <c r="Q908" s="20">
        <v>96</v>
      </c>
      <c r="R908" s="21">
        <v>91</v>
      </c>
      <c r="S908" s="21">
        <v>80</v>
      </c>
      <c r="T908" s="21">
        <v>65</v>
      </c>
      <c r="U908" s="21">
        <v>54</v>
      </c>
      <c r="V908" s="21">
        <v>42</v>
      </c>
      <c r="W908" s="21">
        <v>35</v>
      </c>
      <c r="X908" s="21">
        <v>28</v>
      </c>
      <c r="Y908" s="21">
        <v>22</v>
      </c>
      <c r="Z908" s="21">
        <v>20</v>
      </c>
      <c r="AA908" s="21">
        <v>18</v>
      </c>
      <c r="AB908" s="22">
        <v>904</v>
      </c>
      <c r="AC908" s="23">
        <v>96</v>
      </c>
      <c r="AD908" s="23">
        <v>95</v>
      </c>
      <c r="AE908" s="24">
        <v>85</v>
      </c>
      <c r="AF908" s="24">
        <v>73</v>
      </c>
      <c r="AG908" s="24">
        <v>57</v>
      </c>
      <c r="AH908" s="24">
        <v>49</v>
      </c>
      <c r="AI908" s="24">
        <v>35</v>
      </c>
      <c r="AJ908" s="24">
        <v>27</v>
      </c>
      <c r="AK908" s="24">
        <v>22</v>
      </c>
      <c r="AL908" s="24">
        <v>16</v>
      </c>
      <c r="AM908" s="24">
        <v>16</v>
      </c>
      <c r="AN908" s="24">
        <v>16</v>
      </c>
      <c r="DX908" s="19">
        <v>904</v>
      </c>
      <c r="DY908" t="s">
        <v>568</v>
      </c>
      <c r="DZ908" t="s">
        <v>568</v>
      </c>
      <c r="EA908" t="s">
        <v>568</v>
      </c>
      <c r="EB908" t="s">
        <v>567</v>
      </c>
    </row>
    <row r="909" spans="1:132" x14ac:dyDescent="0.25">
      <c r="A909" s="12">
        <v>906</v>
      </c>
      <c r="B909" s="12">
        <v>0</v>
      </c>
      <c r="C909" s="12">
        <v>66</v>
      </c>
      <c r="D909" s="12">
        <v>54</v>
      </c>
      <c r="E909" s="12">
        <v>54</v>
      </c>
      <c r="F909" s="12">
        <v>60</v>
      </c>
      <c r="G909" s="12">
        <v>45</v>
      </c>
      <c r="H909" s="12">
        <v>48</v>
      </c>
      <c r="I909" s="12">
        <v>52</v>
      </c>
      <c r="J909" s="12">
        <v>43</v>
      </c>
      <c r="K909" s="12">
        <v>56</v>
      </c>
      <c r="L909" s="12">
        <v>54</v>
      </c>
      <c r="M909" s="12">
        <v>54</v>
      </c>
      <c r="O909" s="19">
        <v>905</v>
      </c>
      <c r="P909" s="20">
        <v>99</v>
      </c>
      <c r="Q909" s="20">
        <v>96</v>
      </c>
      <c r="R909" s="21">
        <v>91</v>
      </c>
      <c r="S909" s="21">
        <v>80</v>
      </c>
      <c r="T909" s="21">
        <v>65</v>
      </c>
      <c r="U909" s="21">
        <v>54</v>
      </c>
      <c r="V909" s="21">
        <v>42</v>
      </c>
      <c r="W909" s="21">
        <v>35</v>
      </c>
      <c r="X909" s="21">
        <v>28</v>
      </c>
      <c r="Y909" s="21">
        <v>22</v>
      </c>
      <c r="Z909" s="21">
        <v>20</v>
      </c>
      <c r="AA909" s="21">
        <v>18</v>
      </c>
      <c r="AB909" s="22">
        <v>905</v>
      </c>
      <c r="AC909" s="23">
        <v>96</v>
      </c>
      <c r="AD909" s="23">
        <v>95</v>
      </c>
      <c r="AE909" s="24">
        <v>85</v>
      </c>
      <c r="AF909" s="24">
        <v>73</v>
      </c>
      <c r="AG909" s="24">
        <v>57</v>
      </c>
      <c r="AH909" s="24">
        <v>49</v>
      </c>
      <c r="AI909" s="24">
        <v>35</v>
      </c>
      <c r="AJ909" s="24">
        <v>27</v>
      </c>
      <c r="AK909" s="24">
        <v>22</v>
      </c>
      <c r="AL909" s="24">
        <v>16</v>
      </c>
      <c r="AM909" s="24">
        <v>16</v>
      </c>
      <c r="AN909" s="24">
        <v>16</v>
      </c>
      <c r="DX909" s="19">
        <v>905</v>
      </c>
      <c r="DY909" t="s">
        <v>568</v>
      </c>
      <c r="DZ909" t="s">
        <v>568</v>
      </c>
      <c r="EA909" t="s">
        <v>568</v>
      </c>
      <c r="EB909" t="s">
        <v>567</v>
      </c>
    </row>
    <row r="910" spans="1:132" x14ac:dyDescent="0.25">
      <c r="A910" s="13">
        <v>907</v>
      </c>
      <c r="B910" s="13">
        <v>0</v>
      </c>
      <c r="C910" s="13">
        <v>66</v>
      </c>
      <c r="D910" s="13">
        <v>54</v>
      </c>
      <c r="E910" s="13">
        <v>54</v>
      </c>
      <c r="F910" s="13">
        <v>60</v>
      </c>
      <c r="G910" s="13">
        <v>45</v>
      </c>
      <c r="H910" s="13">
        <v>48</v>
      </c>
      <c r="I910" s="13">
        <v>52</v>
      </c>
      <c r="J910" s="13">
        <v>43</v>
      </c>
      <c r="K910" s="13">
        <v>56</v>
      </c>
      <c r="L910" s="13">
        <v>54</v>
      </c>
      <c r="M910" s="13">
        <v>54</v>
      </c>
      <c r="O910" s="19">
        <v>906</v>
      </c>
      <c r="P910" s="20">
        <v>99</v>
      </c>
      <c r="Q910" s="20">
        <v>96</v>
      </c>
      <c r="R910" s="21">
        <v>91</v>
      </c>
      <c r="S910" s="21">
        <v>80</v>
      </c>
      <c r="T910" s="21">
        <v>65</v>
      </c>
      <c r="U910" s="21">
        <v>54</v>
      </c>
      <c r="V910" s="21">
        <v>42</v>
      </c>
      <c r="W910" s="21">
        <v>35</v>
      </c>
      <c r="X910" s="21">
        <v>28</v>
      </c>
      <c r="Y910" s="21">
        <v>22</v>
      </c>
      <c r="Z910" s="21">
        <v>20</v>
      </c>
      <c r="AA910" s="21">
        <v>18</v>
      </c>
      <c r="AB910" s="22">
        <v>906</v>
      </c>
      <c r="AC910" s="23">
        <v>96</v>
      </c>
      <c r="AD910" s="23">
        <v>95</v>
      </c>
      <c r="AE910" s="24">
        <v>85</v>
      </c>
      <c r="AF910" s="24">
        <v>73</v>
      </c>
      <c r="AG910" s="24">
        <v>57</v>
      </c>
      <c r="AH910" s="24">
        <v>50</v>
      </c>
      <c r="AI910" s="24">
        <v>35</v>
      </c>
      <c r="AJ910" s="24">
        <v>28</v>
      </c>
      <c r="AK910" s="24">
        <v>22</v>
      </c>
      <c r="AL910" s="24">
        <v>16</v>
      </c>
      <c r="AM910" s="24">
        <v>16</v>
      </c>
      <c r="AN910" s="24">
        <v>16</v>
      </c>
      <c r="DX910" s="19">
        <v>906</v>
      </c>
      <c r="DY910" t="s">
        <v>568</v>
      </c>
      <c r="DZ910" t="s">
        <v>568</v>
      </c>
      <c r="EA910" t="s">
        <v>568</v>
      </c>
      <c r="EB910" t="s">
        <v>567</v>
      </c>
    </row>
    <row r="911" spans="1:132" x14ac:dyDescent="0.25">
      <c r="A911" s="12">
        <v>908</v>
      </c>
      <c r="B911" s="12">
        <v>0</v>
      </c>
      <c r="C911" s="12">
        <v>65</v>
      </c>
      <c r="D911" s="12">
        <v>53</v>
      </c>
      <c r="E911" s="12">
        <v>54</v>
      </c>
      <c r="F911" s="12">
        <v>59</v>
      </c>
      <c r="G911" s="12">
        <v>45</v>
      </c>
      <c r="H911" s="12">
        <v>48</v>
      </c>
      <c r="I911" s="12">
        <v>52</v>
      </c>
      <c r="J911" s="12">
        <v>43</v>
      </c>
      <c r="K911" s="12">
        <v>56</v>
      </c>
      <c r="L911" s="12">
        <v>54</v>
      </c>
      <c r="M911" s="12">
        <v>54</v>
      </c>
      <c r="O911" s="19">
        <v>907</v>
      </c>
      <c r="P911" s="20">
        <v>99</v>
      </c>
      <c r="Q911" s="20">
        <v>96</v>
      </c>
      <c r="R911" s="21">
        <v>91</v>
      </c>
      <c r="S911" s="21">
        <v>80</v>
      </c>
      <c r="T911" s="21">
        <v>65</v>
      </c>
      <c r="U911" s="21">
        <v>54</v>
      </c>
      <c r="V911" s="21">
        <v>42</v>
      </c>
      <c r="W911" s="21">
        <v>35</v>
      </c>
      <c r="X911" s="21">
        <v>28</v>
      </c>
      <c r="Y911" s="21">
        <v>22</v>
      </c>
      <c r="Z911" s="21">
        <v>20</v>
      </c>
      <c r="AA911" s="21">
        <v>18</v>
      </c>
      <c r="AB911" s="22">
        <v>907</v>
      </c>
      <c r="AC911" s="23">
        <v>96</v>
      </c>
      <c r="AD911" s="23">
        <v>95</v>
      </c>
      <c r="AE911" s="24">
        <v>85</v>
      </c>
      <c r="AF911" s="24">
        <v>73</v>
      </c>
      <c r="AG911" s="24">
        <v>57</v>
      </c>
      <c r="AH911" s="24">
        <v>50</v>
      </c>
      <c r="AI911" s="24">
        <v>35</v>
      </c>
      <c r="AJ911" s="24">
        <v>28</v>
      </c>
      <c r="AK911" s="24">
        <v>23</v>
      </c>
      <c r="AL911" s="24">
        <v>16</v>
      </c>
      <c r="AM911" s="24">
        <v>16</v>
      </c>
      <c r="AN911" s="24">
        <v>16</v>
      </c>
      <c r="DX911" s="19">
        <v>907</v>
      </c>
      <c r="DY911" t="s">
        <v>568</v>
      </c>
      <c r="DZ911" t="s">
        <v>568</v>
      </c>
      <c r="EA911" t="s">
        <v>568</v>
      </c>
      <c r="EB911" t="s">
        <v>567</v>
      </c>
    </row>
    <row r="912" spans="1:132" x14ac:dyDescent="0.25">
      <c r="A912" s="13">
        <v>909</v>
      </c>
      <c r="B912" s="13">
        <v>0</v>
      </c>
      <c r="C912" s="13">
        <v>65</v>
      </c>
      <c r="D912" s="13">
        <v>53</v>
      </c>
      <c r="E912" s="13">
        <v>54</v>
      </c>
      <c r="F912" s="13">
        <v>59</v>
      </c>
      <c r="G912" s="13">
        <v>45</v>
      </c>
      <c r="H912" s="13">
        <v>48</v>
      </c>
      <c r="I912" s="13">
        <v>52</v>
      </c>
      <c r="J912" s="13">
        <v>43</v>
      </c>
      <c r="K912" s="13">
        <v>56</v>
      </c>
      <c r="L912" s="13">
        <v>54</v>
      </c>
      <c r="M912" s="13">
        <v>54</v>
      </c>
      <c r="O912" s="19">
        <v>908</v>
      </c>
      <c r="P912" s="20">
        <v>99</v>
      </c>
      <c r="Q912" s="20">
        <v>96</v>
      </c>
      <c r="R912" s="21">
        <v>92</v>
      </c>
      <c r="S912" s="21">
        <v>81</v>
      </c>
      <c r="T912" s="21">
        <v>66</v>
      </c>
      <c r="U912" s="21">
        <v>55</v>
      </c>
      <c r="V912" s="21">
        <v>43</v>
      </c>
      <c r="W912" s="21">
        <v>36</v>
      </c>
      <c r="X912" s="21">
        <v>28</v>
      </c>
      <c r="Y912" s="21">
        <v>22</v>
      </c>
      <c r="Z912" s="21">
        <v>20</v>
      </c>
      <c r="AA912" s="21">
        <v>19</v>
      </c>
      <c r="AB912" s="22">
        <v>908</v>
      </c>
      <c r="AC912" s="23">
        <v>96</v>
      </c>
      <c r="AD912" s="23">
        <v>95</v>
      </c>
      <c r="AE912" s="24">
        <v>85</v>
      </c>
      <c r="AF912" s="24">
        <v>73</v>
      </c>
      <c r="AG912" s="24">
        <v>58</v>
      </c>
      <c r="AH912" s="24">
        <v>50</v>
      </c>
      <c r="AI912" s="24">
        <v>35</v>
      </c>
      <c r="AJ912" s="24">
        <v>28</v>
      </c>
      <c r="AK912" s="24">
        <v>23</v>
      </c>
      <c r="AL912" s="24">
        <v>17</v>
      </c>
      <c r="AM912" s="24">
        <v>17</v>
      </c>
      <c r="AN912" s="24">
        <v>17</v>
      </c>
      <c r="DX912" s="19">
        <v>908</v>
      </c>
      <c r="DY912" t="s">
        <v>568</v>
      </c>
      <c r="DZ912" t="s">
        <v>568</v>
      </c>
      <c r="EA912" t="s">
        <v>568</v>
      </c>
      <c r="EB912" t="s">
        <v>567</v>
      </c>
    </row>
    <row r="913" spans="1:132" x14ac:dyDescent="0.25">
      <c r="A913" s="12">
        <v>910</v>
      </c>
      <c r="B913" s="12">
        <v>0</v>
      </c>
      <c r="C913" s="12">
        <v>65</v>
      </c>
      <c r="D913" s="12">
        <v>53</v>
      </c>
      <c r="E913" s="12">
        <v>54</v>
      </c>
      <c r="F913" s="12">
        <v>59</v>
      </c>
      <c r="G913" s="12">
        <v>45</v>
      </c>
      <c r="H913" s="12">
        <v>48</v>
      </c>
      <c r="I913" s="12">
        <v>52</v>
      </c>
      <c r="J913" s="12">
        <v>43</v>
      </c>
      <c r="K913" s="12">
        <v>56</v>
      </c>
      <c r="L913" s="12">
        <v>54</v>
      </c>
      <c r="M913" s="12">
        <v>54</v>
      </c>
      <c r="O913" s="19">
        <v>909</v>
      </c>
      <c r="P913" s="20">
        <v>99</v>
      </c>
      <c r="Q913" s="20">
        <v>96</v>
      </c>
      <c r="R913" s="21">
        <v>92</v>
      </c>
      <c r="S913" s="21">
        <v>81</v>
      </c>
      <c r="T913" s="21">
        <v>66</v>
      </c>
      <c r="U913" s="21">
        <v>55</v>
      </c>
      <c r="V913" s="21">
        <v>43</v>
      </c>
      <c r="W913" s="21">
        <v>36</v>
      </c>
      <c r="X913" s="21">
        <v>28</v>
      </c>
      <c r="Y913" s="21">
        <v>22</v>
      </c>
      <c r="Z913" s="21">
        <v>20</v>
      </c>
      <c r="AA913" s="21">
        <v>19</v>
      </c>
      <c r="AB913" s="22">
        <v>909</v>
      </c>
      <c r="AC913" s="23">
        <v>96</v>
      </c>
      <c r="AD913" s="23">
        <v>95</v>
      </c>
      <c r="AE913" s="24">
        <v>85</v>
      </c>
      <c r="AF913" s="24">
        <v>73</v>
      </c>
      <c r="AG913" s="24">
        <v>58</v>
      </c>
      <c r="AH913" s="24">
        <v>50</v>
      </c>
      <c r="AI913" s="24">
        <v>36</v>
      </c>
      <c r="AJ913" s="24">
        <v>28</v>
      </c>
      <c r="AK913" s="24">
        <v>23</v>
      </c>
      <c r="AL913" s="24">
        <v>17</v>
      </c>
      <c r="AM913" s="24">
        <v>17</v>
      </c>
      <c r="AN913" s="24">
        <v>17</v>
      </c>
      <c r="DX913" s="19">
        <v>909</v>
      </c>
      <c r="DY913" t="s">
        <v>568</v>
      </c>
      <c r="DZ913" t="s">
        <v>568</v>
      </c>
      <c r="EA913" t="s">
        <v>568</v>
      </c>
      <c r="EB913" t="s">
        <v>567</v>
      </c>
    </row>
    <row r="914" spans="1:132" x14ac:dyDescent="0.25">
      <c r="A914" s="13">
        <v>911</v>
      </c>
      <c r="B914" s="13">
        <v>0</v>
      </c>
      <c r="C914" s="13">
        <v>65</v>
      </c>
      <c r="D914" s="13">
        <v>53</v>
      </c>
      <c r="E914" s="13">
        <v>54</v>
      </c>
      <c r="F914" s="13">
        <v>59</v>
      </c>
      <c r="G914" s="13">
        <v>45</v>
      </c>
      <c r="H914" s="13">
        <v>48</v>
      </c>
      <c r="I914" s="13">
        <v>52</v>
      </c>
      <c r="J914" s="13">
        <v>43</v>
      </c>
      <c r="K914" s="13">
        <v>56</v>
      </c>
      <c r="L914" s="13">
        <v>54</v>
      </c>
      <c r="M914" s="13">
        <v>54</v>
      </c>
      <c r="O914" s="19">
        <v>910</v>
      </c>
      <c r="P914" s="20">
        <v>99</v>
      </c>
      <c r="Q914" s="20">
        <v>96</v>
      </c>
      <c r="R914" s="21">
        <v>92</v>
      </c>
      <c r="S914" s="21">
        <v>81</v>
      </c>
      <c r="T914" s="21">
        <v>66</v>
      </c>
      <c r="U914" s="21">
        <v>55</v>
      </c>
      <c r="V914" s="21">
        <v>43</v>
      </c>
      <c r="W914" s="21">
        <v>36</v>
      </c>
      <c r="X914" s="21">
        <v>28</v>
      </c>
      <c r="Y914" s="21">
        <v>22</v>
      </c>
      <c r="Z914" s="21">
        <v>20</v>
      </c>
      <c r="AA914" s="21">
        <v>19</v>
      </c>
      <c r="AB914" s="22">
        <v>910</v>
      </c>
      <c r="AC914" s="23">
        <v>96</v>
      </c>
      <c r="AD914" s="23">
        <v>95</v>
      </c>
      <c r="AE914" s="24">
        <v>85</v>
      </c>
      <c r="AF914" s="24">
        <v>73</v>
      </c>
      <c r="AG914" s="24">
        <v>58</v>
      </c>
      <c r="AH914" s="24">
        <v>50</v>
      </c>
      <c r="AI914" s="24">
        <v>36</v>
      </c>
      <c r="AJ914" s="24">
        <v>28</v>
      </c>
      <c r="AK914" s="24">
        <v>23</v>
      </c>
      <c r="AL914" s="24">
        <v>17</v>
      </c>
      <c r="AM914" s="24">
        <v>17</v>
      </c>
      <c r="AN914" s="24">
        <v>17</v>
      </c>
      <c r="DX914" s="19">
        <v>910</v>
      </c>
      <c r="DY914" t="s">
        <v>568</v>
      </c>
      <c r="DZ914" t="s">
        <v>568</v>
      </c>
      <c r="EA914" t="s">
        <v>568</v>
      </c>
      <c r="EB914" t="s">
        <v>567</v>
      </c>
    </row>
    <row r="915" spans="1:132" x14ac:dyDescent="0.25">
      <c r="A915" s="12">
        <v>912</v>
      </c>
      <c r="B915" s="12">
        <v>0</v>
      </c>
      <c r="C915" s="12">
        <v>65</v>
      </c>
      <c r="D915" s="12">
        <v>53</v>
      </c>
      <c r="E915" s="12">
        <v>54</v>
      </c>
      <c r="F915" s="12">
        <v>59</v>
      </c>
      <c r="G915" s="12">
        <v>45</v>
      </c>
      <c r="H915" s="12">
        <v>48</v>
      </c>
      <c r="I915" s="12">
        <v>52</v>
      </c>
      <c r="J915" s="12">
        <v>43</v>
      </c>
      <c r="K915" s="12">
        <v>56</v>
      </c>
      <c r="L915" s="12">
        <v>54</v>
      </c>
      <c r="M915" s="12">
        <v>54</v>
      </c>
      <c r="O915" s="19">
        <v>911</v>
      </c>
      <c r="P915" s="20">
        <v>99</v>
      </c>
      <c r="Q915" s="20">
        <v>96</v>
      </c>
      <c r="R915" s="21">
        <v>92</v>
      </c>
      <c r="S915" s="21">
        <v>81</v>
      </c>
      <c r="T915" s="21">
        <v>66</v>
      </c>
      <c r="U915" s="21">
        <v>55</v>
      </c>
      <c r="V915" s="21">
        <v>43</v>
      </c>
      <c r="W915" s="21">
        <v>36</v>
      </c>
      <c r="X915" s="21">
        <v>28</v>
      </c>
      <c r="Y915" s="21">
        <v>22</v>
      </c>
      <c r="Z915" s="21">
        <v>20</v>
      </c>
      <c r="AA915" s="21">
        <v>19</v>
      </c>
      <c r="AB915" s="22">
        <v>911</v>
      </c>
      <c r="AC915" s="23">
        <v>96</v>
      </c>
      <c r="AD915" s="23">
        <v>95</v>
      </c>
      <c r="AE915" s="24">
        <v>85</v>
      </c>
      <c r="AF915" s="24">
        <v>73</v>
      </c>
      <c r="AG915" s="24">
        <v>58</v>
      </c>
      <c r="AH915" s="24">
        <v>51</v>
      </c>
      <c r="AI915" s="24">
        <v>36</v>
      </c>
      <c r="AJ915" s="24">
        <v>28</v>
      </c>
      <c r="AK915" s="24">
        <v>23</v>
      </c>
      <c r="AL915" s="24">
        <v>17</v>
      </c>
      <c r="AM915" s="24">
        <v>17</v>
      </c>
      <c r="AN915" s="24">
        <v>17</v>
      </c>
      <c r="DX915" s="19">
        <v>911</v>
      </c>
      <c r="DY915" t="s">
        <v>568</v>
      </c>
      <c r="DZ915" t="s">
        <v>568</v>
      </c>
      <c r="EA915" t="s">
        <v>568</v>
      </c>
      <c r="EB915" t="s">
        <v>567</v>
      </c>
    </row>
    <row r="916" spans="1:132" x14ac:dyDescent="0.25">
      <c r="A916" s="13">
        <v>913</v>
      </c>
      <c r="B916" s="13">
        <v>0</v>
      </c>
      <c r="C916" s="13">
        <v>64</v>
      </c>
      <c r="D916" s="13">
        <v>53</v>
      </c>
      <c r="E916" s="13">
        <v>53</v>
      </c>
      <c r="F916" s="13">
        <v>58</v>
      </c>
      <c r="G916" s="13">
        <v>45</v>
      </c>
      <c r="H916" s="13">
        <v>48</v>
      </c>
      <c r="I916" s="13">
        <v>52</v>
      </c>
      <c r="J916" s="13">
        <v>43</v>
      </c>
      <c r="K916" s="13">
        <v>56</v>
      </c>
      <c r="L916" s="13">
        <v>54</v>
      </c>
      <c r="M916" s="13">
        <v>54</v>
      </c>
      <c r="O916" s="19">
        <v>912</v>
      </c>
      <c r="P916" s="20">
        <v>99</v>
      </c>
      <c r="Q916" s="20">
        <v>96</v>
      </c>
      <c r="R916" s="21">
        <v>92</v>
      </c>
      <c r="S916" s="21">
        <v>81</v>
      </c>
      <c r="T916" s="21">
        <v>66</v>
      </c>
      <c r="U916" s="21">
        <v>55</v>
      </c>
      <c r="V916" s="21">
        <v>43</v>
      </c>
      <c r="W916" s="21">
        <v>36</v>
      </c>
      <c r="X916" s="21">
        <v>28</v>
      </c>
      <c r="Y916" s="21">
        <v>22</v>
      </c>
      <c r="Z916" s="21">
        <v>20</v>
      </c>
      <c r="AA916" s="21">
        <v>19</v>
      </c>
      <c r="AB916" s="22">
        <v>912</v>
      </c>
      <c r="AC916" s="23">
        <v>96</v>
      </c>
      <c r="AD916" s="23">
        <v>95</v>
      </c>
      <c r="AE916" s="24">
        <v>86</v>
      </c>
      <c r="AF916" s="24">
        <v>73</v>
      </c>
      <c r="AG916" s="24">
        <v>58</v>
      </c>
      <c r="AH916" s="24">
        <v>51</v>
      </c>
      <c r="AI916" s="24">
        <v>36</v>
      </c>
      <c r="AJ916" s="24">
        <v>28</v>
      </c>
      <c r="AK916" s="24">
        <v>23</v>
      </c>
      <c r="AL916" s="24">
        <v>17</v>
      </c>
      <c r="AM916" s="24">
        <v>17</v>
      </c>
      <c r="AN916" s="24">
        <v>17</v>
      </c>
      <c r="DX916" s="19">
        <v>912</v>
      </c>
      <c r="DY916" t="s">
        <v>568</v>
      </c>
      <c r="DZ916" t="s">
        <v>568</v>
      </c>
      <c r="EA916" t="s">
        <v>568</v>
      </c>
      <c r="EB916" t="s">
        <v>567</v>
      </c>
    </row>
    <row r="917" spans="1:132" x14ac:dyDescent="0.25">
      <c r="A917" s="12">
        <v>914</v>
      </c>
      <c r="B917" s="12">
        <v>0</v>
      </c>
      <c r="C917" s="12">
        <v>64</v>
      </c>
      <c r="D917" s="12">
        <v>53</v>
      </c>
      <c r="E917" s="12">
        <v>53</v>
      </c>
      <c r="F917" s="12">
        <v>58</v>
      </c>
      <c r="G917" s="12">
        <v>45</v>
      </c>
      <c r="H917" s="12">
        <v>48</v>
      </c>
      <c r="I917" s="12">
        <v>52</v>
      </c>
      <c r="J917" s="12">
        <v>43</v>
      </c>
      <c r="K917" s="12">
        <v>56</v>
      </c>
      <c r="L917" s="12">
        <v>54</v>
      </c>
      <c r="M917" s="12">
        <v>54</v>
      </c>
      <c r="O917" s="19">
        <v>913</v>
      </c>
      <c r="P917" s="20">
        <v>99</v>
      </c>
      <c r="Q917" s="20">
        <v>96</v>
      </c>
      <c r="R917" s="21">
        <v>92</v>
      </c>
      <c r="S917" s="21">
        <v>82</v>
      </c>
      <c r="T917" s="21">
        <v>67</v>
      </c>
      <c r="U917" s="21">
        <v>56</v>
      </c>
      <c r="V917" s="21">
        <v>44</v>
      </c>
      <c r="W917" s="21">
        <v>36</v>
      </c>
      <c r="X917" s="21">
        <v>29</v>
      </c>
      <c r="Y917" s="21">
        <v>23</v>
      </c>
      <c r="Z917" s="21">
        <v>21</v>
      </c>
      <c r="AA917" s="21">
        <v>20</v>
      </c>
      <c r="AB917" s="22">
        <v>913</v>
      </c>
      <c r="AC917" s="23">
        <v>96</v>
      </c>
      <c r="AD917" s="23">
        <v>95</v>
      </c>
      <c r="AE917" s="24">
        <v>86</v>
      </c>
      <c r="AF917" s="24">
        <v>73</v>
      </c>
      <c r="AG917" s="24">
        <v>59</v>
      </c>
      <c r="AH917" s="24">
        <v>51</v>
      </c>
      <c r="AI917" s="24">
        <v>36</v>
      </c>
      <c r="AJ917" s="24">
        <v>28</v>
      </c>
      <c r="AK917" s="24">
        <v>23</v>
      </c>
      <c r="AL917" s="24">
        <v>17</v>
      </c>
      <c r="AM917" s="24">
        <v>17</v>
      </c>
      <c r="AN917" s="24">
        <v>17</v>
      </c>
      <c r="DX917" s="19">
        <v>913</v>
      </c>
      <c r="DY917" t="s">
        <v>568</v>
      </c>
      <c r="DZ917" t="s">
        <v>568</v>
      </c>
      <c r="EA917" t="s">
        <v>568</v>
      </c>
      <c r="EB917" t="s">
        <v>567</v>
      </c>
    </row>
    <row r="918" spans="1:132" x14ac:dyDescent="0.25">
      <c r="A918" s="13">
        <v>915</v>
      </c>
      <c r="B918" s="13">
        <v>0</v>
      </c>
      <c r="C918" s="13">
        <v>64</v>
      </c>
      <c r="D918" s="13">
        <v>53</v>
      </c>
      <c r="E918" s="13">
        <v>53</v>
      </c>
      <c r="F918" s="13">
        <v>58</v>
      </c>
      <c r="G918" s="13">
        <v>45</v>
      </c>
      <c r="H918" s="13">
        <v>48</v>
      </c>
      <c r="I918" s="13">
        <v>52</v>
      </c>
      <c r="J918" s="13">
        <v>43</v>
      </c>
      <c r="K918" s="13">
        <v>56</v>
      </c>
      <c r="L918" s="13">
        <v>54</v>
      </c>
      <c r="M918" s="13">
        <v>54</v>
      </c>
      <c r="O918" s="19">
        <v>914</v>
      </c>
      <c r="P918" s="20">
        <v>99</v>
      </c>
      <c r="Q918" s="20">
        <v>96</v>
      </c>
      <c r="R918" s="21">
        <v>92</v>
      </c>
      <c r="S918" s="21">
        <v>82</v>
      </c>
      <c r="T918" s="21">
        <v>67</v>
      </c>
      <c r="U918" s="21">
        <v>56</v>
      </c>
      <c r="V918" s="21">
        <v>44</v>
      </c>
      <c r="W918" s="21">
        <v>36</v>
      </c>
      <c r="X918" s="21">
        <v>29</v>
      </c>
      <c r="Y918" s="21">
        <v>23</v>
      </c>
      <c r="Z918" s="21">
        <v>21</v>
      </c>
      <c r="AA918" s="21">
        <v>20</v>
      </c>
      <c r="AB918" s="22">
        <v>914</v>
      </c>
      <c r="AC918" s="23">
        <v>96</v>
      </c>
      <c r="AD918" s="23">
        <v>95</v>
      </c>
      <c r="AE918" s="24">
        <v>86</v>
      </c>
      <c r="AF918" s="24">
        <v>75</v>
      </c>
      <c r="AG918" s="24">
        <v>59</v>
      </c>
      <c r="AH918" s="24">
        <v>51</v>
      </c>
      <c r="AI918" s="24">
        <v>36</v>
      </c>
      <c r="AJ918" s="24">
        <v>29</v>
      </c>
      <c r="AK918" s="24">
        <v>23</v>
      </c>
      <c r="AL918" s="24">
        <v>17</v>
      </c>
      <c r="AM918" s="24">
        <v>17</v>
      </c>
      <c r="AN918" s="24">
        <v>17</v>
      </c>
      <c r="DX918" s="19">
        <v>914</v>
      </c>
      <c r="DY918" t="s">
        <v>568</v>
      </c>
      <c r="DZ918" t="s">
        <v>568</v>
      </c>
      <c r="EA918" t="s">
        <v>568</v>
      </c>
      <c r="EB918" t="s">
        <v>567</v>
      </c>
    </row>
    <row r="919" spans="1:132" x14ac:dyDescent="0.25">
      <c r="A919" s="12">
        <v>916</v>
      </c>
      <c r="B919" s="12">
        <v>0</v>
      </c>
      <c r="C919" s="12">
        <v>64</v>
      </c>
      <c r="D919" s="12">
        <v>52</v>
      </c>
      <c r="E919" s="12">
        <v>53</v>
      </c>
      <c r="F919" s="12">
        <v>58</v>
      </c>
      <c r="G919" s="12">
        <v>45</v>
      </c>
      <c r="H919" s="12">
        <v>47</v>
      </c>
      <c r="I919" s="12">
        <v>52</v>
      </c>
      <c r="J919" s="12">
        <v>42</v>
      </c>
      <c r="K919" s="12">
        <v>56</v>
      </c>
      <c r="L919" s="12">
        <v>53</v>
      </c>
      <c r="M919" s="12">
        <v>53</v>
      </c>
      <c r="O919" s="19">
        <v>915</v>
      </c>
      <c r="P919" s="20">
        <v>99</v>
      </c>
      <c r="Q919" s="20">
        <v>96</v>
      </c>
      <c r="R919" s="21">
        <v>92</v>
      </c>
      <c r="S919" s="21">
        <v>82</v>
      </c>
      <c r="T919" s="21">
        <v>67</v>
      </c>
      <c r="U919" s="21">
        <v>56</v>
      </c>
      <c r="V919" s="21">
        <v>44</v>
      </c>
      <c r="W919" s="21">
        <v>36</v>
      </c>
      <c r="X919" s="21">
        <v>29</v>
      </c>
      <c r="Y919" s="21">
        <v>23</v>
      </c>
      <c r="Z919" s="21">
        <v>21</v>
      </c>
      <c r="AA919" s="21">
        <v>20</v>
      </c>
      <c r="AB919" s="22">
        <v>915</v>
      </c>
      <c r="AC919" s="23">
        <v>96</v>
      </c>
      <c r="AD919" s="23">
        <v>95</v>
      </c>
      <c r="AE919" s="24">
        <v>86</v>
      </c>
      <c r="AF919" s="24">
        <v>75</v>
      </c>
      <c r="AG919" s="24">
        <v>59</v>
      </c>
      <c r="AH919" s="24">
        <v>51</v>
      </c>
      <c r="AI919" s="24">
        <v>37</v>
      </c>
      <c r="AJ919" s="24">
        <v>29</v>
      </c>
      <c r="AK919" s="24">
        <v>23</v>
      </c>
      <c r="AL919" s="24">
        <v>17</v>
      </c>
      <c r="AM919" s="24">
        <v>17</v>
      </c>
      <c r="AN919" s="24">
        <v>17</v>
      </c>
      <c r="DX919" s="19">
        <v>915</v>
      </c>
      <c r="DY919" t="s">
        <v>568</v>
      </c>
      <c r="DZ919" t="s">
        <v>568</v>
      </c>
      <c r="EA919" t="s">
        <v>568</v>
      </c>
      <c r="EB919" t="s">
        <v>567</v>
      </c>
    </row>
    <row r="920" spans="1:132" x14ac:dyDescent="0.25">
      <c r="A920" s="13">
        <v>917</v>
      </c>
      <c r="B920" s="13">
        <v>0</v>
      </c>
      <c r="C920" s="13">
        <v>64</v>
      </c>
      <c r="D920" s="13">
        <v>52</v>
      </c>
      <c r="E920" s="13">
        <v>53</v>
      </c>
      <c r="F920" s="13">
        <v>58</v>
      </c>
      <c r="G920" s="13">
        <v>45</v>
      </c>
      <c r="H920" s="13">
        <v>47</v>
      </c>
      <c r="I920" s="13">
        <v>52</v>
      </c>
      <c r="J920" s="13">
        <v>42</v>
      </c>
      <c r="K920" s="13">
        <v>56</v>
      </c>
      <c r="L920" s="13">
        <v>53</v>
      </c>
      <c r="M920" s="13">
        <v>53</v>
      </c>
      <c r="O920" s="19">
        <v>916</v>
      </c>
      <c r="P920" s="20">
        <v>99</v>
      </c>
      <c r="Q920" s="20">
        <v>96</v>
      </c>
      <c r="R920" s="21">
        <v>92</v>
      </c>
      <c r="S920" s="21">
        <v>82</v>
      </c>
      <c r="T920" s="21">
        <v>67</v>
      </c>
      <c r="U920" s="21">
        <v>56</v>
      </c>
      <c r="V920" s="21">
        <v>44</v>
      </c>
      <c r="W920" s="21">
        <v>36</v>
      </c>
      <c r="X920" s="21">
        <v>29</v>
      </c>
      <c r="Y920" s="21">
        <v>23</v>
      </c>
      <c r="Z920" s="21">
        <v>21</v>
      </c>
      <c r="AA920" s="21">
        <v>20</v>
      </c>
      <c r="AB920" s="22">
        <v>916</v>
      </c>
      <c r="AC920" s="23">
        <v>96</v>
      </c>
      <c r="AD920" s="23">
        <v>95</v>
      </c>
      <c r="AE920" s="24">
        <v>86</v>
      </c>
      <c r="AF920" s="24">
        <v>75</v>
      </c>
      <c r="AG920" s="24">
        <v>59</v>
      </c>
      <c r="AH920" s="24">
        <v>52</v>
      </c>
      <c r="AI920" s="24">
        <v>37</v>
      </c>
      <c r="AJ920" s="24">
        <v>29</v>
      </c>
      <c r="AK920" s="24">
        <v>24</v>
      </c>
      <c r="AL920" s="24">
        <v>17</v>
      </c>
      <c r="AM920" s="24">
        <v>17</v>
      </c>
      <c r="AN920" s="24">
        <v>17</v>
      </c>
      <c r="DX920" s="19">
        <v>916</v>
      </c>
      <c r="DY920" t="s">
        <v>568</v>
      </c>
      <c r="DZ920" t="s">
        <v>568</v>
      </c>
      <c r="EA920" t="s">
        <v>568</v>
      </c>
      <c r="EB920" t="s">
        <v>567</v>
      </c>
    </row>
    <row r="921" spans="1:132" x14ac:dyDescent="0.25">
      <c r="A921" s="12">
        <v>918</v>
      </c>
      <c r="B921" s="12">
        <v>0</v>
      </c>
      <c r="C921" s="12">
        <v>63</v>
      </c>
      <c r="D921" s="12">
        <v>52</v>
      </c>
      <c r="E921" s="12">
        <v>52</v>
      </c>
      <c r="F921" s="12">
        <v>57</v>
      </c>
      <c r="G921" s="12">
        <v>45</v>
      </c>
      <c r="H921" s="12">
        <v>47</v>
      </c>
      <c r="I921" s="12">
        <v>52</v>
      </c>
      <c r="J921" s="12">
        <v>42</v>
      </c>
      <c r="K921" s="12">
        <v>56</v>
      </c>
      <c r="L921" s="12">
        <v>53</v>
      </c>
      <c r="M921" s="12">
        <v>53</v>
      </c>
      <c r="O921" s="19">
        <v>917</v>
      </c>
      <c r="P921" s="20">
        <v>99</v>
      </c>
      <c r="Q921" s="20">
        <v>96</v>
      </c>
      <c r="R921" s="21">
        <v>92</v>
      </c>
      <c r="S921" s="21">
        <v>82</v>
      </c>
      <c r="T921" s="21">
        <v>67</v>
      </c>
      <c r="U921" s="21">
        <v>56</v>
      </c>
      <c r="V921" s="21">
        <v>44</v>
      </c>
      <c r="W921" s="21">
        <v>36</v>
      </c>
      <c r="X921" s="21">
        <v>29</v>
      </c>
      <c r="Y921" s="21">
        <v>23</v>
      </c>
      <c r="Z921" s="21">
        <v>21</v>
      </c>
      <c r="AA921" s="21">
        <v>20</v>
      </c>
      <c r="AB921" s="22">
        <v>917</v>
      </c>
      <c r="AC921" s="23">
        <v>96</v>
      </c>
      <c r="AD921" s="23">
        <v>95</v>
      </c>
      <c r="AE921" s="24">
        <v>86</v>
      </c>
      <c r="AF921" s="24">
        <v>75</v>
      </c>
      <c r="AG921" s="24">
        <v>60</v>
      </c>
      <c r="AH921" s="24">
        <v>52</v>
      </c>
      <c r="AI921" s="24">
        <v>37</v>
      </c>
      <c r="AJ921" s="24">
        <v>29</v>
      </c>
      <c r="AK921" s="24">
        <v>24</v>
      </c>
      <c r="AL921" s="24">
        <v>17</v>
      </c>
      <c r="AM921" s="24">
        <v>17</v>
      </c>
      <c r="AN921" s="24">
        <v>17</v>
      </c>
      <c r="DX921" s="19">
        <v>917</v>
      </c>
      <c r="DY921" t="s">
        <v>568</v>
      </c>
      <c r="DZ921" t="s">
        <v>568</v>
      </c>
      <c r="EA921" t="s">
        <v>568</v>
      </c>
      <c r="EB921" t="s">
        <v>567</v>
      </c>
    </row>
    <row r="922" spans="1:132" x14ac:dyDescent="0.25">
      <c r="A922" s="13">
        <v>919</v>
      </c>
      <c r="B922" s="13">
        <v>0</v>
      </c>
      <c r="C922" s="13">
        <v>63</v>
      </c>
      <c r="D922" s="13">
        <v>52</v>
      </c>
      <c r="E922" s="13">
        <v>52</v>
      </c>
      <c r="F922" s="13">
        <v>57</v>
      </c>
      <c r="G922" s="13">
        <v>45</v>
      </c>
      <c r="H922" s="13">
        <v>47</v>
      </c>
      <c r="I922" s="13">
        <v>52</v>
      </c>
      <c r="J922" s="13">
        <v>42</v>
      </c>
      <c r="K922" s="13">
        <v>56</v>
      </c>
      <c r="L922" s="13">
        <v>53</v>
      </c>
      <c r="M922" s="13">
        <v>53</v>
      </c>
      <c r="O922" s="19">
        <v>918</v>
      </c>
      <c r="P922" s="20">
        <v>99</v>
      </c>
      <c r="Q922" s="20">
        <v>97</v>
      </c>
      <c r="R922" s="21">
        <v>92</v>
      </c>
      <c r="S922" s="21">
        <v>83</v>
      </c>
      <c r="T922" s="21">
        <v>68</v>
      </c>
      <c r="U922" s="21">
        <v>56</v>
      </c>
      <c r="V922" s="21">
        <v>44</v>
      </c>
      <c r="W922" s="21">
        <v>37</v>
      </c>
      <c r="X922" s="21">
        <v>30</v>
      </c>
      <c r="Y922" s="21">
        <v>24</v>
      </c>
      <c r="Z922" s="21">
        <v>22</v>
      </c>
      <c r="AA922" s="21">
        <v>20</v>
      </c>
      <c r="AB922" s="22">
        <v>918</v>
      </c>
      <c r="AC922" s="23">
        <v>96</v>
      </c>
      <c r="AD922" s="23">
        <v>95</v>
      </c>
      <c r="AE922" s="24">
        <v>86</v>
      </c>
      <c r="AF922" s="24">
        <v>75</v>
      </c>
      <c r="AG922" s="24">
        <v>60</v>
      </c>
      <c r="AH922" s="24">
        <v>52</v>
      </c>
      <c r="AI922" s="24">
        <v>37</v>
      </c>
      <c r="AJ922" s="24">
        <v>29</v>
      </c>
      <c r="AK922" s="24">
        <v>24</v>
      </c>
      <c r="AL922" s="24">
        <v>18</v>
      </c>
      <c r="AM922" s="24">
        <v>18</v>
      </c>
      <c r="AN922" s="24">
        <v>18</v>
      </c>
      <c r="DX922" s="19">
        <v>918</v>
      </c>
      <c r="DY922" t="s">
        <v>568</v>
      </c>
      <c r="DZ922" t="s">
        <v>568</v>
      </c>
      <c r="EA922" t="s">
        <v>568</v>
      </c>
      <c r="EB922" t="s">
        <v>567</v>
      </c>
    </row>
    <row r="923" spans="1:132" x14ac:dyDescent="0.25">
      <c r="A923" s="12">
        <v>920</v>
      </c>
      <c r="B923" s="12">
        <v>0</v>
      </c>
      <c r="C923" s="12">
        <v>63</v>
      </c>
      <c r="D923" s="12">
        <v>52</v>
      </c>
      <c r="E923" s="12">
        <v>52</v>
      </c>
      <c r="F923" s="12">
        <v>57</v>
      </c>
      <c r="G923" s="12">
        <v>45</v>
      </c>
      <c r="H923" s="12">
        <v>47</v>
      </c>
      <c r="I923" s="12">
        <v>52</v>
      </c>
      <c r="J923" s="12">
        <v>42</v>
      </c>
      <c r="K923" s="12">
        <v>56</v>
      </c>
      <c r="L923" s="12">
        <v>53</v>
      </c>
      <c r="M923" s="12">
        <v>53</v>
      </c>
      <c r="O923" s="19">
        <v>919</v>
      </c>
      <c r="P923" s="20">
        <v>99</v>
      </c>
      <c r="Q923" s="20">
        <v>97</v>
      </c>
      <c r="R923" s="21">
        <v>92</v>
      </c>
      <c r="S923" s="21">
        <v>83</v>
      </c>
      <c r="T923" s="21">
        <v>68</v>
      </c>
      <c r="U923" s="21">
        <v>56</v>
      </c>
      <c r="V923" s="21">
        <v>44</v>
      </c>
      <c r="W923" s="21">
        <v>37</v>
      </c>
      <c r="X923" s="21">
        <v>30</v>
      </c>
      <c r="Y923" s="21">
        <v>24</v>
      </c>
      <c r="Z923" s="21">
        <v>22</v>
      </c>
      <c r="AA923" s="21">
        <v>20</v>
      </c>
      <c r="AB923" s="22">
        <v>919</v>
      </c>
      <c r="AC923" s="23">
        <v>96</v>
      </c>
      <c r="AD923" s="23">
        <v>95</v>
      </c>
      <c r="AE923" s="24">
        <v>86</v>
      </c>
      <c r="AF923" s="24">
        <v>75</v>
      </c>
      <c r="AG923" s="24">
        <v>60</v>
      </c>
      <c r="AH923" s="24">
        <v>52</v>
      </c>
      <c r="AI923" s="24">
        <v>37</v>
      </c>
      <c r="AJ923" s="24">
        <v>29</v>
      </c>
      <c r="AK923" s="24">
        <v>24</v>
      </c>
      <c r="AL923" s="24">
        <v>18</v>
      </c>
      <c r="AM923" s="24">
        <v>18</v>
      </c>
      <c r="AN923" s="24">
        <v>18</v>
      </c>
      <c r="DX923" s="19">
        <v>919</v>
      </c>
      <c r="DY923" t="s">
        <v>568</v>
      </c>
      <c r="DZ923" t="s">
        <v>568</v>
      </c>
      <c r="EA923" t="s">
        <v>568</v>
      </c>
      <c r="EB923" t="s">
        <v>567</v>
      </c>
    </row>
    <row r="924" spans="1:132" x14ac:dyDescent="0.25">
      <c r="A924" s="13">
        <v>921</v>
      </c>
      <c r="B924" s="13">
        <v>0</v>
      </c>
      <c r="C924" s="13">
        <v>63</v>
      </c>
      <c r="D924" s="13">
        <v>52</v>
      </c>
      <c r="E924" s="13">
        <v>52</v>
      </c>
      <c r="F924" s="13">
        <v>57</v>
      </c>
      <c r="G924" s="13">
        <v>45</v>
      </c>
      <c r="H924" s="13">
        <v>47</v>
      </c>
      <c r="I924" s="13">
        <v>52</v>
      </c>
      <c r="J924" s="13">
        <v>42</v>
      </c>
      <c r="K924" s="13">
        <v>56</v>
      </c>
      <c r="L924" s="13">
        <v>53</v>
      </c>
      <c r="M924" s="13">
        <v>53</v>
      </c>
      <c r="O924" s="19">
        <v>920</v>
      </c>
      <c r="P924" s="20">
        <v>99</v>
      </c>
      <c r="Q924" s="20">
        <v>97</v>
      </c>
      <c r="R924" s="21">
        <v>92</v>
      </c>
      <c r="S924" s="21">
        <v>83</v>
      </c>
      <c r="T924" s="21">
        <v>68</v>
      </c>
      <c r="U924" s="21">
        <v>56</v>
      </c>
      <c r="V924" s="21">
        <v>44</v>
      </c>
      <c r="W924" s="21">
        <v>37</v>
      </c>
      <c r="X924" s="21">
        <v>30</v>
      </c>
      <c r="Y924" s="21">
        <v>24</v>
      </c>
      <c r="Z924" s="21">
        <v>22</v>
      </c>
      <c r="AA924" s="21">
        <v>20</v>
      </c>
      <c r="AB924" s="22">
        <v>920</v>
      </c>
      <c r="AC924" s="23">
        <v>96</v>
      </c>
      <c r="AD924" s="23">
        <v>95</v>
      </c>
      <c r="AE924" s="24">
        <v>86</v>
      </c>
      <c r="AF924" s="24">
        <v>75</v>
      </c>
      <c r="AG924" s="24">
        <v>60</v>
      </c>
      <c r="AH924" s="24">
        <v>52</v>
      </c>
      <c r="AI924" s="24">
        <v>37</v>
      </c>
      <c r="AJ924" s="24">
        <v>29</v>
      </c>
      <c r="AK924" s="24">
        <v>24</v>
      </c>
      <c r="AL924" s="24">
        <v>18</v>
      </c>
      <c r="AM924" s="24">
        <v>18</v>
      </c>
      <c r="AN924" s="24">
        <v>18</v>
      </c>
      <c r="DX924" s="19">
        <v>920</v>
      </c>
      <c r="DY924" t="s">
        <v>568</v>
      </c>
      <c r="DZ924" t="s">
        <v>568</v>
      </c>
      <c r="EA924" t="s">
        <v>568</v>
      </c>
      <c r="EB924" t="s">
        <v>567</v>
      </c>
    </row>
    <row r="925" spans="1:132" x14ac:dyDescent="0.25">
      <c r="A925" s="12">
        <v>922</v>
      </c>
      <c r="B925" s="12">
        <v>0</v>
      </c>
      <c r="C925" s="12">
        <v>63</v>
      </c>
      <c r="D925" s="12">
        <v>52</v>
      </c>
      <c r="E925" s="12">
        <v>52</v>
      </c>
      <c r="F925" s="12">
        <v>57</v>
      </c>
      <c r="G925" s="12">
        <v>45</v>
      </c>
      <c r="H925" s="12">
        <v>47</v>
      </c>
      <c r="I925" s="12">
        <v>52</v>
      </c>
      <c r="J925" s="12">
        <v>42</v>
      </c>
      <c r="K925" s="12">
        <v>56</v>
      </c>
      <c r="L925" s="12">
        <v>53</v>
      </c>
      <c r="M925" s="12">
        <v>53</v>
      </c>
      <c r="O925" s="19">
        <v>921</v>
      </c>
      <c r="P925" s="20">
        <v>99</v>
      </c>
      <c r="Q925" s="20">
        <v>97</v>
      </c>
      <c r="R925" s="21">
        <v>92</v>
      </c>
      <c r="S925" s="21">
        <v>83</v>
      </c>
      <c r="T925" s="21">
        <v>68</v>
      </c>
      <c r="U925" s="21">
        <v>56</v>
      </c>
      <c r="V925" s="21">
        <v>44</v>
      </c>
      <c r="W925" s="21">
        <v>37</v>
      </c>
      <c r="X925" s="21">
        <v>30</v>
      </c>
      <c r="Y925" s="21">
        <v>24</v>
      </c>
      <c r="Z925" s="21">
        <v>22</v>
      </c>
      <c r="AA925" s="21">
        <v>20</v>
      </c>
      <c r="AB925" s="22">
        <v>921</v>
      </c>
      <c r="AC925" s="23">
        <v>96</v>
      </c>
      <c r="AD925" s="23">
        <v>95</v>
      </c>
      <c r="AE925" s="24">
        <v>87</v>
      </c>
      <c r="AF925" s="24">
        <v>76</v>
      </c>
      <c r="AG925" s="24">
        <v>60</v>
      </c>
      <c r="AH925" s="24">
        <v>53</v>
      </c>
      <c r="AI925" s="24">
        <v>38</v>
      </c>
      <c r="AJ925" s="24">
        <v>30</v>
      </c>
      <c r="AK925" s="24">
        <v>24</v>
      </c>
      <c r="AL925" s="24">
        <v>18</v>
      </c>
      <c r="AM925" s="24">
        <v>18</v>
      </c>
      <c r="AN925" s="24">
        <v>18</v>
      </c>
      <c r="DX925" s="19">
        <v>921</v>
      </c>
      <c r="DY925" t="s">
        <v>568</v>
      </c>
      <c r="DZ925" t="s">
        <v>568</v>
      </c>
      <c r="EA925" t="s">
        <v>568</v>
      </c>
      <c r="EB925" t="s">
        <v>567</v>
      </c>
    </row>
    <row r="926" spans="1:132" x14ac:dyDescent="0.25">
      <c r="A926" s="13">
        <v>923</v>
      </c>
      <c r="B926" s="13">
        <v>0</v>
      </c>
      <c r="C926" s="13">
        <v>62</v>
      </c>
      <c r="D926" s="13">
        <v>51</v>
      </c>
      <c r="E926" s="13">
        <v>52</v>
      </c>
      <c r="F926" s="13">
        <v>57</v>
      </c>
      <c r="G926" s="13">
        <v>45</v>
      </c>
      <c r="H926" s="13">
        <v>47</v>
      </c>
      <c r="I926" s="13">
        <v>52</v>
      </c>
      <c r="J926" s="13">
        <v>42</v>
      </c>
      <c r="K926" s="13">
        <v>56</v>
      </c>
      <c r="L926" s="13">
        <v>53</v>
      </c>
      <c r="M926" s="13">
        <v>53</v>
      </c>
      <c r="O926" s="19">
        <v>922</v>
      </c>
      <c r="P926" s="20">
        <v>99</v>
      </c>
      <c r="Q926" s="20">
        <v>97</v>
      </c>
      <c r="R926" s="21">
        <v>92</v>
      </c>
      <c r="S926" s="21">
        <v>83</v>
      </c>
      <c r="T926" s="21">
        <v>68</v>
      </c>
      <c r="U926" s="21">
        <v>56</v>
      </c>
      <c r="V926" s="21">
        <v>44</v>
      </c>
      <c r="W926" s="21">
        <v>37</v>
      </c>
      <c r="X926" s="21">
        <v>30</v>
      </c>
      <c r="Y926" s="21">
        <v>24</v>
      </c>
      <c r="Z926" s="21">
        <v>22</v>
      </c>
      <c r="AA926" s="21">
        <v>20</v>
      </c>
      <c r="AB926" s="22">
        <v>922</v>
      </c>
      <c r="AC926" s="23">
        <v>96</v>
      </c>
      <c r="AD926" s="23">
        <v>95</v>
      </c>
      <c r="AE926" s="24">
        <v>87</v>
      </c>
      <c r="AF926" s="24">
        <v>76</v>
      </c>
      <c r="AG926" s="24">
        <v>61</v>
      </c>
      <c r="AH926" s="24">
        <v>53</v>
      </c>
      <c r="AI926" s="24">
        <v>38</v>
      </c>
      <c r="AJ926" s="24">
        <v>30</v>
      </c>
      <c r="AK926" s="24">
        <v>24</v>
      </c>
      <c r="AL926" s="24">
        <v>18</v>
      </c>
      <c r="AM926" s="24">
        <v>18</v>
      </c>
      <c r="AN926" s="24">
        <v>18</v>
      </c>
      <c r="DX926" s="19">
        <v>922</v>
      </c>
      <c r="DY926" t="s">
        <v>568</v>
      </c>
      <c r="DZ926" t="s">
        <v>568</v>
      </c>
      <c r="EA926" t="s">
        <v>568</v>
      </c>
      <c r="EB926" t="s">
        <v>567</v>
      </c>
    </row>
    <row r="927" spans="1:132" x14ac:dyDescent="0.25">
      <c r="A927" s="12">
        <v>924</v>
      </c>
      <c r="B927" s="12">
        <v>0</v>
      </c>
      <c r="C927" s="12">
        <v>62</v>
      </c>
      <c r="D927" s="12">
        <v>51</v>
      </c>
      <c r="E927" s="12">
        <v>52</v>
      </c>
      <c r="F927" s="12">
        <v>57</v>
      </c>
      <c r="G927" s="12">
        <v>45</v>
      </c>
      <c r="H927" s="12">
        <v>47</v>
      </c>
      <c r="I927" s="12">
        <v>52</v>
      </c>
      <c r="J927" s="12">
        <v>42</v>
      </c>
      <c r="K927" s="12">
        <v>56</v>
      </c>
      <c r="L927" s="12">
        <v>53</v>
      </c>
      <c r="M927" s="12">
        <v>53</v>
      </c>
      <c r="O927" s="19">
        <v>923</v>
      </c>
      <c r="P927" s="20">
        <v>99</v>
      </c>
      <c r="Q927" s="20">
        <v>97</v>
      </c>
      <c r="R927" s="21">
        <v>93</v>
      </c>
      <c r="S927" s="21">
        <v>83</v>
      </c>
      <c r="T927" s="21">
        <v>69</v>
      </c>
      <c r="U927" s="21">
        <v>57</v>
      </c>
      <c r="V927" s="21">
        <v>45</v>
      </c>
      <c r="W927" s="21">
        <v>38</v>
      </c>
      <c r="X927" s="21">
        <v>30</v>
      </c>
      <c r="Y927" s="21">
        <v>24</v>
      </c>
      <c r="Z927" s="21">
        <v>22</v>
      </c>
      <c r="AA927" s="21">
        <v>21</v>
      </c>
      <c r="AB927" s="22">
        <v>923</v>
      </c>
      <c r="AC927" s="23">
        <v>96</v>
      </c>
      <c r="AD927" s="23">
        <v>95</v>
      </c>
      <c r="AE927" s="24">
        <v>87</v>
      </c>
      <c r="AF927" s="24">
        <v>76</v>
      </c>
      <c r="AG927" s="24">
        <v>61</v>
      </c>
      <c r="AH927" s="24">
        <v>53</v>
      </c>
      <c r="AI927" s="24">
        <v>38</v>
      </c>
      <c r="AJ927" s="24">
        <v>30</v>
      </c>
      <c r="AK927" s="24">
        <v>24</v>
      </c>
      <c r="AL927" s="24">
        <v>18</v>
      </c>
      <c r="AM927" s="24">
        <v>18</v>
      </c>
      <c r="AN927" s="24">
        <v>18</v>
      </c>
      <c r="DX927" s="19">
        <v>923</v>
      </c>
      <c r="DY927" t="s">
        <v>568</v>
      </c>
      <c r="DZ927" t="s">
        <v>568</v>
      </c>
      <c r="EA927" t="s">
        <v>568</v>
      </c>
      <c r="EB927" t="s">
        <v>567</v>
      </c>
    </row>
    <row r="928" spans="1:132" x14ac:dyDescent="0.25">
      <c r="A928" s="13">
        <v>925</v>
      </c>
      <c r="B928" s="13">
        <v>0</v>
      </c>
      <c r="C928" s="13">
        <v>62</v>
      </c>
      <c r="D928" s="13">
        <v>51</v>
      </c>
      <c r="E928" s="13">
        <v>52</v>
      </c>
      <c r="F928" s="13">
        <v>57</v>
      </c>
      <c r="G928" s="13">
        <v>45</v>
      </c>
      <c r="H928" s="13">
        <v>47</v>
      </c>
      <c r="I928" s="13">
        <v>52</v>
      </c>
      <c r="J928" s="13">
        <v>42</v>
      </c>
      <c r="K928" s="13">
        <v>56</v>
      </c>
      <c r="L928" s="13">
        <v>53</v>
      </c>
      <c r="M928" s="13">
        <v>53</v>
      </c>
      <c r="O928" s="19">
        <v>924</v>
      </c>
      <c r="P928" s="20">
        <v>99</v>
      </c>
      <c r="Q928" s="20">
        <v>97</v>
      </c>
      <c r="R928" s="21">
        <v>93</v>
      </c>
      <c r="S928" s="21">
        <v>83</v>
      </c>
      <c r="T928" s="21">
        <v>69</v>
      </c>
      <c r="U928" s="21">
        <v>57</v>
      </c>
      <c r="V928" s="21">
        <v>45</v>
      </c>
      <c r="W928" s="21">
        <v>38</v>
      </c>
      <c r="X928" s="21">
        <v>30</v>
      </c>
      <c r="Y928" s="21">
        <v>24</v>
      </c>
      <c r="Z928" s="21">
        <v>22</v>
      </c>
      <c r="AA928" s="21">
        <v>21</v>
      </c>
      <c r="AB928" s="22">
        <v>924</v>
      </c>
      <c r="AC928" s="23">
        <v>96</v>
      </c>
      <c r="AD928" s="23">
        <v>95</v>
      </c>
      <c r="AE928" s="24">
        <v>87</v>
      </c>
      <c r="AF928" s="24">
        <v>76</v>
      </c>
      <c r="AG928" s="24">
        <v>61</v>
      </c>
      <c r="AH928" s="24">
        <v>53</v>
      </c>
      <c r="AI928" s="24">
        <v>38</v>
      </c>
      <c r="AJ928" s="24">
        <v>30</v>
      </c>
      <c r="AK928" s="24">
        <v>25</v>
      </c>
      <c r="AL928" s="24">
        <v>18</v>
      </c>
      <c r="AM928" s="24">
        <v>18</v>
      </c>
      <c r="AN928" s="24">
        <v>18</v>
      </c>
      <c r="DX928" s="19">
        <v>924</v>
      </c>
      <c r="DY928" t="s">
        <v>568</v>
      </c>
      <c r="DZ928" t="s">
        <v>568</v>
      </c>
      <c r="EA928" t="s">
        <v>568</v>
      </c>
      <c r="EB928" t="s">
        <v>567</v>
      </c>
    </row>
    <row r="929" spans="1:132" x14ac:dyDescent="0.25">
      <c r="A929" s="12">
        <v>926</v>
      </c>
      <c r="B929" s="12">
        <v>0</v>
      </c>
      <c r="C929" s="12">
        <v>62</v>
      </c>
      <c r="D929" s="12">
        <v>51</v>
      </c>
      <c r="E929" s="12">
        <v>51</v>
      </c>
      <c r="F929" s="12">
        <v>56</v>
      </c>
      <c r="G929" s="12">
        <v>44</v>
      </c>
      <c r="H929" s="12">
        <v>47</v>
      </c>
      <c r="I929" s="12">
        <v>51</v>
      </c>
      <c r="J929" s="12">
        <v>42</v>
      </c>
      <c r="K929" s="12">
        <v>55</v>
      </c>
      <c r="L929" s="12">
        <v>52</v>
      </c>
      <c r="M929" s="12">
        <v>52</v>
      </c>
      <c r="O929" s="19">
        <v>925</v>
      </c>
      <c r="P929" s="20">
        <v>99</v>
      </c>
      <c r="Q929" s="20">
        <v>97</v>
      </c>
      <c r="R929" s="21">
        <v>93</v>
      </c>
      <c r="S929" s="21">
        <v>83</v>
      </c>
      <c r="T929" s="21">
        <v>69</v>
      </c>
      <c r="U929" s="21">
        <v>57</v>
      </c>
      <c r="V929" s="21">
        <v>45</v>
      </c>
      <c r="W929" s="21">
        <v>38</v>
      </c>
      <c r="X929" s="21">
        <v>30</v>
      </c>
      <c r="Y929" s="21">
        <v>24</v>
      </c>
      <c r="Z929" s="21">
        <v>22</v>
      </c>
      <c r="AA929" s="21">
        <v>21</v>
      </c>
      <c r="AB929" s="22">
        <v>925</v>
      </c>
      <c r="AC929" s="23">
        <v>96</v>
      </c>
      <c r="AD929" s="23">
        <v>95</v>
      </c>
      <c r="AE929" s="24">
        <v>87</v>
      </c>
      <c r="AF929" s="24">
        <v>76</v>
      </c>
      <c r="AG929" s="24">
        <v>61</v>
      </c>
      <c r="AH929" s="24">
        <v>53</v>
      </c>
      <c r="AI929" s="24">
        <v>38</v>
      </c>
      <c r="AJ929" s="24">
        <v>30</v>
      </c>
      <c r="AK929" s="24">
        <v>25</v>
      </c>
      <c r="AL929" s="24">
        <v>18</v>
      </c>
      <c r="AM929" s="24">
        <v>18</v>
      </c>
      <c r="AN929" s="24">
        <v>18</v>
      </c>
      <c r="DX929" s="19">
        <v>925</v>
      </c>
      <c r="DY929" t="s">
        <v>568</v>
      </c>
      <c r="DZ929" t="s">
        <v>568</v>
      </c>
      <c r="EA929" t="s">
        <v>568</v>
      </c>
      <c r="EB929" t="s">
        <v>567</v>
      </c>
    </row>
    <row r="930" spans="1:132" x14ac:dyDescent="0.25">
      <c r="A930" s="13">
        <v>927</v>
      </c>
      <c r="B930" s="13">
        <v>0</v>
      </c>
      <c r="C930" s="13">
        <v>62</v>
      </c>
      <c r="D930" s="13">
        <v>51</v>
      </c>
      <c r="E930" s="13">
        <v>51</v>
      </c>
      <c r="F930" s="13">
        <v>56</v>
      </c>
      <c r="G930" s="13">
        <v>44</v>
      </c>
      <c r="H930" s="13">
        <v>47</v>
      </c>
      <c r="I930" s="13">
        <v>51</v>
      </c>
      <c r="J930" s="13">
        <v>42</v>
      </c>
      <c r="K930" s="13">
        <v>55</v>
      </c>
      <c r="L930" s="13">
        <v>52</v>
      </c>
      <c r="M930" s="13">
        <v>52</v>
      </c>
      <c r="O930" s="19">
        <v>926</v>
      </c>
      <c r="P930" s="20">
        <v>99</v>
      </c>
      <c r="Q930" s="20">
        <v>97</v>
      </c>
      <c r="R930" s="21">
        <v>93</v>
      </c>
      <c r="S930" s="21">
        <v>83</v>
      </c>
      <c r="T930" s="21">
        <v>69</v>
      </c>
      <c r="U930" s="21">
        <v>57</v>
      </c>
      <c r="V930" s="21">
        <v>45</v>
      </c>
      <c r="W930" s="21">
        <v>38</v>
      </c>
      <c r="X930" s="21">
        <v>30</v>
      </c>
      <c r="Y930" s="21">
        <v>24</v>
      </c>
      <c r="Z930" s="21">
        <v>22</v>
      </c>
      <c r="AA930" s="21">
        <v>21</v>
      </c>
      <c r="AB930" s="22">
        <v>926</v>
      </c>
      <c r="AC930" s="23">
        <v>96</v>
      </c>
      <c r="AD930" s="23">
        <v>95</v>
      </c>
      <c r="AE930" s="24">
        <v>87</v>
      </c>
      <c r="AF930" s="24">
        <v>76</v>
      </c>
      <c r="AG930" s="24">
        <v>61</v>
      </c>
      <c r="AH930" s="24">
        <v>54</v>
      </c>
      <c r="AI930" s="24">
        <v>39</v>
      </c>
      <c r="AJ930" s="24">
        <v>30</v>
      </c>
      <c r="AK930" s="24">
        <v>25</v>
      </c>
      <c r="AL930" s="24">
        <v>18</v>
      </c>
      <c r="AM930" s="24">
        <v>18</v>
      </c>
      <c r="AN930" s="24">
        <v>18</v>
      </c>
      <c r="DX930" s="19">
        <v>926</v>
      </c>
      <c r="DY930" t="s">
        <v>568</v>
      </c>
      <c r="DZ930" t="s">
        <v>568</v>
      </c>
      <c r="EA930" t="s">
        <v>568</v>
      </c>
      <c r="EB930" t="s">
        <v>567</v>
      </c>
    </row>
    <row r="931" spans="1:132" x14ac:dyDescent="0.25">
      <c r="A931" s="12">
        <v>928</v>
      </c>
      <c r="B931" s="12">
        <v>0</v>
      </c>
      <c r="C931" s="12">
        <v>61</v>
      </c>
      <c r="D931" s="12">
        <v>50</v>
      </c>
      <c r="E931" s="12">
        <v>51</v>
      </c>
      <c r="F931" s="12">
        <v>56</v>
      </c>
      <c r="G931" s="12">
        <v>44</v>
      </c>
      <c r="H931" s="12">
        <v>47</v>
      </c>
      <c r="I931" s="12">
        <v>51</v>
      </c>
      <c r="J931" s="12">
        <v>42</v>
      </c>
      <c r="K931" s="12">
        <v>55</v>
      </c>
      <c r="L931" s="12">
        <v>52</v>
      </c>
      <c r="M931" s="12">
        <v>52</v>
      </c>
      <c r="O931" s="19">
        <v>927</v>
      </c>
      <c r="P931" s="20">
        <v>99</v>
      </c>
      <c r="Q931" s="20">
        <v>97</v>
      </c>
      <c r="R931" s="21">
        <v>93</v>
      </c>
      <c r="S931" s="21">
        <v>83</v>
      </c>
      <c r="T931" s="21">
        <v>69</v>
      </c>
      <c r="U931" s="21">
        <v>57</v>
      </c>
      <c r="V931" s="21">
        <v>45</v>
      </c>
      <c r="W931" s="21">
        <v>38</v>
      </c>
      <c r="X931" s="21">
        <v>30</v>
      </c>
      <c r="Y931" s="21">
        <v>24</v>
      </c>
      <c r="Z931" s="21">
        <v>22</v>
      </c>
      <c r="AA931" s="21">
        <v>21</v>
      </c>
      <c r="AB931" s="22">
        <v>927</v>
      </c>
      <c r="AC931" s="23">
        <v>96</v>
      </c>
      <c r="AD931" s="23">
        <v>95</v>
      </c>
      <c r="AE931" s="24">
        <v>87</v>
      </c>
      <c r="AF931" s="24">
        <v>76</v>
      </c>
      <c r="AG931" s="24">
        <v>62</v>
      </c>
      <c r="AH931" s="24">
        <v>54</v>
      </c>
      <c r="AI931" s="24">
        <v>39</v>
      </c>
      <c r="AJ931" s="24">
        <v>30</v>
      </c>
      <c r="AK931" s="24">
        <v>25</v>
      </c>
      <c r="AL931" s="24">
        <v>18</v>
      </c>
      <c r="AM931" s="24">
        <v>18</v>
      </c>
      <c r="AN931" s="24">
        <v>18</v>
      </c>
      <c r="DX931" s="19">
        <v>927</v>
      </c>
      <c r="DY931" t="s">
        <v>568</v>
      </c>
      <c r="DZ931" t="s">
        <v>568</v>
      </c>
      <c r="EA931" t="s">
        <v>568</v>
      </c>
      <c r="EB931" t="s">
        <v>567</v>
      </c>
    </row>
    <row r="932" spans="1:132" x14ac:dyDescent="0.25">
      <c r="A932" s="13">
        <v>929</v>
      </c>
      <c r="B932" s="13">
        <v>0</v>
      </c>
      <c r="C932" s="13">
        <v>61</v>
      </c>
      <c r="D932" s="13">
        <v>50</v>
      </c>
      <c r="E932" s="13">
        <v>51</v>
      </c>
      <c r="F932" s="13">
        <v>56</v>
      </c>
      <c r="G932" s="13">
        <v>44</v>
      </c>
      <c r="H932" s="13">
        <v>47</v>
      </c>
      <c r="I932" s="13">
        <v>51</v>
      </c>
      <c r="J932" s="13">
        <v>42</v>
      </c>
      <c r="K932" s="13">
        <v>55</v>
      </c>
      <c r="L932" s="13">
        <v>52</v>
      </c>
      <c r="M932" s="13">
        <v>52</v>
      </c>
      <c r="O932" s="19">
        <v>928</v>
      </c>
      <c r="P932" s="20">
        <v>99</v>
      </c>
      <c r="Q932" s="20">
        <v>97</v>
      </c>
      <c r="R932" s="21">
        <v>93</v>
      </c>
      <c r="S932" s="21">
        <v>84</v>
      </c>
      <c r="T932" s="21">
        <v>69</v>
      </c>
      <c r="U932" s="21">
        <v>58</v>
      </c>
      <c r="V932" s="21">
        <v>46</v>
      </c>
      <c r="W932" s="21">
        <v>39</v>
      </c>
      <c r="X932" s="21">
        <v>31</v>
      </c>
      <c r="Y932" s="21">
        <v>25</v>
      </c>
      <c r="Z932" s="21">
        <v>23</v>
      </c>
      <c r="AA932" s="21">
        <v>22</v>
      </c>
      <c r="AB932" s="22">
        <v>928</v>
      </c>
      <c r="AC932" s="23">
        <v>96</v>
      </c>
      <c r="AD932" s="23">
        <v>95</v>
      </c>
      <c r="AE932" s="24">
        <v>87</v>
      </c>
      <c r="AF932" s="24">
        <v>77</v>
      </c>
      <c r="AG932" s="24">
        <v>62</v>
      </c>
      <c r="AH932" s="24">
        <v>54</v>
      </c>
      <c r="AI932" s="24">
        <v>39</v>
      </c>
      <c r="AJ932" s="24">
        <v>31</v>
      </c>
      <c r="AK932" s="24">
        <v>25</v>
      </c>
      <c r="AL932" s="24">
        <v>19</v>
      </c>
      <c r="AM932" s="24">
        <v>19</v>
      </c>
      <c r="AN932" s="24">
        <v>19</v>
      </c>
      <c r="DX932" s="19">
        <v>928</v>
      </c>
      <c r="DY932" t="s">
        <v>568</v>
      </c>
      <c r="DZ932" t="s">
        <v>568</v>
      </c>
      <c r="EA932" t="s">
        <v>568</v>
      </c>
      <c r="EB932" t="s">
        <v>567</v>
      </c>
    </row>
    <row r="933" spans="1:132" x14ac:dyDescent="0.25">
      <c r="A933" s="12">
        <v>930</v>
      </c>
      <c r="B933" s="12">
        <v>0</v>
      </c>
      <c r="C933" s="12">
        <v>61</v>
      </c>
      <c r="D933" s="12">
        <v>50</v>
      </c>
      <c r="E933" s="12">
        <v>51</v>
      </c>
      <c r="F933" s="12">
        <v>56</v>
      </c>
      <c r="G933" s="12">
        <v>44</v>
      </c>
      <c r="H933" s="12">
        <v>47</v>
      </c>
      <c r="I933" s="12">
        <v>51</v>
      </c>
      <c r="J933" s="12">
        <v>42</v>
      </c>
      <c r="K933" s="12">
        <v>55</v>
      </c>
      <c r="L933" s="12">
        <v>52</v>
      </c>
      <c r="M933" s="12">
        <v>52</v>
      </c>
      <c r="O933" s="19">
        <v>929</v>
      </c>
      <c r="P933" s="20">
        <v>99</v>
      </c>
      <c r="Q933" s="20">
        <v>97</v>
      </c>
      <c r="R933" s="21">
        <v>93</v>
      </c>
      <c r="S933" s="21">
        <v>84</v>
      </c>
      <c r="T933" s="21">
        <v>69</v>
      </c>
      <c r="U933" s="21">
        <v>58</v>
      </c>
      <c r="V933" s="21">
        <v>46</v>
      </c>
      <c r="W933" s="21">
        <v>39</v>
      </c>
      <c r="X933" s="21">
        <v>31</v>
      </c>
      <c r="Y933" s="21">
        <v>25</v>
      </c>
      <c r="Z933" s="21">
        <v>23</v>
      </c>
      <c r="AA933" s="21">
        <v>22</v>
      </c>
      <c r="AB933" s="22">
        <v>929</v>
      </c>
      <c r="AC933" s="23">
        <v>96</v>
      </c>
      <c r="AD933" s="23">
        <v>95</v>
      </c>
      <c r="AE933" s="24">
        <v>87</v>
      </c>
      <c r="AF933" s="24">
        <v>77</v>
      </c>
      <c r="AG933" s="24">
        <v>62</v>
      </c>
      <c r="AH933" s="24">
        <v>54</v>
      </c>
      <c r="AI933" s="24">
        <v>39</v>
      </c>
      <c r="AJ933" s="24">
        <v>31</v>
      </c>
      <c r="AK933" s="24">
        <v>25</v>
      </c>
      <c r="AL933" s="24">
        <v>19</v>
      </c>
      <c r="AM933" s="24">
        <v>19</v>
      </c>
      <c r="AN933" s="24">
        <v>19</v>
      </c>
      <c r="DX933" s="19">
        <v>929</v>
      </c>
      <c r="DY933" t="s">
        <v>568</v>
      </c>
      <c r="DZ933" t="s">
        <v>568</v>
      </c>
      <c r="EA933" t="s">
        <v>568</v>
      </c>
      <c r="EB933" t="s">
        <v>567</v>
      </c>
    </row>
    <row r="934" spans="1:132" x14ac:dyDescent="0.25">
      <c r="A934" s="13">
        <v>931</v>
      </c>
      <c r="B934" s="13">
        <v>0</v>
      </c>
      <c r="C934" s="13">
        <v>61</v>
      </c>
      <c r="D934" s="13">
        <v>50</v>
      </c>
      <c r="E934" s="13">
        <v>51</v>
      </c>
      <c r="F934" s="13">
        <v>56</v>
      </c>
      <c r="G934" s="13">
        <v>44</v>
      </c>
      <c r="H934" s="13">
        <v>47</v>
      </c>
      <c r="I934" s="13">
        <v>51</v>
      </c>
      <c r="J934" s="13">
        <v>42</v>
      </c>
      <c r="K934" s="13">
        <v>55</v>
      </c>
      <c r="L934" s="13">
        <v>52</v>
      </c>
      <c r="M934" s="13">
        <v>52</v>
      </c>
      <c r="O934" s="19">
        <v>930</v>
      </c>
      <c r="P934" s="20">
        <v>99</v>
      </c>
      <c r="Q934" s="20">
        <v>97</v>
      </c>
      <c r="R934" s="21">
        <v>93</v>
      </c>
      <c r="S934" s="21">
        <v>84</v>
      </c>
      <c r="T934" s="21">
        <v>69</v>
      </c>
      <c r="U934" s="21">
        <v>58</v>
      </c>
      <c r="V934" s="21">
        <v>46</v>
      </c>
      <c r="W934" s="21">
        <v>39</v>
      </c>
      <c r="X934" s="21">
        <v>31</v>
      </c>
      <c r="Y934" s="21">
        <v>25</v>
      </c>
      <c r="Z934" s="21">
        <v>23</v>
      </c>
      <c r="AA934" s="21">
        <v>22</v>
      </c>
      <c r="AB934" s="22">
        <v>930</v>
      </c>
      <c r="AC934" s="23">
        <v>96</v>
      </c>
      <c r="AD934" s="23">
        <v>95</v>
      </c>
      <c r="AE934" s="24">
        <v>88</v>
      </c>
      <c r="AF934" s="24">
        <v>77</v>
      </c>
      <c r="AG934" s="24">
        <v>62</v>
      </c>
      <c r="AH934" s="24">
        <v>54</v>
      </c>
      <c r="AI934" s="24">
        <v>39</v>
      </c>
      <c r="AJ934" s="24">
        <v>31</v>
      </c>
      <c r="AK934" s="24">
        <v>25</v>
      </c>
      <c r="AL934" s="24">
        <v>19</v>
      </c>
      <c r="AM934" s="24">
        <v>19</v>
      </c>
      <c r="AN934" s="24">
        <v>19</v>
      </c>
      <c r="DX934" s="19">
        <v>930</v>
      </c>
      <c r="DY934" t="s">
        <v>568</v>
      </c>
      <c r="DZ934" t="s">
        <v>568</v>
      </c>
      <c r="EA934" t="s">
        <v>568</v>
      </c>
      <c r="EB934" t="s">
        <v>567</v>
      </c>
    </row>
    <row r="935" spans="1:132" x14ac:dyDescent="0.25">
      <c r="A935" s="12">
        <v>932</v>
      </c>
      <c r="B935" s="12">
        <v>0</v>
      </c>
      <c r="C935" s="12">
        <v>61</v>
      </c>
      <c r="D935" s="12">
        <v>50</v>
      </c>
      <c r="E935" s="12">
        <v>51</v>
      </c>
      <c r="F935" s="12">
        <v>56</v>
      </c>
      <c r="G935" s="12">
        <v>44</v>
      </c>
      <c r="H935" s="12">
        <v>47</v>
      </c>
      <c r="I935" s="12">
        <v>51</v>
      </c>
      <c r="J935" s="12">
        <v>42</v>
      </c>
      <c r="K935" s="12">
        <v>55</v>
      </c>
      <c r="L935" s="12">
        <v>52</v>
      </c>
      <c r="M935" s="12">
        <v>52</v>
      </c>
      <c r="O935" s="19">
        <v>931</v>
      </c>
      <c r="P935" s="20">
        <v>99</v>
      </c>
      <c r="Q935" s="20">
        <v>97</v>
      </c>
      <c r="R935" s="21">
        <v>93</v>
      </c>
      <c r="S935" s="21">
        <v>84</v>
      </c>
      <c r="T935" s="21">
        <v>69</v>
      </c>
      <c r="U935" s="21">
        <v>58</v>
      </c>
      <c r="V935" s="21">
        <v>46</v>
      </c>
      <c r="W935" s="21">
        <v>39</v>
      </c>
      <c r="X935" s="21">
        <v>31</v>
      </c>
      <c r="Y935" s="21">
        <v>25</v>
      </c>
      <c r="Z935" s="21">
        <v>23</v>
      </c>
      <c r="AA935" s="21">
        <v>22</v>
      </c>
      <c r="AB935" s="22">
        <v>931</v>
      </c>
      <c r="AC935" s="23">
        <v>96</v>
      </c>
      <c r="AD935" s="23">
        <v>95</v>
      </c>
      <c r="AE935" s="24">
        <v>88</v>
      </c>
      <c r="AF935" s="24">
        <v>77</v>
      </c>
      <c r="AG935" s="24">
        <v>62</v>
      </c>
      <c r="AH935" s="24">
        <v>55</v>
      </c>
      <c r="AI935" s="24">
        <v>39</v>
      </c>
      <c r="AJ935" s="24">
        <v>31</v>
      </c>
      <c r="AK935" s="24">
        <v>26</v>
      </c>
      <c r="AL935" s="24">
        <v>19</v>
      </c>
      <c r="AM935" s="24">
        <v>19</v>
      </c>
      <c r="AN935" s="24">
        <v>19</v>
      </c>
      <c r="DX935" s="19">
        <v>931</v>
      </c>
      <c r="DY935" t="s">
        <v>568</v>
      </c>
      <c r="DZ935" t="s">
        <v>568</v>
      </c>
      <c r="EA935" t="s">
        <v>568</v>
      </c>
      <c r="EB935" t="s">
        <v>567</v>
      </c>
    </row>
    <row r="936" spans="1:132" x14ac:dyDescent="0.25">
      <c r="A936" s="13">
        <v>933</v>
      </c>
      <c r="B936" s="13">
        <v>0</v>
      </c>
      <c r="C936" s="13">
        <v>60</v>
      </c>
      <c r="D936" s="13">
        <v>50</v>
      </c>
      <c r="E936" s="13">
        <v>50</v>
      </c>
      <c r="F936" s="13">
        <v>55</v>
      </c>
      <c r="G936" s="13">
        <v>44</v>
      </c>
      <c r="H936" s="13">
        <v>47</v>
      </c>
      <c r="I936" s="13">
        <v>51</v>
      </c>
      <c r="J936" s="13">
        <v>42</v>
      </c>
      <c r="K936" s="13">
        <v>55</v>
      </c>
      <c r="L936" s="13">
        <v>52</v>
      </c>
      <c r="M936" s="13">
        <v>52</v>
      </c>
      <c r="O936" s="19">
        <v>932</v>
      </c>
      <c r="P936" s="20">
        <v>99</v>
      </c>
      <c r="Q936" s="20">
        <v>97</v>
      </c>
      <c r="R936" s="21">
        <v>93</v>
      </c>
      <c r="S936" s="21">
        <v>84</v>
      </c>
      <c r="T936" s="21">
        <v>69</v>
      </c>
      <c r="U936" s="21">
        <v>58</v>
      </c>
      <c r="V936" s="21">
        <v>46</v>
      </c>
      <c r="W936" s="21">
        <v>39</v>
      </c>
      <c r="X936" s="21">
        <v>31</v>
      </c>
      <c r="Y936" s="21">
        <v>25</v>
      </c>
      <c r="Z936" s="21">
        <v>23</v>
      </c>
      <c r="AA936" s="21">
        <v>22</v>
      </c>
      <c r="AB936" s="22">
        <v>932</v>
      </c>
      <c r="AC936" s="23">
        <v>96</v>
      </c>
      <c r="AD936" s="23">
        <v>95</v>
      </c>
      <c r="AE936" s="24">
        <v>88</v>
      </c>
      <c r="AF936" s="24">
        <v>77</v>
      </c>
      <c r="AG936" s="24">
        <v>63</v>
      </c>
      <c r="AH936" s="24">
        <v>55</v>
      </c>
      <c r="AI936" s="24">
        <v>40</v>
      </c>
      <c r="AJ936" s="24">
        <v>31</v>
      </c>
      <c r="AK936" s="24">
        <v>26</v>
      </c>
      <c r="AL936" s="24">
        <v>19</v>
      </c>
      <c r="AM936" s="24">
        <v>19</v>
      </c>
      <c r="AN936" s="24">
        <v>19</v>
      </c>
      <c r="DX936" s="19">
        <v>932</v>
      </c>
      <c r="DY936" t="s">
        <v>568</v>
      </c>
      <c r="DZ936" t="s">
        <v>568</v>
      </c>
      <c r="EA936" t="s">
        <v>568</v>
      </c>
      <c r="EB936" t="s">
        <v>567</v>
      </c>
    </row>
    <row r="937" spans="1:132" x14ac:dyDescent="0.25">
      <c r="A937" s="12">
        <v>934</v>
      </c>
      <c r="B937" s="12">
        <v>0</v>
      </c>
      <c r="C937" s="12">
        <v>60</v>
      </c>
      <c r="D937" s="12">
        <v>50</v>
      </c>
      <c r="E937" s="12">
        <v>50</v>
      </c>
      <c r="F937" s="12">
        <v>55</v>
      </c>
      <c r="G937" s="12">
        <v>44</v>
      </c>
      <c r="H937" s="12">
        <v>47</v>
      </c>
      <c r="I937" s="12">
        <v>51</v>
      </c>
      <c r="J937" s="12">
        <v>42</v>
      </c>
      <c r="K937" s="12">
        <v>55</v>
      </c>
      <c r="L937" s="12">
        <v>52</v>
      </c>
      <c r="M937" s="12">
        <v>52</v>
      </c>
      <c r="O937" s="19">
        <v>933</v>
      </c>
      <c r="P937" s="20">
        <v>99</v>
      </c>
      <c r="Q937" s="20">
        <v>97</v>
      </c>
      <c r="R937" s="21">
        <v>94</v>
      </c>
      <c r="S937" s="21">
        <v>85</v>
      </c>
      <c r="T937" s="21">
        <v>70</v>
      </c>
      <c r="U937" s="21">
        <v>59</v>
      </c>
      <c r="V937" s="21">
        <v>46</v>
      </c>
      <c r="W937" s="21">
        <v>40</v>
      </c>
      <c r="X937" s="21">
        <v>32</v>
      </c>
      <c r="Y937" s="21">
        <v>26</v>
      </c>
      <c r="Z937" s="21">
        <v>24</v>
      </c>
      <c r="AA937" s="21">
        <v>22</v>
      </c>
      <c r="AB937" s="22">
        <v>933</v>
      </c>
      <c r="AC937" s="23">
        <v>96</v>
      </c>
      <c r="AD937" s="23">
        <v>95</v>
      </c>
      <c r="AE937" s="24">
        <v>88</v>
      </c>
      <c r="AF937" s="24">
        <v>77</v>
      </c>
      <c r="AG937" s="24">
        <v>63</v>
      </c>
      <c r="AH937" s="24">
        <v>55</v>
      </c>
      <c r="AI937" s="24">
        <v>40</v>
      </c>
      <c r="AJ937" s="24">
        <v>31</v>
      </c>
      <c r="AK937" s="24">
        <v>26</v>
      </c>
      <c r="AL937" s="24">
        <v>19</v>
      </c>
      <c r="AM937" s="24">
        <v>19</v>
      </c>
      <c r="AN937" s="24">
        <v>19</v>
      </c>
      <c r="DX937" s="19">
        <v>933</v>
      </c>
      <c r="DY937" t="s">
        <v>568</v>
      </c>
      <c r="DZ937" t="s">
        <v>568</v>
      </c>
      <c r="EA937" t="s">
        <v>568</v>
      </c>
      <c r="EB937" t="s">
        <v>567</v>
      </c>
    </row>
    <row r="938" spans="1:132" x14ac:dyDescent="0.25">
      <c r="A938" s="13">
        <v>935</v>
      </c>
      <c r="B938" s="13">
        <v>0</v>
      </c>
      <c r="C938" s="13">
        <v>60</v>
      </c>
      <c r="D938" s="13">
        <v>50</v>
      </c>
      <c r="E938" s="13">
        <v>50</v>
      </c>
      <c r="F938" s="13">
        <v>55</v>
      </c>
      <c r="G938" s="13">
        <v>44</v>
      </c>
      <c r="H938" s="13">
        <v>47</v>
      </c>
      <c r="I938" s="13">
        <v>51</v>
      </c>
      <c r="J938" s="13">
        <v>42</v>
      </c>
      <c r="K938" s="13">
        <v>55</v>
      </c>
      <c r="L938" s="13">
        <v>52</v>
      </c>
      <c r="M938" s="13">
        <v>52</v>
      </c>
      <c r="O938" s="19">
        <v>934</v>
      </c>
      <c r="P938" s="20">
        <v>99</v>
      </c>
      <c r="Q938" s="20">
        <v>97</v>
      </c>
      <c r="R938" s="21">
        <v>94</v>
      </c>
      <c r="S938" s="21">
        <v>85</v>
      </c>
      <c r="T938" s="21">
        <v>70</v>
      </c>
      <c r="U938" s="21">
        <v>59</v>
      </c>
      <c r="V938" s="21">
        <v>46</v>
      </c>
      <c r="W938" s="21">
        <v>40</v>
      </c>
      <c r="X938" s="21">
        <v>32</v>
      </c>
      <c r="Y938" s="21">
        <v>26</v>
      </c>
      <c r="Z938" s="21">
        <v>24</v>
      </c>
      <c r="AA938" s="21">
        <v>22</v>
      </c>
      <c r="AB938" s="22">
        <v>934</v>
      </c>
      <c r="AC938" s="23">
        <v>96</v>
      </c>
      <c r="AD938" s="23">
        <v>95</v>
      </c>
      <c r="AE938" s="24">
        <v>88</v>
      </c>
      <c r="AF938" s="24">
        <v>77</v>
      </c>
      <c r="AG938" s="24">
        <v>63</v>
      </c>
      <c r="AH938" s="24">
        <v>55</v>
      </c>
      <c r="AI938" s="24">
        <v>40</v>
      </c>
      <c r="AJ938" s="24">
        <v>31</v>
      </c>
      <c r="AK938" s="24">
        <v>26</v>
      </c>
      <c r="AL938" s="24">
        <v>19</v>
      </c>
      <c r="AM938" s="24">
        <v>19</v>
      </c>
      <c r="AN938" s="24">
        <v>19</v>
      </c>
      <c r="DX938" s="19">
        <v>934</v>
      </c>
      <c r="DY938" t="s">
        <v>568</v>
      </c>
      <c r="DZ938" t="s">
        <v>568</v>
      </c>
      <c r="EA938" t="s">
        <v>568</v>
      </c>
      <c r="EB938" t="s">
        <v>567</v>
      </c>
    </row>
    <row r="939" spans="1:132" x14ac:dyDescent="0.25">
      <c r="A939" s="12">
        <v>936</v>
      </c>
      <c r="B939" s="12">
        <v>0</v>
      </c>
      <c r="C939" s="12">
        <v>60</v>
      </c>
      <c r="D939" s="12">
        <v>49</v>
      </c>
      <c r="E939" s="12">
        <v>50</v>
      </c>
      <c r="F939" s="12">
        <v>55</v>
      </c>
      <c r="G939" s="12">
        <v>43</v>
      </c>
      <c r="H939" s="12">
        <v>46</v>
      </c>
      <c r="I939" s="12">
        <v>50</v>
      </c>
      <c r="J939" s="12">
        <v>41</v>
      </c>
      <c r="K939" s="12">
        <v>54</v>
      </c>
      <c r="L939" s="12">
        <v>52</v>
      </c>
      <c r="M939" s="12">
        <v>52</v>
      </c>
      <c r="O939" s="19">
        <v>935</v>
      </c>
      <c r="P939" s="20">
        <v>99</v>
      </c>
      <c r="Q939" s="20">
        <v>97</v>
      </c>
      <c r="R939" s="21">
        <v>94</v>
      </c>
      <c r="S939" s="21">
        <v>85</v>
      </c>
      <c r="T939" s="21">
        <v>70</v>
      </c>
      <c r="U939" s="21">
        <v>59</v>
      </c>
      <c r="V939" s="21">
        <v>46</v>
      </c>
      <c r="W939" s="21">
        <v>40</v>
      </c>
      <c r="X939" s="21">
        <v>32</v>
      </c>
      <c r="Y939" s="21">
        <v>26</v>
      </c>
      <c r="Z939" s="21">
        <v>24</v>
      </c>
      <c r="AA939" s="21">
        <v>22</v>
      </c>
      <c r="AB939" s="22">
        <v>935</v>
      </c>
      <c r="AC939" s="23">
        <v>96</v>
      </c>
      <c r="AD939" s="23">
        <v>95</v>
      </c>
      <c r="AE939" s="24">
        <v>88</v>
      </c>
      <c r="AF939" s="24">
        <v>77</v>
      </c>
      <c r="AG939" s="24">
        <v>63</v>
      </c>
      <c r="AH939" s="24">
        <v>55</v>
      </c>
      <c r="AI939" s="24">
        <v>40</v>
      </c>
      <c r="AJ939" s="24">
        <v>32</v>
      </c>
      <c r="AK939" s="24">
        <v>26</v>
      </c>
      <c r="AL939" s="24">
        <v>19</v>
      </c>
      <c r="AM939" s="24">
        <v>19</v>
      </c>
      <c r="AN939" s="24">
        <v>19</v>
      </c>
      <c r="DX939" s="19">
        <v>935</v>
      </c>
      <c r="DY939" t="s">
        <v>568</v>
      </c>
      <c r="DZ939" t="s">
        <v>568</v>
      </c>
      <c r="EA939" t="s">
        <v>568</v>
      </c>
      <c r="EB939" t="s">
        <v>567</v>
      </c>
    </row>
    <row r="940" spans="1:132" x14ac:dyDescent="0.25">
      <c r="A940" s="13">
        <v>937</v>
      </c>
      <c r="B940" s="13">
        <v>0</v>
      </c>
      <c r="C940" s="13">
        <v>60</v>
      </c>
      <c r="D940" s="13">
        <v>49</v>
      </c>
      <c r="E940" s="13">
        <v>50</v>
      </c>
      <c r="F940" s="13">
        <v>55</v>
      </c>
      <c r="G940" s="13">
        <v>43</v>
      </c>
      <c r="H940" s="13">
        <v>46</v>
      </c>
      <c r="I940" s="13">
        <v>50</v>
      </c>
      <c r="J940" s="13">
        <v>41</v>
      </c>
      <c r="K940" s="13">
        <v>54</v>
      </c>
      <c r="L940" s="13">
        <v>52</v>
      </c>
      <c r="M940" s="13">
        <v>52</v>
      </c>
      <c r="O940" s="19">
        <v>936</v>
      </c>
      <c r="P940" s="20">
        <v>99</v>
      </c>
      <c r="Q940" s="20">
        <v>97</v>
      </c>
      <c r="R940" s="21">
        <v>94</v>
      </c>
      <c r="S940" s="21">
        <v>85</v>
      </c>
      <c r="T940" s="21">
        <v>70</v>
      </c>
      <c r="U940" s="21">
        <v>59</v>
      </c>
      <c r="V940" s="21">
        <v>46</v>
      </c>
      <c r="W940" s="21">
        <v>40</v>
      </c>
      <c r="X940" s="21">
        <v>32</v>
      </c>
      <c r="Y940" s="21">
        <v>26</v>
      </c>
      <c r="Z940" s="21">
        <v>24</v>
      </c>
      <c r="AA940" s="21">
        <v>22</v>
      </c>
      <c r="AB940" s="22">
        <v>936</v>
      </c>
      <c r="AC940" s="23">
        <v>96</v>
      </c>
      <c r="AD940" s="23">
        <v>95</v>
      </c>
      <c r="AE940" s="24">
        <v>88</v>
      </c>
      <c r="AF940" s="24">
        <v>78</v>
      </c>
      <c r="AG940" s="24">
        <v>63</v>
      </c>
      <c r="AH940" s="24">
        <v>56</v>
      </c>
      <c r="AI940" s="24">
        <v>40</v>
      </c>
      <c r="AJ940" s="24">
        <v>32</v>
      </c>
      <c r="AK940" s="24">
        <v>26</v>
      </c>
      <c r="AL940" s="24">
        <v>19</v>
      </c>
      <c r="AM940" s="24">
        <v>19</v>
      </c>
      <c r="AN940" s="24">
        <v>19</v>
      </c>
      <c r="DX940" s="19">
        <v>936</v>
      </c>
      <c r="DY940" t="s">
        <v>568</v>
      </c>
      <c r="DZ940" t="s">
        <v>568</v>
      </c>
      <c r="EA940" t="s">
        <v>568</v>
      </c>
      <c r="EB940" t="s">
        <v>567</v>
      </c>
    </row>
    <row r="941" spans="1:132" x14ac:dyDescent="0.25">
      <c r="A941" s="12">
        <v>938</v>
      </c>
      <c r="B941" s="12">
        <v>0</v>
      </c>
      <c r="C941" s="12">
        <v>59</v>
      </c>
      <c r="D941" s="12">
        <v>49</v>
      </c>
      <c r="E941" s="12">
        <v>49</v>
      </c>
      <c r="F941" s="12">
        <v>54</v>
      </c>
      <c r="G941" s="12">
        <v>43</v>
      </c>
      <c r="H941" s="12">
        <v>46</v>
      </c>
      <c r="I941" s="12">
        <v>50</v>
      </c>
      <c r="J941" s="12">
        <v>41</v>
      </c>
      <c r="K941" s="12">
        <v>54</v>
      </c>
      <c r="L941" s="12">
        <v>52</v>
      </c>
      <c r="M941" s="12">
        <v>52</v>
      </c>
      <c r="O941" s="19">
        <v>937</v>
      </c>
      <c r="P941" s="20">
        <v>99</v>
      </c>
      <c r="Q941" s="20">
        <v>97</v>
      </c>
      <c r="R941" s="21">
        <v>94</v>
      </c>
      <c r="S941" s="21">
        <v>85</v>
      </c>
      <c r="T941" s="21">
        <v>70</v>
      </c>
      <c r="U941" s="21">
        <v>59</v>
      </c>
      <c r="V941" s="21">
        <v>46</v>
      </c>
      <c r="W941" s="21">
        <v>40</v>
      </c>
      <c r="X941" s="21">
        <v>32</v>
      </c>
      <c r="Y941" s="21">
        <v>26</v>
      </c>
      <c r="Z941" s="21">
        <v>24</v>
      </c>
      <c r="AA941" s="21">
        <v>22</v>
      </c>
      <c r="AB941" s="22">
        <v>937</v>
      </c>
      <c r="AC941" s="23">
        <v>96</v>
      </c>
      <c r="AD941" s="23">
        <v>95</v>
      </c>
      <c r="AE941" s="24">
        <v>88</v>
      </c>
      <c r="AF941" s="24">
        <v>78</v>
      </c>
      <c r="AG941" s="24">
        <v>64</v>
      </c>
      <c r="AH941" s="24">
        <v>56</v>
      </c>
      <c r="AI941" s="24">
        <v>41</v>
      </c>
      <c r="AJ941" s="24">
        <v>32</v>
      </c>
      <c r="AK941" s="24">
        <v>26</v>
      </c>
      <c r="AL941" s="24">
        <v>19</v>
      </c>
      <c r="AM941" s="24">
        <v>19</v>
      </c>
      <c r="AN941" s="24">
        <v>19</v>
      </c>
      <c r="DX941" s="19">
        <v>937</v>
      </c>
      <c r="DY941" t="s">
        <v>568</v>
      </c>
      <c r="DZ941" t="s">
        <v>568</v>
      </c>
      <c r="EA941" t="s">
        <v>568</v>
      </c>
      <c r="EB941" t="s">
        <v>567</v>
      </c>
    </row>
    <row r="942" spans="1:132" x14ac:dyDescent="0.25">
      <c r="A942" s="13">
        <v>939</v>
      </c>
      <c r="B942" s="13">
        <v>0</v>
      </c>
      <c r="C942" s="13">
        <v>59</v>
      </c>
      <c r="D942" s="13">
        <v>49</v>
      </c>
      <c r="E942" s="13">
        <v>49</v>
      </c>
      <c r="F942" s="13">
        <v>54</v>
      </c>
      <c r="G942" s="13">
        <v>43</v>
      </c>
      <c r="H942" s="13">
        <v>46</v>
      </c>
      <c r="I942" s="13">
        <v>50</v>
      </c>
      <c r="J942" s="13">
        <v>41</v>
      </c>
      <c r="K942" s="13">
        <v>54</v>
      </c>
      <c r="L942" s="13">
        <v>52</v>
      </c>
      <c r="M942" s="13">
        <v>52</v>
      </c>
      <c r="O942" s="19">
        <v>938</v>
      </c>
      <c r="P942" s="20">
        <v>99</v>
      </c>
      <c r="Q942" s="20">
        <v>97</v>
      </c>
      <c r="R942" s="21">
        <v>94</v>
      </c>
      <c r="S942" s="21">
        <v>85</v>
      </c>
      <c r="T942" s="21">
        <v>71</v>
      </c>
      <c r="U942" s="21">
        <v>60</v>
      </c>
      <c r="V942" s="21">
        <v>47</v>
      </c>
      <c r="W942" s="21">
        <v>40</v>
      </c>
      <c r="X942" s="21">
        <v>32</v>
      </c>
      <c r="Y942" s="21">
        <v>26</v>
      </c>
      <c r="Z942" s="21">
        <v>24</v>
      </c>
      <c r="AA942" s="21">
        <v>23</v>
      </c>
      <c r="AB942" s="22">
        <v>938</v>
      </c>
      <c r="AC942" s="23">
        <v>96</v>
      </c>
      <c r="AD942" s="23">
        <v>95</v>
      </c>
      <c r="AE942" s="24">
        <v>88</v>
      </c>
      <c r="AF942" s="24">
        <v>78</v>
      </c>
      <c r="AG942" s="24">
        <v>64</v>
      </c>
      <c r="AH942" s="24">
        <v>56</v>
      </c>
      <c r="AI942" s="24">
        <v>41</v>
      </c>
      <c r="AJ942" s="24">
        <v>32</v>
      </c>
      <c r="AK942" s="24">
        <v>26</v>
      </c>
      <c r="AL942" s="24">
        <v>20</v>
      </c>
      <c r="AM942" s="24">
        <v>20</v>
      </c>
      <c r="AN942" s="24">
        <v>20</v>
      </c>
      <c r="DX942" s="19">
        <v>938</v>
      </c>
      <c r="DY942" t="s">
        <v>568</v>
      </c>
      <c r="DZ942" t="s">
        <v>568</v>
      </c>
      <c r="EA942" t="s">
        <v>568</v>
      </c>
      <c r="EB942" t="s">
        <v>567</v>
      </c>
    </row>
    <row r="943" spans="1:132" x14ac:dyDescent="0.25">
      <c r="A943" s="12">
        <v>940</v>
      </c>
      <c r="B943" s="12">
        <v>0</v>
      </c>
      <c r="C943" s="12">
        <v>59</v>
      </c>
      <c r="D943" s="12">
        <v>49</v>
      </c>
      <c r="E943" s="12">
        <v>49</v>
      </c>
      <c r="F943" s="12">
        <v>54</v>
      </c>
      <c r="G943" s="12">
        <v>43</v>
      </c>
      <c r="H943" s="12">
        <v>46</v>
      </c>
      <c r="I943" s="12">
        <v>50</v>
      </c>
      <c r="J943" s="12">
        <v>41</v>
      </c>
      <c r="K943" s="12">
        <v>54</v>
      </c>
      <c r="L943" s="12">
        <v>52</v>
      </c>
      <c r="M943" s="12">
        <v>52</v>
      </c>
      <c r="O943" s="19">
        <v>939</v>
      </c>
      <c r="P943" s="20">
        <v>99</v>
      </c>
      <c r="Q943" s="20">
        <v>97</v>
      </c>
      <c r="R943" s="21">
        <v>94</v>
      </c>
      <c r="S943" s="21">
        <v>85</v>
      </c>
      <c r="T943" s="21">
        <v>71</v>
      </c>
      <c r="U943" s="21">
        <v>60</v>
      </c>
      <c r="V943" s="21">
        <v>47</v>
      </c>
      <c r="W943" s="21">
        <v>40</v>
      </c>
      <c r="X943" s="21">
        <v>32</v>
      </c>
      <c r="Y943" s="21">
        <v>26</v>
      </c>
      <c r="Z943" s="21">
        <v>24</v>
      </c>
      <c r="AA943" s="21">
        <v>23</v>
      </c>
      <c r="AB943" s="22">
        <v>939</v>
      </c>
      <c r="AC943" s="23">
        <v>96</v>
      </c>
      <c r="AD943" s="23">
        <v>95</v>
      </c>
      <c r="AE943" s="24">
        <v>89</v>
      </c>
      <c r="AF943" s="24">
        <v>78</v>
      </c>
      <c r="AG943" s="24">
        <v>64</v>
      </c>
      <c r="AH943" s="24">
        <v>56</v>
      </c>
      <c r="AI943" s="24">
        <v>41</v>
      </c>
      <c r="AJ943" s="24">
        <v>32</v>
      </c>
      <c r="AK943" s="24">
        <v>27</v>
      </c>
      <c r="AL943" s="24">
        <v>20</v>
      </c>
      <c r="AM943" s="24">
        <v>20</v>
      </c>
      <c r="AN943" s="24">
        <v>20</v>
      </c>
      <c r="DX943" s="19">
        <v>939</v>
      </c>
      <c r="DY943" t="s">
        <v>568</v>
      </c>
      <c r="DZ943" t="s">
        <v>568</v>
      </c>
      <c r="EA943" t="s">
        <v>568</v>
      </c>
      <c r="EB943" t="s">
        <v>567</v>
      </c>
    </row>
    <row r="944" spans="1:132" x14ac:dyDescent="0.25">
      <c r="A944" s="13">
        <v>941</v>
      </c>
      <c r="B944" s="13">
        <v>0</v>
      </c>
      <c r="C944" s="13">
        <v>59</v>
      </c>
      <c r="D944" s="13">
        <v>49</v>
      </c>
      <c r="E944" s="13">
        <v>49</v>
      </c>
      <c r="F944" s="13">
        <v>54</v>
      </c>
      <c r="G944" s="13">
        <v>43</v>
      </c>
      <c r="H944" s="13">
        <v>46</v>
      </c>
      <c r="I944" s="13">
        <v>50</v>
      </c>
      <c r="J944" s="13">
        <v>41</v>
      </c>
      <c r="K944" s="13">
        <v>54</v>
      </c>
      <c r="L944" s="13">
        <v>52</v>
      </c>
      <c r="M944" s="13">
        <v>52</v>
      </c>
      <c r="O944" s="19">
        <v>940</v>
      </c>
      <c r="P944" s="20">
        <v>99</v>
      </c>
      <c r="Q944" s="20">
        <v>97</v>
      </c>
      <c r="R944" s="21">
        <v>94</v>
      </c>
      <c r="S944" s="21">
        <v>85</v>
      </c>
      <c r="T944" s="21">
        <v>71</v>
      </c>
      <c r="U944" s="21">
        <v>60</v>
      </c>
      <c r="V944" s="21">
        <v>47</v>
      </c>
      <c r="W944" s="21">
        <v>40</v>
      </c>
      <c r="X944" s="21">
        <v>32</v>
      </c>
      <c r="Y944" s="21">
        <v>26</v>
      </c>
      <c r="Z944" s="21">
        <v>24</v>
      </c>
      <c r="AA944" s="21">
        <v>23</v>
      </c>
      <c r="AB944" s="22">
        <v>940</v>
      </c>
      <c r="AC944" s="23">
        <v>96</v>
      </c>
      <c r="AD944" s="23">
        <v>95</v>
      </c>
      <c r="AE944" s="24">
        <v>89</v>
      </c>
      <c r="AF944" s="24">
        <v>78</v>
      </c>
      <c r="AG944" s="24">
        <v>64</v>
      </c>
      <c r="AH944" s="24">
        <v>56</v>
      </c>
      <c r="AI944" s="24">
        <v>41</v>
      </c>
      <c r="AJ944" s="24">
        <v>32</v>
      </c>
      <c r="AK944" s="24">
        <v>27</v>
      </c>
      <c r="AL944" s="24">
        <v>20</v>
      </c>
      <c r="AM944" s="24">
        <v>20</v>
      </c>
      <c r="AN944" s="24">
        <v>20</v>
      </c>
      <c r="DX944" s="19">
        <v>940</v>
      </c>
      <c r="DY944" t="s">
        <v>568</v>
      </c>
      <c r="DZ944" t="s">
        <v>568</v>
      </c>
      <c r="EA944" t="s">
        <v>568</v>
      </c>
      <c r="EB944" t="s">
        <v>567</v>
      </c>
    </row>
    <row r="945" spans="1:132" x14ac:dyDescent="0.25">
      <c r="A945" s="12">
        <v>942</v>
      </c>
      <c r="B945" s="12">
        <v>0</v>
      </c>
      <c r="C945" s="12">
        <v>59</v>
      </c>
      <c r="D945" s="12">
        <v>49</v>
      </c>
      <c r="E945" s="12">
        <v>49</v>
      </c>
      <c r="F945" s="12">
        <v>54</v>
      </c>
      <c r="G945" s="12">
        <v>43</v>
      </c>
      <c r="H945" s="12">
        <v>46</v>
      </c>
      <c r="I945" s="12">
        <v>50</v>
      </c>
      <c r="J945" s="12">
        <v>41</v>
      </c>
      <c r="K945" s="12">
        <v>54</v>
      </c>
      <c r="L945" s="12">
        <v>52</v>
      </c>
      <c r="M945" s="12">
        <v>52</v>
      </c>
      <c r="O945" s="19">
        <v>941</v>
      </c>
      <c r="P945" s="20">
        <v>99</v>
      </c>
      <c r="Q945" s="20">
        <v>97</v>
      </c>
      <c r="R945" s="21">
        <v>94</v>
      </c>
      <c r="S945" s="21">
        <v>85</v>
      </c>
      <c r="T945" s="21">
        <v>71</v>
      </c>
      <c r="U945" s="21">
        <v>60</v>
      </c>
      <c r="V945" s="21">
        <v>47</v>
      </c>
      <c r="W945" s="21">
        <v>40</v>
      </c>
      <c r="X945" s="21">
        <v>32</v>
      </c>
      <c r="Y945" s="21">
        <v>26</v>
      </c>
      <c r="Z945" s="21">
        <v>24</v>
      </c>
      <c r="AA945" s="21">
        <v>23</v>
      </c>
      <c r="AB945" s="22">
        <v>941</v>
      </c>
      <c r="AC945" s="23">
        <v>96</v>
      </c>
      <c r="AD945" s="23">
        <v>95</v>
      </c>
      <c r="AE945" s="24">
        <v>89</v>
      </c>
      <c r="AF945" s="24">
        <v>78</v>
      </c>
      <c r="AG945" s="24">
        <v>64</v>
      </c>
      <c r="AH945" s="24">
        <v>57</v>
      </c>
      <c r="AI945" s="24">
        <v>41</v>
      </c>
      <c r="AJ945" s="24">
        <v>32</v>
      </c>
      <c r="AK945" s="24">
        <v>27</v>
      </c>
      <c r="AL945" s="24">
        <v>20</v>
      </c>
      <c r="AM945" s="24">
        <v>20</v>
      </c>
      <c r="AN945" s="24">
        <v>20</v>
      </c>
      <c r="DX945" s="19">
        <v>941</v>
      </c>
      <c r="DY945" t="s">
        <v>568</v>
      </c>
      <c r="DZ945" t="s">
        <v>568</v>
      </c>
      <c r="EA945" t="s">
        <v>568</v>
      </c>
      <c r="EB945" t="s">
        <v>567</v>
      </c>
    </row>
    <row r="946" spans="1:132" x14ac:dyDescent="0.25">
      <c r="A946" s="13">
        <v>943</v>
      </c>
      <c r="B946" s="13">
        <v>0</v>
      </c>
      <c r="C946" s="13">
        <v>58</v>
      </c>
      <c r="D946" s="13">
        <v>48</v>
      </c>
      <c r="E946" s="13">
        <v>49</v>
      </c>
      <c r="F946" s="13">
        <v>54</v>
      </c>
      <c r="G946" s="13">
        <v>43</v>
      </c>
      <c r="H946" s="13">
        <v>46</v>
      </c>
      <c r="I946" s="13">
        <v>50</v>
      </c>
      <c r="J946" s="13">
        <v>41</v>
      </c>
      <c r="K946" s="13">
        <v>54</v>
      </c>
      <c r="L946" s="13">
        <v>52</v>
      </c>
      <c r="M946" s="13">
        <v>52</v>
      </c>
      <c r="O946" s="19">
        <v>942</v>
      </c>
      <c r="P946" s="20">
        <v>99</v>
      </c>
      <c r="Q946" s="20">
        <v>97</v>
      </c>
      <c r="R946" s="21">
        <v>94</v>
      </c>
      <c r="S946" s="21">
        <v>85</v>
      </c>
      <c r="T946" s="21">
        <v>71</v>
      </c>
      <c r="U946" s="21">
        <v>60</v>
      </c>
      <c r="V946" s="21">
        <v>47</v>
      </c>
      <c r="W946" s="21">
        <v>40</v>
      </c>
      <c r="X946" s="21">
        <v>32</v>
      </c>
      <c r="Y946" s="21">
        <v>26</v>
      </c>
      <c r="Z946" s="21">
        <v>24</v>
      </c>
      <c r="AA946" s="21">
        <v>23</v>
      </c>
      <c r="AB946" s="22">
        <v>942</v>
      </c>
      <c r="AC946" s="23">
        <v>96</v>
      </c>
      <c r="AD946" s="23">
        <v>95</v>
      </c>
      <c r="AE946" s="24">
        <v>89</v>
      </c>
      <c r="AF946" s="24">
        <v>78</v>
      </c>
      <c r="AG946" s="24">
        <v>64</v>
      </c>
      <c r="AH946" s="24">
        <v>57</v>
      </c>
      <c r="AI946" s="24">
        <v>42</v>
      </c>
      <c r="AJ946" s="24">
        <v>33</v>
      </c>
      <c r="AK946" s="24">
        <v>27</v>
      </c>
      <c r="AL946" s="24">
        <v>20</v>
      </c>
      <c r="AM946" s="24">
        <v>20</v>
      </c>
      <c r="AN946" s="24">
        <v>20</v>
      </c>
      <c r="DX946" s="19">
        <v>942</v>
      </c>
      <c r="DY946" t="s">
        <v>568</v>
      </c>
      <c r="DZ946" t="s">
        <v>568</v>
      </c>
      <c r="EA946" t="s">
        <v>568</v>
      </c>
      <c r="EB946" t="s">
        <v>567</v>
      </c>
    </row>
    <row r="947" spans="1:132" x14ac:dyDescent="0.25">
      <c r="A947" s="12">
        <v>944</v>
      </c>
      <c r="B947" s="12">
        <v>0</v>
      </c>
      <c r="C947" s="12">
        <v>58</v>
      </c>
      <c r="D947" s="12">
        <v>48</v>
      </c>
      <c r="E947" s="12">
        <v>49</v>
      </c>
      <c r="F947" s="12">
        <v>54</v>
      </c>
      <c r="G947" s="12">
        <v>43</v>
      </c>
      <c r="H947" s="12">
        <v>46</v>
      </c>
      <c r="I947" s="12">
        <v>50</v>
      </c>
      <c r="J947" s="12">
        <v>41</v>
      </c>
      <c r="K947" s="12">
        <v>54</v>
      </c>
      <c r="L947" s="12">
        <v>52</v>
      </c>
      <c r="M947" s="12">
        <v>52</v>
      </c>
      <c r="O947" s="19">
        <v>943</v>
      </c>
      <c r="P947" s="20">
        <v>99</v>
      </c>
      <c r="Q947" s="20">
        <v>97</v>
      </c>
      <c r="R947" s="21">
        <v>94</v>
      </c>
      <c r="S947" s="21">
        <v>86</v>
      </c>
      <c r="T947" s="21">
        <v>72</v>
      </c>
      <c r="U947" s="21">
        <v>61</v>
      </c>
      <c r="V947" s="21">
        <v>48</v>
      </c>
      <c r="W947" s="21">
        <v>41</v>
      </c>
      <c r="X947" s="21">
        <v>33</v>
      </c>
      <c r="Y947" s="21">
        <v>27</v>
      </c>
      <c r="Z947" s="21">
        <v>25</v>
      </c>
      <c r="AA947" s="21">
        <v>24</v>
      </c>
      <c r="AB947" s="22">
        <v>943</v>
      </c>
      <c r="AC947" s="23">
        <v>96</v>
      </c>
      <c r="AD947" s="23">
        <v>95</v>
      </c>
      <c r="AE947" s="24">
        <v>89</v>
      </c>
      <c r="AF947" s="24">
        <v>79</v>
      </c>
      <c r="AG947" s="24">
        <v>65</v>
      </c>
      <c r="AH947" s="24">
        <v>57</v>
      </c>
      <c r="AI947" s="24">
        <v>42</v>
      </c>
      <c r="AJ947" s="24">
        <v>33</v>
      </c>
      <c r="AK947" s="24">
        <v>27</v>
      </c>
      <c r="AL947" s="24">
        <v>20</v>
      </c>
      <c r="AM947" s="24">
        <v>20</v>
      </c>
      <c r="AN947" s="24">
        <v>20</v>
      </c>
      <c r="DX947" s="19">
        <v>943</v>
      </c>
      <c r="DY947" t="s">
        <v>568</v>
      </c>
      <c r="DZ947" t="s">
        <v>568</v>
      </c>
      <c r="EA947" t="s">
        <v>568</v>
      </c>
      <c r="EB947" t="s">
        <v>567</v>
      </c>
    </row>
    <row r="948" spans="1:132" x14ac:dyDescent="0.25">
      <c r="A948" s="13">
        <v>945</v>
      </c>
      <c r="B948" s="13">
        <v>0</v>
      </c>
      <c r="C948" s="13">
        <v>58</v>
      </c>
      <c r="D948" s="13">
        <v>48</v>
      </c>
      <c r="E948" s="13">
        <v>49</v>
      </c>
      <c r="F948" s="13">
        <v>54</v>
      </c>
      <c r="G948" s="13">
        <v>43</v>
      </c>
      <c r="H948" s="13">
        <v>46</v>
      </c>
      <c r="I948" s="13">
        <v>50</v>
      </c>
      <c r="J948" s="13">
        <v>41</v>
      </c>
      <c r="K948" s="13">
        <v>54</v>
      </c>
      <c r="L948" s="13">
        <v>52</v>
      </c>
      <c r="M948" s="13">
        <v>52</v>
      </c>
      <c r="O948" s="19">
        <v>944</v>
      </c>
      <c r="P948" s="20">
        <v>99</v>
      </c>
      <c r="Q948" s="20">
        <v>97</v>
      </c>
      <c r="R948" s="21">
        <v>94</v>
      </c>
      <c r="S948" s="21">
        <v>86</v>
      </c>
      <c r="T948" s="21">
        <v>72</v>
      </c>
      <c r="U948" s="21">
        <v>61</v>
      </c>
      <c r="V948" s="21">
        <v>48</v>
      </c>
      <c r="W948" s="21">
        <v>41</v>
      </c>
      <c r="X948" s="21">
        <v>33</v>
      </c>
      <c r="Y948" s="21">
        <v>27</v>
      </c>
      <c r="Z948" s="21">
        <v>25</v>
      </c>
      <c r="AA948" s="21">
        <v>24</v>
      </c>
      <c r="AB948" s="22">
        <v>944</v>
      </c>
      <c r="AC948" s="23">
        <v>96</v>
      </c>
      <c r="AD948" s="23">
        <v>95</v>
      </c>
      <c r="AE948" s="24">
        <v>89</v>
      </c>
      <c r="AF948" s="24">
        <v>79</v>
      </c>
      <c r="AG948" s="24">
        <v>65</v>
      </c>
      <c r="AH948" s="24">
        <v>57</v>
      </c>
      <c r="AI948" s="24">
        <v>42</v>
      </c>
      <c r="AJ948" s="24">
        <v>33</v>
      </c>
      <c r="AK948" s="24">
        <v>27</v>
      </c>
      <c r="AL948" s="24">
        <v>20</v>
      </c>
      <c r="AM948" s="24">
        <v>20</v>
      </c>
      <c r="AN948" s="24">
        <v>20</v>
      </c>
      <c r="DX948" s="19">
        <v>944</v>
      </c>
      <c r="DY948" t="s">
        <v>568</v>
      </c>
      <c r="DZ948" t="s">
        <v>568</v>
      </c>
      <c r="EA948" t="s">
        <v>568</v>
      </c>
      <c r="EB948" t="s">
        <v>567</v>
      </c>
    </row>
    <row r="949" spans="1:132" x14ac:dyDescent="0.25">
      <c r="A949" s="12">
        <v>946</v>
      </c>
      <c r="B949" s="12">
        <v>0</v>
      </c>
      <c r="C949" s="12">
        <v>58</v>
      </c>
      <c r="D949" s="12">
        <v>48</v>
      </c>
      <c r="E949" s="12">
        <v>48</v>
      </c>
      <c r="F949" s="12">
        <v>53</v>
      </c>
      <c r="G949" s="12">
        <v>42</v>
      </c>
      <c r="H949" s="12">
        <v>46</v>
      </c>
      <c r="I949" s="12">
        <v>49</v>
      </c>
      <c r="J949" s="12">
        <v>41</v>
      </c>
      <c r="K949" s="12">
        <v>54</v>
      </c>
      <c r="L949" s="12">
        <v>51</v>
      </c>
      <c r="M949" s="12">
        <v>51</v>
      </c>
      <c r="O949" s="19">
        <v>945</v>
      </c>
      <c r="P949" s="20">
        <v>99</v>
      </c>
      <c r="Q949" s="20">
        <v>97</v>
      </c>
      <c r="R949" s="21">
        <v>94</v>
      </c>
      <c r="S949" s="21">
        <v>86</v>
      </c>
      <c r="T949" s="21">
        <v>72</v>
      </c>
      <c r="U949" s="21">
        <v>61</v>
      </c>
      <c r="V949" s="21">
        <v>48</v>
      </c>
      <c r="W949" s="21">
        <v>41</v>
      </c>
      <c r="X949" s="21">
        <v>33</v>
      </c>
      <c r="Y949" s="21">
        <v>27</v>
      </c>
      <c r="Z949" s="21">
        <v>25</v>
      </c>
      <c r="AA949" s="21">
        <v>24</v>
      </c>
      <c r="AB949" s="22">
        <v>945</v>
      </c>
      <c r="AC949" s="23">
        <v>96</v>
      </c>
      <c r="AD949" s="23">
        <v>95</v>
      </c>
      <c r="AE949" s="24">
        <v>89</v>
      </c>
      <c r="AF949" s="24">
        <v>79</v>
      </c>
      <c r="AG949" s="24">
        <v>65</v>
      </c>
      <c r="AH949" s="24">
        <v>57</v>
      </c>
      <c r="AI949" s="24">
        <v>42</v>
      </c>
      <c r="AJ949" s="24">
        <v>33</v>
      </c>
      <c r="AK949" s="24">
        <v>27</v>
      </c>
      <c r="AL949" s="24">
        <v>20</v>
      </c>
      <c r="AM949" s="24">
        <v>20</v>
      </c>
      <c r="AN949" s="24">
        <v>20</v>
      </c>
      <c r="DX949" s="19">
        <v>945</v>
      </c>
      <c r="DY949" t="s">
        <v>568</v>
      </c>
      <c r="DZ949" t="s">
        <v>568</v>
      </c>
      <c r="EA949" t="s">
        <v>568</v>
      </c>
      <c r="EB949" t="s">
        <v>567</v>
      </c>
    </row>
    <row r="950" spans="1:132" x14ac:dyDescent="0.25">
      <c r="A950" s="13">
        <v>947</v>
      </c>
      <c r="B950" s="13">
        <v>0</v>
      </c>
      <c r="C950" s="13">
        <v>58</v>
      </c>
      <c r="D950" s="13">
        <v>48</v>
      </c>
      <c r="E950" s="13">
        <v>48</v>
      </c>
      <c r="F950" s="13">
        <v>53</v>
      </c>
      <c r="G950" s="13">
        <v>42</v>
      </c>
      <c r="H950" s="13">
        <v>46</v>
      </c>
      <c r="I950" s="13">
        <v>49</v>
      </c>
      <c r="J950" s="13">
        <v>41</v>
      </c>
      <c r="K950" s="13">
        <v>54</v>
      </c>
      <c r="L950" s="13">
        <v>51</v>
      </c>
      <c r="M950" s="13">
        <v>51</v>
      </c>
      <c r="O950" s="19">
        <v>946</v>
      </c>
      <c r="P950" s="20">
        <v>99</v>
      </c>
      <c r="Q950" s="20">
        <v>97</v>
      </c>
      <c r="R950" s="21">
        <v>94</v>
      </c>
      <c r="S950" s="21">
        <v>86</v>
      </c>
      <c r="T950" s="21">
        <v>72</v>
      </c>
      <c r="U950" s="21">
        <v>61</v>
      </c>
      <c r="V950" s="21">
        <v>48</v>
      </c>
      <c r="W950" s="21">
        <v>41</v>
      </c>
      <c r="X950" s="21">
        <v>33</v>
      </c>
      <c r="Y950" s="21">
        <v>27</v>
      </c>
      <c r="Z950" s="21">
        <v>25</v>
      </c>
      <c r="AA950" s="21">
        <v>24</v>
      </c>
      <c r="AB950" s="22">
        <v>946</v>
      </c>
      <c r="AC950" s="23">
        <v>96</v>
      </c>
      <c r="AD950" s="23">
        <v>95</v>
      </c>
      <c r="AE950" s="24">
        <v>89</v>
      </c>
      <c r="AF950" s="24">
        <v>79</v>
      </c>
      <c r="AG950" s="24">
        <v>65</v>
      </c>
      <c r="AH950" s="24">
        <v>58</v>
      </c>
      <c r="AI950" s="24">
        <v>42</v>
      </c>
      <c r="AJ950" s="24">
        <v>33</v>
      </c>
      <c r="AK950" s="24">
        <v>28</v>
      </c>
      <c r="AL950" s="24">
        <v>20</v>
      </c>
      <c r="AM950" s="24">
        <v>20</v>
      </c>
      <c r="AN950" s="24">
        <v>20</v>
      </c>
      <c r="DX950" s="19">
        <v>946</v>
      </c>
      <c r="DY950" t="s">
        <v>568</v>
      </c>
      <c r="DZ950" t="s">
        <v>568</v>
      </c>
      <c r="EA950" t="s">
        <v>568</v>
      </c>
      <c r="EB950" t="s">
        <v>567</v>
      </c>
    </row>
    <row r="951" spans="1:132" x14ac:dyDescent="0.25">
      <c r="A951" s="12">
        <v>948</v>
      </c>
      <c r="B951" s="12">
        <v>0</v>
      </c>
      <c r="C951" s="12">
        <v>57</v>
      </c>
      <c r="D951" s="12">
        <v>47</v>
      </c>
      <c r="E951" s="12">
        <v>48</v>
      </c>
      <c r="F951" s="12">
        <v>53</v>
      </c>
      <c r="G951" s="12">
        <v>42</v>
      </c>
      <c r="H951" s="12">
        <v>46</v>
      </c>
      <c r="I951" s="12">
        <v>49</v>
      </c>
      <c r="J951" s="12">
        <v>41</v>
      </c>
      <c r="K951" s="12">
        <v>54</v>
      </c>
      <c r="L951" s="12">
        <v>51</v>
      </c>
      <c r="M951" s="12">
        <v>51</v>
      </c>
      <c r="O951" s="19">
        <v>947</v>
      </c>
      <c r="P951" s="20">
        <v>99</v>
      </c>
      <c r="Q951" s="20">
        <v>97</v>
      </c>
      <c r="R951" s="21">
        <v>94</v>
      </c>
      <c r="S951" s="21">
        <v>86</v>
      </c>
      <c r="T951" s="21">
        <v>72</v>
      </c>
      <c r="U951" s="21">
        <v>61</v>
      </c>
      <c r="V951" s="21">
        <v>48</v>
      </c>
      <c r="W951" s="21">
        <v>41</v>
      </c>
      <c r="X951" s="21">
        <v>33</v>
      </c>
      <c r="Y951" s="21">
        <v>27</v>
      </c>
      <c r="Z951" s="21">
        <v>25</v>
      </c>
      <c r="AA951" s="21">
        <v>24</v>
      </c>
      <c r="AB951" s="22">
        <v>947</v>
      </c>
      <c r="AC951" s="23">
        <v>96</v>
      </c>
      <c r="AD951" s="23">
        <v>95</v>
      </c>
      <c r="AE951" s="24">
        <v>89</v>
      </c>
      <c r="AF951" s="24">
        <v>79</v>
      </c>
      <c r="AG951" s="24">
        <v>65</v>
      </c>
      <c r="AH951" s="24">
        <v>58</v>
      </c>
      <c r="AI951" s="24">
        <v>43</v>
      </c>
      <c r="AJ951" s="24">
        <v>33</v>
      </c>
      <c r="AK951" s="24">
        <v>28</v>
      </c>
      <c r="AL951" s="24">
        <v>21</v>
      </c>
      <c r="AM951" s="24">
        <v>21</v>
      </c>
      <c r="AN951" s="24">
        <v>21</v>
      </c>
      <c r="DX951" s="19">
        <v>947</v>
      </c>
      <c r="DY951" t="s">
        <v>568</v>
      </c>
      <c r="DZ951" t="s">
        <v>568</v>
      </c>
      <c r="EA951" t="s">
        <v>568</v>
      </c>
      <c r="EB951" t="s">
        <v>567</v>
      </c>
    </row>
    <row r="952" spans="1:132" x14ac:dyDescent="0.25">
      <c r="A952" s="13">
        <v>949</v>
      </c>
      <c r="B952" s="13">
        <v>0</v>
      </c>
      <c r="C952" s="13">
        <v>57</v>
      </c>
      <c r="D952" s="13">
        <v>47</v>
      </c>
      <c r="E952" s="13">
        <v>48</v>
      </c>
      <c r="F952" s="13">
        <v>53</v>
      </c>
      <c r="G952" s="13">
        <v>42</v>
      </c>
      <c r="H952" s="13">
        <v>46</v>
      </c>
      <c r="I952" s="13">
        <v>49</v>
      </c>
      <c r="J952" s="13">
        <v>41</v>
      </c>
      <c r="K952" s="13">
        <v>54</v>
      </c>
      <c r="L952" s="13">
        <v>51</v>
      </c>
      <c r="M952" s="13">
        <v>51</v>
      </c>
      <c r="O952" s="19">
        <v>948</v>
      </c>
      <c r="P952" s="20">
        <v>99</v>
      </c>
      <c r="Q952" s="20">
        <v>97</v>
      </c>
      <c r="R952" s="21">
        <v>95</v>
      </c>
      <c r="S952" s="21">
        <v>86</v>
      </c>
      <c r="T952" s="21">
        <v>73</v>
      </c>
      <c r="U952" s="21">
        <v>61</v>
      </c>
      <c r="V952" s="21">
        <v>49</v>
      </c>
      <c r="W952" s="21">
        <v>42</v>
      </c>
      <c r="X952" s="21">
        <v>34</v>
      </c>
      <c r="Y952" s="21">
        <v>28</v>
      </c>
      <c r="Z952" s="21">
        <v>26</v>
      </c>
      <c r="AA952" s="21">
        <v>24</v>
      </c>
      <c r="AB952" s="22">
        <v>948</v>
      </c>
      <c r="AC952" s="23">
        <v>96</v>
      </c>
      <c r="AD952" s="23">
        <v>95</v>
      </c>
      <c r="AE952" s="24">
        <v>89</v>
      </c>
      <c r="AF952" s="24">
        <v>79</v>
      </c>
      <c r="AG952" s="24">
        <v>66</v>
      </c>
      <c r="AH952" s="24">
        <v>58</v>
      </c>
      <c r="AI952" s="24">
        <v>43</v>
      </c>
      <c r="AJ952" s="24">
        <v>34</v>
      </c>
      <c r="AK952" s="24">
        <v>28</v>
      </c>
      <c r="AL952" s="24">
        <v>21</v>
      </c>
      <c r="AM952" s="24">
        <v>21</v>
      </c>
      <c r="AN952" s="24">
        <v>21</v>
      </c>
      <c r="DX952" s="19">
        <v>948</v>
      </c>
      <c r="DY952" t="s">
        <v>568</v>
      </c>
      <c r="DZ952" t="s">
        <v>568</v>
      </c>
      <c r="EA952" t="s">
        <v>568</v>
      </c>
      <c r="EB952" t="s">
        <v>567</v>
      </c>
    </row>
    <row r="953" spans="1:132" x14ac:dyDescent="0.25">
      <c r="A953" s="12">
        <v>950</v>
      </c>
      <c r="B953" s="12">
        <v>0</v>
      </c>
      <c r="C953" s="12">
        <v>57</v>
      </c>
      <c r="D953" s="12">
        <v>47</v>
      </c>
      <c r="E953" s="12">
        <v>48</v>
      </c>
      <c r="F953" s="12">
        <v>53</v>
      </c>
      <c r="G953" s="12">
        <v>42</v>
      </c>
      <c r="H953" s="12">
        <v>46</v>
      </c>
      <c r="I953" s="12">
        <v>49</v>
      </c>
      <c r="J953" s="12">
        <v>41</v>
      </c>
      <c r="K953" s="12">
        <v>54</v>
      </c>
      <c r="L953" s="12">
        <v>51</v>
      </c>
      <c r="M953" s="12">
        <v>51</v>
      </c>
      <c r="O953" s="19">
        <v>949</v>
      </c>
      <c r="P953" s="20">
        <v>99</v>
      </c>
      <c r="Q953" s="20">
        <v>97</v>
      </c>
      <c r="R953" s="21">
        <v>95</v>
      </c>
      <c r="S953" s="21">
        <v>86</v>
      </c>
      <c r="T953" s="21">
        <v>73</v>
      </c>
      <c r="U953" s="21">
        <v>61</v>
      </c>
      <c r="V953" s="21">
        <v>49</v>
      </c>
      <c r="W953" s="21">
        <v>42</v>
      </c>
      <c r="X953" s="21">
        <v>34</v>
      </c>
      <c r="Y953" s="21">
        <v>28</v>
      </c>
      <c r="Z953" s="21">
        <v>26</v>
      </c>
      <c r="AA953" s="21">
        <v>24</v>
      </c>
      <c r="AB953" s="22">
        <v>949</v>
      </c>
      <c r="AC953" s="23">
        <v>96</v>
      </c>
      <c r="AD953" s="23">
        <v>95</v>
      </c>
      <c r="AE953" s="24">
        <v>90</v>
      </c>
      <c r="AF953" s="24">
        <v>79</v>
      </c>
      <c r="AG953" s="24">
        <v>66</v>
      </c>
      <c r="AH953" s="24">
        <v>58</v>
      </c>
      <c r="AI953" s="24">
        <v>43</v>
      </c>
      <c r="AJ953" s="24">
        <v>34</v>
      </c>
      <c r="AK953" s="24">
        <v>28</v>
      </c>
      <c r="AL953" s="24">
        <v>21</v>
      </c>
      <c r="AM953" s="24">
        <v>21</v>
      </c>
      <c r="AN953" s="24">
        <v>21</v>
      </c>
      <c r="DX953" s="19">
        <v>949</v>
      </c>
      <c r="DY953" t="s">
        <v>568</v>
      </c>
      <c r="DZ953" t="s">
        <v>568</v>
      </c>
      <c r="EA953" t="s">
        <v>568</v>
      </c>
      <c r="EB953" t="s">
        <v>567</v>
      </c>
    </row>
    <row r="954" spans="1:132" x14ac:dyDescent="0.25">
      <c r="A954" s="13">
        <v>951</v>
      </c>
      <c r="B954" s="13">
        <v>0</v>
      </c>
      <c r="C954" s="13">
        <v>57</v>
      </c>
      <c r="D954" s="13">
        <v>47</v>
      </c>
      <c r="E954" s="13">
        <v>48</v>
      </c>
      <c r="F954" s="13">
        <v>53</v>
      </c>
      <c r="G954" s="13">
        <v>42</v>
      </c>
      <c r="H954" s="13">
        <v>46</v>
      </c>
      <c r="I954" s="13">
        <v>49</v>
      </c>
      <c r="J954" s="13">
        <v>41</v>
      </c>
      <c r="K954" s="13">
        <v>54</v>
      </c>
      <c r="L954" s="13">
        <v>51</v>
      </c>
      <c r="M954" s="13">
        <v>51</v>
      </c>
      <c r="O954" s="19">
        <v>950</v>
      </c>
      <c r="P954" s="20">
        <v>99</v>
      </c>
      <c r="Q954" s="20">
        <v>97</v>
      </c>
      <c r="R954" s="21">
        <v>95</v>
      </c>
      <c r="S954" s="21">
        <v>86</v>
      </c>
      <c r="T954" s="21">
        <v>73</v>
      </c>
      <c r="U954" s="21">
        <v>61</v>
      </c>
      <c r="V954" s="21">
        <v>49</v>
      </c>
      <c r="W954" s="21">
        <v>42</v>
      </c>
      <c r="X954" s="21">
        <v>34</v>
      </c>
      <c r="Y954" s="21">
        <v>28</v>
      </c>
      <c r="Z954" s="21">
        <v>26</v>
      </c>
      <c r="AA954" s="21">
        <v>24</v>
      </c>
      <c r="AB954" s="22">
        <v>950</v>
      </c>
      <c r="AC954" s="23">
        <v>96</v>
      </c>
      <c r="AD954" s="23">
        <v>95</v>
      </c>
      <c r="AE954" s="24">
        <v>90</v>
      </c>
      <c r="AF954" s="24">
        <v>79</v>
      </c>
      <c r="AG954" s="24">
        <v>66</v>
      </c>
      <c r="AH954" s="24">
        <v>58</v>
      </c>
      <c r="AI954" s="24">
        <v>43</v>
      </c>
      <c r="AJ954" s="24">
        <v>34</v>
      </c>
      <c r="AK954" s="24">
        <v>28</v>
      </c>
      <c r="AL954" s="24">
        <v>21</v>
      </c>
      <c r="AM954" s="24">
        <v>21</v>
      </c>
      <c r="AN954" s="24">
        <v>21</v>
      </c>
      <c r="DX954" s="19">
        <v>950</v>
      </c>
      <c r="DY954" t="s">
        <v>568</v>
      </c>
      <c r="DZ954" t="s">
        <v>568</v>
      </c>
      <c r="EA954" t="s">
        <v>568</v>
      </c>
      <c r="EB954" t="s">
        <v>567</v>
      </c>
    </row>
    <row r="955" spans="1:132" x14ac:dyDescent="0.25">
      <c r="A955" s="12">
        <v>952</v>
      </c>
      <c r="B955" s="12">
        <v>0</v>
      </c>
      <c r="C955" s="12">
        <v>57</v>
      </c>
      <c r="D955" s="12">
        <v>47</v>
      </c>
      <c r="E955" s="12">
        <v>48</v>
      </c>
      <c r="F955" s="12">
        <v>53</v>
      </c>
      <c r="G955" s="12">
        <v>42</v>
      </c>
      <c r="H955" s="12">
        <v>46</v>
      </c>
      <c r="I955" s="12">
        <v>49</v>
      </c>
      <c r="J955" s="12">
        <v>41</v>
      </c>
      <c r="K955" s="12">
        <v>54</v>
      </c>
      <c r="L955" s="12">
        <v>51</v>
      </c>
      <c r="M955" s="12">
        <v>51</v>
      </c>
      <c r="O955" s="19">
        <v>951</v>
      </c>
      <c r="P955" s="20">
        <v>99</v>
      </c>
      <c r="Q955" s="20">
        <v>97</v>
      </c>
      <c r="R955" s="21">
        <v>95</v>
      </c>
      <c r="S955" s="21">
        <v>86</v>
      </c>
      <c r="T955" s="21">
        <v>73</v>
      </c>
      <c r="U955" s="21">
        <v>61</v>
      </c>
      <c r="V955" s="21">
        <v>49</v>
      </c>
      <c r="W955" s="21">
        <v>42</v>
      </c>
      <c r="X955" s="21">
        <v>34</v>
      </c>
      <c r="Y955" s="21">
        <v>28</v>
      </c>
      <c r="Z955" s="21">
        <v>26</v>
      </c>
      <c r="AA955" s="21">
        <v>24</v>
      </c>
      <c r="AB955" s="22">
        <v>951</v>
      </c>
      <c r="AC955" s="23">
        <v>96</v>
      </c>
      <c r="AD955" s="23">
        <v>95</v>
      </c>
      <c r="AE955" s="24">
        <v>90</v>
      </c>
      <c r="AF955" s="24">
        <v>80</v>
      </c>
      <c r="AG955" s="24">
        <v>66</v>
      </c>
      <c r="AH955" s="24">
        <v>59</v>
      </c>
      <c r="AI955" s="24">
        <v>43</v>
      </c>
      <c r="AJ955" s="24">
        <v>34</v>
      </c>
      <c r="AK955" s="24">
        <v>28</v>
      </c>
      <c r="AL955" s="24">
        <v>21</v>
      </c>
      <c r="AM955" s="24">
        <v>21</v>
      </c>
      <c r="AN955" s="24">
        <v>21</v>
      </c>
      <c r="DX955" s="19">
        <v>951</v>
      </c>
      <c r="DY955" t="s">
        <v>568</v>
      </c>
      <c r="DZ955" t="s">
        <v>568</v>
      </c>
      <c r="EA955" t="s">
        <v>568</v>
      </c>
      <c r="EB955" t="s">
        <v>567</v>
      </c>
    </row>
    <row r="956" spans="1:132" x14ac:dyDescent="0.25">
      <c r="A956" s="13">
        <v>953</v>
      </c>
      <c r="B956" s="13">
        <v>0</v>
      </c>
      <c r="C956" s="13">
        <v>56</v>
      </c>
      <c r="D956" s="13">
        <v>46</v>
      </c>
      <c r="E956" s="13">
        <v>47</v>
      </c>
      <c r="F956" s="13">
        <v>52</v>
      </c>
      <c r="G956" s="13">
        <v>42</v>
      </c>
      <c r="H956" s="13">
        <v>46</v>
      </c>
      <c r="I956" s="13">
        <v>49</v>
      </c>
      <c r="J956" s="13">
        <v>41</v>
      </c>
      <c r="K956" s="13">
        <v>54</v>
      </c>
      <c r="L956" s="13">
        <v>51</v>
      </c>
      <c r="M956" s="13">
        <v>51</v>
      </c>
      <c r="O956" s="19">
        <v>952</v>
      </c>
      <c r="P956" s="20">
        <v>99</v>
      </c>
      <c r="Q956" s="20">
        <v>97</v>
      </c>
      <c r="R956" s="21">
        <v>95</v>
      </c>
      <c r="S956" s="21">
        <v>86</v>
      </c>
      <c r="T956" s="21">
        <v>73</v>
      </c>
      <c r="U956" s="21">
        <v>61</v>
      </c>
      <c r="V956" s="21">
        <v>49</v>
      </c>
      <c r="W956" s="21">
        <v>42</v>
      </c>
      <c r="X956" s="21">
        <v>34</v>
      </c>
      <c r="Y956" s="21">
        <v>28</v>
      </c>
      <c r="Z956" s="21">
        <v>26</v>
      </c>
      <c r="AA956" s="21">
        <v>24</v>
      </c>
      <c r="AB956" s="22">
        <v>952</v>
      </c>
      <c r="AC956" s="23">
        <v>96</v>
      </c>
      <c r="AD956" s="23">
        <v>95</v>
      </c>
      <c r="AE956" s="24">
        <v>90</v>
      </c>
      <c r="AF956" s="24">
        <v>80</v>
      </c>
      <c r="AG956" s="24">
        <v>66</v>
      </c>
      <c r="AH956" s="24">
        <v>59</v>
      </c>
      <c r="AI956" s="24">
        <v>44</v>
      </c>
      <c r="AJ956" s="24">
        <v>34</v>
      </c>
      <c r="AK956" s="24">
        <v>28</v>
      </c>
      <c r="AL956" s="24">
        <v>21</v>
      </c>
      <c r="AM956" s="24">
        <v>21</v>
      </c>
      <c r="AN956" s="24">
        <v>21</v>
      </c>
      <c r="DX956" s="19">
        <v>952</v>
      </c>
      <c r="DY956" t="s">
        <v>568</v>
      </c>
      <c r="DZ956" t="s">
        <v>568</v>
      </c>
      <c r="EA956" t="s">
        <v>568</v>
      </c>
      <c r="EB956" t="s">
        <v>567</v>
      </c>
    </row>
    <row r="957" spans="1:132" x14ac:dyDescent="0.25">
      <c r="A957" s="12">
        <v>954</v>
      </c>
      <c r="B957" s="12">
        <v>0</v>
      </c>
      <c r="C957" s="12">
        <v>56</v>
      </c>
      <c r="D957" s="12">
        <v>46</v>
      </c>
      <c r="E957" s="12">
        <v>47</v>
      </c>
      <c r="F957" s="12">
        <v>52</v>
      </c>
      <c r="G957" s="12">
        <v>42</v>
      </c>
      <c r="H957" s="12">
        <v>46</v>
      </c>
      <c r="I957" s="12">
        <v>49</v>
      </c>
      <c r="J957" s="12">
        <v>41</v>
      </c>
      <c r="K957" s="12">
        <v>54</v>
      </c>
      <c r="L957" s="12">
        <v>51</v>
      </c>
      <c r="M957" s="12">
        <v>51</v>
      </c>
      <c r="O957" s="19">
        <v>953</v>
      </c>
      <c r="P957" s="20">
        <v>99</v>
      </c>
      <c r="Q957" s="20">
        <v>98</v>
      </c>
      <c r="R957" s="21">
        <v>95</v>
      </c>
      <c r="S957" s="21">
        <v>87</v>
      </c>
      <c r="T957" s="21">
        <v>73</v>
      </c>
      <c r="U957" s="21">
        <v>62</v>
      </c>
      <c r="V957" s="21">
        <v>50</v>
      </c>
      <c r="W957" s="21">
        <v>43</v>
      </c>
      <c r="X957" s="21">
        <v>34</v>
      </c>
      <c r="Y957" s="21">
        <v>29</v>
      </c>
      <c r="Z957" s="21">
        <v>26</v>
      </c>
      <c r="AA957" s="21">
        <v>25</v>
      </c>
      <c r="AB957" s="22">
        <v>953</v>
      </c>
      <c r="AC957" s="23">
        <v>96</v>
      </c>
      <c r="AD957" s="23">
        <v>95</v>
      </c>
      <c r="AE957" s="24">
        <v>90</v>
      </c>
      <c r="AF957" s="24">
        <v>80</v>
      </c>
      <c r="AG957" s="24">
        <v>67</v>
      </c>
      <c r="AH957" s="24">
        <v>59</v>
      </c>
      <c r="AI957" s="24">
        <v>44</v>
      </c>
      <c r="AJ957" s="24">
        <v>34</v>
      </c>
      <c r="AK957" s="24">
        <v>29</v>
      </c>
      <c r="AL957" s="24">
        <v>21</v>
      </c>
      <c r="AM957" s="24">
        <v>21</v>
      </c>
      <c r="AN957" s="24">
        <v>21</v>
      </c>
      <c r="DX957" s="19">
        <v>953</v>
      </c>
      <c r="DY957" t="s">
        <v>568</v>
      </c>
      <c r="DZ957" t="s">
        <v>568</v>
      </c>
      <c r="EA957" t="s">
        <v>568</v>
      </c>
      <c r="EB957" t="s">
        <v>567</v>
      </c>
    </row>
    <row r="958" spans="1:132" x14ac:dyDescent="0.25">
      <c r="A958" s="13">
        <v>955</v>
      </c>
      <c r="B958" s="13">
        <v>0</v>
      </c>
      <c r="C958" s="13">
        <v>56</v>
      </c>
      <c r="D958" s="13">
        <v>46</v>
      </c>
      <c r="E958" s="13">
        <v>47</v>
      </c>
      <c r="F958" s="13">
        <v>52</v>
      </c>
      <c r="G958" s="13">
        <v>42</v>
      </c>
      <c r="H958" s="13">
        <v>46</v>
      </c>
      <c r="I958" s="13">
        <v>49</v>
      </c>
      <c r="J958" s="13">
        <v>41</v>
      </c>
      <c r="K958" s="13">
        <v>54</v>
      </c>
      <c r="L958" s="13">
        <v>51</v>
      </c>
      <c r="M958" s="13">
        <v>51</v>
      </c>
      <c r="O958" s="19">
        <v>954</v>
      </c>
      <c r="P958" s="20">
        <v>99</v>
      </c>
      <c r="Q958" s="20">
        <v>98</v>
      </c>
      <c r="R958" s="21">
        <v>95</v>
      </c>
      <c r="S958" s="21">
        <v>87</v>
      </c>
      <c r="T958" s="21">
        <v>73</v>
      </c>
      <c r="U958" s="21">
        <v>62</v>
      </c>
      <c r="V958" s="21">
        <v>50</v>
      </c>
      <c r="W958" s="21">
        <v>43</v>
      </c>
      <c r="X958" s="21">
        <v>34</v>
      </c>
      <c r="Y958" s="21">
        <v>29</v>
      </c>
      <c r="Z958" s="21">
        <v>26</v>
      </c>
      <c r="AA958" s="21">
        <v>25</v>
      </c>
      <c r="AB958" s="22">
        <v>954</v>
      </c>
      <c r="AC958" s="23">
        <v>96</v>
      </c>
      <c r="AD958" s="23">
        <v>95</v>
      </c>
      <c r="AE958" s="24">
        <v>90</v>
      </c>
      <c r="AF958" s="24">
        <v>80</v>
      </c>
      <c r="AG958" s="24">
        <v>67</v>
      </c>
      <c r="AH958" s="24">
        <v>59</v>
      </c>
      <c r="AI958" s="24">
        <v>44</v>
      </c>
      <c r="AJ958" s="24">
        <v>35</v>
      </c>
      <c r="AK958" s="24">
        <v>29</v>
      </c>
      <c r="AL958" s="24">
        <v>21</v>
      </c>
      <c r="AM958" s="24">
        <v>21</v>
      </c>
      <c r="AN958" s="24">
        <v>21</v>
      </c>
      <c r="DX958" s="19">
        <v>954</v>
      </c>
      <c r="DY958" t="s">
        <v>568</v>
      </c>
      <c r="DZ958" t="s">
        <v>568</v>
      </c>
      <c r="EA958" t="s">
        <v>568</v>
      </c>
      <c r="EB958" t="s">
        <v>567</v>
      </c>
    </row>
    <row r="959" spans="1:132" x14ac:dyDescent="0.25">
      <c r="A959" s="12">
        <v>956</v>
      </c>
      <c r="B959" s="12">
        <v>0</v>
      </c>
      <c r="C959" s="12">
        <v>56</v>
      </c>
      <c r="D959" s="12">
        <v>46</v>
      </c>
      <c r="E959" s="12">
        <v>47</v>
      </c>
      <c r="F959" s="12">
        <v>52</v>
      </c>
      <c r="G959" s="12">
        <v>41</v>
      </c>
      <c r="H959" s="12">
        <v>45</v>
      </c>
      <c r="I959" s="12">
        <v>49</v>
      </c>
      <c r="J959" s="12">
        <v>40</v>
      </c>
      <c r="K959" s="12">
        <v>53</v>
      </c>
      <c r="L959" s="12">
        <v>51</v>
      </c>
      <c r="M959" s="12">
        <v>51</v>
      </c>
      <c r="O959" s="19">
        <v>955</v>
      </c>
      <c r="P959" s="20">
        <v>99</v>
      </c>
      <c r="Q959" s="20">
        <v>98</v>
      </c>
      <c r="R959" s="21">
        <v>95</v>
      </c>
      <c r="S959" s="21">
        <v>87</v>
      </c>
      <c r="T959" s="21">
        <v>73</v>
      </c>
      <c r="U959" s="21">
        <v>62</v>
      </c>
      <c r="V959" s="21">
        <v>50</v>
      </c>
      <c r="W959" s="21">
        <v>43</v>
      </c>
      <c r="X959" s="21">
        <v>34</v>
      </c>
      <c r="Y959" s="21">
        <v>29</v>
      </c>
      <c r="Z959" s="21">
        <v>26</v>
      </c>
      <c r="AA959" s="21">
        <v>25</v>
      </c>
      <c r="AB959" s="22">
        <v>955</v>
      </c>
      <c r="AC959" s="23">
        <v>96</v>
      </c>
      <c r="AD959" s="23">
        <v>95</v>
      </c>
      <c r="AE959" s="24">
        <v>90</v>
      </c>
      <c r="AF959" s="24">
        <v>80</v>
      </c>
      <c r="AG959" s="24">
        <v>67</v>
      </c>
      <c r="AH959" s="24">
        <v>59</v>
      </c>
      <c r="AI959" s="24">
        <v>44</v>
      </c>
      <c r="AJ959" s="24">
        <v>35</v>
      </c>
      <c r="AK959" s="24">
        <v>29</v>
      </c>
      <c r="AL959" s="24">
        <v>21</v>
      </c>
      <c r="AM959" s="24">
        <v>21</v>
      </c>
      <c r="AN959" s="24">
        <v>21</v>
      </c>
      <c r="DX959" s="19">
        <v>955</v>
      </c>
      <c r="DY959" t="s">
        <v>568</v>
      </c>
      <c r="DZ959" t="s">
        <v>568</v>
      </c>
      <c r="EA959" t="s">
        <v>568</v>
      </c>
      <c r="EB959" t="s">
        <v>567</v>
      </c>
    </row>
    <row r="960" spans="1:132" x14ac:dyDescent="0.25">
      <c r="A960" s="13">
        <v>957</v>
      </c>
      <c r="B960" s="13">
        <v>0</v>
      </c>
      <c r="C960" s="13">
        <v>56</v>
      </c>
      <c r="D960" s="13">
        <v>46</v>
      </c>
      <c r="E960" s="13">
        <v>47</v>
      </c>
      <c r="F960" s="13">
        <v>52</v>
      </c>
      <c r="G960" s="13">
        <v>41</v>
      </c>
      <c r="H960" s="13">
        <v>45</v>
      </c>
      <c r="I960" s="13">
        <v>49</v>
      </c>
      <c r="J960" s="13">
        <v>40</v>
      </c>
      <c r="K960" s="13">
        <v>53</v>
      </c>
      <c r="L960" s="13">
        <v>51</v>
      </c>
      <c r="M960" s="13">
        <v>51</v>
      </c>
      <c r="O960" s="19">
        <v>956</v>
      </c>
      <c r="P960" s="20">
        <v>99</v>
      </c>
      <c r="Q960" s="20">
        <v>98</v>
      </c>
      <c r="R960" s="21">
        <v>95</v>
      </c>
      <c r="S960" s="21">
        <v>87</v>
      </c>
      <c r="T960" s="21">
        <v>73</v>
      </c>
      <c r="U960" s="21">
        <v>62</v>
      </c>
      <c r="V960" s="21">
        <v>50</v>
      </c>
      <c r="W960" s="21">
        <v>43</v>
      </c>
      <c r="X960" s="21">
        <v>34</v>
      </c>
      <c r="Y960" s="21">
        <v>29</v>
      </c>
      <c r="Z960" s="21">
        <v>26</v>
      </c>
      <c r="AA960" s="21">
        <v>25</v>
      </c>
      <c r="AB960" s="22">
        <v>956</v>
      </c>
      <c r="AC960" s="23">
        <v>96</v>
      </c>
      <c r="AD960" s="23">
        <v>95</v>
      </c>
      <c r="AE960" s="24">
        <v>90</v>
      </c>
      <c r="AF960" s="24">
        <v>80</v>
      </c>
      <c r="AG960" s="24">
        <v>67</v>
      </c>
      <c r="AH960" s="24">
        <v>60</v>
      </c>
      <c r="AI960" s="24">
        <v>44</v>
      </c>
      <c r="AJ960" s="24">
        <v>35</v>
      </c>
      <c r="AK960" s="24">
        <v>29</v>
      </c>
      <c r="AL960" s="24">
        <v>22</v>
      </c>
      <c r="AM960" s="24">
        <v>22</v>
      </c>
      <c r="AN960" s="24">
        <v>22</v>
      </c>
      <c r="DX960" s="19">
        <v>956</v>
      </c>
      <c r="DY960" t="s">
        <v>568</v>
      </c>
      <c r="DZ960" t="s">
        <v>568</v>
      </c>
      <c r="EA960" t="s">
        <v>568</v>
      </c>
      <c r="EB960" t="s">
        <v>567</v>
      </c>
    </row>
    <row r="961" spans="1:132" x14ac:dyDescent="0.25">
      <c r="A961" s="12">
        <v>958</v>
      </c>
      <c r="B961" s="12">
        <v>0</v>
      </c>
      <c r="C961" s="12">
        <v>55</v>
      </c>
      <c r="D961" s="12">
        <v>45</v>
      </c>
      <c r="E961" s="12">
        <v>46</v>
      </c>
      <c r="F961" s="12">
        <v>51</v>
      </c>
      <c r="G961" s="12">
        <v>41</v>
      </c>
      <c r="H961" s="12">
        <v>45</v>
      </c>
      <c r="I961" s="12">
        <v>49</v>
      </c>
      <c r="J961" s="12">
        <v>40</v>
      </c>
      <c r="K961" s="12">
        <v>53</v>
      </c>
      <c r="L961" s="12">
        <v>51</v>
      </c>
      <c r="M961" s="12">
        <v>51</v>
      </c>
      <c r="O961" s="19">
        <v>957</v>
      </c>
      <c r="P961" s="20">
        <v>99</v>
      </c>
      <c r="Q961" s="20">
        <v>98</v>
      </c>
      <c r="R961" s="21">
        <v>95</v>
      </c>
      <c r="S961" s="21">
        <v>87</v>
      </c>
      <c r="T961" s="21">
        <v>73</v>
      </c>
      <c r="U961" s="21">
        <v>62</v>
      </c>
      <c r="V961" s="21">
        <v>50</v>
      </c>
      <c r="W961" s="21">
        <v>43</v>
      </c>
      <c r="X961" s="21">
        <v>34</v>
      </c>
      <c r="Y961" s="21">
        <v>29</v>
      </c>
      <c r="Z961" s="21">
        <v>26</v>
      </c>
      <c r="AA961" s="21">
        <v>25</v>
      </c>
      <c r="AB961" s="22">
        <v>957</v>
      </c>
      <c r="AC961" s="23">
        <v>96</v>
      </c>
      <c r="AD961" s="23">
        <v>95</v>
      </c>
      <c r="AE961" s="24">
        <v>90</v>
      </c>
      <c r="AF961" s="24">
        <v>80</v>
      </c>
      <c r="AG961" s="24">
        <v>67</v>
      </c>
      <c r="AH961" s="24">
        <v>60</v>
      </c>
      <c r="AI961" s="24">
        <v>45</v>
      </c>
      <c r="AJ961" s="24">
        <v>35</v>
      </c>
      <c r="AK961" s="24">
        <v>29</v>
      </c>
      <c r="AL961" s="24">
        <v>22</v>
      </c>
      <c r="AM961" s="24">
        <v>22</v>
      </c>
      <c r="AN961" s="24">
        <v>22</v>
      </c>
      <c r="DX961" s="19">
        <v>957</v>
      </c>
      <c r="DY961" t="s">
        <v>568</v>
      </c>
      <c r="DZ961" t="s">
        <v>568</v>
      </c>
      <c r="EA961" t="s">
        <v>568</v>
      </c>
      <c r="EB961" t="s">
        <v>567</v>
      </c>
    </row>
    <row r="962" spans="1:132" x14ac:dyDescent="0.25">
      <c r="A962" s="13">
        <v>959</v>
      </c>
      <c r="B962" s="13">
        <v>0</v>
      </c>
      <c r="C962" s="13">
        <v>55</v>
      </c>
      <c r="D962" s="13">
        <v>45</v>
      </c>
      <c r="E962" s="13">
        <v>46</v>
      </c>
      <c r="F962" s="13">
        <v>51</v>
      </c>
      <c r="G962" s="13">
        <v>41</v>
      </c>
      <c r="H962" s="13">
        <v>45</v>
      </c>
      <c r="I962" s="13">
        <v>49</v>
      </c>
      <c r="J962" s="13">
        <v>40</v>
      </c>
      <c r="K962" s="13">
        <v>53</v>
      </c>
      <c r="L962" s="13">
        <v>51</v>
      </c>
      <c r="M962" s="13">
        <v>51</v>
      </c>
      <c r="O962" s="19">
        <v>958</v>
      </c>
      <c r="P962" s="20">
        <v>99</v>
      </c>
      <c r="Q962" s="20">
        <v>98</v>
      </c>
      <c r="R962" s="21">
        <v>95</v>
      </c>
      <c r="S962" s="21">
        <v>87</v>
      </c>
      <c r="T962" s="21">
        <v>74</v>
      </c>
      <c r="U962" s="21">
        <v>63</v>
      </c>
      <c r="V962" s="21">
        <v>51</v>
      </c>
      <c r="W962" s="21">
        <v>44</v>
      </c>
      <c r="X962" s="21">
        <v>35</v>
      </c>
      <c r="Y962" s="21">
        <v>29</v>
      </c>
      <c r="Z962" s="21">
        <v>27</v>
      </c>
      <c r="AA962" s="21">
        <v>26</v>
      </c>
      <c r="AB962" s="22">
        <v>958</v>
      </c>
      <c r="AC962" s="23">
        <v>96</v>
      </c>
      <c r="AD962" s="23">
        <v>95</v>
      </c>
      <c r="AE962" s="24">
        <v>91</v>
      </c>
      <c r="AF962" s="24">
        <v>81</v>
      </c>
      <c r="AG962" s="24">
        <v>67</v>
      </c>
      <c r="AH962" s="24">
        <v>60</v>
      </c>
      <c r="AI962" s="24">
        <v>45</v>
      </c>
      <c r="AJ962" s="24">
        <v>35</v>
      </c>
      <c r="AK962" s="24">
        <v>29</v>
      </c>
      <c r="AL962" s="24">
        <v>22</v>
      </c>
      <c r="AM962" s="24">
        <v>22</v>
      </c>
      <c r="AN962" s="24">
        <v>22</v>
      </c>
      <c r="DX962" s="19">
        <v>958</v>
      </c>
      <c r="DY962" t="s">
        <v>568</v>
      </c>
      <c r="DZ962" t="s">
        <v>568</v>
      </c>
      <c r="EA962" t="s">
        <v>568</v>
      </c>
      <c r="EB962" t="s">
        <v>567</v>
      </c>
    </row>
    <row r="963" spans="1:132" x14ac:dyDescent="0.25">
      <c r="A963" s="12">
        <v>960</v>
      </c>
      <c r="B963" s="12">
        <v>0</v>
      </c>
      <c r="C963" s="12">
        <v>55</v>
      </c>
      <c r="D963" s="12">
        <v>45</v>
      </c>
      <c r="E963" s="12">
        <v>46</v>
      </c>
      <c r="F963" s="12">
        <v>51</v>
      </c>
      <c r="G963" s="12">
        <v>41</v>
      </c>
      <c r="H963" s="12">
        <v>45</v>
      </c>
      <c r="I963" s="12">
        <v>49</v>
      </c>
      <c r="J963" s="12">
        <v>40</v>
      </c>
      <c r="K963" s="12">
        <v>53</v>
      </c>
      <c r="L963" s="12">
        <v>51</v>
      </c>
      <c r="M963" s="12">
        <v>51</v>
      </c>
      <c r="O963" s="19">
        <v>959</v>
      </c>
      <c r="P963" s="20">
        <v>99</v>
      </c>
      <c r="Q963" s="20">
        <v>98</v>
      </c>
      <c r="R963" s="21">
        <v>95</v>
      </c>
      <c r="S963" s="21">
        <v>87</v>
      </c>
      <c r="T963" s="21">
        <v>74</v>
      </c>
      <c r="U963" s="21">
        <v>63</v>
      </c>
      <c r="V963" s="21">
        <v>51</v>
      </c>
      <c r="W963" s="21">
        <v>44</v>
      </c>
      <c r="X963" s="21">
        <v>35</v>
      </c>
      <c r="Y963" s="21">
        <v>29</v>
      </c>
      <c r="Z963" s="21">
        <v>27</v>
      </c>
      <c r="AA963" s="21">
        <v>26</v>
      </c>
      <c r="AB963" s="22">
        <v>959</v>
      </c>
      <c r="AC963" s="23">
        <v>96</v>
      </c>
      <c r="AD963" s="23">
        <v>95</v>
      </c>
      <c r="AE963" s="24">
        <v>91</v>
      </c>
      <c r="AF963" s="24">
        <v>81</v>
      </c>
      <c r="AG963" s="24">
        <v>68</v>
      </c>
      <c r="AH963" s="24">
        <v>60</v>
      </c>
      <c r="AI963" s="24">
        <v>45</v>
      </c>
      <c r="AJ963" s="24">
        <v>35</v>
      </c>
      <c r="AK963" s="24">
        <v>30</v>
      </c>
      <c r="AL963" s="24">
        <v>22</v>
      </c>
      <c r="AM963" s="24">
        <v>22</v>
      </c>
      <c r="AN963" s="24">
        <v>22</v>
      </c>
      <c r="DX963" s="19">
        <v>959</v>
      </c>
      <c r="DY963" t="s">
        <v>568</v>
      </c>
      <c r="DZ963" t="s">
        <v>568</v>
      </c>
      <c r="EA963" t="s">
        <v>568</v>
      </c>
      <c r="EB963" t="s">
        <v>567</v>
      </c>
    </row>
    <row r="964" spans="1:132" x14ac:dyDescent="0.25">
      <c r="A964" s="13">
        <v>961</v>
      </c>
      <c r="B964" s="13">
        <v>0</v>
      </c>
      <c r="C964" s="13">
        <v>55</v>
      </c>
      <c r="D964" s="13">
        <v>45</v>
      </c>
      <c r="E964" s="13">
        <v>46</v>
      </c>
      <c r="F964" s="13">
        <v>51</v>
      </c>
      <c r="G964" s="13">
        <v>41</v>
      </c>
      <c r="H964" s="13">
        <v>45</v>
      </c>
      <c r="I964" s="13">
        <v>49</v>
      </c>
      <c r="J964" s="13">
        <v>40</v>
      </c>
      <c r="K964" s="13">
        <v>53</v>
      </c>
      <c r="L964" s="13">
        <v>51</v>
      </c>
      <c r="M964" s="13">
        <v>51</v>
      </c>
      <c r="O964" s="19">
        <v>960</v>
      </c>
      <c r="P964" s="20">
        <v>99</v>
      </c>
      <c r="Q964" s="20">
        <v>98</v>
      </c>
      <c r="R964" s="21">
        <v>95</v>
      </c>
      <c r="S964" s="21">
        <v>87</v>
      </c>
      <c r="T964" s="21">
        <v>74</v>
      </c>
      <c r="U964" s="21">
        <v>63</v>
      </c>
      <c r="V964" s="21">
        <v>51</v>
      </c>
      <c r="W964" s="21">
        <v>44</v>
      </c>
      <c r="X964" s="21">
        <v>35</v>
      </c>
      <c r="Y964" s="21">
        <v>29</v>
      </c>
      <c r="Z964" s="21">
        <v>27</v>
      </c>
      <c r="AA964" s="21">
        <v>26</v>
      </c>
      <c r="AB964" s="22">
        <v>960</v>
      </c>
      <c r="AC964" s="23">
        <v>96</v>
      </c>
      <c r="AD964" s="23">
        <v>95</v>
      </c>
      <c r="AE964" s="24">
        <v>91</v>
      </c>
      <c r="AF964" s="24">
        <v>81</v>
      </c>
      <c r="AG964" s="24">
        <v>68</v>
      </c>
      <c r="AH964" s="24">
        <v>60</v>
      </c>
      <c r="AI964" s="24">
        <v>45</v>
      </c>
      <c r="AJ964" s="24">
        <v>36</v>
      </c>
      <c r="AK964" s="24">
        <v>30</v>
      </c>
      <c r="AL964" s="24">
        <v>22</v>
      </c>
      <c r="AM964" s="24">
        <v>22</v>
      </c>
      <c r="AN964" s="24">
        <v>22</v>
      </c>
      <c r="DX964" s="19">
        <v>960</v>
      </c>
      <c r="DY964" t="s">
        <v>568</v>
      </c>
      <c r="DZ964" t="s">
        <v>568</v>
      </c>
      <c r="EA964" t="s">
        <v>568</v>
      </c>
      <c r="EB964" t="s">
        <v>567</v>
      </c>
    </row>
    <row r="965" spans="1:132" x14ac:dyDescent="0.25">
      <c r="A965" s="12">
        <v>962</v>
      </c>
      <c r="B965" s="12">
        <v>0</v>
      </c>
      <c r="C965" s="12">
        <v>55</v>
      </c>
      <c r="D965" s="12">
        <v>45</v>
      </c>
      <c r="E965" s="12">
        <v>46</v>
      </c>
      <c r="F965" s="12">
        <v>51</v>
      </c>
      <c r="G965" s="12">
        <v>41</v>
      </c>
      <c r="H965" s="12">
        <v>45</v>
      </c>
      <c r="I965" s="12">
        <v>49</v>
      </c>
      <c r="J965" s="12">
        <v>40</v>
      </c>
      <c r="K965" s="12">
        <v>53</v>
      </c>
      <c r="L965" s="12">
        <v>51</v>
      </c>
      <c r="M965" s="12">
        <v>51</v>
      </c>
      <c r="O965" s="19">
        <v>961</v>
      </c>
      <c r="P965" s="20">
        <v>99</v>
      </c>
      <c r="Q965" s="20">
        <v>98</v>
      </c>
      <c r="R965" s="21">
        <v>95</v>
      </c>
      <c r="S965" s="21">
        <v>87</v>
      </c>
      <c r="T965" s="21">
        <v>74</v>
      </c>
      <c r="U965" s="21">
        <v>63</v>
      </c>
      <c r="V965" s="21">
        <v>51</v>
      </c>
      <c r="W965" s="21">
        <v>44</v>
      </c>
      <c r="X965" s="21">
        <v>35</v>
      </c>
      <c r="Y965" s="21">
        <v>29</v>
      </c>
      <c r="Z965" s="21">
        <v>27</v>
      </c>
      <c r="AA965" s="21">
        <v>26</v>
      </c>
      <c r="AB965" s="22">
        <v>961</v>
      </c>
      <c r="AC965" s="23">
        <v>96</v>
      </c>
      <c r="AD965" s="23">
        <v>95</v>
      </c>
      <c r="AE965" s="24">
        <v>91</v>
      </c>
      <c r="AF965" s="24">
        <v>81</v>
      </c>
      <c r="AG965" s="24">
        <v>68</v>
      </c>
      <c r="AH965" s="24">
        <v>61</v>
      </c>
      <c r="AI965" s="24">
        <v>45</v>
      </c>
      <c r="AJ965" s="24">
        <v>36</v>
      </c>
      <c r="AK965" s="24">
        <v>30</v>
      </c>
      <c r="AL965" s="24">
        <v>22</v>
      </c>
      <c r="AM965" s="24">
        <v>22</v>
      </c>
      <c r="AN965" s="24">
        <v>22</v>
      </c>
      <c r="DX965" s="19">
        <v>961</v>
      </c>
      <c r="DY965" t="s">
        <v>568</v>
      </c>
      <c r="DZ965" t="s">
        <v>568</v>
      </c>
      <c r="EA965" t="s">
        <v>568</v>
      </c>
      <c r="EB965" t="s">
        <v>567</v>
      </c>
    </row>
    <row r="966" spans="1:132" x14ac:dyDescent="0.25">
      <c r="A966" s="13">
        <v>963</v>
      </c>
      <c r="B966" s="13">
        <v>0</v>
      </c>
      <c r="C966" s="13">
        <v>54</v>
      </c>
      <c r="D966" s="13">
        <v>45</v>
      </c>
      <c r="E966" s="13">
        <v>46</v>
      </c>
      <c r="F966" s="13">
        <v>50</v>
      </c>
      <c r="G966" s="13">
        <v>41</v>
      </c>
      <c r="H966" s="13">
        <v>45</v>
      </c>
      <c r="I966" s="13">
        <v>49</v>
      </c>
      <c r="J966" s="13">
        <v>40</v>
      </c>
      <c r="K966" s="13">
        <v>53</v>
      </c>
      <c r="L966" s="13">
        <v>51</v>
      </c>
      <c r="M966" s="13">
        <v>51</v>
      </c>
      <c r="O966" s="19">
        <v>962</v>
      </c>
      <c r="P966" s="20">
        <v>99</v>
      </c>
      <c r="Q966" s="20">
        <v>98</v>
      </c>
      <c r="R966" s="21">
        <v>95</v>
      </c>
      <c r="S966" s="21">
        <v>87</v>
      </c>
      <c r="T966" s="21">
        <v>74</v>
      </c>
      <c r="U966" s="21">
        <v>63</v>
      </c>
      <c r="V966" s="21">
        <v>51</v>
      </c>
      <c r="W966" s="21">
        <v>44</v>
      </c>
      <c r="X966" s="21">
        <v>35</v>
      </c>
      <c r="Y966" s="21">
        <v>29</v>
      </c>
      <c r="Z966" s="21">
        <v>27</v>
      </c>
      <c r="AA966" s="21">
        <v>26</v>
      </c>
      <c r="AB966" s="22">
        <v>962</v>
      </c>
      <c r="AC966" s="23">
        <v>96</v>
      </c>
      <c r="AD966" s="23">
        <v>95</v>
      </c>
      <c r="AE966" s="24">
        <v>91</v>
      </c>
      <c r="AF966" s="24">
        <v>81</v>
      </c>
      <c r="AG966" s="24">
        <v>68</v>
      </c>
      <c r="AH966" s="24">
        <v>61</v>
      </c>
      <c r="AI966" s="24">
        <v>46</v>
      </c>
      <c r="AJ966" s="24">
        <v>36</v>
      </c>
      <c r="AK966" s="24">
        <v>30</v>
      </c>
      <c r="AL966" s="24">
        <v>22</v>
      </c>
      <c r="AM966" s="24">
        <v>22</v>
      </c>
      <c r="AN966" s="24">
        <v>22</v>
      </c>
      <c r="DX966" s="19">
        <v>962</v>
      </c>
      <c r="DY966" t="s">
        <v>568</v>
      </c>
      <c r="DZ966" t="s">
        <v>568</v>
      </c>
      <c r="EA966" t="s">
        <v>568</v>
      </c>
      <c r="EB966" t="s">
        <v>567</v>
      </c>
    </row>
    <row r="967" spans="1:132" x14ac:dyDescent="0.25">
      <c r="A967" s="12">
        <v>964</v>
      </c>
      <c r="B967" s="12">
        <v>0</v>
      </c>
      <c r="C967" s="12">
        <v>54</v>
      </c>
      <c r="D967" s="12">
        <v>45</v>
      </c>
      <c r="E967" s="12">
        <v>46</v>
      </c>
      <c r="F967" s="12">
        <v>50</v>
      </c>
      <c r="G967" s="12">
        <v>41</v>
      </c>
      <c r="H967" s="12">
        <v>45</v>
      </c>
      <c r="I967" s="12">
        <v>49</v>
      </c>
      <c r="J967" s="12">
        <v>40</v>
      </c>
      <c r="K967" s="12">
        <v>53</v>
      </c>
      <c r="L967" s="12">
        <v>51</v>
      </c>
      <c r="M967" s="12">
        <v>51</v>
      </c>
      <c r="O967" s="19">
        <v>963</v>
      </c>
      <c r="P967" s="20">
        <v>99</v>
      </c>
      <c r="Q967" s="20">
        <v>98</v>
      </c>
      <c r="R967" s="21">
        <v>95</v>
      </c>
      <c r="S967" s="21">
        <v>87</v>
      </c>
      <c r="T967" s="21">
        <v>74</v>
      </c>
      <c r="U967" s="21">
        <v>63</v>
      </c>
      <c r="V967" s="21">
        <v>51</v>
      </c>
      <c r="W967" s="21">
        <v>44</v>
      </c>
      <c r="X967" s="21">
        <v>36</v>
      </c>
      <c r="Y967" s="21">
        <v>30</v>
      </c>
      <c r="Z967" s="21">
        <v>28</v>
      </c>
      <c r="AA967" s="21">
        <v>26</v>
      </c>
      <c r="AB967" s="22">
        <v>963</v>
      </c>
      <c r="AC967" s="23">
        <v>96</v>
      </c>
      <c r="AD967" s="23">
        <v>95</v>
      </c>
      <c r="AE967" s="24">
        <v>91</v>
      </c>
      <c r="AF967" s="24">
        <v>81</v>
      </c>
      <c r="AG967" s="24">
        <v>68</v>
      </c>
      <c r="AH967" s="24">
        <v>61</v>
      </c>
      <c r="AI967" s="24">
        <v>46</v>
      </c>
      <c r="AJ967" s="24">
        <v>36</v>
      </c>
      <c r="AK967" s="24">
        <v>30</v>
      </c>
      <c r="AL967" s="24">
        <v>22</v>
      </c>
      <c r="AM967" s="24">
        <v>22</v>
      </c>
      <c r="AN967" s="24">
        <v>22</v>
      </c>
      <c r="DX967" s="19">
        <v>963</v>
      </c>
      <c r="DY967" t="s">
        <v>568</v>
      </c>
      <c r="DZ967" t="s">
        <v>568</v>
      </c>
      <c r="EA967" t="s">
        <v>568</v>
      </c>
      <c r="EB967" t="s">
        <v>567</v>
      </c>
    </row>
    <row r="968" spans="1:132" x14ac:dyDescent="0.25">
      <c r="A968" s="13">
        <v>965</v>
      </c>
      <c r="B968" s="13">
        <v>0</v>
      </c>
      <c r="C968" s="13">
        <v>54</v>
      </c>
      <c r="D968" s="13">
        <v>45</v>
      </c>
      <c r="E968" s="13">
        <v>46</v>
      </c>
      <c r="F968" s="13">
        <v>50</v>
      </c>
      <c r="G968" s="13">
        <v>41</v>
      </c>
      <c r="H968" s="13">
        <v>45</v>
      </c>
      <c r="I968" s="13">
        <v>49</v>
      </c>
      <c r="J968" s="13">
        <v>40</v>
      </c>
      <c r="K968" s="13">
        <v>53</v>
      </c>
      <c r="L968" s="13">
        <v>51</v>
      </c>
      <c r="M968" s="13">
        <v>51</v>
      </c>
      <c r="O968" s="19">
        <v>964</v>
      </c>
      <c r="P968" s="20">
        <v>99</v>
      </c>
      <c r="Q968" s="20">
        <v>98</v>
      </c>
      <c r="R968" s="21">
        <v>95</v>
      </c>
      <c r="S968" s="21">
        <v>87</v>
      </c>
      <c r="T968" s="21">
        <v>74</v>
      </c>
      <c r="U968" s="21">
        <v>63</v>
      </c>
      <c r="V968" s="21">
        <v>51</v>
      </c>
      <c r="W968" s="21">
        <v>44</v>
      </c>
      <c r="X968" s="21">
        <v>36</v>
      </c>
      <c r="Y968" s="21">
        <v>30</v>
      </c>
      <c r="Z968" s="21">
        <v>28</v>
      </c>
      <c r="AA968" s="21">
        <v>26</v>
      </c>
      <c r="AB968" s="22">
        <v>964</v>
      </c>
      <c r="AC968" s="23">
        <v>96</v>
      </c>
      <c r="AD968" s="23">
        <v>95</v>
      </c>
      <c r="AE968" s="24">
        <v>91</v>
      </c>
      <c r="AF968" s="24">
        <v>81</v>
      </c>
      <c r="AG968" s="24">
        <v>69</v>
      </c>
      <c r="AH968" s="24">
        <v>61</v>
      </c>
      <c r="AI968" s="24">
        <v>46</v>
      </c>
      <c r="AJ968" s="24">
        <v>36</v>
      </c>
      <c r="AK968" s="24">
        <v>30</v>
      </c>
      <c r="AL968" s="24">
        <v>23</v>
      </c>
      <c r="AM968" s="24">
        <v>23</v>
      </c>
      <c r="AN968" s="24">
        <v>23</v>
      </c>
      <c r="DX968" s="19">
        <v>964</v>
      </c>
      <c r="DY968" t="s">
        <v>568</v>
      </c>
      <c r="DZ968" t="s">
        <v>568</v>
      </c>
      <c r="EA968" t="s">
        <v>568</v>
      </c>
      <c r="EB968" t="s">
        <v>567</v>
      </c>
    </row>
    <row r="969" spans="1:132" x14ac:dyDescent="0.25">
      <c r="A969" s="12">
        <v>966</v>
      </c>
      <c r="B969" s="12">
        <v>0</v>
      </c>
      <c r="C969" s="12">
        <v>54</v>
      </c>
      <c r="D969" s="12">
        <v>44</v>
      </c>
      <c r="E969" s="12">
        <v>45</v>
      </c>
      <c r="F969" s="12">
        <v>50</v>
      </c>
      <c r="G969" s="12">
        <v>40</v>
      </c>
      <c r="H969" s="12">
        <v>44</v>
      </c>
      <c r="I969" s="12">
        <v>48</v>
      </c>
      <c r="J969" s="12">
        <v>40</v>
      </c>
      <c r="K969" s="12">
        <v>53</v>
      </c>
      <c r="L969" s="12">
        <v>50</v>
      </c>
      <c r="M969" s="12">
        <v>50</v>
      </c>
      <c r="O969" s="19">
        <v>965</v>
      </c>
      <c r="P969" s="20">
        <v>99</v>
      </c>
      <c r="Q969" s="20">
        <v>98</v>
      </c>
      <c r="R969" s="21">
        <v>95</v>
      </c>
      <c r="S969" s="21">
        <v>87</v>
      </c>
      <c r="T969" s="21">
        <v>74</v>
      </c>
      <c r="U969" s="21">
        <v>63</v>
      </c>
      <c r="V969" s="21">
        <v>51</v>
      </c>
      <c r="W969" s="21">
        <v>44</v>
      </c>
      <c r="X969" s="21">
        <v>36</v>
      </c>
      <c r="Y969" s="21">
        <v>30</v>
      </c>
      <c r="Z969" s="21">
        <v>28</v>
      </c>
      <c r="AA969" s="21">
        <v>26</v>
      </c>
      <c r="AB969" s="22">
        <v>965</v>
      </c>
      <c r="AC969" s="23">
        <v>96</v>
      </c>
      <c r="AD969" s="23">
        <v>95</v>
      </c>
      <c r="AE969" s="24">
        <v>91</v>
      </c>
      <c r="AF969" s="24">
        <v>81</v>
      </c>
      <c r="AG969" s="24">
        <v>69</v>
      </c>
      <c r="AH969" s="24">
        <v>61</v>
      </c>
      <c r="AI969" s="24">
        <v>46</v>
      </c>
      <c r="AJ969" s="24">
        <v>36</v>
      </c>
      <c r="AK969" s="24">
        <v>30</v>
      </c>
      <c r="AL969" s="24">
        <v>23</v>
      </c>
      <c r="AM969" s="24">
        <v>23</v>
      </c>
      <c r="AN969" s="24">
        <v>23</v>
      </c>
      <c r="DX969" s="19">
        <v>965</v>
      </c>
      <c r="DY969" t="s">
        <v>568</v>
      </c>
      <c r="DZ969" t="s">
        <v>568</v>
      </c>
      <c r="EA969" t="s">
        <v>568</v>
      </c>
      <c r="EB969" t="s">
        <v>567</v>
      </c>
    </row>
    <row r="970" spans="1:132" x14ac:dyDescent="0.25">
      <c r="A970" s="13">
        <v>967</v>
      </c>
      <c r="B970" s="13">
        <v>0</v>
      </c>
      <c r="C970" s="13">
        <v>54</v>
      </c>
      <c r="D970" s="13">
        <v>44</v>
      </c>
      <c r="E970" s="13">
        <v>45</v>
      </c>
      <c r="F970" s="13">
        <v>50</v>
      </c>
      <c r="G970" s="13">
        <v>40</v>
      </c>
      <c r="H970" s="13">
        <v>44</v>
      </c>
      <c r="I970" s="13">
        <v>48</v>
      </c>
      <c r="J970" s="13">
        <v>40</v>
      </c>
      <c r="K970" s="13">
        <v>53</v>
      </c>
      <c r="L970" s="13">
        <v>50</v>
      </c>
      <c r="M970" s="13">
        <v>50</v>
      </c>
      <c r="O970" s="19">
        <v>966</v>
      </c>
      <c r="P970" s="20">
        <v>99</v>
      </c>
      <c r="Q970" s="20">
        <v>98</v>
      </c>
      <c r="R970" s="21">
        <v>95</v>
      </c>
      <c r="S970" s="21">
        <v>87</v>
      </c>
      <c r="T970" s="21">
        <v>74</v>
      </c>
      <c r="U970" s="21">
        <v>63</v>
      </c>
      <c r="V970" s="21">
        <v>51</v>
      </c>
      <c r="W970" s="21">
        <v>44</v>
      </c>
      <c r="X970" s="21">
        <v>36</v>
      </c>
      <c r="Y970" s="21">
        <v>30</v>
      </c>
      <c r="Z970" s="21">
        <v>28</v>
      </c>
      <c r="AA970" s="21">
        <v>26</v>
      </c>
      <c r="AB970" s="22">
        <v>966</v>
      </c>
      <c r="AC970" s="23">
        <v>96</v>
      </c>
      <c r="AD970" s="23">
        <v>95</v>
      </c>
      <c r="AE970" s="24">
        <v>91</v>
      </c>
      <c r="AF970" s="24">
        <v>82</v>
      </c>
      <c r="AG970" s="24">
        <v>69</v>
      </c>
      <c r="AH970" s="24">
        <v>61</v>
      </c>
      <c r="AI970" s="24">
        <v>46</v>
      </c>
      <c r="AJ970" s="24">
        <v>37</v>
      </c>
      <c r="AK970" s="24">
        <v>31</v>
      </c>
      <c r="AL970" s="24">
        <v>23</v>
      </c>
      <c r="AM970" s="24">
        <v>23</v>
      </c>
      <c r="AN970" s="24">
        <v>23</v>
      </c>
      <c r="DX970" s="19">
        <v>966</v>
      </c>
      <c r="DY970" t="s">
        <v>568</v>
      </c>
      <c r="DZ970" t="s">
        <v>568</v>
      </c>
      <c r="EA970" t="s">
        <v>568</v>
      </c>
      <c r="EB970" t="s">
        <v>567</v>
      </c>
    </row>
    <row r="971" spans="1:132" x14ac:dyDescent="0.25">
      <c r="A971" s="12">
        <v>968</v>
      </c>
      <c r="B971" s="12">
        <v>0</v>
      </c>
      <c r="C971" s="12">
        <v>53</v>
      </c>
      <c r="D971" s="12">
        <v>44</v>
      </c>
      <c r="E971" s="12">
        <v>45</v>
      </c>
      <c r="F971" s="12">
        <v>49</v>
      </c>
      <c r="G971" s="12">
        <v>40</v>
      </c>
      <c r="H971" s="12">
        <v>44</v>
      </c>
      <c r="I971" s="12">
        <v>48</v>
      </c>
      <c r="J971" s="12">
        <v>40</v>
      </c>
      <c r="K971" s="12">
        <v>53</v>
      </c>
      <c r="L971" s="12">
        <v>50</v>
      </c>
      <c r="M971" s="12">
        <v>50</v>
      </c>
      <c r="O971" s="19">
        <v>967</v>
      </c>
      <c r="P971" s="20">
        <v>99</v>
      </c>
      <c r="Q971" s="20">
        <v>98</v>
      </c>
      <c r="R971" s="21">
        <v>95</v>
      </c>
      <c r="S971" s="21">
        <v>87</v>
      </c>
      <c r="T971" s="21">
        <v>74</v>
      </c>
      <c r="U971" s="21">
        <v>63</v>
      </c>
      <c r="V971" s="21">
        <v>51</v>
      </c>
      <c r="W971" s="21">
        <v>44</v>
      </c>
      <c r="X971" s="21">
        <v>36</v>
      </c>
      <c r="Y971" s="21">
        <v>30</v>
      </c>
      <c r="Z971" s="21">
        <v>28</v>
      </c>
      <c r="AA971" s="21">
        <v>26</v>
      </c>
      <c r="AB971" s="22">
        <v>967</v>
      </c>
      <c r="AC971" s="23">
        <v>96</v>
      </c>
      <c r="AD971" s="23">
        <v>95</v>
      </c>
      <c r="AE971" s="24">
        <v>91</v>
      </c>
      <c r="AF971" s="24">
        <v>82</v>
      </c>
      <c r="AG971" s="24">
        <v>69</v>
      </c>
      <c r="AH971" s="24">
        <v>62</v>
      </c>
      <c r="AI971" s="24">
        <v>47</v>
      </c>
      <c r="AJ971" s="24">
        <v>37</v>
      </c>
      <c r="AK971" s="24">
        <v>31</v>
      </c>
      <c r="AL971" s="24">
        <v>23</v>
      </c>
      <c r="AM971" s="24">
        <v>23</v>
      </c>
      <c r="AN971" s="24">
        <v>23</v>
      </c>
      <c r="DX971" s="19">
        <v>967</v>
      </c>
      <c r="DY971" t="s">
        <v>568</v>
      </c>
      <c r="DZ971" t="s">
        <v>568</v>
      </c>
      <c r="EA971" t="s">
        <v>568</v>
      </c>
      <c r="EB971" t="s">
        <v>567</v>
      </c>
    </row>
    <row r="972" spans="1:132" x14ac:dyDescent="0.25">
      <c r="A972" s="13">
        <v>969</v>
      </c>
      <c r="B972" s="13">
        <v>0</v>
      </c>
      <c r="C972" s="13">
        <v>53</v>
      </c>
      <c r="D972" s="13">
        <v>44</v>
      </c>
      <c r="E972" s="13">
        <v>45</v>
      </c>
      <c r="F972" s="13">
        <v>49</v>
      </c>
      <c r="G972" s="13">
        <v>40</v>
      </c>
      <c r="H972" s="13">
        <v>44</v>
      </c>
      <c r="I972" s="13">
        <v>48</v>
      </c>
      <c r="J972" s="13">
        <v>40</v>
      </c>
      <c r="K972" s="13">
        <v>53</v>
      </c>
      <c r="L972" s="13">
        <v>50</v>
      </c>
      <c r="M972" s="13">
        <v>50</v>
      </c>
      <c r="O972" s="19">
        <v>968</v>
      </c>
      <c r="P972" s="20">
        <v>99</v>
      </c>
      <c r="Q972" s="20">
        <v>98</v>
      </c>
      <c r="R972" s="21">
        <v>95</v>
      </c>
      <c r="S972" s="21">
        <v>88</v>
      </c>
      <c r="T972" s="21">
        <v>75</v>
      </c>
      <c r="U972" s="21">
        <v>64</v>
      </c>
      <c r="V972" s="21">
        <v>52</v>
      </c>
      <c r="W972" s="21">
        <v>45</v>
      </c>
      <c r="X972" s="21">
        <v>36</v>
      </c>
      <c r="Y972" s="21">
        <v>31</v>
      </c>
      <c r="Z972" s="21">
        <v>29</v>
      </c>
      <c r="AA972" s="21">
        <v>27</v>
      </c>
      <c r="AB972" s="22">
        <v>968</v>
      </c>
      <c r="AC972" s="23">
        <v>96</v>
      </c>
      <c r="AD972" s="23">
        <v>95</v>
      </c>
      <c r="AE972" s="24">
        <v>92</v>
      </c>
      <c r="AF972" s="24">
        <v>82</v>
      </c>
      <c r="AG972" s="24">
        <v>69</v>
      </c>
      <c r="AH972" s="24">
        <v>62</v>
      </c>
      <c r="AI972" s="24">
        <v>47</v>
      </c>
      <c r="AJ972" s="24">
        <v>37</v>
      </c>
      <c r="AK972" s="24">
        <v>31</v>
      </c>
      <c r="AL972" s="24">
        <v>23</v>
      </c>
      <c r="AM972" s="24">
        <v>23</v>
      </c>
      <c r="AN972" s="24">
        <v>23</v>
      </c>
      <c r="DX972" s="19">
        <v>968</v>
      </c>
      <c r="DY972" t="s">
        <v>568</v>
      </c>
      <c r="DZ972" t="s">
        <v>568</v>
      </c>
      <c r="EA972" t="s">
        <v>568</v>
      </c>
      <c r="EB972" t="s">
        <v>567</v>
      </c>
    </row>
    <row r="973" spans="1:132" x14ac:dyDescent="0.25">
      <c r="A973" s="12">
        <v>970</v>
      </c>
      <c r="B973" s="12">
        <v>0</v>
      </c>
      <c r="C973" s="12">
        <v>53</v>
      </c>
      <c r="D973" s="12">
        <v>44</v>
      </c>
      <c r="E973" s="12">
        <v>45</v>
      </c>
      <c r="F973" s="12">
        <v>49</v>
      </c>
      <c r="G973" s="12">
        <v>40</v>
      </c>
      <c r="H973" s="12">
        <v>44</v>
      </c>
      <c r="I973" s="12">
        <v>48</v>
      </c>
      <c r="J973" s="12">
        <v>40</v>
      </c>
      <c r="K973" s="12">
        <v>53</v>
      </c>
      <c r="L973" s="12">
        <v>50</v>
      </c>
      <c r="M973" s="12">
        <v>50</v>
      </c>
      <c r="O973" s="19">
        <v>969</v>
      </c>
      <c r="P973" s="20">
        <v>99</v>
      </c>
      <c r="Q973" s="20">
        <v>98</v>
      </c>
      <c r="R973" s="21">
        <v>95</v>
      </c>
      <c r="S973" s="21">
        <v>88</v>
      </c>
      <c r="T973" s="21">
        <v>75</v>
      </c>
      <c r="U973" s="21">
        <v>64</v>
      </c>
      <c r="V973" s="21">
        <v>52</v>
      </c>
      <c r="W973" s="21">
        <v>45</v>
      </c>
      <c r="X973" s="21">
        <v>36</v>
      </c>
      <c r="Y973" s="21">
        <v>31</v>
      </c>
      <c r="Z973" s="21">
        <v>29</v>
      </c>
      <c r="AA973" s="21">
        <v>27</v>
      </c>
      <c r="AB973" s="22">
        <v>969</v>
      </c>
      <c r="AC973" s="23">
        <v>96</v>
      </c>
      <c r="AD973" s="23">
        <v>95</v>
      </c>
      <c r="AE973" s="24">
        <v>92</v>
      </c>
      <c r="AF973" s="24">
        <v>82</v>
      </c>
      <c r="AG973" s="24">
        <v>69</v>
      </c>
      <c r="AH973" s="24">
        <v>62</v>
      </c>
      <c r="AI973" s="24">
        <v>47</v>
      </c>
      <c r="AJ973" s="24">
        <v>37</v>
      </c>
      <c r="AK973" s="24">
        <v>31</v>
      </c>
      <c r="AL973" s="24">
        <v>23</v>
      </c>
      <c r="AM973" s="24">
        <v>23</v>
      </c>
      <c r="AN973" s="24">
        <v>23</v>
      </c>
      <c r="DX973" s="19">
        <v>969</v>
      </c>
      <c r="DY973" t="s">
        <v>568</v>
      </c>
      <c r="DZ973" t="s">
        <v>568</v>
      </c>
      <c r="EA973" t="s">
        <v>568</v>
      </c>
      <c r="EB973" t="s">
        <v>567</v>
      </c>
    </row>
    <row r="974" spans="1:132" x14ac:dyDescent="0.25">
      <c r="A974" s="13">
        <v>971</v>
      </c>
      <c r="B974" s="13">
        <v>0</v>
      </c>
      <c r="C974" s="13">
        <v>48</v>
      </c>
      <c r="D974" s="13">
        <v>40</v>
      </c>
      <c r="E974" s="13">
        <v>45</v>
      </c>
      <c r="F974" s="13">
        <v>49</v>
      </c>
      <c r="G974" s="13">
        <v>40</v>
      </c>
      <c r="H974" s="13">
        <v>44</v>
      </c>
      <c r="I974" s="13">
        <v>48</v>
      </c>
      <c r="J974" s="13">
        <v>40</v>
      </c>
      <c r="K974" s="13">
        <v>53</v>
      </c>
      <c r="L974" s="13">
        <v>50</v>
      </c>
      <c r="M974" s="13">
        <v>50</v>
      </c>
      <c r="O974" s="19">
        <v>970</v>
      </c>
      <c r="P974" s="20">
        <v>99</v>
      </c>
      <c r="Q974" s="20">
        <v>98</v>
      </c>
      <c r="R974" s="21">
        <v>95</v>
      </c>
      <c r="S974" s="21">
        <v>88</v>
      </c>
      <c r="T974" s="21">
        <v>75</v>
      </c>
      <c r="U974" s="21">
        <v>64</v>
      </c>
      <c r="V974" s="21">
        <v>52</v>
      </c>
      <c r="W974" s="21">
        <v>45</v>
      </c>
      <c r="X974" s="21">
        <v>36</v>
      </c>
      <c r="Y974" s="21">
        <v>31</v>
      </c>
      <c r="Z974" s="21">
        <v>29</v>
      </c>
      <c r="AA974" s="21">
        <v>27</v>
      </c>
      <c r="AB974" s="22">
        <v>970</v>
      </c>
      <c r="AC974" s="23">
        <v>96</v>
      </c>
      <c r="AD974" s="23">
        <v>95</v>
      </c>
      <c r="AE974" s="24">
        <v>92</v>
      </c>
      <c r="AF974" s="24">
        <v>82</v>
      </c>
      <c r="AG974" s="24">
        <v>70</v>
      </c>
      <c r="AH974" s="24">
        <v>62</v>
      </c>
      <c r="AI974" s="24">
        <v>47</v>
      </c>
      <c r="AJ974" s="24">
        <v>37</v>
      </c>
      <c r="AK974" s="24">
        <v>31</v>
      </c>
      <c r="AL974" s="24">
        <v>23</v>
      </c>
      <c r="AM974" s="24">
        <v>23</v>
      </c>
      <c r="AN974" s="24">
        <v>23</v>
      </c>
      <c r="DX974" s="19">
        <v>970</v>
      </c>
      <c r="DY974" t="s">
        <v>568</v>
      </c>
      <c r="DZ974" t="s">
        <v>568</v>
      </c>
      <c r="EA974" t="s">
        <v>568</v>
      </c>
      <c r="EB974" t="s">
        <v>567</v>
      </c>
    </row>
    <row r="975" spans="1:132" x14ac:dyDescent="0.25">
      <c r="A975" s="12">
        <v>972</v>
      </c>
      <c r="B975" s="12">
        <v>0</v>
      </c>
      <c r="C975" s="12">
        <v>42</v>
      </c>
      <c r="D975" s="12">
        <v>35</v>
      </c>
      <c r="E975" s="12">
        <v>45</v>
      </c>
      <c r="F975" s="12">
        <v>49</v>
      </c>
      <c r="G975" s="12">
        <v>40</v>
      </c>
      <c r="H975" s="12">
        <v>44</v>
      </c>
      <c r="I975" s="12">
        <v>48</v>
      </c>
      <c r="J975" s="12">
        <v>40</v>
      </c>
      <c r="K975" s="12">
        <v>53</v>
      </c>
      <c r="L975" s="12">
        <v>50</v>
      </c>
      <c r="M975" s="12">
        <v>50</v>
      </c>
      <c r="O975" s="19">
        <v>971</v>
      </c>
      <c r="P975" s="20">
        <v>99</v>
      </c>
      <c r="Q975" s="20">
        <v>98</v>
      </c>
      <c r="R975" s="21">
        <v>95</v>
      </c>
      <c r="S975" s="21">
        <v>88</v>
      </c>
      <c r="T975" s="21">
        <v>75</v>
      </c>
      <c r="U975" s="21">
        <v>64</v>
      </c>
      <c r="V975" s="21">
        <v>52</v>
      </c>
      <c r="W975" s="21">
        <v>45</v>
      </c>
      <c r="X975" s="21">
        <v>36</v>
      </c>
      <c r="Y975" s="21">
        <v>31</v>
      </c>
      <c r="Z975" s="21">
        <v>29</v>
      </c>
      <c r="AA975" s="21">
        <v>27</v>
      </c>
      <c r="AB975" s="22">
        <v>971</v>
      </c>
      <c r="AC975" s="23">
        <v>96</v>
      </c>
      <c r="AD975" s="23">
        <v>95</v>
      </c>
      <c r="AE975" s="24">
        <v>92</v>
      </c>
      <c r="AF975" s="24">
        <v>82</v>
      </c>
      <c r="AG975" s="24">
        <v>70</v>
      </c>
      <c r="AH975" s="24">
        <v>62</v>
      </c>
      <c r="AI975" s="24">
        <v>48</v>
      </c>
      <c r="AJ975" s="24">
        <v>37</v>
      </c>
      <c r="AK975" s="24">
        <v>31</v>
      </c>
      <c r="AL975" s="24">
        <v>23</v>
      </c>
      <c r="AM975" s="24">
        <v>23</v>
      </c>
      <c r="AN975" s="24">
        <v>23</v>
      </c>
      <c r="DX975" s="19">
        <v>971</v>
      </c>
      <c r="DY975" t="s">
        <v>568</v>
      </c>
      <c r="DZ975" t="s">
        <v>568</v>
      </c>
      <c r="EA975" t="s">
        <v>568</v>
      </c>
      <c r="EB975" t="s">
        <v>567</v>
      </c>
    </row>
    <row r="976" spans="1:132" x14ac:dyDescent="0.25">
      <c r="A976" s="13">
        <v>973</v>
      </c>
      <c r="B976" s="13">
        <v>0</v>
      </c>
      <c r="C976" s="13">
        <v>37</v>
      </c>
      <c r="D976" s="13">
        <v>31</v>
      </c>
      <c r="E976" s="13">
        <v>45</v>
      </c>
      <c r="F976" s="13">
        <v>49</v>
      </c>
      <c r="G976" s="13">
        <v>40</v>
      </c>
      <c r="H976" s="13">
        <v>44</v>
      </c>
      <c r="I976" s="13">
        <v>48</v>
      </c>
      <c r="J976" s="13">
        <v>40</v>
      </c>
      <c r="K976" s="13">
        <v>53</v>
      </c>
      <c r="L976" s="13">
        <v>50</v>
      </c>
      <c r="M976" s="13">
        <v>50</v>
      </c>
      <c r="O976" s="19">
        <v>972</v>
      </c>
      <c r="P976" s="20">
        <v>99</v>
      </c>
      <c r="Q976" s="20">
        <v>98</v>
      </c>
      <c r="R976" s="21">
        <v>95</v>
      </c>
      <c r="S976" s="21">
        <v>88</v>
      </c>
      <c r="T976" s="21">
        <v>75</v>
      </c>
      <c r="U976" s="21">
        <v>64</v>
      </c>
      <c r="V976" s="21">
        <v>52</v>
      </c>
      <c r="W976" s="21">
        <v>45</v>
      </c>
      <c r="X976" s="21">
        <v>36</v>
      </c>
      <c r="Y976" s="21">
        <v>31</v>
      </c>
      <c r="Z976" s="21">
        <v>29</v>
      </c>
      <c r="AA976" s="21">
        <v>27</v>
      </c>
      <c r="AB976" s="22">
        <v>972</v>
      </c>
      <c r="AC976" s="23">
        <v>96</v>
      </c>
      <c r="AD976" s="23">
        <v>95</v>
      </c>
      <c r="AE976" s="24">
        <v>92</v>
      </c>
      <c r="AF976" s="24">
        <v>82</v>
      </c>
      <c r="AG976" s="24">
        <v>70</v>
      </c>
      <c r="AH976" s="24">
        <v>63</v>
      </c>
      <c r="AI976" s="24">
        <v>48</v>
      </c>
      <c r="AJ976" s="24">
        <v>38</v>
      </c>
      <c r="AK976" s="24">
        <v>32</v>
      </c>
      <c r="AL976" s="24">
        <v>23</v>
      </c>
      <c r="AM976" s="24">
        <v>23</v>
      </c>
      <c r="AN976" s="24">
        <v>23</v>
      </c>
      <c r="DX976" s="19">
        <v>972</v>
      </c>
      <c r="DY976" t="s">
        <v>568</v>
      </c>
      <c r="DZ976" t="s">
        <v>568</v>
      </c>
      <c r="EA976" t="s">
        <v>568</v>
      </c>
      <c r="EB976" t="s">
        <v>567</v>
      </c>
    </row>
    <row r="977" spans="1:132" x14ac:dyDescent="0.25">
      <c r="A977" s="12">
        <v>974</v>
      </c>
      <c r="B977" s="12">
        <v>0</v>
      </c>
      <c r="C977" s="12">
        <v>32</v>
      </c>
      <c r="D977" s="12">
        <v>26</v>
      </c>
      <c r="E977" s="12">
        <v>45</v>
      </c>
      <c r="F977" s="12">
        <v>49</v>
      </c>
      <c r="G977" s="12">
        <v>40</v>
      </c>
      <c r="H977" s="12">
        <v>44</v>
      </c>
      <c r="I977" s="12">
        <v>48</v>
      </c>
      <c r="J977" s="12">
        <v>40</v>
      </c>
      <c r="K977" s="12">
        <v>53</v>
      </c>
      <c r="L977" s="12">
        <v>50</v>
      </c>
      <c r="M977" s="12">
        <v>50</v>
      </c>
      <c r="O977" s="19">
        <v>973</v>
      </c>
      <c r="P977" s="20">
        <v>99</v>
      </c>
      <c r="Q977" s="20">
        <v>98</v>
      </c>
      <c r="R977" s="21">
        <v>95</v>
      </c>
      <c r="S977" s="21">
        <v>88</v>
      </c>
      <c r="T977" s="21">
        <v>76</v>
      </c>
      <c r="U977" s="21">
        <v>65</v>
      </c>
      <c r="V977" s="21">
        <v>53</v>
      </c>
      <c r="W977" s="21">
        <v>46</v>
      </c>
      <c r="X977" s="21">
        <v>37</v>
      </c>
      <c r="Y977" s="21">
        <v>32</v>
      </c>
      <c r="Z977" s="21">
        <v>29</v>
      </c>
      <c r="AA977" s="21">
        <v>28</v>
      </c>
      <c r="AB977" s="22">
        <v>973</v>
      </c>
      <c r="AC977" s="23">
        <v>96</v>
      </c>
      <c r="AD977" s="23">
        <v>95</v>
      </c>
      <c r="AE977" s="24">
        <v>92</v>
      </c>
      <c r="AF977" s="24">
        <v>82</v>
      </c>
      <c r="AG977" s="24">
        <v>70</v>
      </c>
      <c r="AH977" s="24">
        <v>63</v>
      </c>
      <c r="AI977" s="24">
        <v>48</v>
      </c>
      <c r="AJ977" s="24">
        <v>38</v>
      </c>
      <c r="AK977" s="24">
        <v>32</v>
      </c>
      <c r="AL977" s="24">
        <v>24</v>
      </c>
      <c r="AM977" s="24">
        <v>24</v>
      </c>
      <c r="AN977" s="24">
        <v>24</v>
      </c>
      <c r="DX977" s="19">
        <v>973</v>
      </c>
      <c r="DY977" t="s">
        <v>568</v>
      </c>
      <c r="DZ977" t="s">
        <v>568</v>
      </c>
      <c r="EA977" t="s">
        <v>568</v>
      </c>
      <c r="EB977" t="s">
        <v>567</v>
      </c>
    </row>
    <row r="978" spans="1:132" x14ac:dyDescent="0.25">
      <c r="A978" s="13">
        <v>975</v>
      </c>
      <c r="B978" s="13">
        <v>0</v>
      </c>
      <c r="C978" s="13">
        <v>27</v>
      </c>
      <c r="D978" s="13">
        <v>22</v>
      </c>
      <c r="E978" s="13">
        <v>45</v>
      </c>
      <c r="F978" s="13">
        <v>49</v>
      </c>
      <c r="G978" s="13">
        <v>40</v>
      </c>
      <c r="H978" s="13">
        <v>44</v>
      </c>
      <c r="I978" s="13">
        <v>48</v>
      </c>
      <c r="J978" s="13">
        <v>40</v>
      </c>
      <c r="K978" s="13">
        <v>53</v>
      </c>
      <c r="L978" s="13">
        <v>50</v>
      </c>
      <c r="M978" s="13">
        <v>50</v>
      </c>
      <c r="O978" s="19">
        <v>974</v>
      </c>
      <c r="P978" s="20">
        <v>99</v>
      </c>
      <c r="Q978" s="20">
        <v>98</v>
      </c>
      <c r="R978" s="21">
        <v>95</v>
      </c>
      <c r="S978" s="21">
        <v>88</v>
      </c>
      <c r="T978" s="21">
        <v>76</v>
      </c>
      <c r="U978" s="21">
        <v>65</v>
      </c>
      <c r="V978" s="21">
        <v>53</v>
      </c>
      <c r="W978" s="21">
        <v>46</v>
      </c>
      <c r="X978" s="21">
        <v>37</v>
      </c>
      <c r="Y978" s="21">
        <v>32</v>
      </c>
      <c r="Z978" s="21">
        <v>29</v>
      </c>
      <c r="AA978" s="21">
        <v>28</v>
      </c>
      <c r="AB978" s="22">
        <v>974</v>
      </c>
      <c r="AC978" s="23">
        <v>96</v>
      </c>
      <c r="AD978" s="23">
        <v>95</v>
      </c>
      <c r="AE978" s="24">
        <v>92</v>
      </c>
      <c r="AF978" s="24">
        <v>82</v>
      </c>
      <c r="AG978" s="24">
        <v>70</v>
      </c>
      <c r="AH978" s="24">
        <v>63</v>
      </c>
      <c r="AI978" s="24">
        <v>48</v>
      </c>
      <c r="AJ978" s="24">
        <v>38</v>
      </c>
      <c r="AK978" s="24">
        <v>32</v>
      </c>
      <c r="AL978" s="24">
        <v>24</v>
      </c>
      <c r="AM978" s="24">
        <v>24</v>
      </c>
      <c r="AN978" s="24">
        <v>24</v>
      </c>
      <c r="DX978" s="19">
        <v>974</v>
      </c>
      <c r="DY978" t="s">
        <v>568</v>
      </c>
      <c r="DZ978" t="s">
        <v>568</v>
      </c>
      <c r="EA978" t="s">
        <v>568</v>
      </c>
      <c r="EB978" t="s">
        <v>567</v>
      </c>
    </row>
    <row r="979" spans="1:132" x14ac:dyDescent="0.25">
      <c r="A979" s="12">
        <v>976</v>
      </c>
      <c r="B979" s="12">
        <v>0</v>
      </c>
      <c r="C979" s="12">
        <v>21</v>
      </c>
      <c r="D979" s="12">
        <v>18</v>
      </c>
      <c r="E979" s="12">
        <v>44</v>
      </c>
      <c r="F979" s="12">
        <v>48</v>
      </c>
      <c r="G979" s="12">
        <v>40</v>
      </c>
      <c r="H979" s="12">
        <v>44</v>
      </c>
      <c r="I979" s="12">
        <v>47</v>
      </c>
      <c r="J979" s="12">
        <v>39</v>
      </c>
      <c r="K979" s="12">
        <v>52</v>
      </c>
      <c r="L979" s="12">
        <v>50</v>
      </c>
      <c r="M979" s="12">
        <v>50</v>
      </c>
      <c r="O979" s="19">
        <v>975</v>
      </c>
      <c r="P979" s="20">
        <v>99</v>
      </c>
      <c r="Q979" s="20">
        <v>98</v>
      </c>
      <c r="R979" s="21">
        <v>95</v>
      </c>
      <c r="S979" s="21">
        <v>88</v>
      </c>
      <c r="T979" s="21">
        <v>76</v>
      </c>
      <c r="U979" s="21">
        <v>65</v>
      </c>
      <c r="V979" s="21">
        <v>53</v>
      </c>
      <c r="W979" s="21">
        <v>46</v>
      </c>
      <c r="X979" s="21">
        <v>37</v>
      </c>
      <c r="Y979" s="21">
        <v>32</v>
      </c>
      <c r="Z979" s="21">
        <v>29</v>
      </c>
      <c r="AA979" s="21">
        <v>28</v>
      </c>
      <c r="AB979" s="22">
        <v>975</v>
      </c>
      <c r="AC979" s="23">
        <v>96</v>
      </c>
      <c r="AD979" s="23">
        <v>95</v>
      </c>
      <c r="AE979" s="24">
        <v>92</v>
      </c>
      <c r="AF979" s="24">
        <v>83</v>
      </c>
      <c r="AG979" s="24">
        <v>70</v>
      </c>
      <c r="AH979" s="24">
        <v>63</v>
      </c>
      <c r="AI979" s="24">
        <v>48</v>
      </c>
      <c r="AJ979" s="24">
        <v>38</v>
      </c>
      <c r="AK979" s="24">
        <v>32</v>
      </c>
      <c r="AL979" s="24">
        <v>24</v>
      </c>
      <c r="AM979" s="24">
        <v>24</v>
      </c>
      <c r="AN979" s="24">
        <v>24</v>
      </c>
      <c r="DX979" s="19">
        <v>975</v>
      </c>
      <c r="DY979" t="s">
        <v>568</v>
      </c>
      <c r="DZ979" t="s">
        <v>568</v>
      </c>
      <c r="EA979" t="s">
        <v>568</v>
      </c>
      <c r="EB979" t="s">
        <v>567</v>
      </c>
    </row>
    <row r="980" spans="1:132" x14ac:dyDescent="0.25">
      <c r="A980" s="13">
        <v>977</v>
      </c>
      <c r="B980" s="13">
        <v>0</v>
      </c>
      <c r="C980" s="13">
        <v>16</v>
      </c>
      <c r="D980" s="13">
        <v>13</v>
      </c>
      <c r="E980" s="13">
        <v>44</v>
      </c>
      <c r="F980" s="13">
        <v>48</v>
      </c>
      <c r="G980" s="13">
        <v>40</v>
      </c>
      <c r="H980" s="13">
        <v>44</v>
      </c>
      <c r="I980" s="13">
        <v>47</v>
      </c>
      <c r="J980" s="13">
        <v>39</v>
      </c>
      <c r="K980" s="13">
        <v>52</v>
      </c>
      <c r="L980" s="13">
        <v>50</v>
      </c>
      <c r="M980" s="13">
        <v>50</v>
      </c>
      <c r="O980" s="19">
        <v>976</v>
      </c>
      <c r="P980" s="20">
        <v>99</v>
      </c>
      <c r="Q980" s="20">
        <v>98</v>
      </c>
      <c r="R980" s="21">
        <v>95</v>
      </c>
      <c r="S980" s="21">
        <v>88</v>
      </c>
      <c r="T980" s="21">
        <v>76</v>
      </c>
      <c r="U980" s="21">
        <v>65</v>
      </c>
      <c r="V980" s="21">
        <v>53</v>
      </c>
      <c r="W980" s="21">
        <v>46</v>
      </c>
      <c r="X980" s="21">
        <v>37</v>
      </c>
      <c r="Y980" s="21">
        <v>32</v>
      </c>
      <c r="Z980" s="21">
        <v>29</v>
      </c>
      <c r="AA980" s="21">
        <v>28</v>
      </c>
      <c r="AB980" s="22">
        <v>976</v>
      </c>
      <c r="AC980" s="23">
        <v>96</v>
      </c>
      <c r="AD980" s="23">
        <v>95</v>
      </c>
      <c r="AE980" s="24">
        <v>92</v>
      </c>
      <c r="AF980" s="24">
        <v>83</v>
      </c>
      <c r="AG980" s="24">
        <v>71</v>
      </c>
      <c r="AH980" s="24">
        <v>63</v>
      </c>
      <c r="AI980" s="24">
        <v>49</v>
      </c>
      <c r="AJ980" s="24">
        <v>38</v>
      </c>
      <c r="AK980" s="24">
        <v>32</v>
      </c>
      <c r="AL980" s="24">
        <v>24</v>
      </c>
      <c r="AM980" s="24">
        <v>24</v>
      </c>
      <c r="AN980" s="24">
        <v>24</v>
      </c>
      <c r="DX980" s="19">
        <v>976</v>
      </c>
      <c r="DY980" t="s">
        <v>568</v>
      </c>
      <c r="DZ980" t="s">
        <v>568</v>
      </c>
      <c r="EA980" t="s">
        <v>568</v>
      </c>
      <c r="EB980" t="s">
        <v>567</v>
      </c>
    </row>
    <row r="981" spans="1:132" x14ac:dyDescent="0.25">
      <c r="A981" s="12">
        <v>978</v>
      </c>
      <c r="B981" s="12">
        <v>0</v>
      </c>
      <c r="C981" s="12">
        <v>11</v>
      </c>
      <c r="D981" s="12">
        <v>9</v>
      </c>
      <c r="E981" s="12">
        <v>44</v>
      </c>
      <c r="F981" s="12">
        <v>48</v>
      </c>
      <c r="G981" s="12">
        <v>40</v>
      </c>
      <c r="H981" s="12">
        <v>44</v>
      </c>
      <c r="I981" s="12">
        <v>47</v>
      </c>
      <c r="J981" s="12">
        <v>39</v>
      </c>
      <c r="K981" s="12">
        <v>52</v>
      </c>
      <c r="L981" s="12">
        <v>50</v>
      </c>
      <c r="M981" s="12">
        <v>50</v>
      </c>
      <c r="O981" s="19">
        <v>977</v>
      </c>
      <c r="P981" s="20">
        <v>99</v>
      </c>
      <c r="Q981" s="20">
        <v>98</v>
      </c>
      <c r="R981" s="21">
        <v>95</v>
      </c>
      <c r="S981" s="21">
        <v>88</v>
      </c>
      <c r="T981" s="21">
        <v>76</v>
      </c>
      <c r="U981" s="21">
        <v>65</v>
      </c>
      <c r="V981" s="21">
        <v>53</v>
      </c>
      <c r="W981" s="21">
        <v>46</v>
      </c>
      <c r="X981" s="21">
        <v>37</v>
      </c>
      <c r="Y981" s="21">
        <v>32</v>
      </c>
      <c r="Z981" s="21">
        <v>29</v>
      </c>
      <c r="AA981" s="21">
        <v>28</v>
      </c>
      <c r="AB981" s="22">
        <v>977</v>
      </c>
      <c r="AC981" s="23">
        <v>96</v>
      </c>
      <c r="AD981" s="23">
        <v>95</v>
      </c>
      <c r="AE981" s="24">
        <v>92</v>
      </c>
      <c r="AF981" s="24">
        <v>83</v>
      </c>
      <c r="AG981" s="24">
        <v>71</v>
      </c>
      <c r="AH981" s="24">
        <v>64</v>
      </c>
      <c r="AI981" s="24">
        <v>49</v>
      </c>
      <c r="AJ981" s="24">
        <v>39</v>
      </c>
      <c r="AK981" s="24">
        <v>32</v>
      </c>
      <c r="AL981" s="24">
        <v>24</v>
      </c>
      <c r="AM981" s="24">
        <v>24</v>
      </c>
      <c r="AN981" s="24">
        <v>24</v>
      </c>
      <c r="DX981" s="19">
        <v>977</v>
      </c>
      <c r="DY981" t="s">
        <v>568</v>
      </c>
      <c r="DZ981" t="s">
        <v>568</v>
      </c>
      <c r="EA981" t="s">
        <v>568</v>
      </c>
      <c r="EB981" t="s">
        <v>567</v>
      </c>
    </row>
    <row r="982" spans="1:132" x14ac:dyDescent="0.25">
      <c r="A982" s="13">
        <v>979</v>
      </c>
      <c r="B982" s="13">
        <v>0</v>
      </c>
      <c r="C982" s="13">
        <v>5</v>
      </c>
      <c r="D982" s="13">
        <v>4</v>
      </c>
      <c r="E982" s="13">
        <v>44</v>
      </c>
      <c r="F982" s="13">
        <v>48</v>
      </c>
      <c r="G982" s="13">
        <v>40</v>
      </c>
      <c r="H982" s="13">
        <v>44</v>
      </c>
      <c r="I982" s="13">
        <v>47</v>
      </c>
      <c r="J982" s="13">
        <v>39</v>
      </c>
      <c r="K982" s="13">
        <v>52</v>
      </c>
      <c r="L982" s="13">
        <v>50</v>
      </c>
      <c r="M982" s="13">
        <v>50</v>
      </c>
      <c r="O982" s="19">
        <v>978</v>
      </c>
      <c r="P982" s="20">
        <v>99</v>
      </c>
      <c r="Q982" s="20">
        <v>98</v>
      </c>
      <c r="R982" s="21">
        <v>95</v>
      </c>
      <c r="S982" s="21">
        <v>89</v>
      </c>
      <c r="T982" s="21">
        <v>77</v>
      </c>
      <c r="U982" s="21">
        <v>66</v>
      </c>
      <c r="V982" s="21">
        <v>54</v>
      </c>
      <c r="W982" s="21">
        <v>47</v>
      </c>
      <c r="X982" s="21">
        <v>38</v>
      </c>
      <c r="Y982" s="21">
        <v>32</v>
      </c>
      <c r="Z982" s="21">
        <v>30</v>
      </c>
      <c r="AA982" s="21">
        <v>29</v>
      </c>
      <c r="AB982" s="22">
        <v>978</v>
      </c>
      <c r="AC982" s="23">
        <v>96</v>
      </c>
      <c r="AD982" s="23">
        <v>95</v>
      </c>
      <c r="AE982" s="24">
        <v>93</v>
      </c>
      <c r="AF982" s="24">
        <v>83</v>
      </c>
      <c r="AG982" s="24">
        <v>71</v>
      </c>
      <c r="AH982" s="24">
        <v>64</v>
      </c>
      <c r="AI982" s="24">
        <v>49</v>
      </c>
      <c r="AJ982" s="24">
        <v>39</v>
      </c>
      <c r="AK982" s="24">
        <v>33</v>
      </c>
      <c r="AL982" s="24">
        <v>24</v>
      </c>
      <c r="AM982" s="24">
        <v>24</v>
      </c>
      <c r="AN982" s="24">
        <v>24</v>
      </c>
      <c r="DX982" s="19">
        <v>978</v>
      </c>
      <c r="DY982" t="s">
        <v>568</v>
      </c>
      <c r="DZ982" t="s">
        <v>568</v>
      </c>
      <c r="EA982" t="s">
        <v>568</v>
      </c>
      <c r="EB982" t="s">
        <v>567</v>
      </c>
    </row>
    <row r="983" spans="1:132" x14ac:dyDescent="0.25">
      <c r="A983" s="12">
        <v>980</v>
      </c>
      <c r="B983" s="12">
        <v>0</v>
      </c>
      <c r="C983" s="12">
        <v>0</v>
      </c>
      <c r="D983" s="12">
        <v>0</v>
      </c>
      <c r="E983" s="12">
        <v>44</v>
      </c>
      <c r="F983" s="12">
        <v>48</v>
      </c>
      <c r="G983" s="12">
        <v>40</v>
      </c>
      <c r="H983" s="12">
        <v>44</v>
      </c>
      <c r="I983" s="12">
        <v>47</v>
      </c>
      <c r="J983" s="12">
        <v>39</v>
      </c>
      <c r="K983" s="12">
        <v>52</v>
      </c>
      <c r="L983" s="12">
        <v>50</v>
      </c>
      <c r="M983" s="12">
        <v>50</v>
      </c>
      <c r="O983" s="19">
        <v>979</v>
      </c>
      <c r="P983" s="20">
        <v>99</v>
      </c>
      <c r="Q983" s="20">
        <v>98</v>
      </c>
      <c r="R983" s="21">
        <v>95</v>
      </c>
      <c r="S983" s="21">
        <v>89</v>
      </c>
      <c r="T983" s="21">
        <v>77</v>
      </c>
      <c r="U983" s="21">
        <v>66</v>
      </c>
      <c r="V983" s="21">
        <v>54</v>
      </c>
      <c r="W983" s="21">
        <v>47</v>
      </c>
      <c r="X983" s="21">
        <v>38</v>
      </c>
      <c r="Y983" s="21">
        <v>32</v>
      </c>
      <c r="Z983" s="21">
        <v>30</v>
      </c>
      <c r="AA983" s="21">
        <v>29</v>
      </c>
      <c r="AB983" s="22">
        <v>979</v>
      </c>
      <c r="AC983" s="23">
        <v>96</v>
      </c>
      <c r="AD983" s="23">
        <v>95</v>
      </c>
      <c r="AE983" s="24">
        <v>93</v>
      </c>
      <c r="AF983" s="24">
        <v>83</v>
      </c>
      <c r="AG983" s="24">
        <v>71</v>
      </c>
      <c r="AH983" s="24">
        <v>64</v>
      </c>
      <c r="AI983" s="24">
        <v>49</v>
      </c>
      <c r="AJ983" s="24">
        <v>39</v>
      </c>
      <c r="AK983" s="24">
        <v>33</v>
      </c>
      <c r="AL983" s="24">
        <v>24</v>
      </c>
      <c r="AM983" s="24">
        <v>24</v>
      </c>
      <c r="AN983" s="24">
        <v>24</v>
      </c>
      <c r="DX983" s="19">
        <v>979</v>
      </c>
      <c r="DY983" t="s">
        <v>568</v>
      </c>
      <c r="DZ983" t="s">
        <v>568</v>
      </c>
      <c r="EA983" t="s">
        <v>568</v>
      </c>
      <c r="EB983" t="s">
        <v>567</v>
      </c>
    </row>
    <row r="984" spans="1:132" x14ac:dyDescent="0.25">
      <c r="A984" s="13">
        <v>981</v>
      </c>
      <c r="B984" s="13">
        <v>0</v>
      </c>
      <c r="C984" s="13">
        <v>0</v>
      </c>
      <c r="D984" s="13">
        <v>0</v>
      </c>
      <c r="E984" s="13">
        <v>44</v>
      </c>
      <c r="F984" s="13">
        <v>48</v>
      </c>
      <c r="G984" s="13">
        <v>40</v>
      </c>
      <c r="H984" s="13">
        <v>44</v>
      </c>
      <c r="I984" s="13">
        <v>47</v>
      </c>
      <c r="J984" s="13">
        <v>39</v>
      </c>
      <c r="K984" s="13">
        <v>52</v>
      </c>
      <c r="L984" s="13">
        <v>50</v>
      </c>
      <c r="M984" s="13">
        <v>50</v>
      </c>
      <c r="O984" s="19">
        <v>980</v>
      </c>
      <c r="P984" s="20">
        <v>99</v>
      </c>
      <c r="Q984" s="20">
        <v>98</v>
      </c>
      <c r="R984" s="21">
        <v>95</v>
      </c>
      <c r="S984" s="21">
        <v>89</v>
      </c>
      <c r="T984" s="21">
        <v>77</v>
      </c>
      <c r="U984" s="21">
        <v>66</v>
      </c>
      <c r="V984" s="21">
        <v>54</v>
      </c>
      <c r="W984" s="21">
        <v>47</v>
      </c>
      <c r="X984" s="21">
        <v>38</v>
      </c>
      <c r="Y984" s="21">
        <v>32</v>
      </c>
      <c r="Z984" s="21">
        <v>30</v>
      </c>
      <c r="AA984" s="21">
        <v>29</v>
      </c>
      <c r="AB984" s="22">
        <v>980</v>
      </c>
      <c r="AC984" s="23">
        <v>96</v>
      </c>
      <c r="AD984" s="23">
        <v>95</v>
      </c>
      <c r="AE984" s="24">
        <v>93</v>
      </c>
      <c r="AF984" s="24">
        <v>83</v>
      </c>
      <c r="AG984" s="24">
        <v>71</v>
      </c>
      <c r="AH984" s="24">
        <v>64</v>
      </c>
      <c r="AI984" s="24">
        <v>49</v>
      </c>
      <c r="AJ984" s="24">
        <v>39</v>
      </c>
      <c r="AK984" s="24">
        <v>33</v>
      </c>
      <c r="AL984" s="24">
        <v>24</v>
      </c>
      <c r="AM984" s="24">
        <v>24</v>
      </c>
      <c r="AN984" s="24">
        <v>24</v>
      </c>
      <c r="DX984" s="19">
        <v>980</v>
      </c>
      <c r="DY984" t="s">
        <v>568</v>
      </c>
      <c r="DZ984" t="s">
        <v>568</v>
      </c>
      <c r="EA984" t="s">
        <v>568</v>
      </c>
      <c r="EB984" t="s">
        <v>567</v>
      </c>
    </row>
    <row r="985" spans="1:132" x14ac:dyDescent="0.25">
      <c r="A985" s="12">
        <v>982</v>
      </c>
      <c r="B985" s="12">
        <v>0</v>
      </c>
      <c r="C985" s="12">
        <v>0</v>
      </c>
      <c r="D985" s="12">
        <v>0</v>
      </c>
      <c r="E985" s="12">
        <v>44</v>
      </c>
      <c r="F985" s="12">
        <v>48</v>
      </c>
      <c r="G985" s="12">
        <v>40</v>
      </c>
      <c r="H985" s="12">
        <v>44</v>
      </c>
      <c r="I985" s="12">
        <v>47</v>
      </c>
      <c r="J985" s="12">
        <v>39</v>
      </c>
      <c r="K985" s="12">
        <v>52</v>
      </c>
      <c r="L985" s="12">
        <v>50</v>
      </c>
      <c r="M985" s="12">
        <v>50</v>
      </c>
      <c r="O985" s="19">
        <v>981</v>
      </c>
      <c r="P985" s="20">
        <v>99</v>
      </c>
      <c r="Q985" s="20">
        <v>98</v>
      </c>
      <c r="R985" s="21">
        <v>95</v>
      </c>
      <c r="S985" s="21">
        <v>89</v>
      </c>
      <c r="T985" s="21">
        <v>77</v>
      </c>
      <c r="U985" s="21">
        <v>66</v>
      </c>
      <c r="V985" s="21">
        <v>54</v>
      </c>
      <c r="W985" s="21">
        <v>47</v>
      </c>
      <c r="X985" s="21">
        <v>38</v>
      </c>
      <c r="Y985" s="21">
        <v>32</v>
      </c>
      <c r="Z985" s="21">
        <v>30</v>
      </c>
      <c r="AA985" s="21">
        <v>29</v>
      </c>
      <c r="AB985" s="22">
        <v>981</v>
      </c>
      <c r="AC985" s="23">
        <v>96</v>
      </c>
      <c r="AD985" s="23">
        <v>95</v>
      </c>
      <c r="AE985" s="24">
        <v>93</v>
      </c>
      <c r="AF985" s="24">
        <v>83</v>
      </c>
      <c r="AG985" s="24">
        <v>71</v>
      </c>
      <c r="AH985" s="24">
        <v>64</v>
      </c>
      <c r="AI985" s="24">
        <v>50</v>
      </c>
      <c r="AJ985" s="24">
        <v>39</v>
      </c>
      <c r="AK985" s="24">
        <v>33</v>
      </c>
      <c r="AL985" s="24">
        <v>25</v>
      </c>
      <c r="AM985" s="24">
        <v>25</v>
      </c>
      <c r="AN985" s="24">
        <v>25</v>
      </c>
      <c r="DX985" s="19">
        <v>981</v>
      </c>
      <c r="DY985" t="s">
        <v>568</v>
      </c>
      <c r="DZ985" t="s">
        <v>568</v>
      </c>
      <c r="EA985" t="s">
        <v>568</v>
      </c>
      <c r="EB985" t="s">
        <v>567</v>
      </c>
    </row>
    <row r="986" spans="1:132" x14ac:dyDescent="0.25">
      <c r="A986" s="13">
        <v>983</v>
      </c>
      <c r="B986" s="13">
        <v>0</v>
      </c>
      <c r="C986" s="13">
        <v>0</v>
      </c>
      <c r="D986" s="13">
        <v>0</v>
      </c>
      <c r="E986" s="13">
        <v>43</v>
      </c>
      <c r="F986" s="13">
        <v>47</v>
      </c>
      <c r="G986" s="13">
        <v>40</v>
      </c>
      <c r="H986" s="13">
        <v>44</v>
      </c>
      <c r="I986" s="13">
        <v>47</v>
      </c>
      <c r="J986" s="13">
        <v>39</v>
      </c>
      <c r="K986" s="13">
        <v>52</v>
      </c>
      <c r="L986" s="13">
        <v>50</v>
      </c>
      <c r="M986" s="13">
        <v>50</v>
      </c>
      <c r="O986" s="19">
        <v>982</v>
      </c>
      <c r="P986" s="20">
        <v>99</v>
      </c>
      <c r="Q986" s="20">
        <v>98</v>
      </c>
      <c r="R986" s="21">
        <v>95</v>
      </c>
      <c r="S986" s="21">
        <v>89</v>
      </c>
      <c r="T986" s="21">
        <v>77</v>
      </c>
      <c r="U986" s="21">
        <v>66</v>
      </c>
      <c r="V986" s="21">
        <v>54</v>
      </c>
      <c r="W986" s="21">
        <v>47</v>
      </c>
      <c r="X986" s="21">
        <v>38</v>
      </c>
      <c r="Y986" s="21">
        <v>32</v>
      </c>
      <c r="Z986" s="21">
        <v>30</v>
      </c>
      <c r="AA986" s="21">
        <v>29</v>
      </c>
      <c r="AB986" s="22">
        <v>982</v>
      </c>
      <c r="AC986" s="23">
        <v>96</v>
      </c>
      <c r="AD986" s="23">
        <v>95</v>
      </c>
      <c r="AE986" s="24">
        <v>93</v>
      </c>
      <c r="AF986" s="24">
        <v>83</v>
      </c>
      <c r="AG986" s="24">
        <v>72</v>
      </c>
      <c r="AH986" s="24">
        <v>64</v>
      </c>
      <c r="AI986" s="24">
        <v>50</v>
      </c>
      <c r="AJ986" s="24">
        <v>39</v>
      </c>
      <c r="AK986" s="24">
        <v>33</v>
      </c>
      <c r="AL986" s="24">
        <v>25</v>
      </c>
      <c r="AM986" s="24">
        <v>25</v>
      </c>
      <c r="AN986" s="24">
        <v>25</v>
      </c>
      <c r="DX986" s="19">
        <v>982</v>
      </c>
      <c r="DY986" t="s">
        <v>568</v>
      </c>
      <c r="DZ986" t="s">
        <v>568</v>
      </c>
      <c r="EA986" t="s">
        <v>568</v>
      </c>
      <c r="EB986" t="s">
        <v>567</v>
      </c>
    </row>
    <row r="987" spans="1:132" x14ac:dyDescent="0.25">
      <c r="A987" s="12">
        <v>984</v>
      </c>
      <c r="B987" s="12">
        <v>0</v>
      </c>
      <c r="C987" s="12">
        <v>0</v>
      </c>
      <c r="D987" s="12">
        <v>0</v>
      </c>
      <c r="E987" s="12">
        <v>43</v>
      </c>
      <c r="F987" s="12">
        <v>47</v>
      </c>
      <c r="G987" s="12">
        <v>40</v>
      </c>
      <c r="H987" s="12">
        <v>44</v>
      </c>
      <c r="I987" s="12">
        <v>47</v>
      </c>
      <c r="J987" s="12">
        <v>39</v>
      </c>
      <c r="K987" s="12">
        <v>52</v>
      </c>
      <c r="L987" s="12">
        <v>50</v>
      </c>
      <c r="M987" s="12">
        <v>50</v>
      </c>
      <c r="O987" s="19">
        <v>983</v>
      </c>
      <c r="P987" s="20">
        <v>99</v>
      </c>
      <c r="Q987" s="20">
        <v>98</v>
      </c>
      <c r="R987" s="21">
        <v>96</v>
      </c>
      <c r="S987" s="21">
        <v>90</v>
      </c>
      <c r="T987" s="21">
        <v>78</v>
      </c>
      <c r="U987" s="21">
        <v>67</v>
      </c>
      <c r="V987" s="21">
        <v>55</v>
      </c>
      <c r="W987" s="21">
        <v>48</v>
      </c>
      <c r="X987" s="21">
        <v>39</v>
      </c>
      <c r="Y987" s="21">
        <v>33</v>
      </c>
      <c r="Z987" s="21">
        <v>31</v>
      </c>
      <c r="AA987" s="21">
        <v>29</v>
      </c>
      <c r="AB987" s="22">
        <v>983</v>
      </c>
      <c r="AC987" s="23">
        <v>96</v>
      </c>
      <c r="AD987" s="23">
        <v>95</v>
      </c>
      <c r="AE987" s="24">
        <v>93</v>
      </c>
      <c r="AF987" s="24">
        <v>84</v>
      </c>
      <c r="AG987" s="24">
        <v>72</v>
      </c>
      <c r="AH987" s="24">
        <v>65</v>
      </c>
      <c r="AI987" s="24">
        <v>50</v>
      </c>
      <c r="AJ987" s="24">
        <v>40</v>
      </c>
      <c r="AK987" s="24">
        <v>33</v>
      </c>
      <c r="AL987" s="24">
        <v>25</v>
      </c>
      <c r="AM987" s="24">
        <v>25</v>
      </c>
      <c r="AN987" s="24">
        <v>25</v>
      </c>
      <c r="DX987" s="19">
        <v>983</v>
      </c>
      <c r="DY987" t="s">
        <v>568</v>
      </c>
      <c r="DZ987" t="s">
        <v>568</v>
      </c>
      <c r="EA987" t="s">
        <v>568</v>
      </c>
      <c r="EB987" t="s">
        <v>567</v>
      </c>
    </row>
    <row r="988" spans="1:132" x14ac:dyDescent="0.25">
      <c r="A988" s="13">
        <v>985</v>
      </c>
      <c r="B988" s="13">
        <v>0</v>
      </c>
      <c r="C988" s="13">
        <v>0</v>
      </c>
      <c r="D988" s="13">
        <v>0</v>
      </c>
      <c r="E988" s="13">
        <v>43</v>
      </c>
      <c r="F988" s="13">
        <v>47</v>
      </c>
      <c r="G988" s="13">
        <v>40</v>
      </c>
      <c r="H988" s="13">
        <v>44</v>
      </c>
      <c r="I988" s="13">
        <v>47</v>
      </c>
      <c r="J988" s="13">
        <v>39</v>
      </c>
      <c r="K988" s="13">
        <v>52</v>
      </c>
      <c r="L988" s="13">
        <v>50</v>
      </c>
      <c r="M988" s="13">
        <v>50</v>
      </c>
      <c r="O988" s="19">
        <v>984</v>
      </c>
      <c r="P988" s="20">
        <v>99</v>
      </c>
      <c r="Q988" s="20">
        <v>98</v>
      </c>
      <c r="R988" s="21">
        <v>96</v>
      </c>
      <c r="S988" s="21">
        <v>90</v>
      </c>
      <c r="T988" s="21">
        <v>78</v>
      </c>
      <c r="U988" s="21">
        <v>67</v>
      </c>
      <c r="V988" s="21">
        <v>55</v>
      </c>
      <c r="W988" s="21">
        <v>48</v>
      </c>
      <c r="X988" s="21">
        <v>39</v>
      </c>
      <c r="Y988" s="21">
        <v>33</v>
      </c>
      <c r="Z988" s="21">
        <v>31</v>
      </c>
      <c r="AA988" s="21">
        <v>29</v>
      </c>
      <c r="AB988" s="22">
        <v>984</v>
      </c>
      <c r="AC988" s="23">
        <v>96</v>
      </c>
      <c r="AD988" s="23">
        <v>95</v>
      </c>
      <c r="AE988" s="24">
        <v>93</v>
      </c>
      <c r="AF988" s="24">
        <v>84</v>
      </c>
      <c r="AG988" s="24">
        <v>72</v>
      </c>
      <c r="AH988" s="24">
        <v>65</v>
      </c>
      <c r="AI988" s="24">
        <v>50</v>
      </c>
      <c r="AJ988" s="24">
        <v>40</v>
      </c>
      <c r="AK988" s="24">
        <v>34</v>
      </c>
      <c r="AL988" s="24">
        <v>25</v>
      </c>
      <c r="AM988" s="24">
        <v>25</v>
      </c>
      <c r="AN988" s="24">
        <v>25</v>
      </c>
      <c r="DX988" s="19">
        <v>984</v>
      </c>
      <c r="DY988" t="s">
        <v>568</v>
      </c>
      <c r="DZ988" t="s">
        <v>568</v>
      </c>
      <c r="EA988" t="s">
        <v>568</v>
      </c>
      <c r="EB988" t="s">
        <v>567</v>
      </c>
    </row>
    <row r="989" spans="1:132" x14ac:dyDescent="0.25">
      <c r="A989" s="12">
        <v>986</v>
      </c>
      <c r="B989" s="12">
        <v>0</v>
      </c>
      <c r="C989" s="12">
        <v>0</v>
      </c>
      <c r="D989" s="12">
        <v>0</v>
      </c>
      <c r="E989" s="12">
        <v>43</v>
      </c>
      <c r="F989" s="12">
        <v>47</v>
      </c>
      <c r="G989" s="12">
        <v>39</v>
      </c>
      <c r="H989" s="12">
        <v>43</v>
      </c>
      <c r="I989" s="12">
        <v>47</v>
      </c>
      <c r="J989" s="12">
        <v>39</v>
      </c>
      <c r="K989" s="12">
        <v>52</v>
      </c>
      <c r="L989" s="12">
        <v>49</v>
      </c>
      <c r="M989" s="12">
        <v>49</v>
      </c>
      <c r="O989" s="19">
        <v>985</v>
      </c>
      <c r="P989" s="20">
        <v>99</v>
      </c>
      <c r="Q989" s="20">
        <v>98</v>
      </c>
      <c r="R989" s="21">
        <v>96</v>
      </c>
      <c r="S989" s="21">
        <v>90</v>
      </c>
      <c r="T989" s="21">
        <v>78</v>
      </c>
      <c r="U989" s="21">
        <v>67</v>
      </c>
      <c r="V989" s="21">
        <v>55</v>
      </c>
      <c r="W989" s="21">
        <v>48</v>
      </c>
      <c r="X989" s="21">
        <v>39</v>
      </c>
      <c r="Y989" s="21">
        <v>33</v>
      </c>
      <c r="Z989" s="21">
        <v>31</v>
      </c>
      <c r="AA989" s="21">
        <v>29</v>
      </c>
      <c r="AB989" s="22">
        <v>985</v>
      </c>
      <c r="AC989" s="23">
        <v>96</v>
      </c>
      <c r="AD989" s="23">
        <v>95</v>
      </c>
      <c r="AE989" s="24">
        <v>93</v>
      </c>
      <c r="AF989" s="24">
        <v>84</v>
      </c>
      <c r="AG989" s="24">
        <v>72</v>
      </c>
      <c r="AH989" s="24">
        <v>65</v>
      </c>
      <c r="AI989" s="24">
        <v>51</v>
      </c>
      <c r="AJ989" s="24">
        <v>40</v>
      </c>
      <c r="AK989" s="24">
        <v>34</v>
      </c>
      <c r="AL989" s="24">
        <v>25</v>
      </c>
      <c r="AM989" s="24">
        <v>25</v>
      </c>
      <c r="AN989" s="24">
        <v>25</v>
      </c>
      <c r="DX989" s="19">
        <v>985</v>
      </c>
      <c r="DY989" t="s">
        <v>568</v>
      </c>
      <c r="DZ989" t="s">
        <v>568</v>
      </c>
      <c r="EA989" t="s">
        <v>568</v>
      </c>
      <c r="EB989" t="s">
        <v>567</v>
      </c>
    </row>
    <row r="990" spans="1:132" x14ac:dyDescent="0.25">
      <c r="A990" s="13">
        <v>987</v>
      </c>
      <c r="B990" s="13">
        <v>0</v>
      </c>
      <c r="C990" s="13">
        <v>0</v>
      </c>
      <c r="D990" s="13">
        <v>0</v>
      </c>
      <c r="E990" s="13">
        <v>43</v>
      </c>
      <c r="F990" s="13">
        <v>47</v>
      </c>
      <c r="G990" s="13">
        <v>39</v>
      </c>
      <c r="H990" s="13">
        <v>43</v>
      </c>
      <c r="I990" s="13">
        <v>47</v>
      </c>
      <c r="J990" s="13">
        <v>39</v>
      </c>
      <c r="K990" s="13">
        <v>52</v>
      </c>
      <c r="L990" s="13">
        <v>49</v>
      </c>
      <c r="M990" s="13">
        <v>49</v>
      </c>
      <c r="O990" s="19">
        <v>986</v>
      </c>
      <c r="P990" s="20">
        <v>99</v>
      </c>
      <c r="Q990" s="20">
        <v>98</v>
      </c>
      <c r="R990" s="21">
        <v>96</v>
      </c>
      <c r="S990" s="21">
        <v>90</v>
      </c>
      <c r="T990" s="21">
        <v>78</v>
      </c>
      <c r="U990" s="21">
        <v>67</v>
      </c>
      <c r="V990" s="21">
        <v>55</v>
      </c>
      <c r="W990" s="21">
        <v>48</v>
      </c>
      <c r="X990" s="21">
        <v>39</v>
      </c>
      <c r="Y990" s="21">
        <v>33</v>
      </c>
      <c r="Z990" s="21">
        <v>31</v>
      </c>
      <c r="AA990" s="21">
        <v>29</v>
      </c>
      <c r="AB990" s="22">
        <v>986</v>
      </c>
      <c r="AC990" s="23">
        <v>96</v>
      </c>
      <c r="AD990" s="23">
        <v>95</v>
      </c>
      <c r="AE990" s="24">
        <v>93</v>
      </c>
      <c r="AF990" s="24">
        <v>84</v>
      </c>
      <c r="AG990" s="24">
        <v>72</v>
      </c>
      <c r="AH990" s="24">
        <v>65</v>
      </c>
      <c r="AI990" s="24">
        <v>51</v>
      </c>
      <c r="AJ990" s="24">
        <v>40</v>
      </c>
      <c r="AK990" s="24">
        <v>34</v>
      </c>
      <c r="AL990" s="24">
        <v>25</v>
      </c>
      <c r="AM990" s="24">
        <v>25</v>
      </c>
      <c r="AN990" s="24">
        <v>25</v>
      </c>
      <c r="DX990" s="19">
        <v>986</v>
      </c>
      <c r="DY990" t="s">
        <v>568</v>
      </c>
      <c r="DZ990" t="s">
        <v>568</v>
      </c>
      <c r="EA990" t="s">
        <v>568</v>
      </c>
      <c r="EB990" t="s">
        <v>567</v>
      </c>
    </row>
    <row r="991" spans="1:132" x14ac:dyDescent="0.25">
      <c r="A991" s="12">
        <v>988</v>
      </c>
      <c r="B991" s="12">
        <v>0</v>
      </c>
      <c r="C991" s="12">
        <v>0</v>
      </c>
      <c r="D991" s="12">
        <v>0</v>
      </c>
      <c r="E991" s="12">
        <v>42</v>
      </c>
      <c r="F991" s="12">
        <v>46</v>
      </c>
      <c r="G991" s="12">
        <v>39</v>
      </c>
      <c r="H991" s="12">
        <v>43</v>
      </c>
      <c r="I991" s="12">
        <v>47</v>
      </c>
      <c r="J991" s="12">
        <v>39</v>
      </c>
      <c r="K991" s="12">
        <v>52</v>
      </c>
      <c r="L991" s="12">
        <v>49</v>
      </c>
      <c r="M991" s="12">
        <v>49</v>
      </c>
      <c r="O991" s="19">
        <v>987</v>
      </c>
      <c r="P991" s="20">
        <v>99</v>
      </c>
      <c r="Q991" s="20">
        <v>98</v>
      </c>
      <c r="R991" s="21">
        <v>96</v>
      </c>
      <c r="S991" s="21">
        <v>90</v>
      </c>
      <c r="T991" s="21">
        <v>78</v>
      </c>
      <c r="U991" s="21">
        <v>67</v>
      </c>
      <c r="V991" s="21">
        <v>55</v>
      </c>
      <c r="W991" s="21">
        <v>48</v>
      </c>
      <c r="X991" s="21">
        <v>39</v>
      </c>
      <c r="Y991" s="21">
        <v>33</v>
      </c>
      <c r="Z991" s="21">
        <v>31</v>
      </c>
      <c r="AA991" s="21">
        <v>29</v>
      </c>
      <c r="AB991" s="22">
        <v>987</v>
      </c>
      <c r="AC991" s="23">
        <v>96</v>
      </c>
      <c r="AD991" s="23">
        <v>95</v>
      </c>
      <c r="AE991" s="24">
        <v>93</v>
      </c>
      <c r="AF991" s="24">
        <v>84</v>
      </c>
      <c r="AG991" s="24">
        <v>72</v>
      </c>
      <c r="AH991" s="24">
        <v>65</v>
      </c>
      <c r="AI991" s="24">
        <v>51</v>
      </c>
      <c r="AJ991" s="24">
        <v>40</v>
      </c>
      <c r="AK991" s="24">
        <v>34</v>
      </c>
      <c r="AL991" s="24">
        <v>25</v>
      </c>
      <c r="AM991" s="24">
        <v>25</v>
      </c>
      <c r="AN991" s="24">
        <v>25</v>
      </c>
      <c r="DX991" s="19">
        <v>987</v>
      </c>
      <c r="DY991" t="s">
        <v>568</v>
      </c>
      <c r="DZ991" t="s">
        <v>568</v>
      </c>
      <c r="EA991" t="s">
        <v>568</v>
      </c>
      <c r="EB991" t="s">
        <v>567</v>
      </c>
    </row>
    <row r="992" spans="1:132" x14ac:dyDescent="0.25">
      <c r="A992" s="13">
        <v>989</v>
      </c>
      <c r="B992" s="13">
        <v>0</v>
      </c>
      <c r="C992" s="13">
        <v>0</v>
      </c>
      <c r="D992" s="13">
        <v>0</v>
      </c>
      <c r="E992" s="13">
        <v>42</v>
      </c>
      <c r="F992" s="13">
        <v>46</v>
      </c>
      <c r="G992" s="13">
        <v>39</v>
      </c>
      <c r="H992" s="13">
        <v>43</v>
      </c>
      <c r="I992" s="13">
        <v>47</v>
      </c>
      <c r="J992" s="13">
        <v>39</v>
      </c>
      <c r="K992" s="13">
        <v>52</v>
      </c>
      <c r="L992" s="13">
        <v>49</v>
      </c>
      <c r="M992" s="13">
        <v>49</v>
      </c>
      <c r="O992" s="19">
        <v>988</v>
      </c>
      <c r="P992" s="20">
        <v>99</v>
      </c>
      <c r="Q992" s="20">
        <v>98</v>
      </c>
      <c r="R992" s="21">
        <v>96</v>
      </c>
      <c r="S992" s="21">
        <v>90</v>
      </c>
      <c r="T992" s="21">
        <v>78</v>
      </c>
      <c r="U992" s="21">
        <v>68</v>
      </c>
      <c r="V992" s="21">
        <v>56</v>
      </c>
      <c r="W992" s="21">
        <v>48</v>
      </c>
      <c r="X992" s="21">
        <v>39</v>
      </c>
      <c r="Y992" s="21">
        <v>34</v>
      </c>
      <c r="Z992" s="21">
        <v>32</v>
      </c>
      <c r="AA992" s="21">
        <v>30</v>
      </c>
      <c r="AB992" s="22">
        <v>988</v>
      </c>
      <c r="AC992" s="23">
        <v>96</v>
      </c>
      <c r="AD992" s="23">
        <v>95</v>
      </c>
      <c r="AE992" s="24">
        <v>94</v>
      </c>
      <c r="AF992" s="24">
        <v>84</v>
      </c>
      <c r="AG992" s="24">
        <v>73</v>
      </c>
      <c r="AH992" s="24">
        <v>66</v>
      </c>
      <c r="AI992" s="24">
        <v>51</v>
      </c>
      <c r="AJ992" s="24">
        <v>41</v>
      </c>
      <c r="AK992" s="24">
        <v>34</v>
      </c>
      <c r="AL992" s="24">
        <v>26</v>
      </c>
      <c r="AM992" s="24">
        <v>26</v>
      </c>
      <c r="AN992" s="24">
        <v>26</v>
      </c>
      <c r="DX992" s="19">
        <v>988</v>
      </c>
      <c r="DY992" t="s">
        <v>568</v>
      </c>
      <c r="DZ992" t="s">
        <v>568</v>
      </c>
      <c r="EA992" t="s">
        <v>568</v>
      </c>
      <c r="EB992" t="s">
        <v>567</v>
      </c>
    </row>
    <row r="993" spans="1:132" x14ac:dyDescent="0.25">
      <c r="A993" s="12">
        <v>990</v>
      </c>
      <c r="B993" s="12">
        <v>0</v>
      </c>
      <c r="C993" s="12">
        <v>0</v>
      </c>
      <c r="D993" s="12">
        <v>0</v>
      </c>
      <c r="E993" s="12">
        <v>42</v>
      </c>
      <c r="F993" s="12">
        <v>46</v>
      </c>
      <c r="G993" s="12">
        <v>39</v>
      </c>
      <c r="H993" s="12">
        <v>43</v>
      </c>
      <c r="I993" s="12">
        <v>47</v>
      </c>
      <c r="J993" s="12">
        <v>39</v>
      </c>
      <c r="K993" s="12">
        <v>52</v>
      </c>
      <c r="L993" s="12">
        <v>49</v>
      </c>
      <c r="M993" s="12">
        <v>49</v>
      </c>
      <c r="O993" s="19">
        <v>989</v>
      </c>
      <c r="P993" s="20">
        <v>99</v>
      </c>
      <c r="Q993" s="20">
        <v>98</v>
      </c>
      <c r="R993" s="21">
        <v>96</v>
      </c>
      <c r="S993" s="21">
        <v>90</v>
      </c>
      <c r="T993" s="21">
        <v>78</v>
      </c>
      <c r="U993" s="21">
        <v>68</v>
      </c>
      <c r="V993" s="21">
        <v>56</v>
      </c>
      <c r="W993" s="21">
        <v>48</v>
      </c>
      <c r="X993" s="21">
        <v>39</v>
      </c>
      <c r="Y993" s="21">
        <v>34</v>
      </c>
      <c r="Z993" s="21">
        <v>32</v>
      </c>
      <c r="AA993" s="21">
        <v>30</v>
      </c>
      <c r="AB993" s="22">
        <v>989</v>
      </c>
      <c r="AC993" s="23">
        <v>96</v>
      </c>
      <c r="AD993" s="23">
        <v>95</v>
      </c>
      <c r="AE993" s="24">
        <v>94</v>
      </c>
      <c r="AF993" s="24">
        <v>84</v>
      </c>
      <c r="AG993" s="24">
        <v>73</v>
      </c>
      <c r="AH993" s="24">
        <v>66</v>
      </c>
      <c r="AI993" s="24">
        <v>51</v>
      </c>
      <c r="AJ993" s="24">
        <v>41</v>
      </c>
      <c r="AK993" s="24">
        <v>34</v>
      </c>
      <c r="AL993" s="24">
        <v>26</v>
      </c>
      <c r="AM993" s="24">
        <v>26</v>
      </c>
      <c r="AN993" s="24">
        <v>26</v>
      </c>
      <c r="DX993" s="19">
        <v>989</v>
      </c>
      <c r="DY993" t="s">
        <v>568</v>
      </c>
      <c r="DZ993" t="s">
        <v>568</v>
      </c>
      <c r="EA993" t="s">
        <v>568</v>
      </c>
      <c r="EB993" t="s">
        <v>567</v>
      </c>
    </row>
    <row r="994" spans="1:132" x14ac:dyDescent="0.25">
      <c r="A994" s="13">
        <v>991</v>
      </c>
      <c r="B994" s="13">
        <v>0</v>
      </c>
      <c r="C994" s="13">
        <v>0</v>
      </c>
      <c r="D994" s="13">
        <v>0</v>
      </c>
      <c r="E994" s="13">
        <v>42</v>
      </c>
      <c r="F994" s="13">
        <v>46</v>
      </c>
      <c r="G994" s="13">
        <v>39</v>
      </c>
      <c r="H994" s="13">
        <v>43</v>
      </c>
      <c r="I994" s="13">
        <v>47</v>
      </c>
      <c r="J994" s="13">
        <v>39</v>
      </c>
      <c r="K994" s="13">
        <v>52</v>
      </c>
      <c r="L994" s="13">
        <v>49</v>
      </c>
      <c r="M994" s="13">
        <v>49</v>
      </c>
      <c r="O994" s="19">
        <v>990</v>
      </c>
      <c r="P994" s="20">
        <v>99</v>
      </c>
      <c r="Q994" s="20">
        <v>98</v>
      </c>
      <c r="R994" s="21">
        <v>96</v>
      </c>
      <c r="S994" s="21">
        <v>90</v>
      </c>
      <c r="T994" s="21">
        <v>78</v>
      </c>
      <c r="U994" s="21">
        <v>68</v>
      </c>
      <c r="V994" s="21">
        <v>56</v>
      </c>
      <c r="W994" s="21">
        <v>48</v>
      </c>
      <c r="X994" s="21">
        <v>39</v>
      </c>
      <c r="Y994" s="21">
        <v>34</v>
      </c>
      <c r="Z994" s="21">
        <v>32</v>
      </c>
      <c r="AA994" s="21">
        <v>30</v>
      </c>
      <c r="AB994" s="22">
        <v>990</v>
      </c>
      <c r="AC994" s="23">
        <v>96</v>
      </c>
      <c r="AD994" s="23">
        <v>95</v>
      </c>
      <c r="AE994" s="24">
        <v>94</v>
      </c>
      <c r="AF994" s="24">
        <v>84</v>
      </c>
      <c r="AG994" s="24">
        <v>73</v>
      </c>
      <c r="AH994" s="24">
        <v>66</v>
      </c>
      <c r="AI994" s="24">
        <v>52</v>
      </c>
      <c r="AJ994" s="24">
        <v>41</v>
      </c>
      <c r="AK994" s="24">
        <v>35</v>
      </c>
      <c r="AL994" s="24">
        <v>26</v>
      </c>
      <c r="AM994" s="24">
        <v>26</v>
      </c>
      <c r="AN994" s="24">
        <v>26</v>
      </c>
      <c r="DX994" s="19">
        <v>990</v>
      </c>
      <c r="DY994" t="s">
        <v>568</v>
      </c>
      <c r="DZ994" t="s">
        <v>568</v>
      </c>
      <c r="EA994" t="s">
        <v>568</v>
      </c>
      <c r="EB994" t="s">
        <v>567</v>
      </c>
    </row>
    <row r="995" spans="1:132" x14ac:dyDescent="0.25">
      <c r="A995" s="12">
        <v>992</v>
      </c>
      <c r="B995" s="12">
        <v>0</v>
      </c>
      <c r="C995" s="12">
        <v>0</v>
      </c>
      <c r="D995" s="12">
        <v>0</v>
      </c>
      <c r="E995" s="12">
        <v>42</v>
      </c>
      <c r="F995" s="12">
        <v>46</v>
      </c>
      <c r="G995" s="12">
        <v>39</v>
      </c>
      <c r="H995" s="12">
        <v>43</v>
      </c>
      <c r="I995" s="12">
        <v>47</v>
      </c>
      <c r="J995" s="12">
        <v>39</v>
      </c>
      <c r="K995" s="12">
        <v>52</v>
      </c>
      <c r="L995" s="12">
        <v>49</v>
      </c>
      <c r="M995" s="12">
        <v>49</v>
      </c>
      <c r="O995" s="19">
        <v>991</v>
      </c>
      <c r="P995" s="20">
        <v>99</v>
      </c>
      <c r="Q995" s="20">
        <v>98</v>
      </c>
      <c r="R995" s="21">
        <v>96</v>
      </c>
      <c r="S995" s="21">
        <v>90</v>
      </c>
      <c r="T995" s="21">
        <v>78</v>
      </c>
      <c r="U995" s="21">
        <v>68</v>
      </c>
      <c r="V995" s="21">
        <v>56</v>
      </c>
      <c r="W995" s="21">
        <v>48</v>
      </c>
      <c r="X995" s="21">
        <v>39</v>
      </c>
      <c r="Y995" s="21">
        <v>34</v>
      </c>
      <c r="Z995" s="21">
        <v>32</v>
      </c>
      <c r="AA995" s="21">
        <v>30</v>
      </c>
      <c r="AB995" s="22">
        <v>991</v>
      </c>
      <c r="AC995" s="23">
        <v>96</v>
      </c>
      <c r="AD995" s="23">
        <v>95</v>
      </c>
      <c r="AE995" s="24">
        <v>94</v>
      </c>
      <c r="AF995" s="24">
        <v>84</v>
      </c>
      <c r="AG995" s="24">
        <v>73</v>
      </c>
      <c r="AH995" s="24">
        <v>66</v>
      </c>
      <c r="AI995" s="24">
        <v>52</v>
      </c>
      <c r="AJ995" s="24">
        <v>41</v>
      </c>
      <c r="AK995" s="24">
        <v>35</v>
      </c>
      <c r="AL995" s="24">
        <v>26</v>
      </c>
      <c r="AM995" s="24">
        <v>26</v>
      </c>
      <c r="AN995" s="24">
        <v>26</v>
      </c>
      <c r="DX995" s="19">
        <v>991</v>
      </c>
      <c r="DY995" t="s">
        <v>568</v>
      </c>
      <c r="DZ995" t="s">
        <v>568</v>
      </c>
      <c r="EA995" t="s">
        <v>568</v>
      </c>
      <c r="EB995" t="s">
        <v>567</v>
      </c>
    </row>
    <row r="996" spans="1:132" x14ac:dyDescent="0.25">
      <c r="A996" s="13">
        <v>993</v>
      </c>
      <c r="B996" s="13">
        <v>0</v>
      </c>
      <c r="C996" s="13">
        <v>0</v>
      </c>
      <c r="D996" s="13">
        <v>0</v>
      </c>
      <c r="E996" s="13">
        <v>42</v>
      </c>
      <c r="F996" s="13">
        <v>45</v>
      </c>
      <c r="G996" s="13">
        <v>39</v>
      </c>
      <c r="H996" s="13">
        <v>43</v>
      </c>
      <c r="I996" s="13">
        <v>47</v>
      </c>
      <c r="J996" s="13">
        <v>39</v>
      </c>
      <c r="K996" s="13">
        <v>52</v>
      </c>
      <c r="L996" s="13">
        <v>49</v>
      </c>
      <c r="M996" s="13">
        <v>49</v>
      </c>
      <c r="O996" s="19">
        <v>992</v>
      </c>
      <c r="P996" s="20">
        <v>99</v>
      </c>
      <c r="Q996" s="20">
        <v>98</v>
      </c>
      <c r="R996" s="21">
        <v>96</v>
      </c>
      <c r="S996" s="21">
        <v>90</v>
      </c>
      <c r="T996" s="21">
        <v>78</v>
      </c>
      <c r="U996" s="21">
        <v>68</v>
      </c>
      <c r="V996" s="21">
        <v>56</v>
      </c>
      <c r="W996" s="21">
        <v>48</v>
      </c>
      <c r="X996" s="21">
        <v>39</v>
      </c>
      <c r="Y996" s="21">
        <v>34</v>
      </c>
      <c r="Z996" s="21">
        <v>32</v>
      </c>
      <c r="AA996" s="21">
        <v>30</v>
      </c>
      <c r="AB996" s="22">
        <v>992</v>
      </c>
      <c r="AC996" s="23">
        <v>96</v>
      </c>
      <c r="AD996" s="23">
        <v>95</v>
      </c>
      <c r="AE996" s="24">
        <v>94</v>
      </c>
      <c r="AF996" s="24">
        <v>85</v>
      </c>
      <c r="AG996" s="24">
        <v>73</v>
      </c>
      <c r="AH996" s="24">
        <v>66</v>
      </c>
      <c r="AI996" s="24">
        <v>52</v>
      </c>
      <c r="AJ996" s="24">
        <v>41</v>
      </c>
      <c r="AK996" s="24">
        <v>35</v>
      </c>
      <c r="AL996" s="24">
        <v>26</v>
      </c>
      <c r="AM996" s="24">
        <v>26</v>
      </c>
      <c r="AN996" s="24">
        <v>26</v>
      </c>
      <c r="DX996" s="19">
        <v>992</v>
      </c>
      <c r="DY996" t="s">
        <v>568</v>
      </c>
      <c r="DZ996" t="s">
        <v>568</v>
      </c>
      <c r="EA996" t="s">
        <v>568</v>
      </c>
      <c r="EB996" t="s">
        <v>567</v>
      </c>
    </row>
    <row r="997" spans="1:132" x14ac:dyDescent="0.25">
      <c r="A997" s="12">
        <v>994</v>
      </c>
      <c r="B997" s="12">
        <v>0</v>
      </c>
      <c r="C997" s="12">
        <v>0</v>
      </c>
      <c r="D997" s="12">
        <v>0</v>
      </c>
      <c r="E997" s="12">
        <v>42</v>
      </c>
      <c r="F997" s="12">
        <v>45</v>
      </c>
      <c r="G997" s="12">
        <v>39</v>
      </c>
      <c r="H997" s="12">
        <v>43</v>
      </c>
      <c r="I997" s="12">
        <v>47</v>
      </c>
      <c r="J997" s="12">
        <v>39</v>
      </c>
      <c r="K997" s="12">
        <v>52</v>
      </c>
      <c r="L997" s="12">
        <v>49</v>
      </c>
      <c r="M997" s="12">
        <v>49</v>
      </c>
      <c r="O997" s="19">
        <v>993</v>
      </c>
      <c r="P997" s="20">
        <v>99</v>
      </c>
      <c r="Q997" s="20">
        <v>98</v>
      </c>
      <c r="R997" s="21">
        <v>96</v>
      </c>
      <c r="S997" s="21">
        <v>90</v>
      </c>
      <c r="T997" s="21">
        <v>79</v>
      </c>
      <c r="U997" s="21">
        <v>69</v>
      </c>
      <c r="V997" s="21">
        <v>56</v>
      </c>
      <c r="W997" s="21">
        <v>49</v>
      </c>
      <c r="X997" s="21">
        <v>40</v>
      </c>
      <c r="Y997" s="21">
        <v>35</v>
      </c>
      <c r="Z997" s="21">
        <v>33</v>
      </c>
      <c r="AA997" s="21">
        <v>31</v>
      </c>
      <c r="AB997" s="22">
        <v>993</v>
      </c>
      <c r="AC997" s="23">
        <v>96</v>
      </c>
      <c r="AD997" s="23">
        <v>95</v>
      </c>
      <c r="AE997" s="24">
        <v>94</v>
      </c>
      <c r="AF997" s="24">
        <v>85</v>
      </c>
      <c r="AG997" s="24">
        <v>73</v>
      </c>
      <c r="AH997" s="24">
        <v>66</v>
      </c>
      <c r="AI997" s="24">
        <v>52</v>
      </c>
      <c r="AJ997" s="24">
        <v>42</v>
      </c>
      <c r="AK997" s="24">
        <v>35</v>
      </c>
      <c r="AL997" s="24">
        <v>26</v>
      </c>
      <c r="AM997" s="24">
        <v>26</v>
      </c>
      <c r="AN997" s="24">
        <v>26</v>
      </c>
      <c r="DX997" s="19">
        <v>993</v>
      </c>
      <c r="DY997" t="s">
        <v>568</v>
      </c>
      <c r="DZ997" t="s">
        <v>568</v>
      </c>
      <c r="EA997" t="s">
        <v>568</v>
      </c>
      <c r="EB997" t="s">
        <v>567</v>
      </c>
    </row>
    <row r="998" spans="1:132" x14ac:dyDescent="0.25">
      <c r="A998" s="13">
        <v>995</v>
      </c>
      <c r="B998" s="13">
        <v>0</v>
      </c>
      <c r="C998" s="13">
        <v>0</v>
      </c>
      <c r="D998" s="13">
        <v>0</v>
      </c>
      <c r="E998" s="13">
        <v>42</v>
      </c>
      <c r="F998" s="13">
        <v>45</v>
      </c>
      <c r="G998" s="13">
        <v>39</v>
      </c>
      <c r="H998" s="13">
        <v>43</v>
      </c>
      <c r="I998" s="13">
        <v>47</v>
      </c>
      <c r="J998" s="13">
        <v>39</v>
      </c>
      <c r="K998" s="13">
        <v>52</v>
      </c>
      <c r="L998" s="13">
        <v>49</v>
      </c>
      <c r="M998" s="13">
        <v>49</v>
      </c>
      <c r="O998" s="19">
        <v>994</v>
      </c>
      <c r="P998" s="20">
        <v>99</v>
      </c>
      <c r="Q998" s="20">
        <v>98</v>
      </c>
      <c r="R998" s="21">
        <v>96</v>
      </c>
      <c r="S998" s="21">
        <v>90</v>
      </c>
      <c r="T998" s="21">
        <v>79</v>
      </c>
      <c r="U998" s="21">
        <v>69</v>
      </c>
      <c r="V998" s="21">
        <v>56</v>
      </c>
      <c r="W998" s="21">
        <v>49</v>
      </c>
      <c r="X998" s="21">
        <v>40</v>
      </c>
      <c r="Y998" s="21">
        <v>35</v>
      </c>
      <c r="Z998" s="21">
        <v>33</v>
      </c>
      <c r="AA998" s="21">
        <v>31</v>
      </c>
      <c r="AB998" s="22">
        <v>994</v>
      </c>
      <c r="AC998" s="23">
        <v>96</v>
      </c>
      <c r="AD998" s="23">
        <v>95</v>
      </c>
      <c r="AE998" s="24">
        <v>94</v>
      </c>
      <c r="AF998" s="24">
        <v>85</v>
      </c>
      <c r="AG998" s="24">
        <v>73</v>
      </c>
      <c r="AH998" s="24">
        <v>67</v>
      </c>
      <c r="AI998" s="24">
        <v>53</v>
      </c>
      <c r="AJ998" s="24">
        <v>42</v>
      </c>
      <c r="AK998" s="24">
        <v>35</v>
      </c>
      <c r="AL998" s="24">
        <v>26</v>
      </c>
      <c r="AM998" s="24">
        <v>26</v>
      </c>
      <c r="AN998" s="24">
        <v>26</v>
      </c>
      <c r="DX998" s="19">
        <v>994</v>
      </c>
      <c r="DY998" t="s">
        <v>568</v>
      </c>
      <c r="DZ998" t="s">
        <v>568</v>
      </c>
      <c r="EA998" t="s">
        <v>568</v>
      </c>
      <c r="EB998" t="s">
        <v>567</v>
      </c>
    </row>
    <row r="999" spans="1:132" x14ac:dyDescent="0.25">
      <c r="A999" s="12">
        <v>996</v>
      </c>
      <c r="B999" s="12">
        <v>0</v>
      </c>
      <c r="C999" s="12">
        <v>0</v>
      </c>
      <c r="D999" s="12">
        <v>0</v>
      </c>
      <c r="E999" s="12">
        <v>41</v>
      </c>
      <c r="F999" s="12">
        <v>45</v>
      </c>
      <c r="G999" s="12">
        <v>38</v>
      </c>
      <c r="H999" s="12">
        <v>43</v>
      </c>
      <c r="I999" s="12">
        <v>46</v>
      </c>
      <c r="J999" s="12">
        <v>38</v>
      </c>
      <c r="K999" s="12">
        <v>52</v>
      </c>
      <c r="L999" s="12">
        <v>49</v>
      </c>
      <c r="M999" s="12">
        <v>49</v>
      </c>
      <c r="O999" s="19">
        <v>995</v>
      </c>
      <c r="P999" s="20">
        <v>99</v>
      </c>
      <c r="Q999" s="20">
        <v>98</v>
      </c>
      <c r="R999" s="21">
        <v>96</v>
      </c>
      <c r="S999" s="21">
        <v>90</v>
      </c>
      <c r="T999" s="21">
        <v>79</v>
      </c>
      <c r="U999" s="21">
        <v>69</v>
      </c>
      <c r="V999" s="21">
        <v>56</v>
      </c>
      <c r="W999" s="21">
        <v>49</v>
      </c>
      <c r="X999" s="21">
        <v>40</v>
      </c>
      <c r="Y999" s="21">
        <v>35</v>
      </c>
      <c r="Z999" s="21">
        <v>33</v>
      </c>
      <c r="AA999" s="21">
        <v>31</v>
      </c>
      <c r="AB999" s="22">
        <v>995</v>
      </c>
      <c r="AC999" s="23">
        <v>96</v>
      </c>
      <c r="AD999" s="23">
        <v>95</v>
      </c>
      <c r="AE999" s="24">
        <v>94</v>
      </c>
      <c r="AF999" s="24">
        <v>85</v>
      </c>
      <c r="AG999" s="24">
        <v>74</v>
      </c>
      <c r="AH999" s="24">
        <v>67</v>
      </c>
      <c r="AI999" s="24">
        <v>53</v>
      </c>
      <c r="AJ999" s="24">
        <v>42</v>
      </c>
      <c r="AK999" s="24">
        <v>35</v>
      </c>
      <c r="AL999" s="24">
        <v>26</v>
      </c>
      <c r="AM999" s="24">
        <v>26</v>
      </c>
      <c r="AN999" s="24">
        <v>26</v>
      </c>
      <c r="DX999" s="19">
        <v>995</v>
      </c>
      <c r="DY999" t="s">
        <v>568</v>
      </c>
      <c r="DZ999" t="s">
        <v>568</v>
      </c>
      <c r="EA999" t="s">
        <v>568</v>
      </c>
      <c r="EB999" t="s">
        <v>567</v>
      </c>
    </row>
    <row r="1000" spans="1:132" x14ac:dyDescent="0.25">
      <c r="A1000" s="13">
        <v>997</v>
      </c>
      <c r="B1000" s="13">
        <v>0</v>
      </c>
      <c r="C1000" s="13">
        <v>0</v>
      </c>
      <c r="D1000" s="13">
        <v>0</v>
      </c>
      <c r="E1000" s="13">
        <v>41</v>
      </c>
      <c r="F1000" s="13">
        <v>45</v>
      </c>
      <c r="G1000" s="13">
        <v>38</v>
      </c>
      <c r="H1000" s="13">
        <v>43</v>
      </c>
      <c r="I1000" s="13">
        <v>46</v>
      </c>
      <c r="J1000" s="13">
        <v>38</v>
      </c>
      <c r="K1000" s="13">
        <v>52</v>
      </c>
      <c r="L1000" s="13">
        <v>49</v>
      </c>
      <c r="M1000" s="13">
        <v>49</v>
      </c>
      <c r="O1000" s="19">
        <v>996</v>
      </c>
      <c r="P1000" s="20">
        <v>99</v>
      </c>
      <c r="Q1000" s="20">
        <v>98</v>
      </c>
      <c r="R1000" s="21">
        <v>96</v>
      </c>
      <c r="S1000" s="21">
        <v>90</v>
      </c>
      <c r="T1000" s="21">
        <v>79</v>
      </c>
      <c r="U1000" s="21">
        <v>69</v>
      </c>
      <c r="V1000" s="21">
        <v>56</v>
      </c>
      <c r="W1000" s="21">
        <v>49</v>
      </c>
      <c r="X1000" s="21">
        <v>40</v>
      </c>
      <c r="Y1000" s="21">
        <v>35</v>
      </c>
      <c r="Z1000" s="21">
        <v>33</v>
      </c>
      <c r="AA1000" s="21">
        <v>31</v>
      </c>
      <c r="AB1000" s="22">
        <v>996</v>
      </c>
      <c r="AC1000" s="23">
        <v>96</v>
      </c>
      <c r="AD1000" s="23">
        <v>95</v>
      </c>
      <c r="AE1000" s="24">
        <v>94</v>
      </c>
      <c r="AF1000" s="24">
        <v>85</v>
      </c>
      <c r="AG1000" s="24">
        <v>74</v>
      </c>
      <c r="AH1000" s="24">
        <v>67</v>
      </c>
      <c r="AI1000" s="24">
        <v>53</v>
      </c>
      <c r="AJ1000" s="24">
        <v>42</v>
      </c>
      <c r="AK1000" s="24">
        <v>36</v>
      </c>
      <c r="AL1000" s="24">
        <v>27</v>
      </c>
      <c r="AM1000" s="24">
        <v>27</v>
      </c>
      <c r="AN1000" s="24">
        <v>27</v>
      </c>
      <c r="DX1000" s="19">
        <v>996</v>
      </c>
      <c r="DY1000" t="s">
        <v>568</v>
      </c>
      <c r="DZ1000" t="s">
        <v>568</v>
      </c>
      <c r="EA1000" t="s">
        <v>568</v>
      </c>
      <c r="EB1000" t="s">
        <v>567</v>
      </c>
    </row>
    <row r="1001" spans="1:132" x14ac:dyDescent="0.25">
      <c r="A1001" s="12">
        <v>998</v>
      </c>
      <c r="B1001" s="12">
        <v>0</v>
      </c>
      <c r="C1001" s="12">
        <v>0</v>
      </c>
      <c r="D1001" s="12">
        <v>0</v>
      </c>
      <c r="E1001" s="12">
        <v>41</v>
      </c>
      <c r="F1001" s="12">
        <v>44</v>
      </c>
      <c r="G1001" s="12">
        <v>38</v>
      </c>
      <c r="H1001" s="12">
        <v>43</v>
      </c>
      <c r="I1001" s="12">
        <v>46</v>
      </c>
      <c r="J1001" s="12">
        <v>38</v>
      </c>
      <c r="K1001" s="12">
        <v>52</v>
      </c>
      <c r="L1001" s="12">
        <v>49</v>
      </c>
      <c r="M1001" s="12">
        <v>49</v>
      </c>
      <c r="O1001" s="19">
        <v>997</v>
      </c>
      <c r="P1001" s="20">
        <v>99</v>
      </c>
      <c r="Q1001" s="20">
        <v>98</v>
      </c>
      <c r="R1001" s="21">
        <v>96</v>
      </c>
      <c r="S1001" s="21">
        <v>90</v>
      </c>
      <c r="T1001" s="21">
        <v>79</v>
      </c>
      <c r="U1001" s="21">
        <v>69</v>
      </c>
      <c r="V1001" s="21">
        <v>56</v>
      </c>
      <c r="W1001" s="21">
        <v>49</v>
      </c>
      <c r="X1001" s="21">
        <v>40</v>
      </c>
      <c r="Y1001" s="21">
        <v>35</v>
      </c>
      <c r="Z1001" s="21">
        <v>33</v>
      </c>
      <c r="AA1001" s="21">
        <v>31</v>
      </c>
      <c r="AB1001" s="22">
        <v>997</v>
      </c>
      <c r="AC1001" s="23">
        <v>96</v>
      </c>
      <c r="AD1001" s="23">
        <v>95</v>
      </c>
      <c r="AE1001" s="24">
        <v>94</v>
      </c>
      <c r="AF1001" s="24">
        <v>85</v>
      </c>
      <c r="AG1001" s="24">
        <v>74</v>
      </c>
      <c r="AH1001" s="24">
        <v>67</v>
      </c>
      <c r="AI1001" s="24">
        <v>53</v>
      </c>
      <c r="AJ1001" s="24">
        <v>42</v>
      </c>
      <c r="AK1001" s="24">
        <v>36</v>
      </c>
      <c r="AL1001" s="24">
        <v>27</v>
      </c>
      <c r="AM1001" s="24">
        <v>27</v>
      </c>
      <c r="AN1001" s="24">
        <v>27</v>
      </c>
      <c r="DX1001" s="19">
        <v>997</v>
      </c>
      <c r="DY1001" t="s">
        <v>568</v>
      </c>
      <c r="DZ1001" t="s">
        <v>568</v>
      </c>
      <c r="EA1001" t="s">
        <v>568</v>
      </c>
      <c r="EB1001" t="s">
        <v>567</v>
      </c>
    </row>
    <row r="1002" spans="1:132" x14ac:dyDescent="0.25">
      <c r="A1002" s="13">
        <v>999</v>
      </c>
      <c r="B1002" s="13">
        <v>0</v>
      </c>
      <c r="C1002" s="13">
        <v>0</v>
      </c>
      <c r="D1002" s="13">
        <v>0</v>
      </c>
      <c r="E1002" s="13">
        <v>41</v>
      </c>
      <c r="F1002" s="13">
        <v>44</v>
      </c>
      <c r="G1002" s="13">
        <v>38</v>
      </c>
      <c r="H1002" s="13">
        <v>43</v>
      </c>
      <c r="I1002" s="13">
        <v>46</v>
      </c>
      <c r="J1002" s="13">
        <v>38</v>
      </c>
      <c r="K1002" s="13">
        <v>52</v>
      </c>
      <c r="L1002" s="13">
        <v>49</v>
      </c>
      <c r="M1002" s="13">
        <v>49</v>
      </c>
      <c r="O1002" s="19">
        <v>998</v>
      </c>
      <c r="P1002" s="20">
        <v>99</v>
      </c>
      <c r="Q1002" s="20">
        <v>99</v>
      </c>
      <c r="R1002" s="21">
        <v>96</v>
      </c>
      <c r="S1002" s="21">
        <v>91</v>
      </c>
      <c r="T1002" s="21">
        <v>80</v>
      </c>
      <c r="U1002" s="21">
        <v>70</v>
      </c>
      <c r="V1002" s="21">
        <v>57</v>
      </c>
      <c r="W1002" s="21">
        <v>50</v>
      </c>
      <c r="X1002" s="21">
        <v>41</v>
      </c>
      <c r="Y1002" s="21">
        <v>36</v>
      </c>
      <c r="Z1002" s="21">
        <v>33</v>
      </c>
      <c r="AA1002" s="21">
        <v>32</v>
      </c>
      <c r="AB1002" s="22">
        <v>998</v>
      </c>
      <c r="AC1002" s="23">
        <v>96</v>
      </c>
      <c r="AD1002" s="23">
        <v>95</v>
      </c>
      <c r="AE1002" s="24">
        <v>95</v>
      </c>
      <c r="AF1002" s="24">
        <v>85</v>
      </c>
      <c r="AG1002" s="24">
        <v>74</v>
      </c>
      <c r="AH1002" s="24">
        <v>67</v>
      </c>
      <c r="AI1002" s="24">
        <v>53</v>
      </c>
      <c r="AJ1002" s="24">
        <v>43</v>
      </c>
      <c r="AK1002" s="24">
        <v>36</v>
      </c>
      <c r="AL1002" s="24">
        <v>27</v>
      </c>
      <c r="AM1002" s="24">
        <v>27</v>
      </c>
      <c r="AN1002" s="24">
        <v>27</v>
      </c>
      <c r="DX1002" s="19">
        <v>998</v>
      </c>
      <c r="DY1002" t="s">
        <v>568</v>
      </c>
      <c r="DZ1002" t="s">
        <v>568</v>
      </c>
      <c r="EA1002" t="s">
        <v>568</v>
      </c>
      <c r="EB1002" t="s">
        <v>567</v>
      </c>
    </row>
    <row r="1003" spans="1:132" x14ac:dyDescent="0.25">
      <c r="A1003" s="12">
        <v>1000</v>
      </c>
      <c r="B1003" s="12">
        <v>0</v>
      </c>
      <c r="C1003" s="12">
        <v>0</v>
      </c>
      <c r="D1003" s="12">
        <v>0</v>
      </c>
      <c r="E1003" s="12">
        <v>41</v>
      </c>
      <c r="F1003" s="12">
        <v>44</v>
      </c>
      <c r="G1003" s="12">
        <v>38</v>
      </c>
      <c r="H1003" s="12">
        <v>43</v>
      </c>
      <c r="I1003" s="12">
        <v>46</v>
      </c>
      <c r="J1003" s="12">
        <v>38</v>
      </c>
      <c r="K1003" s="12">
        <v>52</v>
      </c>
      <c r="L1003" s="12">
        <v>49</v>
      </c>
      <c r="M1003" s="12">
        <v>49</v>
      </c>
      <c r="O1003" s="19">
        <v>999</v>
      </c>
      <c r="P1003" s="20">
        <v>99</v>
      </c>
      <c r="Q1003" s="20">
        <v>99</v>
      </c>
      <c r="R1003" s="21">
        <v>96</v>
      </c>
      <c r="S1003" s="21">
        <v>91</v>
      </c>
      <c r="T1003" s="21">
        <v>80</v>
      </c>
      <c r="U1003" s="21">
        <v>70</v>
      </c>
      <c r="V1003" s="21">
        <v>57</v>
      </c>
      <c r="W1003" s="21">
        <v>50</v>
      </c>
      <c r="X1003" s="21">
        <v>41</v>
      </c>
      <c r="Y1003" s="21">
        <v>36</v>
      </c>
      <c r="Z1003" s="21">
        <v>33</v>
      </c>
      <c r="AA1003" s="21">
        <v>32</v>
      </c>
      <c r="AB1003" s="22">
        <v>999</v>
      </c>
      <c r="AC1003" s="23">
        <v>96</v>
      </c>
      <c r="AD1003" s="23">
        <v>95</v>
      </c>
      <c r="AE1003" s="24">
        <v>95</v>
      </c>
      <c r="AF1003" s="24">
        <v>85</v>
      </c>
      <c r="AG1003" s="24">
        <v>74</v>
      </c>
      <c r="AH1003" s="24">
        <v>67</v>
      </c>
      <c r="AI1003" s="24">
        <v>54</v>
      </c>
      <c r="AJ1003" s="24">
        <v>43</v>
      </c>
      <c r="AK1003" s="24">
        <v>36</v>
      </c>
      <c r="AL1003" s="24">
        <v>27</v>
      </c>
      <c r="AM1003" s="24">
        <v>27</v>
      </c>
      <c r="AN1003" s="24">
        <v>27</v>
      </c>
      <c r="DX1003" s="19">
        <v>999</v>
      </c>
      <c r="DY1003" t="s">
        <v>568</v>
      </c>
      <c r="DZ1003" t="s">
        <v>568</v>
      </c>
      <c r="EA1003" t="s">
        <v>568</v>
      </c>
      <c r="EB1003" t="s">
        <v>567</v>
      </c>
    </row>
    <row r="1004" spans="1:132" x14ac:dyDescent="0.25">
      <c r="A1004" s="13">
        <v>1001</v>
      </c>
      <c r="B1004" s="13">
        <v>0</v>
      </c>
      <c r="C1004" s="13">
        <v>0</v>
      </c>
      <c r="D1004" s="13">
        <v>0</v>
      </c>
      <c r="E1004" s="13">
        <v>41</v>
      </c>
      <c r="F1004" s="13">
        <v>44</v>
      </c>
      <c r="G1004" s="13">
        <v>38</v>
      </c>
      <c r="H1004" s="13">
        <v>43</v>
      </c>
      <c r="I1004" s="13">
        <v>46</v>
      </c>
      <c r="J1004" s="13">
        <v>38</v>
      </c>
      <c r="K1004" s="13">
        <v>52</v>
      </c>
      <c r="L1004" s="13">
        <v>49</v>
      </c>
      <c r="M1004" s="13">
        <v>49</v>
      </c>
      <c r="O1004" s="19">
        <v>1000</v>
      </c>
      <c r="P1004" s="20">
        <v>99</v>
      </c>
      <c r="Q1004" s="20">
        <v>99</v>
      </c>
      <c r="R1004" s="21">
        <v>96</v>
      </c>
      <c r="S1004" s="21">
        <v>91</v>
      </c>
      <c r="T1004" s="21">
        <v>80</v>
      </c>
      <c r="U1004" s="21">
        <v>70</v>
      </c>
      <c r="V1004" s="21">
        <v>57</v>
      </c>
      <c r="W1004" s="21">
        <v>50</v>
      </c>
      <c r="X1004" s="21">
        <v>41</v>
      </c>
      <c r="Y1004" s="21">
        <v>36</v>
      </c>
      <c r="Z1004" s="21">
        <v>33</v>
      </c>
      <c r="AA1004" s="21">
        <v>32</v>
      </c>
      <c r="AB1004" s="22">
        <v>1000</v>
      </c>
      <c r="AC1004" s="23">
        <v>96</v>
      </c>
      <c r="AD1004" s="23">
        <v>95</v>
      </c>
      <c r="AE1004" s="24">
        <v>95</v>
      </c>
      <c r="AF1004" s="24">
        <v>86</v>
      </c>
      <c r="AG1004" s="24">
        <v>74</v>
      </c>
      <c r="AH1004" s="24">
        <v>68</v>
      </c>
      <c r="AI1004" s="24">
        <v>54</v>
      </c>
      <c r="AJ1004" s="24">
        <v>43</v>
      </c>
      <c r="AK1004" s="24">
        <v>36</v>
      </c>
      <c r="AL1004" s="24">
        <v>27</v>
      </c>
      <c r="AM1004" s="24">
        <v>27</v>
      </c>
      <c r="AN1004" s="24">
        <v>27</v>
      </c>
      <c r="DX1004" s="19">
        <v>1000</v>
      </c>
      <c r="DY1004" t="s">
        <v>568</v>
      </c>
      <c r="DZ1004" t="s">
        <v>568</v>
      </c>
      <c r="EA1004" t="s">
        <v>568</v>
      </c>
      <c r="EB1004" t="s">
        <v>567</v>
      </c>
    </row>
    <row r="1005" spans="1:132" x14ac:dyDescent="0.25">
      <c r="A1005" s="12">
        <v>1002</v>
      </c>
      <c r="B1005" s="12">
        <v>0</v>
      </c>
      <c r="C1005" s="12">
        <v>0</v>
      </c>
      <c r="D1005" s="12">
        <v>0</v>
      </c>
      <c r="E1005" s="12">
        <v>41</v>
      </c>
      <c r="F1005" s="12">
        <v>44</v>
      </c>
      <c r="G1005" s="12">
        <v>38</v>
      </c>
      <c r="H1005" s="12">
        <v>43</v>
      </c>
      <c r="I1005" s="12">
        <v>46</v>
      </c>
      <c r="J1005" s="12">
        <v>38</v>
      </c>
      <c r="K1005" s="12">
        <v>52</v>
      </c>
      <c r="L1005" s="12">
        <v>49</v>
      </c>
      <c r="M1005" s="12">
        <v>49</v>
      </c>
      <c r="O1005" s="19">
        <v>1001</v>
      </c>
      <c r="P1005" s="20">
        <v>99</v>
      </c>
      <c r="Q1005" s="20">
        <v>99</v>
      </c>
      <c r="R1005" s="21">
        <v>96</v>
      </c>
      <c r="S1005" s="21">
        <v>91</v>
      </c>
      <c r="T1005" s="21">
        <v>80</v>
      </c>
      <c r="U1005" s="21">
        <v>70</v>
      </c>
      <c r="V1005" s="21">
        <v>57</v>
      </c>
      <c r="W1005" s="21">
        <v>50</v>
      </c>
      <c r="X1005" s="21">
        <v>41</v>
      </c>
      <c r="Y1005" s="21">
        <v>36</v>
      </c>
      <c r="Z1005" s="21">
        <v>33</v>
      </c>
      <c r="AA1005" s="21">
        <v>32</v>
      </c>
      <c r="AB1005" s="22">
        <v>1001</v>
      </c>
      <c r="AC1005" s="23">
        <v>96</v>
      </c>
      <c r="AD1005" s="23">
        <v>95</v>
      </c>
      <c r="AE1005" s="24">
        <v>95</v>
      </c>
      <c r="AF1005" s="24">
        <v>86</v>
      </c>
      <c r="AG1005" s="24">
        <v>75</v>
      </c>
      <c r="AH1005" s="24">
        <v>68</v>
      </c>
      <c r="AI1005" s="24">
        <v>54</v>
      </c>
      <c r="AJ1005" s="24">
        <v>43</v>
      </c>
      <c r="AK1005" s="24">
        <v>37</v>
      </c>
      <c r="AL1005" s="24">
        <v>27</v>
      </c>
      <c r="AM1005" s="24">
        <v>27</v>
      </c>
      <c r="AN1005" s="24">
        <v>27</v>
      </c>
      <c r="DX1005" s="19">
        <v>1001</v>
      </c>
      <c r="DY1005" t="s">
        <v>568</v>
      </c>
      <c r="DZ1005" t="s">
        <v>568</v>
      </c>
      <c r="EA1005" t="s">
        <v>568</v>
      </c>
      <c r="EB1005" t="s">
        <v>567</v>
      </c>
    </row>
    <row r="1006" spans="1:132" x14ac:dyDescent="0.25">
      <c r="A1006" s="13">
        <v>1003</v>
      </c>
      <c r="B1006" s="13">
        <v>0</v>
      </c>
      <c r="C1006" s="13">
        <v>0</v>
      </c>
      <c r="D1006" s="13">
        <v>0</v>
      </c>
      <c r="E1006" s="13">
        <v>40</v>
      </c>
      <c r="F1006" s="13">
        <v>44</v>
      </c>
      <c r="G1006" s="13">
        <v>38</v>
      </c>
      <c r="H1006" s="13">
        <v>43</v>
      </c>
      <c r="I1006" s="13">
        <v>46</v>
      </c>
      <c r="J1006" s="13">
        <v>38</v>
      </c>
      <c r="K1006" s="13">
        <v>52</v>
      </c>
      <c r="L1006" s="13">
        <v>49</v>
      </c>
      <c r="M1006" s="13">
        <v>49</v>
      </c>
      <c r="O1006" s="19">
        <v>1002</v>
      </c>
      <c r="P1006" s="20">
        <v>99</v>
      </c>
      <c r="Q1006" s="20">
        <v>99</v>
      </c>
      <c r="R1006" s="21">
        <v>96</v>
      </c>
      <c r="S1006" s="21">
        <v>91</v>
      </c>
      <c r="T1006" s="21">
        <v>80</v>
      </c>
      <c r="U1006" s="21">
        <v>70</v>
      </c>
      <c r="V1006" s="21">
        <v>57</v>
      </c>
      <c r="W1006" s="21">
        <v>50</v>
      </c>
      <c r="X1006" s="21">
        <v>41</v>
      </c>
      <c r="Y1006" s="21">
        <v>36</v>
      </c>
      <c r="Z1006" s="21">
        <v>33</v>
      </c>
      <c r="AA1006" s="21">
        <v>32</v>
      </c>
      <c r="AB1006" s="22">
        <v>1002</v>
      </c>
      <c r="AC1006" s="23">
        <v>96</v>
      </c>
      <c r="AD1006" s="23">
        <v>95</v>
      </c>
      <c r="AE1006" s="24">
        <v>95</v>
      </c>
      <c r="AF1006" s="24">
        <v>86</v>
      </c>
      <c r="AG1006" s="24">
        <v>75</v>
      </c>
      <c r="AH1006" s="24">
        <v>68</v>
      </c>
      <c r="AI1006" s="24">
        <v>54</v>
      </c>
      <c r="AJ1006" s="24">
        <v>43</v>
      </c>
      <c r="AK1006" s="24">
        <v>37</v>
      </c>
      <c r="AL1006" s="24">
        <v>27</v>
      </c>
      <c r="AM1006" s="24">
        <v>27</v>
      </c>
      <c r="AN1006" s="24">
        <v>27</v>
      </c>
      <c r="DX1006" s="19">
        <v>1002</v>
      </c>
      <c r="DY1006" t="s">
        <v>568</v>
      </c>
      <c r="DZ1006" t="s">
        <v>568</v>
      </c>
      <c r="EA1006" t="s">
        <v>568</v>
      </c>
      <c r="EB1006" t="s">
        <v>567</v>
      </c>
    </row>
    <row r="1007" spans="1:132" x14ac:dyDescent="0.25">
      <c r="A1007" s="12">
        <v>1004</v>
      </c>
      <c r="B1007" s="12">
        <v>0</v>
      </c>
      <c r="C1007" s="12">
        <v>0</v>
      </c>
      <c r="D1007" s="12">
        <v>0</v>
      </c>
      <c r="E1007" s="12">
        <v>40</v>
      </c>
      <c r="F1007" s="12">
        <v>44</v>
      </c>
      <c r="G1007" s="12">
        <v>38</v>
      </c>
      <c r="H1007" s="12">
        <v>43</v>
      </c>
      <c r="I1007" s="12">
        <v>46</v>
      </c>
      <c r="J1007" s="12">
        <v>38</v>
      </c>
      <c r="K1007" s="12">
        <v>52</v>
      </c>
      <c r="L1007" s="12">
        <v>49</v>
      </c>
      <c r="M1007" s="12">
        <v>49</v>
      </c>
      <c r="O1007" s="19">
        <v>1003</v>
      </c>
      <c r="P1007" s="20">
        <v>99</v>
      </c>
      <c r="Q1007" s="20">
        <v>99</v>
      </c>
      <c r="R1007" s="21">
        <v>97</v>
      </c>
      <c r="S1007" s="21">
        <v>91</v>
      </c>
      <c r="T1007" s="21">
        <v>80</v>
      </c>
      <c r="U1007" s="21">
        <v>70</v>
      </c>
      <c r="V1007" s="21">
        <v>58</v>
      </c>
      <c r="W1007" s="21">
        <v>51</v>
      </c>
      <c r="X1007" s="21">
        <v>42</v>
      </c>
      <c r="Y1007" s="21">
        <v>36</v>
      </c>
      <c r="Z1007" s="21">
        <v>34</v>
      </c>
      <c r="AA1007" s="21">
        <v>33</v>
      </c>
      <c r="AB1007" s="22">
        <v>1003</v>
      </c>
      <c r="AC1007" s="23">
        <v>96</v>
      </c>
      <c r="AD1007" s="23">
        <v>95</v>
      </c>
      <c r="AE1007" s="24">
        <v>95</v>
      </c>
      <c r="AF1007" s="24">
        <v>86</v>
      </c>
      <c r="AG1007" s="24">
        <v>75</v>
      </c>
      <c r="AH1007" s="24">
        <v>68</v>
      </c>
      <c r="AI1007" s="24">
        <v>54</v>
      </c>
      <c r="AJ1007" s="24">
        <v>44</v>
      </c>
      <c r="AK1007" s="24">
        <v>37</v>
      </c>
      <c r="AL1007" s="24">
        <v>28</v>
      </c>
      <c r="AM1007" s="24">
        <v>28</v>
      </c>
      <c r="AN1007" s="24">
        <v>28</v>
      </c>
      <c r="DX1007" s="19">
        <v>1003</v>
      </c>
      <c r="DY1007" t="s">
        <v>568</v>
      </c>
      <c r="DZ1007" t="s">
        <v>568</v>
      </c>
      <c r="EA1007" t="s">
        <v>568</v>
      </c>
      <c r="EB1007" t="s">
        <v>567</v>
      </c>
    </row>
    <row r="1008" spans="1:132" x14ac:dyDescent="0.25">
      <c r="A1008" s="13">
        <v>1005</v>
      </c>
      <c r="B1008" s="13">
        <v>0</v>
      </c>
      <c r="C1008" s="13">
        <v>0</v>
      </c>
      <c r="D1008" s="13">
        <v>0</v>
      </c>
      <c r="E1008" s="13">
        <v>40</v>
      </c>
      <c r="F1008" s="13">
        <v>44</v>
      </c>
      <c r="G1008" s="13">
        <v>38</v>
      </c>
      <c r="H1008" s="13">
        <v>43</v>
      </c>
      <c r="I1008" s="13">
        <v>46</v>
      </c>
      <c r="J1008" s="13">
        <v>38</v>
      </c>
      <c r="K1008" s="13">
        <v>52</v>
      </c>
      <c r="L1008" s="13">
        <v>49</v>
      </c>
      <c r="M1008" s="13">
        <v>49</v>
      </c>
      <c r="O1008" s="19">
        <v>1004</v>
      </c>
      <c r="P1008" s="20">
        <v>99</v>
      </c>
      <c r="Q1008" s="20">
        <v>99</v>
      </c>
      <c r="R1008" s="21">
        <v>97</v>
      </c>
      <c r="S1008" s="21">
        <v>91</v>
      </c>
      <c r="T1008" s="21">
        <v>80</v>
      </c>
      <c r="U1008" s="21">
        <v>70</v>
      </c>
      <c r="V1008" s="21">
        <v>58</v>
      </c>
      <c r="W1008" s="21">
        <v>51</v>
      </c>
      <c r="X1008" s="21">
        <v>42</v>
      </c>
      <c r="Y1008" s="21">
        <v>36</v>
      </c>
      <c r="Z1008" s="21">
        <v>34</v>
      </c>
      <c r="AA1008" s="21">
        <v>33</v>
      </c>
      <c r="AB1008" s="22">
        <v>1004</v>
      </c>
      <c r="AC1008" s="23">
        <v>96</v>
      </c>
      <c r="AD1008" s="23">
        <v>95</v>
      </c>
      <c r="AE1008" s="24">
        <v>95</v>
      </c>
      <c r="AF1008" s="24">
        <v>86</v>
      </c>
      <c r="AG1008" s="24">
        <v>75</v>
      </c>
      <c r="AH1008" s="24">
        <v>68</v>
      </c>
      <c r="AI1008" s="24">
        <v>55</v>
      </c>
      <c r="AJ1008" s="24">
        <v>44</v>
      </c>
      <c r="AK1008" s="24">
        <v>37</v>
      </c>
      <c r="AL1008" s="24">
        <v>28</v>
      </c>
      <c r="AM1008" s="24">
        <v>28</v>
      </c>
      <c r="AN1008" s="24">
        <v>28</v>
      </c>
      <c r="DX1008" s="19">
        <v>1004</v>
      </c>
      <c r="DY1008" t="s">
        <v>568</v>
      </c>
      <c r="DZ1008" t="s">
        <v>568</v>
      </c>
      <c r="EA1008" t="s">
        <v>568</v>
      </c>
      <c r="EB1008" t="s">
        <v>567</v>
      </c>
    </row>
    <row r="1009" spans="1:132" x14ac:dyDescent="0.25">
      <c r="A1009" s="12">
        <v>1006</v>
      </c>
      <c r="B1009" s="12">
        <v>0</v>
      </c>
      <c r="C1009" s="12">
        <v>0</v>
      </c>
      <c r="D1009" s="12">
        <v>0</v>
      </c>
      <c r="E1009" s="12">
        <v>40</v>
      </c>
      <c r="F1009" s="12">
        <v>43</v>
      </c>
      <c r="G1009" s="12">
        <v>37</v>
      </c>
      <c r="H1009" s="12">
        <v>42</v>
      </c>
      <c r="I1009" s="12">
        <v>45</v>
      </c>
      <c r="J1009" s="12">
        <v>38</v>
      </c>
      <c r="K1009" s="12">
        <v>51</v>
      </c>
      <c r="L1009" s="12">
        <v>48</v>
      </c>
      <c r="M1009" s="12">
        <v>48</v>
      </c>
      <c r="O1009" s="19">
        <v>1005</v>
      </c>
      <c r="P1009" s="20">
        <v>99</v>
      </c>
      <c r="Q1009" s="20">
        <v>99</v>
      </c>
      <c r="R1009" s="21">
        <v>97</v>
      </c>
      <c r="S1009" s="21">
        <v>91</v>
      </c>
      <c r="T1009" s="21">
        <v>80</v>
      </c>
      <c r="U1009" s="21">
        <v>70</v>
      </c>
      <c r="V1009" s="21">
        <v>58</v>
      </c>
      <c r="W1009" s="21">
        <v>51</v>
      </c>
      <c r="X1009" s="21">
        <v>42</v>
      </c>
      <c r="Y1009" s="21">
        <v>36</v>
      </c>
      <c r="Z1009" s="21">
        <v>34</v>
      </c>
      <c r="AA1009" s="21">
        <v>33</v>
      </c>
      <c r="AB1009" s="22">
        <v>1005</v>
      </c>
      <c r="AC1009" s="23">
        <v>96</v>
      </c>
      <c r="AD1009" s="23">
        <v>95</v>
      </c>
      <c r="AE1009" s="24">
        <v>95</v>
      </c>
      <c r="AF1009" s="24">
        <v>86</v>
      </c>
      <c r="AG1009" s="24">
        <v>75</v>
      </c>
      <c r="AH1009" s="24">
        <v>68</v>
      </c>
      <c r="AI1009" s="24">
        <v>55</v>
      </c>
      <c r="AJ1009" s="24">
        <v>44</v>
      </c>
      <c r="AK1009" s="24">
        <v>37</v>
      </c>
      <c r="AL1009" s="24">
        <v>28</v>
      </c>
      <c r="AM1009" s="24">
        <v>28</v>
      </c>
      <c r="AN1009" s="24">
        <v>28</v>
      </c>
      <c r="DX1009" s="19">
        <v>1005</v>
      </c>
      <c r="DY1009" t="s">
        <v>568</v>
      </c>
      <c r="DZ1009" t="s">
        <v>568</v>
      </c>
      <c r="EA1009" t="s">
        <v>568</v>
      </c>
      <c r="EB1009" t="s">
        <v>567</v>
      </c>
    </row>
    <row r="1010" spans="1:132" x14ac:dyDescent="0.25">
      <c r="A1010" s="13">
        <v>1007</v>
      </c>
      <c r="B1010" s="13">
        <v>0</v>
      </c>
      <c r="C1010" s="13">
        <v>0</v>
      </c>
      <c r="D1010" s="13">
        <v>0</v>
      </c>
      <c r="E1010" s="13">
        <v>40</v>
      </c>
      <c r="F1010" s="13">
        <v>43</v>
      </c>
      <c r="G1010" s="13">
        <v>37</v>
      </c>
      <c r="H1010" s="13">
        <v>42</v>
      </c>
      <c r="I1010" s="13">
        <v>45</v>
      </c>
      <c r="J1010" s="13">
        <v>38</v>
      </c>
      <c r="K1010" s="13">
        <v>51</v>
      </c>
      <c r="L1010" s="13">
        <v>48</v>
      </c>
      <c r="M1010" s="13">
        <v>48</v>
      </c>
      <c r="O1010" s="19">
        <v>1006</v>
      </c>
      <c r="P1010" s="20">
        <v>99</v>
      </c>
      <c r="Q1010" s="20">
        <v>99</v>
      </c>
      <c r="R1010" s="21">
        <v>97</v>
      </c>
      <c r="S1010" s="21">
        <v>91</v>
      </c>
      <c r="T1010" s="21">
        <v>80</v>
      </c>
      <c r="U1010" s="21">
        <v>70</v>
      </c>
      <c r="V1010" s="21">
        <v>58</v>
      </c>
      <c r="W1010" s="21">
        <v>51</v>
      </c>
      <c r="X1010" s="21">
        <v>42</v>
      </c>
      <c r="Y1010" s="21">
        <v>36</v>
      </c>
      <c r="Z1010" s="21">
        <v>34</v>
      </c>
      <c r="AA1010" s="21">
        <v>33</v>
      </c>
      <c r="AB1010" s="22">
        <v>1006</v>
      </c>
      <c r="AC1010" s="23">
        <v>96</v>
      </c>
      <c r="AD1010" s="23">
        <v>95</v>
      </c>
      <c r="AE1010" s="24">
        <v>95</v>
      </c>
      <c r="AF1010" s="24">
        <v>86</v>
      </c>
      <c r="AG1010" s="24">
        <v>75</v>
      </c>
      <c r="AH1010" s="24">
        <v>69</v>
      </c>
      <c r="AI1010" s="24">
        <v>55</v>
      </c>
      <c r="AJ1010" s="24">
        <v>44</v>
      </c>
      <c r="AK1010" s="24">
        <v>37</v>
      </c>
      <c r="AL1010" s="24">
        <v>28</v>
      </c>
      <c r="AM1010" s="24">
        <v>28</v>
      </c>
      <c r="AN1010" s="24">
        <v>28</v>
      </c>
      <c r="DX1010" s="19">
        <v>1006</v>
      </c>
      <c r="DY1010" t="s">
        <v>568</v>
      </c>
      <c r="DZ1010" t="s">
        <v>568</v>
      </c>
      <c r="EA1010" t="s">
        <v>568</v>
      </c>
      <c r="EB1010" t="s">
        <v>567</v>
      </c>
    </row>
    <row r="1011" spans="1:132" x14ac:dyDescent="0.25">
      <c r="A1011" s="12">
        <v>1008</v>
      </c>
      <c r="B1011" s="12">
        <v>0</v>
      </c>
      <c r="C1011" s="12">
        <v>0</v>
      </c>
      <c r="D1011" s="12">
        <v>0</v>
      </c>
      <c r="E1011" s="12">
        <v>39</v>
      </c>
      <c r="F1011" s="12">
        <v>43</v>
      </c>
      <c r="G1011" s="12">
        <v>37</v>
      </c>
      <c r="H1011" s="12">
        <v>42</v>
      </c>
      <c r="I1011" s="12">
        <v>45</v>
      </c>
      <c r="J1011" s="12">
        <v>38</v>
      </c>
      <c r="K1011" s="12">
        <v>51</v>
      </c>
      <c r="L1011" s="12">
        <v>48</v>
      </c>
      <c r="M1011" s="12">
        <v>48</v>
      </c>
      <c r="O1011" s="19">
        <v>1007</v>
      </c>
      <c r="P1011" s="20">
        <v>99</v>
      </c>
      <c r="Q1011" s="20">
        <v>99</v>
      </c>
      <c r="R1011" s="21">
        <v>97</v>
      </c>
      <c r="S1011" s="21">
        <v>91</v>
      </c>
      <c r="T1011" s="21">
        <v>80</v>
      </c>
      <c r="U1011" s="21">
        <v>70</v>
      </c>
      <c r="V1011" s="21">
        <v>58</v>
      </c>
      <c r="W1011" s="21">
        <v>51</v>
      </c>
      <c r="X1011" s="21">
        <v>42</v>
      </c>
      <c r="Y1011" s="21">
        <v>36</v>
      </c>
      <c r="Z1011" s="21">
        <v>34</v>
      </c>
      <c r="AA1011" s="21">
        <v>33</v>
      </c>
      <c r="AB1011" s="22">
        <v>1007</v>
      </c>
      <c r="AC1011" s="23">
        <v>96</v>
      </c>
      <c r="AD1011" s="23">
        <v>95</v>
      </c>
      <c r="AE1011" s="24">
        <v>95</v>
      </c>
      <c r="AF1011" s="24">
        <v>86</v>
      </c>
      <c r="AG1011" s="24">
        <v>75</v>
      </c>
      <c r="AH1011" s="24">
        <v>69</v>
      </c>
      <c r="AI1011" s="24">
        <v>55</v>
      </c>
      <c r="AJ1011" s="24">
        <v>44</v>
      </c>
      <c r="AK1011" s="24">
        <v>38</v>
      </c>
      <c r="AL1011" s="24">
        <v>28</v>
      </c>
      <c r="AM1011" s="24">
        <v>28</v>
      </c>
      <c r="AN1011" s="24">
        <v>28</v>
      </c>
      <c r="DX1011" s="19">
        <v>1007</v>
      </c>
      <c r="DY1011" t="s">
        <v>568</v>
      </c>
      <c r="DZ1011" t="s">
        <v>568</v>
      </c>
      <c r="EA1011" t="s">
        <v>568</v>
      </c>
      <c r="EB1011" t="s">
        <v>567</v>
      </c>
    </row>
    <row r="1012" spans="1:132" x14ac:dyDescent="0.25">
      <c r="A1012" s="13">
        <v>1009</v>
      </c>
      <c r="B1012" s="13">
        <v>0</v>
      </c>
      <c r="C1012" s="13">
        <v>0</v>
      </c>
      <c r="D1012" s="13">
        <v>0</v>
      </c>
      <c r="E1012" s="13">
        <v>39</v>
      </c>
      <c r="F1012" s="13">
        <v>43</v>
      </c>
      <c r="G1012" s="13">
        <v>37</v>
      </c>
      <c r="H1012" s="13">
        <v>42</v>
      </c>
      <c r="I1012" s="13">
        <v>45</v>
      </c>
      <c r="J1012" s="13">
        <v>38</v>
      </c>
      <c r="K1012" s="13">
        <v>51</v>
      </c>
      <c r="L1012" s="13">
        <v>48</v>
      </c>
      <c r="M1012" s="13">
        <v>48</v>
      </c>
      <c r="O1012" s="19">
        <v>1008</v>
      </c>
      <c r="P1012" s="20">
        <v>99</v>
      </c>
      <c r="Q1012" s="20">
        <v>99</v>
      </c>
      <c r="R1012" s="21">
        <v>97</v>
      </c>
      <c r="S1012" s="21">
        <v>92</v>
      </c>
      <c r="T1012" s="21">
        <v>81</v>
      </c>
      <c r="U1012" s="21">
        <v>72</v>
      </c>
      <c r="V1012" s="21">
        <v>59</v>
      </c>
      <c r="W1012" s="21">
        <v>52</v>
      </c>
      <c r="X1012" s="21">
        <v>43</v>
      </c>
      <c r="Y1012" s="21">
        <v>37</v>
      </c>
      <c r="Z1012" s="21">
        <v>35</v>
      </c>
      <c r="AA1012" s="21">
        <v>33</v>
      </c>
      <c r="AB1012" s="22">
        <v>1008</v>
      </c>
      <c r="AC1012" s="23">
        <v>96</v>
      </c>
      <c r="AD1012" s="23">
        <v>95</v>
      </c>
      <c r="AE1012" s="24">
        <v>95</v>
      </c>
      <c r="AF1012" s="24">
        <v>86</v>
      </c>
      <c r="AG1012" s="24">
        <v>76</v>
      </c>
      <c r="AH1012" s="24">
        <v>69</v>
      </c>
      <c r="AI1012" s="24">
        <v>56</v>
      </c>
      <c r="AJ1012" s="24">
        <v>45</v>
      </c>
      <c r="AK1012" s="24">
        <v>38</v>
      </c>
      <c r="AL1012" s="24">
        <v>28</v>
      </c>
      <c r="AM1012" s="24">
        <v>28</v>
      </c>
      <c r="AN1012" s="24">
        <v>28</v>
      </c>
      <c r="DX1012" s="19">
        <v>1008</v>
      </c>
      <c r="DY1012" t="s">
        <v>568</v>
      </c>
      <c r="DZ1012" t="s">
        <v>568</v>
      </c>
      <c r="EA1012" t="s">
        <v>568</v>
      </c>
      <c r="EB1012" t="s">
        <v>567</v>
      </c>
    </row>
    <row r="1013" spans="1:132" x14ac:dyDescent="0.25">
      <c r="A1013" s="12">
        <v>1010</v>
      </c>
      <c r="B1013" s="12">
        <v>0</v>
      </c>
      <c r="C1013" s="12">
        <v>0</v>
      </c>
      <c r="D1013" s="12">
        <v>0</v>
      </c>
      <c r="E1013" s="12">
        <v>39</v>
      </c>
      <c r="F1013" s="12">
        <v>43</v>
      </c>
      <c r="G1013" s="12">
        <v>37</v>
      </c>
      <c r="H1013" s="12">
        <v>42</v>
      </c>
      <c r="I1013" s="12">
        <v>45</v>
      </c>
      <c r="J1013" s="12">
        <v>38</v>
      </c>
      <c r="K1013" s="12">
        <v>51</v>
      </c>
      <c r="L1013" s="12">
        <v>48</v>
      </c>
      <c r="M1013" s="12">
        <v>48</v>
      </c>
      <c r="O1013" s="19">
        <v>1009</v>
      </c>
      <c r="P1013" s="20">
        <v>99</v>
      </c>
      <c r="Q1013" s="20">
        <v>99</v>
      </c>
      <c r="R1013" s="21">
        <v>97</v>
      </c>
      <c r="S1013" s="21">
        <v>92</v>
      </c>
      <c r="T1013" s="21">
        <v>81</v>
      </c>
      <c r="U1013" s="21">
        <v>72</v>
      </c>
      <c r="V1013" s="21">
        <v>59</v>
      </c>
      <c r="W1013" s="21">
        <v>52</v>
      </c>
      <c r="X1013" s="21">
        <v>43</v>
      </c>
      <c r="Y1013" s="21">
        <v>37</v>
      </c>
      <c r="Z1013" s="21">
        <v>35</v>
      </c>
      <c r="AA1013" s="21">
        <v>33</v>
      </c>
      <c r="AB1013" s="22">
        <v>1009</v>
      </c>
      <c r="AC1013" s="23">
        <v>96</v>
      </c>
      <c r="AD1013" s="23">
        <v>95</v>
      </c>
      <c r="AE1013" s="24">
        <v>96</v>
      </c>
      <c r="AF1013" s="24">
        <v>87</v>
      </c>
      <c r="AG1013" s="24">
        <v>76</v>
      </c>
      <c r="AH1013" s="24">
        <v>69</v>
      </c>
      <c r="AI1013" s="24">
        <v>56</v>
      </c>
      <c r="AJ1013" s="24">
        <v>45</v>
      </c>
      <c r="AK1013" s="24">
        <v>38</v>
      </c>
      <c r="AL1013" s="24">
        <v>28</v>
      </c>
      <c r="AM1013" s="24">
        <v>28</v>
      </c>
      <c r="AN1013" s="24">
        <v>28</v>
      </c>
      <c r="DX1013" s="19">
        <v>1009</v>
      </c>
      <c r="DY1013" t="s">
        <v>568</v>
      </c>
      <c r="DZ1013" t="s">
        <v>568</v>
      </c>
      <c r="EA1013" t="s">
        <v>568</v>
      </c>
      <c r="EB1013" t="s">
        <v>567</v>
      </c>
    </row>
    <row r="1014" spans="1:132" x14ac:dyDescent="0.25">
      <c r="A1014" s="13">
        <v>1011</v>
      </c>
      <c r="B1014" s="13">
        <v>0</v>
      </c>
      <c r="C1014" s="13">
        <v>0</v>
      </c>
      <c r="D1014" s="13">
        <v>0</v>
      </c>
      <c r="E1014" s="13">
        <v>39</v>
      </c>
      <c r="F1014" s="13">
        <v>43</v>
      </c>
      <c r="G1014" s="13">
        <v>37</v>
      </c>
      <c r="H1014" s="13">
        <v>42</v>
      </c>
      <c r="I1014" s="13">
        <v>45</v>
      </c>
      <c r="J1014" s="13">
        <v>38</v>
      </c>
      <c r="K1014" s="13">
        <v>51</v>
      </c>
      <c r="L1014" s="13">
        <v>48</v>
      </c>
      <c r="M1014" s="13">
        <v>48</v>
      </c>
      <c r="O1014" s="19">
        <v>1010</v>
      </c>
      <c r="P1014" s="20">
        <v>99</v>
      </c>
      <c r="Q1014" s="20">
        <v>99</v>
      </c>
      <c r="R1014" s="21">
        <v>97</v>
      </c>
      <c r="S1014" s="21">
        <v>92</v>
      </c>
      <c r="T1014" s="21">
        <v>81</v>
      </c>
      <c r="U1014" s="21">
        <v>72</v>
      </c>
      <c r="V1014" s="21">
        <v>59</v>
      </c>
      <c r="W1014" s="21">
        <v>52</v>
      </c>
      <c r="X1014" s="21">
        <v>43</v>
      </c>
      <c r="Y1014" s="21">
        <v>37</v>
      </c>
      <c r="Z1014" s="21">
        <v>35</v>
      </c>
      <c r="AA1014" s="21">
        <v>33</v>
      </c>
      <c r="AB1014" s="22">
        <v>1010</v>
      </c>
      <c r="AC1014" s="23">
        <v>96</v>
      </c>
      <c r="AD1014" s="23">
        <v>95</v>
      </c>
      <c r="AE1014" s="24">
        <v>96</v>
      </c>
      <c r="AF1014" s="24">
        <v>87</v>
      </c>
      <c r="AG1014" s="24">
        <v>76</v>
      </c>
      <c r="AH1014" s="24">
        <v>69</v>
      </c>
      <c r="AI1014" s="24">
        <v>56</v>
      </c>
      <c r="AJ1014" s="24">
        <v>45</v>
      </c>
      <c r="AK1014" s="24">
        <v>38</v>
      </c>
      <c r="AL1014" s="24">
        <v>29</v>
      </c>
      <c r="AM1014" s="24">
        <v>29</v>
      </c>
      <c r="AN1014" s="24">
        <v>29</v>
      </c>
      <c r="DX1014" s="19">
        <v>1010</v>
      </c>
      <c r="DY1014" t="s">
        <v>568</v>
      </c>
      <c r="DZ1014" t="s">
        <v>568</v>
      </c>
      <c r="EA1014" t="s">
        <v>568</v>
      </c>
      <c r="EB1014" t="s">
        <v>567</v>
      </c>
    </row>
    <row r="1015" spans="1:132" x14ac:dyDescent="0.25">
      <c r="A1015" s="12">
        <v>1012</v>
      </c>
      <c r="B1015" s="12">
        <v>0</v>
      </c>
      <c r="C1015" s="12">
        <v>0</v>
      </c>
      <c r="D1015" s="12">
        <v>0</v>
      </c>
      <c r="E1015" s="12">
        <v>39</v>
      </c>
      <c r="F1015" s="12">
        <v>43</v>
      </c>
      <c r="G1015" s="12">
        <v>37</v>
      </c>
      <c r="H1015" s="12">
        <v>42</v>
      </c>
      <c r="I1015" s="12">
        <v>45</v>
      </c>
      <c r="J1015" s="12">
        <v>38</v>
      </c>
      <c r="K1015" s="12">
        <v>51</v>
      </c>
      <c r="L1015" s="12">
        <v>48</v>
      </c>
      <c r="M1015" s="12">
        <v>48</v>
      </c>
      <c r="O1015" s="19">
        <v>1011</v>
      </c>
      <c r="P1015" s="20">
        <v>99</v>
      </c>
      <c r="Q1015" s="20">
        <v>99</v>
      </c>
      <c r="R1015" s="21">
        <v>97</v>
      </c>
      <c r="S1015" s="21">
        <v>92</v>
      </c>
      <c r="T1015" s="21">
        <v>81</v>
      </c>
      <c r="U1015" s="21">
        <v>72</v>
      </c>
      <c r="V1015" s="21">
        <v>59</v>
      </c>
      <c r="W1015" s="21">
        <v>52</v>
      </c>
      <c r="X1015" s="21">
        <v>43</v>
      </c>
      <c r="Y1015" s="21">
        <v>37</v>
      </c>
      <c r="Z1015" s="21">
        <v>35</v>
      </c>
      <c r="AA1015" s="21">
        <v>33</v>
      </c>
      <c r="AB1015" s="22">
        <v>1011</v>
      </c>
      <c r="AC1015" s="23">
        <v>96</v>
      </c>
      <c r="AD1015" s="23">
        <v>95</v>
      </c>
      <c r="AE1015" s="24">
        <v>96</v>
      </c>
      <c r="AF1015" s="24">
        <v>87</v>
      </c>
      <c r="AG1015" s="24">
        <v>76</v>
      </c>
      <c r="AH1015" s="24">
        <v>69</v>
      </c>
      <c r="AI1015" s="24">
        <v>56</v>
      </c>
      <c r="AJ1015" s="24">
        <v>45</v>
      </c>
      <c r="AK1015" s="24">
        <v>38</v>
      </c>
      <c r="AL1015" s="24">
        <v>29</v>
      </c>
      <c r="AM1015" s="24">
        <v>29</v>
      </c>
      <c r="AN1015" s="24">
        <v>29</v>
      </c>
      <c r="DX1015" s="19">
        <v>1011</v>
      </c>
      <c r="DY1015" t="s">
        <v>568</v>
      </c>
      <c r="DZ1015" t="s">
        <v>568</v>
      </c>
      <c r="EA1015" t="s">
        <v>568</v>
      </c>
      <c r="EB1015" t="s">
        <v>567</v>
      </c>
    </row>
    <row r="1016" spans="1:132" x14ac:dyDescent="0.25">
      <c r="A1016" s="13">
        <v>1013</v>
      </c>
      <c r="B1016" s="13">
        <v>0</v>
      </c>
      <c r="C1016" s="13">
        <v>0</v>
      </c>
      <c r="D1016" s="13">
        <v>0</v>
      </c>
      <c r="E1016" s="13">
        <v>39</v>
      </c>
      <c r="F1016" s="13">
        <v>42</v>
      </c>
      <c r="G1016" s="13">
        <v>37</v>
      </c>
      <c r="H1016" s="13">
        <v>42</v>
      </c>
      <c r="I1016" s="13">
        <v>45</v>
      </c>
      <c r="J1016" s="13">
        <v>38</v>
      </c>
      <c r="K1016" s="13">
        <v>51</v>
      </c>
      <c r="L1016" s="13">
        <v>48</v>
      </c>
      <c r="M1016" s="13">
        <v>48</v>
      </c>
      <c r="O1016" s="19">
        <v>1012</v>
      </c>
      <c r="P1016" s="20">
        <v>99</v>
      </c>
      <c r="Q1016" s="20">
        <v>99</v>
      </c>
      <c r="R1016" s="21">
        <v>97</v>
      </c>
      <c r="S1016" s="21">
        <v>92</v>
      </c>
      <c r="T1016" s="21">
        <v>81</v>
      </c>
      <c r="U1016" s="21">
        <v>72</v>
      </c>
      <c r="V1016" s="21">
        <v>59</v>
      </c>
      <c r="W1016" s="21">
        <v>52</v>
      </c>
      <c r="X1016" s="21">
        <v>43</v>
      </c>
      <c r="Y1016" s="21">
        <v>37</v>
      </c>
      <c r="Z1016" s="21">
        <v>35</v>
      </c>
      <c r="AA1016" s="21">
        <v>33</v>
      </c>
      <c r="AB1016" s="22">
        <v>1012</v>
      </c>
      <c r="AC1016" s="23">
        <v>96</v>
      </c>
      <c r="AD1016" s="23">
        <v>95</v>
      </c>
      <c r="AE1016" s="24">
        <v>96</v>
      </c>
      <c r="AF1016" s="24">
        <v>87</v>
      </c>
      <c r="AG1016" s="24">
        <v>76</v>
      </c>
      <c r="AH1016" s="24">
        <v>70</v>
      </c>
      <c r="AI1016" s="24">
        <v>56</v>
      </c>
      <c r="AJ1016" s="24">
        <v>45</v>
      </c>
      <c r="AK1016" s="24">
        <v>39</v>
      </c>
      <c r="AL1016" s="24">
        <v>29</v>
      </c>
      <c r="AM1016" s="24">
        <v>29</v>
      </c>
      <c r="AN1016" s="24">
        <v>29</v>
      </c>
      <c r="DX1016" s="19">
        <v>1012</v>
      </c>
      <c r="DY1016" t="s">
        <v>568</v>
      </c>
      <c r="DZ1016" t="s">
        <v>568</v>
      </c>
      <c r="EA1016" t="s">
        <v>568</v>
      </c>
      <c r="EB1016" t="s">
        <v>567</v>
      </c>
    </row>
    <row r="1017" spans="1:132" x14ac:dyDescent="0.25">
      <c r="A1017" s="12">
        <v>1014</v>
      </c>
      <c r="B1017" s="12">
        <v>0</v>
      </c>
      <c r="C1017" s="12">
        <v>0</v>
      </c>
      <c r="D1017" s="12">
        <v>0</v>
      </c>
      <c r="E1017" s="12">
        <v>39</v>
      </c>
      <c r="F1017" s="12">
        <v>42</v>
      </c>
      <c r="G1017" s="12">
        <v>37</v>
      </c>
      <c r="H1017" s="12">
        <v>42</v>
      </c>
      <c r="I1017" s="12">
        <v>45</v>
      </c>
      <c r="J1017" s="12">
        <v>38</v>
      </c>
      <c r="K1017" s="12">
        <v>51</v>
      </c>
      <c r="L1017" s="12">
        <v>48</v>
      </c>
      <c r="M1017" s="12">
        <v>48</v>
      </c>
      <c r="O1017" s="19">
        <v>1013</v>
      </c>
      <c r="P1017" s="20">
        <v>99</v>
      </c>
      <c r="Q1017" s="20">
        <v>99</v>
      </c>
      <c r="R1017" s="21">
        <v>97</v>
      </c>
      <c r="S1017" s="21">
        <v>92</v>
      </c>
      <c r="T1017" s="21">
        <v>81</v>
      </c>
      <c r="U1017" s="21">
        <v>72</v>
      </c>
      <c r="V1017" s="21">
        <v>60</v>
      </c>
      <c r="W1017" s="21">
        <v>53</v>
      </c>
      <c r="X1017" s="21">
        <v>44</v>
      </c>
      <c r="Y1017" s="21">
        <v>38</v>
      </c>
      <c r="Z1017" s="21">
        <v>36</v>
      </c>
      <c r="AA1017" s="21">
        <v>34</v>
      </c>
      <c r="AB1017" s="22">
        <v>1013</v>
      </c>
      <c r="AC1017" s="23">
        <v>96</v>
      </c>
      <c r="AD1017" s="23">
        <v>95</v>
      </c>
      <c r="AE1017" s="24">
        <v>96</v>
      </c>
      <c r="AF1017" s="24">
        <v>87</v>
      </c>
      <c r="AG1017" s="24">
        <v>76</v>
      </c>
      <c r="AH1017" s="24">
        <v>70</v>
      </c>
      <c r="AI1017" s="24">
        <v>57</v>
      </c>
      <c r="AJ1017" s="24">
        <v>46</v>
      </c>
      <c r="AK1017" s="24">
        <v>39</v>
      </c>
      <c r="AL1017" s="24">
        <v>29</v>
      </c>
      <c r="AM1017" s="24">
        <v>29</v>
      </c>
      <c r="AN1017" s="24">
        <v>29</v>
      </c>
      <c r="DX1017" s="19">
        <v>1013</v>
      </c>
      <c r="DY1017" t="s">
        <v>568</v>
      </c>
      <c r="DZ1017" t="s">
        <v>568</v>
      </c>
      <c r="EA1017" t="s">
        <v>568</v>
      </c>
      <c r="EB1017" t="s">
        <v>567</v>
      </c>
    </row>
    <row r="1018" spans="1:132" x14ac:dyDescent="0.25">
      <c r="A1018" s="13">
        <v>1015</v>
      </c>
      <c r="B1018" s="13">
        <v>0</v>
      </c>
      <c r="C1018" s="13">
        <v>0</v>
      </c>
      <c r="D1018" s="13">
        <v>0</v>
      </c>
      <c r="E1018" s="13">
        <v>39</v>
      </c>
      <c r="F1018" s="13">
        <v>42</v>
      </c>
      <c r="G1018" s="13">
        <v>37</v>
      </c>
      <c r="H1018" s="13">
        <v>42</v>
      </c>
      <c r="I1018" s="13">
        <v>45</v>
      </c>
      <c r="J1018" s="13">
        <v>38</v>
      </c>
      <c r="K1018" s="13">
        <v>51</v>
      </c>
      <c r="L1018" s="13">
        <v>48</v>
      </c>
      <c r="M1018" s="13">
        <v>48</v>
      </c>
      <c r="O1018" s="19">
        <v>1014</v>
      </c>
      <c r="P1018" s="20">
        <v>99</v>
      </c>
      <c r="Q1018" s="20">
        <v>99</v>
      </c>
      <c r="R1018" s="21">
        <v>97</v>
      </c>
      <c r="S1018" s="21">
        <v>92</v>
      </c>
      <c r="T1018" s="21">
        <v>81</v>
      </c>
      <c r="U1018" s="21">
        <v>72</v>
      </c>
      <c r="V1018" s="21">
        <v>60</v>
      </c>
      <c r="W1018" s="21">
        <v>53</v>
      </c>
      <c r="X1018" s="21">
        <v>44</v>
      </c>
      <c r="Y1018" s="21">
        <v>38</v>
      </c>
      <c r="Z1018" s="21">
        <v>36</v>
      </c>
      <c r="AA1018" s="21">
        <v>34</v>
      </c>
      <c r="AB1018" s="22">
        <v>1014</v>
      </c>
      <c r="AC1018" s="23">
        <v>96</v>
      </c>
      <c r="AD1018" s="23">
        <v>95</v>
      </c>
      <c r="AE1018" s="24">
        <v>96</v>
      </c>
      <c r="AF1018" s="24">
        <v>87</v>
      </c>
      <c r="AG1018" s="24">
        <v>76</v>
      </c>
      <c r="AH1018" s="24">
        <v>70</v>
      </c>
      <c r="AI1018" s="24">
        <v>57</v>
      </c>
      <c r="AJ1018" s="24">
        <v>46</v>
      </c>
      <c r="AK1018" s="24">
        <v>39</v>
      </c>
      <c r="AL1018" s="24">
        <v>29</v>
      </c>
      <c r="AM1018" s="24">
        <v>29</v>
      </c>
      <c r="AN1018" s="24">
        <v>29</v>
      </c>
      <c r="DX1018" s="19">
        <v>1014</v>
      </c>
      <c r="DY1018" t="s">
        <v>568</v>
      </c>
      <c r="DZ1018" t="s">
        <v>568</v>
      </c>
      <c r="EA1018" t="s">
        <v>568</v>
      </c>
      <c r="EB1018" t="s">
        <v>567</v>
      </c>
    </row>
    <row r="1019" spans="1:132" x14ac:dyDescent="0.25">
      <c r="A1019" s="12">
        <v>1016</v>
      </c>
      <c r="B1019" s="12">
        <v>0</v>
      </c>
      <c r="C1019" s="12">
        <v>0</v>
      </c>
      <c r="D1019" s="12">
        <v>0</v>
      </c>
      <c r="E1019" s="12">
        <v>38</v>
      </c>
      <c r="F1019" s="12">
        <v>42</v>
      </c>
      <c r="G1019" s="12">
        <v>36</v>
      </c>
      <c r="H1019" s="12">
        <v>41</v>
      </c>
      <c r="I1019" s="12">
        <v>45</v>
      </c>
      <c r="J1019" s="12">
        <v>37</v>
      </c>
      <c r="K1019" s="12">
        <v>51</v>
      </c>
      <c r="L1019" s="12">
        <v>48</v>
      </c>
      <c r="M1019" s="12">
        <v>48</v>
      </c>
      <c r="O1019" s="19">
        <v>1015</v>
      </c>
      <c r="P1019" s="20">
        <v>99</v>
      </c>
      <c r="Q1019" s="20">
        <v>99</v>
      </c>
      <c r="R1019" s="21">
        <v>97</v>
      </c>
      <c r="S1019" s="21">
        <v>92</v>
      </c>
      <c r="T1019" s="21">
        <v>81</v>
      </c>
      <c r="U1019" s="21">
        <v>72</v>
      </c>
      <c r="V1019" s="21">
        <v>60</v>
      </c>
      <c r="W1019" s="21">
        <v>53</v>
      </c>
      <c r="X1019" s="21">
        <v>44</v>
      </c>
      <c r="Y1019" s="21">
        <v>38</v>
      </c>
      <c r="Z1019" s="21">
        <v>36</v>
      </c>
      <c r="AA1019" s="21">
        <v>34</v>
      </c>
      <c r="AB1019" s="22">
        <v>1015</v>
      </c>
      <c r="AC1019" s="23">
        <v>96</v>
      </c>
      <c r="AD1019" s="23">
        <v>95</v>
      </c>
      <c r="AE1019" s="24">
        <v>96</v>
      </c>
      <c r="AF1019" s="24">
        <v>87</v>
      </c>
      <c r="AG1019" s="24">
        <v>77</v>
      </c>
      <c r="AH1019" s="24">
        <v>70</v>
      </c>
      <c r="AI1019" s="24">
        <v>57</v>
      </c>
      <c r="AJ1019" s="24">
        <v>46</v>
      </c>
      <c r="AK1019" s="24">
        <v>39</v>
      </c>
      <c r="AL1019" s="24">
        <v>29</v>
      </c>
      <c r="AM1019" s="24">
        <v>29</v>
      </c>
      <c r="AN1019" s="24">
        <v>29</v>
      </c>
      <c r="DX1019" s="19">
        <v>1015</v>
      </c>
      <c r="DY1019" t="s">
        <v>568</v>
      </c>
      <c r="DZ1019" t="s">
        <v>568</v>
      </c>
      <c r="EA1019" t="s">
        <v>568</v>
      </c>
      <c r="EB1019" t="s">
        <v>567</v>
      </c>
    </row>
    <row r="1020" spans="1:132" x14ac:dyDescent="0.25">
      <c r="A1020" s="13">
        <v>1017</v>
      </c>
      <c r="B1020" s="13">
        <v>0</v>
      </c>
      <c r="C1020" s="13">
        <v>0</v>
      </c>
      <c r="D1020" s="13">
        <v>0</v>
      </c>
      <c r="E1020" s="13">
        <v>38</v>
      </c>
      <c r="F1020" s="13">
        <v>42</v>
      </c>
      <c r="G1020" s="13">
        <v>36</v>
      </c>
      <c r="H1020" s="13">
        <v>41</v>
      </c>
      <c r="I1020" s="13">
        <v>45</v>
      </c>
      <c r="J1020" s="13">
        <v>37</v>
      </c>
      <c r="K1020" s="13">
        <v>51</v>
      </c>
      <c r="L1020" s="13">
        <v>48</v>
      </c>
      <c r="M1020" s="13">
        <v>48</v>
      </c>
      <c r="O1020" s="19">
        <v>1016</v>
      </c>
      <c r="P1020" s="20">
        <v>99</v>
      </c>
      <c r="Q1020" s="20">
        <v>99</v>
      </c>
      <c r="R1020" s="21">
        <v>97</v>
      </c>
      <c r="S1020" s="21">
        <v>92</v>
      </c>
      <c r="T1020" s="21">
        <v>81</v>
      </c>
      <c r="U1020" s="21">
        <v>72</v>
      </c>
      <c r="V1020" s="21">
        <v>60</v>
      </c>
      <c r="W1020" s="21">
        <v>53</v>
      </c>
      <c r="X1020" s="21">
        <v>44</v>
      </c>
      <c r="Y1020" s="21">
        <v>38</v>
      </c>
      <c r="Z1020" s="21">
        <v>36</v>
      </c>
      <c r="AA1020" s="21">
        <v>34</v>
      </c>
      <c r="AB1020" s="22">
        <v>1016</v>
      </c>
      <c r="AC1020" s="23">
        <v>96</v>
      </c>
      <c r="AD1020" s="23">
        <v>95</v>
      </c>
      <c r="AE1020" s="24">
        <v>96</v>
      </c>
      <c r="AF1020" s="24">
        <v>87</v>
      </c>
      <c r="AG1020" s="24">
        <v>77</v>
      </c>
      <c r="AH1020" s="24">
        <v>70</v>
      </c>
      <c r="AI1020" s="24">
        <v>57</v>
      </c>
      <c r="AJ1020" s="24">
        <v>46</v>
      </c>
      <c r="AK1020" s="24">
        <v>39</v>
      </c>
      <c r="AL1020" s="24">
        <v>30</v>
      </c>
      <c r="AM1020" s="24">
        <v>30</v>
      </c>
      <c r="AN1020" s="24">
        <v>30</v>
      </c>
      <c r="DX1020" s="19">
        <v>1016</v>
      </c>
      <c r="DY1020" t="s">
        <v>568</v>
      </c>
      <c r="DZ1020" t="s">
        <v>568</v>
      </c>
      <c r="EA1020" t="s">
        <v>568</v>
      </c>
      <c r="EB1020" t="s">
        <v>567</v>
      </c>
    </row>
    <row r="1021" spans="1:132" x14ac:dyDescent="0.25">
      <c r="A1021" s="12">
        <v>1018</v>
      </c>
      <c r="B1021" s="12">
        <v>0</v>
      </c>
      <c r="C1021" s="12">
        <v>0</v>
      </c>
      <c r="D1021" s="12">
        <v>0</v>
      </c>
      <c r="E1021" s="12">
        <v>38</v>
      </c>
      <c r="F1021" s="12">
        <v>41</v>
      </c>
      <c r="G1021" s="12">
        <v>36</v>
      </c>
      <c r="H1021" s="12">
        <v>41</v>
      </c>
      <c r="I1021" s="12">
        <v>45</v>
      </c>
      <c r="J1021" s="12">
        <v>37</v>
      </c>
      <c r="K1021" s="12">
        <v>51</v>
      </c>
      <c r="L1021" s="12">
        <v>48</v>
      </c>
      <c r="M1021" s="12">
        <v>48</v>
      </c>
      <c r="O1021" s="19">
        <v>1017</v>
      </c>
      <c r="P1021" s="20">
        <v>99</v>
      </c>
      <c r="Q1021" s="20">
        <v>99</v>
      </c>
      <c r="R1021" s="21">
        <v>97</v>
      </c>
      <c r="S1021" s="21">
        <v>92</v>
      </c>
      <c r="T1021" s="21">
        <v>81</v>
      </c>
      <c r="U1021" s="21">
        <v>72</v>
      </c>
      <c r="V1021" s="21">
        <v>60</v>
      </c>
      <c r="W1021" s="21">
        <v>53</v>
      </c>
      <c r="X1021" s="21">
        <v>44</v>
      </c>
      <c r="Y1021" s="21">
        <v>38</v>
      </c>
      <c r="Z1021" s="21">
        <v>36</v>
      </c>
      <c r="AA1021" s="21">
        <v>34</v>
      </c>
      <c r="AB1021" s="22">
        <v>1017</v>
      </c>
      <c r="AC1021" s="23">
        <v>96</v>
      </c>
      <c r="AD1021" s="23">
        <v>95</v>
      </c>
      <c r="AE1021" s="24">
        <v>96</v>
      </c>
      <c r="AF1021" s="24">
        <v>87</v>
      </c>
      <c r="AG1021" s="24">
        <v>77</v>
      </c>
      <c r="AH1021" s="24">
        <v>70</v>
      </c>
      <c r="AI1021" s="24">
        <v>58</v>
      </c>
      <c r="AJ1021" s="24">
        <v>46</v>
      </c>
      <c r="AK1021" s="24">
        <v>40</v>
      </c>
      <c r="AL1021" s="24">
        <v>30</v>
      </c>
      <c r="AM1021" s="24">
        <v>30</v>
      </c>
      <c r="AN1021" s="24">
        <v>30</v>
      </c>
      <c r="DX1021" s="19">
        <v>1017</v>
      </c>
      <c r="DY1021" t="s">
        <v>568</v>
      </c>
      <c r="DZ1021" t="s">
        <v>568</v>
      </c>
      <c r="EA1021" t="s">
        <v>568</v>
      </c>
      <c r="EB1021" t="s">
        <v>567</v>
      </c>
    </row>
    <row r="1022" spans="1:132" x14ac:dyDescent="0.25">
      <c r="A1022" s="13">
        <v>1019</v>
      </c>
      <c r="B1022" s="13">
        <v>0</v>
      </c>
      <c r="C1022" s="13">
        <v>0</v>
      </c>
      <c r="D1022" s="13">
        <v>0</v>
      </c>
      <c r="E1022" s="13">
        <v>38</v>
      </c>
      <c r="F1022" s="13">
        <v>41</v>
      </c>
      <c r="G1022" s="13">
        <v>36</v>
      </c>
      <c r="H1022" s="13">
        <v>41</v>
      </c>
      <c r="I1022" s="13">
        <v>45</v>
      </c>
      <c r="J1022" s="13">
        <v>37</v>
      </c>
      <c r="K1022" s="13">
        <v>51</v>
      </c>
      <c r="L1022" s="13">
        <v>48</v>
      </c>
      <c r="M1022" s="13">
        <v>48</v>
      </c>
      <c r="O1022" s="19">
        <v>1018</v>
      </c>
      <c r="P1022" s="20">
        <v>99</v>
      </c>
      <c r="Q1022" s="20">
        <v>99</v>
      </c>
      <c r="R1022" s="21">
        <v>97</v>
      </c>
      <c r="S1022" s="21">
        <v>92</v>
      </c>
      <c r="T1022" s="21">
        <v>82</v>
      </c>
      <c r="U1022" s="21">
        <v>73</v>
      </c>
      <c r="V1022" s="21">
        <v>61</v>
      </c>
      <c r="W1022" s="21">
        <v>54</v>
      </c>
      <c r="X1022" s="21">
        <v>45</v>
      </c>
      <c r="Y1022" s="21">
        <v>39</v>
      </c>
      <c r="Z1022" s="21">
        <v>37</v>
      </c>
      <c r="AA1022" s="21">
        <v>35</v>
      </c>
      <c r="AB1022" s="22">
        <v>1018</v>
      </c>
      <c r="AC1022" s="23">
        <v>96</v>
      </c>
      <c r="AD1022" s="23">
        <v>95</v>
      </c>
      <c r="AE1022" s="24">
        <v>96</v>
      </c>
      <c r="AF1022" s="24">
        <v>87</v>
      </c>
      <c r="AG1022" s="24">
        <v>77</v>
      </c>
      <c r="AH1022" s="24">
        <v>71</v>
      </c>
      <c r="AI1022" s="24">
        <v>58</v>
      </c>
      <c r="AJ1022" s="24">
        <v>47</v>
      </c>
      <c r="AK1022" s="24">
        <v>40</v>
      </c>
      <c r="AL1022" s="24">
        <v>30</v>
      </c>
      <c r="AM1022" s="24">
        <v>30</v>
      </c>
      <c r="AN1022" s="24">
        <v>30</v>
      </c>
      <c r="DX1022" s="19">
        <v>1018</v>
      </c>
      <c r="DY1022" t="s">
        <v>568</v>
      </c>
      <c r="DZ1022" t="s">
        <v>568</v>
      </c>
      <c r="EA1022" t="s">
        <v>568</v>
      </c>
      <c r="EB1022" t="s">
        <v>567</v>
      </c>
    </row>
    <row r="1023" spans="1:132" x14ac:dyDescent="0.25">
      <c r="A1023" s="12">
        <v>1020</v>
      </c>
      <c r="B1023" s="12">
        <v>0</v>
      </c>
      <c r="C1023" s="12">
        <v>0</v>
      </c>
      <c r="D1023" s="12">
        <v>0</v>
      </c>
      <c r="E1023" s="12">
        <v>38</v>
      </c>
      <c r="F1023" s="12">
        <v>41</v>
      </c>
      <c r="G1023" s="12">
        <v>36</v>
      </c>
      <c r="H1023" s="12">
        <v>41</v>
      </c>
      <c r="I1023" s="12">
        <v>45</v>
      </c>
      <c r="J1023" s="12">
        <v>37</v>
      </c>
      <c r="K1023" s="12">
        <v>51</v>
      </c>
      <c r="L1023" s="12">
        <v>48</v>
      </c>
      <c r="M1023" s="12">
        <v>48</v>
      </c>
      <c r="O1023" s="19">
        <v>1019</v>
      </c>
      <c r="P1023" s="20">
        <v>99</v>
      </c>
      <c r="Q1023" s="20">
        <v>99</v>
      </c>
      <c r="R1023" s="21">
        <v>97</v>
      </c>
      <c r="S1023" s="21">
        <v>92</v>
      </c>
      <c r="T1023" s="21">
        <v>82</v>
      </c>
      <c r="U1023" s="21">
        <v>73</v>
      </c>
      <c r="V1023" s="21">
        <v>61</v>
      </c>
      <c r="W1023" s="21">
        <v>54</v>
      </c>
      <c r="X1023" s="21">
        <v>45</v>
      </c>
      <c r="Y1023" s="21">
        <v>39</v>
      </c>
      <c r="Z1023" s="21">
        <v>37</v>
      </c>
      <c r="AA1023" s="21">
        <v>35</v>
      </c>
      <c r="AB1023" s="22">
        <v>1019</v>
      </c>
      <c r="AC1023" s="23">
        <v>96</v>
      </c>
      <c r="AD1023" s="23">
        <v>95</v>
      </c>
      <c r="AE1023" s="24">
        <v>96</v>
      </c>
      <c r="AF1023" s="24">
        <v>88</v>
      </c>
      <c r="AG1023" s="24">
        <v>77</v>
      </c>
      <c r="AH1023" s="24">
        <v>71</v>
      </c>
      <c r="AI1023" s="24">
        <v>58</v>
      </c>
      <c r="AJ1023" s="24">
        <v>47</v>
      </c>
      <c r="AK1023" s="24">
        <v>40</v>
      </c>
      <c r="AL1023" s="24">
        <v>30</v>
      </c>
      <c r="AM1023" s="24">
        <v>30</v>
      </c>
      <c r="AN1023" s="24">
        <v>30</v>
      </c>
      <c r="DX1023" s="19">
        <v>1019</v>
      </c>
      <c r="DY1023" t="s">
        <v>568</v>
      </c>
      <c r="DZ1023" t="s">
        <v>568</v>
      </c>
      <c r="EA1023" t="s">
        <v>568</v>
      </c>
      <c r="EB1023" t="s">
        <v>567</v>
      </c>
    </row>
    <row r="1024" spans="1:132" x14ac:dyDescent="0.25">
      <c r="A1024" s="13">
        <v>1021</v>
      </c>
      <c r="B1024" s="13">
        <v>0</v>
      </c>
      <c r="C1024" s="13">
        <v>0</v>
      </c>
      <c r="D1024" s="13">
        <v>0</v>
      </c>
      <c r="E1024" s="13">
        <v>38</v>
      </c>
      <c r="F1024" s="13">
        <v>41</v>
      </c>
      <c r="G1024" s="13">
        <v>36</v>
      </c>
      <c r="H1024" s="13">
        <v>41</v>
      </c>
      <c r="I1024" s="13">
        <v>45</v>
      </c>
      <c r="J1024" s="13">
        <v>37</v>
      </c>
      <c r="K1024" s="13">
        <v>51</v>
      </c>
      <c r="L1024" s="13">
        <v>48</v>
      </c>
      <c r="M1024" s="13">
        <v>48</v>
      </c>
      <c r="O1024" s="19">
        <v>1020</v>
      </c>
      <c r="P1024" s="20">
        <v>99</v>
      </c>
      <c r="Q1024" s="20">
        <v>99</v>
      </c>
      <c r="R1024" s="21">
        <v>97</v>
      </c>
      <c r="S1024" s="21">
        <v>92</v>
      </c>
      <c r="T1024" s="21">
        <v>82</v>
      </c>
      <c r="U1024" s="21">
        <v>73</v>
      </c>
      <c r="V1024" s="21">
        <v>61</v>
      </c>
      <c r="W1024" s="21">
        <v>54</v>
      </c>
      <c r="X1024" s="21">
        <v>45</v>
      </c>
      <c r="Y1024" s="21">
        <v>39</v>
      </c>
      <c r="Z1024" s="21">
        <v>37</v>
      </c>
      <c r="AA1024" s="21">
        <v>35</v>
      </c>
      <c r="AB1024" s="22">
        <v>1020</v>
      </c>
      <c r="AC1024" s="23">
        <v>96</v>
      </c>
      <c r="AD1024" s="23">
        <v>95</v>
      </c>
      <c r="AE1024" s="24">
        <v>97</v>
      </c>
      <c r="AF1024" s="24">
        <v>88</v>
      </c>
      <c r="AG1024" s="24">
        <v>77</v>
      </c>
      <c r="AH1024" s="24">
        <v>71</v>
      </c>
      <c r="AI1024" s="24">
        <v>58</v>
      </c>
      <c r="AJ1024" s="24">
        <v>47</v>
      </c>
      <c r="AK1024" s="24">
        <v>40</v>
      </c>
      <c r="AL1024" s="24">
        <v>30</v>
      </c>
      <c r="AM1024" s="24">
        <v>30</v>
      </c>
      <c r="AN1024" s="24">
        <v>30</v>
      </c>
      <c r="DX1024" s="19">
        <v>1020</v>
      </c>
      <c r="DY1024" t="s">
        <v>568</v>
      </c>
      <c r="DZ1024" t="s">
        <v>568</v>
      </c>
      <c r="EA1024" t="s">
        <v>568</v>
      </c>
      <c r="EB1024" t="s">
        <v>567</v>
      </c>
    </row>
    <row r="1025" spans="1:132" x14ac:dyDescent="0.25">
      <c r="A1025" s="12">
        <v>1022</v>
      </c>
      <c r="B1025" s="12">
        <v>0</v>
      </c>
      <c r="C1025" s="12">
        <v>0</v>
      </c>
      <c r="D1025" s="12">
        <v>0</v>
      </c>
      <c r="E1025" s="12">
        <v>38</v>
      </c>
      <c r="F1025" s="12">
        <v>41</v>
      </c>
      <c r="G1025" s="12">
        <v>36</v>
      </c>
      <c r="H1025" s="12">
        <v>41</v>
      </c>
      <c r="I1025" s="12">
        <v>45</v>
      </c>
      <c r="J1025" s="12">
        <v>37</v>
      </c>
      <c r="K1025" s="12">
        <v>51</v>
      </c>
      <c r="L1025" s="12">
        <v>48</v>
      </c>
      <c r="M1025" s="12">
        <v>48</v>
      </c>
      <c r="O1025" s="19">
        <v>1021</v>
      </c>
      <c r="P1025" s="20">
        <v>99</v>
      </c>
      <c r="Q1025" s="20">
        <v>99</v>
      </c>
      <c r="R1025" s="21">
        <v>97</v>
      </c>
      <c r="S1025" s="21">
        <v>92</v>
      </c>
      <c r="T1025" s="21">
        <v>82</v>
      </c>
      <c r="U1025" s="21">
        <v>73</v>
      </c>
      <c r="V1025" s="21">
        <v>61</v>
      </c>
      <c r="W1025" s="21">
        <v>54</v>
      </c>
      <c r="X1025" s="21">
        <v>45</v>
      </c>
      <c r="Y1025" s="21">
        <v>39</v>
      </c>
      <c r="Z1025" s="21">
        <v>37</v>
      </c>
      <c r="AA1025" s="21">
        <v>35</v>
      </c>
      <c r="AB1025" s="22">
        <v>1021</v>
      </c>
      <c r="AC1025" s="23">
        <v>96</v>
      </c>
      <c r="AD1025" s="23">
        <v>95</v>
      </c>
      <c r="AE1025" s="24">
        <v>97</v>
      </c>
      <c r="AF1025" s="24">
        <v>88</v>
      </c>
      <c r="AG1025" s="24">
        <v>77</v>
      </c>
      <c r="AH1025" s="24">
        <v>71</v>
      </c>
      <c r="AI1025" s="24">
        <v>58</v>
      </c>
      <c r="AJ1025" s="24">
        <v>47</v>
      </c>
      <c r="AK1025" s="24">
        <v>40</v>
      </c>
      <c r="AL1025" s="24">
        <v>30</v>
      </c>
      <c r="AM1025" s="24">
        <v>30</v>
      </c>
      <c r="AN1025" s="24">
        <v>30</v>
      </c>
      <c r="DX1025" s="19">
        <v>1021</v>
      </c>
      <c r="DY1025" t="s">
        <v>568</v>
      </c>
      <c r="DZ1025" t="s">
        <v>568</v>
      </c>
      <c r="EA1025" t="s">
        <v>568</v>
      </c>
      <c r="EB1025" t="s">
        <v>567</v>
      </c>
    </row>
    <row r="1026" spans="1:132" x14ac:dyDescent="0.25">
      <c r="A1026" s="13">
        <v>1023</v>
      </c>
      <c r="B1026" s="13">
        <v>0</v>
      </c>
      <c r="C1026" s="13">
        <v>0</v>
      </c>
      <c r="D1026" s="13">
        <v>0</v>
      </c>
      <c r="E1026" s="13">
        <v>37</v>
      </c>
      <c r="F1026" s="13">
        <v>41</v>
      </c>
      <c r="G1026" s="13">
        <v>36</v>
      </c>
      <c r="H1026" s="13">
        <v>41</v>
      </c>
      <c r="I1026" s="13">
        <v>45</v>
      </c>
      <c r="J1026" s="13">
        <v>37</v>
      </c>
      <c r="K1026" s="13">
        <v>51</v>
      </c>
      <c r="L1026" s="13">
        <v>48</v>
      </c>
      <c r="M1026" s="13">
        <v>48</v>
      </c>
      <c r="O1026" s="19">
        <v>1022</v>
      </c>
      <c r="P1026" s="20">
        <v>99</v>
      </c>
      <c r="Q1026" s="20">
        <v>99</v>
      </c>
      <c r="R1026" s="21">
        <v>97</v>
      </c>
      <c r="S1026" s="21">
        <v>92</v>
      </c>
      <c r="T1026" s="21">
        <v>82</v>
      </c>
      <c r="U1026" s="21">
        <v>73</v>
      </c>
      <c r="V1026" s="21">
        <v>61</v>
      </c>
      <c r="W1026" s="21">
        <v>54</v>
      </c>
      <c r="X1026" s="21">
        <v>45</v>
      </c>
      <c r="Y1026" s="21">
        <v>39</v>
      </c>
      <c r="Z1026" s="21">
        <v>37</v>
      </c>
      <c r="AA1026" s="21">
        <v>35</v>
      </c>
      <c r="AB1026" s="22">
        <v>1022</v>
      </c>
      <c r="AC1026" s="23">
        <v>96</v>
      </c>
      <c r="AD1026" s="23">
        <v>95</v>
      </c>
      <c r="AE1026" s="24">
        <v>97</v>
      </c>
      <c r="AF1026" s="24">
        <v>88</v>
      </c>
      <c r="AG1026" s="24">
        <v>78</v>
      </c>
      <c r="AH1026" s="24">
        <v>71</v>
      </c>
      <c r="AI1026" s="24">
        <v>59</v>
      </c>
      <c r="AJ1026" s="24">
        <v>48</v>
      </c>
      <c r="AK1026" s="24">
        <v>41</v>
      </c>
      <c r="AL1026" s="24">
        <v>31</v>
      </c>
      <c r="AM1026" s="24">
        <v>31</v>
      </c>
      <c r="AN1026" s="24">
        <v>31</v>
      </c>
      <c r="DX1026" s="19">
        <v>1022</v>
      </c>
      <c r="DY1026" t="s">
        <v>568</v>
      </c>
      <c r="DZ1026" t="s">
        <v>568</v>
      </c>
      <c r="EA1026" t="s">
        <v>568</v>
      </c>
      <c r="EB1026" t="s">
        <v>567</v>
      </c>
    </row>
    <row r="1027" spans="1:132" x14ac:dyDescent="0.25">
      <c r="A1027" s="12">
        <v>1024</v>
      </c>
      <c r="B1027" s="12">
        <v>0</v>
      </c>
      <c r="C1027" s="12">
        <v>0</v>
      </c>
      <c r="D1027" s="12">
        <v>0</v>
      </c>
      <c r="E1027" s="12">
        <v>37</v>
      </c>
      <c r="F1027" s="12">
        <v>41</v>
      </c>
      <c r="G1027" s="12">
        <v>36</v>
      </c>
      <c r="H1027" s="12">
        <v>41</v>
      </c>
      <c r="I1027" s="12">
        <v>45</v>
      </c>
      <c r="J1027" s="12">
        <v>37</v>
      </c>
      <c r="K1027" s="12">
        <v>51</v>
      </c>
      <c r="L1027" s="12">
        <v>48</v>
      </c>
      <c r="M1027" s="12">
        <v>48</v>
      </c>
      <c r="O1027" s="19">
        <v>1023</v>
      </c>
      <c r="P1027" s="20">
        <v>99</v>
      </c>
      <c r="Q1027" s="20">
        <v>99</v>
      </c>
      <c r="R1027" s="21">
        <v>98</v>
      </c>
      <c r="S1027" s="21">
        <v>93</v>
      </c>
      <c r="T1027" s="21">
        <v>82</v>
      </c>
      <c r="U1027" s="21">
        <v>74</v>
      </c>
      <c r="V1027" s="21">
        <v>62</v>
      </c>
      <c r="W1027" s="21">
        <v>55</v>
      </c>
      <c r="X1027" s="21">
        <v>46</v>
      </c>
      <c r="Y1027" s="21">
        <v>40</v>
      </c>
      <c r="Z1027" s="21">
        <v>38</v>
      </c>
      <c r="AA1027" s="21">
        <v>36</v>
      </c>
      <c r="AB1027" s="22">
        <v>1023</v>
      </c>
      <c r="AC1027" s="23">
        <v>96</v>
      </c>
      <c r="AD1027" s="23">
        <v>95</v>
      </c>
      <c r="AE1027" s="24">
        <v>97</v>
      </c>
      <c r="AF1027" s="24">
        <v>88</v>
      </c>
      <c r="AG1027" s="24">
        <v>78</v>
      </c>
      <c r="AH1027" s="24">
        <v>71</v>
      </c>
      <c r="AI1027" s="24">
        <v>59</v>
      </c>
      <c r="AJ1027" s="24">
        <v>48</v>
      </c>
      <c r="AK1027" s="24">
        <v>41</v>
      </c>
      <c r="AL1027" s="24">
        <v>31</v>
      </c>
      <c r="AM1027" s="24">
        <v>31</v>
      </c>
      <c r="AN1027" s="24">
        <v>31</v>
      </c>
      <c r="DX1027" s="19">
        <v>1023</v>
      </c>
      <c r="DY1027" t="s">
        <v>568</v>
      </c>
      <c r="DZ1027" t="s">
        <v>568</v>
      </c>
      <c r="EA1027" t="s">
        <v>568</v>
      </c>
      <c r="EB1027" t="s">
        <v>567</v>
      </c>
    </row>
    <row r="1028" spans="1:132" x14ac:dyDescent="0.25">
      <c r="A1028" s="13">
        <v>1025</v>
      </c>
      <c r="B1028" s="13">
        <v>0</v>
      </c>
      <c r="C1028" s="13">
        <v>0</v>
      </c>
      <c r="D1028" s="13">
        <v>0</v>
      </c>
      <c r="E1028" s="13">
        <v>37</v>
      </c>
      <c r="F1028" s="13">
        <v>41</v>
      </c>
      <c r="G1028" s="13">
        <v>36</v>
      </c>
      <c r="H1028" s="13">
        <v>41</v>
      </c>
      <c r="I1028" s="13">
        <v>45</v>
      </c>
      <c r="J1028" s="13">
        <v>37</v>
      </c>
      <c r="K1028" s="13">
        <v>51</v>
      </c>
      <c r="L1028" s="13">
        <v>48</v>
      </c>
      <c r="M1028" s="13">
        <v>48</v>
      </c>
      <c r="O1028" s="19">
        <v>1024</v>
      </c>
      <c r="P1028" s="20">
        <v>99</v>
      </c>
      <c r="Q1028" s="20">
        <v>99</v>
      </c>
      <c r="R1028" s="21">
        <v>98</v>
      </c>
      <c r="S1028" s="21">
        <v>93</v>
      </c>
      <c r="T1028" s="21">
        <v>82</v>
      </c>
      <c r="U1028" s="21">
        <v>74</v>
      </c>
      <c r="V1028" s="21">
        <v>62</v>
      </c>
      <c r="W1028" s="21">
        <v>55</v>
      </c>
      <c r="X1028" s="21">
        <v>46</v>
      </c>
      <c r="Y1028" s="21">
        <v>40</v>
      </c>
      <c r="Z1028" s="21">
        <v>38</v>
      </c>
      <c r="AA1028" s="21">
        <v>36</v>
      </c>
      <c r="AB1028" s="22">
        <v>1024</v>
      </c>
      <c r="AC1028" s="23">
        <v>96</v>
      </c>
      <c r="AD1028" s="23">
        <v>95</v>
      </c>
      <c r="AE1028" s="24">
        <v>97</v>
      </c>
      <c r="AF1028" s="24">
        <v>88</v>
      </c>
      <c r="AG1028" s="24">
        <v>78</v>
      </c>
      <c r="AH1028" s="24">
        <v>72</v>
      </c>
      <c r="AI1028" s="24">
        <v>59</v>
      </c>
      <c r="AJ1028" s="24">
        <v>48</v>
      </c>
      <c r="AK1028" s="24">
        <v>41</v>
      </c>
      <c r="AL1028" s="24">
        <v>31</v>
      </c>
      <c r="AM1028" s="24">
        <v>31</v>
      </c>
      <c r="AN1028" s="24">
        <v>31</v>
      </c>
      <c r="DX1028" s="19">
        <v>1024</v>
      </c>
      <c r="DY1028" t="s">
        <v>568</v>
      </c>
      <c r="DZ1028" t="s">
        <v>568</v>
      </c>
      <c r="EA1028" t="s">
        <v>568</v>
      </c>
      <c r="EB1028" t="s">
        <v>567</v>
      </c>
    </row>
    <row r="1029" spans="1:132" x14ac:dyDescent="0.25">
      <c r="A1029" s="12">
        <v>1026</v>
      </c>
      <c r="B1029" s="12">
        <v>0</v>
      </c>
      <c r="C1029" s="12">
        <v>0</v>
      </c>
      <c r="D1029" s="12">
        <v>0</v>
      </c>
      <c r="E1029" s="12">
        <v>37</v>
      </c>
      <c r="F1029" s="12">
        <v>40</v>
      </c>
      <c r="G1029" s="12">
        <v>35</v>
      </c>
      <c r="H1029" s="12">
        <v>41</v>
      </c>
      <c r="I1029" s="12">
        <v>44</v>
      </c>
      <c r="J1029" s="12">
        <v>37</v>
      </c>
      <c r="K1029" s="12">
        <v>50</v>
      </c>
      <c r="L1029" s="12">
        <v>47</v>
      </c>
      <c r="M1029" s="12">
        <v>47</v>
      </c>
      <c r="O1029" s="19">
        <v>1025</v>
      </c>
      <c r="P1029" s="20">
        <v>99</v>
      </c>
      <c r="Q1029" s="20">
        <v>99</v>
      </c>
      <c r="R1029" s="21">
        <v>98</v>
      </c>
      <c r="S1029" s="21">
        <v>93</v>
      </c>
      <c r="T1029" s="21">
        <v>82</v>
      </c>
      <c r="U1029" s="21">
        <v>74</v>
      </c>
      <c r="V1029" s="21">
        <v>62</v>
      </c>
      <c r="W1029" s="21">
        <v>55</v>
      </c>
      <c r="X1029" s="21">
        <v>46</v>
      </c>
      <c r="Y1029" s="21">
        <v>40</v>
      </c>
      <c r="Z1029" s="21">
        <v>38</v>
      </c>
      <c r="AA1029" s="21">
        <v>36</v>
      </c>
      <c r="AB1029" s="22">
        <v>1025</v>
      </c>
      <c r="AC1029" s="23">
        <v>96</v>
      </c>
      <c r="AD1029" s="23">
        <v>95</v>
      </c>
      <c r="AE1029" s="24">
        <v>97</v>
      </c>
      <c r="AF1029" s="24">
        <v>88</v>
      </c>
      <c r="AG1029" s="24">
        <v>78</v>
      </c>
      <c r="AH1029" s="24">
        <v>72</v>
      </c>
      <c r="AI1029" s="24">
        <v>59</v>
      </c>
      <c r="AJ1029" s="24">
        <v>48</v>
      </c>
      <c r="AK1029" s="24">
        <v>41</v>
      </c>
      <c r="AL1029" s="24">
        <v>31</v>
      </c>
      <c r="AM1029" s="24">
        <v>31</v>
      </c>
      <c r="AN1029" s="24">
        <v>31</v>
      </c>
      <c r="DX1029" s="19">
        <v>1025</v>
      </c>
      <c r="DY1029" t="s">
        <v>568</v>
      </c>
      <c r="DZ1029" t="s">
        <v>568</v>
      </c>
      <c r="EA1029" t="s">
        <v>568</v>
      </c>
      <c r="EB1029" t="s">
        <v>567</v>
      </c>
    </row>
    <row r="1030" spans="1:132" x14ac:dyDescent="0.25">
      <c r="A1030" s="13">
        <v>1027</v>
      </c>
      <c r="B1030" s="13">
        <v>0</v>
      </c>
      <c r="C1030" s="13">
        <v>0</v>
      </c>
      <c r="D1030" s="13">
        <v>0</v>
      </c>
      <c r="E1030" s="13">
        <v>37</v>
      </c>
      <c r="F1030" s="13">
        <v>40</v>
      </c>
      <c r="G1030" s="13">
        <v>35</v>
      </c>
      <c r="H1030" s="13">
        <v>41</v>
      </c>
      <c r="I1030" s="13">
        <v>44</v>
      </c>
      <c r="J1030" s="13">
        <v>37</v>
      </c>
      <c r="K1030" s="13">
        <v>50</v>
      </c>
      <c r="L1030" s="13">
        <v>47</v>
      </c>
      <c r="M1030" s="13">
        <v>47</v>
      </c>
      <c r="O1030" s="19">
        <v>1026</v>
      </c>
      <c r="P1030" s="20">
        <v>99</v>
      </c>
      <c r="Q1030" s="20">
        <v>99</v>
      </c>
      <c r="R1030" s="21">
        <v>98</v>
      </c>
      <c r="S1030" s="21">
        <v>93</v>
      </c>
      <c r="T1030" s="21">
        <v>82</v>
      </c>
      <c r="U1030" s="21">
        <v>74</v>
      </c>
      <c r="V1030" s="21">
        <v>62</v>
      </c>
      <c r="W1030" s="21">
        <v>55</v>
      </c>
      <c r="X1030" s="21">
        <v>46</v>
      </c>
      <c r="Y1030" s="21">
        <v>40</v>
      </c>
      <c r="Z1030" s="21">
        <v>38</v>
      </c>
      <c r="AA1030" s="21">
        <v>36</v>
      </c>
      <c r="AB1030" s="22">
        <v>1026</v>
      </c>
      <c r="AC1030" s="23">
        <v>96</v>
      </c>
      <c r="AD1030" s="23">
        <v>95</v>
      </c>
      <c r="AE1030" s="24">
        <v>97</v>
      </c>
      <c r="AF1030" s="24">
        <v>88</v>
      </c>
      <c r="AG1030" s="24">
        <v>78</v>
      </c>
      <c r="AH1030" s="24">
        <v>72</v>
      </c>
      <c r="AI1030" s="24">
        <v>59</v>
      </c>
      <c r="AJ1030" s="24">
        <v>48</v>
      </c>
      <c r="AK1030" s="24">
        <v>41</v>
      </c>
      <c r="AL1030" s="24">
        <v>31</v>
      </c>
      <c r="AM1030" s="24">
        <v>31</v>
      </c>
      <c r="AN1030" s="24">
        <v>31</v>
      </c>
      <c r="DX1030" s="19">
        <v>1026</v>
      </c>
      <c r="DY1030" t="s">
        <v>568</v>
      </c>
      <c r="DZ1030" t="s">
        <v>568</v>
      </c>
      <c r="EA1030" t="s">
        <v>568</v>
      </c>
      <c r="EB1030" t="s">
        <v>567</v>
      </c>
    </row>
    <row r="1031" spans="1:132" x14ac:dyDescent="0.25">
      <c r="A1031" s="12">
        <v>1028</v>
      </c>
      <c r="B1031" s="12">
        <v>0</v>
      </c>
      <c r="C1031" s="12">
        <v>0</v>
      </c>
      <c r="D1031" s="12">
        <v>0</v>
      </c>
      <c r="E1031" s="12">
        <v>36</v>
      </c>
      <c r="F1031" s="12">
        <v>40</v>
      </c>
      <c r="G1031" s="12">
        <v>35</v>
      </c>
      <c r="H1031" s="12">
        <v>41</v>
      </c>
      <c r="I1031" s="12">
        <v>44</v>
      </c>
      <c r="J1031" s="12">
        <v>37</v>
      </c>
      <c r="K1031" s="12">
        <v>50</v>
      </c>
      <c r="L1031" s="12">
        <v>47</v>
      </c>
      <c r="M1031" s="12">
        <v>47</v>
      </c>
      <c r="O1031" s="19">
        <v>1027</v>
      </c>
      <c r="P1031" s="20">
        <v>99</v>
      </c>
      <c r="Q1031" s="20">
        <v>99</v>
      </c>
      <c r="R1031" s="21">
        <v>98</v>
      </c>
      <c r="S1031" s="21">
        <v>93</v>
      </c>
      <c r="T1031" s="21">
        <v>82</v>
      </c>
      <c r="U1031" s="21">
        <v>74</v>
      </c>
      <c r="V1031" s="21">
        <v>62</v>
      </c>
      <c r="W1031" s="21">
        <v>55</v>
      </c>
      <c r="X1031" s="21">
        <v>46</v>
      </c>
      <c r="Y1031" s="21">
        <v>40</v>
      </c>
      <c r="Z1031" s="21">
        <v>38</v>
      </c>
      <c r="AA1031" s="21">
        <v>36</v>
      </c>
      <c r="AB1031" s="22">
        <v>1027</v>
      </c>
      <c r="AC1031" s="23">
        <v>96</v>
      </c>
      <c r="AD1031" s="23">
        <v>95</v>
      </c>
      <c r="AE1031" s="24">
        <v>97</v>
      </c>
      <c r="AF1031" s="24">
        <v>88</v>
      </c>
      <c r="AG1031" s="24">
        <v>78</v>
      </c>
      <c r="AH1031" s="24">
        <v>72</v>
      </c>
      <c r="AI1031" s="24">
        <v>60</v>
      </c>
      <c r="AJ1031" s="24">
        <v>49</v>
      </c>
      <c r="AK1031" s="24">
        <v>42</v>
      </c>
      <c r="AL1031" s="24">
        <v>31</v>
      </c>
      <c r="AM1031" s="24">
        <v>31</v>
      </c>
      <c r="AN1031" s="24">
        <v>31</v>
      </c>
      <c r="DX1031" s="19">
        <v>1027</v>
      </c>
      <c r="DY1031" t="s">
        <v>568</v>
      </c>
      <c r="DZ1031" t="s">
        <v>568</v>
      </c>
      <c r="EA1031" t="s">
        <v>568</v>
      </c>
      <c r="EB1031" t="s">
        <v>567</v>
      </c>
    </row>
    <row r="1032" spans="1:132" x14ac:dyDescent="0.25">
      <c r="A1032" s="13">
        <v>1029</v>
      </c>
      <c r="B1032" s="13">
        <v>0</v>
      </c>
      <c r="C1032" s="13">
        <v>0</v>
      </c>
      <c r="D1032" s="13">
        <v>0</v>
      </c>
      <c r="E1032" s="13">
        <v>36</v>
      </c>
      <c r="F1032" s="13">
        <v>40</v>
      </c>
      <c r="G1032" s="13">
        <v>35</v>
      </c>
      <c r="H1032" s="13">
        <v>41</v>
      </c>
      <c r="I1032" s="13">
        <v>44</v>
      </c>
      <c r="J1032" s="13">
        <v>37</v>
      </c>
      <c r="K1032" s="13">
        <v>50</v>
      </c>
      <c r="L1032" s="13">
        <v>47</v>
      </c>
      <c r="M1032" s="13">
        <v>47</v>
      </c>
      <c r="O1032" s="19">
        <v>1028</v>
      </c>
      <c r="P1032" s="20">
        <v>99</v>
      </c>
      <c r="Q1032" s="20">
        <v>99</v>
      </c>
      <c r="R1032" s="21">
        <v>98</v>
      </c>
      <c r="S1032" s="21">
        <v>93</v>
      </c>
      <c r="T1032" s="21">
        <v>83</v>
      </c>
      <c r="U1032" s="21">
        <v>74</v>
      </c>
      <c r="V1032" s="21">
        <v>63</v>
      </c>
      <c r="W1032" s="21">
        <v>56</v>
      </c>
      <c r="X1032" s="21">
        <v>47</v>
      </c>
      <c r="Y1032" s="21">
        <v>41</v>
      </c>
      <c r="Z1032" s="21">
        <v>39</v>
      </c>
      <c r="AA1032" s="21">
        <v>37</v>
      </c>
      <c r="AB1032" s="22">
        <v>1028</v>
      </c>
      <c r="AC1032" s="23">
        <v>96</v>
      </c>
      <c r="AD1032" s="23">
        <v>95</v>
      </c>
      <c r="AE1032" s="24">
        <v>97</v>
      </c>
      <c r="AF1032" s="24">
        <v>89</v>
      </c>
      <c r="AG1032" s="24">
        <v>78</v>
      </c>
      <c r="AH1032" s="24">
        <v>72</v>
      </c>
      <c r="AI1032" s="24">
        <v>60</v>
      </c>
      <c r="AJ1032" s="24">
        <v>49</v>
      </c>
      <c r="AK1032" s="24">
        <v>42</v>
      </c>
      <c r="AL1032" s="24">
        <v>32</v>
      </c>
      <c r="AM1032" s="24">
        <v>32</v>
      </c>
      <c r="AN1032" s="24">
        <v>32</v>
      </c>
      <c r="DX1032" s="19">
        <v>1028</v>
      </c>
      <c r="DY1032" t="s">
        <v>568</v>
      </c>
      <c r="DZ1032" t="s">
        <v>568</v>
      </c>
      <c r="EA1032" t="s">
        <v>568</v>
      </c>
      <c r="EB1032" t="s">
        <v>567</v>
      </c>
    </row>
    <row r="1033" spans="1:132" x14ac:dyDescent="0.25">
      <c r="A1033" s="12">
        <v>1030</v>
      </c>
      <c r="B1033" s="12">
        <v>0</v>
      </c>
      <c r="C1033" s="12">
        <v>0</v>
      </c>
      <c r="D1033" s="12">
        <v>0</v>
      </c>
      <c r="E1033" s="12">
        <v>36</v>
      </c>
      <c r="F1033" s="12">
        <v>40</v>
      </c>
      <c r="G1033" s="12">
        <v>35</v>
      </c>
      <c r="H1033" s="12">
        <v>41</v>
      </c>
      <c r="I1033" s="12">
        <v>44</v>
      </c>
      <c r="J1033" s="12">
        <v>37</v>
      </c>
      <c r="K1033" s="12">
        <v>50</v>
      </c>
      <c r="L1033" s="12">
        <v>47</v>
      </c>
      <c r="M1033" s="12">
        <v>47</v>
      </c>
      <c r="O1033" s="19">
        <v>1029</v>
      </c>
      <c r="P1033" s="20">
        <v>99</v>
      </c>
      <c r="Q1033" s="20">
        <v>99</v>
      </c>
      <c r="R1033" s="21">
        <v>98</v>
      </c>
      <c r="S1033" s="21">
        <v>93</v>
      </c>
      <c r="T1033" s="21">
        <v>83</v>
      </c>
      <c r="U1033" s="21">
        <v>74</v>
      </c>
      <c r="V1033" s="21">
        <v>63</v>
      </c>
      <c r="W1033" s="21">
        <v>56</v>
      </c>
      <c r="X1033" s="21">
        <v>47</v>
      </c>
      <c r="Y1033" s="21">
        <v>41</v>
      </c>
      <c r="Z1033" s="21">
        <v>39</v>
      </c>
      <c r="AA1033" s="21">
        <v>37</v>
      </c>
      <c r="AB1033" s="22">
        <v>1029</v>
      </c>
      <c r="AC1033" s="23">
        <v>96</v>
      </c>
      <c r="AD1033" s="23">
        <v>95</v>
      </c>
      <c r="AE1033" s="24">
        <v>97</v>
      </c>
      <c r="AF1033" s="24">
        <v>89</v>
      </c>
      <c r="AG1033" s="24">
        <v>79</v>
      </c>
      <c r="AH1033" s="24">
        <v>72</v>
      </c>
      <c r="AI1033" s="24">
        <v>60</v>
      </c>
      <c r="AJ1033" s="24">
        <v>49</v>
      </c>
      <c r="AK1033" s="24">
        <v>42</v>
      </c>
      <c r="AL1033" s="24">
        <v>32</v>
      </c>
      <c r="AM1033" s="24">
        <v>32</v>
      </c>
      <c r="AN1033" s="24">
        <v>32</v>
      </c>
      <c r="DX1033" s="19">
        <v>1029</v>
      </c>
      <c r="DY1033" t="s">
        <v>568</v>
      </c>
      <c r="DZ1033" t="s">
        <v>568</v>
      </c>
      <c r="EA1033" t="s">
        <v>568</v>
      </c>
      <c r="EB1033" t="s">
        <v>567</v>
      </c>
    </row>
    <row r="1034" spans="1:132" x14ac:dyDescent="0.25">
      <c r="A1034" s="13">
        <v>1031</v>
      </c>
      <c r="B1034" s="13">
        <v>0</v>
      </c>
      <c r="C1034" s="13">
        <v>0</v>
      </c>
      <c r="D1034" s="13">
        <v>0</v>
      </c>
      <c r="E1034" s="13">
        <v>36</v>
      </c>
      <c r="F1034" s="13">
        <v>40</v>
      </c>
      <c r="G1034" s="13">
        <v>35</v>
      </c>
      <c r="H1034" s="13">
        <v>41</v>
      </c>
      <c r="I1034" s="13">
        <v>44</v>
      </c>
      <c r="J1034" s="13">
        <v>37</v>
      </c>
      <c r="K1034" s="13">
        <v>50</v>
      </c>
      <c r="L1034" s="13">
        <v>47</v>
      </c>
      <c r="M1034" s="13">
        <v>47</v>
      </c>
      <c r="O1034" s="19">
        <v>1030</v>
      </c>
      <c r="P1034" s="20">
        <v>99</v>
      </c>
      <c r="Q1034" s="20">
        <v>99</v>
      </c>
      <c r="R1034" s="21">
        <v>98</v>
      </c>
      <c r="S1034" s="21">
        <v>93</v>
      </c>
      <c r="T1034" s="21">
        <v>83</v>
      </c>
      <c r="U1034" s="21">
        <v>74</v>
      </c>
      <c r="V1034" s="21">
        <v>63</v>
      </c>
      <c r="W1034" s="21">
        <v>56</v>
      </c>
      <c r="X1034" s="21">
        <v>47</v>
      </c>
      <c r="Y1034" s="21">
        <v>41</v>
      </c>
      <c r="Z1034" s="21">
        <v>39</v>
      </c>
      <c r="AA1034" s="21">
        <v>37</v>
      </c>
      <c r="AB1034" s="22">
        <v>1030</v>
      </c>
      <c r="AC1034" s="23">
        <v>96</v>
      </c>
      <c r="AD1034" s="23">
        <v>95</v>
      </c>
      <c r="AE1034" s="24">
        <v>97</v>
      </c>
      <c r="AF1034" s="24">
        <v>89</v>
      </c>
      <c r="AG1034" s="24">
        <v>79</v>
      </c>
      <c r="AH1034" s="24">
        <v>73</v>
      </c>
      <c r="AI1034" s="24">
        <v>60</v>
      </c>
      <c r="AJ1034" s="24">
        <v>49</v>
      </c>
      <c r="AK1034" s="24">
        <v>42</v>
      </c>
      <c r="AL1034" s="24">
        <v>32</v>
      </c>
      <c r="AM1034" s="24">
        <v>32</v>
      </c>
      <c r="AN1034" s="24">
        <v>32</v>
      </c>
      <c r="DX1034" s="19">
        <v>1030</v>
      </c>
      <c r="DY1034" t="s">
        <v>568</v>
      </c>
      <c r="DZ1034" t="s">
        <v>568</v>
      </c>
      <c r="EA1034" t="s">
        <v>568</v>
      </c>
      <c r="EB1034" t="s">
        <v>567</v>
      </c>
    </row>
    <row r="1035" spans="1:132" x14ac:dyDescent="0.25">
      <c r="A1035" s="12">
        <v>1032</v>
      </c>
      <c r="B1035" s="12">
        <v>0</v>
      </c>
      <c r="C1035" s="12">
        <v>0</v>
      </c>
      <c r="D1035" s="12">
        <v>0</v>
      </c>
      <c r="E1035" s="12">
        <v>36</v>
      </c>
      <c r="F1035" s="12">
        <v>40</v>
      </c>
      <c r="G1035" s="12">
        <v>35</v>
      </c>
      <c r="H1035" s="12">
        <v>41</v>
      </c>
      <c r="I1035" s="12">
        <v>44</v>
      </c>
      <c r="J1035" s="12">
        <v>37</v>
      </c>
      <c r="K1035" s="12">
        <v>50</v>
      </c>
      <c r="L1035" s="12">
        <v>47</v>
      </c>
      <c r="M1035" s="12">
        <v>47</v>
      </c>
      <c r="O1035" s="19">
        <v>1031</v>
      </c>
      <c r="P1035" s="20">
        <v>99</v>
      </c>
      <c r="Q1035" s="20">
        <v>99</v>
      </c>
      <c r="R1035" s="21">
        <v>98</v>
      </c>
      <c r="S1035" s="21">
        <v>93</v>
      </c>
      <c r="T1035" s="21">
        <v>83</v>
      </c>
      <c r="U1035" s="21">
        <v>74</v>
      </c>
      <c r="V1035" s="21">
        <v>63</v>
      </c>
      <c r="W1035" s="21">
        <v>56</v>
      </c>
      <c r="X1035" s="21">
        <v>47</v>
      </c>
      <c r="Y1035" s="21">
        <v>41</v>
      </c>
      <c r="Z1035" s="21">
        <v>39</v>
      </c>
      <c r="AA1035" s="21">
        <v>37</v>
      </c>
      <c r="AB1035" s="22">
        <v>1031</v>
      </c>
      <c r="AC1035" s="23">
        <v>96</v>
      </c>
      <c r="AD1035" s="23">
        <v>95</v>
      </c>
      <c r="AE1035" s="24">
        <v>98</v>
      </c>
      <c r="AF1035" s="24">
        <v>89</v>
      </c>
      <c r="AG1035" s="24">
        <v>79</v>
      </c>
      <c r="AH1035" s="24">
        <v>73</v>
      </c>
      <c r="AI1035" s="24">
        <v>61</v>
      </c>
      <c r="AJ1035" s="24">
        <v>50</v>
      </c>
      <c r="AK1035" s="24">
        <v>43</v>
      </c>
      <c r="AL1035" s="24">
        <v>32</v>
      </c>
      <c r="AM1035" s="24">
        <v>32</v>
      </c>
      <c r="AN1035" s="24">
        <v>32</v>
      </c>
      <c r="DX1035" s="19">
        <v>1031</v>
      </c>
      <c r="DY1035" t="s">
        <v>568</v>
      </c>
      <c r="DZ1035" t="s">
        <v>568</v>
      </c>
      <c r="EA1035" t="s">
        <v>568</v>
      </c>
      <c r="EB1035" t="s">
        <v>567</v>
      </c>
    </row>
    <row r="1036" spans="1:132" x14ac:dyDescent="0.25">
      <c r="A1036" s="13">
        <v>1033</v>
      </c>
      <c r="B1036" s="13">
        <v>0</v>
      </c>
      <c r="C1036" s="13">
        <v>0</v>
      </c>
      <c r="D1036" s="13">
        <v>0</v>
      </c>
      <c r="E1036" s="13">
        <v>36</v>
      </c>
      <c r="F1036" s="13">
        <v>39</v>
      </c>
      <c r="G1036" s="13">
        <v>35</v>
      </c>
      <c r="H1036" s="13">
        <v>41</v>
      </c>
      <c r="I1036" s="13">
        <v>44</v>
      </c>
      <c r="J1036" s="13">
        <v>37</v>
      </c>
      <c r="K1036" s="13">
        <v>50</v>
      </c>
      <c r="L1036" s="13">
        <v>47</v>
      </c>
      <c r="M1036" s="13">
        <v>47</v>
      </c>
      <c r="O1036" s="19">
        <v>1032</v>
      </c>
      <c r="P1036" s="20">
        <v>99</v>
      </c>
      <c r="Q1036" s="20">
        <v>99</v>
      </c>
      <c r="R1036" s="21">
        <v>98</v>
      </c>
      <c r="S1036" s="21">
        <v>93</v>
      </c>
      <c r="T1036" s="21">
        <v>83</v>
      </c>
      <c r="U1036" s="21">
        <v>74</v>
      </c>
      <c r="V1036" s="21">
        <v>63</v>
      </c>
      <c r="W1036" s="21">
        <v>56</v>
      </c>
      <c r="X1036" s="21">
        <v>47</v>
      </c>
      <c r="Y1036" s="21">
        <v>41</v>
      </c>
      <c r="Z1036" s="21">
        <v>39</v>
      </c>
      <c r="AA1036" s="21">
        <v>37</v>
      </c>
      <c r="AB1036" s="22">
        <v>1032</v>
      </c>
      <c r="AC1036" s="23">
        <v>96</v>
      </c>
      <c r="AD1036" s="23">
        <v>95</v>
      </c>
      <c r="AE1036" s="24">
        <v>98</v>
      </c>
      <c r="AF1036" s="24">
        <v>89</v>
      </c>
      <c r="AG1036" s="24">
        <v>79</v>
      </c>
      <c r="AH1036" s="24">
        <v>73</v>
      </c>
      <c r="AI1036" s="24">
        <v>61</v>
      </c>
      <c r="AJ1036" s="24">
        <v>50</v>
      </c>
      <c r="AK1036" s="24">
        <v>43</v>
      </c>
      <c r="AL1036" s="24">
        <v>32</v>
      </c>
      <c r="AM1036" s="24">
        <v>32</v>
      </c>
      <c r="AN1036" s="24">
        <v>32</v>
      </c>
      <c r="DX1036" s="19">
        <v>1032</v>
      </c>
      <c r="DY1036" t="s">
        <v>568</v>
      </c>
      <c r="DZ1036" t="s">
        <v>568</v>
      </c>
      <c r="EA1036" t="s">
        <v>568</v>
      </c>
      <c r="EB1036" t="s">
        <v>567</v>
      </c>
    </row>
    <row r="1037" spans="1:132" x14ac:dyDescent="0.25">
      <c r="A1037" s="12">
        <v>1034</v>
      </c>
      <c r="B1037" s="12">
        <v>0</v>
      </c>
      <c r="C1037" s="12">
        <v>0</v>
      </c>
      <c r="D1037" s="12">
        <v>0</v>
      </c>
      <c r="E1037" s="12">
        <v>36</v>
      </c>
      <c r="F1037" s="12">
        <v>39</v>
      </c>
      <c r="G1037" s="12">
        <v>35</v>
      </c>
      <c r="H1037" s="12">
        <v>41</v>
      </c>
      <c r="I1037" s="12">
        <v>44</v>
      </c>
      <c r="J1037" s="12">
        <v>37</v>
      </c>
      <c r="K1037" s="12">
        <v>50</v>
      </c>
      <c r="L1037" s="12">
        <v>47</v>
      </c>
      <c r="M1037" s="12">
        <v>47</v>
      </c>
      <c r="O1037" s="19">
        <v>1033</v>
      </c>
      <c r="P1037" s="20">
        <v>99</v>
      </c>
      <c r="Q1037" s="20">
        <v>99</v>
      </c>
      <c r="R1037" s="21">
        <v>98</v>
      </c>
      <c r="S1037" s="21">
        <v>94</v>
      </c>
      <c r="T1037" s="21">
        <v>84</v>
      </c>
      <c r="U1037" s="21">
        <v>75</v>
      </c>
      <c r="V1037" s="21">
        <v>64</v>
      </c>
      <c r="W1037" s="21">
        <v>57</v>
      </c>
      <c r="X1037" s="21">
        <v>48</v>
      </c>
      <c r="Y1037" s="21">
        <v>42</v>
      </c>
      <c r="Z1037" s="21">
        <v>40</v>
      </c>
      <c r="AA1037" s="21">
        <v>38</v>
      </c>
      <c r="AB1037" s="22">
        <v>1033</v>
      </c>
      <c r="AC1037" s="23">
        <v>96</v>
      </c>
      <c r="AD1037" s="23">
        <v>96</v>
      </c>
      <c r="AE1037" s="24">
        <v>98</v>
      </c>
      <c r="AF1037" s="24">
        <v>89</v>
      </c>
      <c r="AG1037" s="24">
        <v>79</v>
      </c>
      <c r="AH1037" s="24">
        <v>73</v>
      </c>
      <c r="AI1037" s="24">
        <v>61</v>
      </c>
      <c r="AJ1037" s="24">
        <v>50</v>
      </c>
      <c r="AK1037" s="24">
        <v>43</v>
      </c>
      <c r="AL1037" s="24">
        <v>32</v>
      </c>
      <c r="AM1037" s="24">
        <v>32</v>
      </c>
      <c r="AN1037" s="24">
        <v>32</v>
      </c>
      <c r="DX1037" s="19">
        <v>1033</v>
      </c>
      <c r="DY1037" t="s">
        <v>568</v>
      </c>
      <c r="DZ1037" t="s">
        <v>568</v>
      </c>
      <c r="EA1037" t="s">
        <v>568</v>
      </c>
      <c r="EB1037" t="s">
        <v>567</v>
      </c>
    </row>
    <row r="1038" spans="1:132" x14ac:dyDescent="0.25">
      <c r="A1038" s="13">
        <v>1035</v>
      </c>
      <c r="B1038" s="13">
        <v>0</v>
      </c>
      <c r="C1038" s="13">
        <v>0</v>
      </c>
      <c r="D1038" s="13">
        <v>0</v>
      </c>
      <c r="E1038" s="13">
        <v>36</v>
      </c>
      <c r="F1038" s="13">
        <v>39</v>
      </c>
      <c r="G1038" s="13">
        <v>35</v>
      </c>
      <c r="H1038" s="13">
        <v>41</v>
      </c>
      <c r="I1038" s="13">
        <v>44</v>
      </c>
      <c r="J1038" s="13">
        <v>37</v>
      </c>
      <c r="K1038" s="13">
        <v>50</v>
      </c>
      <c r="L1038" s="13">
        <v>47</v>
      </c>
      <c r="M1038" s="13">
        <v>47</v>
      </c>
      <c r="O1038" s="19">
        <v>1034</v>
      </c>
      <c r="P1038" s="20">
        <v>99</v>
      </c>
      <c r="Q1038" s="20">
        <v>99</v>
      </c>
      <c r="R1038" s="21">
        <v>98</v>
      </c>
      <c r="S1038" s="21">
        <v>94</v>
      </c>
      <c r="T1038" s="21">
        <v>84</v>
      </c>
      <c r="U1038" s="21">
        <v>75</v>
      </c>
      <c r="V1038" s="21">
        <v>64</v>
      </c>
      <c r="W1038" s="21">
        <v>57</v>
      </c>
      <c r="X1038" s="21">
        <v>48</v>
      </c>
      <c r="Y1038" s="21">
        <v>42</v>
      </c>
      <c r="Z1038" s="21">
        <v>40</v>
      </c>
      <c r="AA1038" s="21">
        <v>38</v>
      </c>
      <c r="AB1038" s="22">
        <v>1034</v>
      </c>
      <c r="AC1038" s="23">
        <v>96</v>
      </c>
      <c r="AD1038" s="23">
        <v>96</v>
      </c>
      <c r="AE1038" s="24">
        <v>98</v>
      </c>
      <c r="AF1038" s="24">
        <v>89</v>
      </c>
      <c r="AG1038" s="24">
        <v>79</v>
      </c>
      <c r="AH1038" s="24">
        <v>73</v>
      </c>
      <c r="AI1038" s="24">
        <v>61</v>
      </c>
      <c r="AJ1038" s="24">
        <v>50</v>
      </c>
      <c r="AK1038" s="24">
        <v>43</v>
      </c>
      <c r="AL1038" s="24">
        <v>33</v>
      </c>
      <c r="AM1038" s="24">
        <v>33</v>
      </c>
      <c r="AN1038" s="24">
        <v>33</v>
      </c>
      <c r="DX1038" s="19">
        <v>1034</v>
      </c>
      <c r="DY1038" t="s">
        <v>568</v>
      </c>
      <c r="DZ1038" t="s">
        <v>568</v>
      </c>
      <c r="EA1038" t="s">
        <v>568</v>
      </c>
      <c r="EB1038" t="s">
        <v>567</v>
      </c>
    </row>
    <row r="1039" spans="1:132" x14ac:dyDescent="0.25">
      <c r="A1039" s="12">
        <v>1036</v>
      </c>
      <c r="B1039" s="12">
        <v>0</v>
      </c>
      <c r="C1039" s="12">
        <v>0</v>
      </c>
      <c r="D1039" s="12">
        <v>0</v>
      </c>
      <c r="E1039" s="12">
        <v>35</v>
      </c>
      <c r="F1039" s="12">
        <v>39</v>
      </c>
      <c r="G1039" s="12">
        <v>34</v>
      </c>
      <c r="H1039" s="12">
        <v>40</v>
      </c>
      <c r="I1039" s="12">
        <v>43</v>
      </c>
      <c r="J1039" s="12">
        <v>36</v>
      </c>
      <c r="K1039" s="12">
        <v>50</v>
      </c>
      <c r="L1039" s="12">
        <v>47</v>
      </c>
      <c r="M1039" s="12">
        <v>47</v>
      </c>
      <c r="O1039" s="19">
        <v>1035</v>
      </c>
      <c r="P1039" s="20">
        <v>99</v>
      </c>
      <c r="Q1039" s="20">
        <v>99</v>
      </c>
      <c r="R1039" s="21">
        <v>98</v>
      </c>
      <c r="S1039" s="21">
        <v>94</v>
      </c>
      <c r="T1039" s="21">
        <v>84</v>
      </c>
      <c r="U1039" s="21">
        <v>75</v>
      </c>
      <c r="V1039" s="21">
        <v>64</v>
      </c>
      <c r="W1039" s="21">
        <v>57</v>
      </c>
      <c r="X1039" s="21">
        <v>48</v>
      </c>
      <c r="Y1039" s="21">
        <v>42</v>
      </c>
      <c r="Z1039" s="21">
        <v>40</v>
      </c>
      <c r="AA1039" s="21">
        <v>38</v>
      </c>
      <c r="AB1039" s="22">
        <v>1035</v>
      </c>
      <c r="AC1039" s="23">
        <v>96</v>
      </c>
      <c r="AD1039" s="23">
        <v>96</v>
      </c>
      <c r="AE1039" s="24">
        <v>98</v>
      </c>
      <c r="AF1039" s="24">
        <v>89</v>
      </c>
      <c r="AG1039" s="24">
        <v>79</v>
      </c>
      <c r="AH1039" s="24">
        <v>73</v>
      </c>
      <c r="AI1039" s="24">
        <v>61</v>
      </c>
      <c r="AJ1039" s="24">
        <v>50</v>
      </c>
      <c r="AK1039" s="24">
        <v>43</v>
      </c>
      <c r="AL1039" s="24">
        <v>33</v>
      </c>
      <c r="AM1039" s="24">
        <v>33</v>
      </c>
      <c r="AN1039" s="24">
        <v>33</v>
      </c>
      <c r="DX1039" s="19">
        <v>1035</v>
      </c>
      <c r="DY1039" t="s">
        <v>568</v>
      </c>
      <c r="DZ1039" t="s">
        <v>568</v>
      </c>
      <c r="EA1039" t="s">
        <v>568</v>
      </c>
      <c r="EB1039" t="s">
        <v>567</v>
      </c>
    </row>
    <row r="1040" spans="1:132" x14ac:dyDescent="0.25">
      <c r="A1040" s="13">
        <v>1037</v>
      </c>
      <c r="B1040" s="13">
        <v>0</v>
      </c>
      <c r="C1040" s="13">
        <v>0</v>
      </c>
      <c r="D1040" s="13">
        <v>0</v>
      </c>
      <c r="E1040" s="13">
        <v>35</v>
      </c>
      <c r="F1040" s="13">
        <v>39</v>
      </c>
      <c r="G1040" s="13">
        <v>34</v>
      </c>
      <c r="H1040" s="13">
        <v>40</v>
      </c>
      <c r="I1040" s="13">
        <v>43</v>
      </c>
      <c r="J1040" s="13">
        <v>36</v>
      </c>
      <c r="K1040" s="13">
        <v>50</v>
      </c>
      <c r="L1040" s="13">
        <v>47</v>
      </c>
      <c r="M1040" s="13">
        <v>47</v>
      </c>
      <c r="O1040" s="19">
        <v>1036</v>
      </c>
      <c r="P1040" s="20">
        <v>99</v>
      </c>
      <c r="Q1040" s="20">
        <v>99</v>
      </c>
      <c r="R1040" s="21">
        <v>98</v>
      </c>
      <c r="S1040" s="21">
        <v>94</v>
      </c>
      <c r="T1040" s="21">
        <v>84</v>
      </c>
      <c r="U1040" s="21">
        <v>75</v>
      </c>
      <c r="V1040" s="21">
        <v>64</v>
      </c>
      <c r="W1040" s="21">
        <v>57</v>
      </c>
      <c r="X1040" s="21">
        <v>48</v>
      </c>
      <c r="Y1040" s="21">
        <v>42</v>
      </c>
      <c r="Z1040" s="21">
        <v>40</v>
      </c>
      <c r="AA1040" s="21">
        <v>38</v>
      </c>
      <c r="AB1040" s="22">
        <v>1036</v>
      </c>
      <c r="AC1040" s="23">
        <v>96</v>
      </c>
      <c r="AD1040" s="23">
        <v>96</v>
      </c>
      <c r="AE1040" s="24">
        <v>98</v>
      </c>
      <c r="AF1040" s="24">
        <v>89</v>
      </c>
      <c r="AG1040" s="24">
        <v>80</v>
      </c>
      <c r="AH1040" s="24">
        <v>73</v>
      </c>
      <c r="AI1040" s="24">
        <v>62</v>
      </c>
      <c r="AJ1040" s="24">
        <v>51</v>
      </c>
      <c r="AK1040" s="24">
        <v>44</v>
      </c>
      <c r="AL1040" s="24">
        <v>33</v>
      </c>
      <c r="AM1040" s="24">
        <v>33</v>
      </c>
      <c r="AN1040" s="24">
        <v>33</v>
      </c>
      <c r="DX1040" s="19">
        <v>1036</v>
      </c>
      <c r="DY1040" t="s">
        <v>568</v>
      </c>
      <c r="DZ1040" t="s">
        <v>568</v>
      </c>
      <c r="EA1040" t="s">
        <v>568</v>
      </c>
      <c r="EB1040" t="s">
        <v>567</v>
      </c>
    </row>
    <row r="1041" spans="1:132" x14ac:dyDescent="0.25">
      <c r="A1041" s="12">
        <v>1038</v>
      </c>
      <c r="B1041" s="12">
        <v>0</v>
      </c>
      <c r="C1041" s="12">
        <v>0</v>
      </c>
      <c r="D1041" s="12">
        <v>0</v>
      </c>
      <c r="E1041" s="12">
        <v>35</v>
      </c>
      <c r="F1041" s="12">
        <v>38</v>
      </c>
      <c r="G1041" s="12">
        <v>34</v>
      </c>
      <c r="H1041" s="12">
        <v>40</v>
      </c>
      <c r="I1041" s="12">
        <v>43</v>
      </c>
      <c r="J1041" s="12">
        <v>36</v>
      </c>
      <c r="K1041" s="12">
        <v>50</v>
      </c>
      <c r="L1041" s="12">
        <v>47</v>
      </c>
      <c r="M1041" s="12">
        <v>47</v>
      </c>
      <c r="O1041" s="19">
        <v>1037</v>
      </c>
      <c r="P1041" s="20">
        <v>99</v>
      </c>
      <c r="Q1041" s="20">
        <v>99</v>
      </c>
      <c r="R1041" s="21">
        <v>98</v>
      </c>
      <c r="S1041" s="21">
        <v>94</v>
      </c>
      <c r="T1041" s="21">
        <v>84</v>
      </c>
      <c r="U1041" s="21">
        <v>75</v>
      </c>
      <c r="V1041" s="21">
        <v>64</v>
      </c>
      <c r="W1041" s="21">
        <v>57</v>
      </c>
      <c r="X1041" s="21">
        <v>48</v>
      </c>
      <c r="Y1041" s="21">
        <v>42</v>
      </c>
      <c r="Z1041" s="21">
        <v>40</v>
      </c>
      <c r="AA1041" s="21">
        <v>38</v>
      </c>
      <c r="AB1041" s="22">
        <v>1037</v>
      </c>
      <c r="AC1041" s="23">
        <v>96</v>
      </c>
      <c r="AD1041" s="23">
        <v>96</v>
      </c>
      <c r="AE1041" s="24">
        <v>98</v>
      </c>
      <c r="AF1041" s="24">
        <v>89</v>
      </c>
      <c r="AG1041" s="24">
        <v>80</v>
      </c>
      <c r="AH1041" s="24">
        <v>74</v>
      </c>
      <c r="AI1041" s="24">
        <v>62</v>
      </c>
      <c r="AJ1041" s="24">
        <v>51</v>
      </c>
      <c r="AK1041" s="24">
        <v>44</v>
      </c>
      <c r="AL1041" s="24">
        <v>33</v>
      </c>
      <c r="AM1041" s="24">
        <v>33</v>
      </c>
      <c r="AN1041" s="24">
        <v>33</v>
      </c>
      <c r="DX1041" s="19">
        <v>1037</v>
      </c>
      <c r="DY1041" t="s">
        <v>568</v>
      </c>
      <c r="DZ1041" t="s">
        <v>568</v>
      </c>
      <c r="EA1041" t="s">
        <v>568</v>
      </c>
      <c r="EB1041" t="s">
        <v>567</v>
      </c>
    </row>
    <row r="1042" spans="1:132" x14ac:dyDescent="0.25">
      <c r="A1042" s="13">
        <v>1039</v>
      </c>
      <c r="B1042" s="13">
        <v>0</v>
      </c>
      <c r="C1042" s="13">
        <v>0</v>
      </c>
      <c r="D1042" s="13">
        <v>0</v>
      </c>
      <c r="E1042" s="13">
        <v>35</v>
      </c>
      <c r="F1042" s="13">
        <v>38</v>
      </c>
      <c r="G1042" s="13">
        <v>34</v>
      </c>
      <c r="H1042" s="13">
        <v>40</v>
      </c>
      <c r="I1042" s="13">
        <v>43</v>
      </c>
      <c r="J1042" s="13">
        <v>36</v>
      </c>
      <c r="K1042" s="13">
        <v>50</v>
      </c>
      <c r="L1042" s="13">
        <v>47</v>
      </c>
      <c r="M1042" s="13">
        <v>47</v>
      </c>
      <c r="O1042" s="19">
        <v>1038</v>
      </c>
      <c r="P1042" s="20">
        <v>99</v>
      </c>
      <c r="Q1042" s="20">
        <v>99</v>
      </c>
      <c r="R1042" s="21">
        <v>98</v>
      </c>
      <c r="S1042" s="21">
        <v>94</v>
      </c>
      <c r="T1042" s="21">
        <v>84</v>
      </c>
      <c r="U1042" s="21">
        <v>76</v>
      </c>
      <c r="V1042" s="21">
        <v>65</v>
      </c>
      <c r="W1042" s="21">
        <v>58</v>
      </c>
      <c r="X1042" s="21">
        <v>49</v>
      </c>
      <c r="Y1042" s="21">
        <v>43</v>
      </c>
      <c r="Z1042" s="21">
        <v>41</v>
      </c>
      <c r="AA1042" s="21">
        <v>39</v>
      </c>
      <c r="AB1042" s="22">
        <v>1038</v>
      </c>
      <c r="AC1042" s="23">
        <v>96</v>
      </c>
      <c r="AD1042" s="23">
        <v>96</v>
      </c>
      <c r="AE1042" s="24">
        <v>98</v>
      </c>
      <c r="AF1042" s="24">
        <v>90</v>
      </c>
      <c r="AG1042" s="24">
        <v>80</v>
      </c>
      <c r="AH1042" s="24">
        <v>74</v>
      </c>
      <c r="AI1042" s="24">
        <v>62</v>
      </c>
      <c r="AJ1042" s="24">
        <v>51</v>
      </c>
      <c r="AK1042" s="24">
        <v>44</v>
      </c>
      <c r="AL1042" s="24">
        <v>33</v>
      </c>
      <c r="AM1042" s="24">
        <v>33</v>
      </c>
      <c r="AN1042" s="24">
        <v>33</v>
      </c>
      <c r="DX1042" s="19">
        <v>1038</v>
      </c>
      <c r="DY1042" t="s">
        <v>568</v>
      </c>
      <c r="DZ1042" t="s">
        <v>568</v>
      </c>
      <c r="EA1042" t="s">
        <v>568</v>
      </c>
      <c r="EB1042" t="s">
        <v>567</v>
      </c>
    </row>
    <row r="1043" spans="1:132" x14ac:dyDescent="0.25">
      <c r="A1043" s="12">
        <v>1040</v>
      </c>
      <c r="B1043" s="12">
        <v>0</v>
      </c>
      <c r="C1043" s="12">
        <v>0</v>
      </c>
      <c r="D1043" s="12">
        <v>0</v>
      </c>
      <c r="E1043" s="12">
        <v>35</v>
      </c>
      <c r="F1043" s="12">
        <v>38</v>
      </c>
      <c r="G1043" s="12">
        <v>34</v>
      </c>
      <c r="H1043" s="12">
        <v>40</v>
      </c>
      <c r="I1043" s="12">
        <v>43</v>
      </c>
      <c r="J1043" s="12">
        <v>36</v>
      </c>
      <c r="K1043" s="12">
        <v>50</v>
      </c>
      <c r="L1043" s="12">
        <v>47</v>
      </c>
      <c r="M1043" s="12">
        <v>47</v>
      </c>
      <c r="O1043" s="19">
        <v>1039</v>
      </c>
      <c r="P1043" s="20">
        <v>99</v>
      </c>
      <c r="Q1043" s="20">
        <v>99</v>
      </c>
      <c r="R1043" s="21">
        <v>98</v>
      </c>
      <c r="S1043" s="21">
        <v>94</v>
      </c>
      <c r="T1043" s="21">
        <v>84</v>
      </c>
      <c r="U1043" s="21">
        <v>76</v>
      </c>
      <c r="V1043" s="21">
        <v>65</v>
      </c>
      <c r="W1043" s="21">
        <v>58</v>
      </c>
      <c r="X1043" s="21">
        <v>49</v>
      </c>
      <c r="Y1043" s="21">
        <v>43</v>
      </c>
      <c r="Z1043" s="21">
        <v>41</v>
      </c>
      <c r="AA1043" s="21">
        <v>39</v>
      </c>
      <c r="AB1043" s="22">
        <v>1039</v>
      </c>
      <c r="AC1043" s="23">
        <v>96</v>
      </c>
      <c r="AD1043" s="23">
        <v>96</v>
      </c>
      <c r="AE1043" s="24">
        <v>98</v>
      </c>
      <c r="AF1043" s="24">
        <v>90</v>
      </c>
      <c r="AG1043" s="24">
        <v>80</v>
      </c>
      <c r="AH1043" s="24">
        <v>74</v>
      </c>
      <c r="AI1043" s="24">
        <v>62</v>
      </c>
      <c r="AJ1043" s="24">
        <v>51</v>
      </c>
      <c r="AK1043" s="24">
        <v>44</v>
      </c>
      <c r="AL1043" s="24">
        <v>33</v>
      </c>
      <c r="AM1043" s="24">
        <v>33</v>
      </c>
      <c r="AN1043" s="24">
        <v>33</v>
      </c>
      <c r="DX1043" s="19">
        <v>1039</v>
      </c>
      <c r="DY1043" t="s">
        <v>568</v>
      </c>
      <c r="DZ1043" t="s">
        <v>568</v>
      </c>
      <c r="EA1043" t="s">
        <v>568</v>
      </c>
      <c r="EB1043" t="s">
        <v>567</v>
      </c>
    </row>
    <row r="1044" spans="1:132" x14ac:dyDescent="0.25">
      <c r="A1044" s="13">
        <v>1041</v>
      </c>
      <c r="B1044" s="13">
        <v>0</v>
      </c>
      <c r="C1044" s="13">
        <v>0</v>
      </c>
      <c r="D1044" s="13">
        <v>0</v>
      </c>
      <c r="E1044" s="13">
        <v>35</v>
      </c>
      <c r="F1044" s="13">
        <v>38</v>
      </c>
      <c r="G1044" s="13">
        <v>34</v>
      </c>
      <c r="H1044" s="13">
        <v>40</v>
      </c>
      <c r="I1044" s="13">
        <v>43</v>
      </c>
      <c r="J1044" s="13">
        <v>36</v>
      </c>
      <c r="K1044" s="13">
        <v>50</v>
      </c>
      <c r="L1044" s="13">
        <v>47</v>
      </c>
      <c r="M1044" s="13">
        <v>47</v>
      </c>
      <c r="O1044" s="19">
        <v>1040</v>
      </c>
      <c r="P1044" s="20">
        <v>99</v>
      </c>
      <c r="Q1044" s="20">
        <v>99</v>
      </c>
      <c r="R1044" s="21">
        <v>98</v>
      </c>
      <c r="S1044" s="21">
        <v>94</v>
      </c>
      <c r="T1044" s="21">
        <v>84</v>
      </c>
      <c r="U1044" s="21">
        <v>76</v>
      </c>
      <c r="V1044" s="21">
        <v>65</v>
      </c>
      <c r="W1044" s="21">
        <v>58</v>
      </c>
      <c r="X1044" s="21">
        <v>49</v>
      </c>
      <c r="Y1044" s="21">
        <v>43</v>
      </c>
      <c r="Z1044" s="21">
        <v>41</v>
      </c>
      <c r="AA1044" s="21">
        <v>39</v>
      </c>
      <c r="AB1044" s="22">
        <v>1040</v>
      </c>
      <c r="AC1044" s="23">
        <v>96</v>
      </c>
      <c r="AD1044" s="23">
        <v>96</v>
      </c>
      <c r="AE1044" s="24">
        <v>98</v>
      </c>
      <c r="AF1044" s="24">
        <v>90</v>
      </c>
      <c r="AG1044" s="24">
        <v>80</v>
      </c>
      <c r="AH1044" s="24">
        <v>74</v>
      </c>
      <c r="AI1044" s="24">
        <v>62</v>
      </c>
      <c r="AJ1044" s="24">
        <v>52</v>
      </c>
      <c r="AK1044" s="24">
        <v>44</v>
      </c>
      <c r="AL1044" s="24">
        <v>34</v>
      </c>
      <c r="AM1044" s="24">
        <v>34</v>
      </c>
      <c r="AN1044" s="24">
        <v>34</v>
      </c>
      <c r="DX1044" s="19">
        <v>1040</v>
      </c>
      <c r="DY1044" t="s">
        <v>568</v>
      </c>
      <c r="DZ1044" t="s">
        <v>568</v>
      </c>
      <c r="EA1044" t="s">
        <v>568</v>
      </c>
      <c r="EB1044" t="s">
        <v>567</v>
      </c>
    </row>
    <row r="1045" spans="1:132" x14ac:dyDescent="0.25">
      <c r="A1045" s="12">
        <v>1042</v>
      </c>
      <c r="B1045" s="12">
        <v>0</v>
      </c>
      <c r="C1045" s="12">
        <v>0</v>
      </c>
      <c r="D1045" s="12">
        <v>0</v>
      </c>
      <c r="E1045" s="12">
        <v>35</v>
      </c>
      <c r="F1045" s="12">
        <v>38</v>
      </c>
      <c r="G1045" s="12">
        <v>34</v>
      </c>
      <c r="H1045" s="12">
        <v>40</v>
      </c>
      <c r="I1045" s="12">
        <v>43</v>
      </c>
      <c r="J1045" s="12">
        <v>36</v>
      </c>
      <c r="K1045" s="12">
        <v>50</v>
      </c>
      <c r="L1045" s="12">
        <v>47</v>
      </c>
      <c r="M1045" s="12">
        <v>47</v>
      </c>
      <c r="O1045" s="19">
        <v>1041</v>
      </c>
      <c r="P1045" s="20">
        <v>99</v>
      </c>
      <c r="Q1045" s="20">
        <v>99</v>
      </c>
      <c r="R1045" s="21">
        <v>98</v>
      </c>
      <c r="S1045" s="21">
        <v>94</v>
      </c>
      <c r="T1045" s="21">
        <v>84</v>
      </c>
      <c r="U1045" s="21">
        <v>76</v>
      </c>
      <c r="V1045" s="21">
        <v>65</v>
      </c>
      <c r="W1045" s="21">
        <v>58</v>
      </c>
      <c r="X1045" s="21">
        <v>49</v>
      </c>
      <c r="Y1045" s="21">
        <v>43</v>
      </c>
      <c r="Z1045" s="21">
        <v>41</v>
      </c>
      <c r="AA1045" s="21">
        <v>39</v>
      </c>
      <c r="AB1045" s="22">
        <v>1041</v>
      </c>
      <c r="AC1045" s="23">
        <v>96</v>
      </c>
      <c r="AD1045" s="23">
        <v>96</v>
      </c>
      <c r="AE1045" s="24">
        <v>98</v>
      </c>
      <c r="AF1045" s="24">
        <v>90</v>
      </c>
      <c r="AG1045" s="24">
        <v>80</v>
      </c>
      <c r="AH1045" s="24">
        <v>74</v>
      </c>
      <c r="AI1045" s="24">
        <v>63</v>
      </c>
      <c r="AJ1045" s="24">
        <v>52</v>
      </c>
      <c r="AK1045" s="24">
        <v>45</v>
      </c>
      <c r="AL1045" s="24">
        <v>34</v>
      </c>
      <c r="AM1045" s="24">
        <v>34</v>
      </c>
      <c r="AN1045" s="24">
        <v>34</v>
      </c>
      <c r="DX1045" s="19">
        <v>1041</v>
      </c>
      <c r="DY1045" t="s">
        <v>568</v>
      </c>
      <c r="DZ1045" t="s">
        <v>568</v>
      </c>
      <c r="EA1045" t="s">
        <v>568</v>
      </c>
      <c r="EB1045" t="s">
        <v>567</v>
      </c>
    </row>
    <row r="1046" spans="1:132" x14ac:dyDescent="0.25">
      <c r="A1046" s="13">
        <v>1043</v>
      </c>
      <c r="B1046" s="13">
        <v>0</v>
      </c>
      <c r="C1046" s="13">
        <v>0</v>
      </c>
      <c r="D1046" s="13">
        <v>0</v>
      </c>
      <c r="E1046" s="13">
        <v>34</v>
      </c>
      <c r="F1046" s="13">
        <v>37</v>
      </c>
      <c r="G1046" s="13">
        <v>34</v>
      </c>
      <c r="H1046" s="13">
        <v>40</v>
      </c>
      <c r="I1046" s="13">
        <v>43</v>
      </c>
      <c r="J1046" s="13">
        <v>36</v>
      </c>
      <c r="K1046" s="13">
        <v>50</v>
      </c>
      <c r="L1046" s="13">
        <v>47</v>
      </c>
      <c r="M1046" s="13">
        <v>47</v>
      </c>
      <c r="O1046" s="19">
        <v>1042</v>
      </c>
      <c r="P1046" s="20">
        <v>99</v>
      </c>
      <c r="Q1046" s="20">
        <v>99</v>
      </c>
      <c r="R1046" s="21">
        <v>98</v>
      </c>
      <c r="S1046" s="21">
        <v>94</v>
      </c>
      <c r="T1046" s="21">
        <v>84</v>
      </c>
      <c r="U1046" s="21">
        <v>76</v>
      </c>
      <c r="V1046" s="21">
        <v>65</v>
      </c>
      <c r="W1046" s="21">
        <v>58</v>
      </c>
      <c r="X1046" s="21">
        <v>49</v>
      </c>
      <c r="Y1046" s="21">
        <v>43</v>
      </c>
      <c r="Z1046" s="21">
        <v>41</v>
      </c>
      <c r="AA1046" s="21">
        <v>39</v>
      </c>
      <c r="AB1046" s="22">
        <v>1042</v>
      </c>
      <c r="AC1046" s="23">
        <v>96</v>
      </c>
      <c r="AD1046" s="23">
        <v>96</v>
      </c>
      <c r="AE1046" s="24">
        <v>99</v>
      </c>
      <c r="AF1046" s="24">
        <v>90</v>
      </c>
      <c r="AG1046" s="24">
        <v>80</v>
      </c>
      <c r="AH1046" s="24">
        <v>74</v>
      </c>
      <c r="AI1046" s="24">
        <v>63</v>
      </c>
      <c r="AJ1046" s="24">
        <v>52</v>
      </c>
      <c r="AK1046" s="24">
        <v>45</v>
      </c>
      <c r="AL1046" s="24">
        <v>34</v>
      </c>
      <c r="AM1046" s="24">
        <v>34</v>
      </c>
      <c r="AN1046" s="24">
        <v>34</v>
      </c>
      <c r="DX1046" s="19">
        <v>1042</v>
      </c>
      <c r="DY1046" t="s">
        <v>568</v>
      </c>
      <c r="DZ1046" t="s">
        <v>568</v>
      </c>
      <c r="EA1046" t="s">
        <v>568</v>
      </c>
      <c r="EB1046" t="s">
        <v>567</v>
      </c>
    </row>
    <row r="1047" spans="1:132" x14ac:dyDescent="0.25">
      <c r="A1047" s="12">
        <v>1044</v>
      </c>
      <c r="B1047" s="12">
        <v>0</v>
      </c>
      <c r="C1047" s="12">
        <v>0</v>
      </c>
      <c r="D1047" s="12">
        <v>0</v>
      </c>
      <c r="E1047" s="12">
        <v>34</v>
      </c>
      <c r="F1047" s="12">
        <v>37</v>
      </c>
      <c r="G1047" s="12">
        <v>34</v>
      </c>
      <c r="H1047" s="12">
        <v>40</v>
      </c>
      <c r="I1047" s="12">
        <v>43</v>
      </c>
      <c r="J1047" s="12">
        <v>36</v>
      </c>
      <c r="K1047" s="12">
        <v>50</v>
      </c>
      <c r="L1047" s="12">
        <v>47</v>
      </c>
      <c r="M1047" s="12">
        <v>47</v>
      </c>
      <c r="O1047" s="19">
        <v>1043</v>
      </c>
      <c r="P1047" s="20">
        <v>99</v>
      </c>
      <c r="Q1047" s="20">
        <v>99</v>
      </c>
      <c r="R1047" s="21">
        <v>98</v>
      </c>
      <c r="S1047" s="21">
        <v>94</v>
      </c>
      <c r="T1047" s="21">
        <v>84</v>
      </c>
      <c r="U1047" s="21">
        <v>77</v>
      </c>
      <c r="V1047" s="21">
        <v>66</v>
      </c>
      <c r="W1047" s="21">
        <v>59</v>
      </c>
      <c r="X1047" s="21">
        <v>50</v>
      </c>
      <c r="Y1047" s="21">
        <v>44</v>
      </c>
      <c r="Z1047" s="21">
        <v>42</v>
      </c>
      <c r="AA1047" s="21">
        <v>40</v>
      </c>
      <c r="AB1047" s="22">
        <v>1043</v>
      </c>
      <c r="AC1047" s="23">
        <v>96</v>
      </c>
      <c r="AD1047" s="23">
        <v>96</v>
      </c>
      <c r="AE1047" s="24">
        <v>99</v>
      </c>
      <c r="AF1047" s="24">
        <v>90</v>
      </c>
      <c r="AG1047" s="24">
        <v>80</v>
      </c>
      <c r="AH1047" s="24">
        <v>74</v>
      </c>
      <c r="AI1047" s="24">
        <v>63</v>
      </c>
      <c r="AJ1047" s="24">
        <v>52</v>
      </c>
      <c r="AK1047" s="24">
        <v>45</v>
      </c>
      <c r="AL1047" s="24">
        <v>34</v>
      </c>
      <c r="AM1047" s="24">
        <v>34</v>
      </c>
      <c r="AN1047" s="24">
        <v>34</v>
      </c>
      <c r="DX1047" s="19">
        <v>1043</v>
      </c>
      <c r="DY1047" t="s">
        <v>568</v>
      </c>
      <c r="DZ1047" t="s">
        <v>568</v>
      </c>
      <c r="EA1047" t="s">
        <v>568</v>
      </c>
      <c r="EB1047" t="s">
        <v>567</v>
      </c>
    </row>
    <row r="1048" spans="1:132" x14ac:dyDescent="0.25">
      <c r="A1048" s="13">
        <v>1045</v>
      </c>
      <c r="B1048" s="13">
        <v>0</v>
      </c>
      <c r="C1048" s="13">
        <v>0</v>
      </c>
      <c r="D1048" s="13">
        <v>0</v>
      </c>
      <c r="E1048" s="13">
        <v>34</v>
      </c>
      <c r="F1048" s="13">
        <v>37</v>
      </c>
      <c r="G1048" s="13">
        <v>34</v>
      </c>
      <c r="H1048" s="13">
        <v>40</v>
      </c>
      <c r="I1048" s="13">
        <v>43</v>
      </c>
      <c r="J1048" s="13">
        <v>36</v>
      </c>
      <c r="K1048" s="13">
        <v>50</v>
      </c>
      <c r="L1048" s="13">
        <v>47</v>
      </c>
      <c r="M1048" s="13">
        <v>47</v>
      </c>
      <c r="O1048" s="19">
        <v>1044</v>
      </c>
      <c r="P1048" s="20">
        <v>99</v>
      </c>
      <c r="Q1048" s="20">
        <v>99</v>
      </c>
      <c r="R1048" s="21">
        <v>98</v>
      </c>
      <c r="S1048" s="21">
        <v>94</v>
      </c>
      <c r="T1048" s="21">
        <v>84</v>
      </c>
      <c r="U1048" s="21">
        <v>77</v>
      </c>
      <c r="V1048" s="21">
        <v>66</v>
      </c>
      <c r="W1048" s="21">
        <v>59</v>
      </c>
      <c r="X1048" s="21">
        <v>50</v>
      </c>
      <c r="Y1048" s="21">
        <v>44</v>
      </c>
      <c r="Z1048" s="21">
        <v>42</v>
      </c>
      <c r="AA1048" s="21">
        <v>40</v>
      </c>
      <c r="AB1048" s="22">
        <v>1044</v>
      </c>
      <c r="AC1048" s="23">
        <v>96</v>
      </c>
      <c r="AD1048" s="23">
        <v>96</v>
      </c>
      <c r="AE1048" s="24">
        <v>99</v>
      </c>
      <c r="AF1048" s="24">
        <v>90</v>
      </c>
      <c r="AG1048" s="24">
        <v>81</v>
      </c>
      <c r="AH1048" s="24">
        <v>75</v>
      </c>
      <c r="AI1048" s="24">
        <v>63</v>
      </c>
      <c r="AJ1048" s="24">
        <v>52</v>
      </c>
      <c r="AK1048" s="24">
        <v>45</v>
      </c>
      <c r="AL1048" s="24">
        <v>34</v>
      </c>
      <c r="AM1048" s="24">
        <v>34</v>
      </c>
      <c r="AN1048" s="24">
        <v>34</v>
      </c>
      <c r="DX1048" s="19">
        <v>1044</v>
      </c>
      <c r="DY1048" t="s">
        <v>568</v>
      </c>
      <c r="DZ1048" t="s">
        <v>568</v>
      </c>
      <c r="EA1048" t="s">
        <v>568</v>
      </c>
      <c r="EB1048" t="s">
        <v>567</v>
      </c>
    </row>
    <row r="1049" spans="1:132" x14ac:dyDescent="0.25">
      <c r="A1049" s="12">
        <v>1046</v>
      </c>
      <c r="B1049" s="12">
        <v>0</v>
      </c>
      <c r="C1049" s="12">
        <v>0</v>
      </c>
      <c r="D1049" s="12">
        <v>0</v>
      </c>
      <c r="E1049" s="12">
        <v>34</v>
      </c>
      <c r="F1049" s="12">
        <v>37</v>
      </c>
      <c r="G1049" s="12">
        <v>33</v>
      </c>
      <c r="H1049" s="12">
        <v>39</v>
      </c>
      <c r="I1049" s="12">
        <v>43</v>
      </c>
      <c r="J1049" s="12">
        <v>36</v>
      </c>
      <c r="K1049" s="12">
        <v>49</v>
      </c>
      <c r="L1049" s="12">
        <v>46</v>
      </c>
      <c r="M1049" s="12">
        <v>46</v>
      </c>
      <c r="O1049" s="19">
        <v>1045</v>
      </c>
      <c r="P1049" s="20">
        <v>99</v>
      </c>
      <c r="Q1049" s="20">
        <v>99</v>
      </c>
      <c r="R1049" s="21">
        <v>98</v>
      </c>
      <c r="S1049" s="21">
        <v>94</v>
      </c>
      <c r="T1049" s="21">
        <v>84</v>
      </c>
      <c r="U1049" s="21">
        <v>77</v>
      </c>
      <c r="V1049" s="21">
        <v>66</v>
      </c>
      <c r="W1049" s="21">
        <v>59</v>
      </c>
      <c r="X1049" s="21">
        <v>50</v>
      </c>
      <c r="Y1049" s="21">
        <v>44</v>
      </c>
      <c r="Z1049" s="21">
        <v>42</v>
      </c>
      <c r="AA1049" s="21">
        <v>40</v>
      </c>
      <c r="AB1049" s="22">
        <v>1045</v>
      </c>
      <c r="AC1049" s="23">
        <v>96</v>
      </c>
      <c r="AD1049" s="23">
        <v>96</v>
      </c>
      <c r="AE1049" s="24">
        <v>99</v>
      </c>
      <c r="AF1049" s="24">
        <v>90</v>
      </c>
      <c r="AG1049" s="24">
        <v>81</v>
      </c>
      <c r="AH1049" s="24">
        <v>75</v>
      </c>
      <c r="AI1049" s="24">
        <v>63</v>
      </c>
      <c r="AJ1049" s="24">
        <v>53</v>
      </c>
      <c r="AK1049" s="24">
        <v>46</v>
      </c>
      <c r="AL1049" s="24">
        <v>35</v>
      </c>
      <c r="AM1049" s="24">
        <v>35</v>
      </c>
      <c r="AN1049" s="24">
        <v>35</v>
      </c>
      <c r="DX1049" s="19">
        <v>1045</v>
      </c>
      <c r="DY1049" t="s">
        <v>568</v>
      </c>
      <c r="DZ1049" t="s">
        <v>568</v>
      </c>
      <c r="EA1049" t="s">
        <v>568</v>
      </c>
      <c r="EB1049" t="s">
        <v>567</v>
      </c>
    </row>
    <row r="1050" spans="1:132" x14ac:dyDescent="0.25">
      <c r="A1050" s="13">
        <v>1047</v>
      </c>
      <c r="B1050" s="13">
        <v>0</v>
      </c>
      <c r="C1050" s="13">
        <v>0</v>
      </c>
      <c r="D1050" s="13">
        <v>0</v>
      </c>
      <c r="E1050" s="13">
        <v>34</v>
      </c>
      <c r="F1050" s="13">
        <v>37</v>
      </c>
      <c r="G1050" s="13">
        <v>33</v>
      </c>
      <c r="H1050" s="13">
        <v>39</v>
      </c>
      <c r="I1050" s="13">
        <v>43</v>
      </c>
      <c r="J1050" s="13">
        <v>36</v>
      </c>
      <c r="K1050" s="13">
        <v>49</v>
      </c>
      <c r="L1050" s="13">
        <v>46</v>
      </c>
      <c r="M1050" s="13">
        <v>46</v>
      </c>
      <c r="O1050" s="19">
        <v>1046</v>
      </c>
      <c r="P1050" s="20">
        <v>99</v>
      </c>
      <c r="Q1050" s="20">
        <v>99</v>
      </c>
      <c r="R1050" s="21">
        <v>98</v>
      </c>
      <c r="S1050" s="21">
        <v>94</v>
      </c>
      <c r="T1050" s="21">
        <v>84</v>
      </c>
      <c r="U1050" s="21">
        <v>77</v>
      </c>
      <c r="V1050" s="21">
        <v>66</v>
      </c>
      <c r="W1050" s="21">
        <v>59</v>
      </c>
      <c r="X1050" s="21">
        <v>50</v>
      </c>
      <c r="Y1050" s="21">
        <v>44</v>
      </c>
      <c r="Z1050" s="21">
        <v>42</v>
      </c>
      <c r="AA1050" s="21">
        <v>40</v>
      </c>
      <c r="AB1050" s="22">
        <v>1046</v>
      </c>
      <c r="AC1050" s="23">
        <v>96</v>
      </c>
      <c r="AD1050" s="23">
        <v>96</v>
      </c>
      <c r="AE1050" s="24">
        <v>99</v>
      </c>
      <c r="AF1050" s="24">
        <v>90</v>
      </c>
      <c r="AG1050" s="24">
        <v>81</v>
      </c>
      <c r="AH1050" s="24">
        <v>75</v>
      </c>
      <c r="AI1050" s="24">
        <v>64</v>
      </c>
      <c r="AJ1050" s="24">
        <v>53</v>
      </c>
      <c r="AK1050" s="24">
        <v>46</v>
      </c>
      <c r="AL1050" s="24">
        <v>35</v>
      </c>
      <c r="AM1050" s="24">
        <v>35</v>
      </c>
      <c r="AN1050" s="24">
        <v>35</v>
      </c>
      <c r="DX1050" s="19">
        <v>1046</v>
      </c>
      <c r="DY1050" t="s">
        <v>568</v>
      </c>
      <c r="DZ1050" t="s">
        <v>568</v>
      </c>
      <c r="EA1050" t="s">
        <v>568</v>
      </c>
      <c r="EB1050" t="s">
        <v>567</v>
      </c>
    </row>
    <row r="1051" spans="1:132" x14ac:dyDescent="0.25">
      <c r="A1051" s="12">
        <v>1048</v>
      </c>
      <c r="B1051" s="12">
        <v>0</v>
      </c>
      <c r="C1051" s="12">
        <v>0</v>
      </c>
      <c r="D1051" s="12">
        <v>0</v>
      </c>
      <c r="E1051" s="12">
        <v>33</v>
      </c>
      <c r="F1051" s="12">
        <v>36</v>
      </c>
      <c r="G1051" s="12">
        <v>33</v>
      </c>
      <c r="H1051" s="12">
        <v>39</v>
      </c>
      <c r="I1051" s="12">
        <v>43</v>
      </c>
      <c r="J1051" s="12">
        <v>36</v>
      </c>
      <c r="K1051" s="12">
        <v>49</v>
      </c>
      <c r="L1051" s="12">
        <v>46</v>
      </c>
      <c r="M1051" s="12">
        <v>46</v>
      </c>
      <c r="O1051" s="19">
        <v>1047</v>
      </c>
      <c r="P1051" s="20">
        <v>99</v>
      </c>
      <c r="Q1051" s="20">
        <v>99</v>
      </c>
      <c r="R1051" s="21">
        <v>98</v>
      </c>
      <c r="S1051" s="21">
        <v>94</v>
      </c>
      <c r="T1051" s="21">
        <v>84</v>
      </c>
      <c r="U1051" s="21">
        <v>77</v>
      </c>
      <c r="V1051" s="21">
        <v>66</v>
      </c>
      <c r="W1051" s="21">
        <v>59</v>
      </c>
      <c r="X1051" s="21">
        <v>50</v>
      </c>
      <c r="Y1051" s="21">
        <v>44</v>
      </c>
      <c r="Z1051" s="21">
        <v>42</v>
      </c>
      <c r="AA1051" s="21">
        <v>40</v>
      </c>
      <c r="AB1051" s="22">
        <v>1047</v>
      </c>
      <c r="AC1051" s="23">
        <v>96</v>
      </c>
      <c r="AD1051" s="23">
        <v>96</v>
      </c>
      <c r="AE1051" s="24">
        <v>99</v>
      </c>
      <c r="AF1051" s="24">
        <v>90</v>
      </c>
      <c r="AG1051" s="24">
        <v>81</v>
      </c>
      <c r="AH1051" s="24">
        <v>75</v>
      </c>
      <c r="AI1051" s="24">
        <v>64</v>
      </c>
      <c r="AJ1051" s="24">
        <v>53</v>
      </c>
      <c r="AK1051" s="24">
        <v>46</v>
      </c>
      <c r="AL1051" s="24">
        <v>35</v>
      </c>
      <c r="AM1051" s="24">
        <v>35</v>
      </c>
      <c r="AN1051" s="24">
        <v>35</v>
      </c>
      <c r="DX1051" s="19">
        <v>1047</v>
      </c>
      <c r="DY1051" t="s">
        <v>568</v>
      </c>
      <c r="DZ1051" t="s">
        <v>568</v>
      </c>
      <c r="EA1051" t="s">
        <v>568</v>
      </c>
      <c r="EB1051" t="s">
        <v>567</v>
      </c>
    </row>
    <row r="1052" spans="1:132" x14ac:dyDescent="0.25">
      <c r="A1052" s="13">
        <v>1049</v>
      </c>
      <c r="B1052" s="13">
        <v>0</v>
      </c>
      <c r="C1052" s="13">
        <v>0</v>
      </c>
      <c r="D1052" s="13">
        <v>0</v>
      </c>
      <c r="E1052" s="13">
        <v>33</v>
      </c>
      <c r="F1052" s="13">
        <v>36</v>
      </c>
      <c r="G1052" s="13">
        <v>33</v>
      </c>
      <c r="H1052" s="13">
        <v>39</v>
      </c>
      <c r="I1052" s="13">
        <v>43</v>
      </c>
      <c r="J1052" s="13">
        <v>36</v>
      </c>
      <c r="K1052" s="13">
        <v>49</v>
      </c>
      <c r="L1052" s="13">
        <v>46</v>
      </c>
      <c r="M1052" s="13">
        <v>46</v>
      </c>
      <c r="O1052" s="19">
        <v>1048</v>
      </c>
      <c r="P1052" s="20">
        <v>99</v>
      </c>
      <c r="Q1052" s="20">
        <v>99</v>
      </c>
      <c r="R1052" s="21">
        <v>98</v>
      </c>
      <c r="S1052" s="21">
        <v>94</v>
      </c>
      <c r="T1052" s="21">
        <v>85</v>
      </c>
      <c r="U1052" s="21">
        <v>77</v>
      </c>
      <c r="V1052" s="21">
        <v>67</v>
      </c>
      <c r="W1052" s="21">
        <v>60</v>
      </c>
      <c r="X1052" s="21">
        <v>51</v>
      </c>
      <c r="Y1052" s="21">
        <v>45</v>
      </c>
      <c r="Z1052" s="21">
        <v>43</v>
      </c>
      <c r="AA1052" s="21">
        <v>41</v>
      </c>
      <c r="AB1052" s="22">
        <v>1048</v>
      </c>
      <c r="AC1052" s="23">
        <v>96</v>
      </c>
      <c r="AD1052" s="23">
        <v>96</v>
      </c>
      <c r="AE1052" s="24">
        <v>99</v>
      </c>
      <c r="AF1052" s="24">
        <v>91</v>
      </c>
      <c r="AG1052" s="24">
        <v>81</v>
      </c>
      <c r="AH1052" s="24">
        <v>75</v>
      </c>
      <c r="AI1052" s="24">
        <v>64</v>
      </c>
      <c r="AJ1052" s="24">
        <v>53</v>
      </c>
      <c r="AK1052" s="24">
        <v>46</v>
      </c>
      <c r="AL1052" s="24">
        <v>35</v>
      </c>
      <c r="AM1052" s="24">
        <v>35</v>
      </c>
      <c r="AN1052" s="24">
        <v>35</v>
      </c>
      <c r="DX1052" s="19">
        <v>1048</v>
      </c>
      <c r="DY1052" t="s">
        <v>568</v>
      </c>
      <c r="DZ1052" t="s">
        <v>568</v>
      </c>
      <c r="EA1052" t="s">
        <v>568</v>
      </c>
      <c r="EB1052" t="s">
        <v>567</v>
      </c>
    </row>
    <row r="1053" spans="1:132" x14ac:dyDescent="0.25">
      <c r="A1053" s="12">
        <v>1050</v>
      </c>
      <c r="B1053" s="12">
        <v>0</v>
      </c>
      <c r="C1053" s="12">
        <v>0</v>
      </c>
      <c r="D1053" s="12">
        <v>0</v>
      </c>
      <c r="E1053" s="12">
        <v>33</v>
      </c>
      <c r="F1053" s="12">
        <v>36</v>
      </c>
      <c r="G1053" s="12">
        <v>33</v>
      </c>
      <c r="H1053" s="12">
        <v>39</v>
      </c>
      <c r="I1053" s="12">
        <v>43</v>
      </c>
      <c r="J1053" s="12">
        <v>36</v>
      </c>
      <c r="K1053" s="12">
        <v>49</v>
      </c>
      <c r="L1053" s="12">
        <v>46</v>
      </c>
      <c r="M1053" s="12">
        <v>46</v>
      </c>
      <c r="O1053" s="19">
        <v>1049</v>
      </c>
      <c r="P1053" s="20">
        <v>99</v>
      </c>
      <c r="Q1053" s="20">
        <v>99</v>
      </c>
      <c r="R1053" s="21">
        <v>98</v>
      </c>
      <c r="S1053" s="21">
        <v>94</v>
      </c>
      <c r="T1053" s="21">
        <v>85</v>
      </c>
      <c r="U1053" s="21">
        <v>77</v>
      </c>
      <c r="V1053" s="21">
        <v>67</v>
      </c>
      <c r="W1053" s="21">
        <v>60</v>
      </c>
      <c r="X1053" s="21">
        <v>51</v>
      </c>
      <c r="Y1053" s="21">
        <v>45</v>
      </c>
      <c r="Z1053" s="21">
        <v>43</v>
      </c>
      <c r="AA1053" s="21">
        <v>41</v>
      </c>
      <c r="AB1053" s="22">
        <v>1049</v>
      </c>
      <c r="AC1053" s="23">
        <v>96</v>
      </c>
      <c r="AD1053" s="23">
        <v>96</v>
      </c>
      <c r="AE1053" s="24">
        <v>99</v>
      </c>
      <c r="AF1053" s="24">
        <v>91</v>
      </c>
      <c r="AG1053" s="24">
        <v>81</v>
      </c>
      <c r="AH1053" s="24">
        <v>75</v>
      </c>
      <c r="AI1053" s="24">
        <v>64</v>
      </c>
      <c r="AJ1053" s="24">
        <v>54</v>
      </c>
      <c r="AK1053" s="24">
        <v>46</v>
      </c>
      <c r="AL1053" s="24">
        <v>35</v>
      </c>
      <c r="AM1053" s="24">
        <v>35</v>
      </c>
      <c r="AN1053" s="24">
        <v>35</v>
      </c>
      <c r="DX1053" s="19">
        <v>1049</v>
      </c>
      <c r="DY1053" t="s">
        <v>568</v>
      </c>
      <c r="DZ1053" t="s">
        <v>568</v>
      </c>
      <c r="EA1053" t="s">
        <v>568</v>
      </c>
      <c r="EB1053" t="s">
        <v>567</v>
      </c>
    </row>
    <row r="1054" spans="1:132" x14ac:dyDescent="0.25">
      <c r="A1054" s="13">
        <v>1051</v>
      </c>
      <c r="B1054" s="13">
        <v>0</v>
      </c>
      <c r="C1054" s="13">
        <v>0</v>
      </c>
      <c r="D1054" s="13">
        <v>0</v>
      </c>
      <c r="E1054" s="13">
        <v>33</v>
      </c>
      <c r="F1054" s="13">
        <v>36</v>
      </c>
      <c r="G1054" s="13">
        <v>33</v>
      </c>
      <c r="H1054" s="13">
        <v>39</v>
      </c>
      <c r="I1054" s="13">
        <v>43</v>
      </c>
      <c r="J1054" s="13">
        <v>36</v>
      </c>
      <c r="K1054" s="13">
        <v>49</v>
      </c>
      <c r="L1054" s="13">
        <v>46</v>
      </c>
      <c r="M1054" s="13">
        <v>46</v>
      </c>
      <c r="O1054" s="19">
        <v>1050</v>
      </c>
      <c r="P1054" s="20">
        <v>99</v>
      </c>
      <c r="Q1054" s="20">
        <v>99</v>
      </c>
      <c r="R1054" s="21">
        <v>98</v>
      </c>
      <c r="S1054" s="21">
        <v>94</v>
      </c>
      <c r="T1054" s="21">
        <v>85</v>
      </c>
      <c r="U1054" s="21">
        <v>77</v>
      </c>
      <c r="V1054" s="21">
        <v>67</v>
      </c>
      <c r="W1054" s="21">
        <v>60</v>
      </c>
      <c r="X1054" s="21">
        <v>51</v>
      </c>
      <c r="Y1054" s="21">
        <v>45</v>
      </c>
      <c r="Z1054" s="21">
        <v>43</v>
      </c>
      <c r="AA1054" s="21">
        <v>41</v>
      </c>
      <c r="AB1054" s="22">
        <v>1050</v>
      </c>
      <c r="AC1054" s="23">
        <v>96</v>
      </c>
      <c r="AD1054" s="23">
        <v>96</v>
      </c>
      <c r="AE1054" s="24">
        <v>99</v>
      </c>
      <c r="AF1054" s="24">
        <v>91</v>
      </c>
      <c r="AG1054" s="24">
        <v>81</v>
      </c>
      <c r="AH1054" s="24">
        <v>75</v>
      </c>
      <c r="AI1054" s="24">
        <v>64</v>
      </c>
      <c r="AJ1054" s="24">
        <v>54</v>
      </c>
      <c r="AK1054" s="24">
        <v>47</v>
      </c>
      <c r="AL1054" s="24">
        <v>36</v>
      </c>
      <c r="AM1054" s="24">
        <v>36</v>
      </c>
      <c r="AN1054" s="24">
        <v>36</v>
      </c>
      <c r="DX1054" s="19">
        <v>1050</v>
      </c>
      <c r="DY1054" t="s">
        <v>568</v>
      </c>
      <c r="DZ1054" t="s">
        <v>568</v>
      </c>
      <c r="EA1054" t="s">
        <v>568</v>
      </c>
      <c r="EB1054" t="s">
        <v>567</v>
      </c>
    </row>
    <row r="1055" spans="1:132" x14ac:dyDescent="0.25">
      <c r="A1055" s="12">
        <v>1052</v>
      </c>
      <c r="B1055" s="12">
        <v>0</v>
      </c>
      <c r="C1055" s="12">
        <v>0</v>
      </c>
      <c r="D1055" s="12">
        <v>0</v>
      </c>
      <c r="E1055" s="12">
        <v>33</v>
      </c>
      <c r="F1055" s="12">
        <v>36</v>
      </c>
      <c r="G1055" s="12">
        <v>33</v>
      </c>
      <c r="H1055" s="12">
        <v>39</v>
      </c>
      <c r="I1055" s="12">
        <v>43</v>
      </c>
      <c r="J1055" s="12">
        <v>36</v>
      </c>
      <c r="K1055" s="12">
        <v>49</v>
      </c>
      <c r="L1055" s="12">
        <v>46</v>
      </c>
      <c r="M1055" s="12">
        <v>46</v>
      </c>
      <c r="O1055" s="19">
        <v>1051</v>
      </c>
      <c r="P1055" s="20">
        <v>99</v>
      </c>
      <c r="Q1055" s="20">
        <v>99</v>
      </c>
      <c r="R1055" s="21">
        <v>98</v>
      </c>
      <c r="S1055" s="21">
        <v>94</v>
      </c>
      <c r="T1055" s="21">
        <v>85</v>
      </c>
      <c r="U1055" s="21">
        <v>77</v>
      </c>
      <c r="V1055" s="21">
        <v>67</v>
      </c>
      <c r="W1055" s="21">
        <v>60</v>
      </c>
      <c r="X1055" s="21">
        <v>51</v>
      </c>
      <c r="Y1055" s="21">
        <v>45</v>
      </c>
      <c r="Z1055" s="21">
        <v>43</v>
      </c>
      <c r="AA1055" s="21">
        <v>41</v>
      </c>
      <c r="AB1055" s="22">
        <v>1051</v>
      </c>
      <c r="AC1055" s="23">
        <v>96</v>
      </c>
      <c r="AD1055" s="23">
        <v>96</v>
      </c>
      <c r="AE1055" s="24">
        <v>99</v>
      </c>
      <c r="AF1055" s="24">
        <v>91</v>
      </c>
      <c r="AG1055" s="24">
        <v>81</v>
      </c>
      <c r="AH1055" s="24">
        <v>76</v>
      </c>
      <c r="AI1055" s="24">
        <v>65</v>
      </c>
      <c r="AJ1055" s="24">
        <v>54</v>
      </c>
      <c r="AK1055" s="24">
        <v>47</v>
      </c>
      <c r="AL1055" s="24">
        <v>36</v>
      </c>
      <c r="AM1055" s="24">
        <v>36</v>
      </c>
      <c r="AN1055" s="24">
        <v>36</v>
      </c>
      <c r="DX1055" s="19">
        <v>1051</v>
      </c>
      <c r="DY1055" t="s">
        <v>568</v>
      </c>
      <c r="DZ1055" t="s">
        <v>568</v>
      </c>
      <c r="EA1055" t="s">
        <v>568</v>
      </c>
      <c r="EB1055" t="s">
        <v>567</v>
      </c>
    </row>
    <row r="1056" spans="1:132" x14ac:dyDescent="0.25">
      <c r="A1056" s="13">
        <v>1053</v>
      </c>
      <c r="B1056" s="13">
        <v>0</v>
      </c>
      <c r="C1056" s="13">
        <v>0</v>
      </c>
      <c r="D1056" s="13">
        <v>0</v>
      </c>
      <c r="E1056" s="13">
        <v>33</v>
      </c>
      <c r="F1056" s="13">
        <v>36</v>
      </c>
      <c r="G1056" s="13">
        <v>33</v>
      </c>
      <c r="H1056" s="13">
        <v>39</v>
      </c>
      <c r="I1056" s="13">
        <v>43</v>
      </c>
      <c r="J1056" s="13">
        <v>36</v>
      </c>
      <c r="K1056" s="13">
        <v>49</v>
      </c>
      <c r="L1056" s="13">
        <v>46</v>
      </c>
      <c r="M1056" s="13">
        <v>46</v>
      </c>
      <c r="O1056" s="19">
        <v>1052</v>
      </c>
      <c r="P1056" s="20">
        <v>99</v>
      </c>
      <c r="Q1056" s="20">
        <v>99</v>
      </c>
      <c r="R1056" s="21">
        <v>98</v>
      </c>
      <c r="S1056" s="21">
        <v>94</v>
      </c>
      <c r="T1056" s="21">
        <v>85</v>
      </c>
      <c r="U1056" s="21">
        <v>77</v>
      </c>
      <c r="V1056" s="21">
        <v>67</v>
      </c>
      <c r="W1056" s="21">
        <v>60</v>
      </c>
      <c r="X1056" s="21">
        <v>51</v>
      </c>
      <c r="Y1056" s="21">
        <v>45</v>
      </c>
      <c r="Z1056" s="21">
        <v>43</v>
      </c>
      <c r="AA1056" s="21">
        <v>41</v>
      </c>
      <c r="AB1056" s="22">
        <v>1052</v>
      </c>
      <c r="AC1056" s="23">
        <v>96</v>
      </c>
      <c r="AD1056" s="23">
        <v>96</v>
      </c>
      <c r="AE1056" s="24">
        <v>99</v>
      </c>
      <c r="AF1056" s="24">
        <v>91</v>
      </c>
      <c r="AG1056" s="24">
        <v>82</v>
      </c>
      <c r="AH1056" s="24">
        <v>76</v>
      </c>
      <c r="AI1056" s="24">
        <v>65</v>
      </c>
      <c r="AJ1056" s="24">
        <v>54</v>
      </c>
      <c r="AK1056" s="24">
        <v>47</v>
      </c>
      <c r="AL1056" s="24">
        <v>36</v>
      </c>
      <c r="AM1056" s="24">
        <v>36</v>
      </c>
      <c r="AN1056" s="24">
        <v>36</v>
      </c>
      <c r="DX1056" s="19">
        <v>1052</v>
      </c>
      <c r="DY1056" t="s">
        <v>568</v>
      </c>
      <c r="DZ1056" t="s">
        <v>568</v>
      </c>
      <c r="EA1056" t="s">
        <v>568</v>
      </c>
      <c r="EB1056" t="s">
        <v>567</v>
      </c>
    </row>
    <row r="1057" spans="1:132" x14ac:dyDescent="0.25">
      <c r="A1057" s="12">
        <v>1054</v>
      </c>
      <c r="B1057" s="12">
        <v>0</v>
      </c>
      <c r="C1057" s="12">
        <v>0</v>
      </c>
      <c r="D1057" s="12">
        <v>0</v>
      </c>
      <c r="E1057" s="12">
        <v>33</v>
      </c>
      <c r="F1057" s="12">
        <v>36</v>
      </c>
      <c r="G1057" s="12">
        <v>33</v>
      </c>
      <c r="H1057" s="12">
        <v>39</v>
      </c>
      <c r="I1057" s="12">
        <v>43</v>
      </c>
      <c r="J1057" s="12">
        <v>36</v>
      </c>
      <c r="K1057" s="12">
        <v>49</v>
      </c>
      <c r="L1057" s="12">
        <v>46</v>
      </c>
      <c r="M1057" s="12">
        <v>46</v>
      </c>
      <c r="O1057" s="19">
        <v>1053</v>
      </c>
      <c r="P1057" s="20">
        <v>99</v>
      </c>
      <c r="Q1057" s="20">
        <v>99</v>
      </c>
      <c r="R1057" s="21">
        <v>98</v>
      </c>
      <c r="S1057" s="21">
        <v>95</v>
      </c>
      <c r="T1057" s="21">
        <v>86</v>
      </c>
      <c r="U1057" s="21">
        <v>78</v>
      </c>
      <c r="V1057" s="21">
        <v>68</v>
      </c>
      <c r="W1057" s="21">
        <v>60</v>
      </c>
      <c r="X1057" s="21">
        <v>52</v>
      </c>
      <c r="Y1057" s="21">
        <v>46</v>
      </c>
      <c r="Z1057" s="21">
        <v>44</v>
      </c>
      <c r="AA1057" s="21">
        <v>52</v>
      </c>
      <c r="AB1057" s="22">
        <v>1053</v>
      </c>
      <c r="AC1057" s="23">
        <v>96</v>
      </c>
      <c r="AD1057" s="23">
        <v>96</v>
      </c>
      <c r="AE1057" s="24">
        <v>99</v>
      </c>
      <c r="AF1057" s="24">
        <v>91</v>
      </c>
      <c r="AG1057" s="24">
        <v>82</v>
      </c>
      <c r="AH1057" s="24">
        <v>76</v>
      </c>
      <c r="AI1057" s="24">
        <v>65</v>
      </c>
      <c r="AJ1057" s="24">
        <v>55</v>
      </c>
      <c r="AK1057" s="24">
        <v>47</v>
      </c>
      <c r="AL1057" s="24">
        <v>36</v>
      </c>
      <c r="AM1057" s="24">
        <v>36</v>
      </c>
      <c r="AN1057" s="24">
        <v>36</v>
      </c>
      <c r="DX1057" s="19">
        <v>1053</v>
      </c>
      <c r="DY1057" t="s">
        <v>568</v>
      </c>
      <c r="DZ1057" t="s">
        <v>568</v>
      </c>
      <c r="EA1057" t="s">
        <v>568</v>
      </c>
      <c r="EB1057" t="s">
        <v>567</v>
      </c>
    </row>
    <row r="1058" spans="1:132" x14ac:dyDescent="0.25">
      <c r="A1058" s="13">
        <v>1055</v>
      </c>
      <c r="B1058" s="13">
        <v>0</v>
      </c>
      <c r="C1058" s="13">
        <v>0</v>
      </c>
      <c r="D1058" s="13">
        <v>0</v>
      </c>
      <c r="E1058" s="13">
        <v>33</v>
      </c>
      <c r="F1058" s="13">
        <v>36</v>
      </c>
      <c r="G1058" s="13">
        <v>33</v>
      </c>
      <c r="H1058" s="13">
        <v>39</v>
      </c>
      <c r="I1058" s="13">
        <v>43</v>
      </c>
      <c r="J1058" s="13">
        <v>36</v>
      </c>
      <c r="K1058" s="13">
        <v>49</v>
      </c>
      <c r="L1058" s="13">
        <v>46</v>
      </c>
      <c r="M1058" s="13">
        <v>46</v>
      </c>
      <c r="O1058" s="19">
        <v>1054</v>
      </c>
      <c r="P1058" s="20">
        <v>99</v>
      </c>
      <c r="Q1058" s="20">
        <v>99</v>
      </c>
      <c r="R1058" s="21">
        <v>98</v>
      </c>
      <c r="S1058" s="21">
        <v>95</v>
      </c>
      <c r="T1058" s="21">
        <v>86</v>
      </c>
      <c r="U1058" s="21">
        <v>78</v>
      </c>
      <c r="V1058" s="21">
        <v>68</v>
      </c>
      <c r="W1058" s="21">
        <v>60</v>
      </c>
      <c r="X1058" s="21">
        <v>52</v>
      </c>
      <c r="Y1058" s="21">
        <v>46</v>
      </c>
      <c r="Z1058" s="21">
        <v>44</v>
      </c>
      <c r="AA1058" s="21">
        <v>52</v>
      </c>
      <c r="AB1058" s="22">
        <v>1054</v>
      </c>
      <c r="AC1058" s="23">
        <v>96</v>
      </c>
      <c r="AD1058" s="23">
        <v>96</v>
      </c>
      <c r="AE1058" s="24">
        <v>99</v>
      </c>
      <c r="AF1058" s="24">
        <v>91</v>
      </c>
      <c r="AG1058" s="24">
        <v>82</v>
      </c>
      <c r="AH1058" s="24">
        <v>76</v>
      </c>
      <c r="AI1058" s="24">
        <v>65</v>
      </c>
      <c r="AJ1058" s="24">
        <v>55</v>
      </c>
      <c r="AK1058" s="24">
        <v>48</v>
      </c>
      <c r="AL1058" s="24">
        <v>36</v>
      </c>
      <c r="AM1058" s="24">
        <v>36</v>
      </c>
      <c r="AN1058" s="24">
        <v>36</v>
      </c>
      <c r="DX1058" s="19">
        <v>1054</v>
      </c>
      <c r="DY1058" t="s">
        <v>568</v>
      </c>
      <c r="DZ1058" t="s">
        <v>568</v>
      </c>
      <c r="EA1058" t="s">
        <v>568</v>
      </c>
      <c r="EB1058" t="s">
        <v>567</v>
      </c>
    </row>
    <row r="1059" spans="1:132" x14ac:dyDescent="0.25">
      <c r="A1059" s="12">
        <v>1056</v>
      </c>
      <c r="B1059" s="12">
        <v>0</v>
      </c>
      <c r="C1059" s="12">
        <v>0</v>
      </c>
      <c r="D1059" s="12">
        <v>0</v>
      </c>
      <c r="E1059" s="12">
        <v>32</v>
      </c>
      <c r="F1059" s="12">
        <v>35</v>
      </c>
      <c r="G1059" s="12">
        <v>32</v>
      </c>
      <c r="H1059" s="12">
        <v>38</v>
      </c>
      <c r="I1059" s="12">
        <v>42</v>
      </c>
      <c r="J1059" s="12">
        <v>35</v>
      </c>
      <c r="K1059" s="12">
        <v>48</v>
      </c>
      <c r="L1059" s="12">
        <v>45</v>
      </c>
      <c r="M1059" s="12">
        <v>45</v>
      </c>
      <c r="O1059" s="19">
        <v>1055</v>
      </c>
      <c r="P1059" s="20">
        <v>99</v>
      </c>
      <c r="Q1059" s="20">
        <v>99</v>
      </c>
      <c r="R1059" s="21">
        <v>98</v>
      </c>
      <c r="S1059" s="21">
        <v>95</v>
      </c>
      <c r="T1059" s="21">
        <v>86</v>
      </c>
      <c r="U1059" s="21">
        <v>78</v>
      </c>
      <c r="V1059" s="21">
        <v>68</v>
      </c>
      <c r="W1059" s="21">
        <v>60</v>
      </c>
      <c r="X1059" s="21">
        <v>52</v>
      </c>
      <c r="Y1059" s="21">
        <v>46</v>
      </c>
      <c r="Z1059" s="21">
        <v>44</v>
      </c>
      <c r="AA1059" s="21">
        <v>52</v>
      </c>
      <c r="AB1059" s="22">
        <v>1055</v>
      </c>
      <c r="AC1059" s="23">
        <v>96</v>
      </c>
      <c r="AD1059" s="23">
        <v>96</v>
      </c>
      <c r="AE1059" s="24">
        <v>99</v>
      </c>
      <c r="AF1059" s="24">
        <v>91</v>
      </c>
      <c r="AG1059" s="24">
        <v>82</v>
      </c>
      <c r="AH1059" s="24">
        <v>76</v>
      </c>
      <c r="AI1059" s="24">
        <v>65</v>
      </c>
      <c r="AJ1059" s="24">
        <v>55</v>
      </c>
      <c r="AK1059" s="24">
        <v>48</v>
      </c>
      <c r="AL1059" s="24">
        <v>37</v>
      </c>
      <c r="AM1059" s="24">
        <v>37</v>
      </c>
      <c r="AN1059" s="24">
        <v>37</v>
      </c>
      <c r="DX1059" s="19">
        <v>1055</v>
      </c>
      <c r="DY1059" t="s">
        <v>568</v>
      </c>
      <c r="DZ1059" t="s">
        <v>568</v>
      </c>
      <c r="EA1059" t="s">
        <v>568</v>
      </c>
      <c r="EB1059" t="s">
        <v>567</v>
      </c>
    </row>
    <row r="1060" spans="1:132" x14ac:dyDescent="0.25">
      <c r="A1060" s="13">
        <v>1057</v>
      </c>
      <c r="B1060" s="13">
        <v>0</v>
      </c>
      <c r="C1060" s="13">
        <v>0</v>
      </c>
      <c r="D1060" s="13">
        <v>0</v>
      </c>
      <c r="E1060" s="13">
        <v>32</v>
      </c>
      <c r="F1060" s="13">
        <v>35</v>
      </c>
      <c r="G1060" s="13">
        <v>32</v>
      </c>
      <c r="H1060" s="13">
        <v>38</v>
      </c>
      <c r="I1060" s="13">
        <v>42</v>
      </c>
      <c r="J1060" s="13">
        <v>35</v>
      </c>
      <c r="K1060" s="13">
        <v>48</v>
      </c>
      <c r="L1060" s="13">
        <v>45</v>
      </c>
      <c r="M1060" s="13">
        <v>45</v>
      </c>
      <c r="O1060" s="19">
        <v>1056</v>
      </c>
      <c r="P1060" s="20">
        <v>99</v>
      </c>
      <c r="Q1060" s="20">
        <v>99</v>
      </c>
      <c r="R1060" s="21">
        <v>98</v>
      </c>
      <c r="S1060" s="21">
        <v>95</v>
      </c>
      <c r="T1060" s="21">
        <v>86</v>
      </c>
      <c r="U1060" s="21">
        <v>78</v>
      </c>
      <c r="V1060" s="21">
        <v>68</v>
      </c>
      <c r="W1060" s="21">
        <v>60</v>
      </c>
      <c r="X1060" s="21">
        <v>52</v>
      </c>
      <c r="Y1060" s="21">
        <v>46</v>
      </c>
      <c r="Z1060" s="21">
        <v>44</v>
      </c>
      <c r="AA1060" s="21">
        <v>52</v>
      </c>
      <c r="AB1060" s="22">
        <v>1056</v>
      </c>
      <c r="AC1060" s="23">
        <v>96</v>
      </c>
      <c r="AD1060" s="23">
        <v>96</v>
      </c>
      <c r="AE1060" s="24">
        <v>99</v>
      </c>
      <c r="AF1060" s="24">
        <v>91</v>
      </c>
      <c r="AG1060" s="24">
        <v>82</v>
      </c>
      <c r="AH1060" s="24">
        <v>76</v>
      </c>
      <c r="AI1060" s="24">
        <v>66</v>
      </c>
      <c r="AJ1060" s="24">
        <v>55</v>
      </c>
      <c r="AK1060" s="24">
        <v>48</v>
      </c>
      <c r="AL1060" s="24">
        <v>37</v>
      </c>
      <c r="AM1060" s="24">
        <v>37</v>
      </c>
      <c r="AN1060" s="24">
        <v>37</v>
      </c>
      <c r="DX1060" s="19">
        <v>1056</v>
      </c>
      <c r="DY1060" t="s">
        <v>568</v>
      </c>
      <c r="DZ1060" t="s">
        <v>568</v>
      </c>
      <c r="EA1060" t="s">
        <v>568</v>
      </c>
      <c r="EB1060" t="s">
        <v>567</v>
      </c>
    </row>
    <row r="1061" spans="1:132" x14ac:dyDescent="0.25">
      <c r="A1061" s="12">
        <v>1058</v>
      </c>
      <c r="B1061" s="12">
        <v>0</v>
      </c>
      <c r="C1061" s="12">
        <v>0</v>
      </c>
      <c r="D1061" s="12">
        <v>0</v>
      </c>
      <c r="E1061" s="12">
        <v>32</v>
      </c>
      <c r="F1061" s="12">
        <v>35</v>
      </c>
      <c r="G1061" s="12">
        <v>32</v>
      </c>
      <c r="H1061" s="12">
        <v>38</v>
      </c>
      <c r="I1061" s="12">
        <v>42</v>
      </c>
      <c r="J1061" s="12">
        <v>35</v>
      </c>
      <c r="K1061" s="12">
        <v>48</v>
      </c>
      <c r="L1061" s="12">
        <v>45</v>
      </c>
      <c r="M1061" s="12">
        <v>45</v>
      </c>
      <c r="O1061" s="19">
        <v>1057</v>
      </c>
      <c r="P1061" s="20">
        <v>99</v>
      </c>
      <c r="Q1061" s="20">
        <v>99</v>
      </c>
      <c r="R1061" s="21">
        <v>98</v>
      </c>
      <c r="S1061" s="21">
        <v>95</v>
      </c>
      <c r="T1061" s="21">
        <v>86</v>
      </c>
      <c r="U1061" s="21">
        <v>78</v>
      </c>
      <c r="V1061" s="21">
        <v>68</v>
      </c>
      <c r="W1061" s="21">
        <v>60</v>
      </c>
      <c r="X1061" s="21">
        <v>52</v>
      </c>
      <c r="Y1061" s="21">
        <v>46</v>
      </c>
      <c r="Z1061" s="21">
        <v>44</v>
      </c>
      <c r="AA1061" s="21">
        <v>52</v>
      </c>
      <c r="AB1061" s="22">
        <v>1057</v>
      </c>
      <c r="AC1061" s="23">
        <v>96</v>
      </c>
      <c r="AD1061" s="23">
        <v>96</v>
      </c>
      <c r="AE1061" s="24">
        <v>99</v>
      </c>
      <c r="AF1061" s="24">
        <v>91</v>
      </c>
      <c r="AG1061" s="24">
        <v>82</v>
      </c>
      <c r="AH1061" s="24">
        <v>76</v>
      </c>
      <c r="AI1061" s="24">
        <v>66</v>
      </c>
      <c r="AJ1061" s="24">
        <v>55</v>
      </c>
      <c r="AK1061" s="24">
        <v>48</v>
      </c>
      <c r="AL1061" s="24">
        <v>37</v>
      </c>
      <c r="AM1061" s="24">
        <v>37</v>
      </c>
      <c r="AN1061" s="24">
        <v>37</v>
      </c>
      <c r="DX1061" s="19">
        <v>1057</v>
      </c>
      <c r="DY1061" t="s">
        <v>568</v>
      </c>
      <c r="DZ1061" t="s">
        <v>568</v>
      </c>
      <c r="EA1061" t="s">
        <v>568</v>
      </c>
      <c r="EB1061" t="s">
        <v>567</v>
      </c>
    </row>
    <row r="1062" spans="1:132" x14ac:dyDescent="0.25">
      <c r="A1062" s="13">
        <v>1059</v>
      </c>
      <c r="B1062" s="13">
        <v>0</v>
      </c>
      <c r="C1062" s="13">
        <v>0</v>
      </c>
      <c r="D1062" s="13">
        <v>0</v>
      </c>
      <c r="E1062" s="13">
        <v>32</v>
      </c>
      <c r="F1062" s="13">
        <v>35</v>
      </c>
      <c r="G1062" s="13">
        <v>32</v>
      </c>
      <c r="H1062" s="13">
        <v>38</v>
      </c>
      <c r="I1062" s="13">
        <v>42</v>
      </c>
      <c r="J1062" s="13">
        <v>35</v>
      </c>
      <c r="K1062" s="13">
        <v>48</v>
      </c>
      <c r="L1062" s="13">
        <v>45</v>
      </c>
      <c r="M1062" s="13">
        <v>45</v>
      </c>
      <c r="O1062" s="19">
        <v>1058</v>
      </c>
      <c r="P1062" s="20">
        <v>99</v>
      </c>
      <c r="Q1062" s="20">
        <v>99</v>
      </c>
      <c r="R1062" s="21">
        <v>98</v>
      </c>
      <c r="S1062" s="21">
        <v>95</v>
      </c>
      <c r="T1062" s="21">
        <v>86</v>
      </c>
      <c r="U1062" s="21">
        <v>79</v>
      </c>
      <c r="V1062" s="21">
        <v>68</v>
      </c>
      <c r="W1062" s="21">
        <v>61</v>
      </c>
      <c r="X1062" s="21">
        <v>53</v>
      </c>
      <c r="Y1062" s="21">
        <v>47</v>
      </c>
      <c r="Z1062" s="21">
        <v>45</v>
      </c>
      <c r="AA1062" s="21">
        <v>43</v>
      </c>
      <c r="AB1062" s="22">
        <v>1058</v>
      </c>
      <c r="AC1062" s="23">
        <v>96</v>
      </c>
      <c r="AD1062" s="23">
        <v>96</v>
      </c>
      <c r="AE1062" s="24">
        <v>99</v>
      </c>
      <c r="AF1062" s="24">
        <v>92</v>
      </c>
      <c r="AG1062" s="24">
        <v>82</v>
      </c>
      <c r="AH1062" s="24">
        <v>77</v>
      </c>
      <c r="AI1062" s="24">
        <v>66</v>
      </c>
      <c r="AJ1062" s="24">
        <v>56</v>
      </c>
      <c r="AK1062" s="24">
        <v>49</v>
      </c>
      <c r="AL1062" s="24">
        <v>37</v>
      </c>
      <c r="AM1062" s="24">
        <v>37</v>
      </c>
      <c r="AN1062" s="24">
        <v>37</v>
      </c>
      <c r="DX1062" s="19">
        <v>1058</v>
      </c>
      <c r="DY1062" t="s">
        <v>568</v>
      </c>
      <c r="DZ1062" t="s">
        <v>568</v>
      </c>
      <c r="EA1062" t="s">
        <v>568</v>
      </c>
      <c r="EB1062" t="s">
        <v>567</v>
      </c>
    </row>
    <row r="1063" spans="1:132" x14ac:dyDescent="0.25">
      <c r="A1063" s="12">
        <v>1060</v>
      </c>
      <c r="B1063" s="12">
        <v>0</v>
      </c>
      <c r="C1063" s="12">
        <v>0</v>
      </c>
      <c r="D1063" s="12">
        <v>0</v>
      </c>
      <c r="E1063" s="12">
        <v>32</v>
      </c>
      <c r="F1063" s="12">
        <v>35</v>
      </c>
      <c r="G1063" s="12">
        <v>32</v>
      </c>
      <c r="H1063" s="12">
        <v>38</v>
      </c>
      <c r="I1063" s="12">
        <v>42</v>
      </c>
      <c r="J1063" s="12">
        <v>35</v>
      </c>
      <c r="K1063" s="12">
        <v>48</v>
      </c>
      <c r="L1063" s="12">
        <v>45</v>
      </c>
      <c r="M1063" s="12">
        <v>45</v>
      </c>
      <c r="O1063" s="19">
        <v>1059</v>
      </c>
      <c r="P1063" s="20">
        <v>99</v>
      </c>
      <c r="Q1063" s="20">
        <v>99</v>
      </c>
      <c r="R1063" s="21">
        <v>98</v>
      </c>
      <c r="S1063" s="21">
        <v>95</v>
      </c>
      <c r="T1063" s="21">
        <v>86</v>
      </c>
      <c r="U1063" s="21">
        <v>79</v>
      </c>
      <c r="V1063" s="21">
        <v>68</v>
      </c>
      <c r="W1063" s="21">
        <v>61</v>
      </c>
      <c r="X1063" s="21">
        <v>53</v>
      </c>
      <c r="Y1063" s="21">
        <v>47</v>
      </c>
      <c r="Z1063" s="21">
        <v>45</v>
      </c>
      <c r="AA1063" s="21">
        <v>43</v>
      </c>
      <c r="AB1063" s="22">
        <v>1059</v>
      </c>
      <c r="AC1063" s="23">
        <v>96</v>
      </c>
      <c r="AD1063" s="23">
        <v>96</v>
      </c>
      <c r="AE1063" s="24">
        <v>99</v>
      </c>
      <c r="AF1063" s="24">
        <v>92</v>
      </c>
      <c r="AG1063" s="24">
        <v>82</v>
      </c>
      <c r="AH1063" s="24">
        <v>77</v>
      </c>
      <c r="AI1063" s="24">
        <v>66</v>
      </c>
      <c r="AJ1063" s="24">
        <v>56</v>
      </c>
      <c r="AK1063" s="24">
        <v>49</v>
      </c>
      <c r="AL1063" s="24">
        <v>37</v>
      </c>
      <c r="AM1063" s="24">
        <v>37</v>
      </c>
      <c r="AN1063" s="24">
        <v>37</v>
      </c>
      <c r="DX1063" s="19">
        <v>1059</v>
      </c>
      <c r="DY1063" t="s">
        <v>568</v>
      </c>
      <c r="DZ1063" t="s">
        <v>568</v>
      </c>
      <c r="EA1063" t="s">
        <v>568</v>
      </c>
      <c r="EB1063" t="s">
        <v>567</v>
      </c>
    </row>
    <row r="1064" spans="1:132" x14ac:dyDescent="0.25">
      <c r="A1064" s="13">
        <v>1061</v>
      </c>
      <c r="B1064" s="13">
        <v>0</v>
      </c>
      <c r="C1064" s="13">
        <v>0</v>
      </c>
      <c r="D1064" s="13">
        <v>0</v>
      </c>
      <c r="E1064" s="13">
        <v>29</v>
      </c>
      <c r="F1064" s="13">
        <v>35</v>
      </c>
      <c r="G1064" s="13">
        <v>32</v>
      </c>
      <c r="H1064" s="13">
        <v>38</v>
      </c>
      <c r="I1064" s="13">
        <v>42</v>
      </c>
      <c r="J1064" s="13">
        <v>35</v>
      </c>
      <c r="K1064" s="13">
        <v>48</v>
      </c>
      <c r="L1064" s="13">
        <v>45</v>
      </c>
      <c r="M1064" s="13">
        <v>45</v>
      </c>
      <c r="O1064" s="19">
        <v>1060</v>
      </c>
      <c r="P1064" s="20">
        <v>99</v>
      </c>
      <c r="Q1064" s="20">
        <v>99</v>
      </c>
      <c r="R1064" s="21">
        <v>98</v>
      </c>
      <c r="S1064" s="21">
        <v>95</v>
      </c>
      <c r="T1064" s="21">
        <v>86</v>
      </c>
      <c r="U1064" s="21">
        <v>79</v>
      </c>
      <c r="V1064" s="21">
        <v>68</v>
      </c>
      <c r="W1064" s="21">
        <v>61</v>
      </c>
      <c r="X1064" s="21">
        <v>53</v>
      </c>
      <c r="Y1064" s="21">
        <v>47</v>
      </c>
      <c r="Z1064" s="21">
        <v>45</v>
      </c>
      <c r="AA1064" s="21">
        <v>43</v>
      </c>
      <c r="AB1064" s="22">
        <v>1060</v>
      </c>
      <c r="AC1064" s="23">
        <v>96</v>
      </c>
      <c r="AD1064" s="23">
        <v>96</v>
      </c>
      <c r="AE1064" s="24">
        <v>99</v>
      </c>
      <c r="AF1064" s="24">
        <v>92</v>
      </c>
      <c r="AG1064" s="24">
        <v>83</v>
      </c>
      <c r="AH1064" s="24">
        <v>77</v>
      </c>
      <c r="AI1064" s="24">
        <v>66</v>
      </c>
      <c r="AJ1064" s="24">
        <v>56</v>
      </c>
      <c r="AK1064" s="24">
        <v>49</v>
      </c>
      <c r="AL1064" s="24">
        <v>38</v>
      </c>
      <c r="AM1064" s="24">
        <v>38</v>
      </c>
      <c r="AN1064" s="24">
        <v>38</v>
      </c>
      <c r="DX1064" s="19">
        <v>1060</v>
      </c>
      <c r="DY1064" t="s">
        <v>568</v>
      </c>
      <c r="DZ1064" t="s">
        <v>568</v>
      </c>
      <c r="EA1064" t="s">
        <v>568</v>
      </c>
      <c r="EB1064" t="s">
        <v>567</v>
      </c>
    </row>
    <row r="1065" spans="1:132" x14ac:dyDescent="0.25">
      <c r="A1065" s="12">
        <v>1062</v>
      </c>
      <c r="B1065" s="12">
        <v>0</v>
      </c>
      <c r="C1065" s="12">
        <v>0</v>
      </c>
      <c r="D1065" s="12">
        <v>0</v>
      </c>
      <c r="E1065" s="12">
        <v>26</v>
      </c>
      <c r="F1065" s="12">
        <v>35</v>
      </c>
      <c r="G1065" s="12">
        <v>32</v>
      </c>
      <c r="H1065" s="12">
        <v>38</v>
      </c>
      <c r="I1065" s="12">
        <v>42</v>
      </c>
      <c r="J1065" s="12">
        <v>35</v>
      </c>
      <c r="K1065" s="12">
        <v>48</v>
      </c>
      <c r="L1065" s="12">
        <v>45</v>
      </c>
      <c r="M1065" s="12">
        <v>45</v>
      </c>
      <c r="O1065" s="19">
        <v>1061</v>
      </c>
      <c r="P1065" s="20">
        <v>99</v>
      </c>
      <c r="Q1065" s="20">
        <v>99</v>
      </c>
      <c r="R1065" s="21">
        <v>98</v>
      </c>
      <c r="S1065" s="21">
        <v>95</v>
      </c>
      <c r="T1065" s="21">
        <v>86</v>
      </c>
      <c r="U1065" s="21">
        <v>79</v>
      </c>
      <c r="V1065" s="21">
        <v>68</v>
      </c>
      <c r="W1065" s="21">
        <v>61</v>
      </c>
      <c r="X1065" s="21">
        <v>53</v>
      </c>
      <c r="Y1065" s="21">
        <v>47</v>
      </c>
      <c r="Z1065" s="21">
        <v>45</v>
      </c>
      <c r="AA1065" s="21">
        <v>43</v>
      </c>
      <c r="AB1065" s="22">
        <v>1061</v>
      </c>
      <c r="AC1065" s="23">
        <v>96</v>
      </c>
      <c r="AD1065" s="23">
        <v>96</v>
      </c>
      <c r="AE1065" s="24">
        <v>99</v>
      </c>
      <c r="AF1065" s="24">
        <v>92</v>
      </c>
      <c r="AG1065" s="24">
        <v>83</v>
      </c>
      <c r="AH1065" s="24">
        <v>77</v>
      </c>
      <c r="AI1065" s="24">
        <v>67</v>
      </c>
      <c r="AJ1065" s="24">
        <v>56</v>
      </c>
      <c r="AK1065" s="24">
        <v>49</v>
      </c>
      <c r="AL1065" s="24">
        <v>38</v>
      </c>
      <c r="AM1065" s="24">
        <v>38</v>
      </c>
      <c r="AN1065" s="24">
        <v>38</v>
      </c>
      <c r="DX1065" s="19">
        <v>1061</v>
      </c>
      <c r="DY1065" t="s">
        <v>568</v>
      </c>
      <c r="DZ1065" t="s">
        <v>568</v>
      </c>
      <c r="EA1065" t="s">
        <v>568</v>
      </c>
      <c r="EB1065" t="s">
        <v>567</v>
      </c>
    </row>
    <row r="1066" spans="1:132" x14ac:dyDescent="0.25">
      <c r="A1066" s="13">
        <v>1063</v>
      </c>
      <c r="B1066" s="13">
        <v>0</v>
      </c>
      <c r="C1066" s="13">
        <v>0</v>
      </c>
      <c r="D1066" s="13">
        <v>0</v>
      </c>
      <c r="E1066" s="13">
        <v>22</v>
      </c>
      <c r="F1066" s="13">
        <v>34</v>
      </c>
      <c r="G1066" s="13">
        <v>32</v>
      </c>
      <c r="H1066" s="13">
        <v>38</v>
      </c>
      <c r="I1066" s="13">
        <v>42</v>
      </c>
      <c r="J1066" s="13">
        <v>35</v>
      </c>
      <c r="K1066" s="13">
        <v>48</v>
      </c>
      <c r="L1066" s="13">
        <v>45</v>
      </c>
      <c r="M1066" s="13">
        <v>45</v>
      </c>
      <c r="O1066" s="19">
        <v>1062</v>
      </c>
      <c r="P1066" s="20">
        <v>99</v>
      </c>
      <c r="Q1066" s="20">
        <v>99</v>
      </c>
      <c r="R1066" s="21">
        <v>98</v>
      </c>
      <c r="S1066" s="21">
        <v>95</v>
      </c>
      <c r="T1066" s="21">
        <v>86</v>
      </c>
      <c r="U1066" s="21">
        <v>79</v>
      </c>
      <c r="V1066" s="21">
        <v>68</v>
      </c>
      <c r="W1066" s="21">
        <v>61</v>
      </c>
      <c r="X1066" s="21">
        <v>53</v>
      </c>
      <c r="Y1066" s="21">
        <v>47</v>
      </c>
      <c r="Z1066" s="21">
        <v>45</v>
      </c>
      <c r="AA1066" s="21">
        <v>43</v>
      </c>
      <c r="AB1066" s="22">
        <v>1062</v>
      </c>
      <c r="AC1066" s="23">
        <v>96</v>
      </c>
      <c r="AD1066" s="23">
        <v>96</v>
      </c>
      <c r="AE1066" s="24">
        <v>99</v>
      </c>
      <c r="AF1066" s="24">
        <v>92</v>
      </c>
      <c r="AG1066" s="24">
        <v>83</v>
      </c>
      <c r="AH1066" s="24">
        <v>77</v>
      </c>
      <c r="AI1066" s="24">
        <v>67</v>
      </c>
      <c r="AJ1066" s="24">
        <v>57</v>
      </c>
      <c r="AK1066" s="24">
        <v>49</v>
      </c>
      <c r="AL1066" s="24">
        <v>38</v>
      </c>
      <c r="AM1066" s="24">
        <v>38</v>
      </c>
      <c r="AN1066" s="24">
        <v>38</v>
      </c>
      <c r="DX1066" s="19">
        <v>1062</v>
      </c>
      <c r="DY1066" t="s">
        <v>568</v>
      </c>
      <c r="DZ1066" t="s">
        <v>568</v>
      </c>
      <c r="EA1066" t="s">
        <v>568</v>
      </c>
      <c r="EB1066" t="s">
        <v>567</v>
      </c>
    </row>
    <row r="1067" spans="1:132" x14ac:dyDescent="0.25">
      <c r="A1067" s="12">
        <v>1064</v>
      </c>
      <c r="B1067" s="12">
        <v>0</v>
      </c>
      <c r="C1067" s="12">
        <v>0</v>
      </c>
      <c r="D1067" s="12">
        <v>0</v>
      </c>
      <c r="E1067" s="12">
        <v>19</v>
      </c>
      <c r="F1067" s="12">
        <v>34</v>
      </c>
      <c r="G1067" s="12">
        <v>32</v>
      </c>
      <c r="H1067" s="12">
        <v>38</v>
      </c>
      <c r="I1067" s="12">
        <v>42</v>
      </c>
      <c r="J1067" s="12">
        <v>35</v>
      </c>
      <c r="K1067" s="12">
        <v>48</v>
      </c>
      <c r="L1067" s="12">
        <v>45</v>
      </c>
      <c r="M1067" s="12">
        <v>45</v>
      </c>
      <c r="O1067" s="19">
        <v>1063</v>
      </c>
      <c r="P1067" s="20">
        <v>99</v>
      </c>
      <c r="Q1067" s="20">
        <v>99</v>
      </c>
      <c r="R1067" s="21">
        <v>99</v>
      </c>
      <c r="S1067" s="21">
        <v>95</v>
      </c>
      <c r="T1067" s="21">
        <v>87</v>
      </c>
      <c r="U1067" s="21">
        <v>80</v>
      </c>
      <c r="V1067" s="21">
        <v>69</v>
      </c>
      <c r="W1067" s="21">
        <v>61</v>
      </c>
      <c r="X1067" s="21">
        <v>54</v>
      </c>
      <c r="Y1067" s="21">
        <v>48</v>
      </c>
      <c r="Z1067" s="21">
        <v>46</v>
      </c>
      <c r="AA1067" s="21">
        <v>44</v>
      </c>
      <c r="AB1067" s="22">
        <v>1063</v>
      </c>
      <c r="AC1067" s="23">
        <v>96</v>
      </c>
      <c r="AD1067" s="23">
        <v>96</v>
      </c>
      <c r="AE1067" s="24">
        <v>99</v>
      </c>
      <c r="AF1067" s="24">
        <v>92</v>
      </c>
      <c r="AG1067" s="24">
        <v>83</v>
      </c>
      <c r="AH1067" s="24">
        <v>77</v>
      </c>
      <c r="AI1067" s="24">
        <v>67</v>
      </c>
      <c r="AJ1067" s="24">
        <v>57</v>
      </c>
      <c r="AK1067" s="24">
        <v>50</v>
      </c>
      <c r="AL1067" s="24">
        <v>38</v>
      </c>
      <c r="AM1067" s="24">
        <v>38</v>
      </c>
      <c r="AN1067" s="24">
        <v>38</v>
      </c>
      <c r="DX1067" s="19">
        <v>1063</v>
      </c>
      <c r="DY1067" t="s">
        <v>568</v>
      </c>
      <c r="DZ1067" t="s">
        <v>568</v>
      </c>
      <c r="EA1067" t="s">
        <v>568</v>
      </c>
      <c r="EB1067" t="s">
        <v>567</v>
      </c>
    </row>
    <row r="1068" spans="1:132" x14ac:dyDescent="0.25">
      <c r="A1068" s="13">
        <v>1065</v>
      </c>
      <c r="B1068" s="13">
        <v>0</v>
      </c>
      <c r="C1068" s="13">
        <v>0</v>
      </c>
      <c r="D1068" s="13">
        <v>0</v>
      </c>
      <c r="E1068" s="13">
        <v>16</v>
      </c>
      <c r="F1068" s="13">
        <v>34</v>
      </c>
      <c r="G1068" s="13">
        <v>32</v>
      </c>
      <c r="H1068" s="13">
        <v>38</v>
      </c>
      <c r="I1068" s="13">
        <v>42</v>
      </c>
      <c r="J1068" s="13">
        <v>35</v>
      </c>
      <c r="K1068" s="13">
        <v>48</v>
      </c>
      <c r="L1068" s="13">
        <v>45</v>
      </c>
      <c r="M1068" s="13">
        <v>45</v>
      </c>
      <c r="O1068" s="19">
        <v>1064</v>
      </c>
      <c r="P1068" s="20">
        <v>99</v>
      </c>
      <c r="Q1068" s="20">
        <v>99</v>
      </c>
      <c r="R1068" s="21">
        <v>99</v>
      </c>
      <c r="S1068" s="21">
        <v>95</v>
      </c>
      <c r="T1068" s="21">
        <v>87</v>
      </c>
      <c r="U1068" s="21">
        <v>80</v>
      </c>
      <c r="V1068" s="21">
        <v>69</v>
      </c>
      <c r="W1068" s="21">
        <v>61</v>
      </c>
      <c r="X1068" s="21">
        <v>54</v>
      </c>
      <c r="Y1068" s="21">
        <v>48</v>
      </c>
      <c r="Z1068" s="21">
        <v>46</v>
      </c>
      <c r="AA1068" s="21">
        <v>44</v>
      </c>
      <c r="AB1068" s="22">
        <v>1064</v>
      </c>
      <c r="AC1068" s="23">
        <v>96</v>
      </c>
      <c r="AD1068" s="23">
        <v>96</v>
      </c>
      <c r="AE1068" s="24">
        <v>99</v>
      </c>
      <c r="AF1068" s="24">
        <v>92</v>
      </c>
      <c r="AG1068" s="24">
        <v>83</v>
      </c>
      <c r="AH1068" s="24">
        <v>77</v>
      </c>
      <c r="AI1068" s="24">
        <v>67</v>
      </c>
      <c r="AJ1068" s="24">
        <v>57</v>
      </c>
      <c r="AK1068" s="24">
        <v>50</v>
      </c>
      <c r="AL1068" s="24">
        <v>38</v>
      </c>
      <c r="AM1068" s="24">
        <v>38</v>
      </c>
      <c r="AN1068" s="24">
        <v>38</v>
      </c>
      <c r="DX1068" s="19">
        <v>1064</v>
      </c>
      <c r="DY1068" t="s">
        <v>568</v>
      </c>
      <c r="DZ1068" t="s">
        <v>568</v>
      </c>
      <c r="EA1068" t="s">
        <v>568</v>
      </c>
      <c r="EB1068" t="s">
        <v>567</v>
      </c>
    </row>
    <row r="1069" spans="1:132" x14ac:dyDescent="0.25">
      <c r="A1069" s="12">
        <v>1066</v>
      </c>
      <c r="B1069" s="12">
        <v>0</v>
      </c>
      <c r="C1069" s="12">
        <v>0</v>
      </c>
      <c r="D1069" s="12">
        <v>0</v>
      </c>
      <c r="E1069" s="12">
        <v>13</v>
      </c>
      <c r="F1069" s="12">
        <v>34</v>
      </c>
      <c r="G1069" s="12">
        <v>31</v>
      </c>
      <c r="H1069" s="12">
        <v>38</v>
      </c>
      <c r="I1069" s="12">
        <v>41</v>
      </c>
      <c r="J1069" s="12">
        <v>34</v>
      </c>
      <c r="K1069" s="12">
        <v>48</v>
      </c>
      <c r="L1069" s="12">
        <v>45</v>
      </c>
      <c r="M1069" s="12">
        <v>45</v>
      </c>
      <c r="O1069" s="19">
        <v>1065</v>
      </c>
      <c r="P1069" s="20">
        <v>99</v>
      </c>
      <c r="Q1069" s="20">
        <v>99</v>
      </c>
      <c r="R1069" s="21">
        <v>99</v>
      </c>
      <c r="S1069" s="21">
        <v>95</v>
      </c>
      <c r="T1069" s="21">
        <v>87</v>
      </c>
      <c r="U1069" s="21">
        <v>80</v>
      </c>
      <c r="V1069" s="21">
        <v>69</v>
      </c>
      <c r="W1069" s="21">
        <v>61</v>
      </c>
      <c r="X1069" s="21">
        <v>54</v>
      </c>
      <c r="Y1069" s="21">
        <v>48</v>
      </c>
      <c r="Z1069" s="21">
        <v>46</v>
      </c>
      <c r="AA1069" s="21">
        <v>44</v>
      </c>
      <c r="AB1069" s="22">
        <v>1065</v>
      </c>
      <c r="AC1069" s="23">
        <v>96</v>
      </c>
      <c r="AD1069" s="23">
        <v>96</v>
      </c>
      <c r="AE1069" s="24">
        <v>99</v>
      </c>
      <c r="AF1069" s="24">
        <v>92</v>
      </c>
      <c r="AG1069" s="24">
        <v>83</v>
      </c>
      <c r="AH1069" s="24">
        <v>78</v>
      </c>
      <c r="AI1069" s="24">
        <v>67</v>
      </c>
      <c r="AJ1069" s="24">
        <v>57</v>
      </c>
      <c r="AK1069" s="24">
        <v>50</v>
      </c>
      <c r="AL1069" s="24">
        <v>39</v>
      </c>
      <c r="AM1069" s="24">
        <v>39</v>
      </c>
      <c r="AN1069" s="24">
        <v>39</v>
      </c>
      <c r="DX1069" s="19">
        <v>1065</v>
      </c>
      <c r="DY1069" t="s">
        <v>568</v>
      </c>
      <c r="DZ1069" t="s">
        <v>568</v>
      </c>
      <c r="EA1069" t="s">
        <v>568</v>
      </c>
      <c r="EB1069" t="s">
        <v>567</v>
      </c>
    </row>
    <row r="1070" spans="1:132" x14ac:dyDescent="0.25">
      <c r="A1070" s="13">
        <v>1067</v>
      </c>
      <c r="B1070" s="13">
        <v>0</v>
      </c>
      <c r="C1070" s="13">
        <v>0</v>
      </c>
      <c r="D1070" s="13">
        <v>0</v>
      </c>
      <c r="E1070" s="13">
        <v>10</v>
      </c>
      <c r="F1070" s="13">
        <v>34</v>
      </c>
      <c r="G1070" s="13">
        <v>31</v>
      </c>
      <c r="H1070" s="13">
        <v>38</v>
      </c>
      <c r="I1070" s="13">
        <v>41</v>
      </c>
      <c r="J1070" s="13">
        <v>34</v>
      </c>
      <c r="K1070" s="13">
        <v>48</v>
      </c>
      <c r="L1070" s="13">
        <v>45</v>
      </c>
      <c r="M1070" s="13">
        <v>45</v>
      </c>
      <c r="O1070" s="19">
        <v>1066</v>
      </c>
      <c r="P1070" s="20">
        <v>99</v>
      </c>
      <c r="Q1070" s="20">
        <v>99</v>
      </c>
      <c r="R1070" s="21">
        <v>99</v>
      </c>
      <c r="S1070" s="21">
        <v>95</v>
      </c>
      <c r="T1070" s="21">
        <v>87</v>
      </c>
      <c r="U1070" s="21">
        <v>80</v>
      </c>
      <c r="V1070" s="21">
        <v>69</v>
      </c>
      <c r="W1070" s="21">
        <v>61</v>
      </c>
      <c r="X1070" s="21">
        <v>54</v>
      </c>
      <c r="Y1070" s="21">
        <v>48</v>
      </c>
      <c r="Z1070" s="21">
        <v>46</v>
      </c>
      <c r="AA1070" s="21">
        <v>44</v>
      </c>
      <c r="AB1070" s="22">
        <v>1066</v>
      </c>
      <c r="AC1070" s="23">
        <v>96</v>
      </c>
      <c r="AD1070" s="23">
        <v>96</v>
      </c>
      <c r="AE1070" s="24">
        <v>99</v>
      </c>
      <c r="AF1070" s="24">
        <v>92</v>
      </c>
      <c r="AG1070" s="24">
        <v>83</v>
      </c>
      <c r="AH1070" s="24">
        <v>78</v>
      </c>
      <c r="AI1070" s="24">
        <v>67</v>
      </c>
      <c r="AJ1070" s="24">
        <v>57</v>
      </c>
      <c r="AK1070" s="24">
        <v>50</v>
      </c>
      <c r="AL1070" s="24">
        <v>39</v>
      </c>
      <c r="AM1070" s="24">
        <v>39</v>
      </c>
      <c r="AN1070" s="24">
        <v>39</v>
      </c>
      <c r="DX1070" s="19">
        <v>1066</v>
      </c>
      <c r="DY1070" t="s">
        <v>568</v>
      </c>
      <c r="DZ1070" t="s">
        <v>568</v>
      </c>
      <c r="EA1070" t="s">
        <v>568</v>
      </c>
      <c r="EB1070" t="s">
        <v>567</v>
      </c>
    </row>
    <row r="1071" spans="1:132" x14ac:dyDescent="0.25">
      <c r="A1071" s="12">
        <v>1068</v>
      </c>
      <c r="B1071" s="12">
        <v>0</v>
      </c>
      <c r="C1071" s="12">
        <v>0</v>
      </c>
      <c r="D1071" s="12">
        <v>0</v>
      </c>
      <c r="E1071" s="12">
        <v>6</v>
      </c>
      <c r="F1071" s="12">
        <v>33</v>
      </c>
      <c r="G1071" s="12">
        <v>31</v>
      </c>
      <c r="H1071" s="12">
        <v>38</v>
      </c>
      <c r="I1071" s="12">
        <v>41</v>
      </c>
      <c r="J1071" s="12">
        <v>34</v>
      </c>
      <c r="K1071" s="12">
        <v>48</v>
      </c>
      <c r="L1071" s="12">
        <v>45</v>
      </c>
      <c r="M1071" s="12">
        <v>45</v>
      </c>
      <c r="O1071" s="19">
        <v>1067</v>
      </c>
      <c r="P1071" s="20">
        <v>99</v>
      </c>
      <c r="Q1071" s="20">
        <v>99</v>
      </c>
      <c r="R1071" s="21">
        <v>99</v>
      </c>
      <c r="S1071" s="21">
        <v>95</v>
      </c>
      <c r="T1071" s="21">
        <v>87</v>
      </c>
      <c r="U1071" s="21">
        <v>80</v>
      </c>
      <c r="V1071" s="21">
        <v>69</v>
      </c>
      <c r="W1071" s="21">
        <v>61</v>
      </c>
      <c r="X1071" s="21">
        <v>54</v>
      </c>
      <c r="Y1071" s="21">
        <v>48</v>
      </c>
      <c r="Z1071" s="21">
        <v>46</v>
      </c>
      <c r="AA1071" s="21">
        <v>44</v>
      </c>
      <c r="AB1071" s="22">
        <v>1067</v>
      </c>
      <c r="AC1071" s="23">
        <v>96</v>
      </c>
      <c r="AD1071" s="23">
        <v>96</v>
      </c>
      <c r="AE1071" s="24">
        <v>99</v>
      </c>
      <c r="AF1071" s="24">
        <v>92</v>
      </c>
      <c r="AG1071" s="24">
        <v>83</v>
      </c>
      <c r="AH1071" s="24">
        <v>78</v>
      </c>
      <c r="AI1071" s="24">
        <v>68</v>
      </c>
      <c r="AJ1071" s="24">
        <v>58</v>
      </c>
      <c r="AK1071" s="24">
        <v>51</v>
      </c>
      <c r="AL1071" s="24">
        <v>39</v>
      </c>
      <c r="AM1071" s="24">
        <v>39</v>
      </c>
      <c r="AN1071" s="24">
        <v>39</v>
      </c>
      <c r="DX1071" s="19">
        <v>1067</v>
      </c>
      <c r="DY1071" t="s">
        <v>568</v>
      </c>
      <c r="DZ1071" t="s">
        <v>568</v>
      </c>
      <c r="EA1071" t="s">
        <v>568</v>
      </c>
      <c r="EB1071" t="s">
        <v>567</v>
      </c>
    </row>
    <row r="1072" spans="1:132" x14ac:dyDescent="0.25">
      <c r="A1072" s="13">
        <v>1069</v>
      </c>
      <c r="B1072" s="13">
        <v>0</v>
      </c>
      <c r="C1072" s="13">
        <v>0</v>
      </c>
      <c r="D1072" s="13">
        <v>0</v>
      </c>
      <c r="E1072" s="13">
        <v>3</v>
      </c>
      <c r="F1072" s="13">
        <v>33</v>
      </c>
      <c r="G1072" s="13">
        <v>31</v>
      </c>
      <c r="H1072" s="13">
        <v>38</v>
      </c>
      <c r="I1072" s="13">
        <v>41</v>
      </c>
      <c r="J1072" s="13">
        <v>34</v>
      </c>
      <c r="K1072" s="13">
        <v>48</v>
      </c>
      <c r="L1072" s="13">
        <v>45</v>
      </c>
      <c r="M1072" s="13">
        <v>45</v>
      </c>
      <c r="O1072" s="19">
        <v>1068</v>
      </c>
      <c r="P1072" s="20">
        <v>99</v>
      </c>
      <c r="Q1072" s="20">
        <v>99</v>
      </c>
      <c r="R1072" s="21">
        <v>99</v>
      </c>
      <c r="S1072" s="21">
        <v>96</v>
      </c>
      <c r="T1072" s="21">
        <v>88</v>
      </c>
      <c r="U1072" s="21">
        <v>80</v>
      </c>
      <c r="V1072" s="21">
        <v>70</v>
      </c>
      <c r="W1072" s="21">
        <v>62</v>
      </c>
      <c r="X1072" s="21">
        <v>55</v>
      </c>
      <c r="Y1072" s="21">
        <v>49</v>
      </c>
      <c r="Z1072" s="21">
        <v>47</v>
      </c>
      <c r="AA1072" s="21">
        <v>45</v>
      </c>
      <c r="AB1072" s="22">
        <v>1068</v>
      </c>
      <c r="AC1072" s="23">
        <v>96</v>
      </c>
      <c r="AD1072" s="23">
        <v>96</v>
      </c>
      <c r="AE1072" s="24">
        <v>99</v>
      </c>
      <c r="AF1072" s="24">
        <v>92</v>
      </c>
      <c r="AG1072" s="24">
        <v>84</v>
      </c>
      <c r="AH1072" s="24">
        <v>78</v>
      </c>
      <c r="AI1072" s="24">
        <v>68</v>
      </c>
      <c r="AJ1072" s="24">
        <v>58</v>
      </c>
      <c r="AK1072" s="24">
        <v>51</v>
      </c>
      <c r="AL1072" s="24">
        <v>39</v>
      </c>
      <c r="AM1072" s="24">
        <v>39</v>
      </c>
      <c r="AN1072" s="24">
        <v>39</v>
      </c>
      <c r="DX1072" s="19">
        <v>1068</v>
      </c>
      <c r="DY1072" t="s">
        <v>568</v>
      </c>
      <c r="DZ1072" t="s">
        <v>568</v>
      </c>
      <c r="EA1072" t="s">
        <v>568</v>
      </c>
      <c r="EB1072" t="s">
        <v>567</v>
      </c>
    </row>
    <row r="1073" spans="1:132" x14ac:dyDescent="0.25">
      <c r="A1073" s="12">
        <v>1070</v>
      </c>
      <c r="B1073" s="12">
        <v>0</v>
      </c>
      <c r="C1073" s="12">
        <v>0</v>
      </c>
      <c r="D1073" s="12">
        <v>0</v>
      </c>
      <c r="E1073" s="12">
        <v>0</v>
      </c>
      <c r="F1073" s="12">
        <v>33</v>
      </c>
      <c r="G1073" s="12">
        <v>31</v>
      </c>
      <c r="H1073" s="12">
        <v>38</v>
      </c>
      <c r="I1073" s="12">
        <v>41</v>
      </c>
      <c r="J1073" s="12">
        <v>34</v>
      </c>
      <c r="K1073" s="12">
        <v>48</v>
      </c>
      <c r="L1073" s="12">
        <v>45</v>
      </c>
      <c r="M1073" s="12">
        <v>45</v>
      </c>
      <c r="O1073" s="19">
        <v>1069</v>
      </c>
      <c r="P1073" s="20">
        <v>99</v>
      </c>
      <c r="Q1073" s="20">
        <v>99</v>
      </c>
      <c r="R1073" s="21">
        <v>99</v>
      </c>
      <c r="S1073" s="21">
        <v>96</v>
      </c>
      <c r="T1073" s="21">
        <v>88</v>
      </c>
      <c r="U1073" s="21">
        <v>80</v>
      </c>
      <c r="V1073" s="21">
        <v>70</v>
      </c>
      <c r="W1073" s="21">
        <v>62</v>
      </c>
      <c r="X1073" s="21">
        <v>55</v>
      </c>
      <c r="Y1073" s="21">
        <v>49</v>
      </c>
      <c r="Z1073" s="21">
        <v>47</v>
      </c>
      <c r="AA1073" s="21">
        <v>45</v>
      </c>
      <c r="AB1073" s="22">
        <v>1069</v>
      </c>
      <c r="AC1073" s="23">
        <v>96</v>
      </c>
      <c r="AD1073" s="23">
        <v>96</v>
      </c>
      <c r="AE1073" s="24">
        <v>99</v>
      </c>
      <c r="AF1073" s="24">
        <v>93</v>
      </c>
      <c r="AG1073" s="24">
        <v>84</v>
      </c>
      <c r="AH1073" s="24">
        <v>78</v>
      </c>
      <c r="AI1073" s="24">
        <v>68</v>
      </c>
      <c r="AJ1073" s="24">
        <v>58</v>
      </c>
      <c r="AK1073" s="24">
        <v>51</v>
      </c>
      <c r="AL1073" s="24">
        <v>40</v>
      </c>
      <c r="AM1073" s="24">
        <v>40</v>
      </c>
      <c r="AN1073" s="24">
        <v>40</v>
      </c>
      <c r="DX1073" s="19">
        <v>1069</v>
      </c>
      <c r="DY1073" t="s">
        <v>568</v>
      </c>
      <c r="DZ1073" t="s">
        <v>568</v>
      </c>
      <c r="EA1073" t="s">
        <v>568</v>
      </c>
      <c r="EB1073" t="s">
        <v>567</v>
      </c>
    </row>
    <row r="1074" spans="1:132" x14ac:dyDescent="0.25">
      <c r="A1074" s="13">
        <v>1071</v>
      </c>
      <c r="B1074" s="13">
        <v>0</v>
      </c>
      <c r="C1074" s="13">
        <v>0</v>
      </c>
      <c r="D1074" s="13">
        <v>0</v>
      </c>
      <c r="E1074" s="13">
        <v>0</v>
      </c>
      <c r="F1074" s="13">
        <v>33</v>
      </c>
      <c r="G1074" s="13">
        <v>31</v>
      </c>
      <c r="H1074" s="13">
        <v>38</v>
      </c>
      <c r="I1074" s="13">
        <v>41</v>
      </c>
      <c r="J1074" s="13">
        <v>34</v>
      </c>
      <c r="K1074" s="13">
        <v>48</v>
      </c>
      <c r="L1074" s="13">
        <v>45</v>
      </c>
      <c r="M1074" s="13">
        <v>45</v>
      </c>
      <c r="O1074" s="19">
        <v>1070</v>
      </c>
      <c r="P1074" s="20">
        <v>99</v>
      </c>
      <c r="Q1074" s="20">
        <v>99</v>
      </c>
      <c r="R1074" s="21">
        <v>99</v>
      </c>
      <c r="S1074" s="21">
        <v>96</v>
      </c>
      <c r="T1074" s="21">
        <v>88</v>
      </c>
      <c r="U1074" s="21">
        <v>80</v>
      </c>
      <c r="V1074" s="21">
        <v>70</v>
      </c>
      <c r="W1074" s="21">
        <v>62</v>
      </c>
      <c r="X1074" s="21">
        <v>55</v>
      </c>
      <c r="Y1074" s="21">
        <v>49</v>
      </c>
      <c r="Z1074" s="21">
        <v>47</v>
      </c>
      <c r="AA1074" s="21">
        <v>45</v>
      </c>
      <c r="AB1074" s="22">
        <v>1070</v>
      </c>
      <c r="AC1074" s="23">
        <v>96</v>
      </c>
      <c r="AD1074" s="23">
        <v>96</v>
      </c>
      <c r="AE1074" s="24">
        <v>99</v>
      </c>
      <c r="AF1074" s="24">
        <v>93</v>
      </c>
      <c r="AG1074" s="24">
        <v>84</v>
      </c>
      <c r="AH1074" s="24">
        <v>78</v>
      </c>
      <c r="AI1074" s="24">
        <v>68</v>
      </c>
      <c r="AJ1074" s="24">
        <v>58</v>
      </c>
      <c r="AK1074" s="24">
        <v>51</v>
      </c>
      <c r="AL1074" s="24">
        <v>40</v>
      </c>
      <c r="AM1074" s="24">
        <v>40</v>
      </c>
      <c r="AN1074" s="24">
        <v>40</v>
      </c>
      <c r="DX1074" s="19">
        <v>1070</v>
      </c>
      <c r="DY1074" t="s">
        <v>568</v>
      </c>
      <c r="DZ1074" t="s">
        <v>568</v>
      </c>
      <c r="EA1074" t="s">
        <v>568</v>
      </c>
      <c r="EB1074" t="s">
        <v>567</v>
      </c>
    </row>
    <row r="1075" spans="1:132" x14ac:dyDescent="0.25">
      <c r="A1075" s="12">
        <v>1072</v>
      </c>
      <c r="B1075" s="12">
        <v>0</v>
      </c>
      <c r="C1075" s="12">
        <v>0</v>
      </c>
      <c r="D1075" s="12">
        <v>0</v>
      </c>
      <c r="E1075" s="12">
        <v>0</v>
      </c>
      <c r="F1075" s="12">
        <v>33</v>
      </c>
      <c r="G1075" s="12">
        <v>31</v>
      </c>
      <c r="H1075" s="12">
        <v>38</v>
      </c>
      <c r="I1075" s="12">
        <v>41</v>
      </c>
      <c r="J1075" s="12">
        <v>34</v>
      </c>
      <c r="K1075" s="12">
        <v>48</v>
      </c>
      <c r="L1075" s="12">
        <v>45</v>
      </c>
      <c r="M1075" s="12">
        <v>45</v>
      </c>
      <c r="O1075" s="19">
        <v>1071</v>
      </c>
      <c r="P1075" s="20">
        <v>99</v>
      </c>
      <c r="Q1075" s="20">
        <v>99</v>
      </c>
      <c r="R1075" s="21">
        <v>99</v>
      </c>
      <c r="S1075" s="21">
        <v>96</v>
      </c>
      <c r="T1075" s="21">
        <v>88</v>
      </c>
      <c r="U1075" s="21">
        <v>80</v>
      </c>
      <c r="V1075" s="21">
        <v>70</v>
      </c>
      <c r="W1075" s="21">
        <v>62</v>
      </c>
      <c r="X1075" s="21">
        <v>55</v>
      </c>
      <c r="Y1075" s="21">
        <v>49</v>
      </c>
      <c r="Z1075" s="21">
        <v>47</v>
      </c>
      <c r="AA1075" s="21">
        <v>45</v>
      </c>
      <c r="AB1075" s="22">
        <v>1071</v>
      </c>
      <c r="AC1075" s="23">
        <v>96</v>
      </c>
      <c r="AD1075" s="23">
        <v>96</v>
      </c>
      <c r="AE1075" s="24">
        <v>99</v>
      </c>
      <c r="AF1075" s="24">
        <v>93</v>
      </c>
      <c r="AG1075" s="24">
        <v>84</v>
      </c>
      <c r="AH1075" s="24">
        <v>78</v>
      </c>
      <c r="AI1075" s="24">
        <v>68</v>
      </c>
      <c r="AJ1075" s="24">
        <v>59</v>
      </c>
      <c r="AK1075" s="24">
        <v>52</v>
      </c>
      <c r="AL1075" s="24">
        <v>40</v>
      </c>
      <c r="AM1075" s="24">
        <v>40</v>
      </c>
      <c r="AN1075" s="24">
        <v>40</v>
      </c>
      <c r="DX1075" s="19">
        <v>1071</v>
      </c>
      <c r="DY1075" t="s">
        <v>568</v>
      </c>
      <c r="DZ1075" t="s">
        <v>568</v>
      </c>
      <c r="EA1075" t="s">
        <v>568</v>
      </c>
      <c r="EB1075" t="s">
        <v>567</v>
      </c>
    </row>
    <row r="1076" spans="1:132" x14ac:dyDescent="0.25">
      <c r="A1076" s="13">
        <v>1073</v>
      </c>
      <c r="B1076" s="13">
        <v>0</v>
      </c>
      <c r="C1076" s="13">
        <v>0</v>
      </c>
      <c r="D1076" s="13">
        <v>0</v>
      </c>
      <c r="E1076" s="13">
        <v>0</v>
      </c>
      <c r="F1076" s="13">
        <v>32</v>
      </c>
      <c r="G1076" s="13">
        <v>31</v>
      </c>
      <c r="H1076" s="13">
        <v>38</v>
      </c>
      <c r="I1076" s="13">
        <v>41</v>
      </c>
      <c r="J1076" s="13">
        <v>34</v>
      </c>
      <c r="K1076" s="13">
        <v>48</v>
      </c>
      <c r="L1076" s="13">
        <v>45</v>
      </c>
      <c r="M1076" s="13">
        <v>45</v>
      </c>
      <c r="O1076" s="19">
        <v>1072</v>
      </c>
      <c r="P1076" s="20">
        <v>99</v>
      </c>
      <c r="Q1076" s="20">
        <v>99</v>
      </c>
      <c r="R1076" s="21">
        <v>99</v>
      </c>
      <c r="S1076" s="21">
        <v>96</v>
      </c>
      <c r="T1076" s="21">
        <v>88</v>
      </c>
      <c r="U1076" s="21">
        <v>80</v>
      </c>
      <c r="V1076" s="21">
        <v>70</v>
      </c>
      <c r="W1076" s="21">
        <v>62</v>
      </c>
      <c r="X1076" s="21">
        <v>55</v>
      </c>
      <c r="Y1076" s="21">
        <v>49</v>
      </c>
      <c r="Z1076" s="21">
        <v>47</v>
      </c>
      <c r="AA1076" s="21">
        <v>45</v>
      </c>
      <c r="AB1076" s="22">
        <v>1072</v>
      </c>
      <c r="AC1076" s="23">
        <v>96</v>
      </c>
      <c r="AD1076" s="23">
        <v>96</v>
      </c>
      <c r="AE1076" s="24">
        <v>99</v>
      </c>
      <c r="AF1076" s="24">
        <v>93</v>
      </c>
      <c r="AG1076" s="24">
        <v>84</v>
      </c>
      <c r="AH1076" s="24">
        <v>79</v>
      </c>
      <c r="AI1076" s="24">
        <v>69</v>
      </c>
      <c r="AJ1076" s="24">
        <v>59</v>
      </c>
      <c r="AK1076" s="24">
        <v>52</v>
      </c>
      <c r="AL1076" s="24">
        <v>40</v>
      </c>
      <c r="AM1076" s="24">
        <v>40</v>
      </c>
      <c r="AN1076" s="24">
        <v>40</v>
      </c>
      <c r="DX1076" s="19">
        <v>1072</v>
      </c>
      <c r="DY1076" t="s">
        <v>568</v>
      </c>
      <c r="DZ1076" t="s">
        <v>568</v>
      </c>
      <c r="EA1076" t="s">
        <v>568</v>
      </c>
      <c r="EB1076" t="s">
        <v>567</v>
      </c>
    </row>
    <row r="1077" spans="1:132" x14ac:dyDescent="0.25">
      <c r="A1077" s="12">
        <v>1074</v>
      </c>
      <c r="B1077" s="12">
        <v>0</v>
      </c>
      <c r="C1077" s="12">
        <v>0</v>
      </c>
      <c r="D1077" s="12">
        <v>0</v>
      </c>
      <c r="E1077" s="12">
        <v>0</v>
      </c>
      <c r="F1077" s="12">
        <v>32</v>
      </c>
      <c r="G1077" s="12">
        <v>31</v>
      </c>
      <c r="H1077" s="12">
        <v>38</v>
      </c>
      <c r="I1077" s="12">
        <v>41</v>
      </c>
      <c r="J1077" s="12">
        <v>34</v>
      </c>
      <c r="K1077" s="12">
        <v>48</v>
      </c>
      <c r="L1077" s="12">
        <v>45</v>
      </c>
      <c r="M1077" s="12">
        <v>45</v>
      </c>
      <c r="O1077" s="19">
        <v>1073</v>
      </c>
      <c r="P1077" s="20">
        <v>99</v>
      </c>
      <c r="Q1077" s="20">
        <v>99</v>
      </c>
      <c r="R1077" s="21">
        <v>99</v>
      </c>
      <c r="S1077" s="21">
        <v>96</v>
      </c>
      <c r="T1077" s="21">
        <v>89</v>
      </c>
      <c r="U1077" s="21">
        <v>81</v>
      </c>
      <c r="V1077" s="21">
        <v>71</v>
      </c>
      <c r="W1077" s="21">
        <v>63</v>
      </c>
      <c r="X1077" s="21">
        <v>55</v>
      </c>
      <c r="Y1077" s="21">
        <v>49</v>
      </c>
      <c r="Z1077" s="21">
        <v>47</v>
      </c>
      <c r="AA1077" s="21">
        <v>45</v>
      </c>
      <c r="AB1077" s="22">
        <v>1073</v>
      </c>
      <c r="AC1077" s="23">
        <v>96</v>
      </c>
      <c r="AD1077" s="23">
        <v>96</v>
      </c>
      <c r="AE1077" s="24">
        <v>99</v>
      </c>
      <c r="AF1077" s="24">
        <v>93</v>
      </c>
      <c r="AG1077" s="24">
        <v>84</v>
      </c>
      <c r="AH1077" s="24">
        <v>79</v>
      </c>
      <c r="AI1077" s="24">
        <v>69</v>
      </c>
      <c r="AJ1077" s="24">
        <v>59</v>
      </c>
      <c r="AK1077" s="24">
        <v>52</v>
      </c>
      <c r="AL1077" s="24">
        <v>40</v>
      </c>
      <c r="AM1077" s="24">
        <v>40</v>
      </c>
      <c r="AN1077" s="24">
        <v>40</v>
      </c>
      <c r="DX1077" s="19">
        <v>1073</v>
      </c>
      <c r="DY1077" t="s">
        <v>568</v>
      </c>
      <c r="DZ1077" t="s">
        <v>568</v>
      </c>
      <c r="EA1077" t="s">
        <v>568</v>
      </c>
      <c r="EB1077" t="s">
        <v>567</v>
      </c>
    </row>
    <row r="1078" spans="1:132" x14ac:dyDescent="0.25">
      <c r="A1078" s="13">
        <v>1075</v>
      </c>
      <c r="B1078" s="13">
        <v>0</v>
      </c>
      <c r="C1078" s="13">
        <v>0</v>
      </c>
      <c r="D1078" s="13">
        <v>0</v>
      </c>
      <c r="E1078" s="13">
        <v>0</v>
      </c>
      <c r="F1078" s="13">
        <v>32</v>
      </c>
      <c r="G1078" s="13">
        <v>31</v>
      </c>
      <c r="H1078" s="13">
        <v>38</v>
      </c>
      <c r="I1078" s="13">
        <v>41</v>
      </c>
      <c r="J1078" s="13">
        <v>34</v>
      </c>
      <c r="K1078" s="13">
        <v>48</v>
      </c>
      <c r="L1078" s="13">
        <v>45</v>
      </c>
      <c r="M1078" s="13">
        <v>45</v>
      </c>
      <c r="O1078" s="19">
        <v>1074</v>
      </c>
      <c r="P1078" s="20">
        <v>99</v>
      </c>
      <c r="Q1078" s="20">
        <v>99</v>
      </c>
      <c r="R1078" s="21">
        <v>99</v>
      </c>
      <c r="S1078" s="21">
        <v>96</v>
      </c>
      <c r="T1078" s="21">
        <v>89</v>
      </c>
      <c r="U1078" s="21">
        <v>81</v>
      </c>
      <c r="V1078" s="21">
        <v>71</v>
      </c>
      <c r="W1078" s="21">
        <v>63</v>
      </c>
      <c r="X1078" s="21">
        <v>55</v>
      </c>
      <c r="Y1078" s="21">
        <v>49</v>
      </c>
      <c r="Z1078" s="21">
        <v>47</v>
      </c>
      <c r="AA1078" s="21">
        <v>45</v>
      </c>
      <c r="AB1078" s="22">
        <v>1074</v>
      </c>
      <c r="AC1078" s="23">
        <v>96</v>
      </c>
      <c r="AD1078" s="23">
        <v>96</v>
      </c>
      <c r="AE1078" s="24">
        <v>99</v>
      </c>
      <c r="AF1078" s="24">
        <v>93</v>
      </c>
      <c r="AG1078" s="24">
        <v>84</v>
      </c>
      <c r="AH1078" s="24">
        <v>79</v>
      </c>
      <c r="AI1078" s="24">
        <v>69</v>
      </c>
      <c r="AJ1078" s="24">
        <v>59</v>
      </c>
      <c r="AK1078" s="24">
        <v>52</v>
      </c>
      <c r="AL1078" s="24">
        <v>41</v>
      </c>
      <c r="AM1078" s="24">
        <v>41</v>
      </c>
      <c r="AN1078" s="24">
        <v>41</v>
      </c>
      <c r="DX1078" s="19">
        <v>1074</v>
      </c>
      <c r="DY1078" t="s">
        <v>568</v>
      </c>
      <c r="DZ1078" t="s">
        <v>568</v>
      </c>
      <c r="EA1078" t="s">
        <v>568</v>
      </c>
      <c r="EB1078" t="s">
        <v>567</v>
      </c>
    </row>
    <row r="1079" spans="1:132" x14ac:dyDescent="0.25">
      <c r="A1079" s="12">
        <v>1076</v>
      </c>
      <c r="B1079" s="12">
        <v>0</v>
      </c>
      <c r="C1079" s="12">
        <v>0</v>
      </c>
      <c r="D1079" s="12">
        <v>0</v>
      </c>
      <c r="E1079" s="12">
        <v>0</v>
      </c>
      <c r="F1079" s="12">
        <v>32</v>
      </c>
      <c r="G1079" s="12">
        <v>30</v>
      </c>
      <c r="H1079" s="12">
        <v>37</v>
      </c>
      <c r="I1079" s="12">
        <v>40</v>
      </c>
      <c r="J1079" s="12">
        <v>34</v>
      </c>
      <c r="K1079" s="12">
        <v>47</v>
      </c>
      <c r="L1079" s="12">
        <v>44</v>
      </c>
      <c r="M1079" s="12">
        <v>44</v>
      </c>
      <c r="O1079" s="19">
        <v>1075</v>
      </c>
      <c r="P1079" s="20">
        <v>99</v>
      </c>
      <c r="Q1079" s="20">
        <v>99</v>
      </c>
      <c r="R1079" s="21">
        <v>99</v>
      </c>
      <c r="S1079" s="21">
        <v>96</v>
      </c>
      <c r="T1079" s="21">
        <v>89</v>
      </c>
      <c r="U1079" s="21">
        <v>81</v>
      </c>
      <c r="V1079" s="21">
        <v>71</v>
      </c>
      <c r="W1079" s="21">
        <v>63</v>
      </c>
      <c r="X1079" s="21">
        <v>55</v>
      </c>
      <c r="Y1079" s="21">
        <v>49</v>
      </c>
      <c r="Z1079" s="21">
        <v>47</v>
      </c>
      <c r="AA1079" s="21">
        <v>45</v>
      </c>
      <c r="AB1079" s="22">
        <v>1075</v>
      </c>
      <c r="AC1079" s="23">
        <v>96</v>
      </c>
      <c r="AD1079" s="23">
        <v>96</v>
      </c>
      <c r="AE1079" s="24">
        <v>99</v>
      </c>
      <c r="AF1079" s="24">
        <v>93</v>
      </c>
      <c r="AG1079" s="24">
        <v>84</v>
      </c>
      <c r="AH1079" s="24">
        <v>79</v>
      </c>
      <c r="AI1079" s="24">
        <v>69</v>
      </c>
      <c r="AJ1079" s="24">
        <v>59</v>
      </c>
      <c r="AK1079" s="24">
        <v>53</v>
      </c>
      <c r="AL1079" s="24">
        <v>41</v>
      </c>
      <c r="AM1079" s="24">
        <v>41</v>
      </c>
      <c r="AN1079" s="24">
        <v>41</v>
      </c>
      <c r="DX1079" s="19">
        <v>1075</v>
      </c>
      <c r="DY1079" t="s">
        <v>568</v>
      </c>
      <c r="DZ1079" t="s">
        <v>568</v>
      </c>
      <c r="EA1079" t="s">
        <v>568</v>
      </c>
      <c r="EB1079" t="s">
        <v>567</v>
      </c>
    </row>
    <row r="1080" spans="1:132" x14ac:dyDescent="0.25">
      <c r="A1080" s="13">
        <v>1077</v>
      </c>
      <c r="B1080" s="13">
        <v>0</v>
      </c>
      <c r="C1080" s="13">
        <v>0</v>
      </c>
      <c r="D1080" s="13">
        <v>0</v>
      </c>
      <c r="E1080" s="13">
        <v>0</v>
      </c>
      <c r="F1080" s="13">
        <v>32</v>
      </c>
      <c r="G1080" s="13">
        <v>30</v>
      </c>
      <c r="H1080" s="13">
        <v>37</v>
      </c>
      <c r="I1080" s="13">
        <v>40</v>
      </c>
      <c r="J1080" s="13">
        <v>34</v>
      </c>
      <c r="K1080" s="13">
        <v>47</v>
      </c>
      <c r="L1080" s="13">
        <v>44</v>
      </c>
      <c r="M1080" s="13">
        <v>44</v>
      </c>
      <c r="O1080" s="19">
        <v>1076</v>
      </c>
      <c r="P1080" s="20">
        <v>99</v>
      </c>
      <c r="Q1080" s="20">
        <v>99</v>
      </c>
      <c r="R1080" s="21">
        <v>99</v>
      </c>
      <c r="S1080" s="21">
        <v>96</v>
      </c>
      <c r="T1080" s="21">
        <v>89</v>
      </c>
      <c r="U1080" s="21">
        <v>81</v>
      </c>
      <c r="V1080" s="21">
        <v>71</v>
      </c>
      <c r="W1080" s="21">
        <v>63</v>
      </c>
      <c r="X1080" s="21">
        <v>55</v>
      </c>
      <c r="Y1080" s="21">
        <v>49</v>
      </c>
      <c r="Z1080" s="21">
        <v>47</v>
      </c>
      <c r="AA1080" s="21">
        <v>45</v>
      </c>
      <c r="AB1080" s="22">
        <v>1076</v>
      </c>
      <c r="AC1080" s="23">
        <v>96</v>
      </c>
      <c r="AD1080" s="23">
        <v>96</v>
      </c>
      <c r="AE1080" s="24">
        <v>99</v>
      </c>
      <c r="AF1080" s="24">
        <v>93</v>
      </c>
      <c r="AG1080" s="24">
        <v>84</v>
      </c>
      <c r="AH1080" s="24">
        <v>79</v>
      </c>
      <c r="AI1080" s="24">
        <v>69</v>
      </c>
      <c r="AJ1080" s="24">
        <v>60</v>
      </c>
      <c r="AK1080" s="24">
        <v>53</v>
      </c>
      <c r="AL1080" s="24">
        <v>41</v>
      </c>
      <c r="AM1080" s="24">
        <v>41</v>
      </c>
      <c r="AN1080" s="24">
        <v>41</v>
      </c>
      <c r="DX1080" s="19">
        <v>1076</v>
      </c>
      <c r="DY1080" t="s">
        <v>568</v>
      </c>
      <c r="DZ1080" t="s">
        <v>568</v>
      </c>
      <c r="EA1080" t="s">
        <v>568</v>
      </c>
      <c r="EB1080" t="s">
        <v>567</v>
      </c>
    </row>
    <row r="1081" spans="1:132" x14ac:dyDescent="0.25">
      <c r="A1081" s="12">
        <v>1078</v>
      </c>
      <c r="B1081" s="12">
        <v>0</v>
      </c>
      <c r="C1081" s="12">
        <v>0</v>
      </c>
      <c r="D1081" s="12">
        <v>0</v>
      </c>
      <c r="E1081" s="12">
        <v>0</v>
      </c>
      <c r="F1081" s="12">
        <v>31</v>
      </c>
      <c r="G1081" s="12">
        <v>30</v>
      </c>
      <c r="H1081" s="12">
        <v>37</v>
      </c>
      <c r="I1081" s="12">
        <v>40</v>
      </c>
      <c r="J1081" s="12">
        <v>34</v>
      </c>
      <c r="K1081" s="12">
        <v>47</v>
      </c>
      <c r="L1081" s="12">
        <v>44</v>
      </c>
      <c r="M1081" s="12">
        <v>44</v>
      </c>
      <c r="O1081" s="19">
        <v>1077</v>
      </c>
      <c r="P1081" s="20">
        <v>99</v>
      </c>
      <c r="Q1081" s="20">
        <v>99</v>
      </c>
      <c r="R1081" s="21">
        <v>99</v>
      </c>
      <c r="S1081" s="21">
        <v>96</v>
      </c>
      <c r="T1081" s="21">
        <v>89</v>
      </c>
      <c r="U1081" s="21">
        <v>81</v>
      </c>
      <c r="V1081" s="21">
        <v>71</v>
      </c>
      <c r="W1081" s="21">
        <v>63</v>
      </c>
      <c r="X1081" s="21">
        <v>55</v>
      </c>
      <c r="Y1081" s="21">
        <v>49</v>
      </c>
      <c r="Z1081" s="21">
        <v>47</v>
      </c>
      <c r="AA1081" s="21">
        <v>45</v>
      </c>
      <c r="AB1081" s="22">
        <v>1077</v>
      </c>
      <c r="AC1081" s="23">
        <v>96</v>
      </c>
      <c r="AD1081" s="23">
        <v>96</v>
      </c>
      <c r="AE1081" s="24">
        <v>99</v>
      </c>
      <c r="AF1081" s="24">
        <v>93</v>
      </c>
      <c r="AG1081" s="24">
        <v>85</v>
      </c>
      <c r="AH1081" s="24">
        <v>79</v>
      </c>
      <c r="AI1081" s="24">
        <v>69</v>
      </c>
      <c r="AJ1081" s="24">
        <v>60</v>
      </c>
      <c r="AK1081" s="24">
        <v>53</v>
      </c>
      <c r="AL1081" s="24">
        <v>41</v>
      </c>
      <c r="AM1081" s="24">
        <v>41</v>
      </c>
      <c r="AN1081" s="24">
        <v>41</v>
      </c>
      <c r="DX1081" s="19">
        <v>1077</v>
      </c>
      <c r="DY1081" t="s">
        <v>568</v>
      </c>
      <c r="DZ1081" t="s">
        <v>568</v>
      </c>
      <c r="EA1081" t="s">
        <v>568</v>
      </c>
      <c r="EB1081" t="s">
        <v>567</v>
      </c>
    </row>
    <row r="1082" spans="1:132" x14ac:dyDescent="0.25">
      <c r="A1082" s="13">
        <v>1079</v>
      </c>
      <c r="B1082" s="13">
        <v>0</v>
      </c>
      <c r="C1082" s="13">
        <v>0</v>
      </c>
      <c r="D1082" s="13">
        <v>0</v>
      </c>
      <c r="E1082" s="13">
        <v>0</v>
      </c>
      <c r="F1082" s="13">
        <v>31</v>
      </c>
      <c r="G1082" s="13">
        <v>30</v>
      </c>
      <c r="H1082" s="13">
        <v>37</v>
      </c>
      <c r="I1082" s="13">
        <v>40</v>
      </c>
      <c r="J1082" s="13">
        <v>34</v>
      </c>
      <c r="K1082" s="13">
        <v>47</v>
      </c>
      <c r="L1082" s="13">
        <v>44</v>
      </c>
      <c r="M1082" s="13">
        <v>44</v>
      </c>
      <c r="O1082" s="19">
        <v>1078</v>
      </c>
      <c r="P1082" s="20">
        <v>99</v>
      </c>
      <c r="Q1082" s="20">
        <v>99</v>
      </c>
      <c r="R1082" s="21">
        <v>99</v>
      </c>
      <c r="S1082" s="21">
        <v>96</v>
      </c>
      <c r="T1082" s="21">
        <v>90</v>
      </c>
      <c r="U1082" s="21">
        <v>82</v>
      </c>
      <c r="V1082" s="21">
        <v>72</v>
      </c>
      <c r="W1082" s="21">
        <v>64</v>
      </c>
      <c r="X1082" s="21">
        <v>56</v>
      </c>
      <c r="Y1082" s="21">
        <v>50</v>
      </c>
      <c r="Z1082" s="21">
        <v>48</v>
      </c>
      <c r="AA1082" s="21">
        <v>46</v>
      </c>
      <c r="AB1082" s="22">
        <v>1078</v>
      </c>
      <c r="AC1082" s="23">
        <v>96</v>
      </c>
      <c r="AD1082" s="23">
        <v>96</v>
      </c>
      <c r="AE1082" s="24">
        <v>99</v>
      </c>
      <c r="AF1082" s="24">
        <v>93</v>
      </c>
      <c r="AG1082" s="24">
        <v>85</v>
      </c>
      <c r="AH1082" s="24">
        <v>79</v>
      </c>
      <c r="AI1082" s="24">
        <v>70</v>
      </c>
      <c r="AJ1082" s="24">
        <v>60</v>
      </c>
      <c r="AK1082" s="24">
        <v>53</v>
      </c>
      <c r="AL1082" s="24">
        <v>42</v>
      </c>
      <c r="AM1082" s="24">
        <v>42</v>
      </c>
      <c r="AN1082" s="24">
        <v>42</v>
      </c>
      <c r="DX1082" s="19">
        <v>1078</v>
      </c>
      <c r="DY1082" t="s">
        <v>568</v>
      </c>
      <c r="DZ1082" t="s">
        <v>568</v>
      </c>
      <c r="EA1082" t="s">
        <v>568</v>
      </c>
      <c r="EB1082" t="s">
        <v>567</v>
      </c>
    </row>
    <row r="1083" spans="1:132" x14ac:dyDescent="0.25">
      <c r="A1083" s="12">
        <v>1080</v>
      </c>
      <c r="B1083" s="12">
        <v>0</v>
      </c>
      <c r="C1083" s="12">
        <v>0</v>
      </c>
      <c r="D1083" s="12">
        <v>0</v>
      </c>
      <c r="E1083" s="12">
        <v>0</v>
      </c>
      <c r="F1083" s="12">
        <v>31</v>
      </c>
      <c r="G1083" s="12">
        <v>30</v>
      </c>
      <c r="H1083" s="12">
        <v>37</v>
      </c>
      <c r="I1083" s="12">
        <v>40</v>
      </c>
      <c r="J1083" s="12">
        <v>34</v>
      </c>
      <c r="K1083" s="12">
        <v>47</v>
      </c>
      <c r="L1083" s="12">
        <v>44</v>
      </c>
      <c r="M1083" s="12">
        <v>44</v>
      </c>
      <c r="O1083" s="19">
        <v>1079</v>
      </c>
      <c r="P1083" s="20">
        <v>99</v>
      </c>
      <c r="Q1083" s="20">
        <v>99</v>
      </c>
      <c r="R1083" s="21">
        <v>99</v>
      </c>
      <c r="S1083" s="21">
        <v>96</v>
      </c>
      <c r="T1083" s="21">
        <v>90</v>
      </c>
      <c r="U1083" s="21">
        <v>82</v>
      </c>
      <c r="V1083" s="21">
        <v>72</v>
      </c>
      <c r="W1083" s="21">
        <v>64</v>
      </c>
      <c r="X1083" s="21">
        <v>56</v>
      </c>
      <c r="Y1083" s="21">
        <v>50</v>
      </c>
      <c r="Z1083" s="21">
        <v>48</v>
      </c>
      <c r="AA1083" s="21">
        <v>46</v>
      </c>
      <c r="AB1083" s="22">
        <v>1079</v>
      </c>
      <c r="AC1083" s="23">
        <v>96</v>
      </c>
      <c r="AD1083" s="23">
        <v>96</v>
      </c>
      <c r="AE1083" s="24">
        <v>99</v>
      </c>
      <c r="AF1083" s="24">
        <v>94</v>
      </c>
      <c r="AG1083" s="24">
        <v>85</v>
      </c>
      <c r="AH1083" s="24">
        <v>79</v>
      </c>
      <c r="AI1083" s="24">
        <v>70</v>
      </c>
      <c r="AJ1083" s="24">
        <v>60</v>
      </c>
      <c r="AK1083" s="24">
        <v>53</v>
      </c>
      <c r="AL1083" s="24">
        <v>42</v>
      </c>
      <c r="AM1083" s="24">
        <v>42</v>
      </c>
      <c r="AN1083" s="24">
        <v>42</v>
      </c>
      <c r="DX1083" s="19">
        <v>1079</v>
      </c>
      <c r="DY1083" t="s">
        <v>568</v>
      </c>
      <c r="DZ1083" t="s">
        <v>568</v>
      </c>
      <c r="EA1083" t="s">
        <v>568</v>
      </c>
      <c r="EB1083" t="s">
        <v>567</v>
      </c>
    </row>
    <row r="1084" spans="1:132" x14ac:dyDescent="0.25">
      <c r="A1084" s="13">
        <v>1081</v>
      </c>
      <c r="B1084" s="13">
        <v>0</v>
      </c>
      <c r="C1084" s="13">
        <v>0</v>
      </c>
      <c r="D1084" s="13">
        <v>0</v>
      </c>
      <c r="E1084" s="13">
        <v>0</v>
      </c>
      <c r="F1084" s="13">
        <v>31</v>
      </c>
      <c r="G1084" s="13">
        <v>30</v>
      </c>
      <c r="H1084" s="13">
        <v>37</v>
      </c>
      <c r="I1084" s="13">
        <v>40</v>
      </c>
      <c r="J1084" s="13">
        <v>34</v>
      </c>
      <c r="K1084" s="13">
        <v>47</v>
      </c>
      <c r="L1084" s="13">
        <v>44</v>
      </c>
      <c r="M1084" s="13">
        <v>44</v>
      </c>
      <c r="O1084" s="19">
        <v>1080</v>
      </c>
      <c r="P1084" s="20">
        <v>99</v>
      </c>
      <c r="Q1084" s="20">
        <v>99</v>
      </c>
      <c r="R1084" s="21">
        <v>99</v>
      </c>
      <c r="S1084" s="21">
        <v>96</v>
      </c>
      <c r="T1084" s="21">
        <v>90</v>
      </c>
      <c r="U1084" s="21">
        <v>82</v>
      </c>
      <c r="V1084" s="21">
        <v>72</v>
      </c>
      <c r="W1084" s="21">
        <v>64</v>
      </c>
      <c r="X1084" s="21">
        <v>56</v>
      </c>
      <c r="Y1084" s="21">
        <v>50</v>
      </c>
      <c r="Z1084" s="21">
        <v>48</v>
      </c>
      <c r="AA1084" s="21">
        <v>46</v>
      </c>
      <c r="AB1084" s="22">
        <v>1080</v>
      </c>
      <c r="AC1084" s="23">
        <v>96</v>
      </c>
      <c r="AD1084" s="23">
        <v>96</v>
      </c>
      <c r="AE1084" s="24">
        <v>99</v>
      </c>
      <c r="AF1084" s="24">
        <v>94</v>
      </c>
      <c r="AG1084" s="24">
        <v>85</v>
      </c>
      <c r="AH1084" s="24">
        <v>80</v>
      </c>
      <c r="AI1084" s="24">
        <v>70</v>
      </c>
      <c r="AJ1084" s="24">
        <v>61</v>
      </c>
      <c r="AK1084" s="24">
        <v>54</v>
      </c>
      <c r="AL1084" s="24">
        <v>42</v>
      </c>
      <c r="AM1084" s="24">
        <v>42</v>
      </c>
      <c r="AN1084" s="24">
        <v>42</v>
      </c>
      <c r="DX1084" s="19">
        <v>1080</v>
      </c>
      <c r="DY1084" t="s">
        <v>568</v>
      </c>
      <c r="DZ1084" t="s">
        <v>568</v>
      </c>
      <c r="EA1084" t="s">
        <v>568</v>
      </c>
      <c r="EB1084" t="s">
        <v>567</v>
      </c>
    </row>
    <row r="1085" spans="1:132" x14ac:dyDescent="0.25">
      <c r="A1085" s="12">
        <v>1082</v>
      </c>
      <c r="B1085" s="12">
        <v>0</v>
      </c>
      <c r="C1085" s="12">
        <v>0</v>
      </c>
      <c r="D1085" s="12">
        <v>0</v>
      </c>
      <c r="E1085" s="12">
        <v>0</v>
      </c>
      <c r="F1085" s="12">
        <v>31</v>
      </c>
      <c r="G1085" s="12">
        <v>30</v>
      </c>
      <c r="H1085" s="12">
        <v>37</v>
      </c>
      <c r="I1085" s="12">
        <v>40</v>
      </c>
      <c r="J1085" s="12">
        <v>34</v>
      </c>
      <c r="K1085" s="12">
        <v>47</v>
      </c>
      <c r="L1085" s="12">
        <v>44</v>
      </c>
      <c r="M1085" s="12">
        <v>44</v>
      </c>
      <c r="O1085" s="19">
        <v>1081</v>
      </c>
      <c r="P1085" s="20">
        <v>99</v>
      </c>
      <c r="Q1085" s="20">
        <v>99</v>
      </c>
      <c r="R1085" s="21">
        <v>99</v>
      </c>
      <c r="S1085" s="21">
        <v>96</v>
      </c>
      <c r="T1085" s="21">
        <v>90</v>
      </c>
      <c r="U1085" s="21">
        <v>82</v>
      </c>
      <c r="V1085" s="21">
        <v>72</v>
      </c>
      <c r="W1085" s="21">
        <v>64</v>
      </c>
      <c r="X1085" s="21">
        <v>56</v>
      </c>
      <c r="Y1085" s="21">
        <v>50</v>
      </c>
      <c r="Z1085" s="21">
        <v>48</v>
      </c>
      <c r="AA1085" s="21">
        <v>46</v>
      </c>
      <c r="AB1085" s="22">
        <v>1081</v>
      </c>
      <c r="AC1085" s="23">
        <v>96</v>
      </c>
      <c r="AD1085" s="23">
        <v>96</v>
      </c>
      <c r="AE1085" s="24">
        <v>99</v>
      </c>
      <c r="AF1085" s="24">
        <v>94</v>
      </c>
      <c r="AG1085" s="24">
        <v>85</v>
      </c>
      <c r="AH1085" s="24">
        <v>80</v>
      </c>
      <c r="AI1085" s="24">
        <v>70</v>
      </c>
      <c r="AJ1085" s="24">
        <v>61</v>
      </c>
      <c r="AK1085" s="24">
        <v>54</v>
      </c>
      <c r="AL1085" s="24">
        <v>42</v>
      </c>
      <c r="AM1085" s="24">
        <v>42</v>
      </c>
      <c r="AN1085" s="24">
        <v>42</v>
      </c>
      <c r="DX1085" s="19">
        <v>1081</v>
      </c>
      <c r="DY1085" t="s">
        <v>568</v>
      </c>
      <c r="DZ1085" t="s">
        <v>568</v>
      </c>
      <c r="EA1085" t="s">
        <v>568</v>
      </c>
      <c r="EB1085" t="s">
        <v>567</v>
      </c>
    </row>
    <row r="1086" spans="1:132" x14ac:dyDescent="0.25">
      <c r="A1086" s="13">
        <v>1083</v>
      </c>
      <c r="B1086" s="13">
        <v>0</v>
      </c>
      <c r="C1086" s="13">
        <v>0</v>
      </c>
      <c r="D1086" s="13">
        <v>0</v>
      </c>
      <c r="E1086" s="13">
        <v>0</v>
      </c>
      <c r="F1086" s="13">
        <v>30</v>
      </c>
      <c r="G1086" s="13">
        <v>30</v>
      </c>
      <c r="H1086" s="13">
        <v>37</v>
      </c>
      <c r="I1086" s="13">
        <v>40</v>
      </c>
      <c r="J1086" s="13">
        <v>34</v>
      </c>
      <c r="K1086" s="13">
        <v>47</v>
      </c>
      <c r="L1086" s="13">
        <v>44</v>
      </c>
      <c r="M1086" s="13">
        <v>44</v>
      </c>
      <c r="O1086" s="19">
        <v>1082</v>
      </c>
      <c r="P1086" s="20">
        <v>99</v>
      </c>
      <c r="Q1086" s="20">
        <v>99</v>
      </c>
      <c r="R1086" s="21">
        <v>99</v>
      </c>
      <c r="S1086" s="21">
        <v>96</v>
      </c>
      <c r="T1086" s="21">
        <v>90</v>
      </c>
      <c r="U1086" s="21">
        <v>82</v>
      </c>
      <c r="V1086" s="21">
        <v>72</v>
      </c>
      <c r="W1086" s="21">
        <v>64</v>
      </c>
      <c r="X1086" s="21">
        <v>56</v>
      </c>
      <c r="Y1086" s="21">
        <v>50</v>
      </c>
      <c r="Z1086" s="21">
        <v>48</v>
      </c>
      <c r="AA1086" s="21">
        <v>46</v>
      </c>
      <c r="AB1086" s="22">
        <v>1082</v>
      </c>
      <c r="AC1086" s="23">
        <v>96</v>
      </c>
      <c r="AD1086" s="23">
        <v>96</v>
      </c>
      <c r="AE1086" s="24">
        <v>99</v>
      </c>
      <c r="AF1086" s="24">
        <v>94</v>
      </c>
      <c r="AG1086" s="24">
        <v>85</v>
      </c>
      <c r="AH1086" s="24">
        <v>80</v>
      </c>
      <c r="AI1086" s="24">
        <v>70</v>
      </c>
      <c r="AJ1086" s="24">
        <v>61</v>
      </c>
      <c r="AK1086" s="24">
        <v>54</v>
      </c>
      <c r="AL1086" s="24">
        <v>43</v>
      </c>
      <c r="AM1086" s="24">
        <v>43</v>
      </c>
      <c r="AN1086" s="24">
        <v>43</v>
      </c>
      <c r="DX1086" s="19">
        <v>1082</v>
      </c>
      <c r="DY1086" t="s">
        <v>568</v>
      </c>
      <c r="DZ1086" t="s">
        <v>568</v>
      </c>
      <c r="EA1086" t="s">
        <v>568</v>
      </c>
      <c r="EB1086" t="s">
        <v>567</v>
      </c>
    </row>
    <row r="1087" spans="1:132" x14ac:dyDescent="0.25">
      <c r="A1087" s="12">
        <v>1084</v>
      </c>
      <c r="B1087" s="12">
        <v>0</v>
      </c>
      <c r="C1087" s="12">
        <v>0</v>
      </c>
      <c r="D1087" s="12">
        <v>0</v>
      </c>
      <c r="E1087" s="12">
        <v>0</v>
      </c>
      <c r="F1087" s="12">
        <v>30</v>
      </c>
      <c r="G1087" s="12">
        <v>30</v>
      </c>
      <c r="H1087" s="12">
        <v>37</v>
      </c>
      <c r="I1087" s="12">
        <v>40</v>
      </c>
      <c r="J1087" s="12">
        <v>34</v>
      </c>
      <c r="K1087" s="12">
        <v>47</v>
      </c>
      <c r="L1087" s="12">
        <v>44</v>
      </c>
      <c r="M1087" s="12">
        <v>44</v>
      </c>
      <c r="O1087" s="19">
        <v>1083</v>
      </c>
      <c r="P1087" s="20">
        <v>99</v>
      </c>
      <c r="Q1087" s="20">
        <v>99</v>
      </c>
      <c r="R1087" s="21">
        <v>99</v>
      </c>
      <c r="S1087" s="21">
        <v>96</v>
      </c>
      <c r="T1087" s="21">
        <v>90</v>
      </c>
      <c r="U1087" s="21">
        <v>83</v>
      </c>
      <c r="V1087" s="21">
        <v>73</v>
      </c>
      <c r="W1087" s="21">
        <v>65</v>
      </c>
      <c r="X1087" s="21">
        <v>57</v>
      </c>
      <c r="Y1087" s="21">
        <v>51</v>
      </c>
      <c r="Z1087" s="21">
        <v>49</v>
      </c>
      <c r="AA1087" s="21">
        <v>47</v>
      </c>
      <c r="AB1087" s="22">
        <v>1083</v>
      </c>
      <c r="AC1087" s="23">
        <v>96</v>
      </c>
      <c r="AD1087" s="23">
        <v>96</v>
      </c>
      <c r="AE1087" s="24">
        <v>99</v>
      </c>
      <c r="AF1087" s="24">
        <v>94</v>
      </c>
      <c r="AG1087" s="24">
        <v>85</v>
      </c>
      <c r="AH1087" s="24">
        <v>80</v>
      </c>
      <c r="AI1087" s="24">
        <v>71</v>
      </c>
      <c r="AJ1087" s="24">
        <v>61</v>
      </c>
      <c r="AK1087" s="24">
        <v>54</v>
      </c>
      <c r="AL1087" s="24">
        <v>43</v>
      </c>
      <c r="AM1087" s="24">
        <v>43</v>
      </c>
      <c r="AN1087" s="24">
        <v>43</v>
      </c>
      <c r="DX1087" s="19">
        <v>1083</v>
      </c>
      <c r="DY1087" t="s">
        <v>568</v>
      </c>
      <c r="DZ1087" t="s">
        <v>568</v>
      </c>
      <c r="EA1087" t="s">
        <v>568</v>
      </c>
      <c r="EB1087" t="s">
        <v>567</v>
      </c>
    </row>
    <row r="1088" spans="1:132" x14ac:dyDescent="0.25">
      <c r="A1088" s="13">
        <v>1085</v>
      </c>
      <c r="B1088" s="13">
        <v>0</v>
      </c>
      <c r="C1088" s="13">
        <v>0</v>
      </c>
      <c r="D1088" s="13">
        <v>0</v>
      </c>
      <c r="E1088" s="13">
        <v>0</v>
      </c>
      <c r="F1088" s="13">
        <v>30</v>
      </c>
      <c r="G1088" s="13">
        <v>30</v>
      </c>
      <c r="H1088" s="13">
        <v>37</v>
      </c>
      <c r="I1088" s="13">
        <v>40</v>
      </c>
      <c r="J1088" s="13">
        <v>34</v>
      </c>
      <c r="K1088" s="13">
        <v>47</v>
      </c>
      <c r="L1088" s="13">
        <v>44</v>
      </c>
      <c r="M1088" s="13">
        <v>44</v>
      </c>
      <c r="O1088" s="19">
        <v>1084</v>
      </c>
      <c r="P1088" s="20">
        <v>99</v>
      </c>
      <c r="Q1088" s="20">
        <v>99</v>
      </c>
      <c r="R1088" s="21">
        <v>99</v>
      </c>
      <c r="S1088" s="21">
        <v>96</v>
      </c>
      <c r="T1088" s="21">
        <v>90</v>
      </c>
      <c r="U1088" s="21">
        <v>83</v>
      </c>
      <c r="V1088" s="21">
        <v>73</v>
      </c>
      <c r="W1088" s="21">
        <v>65</v>
      </c>
      <c r="X1088" s="21">
        <v>57</v>
      </c>
      <c r="Y1088" s="21">
        <v>51</v>
      </c>
      <c r="Z1088" s="21">
        <v>49</v>
      </c>
      <c r="AA1088" s="21">
        <v>47</v>
      </c>
      <c r="AB1088" s="22">
        <v>1084</v>
      </c>
      <c r="AC1088" s="23">
        <v>96</v>
      </c>
      <c r="AD1088" s="23">
        <v>96</v>
      </c>
      <c r="AE1088" s="24">
        <v>99</v>
      </c>
      <c r="AF1088" s="24">
        <v>94</v>
      </c>
      <c r="AG1088" s="24">
        <v>85</v>
      </c>
      <c r="AH1088" s="24">
        <v>80</v>
      </c>
      <c r="AI1088" s="24">
        <v>71</v>
      </c>
      <c r="AJ1088" s="24">
        <v>61</v>
      </c>
      <c r="AK1088" s="24">
        <v>55</v>
      </c>
      <c r="AL1088" s="24">
        <v>43</v>
      </c>
      <c r="AM1088" s="24">
        <v>43</v>
      </c>
      <c r="AN1088" s="24">
        <v>43</v>
      </c>
      <c r="DX1088" s="19">
        <v>1084</v>
      </c>
      <c r="DY1088" t="s">
        <v>568</v>
      </c>
      <c r="DZ1088" t="s">
        <v>568</v>
      </c>
      <c r="EA1088" t="s">
        <v>568</v>
      </c>
      <c r="EB1088" t="s">
        <v>567</v>
      </c>
    </row>
    <row r="1089" spans="1:132" x14ac:dyDescent="0.25">
      <c r="A1089" s="12">
        <v>1086</v>
      </c>
      <c r="B1089" s="12">
        <v>0</v>
      </c>
      <c r="C1089" s="12">
        <v>0</v>
      </c>
      <c r="D1089" s="12">
        <v>0</v>
      </c>
      <c r="E1089" s="12">
        <v>0</v>
      </c>
      <c r="F1089" s="12">
        <v>30</v>
      </c>
      <c r="G1089" s="12">
        <v>29</v>
      </c>
      <c r="H1089" s="12">
        <v>36</v>
      </c>
      <c r="I1089" s="12">
        <v>40</v>
      </c>
      <c r="J1089" s="12">
        <v>33</v>
      </c>
      <c r="K1089" s="12">
        <v>47</v>
      </c>
      <c r="L1089" s="12">
        <v>44</v>
      </c>
      <c r="M1089" s="12">
        <v>44</v>
      </c>
      <c r="O1089" s="19">
        <v>1085</v>
      </c>
      <c r="P1089" s="20">
        <v>99</v>
      </c>
      <c r="Q1089" s="20">
        <v>99</v>
      </c>
      <c r="R1089" s="21">
        <v>99</v>
      </c>
      <c r="S1089" s="21">
        <v>96</v>
      </c>
      <c r="T1089" s="21">
        <v>90</v>
      </c>
      <c r="U1089" s="21">
        <v>83</v>
      </c>
      <c r="V1089" s="21">
        <v>73</v>
      </c>
      <c r="W1089" s="21">
        <v>65</v>
      </c>
      <c r="X1089" s="21">
        <v>57</v>
      </c>
      <c r="Y1089" s="21">
        <v>51</v>
      </c>
      <c r="Z1089" s="21">
        <v>49</v>
      </c>
      <c r="AA1089" s="21">
        <v>47</v>
      </c>
      <c r="AB1089" s="22">
        <v>1085</v>
      </c>
      <c r="AC1089" s="23">
        <v>96</v>
      </c>
      <c r="AD1089" s="23">
        <v>96</v>
      </c>
      <c r="AE1089" s="24">
        <v>99</v>
      </c>
      <c r="AF1089" s="24">
        <v>94</v>
      </c>
      <c r="AG1089" s="24">
        <v>85</v>
      </c>
      <c r="AH1089" s="24">
        <v>80</v>
      </c>
      <c r="AI1089" s="24">
        <v>71</v>
      </c>
      <c r="AJ1089" s="24">
        <v>62</v>
      </c>
      <c r="AK1089" s="24">
        <v>55</v>
      </c>
      <c r="AL1089" s="24">
        <v>43</v>
      </c>
      <c r="AM1089" s="24">
        <v>43</v>
      </c>
      <c r="AN1089" s="24">
        <v>43</v>
      </c>
      <c r="DX1089" s="19">
        <v>1085</v>
      </c>
      <c r="DY1089" t="s">
        <v>568</v>
      </c>
      <c r="DZ1089" t="s">
        <v>568</v>
      </c>
      <c r="EA1089" t="s">
        <v>568</v>
      </c>
      <c r="EB1089" t="s">
        <v>567</v>
      </c>
    </row>
    <row r="1090" spans="1:132" x14ac:dyDescent="0.25">
      <c r="A1090" s="13">
        <v>1087</v>
      </c>
      <c r="B1090" s="13">
        <v>0</v>
      </c>
      <c r="C1090" s="13">
        <v>0</v>
      </c>
      <c r="D1090" s="13">
        <v>0</v>
      </c>
      <c r="E1090" s="13">
        <v>0</v>
      </c>
      <c r="F1090" s="13">
        <v>30</v>
      </c>
      <c r="G1090" s="13">
        <v>29</v>
      </c>
      <c r="H1090" s="13">
        <v>36</v>
      </c>
      <c r="I1090" s="13">
        <v>40</v>
      </c>
      <c r="J1090" s="13">
        <v>33</v>
      </c>
      <c r="K1090" s="13">
        <v>47</v>
      </c>
      <c r="L1090" s="13">
        <v>44</v>
      </c>
      <c r="M1090" s="13">
        <v>44</v>
      </c>
      <c r="O1090" s="19">
        <v>1086</v>
      </c>
      <c r="P1090" s="20">
        <v>99</v>
      </c>
      <c r="Q1090" s="20">
        <v>99</v>
      </c>
      <c r="R1090" s="21">
        <v>99</v>
      </c>
      <c r="S1090" s="21">
        <v>96</v>
      </c>
      <c r="T1090" s="21">
        <v>90</v>
      </c>
      <c r="U1090" s="21">
        <v>83</v>
      </c>
      <c r="V1090" s="21">
        <v>73</v>
      </c>
      <c r="W1090" s="21">
        <v>65</v>
      </c>
      <c r="X1090" s="21">
        <v>57</v>
      </c>
      <c r="Y1090" s="21">
        <v>51</v>
      </c>
      <c r="Z1090" s="21">
        <v>49</v>
      </c>
      <c r="AA1090" s="21">
        <v>47</v>
      </c>
      <c r="AB1090" s="22">
        <v>1086</v>
      </c>
      <c r="AC1090" s="23">
        <v>96</v>
      </c>
      <c r="AD1090" s="23">
        <v>96</v>
      </c>
      <c r="AE1090" s="24">
        <v>99</v>
      </c>
      <c r="AF1090" s="24">
        <v>94</v>
      </c>
      <c r="AG1090" s="24">
        <v>86</v>
      </c>
      <c r="AH1090" s="24">
        <v>80</v>
      </c>
      <c r="AI1090" s="24">
        <v>71</v>
      </c>
      <c r="AJ1090" s="24">
        <v>62</v>
      </c>
      <c r="AK1090" s="24">
        <v>55</v>
      </c>
      <c r="AL1090" s="24">
        <v>44</v>
      </c>
      <c r="AM1090" s="24">
        <v>44</v>
      </c>
      <c r="AN1090" s="24">
        <v>44</v>
      </c>
      <c r="DX1090" s="19">
        <v>1086</v>
      </c>
      <c r="DY1090" t="s">
        <v>568</v>
      </c>
      <c r="DZ1090" t="s">
        <v>568</v>
      </c>
      <c r="EA1090" t="s">
        <v>568</v>
      </c>
      <c r="EB1090" t="s">
        <v>567</v>
      </c>
    </row>
    <row r="1091" spans="1:132" x14ac:dyDescent="0.25">
      <c r="A1091" s="12">
        <v>1088</v>
      </c>
      <c r="B1091" s="12">
        <v>0</v>
      </c>
      <c r="C1091" s="12">
        <v>0</v>
      </c>
      <c r="D1091" s="12">
        <v>0</v>
      </c>
      <c r="E1091" s="12">
        <v>0</v>
      </c>
      <c r="F1091" s="12">
        <v>29</v>
      </c>
      <c r="G1091" s="12">
        <v>29</v>
      </c>
      <c r="H1091" s="12">
        <v>36</v>
      </c>
      <c r="I1091" s="12">
        <v>40</v>
      </c>
      <c r="J1091" s="12">
        <v>33</v>
      </c>
      <c r="K1091" s="12">
        <v>47</v>
      </c>
      <c r="L1091" s="12">
        <v>44</v>
      </c>
      <c r="M1091" s="12">
        <v>44</v>
      </c>
      <c r="O1091" s="19">
        <v>1087</v>
      </c>
      <c r="P1091" s="20">
        <v>99</v>
      </c>
      <c r="Q1091" s="20">
        <v>99</v>
      </c>
      <c r="R1091" s="21">
        <v>99</v>
      </c>
      <c r="S1091" s="21">
        <v>96</v>
      </c>
      <c r="T1091" s="21">
        <v>90</v>
      </c>
      <c r="U1091" s="21">
        <v>83</v>
      </c>
      <c r="V1091" s="21">
        <v>73</v>
      </c>
      <c r="W1091" s="21">
        <v>65</v>
      </c>
      <c r="X1091" s="21">
        <v>57</v>
      </c>
      <c r="Y1091" s="21">
        <v>51</v>
      </c>
      <c r="Z1091" s="21">
        <v>49</v>
      </c>
      <c r="AA1091" s="21">
        <v>47</v>
      </c>
      <c r="AB1091" s="22">
        <v>1087</v>
      </c>
      <c r="AC1091" s="23">
        <v>96</v>
      </c>
      <c r="AD1091" s="23">
        <v>96</v>
      </c>
      <c r="AE1091" s="24">
        <v>99</v>
      </c>
      <c r="AF1091" s="24">
        <v>94</v>
      </c>
      <c r="AG1091" s="24">
        <v>86</v>
      </c>
      <c r="AH1091" s="24">
        <v>80</v>
      </c>
      <c r="AI1091" s="24">
        <v>71</v>
      </c>
      <c r="AJ1091" s="24">
        <v>62</v>
      </c>
      <c r="AK1091" s="24">
        <v>55</v>
      </c>
      <c r="AL1091" s="24">
        <v>44</v>
      </c>
      <c r="AM1091" s="24">
        <v>44</v>
      </c>
      <c r="AN1091" s="24">
        <v>44</v>
      </c>
      <c r="DX1091" s="19">
        <v>1087</v>
      </c>
      <c r="DY1091" t="s">
        <v>568</v>
      </c>
      <c r="DZ1091" t="s">
        <v>568</v>
      </c>
      <c r="EA1091" t="s">
        <v>568</v>
      </c>
      <c r="EB1091" t="s">
        <v>567</v>
      </c>
    </row>
    <row r="1092" spans="1:132" x14ac:dyDescent="0.25">
      <c r="A1092" s="13">
        <v>1089</v>
      </c>
      <c r="B1092" s="13">
        <v>0</v>
      </c>
      <c r="C1092" s="13">
        <v>0</v>
      </c>
      <c r="D1092" s="13">
        <v>0</v>
      </c>
      <c r="E1092" s="13">
        <v>0</v>
      </c>
      <c r="F1092" s="13">
        <v>29</v>
      </c>
      <c r="G1092" s="13">
        <v>29</v>
      </c>
      <c r="H1092" s="13">
        <v>36</v>
      </c>
      <c r="I1092" s="13">
        <v>40</v>
      </c>
      <c r="J1092" s="13">
        <v>33</v>
      </c>
      <c r="K1092" s="13">
        <v>47</v>
      </c>
      <c r="L1092" s="13">
        <v>44</v>
      </c>
      <c r="M1092" s="13">
        <v>44</v>
      </c>
      <c r="O1092" s="19">
        <v>1088</v>
      </c>
      <c r="P1092" s="20">
        <v>99</v>
      </c>
      <c r="Q1092" s="20">
        <v>99</v>
      </c>
      <c r="R1092" s="21">
        <v>99</v>
      </c>
      <c r="S1092" s="21">
        <v>97</v>
      </c>
      <c r="T1092" s="21">
        <v>91</v>
      </c>
      <c r="U1092" s="21">
        <v>83</v>
      </c>
      <c r="V1092" s="21">
        <v>74</v>
      </c>
      <c r="W1092" s="21">
        <v>65</v>
      </c>
      <c r="X1092" s="21">
        <v>58</v>
      </c>
      <c r="Y1092" s="21">
        <v>52</v>
      </c>
      <c r="Z1092" s="21">
        <v>50</v>
      </c>
      <c r="AA1092" s="21">
        <v>48</v>
      </c>
      <c r="AB1092" s="22">
        <v>1088</v>
      </c>
      <c r="AC1092" s="23">
        <v>96</v>
      </c>
      <c r="AD1092" s="23">
        <v>96</v>
      </c>
      <c r="AE1092" s="24">
        <v>99</v>
      </c>
      <c r="AF1092" s="24">
        <v>94</v>
      </c>
      <c r="AG1092" s="24">
        <v>86</v>
      </c>
      <c r="AH1092" s="24">
        <v>81</v>
      </c>
      <c r="AI1092" s="24">
        <v>71</v>
      </c>
      <c r="AJ1092" s="24">
        <v>62</v>
      </c>
      <c r="AK1092" s="24">
        <v>56</v>
      </c>
      <c r="AL1092" s="24">
        <v>44</v>
      </c>
      <c r="AM1092" s="24">
        <v>44</v>
      </c>
      <c r="AN1092" s="24">
        <v>44</v>
      </c>
      <c r="DX1092" s="19">
        <v>1088</v>
      </c>
      <c r="DY1092" t="s">
        <v>568</v>
      </c>
      <c r="DZ1092" t="s">
        <v>568</v>
      </c>
      <c r="EA1092" t="s">
        <v>568</v>
      </c>
      <c r="EB1092" t="s">
        <v>567</v>
      </c>
    </row>
    <row r="1093" spans="1:132" x14ac:dyDescent="0.25">
      <c r="A1093" s="12">
        <v>1090</v>
      </c>
      <c r="B1093" s="12">
        <v>0</v>
      </c>
      <c r="C1093" s="12">
        <v>0</v>
      </c>
      <c r="D1093" s="12">
        <v>0</v>
      </c>
      <c r="E1093" s="12">
        <v>0</v>
      </c>
      <c r="F1093" s="12">
        <v>29</v>
      </c>
      <c r="G1093" s="12">
        <v>29</v>
      </c>
      <c r="H1093" s="12">
        <v>36</v>
      </c>
      <c r="I1093" s="12">
        <v>40</v>
      </c>
      <c r="J1093" s="12">
        <v>33</v>
      </c>
      <c r="K1093" s="12">
        <v>47</v>
      </c>
      <c r="L1093" s="12">
        <v>44</v>
      </c>
      <c r="M1093" s="12">
        <v>44</v>
      </c>
      <c r="O1093" s="19">
        <v>1089</v>
      </c>
      <c r="P1093" s="20">
        <v>99</v>
      </c>
      <c r="Q1093" s="20">
        <v>99</v>
      </c>
      <c r="R1093" s="21">
        <v>99</v>
      </c>
      <c r="S1093" s="21">
        <v>97</v>
      </c>
      <c r="T1093" s="21">
        <v>91</v>
      </c>
      <c r="U1093" s="21">
        <v>83</v>
      </c>
      <c r="V1093" s="21">
        <v>74</v>
      </c>
      <c r="W1093" s="21">
        <v>65</v>
      </c>
      <c r="X1093" s="21">
        <v>58</v>
      </c>
      <c r="Y1093" s="21">
        <v>52</v>
      </c>
      <c r="Z1093" s="21">
        <v>50</v>
      </c>
      <c r="AA1093" s="21">
        <v>48</v>
      </c>
      <c r="AB1093" s="22">
        <v>1089</v>
      </c>
      <c r="AC1093" s="23">
        <v>96</v>
      </c>
      <c r="AD1093" s="23">
        <v>96</v>
      </c>
      <c r="AE1093" s="24">
        <v>99</v>
      </c>
      <c r="AF1093" s="24">
        <v>94</v>
      </c>
      <c r="AG1093" s="24">
        <v>86</v>
      </c>
      <c r="AH1093" s="24">
        <v>81</v>
      </c>
      <c r="AI1093" s="24">
        <v>72</v>
      </c>
      <c r="AJ1093" s="24">
        <v>62</v>
      </c>
      <c r="AK1093" s="24">
        <v>56</v>
      </c>
      <c r="AL1093" s="24">
        <v>44</v>
      </c>
      <c r="AM1093" s="24">
        <v>44</v>
      </c>
      <c r="AN1093" s="24">
        <v>44</v>
      </c>
      <c r="DX1093" s="19">
        <v>1089</v>
      </c>
      <c r="DY1093" t="s">
        <v>568</v>
      </c>
      <c r="DZ1093" t="s">
        <v>568</v>
      </c>
      <c r="EA1093" t="s">
        <v>568</v>
      </c>
      <c r="EB1093" t="s">
        <v>567</v>
      </c>
    </row>
    <row r="1094" spans="1:132" x14ac:dyDescent="0.25">
      <c r="A1094" s="13">
        <v>1091</v>
      </c>
      <c r="B1094" s="13">
        <v>0</v>
      </c>
      <c r="C1094" s="13">
        <v>0</v>
      </c>
      <c r="D1094" s="13">
        <v>0</v>
      </c>
      <c r="E1094" s="13">
        <v>0</v>
      </c>
      <c r="F1094" s="13">
        <v>29</v>
      </c>
      <c r="G1094" s="13">
        <v>29</v>
      </c>
      <c r="H1094" s="13">
        <v>36</v>
      </c>
      <c r="I1094" s="13">
        <v>40</v>
      </c>
      <c r="J1094" s="13">
        <v>33</v>
      </c>
      <c r="K1094" s="13">
        <v>47</v>
      </c>
      <c r="L1094" s="13">
        <v>44</v>
      </c>
      <c r="M1094" s="13">
        <v>44</v>
      </c>
      <c r="O1094" s="19">
        <v>1090</v>
      </c>
      <c r="P1094" s="20">
        <v>99</v>
      </c>
      <c r="Q1094" s="20">
        <v>99</v>
      </c>
      <c r="R1094" s="21">
        <v>99</v>
      </c>
      <c r="S1094" s="21">
        <v>97</v>
      </c>
      <c r="T1094" s="21">
        <v>91</v>
      </c>
      <c r="U1094" s="21">
        <v>83</v>
      </c>
      <c r="V1094" s="21">
        <v>74</v>
      </c>
      <c r="W1094" s="21">
        <v>65</v>
      </c>
      <c r="X1094" s="21">
        <v>58</v>
      </c>
      <c r="Y1094" s="21">
        <v>52</v>
      </c>
      <c r="Z1094" s="21">
        <v>50</v>
      </c>
      <c r="AA1094" s="21">
        <v>48</v>
      </c>
      <c r="AB1094" s="22">
        <v>1090</v>
      </c>
      <c r="AC1094" s="23">
        <v>96</v>
      </c>
      <c r="AD1094" s="23">
        <v>96</v>
      </c>
      <c r="AE1094" s="24">
        <v>99</v>
      </c>
      <c r="AF1094" s="24">
        <v>95</v>
      </c>
      <c r="AG1094" s="24">
        <v>86</v>
      </c>
      <c r="AH1094" s="24">
        <v>81</v>
      </c>
      <c r="AI1094" s="24">
        <v>72</v>
      </c>
      <c r="AJ1094" s="24">
        <v>63</v>
      </c>
      <c r="AK1094" s="24">
        <v>56</v>
      </c>
      <c r="AL1094" s="24">
        <v>45</v>
      </c>
      <c r="AM1094" s="24">
        <v>45</v>
      </c>
      <c r="AN1094" s="24">
        <v>45</v>
      </c>
      <c r="DX1094" s="19">
        <v>1090</v>
      </c>
      <c r="DY1094" t="s">
        <v>568</v>
      </c>
      <c r="DZ1094" t="s">
        <v>568</v>
      </c>
      <c r="EA1094" t="s">
        <v>568</v>
      </c>
      <c r="EB1094" t="s">
        <v>567</v>
      </c>
    </row>
    <row r="1095" spans="1:132" x14ac:dyDescent="0.25">
      <c r="A1095" s="12">
        <v>1092</v>
      </c>
      <c r="B1095" s="12">
        <v>0</v>
      </c>
      <c r="C1095" s="12">
        <v>0</v>
      </c>
      <c r="D1095" s="12">
        <v>0</v>
      </c>
      <c r="E1095" s="12">
        <v>0</v>
      </c>
      <c r="F1095" s="12">
        <v>29</v>
      </c>
      <c r="G1095" s="12">
        <v>29</v>
      </c>
      <c r="H1095" s="12">
        <v>36</v>
      </c>
      <c r="I1095" s="12">
        <v>40</v>
      </c>
      <c r="J1095" s="12">
        <v>33</v>
      </c>
      <c r="K1095" s="12">
        <v>47</v>
      </c>
      <c r="L1095" s="12">
        <v>44</v>
      </c>
      <c r="M1095" s="12">
        <v>44</v>
      </c>
      <c r="O1095" s="19">
        <v>1091</v>
      </c>
      <c r="P1095" s="20">
        <v>99</v>
      </c>
      <c r="Q1095" s="20">
        <v>99</v>
      </c>
      <c r="R1095" s="21">
        <v>99</v>
      </c>
      <c r="S1095" s="21">
        <v>97</v>
      </c>
      <c r="T1095" s="21">
        <v>91</v>
      </c>
      <c r="U1095" s="21">
        <v>83</v>
      </c>
      <c r="V1095" s="21">
        <v>74</v>
      </c>
      <c r="W1095" s="21">
        <v>65</v>
      </c>
      <c r="X1095" s="21">
        <v>58</v>
      </c>
      <c r="Y1095" s="21">
        <v>52</v>
      </c>
      <c r="Z1095" s="21">
        <v>50</v>
      </c>
      <c r="AA1095" s="21">
        <v>48</v>
      </c>
      <c r="AB1095" s="22">
        <v>1091</v>
      </c>
      <c r="AC1095" s="23">
        <v>96</v>
      </c>
      <c r="AD1095" s="23">
        <v>96</v>
      </c>
      <c r="AE1095" s="24">
        <v>99</v>
      </c>
      <c r="AF1095" s="24">
        <v>95</v>
      </c>
      <c r="AG1095" s="24">
        <v>86</v>
      </c>
      <c r="AH1095" s="24">
        <v>81</v>
      </c>
      <c r="AI1095" s="24">
        <v>72</v>
      </c>
      <c r="AJ1095" s="24">
        <v>63</v>
      </c>
      <c r="AK1095" s="24">
        <v>56</v>
      </c>
      <c r="AL1095" s="24">
        <v>45</v>
      </c>
      <c r="AM1095" s="24">
        <v>45</v>
      </c>
      <c r="AN1095" s="24">
        <v>45</v>
      </c>
      <c r="DX1095" s="19">
        <v>1091</v>
      </c>
      <c r="DY1095" t="s">
        <v>568</v>
      </c>
      <c r="DZ1095" t="s">
        <v>568</v>
      </c>
      <c r="EA1095" t="s">
        <v>568</v>
      </c>
      <c r="EB1095" t="s">
        <v>567</v>
      </c>
    </row>
    <row r="1096" spans="1:132" x14ac:dyDescent="0.25">
      <c r="A1096" s="13">
        <v>1093</v>
      </c>
      <c r="B1096" s="13">
        <v>0</v>
      </c>
      <c r="C1096" s="13">
        <v>0</v>
      </c>
      <c r="D1096" s="13">
        <v>0</v>
      </c>
      <c r="E1096" s="13">
        <v>0</v>
      </c>
      <c r="F1096" s="13">
        <v>29</v>
      </c>
      <c r="G1096" s="13">
        <v>28</v>
      </c>
      <c r="H1096" s="13">
        <v>36</v>
      </c>
      <c r="I1096" s="13">
        <v>40</v>
      </c>
      <c r="J1096" s="13">
        <v>33</v>
      </c>
      <c r="K1096" s="13">
        <v>47</v>
      </c>
      <c r="L1096" s="13">
        <v>44</v>
      </c>
      <c r="M1096" s="13">
        <v>44</v>
      </c>
      <c r="O1096" s="19">
        <v>1092</v>
      </c>
      <c r="P1096" s="20">
        <v>99</v>
      </c>
      <c r="Q1096" s="20">
        <v>99</v>
      </c>
      <c r="R1096" s="21">
        <v>99</v>
      </c>
      <c r="S1096" s="21">
        <v>97</v>
      </c>
      <c r="T1096" s="21">
        <v>91</v>
      </c>
      <c r="U1096" s="21">
        <v>83</v>
      </c>
      <c r="V1096" s="21">
        <v>74</v>
      </c>
      <c r="W1096" s="21">
        <v>65</v>
      </c>
      <c r="X1096" s="21">
        <v>58</v>
      </c>
      <c r="Y1096" s="21">
        <v>52</v>
      </c>
      <c r="Z1096" s="21">
        <v>50</v>
      </c>
      <c r="AA1096" s="21">
        <v>48</v>
      </c>
      <c r="AB1096" s="22">
        <v>1092</v>
      </c>
      <c r="AC1096" s="23">
        <v>96</v>
      </c>
      <c r="AD1096" s="23">
        <v>96</v>
      </c>
      <c r="AE1096" s="24">
        <v>99</v>
      </c>
      <c r="AF1096" s="24">
        <v>95</v>
      </c>
      <c r="AG1096" s="24">
        <v>86</v>
      </c>
      <c r="AH1096" s="24">
        <v>81</v>
      </c>
      <c r="AI1096" s="24">
        <v>72</v>
      </c>
      <c r="AJ1096" s="24">
        <v>63</v>
      </c>
      <c r="AK1096" s="24">
        <v>56</v>
      </c>
      <c r="AL1096" s="24">
        <v>45</v>
      </c>
      <c r="AM1096" s="24">
        <v>45</v>
      </c>
      <c r="AN1096" s="24">
        <v>45</v>
      </c>
      <c r="DX1096" s="19">
        <v>1092</v>
      </c>
      <c r="DY1096" t="s">
        <v>568</v>
      </c>
      <c r="DZ1096" t="s">
        <v>568</v>
      </c>
      <c r="EA1096" t="s">
        <v>568</v>
      </c>
      <c r="EB1096" t="s">
        <v>567</v>
      </c>
    </row>
    <row r="1097" spans="1:132" x14ac:dyDescent="0.25">
      <c r="A1097" s="12">
        <v>1094</v>
      </c>
      <c r="B1097" s="12">
        <v>0</v>
      </c>
      <c r="C1097" s="12">
        <v>0</v>
      </c>
      <c r="D1097" s="12">
        <v>0</v>
      </c>
      <c r="E1097" s="12">
        <v>0</v>
      </c>
      <c r="F1097" s="12">
        <v>29</v>
      </c>
      <c r="G1097" s="12">
        <v>28</v>
      </c>
      <c r="H1097" s="12">
        <v>36</v>
      </c>
      <c r="I1097" s="12">
        <v>40</v>
      </c>
      <c r="J1097" s="12">
        <v>33</v>
      </c>
      <c r="K1097" s="12">
        <v>47</v>
      </c>
      <c r="L1097" s="12">
        <v>44</v>
      </c>
      <c r="M1097" s="12">
        <v>44</v>
      </c>
      <c r="O1097" s="19">
        <v>1093</v>
      </c>
      <c r="P1097" s="20">
        <v>99</v>
      </c>
      <c r="Q1097" s="20">
        <v>99</v>
      </c>
      <c r="R1097" s="21">
        <v>99</v>
      </c>
      <c r="S1097" s="21">
        <v>97</v>
      </c>
      <c r="T1097" s="21">
        <v>91</v>
      </c>
      <c r="U1097" s="21">
        <v>84</v>
      </c>
      <c r="V1097" s="21">
        <v>75</v>
      </c>
      <c r="W1097" s="21">
        <v>66</v>
      </c>
      <c r="X1097" s="21">
        <v>59</v>
      </c>
      <c r="Y1097" s="21">
        <v>53</v>
      </c>
      <c r="Z1097" s="21">
        <v>51</v>
      </c>
      <c r="AA1097" s="21">
        <v>49</v>
      </c>
      <c r="AB1097" s="22">
        <v>1093</v>
      </c>
      <c r="AC1097" s="23">
        <v>96</v>
      </c>
      <c r="AD1097" s="23">
        <v>96</v>
      </c>
      <c r="AE1097" s="24">
        <v>99</v>
      </c>
      <c r="AF1097" s="24">
        <v>95</v>
      </c>
      <c r="AG1097" s="24">
        <v>86</v>
      </c>
      <c r="AH1097" s="24">
        <v>81</v>
      </c>
      <c r="AI1097" s="24">
        <v>72</v>
      </c>
      <c r="AJ1097" s="24">
        <v>63</v>
      </c>
      <c r="AK1097" s="24">
        <v>57</v>
      </c>
      <c r="AL1097" s="24">
        <v>45</v>
      </c>
      <c r="AM1097" s="24">
        <v>45</v>
      </c>
      <c r="AN1097" s="24">
        <v>45</v>
      </c>
      <c r="DX1097" s="19">
        <v>1093</v>
      </c>
      <c r="DY1097" t="s">
        <v>568</v>
      </c>
      <c r="DZ1097" t="s">
        <v>568</v>
      </c>
      <c r="EA1097" t="s">
        <v>568</v>
      </c>
      <c r="EB1097" t="s">
        <v>567</v>
      </c>
    </row>
    <row r="1098" spans="1:132" x14ac:dyDescent="0.25">
      <c r="A1098" s="13">
        <v>1095</v>
      </c>
      <c r="B1098" s="13">
        <v>0</v>
      </c>
      <c r="C1098" s="13">
        <v>0</v>
      </c>
      <c r="D1098" s="13">
        <v>0</v>
      </c>
      <c r="E1098" s="13">
        <v>0</v>
      </c>
      <c r="F1098" s="13">
        <v>29</v>
      </c>
      <c r="G1098" s="13">
        <v>28</v>
      </c>
      <c r="H1098" s="13">
        <v>36</v>
      </c>
      <c r="I1098" s="13">
        <v>40</v>
      </c>
      <c r="J1098" s="13">
        <v>33</v>
      </c>
      <c r="K1098" s="13">
        <v>47</v>
      </c>
      <c r="L1098" s="13">
        <v>44</v>
      </c>
      <c r="M1098" s="13">
        <v>44</v>
      </c>
      <c r="O1098" s="19">
        <v>1094</v>
      </c>
      <c r="P1098" s="20">
        <v>99</v>
      </c>
      <c r="Q1098" s="20">
        <v>99</v>
      </c>
      <c r="R1098" s="21">
        <v>99</v>
      </c>
      <c r="S1098" s="21">
        <v>97</v>
      </c>
      <c r="T1098" s="21">
        <v>91</v>
      </c>
      <c r="U1098" s="21">
        <v>84</v>
      </c>
      <c r="V1098" s="21">
        <v>75</v>
      </c>
      <c r="W1098" s="21">
        <v>66</v>
      </c>
      <c r="X1098" s="21">
        <v>59</v>
      </c>
      <c r="Y1098" s="21">
        <v>53</v>
      </c>
      <c r="Z1098" s="21">
        <v>51</v>
      </c>
      <c r="AA1098" s="21">
        <v>49</v>
      </c>
      <c r="AB1098" s="22">
        <v>1094</v>
      </c>
      <c r="AC1098" s="23">
        <v>96</v>
      </c>
      <c r="AD1098" s="23">
        <v>96</v>
      </c>
      <c r="AE1098" s="24">
        <v>99</v>
      </c>
      <c r="AF1098" s="24">
        <v>95</v>
      </c>
      <c r="AG1098" s="24">
        <v>86</v>
      </c>
      <c r="AH1098" s="24">
        <v>81</v>
      </c>
      <c r="AI1098" s="24">
        <v>72</v>
      </c>
      <c r="AJ1098" s="24">
        <v>63</v>
      </c>
      <c r="AK1098" s="24">
        <v>57</v>
      </c>
      <c r="AL1098" s="24">
        <v>46</v>
      </c>
      <c r="AM1098" s="24">
        <v>46</v>
      </c>
      <c r="AN1098" s="24">
        <v>46</v>
      </c>
      <c r="DX1098" s="19">
        <v>1094</v>
      </c>
      <c r="DY1098" t="s">
        <v>568</v>
      </c>
      <c r="DZ1098" t="s">
        <v>568</v>
      </c>
      <c r="EA1098" t="s">
        <v>568</v>
      </c>
      <c r="EB1098" t="s">
        <v>567</v>
      </c>
    </row>
    <row r="1099" spans="1:132" x14ac:dyDescent="0.25">
      <c r="A1099" s="12">
        <v>1096</v>
      </c>
      <c r="B1099" s="12">
        <v>0</v>
      </c>
      <c r="C1099" s="12">
        <v>0</v>
      </c>
      <c r="D1099" s="12">
        <v>0</v>
      </c>
      <c r="E1099" s="12">
        <v>0</v>
      </c>
      <c r="F1099" s="12">
        <v>28</v>
      </c>
      <c r="G1099" s="12">
        <v>28</v>
      </c>
      <c r="H1099" s="12">
        <v>35</v>
      </c>
      <c r="I1099" s="12">
        <v>39</v>
      </c>
      <c r="J1099" s="12">
        <v>33</v>
      </c>
      <c r="K1099" s="12">
        <v>46</v>
      </c>
      <c r="L1099" s="12">
        <v>43</v>
      </c>
      <c r="M1099" s="12">
        <v>43</v>
      </c>
      <c r="O1099" s="19">
        <v>1095</v>
      </c>
      <c r="P1099" s="20">
        <v>99</v>
      </c>
      <c r="Q1099" s="20">
        <v>99</v>
      </c>
      <c r="R1099" s="21">
        <v>99</v>
      </c>
      <c r="S1099" s="21">
        <v>97</v>
      </c>
      <c r="T1099" s="21">
        <v>91</v>
      </c>
      <c r="U1099" s="21">
        <v>84</v>
      </c>
      <c r="V1099" s="21">
        <v>75</v>
      </c>
      <c r="W1099" s="21">
        <v>66</v>
      </c>
      <c r="X1099" s="21">
        <v>59</v>
      </c>
      <c r="Y1099" s="21">
        <v>53</v>
      </c>
      <c r="Z1099" s="21">
        <v>51</v>
      </c>
      <c r="AA1099" s="21">
        <v>49</v>
      </c>
      <c r="AB1099" s="22">
        <v>1095</v>
      </c>
      <c r="AC1099" s="23">
        <v>96</v>
      </c>
      <c r="AD1099" s="23">
        <v>96</v>
      </c>
      <c r="AE1099" s="24">
        <v>99</v>
      </c>
      <c r="AF1099" s="24">
        <v>95</v>
      </c>
      <c r="AG1099" s="24">
        <v>87</v>
      </c>
      <c r="AH1099" s="24">
        <v>81</v>
      </c>
      <c r="AI1099" s="24">
        <v>73</v>
      </c>
      <c r="AJ1099" s="24">
        <v>64</v>
      </c>
      <c r="AK1099" s="24">
        <v>57</v>
      </c>
      <c r="AL1099" s="24">
        <v>46</v>
      </c>
      <c r="AM1099" s="24">
        <v>46</v>
      </c>
      <c r="AN1099" s="24">
        <v>46</v>
      </c>
      <c r="DX1099" s="19">
        <v>1095</v>
      </c>
      <c r="DY1099" t="s">
        <v>568</v>
      </c>
      <c r="DZ1099" t="s">
        <v>568</v>
      </c>
      <c r="EA1099" t="s">
        <v>568</v>
      </c>
      <c r="EB1099" t="s">
        <v>567</v>
      </c>
    </row>
    <row r="1100" spans="1:132" x14ac:dyDescent="0.25">
      <c r="A1100" s="13">
        <v>1097</v>
      </c>
      <c r="B1100" s="13">
        <v>0</v>
      </c>
      <c r="C1100" s="13">
        <v>0</v>
      </c>
      <c r="D1100" s="13">
        <v>0</v>
      </c>
      <c r="E1100" s="13">
        <v>0</v>
      </c>
      <c r="F1100" s="13">
        <v>28</v>
      </c>
      <c r="G1100" s="13">
        <v>28</v>
      </c>
      <c r="H1100" s="13">
        <v>35</v>
      </c>
      <c r="I1100" s="13">
        <v>39</v>
      </c>
      <c r="J1100" s="13">
        <v>33</v>
      </c>
      <c r="K1100" s="13">
        <v>46</v>
      </c>
      <c r="L1100" s="13">
        <v>43</v>
      </c>
      <c r="M1100" s="13">
        <v>43</v>
      </c>
      <c r="O1100" s="19">
        <v>1096</v>
      </c>
      <c r="P1100" s="20">
        <v>99</v>
      </c>
      <c r="Q1100" s="20">
        <v>99</v>
      </c>
      <c r="R1100" s="21">
        <v>99</v>
      </c>
      <c r="S1100" s="21">
        <v>97</v>
      </c>
      <c r="T1100" s="21">
        <v>91</v>
      </c>
      <c r="U1100" s="21">
        <v>84</v>
      </c>
      <c r="V1100" s="21">
        <v>75</v>
      </c>
      <c r="W1100" s="21">
        <v>66</v>
      </c>
      <c r="X1100" s="21">
        <v>59</v>
      </c>
      <c r="Y1100" s="21">
        <v>53</v>
      </c>
      <c r="Z1100" s="21">
        <v>51</v>
      </c>
      <c r="AA1100" s="21">
        <v>49</v>
      </c>
      <c r="AB1100" s="22">
        <v>1096</v>
      </c>
      <c r="AC1100" s="23">
        <v>96</v>
      </c>
      <c r="AD1100" s="23">
        <v>96</v>
      </c>
      <c r="AE1100" s="24">
        <v>99</v>
      </c>
      <c r="AF1100" s="24">
        <v>95</v>
      </c>
      <c r="AG1100" s="24">
        <v>87</v>
      </c>
      <c r="AH1100" s="24">
        <v>82</v>
      </c>
      <c r="AI1100" s="24">
        <v>73</v>
      </c>
      <c r="AJ1100" s="24">
        <v>64</v>
      </c>
      <c r="AK1100" s="24">
        <v>57</v>
      </c>
      <c r="AL1100" s="24">
        <v>46</v>
      </c>
      <c r="AM1100" s="24">
        <v>46</v>
      </c>
      <c r="AN1100" s="24">
        <v>46</v>
      </c>
      <c r="DX1100" s="19">
        <v>1096</v>
      </c>
      <c r="DY1100" t="s">
        <v>568</v>
      </c>
      <c r="DZ1100" t="s">
        <v>568</v>
      </c>
      <c r="EA1100" t="s">
        <v>568</v>
      </c>
      <c r="EB1100" t="s">
        <v>567</v>
      </c>
    </row>
    <row r="1101" spans="1:132" x14ac:dyDescent="0.25">
      <c r="A1101" s="12">
        <v>1098</v>
      </c>
      <c r="B1101" s="12">
        <v>0</v>
      </c>
      <c r="C1101" s="12">
        <v>0</v>
      </c>
      <c r="D1101" s="12">
        <v>0</v>
      </c>
      <c r="E1101" s="12">
        <v>0</v>
      </c>
      <c r="F1101" s="12">
        <v>28</v>
      </c>
      <c r="G1101" s="12">
        <v>27</v>
      </c>
      <c r="H1101" s="12">
        <v>35</v>
      </c>
      <c r="I1101" s="12">
        <v>39</v>
      </c>
      <c r="J1101" s="12">
        <v>33</v>
      </c>
      <c r="K1101" s="12">
        <v>46</v>
      </c>
      <c r="L1101" s="12">
        <v>43</v>
      </c>
      <c r="M1101" s="12">
        <v>43</v>
      </c>
      <c r="O1101" s="19">
        <v>1097</v>
      </c>
      <c r="P1101" s="20">
        <v>99</v>
      </c>
      <c r="Q1101" s="20">
        <v>99</v>
      </c>
      <c r="R1101" s="21">
        <v>99</v>
      </c>
      <c r="S1101" s="21">
        <v>97</v>
      </c>
      <c r="T1101" s="21">
        <v>91</v>
      </c>
      <c r="U1101" s="21">
        <v>84</v>
      </c>
      <c r="V1101" s="21">
        <v>75</v>
      </c>
      <c r="W1101" s="21">
        <v>66</v>
      </c>
      <c r="X1101" s="21">
        <v>59</v>
      </c>
      <c r="Y1101" s="21">
        <v>53</v>
      </c>
      <c r="Z1101" s="21">
        <v>51</v>
      </c>
      <c r="AA1101" s="21">
        <v>49</v>
      </c>
      <c r="AB1101" s="22">
        <v>1097</v>
      </c>
      <c r="AC1101" s="23">
        <v>96</v>
      </c>
      <c r="AD1101" s="23">
        <v>96</v>
      </c>
      <c r="AE1101" s="24">
        <v>99</v>
      </c>
      <c r="AF1101" s="24">
        <v>95</v>
      </c>
      <c r="AG1101" s="24">
        <v>87</v>
      </c>
      <c r="AH1101" s="24">
        <v>82</v>
      </c>
      <c r="AI1101" s="24">
        <v>73</v>
      </c>
      <c r="AJ1101" s="24">
        <v>64</v>
      </c>
      <c r="AK1101" s="24">
        <v>58</v>
      </c>
      <c r="AL1101" s="24">
        <v>46</v>
      </c>
      <c r="AM1101" s="24">
        <v>46</v>
      </c>
      <c r="AN1101" s="24">
        <v>46</v>
      </c>
      <c r="DX1101" s="19">
        <v>1097</v>
      </c>
      <c r="DY1101" t="s">
        <v>568</v>
      </c>
      <c r="DZ1101" t="s">
        <v>568</v>
      </c>
      <c r="EA1101" t="s">
        <v>568</v>
      </c>
      <c r="EB1101" t="s">
        <v>567</v>
      </c>
    </row>
    <row r="1102" spans="1:132" x14ac:dyDescent="0.25">
      <c r="A1102" s="13">
        <v>1099</v>
      </c>
      <c r="B1102" s="13">
        <v>0</v>
      </c>
      <c r="C1102" s="13">
        <v>0</v>
      </c>
      <c r="D1102" s="13">
        <v>0</v>
      </c>
      <c r="E1102" s="13">
        <v>0</v>
      </c>
      <c r="F1102" s="13">
        <v>28</v>
      </c>
      <c r="G1102" s="13">
        <v>27</v>
      </c>
      <c r="H1102" s="13">
        <v>35</v>
      </c>
      <c r="I1102" s="13">
        <v>39</v>
      </c>
      <c r="J1102" s="13">
        <v>33</v>
      </c>
      <c r="K1102" s="13">
        <v>46</v>
      </c>
      <c r="L1102" s="13">
        <v>43</v>
      </c>
      <c r="M1102" s="13">
        <v>43</v>
      </c>
      <c r="O1102" s="19">
        <v>1098</v>
      </c>
      <c r="P1102" s="20">
        <v>99</v>
      </c>
      <c r="Q1102" s="20">
        <v>99</v>
      </c>
      <c r="R1102" s="21">
        <v>99</v>
      </c>
      <c r="S1102" s="21">
        <v>97</v>
      </c>
      <c r="T1102" s="21">
        <v>91</v>
      </c>
      <c r="U1102" s="21">
        <v>85</v>
      </c>
      <c r="V1102" s="21">
        <v>76</v>
      </c>
      <c r="W1102" s="21">
        <v>67</v>
      </c>
      <c r="X1102" s="21">
        <v>60</v>
      </c>
      <c r="Y1102" s="21">
        <v>54</v>
      </c>
      <c r="Z1102" s="21">
        <v>52</v>
      </c>
      <c r="AA1102" s="21">
        <v>50</v>
      </c>
      <c r="AB1102" s="22">
        <v>1098</v>
      </c>
      <c r="AC1102" s="23">
        <v>96</v>
      </c>
      <c r="AD1102" s="23">
        <v>96</v>
      </c>
      <c r="AE1102" s="24">
        <v>99</v>
      </c>
      <c r="AF1102" s="24">
        <v>95</v>
      </c>
      <c r="AG1102" s="24">
        <v>87</v>
      </c>
      <c r="AH1102" s="24">
        <v>82</v>
      </c>
      <c r="AI1102" s="24">
        <v>73</v>
      </c>
      <c r="AJ1102" s="24">
        <v>64</v>
      </c>
      <c r="AK1102" s="24">
        <v>58</v>
      </c>
      <c r="AL1102" s="24">
        <v>47</v>
      </c>
      <c r="AM1102" s="24">
        <v>47</v>
      </c>
      <c r="AN1102" s="24">
        <v>47</v>
      </c>
      <c r="DX1102" s="19">
        <v>1098</v>
      </c>
      <c r="DY1102" t="s">
        <v>568</v>
      </c>
      <c r="DZ1102" t="s">
        <v>568</v>
      </c>
      <c r="EA1102" t="s">
        <v>568</v>
      </c>
      <c r="EB1102" t="s">
        <v>567</v>
      </c>
    </row>
    <row r="1103" spans="1:132" x14ac:dyDescent="0.25">
      <c r="A1103" s="12">
        <v>1100</v>
      </c>
      <c r="B1103" s="12">
        <v>0</v>
      </c>
      <c r="C1103" s="12">
        <v>0</v>
      </c>
      <c r="D1103" s="12">
        <v>0</v>
      </c>
      <c r="E1103" s="12">
        <v>0</v>
      </c>
      <c r="F1103" s="12">
        <v>28</v>
      </c>
      <c r="G1103" s="12">
        <v>27</v>
      </c>
      <c r="H1103" s="12">
        <v>35</v>
      </c>
      <c r="I1103" s="12">
        <v>39</v>
      </c>
      <c r="J1103" s="12">
        <v>33</v>
      </c>
      <c r="K1103" s="12">
        <v>46</v>
      </c>
      <c r="L1103" s="12">
        <v>43</v>
      </c>
      <c r="M1103" s="12">
        <v>43</v>
      </c>
      <c r="O1103" s="19">
        <v>1099</v>
      </c>
      <c r="P1103" s="20">
        <v>99</v>
      </c>
      <c r="Q1103" s="20">
        <v>99</v>
      </c>
      <c r="R1103" s="21">
        <v>99</v>
      </c>
      <c r="S1103" s="21">
        <v>97</v>
      </c>
      <c r="T1103" s="21">
        <v>91</v>
      </c>
      <c r="U1103" s="21">
        <v>85</v>
      </c>
      <c r="V1103" s="21">
        <v>76</v>
      </c>
      <c r="W1103" s="21">
        <v>67</v>
      </c>
      <c r="X1103" s="21">
        <v>60</v>
      </c>
      <c r="Y1103" s="21">
        <v>54</v>
      </c>
      <c r="Z1103" s="21">
        <v>52</v>
      </c>
      <c r="AA1103" s="21">
        <v>50</v>
      </c>
      <c r="AB1103" s="22">
        <v>1099</v>
      </c>
      <c r="AC1103" s="23">
        <v>96</v>
      </c>
      <c r="AD1103" s="23">
        <v>96</v>
      </c>
      <c r="AE1103" s="24">
        <v>99</v>
      </c>
      <c r="AF1103" s="24">
        <v>95</v>
      </c>
      <c r="AG1103" s="24">
        <v>87</v>
      </c>
      <c r="AH1103" s="24">
        <v>82</v>
      </c>
      <c r="AI1103" s="24">
        <v>73</v>
      </c>
      <c r="AJ1103" s="24">
        <v>65</v>
      </c>
      <c r="AK1103" s="24">
        <v>58</v>
      </c>
      <c r="AL1103" s="24">
        <v>47</v>
      </c>
      <c r="AM1103" s="24">
        <v>47</v>
      </c>
      <c r="AN1103" s="24">
        <v>47</v>
      </c>
      <c r="DX1103" s="19">
        <v>1099</v>
      </c>
      <c r="DY1103" t="s">
        <v>568</v>
      </c>
      <c r="DZ1103" t="s">
        <v>568</v>
      </c>
      <c r="EA1103" t="s">
        <v>568</v>
      </c>
      <c r="EB1103" t="s">
        <v>567</v>
      </c>
    </row>
    <row r="1104" spans="1:132" x14ac:dyDescent="0.25">
      <c r="A1104" s="13">
        <v>1101</v>
      </c>
      <c r="B1104" s="13">
        <v>0</v>
      </c>
      <c r="C1104" s="13">
        <v>0</v>
      </c>
      <c r="D1104" s="13">
        <v>0</v>
      </c>
      <c r="E1104" s="13">
        <v>0</v>
      </c>
      <c r="F1104" s="13">
        <v>28</v>
      </c>
      <c r="G1104" s="13">
        <v>27</v>
      </c>
      <c r="H1104" s="13">
        <v>35</v>
      </c>
      <c r="I1104" s="13">
        <v>39</v>
      </c>
      <c r="J1104" s="13">
        <v>33</v>
      </c>
      <c r="K1104" s="13">
        <v>46</v>
      </c>
      <c r="L1104" s="13">
        <v>43</v>
      </c>
      <c r="M1104" s="13">
        <v>43</v>
      </c>
      <c r="O1104" s="19">
        <v>1100</v>
      </c>
      <c r="P1104" s="20">
        <v>99</v>
      </c>
      <c r="Q1104" s="20">
        <v>99</v>
      </c>
      <c r="R1104" s="21">
        <v>99</v>
      </c>
      <c r="S1104" s="21">
        <v>97</v>
      </c>
      <c r="T1104" s="21">
        <v>91</v>
      </c>
      <c r="U1104" s="21">
        <v>85</v>
      </c>
      <c r="V1104" s="21">
        <v>76</v>
      </c>
      <c r="W1104" s="21">
        <v>67</v>
      </c>
      <c r="X1104" s="21">
        <v>60</v>
      </c>
      <c r="Y1104" s="21">
        <v>54</v>
      </c>
      <c r="Z1104" s="21">
        <v>52</v>
      </c>
      <c r="AA1104" s="21">
        <v>50</v>
      </c>
      <c r="AB1104" s="22">
        <v>1100</v>
      </c>
      <c r="AC1104" s="23">
        <v>96</v>
      </c>
      <c r="AD1104" s="23">
        <v>96</v>
      </c>
      <c r="AE1104" s="24">
        <v>99</v>
      </c>
      <c r="AF1104" s="24">
        <v>95</v>
      </c>
      <c r="AG1104" s="24">
        <v>87</v>
      </c>
      <c r="AH1104" s="24">
        <v>82</v>
      </c>
      <c r="AI1104" s="24">
        <v>73</v>
      </c>
      <c r="AJ1104" s="24">
        <v>65</v>
      </c>
      <c r="AK1104" s="24">
        <v>58</v>
      </c>
      <c r="AL1104" s="24">
        <v>47</v>
      </c>
      <c r="AM1104" s="24">
        <v>47</v>
      </c>
      <c r="AN1104" s="24">
        <v>47</v>
      </c>
      <c r="DX1104" s="19">
        <v>1100</v>
      </c>
      <c r="DY1104" t="s">
        <v>568</v>
      </c>
      <c r="DZ1104" t="s">
        <v>568</v>
      </c>
      <c r="EA1104" t="s">
        <v>568</v>
      </c>
      <c r="EB1104" t="s">
        <v>567</v>
      </c>
    </row>
    <row r="1105" spans="1:132" x14ac:dyDescent="0.25">
      <c r="A1105" s="12">
        <v>1102</v>
      </c>
      <c r="B1105" s="12">
        <v>0</v>
      </c>
      <c r="C1105" s="12">
        <v>0</v>
      </c>
      <c r="D1105" s="12">
        <v>0</v>
      </c>
      <c r="E1105" s="12">
        <v>0</v>
      </c>
      <c r="F1105" s="12">
        <v>28</v>
      </c>
      <c r="G1105" s="12">
        <v>27</v>
      </c>
      <c r="H1105" s="12">
        <v>35</v>
      </c>
      <c r="I1105" s="12">
        <v>39</v>
      </c>
      <c r="J1105" s="12">
        <v>33</v>
      </c>
      <c r="K1105" s="12">
        <v>46</v>
      </c>
      <c r="L1105" s="12">
        <v>43</v>
      </c>
      <c r="M1105" s="12">
        <v>43</v>
      </c>
      <c r="O1105" s="19">
        <v>1101</v>
      </c>
      <c r="P1105" s="20">
        <v>99</v>
      </c>
      <c r="Q1105" s="20">
        <v>99</v>
      </c>
      <c r="R1105" s="21">
        <v>99</v>
      </c>
      <c r="S1105" s="21">
        <v>97</v>
      </c>
      <c r="T1105" s="21">
        <v>91</v>
      </c>
      <c r="U1105" s="21">
        <v>85</v>
      </c>
      <c r="V1105" s="21">
        <v>76</v>
      </c>
      <c r="W1105" s="21">
        <v>67</v>
      </c>
      <c r="X1105" s="21">
        <v>60</v>
      </c>
      <c r="Y1105" s="21">
        <v>54</v>
      </c>
      <c r="Z1105" s="21">
        <v>52</v>
      </c>
      <c r="AA1105" s="21">
        <v>50</v>
      </c>
      <c r="AB1105" s="22">
        <v>1101</v>
      </c>
      <c r="AC1105" s="23">
        <v>96</v>
      </c>
      <c r="AD1105" s="23">
        <v>96</v>
      </c>
      <c r="AE1105" s="24">
        <v>99</v>
      </c>
      <c r="AF1105" s="24">
        <v>95</v>
      </c>
      <c r="AG1105" s="24">
        <v>87</v>
      </c>
      <c r="AH1105" s="24">
        <v>82</v>
      </c>
      <c r="AI1105" s="24">
        <v>74</v>
      </c>
      <c r="AJ1105" s="24">
        <v>65</v>
      </c>
      <c r="AK1105" s="24">
        <v>58</v>
      </c>
      <c r="AL1105" s="24">
        <v>48</v>
      </c>
      <c r="AM1105" s="24">
        <v>48</v>
      </c>
      <c r="AN1105" s="24">
        <v>48</v>
      </c>
      <c r="DX1105" s="19">
        <v>1101</v>
      </c>
      <c r="DY1105" t="s">
        <v>568</v>
      </c>
      <c r="DZ1105" t="s">
        <v>568</v>
      </c>
      <c r="EA1105" t="s">
        <v>568</v>
      </c>
      <c r="EB1105" t="s">
        <v>567</v>
      </c>
    </row>
    <row r="1106" spans="1:132" x14ac:dyDescent="0.25">
      <c r="A1106" s="13">
        <v>1103</v>
      </c>
      <c r="B1106" s="13">
        <v>0</v>
      </c>
      <c r="C1106" s="13">
        <v>0</v>
      </c>
      <c r="D1106" s="13">
        <v>0</v>
      </c>
      <c r="E1106" s="13">
        <v>0</v>
      </c>
      <c r="F1106" s="13">
        <v>27</v>
      </c>
      <c r="G1106" s="13">
        <v>27</v>
      </c>
      <c r="H1106" s="13">
        <v>35</v>
      </c>
      <c r="I1106" s="13">
        <v>39</v>
      </c>
      <c r="J1106" s="13">
        <v>33</v>
      </c>
      <c r="K1106" s="13">
        <v>46</v>
      </c>
      <c r="L1106" s="13">
        <v>43</v>
      </c>
      <c r="M1106" s="13">
        <v>43</v>
      </c>
      <c r="O1106" s="19">
        <v>1102</v>
      </c>
      <c r="P1106" s="20">
        <v>99</v>
      </c>
      <c r="Q1106" s="20">
        <v>99</v>
      </c>
      <c r="R1106" s="21">
        <v>99</v>
      </c>
      <c r="S1106" s="21">
        <v>97</v>
      </c>
      <c r="T1106" s="21">
        <v>91</v>
      </c>
      <c r="U1106" s="21">
        <v>85</v>
      </c>
      <c r="V1106" s="21">
        <v>76</v>
      </c>
      <c r="W1106" s="21">
        <v>67</v>
      </c>
      <c r="X1106" s="21">
        <v>60</v>
      </c>
      <c r="Y1106" s="21">
        <v>54</v>
      </c>
      <c r="Z1106" s="21">
        <v>52</v>
      </c>
      <c r="AA1106" s="21">
        <v>50</v>
      </c>
      <c r="AB1106" s="22">
        <v>1102</v>
      </c>
      <c r="AC1106" s="23">
        <v>96</v>
      </c>
      <c r="AD1106" s="23">
        <v>96</v>
      </c>
      <c r="AE1106" s="24">
        <v>99</v>
      </c>
      <c r="AF1106" s="24">
        <v>96</v>
      </c>
      <c r="AG1106" s="24">
        <v>87</v>
      </c>
      <c r="AH1106" s="24">
        <v>82</v>
      </c>
      <c r="AI1106" s="24">
        <v>74</v>
      </c>
      <c r="AJ1106" s="24">
        <v>65</v>
      </c>
      <c r="AK1106" s="24">
        <v>59</v>
      </c>
      <c r="AL1106" s="24">
        <v>48</v>
      </c>
      <c r="AM1106" s="24">
        <v>48</v>
      </c>
      <c r="AN1106" s="24">
        <v>48</v>
      </c>
      <c r="DX1106" s="19">
        <v>1102</v>
      </c>
      <c r="DY1106" t="s">
        <v>568</v>
      </c>
      <c r="DZ1106" t="s">
        <v>568</v>
      </c>
      <c r="EA1106" t="s">
        <v>568</v>
      </c>
      <c r="EB1106" t="s">
        <v>567</v>
      </c>
    </row>
    <row r="1107" spans="1:132" x14ac:dyDescent="0.25">
      <c r="A1107" s="12">
        <v>1104</v>
      </c>
      <c r="B1107" s="12">
        <v>0</v>
      </c>
      <c r="C1107" s="12">
        <v>0</v>
      </c>
      <c r="D1107" s="12">
        <v>0</v>
      </c>
      <c r="E1107" s="12">
        <v>0</v>
      </c>
      <c r="F1107" s="12">
        <v>27</v>
      </c>
      <c r="G1107" s="12">
        <v>27</v>
      </c>
      <c r="H1107" s="12">
        <v>35</v>
      </c>
      <c r="I1107" s="12">
        <v>39</v>
      </c>
      <c r="J1107" s="12">
        <v>33</v>
      </c>
      <c r="K1107" s="12">
        <v>46</v>
      </c>
      <c r="L1107" s="12">
        <v>43</v>
      </c>
      <c r="M1107" s="12">
        <v>43</v>
      </c>
      <c r="O1107" s="19">
        <v>1103</v>
      </c>
      <c r="P1107" s="20">
        <v>99</v>
      </c>
      <c r="Q1107" s="20">
        <v>99</v>
      </c>
      <c r="R1107" s="21">
        <v>99</v>
      </c>
      <c r="S1107" s="21">
        <v>97</v>
      </c>
      <c r="T1107" s="21">
        <v>92</v>
      </c>
      <c r="U1107" s="21">
        <v>85</v>
      </c>
      <c r="V1107" s="21">
        <v>76</v>
      </c>
      <c r="W1107" s="21">
        <v>68</v>
      </c>
      <c r="X1107" s="21">
        <v>61</v>
      </c>
      <c r="Y1107" s="21">
        <v>55</v>
      </c>
      <c r="Z1107" s="21">
        <v>53</v>
      </c>
      <c r="AA1107" s="21">
        <v>51</v>
      </c>
      <c r="AB1107" s="22">
        <v>1103</v>
      </c>
      <c r="AC1107" s="23">
        <v>96</v>
      </c>
      <c r="AD1107" s="23">
        <v>96</v>
      </c>
      <c r="AE1107" s="24">
        <v>99</v>
      </c>
      <c r="AF1107" s="24">
        <v>96</v>
      </c>
      <c r="AG1107" s="24">
        <v>87</v>
      </c>
      <c r="AH1107" s="24">
        <v>82</v>
      </c>
      <c r="AI1107" s="24">
        <v>74</v>
      </c>
      <c r="AJ1107" s="24">
        <v>65</v>
      </c>
      <c r="AK1107" s="24">
        <v>59</v>
      </c>
      <c r="AL1107" s="24">
        <v>48</v>
      </c>
      <c r="AM1107" s="24">
        <v>48</v>
      </c>
      <c r="AN1107" s="24">
        <v>48</v>
      </c>
      <c r="DX1107" s="19">
        <v>1103</v>
      </c>
      <c r="DY1107" t="s">
        <v>568</v>
      </c>
      <c r="DZ1107" t="s">
        <v>568</v>
      </c>
      <c r="EA1107" t="s">
        <v>568</v>
      </c>
      <c r="EB1107" t="s">
        <v>567</v>
      </c>
    </row>
    <row r="1108" spans="1:132" x14ac:dyDescent="0.25">
      <c r="A1108" s="13">
        <v>1105</v>
      </c>
      <c r="B1108" s="13">
        <v>0</v>
      </c>
      <c r="C1108" s="13">
        <v>0</v>
      </c>
      <c r="D1108" s="13">
        <v>0</v>
      </c>
      <c r="E1108" s="13">
        <v>0</v>
      </c>
      <c r="F1108" s="13">
        <v>27</v>
      </c>
      <c r="G1108" s="13">
        <v>27</v>
      </c>
      <c r="H1108" s="13">
        <v>35</v>
      </c>
      <c r="I1108" s="13">
        <v>39</v>
      </c>
      <c r="J1108" s="13">
        <v>33</v>
      </c>
      <c r="K1108" s="13">
        <v>46</v>
      </c>
      <c r="L1108" s="13">
        <v>43</v>
      </c>
      <c r="M1108" s="13">
        <v>43</v>
      </c>
      <c r="O1108" s="19">
        <v>1104</v>
      </c>
      <c r="P1108" s="20">
        <v>99</v>
      </c>
      <c r="Q1108" s="20">
        <v>99</v>
      </c>
      <c r="R1108" s="21">
        <v>99</v>
      </c>
      <c r="S1108" s="21">
        <v>97</v>
      </c>
      <c r="T1108" s="21">
        <v>92</v>
      </c>
      <c r="U1108" s="21">
        <v>85</v>
      </c>
      <c r="V1108" s="21">
        <v>76</v>
      </c>
      <c r="W1108" s="21">
        <v>68</v>
      </c>
      <c r="X1108" s="21">
        <v>61</v>
      </c>
      <c r="Y1108" s="21">
        <v>55</v>
      </c>
      <c r="Z1108" s="21">
        <v>53</v>
      </c>
      <c r="AA1108" s="21">
        <v>51</v>
      </c>
      <c r="AB1108" s="22">
        <v>1104</v>
      </c>
      <c r="AC1108" s="23">
        <v>96</v>
      </c>
      <c r="AD1108" s="23">
        <v>96</v>
      </c>
      <c r="AE1108" s="24">
        <v>99</v>
      </c>
      <c r="AF1108" s="24">
        <v>96</v>
      </c>
      <c r="AG1108" s="24">
        <v>88</v>
      </c>
      <c r="AH1108" s="24">
        <v>83</v>
      </c>
      <c r="AI1108" s="24">
        <v>74</v>
      </c>
      <c r="AJ1108" s="24">
        <v>66</v>
      </c>
      <c r="AK1108" s="24">
        <v>59</v>
      </c>
      <c r="AL1108" s="24">
        <v>48</v>
      </c>
      <c r="AM1108" s="24">
        <v>48</v>
      </c>
      <c r="AN1108" s="24">
        <v>48</v>
      </c>
      <c r="DX1108" s="19">
        <v>1104</v>
      </c>
      <c r="DY1108" t="s">
        <v>568</v>
      </c>
      <c r="DZ1108" t="s">
        <v>568</v>
      </c>
      <c r="EA1108" t="s">
        <v>568</v>
      </c>
      <c r="EB1108" t="s">
        <v>567</v>
      </c>
    </row>
    <row r="1109" spans="1:132" x14ac:dyDescent="0.25">
      <c r="A1109" s="12">
        <v>1106</v>
      </c>
      <c r="B1109" s="12">
        <v>0</v>
      </c>
      <c r="C1109" s="12">
        <v>0</v>
      </c>
      <c r="D1109" s="12">
        <v>0</v>
      </c>
      <c r="E1109" s="12">
        <v>0</v>
      </c>
      <c r="F1109" s="12">
        <v>27</v>
      </c>
      <c r="G1109" s="12">
        <v>26</v>
      </c>
      <c r="H1109" s="12">
        <v>34</v>
      </c>
      <c r="I1109" s="12">
        <v>38</v>
      </c>
      <c r="J1109" s="12">
        <v>32</v>
      </c>
      <c r="K1109" s="12">
        <v>46</v>
      </c>
      <c r="L1109" s="12">
        <v>42</v>
      </c>
      <c r="M1109" s="12">
        <v>42</v>
      </c>
      <c r="O1109" s="19">
        <v>1105</v>
      </c>
      <c r="P1109" s="20">
        <v>99</v>
      </c>
      <c r="Q1109" s="20">
        <v>99</v>
      </c>
      <c r="R1109" s="21">
        <v>99</v>
      </c>
      <c r="S1109" s="21">
        <v>97</v>
      </c>
      <c r="T1109" s="21">
        <v>92</v>
      </c>
      <c r="U1109" s="21">
        <v>85</v>
      </c>
      <c r="V1109" s="21">
        <v>76</v>
      </c>
      <c r="W1109" s="21">
        <v>68</v>
      </c>
      <c r="X1109" s="21">
        <v>61</v>
      </c>
      <c r="Y1109" s="21">
        <v>55</v>
      </c>
      <c r="Z1109" s="21">
        <v>53</v>
      </c>
      <c r="AA1109" s="21">
        <v>51</v>
      </c>
      <c r="AB1109" s="22">
        <v>1105</v>
      </c>
      <c r="AC1109" s="23">
        <v>96</v>
      </c>
      <c r="AD1109" s="23">
        <v>96</v>
      </c>
      <c r="AE1109" s="24">
        <v>99</v>
      </c>
      <c r="AF1109" s="24">
        <v>96</v>
      </c>
      <c r="AG1109" s="24">
        <v>88</v>
      </c>
      <c r="AH1109" s="24">
        <v>83</v>
      </c>
      <c r="AI1109" s="24">
        <v>74</v>
      </c>
      <c r="AJ1109" s="24">
        <v>66</v>
      </c>
      <c r="AK1109" s="24">
        <v>59</v>
      </c>
      <c r="AL1109" s="24">
        <v>49</v>
      </c>
      <c r="AM1109" s="24">
        <v>49</v>
      </c>
      <c r="AN1109" s="24">
        <v>49</v>
      </c>
      <c r="DX1109" s="19">
        <v>1105</v>
      </c>
      <c r="DY1109" t="s">
        <v>568</v>
      </c>
      <c r="DZ1109" t="s">
        <v>568</v>
      </c>
      <c r="EA1109" t="s">
        <v>568</v>
      </c>
      <c r="EB1109" t="s">
        <v>567</v>
      </c>
    </row>
    <row r="1110" spans="1:132" x14ac:dyDescent="0.25">
      <c r="A1110" s="13">
        <v>1107</v>
      </c>
      <c r="B1110" s="13">
        <v>0</v>
      </c>
      <c r="C1110" s="13">
        <v>0</v>
      </c>
      <c r="D1110" s="13">
        <v>0</v>
      </c>
      <c r="E1110" s="13">
        <v>0</v>
      </c>
      <c r="F1110" s="13">
        <v>27</v>
      </c>
      <c r="G1110" s="13">
        <v>26</v>
      </c>
      <c r="H1110" s="13">
        <v>34</v>
      </c>
      <c r="I1110" s="13">
        <v>38</v>
      </c>
      <c r="J1110" s="13">
        <v>32</v>
      </c>
      <c r="K1110" s="13">
        <v>46</v>
      </c>
      <c r="L1110" s="13">
        <v>42</v>
      </c>
      <c r="M1110" s="13">
        <v>42</v>
      </c>
      <c r="O1110" s="19">
        <v>1106</v>
      </c>
      <c r="P1110" s="20">
        <v>99</v>
      </c>
      <c r="Q1110" s="20">
        <v>99</v>
      </c>
      <c r="R1110" s="21">
        <v>99</v>
      </c>
      <c r="S1110" s="21">
        <v>97</v>
      </c>
      <c r="T1110" s="21">
        <v>92</v>
      </c>
      <c r="U1110" s="21">
        <v>85</v>
      </c>
      <c r="V1110" s="21">
        <v>76</v>
      </c>
      <c r="W1110" s="21">
        <v>68</v>
      </c>
      <c r="X1110" s="21">
        <v>61</v>
      </c>
      <c r="Y1110" s="21">
        <v>55</v>
      </c>
      <c r="Z1110" s="21">
        <v>53</v>
      </c>
      <c r="AA1110" s="21">
        <v>51</v>
      </c>
      <c r="AB1110" s="22">
        <v>1106</v>
      </c>
      <c r="AC1110" s="23">
        <v>96</v>
      </c>
      <c r="AD1110" s="23">
        <v>96</v>
      </c>
      <c r="AE1110" s="24">
        <v>99</v>
      </c>
      <c r="AF1110" s="24">
        <v>96</v>
      </c>
      <c r="AG1110" s="24">
        <v>88</v>
      </c>
      <c r="AH1110" s="24">
        <v>83</v>
      </c>
      <c r="AI1110" s="24">
        <v>74</v>
      </c>
      <c r="AJ1110" s="24">
        <v>66</v>
      </c>
      <c r="AK1110" s="24">
        <v>60</v>
      </c>
      <c r="AL1110" s="24">
        <v>49</v>
      </c>
      <c r="AM1110" s="24">
        <v>49</v>
      </c>
      <c r="AN1110" s="24">
        <v>49</v>
      </c>
      <c r="DX1110" s="19">
        <v>1106</v>
      </c>
      <c r="DY1110" t="s">
        <v>568</v>
      </c>
      <c r="DZ1110" t="s">
        <v>568</v>
      </c>
      <c r="EA1110" t="s">
        <v>568</v>
      </c>
      <c r="EB1110" t="s">
        <v>567</v>
      </c>
    </row>
    <row r="1111" spans="1:132" x14ac:dyDescent="0.25">
      <c r="A1111" s="12">
        <v>1108</v>
      </c>
      <c r="B1111" s="12">
        <v>0</v>
      </c>
      <c r="C1111" s="12">
        <v>0</v>
      </c>
      <c r="D1111" s="12">
        <v>0</v>
      </c>
      <c r="E1111" s="12">
        <v>0</v>
      </c>
      <c r="F1111" s="12">
        <v>26</v>
      </c>
      <c r="G1111" s="12">
        <v>26</v>
      </c>
      <c r="H1111" s="12">
        <v>34</v>
      </c>
      <c r="I1111" s="12">
        <v>38</v>
      </c>
      <c r="J1111" s="12">
        <v>32</v>
      </c>
      <c r="K1111" s="12">
        <v>46</v>
      </c>
      <c r="L1111" s="12">
        <v>42</v>
      </c>
      <c r="M1111" s="12">
        <v>42</v>
      </c>
      <c r="O1111" s="19">
        <v>1107</v>
      </c>
      <c r="P1111" s="20">
        <v>99</v>
      </c>
      <c r="Q1111" s="20">
        <v>99</v>
      </c>
      <c r="R1111" s="21">
        <v>99</v>
      </c>
      <c r="S1111" s="21">
        <v>97</v>
      </c>
      <c r="T1111" s="21">
        <v>92</v>
      </c>
      <c r="U1111" s="21">
        <v>85</v>
      </c>
      <c r="V1111" s="21">
        <v>76</v>
      </c>
      <c r="W1111" s="21">
        <v>68</v>
      </c>
      <c r="X1111" s="21">
        <v>61</v>
      </c>
      <c r="Y1111" s="21">
        <v>55</v>
      </c>
      <c r="Z1111" s="21">
        <v>53</v>
      </c>
      <c r="AA1111" s="21">
        <v>51</v>
      </c>
      <c r="AB1111" s="22">
        <v>1107</v>
      </c>
      <c r="AC1111" s="23">
        <v>96</v>
      </c>
      <c r="AD1111" s="23">
        <v>96</v>
      </c>
      <c r="AE1111" s="24">
        <v>99</v>
      </c>
      <c r="AF1111" s="24">
        <v>96</v>
      </c>
      <c r="AG1111" s="24">
        <v>88</v>
      </c>
      <c r="AH1111" s="24">
        <v>83</v>
      </c>
      <c r="AI1111" s="24">
        <v>74</v>
      </c>
      <c r="AJ1111" s="24">
        <v>66</v>
      </c>
      <c r="AK1111" s="24">
        <v>60</v>
      </c>
      <c r="AL1111" s="24">
        <v>49</v>
      </c>
      <c r="AM1111" s="24">
        <v>49</v>
      </c>
      <c r="AN1111" s="24">
        <v>49</v>
      </c>
      <c r="DX1111" s="19">
        <v>1107</v>
      </c>
      <c r="DY1111" t="s">
        <v>568</v>
      </c>
      <c r="DZ1111" t="s">
        <v>568</v>
      </c>
      <c r="EA1111" t="s">
        <v>568</v>
      </c>
      <c r="EB1111" t="s">
        <v>567</v>
      </c>
    </row>
    <row r="1112" spans="1:132" x14ac:dyDescent="0.25">
      <c r="A1112" s="13">
        <v>1109</v>
      </c>
      <c r="B1112" s="13">
        <v>0</v>
      </c>
      <c r="C1112" s="13">
        <v>0</v>
      </c>
      <c r="D1112" s="13">
        <v>0</v>
      </c>
      <c r="E1112" s="13">
        <v>0</v>
      </c>
      <c r="F1112" s="13">
        <v>26</v>
      </c>
      <c r="G1112" s="13">
        <v>26</v>
      </c>
      <c r="H1112" s="13">
        <v>34</v>
      </c>
      <c r="I1112" s="13">
        <v>38</v>
      </c>
      <c r="J1112" s="13">
        <v>32</v>
      </c>
      <c r="K1112" s="13">
        <v>46</v>
      </c>
      <c r="L1112" s="13">
        <v>42</v>
      </c>
      <c r="M1112" s="13">
        <v>42</v>
      </c>
      <c r="O1112" s="19">
        <v>1108</v>
      </c>
      <c r="P1112" s="20">
        <v>99</v>
      </c>
      <c r="Q1112" s="20">
        <v>99</v>
      </c>
      <c r="R1112" s="21">
        <v>99</v>
      </c>
      <c r="S1112" s="21">
        <v>97</v>
      </c>
      <c r="T1112" s="21">
        <v>92</v>
      </c>
      <c r="U1112" s="21">
        <v>86</v>
      </c>
      <c r="V1112" s="21">
        <v>77</v>
      </c>
      <c r="W1112" s="21">
        <v>70</v>
      </c>
      <c r="X1112" s="21">
        <v>62</v>
      </c>
      <c r="Y1112" s="21">
        <v>56</v>
      </c>
      <c r="Z1112" s="21">
        <v>54</v>
      </c>
      <c r="AA1112" s="21">
        <v>52</v>
      </c>
      <c r="AB1112" s="22">
        <v>1108</v>
      </c>
      <c r="AC1112" s="23">
        <v>96</v>
      </c>
      <c r="AD1112" s="23">
        <v>96</v>
      </c>
      <c r="AE1112" s="24">
        <v>99</v>
      </c>
      <c r="AF1112" s="24">
        <v>96</v>
      </c>
      <c r="AG1112" s="24">
        <v>88</v>
      </c>
      <c r="AH1112" s="24">
        <v>83</v>
      </c>
      <c r="AI1112" s="24">
        <v>75</v>
      </c>
      <c r="AJ1112" s="24">
        <v>66</v>
      </c>
      <c r="AK1112" s="24">
        <v>60</v>
      </c>
      <c r="AL1112" s="24">
        <v>49</v>
      </c>
      <c r="AM1112" s="24">
        <v>49</v>
      </c>
      <c r="AN1112" s="24">
        <v>49</v>
      </c>
      <c r="DX1112" s="19">
        <v>1108</v>
      </c>
      <c r="DY1112" t="s">
        <v>568</v>
      </c>
      <c r="DZ1112" t="s">
        <v>568</v>
      </c>
      <c r="EA1112" t="s">
        <v>568</v>
      </c>
      <c r="EB1112" t="s">
        <v>567</v>
      </c>
    </row>
    <row r="1113" spans="1:132" x14ac:dyDescent="0.25">
      <c r="A1113" s="12">
        <v>1110</v>
      </c>
      <c r="B1113" s="12">
        <v>0</v>
      </c>
      <c r="C1113" s="12">
        <v>0</v>
      </c>
      <c r="D1113" s="12">
        <v>0</v>
      </c>
      <c r="E1113" s="12">
        <v>0</v>
      </c>
      <c r="F1113" s="12">
        <v>26</v>
      </c>
      <c r="G1113" s="12">
        <v>26</v>
      </c>
      <c r="H1113" s="12">
        <v>34</v>
      </c>
      <c r="I1113" s="12">
        <v>38</v>
      </c>
      <c r="J1113" s="12">
        <v>32</v>
      </c>
      <c r="K1113" s="12">
        <v>46</v>
      </c>
      <c r="L1113" s="12">
        <v>42</v>
      </c>
      <c r="M1113" s="12">
        <v>42</v>
      </c>
      <c r="O1113" s="19">
        <v>1109</v>
      </c>
      <c r="P1113" s="20">
        <v>99</v>
      </c>
      <c r="Q1113" s="20">
        <v>99</v>
      </c>
      <c r="R1113" s="21">
        <v>99</v>
      </c>
      <c r="S1113" s="21">
        <v>97</v>
      </c>
      <c r="T1113" s="21">
        <v>92</v>
      </c>
      <c r="U1113" s="21">
        <v>86</v>
      </c>
      <c r="V1113" s="21">
        <v>77</v>
      </c>
      <c r="W1113" s="21">
        <v>70</v>
      </c>
      <c r="X1113" s="21">
        <v>62</v>
      </c>
      <c r="Y1113" s="21">
        <v>56</v>
      </c>
      <c r="Z1113" s="21">
        <v>54</v>
      </c>
      <c r="AA1113" s="21">
        <v>52</v>
      </c>
      <c r="AB1113" s="22">
        <v>1109</v>
      </c>
      <c r="AC1113" s="23">
        <v>96</v>
      </c>
      <c r="AD1113" s="23">
        <v>96</v>
      </c>
      <c r="AE1113" s="24">
        <v>99</v>
      </c>
      <c r="AF1113" s="24">
        <v>96</v>
      </c>
      <c r="AG1113" s="24">
        <v>88</v>
      </c>
      <c r="AH1113" s="24">
        <v>83</v>
      </c>
      <c r="AI1113" s="24">
        <v>75</v>
      </c>
      <c r="AJ1113" s="24">
        <v>66</v>
      </c>
      <c r="AK1113" s="24">
        <v>60</v>
      </c>
      <c r="AL1113" s="24">
        <v>50</v>
      </c>
      <c r="AM1113" s="24">
        <v>50</v>
      </c>
      <c r="AN1113" s="24">
        <v>50</v>
      </c>
      <c r="DX1113" s="19">
        <v>1109</v>
      </c>
      <c r="DY1113" t="s">
        <v>568</v>
      </c>
      <c r="DZ1113" t="s">
        <v>568</v>
      </c>
      <c r="EA1113" t="s">
        <v>568</v>
      </c>
      <c r="EB1113" t="s">
        <v>567</v>
      </c>
    </row>
    <row r="1114" spans="1:132" x14ac:dyDescent="0.25">
      <c r="A1114" s="13">
        <v>1111</v>
      </c>
      <c r="B1114" s="13">
        <v>0</v>
      </c>
      <c r="C1114" s="13">
        <v>0</v>
      </c>
      <c r="D1114" s="13">
        <v>0</v>
      </c>
      <c r="E1114" s="13">
        <v>0</v>
      </c>
      <c r="F1114" s="13">
        <v>26</v>
      </c>
      <c r="G1114" s="13">
        <v>26</v>
      </c>
      <c r="H1114" s="13">
        <v>34</v>
      </c>
      <c r="I1114" s="13">
        <v>38</v>
      </c>
      <c r="J1114" s="13">
        <v>32</v>
      </c>
      <c r="K1114" s="13">
        <v>46</v>
      </c>
      <c r="L1114" s="13">
        <v>42</v>
      </c>
      <c r="M1114" s="13">
        <v>42</v>
      </c>
      <c r="O1114" s="19">
        <v>1110</v>
      </c>
      <c r="P1114" s="20">
        <v>99</v>
      </c>
      <c r="Q1114" s="20">
        <v>99</v>
      </c>
      <c r="R1114" s="21">
        <v>99</v>
      </c>
      <c r="S1114" s="21">
        <v>97</v>
      </c>
      <c r="T1114" s="21">
        <v>92</v>
      </c>
      <c r="U1114" s="21">
        <v>86</v>
      </c>
      <c r="V1114" s="21">
        <v>77</v>
      </c>
      <c r="W1114" s="21">
        <v>70</v>
      </c>
      <c r="X1114" s="21">
        <v>62</v>
      </c>
      <c r="Y1114" s="21">
        <v>56</v>
      </c>
      <c r="Z1114" s="21">
        <v>54</v>
      </c>
      <c r="AA1114" s="21">
        <v>52</v>
      </c>
      <c r="AB1114" s="22">
        <v>1110</v>
      </c>
      <c r="AC1114" s="23">
        <v>96</v>
      </c>
      <c r="AD1114" s="23">
        <v>96</v>
      </c>
      <c r="AE1114" s="24">
        <v>99</v>
      </c>
      <c r="AF1114" s="24">
        <v>96</v>
      </c>
      <c r="AG1114" s="24">
        <v>88</v>
      </c>
      <c r="AH1114" s="24">
        <v>83</v>
      </c>
      <c r="AI1114" s="24">
        <v>75</v>
      </c>
      <c r="AJ1114" s="24">
        <v>67</v>
      </c>
      <c r="AK1114" s="24">
        <v>60</v>
      </c>
      <c r="AL1114" s="24">
        <v>50</v>
      </c>
      <c r="AM1114" s="24">
        <v>50</v>
      </c>
      <c r="AN1114" s="24">
        <v>50</v>
      </c>
      <c r="DX1114" s="19">
        <v>1110</v>
      </c>
      <c r="DY1114" t="s">
        <v>568</v>
      </c>
      <c r="DZ1114" t="s">
        <v>568</v>
      </c>
      <c r="EA1114" t="s">
        <v>568</v>
      </c>
      <c r="EB1114" t="s">
        <v>567</v>
      </c>
    </row>
    <row r="1115" spans="1:132" x14ac:dyDescent="0.25">
      <c r="A1115" s="12">
        <v>1112</v>
      </c>
      <c r="B1115" s="12">
        <v>0</v>
      </c>
      <c r="C1115" s="12">
        <v>0</v>
      </c>
      <c r="D1115" s="12">
        <v>0</v>
      </c>
      <c r="E1115" s="12">
        <v>0</v>
      </c>
      <c r="F1115" s="12">
        <v>26</v>
      </c>
      <c r="G1115" s="12">
        <v>26</v>
      </c>
      <c r="H1115" s="12">
        <v>34</v>
      </c>
      <c r="I1115" s="12">
        <v>38</v>
      </c>
      <c r="J1115" s="12">
        <v>32</v>
      </c>
      <c r="K1115" s="12">
        <v>46</v>
      </c>
      <c r="L1115" s="12">
        <v>42</v>
      </c>
      <c r="M1115" s="12">
        <v>42</v>
      </c>
      <c r="O1115" s="19">
        <v>1111</v>
      </c>
      <c r="P1115" s="20">
        <v>99</v>
      </c>
      <c r="Q1115" s="20">
        <v>99</v>
      </c>
      <c r="R1115" s="21">
        <v>99</v>
      </c>
      <c r="S1115" s="21">
        <v>97</v>
      </c>
      <c r="T1115" s="21">
        <v>92</v>
      </c>
      <c r="U1115" s="21">
        <v>86</v>
      </c>
      <c r="V1115" s="21">
        <v>77</v>
      </c>
      <c r="W1115" s="21">
        <v>70</v>
      </c>
      <c r="X1115" s="21">
        <v>62</v>
      </c>
      <c r="Y1115" s="21">
        <v>56</v>
      </c>
      <c r="Z1115" s="21">
        <v>54</v>
      </c>
      <c r="AA1115" s="21">
        <v>52</v>
      </c>
      <c r="AB1115" s="22">
        <v>1111</v>
      </c>
      <c r="AC1115" s="23">
        <v>96</v>
      </c>
      <c r="AD1115" s="23">
        <v>96</v>
      </c>
      <c r="AE1115" s="24">
        <v>99</v>
      </c>
      <c r="AF1115" s="24">
        <v>96</v>
      </c>
      <c r="AG1115" s="24">
        <v>88</v>
      </c>
      <c r="AH1115" s="24">
        <v>83</v>
      </c>
      <c r="AI1115" s="24">
        <v>75</v>
      </c>
      <c r="AJ1115" s="24">
        <v>67</v>
      </c>
      <c r="AK1115" s="24">
        <v>61</v>
      </c>
      <c r="AL1115" s="24">
        <v>50</v>
      </c>
      <c r="AM1115" s="24">
        <v>50</v>
      </c>
      <c r="AN1115" s="24">
        <v>50</v>
      </c>
      <c r="DX1115" s="19">
        <v>1111</v>
      </c>
      <c r="DY1115" t="s">
        <v>568</v>
      </c>
      <c r="DZ1115" t="s">
        <v>568</v>
      </c>
      <c r="EA1115" t="s">
        <v>568</v>
      </c>
      <c r="EB1115" t="s">
        <v>567</v>
      </c>
    </row>
    <row r="1116" spans="1:132" x14ac:dyDescent="0.25">
      <c r="A1116" s="13">
        <v>1113</v>
      </c>
      <c r="B1116" s="13">
        <v>0</v>
      </c>
      <c r="C1116" s="13">
        <v>0</v>
      </c>
      <c r="D1116" s="13">
        <v>0</v>
      </c>
      <c r="E1116" s="13">
        <v>0</v>
      </c>
      <c r="F1116" s="13">
        <v>25</v>
      </c>
      <c r="G1116" s="13">
        <v>26</v>
      </c>
      <c r="H1116" s="13">
        <v>34</v>
      </c>
      <c r="I1116" s="13">
        <v>38</v>
      </c>
      <c r="J1116" s="13">
        <v>32</v>
      </c>
      <c r="K1116" s="13">
        <v>46</v>
      </c>
      <c r="L1116" s="13">
        <v>42</v>
      </c>
      <c r="M1116" s="13">
        <v>42</v>
      </c>
      <c r="O1116" s="19">
        <v>1112</v>
      </c>
      <c r="P1116" s="20">
        <v>99</v>
      </c>
      <c r="Q1116" s="20">
        <v>99</v>
      </c>
      <c r="R1116" s="21">
        <v>99</v>
      </c>
      <c r="S1116" s="21">
        <v>97</v>
      </c>
      <c r="T1116" s="21">
        <v>92</v>
      </c>
      <c r="U1116" s="21">
        <v>86</v>
      </c>
      <c r="V1116" s="21">
        <v>77</v>
      </c>
      <c r="W1116" s="21">
        <v>70</v>
      </c>
      <c r="X1116" s="21">
        <v>62</v>
      </c>
      <c r="Y1116" s="21">
        <v>56</v>
      </c>
      <c r="Z1116" s="21">
        <v>54</v>
      </c>
      <c r="AA1116" s="21">
        <v>52</v>
      </c>
      <c r="AB1116" s="22">
        <v>1112</v>
      </c>
      <c r="AC1116" s="23">
        <v>96</v>
      </c>
      <c r="AD1116" s="23">
        <v>96</v>
      </c>
      <c r="AE1116" s="24">
        <v>99</v>
      </c>
      <c r="AF1116" s="24">
        <v>96</v>
      </c>
      <c r="AG1116" s="24">
        <v>88</v>
      </c>
      <c r="AH1116" s="24">
        <v>83</v>
      </c>
      <c r="AI1116" s="24">
        <v>75</v>
      </c>
      <c r="AJ1116" s="24">
        <v>67</v>
      </c>
      <c r="AK1116" s="24">
        <v>61</v>
      </c>
      <c r="AL1116" s="24">
        <v>51</v>
      </c>
      <c r="AM1116" s="24">
        <v>51</v>
      </c>
      <c r="AN1116" s="24">
        <v>51</v>
      </c>
      <c r="DX1116" s="19">
        <v>1112</v>
      </c>
      <c r="DY1116" t="s">
        <v>568</v>
      </c>
      <c r="DZ1116" t="s">
        <v>568</v>
      </c>
      <c r="EA1116" t="s">
        <v>568</v>
      </c>
      <c r="EB1116" t="s">
        <v>567</v>
      </c>
    </row>
    <row r="1117" spans="1:132" x14ac:dyDescent="0.25">
      <c r="A1117" s="12">
        <v>1114</v>
      </c>
      <c r="B1117" s="12">
        <v>0</v>
      </c>
      <c r="C1117" s="12">
        <v>0</v>
      </c>
      <c r="D1117" s="12">
        <v>0</v>
      </c>
      <c r="E1117" s="12">
        <v>0</v>
      </c>
      <c r="F1117" s="12">
        <v>25</v>
      </c>
      <c r="G1117" s="12">
        <v>26</v>
      </c>
      <c r="H1117" s="12">
        <v>34</v>
      </c>
      <c r="I1117" s="12">
        <v>38</v>
      </c>
      <c r="J1117" s="12">
        <v>32</v>
      </c>
      <c r="K1117" s="12">
        <v>46</v>
      </c>
      <c r="L1117" s="12">
        <v>42</v>
      </c>
      <c r="M1117" s="12">
        <v>42</v>
      </c>
      <c r="O1117" s="19">
        <v>1113</v>
      </c>
      <c r="P1117" s="20">
        <v>99</v>
      </c>
      <c r="Q1117" s="20">
        <v>99</v>
      </c>
      <c r="R1117" s="21">
        <v>99</v>
      </c>
      <c r="S1117" s="21">
        <v>98</v>
      </c>
      <c r="T1117" s="21">
        <v>93</v>
      </c>
      <c r="U1117" s="21">
        <v>86</v>
      </c>
      <c r="V1117" s="21">
        <v>78</v>
      </c>
      <c r="W1117" s="21">
        <v>71</v>
      </c>
      <c r="X1117" s="21">
        <v>63</v>
      </c>
      <c r="Y1117" s="21">
        <v>57</v>
      </c>
      <c r="Z1117" s="21">
        <v>55</v>
      </c>
      <c r="AA1117" s="21">
        <v>53</v>
      </c>
      <c r="AB1117" s="22">
        <v>1113</v>
      </c>
      <c r="AC1117" s="23">
        <v>96</v>
      </c>
      <c r="AD1117" s="23">
        <v>96</v>
      </c>
      <c r="AE1117" s="24">
        <v>99</v>
      </c>
      <c r="AF1117" s="24">
        <v>97</v>
      </c>
      <c r="AG1117" s="24">
        <v>89</v>
      </c>
      <c r="AH1117" s="24">
        <v>84</v>
      </c>
      <c r="AI1117" s="24">
        <v>75</v>
      </c>
      <c r="AJ1117" s="24">
        <v>67</v>
      </c>
      <c r="AK1117" s="24">
        <v>61</v>
      </c>
      <c r="AL1117" s="24">
        <v>51</v>
      </c>
      <c r="AM1117" s="24">
        <v>51</v>
      </c>
      <c r="AN1117" s="24">
        <v>51</v>
      </c>
      <c r="DX1117" s="19">
        <v>1113</v>
      </c>
      <c r="DY1117" t="s">
        <v>568</v>
      </c>
      <c r="DZ1117" t="s">
        <v>568</v>
      </c>
      <c r="EA1117" t="s">
        <v>568</v>
      </c>
      <c r="EB1117" t="s">
        <v>567</v>
      </c>
    </row>
    <row r="1118" spans="1:132" x14ac:dyDescent="0.25">
      <c r="A1118" s="13">
        <v>1115</v>
      </c>
      <c r="B1118" s="13">
        <v>0</v>
      </c>
      <c r="C1118" s="13">
        <v>0</v>
      </c>
      <c r="D1118" s="13">
        <v>0</v>
      </c>
      <c r="E1118" s="13">
        <v>0</v>
      </c>
      <c r="F1118" s="13">
        <v>25</v>
      </c>
      <c r="G1118" s="13">
        <v>26</v>
      </c>
      <c r="H1118" s="13">
        <v>34</v>
      </c>
      <c r="I1118" s="13">
        <v>38</v>
      </c>
      <c r="J1118" s="13">
        <v>32</v>
      </c>
      <c r="K1118" s="13">
        <v>46</v>
      </c>
      <c r="L1118" s="13">
        <v>42</v>
      </c>
      <c r="M1118" s="13">
        <v>42</v>
      </c>
      <c r="O1118" s="19">
        <v>1114</v>
      </c>
      <c r="P1118" s="20">
        <v>99</v>
      </c>
      <c r="Q1118" s="20">
        <v>99</v>
      </c>
      <c r="R1118" s="21">
        <v>99</v>
      </c>
      <c r="S1118" s="21">
        <v>98</v>
      </c>
      <c r="T1118" s="21">
        <v>93</v>
      </c>
      <c r="U1118" s="21">
        <v>86</v>
      </c>
      <c r="V1118" s="21">
        <v>78</v>
      </c>
      <c r="W1118" s="21">
        <v>71</v>
      </c>
      <c r="X1118" s="21">
        <v>63</v>
      </c>
      <c r="Y1118" s="21">
        <v>57</v>
      </c>
      <c r="Z1118" s="21">
        <v>55</v>
      </c>
      <c r="AA1118" s="21">
        <v>53</v>
      </c>
      <c r="AB1118" s="22">
        <v>1114</v>
      </c>
      <c r="AC1118" s="23">
        <v>96</v>
      </c>
      <c r="AD1118" s="23">
        <v>96</v>
      </c>
      <c r="AE1118" s="24">
        <v>99</v>
      </c>
      <c r="AF1118" s="24">
        <v>97</v>
      </c>
      <c r="AG1118" s="24">
        <v>89</v>
      </c>
      <c r="AH1118" s="24">
        <v>84</v>
      </c>
      <c r="AI1118" s="24">
        <v>76</v>
      </c>
      <c r="AJ1118" s="24">
        <v>67</v>
      </c>
      <c r="AK1118" s="24">
        <v>61</v>
      </c>
      <c r="AL1118" s="24">
        <v>51</v>
      </c>
      <c r="AM1118" s="24">
        <v>51</v>
      </c>
      <c r="AN1118" s="24">
        <v>51</v>
      </c>
      <c r="DX1118" s="19">
        <v>1114</v>
      </c>
      <c r="DY1118" t="s">
        <v>568</v>
      </c>
      <c r="DZ1118" t="s">
        <v>568</v>
      </c>
      <c r="EA1118" t="s">
        <v>568</v>
      </c>
      <c r="EB1118" t="s">
        <v>567</v>
      </c>
    </row>
    <row r="1119" spans="1:132" x14ac:dyDescent="0.25">
      <c r="A1119" s="12">
        <v>1116</v>
      </c>
      <c r="B1119" s="12">
        <v>0</v>
      </c>
      <c r="C1119" s="12">
        <v>0</v>
      </c>
      <c r="D1119" s="12">
        <v>0</v>
      </c>
      <c r="E1119" s="12">
        <v>0</v>
      </c>
      <c r="F1119" s="12">
        <v>25</v>
      </c>
      <c r="G1119" s="12">
        <v>25</v>
      </c>
      <c r="H1119" s="12">
        <v>33</v>
      </c>
      <c r="I1119" s="12">
        <v>37</v>
      </c>
      <c r="J1119" s="12">
        <v>31</v>
      </c>
      <c r="K1119" s="12">
        <v>45</v>
      </c>
      <c r="L1119" s="12">
        <v>42</v>
      </c>
      <c r="M1119" s="12">
        <v>42</v>
      </c>
      <c r="O1119" s="19">
        <v>1115</v>
      </c>
      <c r="P1119" s="20">
        <v>99</v>
      </c>
      <c r="Q1119" s="20">
        <v>99</v>
      </c>
      <c r="R1119" s="21">
        <v>99</v>
      </c>
      <c r="S1119" s="21">
        <v>98</v>
      </c>
      <c r="T1119" s="21">
        <v>93</v>
      </c>
      <c r="U1119" s="21">
        <v>86</v>
      </c>
      <c r="V1119" s="21">
        <v>78</v>
      </c>
      <c r="W1119" s="21">
        <v>71</v>
      </c>
      <c r="X1119" s="21">
        <v>63</v>
      </c>
      <c r="Y1119" s="21">
        <v>57</v>
      </c>
      <c r="Z1119" s="21">
        <v>55</v>
      </c>
      <c r="AA1119" s="21">
        <v>53</v>
      </c>
      <c r="AB1119" s="22">
        <v>1115</v>
      </c>
      <c r="AC1119" s="23">
        <v>96</v>
      </c>
      <c r="AD1119" s="23">
        <v>96</v>
      </c>
      <c r="AE1119" s="24">
        <v>99</v>
      </c>
      <c r="AF1119" s="24">
        <v>97</v>
      </c>
      <c r="AG1119" s="24">
        <v>89</v>
      </c>
      <c r="AH1119" s="24">
        <v>84</v>
      </c>
      <c r="AI1119" s="24">
        <v>76</v>
      </c>
      <c r="AJ1119" s="24">
        <v>68</v>
      </c>
      <c r="AK1119" s="24">
        <v>62</v>
      </c>
      <c r="AL1119" s="24">
        <v>51</v>
      </c>
      <c r="AM1119" s="24">
        <v>51</v>
      </c>
      <c r="AN1119" s="24">
        <v>51</v>
      </c>
      <c r="DX1119" s="19">
        <v>1115</v>
      </c>
      <c r="DY1119" t="s">
        <v>568</v>
      </c>
      <c r="DZ1119" t="s">
        <v>568</v>
      </c>
      <c r="EA1119" t="s">
        <v>568</v>
      </c>
      <c r="EB1119" t="s">
        <v>567</v>
      </c>
    </row>
    <row r="1120" spans="1:132" x14ac:dyDescent="0.25">
      <c r="A1120" s="13">
        <v>1117</v>
      </c>
      <c r="B1120" s="13">
        <v>0</v>
      </c>
      <c r="C1120" s="13">
        <v>0</v>
      </c>
      <c r="D1120" s="13">
        <v>0</v>
      </c>
      <c r="E1120" s="13">
        <v>0</v>
      </c>
      <c r="F1120" s="13">
        <v>25</v>
      </c>
      <c r="G1120" s="13">
        <v>25</v>
      </c>
      <c r="H1120" s="13">
        <v>33</v>
      </c>
      <c r="I1120" s="13">
        <v>37</v>
      </c>
      <c r="J1120" s="13">
        <v>31</v>
      </c>
      <c r="K1120" s="13">
        <v>45</v>
      </c>
      <c r="L1120" s="13">
        <v>42</v>
      </c>
      <c r="M1120" s="13">
        <v>42</v>
      </c>
      <c r="O1120" s="19">
        <v>1116</v>
      </c>
      <c r="P1120" s="20">
        <v>99</v>
      </c>
      <c r="Q1120" s="20">
        <v>99</v>
      </c>
      <c r="R1120" s="21">
        <v>99</v>
      </c>
      <c r="S1120" s="21">
        <v>98</v>
      </c>
      <c r="T1120" s="21">
        <v>93</v>
      </c>
      <c r="U1120" s="21">
        <v>86</v>
      </c>
      <c r="V1120" s="21">
        <v>78</v>
      </c>
      <c r="W1120" s="21">
        <v>71</v>
      </c>
      <c r="X1120" s="21">
        <v>63</v>
      </c>
      <c r="Y1120" s="21">
        <v>57</v>
      </c>
      <c r="Z1120" s="21">
        <v>55</v>
      </c>
      <c r="AA1120" s="21">
        <v>53</v>
      </c>
      <c r="AB1120" s="22">
        <v>1116</v>
      </c>
      <c r="AC1120" s="23">
        <v>96</v>
      </c>
      <c r="AD1120" s="23">
        <v>96</v>
      </c>
      <c r="AE1120" s="24">
        <v>99</v>
      </c>
      <c r="AF1120" s="24">
        <v>97</v>
      </c>
      <c r="AG1120" s="24">
        <v>89</v>
      </c>
      <c r="AH1120" s="24">
        <v>84</v>
      </c>
      <c r="AI1120" s="24">
        <v>76</v>
      </c>
      <c r="AJ1120" s="24">
        <v>68</v>
      </c>
      <c r="AK1120" s="24">
        <v>62</v>
      </c>
      <c r="AL1120" s="24">
        <v>52</v>
      </c>
      <c r="AM1120" s="24">
        <v>52</v>
      </c>
      <c r="AN1120" s="24">
        <v>52</v>
      </c>
      <c r="DX1120" s="19">
        <v>1116</v>
      </c>
      <c r="DY1120" t="s">
        <v>568</v>
      </c>
      <c r="DZ1120" t="s">
        <v>568</v>
      </c>
      <c r="EA1120" t="s">
        <v>568</v>
      </c>
      <c r="EB1120" t="s">
        <v>567</v>
      </c>
    </row>
    <row r="1121" spans="1:132" x14ac:dyDescent="0.25">
      <c r="A1121" s="12">
        <v>1118</v>
      </c>
      <c r="B1121" s="12">
        <v>0</v>
      </c>
      <c r="C1121" s="12">
        <v>0</v>
      </c>
      <c r="D1121" s="12">
        <v>0</v>
      </c>
      <c r="E1121" s="12">
        <v>0</v>
      </c>
      <c r="F1121" s="12">
        <v>24</v>
      </c>
      <c r="G1121" s="12">
        <v>25</v>
      </c>
      <c r="H1121" s="12">
        <v>33</v>
      </c>
      <c r="I1121" s="12">
        <v>37</v>
      </c>
      <c r="J1121" s="12">
        <v>31</v>
      </c>
      <c r="K1121" s="12">
        <v>45</v>
      </c>
      <c r="L1121" s="12">
        <v>42</v>
      </c>
      <c r="M1121" s="12">
        <v>42</v>
      </c>
      <c r="O1121" s="19">
        <v>1117</v>
      </c>
      <c r="P1121" s="20">
        <v>99</v>
      </c>
      <c r="Q1121" s="20">
        <v>99</v>
      </c>
      <c r="R1121" s="21">
        <v>99</v>
      </c>
      <c r="S1121" s="21">
        <v>98</v>
      </c>
      <c r="T1121" s="21">
        <v>93</v>
      </c>
      <c r="U1121" s="21">
        <v>86</v>
      </c>
      <c r="V1121" s="21">
        <v>78</v>
      </c>
      <c r="W1121" s="21">
        <v>71</v>
      </c>
      <c r="X1121" s="21">
        <v>63</v>
      </c>
      <c r="Y1121" s="21">
        <v>57</v>
      </c>
      <c r="Z1121" s="21">
        <v>55</v>
      </c>
      <c r="AA1121" s="21">
        <v>53</v>
      </c>
      <c r="AB1121" s="22">
        <v>1117</v>
      </c>
      <c r="AC1121" s="23">
        <v>96</v>
      </c>
      <c r="AD1121" s="23">
        <v>96</v>
      </c>
      <c r="AE1121" s="24">
        <v>99</v>
      </c>
      <c r="AF1121" s="24">
        <v>97</v>
      </c>
      <c r="AG1121" s="24">
        <v>89</v>
      </c>
      <c r="AH1121" s="24">
        <v>84</v>
      </c>
      <c r="AI1121" s="24">
        <v>76</v>
      </c>
      <c r="AJ1121" s="24">
        <v>68</v>
      </c>
      <c r="AK1121" s="24">
        <v>62</v>
      </c>
      <c r="AL1121" s="24">
        <v>52</v>
      </c>
      <c r="AM1121" s="24">
        <v>52</v>
      </c>
      <c r="AN1121" s="24">
        <v>52</v>
      </c>
      <c r="DX1121" s="19">
        <v>1117</v>
      </c>
      <c r="DY1121" t="s">
        <v>568</v>
      </c>
      <c r="DZ1121" t="s">
        <v>568</v>
      </c>
      <c r="EA1121" t="s">
        <v>568</v>
      </c>
      <c r="EB1121" t="s">
        <v>567</v>
      </c>
    </row>
    <row r="1122" spans="1:132" x14ac:dyDescent="0.25">
      <c r="A1122" s="13">
        <v>1119</v>
      </c>
      <c r="B1122" s="13">
        <v>0</v>
      </c>
      <c r="C1122" s="13">
        <v>0</v>
      </c>
      <c r="D1122" s="13">
        <v>0</v>
      </c>
      <c r="E1122" s="13">
        <v>0</v>
      </c>
      <c r="F1122" s="13">
        <v>24</v>
      </c>
      <c r="G1122" s="13">
        <v>25</v>
      </c>
      <c r="H1122" s="13">
        <v>33</v>
      </c>
      <c r="I1122" s="13">
        <v>37</v>
      </c>
      <c r="J1122" s="13">
        <v>31</v>
      </c>
      <c r="K1122" s="13">
        <v>45</v>
      </c>
      <c r="L1122" s="13">
        <v>42</v>
      </c>
      <c r="M1122" s="13">
        <v>42</v>
      </c>
      <c r="O1122" s="19">
        <v>1118</v>
      </c>
      <c r="P1122" s="20">
        <v>99</v>
      </c>
      <c r="Q1122" s="20">
        <v>99</v>
      </c>
      <c r="R1122" s="21">
        <v>99</v>
      </c>
      <c r="S1122" s="21">
        <v>98</v>
      </c>
      <c r="T1122" s="21">
        <v>93</v>
      </c>
      <c r="U1122" s="21">
        <v>87</v>
      </c>
      <c r="V1122" s="21">
        <v>78</v>
      </c>
      <c r="W1122" s="21">
        <v>72</v>
      </c>
      <c r="X1122" s="21">
        <v>64</v>
      </c>
      <c r="Y1122" s="21">
        <v>58</v>
      </c>
      <c r="Z1122" s="21">
        <v>56</v>
      </c>
      <c r="AA1122" s="21">
        <v>54</v>
      </c>
      <c r="AB1122" s="22">
        <v>1118</v>
      </c>
      <c r="AC1122" s="23">
        <v>96</v>
      </c>
      <c r="AD1122" s="23">
        <v>96</v>
      </c>
      <c r="AE1122" s="24">
        <v>99</v>
      </c>
      <c r="AF1122" s="24">
        <v>97</v>
      </c>
      <c r="AG1122" s="24">
        <v>89</v>
      </c>
      <c r="AH1122" s="24">
        <v>84</v>
      </c>
      <c r="AI1122" s="24">
        <v>76</v>
      </c>
      <c r="AJ1122" s="24">
        <v>68</v>
      </c>
      <c r="AK1122" s="24">
        <v>62</v>
      </c>
      <c r="AL1122" s="24">
        <v>52</v>
      </c>
      <c r="AM1122" s="24">
        <v>52</v>
      </c>
      <c r="AN1122" s="24">
        <v>52</v>
      </c>
      <c r="DX1122" s="19">
        <v>1118</v>
      </c>
      <c r="DY1122" t="s">
        <v>568</v>
      </c>
      <c r="DZ1122" t="s">
        <v>568</v>
      </c>
      <c r="EA1122" t="s">
        <v>568</v>
      </c>
      <c r="EB1122" t="s">
        <v>567</v>
      </c>
    </row>
    <row r="1123" spans="1:132" x14ac:dyDescent="0.25">
      <c r="A1123" s="12">
        <v>1120</v>
      </c>
      <c r="B1123" s="12">
        <v>0</v>
      </c>
      <c r="C1123" s="12">
        <v>0</v>
      </c>
      <c r="D1123" s="12">
        <v>0</v>
      </c>
      <c r="E1123" s="12">
        <v>0</v>
      </c>
      <c r="F1123" s="12">
        <v>24</v>
      </c>
      <c r="G1123" s="12">
        <v>25</v>
      </c>
      <c r="H1123" s="12">
        <v>33</v>
      </c>
      <c r="I1123" s="12">
        <v>37</v>
      </c>
      <c r="J1123" s="12">
        <v>31</v>
      </c>
      <c r="K1123" s="12">
        <v>45</v>
      </c>
      <c r="L1123" s="12">
        <v>42</v>
      </c>
      <c r="M1123" s="12">
        <v>42</v>
      </c>
      <c r="O1123" s="19">
        <v>1119</v>
      </c>
      <c r="P1123" s="20">
        <v>99</v>
      </c>
      <c r="Q1123" s="20">
        <v>99</v>
      </c>
      <c r="R1123" s="21">
        <v>99</v>
      </c>
      <c r="S1123" s="21">
        <v>98</v>
      </c>
      <c r="T1123" s="21">
        <v>93</v>
      </c>
      <c r="U1123" s="21">
        <v>87</v>
      </c>
      <c r="V1123" s="21">
        <v>78</v>
      </c>
      <c r="W1123" s="21">
        <v>72</v>
      </c>
      <c r="X1123" s="21">
        <v>64</v>
      </c>
      <c r="Y1123" s="21">
        <v>58</v>
      </c>
      <c r="Z1123" s="21">
        <v>56</v>
      </c>
      <c r="AA1123" s="21">
        <v>54</v>
      </c>
      <c r="AB1123" s="22">
        <v>1119</v>
      </c>
      <c r="AC1123" s="23">
        <v>96</v>
      </c>
      <c r="AD1123" s="23">
        <v>96</v>
      </c>
      <c r="AE1123" s="24">
        <v>99</v>
      </c>
      <c r="AF1123" s="24">
        <v>97</v>
      </c>
      <c r="AG1123" s="24">
        <v>89</v>
      </c>
      <c r="AH1123" s="24">
        <v>84</v>
      </c>
      <c r="AI1123" s="24">
        <v>76</v>
      </c>
      <c r="AJ1123" s="24">
        <v>68</v>
      </c>
      <c r="AK1123" s="24">
        <v>62</v>
      </c>
      <c r="AL1123" s="24">
        <v>53</v>
      </c>
      <c r="AM1123" s="24">
        <v>53</v>
      </c>
      <c r="AN1123" s="24">
        <v>53</v>
      </c>
      <c r="DX1123" s="19">
        <v>1119</v>
      </c>
      <c r="DY1123" t="s">
        <v>568</v>
      </c>
      <c r="DZ1123" t="s">
        <v>568</v>
      </c>
      <c r="EA1123" t="s">
        <v>568</v>
      </c>
      <c r="EB1123" t="s">
        <v>567</v>
      </c>
    </row>
    <row r="1124" spans="1:132" x14ac:dyDescent="0.25">
      <c r="A1124" s="13">
        <v>1121</v>
      </c>
      <c r="B1124" s="13">
        <v>0</v>
      </c>
      <c r="C1124" s="13">
        <v>0</v>
      </c>
      <c r="D1124" s="13">
        <v>0</v>
      </c>
      <c r="E1124" s="13">
        <v>0</v>
      </c>
      <c r="F1124" s="13">
        <v>24</v>
      </c>
      <c r="G1124" s="13">
        <v>25</v>
      </c>
      <c r="H1124" s="13">
        <v>33</v>
      </c>
      <c r="I1124" s="13">
        <v>37</v>
      </c>
      <c r="J1124" s="13">
        <v>31</v>
      </c>
      <c r="K1124" s="13">
        <v>45</v>
      </c>
      <c r="L1124" s="13">
        <v>42</v>
      </c>
      <c r="M1124" s="13">
        <v>42</v>
      </c>
      <c r="O1124" s="19">
        <v>1120</v>
      </c>
      <c r="P1124" s="20">
        <v>99</v>
      </c>
      <c r="Q1124" s="20">
        <v>99</v>
      </c>
      <c r="R1124" s="21">
        <v>99</v>
      </c>
      <c r="S1124" s="21">
        <v>98</v>
      </c>
      <c r="T1124" s="21">
        <v>93</v>
      </c>
      <c r="U1124" s="21">
        <v>87</v>
      </c>
      <c r="V1124" s="21">
        <v>78</v>
      </c>
      <c r="W1124" s="21">
        <v>72</v>
      </c>
      <c r="X1124" s="21">
        <v>64</v>
      </c>
      <c r="Y1124" s="21">
        <v>58</v>
      </c>
      <c r="Z1124" s="21">
        <v>56</v>
      </c>
      <c r="AA1124" s="21">
        <v>54</v>
      </c>
      <c r="AB1124" s="22">
        <v>1120</v>
      </c>
      <c r="AC1124" s="23">
        <v>96</v>
      </c>
      <c r="AD1124" s="23">
        <v>96</v>
      </c>
      <c r="AE1124" s="24">
        <v>99</v>
      </c>
      <c r="AF1124" s="24">
        <v>97</v>
      </c>
      <c r="AG1124" s="24">
        <v>89</v>
      </c>
      <c r="AH1124" s="24">
        <v>84</v>
      </c>
      <c r="AI1124" s="24">
        <v>76</v>
      </c>
      <c r="AJ1124" s="24">
        <v>69</v>
      </c>
      <c r="AK1124" s="24">
        <v>63</v>
      </c>
      <c r="AL1124" s="24">
        <v>53</v>
      </c>
      <c r="AM1124" s="24">
        <v>53</v>
      </c>
      <c r="AN1124" s="24">
        <v>53</v>
      </c>
      <c r="DX1124" s="19">
        <v>1120</v>
      </c>
      <c r="DY1124" t="s">
        <v>568</v>
      </c>
      <c r="DZ1124" t="s">
        <v>568</v>
      </c>
      <c r="EA1124" t="s">
        <v>568</v>
      </c>
      <c r="EB1124" t="s">
        <v>567</v>
      </c>
    </row>
    <row r="1125" spans="1:132" x14ac:dyDescent="0.25">
      <c r="A1125" s="12">
        <v>1122</v>
      </c>
      <c r="B1125" s="12">
        <v>0</v>
      </c>
      <c r="C1125" s="12">
        <v>0</v>
      </c>
      <c r="D1125" s="12">
        <v>0</v>
      </c>
      <c r="E1125" s="12">
        <v>0</v>
      </c>
      <c r="F1125" s="12">
        <v>24</v>
      </c>
      <c r="G1125" s="12">
        <v>25</v>
      </c>
      <c r="H1125" s="12">
        <v>33</v>
      </c>
      <c r="I1125" s="12">
        <v>37</v>
      </c>
      <c r="J1125" s="12">
        <v>31</v>
      </c>
      <c r="K1125" s="12">
        <v>45</v>
      </c>
      <c r="L1125" s="12">
        <v>42</v>
      </c>
      <c r="M1125" s="12">
        <v>42</v>
      </c>
      <c r="O1125" s="19">
        <v>1121</v>
      </c>
      <c r="P1125" s="20">
        <v>99</v>
      </c>
      <c r="Q1125" s="20">
        <v>99</v>
      </c>
      <c r="R1125" s="21">
        <v>99</v>
      </c>
      <c r="S1125" s="21">
        <v>98</v>
      </c>
      <c r="T1125" s="21">
        <v>93</v>
      </c>
      <c r="U1125" s="21">
        <v>87</v>
      </c>
      <c r="V1125" s="21">
        <v>78</v>
      </c>
      <c r="W1125" s="21">
        <v>72</v>
      </c>
      <c r="X1125" s="21">
        <v>64</v>
      </c>
      <c r="Y1125" s="21">
        <v>58</v>
      </c>
      <c r="Z1125" s="21">
        <v>56</v>
      </c>
      <c r="AA1125" s="21">
        <v>54</v>
      </c>
      <c r="AB1125" s="22">
        <v>1121</v>
      </c>
      <c r="AC1125" s="23">
        <v>96</v>
      </c>
      <c r="AD1125" s="23">
        <v>96</v>
      </c>
      <c r="AE1125" s="24">
        <v>99</v>
      </c>
      <c r="AF1125" s="24">
        <v>97</v>
      </c>
      <c r="AG1125" s="24">
        <v>89</v>
      </c>
      <c r="AH1125" s="24">
        <v>84</v>
      </c>
      <c r="AI1125" s="24">
        <v>77</v>
      </c>
      <c r="AJ1125" s="24">
        <v>69</v>
      </c>
      <c r="AK1125" s="24">
        <v>63</v>
      </c>
      <c r="AL1125" s="24">
        <v>53</v>
      </c>
      <c r="AM1125" s="24">
        <v>53</v>
      </c>
      <c r="AN1125" s="24">
        <v>53</v>
      </c>
      <c r="DX1125" s="19">
        <v>1121</v>
      </c>
      <c r="DY1125" t="s">
        <v>568</v>
      </c>
      <c r="DZ1125" t="s">
        <v>568</v>
      </c>
      <c r="EA1125" t="s">
        <v>568</v>
      </c>
      <c r="EB1125" t="s">
        <v>567</v>
      </c>
    </row>
    <row r="1126" spans="1:132" x14ac:dyDescent="0.25">
      <c r="A1126" s="13">
        <v>1123</v>
      </c>
      <c r="B1126" s="13">
        <v>0</v>
      </c>
      <c r="C1126" s="13">
        <v>0</v>
      </c>
      <c r="D1126" s="13">
        <v>0</v>
      </c>
      <c r="E1126" s="13">
        <v>0</v>
      </c>
      <c r="F1126" s="13">
        <v>23</v>
      </c>
      <c r="G1126" s="13">
        <v>25</v>
      </c>
      <c r="H1126" s="13">
        <v>33</v>
      </c>
      <c r="I1126" s="13">
        <v>37</v>
      </c>
      <c r="J1126" s="13">
        <v>31</v>
      </c>
      <c r="K1126" s="13">
        <v>45</v>
      </c>
      <c r="L1126" s="13">
        <v>42</v>
      </c>
      <c r="M1126" s="13">
        <v>42</v>
      </c>
      <c r="O1126" s="19">
        <v>1122</v>
      </c>
      <c r="P1126" s="20">
        <v>99</v>
      </c>
      <c r="Q1126" s="20">
        <v>99</v>
      </c>
      <c r="R1126" s="21">
        <v>99</v>
      </c>
      <c r="S1126" s="21">
        <v>98</v>
      </c>
      <c r="T1126" s="21">
        <v>93</v>
      </c>
      <c r="U1126" s="21">
        <v>87</v>
      </c>
      <c r="V1126" s="21">
        <v>78</v>
      </c>
      <c r="W1126" s="21">
        <v>72</v>
      </c>
      <c r="X1126" s="21">
        <v>64</v>
      </c>
      <c r="Y1126" s="21">
        <v>58</v>
      </c>
      <c r="Z1126" s="21">
        <v>56</v>
      </c>
      <c r="AA1126" s="21">
        <v>54</v>
      </c>
      <c r="AB1126" s="22">
        <v>1122</v>
      </c>
      <c r="AC1126" s="23">
        <v>96</v>
      </c>
      <c r="AD1126" s="23">
        <v>96</v>
      </c>
      <c r="AE1126" s="24">
        <v>99</v>
      </c>
      <c r="AF1126" s="24">
        <v>97</v>
      </c>
      <c r="AG1126" s="24">
        <v>89</v>
      </c>
      <c r="AH1126" s="24">
        <v>85</v>
      </c>
      <c r="AI1126" s="24">
        <v>77</v>
      </c>
      <c r="AJ1126" s="24">
        <v>69</v>
      </c>
      <c r="AK1126" s="24">
        <v>63</v>
      </c>
      <c r="AL1126" s="24">
        <v>53</v>
      </c>
      <c r="AM1126" s="24">
        <v>53</v>
      </c>
      <c r="AN1126" s="24">
        <v>53</v>
      </c>
      <c r="DX1126" s="19">
        <v>1122</v>
      </c>
      <c r="DY1126" t="s">
        <v>568</v>
      </c>
      <c r="DZ1126" t="s">
        <v>568</v>
      </c>
      <c r="EA1126" t="s">
        <v>568</v>
      </c>
      <c r="EB1126" t="s">
        <v>567</v>
      </c>
    </row>
    <row r="1127" spans="1:132" x14ac:dyDescent="0.25">
      <c r="A1127" s="12">
        <v>1124</v>
      </c>
      <c r="B1127" s="12">
        <v>0</v>
      </c>
      <c r="C1127" s="12">
        <v>0</v>
      </c>
      <c r="D1127" s="12">
        <v>0</v>
      </c>
      <c r="E1127" s="12">
        <v>0</v>
      </c>
      <c r="F1127" s="12">
        <v>23</v>
      </c>
      <c r="G1127" s="12">
        <v>25</v>
      </c>
      <c r="H1127" s="12">
        <v>33</v>
      </c>
      <c r="I1127" s="12">
        <v>37</v>
      </c>
      <c r="J1127" s="12">
        <v>31</v>
      </c>
      <c r="K1127" s="12">
        <v>45</v>
      </c>
      <c r="L1127" s="12">
        <v>42</v>
      </c>
      <c r="M1127" s="12">
        <v>42</v>
      </c>
      <c r="O1127" s="19">
        <v>1123</v>
      </c>
      <c r="P1127" s="20">
        <v>99</v>
      </c>
      <c r="Q1127" s="20">
        <v>99</v>
      </c>
      <c r="R1127" s="21">
        <v>99</v>
      </c>
      <c r="S1127" s="21">
        <v>98</v>
      </c>
      <c r="T1127" s="21">
        <v>93</v>
      </c>
      <c r="U1127" s="21">
        <v>87</v>
      </c>
      <c r="V1127" s="21">
        <v>79</v>
      </c>
      <c r="W1127" s="21">
        <v>73</v>
      </c>
      <c r="X1127" s="21">
        <v>65</v>
      </c>
      <c r="Y1127" s="21">
        <v>59</v>
      </c>
      <c r="Z1127" s="21">
        <v>57</v>
      </c>
      <c r="AA1127" s="21">
        <v>55</v>
      </c>
      <c r="AB1127" s="22">
        <v>1123</v>
      </c>
      <c r="AC1127" s="23">
        <v>96</v>
      </c>
      <c r="AD1127" s="23">
        <v>96</v>
      </c>
      <c r="AE1127" s="24">
        <v>99</v>
      </c>
      <c r="AF1127" s="24">
        <v>97</v>
      </c>
      <c r="AG1127" s="24">
        <v>90</v>
      </c>
      <c r="AH1127" s="24">
        <v>85</v>
      </c>
      <c r="AI1127" s="24">
        <v>77</v>
      </c>
      <c r="AJ1127" s="24">
        <v>69</v>
      </c>
      <c r="AK1127" s="24">
        <v>63</v>
      </c>
      <c r="AL1127" s="24">
        <v>54</v>
      </c>
      <c r="AM1127" s="24">
        <v>54</v>
      </c>
      <c r="AN1127" s="24">
        <v>54</v>
      </c>
      <c r="DX1127" s="19">
        <v>1123</v>
      </c>
      <c r="DY1127" t="s">
        <v>568</v>
      </c>
      <c r="DZ1127" t="s">
        <v>568</v>
      </c>
      <c r="EA1127" t="s">
        <v>568</v>
      </c>
      <c r="EB1127" t="s">
        <v>567</v>
      </c>
    </row>
    <row r="1128" spans="1:132" x14ac:dyDescent="0.25">
      <c r="A1128" s="13">
        <v>1125</v>
      </c>
      <c r="B1128" s="13">
        <v>0</v>
      </c>
      <c r="C1128" s="13">
        <v>0</v>
      </c>
      <c r="D1128" s="13">
        <v>0</v>
      </c>
      <c r="E1128" s="13">
        <v>0</v>
      </c>
      <c r="F1128" s="13">
        <v>23</v>
      </c>
      <c r="G1128" s="13">
        <v>25</v>
      </c>
      <c r="H1128" s="13">
        <v>33</v>
      </c>
      <c r="I1128" s="13">
        <v>37</v>
      </c>
      <c r="J1128" s="13">
        <v>31</v>
      </c>
      <c r="K1128" s="13">
        <v>45</v>
      </c>
      <c r="L1128" s="13">
        <v>42</v>
      </c>
      <c r="M1128" s="13">
        <v>42</v>
      </c>
      <c r="O1128" s="19">
        <v>1124</v>
      </c>
      <c r="P1128" s="20">
        <v>99</v>
      </c>
      <c r="Q1128" s="20">
        <v>99</v>
      </c>
      <c r="R1128" s="21">
        <v>99</v>
      </c>
      <c r="S1128" s="21">
        <v>98</v>
      </c>
      <c r="T1128" s="21">
        <v>93</v>
      </c>
      <c r="U1128" s="21">
        <v>87</v>
      </c>
      <c r="V1128" s="21">
        <v>79</v>
      </c>
      <c r="W1128" s="21">
        <v>73</v>
      </c>
      <c r="X1128" s="21">
        <v>65</v>
      </c>
      <c r="Y1128" s="21">
        <v>59</v>
      </c>
      <c r="Z1128" s="21">
        <v>57</v>
      </c>
      <c r="AA1128" s="21">
        <v>55</v>
      </c>
      <c r="AB1128" s="22">
        <v>1124</v>
      </c>
      <c r="AC1128" s="23">
        <v>96</v>
      </c>
      <c r="AD1128" s="23">
        <v>96</v>
      </c>
      <c r="AE1128" s="24">
        <v>99</v>
      </c>
      <c r="AF1128" s="24">
        <v>97</v>
      </c>
      <c r="AG1128" s="24">
        <v>90</v>
      </c>
      <c r="AH1128" s="24">
        <v>85</v>
      </c>
      <c r="AI1128" s="24">
        <v>77</v>
      </c>
      <c r="AJ1128" s="24">
        <v>69</v>
      </c>
      <c r="AK1128" s="24">
        <v>63</v>
      </c>
      <c r="AL1128" s="24">
        <v>54</v>
      </c>
      <c r="AM1128" s="24">
        <v>54</v>
      </c>
      <c r="AN1128" s="24">
        <v>54</v>
      </c>
      <c r="DX1128" s="19">
        <v>1124</v>
      </c>
      <c r="DY1128" t="s">
        <v>568</v>
      </c>
      <c r="DZ1128" t="s">
        <v>568</v>
      </c>
      <c r="EA1128" t="s">
        <v>568</v>
      </c>
      <c r="EB1128" t="s">
        <v>567</v>
      </c>
    </row>
    <row r="1129" spans="1:132" x14ac:dyDescent="0.25">
      <c r="A1129" s="12">
        <v>1126</v>
      </c>
      <c r="B1129" s="12">
        <v>0</v>
      </c>
      <c r="C1129" s="12">
        <v>0</v>
      </c>
      <c r="D1129" s="12">
        <v>0</v>
      </c>
      <c r="E1129" s="12">
        <v>0</v>
      </c>
      <c r="F1129" s="12">
        <v>23</v>
      </c>
      <c r="G1129" s="12">
        <v>24</v>
      </c>
      <c r="H1129" s="12">
        <v>32</v>
      </c>
      <c r="I1129" s="12">
        <v>36</v>
      </c>
      <c r="J1129" s="12">
        <v>31</v>
      </c>
      <c r="K1129" s="12">
        <v>44</v>
      </c>
      <c r="L1129" s="12">
        <v>41</v>
      </c>
      <c r="M1129" s="12">
        <v>41</v>
      </c>
      <c r="O1129" s="19">
        <v>1125</v>
      </c>
      <c r="P1129" s="20">
        <v>99</v>
      </c>
      <c r="Q1129" s="20">
        <v>99</v>
      </c>
      <c r="R1129" s="21">
        <v>99</v>
      </c>
      <c r="S1129" s="21">
        <v>98</v>
      </c>
      <c r="T1129" s="21">
        <v>93</v>
      </c>
      <c r="U1129" s="21">
        <v>87</v>
      </c>
      <c r="V1129" s="21">
        <v>79</v>
      </c>
      <c r="W1129" s="21">
        <v>73</v>
      </c>
      <c r="X1129" s="21">
        <v>65</v>
      </c>
      <c r="Y1129" s="21">
        <v>59</v>
      </c>
      <c r="Z1129" s="21">
        <v>57</v>
      </c>
      <c r="AA1129" s="21">
        <v>55</v>
      </c>
      <c r="AB1129" s="22">
        <v>1125</v>
      </c>
      <c r="AC1129" s="23">
        <v>96</v>
      </c>
      <c r="AD1129" s="23">
        <v>96</v>
      </c>
      <c r="AE1129" s="24">
        <v>99</v>
      </c>
      <c r="AF1129" s="24">
        <v>98</v>
      </c>
      <c r="AG1129" s="24">
        <v>90</v>
      </c>
      <c r="AH1129" s="24">
        <v>85</v>
      </c>
      <c r="AI1129" s="24">
        <v>77</v>
      </c>
      <c r="AJ1129" s="24">
        <v>69</v>
      </c>
      <c r="AK1129" s="24">
        <v>64</v>
      </c>
      <c r="AL1129" s="24">
        <v>54</v>
      </c>
      <c r="AM1129" s="24">
        <v>54</v>
      </c>
      <c r="AN1129" s="24">
        <v>54</v>
      </c>
      <c r="DX1129" s="19">
        <v>1125</v>
      </c>
      <c r="DY1129" t="s">
        <v>568</v>
      </c>
      <c r="DZ1129" t="s">
        <v>568</v>
      </c>
      <c r="EA1129" t="s">
        <v>568</v>
      </c>
      <c r="EB1129" t="s">
        <v>567</v>
      </c>
    </row>
    <row r="1130" spans="1:132" x14ac:dyDescent="0.25">
      <c r="A1130" s="13">
        <v>1127</v>
      </c>
      <c r="B1130" s="13">
        <v>0</v>
      </c>
      <c r="C1130" s="13">
        <v>0</v>
      </c>
      <c r="D1130" s="13">
        <v>0</v>
      </c>
      <c r="E1130" s="13">
        <v>0</v>
      </c>
      <c r="F1130" s="13">
        <v>23</v>
      </c>
      <c r="G1130" s="13">
        <v>24</v>
      </c>
      <c r="H1130" s="13">
        <v>32</v>
      </c>
      <c r="I1130" s="13">
        <v>36</v>
      </c>
      <c r="J1130" s="13">
        <v>31</v>
      </c>
      <c r="K1130" s="13">
        <v>44</v>
      </c>
      <c r="L1130" s="13">
        <v>41</v>
      </c>
      <c r="M1130" s="13">
        <v>41</v>
      </c>
      <c r="O1130" s="19">
        <v>1126</v>
      </c>
      <c r="P1130" s="20">
        <v>99</v>
      </c>
      <c r="Q1130" s="20">
        <v>99</v>
      </c>
      <c r="R1130" s="21">
        <v>99</v>
      </c>
      <c r="S1130" s="21">
        <v>98</v>
      </c>
      <c r="T1130" s="21">
        <v>93</v>
      </c>
      <c r="U1130" s="21">
        <v>87</v>
      </c>
      <c r="V1130" s="21">
        <v>79</v>
      </c>
      <c r="W1130" s="21">
        <v>73</v>
      </c>
      <c r="X1130" s="21">
        <v>65</v>
      </c>
      <c r="Y1130" s="21">
        <v>59</v>
      </c>
      <c r="Z1130" s="21">
        <v>57</v>
      </c>
      <c r="AA1130" s="21">
        <v>55</v>
      </c>
      <c r="AB1130" s="22">
        <v>1126</v>
      </c>
      <c r="AC1130" s="23">
        <v>96</v>
      </c>
      <c r="AD1130" s="23">
        <v>96</v>
      </c>
      <c r="AE1130" s="24">
        <v>99</v>
      </c>
      <c r="AF1130" s="24">
        <v>98</v>
      </c>
      <c r="AG1130" s="24">
        <v>90</v>
      </c>
      <c r="AH1130" s="24">
        <v>85</v>
      </c>
      <c r="AI1130" s="24">
        <v>77</v>
      </c>
      <c r="AJ1130" s="24">
        <v>70</v>
      </c>
      <c r="AK1130" s="24">
        <v>64</v>
      </c>
      <c r="AL1130" s="24">
        <v>55</v>
      </c>
      <c r="AM1130" s="24">
        <v>55</v>
      </c>
      <c r="AN1130" s="24">
        <v>55</v>
      </c>
      <c r="DX1130" s="19">
        <v>1126</v>
      </c>
      <c r="DY1130" t="s">
        <v>568</v>
      </c>
      <c r="DZ1130" t="s">
        <v>568</v>
      </c>
      <c r="EA1130" t="s">
        <v>568</v>
      </c>
      <c r="EB1130" t="s">
        <v>567</v>
      </c>
    </row>
    <row r="1131" spans="1:132" x14ac:dyDescent="0.25">
      <c r="A1131" s="12">
        <v>1128</v>
      </c>
      <c r="B1131" s="12">
        <v>0</v>
      </c>
      <c r="C1131" s="12">
        <v>0</v>
      </c>
      <c r="D1131" s="12">
        <v>0</v>
      </c>
      <c r="E1131" s="12">
        <v>0</v>
      </c>
      <c r="F1131" s="12">
        <v>22</v>
      </c>
      <c r="G1131" s="12">
        <v>24</v>
      </c>
      <c r="H1131" s="12">
        <v>32</v>
      </c>
      <c r="I1131" s="12">
        <v>36</v>
      </c>
      <c r="J1131" s="12">
        <v>31</v>
      </c>
      <c r="K1131" s="12">
        <v>44</v>
      </c>
      <c r="L1131" s="12">
        <v>41</v>
      </c>
      <c r="M1131" s="12">
        <v>41</v>
      </c>
      <c r="O1131" s="19">
        <v>1127</v>
      </c>
      <c r="P1131" s="20">
        <v>99</v>
      </c>
      <c r="Q1131" s="20">
        <v>99</v>
      </c>
      <c r="R1131" s="21">
        <v>99</v>
      </c>
      <c r="S1131" s="21">
        <v>98</v>
      </c>
      <c r="T1131" s="21">
        <v>93</v>
      </c>
      <c r="U1131" s="21">
        <v>87</v>
      </c>
      <c r="V1131" s="21">
        <v>79</v>
      </c>
      <c r="W1131" s="21">
        <v>73</v>
      </c>
      <c r="X1131" s="21">
        <v>65</v>
      </c>
      <c r="Y1131" s="21">
        <v>59</v>
      </c>
      <c r="Z1131" s="21">
        <v>57</v>
      </c>
      <c r="AA1131" s="21">
        <v>55</v>
      </c>
      <c r="AB1131" s="22">
        <v>1127</v>
      </c>
      <c r="AC1131" s="23">
        <v>96</v>
      </c>
      <c r="AD1131" s="23">
        <v>96</v>
      </c>
      <c r="AE1131" s="24">
        <v>99</v>
      </c>
      <c r="AF1131" s="24">
        <v>98</v>
      </c>
      <c r="AG1131" s="24">
        <v>90</v>
      </c>
      <c r="AH1131" s="24">
        <v>85</v>
      </c>
      <c r="AI1131" s="24">
        <v>78</v>
      </c>
      <c r="AJ1131" s="24">
        <v>70</v>
      </c>
      <c r="AK1131" s="24">
        <v>64</v>
      </c>
      <c r="AL1131" s="24">
        <v>55</v>
      </c>
      <c r="AM1131" s="24">
        <v>55</v>
      </c>
      <c r="AN1131" s="24">
        <v>55</v>
      </c>
      <c r="DX1131" s="19">
        <v>1127</v>
      </c>
      <c r="DY1131" t="s">
        <v>568</v>
      </c>
      <c r="DZ1131" t="s">
        <v>568</v>
      </c>
      <c r="EA1131" t="s">
        <v>568</v>
      </c>
      <c r="EB1131" t="s">
        <v>567</v>
      </c>
    </row>
    <row r="1132" spans="1:132" x14ac:dyDescent="0.25">
      <c r="A1132" s="13">
        <v>1129</v>
      </c>
      <c r="B1132" s="13">
        <v>0</v>
      </c>
      <c r="C1132" s="13">
        <v>0</v>
      </c>
      <c r="D1132" s="13">
        <v>0</v>
      </c>
      <c r="E1132" s="13">
        <v>0</v>
      </c>
      <c r="F1132" s="13">
        <v>22</v>
      </c>
      <c r="G1132" s="13">
        <v>24</v>
      </c>
      <c r="H1132" s="13">
        <v>32</v>
      </c>
      <c r="I1132" s="13">
        <v>36</v>
      </c>
      <c r="J1132" s="13">
        <v>31</v>
      </c>
      <c r="K1132" s="13">
        <v>44</v>
      </c>
      <c r="L1132" s="13">
        <v>41</v>
      </c>
      <c r="M1132" s="13">
        <v>41</v>
      </c>
      <c r="O1132" s="19">
        <v>1128</v>
      </c>
      <c r="P1132" s="20">
        <v>99</v>
      </c>
      <c r="Q1132" s="20">
        <v>99</v>
      </c>
      <c r="R1132" s="21">
        <v>99</v>
      </c>
      <c r="S1132" s="21">
        <v>98</v>
      </c>
      <c r="T1132" s="21">
        <v>94</v>
      </c>
      <c r="U1132" s="21">
        <v>88</v>
      </c>
      <c r="V1132" s="21">
        <v>80</v>
      </c>
      <c r="W1132" s="21">
        <v>73</v>
      </c>
      <c r="X1132" s="21">
        <v>66</v>
      </c>
      <c r="Y1132" s="21">
        <v>60</v>
      </c>
      <c r="Z1132" s="21">
        <v>58</v>
      </c>
      <c r="AA1132" s="21">
        <v>56</v>
      </c>
      <c r="AB1132" s="22">
        <v>1128</v>
      </c>
      <c r="AC1132" s="23">
        <v>96</v>
      </c>
      <c r="AD1132" s="23">
        <v>96</v>
      </c>
      <c r="AE1132" s="24">
        <v>99</v>
      </c>
      <c r="AF1132" s="24">
        <v>98</v>
      </c>
      <c r="AG1132" s="24">
        <v>90</v>
      </c>
      <c r="AH1132" s="24">
        <v>85</v>
      </c>
      <c r="AI1132" s="24">
        <v>78</v>
      </c>
      <c r="AJ1132" s="24">
        <v>70</v>
      </c>
      <c r="AK1132" s="24">
        <v>64</v>
      </c>
      <c r="AL1132" s="24">
        <v>55</v>
      </c>
      <c r="AM1132" s="24">
        <v>55</v>
      </c>
      <c r="AN1132" s="24">
        <v>55</v>
      </c>
      <c r="DX1132" s="19">
        <v>1128</v>
      </c>
      <c r="DY1132" t="s">
        <v>568</v>
      </c>
      <c r="DZ1132" t="s">
        <v>568</v>
      </c>
      <c r="EA1132" t="s">
        <v>568</v>
      </c>
      <c r="EB1132" t="s">
        <v>567</v>
      </c>
    </row>
    <row r="1133" spans="1:132" x14ac:dyDescent="0.25">
      <c r="A1133" s="12">
        <v>1130</v>
      </c>
      <c r="B1133" s="12">
        <v>0</v>
      </c>
      <c r="C1133" s="12">
        <v>0</v>
      </c>
      <c r="D1133" s="12">
        <v>0</v>
      </c>
      <c r="E1133" s="12">
        <v>0</v>
      </c>
      <c r="F1133" s="12">
        <v>22</v>
      </c>
      <c r="G1133" s="12">
        <v>24</v>
      </c>
      <c r="H1133" s="12">
        <v>32</v>
      </c>
      <c r="I1133" s="12">
        <v>36</v>
      </c>
      <c r="J1133" s="12">
        <v>31</v>
      </c>
      <c r="K1133" s="12">
        <v>44</v>
      </c>
      <c r="L1133" s="12">
        <v>41</v>
      </c>
      <c r="M1133" s="12">
        <v>41</v>
      </c>
      <c r="O1133" s="19">
        <v>1129</v>
      </c>
      <c r="P1133" s="20">
        <v>99</v>
      </c>
      <c r="Q1133" s="20">
        <v>99</v>
      </c>
      <c r="R1133" s="21">
        <v>99</v>
      </c>
      <c r="S1133" s="21">
        <v>98</v>
      </c>
      <c r="T1133" s="21">
        <v>94</v>
      </c>
      <c r="U1133" s="21">
        <v>88</v>
      </c>
      <c r="V1133" s="21">
        <v>80</v>
      </c>
      <c r="W1133" s="21">
        <v>73</v>
      </c>
      <c r="X1133" s="21">
        <v>66</v>
      </c>
      <c r="Y1133" s="21">
        <v>60</v>
      </c>
      <c r="Z1133" s="21">
        <v>58</v>
      </c>
      <c r="AA1133" s="21">
        <v>56</v>
      </c>
      <c r="AB1133" s="22">
        <v>1129</v>
      </c>
      <c r="AC1133" s="23">
        <v>96</v>
      </c>
      <c r="AD1133" s="23">
        <v>96</v>
      </c>
      <c r="AE1133" s="24">
        <v>99</v>
      </c>
      <c r="AF1133" s="24">
        <v>98</v>
      </c>
      <c r="AG1133" s="24">
        <v>90</v>
      </c>
      <c r="AH1133" s="24">
        <v>85</v>
      </c>
      <c r="AI1133" s="24">
        <v>78</v>
      </c>
      <c r="AJ1133" s="24">
        <v>70</v>
      </c>
      <c r="AK1133" s="24">
        <v>64</v>
      </c>
      <c r="AL1133" s="24">
        <v>55</v>
      </c>
      <c r="AM1133" s="24">
        <v>55</v>
      </c>
      <c r="AN1133" s="24">
        <v>55</v>
      </c>
      <c r="DX1133" s="19">
        <v>1129</v>
      </c>
      <c r="DY1133" t="s">
        <v>568</v>
      </c>
      <c r="DZ1133" t="s">
        <v>568</v>
      </c>
      <c r="EA1133" t="s">
        <v>568</v>
      </c>
      <c r="EB1133" t="s">
        <v>567</v>
      </c>
    </row>
    <row r="1134" spans="1:132" x14ac:dyDescent="0.25">
      <c r="A1134" s="13">
        <v>1131</v>
      </c>
      <c r="B1134" s="13">
        <v>0</v>
      </c>
      <c r="C1134" s="13">
        <v>0</v>
      </c>
      <c r="D1134" s="13">
        <v>0</v>
      </c>
      <c r="E1134" s="13">
        <v>0</v>
      </c>
      <c r="F1134" s="13">
        <v>22</v>
      </c>
      <c r="G1134" s="13">
        <v>24</v>
      </c>
      <c r="H1134" s="13">
        <v>32</v>
      </c>
      <c r="I1134" s="13">
        <v>36</v>
      </c>
      <c r="J1134" s="13">
        <v>31</v>
      </c>
      <c r="K1134" s="13">
        <v>44</v>
      </c>
      <c r="L1134" s="13">
        <v>41</v>
      </c>
      <c r="M1134" s="13">
        <v>41</v>
      </c>
      <c r="O1134" s="19">
        <v>1130</v>
      </c>
      <c r="P1134" s="20">
        <v>99</v>
      </c>
      <c r="Q1134" s="20">
        <v>99</v>
      </c>
      <c r="R1134" s="21">
        <v>99</v>
      </c>
      <c r="S1134" s="21">
        <v>98</v>
      </c>
      <c r="T1134" s="21">
        <v>94</v>
      </c>
      <c r="U1134" s="21">
        <v>88</v>
      </c>
      <c r="V1134" s="21">
        <v>80</v>
      </c>
      <c r="W1134" s="21">
        <v>73</v>
      </c>
      <c r="X1134" s="21">
        <v>66</v>
      </c>
      <c r="Y1134" s="21">
        <v>60</v>
      </c>
      <c r="Z1134" s="21">
        <v>58</v>
      </c>
      <c r="AA1134" s="21">
        <v>56</v>
      </c>
      <c r="AB1134" s="22">
        <v>1130</v>
      </c>
      <c r="AC1134" s="23">
        <v>96</v>
      </c>
      <c r="AD1134" s="23">
        <v>96</v>
      </c>
      <c r="AE1134" s="24">
        <v>99</v>
      </c>
      <c r="AF1134" s="24">
        <v>98</v>
      </c>
      <c r="AG1134" s="24">
        <v>90</v>
      </c>
      <c r="AH1134" s="24">
        <v>85</v>
      </c>
      <c r="AI1134" s="24">
        <v>78</v>
      </c>
      <c r="AJ1134" s="24">
        <v>70</v>
      </c>
      <c r="AK1134" s="24">
        <v>65</v>
      </c>
      <c r="AL1134" s="24">
        <v>56</v>
      </c>
      <c r="AM1134" s="24">
        <v>56</v>
      </c>
      <c r="AN1134" s="24">
        <v>56</v>
      </c>
      <c r="DX1134" s="19">
        <v>1130</v>
      </c>
      <c r="DY1134" t="s">
        <v>568</v>
      </c>
      <c r="DZ1134" t="s">
        <v>568</v>
      </c>
      <c r="EA1134" t="s">
        <v>568</v>
      </c>
      <c r="EB1134" t="s">
        <v>567</v>
      </c>
    </row>
    <row r="1135" spans="1:132" x14ac:dyDescent="0.25">
      <c r="A1135" s="12">
        <v>1132</v>
      </c>
      <c r="B1135" s="12">
        <v>0</v>
      </c>
      <c r="C1135" s="12">
        <v>0</v>
      </c>
      <c r="D1135" s="12">
        <v>0</v>
      </c>
      <c r="E1135" s="12">
        <v>0</v>
      </c>
      <c r="F1135" s="12">
        <v>22</v>
      </c>
      <c r="G1135" s="12">
        <v>24</v>
      </c>
      <c r="H1135" s="12">
        <v>32</v>
      </c>
      <c r="I1135" s="12">
        <v>36</v>
      </c>
      <c r="J1135" s="12">
        <v>31</v>
      </c>
      <c r="K1135" s="12">
        <v>44</v>
      </c>
      <c r="L1135" s="12">
        <v>41</v>
      </c>
      <c r="M1135" s="12">
        <v>41</v>
      </c>
      <c r="O1135" s="19">
        <v>1131</v>
      </c>
      <c r="P1135" s="20">
        <v>99</v>
      </c>
      <c r="Q1135" s="20">
        <v>99</v>
      </c>
      <c r="R1135" s="21">
        <v>99</v>
      </c>
      <c r="S1135" s="21">
        <v>98</v>
      </c>
      <c r="T1135" s="21">
        <v>94</v>
      </c>
      <c r="U1135" s="21">
        <v>88</v>
      </c>
      <c r="V1135" s="21">
        <v>80</v>
      </c>
      <c r="W1135" s="21">
        <v>73</v>
      </c>
      <c r="X1135" s="21">
        <v>66</v>
      </c>
      <c r="Y1135" s="21">
        <v>60</v>
      </c>
      <c r="Z1135" s="21">
        <v>58</v>
      </c>
      <c r="AA1135" s="21">
        <v>56</v>
      </c>
      <c r="AB1135" s="22">
        <v>1131</v>
      </c>
      <c r="AC1135" s="23">
        <v>96</v>
      </c>
      <c r="AD1135" s="23">
        <v>96</v>
      </c>
      <c r="AE1135" s="24">
        <v>99</v>
      </c>
      <c r="AF1135" s="24">
        <v>98</v>
      </c>
      <c r="AG1135" s="24">
        <v>90</v>
      </c>
      <c r="AH1135" s="24">
        <v>86</v>
      </c>
      <c r="AI1135" s="24">
        <v>78</v>
      </c>
      <c r="AJ1135" s="24">
        <v>71</v>
      </c>
      <c r="AK1135" s="24">
        <v>65</v>
      </c>
      <c r="AL1135" s="24">
        <v>56</v>
      </c>
      <c r="AM1135" s="24">
        <v>56</v>
      </c>
      <c r="AN1135" s="24">
        <v>56</v>
      </c>
      <c r="DX1135" s="19">
        <v>1131</v>
      </c>
      <c r="DY1135" t="s">
        <v>568</v>
      </c>
      <c r="DZ1135" t="s">
        <v>568</v>
      </c>
      <c r="EA1135" t="s">
        <v>568</v>
      </c>
      <c r="EB1135" t="s">
        <v>567</v>
      </c>
    </row>
    <row r="1136" spans="1:132" x14ac:dyDescent="0.25">
      <c r="A1136" s="13">
        <v>1133</v>
      </c>
      <c r="B1136" s="13">
        <v>0</v>
      </c>
      <c r="C1136" s="13">
        <v>0</v>
      </c>
      <c r="D1136" s="13">
        <v>0</v>
      </c>
      <c r="E1136" s="13">
        <v>0</v>
      </c>
      <c r="F1136" s="13">
        <v>22</v>
      </c>
      <c r="G1136" s="13">
        <v>23</v>
      </c>
      <c r="H1136" s="13">
        <v>32</v>
      </c>
      <c r="I1136" s="13">
        <v>36</v>
      </c>
      <c r="J1136" s="13">
        <v>31</v>
      </c>
      <c r="K1136" s="13">
        <v>44</v>
      </c>
      <c r="L1136" s="13">
        <v>41</v>
      </c>
      <c r="M1136" s="13">
        <v>41</v>
      </c>
      <c r="O1136" s="19">
        <v>1132</v>
      </c>
      <c r="P1136" s="20">
        <v>99</v>
      </c>
      <c r="Q1136" s="20">
        <v>99</v>
      </c>
      <c r="R1136" s="21">
        <v>99</v>
      </c>
      <c r="S1136" s="21">
        <v>98</v>
      </c>
      <c r="T1136" s="21">
        <v>94</v>
      </c>
      <c r="U1136" s="21">
        <v>88</v>
      </c>
      <c r="V1136" s="21">
        <v>80</v>
      </c>
      <c r="W1136" s="21">
        <v>73</v>
      </c>
      <c r="X1136" s="21">
        <v>66</v>
      </c>
      <c r="Y1136" s="21">
        <v>60</v>
      </c>
      <c r="Z1136" s="21">
        <v>58</v>
      </c>
      <c r="AA1136" s="21">
        <v>56</v>
      </c>
      <c r="AB1136" s="22">
        <v>1132</v>
      </c>
      <c r="AC1136" s="23">
        <v>96</v>
      </c>
      <c r="AD1136" s="23">
        <v>96</v>
      </c>
      <c r="AE1136" s="24">
        <v>99</v>
      </c>
      <c r="AF1136" s="24">
        <v>98</v>
      </c>
      <c r="AG1136" s="24">
        <v>90</v>
      </c>
      <c r="AH1136" s="24">
        <v>86</v>
      </c>
      <c r="AI1136" s="24">
        <v>78</v>
      </c>
      <c r="AJ1136" s="24">
        <v>71</v>
      </c>
      <c r="AK1136" s="24">
        <v>65</v>
      </c>
      <c r="AL1136" s="24">
        <v>56</v>
      </c>
      <c r="AM1136" s="24">
        <v>56</v>
      </c>
      <c r="AN1136" s="24">
        <v>56</v>
      </c>
      <c r="DX1136" s="19">
        <v>1132</v>
      </c>
      <c r="DY1136" t="s">
        <v>568</v>
      </c>
      <c r="DZ1136" t="s">
        <v>568</v>
      </c>
      <c r="EA1136" t="s">
        <v>568</v>
      </c>
      <c r="EB1136" t="s">
        <v>567</v>
      </c>
    </row>
    <row r="1137" spans="1:132" x14ac:dyDescent="0.25">
      <c r="A1137" s="12">
        <v>1134</v>
      </c>
      <c r="B1137" s="12">
        <v>0</v>
      </c>
      <c r="C1137" s="12">
        <v>0</v>
      </c>
      <c r="D1137" s="12">
        <v>0</v>
      </c>
      <c r="E1137" s="12">
        <v>0</v>
      </c>
      <c r="F1137" s="12">
        <v>22</v>
      </c>
      <c r="G1137" s="12">
        <v>23</v>
      </c>
      <c r="H1137" s="12">
        <v>32</v>
      </c>
      <c r="I1137" s="12">
        <v>36</v>
      </c>
      <c r="J1137" s="12">
        <v>31</v>
      </c>
      <c r="K1137" s="12">
        <v>44</v>
      </c>
      <c r="L1137" s="12">
        <v>41</v>
      </c>
      <c r="M1137" s="12">
        <v>41</v>
      </c>
      <c r="O1137" s="19">
        <v>1133</v>
      </c>
      <c r="P1137" s="20">
        <v>99</v>
      </c>
      <c r="Q1137" s="20">
        <v>99</v>
      </c>
      <c r="R1137" s="21">
        <v>99</v>
      </c>
      <c r="S1137" s="21">
        <v>98</v>
      </c>
      <c r="T1137" s="21">
        <v>94</v>
      </c>
      <c r="U1137" s="21">
        <v>88</v>
      </c>
      <c r="V1137" s="21">
        <v>80</v>
      </c>
      <c r="W1137" s="21">
        <v>74</v>
      </c>
      <c r="X1137" s="21">
        <v>67</v>
      </c>
      <c r="Y1137" s="21">
        <v>61</v>
      </c>
      <c r="Z1137" s="21">
        <v>59</v>
      </c>
      <c r="AA1137" s="21">
        <v>57</v>
      </c>
      <c r="AB1137" s="22">
        <v>1133</v>
      </c>
      <c r="AC1137" s="23">
        <v>96</v>
      </c>
      <c r="AD1137" s="23">
        <v>96</v>
      </c>
      <c r="AE1137" s="24">
        <v>99</v>
      </c>
      <c r="AF1137" s="24">
        <v>98</v>
      </c>
      <c r="AG1137" s="24">
        <v>91</v>
      </c>
      <c r="AH1137" s="24">
        <v>86</v>
      </c>
      <c r="AI1137" s="24">
        <v>78</v>
      </c>
      <c r="AJ1137" s="24">
        <v>71</v>
      </c>
      <c r="AK1137" s="24">
        <v>65</v>
      </c>
      <c r="AL1137" s="24">
        <v>56</v>
      </c>
      <c r="AM1137" s="24">
        <v>56</v>
      </c>
      <c r="AN1137" s="24">
        <v>56</v>
      </c>
      <c r="DX1137" s="19">
        <v>1133</v>
      </c>
      <c r="DY1137" t="s">
        <v>568</v>
      </c>
      <c r="DZ1137" t="s">
        <v>568</v>
      </c>
      <c r="EA1137" t="s">
        <v>568</v>
      </c>
      <c r="EB1137" t="s">
        <v>567</v>
      </c>
    </row>
    <row r="1138" spans="1:132" x14ac:dyDescent="0.25">
      <c r="A1138" s="13">
        <v>1135</v>
      </c>
      <c r="B1138" s="13">
        <v>0</v>
      </c>
      <c r="C1138" s="13">
        <v>0</v>
      </c>
      <c r="D1138" s="13">
        <v>0</v>
      </c>
      <c r="E1138" s="13">
        <v>0</v>
      </c>
      <c r="F1138" s="13">
        <v>22</v>
      </c>
      <c r="G1138" s="13">
        <v>23</v>
      </c>
      <c r="H1138" s="13">
        <v>32</v>
      </c>
      <c r="I1138" s="13">
        <v>36</v>
      </c>
      <c r="J1138" s="13">
        <v>31</v>
      </c>
      <c r="K1138" s="13">
        <v>44</v>
      </c>
      <c r="L1138" s="13">
        <v>41</v>
      </c>
      <c r="M1138" s="13">
        <v>41</v>
      </c>
      <c r="O1138" s="19">
        <v>1134</v>
      </c>
      <c r="P1138" s="20">
        <v>99</v>
      </c>
      <c r="Q1138" s="20">
        <v>99</v>
      </c>
      <c r="R1138" s="21">
        <v>99</v>
      </c>
      <c r="S1138" s="21">
        <v>98</v>
      </c>
      <c r="T1138" s="21">
        <v>94</v>
      </c>
      <c r="U1138" s="21">
        <v>88</v>
      </c>
      <c r="V1138" s="21">
        <v>80</v>
      </c>
      <c r="W1138" s="21">
        <v>74</v>
      </c>
      <c r="X1138" s="21">
        <v>67</v>
      </c>
      <c r="Y1138" s="21">
        <v>61</v>
      </c>
      <c r="Z1138" s="21">
        <v>59</v>
      </c>
      <c r="AA1138" s="21">
        <v>57</v>
      </c>
      <c r="AB1138" s="22">
        <v>1134</v>
      </c>
      <c r="AC1138" s="23">
        <v>96</v>
      </c>
      <c r="AD1138" s="23">
        <v>96</v>
      </c>
      <c r="AE1138" s="24">
        <v>99</v>
      </c>
      <c r="AF1138" s="24">
        <v>98</v>
      </c>
      <c r="AG1138" s="24">
        <v>91</v>
      </c>
      <c r="AH1138" s="24">
        <v>86</v>
      </c>
      <c r="AI1138" s="24">
        <v>79</v>
      </c>
      <c r="AJ1138" s="24">
        <v>71</v>
      </c>
      <c r="AK1138" s="24">
        <v>65</v>
      </c>
      <c r="AL1138" s="24">
        <v>57</v>
      </c>
      <c r="AM1138" s="24">
        <v>57</v>
      </c>
      <c r="AN1138" s="24">
        <v>57</v>
      </c>
      <c r="DX1138" s="19">
        <v>1134</v>
      </c>
      <c r="DY1138" t="s">
        <v>568</v>
      </c>
      <c r="DZ1138" t="s">
        <v>568</v>
      </c>
      <c r="EA1138" t="s">
        <v>568</v>
      </c>
      <c r="EB1138" t="s">
        <v>567</v>
      </c>
    </row>
    <row r="1139" spans="1:132" x14ac:dyDescent="0.25">
      <c r="A1139" s="12">
        <v>1136</v>
      </c>
      <c r="B1139" s="12">
        <v>0</v>
      </c>
      <c r="C1139" s="12">
        <v>0</v>
      </c>
      <c r="D1139" s="12">
        <v>0</v>
      </c>
      <c r="E1139" s="12">
        <v>0</v>
      </c>
      <c r="F1139" s="12">
        <v>21</v>
      </c>
      <c r="G1139" s="12">
        <v>23</v>
      </c>
      <c r="H1139" s="12">
        <v>31</v>
      </c>
      <c r="I1139" s="12">
        <v>35</v>
      </c>
      <c r="J1139" s="12">
        <v>30</v>
      </c>
      <c r="K1139" s="12">
        <v>44</v>
      </c>
      <c r="L1139" s="12">
        <v>40</v>
      </c>
      <c r="M1139" s="12">
        <v>40</v>
      </c>
      <c r="O1139" s="19">
        <v>1135</v>
      </c>
      <c r="P1139" s="20">
        <v>99</v>
      </c>
      <c r="Q1139" s="20">
        <v>99</v>
      </c>
      <c r="R1139" s="21">
        <v>99</v>
      </c>
      <c r="S1139" s="21">
        <v>98</v>
      </c>
      <c r="T1139" s="21">
        <v>94</v>
      </c>
      <c r="U1139" s="21">
        <v>88</v>
      </c>
      <c r="V1139" s="21">
        <v>80</v>
      </c>
      <c r="W1139" s="21">
        <v>74</v>
      </c>
      <c r="X1139" s="21">
        <v>67</v>
      </c>
      <c r="Y1139" s="21">
        <v>61</v>
      </c>
      <c r="Z1139" s="21">
        <v>59</v>
      </c>
      <c r="AA1139" s="21">
        <v>57</v>
      </c>
      <c r="AB1139" s="22">
        <v>1135</v>
      </c>
      <c r="AC1139" s="23">
        <v>96</v>
      </c>
      <c r="AD1139" s="23">
        <v>96</v>
      </c>
      <c r="AE1139" s="24">
        <v>99</v>
      </c>
      <c r="AF1139" s="24">
        <v>98</v>
      </c>
      <c r="AG1139" s="24">
        <v>91</v>
      </c>
      <c r="AH1139" s="24">
        <v>86</v>
      </c>
      <c r="AI1139" s="24">
        <v>79</v>
      </c>
      <c r="AJ1139" s="24">
        <v>71</v>
      </c>
      <c r="AK1139" s="24">
        <v>66</v>
      </c>
      <c r="AL1139" s="24">
        <v>57</v>
      </c>
      <c r="AM1139" s="24">
        <v>57</v>
      </c>
      <c r="AN1139" s="24">
        <v>57</v>
      </c>
      <c r="DX1139" s="19">
        <v>1135</v>
      </c>
      <c r="DY1139" t="s">
        <v>568</v>
      </c>
      <c r="DZ1139" t="s">
        <v>568</v>
      </c>
      <c r="EA1139" t="s">
        <v>568</v>
      </c>
      <c r="EB1139" t="s">
        <v>567</v>
      </c>
    </row>
    <row r="1140" spans="1:132" x14ac:dyDescent="0.25">
      <c r="A1140" s="13">
        <v>1137</v>
      </c>
      <c r="B1140" s="13">
        <v>0</v>
      </c>
      <c r="C1140" s="13">
        <v>0</v>
      </c>
      <c r="D1140" s="13">
        <v>0</v>
      </c>
      <c r="E1140" s="13">
        <v>0</v>
      </c>
      <c r="F1140" s="13">
        <v>21</v>
      </c>
      <c r="G1140" s="13">
        <v>23</v>
      </c>
      <c r="H1140" s="13">
        <v>31</v>
      </c>
      <c r="I1140" s="13">
        <v>35</v>
      </c>
      <c r="J1140" s="13">
        <v>30</v>
      </c>
      <c r="K1140" s="13">
        <v>44</v>
      </c>
      <c r="L1140" s="13">
        <v>40</v>
      </c>
      <c r="M1140" s="13">
        <v>40</v>
      </c>
      <c r="O1140" s="19">
        <v>1136</v>
      </c>
      <c r="P1140" s="20">
        <v>99</v>
      </c>
      <c r="Q1140" s="20">
        <v>99</v>
      </c>
      <c r="R1140" s="21">
        <v>99</v>
      </c>
      <c r="S1140" s="21">
        <v>98</v>
      </c>
      <c r="T1140" s="21">
        <v>94</v>
      </c>
      <c r="U1140" s="21">
        <v>88</v>
      </c>
      <c r="V1140" s="21">
        <v>80</v>
      </c>
      <c r="W1140" s="21">
        <v>74</v>
      </c>
      <c r="X1140" s="21">
        <v>67</v>
      </c>
      <c r="Y1140" s="21">
        <v>61</v>
      </c>
      <c r="Z1140" s="21">
        <v>59</v>
      </c>
      <c r="AA1140" s="21">
        <v>57</v>
      </c>
      <c r="AB1140" s="22">
        <v>1136</v>
      </c>
      <c r="AC1140" s="23">
        <v>96</v>
      </c>
      <c r="AD1140" s="23">
        <v>96</v>
      </c>
      <c r="AE1140" s="24">
        <v>99</v>
      </c>
      <c r="AF1140" s="24">
        <v>98</v>
      </c>
      <c r="AG1140" s="24">
        <v>91</v>
      </c>
      <c r="AH1140" s="24">
        <v>86</v>
      </c>
      <c r="AI1140" s="24">
        <v>79</v>
      </c>
      <c r="AJ1140" s="24">
        <v>71</v>
      </c>
      <c r="AK1140" s="24">
        <v>66</v>
      </c>
      <c r="AL1140" s="24">
        <v>57</v>
      </c>
      <c r="AM1140" s="24">
        <v>57</v>
      </c>
      <c r="AN1140" s="24">
        <v>57</v>
      </c>
      <c r="DX1140" s="19">
        <v>1136</v>
      </c>
      <c r="DY1140" t="s">
        <v>568</v>
      </c>
      <c r="DZ1140" t="s">
        <v>568</v>
      </c>
      <c r="EA1140" t="s">
        <v>568</v>
      </c>
      <c r="EB1140" t="s">
        <v>567</v>
      </c>
    </row>
    <row r="1141" spans="1:132" x14ac:dyDescent="0.25">
      <c r="A1141" s="12">
        <v>1138</v>
      </c>
      <c r="B1141" s="12">
        <v>0</v>
      </c>
      <c r="C1141" s="12">
        <v>0</v>
      </c>
      <c r="D1141" s="12">
        <v>0</v>
      </c>
      <c r="E1141" s="12">
        <v>0</v>
      </c>
      <c r="F1141" s="12">
        <v>21</v>
      </c>
      <c r="G1141" s="12">
        <v>22</v>
      </c>
      <c r="H1141" s="12">
        <v>31</v>
      </c>
      <c r="I1141" s="12">
        <v>35</v>
      </c>
      <c r="J1141" s="12">
        <v>30</v>
      </c>
      <c r="K1141" s="12">
        <v>44</v>
      </c>
      <c r="L1141" s="12">
        <v>40</v>
      </c>
      <c r="M1141" s="12">
        <v>40</v>
      </c>
      <c r="O1141" s="19">
        <v>1137</v>
      </c>
      <c r="P1141" s="20">
        <v>99</v>
      </c>
      <c r="Q1141" s="20">
        <v>99</v>
      </c>
      <c r="R1141" s="21">
        <v>99</v>
      </c>
      <c r="S1141" s="21">
        <v>98</v>
      </c>
      <c r="T1141" s="21">
        <v>94</v>
      </c>
      <c r="U1141" s="21">
        <v>88</v>
      </c>
      <c r="V1141" s="21">
        <v>80</v>
      </c>
      <c r="W1141" s="21">
        <v>74</v>
      </c>
      <c r="X1141" s="21">
        <v>67</v>
      </c>
      <c r="Y1141" s="21">
        <v>61</v>
      </c>
      <c r="Z1141" s="21">
        <v>59</v>
      </c>
      <c r="AA1141" s="21">
        <v>57</v>
      </c>
      <c r="AB1141" s="22">
        <v>1137</v>
      </c>
      <c r="AC1141" s="23">
        <v>96</v>
      </c>
      <c r="AD1141" s="23">
        <v>96</v>
      </c>
      <c r="AE1141" s="24">
        <v>99</v>
      </c>
      <c r="AF1141" s="24">
        <v>98</v>
      </c>
      <c r="AG1141" s="24">
        <v>91</v>
      </c>
      <c r="AH1141" s="24">
        <v>86</v>
      </c>
      <c r="AI1141" s="24">
        <v>79</v>
      </c>
      <c r="AJ1141" s="24">
        <v>72</v>
      </c>
      <c r="AK1141" s="24">
        <v>66</v>
      </c>
      <c r="AL1141" s="24">
        <v>58</v>
      </c>
      <c r="AM1141" s="24">
        <v>58</v>
      </c>
      <c r="AN1141" s="24">
        <v>58</v>
      </c>
      <c r="DX1141" s="19">
        <v>1137</v>
      </c>
      <c r="DY1141" t="s">
        <v>568</v>
      </c>
      <c r="DZ1141" t="s">
        <v>568</v>
      </c>
      <c r="EA1141" t="s">
        <v>568</v>
      </c>
      <c r="EB1141" t="s">
        <v>567</v>
      </c>
    </row>
    <row r="1142" spans="1:132" x14ac:dyDescent="0.25">
      <c r="A1142" s="13">
        <v>1139</v>
      </c>
      <c r="B1142" s="13">
        <v>0</v>
      </c>
      <c r="C1142" s="13">
        <v>0</v>
      </c>
      <c r="D1142" s="13">
        <v>0</v>
      </c>
      <c r="E1142" s="13">
        <v>0</v>
      </c>
      <c r="F1142" s="13">
        <v>21</v>
      </c>
      <c r="G1142" s="13">
        <v>22</v>
      </c>
      <c r="H1142" s="13">
        <v>31</v>
      </c>
      <c r="I1142" s="13">
        <v>35</v>
      </c>
      <c r="J1142" s="13">
        <v>30</v>
      </c>
      <c r="K1142" s="13">
        <v>44</v>
      </c>
      <c r="L1142" s="13">
        <v>40</v>
      </c>
      <c r="M1142" s="13">
        <v>40</v>
      </c>
      <c r="O1142" s="19">
        <v>1138</v>
      </c>
      <c r="P1142" s="20">
        <v>99</v>
      </c>
      <c r="Q1142" s="20">
        <v>99</v>
      </c>
      <c r="R1142" s="21">
        <v>99</v>
      </c>
      <c r="S1142" s="21">
        <v>98</v>
      </c>
      <c r="T1142" s="21">
        <v>94</v>
      </c>
      <c r="U1142" s="21">
        <v>89</v>
      </c>
      <c r="V1142" s="21">
        <v>81</v>
      </c>
      <c r="W1142" s="21">
        <v>75</v>
      </c>
      <c r="X1142" s="21">
        <v>68</v>
      </c>
      <c r="Y1142" s="21">
        <v>62</v>
      </c>
      <c r="Z1142" s="21">
        <v>60</v>
      </c>
      <c r="AA1142" s="21">
        <v>58</v>
      </c>
      <c r="AB1142" s="22">
        <v>1138</v>
      </c>
      <c r="AC1142" s="23">
        <v>96</v>
      </c>
      <c r="AD1142" s="23">
        <v>96</v>
      </c>
      <c r="AE1142" s="24">
        <v>99</v>
      </c>
      <c r="AF1142" s="24">
        <v>99</v>
      </c>
      <c r="AG1142" s="24">
        <v>91</v>
      </c>
      <c r="AH1142" s="24">
        <v>86</v>
      </c>
      <c r="AI1142" s="24">
        <v>79</v>
      </c>
      <c r="AJ1142" s="24">
        <v>72</v>
      </c>
      <c r="AK1142" s="24">
        <v>66</v>
      </c>
      <c r="AL1142" s="24">
        <v>58</v>
      </c>
      <c r="AM1142" s="24">
        <v>58</v>
      </c>
      <c r="AN1142" s="24">
        <v>58</v>
      </c>
      <c r="DX1142" s="19">
        <v>1138</v>
      </c>
      <c r="DY1142" t="s">
        <v>568</v>
      </c>
      <c r="DZ1142" t="s">
        <v>568</v>
      </c>
      <c r="EA1142" t="s">
        <v>568</v>
      </c>
      <c r="EB1142" t="s">
        <v>567</v>
      </c>
    </row>
    <row r="1143" spans="1:132" x14ac:dyDescent="0.25">
      <c r="A1143" s="12">
        <v>1140</v>
      </c>
      <c r="B1143" s="12">
        <v>0</v>
      </c>
      <c r="C1143" s="12">
        <v>0</v>
      </c>
      <c r="D1143" s="12">
        <v>0</v>
      </c>
      <c r="E1143" s="12">
        <v>0</v>
      </c>
      <c r="F1143" s="12">
        <v>21</v>
      </c>
      <c r="G1143" s="12">
        <v>22</v>
      </c>
      <c r="H1143" s="12">
        <v>31</v>
      </c>
      <c r="I1143" s="12">
        <v>35</v>
      </c>
      <c r="J1143" s="12">
        <v>30</v>
      </c>
      <c r="K1143" s="12">
        <v>44</v>
      </c>
      <c r="L1143" s="12">
        <v>40</v>
      </c>
      <c r="M1143" s="12">
        <v>40</v>
      </c>
      <c r="O1143" s="19">
        <v>1139</v>
      </c>
      <c r="P1143" s="20">
        <v>99</v>
      </c>
      <c r="Q1143" s="20">
        <v>99</v>
      </c>
      <c r="R1143" s="21">
        <v>99</v>
      </c>
      <c r="S1143" s="21">
        <v>98</v>
      </c>
      <c r="T1143" s="21">
        <v>94</v>
      </c>
      <c r="U1143" s="21">
        <v>89</v>
      </c>
      <c r="V1143" s="21">
        <v>81</v>
      </c>
      <c r="W1143" s="21">
        <v>75</v>
      </c>
      <c r="X1143" s="21">
        <v>68</v>
      </c>
      <c r="Y1143" s="21">
        <v>62</v>
      </c>
      <c r="Z1143" s="21">
        <v>60</v>
      </c>
      <c r="AA1143" s="21">
        <v>58</v>
      </c>
      <c r="AB1143" s="22">
        <v>1139</v>
      </c>
      <c r="AC1143" s="23">
        <v>96</v>
      </c>
      <c r="AD1143" s="23">
        <v>96</v>
      </c>
      <c r="AE1143" s="24">
        <v>99</v>
      </c>
      <c r="AF1143" s="24">
        <v>99</v>
      </c>
      <c r="AG1143" s="24">
        <v>91</v>
      </c>
      <c r="AH1143" s="24">
        <v>86</v>
      </c>
      <c r="AI1143" s="24">
        <v>79</v>
      </c>
      <c r="AJ1143" s="24">
        <v>72</v>
      </c>
      <c r="AK1143" s="24">
        <v>66</v>
      </c>
      <c r="AL1143" s="24">
        <v>58</v>
      </c>
      <c r="AM1143" s="24">
        <v>58</v>
      </c>
      <c r="AN1143" s="24">
        <v>58</v>
      </c>
      <c r="DX1143" s="19">
        <v>1139</v>
      </c>
      <c r="DY1143" t="s">
        <v>568</v>
      </c>
      <c r="DZ1143" t="s">
        <v>568</v>
      </c>
      <c r="EA1143" t="s">
        <v>568</v>
      </c>
      <c r="EB1143" t="s">
        <v>567</v>
      </c>
    </row>
    <row r="1144" spans="1:132" x14ac:dyDescent="0.25">
      <c r="A1144" s="13">
        <v>1141</v>
      </c>
      <c r="B1144" s="13">
        <v>0</v>
      </c>
      <c r="C1144" s="13">
        <v>0</v>
      </c>
      <c r="D1144" s="13">
        <v>0</v>
      </c>
      <c r="E1144" s="13">
        <v>0</v>
      </c>
      <c r="F1144" s="13">
        <v>21</v>
      </c>
      <c r="G1144" s="13">
        <v>22</v>
      </c>
      <c r="H1144" s="13">
        <v>31</v>
      </c>
      <c r="I1144" s="13">
        <v>35</v>
      </c>
      <c r="J1144" s="13">
        <v>30</v>
      </c>
      <c r="K1144" s="13">
        <v>44</v>
      </c>
      <c r="L1144" s="13">
        <v>40</v>
      </c>
      <c r="M1144" s="13">
        <v>40</v>
      </c>
      <c r="O1144" s="19">
        <v>1140</v>
      </c>
      <c r="P1144" s="20">
        <v>99</v>
      </c>
      <c r="Q1144" s="20">
        <v>99</v>
      </c>
      <c r="R1144" s="21">
        <v>99</v>
      </c>
      <c r="S1144" s="21">
        <v>98</v>
      </c>
      <c r="T1144" s="21">
        <v>94</v>
      </c>
      <c r="U1144" s="21">
        <v>89</v>
      </c>
      <c r="V1144" s="21">
        <v>81</v>
      </c>
      <c r="W1144" s="21">
        <v>75</v>
      </c>
      <c r="X1144" s="21">
        <v>68</v>
      </c>
      <c r="Y1144" s="21">
        <v>62</v>
      </c>
      <c r="Z1144" s="21">
        <v>60</v>
      </c>
      <c r="AA1144" s="21">
        <v>58</v>
      </c>
      <c r="AB1144" s="22">
        <v>1140</v>
      </c>
      <c r="AC1144" s="23">
        <v>96</v>
      </c>
      <c r="AD1144" s="23">
        <v>96</v>
      </c>
      <c r="AE1144" s="24">
        <v>99</v>
      </c>
      <c r="AF1144" s="24">
        <v>99</v>
      </c>
      <c r="AG1144" s="24">
        <v>91</v>
      </c>
      <c r="AH1144" s="24">
        <v>87</v>
      </c>
      <c r="AI1144" s="24">
        <v>79</v>
      </c>
      <c r="AJ1144" s="24">
        <v>72</v>
      </c>
      <c r="AK1144" s="24">
        <v>67</v>
      </c>
      <c r="AL1144" s="24">
        <v>58</v>
      </c>
      <c r="AM1144" s="24">
        <v>58</v>
      </c>
      <c r="AN1144" s="24">
        <v>58</v>
      </c>
      <c r="DX1144" s="19">
        <v>1140</v>
      </c>
      <c r="DY1144" t="s">
        <v>568</v>
      </c>
      <c r="DZ1144" t="s">
        <v>568</v>
      </c>
      <c r="EA1144" t="s">
        <v>568</v>
      </c>
      <c r="EB1144" t="s">
        <v>567</v>
      </c>
    </row>
    <row r="1145" spans="1:132" x14ac:dyDescent="0.25">
      <c r="A1145" s="12">
        <v>1142</v>
      </c>
      <c r="B1145" s="12">
        <v>0</v>
      </c>
      <c r="C1145" s="12">
        <v>0</v>
      </c>
      <c r="D1145" s="12">
        <v>0</v>
      </c>
      <c r="E1145" s="12">
        <v>0</v>
      </c>
      <c r="F1145" s="12">
        <v>21</v>
      </c>
      <c r="G1145" s="12">
        <v>22</v>
      </c>
      <c r="H1145" s="12">
        <v>31</v>
      </c>
      <c r="I1145" s="12">
        <v>35</v>
      </c>
      <c r="J1145" s="12">
        <v>30</v>
      </c>
      <c r="K1145" s="12">
        <v>44</v>
      </c>
      <c r="L1145" s="12">
        <v>40</v>
      </c>
      <c r="M1145" s="12">
        <v>40</v>
      </c>
      <c r="O1145" s="19">
        <v>1141</v>
      </c>
      <c r="P1145" s="20">
        <v>99</v>
      </c>
      <c r="Q1145" s="20">
        <v>99</v>
      </c>
      <c r="R1145" s="21">
        <v>99</v>
      </c>
      <c r="S1145" s="21">
        <v>98</v>
      </c>
      <c r="T1145" s="21">
        <v>94</v>
      </c>
      <c r="U1145" s="21">
        <v>89</v>
      </c>
      <c r="V1145" s="21">
        <v>81</v>
      </c>
      <c r="W1145" s="21">
        <v>75</v>
      </c>
      <c r="X1145" s="21">
        <v>68</v>
      </c>
      <c r="Y1145" s="21">
        <v>62</v>
      </c>
      <c r="Z1145" s="21">
        <v>60</v>
      </c>
      <c r="AA1145" s="21">
        <v>58</v>
      </c>
      <c r="AB1145" s="22">
        <v>1141</v>
      </c>
      <c r="AC1145" s="23">
        <v>96</v>
      </c>
      <c r="AD1145" s="23">
        <v>96</v>
      </c>
      <c r="AE1145" s="24">
        <v>99</v>
      </c>
      <c r="AF1145" s="24">
        <v>99</v>
      </c>
      <c r="AG1145" s="24">
        <v>91</v>
      </c>
      <c r="AH1145" s="24">
        <v>87</v>
      </c>
      <c r="AI1145" s="24">
        <v>79</v>
      </c>
      <c r="AJ1145" s="24">
        <v>72</v>
      </c>
      <c r="AK1145" s="24">
        <v>67</v>
      </c>
      <c r="AL1145" s="24">
        <v>59</v>
      </c>
      <c r="AM1145" s="24">
        <v>59</v>
      </c>
      <c r="AN1145" s="24">
        <v>59</v>
      </c>
      <c r="DX1145" s="19">
        <v>1141</v>
      </c>
      <c r="DY1145" t="s">
        <v>568</v>
      </c>
      <c r="DZ1145" t="s">
        <v>568</v>
      </c>
      <c r="EA1145" t="s">
        <v>568</v>
      </c>
      <c r="EB1145" t="s">
        <v>567</v>
      </c>
    </row>
    <row r="1146" spans="1:132" x14ac:dyDescent="0.25">
      <c r="A1146" s="13">
        <v>1143</v>
      </c>
      <c r="B1146" s="13">
        <v>0</v>
      </c>
      <c r="C1146" s="13">
        <v>0</v>
      </c>
      <c r="D1146" s="13">
        <v>0</v>
      </c>
      <c r="E1146" s="13">
        <v>0</v>
      </c>
      <c r="F1146" s="13">
        <v>20</v>
      </c>
      <c r="G1146" s="13">
        <v>22</v>
      </c>
      <c r="H1146" s="13">
        <v>31</v>
      </c>
      <c r="I1146" s="13">
        <v>35</v>
      </c>
      <c r="J1146" s="13">
        <v>30</v>
      </c>
      <c r="K1146" s="13">
        <v>44</v>
      </c>
      <c r="L1146" s="13">
        <v>40</v>
      </c>
      <c r="M1146" s="13">
        <v>40</v>
      </c>
      <c r="O1146" s="19">
        <v>1142</v>
      </c>
      <c r="P1146" s="20">
        <v>99</v>
      </c>
      <c r="Q1146" s="20">
        <v>99</v>
      </c>
      <c r="R1146" s="21">
        <v>99</v>
      </c>
      <c r="S1146" s="21">
        <v>98</v>
      </c>
      <c r="T1146" s="21">
        <v>94</v>
      </c>
      <c r="U1146" s="21">
        <v>89</v>
      </c>
      <c r="V1146" s="21">
        <v>81</v>
      </c>
      <c r="W1146" s="21">
        <v>75</v>
      </c>
      <c r="X1146" s="21">
        <v>68</v>
      </c>
      <c r="Y1146" s="21">
        <v>62</v>
      </c>
      <c r="Z1146" s="21">
        <v>60</v>
      </c>
      <c r="AA1146" s="21">
        <v>58</v>
      </c>
      <c r="AB1146" s="22">
        <v>1142</v>
      </c>
      <c r="AC1146" s="23">
        <v>96</v>
      </c>
      <c r="AD1146" s="23">
        <v>96</v>
      </c>
      <c r="AE1146" s="24">
        <v>99</v>
      </c>
      <c r="AF1146" s="24">
        <v>99</v>
      </c>
      <c r="AG1146" s="24">
        <v>91</v>
      </c>
      <c r="AH1146" s="24">
        <v>87</v>
      </c>
      <c r="AI1146" s="24">
        <v>80</v>
      </c>
      <c r="AJ1146" s="24">
        <v>72</v>
      </c>
      <c r="AK1146" s="24">
        <v>67</v>
      </c>
      <c r="AL1146" s="24">
        <v>59</v>
      </c>
      <c r="AM1146" s="24">
        <v>59</v>
      </c>
      <c r="AN1146" s="24">
        <v>59</v>
      </c>
      <c r="DX1146" s="19">
        <v>1142</v>
      </c>
      <c r="DY1146" t="s">
        <v>568</v>
      </c>
      <c r="DZ1146" t="s">
        <v>568</v>
      </c>
      <c r="EA1146" t="s">
        <v>568</v>
      </c>
      <c r="EB1146" t="s">
        <v>567</v>
      </c>
    </row>
    <row r="1147" spans="1:132" x14ac:dyDescent="0.25">
      <c r="A1147" s="12">
        <v>1144</v>
      </c>
      <c r="B1147" s="12">
        <v>0</v>
      </c>
      <c r="C1147" s="12">
        <v>0</v>
      </c>
      <c r="D1147" s="12">
        <v>0</v>
      </c>
      <c r="E1147" s="12">
        <v>0</v>
      </c>
      <c r="F1147" s="12">
        <v>20</v>
      </c>
      <c r="G1147" s="12">
        <v>22</v>
      </c>
      <c r="H1147" s="12">
        <v>31</v>
      </c>
      <c r="I1147" s="12">
        <v>35</v>
      </c>
      <c r="J1147" s="12">
        <v>30</v>
      </c>
      <c r="K1147" s="12">
        <v>44</v>
      </c>
      <c r="L1147" s="12">
        <v>40</v>
      </c>
      <c r="M1147" s="12">
        <v>40</v>
      </c>
      <c r="O1147" s="19">
        <v>1143</v>
      </c>
      <c r="P1147" s="20">
        <v>99</v>
      </c>
      <c r="Q1147" s="20">
        <v>99</v>
      </c>
      <c r="R1147" s="21">
        <v>99</v>
      </c>
      <c r="S1147" s="21">
        <v>98</v>
      </c>
      <c r="T1147" s="21">
        <v>94</v>
      </c>
      <c r="U1147" s="21">
        <v>89</v>
      </c>
      <c r="V1147" s="21">
        <v>81</v>
      </c>
      <c r="W1147" s="21">
        <v>75</v>
      </c>
      <c r="X1147" s="21">
        <v>69</v>
      </c>
      <c r="Y1147" s="21">
        <v>63</v>
      </c>
      <c r="Z1147" s="21">
        <v>61</v>
      </c>
      <c r="AA1147" s="21">
        <v>59</v>
      </c>
      <c r="AB1147" s="22">
        <v>1143</v>
      </c>
      <c r="AC1147" s="23">
        <v>96</v>
      </c>
      <c r="AD1147" s="23">
        <v>96</v>
      </c>
      <c r="AE1147" s="24">
        <v>99</v>
      </c>
      <c r="AF1147" s="24">
        <v>99</v>
      </c>
      <c r="AG1147" s="24">
        <v>91</v>
      </c>
      <c r="AH1147" s="24">
        <v>87</v>
      </c>
      <c r="AI1147" s="24">
        <v>80</v>
      </c>
      <c r="AJ1147" s="24">
        <v>73</v>
      </c>
      <c r="AK1147" s="24">
        <v>67</v>
      </c>
      <c r="AL1147" s="24">
        <v>59</v>
      </c>
      <c r="AM1147" s="24">
        <v>59</v>
      </c>
      <c r="AN1147" s="24">
        <v>59</v>
      </c>
      <c r="DX1147" s="19">
        <v>1143</v>
      </c>
      <c r="DY1147" t="s">
        <v>568</v>
      </c>
      <c r="DZ1147" t="s">
        <v>568</v>
      </c>
      <c r="EA1147" t="s">
        <v>568</v>
      </c>
      <c r="EB1147" t="s">
        <v>567</v>
      </c>
    </row>
    <row r="1148" spans="1:132" x14ac:dyDescent="0.25">
      <c r="A1148" s="13">
        <v>1145</v>
      </c>
      <c r="B1148" s="13">
        <v>0</v>
      </c>
      <c r="C1148" s="13">
        <v>0</v>
      </c>
      <c r="D1148" s="13">
        <v>0</v>
      </c>
      <c r="E1148" s="13">
        <v>0</v>
      </c>
      <c r="F1148" s="13">
        <v>20</v>
      </c>
      <c r="G1148" s="13">
        <v>22</v>
      </c>
      <c r="H1148" s="13">
        <v>31</v>
      </c>
      <c r="I1148" s="13">
        <v>35</v>
      </c>
      <c r="J1148" s="13">
        <v>30</v>
      </c>
      <c r="K1148" s="13">
        <v>44</v>
      </c>
      <c r="L1148" s="13">
        <v>40</v>
      </c>
      <c r="M1148" s="13">
        <v>40</v>
      </c>
      <c r="O1148" s="19">
        <v>1144</v>
      </c>
      <c r="P1148" s="20">
        <v>99</v>
      </c>
      <c r="Q1148" s="20">
        <v>99</v>
      </c>
      <c r="R1148" s="21">
        <v>99</v>
      </c>
      <c r="S1148" s="21">
        <v>98</v>
      </c>
      <c r="T1148" s="21">
        <v>94</v>
      </c>
      <c r="U1148" s="21">
        <v>89</v>
      </c>
      <c r="V1148" s="21">
        <v>81</v>
      </c>
      <c r="W1148" s="21">
        <v>75</v>
      </c>
      <c r="X1148" s="21">
        <v>69</v>
      </c>
      <c r="Y1148" s="21">
        <v>63</v>
      </c>
      <c r="Z1148" s="21">
        <v>61</v>
      </c>
      <c r="AA1148" s="21">
        <v>59</v>
      </c>
      <c r="AB1148" s="22">
        <v>1144</v>
      </c>
      <c r="AC1148" s="23">
        <v>96</v>
      </c>
      <c r="AD1148" s="23">
        <v>96</v>
      </c>
      <c r="AE1148" s="24">
        <v>99</v>
      </c>
      <c r="AF1148" s="24">
        <v>99</v>
      </c>
      <c r="AG1148" s="24">
        <v>92</v>
      </c>
      <c r="AH1148" s="24">
        <v>87</v>
      </c>
      <c r="AI1148" s="24">
        <v>80</v>
      </c>
      <c r="AJ1148" s="24">
        <v>73</v>
      </c>
      <c r="AK1148" s="24">
        <v>67</v>
      </c>
      <c r="AL1148" s="24">
        <v>59</v>
      </c>
      <c r="AM1148" s="24">
        <v>59</v>
      </c>
      <c r="AN1148" s="24">
        <v>59</v>
      </c>
      <c r="DX1148" s="19">
        <v>1144</v>
      </c>
      <c r="DY1148" t="s">
        <v>568</v>
      </c>
      <c r="DZ1148" t="s">
        <v>568</v>
      </c>
      <c r="EA1148" t="s">
        <v>568</v>
      </c>
      <c r="EB1148" t="s">
        <v>567</v>
      </c>
    </row>
    <row r="1149" spans="1:132" x14ac:dyDescent="0.25">
      <c r="A1149" s="12">
        <v>1146</v>
      </c>
      <c r="B1149" s="12">
        <v>0</v>
      </c>
      <c r="C1149" s="12">
        <v>0</v>
      </c>
      <c r="D1149" s="12">
        <v>0</v>
      </c>
      <c r="E1149" s="12">
        <v>0</v>
      </c>
      <c r="F1149" s="12">
        <v>20</v>
      </c>
      <c r="G1149" s="12">
        <v>21</v>
      </c>
      <c r="H1149" s="12">
        <v>30</v>
      </c>
      <c r="I1149" s="12">
        <v>34</v>
      </c>
      <c r="J1149" s="12">
        <v>29</v>
      </c>
      <c r="K1149" s="12">
        <v>43</v>
      </c>
      <c r="L1149" s="12">
        <v>39</v>
      </c>
      <c r="M1149" s="12">
        <v>39</v>
      </c>
      <c r="O1149" s="19">
        <v>1145</v>
      </c>
      <c r="P1149" s="20">
        <v>99</v>
      </c>
      <c r="Q1149" s="20">
        <v>99</v>
      </c>
      <c r="R1149" s="21">
        <v>99</v>
      </c>
      <c r="S1149" s="21">
        <v>98</v>
      </c>
      <c r="T1149" s="21">
        <v>94</v>
      </c>
      <c r="U1149" s="21">
        <v>89</v>
      </c>
      <c r="V1149" s="21">
        <v>81</v>
      </c>
      <c r="W1149" s="21">
        <v>75</v>
      </c>
      <c r="X1149" s="21">
        <v>69</v>
      </c>
      <c r="Y1149" s="21">
        <v>63</v>
      </c>
      <c r="Z1149" s="21">
        <v>61</v>
      </c>
      <c r="AA1149" s="21">
        <v>59</v>
      </c>
      <c r="AB1149" s="22">
        <v>1145</v>
      </c>
      <c r="AC1149" s="23">
        <v>96</v>
      </c>
      <c r="AD1149" s="23">
        <v>96</v>
      </c>
      <c r="AE1149" s="24">
        <v>99</v>
      </c>
      <c r="AF1149" s="24">
        <v>99</v>
      </c>
      <c r="AG1149" s="24">
        <v>92</v>
      </c>
      <c r="AH1149" s="24">
        <v>87</v>
      </c>
      <c r="AI1149" s="24">
        <v>80</v>
      </c>
      <c r="AJ1149" s="24">
        <v>73</v>
      </c>
      <c r="AK1149" s="24">
        <v>68</v>
      </c>
      <c r="AL1149" s="24">
        <v>60</v>
      </c>
      <c r="AM1149" s="24">
        <v>60</v>
      </c>
      <c r="AN1149" s="24">
        <v>60</v>
      </c>
      <c r="DX1149" s="19">
        <v>1145</v>
      </c>
      <c r="DY1149" t="s">
        <v>568</v>
      </c>
      <c r="DZ1149" t="s">
        <v>568</v>
      </c>
      <c r="EA1149" t="s">
        <v>568</v>
      </c>
      <c r="EB1149" t="s">
        <v>567</v>
      </c>
    </row>
    <row r="1150" spans="1:132" x14ac:dyDescent="0.25">
      <c r="A1150" s="13">
        <v>1147</v>
      </c>
      <c r="B1150" s="13">
        <v>0</v>
      </c>
      <c r="C1150" s="13">
        <v>0</v>
      </c>
      <c r="D1150" s="13">
        <v>0</v>
      </c>
      <c r="E1150" s="13">
        <v>0</v>
      </c>
      <c r="F1150" s="13">
        <v>20</v>
      </c>
      <c r="G1150" s="13">
        <v>21</v>
      </c>
      <c r="H1150" s="13">
        <v>30</v>
      </c>
      <c r="I1150" s="13">
        <v>34</v>
      </c>
      <c r="J1150" s="13">
        <v>29</v>
      </c>
      <c r="K1150" s="13">
        <v>43</v>
      </c>
      <c r="L1150" s="13">
        <v>39</v>
      </c>
      <c r="M1150" s="13">
        <v>39</v>
      </c>
      <c r="O1150" s="19">
        <v>1146</v>
      </c>
      <c r="P1150" s="20">
        <v>99</v>
      </c>
      <c r="Q1150" s="20">
        <v>99</v>
      </c>
      <c r="R1150" s="21">
        <v>99</v>
      </c>
      <c r="S1150" s="21">
        <v>98</v>
      </c>
      <c r="T1150" s="21">
        <v>94</v>
      </c>
      <c r="U1150" s="21">
        <v>89</v>
      </c>
      <c r="V1150" s="21">
        <v>81</v>
      </c>
      <c r="W1150" s="21">
        <v>75</v>
      </c>
      <c r="X1150" s="21">
        <v>69</v>
      </c>
      <c r="Y1150" s="21">
        <v>63</v>
      </c>
      <c r="Z1150" s="21">
        <v>61</v>
      </c>
      <c r="AA1150" s="21">
        <v>59</v>
      </c>
      <c r="AB1150" s="22">
        <v>1146</v>
      </c>
      <c r="AC1150" s="23">
        <v>96</v>
      </c>
      <c r="AD1150" s="23">
        <v>96</v>
      </c>
      <c r="AE1150" s="24">
        <v>99</v>
      </c>
      <c r="AF1150" s="24">
        <v>99</v>
      </c>
      <c r="AG1150" s="24">
        <v>92</v>
      </c>
      <c r="AH1150" s="24">
        <v>87</v>
      </c>
      <c r="AI1150" s="24">
        <v>80</v>
      </c>
      <c r="AJ1150" s="24">
        <v>73</v>
      </c>
      <c r="AK1150" s="24">
        <v>68</v>
      </c>
      <c r="AL1150" s="24">
        <v>60</v>
      </c>
      <c r="AM1150" s="24">
        <v>60</v>
      </c>
      <c r="AN1150" s="24">
        <v>60</v>
      </c>
      <c r="DX1150" s="19">
        <v>1146</v>
      </c>
      <c r="DY1150" t="s">
        <v>568</v>
      </c>
      <c r="DZ1150" t="s">
        <v>568</v>
      </c>
      <c r="EA1150" t="s">
        <v>568</v>
      </c>
      <c r="EB1150" t="s">
        <v>567</v>
      </c>
    </row>
    <row r="1151" spans="1:132" x14ac:dyDescent="0.25">
      <c r="A1151" s="12">
        <v>1148</v>
      </c>
      <c r="B1151" s="12">
        <v>0</v>
      </c>
      <c r="C1151" s="12">
        <v>0</v>
      </c>
      <c r="D1151" s="12">
        <v>0</v>
      </c>
      <c r="E1151" s="12">
        <v>0</v>
      </c>
      <c r="F1151" s="12">
        <v>19</v>
      </c>
      <c r="G1151" s="12">
        <v>21</v>
      </c>
      <c r="H1151" s="12">
        <v>30</v>
      </c>
      <c r="I1151" s="12">
        <v>34</v>
      </c>
      <c r="J1151" s="12">
        <v>29</v>
      </c>
      <c r="K1151" s="12">
        <v>43</v>
      </c>
      <c r="L1151" s="12">
        <v>39</v>
      </c>
      <c r="M1151" s="12">
        <v>39</v>
      </c>
      <c r="O1151" s="19">
        <v>1147</v>
      </c>
      <c r="P1151" s="20">
        <v>99</v>
      </c>
      <c r="Q1151" s="20">
        <v>99</v>
      </c>
      <c r="R1151" s="21">
        <v>99</v>
      </c>
      <c r="S1151" s="21">
        <v>98</v>
      </c>
      <c r="T1151" s="21">
        <v>94</v>
      </c>
      <c r="U1151" s="21">
        <v>89</v>
      </c>
      <c r="V1151" s="21">
        <v>81</v>
      </c>
      <c r="W1151" s="21">
        <v>75</v>
      </c>
      <c r="X1151" s="21">
        <v>69</v>
      </c>
      <c r="Y1151" s="21">
        <v>63</v>
      </c>
      <c r="Z1151" s="21">
        <v>61</v>
      </c>
      <c r="AA1151" s="21">
        <v>59</v>
      </c>
      <c r="AB1151" s="22">
        <v>1147</v>
      </c>
      <c r="AC1151" s="23">
        <v>96</v>
      </c>
      <c r="AD1151" s="23">
        <v>96</v>
      </c>
      <c r="AE1151" s="24">
        <v>99</v>
      </c>
      <c r="AF1151" s="24">
        <v>99</v>
      </c>
      <c r="AG1151" s="24">
        <v>92</v>
      </c>
      <c r="AH1151" s="24">
        <v>87</v>
      </c>
      <c r="AI1151" s="24">
        <v>80</v>
      </c>
      <c r="AJ1151" s="24">
        <v>73</v>
      </c>
      <c r="AK1151" s="24">
        <v>68</v>
      </c>
      <c r="AL1151" s="24">
        <v>60</v>
      </c>
      <c r="AM1151" s="24">
        <v>60</v>
      </c>
      <c r="AN1151" s="24">
        <v>60</v>
      </c>
      <c r="DX1151" s="19">
        <v>1147</v>
      </c>
      <c r="DY1151" t="s">
        <v>568</v>
      </c>
      <c r="DZ1151" t="s">
        <v>568</v>
      </c>
      <c r="EA1151" t="s">
        <v>568</v>
      </c>
      <c r="EB1151" t="s">
        <v>567</v>
      </c>
    </row>
    <row r="1152" spans="1:132" x14ac:dyDescent="0.25">
      <c r="A1152" s="13">
        <v>1149</v>
      </c>
      <c r="B1152" s="13">
        <v>0</v>
      </c>
      <c r="C1152" s="13">
        <v>0</v>
      </c>
      <c r="D1152" s="13">
        <v>0</v>
      </c>
      <c r="E1152" s="13">
        <v>0</v>
      </c>
      <c r="F1152" s="13">
        <v>19</v>
      </c>
      <c r="G1152" s="13">
        <v>21</v>
      </c>
      <c r="H1152" s="13">
        <v>30</v>
      </c>
      <c r="I1152" s="13">
        <v>34</v>
      </c>
      <c r="J1152" s="13">
        <v>29</v>
      </c>
      <c r="K1152" s="13">
        <v>43</v>
      </c>
      <c r="L1152" s="13">
        <v>39</v>
      </c>
      <c r="M1152" s="13">
        <v>39</v>
      </c>
      <c r="O1152" s="19">
        <v>1148</v>
      </c>
      <c r="P1152" s="20">
        <v>99</v>
      </c>
      <c r="Q1152" s="20">
        <v>99</v>
      </c>
      <c r="R1152" s="21">
        <v>99</v>
      </c>
      <c r="S1152" s="21">
        <v>98</v>
      </c>
      <c r="T1152" s="21">
        <v>95</v>
      </c>
      <c r="U1152" s="21">
        <v>90</v>
      </c>
      <c r="V1152" s="21">
        <v>82</v>
      </c>
      <c r="W1152" s="21">
        <v>76</v>
      </c>
      <c r="X1152" s="21">
        <v>70</v>
      </c>
      <c r="Y1152" s="21">
        <v>64</v>
      </c>
      <c r="Z1152" s="21">
        <v>62</v>
      </c>
      <c r="AA1152" s="21">
        <v>60</v>
      </c>
      <c r="AB1152" s="22">
        <v>1148</v>
      </c>
      <c r="AC1152" s="23">
        <v>96</v>
      </c>
      <c r="AD1152" s="23">
        <v>96</v>
      </c>
      <c r="AE1152" s="24">
        <v>99</v>
      </c>
      <c r="AF1152" s="24">
        <v>99</v>
      </c>
      <c r="AG1152" s="24">
        <v>92</v>
      </c>
      <c r="AH1152" s="24">
        <v>87</v>
      </c>
      <c r="AI1152" s="24">
        <v>80</v>
      </c>
      <c r="AJ1152" s="24">
        <v>73</v>
      </c>
      <c r="AK1152" s="24">
        <v>68</v>
      </c>
      <c r="AL1152" s="24">
        <v>61</v>
      </c>
      <c r="AM1152" s="24">
        <v>61</v>
      </c>
      <c r="AN1152" s="24">
        <v>61</v>
      </c>
      <c r="DX1152" s="19">
        <v>1148</v>
      </c>
      <c r="DY1152" t="s">
        <v>568</v>
      </c>
      <c r="DZ1152" t="s">
        <v>568</v>
      </c>
      <c r="EA1152" t="s">
        <v>568</v>
      </c>
      <c r="EB1152" t="s">
        <v>567</v>
      </c>
    </row>
    <row r="1153" spans="1:132" x14ac:dyDescent="0.25">
      <c r="A1153" s="12">
        <v>1150</v>
      </c>
      <c r="B1153" s="12">
        <v>0</v>
      </c>
      <c r="C1153" s="12">
        <v>0</v>
      </c>
      <c r="D1153" s="12">
        <v>0</v>
      </c>
      <c r="E1153" s="12">
        <v>0</v>
      </c>
      <c r="F1153" s="12">
        <v>19</v>
      </c>
      <c r="G1153" s="12">
        <v>21</v>
      </c>
      <c r="H1153" s="12">
        <v>30</v>
      </c>
      <c r="I1153" s="12">
        <v>34</v>
      </c>
      <c r="J1153" s="12">
        <v>29</v>
      </c>
      <c r="K1153" s="12">
        <v>43</v>
      </c>
      <c r="L1153" s="12">
        <v>39</v>
      </c>
      <c r="M1153" s="12">
        <v>39</v>
      </c>
      <c r="O1153" s="19">
        <v>1149</v>
      </c>
      <c r="P1153" s="20">
        <v>99</v>
      </c>
      <c r="Q1153" s="20">
        <v>99</v>
      </c>
      <c r="R1153" s="21">
        <v>99</v>
      </c>
      <c r="S1153" s="21">
        <v>98</v>
      </c>
      <c r="T1153" s="21">
        <v>95</v>
      </c>
      <c r="U1153" s="21">
        <v>90</v>
      </c>
      <c r="V1153" s="21">
        <v>82</v>
      </c>
      <c r="W1153" s="21">
        <v>76</v>
      </c>
      <c r="X1153" s="21">
        <v>70</v>
      </c>
      <c r="Y1153" s="21">
        <v>64</v>
      </c>
      <c r="Z1153" s="21">
        <v>62</v>
      </c>
      <c r="AA1153" s="21">
        <v>60</v>
      </c>
      <c r="AB1153" s="22">
        <v>1149</v>
      </c>
      <c r="AC1153" s="23">
        <v>96</v>
      </c>
      <c r="AD1153" s="23">
        <v>96</v>
      </c>
      <c r="AE1153" s="24">
        <v>99</v>
      </c>
      <c r="AF1153" s="24">
        <v>99</v>
      </c>
      <c r="AG1153" s="24">
        <v>92</v>
      </c>
      <c r="AH1153" s="24">
        <v>88</v>
      </c>
      <c r="AI1153" s="24">
        <v>81</v>
      </c>
      <c r="AJ1153" s="24">
        <v>74</v>
      </c>
      <c r="AK1153" s="24">
        <v>68</v>
      </c>
      <c r="AL1153" s="24">
        <v>61</v>
      </c>
      <c r="AM1153" s="24">
        <v>61</v>
      </c>
      <c r="AN1153" s="24">
        <v>61</v>
      </c>
      <c r="DX1153" s="19">
        <v>1149</v>
      </c>
      <c r="DY1153" t="s">
        <v>568</v>
      </c>
      <c r="DZ1153" t="s">
        <v>568</v>
      </c>
      <c r="EA1153" t="s">
        <v>568</v>
      </c>
      <c r="EB1153" t="s">
        <v>567</v>
      </c>
    </row>
    <row r="1154" spans="1:132" x14ac:dyDescent="0.25">
      <c r="A1154" s="13">
        <v>1151</v>
      </c>
      <c r="B1154" s="13">
        <v>0</v>
      </c>
      <c r="C1154" s="13">
        <v>0</v>
      </c>
      <c r="D1154" s="13">
        <v>0</v>
      </c>
      <c r="E1154" s="13">
        <v>0</v>
      </c>
      <c r="F1154" s="13">
        <v>19</v>
      </c>
      <c r="G1154" s="13">
        <v>21</v>
      </c>
      <c r="H1154" s="13">
        <v>30</v>
      </c>
      <c r="I1154" s="13">
        <v>34</v>
      </c>
      <c r="J1154" s="13">
        <v>29</v>
      </c>
      <c r="K1154" s="13">
        <v>43</v>
      </c>
      <c r="L1154" s="13">
        <v>39</v>
      </c>
      <c r="M1154" s="13">
        <v>39</v>
      </c>
      <c r="O1154" s="19">
        <v>1150</v>
      </c>
      <c r="P1154" s="20">
        <v>99</v>
      </c>
      <c r="Q1154" s="20">
        <v>99</v>
      </c>
      <c r="R1154" s="21">
        <v>99</v>
      </c>
      <c r="S1154" s="21">
        <v>98</v>
      </c>
      <c r="T1154" s="21">
        <v>95</v>
      </c>
      <c r="U1154" s="21">
        <v>90</v>
      </c>
      <c r="V1154" s="21">
        <v>82</v>
      </c>
      <c r="W1154" s="21">
        <v>76</v>
      </c>
      <c r="X1154" s="21">
        <v>70</v>
      </c>
      <c r="Y1154" s="21">
        <v>64</v>
      </c>
      <c r="Z1154" s="21">
        <v>62</v>
      </c>
      <c r="AA1154" s="21">
        <v>60</v>
      </c>
      <c r="AB1154" s="22">
        <v>1150</v>
      </c>
      <c r="AC1154" s="23">
        <v>96</v>
      </c>
      <c r="AD1154" s="23">
        <v>96</v>
      </c>
      <c r="AE1154" s="24">
        <v>99</v>
      </c>
      <c r="AF1154" s="24">
        <v>99</v>
      </c>
      <c r="AG1154" s="24">
        <v>92</v>
      </c>
      <c r="AH1154" s="24">
        <v>88</v>
      </c>
      <c r="AI1154" s="24">
        <v>81</v>
      </c>
      <c r="AJ1154" s="24">
        <v>74</v>
      </c>
      <c r="AK1154" s="24">
        <v>68</v>
      </c>
      <c r="AL1154" s="24">
        <v>61</v>
      </c>
      <c r="AM1154" s="24">
        <v>61</v>
      </c>
      <c r="AN1154" s="24">
        <v>61</v>
      </c>
      <c r="DX1154" s="19">
        <v>1150</v>
      </c>
      <c r="DY1154" t="s">
        <v>568</v>
      </c>
      <c r="DZ1154" t="s">
        <v>568</v>
      </c>
      <c r="EA1154" t="s">
        <v>568</v>
      </c>
      <c r="EB1154" t="s">
        <v>567</v>
      </c>
    </row>
    <row r="1155" spans="1:132" x14ac:dyDescent="0.25">
      <c r="A1155" s="12">
        <v>1152</v>
      </c>
      <c r="B1155" s="12">
        <v>0</v>
      </c>
      <c r="C1155" s="12">
        <v>0</v>
      </c>
      <c r="D1155" s="12">
        <v>0</v>
      </c>
      <c r="E1155" s="12">
        <v>0</v>
      </c>
      <c r="F1155" s="12">
        <v>19</v>
      </c>
      <c r="G1155" s="12">
        <v>21</v>
      </c>
      <c r="H1155" s="12">
        <v>30</v>
      </c>
      <c r="I1155" s="12">
        <v>34</v>
      </c>
      <c r="J1155" s="12">
        <v>29</v>
      </c>
      <c r="K1155" s="12">
        <v>43</v>
      </c>
      <c r="L1155" s="12">
        <v>39</v>
      </c>
      <c r="M1155" s="12">
        <v>39</v>
      </c>
      <c r="O1155" s="19">
        <v>1151</v>
      </c>
      <c r="P1155" s="20">
        <v>99</v>
      </c>
      <c r="Q1155" s="20">
        <v>99</v>
      </c>
      <c r="R1155" s="21">
        <v>99</v>
      </c>
      <c r="S1155" s="21">
        <v>98</v>
      </c>
      <c r="T1155" s="21">
        <v>95</v>
      </c>
      <c r="U1155" s="21">
        <v>90</v>
      </c>
      <c r="V1155" s="21">
        <v>82</v>
      </c>
      <c r="W1155" s="21">
        <v>76</v>
      </c>
      <c r="X1155" s="21">
        <v>70</v>
      </c>
      <c r="Y1155" s="21">
        <v>64</v>
      </c>
      <c r="Z1155" s="21">
        <v>62</v>
      </c>
      <c r="AA1155" s="21">
        <v>60</v>
      </c>
      <c r="AB1155" s="22">
        <v>1151</v>
      </c>
      <c r="AC1155" s="23">
        <v>96</v>
      </c>
      <c r="AD1155" s="23">
        <v>96</v>
      </c>
      <c r="AE1155" s="24">
        <v>99</v>
      </c>
      <c r="AF1155" s="24">
        <v>99</v>
      </c>
      <c r="AG1155" s="24">
        <v>92</v>
      </c>
      <c r="AH1155" s="24">
        <v>88</v>
      </c>
      <c r="AI1155" s="24">
        <v>81</v>
      </c>
      <c r="AJ1155" s="24">
        <v>74</v>
      </c>
      <c r="AK1155" s="24">
        <v>69</v>
      </c>
      <c r="AL1155" s="24">
        <v>61</v>
      </c>
      <c r="AM1155" s="24">
        <v>61</v>
      </c>
      <c r="AN1155" s="24">
        <v>61</v>
      </c>
      <c r="DX1155" s="19">
        <v>1151</v>
      </c>
      <c r="DY1155" t="s">
        <v>568</v>
      </c>
      <c r="DZ1155" t="s">
        <v>568</v>
      </c>
      <c r="EA1155" t="s">
        <v>568</v>
      </c>
      <c r="EB1155" t="s">
        <v>567</v>
      </c>
    </row>
    <row r="1156" spans="1:132" x14ac:dyDescent="0.25">
      <c r="A1156" s="13">
        <v>1153</v>
      </c>
      <c r="B1156" s="13">
        <v>0</v>
      </c>
      <c r="C1156" s="13">
        <v>0</v>
      </c>
      <c r="D1156" s="13">
        <v>0</v>
      </c>
      <c r="E1156" s="13">
        <v>0</v>
      </c>
      <c r="F1156" s="13">
        <v>18</v>
      </c>
      <c r="G1156" s="13">
        <v>20</v>
      </c>
      <c r="H1156" s="13">
        <v>30</v>
      </c>
      <c r="I1156" s="13">
        <v>34</v>
      </c>
      <c r="J1156" s="13">
        <v>29</v>
      </c>
      <c r="K1156" s="13">
        <v>43</v>
      </c>
      <c r="L1156" s="13">
        <v>39</v>
      </c>
      <c r="M1156" s="13">
        <v>39</v>
      </c>
      <c r="O1156" s="19">
        <v>1152</v>
      </c>
      <c r="P1156" s="20">
        <v>99</v>
      </c>
      <c r="Q1156" s="20">
        <v>99</v>
      </c>
      <c r="R1156" s="21">
        <v>99</v>
      </c>
      <c r="S1156" s="21">
        <v>98</v>
      </c>
      <c r="T1156" s="21">
        <v>95</v>
      </c>
      <c r="U1156" s="21">
        <v>90</v>
      </c>
      <c r="V1156" s="21">
        <v>82</v>
      </c>
      <c r="W1156" s="21">
        <v>76</v>
      </c>
      <c r="X1156" s="21">
        <v>70</v>
      </c>
      <c r="Y1156" s="21">
        <v>64</v>
      </c>
      <c r="Z1156" s="21">
        <v>62</v>
      </c>
      <c r="AA1156" s="21">
        <v>60</v>
      </c>
      <c r="AB1156" s="22">
        <v>1152</v>
      </c>
      <c r="AC1156" s="23">
        <v>96</v>
      </c>
      <c r="AD1156" s="23">
        <v>96</v>
      </c>
      <c r="AE1156" s="24">
        <v>99</v>
      </c>
      <c r="AF1156" s="24">
        <v>99</v>
      </c>
      <c r="AG1156" s="24">
        <v>92</v>
      </c>
      <c r="AH1156" s="24">
        <v>88</v>
      </c>
      <c r="AI1156" s="24">
        <v>81</v>
      </c>
      <c r="AJ1156" s="24">
        <v>74</v>
      </c>
      <c r="AK1156" s="24">
        <v>69</v>
      </c>
      <c r="AL1156" s="24">
        <v>62</v>
      </c>
      <c r="AM1156" s="24">
        <v>62</v>
      </c>
      <c r="AN1156" s="24">
        <v>62</v>
      </c>
      <c r="DX1156" s="19">
        <v>1152</v>
      </c>
      <c r="DY1156" t="s">
        <v>568</v>
      </c>
      <c r="DZ1156" t="s">
        <v>568</v>
      </c>
      <c r="EA1156" t="s">
        <v>568</v>
      </c>
      <c r="EB1156" t="s">
        <v>567</v>
      </c>
    </row>
    <row r="1157" spans="1:132" x14ac:dyDescent="0.25">
      <c r="A1157" s="12">
        <v>1154</v>
      </c>
      <c r="B1157" s="12">
        <v>0</v>
      </c>
      <c r="C1157" s="12">
        <v>0</v>
      </c>
      <c r="D1157" s="12">
        <v>0</v>
      </c>
      <c r="E1157" s="12">
        <v>0</v>
      </c>
      <c r="F1157" s="12">
        <v>18</v>
      </c>
      <c r="G1157" s="12">
        <v>20</v>
      </c>
      <c r="H1157" s="12">
        <v>30</v>
      </c>
      <c r="I1157" s="12">
        <v>34</v>
      </c>
      <c r="J1157" s="12">
        <v>29</v>
      </c>
      <c r="K1157" s="12">
        <v>43</v>
      </c>
      <c r="L1157" s="12">
        <v>39</v>
      </c>
      <c r="M1157" s="12">
        <v>39</v>
      </c>
      <c r="O1157" s="19">
        <v>1153</v>
      </c>
      <c r="P1157" s="20">
        <v>99</v>
      </c>
      <c r="Q1157" s="20">
        <v>99</v>
      </c>
      <c r="R1157" s="21">
        <v>99</v>
      </c>
      <c r="S1157" s="21">
        <v>98</v>
      </c>
      <c r="T1157" s="21">
        <v>95</v>
      </c>
      <c r="U1157" s="21">
        <v>90</v>
      </c>
      <c r="V1157" s="21">
        <v>83</v>
      </c>
      <c r="W1157" s="21">
        <v>76</v>
      </c>
      <c r="X1157" s="21">
        <v>71</v>
      </c>
      <c r="Y1157" s="21">
        <v>65</v>
      </c>
      <c r="Z1157" s="21">
        <v>63</v>
      </c>
      <c r="AA1157" s="21">
        <v>61</v>
      </c>
      <c r="AB1157" s="22">
        <v>1153</v>
      </c>
      <c r="AC1157" s="23">
        <v>96</v>
      </c>
      <c r="AD1157" s="23">
        <v>96</v>
      </c>
      <c r="AE1157" s="24">
        <v>99</v>
      </c>
      <c r="AF1157" s="24">
        <v>99</v>
      </c>
      <c r="AG1157" s="24">
        <v>92</v>
      </c>
      <c r="AH1157" s="24">
        <v>88</v>
      </c>
      <c r="AI1157" s="24">
        <v>81</v>
      </c>
      <c r="AJ1157" s="24">
        <v>74</v>
      </c>
      <c r="AK1157" s="24">
        <v>69</v>
      </c>
      <c r="AL1157" s="24">
        <v>62</v>
      </c>
      <c r="AM1157" s="24">
        <v>62</v>
      </c>
      <c r="AN1157" s="24">
        <v>62</v>
      </c>
      <c r="DX1157" s="19">
        <v>1153</v>
      </c>
      <c r="DY1157" t="s">
        <v>568</v>
      </c>
      <c r="DZ1157" t="s">
        <v>568</v>
      </c>
      <c r="EA1157" t="s">
        <v>568</v>
      </c>
      <c r="EB1157" t="s">
        <v>567</v>
      </c>
    </row>
    <row r="1158" spans="1:132" x14ac:dyDescent="0.25">
      <c r="A1158" s="13">
        <v>1155</v>
      </c>
      <c r="B1158" s="13">
        <v>0</v>
      </c>
      <c r="C1158" s="13">
        <v>0</v>
      </c>
      <c r="D1158" s="13">
        <v>0</v>
      </c>
      <c r="E1158" s="13">
        <v>0</v>
      </c>
      <c r="F1158" s="13">
        <v>18</v>
      </c>
      <c r="G1158" s="13">
        <v>20</v>
      </c>
      <c r="H1158" s="13">
        <v>30</v>
      </c>
      <c r="I1158" s="13">
        <v>34</v>
      </c>
      <c r="J1158" s="13">
        <v>29</v>
      </c>
      <c r="K1158" s="13">
        <v>43</v>
      </c>
      <c r="L1158" s="13">
        <v>39</v>
      </c>
      <c r="M1158" s="13">
        <v>39</v>
      </c>
      <c r="O1158" s="19">
        <v>1154</v>
      </c>
      <c r="P1158" s="20">
        <v>99</v>
      </c>
      <c r="Q1158" s="20">
        <v>99</v>
      </c>
      <c r="R1158" s="21">
        <v>99</v>
      </c>
      <c r="S1158" s="21">
        <v>98</v>
      </c>
      <c r="T1158" s="21">
        <v>95</v>
      </c>
      <c r="U1158" s="21">
        <v>90</v>
      </c>
      <c r="V1158" s="21">
        <v>83</v>
      </c>
      <c r="W1158" s="21">
        <v>76</v>
      </c>
      <c r="X1158" s="21">
        <v>71</v>
      </c>
      <c r="Y1158" s="21">
        <v>65</v>
      </c>
      <c r="Z1158" s="21">
        <v>63</v>
      </c>
      <c r="AA1158" s="21">
        <v>61</v>
      </c>
      <c r="AB1158" s="22">
        <v>1154</v>
      </c>
      <c r="AC1158" s="23">
        <v>96</v>
      </c>
      <c r="AD1158" s="23">
        <v>96</v>
      </c>
      <c r="AE1158" s="24">
        <v>99</v>
      </c>
      <c r="AF1158" s="24">
        <v>99</v>
      </c>
      <c r="AG1158" s="24">
        <v>93</v>
      </c>
      <c r="AH1158" s="24">
        <v>88</v>
      </c>
      <c r="AI1158" s="24">
        <v>81</v>
      </c>
      <c r="AJ1158" s="24">
        <v>74</v>
      </c>
      <c r="AK1158" s="24">
        <v>69</v>
      </c>
      <c r="AL1158" s="24">
        <v>62</v>
      </c>
      <c r="AM1158" s="24">
        <v>62</v>
      </c>
      <c r="AN1158" s="24">
        <v>62</v>
      </c>
      <c r="DX1158" s="19">
        <v>1154</v>
      </c>
      <c r="DY1158" t="s">
        <v>568</v>
      </c>
      <c r="DZ1158" t="s">
        <v>568</v>
      </c>
      <c r="EA1158" t="s">
        <v>568</v>
      </c>
      <c r="EB1158" t="s">
        <v>567</v>
      </c>
    </row>
    <row r="1159" spans="1:132" x14ac:dyDescent="0.25">
      <c r="A1159" s="12">
        <v>1156</v>
      </c>
      <c r="B1159" s="12">
        <v>0</v>
      </c>
      <c r="C1159" s="12">
        <v>0</v>
      </c>
      <c r="D1159" s="12">
        <v>0</v>
      </c>
      <c r="E1159" s="12">
        <v>0</v>
      </c>
      <c r="F1159" s="12">
        <v>18</v>
      </c>
      <c r="G1159" s="12">
        <v>20</v>
      </c>
      <c r="H1159" s="12">
        <v>29</v>
      </c>
      <c r="I1159" s="12">
        <v>34</v>
      </c>
      <c r="J1159" s="12">
        <v>29</v>
      </c>
      <c r="K1159" s="12">
        <v>42</v>
      </c>
      <c r="L1159" s="12">
        <v>38</v>
      </c>
      <c r="M1159" s="12">
        <v>38</v>
      </c>
      <c r="O1159" s="19">
        <v>1155</v>
      </c>
      <c r="P1159" s="20">
        <v>99</v>
      </c>
      <c r="Q1159" s="20">
        <v>99</v>
      </c>
      <c r="R1159" s="21">
        <v>99</v>
      </c>
      <c r="S1159" s="21">
        <v>98</v>
      </c>
      <c r="T1159" s="21">
        <v>95</v>
      </c>
      <c r="U1159" s="21">
        <v>90</v>
      </c>
      <c r="V1159" s="21">
        <v>83</v>
      </c>
      <c r="W1159" s="21">
        <v>76</v>
      </c>
      <c r="X1159" s="21">
        <v>71</v>
      </c>
      <c r="Y1159" s="21">
        <v>65</v>
      </c>
      <c r="Z1159" s="21">
        <v>63</v>
      </c>
      <c r="AA1159" s="21">
        <v>61</v>
      </c>
      <c r="AB1159" s="22">
        <v>1155</v>
      </c>
      <c r="AC1159" s="23">
        <v>96</v>
      </c>
      <c r="AD1159" s="23">
        <v>96</v>
      </c>
      <c r="AE1159" s="24">
        <v>99</v>
      </c>
      <c r="AF1159" s="24">
        <v>99</v>
      </c>
      <c r="AG1159" s="24">
        <v>93</v>
      </c>
      <c r="AH1159" s="24">
        <v>88</v>
      </c>
      <c r="AI1159" s="24">
        <v>81</v>
      </c>
      <c r="AJ1159" s="24">
        <v>75</v>
      </c>
      <c r="AK1159" s="24">
        <v>69</v>
      </c>
      <c r="AL1159" s="24">
        <v>62</v>
      </c>
      <c r="AM1159" s="24">
        <v>62</v>
      </c>
      <c r="AN1159" s="24">
        <v>62</v>
      </c>
      <c r="DX1159" s="19">
        <v>1155</v>
      </c>
      <c r="DY1159" t="s">
        <v>568</v>
      </c>
      <c r="DZ1159" t="s">
        <v>568</v>
      </c>
      <c r="EA1159" t="s">
        <v>568</v>
      </c>
      <c r="EB1159" t="s">
        <v>567</v>
      </c>
    </row>
    <row r="1160" spans="1:132" x14ac:dyDescent="0.25">
      <c r="A1160" s="13">
        <v>1157</v>
      </c>
      <c r="B1160" s="13">
        <v>0</v>
      </c>
      <c r="C1160" s="13">
        <v>0</v>
      </c>
      <c r="D1160" s="13">
        <v>0</v>
      </c>
      <c r="E1160" s="13">
        <v>0</v>
      </c>
      <c r="F1160" s="13">
        <v>18</v>
      </c>
      <c r="G1160" s="13">
        <v>20</v>
      </c>
      <c r="H1160" s="13">
        <v>29</v>
      </c>
      <c r="I1160" s="13">
        <v>34</v>
      </c>
      <c r="J1160" s="13">
        <v>29</v>
      </c>
      <c r="K1160" s="13">
        <v>42</v>
      </c>
      <c r="L1160" s="13">
        <v>38</v>
      </c>
      <c r="M1160" s="13">
        <v>38</v>
      </c>
      <c r="O1160" s="19">
        <v>1156</v>
      </c>
      <c r="P1160" s="20">
        <v>99</v>
      </c>
      <c r="Q1160" s="20">
        <v>99</v>
      </c>
      <c r="R1160" s="21">
        <v>99</v>
      </c>
      <c r="S1160" s="21">
        <v>98</v>
      </c>
      <c r="T1160" s="21">
        <v>95</v>
      </c>
      <c r="U1160" s="21">
        <v>90</v>
      </c>
      <c r="V1160" s="21">
        <v>83</v>
      </c>
      <c r="W1160" s="21">
        <v>76</v>
      </c>
      <c r="X1160" s="21">
        <v>71</v>
      </c>
      <c r="Y1160" s="21">
        <v>65</v>
      </c>
      <c r="Z1160" s="21">
        <v>63</v>
      </c>
      <c r="AA1160" s="21">
        <v>61</v>
      </c>
      <c r="AB1160" s="22">
        <v>1156</v>
      </c>
      <c r="AC1160" s="23">
        <v>96</v>
      </c>
      <c r="AD1160" s="23">
        <v>96</v>
      </c>
      <c r="AE1160" s="24">
        <v>99</v>
      </c>
      <c r="AF1160" s="24">
        <v>99</v>
      </c>
      <c r="AG1160" s="24">
        <v>93</v>
      </c>
      <c r="AH1160" s="24">
        <v>88</v>
      </c>
      <c r="AI1160" s="24">
        <v>81</v>
      </c>
      <c r="AJ1160" s="24">
        <v>75</v>
      </c>
      <c r="AK1160" s="24">
        <v>70</v>
      </c>
      <c r="AL1160" s="24">
        <v>63</v>
      </c>
      <c r="AM1160" s="24">
        <v>63</v>
      </c>
      <c r="AN1160" s="24">
        <v>63</v>
      </c>
      <c r="DX1160" s="19">
        <v>1156</v>
      </c>
      <c r="DY1160" t="s">
        <v>568</v>
      </c>
      <c r="DZ1160" t="s">
        <v>568</v>
      </c>
      <c r="EA1160" t="s">
        <v>568</v>
      </c>
      <c r="EB1160" t="s">
        <v>567</v>
      </c>
    </row>
    <row r="1161" spans="1:132" x14ac:dyDescent="0.25">
      <c r="A1161" s="12">
        <v>1158</v>
      </c>
      <c r="B1161" s="12">
        <v>0</v>
      </c>
      <c r="C1161" s="12">
        <v>0</v>
      </c>
      <c r="D1161" s="12">
        <v>0</v>
      </c>
      <c r="E1161" s="12">
        <v>0</v>
      </c>
      <c r="F1161" s="12">
        <v>17</v>
      </c>
      <c r="G1161" s="12">
        <v>19</v>
      </c>
      <c r="H1161" s="12">
        <v>29</v>
      </c>
      <c r="I1161" s="12">
        <v>34</v>
      </c>
      <c r="J1161" s="12">
        <v>29</v>
      </c>
      <c r="K1161" s="12">
        <v>42</v>
      </c>
      <c r="L1161" s="12">
        <v>38</v>
      </c>
      <c r="M1161" s="12">
        <v>38</v>
      </c>
      <c r="O1161" s="19">
        <v>1157</v>
      </c>
      <c r="P1161" s="20">
        <v>99</v>
      </c>
      <c r="Q1161" s="20">
        <v>99</v>
      </c>
      <c r="R1161" s="21">
        <v>99</v>
      </c>
      <c r="S1161" s="21">
        <v>98</v>
      </c>
      <c r="T1161" s="21">
        <v>95</v>
      </c>
      <c r="U1161" s="21">
        <v>90</v>
      </c>
      <c r="V1161" s="21">
        <v>83</v>
      </c>
      <c r="W1161" s="21">
        <v>76</v>
      </c>
      <c r="X1161" s="21">
        <v>71</v>
      </c>
      <c r="Y1161" s="21">
        <v>65</v>
      </c>
      <c r="Z1161" s="21">
        <v>63</v>
      </c>
      <c r="AA1161" s="21">
        <v>61</v>
      </c>
      <c r="AB1161" s="22">
        <v>1157</v>
      </c>
      <c r="AC1161" s="23">
        <v>96</v>
      </c>
      <c r="AD1161" s="23">
        <v>96</v>
      </c>
      <c r="AE1161" s="24">
        <v>99</v>
      </c>
      <c r="AF1161" s="24">
        <v>99</v>
      </c>
      <c r="AG1161" s="24">
        <v>93</v>
      </c>
      <c r="AH1161" s="24">
        <v>88</v>
      </c>
      <c r="AI1161" s="24">
        <v>82</v>
      </c>
      <c r="AJ1161" s="24">
        <v>75</v>
      </c>
      <c r="AK1161" s="24">
        <v>70</v>
      </c>
      <c r="AL1161" s="24">
        <v>63</v>
      </c>
      <c r="AM1161" s="24">
        <v>63</v>
      </c>
      <c r="AN1161" s="24">
        <v>63</v>
      </c>
      <c r="DX1161" s="19">
        <v>1157</v>
      </c>
      <c r="DY1161" t="s">
        <v>568</v>
      </c>
      <c r="DZ1161" t="s">
        <v>568</v>
      </c>
      <c r="EA1161" t="s">
        <v>568</v>
      </c>
      <c r="EB1161" t="s">
        <v>567</v>
      </c>
    </row>
    <row r="1162" spans="1:132" x14ac:dyDescent="0.25">
      <c r="A1162" s="13">
        <v>1159</v>
      </c>
      <c r="B1162" s="13">
        <v>0</v>
      </c>
      <c r="C1162" s="13">
        <v>0</v>
      </c>
      <c r="D1162" s="13">
        <v>0</v>
      </c>
      <c r="E1162" s="13">
        <v>0</v>
      </c>
      <c r="F1162" s="13">
        <v>17</v>
      </c>
      <c r="G1162" s="13">
        <v>19</v>
      </c>
      <c r="H1162" s="13">
        <v>29</v>
      </c>
      <c r="I1162" s="13">
        <v>34</v>
      </c>
      <c r="J1162" s="13">
        <v>29</v>
      </c>
      <c r="K1162" s="13">
        <v>42</v>
      </c>
      <c r="L1162" s="13">
        <v>38</v>
      </c>
      <c r="M1162" s="13">
        <v>38</v>
      </c>
      <c r="O1162" s="19">
        <v>1158</v>
      </c>
      <c r="P1162" s="20">
        <v>99</v>
      </c>
      <c r="Q1162" s="20">
        <v>99</v>
      </c>
      <c r="R1162" s="21">
        <v>99</v>
      </c>
      <c r="S1162" s="21">
        <v>98</v>
      </c>
      <c r="T1162" s="21">
        <v>95</v>
      </c>
      <c r="U1162" s="21">
        <v>90</v>
      </c>
      <c r="V1162" s="21">
        <v>83</v>
      </c>
      <c r="W1162" s="21">
        <v>77</v>
      </c>
      <c r="X1162" s="21">
        <v>72</v>
      </c>
      <c r="Y1162" s="21">
        <v>66</v>
      </c>
      <c r="Z1162" s="21">
        <v>64</v>
      </c>
      <c r="AA1162" s="21">
        <v>62</v>
      </c>
      <c r="AB1162" s="22">
        <v>1158</v>
      </c>
      <c r="AC1162" s="23">
        <v>96</v>
      </c>
      <c r="AD1162" s="23">
        <v>96</v>
      </c>
      <c r="AE1162" s="24">
        <v>99</v>
      </c>
      <c r="AF1162" s="24">
        <v>99</v>
      </c>
      <c r="AG1162" s="24">
        <v>93</v>
      </c>
      <c r="AH1162" s="24">
        <v>88</v>
      </c>
      <c r="AI1162" s="24">
        <v>82</v>
      </c>
      <c r="AJ1162" s="24">
        <v>75</v>
      </c>
      <c r="AK1162" s="24">
        <v>70</v>
      </c>
      <c r="AL1162" s="24">
        <v>63</v>
      </c>
      <c r="AM1162" s="24">
        <v>63</v>
      </c>
      <c r="AN1162" s="24">
        <v>63</v>
      </c>
      <c r="DX1162" s="19">
        <v>1158</v>
      </c>
      <c r="DY1162" t="s">
        <v>568</v>
      </c>
      <c r="DZ1162" t="s">
        <v>568</v>
      </c>
      <c r="EA1162" t="s">
        <v>568</v>
      </c>
      <c r="EB1162" t="s">
        <v>567</v>
      </c>
    </row>
    <row r="1163" spans="1:132" x14ac:dyDescent="0.25">
      <c r="A1163" s="12">
        <v>1160</v>
      </c>
      <c r="B1163" s="12">
        <v>0</v>
      </c>
      <c r="C1163" s="12">
        <v>0</v>
      </c>
      <c r="D1163" s="12">
        <v>0</v>
      </c>
      <c r="E1163" s="12">
        <v>0</v>
      </c>
      <c r="F1163" s="12">
        <v>17</v>
      </c>
      <c r="G1163" s="12">
        <v>19</v>
      </c>
      <c r="H1163" s="12">
        <v>29</v>
      </c>
      <c r="I1163" s="12">
        <v>34</v>
      </c>
      <c r="J1163" s="12">
        <v>29</v>
      </c>
      <c r="K1163" s="12">
        <v>42</v>
      </c>
      <c r="L1163" s="12">
        <v>38</v>
      </c>
      <c r="M1163" s="12">
        <v>38</v>
      </c>
      <c r="O1163" s="19">
        <v>1159</v>
      </c>
      <c r="P1163" s="20">
        <v>99</v>
      </c>
      <c r="Q1163" s="20">
        <v>99</v>
      </c>
      <c r="R1163" s="21">
        <v>99</v>
      </c>
      <c r="S1163" s="21">
        <v>98</v>
      </c>
      <c r="T1163" s="21">
        <v>95</v>
      </c>
      <c r="U1163" s="21">
        <v>90</v>
      </c>
      <c r="V1163" s="21">
        <v>83</v>
      </c>
      <c r="W1163" s="21">
        <v>77</v>
      </c>
      <c r="X1163" s="21">
        <v>72</v>
      </c>
      <c r="Y1163" s="21">
        <v>66</v>
      </c>
      <c r="Z1163" s="21">
        <v>64</v>
      </c>
      <c r="AA1163" s="21">
        <v>62</v>
      </c>
      <c r="AB1163" s="22">
        <v>1159</v>
      </c>
      <c r="AC1163" s="23">
        <v>96</v>
      </c>
      <c r="AD1163" s="23">
        <v>96</v>
      </c>
      <c r="AE1163" s="24">
        <v>99</v>
      </c>
      <c r="AF1163" s="24">
        <v>99</v>
      </c>
      <c r="AG1163" s="24">
        <v>93</v>
      </c>
      <c r="AH1163" s="24">
        <v>89</v>
      </c>
      <c r="AI1163" s="24">
        <v>82</v>
      </c>
      <c r="AJ1163" s="24">
        <v>75</v>
      </c>
      <c r="AK1163" s="24">
        <v>70</v>
      </c>
      <c r="AL1163" s="24">
        <v>63</v>
      </c>
      <c r="AM1163" s="24">
        <v>63</v>
      </c>
      <c r="AN1163" s="24">
        <v>63</v>
      </c>
      <c r="DX1163" s="19">
        <v>1159</v>
      </c>
      <c r="DY1163" t="s">
        <v>568</v>
      </c>
      <c r="DZ1163" t="s">
        <v>568</v>
      </c>
      <c r="EA1163" t="s">
        <v>568</v>
      </c>
      <c r="EB1163" t="s">
        <v>567</v>
      </c>
    </row>
    <row r="1164" spans="1:132" x14ac:dyDescent="0.25">
      <c r="A1164" s="13">
        <v>1161</v>
      </c>
      <c r="B1164" s="13">
        <v>0</v>
      </c>
      <c r="C1164" s="13">
        <v>0</v>
      </c>
      <c r="D1164" s="13">
        <v>0</v>
      </c>
      <c r="E1164" s="13">
        <v>0</v>
      </c>
      <c r="F1164" s="13">
        <v>15</v>
      </c>
      <c r="G1164" s="13">
        <v>19</v>
      </c>
      <c r="H1164" s="13">
        <v>29</v>
      </c>
      <c r="I1164" s="13">
        <v>34</v>
      </c>
      <c r="J1164" s="13">
        <v>29</v>
      </c>
      <c r="K1164" s="13">
        <v>42</v>
      </c>
      <c r="L1164" s="13">
        <v>38</v>
      </c>
      <c r="M1164" s="13">
        <v>38</v>
      </c>
      <c r="O1164" s="19">
        <v>1160</v>
      </c>
      <c r="P1164" s="20">
        <v>99</v>
      </c>
      <c r="Q1164" s="20">
        <v>99</v>
      </c>
      <c r="R1164" s="21">
        <v>99</v>
      </c>
      <c r="S1164" s="21">
        <v>98</v>
      </c>
      <c r="T1164" s="21">
        <v>95</v>
      </c>
      <c r="U1164" s="21">
        <v>90</v>
      </c>
      <c r="V1164" s="21">
        <v>83</v>
      </c>
      <c r="W1164" s="21">
        <v>77</v>
      </c>
      <c r="X1164" s="21">
        <v>72</v>
      </c>
      <c r="Y1164" s="21">
        <v>66</v>
      </c>
      <c r="Z1164" s="21">
        <v>64</v>
      </c>
      <c r="AA1164" s="21">
        <v>62</v>
      </c>
      <c r="AB1164" s="22">
        <v>1160</v>
      </c>
      <c r="AC1164" s="23">
        <v>96</v>
      </c>
      <c r="AD1164" s="23">
        <v>96</v>
      </c>
      <c r="AE1164" s="24">
        <v>99</v>
      </c>
      <c r="AF1164" s="24">
        <v>99</v>
      </c>
      <c r="AG1164" s="24">
        <v>93</v>
      </c>
      <c r="AH1164" s="24">
        <v>89</v>
      </c>
      <c r="AI1164" s="24">
        <v>82</v>
      </c>
      <c r="AJ1164" s="24">
        <v>75</v>
      </c>
      <c r="AK1164" s="24">
        <v>70</v>
      </c>
      <c r="AL1164" s="24">
        <v>63</v>
      </c>
      <c r="AM1164" s="24">
        <v>63</v>
      </c>
      <c r="AN1164" s="24">
        <v>63</v>
      </c>
      <c r="DX1164" s="19">
        <v>1160</v>
      </c>
      <c r="DY1164" t="s">
        <v>568</v>
      </c>
      <c r="DZ1164" t="s">
        <v>568</v>
      </c>
      <c r="EA1164" t="s">
        <v>568</v>
      </c>
      <c r="EB1164" t="s">
        <v>567</v>
      </c>
    </row>
    <row r="1165" spans="1:132" x14ac:dyDescent="0.25">
      <c r="A1165" s="12">
        <v>1162</v>
      </c>
      <c r="B1165" s="12">
        <v>0</v>
      </c>
      <c r="C1165" s="12">
        <v>0</v>
      </c>
      <c r="D1165" s="12">
        <v>0</v>
      </c>
      <c r="E1165" s="12">
        <v>0</v>
      </c>
      <c r="F1165" s="12">
        <v>14</v>
      </c>
      <c r="G1165" s="12">
        <v>19</v>
      </c>
      <c r="H1165" s="12">
        <v>29</v>
      </c>
      <c r="I1165" s="12">
        <v>34</v>
      </c>
      <c r="J1165" s="12">
        <v>29</v>
      </c>
      <c r="K1165" s="12">
        <v>42</v>
      </c>
      <c r="L1165" s="12">
        <v>38</v>
      </c>
      <c r="M1165" s="12">
        <v>38</v>
      </c>
      <c r="O1165" s="19">
        <v>1161</v>
      </c>
      <c r="P1165" s="20">
        <v>99</v>
      </c>
      <c r="Q1165" s="20">
        <v>99</v>
      </c>
      <c r="R1165" s="21">
        <v>99</v>
      </c>
      <c r="S1165" s="21">
        <v>98</v>
      </c>
      <c r="T1165" s="21">
        <v>95</v>
      </c>
      <c r="U1165" s="21">
        <v>90</v>
      </c>
      <c r="V1165" s="21">
        <v>83</v>
      </c>
      <c r="W1165" s="21">
        <v>77</v>
      </c>
      <c r="X1165" s="21">
        <v>72</v>
      </c>
      <c r="Y1165" s="21">
        <v>66</v>
      </c>
      <c r="Z1165" s="21">
        <v>64</v>
      </c>
      <c r="AA1165" s="21">
        <v>62</v>
      </c>
      <c r="AB1165" s="22">
        <v>1161</v>
      </c>
      <c r="AC1165" s="23">
        <v>96</v>
      </c>
      <c r="AD1165" s="23">
        <v>96</v>
      </c>
      <c r="AE1165" s="24">
        <v>99</v>
      </c>
      <c r="AF1165" s="24">
        <v>99</v>
      </c>
      <c r="AG1165" s="24">
        <v>93</v>
      </c>
      <c r="AH1165" s="24">
        <v>89</v>
      </c>
      <c r="AI1165" s="24">
        <v>82</v>
      </c>
      <c r="AJ1165" s="24">
        <v>75</v>
      </c>
      <c r="AK1165" s="24">
        <v>70</v>
      </c>
      <c r="AL1165" s="24">
        <v>64</v>
      </c>
      <c r="AM1165" s="24">
        <v>64</v>
      </c>
      <c r="AN1165" s="24">
        <v>64</v>
      </c>
      <c r="DX1165" s="19">
        <v>1161</v>
      </c>
      <c r="DY1165" t="s">
        <v>568</v>
      </c>
      <c r="DZ1165" t="s">
        <v>568</v>
      </c>
      <c r="EA1165" t="s">
        <v>568</v>
      </c>
      <c r="EB1165" t="s">
        <v>567</v>
      </c>
    </row>
    <row r="1166" spans="1:132" x14ac:dyDescent="0.25">
      <c r="A1166" s="13">
        <v>1163</v>
      </c>
      <c r="B1166" s="13">
        <v>0</v>
      </c>
      <c r="C1166" s="13">
        <v>0</v>
      </c>
      <c r="D1166" s="13">
        <v>0</v>
      </c>
      <c r="E1166" s="13">
        <v>0</v>
      </c>
      <c r="F1166" s="13">
        <v>12</v>
      </c>
      <c r="G1166" s="13">
        <v>19</v>
      </c>
      <c r="H1166" s="13">
        <v>29</v>
      </c>
      <c r="I1166" s="13">
        <v>34</v>
      </c>
      <c r="J1166" s="13">
        <v>29</v>
      </c>
      <c r="K1166" s="13">
        <v>42</v>
      </c>
      <c r="L1166" s="13">
        <v>38</v>
      </c>
      <c r="M1166" s="13">
        <v>38</v>
      </c>
      <c r="O1166" s="19">
        <v>1162</v>
      </c>
      <c r="P1166" s="20">
        <v>99</v>
      </c>
      <c r="Q1166" s="20">
        <v>99</v>
      </c>
      <c r="R1166" s="21">
        <v>99</v>
      </c>
      <c r="S1166" s="21">
        <v>98</v>
      </c>
      <c r="T1166" s="21">
        <v>95</v>
      </c>
      <c r="U1166" s="21">
        <v>90</v>
      </c>
      <c r="V1166" s="21">
        <v>83</v>
      </c>
      <c r="W1166" s="21">
        <v>77</v>
      </c>
      <c r="X1166" s="21">
        <v>72</v>
      </c>
      <c r="Y1166" s="21">
        <v>66</v>
      </c>
      <c r="Z1166" s="21">
        <v>64</v>
      </c>
      <c r="AA1166" s="21">
        <v>62</v>
      </c>
      <c r="AB1166" s="22">
        <v>1162</v>
      </c>
      <c r="AC1166" s="23">
        <v>96</v>
      </c>
      <c r="AD1166" s="23">
        <v>96</v>
      </c>
      <c r="AE1166" s="24">
        <v>99</v>
      </c>
      <c r="AF1166" s="24">
        <v>99</v>
      </c>
      <c r="AG1166" s="24">
        <v>93</v>
      </c>
      <c r="AH1166" s="24">
        <v>89</v>
      </c>
      <c r="AI1166" s="24">
        <v>82</v>
      </c>
      <c r="AJ1166" s="24">
        <v>76</v>
      </c>
      <c r="AK1166" s="24">
        <v>71</v>
      </c>
      <c r="AL1166" s="24">
        <v>64</v>
      </c>
      <c r="AM1166" s="24">
        <v>64</v>
      </c>
      <c r="AN1166" s="24">
        <v>64</v>
      </c>
      <c r="DX1166" s="19">
        <v>1162</v>
      </c>
      <c r="DY1166" t="s">
        <v>568</v>
      </c>
      <c r="DZ1166" t="s">
        <v>568</v>
      </c>
      <c r="EA1166" t="s">
        <v>568</v>
      </c>
      <c r="EB1166" t="s">
        <v>567</v>
      </c>
    </row>
    <row r="1167" spans="1:132" x14ac:dyDescent="0.25">
      <c r="A1167" s="12">
        <v>1164</v>
      </c>
      <c r="B1167" s="12">
        <v>0</v>
      </c>
      <c r="C1167" s="12">
        <v>0</v>
      </c>
      <c r="D1167" s="12">
        <v>0</v>
      </c>
      <c r="E1167" s="12">
        <v>0</v>
      </c>
      <c r="F1167" s="12">
        <v>10</v>
      </c>
      <c r="G1167" s="12">
        <v>19</v>
      </c>
      <c r="H1167" s="12">
        <v>29</v>
      </c>
      <c r="I1167" s="12">
        <v>34</v>
      </c>
      <c r="J1167" s="12">
        <v>29</v>
      </c>
      <c r="K1167" s="12">
        <v>42</v>
      </c>
      <c r="L1167" s="12">
        <v>38</v>
      </c>
      <c r="M1167" s="12">
        <v>38</v>
      </c>
      <c r="O1167" s="19">
        <v>1163</v>
      </c>
      <c r="P1167" s="20">
        <v>99</v>
      </c>
      <c r="Q1167" s="20">
        <v>99</v>
      </c>
      <c r="R1167" s="21">
        <v>99</v>
      </c>
      <c r="S1167" s="21">
        <v>99</v>
      </c>
      <c r="T1167" s="21">
        <v>96</v>
      </c>
      <c r="U1167" s="21">
        <v>91</v>
      </c>
      <c r="V1167" s="21">
        <v>84</v>
      </c>
      <c r="W1167" s="21">
        <v>78</v>
      </c>
      <c r="X1167" s="21">
        <v>73</v>
      </c>
      <c r="Y1167" s="21">
        <v>67</v>
      </c>
      <c r="Z1167" s="21">
        <v>65</v>
      </c>
      <c r="AA1167" s="21">
        <v>63</v>
      </c>
      <c r="AB1167" s="22">
        <v>1163</v>
      </c>
      <c r="AC1167" s="23">
        <v>96</v>
      </c>
      <c r="AD1167" s="23">
        <v>96</v>
      </c>
      <c r="AE1167" s="24">
        <v>99</v>
      </c>
      <c r="AF1167" s="24">
        <v>99</v>
      </c>
      <c r="AG1167" s="24">
        <v>93</v>
      </c>
      <c r="AH1167" s="24">
        <v>89</v>
      </c>
      <c r="AI1167" s="24">
        <v>82</v>
      </c>
      <c r="AJ1167" s="24">
        <v>76</v>
      </c>
      <c r="AK1167" s="24">
        <v>71</v>
      </c>
      <c r="AL1167" s="24">
        <v>64</v>
      </c>
      <c r="AM1167" s="24">
        <v>64</v>
      </c>
      <c r="AN1167" s="24">
        <v>64</v>
      </c>
      <c r="DX1167" s="19">
        <v>1163</v>
      </c>
      <c r="DY1167" t="s">
        <v>568</v>
      </c>
      <c r="DZ1167" t="s">
        <v>568</v>
      </c>
      <c r="EA1167" t="s">
        <v>568</v>
      </c>
      <c r="EB1167" t="s">
        <v>567</v>
      </c>
    </row>
    <row r="1168" spans="1:132" x14ac:dyDescent="0.25">
      <c r="A1168" s="13">
        <v>1165</v>
      </c>
      <c r="B1168" s="13">
        <v>0</v>
      </c>
      <c r="C1168" s="13">
        <v>0</v>
      </c>
      <c r="D1168" s="13">
        <v>0</v>
      </c>
      <c r="E1168" s="13">
        <v>0</v>
      </c>
      <c r="F1168" s="13">
        <v>9</v>
      </c>
      <c r="G1168" s="13">
        <v>19</v>
      </c>
      <c r="H1168" s="13">
        <v>29</v>
      </c>
      <c r="I1168" s="13">
        <v>34</v>
      </c>
      <c r="J1168" s="13">
        <v>29</v>
      </c>
      <c r="K1168" s="13">
        <v>42</v>
      </c>
      <c r="L1168" s="13">
        <v>38</v>
      </c>
      <c r="M1168" s="13">
        <v>38</v>
      </c>
      <c r="O1168" s="19">
        <v>1164</v>
      </c>
      <c r="P1168" s="20">
        <v>99</v>
      </c>
      <c r="Q1168" s="20">
        <v>99</v>
      </c>
      <c r="R1168" s="21">
        <v>99</v>
      </c>
      <c r="S1168" s="21">
        <v>99</v>
      </c>
      <c r="T1168" s="21">
        <v>96</v>
      </c>
      <c r="U1168" s="21">
        <v>91</v>
      </c>
      <c r="V1168" s="21">
        <v>84</v>
      </c>
      <c r="W1168" s="21">
        <v>78</v>
      </c>
      <c r="X1168" s="21">
        <v>73</v>
      </c>
      <c r="Y1168" s="21">
        <v>67</v>
      </c>
      <c r="Z1168" s="21">
        <v>65</v>
      </c>
      <c r="AA1168" s="21">
        <v>63</v>
      </c>
      <c r="AB1168" s="22">
        <v>1164</v>
      </c>
      <c r="AC1168" s="23">
        <v>96</v>
      </c>
      <c r="AD1168" s="23">
        <v>96</v>
      </c>
      <c r="AE1168" s="24">
        <v>99</v>
      </c>
      <c r="AF1168" s="24">
        <v>99</v>
      </c>
      <c r="AG1168" s="24">
        <v>93</v>
      </c>
      <c r="AH1168" s="24">
        <v>89</v>
      </c>
      <c r="AI1168" s="24">
        <v>83</v>
      </c>
      <c r="AJ1168" s="24">
        <v>76</v>
      </c>
      <c r="AK1168" s="24">
        <v>71</v>
      </c>
      <c r="AL1168" s="24">
        <v>64</v>
      </c>
      <c r="AM1168" s="24">
        <v>64</v>
      </c>
      <c r="AN1168" s="24">
        <v>64</v>
      </c>
      <c r="DX1168" s="19">
        <v>1164</v>
      </c>
      <c r="DY1168" t="s">
        <v>568</v>
      </c>
      <c r="DZ1168" t="s">
        <v>568</v>
      </c>
      <c r="EA1168" t="s">
        <v>568</v>
      </c>
      <c r="EB1168" t="s">
        <v>567</v>
      </c>
    </row>
    <row r="1169" spans="1:132" x14ac:dyDescent="0.25">
      <c r="A1169" s="12">
        <v>1166</v>
      </c>
      <c r="B1169" s="12">
        <v>0</v>
      </c>
      <c r="C1169" s="12">
        <v>0</v>
      </c>
      <c r="D1169" s="12">
        <v>0</v>
      </c>
      <c r="E1169" s="12">
        <v>0</v>
      </c>
      <c r="F1169" s="12">
        <v>7</v>
      </c>
      <c r="G1169" s="12">
        <v>18</v>
      </c>
      <c r="H1169" s="12">
        <v>28</v>
      </c>
      <c r="I1169" s="12">
        <v>33</v>
      </c>
      <c r="J1169" s="12">
        <v>28</v>
      </c>
      <c r="K1169" s="12">
        <v>41</v>
      </c>
      <c r="L1169" s="12">
        <v>38</v>
      </c>
      <c r="M1169" s="12">
        <v>38</v>
      </c>
      <c r="O1169" s="19">
        <v>1165</v>
      </c>
      <c r="P1169" s="20">
        <v>99</v>
      </c>
      <c r="Q1169" s="20">
        <v>99</v>
      </c>
      <c r="R1169" s="21">
        <v>99</v>
      </c>
      <c r="S1169" s="21">
        <v>99</v>
      </c>
      <c r="T1169" s="21">
        <v>96</v>
      </c>
      <c r="U1169" s="21">
        <v>91</v>
      </c>
      <c r="V1169" s="21">
        <v>84</v>
      </c>
      <c r="W1169" s="21">
        <v>78</v>
      </c>
      <c r="X1169" s="21">
        <v>73</v>
      </c>
      <c r="Y1169" s="21">
        <v>67</v>
      </c>
      <c r="Z1169" s="21">
        <v>65</v>
      </c>
      <c r="AA1169" s="21">
        <v>63</v>
      </c>
      <c r="AB1169" s="22">
        <v>1165</v>
      </c>
      <c r="AC1169" s="23">
        <v>96</v>
      </c>
      <c r="AD1169" s="23">
        <v>96</v>
      </c>
      <c r="AE1169" s="24">
        <v>99</v>
      </c>
      <c r="AF1169" s="24">
        <v>99</v>
      </c>
      <c r="AG1169" s="24">
        <v>94</v>
      </c>
      <c r="AH1169" s="24">
        <v>89</v>
      </c>
      <c r="AI1169" s="24">
        <v>83</v>
      </c>
      <c r="AJ1169" s="24">
        <v>76</v>
      </c>
      <c r="AK1169" s="24">
        <v>71</v>
      </c>
      <c r="AL1169" s="24">
        <v>65</v>
      </c>
      <c r="AM1169" s="24">
        <v>65</v>
      </c>
      <c r="AN1169" s="24">
        <v>65</v>
      </c>
      <c r="DX1169" s="19">
        <v>1165</v>
      </c>
      <c r="DY1169" t="s">
        <v>568</v>
      </c>
      <c r="DZ1169" t="s">
        <v>568</v>
      </c>
      <c r="EA1169" t="s">
        <v>568</v>
      </c>
      <c r="EB1169" t="s">
        <v>567</v>
      </c>
    </row>
    <row r="1170" spans="1:132" x14ac:dyDescent="0.25">
      <c r="A1170" s="13">
        <v>1167</v>
      </c>
      <c r="B1170" s="13">
        <v>0</v>
      </c>
      <c r="C1170" s="13">
        <v>0</v>
      </c>
      <c r="D1170" s="13">
        <v>0</v>
      </c>
      <c r="E1170" s="13">
        <v>0</v>
      </c>
      <c r="F1170" s="13">
        <v>5</v>
      </c>
      <c r="G1170" s="13">
        <v>18</v>
      </c>
      <c r="H1170" s="13">
        <v>28</v>
      </c>
      <c r="I1170" s="13">
        <v>33</v>
      </c>
      <c r="J1170" s="13">
        <v>28</v>
      </c>
      <c r="K1170" s="13">
        <v>41</v>
      </c>
      <c r="L1170" s="13">
        <v>38</v>
      </c>
      <c r="M1170" s="13">
        <v>38</v>
      </c>
      <c r="O1170" s="19">
        <v>1166</v>
      </c>
      <c r="P1170" s="20">
        <v>99</v>
      </c>
      <c r="Q1170" s="20">
        <v>99</v>
      </c>
      <c r="R1170" s="21">
        <v>99</v>
      </c>
      <c r="S1170" s="21">
        <v>99</v>
      </c>
      <c r="T1170" s="21">
        <v>96</v>
      </c>
      <c r="U1170" s="21">
        <v>91</v>
      </c>
      <c r="V1170" s="21">
        <v>84</v>
      </c>
      <c r="W1170" s="21">
        <v>78</v>
      </c>
      <c r="X1170" s="21">
        <v>73</v>
      </c>
      <c r="Y1170" s="21">
        <v>67</v>
      </c>
      <c r="Z1170" s="21">
        <v>65</v>
      </c>
      <c r="AA1170" s="21">
        <v>63</v>
      </c>
      <c r="AB1170" s="22">
        <v>1166</v>
      </c>
      <c r="AC1170" s="23">
        <v>96</v>
      </c>
      <c r="AD1170" s="23">
        <v>96</v>
      </c>
      <c r="AE1170" s="24">
        <v>99</v>
      </c>
      <c r="AF1170" s="24">
        <v>99</v>
      </c>
      <c r="AG1170" s="24">
        <v>94</v>
      </c>
      <c r="AH1170" s="24">
        <v>89</v>
      </c>
      <c r="AI1170" s="24">
        <v>83</v>
      </c>
      <c r="AJ1170" s="24">
        <v>76</v>
      </c>
      <c r="AK1170" s="24">
        <v>71</v>
      </c>
      <c r="AL1170" s="24">
        <v>65</v>
      </c>
      <c r="AM1170" s="24">
        <v>65</v>
      </c>
      <c r="AN1170" s="24">
        <v>65</v>
      </c>
      <c r="DX1170" s="19">
        <v>1166</v>
      </c>
      <c r="DY1170" t="s">
        <v>568</v>
      </c>
      <c r="DZ1170" t="s">
        <v>568</v>
      </c>
      <c r="EA1170" t="s">
        <v>568</v>
      </c>
      <c r="EB1170" t="s">
        <v>567</v>
      </c>
    </row>
    <row r="1171" spans="1:132" x14ac:dyDescent="0.25">
      <c r="A1171" s="12">
        <v>1168</v>
      </c>
      <c r="B1171" s="12">
        <v>0</v>
      </c>
      <c r="C1171" s="12">
        <v>0</v>
      </c>
      <c r="D1171" s="12">
        <v>0</v>
      </c>
      <c r="E1171" s="12">
        <v>0</v>
      </c>
      <c r="F1171" s="12">
        <v>3</v>
      </c>
      <c r="G1171" s="12">
        <v>18</v>
      </c>
      <c r="H1171" s="12">
        <v>28</v>
      </c>
      <c r="I1171" s="12">
        <v>33</v>
      </c>
      <c r="J1171" s="12">
        <v>28</v>
      </c>
      <c r="K1171" s="12">
        <v>41</v>
      </c>
      <c r="L1171" s="12">
        <v>38</v>
      </c>
      <c r="M1171" s="12">
        <v>38</v>
      </c>
      <c r="O1171" s="19">
        <v>1167</v>
      </c>
      <c r="P1171" s="20">
        <v>99</v>
      </c>
      <c r="Q1171" s="20">
        <v>99</v>
      </c>
      <c r="R1171" s="21">
        <v>99</v>
      </c>
      <c r="S1171" s="21">
        <v>99</v>
      </c>
      <c r="T1171" s="21">
        <v>96</v>
      </c>
      <c r="U1171" s="21">
        <v>91</v>
      </c>
      <c r="V1171" s="21">
        <v>84</v>
      </c>
      <c r="W1171" s="21">
        <v>78</v>
      </c>
      <c r="X1171" s="21">
        <v>73</v>
      </c>
      <c r="Y1171" s="21">
        <v>67</v>
      </c>
      <c r="Z1171" s="21">
        <v>65</v>
      </c>
      <c r="AA1171" s="21">
        <v>63</v>
      </c>
      <c r="AB1171" s="22">
        <v>1167</v>
      </c>
      <c r="AC1171" s="23">
        <v>96</v>
      </c>
      <c r="AD1171" s="23">
        <v>96</v>
      </c>
      <c r="AE1171" s="24">
        <v>99</v>
      </c>
      <c r="AF1171" s="24">
        <v>99</v>
      </c>
      <c r="AG1171" s="24">
        <v>94</v>
      </c>
      <c r="AH1171" s="24">
        <v>89</v>
      </c>
      <c r="AI1171" s="24">
        <v>83</v>
      </c>
      <c r="AJ1171" s="24">
        <v>76</v>
      </c>
      <c r="AK1171" s="24">
        <v>71</v>
      </c>
      <c r="AL1171" s="24">
        <v>65</v>
      </c>
      <c r="AM1171" s="24">
        <v>65</v>
      </c>
      <c r="AN1171" s="24">
        <v>65</v>
      </c>
      <c r="DX1171" s="19">
        <v>1167</v>
      </c>
      <c r="DY1171" t="s">
        <v>568</v>
      </c>
      <c r="DZ1171" t="s">
        <v>568</v>
      </c>
      <c r="EA1171" t="s">
        <v>568</v>
      </c>
      <c r="EB1171" t="s">
        <v>567</v>
      </c>
    </row>
    <row r="1172" spans="1:132" x14ac:dyDescent="0.25">
      <c r="A1172" s="13">
        <v>1169</v>
      </c>
      <c r="B1172" s="13">
        <v>0</v>
      </c>
      <c r="C1172" s="13">
        <v>0</v>
      </c>
      <c r="D1172" s="13">
        <v>0</v>
      </c>
      <c r="E1172" s="13">
        <v>0</v>
      </c>
      <c r="F1172" s="13">
        <v>2</v>
      </c>
      <c r="G1172" s="13">
        <v>18</v>
      </c>
      <c r="H1172" s="13">
        <v>28</v>
      </c>
      <c r="I1172" s="13">
        <v>33</v>
      </c>
      <c r="J1172" s="13">
        <v>28</v>
      </c>
      <c r="K1172" s="13">
        <v>41</v>
      </c>
      <c r="L1172" s="13">
        <v>38</v>
      </c>
      <c r="M1172" s="13">
        <v>38</v>
      </c>
      <c r="O1172" s="19">
        <v>1168</v>
      </c>
      <c r="P1172" s="20">
        <v>99</v>
      </c>
      <c r="Q1172" s="20">
        <v>99</v>
      </c>
      <c r="R1172" s="21">
        <v>99</v>
      </c>
      <c r="S1172" s="21">
        <v>99</v>
      </c>
      <c r="T1172" s="21">
        <v>96</v>
      </c>
      <c r="U1172" s="21">
        <v>91</v>
      </c>
      <c r="V1172" s="21">
        <v>85</v>
      </c>
      <c r="W1172" s="21">
        <v>78</v>
      </c>
      <c r="X1172" s="21">
        <v>74</v>
      </c>
      <c r="Y1172" s="21">
        <v>68</v>
      </c>
      <c r="Z1172" s="21">
        <v>66</v>
      </c>
      <c r="AA1172" s="21">
        <v>64</v>
      </c>
      <c r="AB1172" s="22">
        <v>1168</v>
      </c>
      <c r="AC1172" s="23">
        <v>96</v>
      </c>
      <c r="AD1172" s="23">
        <v>96</v>
      </c>
      <c r="AE1172" s="24">
        <v>99</v>
      </c>
      <c r="AF1172" s="24">
        <v>99</v>
      </c>
      <c r="AG1172" s="24">
        <v>94</v>
      </c>
      <c r="AH1172" s="24">
        <v>89</v>
      </c>
      <c r="AI1172" s="24">
        <v>83</v>
      </c>
      <c r="AJ1172" s="24">
        <v>77</v>
      </c>
      <c r="AK1172" s="24">
        <v>72</v>
      </c>
      <c r="AL1172" s="24">
        <v>65</v>
      </c>
      <c r="AM1172" s="24">
        <v>65</v>
      </c>
      <c r="AN1172" s="24">
        <v>65</v>
      </c>
      <c r="DX1172" s="19">
        <v>1168</v>
      </c>
      <c r="DY1172" t="s">
        <v>568</v>
      </c>
      <c r="DZ1172" t="s">
        <v>568</v>
      </c>
      <c r="EA1172" t="s">
        <v>568</v>
      </c>
      <c r="EB1172" t="s">
        <v>567</v>
      </c>
    </row>
    <row r="1173" spans="1:132" x14ac:dyDescent="0.25">
      <c r="A1173" s="12">
        <v>1170</v>
      </c>
      <c r="B1173" s="12">
        <v>0</v>
      </c>
      <c r="C1173" s="12">
        <v>0</v>
      </c>
      <c r="D1173" s="12">
        <v>0</v>
      </c>
      <c r="E1173" s="12">
        <v>0</v>
      </c>
      <c r="F1173" s="12">
        <v>0</v>
      </c>
      <c r="G1173" s="12">
        <v>18</v>
      </c>
      <c r="H1173" s="12">
        <v>28</v>
      </c>
      <c r="I1173" s="12">
        <v>33</v>
      </c>
      <c r="J1173" s="12">
        <v>28</v>
      </c>
      <c r="K1173" s="12">
        <v>41</v>
      </c>
      <c r="L1173" s="12">
        <v>38</v>
      </c>
      <c r="M1173" s="12">
        <v>38</v>
      </c>
      <c r="O1173" s="19">
        <v>1169</v>
      </c>
      <c r="P1173" s="20">
        <v>99</v>
      </c>
      <c r="Q1173" s="20">
        <v>99</v>
      </c>
      <c r="R1173" s="21">
        <v>99</v>
      </c>
      <c r="S1173" s="21">
        <v>99</v>
      </c>
      <c r="T1173" s="21">
        <v>96</v>
      </c>
      <c r="U1173" s="21">
        <v>91</v>
      </c>
      <c r="V1173" s="21">
        <v>85</v>
      </c>
      <c r="W1173" s="21">
        <v>78</v>
      </c>
      <c r="X1173" s="21">
        <v>74</v>
      </c>
      <c r="Y1173" s="21">
        <v>68</v>
      </c>
      <c r="Z1173" s="21">
        <v>66</v>
      </c>
      <c r="AA1173" s="21">
        <v>64</v>
      </c>
      <c r="AB1173" s="22">
        <v>1169</v>
      </c>
      <c r="AC1173" s="23">
        <v>96</v>
      </c>
      <c r="AD1173" s="23">
        <v>96</v>
      </c>
      <c r="AE1173" s="24">
        <v>99</v>
      </c>
      <c r="AF1173" s="24">
        <v>99</v>
      </c>
      <c r="AG1173" s="24">
        <v>94</v>
      </c>
      <c r="AH1173" s="24">
        <v>90</v>
      </c>
      <c r="AI1173" s="24">
        <v>83</v>
      </c>
      <c r="AJ1173" s="24">
        <v>77</v>
      </c>
      <c r="AK1173" s="24">
        <v>72</v>
      </c>
      <c r="AL1173" s="24">
        <v>66</v>
      </c>
      <c r="AM1173" s="24">
        <v>66</v>
      </c>
      <c r="AN1173" s="24">
        <v>66</v>
      </c>
      <c r="DX1173" s="19">
        <v>1169</v>
      </c>
      <c r="DY1173" t="s">
        <v>568</v>
      </c>
      <c r="DZ1173" t="s">
        <v>568</v>
      </c>
      <c r="EA1173" t="s">
        <v>568</v>
      </c>
      <c r="EB1173" t="s">
        <v>567</v>
      </c>
    </row>
    <row r="1174" spans="1:132" x14ac:dyDescent="0.25">
      <c r="A1174" s="13">
        <v>1171</v>
      </c>
      <c r="B1174" s="13">
        <v>0</v>
      </c>
      <c r="C1174" s="13">
        <v>0</v>
      </c>
      <c r="D1174" s="13">
        <v>0</v>
      </c>
      <c r="E1174" s="13">
        <v>0</v>
      </c>
      <c r="F1174" s="13">
        <v>0</v>
      </c>
      <c r="G1174" s="13">
        <v>18</v>
      </c>
      <c r="H1174" s="13">
        <v>28</v>
      </c>
      <c r="I1174" s="13">
        <v>33</v>
      </c>
      <c r="J1174" s="13">
        <v>28</v>
      </c>
      <c r="K1174" s="13">
        <v>41</v>
      </c>
      <c r="L1174" s="13">
        <v>38</v>
      </c>
      <c r="M1174" s="13">
        <v>38</v>
      </c>
      <c r="O1174" s="19">
        <v>1170</v>
      </c>
      <c r="P1174" s="20">
        <v>99</v>
      </c>
      <c r="Q1174" s="20">
        <v>99</v>
      </c>
      <c r="R1174" s="21">
        <v>99</v>
      </c>
      <c r="S1174" s="21">
        <v>99</v>
      </c>
      <c r="T1174" s="21">
        <v>96</v>
      </c>
      <c r="U1174" s="21">
        <v>91</v>
      </c>
      <c r="V1174" s="21">
        <v>85</v>
      </c>
      <c r="W1174" s="21">
        <v>78</v>
      </c>
      <c r="X1174" s="21">
        <v>74</v>
      </c>
      <c r="Y1174" s="21">
        <v>68</v>
      </c>
      <c r="Z1174" s="21">
        <v>66</v>
      </c>
      <c r="AA1174" s="21">
        <v>64</v>
      </c>
      <c r="AB1174" s="22">
        <v>1170</v>
      </c>
      <c r="AC1174" s="23">
        <v>96</v>
      </c>
      <c r="AD1174" s="23">
        <v>96</v>
      </c>
      <c r="AE1174" s="24">
        <v>99</v>
      </c>
      <c r="AF1174" s="24">
        <v>99</v>
      </c>
      <c r="AG1174" s="24">
        <v>94</v>
      </c>
      <c r="AH1174" s="24">
        <v>90</v>
      </c>
      <c r="AI1174" s="24">
        <v>83</v>
      </c>
      <c r="AJ1174" s="24">
        <v>77</v>
      </c>
      <c r="AK1174" s="24">
        <v>72</v>
      </c>
      <c r="AL1174" s="24">
        <v>66</v>
      </c>
      <c r="AM1174" s="24">
        <v>66</v>
      </c>
      <c r="AN1174" s="24">
        <v>66</v>
      </c>
      <c r="DX1174" s="19">
        <v>1170</v>
      </c>
      <c r="DY1174" t="s">
        <v>568</v>
      </c>
      <c r="DZ1174" t="s">
        <v>568</v>
      </c>
      <c r="EA1174" t="s">
        <v>568</v>
      </c>
      <c r="EB1174" t="s">
        <v>567</v>
      </c>
    </row>
    <row r="1175" spans="1:132" x14ac:dyDescent="0.25">
      <c r="A1175" s="12">
        <v>1172</v>
      </c>
      <c r="B1175" s="12">
        <v>0</v>
      </c>
      <c r="C1175" s="12">
        <v>0</v>
      </c>
      <c r="D1175" s="12">
        <v>0</v>
      </c>
      <c r="E1175" s="12">
        <v>0</v>
      </c>
      <c r="F1175" s="12">
        <v>0</v>
      </c>
      <c r="G1175" s="12">
        <v>18</v>
      </c>
      <c r="H1175" s="12">
        <v>28</v>
      </c>
      <c r="I1175" s="12">
        <v>33</v>
      </c>
      <c r="J1175" s="12">
        <v>28</v>
      </c>
      <c r="K1175" s="12">
        <v>41</v>
      </c>
      <c r="L1175" s="12">
        <v>38</v>
      </c>
      <c r="M1175" s="12">
        <v>38</v>
      </c>
      <c r="O1175" s="19">
        <v>1171</v>
      </c>
      <c r="P1175" s="20">
        <v>99</v>
      </c>
      <c r="Q1175" s="20">
        <v>99</v>
      </c>
      <c r="R1175" s="21">
        <v>99</v>
      </c>
      <c r="S1175" s="21">
        <v>99</v>
      </c>
      <c r="T1175" s="21">
        <v>96</v>
      </c>
      <c r="U1175" s="21">
        <v>91</v>
      </c>
      <c r="V1175" s="21">
        <v>85</v>
      </c>
      <c r="W1175" s="21">
        <v>78</v>
      </c>
      <c r="X1175" s="21">
        <v>74</v>
      </c>
      <c r="Y1175" s="21">
        <v>68</v>
      </c>
      <c r="Z1175" s="21">
        <v>66</v>
      </c>
      <c r="AA1175" s="21">
        <v>64</v>
      </c>
      <c r="AB1175" s="22">
        <v>1171</v>
      </c>
      <c r="AC1175" s="23">
        <v>96</v>
      </c>
      <c r="AD1175" s="23">
        <v>96</v>
      </c>
      <c r="AE1175" s="24">
        <v>99</v>
      </c>
      <c r="AF1175" s="24">
        <v>99</v>
      </c>
      <c r="AG1175" s="24">
        <v>94</v>
      </c>
      <c r="AH1175" s="24">
        <v>90</v>
      </c>
      <c r="AI1175" s="24">
        <v>83</v>
      </c>
      <c r="AJ1175" s="24">
        <v>77</v>
      </c>
      <c r="AK1175" s="24">
        <v>72</v>
      </c>
      <c r="AL1175" s="24">
        <v>66</v>
      </c>
      <c r="AM1175" s="24">
        <v>66</v>
      </c>
      <c r="AN1175" s="24">
        <v>66</v>
      </c>
      <c r="DX1175" s="19">
        <v>1171</v>
      </c>
      <c r="DY1175" t="s">
        <v>568</v>
      </c>
      <c r="DZ1175" t="s">
        <v>568</v>
      </c>
      <c r="EA1175" t="s">
        <v>568</v>
      </c>
      <c r="EB1175" t="s">
        <v>567</v>
      </c>
    </row>
    <row r="1176" spans="1:132" x14ac:dyDescent="0.25">
      <c r="A1176" s="13">
        <v>1173</v>
      </c>
      <c r="B1176" s="13">
        <v>0</v>
      </c>
      <c r="C1176" s="13">
        <v>0</v>
      </c>
      <c r="D1176" s="13">
        <v>0</v>
      </c>
      <c r="E1176" s="13">
        <v>0</v>
      </c>
      <c r="F1176" s="13">
        <v>0</v>
      </c>
      <c r="G1176" s="13">
        <v>17</v>
      </c>
      <c r="H1176" s="13">
        <v>28</v>
      </c>
      <c r="I1176" s="13">
        <v>33</v>
      </c>
      <c r="J1176" s="13">
        <v>28</v>
      </c>
      <c r="K1176" s="13">
        <v>41</v>
      </c>
      <c r="L1176" s="13">
        <v>38</v>
      </c>
      <c r="M1176" s="13">
        <v>38</v>
      </c>
      <c r="O1176" s="19">
        <v>1172</v>
      </c>
      <c r="P1176" s="20">
        <v>99</v>
      </c>
      <c r="Q1176" s="20">
        <v>99</v>
      </c>
      <c r="R1176" s="21">
        <v>99</v>
      </c>
      <c r="S1176" s="21">
        <v>99</v>
      </c>
      <c r="T1176" s="21">
        <v>96</v>
      </c>
      <c r="U1176" s="21">
        <v>91</v>
      </c>
      <c r="V1176" s="21">
        <v>85</v>
      </c>
      <c r="W1176" s="21">
        <v>78</v>
      </c>
      <c r="X1176" s="21">
        <v>74</v>
      </c>
      <c r="Y1176" s="21">
        <v>68</v>
      </c>
      <c r="Z1176" s="21">
        <v>66</v>
      </c>
      <c r="AA1176" s="21">
        <v>64</v>
      </c>
      <c r="AB1176" s="22">
        <v>1172</v>
      </c>
      <c r="AC1176" s="23">
        <v>96</v>
      </c>
      <c r="AD1176" s="23">
        <v>96</v>
      </c>
      <c r="AE1176" s="24">
        <v>99</v>
      </c>
      <c r="AF1176" s="24">
        <v>99</v>
      </c>
      <c r="AG1176" s="24">
        <v>94</v>
      </c>
      <c r="AH1176" s="24">
        <v>90</v>
      </c>
      <c r="AI1176" s="24">
        <v>84</v>
      </c>
      <c r="AJ1176" s="24">
        <v>77</v>
      </c>
      <c r="AK1176" s="24">
        <v>72</v>
      </c>
      <c r="AL1176" s="24">
        <v>66</v>
      </c>
      <c r="AM1176" s="24">
        <v>66</v>
      </c>
      <c r="AN1176" s="24">
        <v>66</v>
      </c>
      <c r="DX1176" s="19">
        <v>1172</v>
      </c>
      <c r="DY1176" t="s">
        <v>568</v>
      </c>
      <c r="DZ1176" t="s">
        <v>568</v>
      </c>
      <c r="EA1176" t="s">
        <v>568</v>
      </c>
      <c r="EB1176" t="s">
        <v>567</v>
      </c>
    </row>
    <row r="1177" spans="1:132" x14ac:dyDescent="0.25">
      <c r="A1177" s="12">
        <v>1174</v>
      </c>
      <c r="B1177" s="12">
        <v>0</v>
      </c>
      <c r="C1177" s="12">
        <v>0</v>
      </c>
      <c r="D1177" s="12">
        <v>0</v>
      </c>
      <c r="E1177" s="12">
        <v>0</v>
      </c>
      <c r="F1177" s="12">
        <v>0</v>
      </c>
      <c r="G1177" s="12">
        <v>17</v>
      </c>
      <c r="H1177" s="12">
        <v>28</v>
      </c>
      <c r="I1177" s="12">
        <v>33</v>
      </c>
      <c r="J1177" s="12">
        <v>28</v>
      </c>
      <c r="K1177" s="12">
        <v>41</v>
      </c>
      <c r="L1177" s="12">
        <v>38</v>
      </c>
      <c r="M1177" s="12">
        <v>38</v>
      </c>
      <c r="O1177" s="19">
        <v>1173</v>
      </c>
      <c r="P1177" s="20">
        <v>99</v>
      </c>
      <c r="Q1177" s="20">
        <v>99</v>
      </c>
      <c r="R1177" s="21">
        <v>99</v>
      </c>
      <c r="S1177" s="21">
        <v>99</v>
      </c>
      <c r="T1177" s="21">
        <v>96</v>
      </c>
      <c r="U1177" s="21">
        <v>92</v>
      </c>
      <c r="V1177" s="21">
        <v>86</v>
      </c>
      <c r="W1177" s="21">
        <v>79</v>
      </c>
      <c r="X1177" s="21">
        <v>74</v>
      </c>
      <c r="Y1177" s="21">
        <v>69</v>
      </c>
      <c r="Z1177" s="21">
        <v>67</v>
      </c>
      <c r="AA1177" s="21">
        <v>65</v>
      </c>
      <c r="AB1177" s="22">
        <v>1173</v>
      </c>
      <c r="AC1177" s="23">
        <v>96</v>
      </c>
      <c r="AD1177" s="23">
        <v>96</v>
      </c>
      <c r="AE1177" s="24">
        <v>99</v>
      </c>
      <c r="AF1177" s="24">
        <v>99</v>
      </c>
      <c r="AG1177" s="24">
        <v>94</v>
      </c>
      <c r="AH1177" s="24">
        <v>90</v>
      </c>
      <c r="AI1177" s="24">
        <v>84</v>
      </c>
      <c r="AJ1177" s="24">
        <v>77</v>
      </c>
      <c r="AK1177" s="24">
        <v>72</v>
      </c>
      <c r="AL1177" s="24">
        <v>66</v>
      </c>
      <c r="AM1177" s="24">
        <v>66</v>
      </c>
      <c r="AN1177" s="24">
        <v>66</v>
      </c>
      <c r="DX1177" s="19">
        <v>1173</v>
      </c>
      <c r="DY1177" t="s">
        <v>568</v>
      </c>
      <c r="DZ1177" t="s">
        <v>568</v>
      </c>
      <c r="EA1177" t="s">
        <v>568</v>
      </c>
      <c r="EB1177" t="s">
        <v>567</v>
      </c>
    </row>
    <row r="1178" spans="1:132" x14ac:dyDescent="0.25">
      <c r="A1178" s="13">
        <v>1175</v>
      </c>
      <c r="B1178" s="13">
        <v>0</v>
      </c>
      <c r="C1178" s="13">
        <v>0</v>
      </c>
      <c r="D1178" s="13">
        <v>0</v>
      </c>
      <c r="E1178" s="13">
        <v>0</v>
      </c>
      <c r="F1178" s="13">
        <v>0</v>
      </c>
      <c r="G1178" s="13">
        <v>17</v>
      </c>
      <c r="H1178" s="13">
        <v>28</v>
      </c>
      <c r="I1178" s="13">
        <v>33</v>
      </c>
      <c r="J1178" s="13">
        <v>28</v>
      </c>
      <c r="K1178" s="13">
        <v>41</v>
      </c>
      <c r="L1178" s="13">
        <v>38</v>
      </c>
      <c r="M1178" s="13">
        <v>38</v>
      </c>
      <c r="O1178" s="19">
        <v>1174</v>
      </c>
      <c r="P1178" s="20">
        <v>99</v>
      </c>
      <c r="Q1178" s="20">
        <v>99</v>
      </c>
      <c r="R1178" s="21">
        <v>99</v>
      </c>
      <c r="S1178" s="21">
        <v>99</v>
      </c>
      <c r="T1178" s="21">
        <v>96</v>
      </c>
      <c r="U1178" s="21">
        <v>92</v>
      </c>
      <c r="V1178" s="21">
        <v>86</v>
      </c>
      <c r="W1178" s="21">
        <v>79</v>
      </c>
      <c r="X1178" s="21">
        <v>74</v>
      </c>
      <c r="Y1178" s="21">
        <v>69</v>
      </c>
      <c r="Z1178" s="21">
        <v>67</v>
      </c>
      <c r="AA1178" s="21">
        <v>65</v>
      </c>
      <c r="AB1178" s="22">
        <v>1174</v>
      </c>
      <c r="AC1178" s="23">
        <v>96</v>
      </c>
      <c r="AD1178" s="23">
        <v>96</v>
      </c>
      <c r="AE1178" s="24">
        <v>99</v>
      </c>
      <c r="AF1178" s="24">
        <v>99</v>
      </c>
      <c r="AG1178" s="24">
        <v>94</v>
      </c>
      <c r="AH1178" s="24">
        <v>90</v>
      </c>
      <c r="AI1178" s="24">
        <v>84</v>
      </c>
      <c r="AJ1178" s="24">
        <v>77</v>
      </c>
      <c r="AK1178" s="24">
        <v>73</v>
      </c>
      <c r="AL1178" s="24">
        <v>67</v>
      </c>
      <c r="AM1178" s="24">
        <v>67</v>
      </c>
      <c r="AN1178" s="24">
        <v>67</v>
      </c>
      <c r="DX1178" s="19">
        <v>1174</v>
      </c>
      <c r="DY1178" t="s">
        <v>568</v>
      </c>
      <c r="DZ1178" t="s">
        <v>568</v>
      </c>
      <c r="EA1178" t="s">
        <v>568</v>
      </c>
      <c r="EB1178" t="s">
        <v>567</v>
      </c>
    </row>
    <row r="1179" spans="1:132" x14ac:dyDescent="0.25">
      <c r="A1179" s="12">
        <v>1176</v>
      </c>
      <c r="B1179" s="12">
        <v>0</v>
      </c>
      <c r="C1179" s="12">
        <v>0</v>
      </c>
      <c r="D1179" s="12">
        <v>0</v>
      </c>
      <c r="E1179" s="12">
        <v>0</v>
      </c>
      <c r="F1179" s="12">
        <v>0</v>
      </c>
      <c r="G1179" s="12">
        <v>17</v>
      </c>
      <c r="H1179" s="12">
        <v>27</v>
      </c>
      <c r="I1179" s="12">
        <v>32</v>
      </c>
      <c r="J1179" s="12">
        <v>27</v>
      </c>
      <c r="K1179" s="12">
        <v>40</v>
      </c>
      <c r="L1179" s="12">
        <v>37</v>
      </c>
      <c r="M1179" s="12">
        <v>37</v>
      </c>
      <c r="O1179" s="19">
        <v>1175</v>
      </c>
      <c r="P1179" s="20">
        <v>99</v>
      </c>
      <c r="Q1179" s="20">
        <v>99</v>
      </c>
      <c r="R1179" s="21">
        <v>99</v>
      </c>
      <c r="S1179" s="21">
        <v>99</v>
      </c>
      <c r="T1179" s="21">
        <v>96</v>
      </c>
      <c r="U1179" s="21">
        <v>92</v>
      </c>
      <c r="V1179" s="21">
        <v>86</v>
      </c>
      <c r="W1179" s="21">
        <v>79</v>
      </c>
      <c r="X1179" s="21">
        <v>74</v>
      </c>
      <c r="Y1179" s="21">
        <v>69</v>
      </c>
      <c r="Z1179" s="21">
        <v>67</v>
      </c>
      <c r="AA1179" s="21">
        <v>65</v>
      </c>
      <c r="AB1179" s="22">
        <v>1175</v>
      </c>
      <c r="AC1179" s="23">
        <v>96</v>
      </c>
      <c r="AD1179" s="23">
        <v>96</v>
      </c>
      <c r="AE1179" s="24">
        <v>99</v>
      </c>
      <c r="AF1179" s="24">
        <v>99</v>
      </c>
      <c r="AG1179" s="24">
        <v>94</v>
      </c>
      <c r="AH1179" s="24">
        <v>90</v>
      </c>
      <c r="AI1179" s="24">
        <v>84</v>
      </c>
      <c r="AJ1179" s="24">
        <v>78</v>
      </c>
      <c r="AK1179" s="24">
        <v>73</v>
      </c>
      <c r="AL1179" s="24">
        <v>67</v>
      </c>
      <c r="AM1179" s="24">
        <v>67</v>
      </c>
      <c r="AN1179" s="24">
        <v>67</v>
      </c>
      <c r="DX1179" s="19">
        <v>1175</v>
      </c>
      <c r="DY1179" t="s">
        <v>568</v>
      </c>
      <c r="DZ1179" t="s">
        <v>568</v>
      </c>
      <c r="EA1179" t="s">
        <v>568</v>
      </c>
      <c r="EB1179" t="s">
        <v>567</v>
      </c>
    </row>
    <row r="1180" spans="1:132" x14ac:dyDescent="0.25">
      <c r="A1180" s="13">
        <v>1177</v>
      </c>
      <c r="B1180" s="13">
        <v>0</v>
      </c>
      <c r="C1180" s="13">
        <v>0</v>
      </c>
      <c r="D1180" s="13">
        <v>0</v>
      </c>
      <c r="E1180" s="13">
        <v>0</v>
      </c>
      <c r="F1180" s="13">
        <v>0</v>
      </c>
      <c r="G1180" s="13">
        <v>17</v>
      </c>
      <c r="H1180" s="13">
        <v>27</v>
      </c>
      <c r="I1180" s="13">
        <v>32</v>
      </c>
      <c r="J1180" s="13">
        <v>27</v>
      </c>
      <c r="K1180" s="13">
        <v>40</v>
      </c>
      <c r="L1180" s="13">
        <v>37</v>
      </c>
      <c r="M1180" s="13">
        <v>37</v>
      </c>
      <c r="O1180" s="19">
        <v>1176</v>
      </c>
      <c r="P1180" s="20">
        <v>99</v>
      </c>
      <c r="Q1180" s="20">
        <v>99</v>
      </c>
      <c r="R1180" s="21">
        <v>99</v>
      </c>
      <c r="S1180" s="21">
        <v>99</v>
      </c>
      <c r="T1180" s="21">
        <v>96</v>
      </c>
      <c r="U1180" s="21">
        <v>92</v>
      </c>
      <c r="V1180" s="21">
        <v>86</v>
      </c>
      <c r="W1180" s="21">
        <v>79</v>
      </c>
      <c r="X1180" s="21">
        <v>74</v>
      </c>
      <c r="Y1180" s="21">
        <v>69</v>
      </c>
      <c r="Z1180" s="21">
        <v>67</v>
      </c>
      <c r="AA1180" s="21">
        <v>65</v>
      </c>
      <c r="AB1180" s="22">
        <v>1176</v>
      </c>
      <c r="AC1180" s="23">
        <v>96</v>
      </c>
      <c r="AD1180" s="23">
        <v>96</v>
      </c>
      <c r="AE1180" s="24">
        <v>99</v>
      </c>
      <c r="AF1180" s="24">
        <v>99</v>
      </c>
      <c r="AG1180" s="24">
        <v>94</v>
      </c>
      <c r="AH1180" s="24">
        <v>90</v>
      </c>
      <c r="AI1180" s="24">
        <v>84</v>
      </c>
      <c r="AJ1180" s="24">
        <v>78</v>
      </c>
      <c r="AK1180" s="24">
        <v>73</v>
      </c>
      <c r="AL1180" s="24">
        <v>67</v>
      </c>
      <c r="AM1180" s="24">
        <v>67</v>
      </c>
      <c r="AN1180" s="24">
        <v>67</v>
      </c>
      <c r="DX1180" s="19">
        <v>1176</v>
      </c>
      <c r="DY1180" t="s">
        <v>568</v>
      </c>
      <c r="DZ1180" t="s">
        <v>568</v>
      </c>
      <c r="EA1180" t="s">
        <v>568</v>
      </c>
      <c r="EB1180" t="s">
        <v>567</v>
      </c>
    </row>
    <row r="1181" spans="1:132" x14ac:dyDescent="0.25">
      <c r="A1181" s="12">
        <v>1178</v>
      </c>
      <c r="B1181" s="12">
        <v>0</v>
      </c>
      <c r="C1181" s="12">
        <v>0</v>
      </c>
      <c r="D1181" s="12">
        <v>0</v>
      </c>
      <c r="E1181" s="12">
        <v>0</v>
      </c>
      <c r="F1181" s="12">
        <v>0</v>
      </c>
      <c r="G1181" s="12">
        <v>16</v>
      </c>
      <c r="H1181" s="12">
        <v>27</v>
      </c>
      <c r="I1181" s="12">
        <v>32</v>
      </c>
      <c r="J1181" s="12">
        <v>27</v>
      </c>
      <c r="K1181" s="12">
        <v>40</v>
      </c>
      <c r="L1181" s="12">
        <v>37</v>
      </c>
      <c r="M1181" s="12">
        <v>37</v>
      </c>
      <c r="O1181" s="19">
        <v>1177</v>
      </c>
      <c r="P1181" s="20">
        <v>99</v>
      </c>
      <c r="Q1181" s="20">
        <v>99</v>
      </c>
      <c r="R1181" s="21">
        <v>99</v>
      </c>
      <c r="S1181" s="21">
        <v>99</v>
      </c>
      <c r="T1181" s="21">
        <v>96</v>
      </c>
      <c r="U1181" s="21">
        <v>92</v>
      </c>
      <c r="V1181" s="21">
        <v>86</v>
      </c>
      <c r="W1181" s="21">
        <v>79</v>
      </c>
      <c r="X1181" s="21">
        <v>74</v>
      </c>
      <c r="Y1181" s="21">
        <v>69</v>
      </c>
      <c r="Z1181" s="21">
        <v>67</v>
      </c>
      <c r="AA1181" s="21">
        <v>65</v>
      </c>
      <c r="AB1181" s="22">
        <v>1177</v>
      </c>
      <c r="AC1181" s="23">
        <v>96</v>
      </c>
      <c r="AD1181" s="23">
        <v>96</v>
      </c>
      <c r="AE1181" s="24">
        <v>99</v>
      </c>
      <c r="AF1181" s="24">
        <v>99</v>
      </c>
      <c r="AG1181" s="24">
        <v>95</v>
      </c>
      <c r="AH1181" s="24">
        <v>90</v>
      </c>
      <c r="AI1181" s="24">
        <v>84</v>
      </c>
      <c r="AJ1181" s="24">
        <v>78</v>
      </c>
      <c r="AK1181" s="24">
        <v>73</v>
      </c>
      <c r="AL1181" s="24">
        <v>67</v>
      </c>
      <c r="AM1181" s="24">
        <v>67</v>
      </c>
      <c r="AN1181" s="24">
        <v>67</v>
      </c>
      <c r="DX1181" s="19">
        <v>1177</v>
      </c>
      <c r="DY1181" t="s">
        <v>568</v>
      </c>
      <c r="DZ1181" t="s">
        <v>568</v>
      </c>
      <c r="EA1181" t="s">
        <v>568</v>
      </c>
      <c r="EB1181" t="s">
        <v>567</v>
      </c>
    </row>
    <row r="1182" spans="1:132" x14ac:dyDescent="0.25">
      <c r="A1182" s="13">
        <v>1179</v>
      </c>
      <c r="B1182" s="13">
        <v>0</v>
      </c>
      <c r="C1182" s="13">
        <v>0</v>
      </c>
      <c r="D1182" s="13">
        <v>0</v>
      </c>
      <c r="E1182" s="13">
        <v>0</v>
      </c>
      <c r="F1182" s="13">
        <v>0</v>
      </c>
      <c r="G1182" s="13">
        <v>16</v>
      </c>
      <c r="H1182" s="13">
        <v>27</v>
      </c>
      <c r="I1182" s="13">
        <v>32</v>
      </c>
      <c r="J1182" s="13">
        <v>27</v>
      </c>
      <c r="K1182" s="13">
        <v>40</v>
      </c>
      <c r="L1182" s="13">
        <v>37</v>
      </c>
      <c r="M1182" s="13">
        <v>37</v>
      </c>
      <c r="O1182" s="19">
        <v>1178</v>
      </c>
      <c r="P1182" s="20">
        <v>99</v>
      </c>
      <c r="Q1182" s="20">
        <v>99</v>
      </c>
      <c r="R1182" s="21">
        <v>99</v>
      </c>
      <c r="S1182" s="21">
        <v>99</v>
      </c>
      <c r="T1182" s="21">
        <v>96</v>
      </c>
      <c r="U1182" s="21">
        <v>92</v>
      </c>
      <c r="V1182" s="21">
        <v>87</v>
      </c>
      <c r="W1182" s="21">
        <v>80</v>
      </c>
      <c r="X1182" s="21">
        <v>75</v>
      </c>
      <c r="Y1182" s="21">
        <v>70</v>
      </c>
      <c r="Z1182" s="21">
        <v>68</v>
      </c>
      <c r="AA1182" s="21">
        <v>66</v>
      </c>
      <c r="AB1182" s="22">
        <v>1178</v>
      </c>
      <c r="AC1182" s="23">
        <v>96</v>
      </c>
      <c r="AD1182" s="23">
        <v>96</v>
      </c>
      <c r="AE1182" s="24">
        <v>99</v>
      </c>
      <c r="AF1182" s="24">
        <v>99</v>
      </c>
      <c r="AG1182" s="24">
        <v>95</v>
      </c>
      <c r="AH1182" s="24">
        <v>90</v>
      </c>
      <c r="AI1182" s="24">
        <v>84</v>
      </c>
      <c r="AJ1182" s="24">
        <v>78</v>
      </c>
      <c r="AK1182" s="24">
        <v>73</v>
      </c>
      <c r="AL1182" s="24">
        <v>68</v>
      </c>
      <c r="AM1182" s="24">
        <v>68</v>
      </c>
      <c r="AN1182" s="24">
        <v>68</v>
      </c>
      <c r="DX1182" s="19">
        <v>1178</v>
      </c>
      <c r="DY1182" t="s">
        <v>568</v>
      </c>
      <c r="DZ1182" t="s">
        <v>568</v>
      </c>
      <c r="EA1182" t="s">
        <v>568</v>
      </c>
      <c r="EB1182" t="s">
        <v>567</v>
      </c>
    </row>
    <row r="1183" spans="1:132" x14ac:dyDescent="0.25">
      <c r="A1183" s="12">
        <v>1180</v>
      </c>
      <c r="B1183" s="12">
        <v>0</v>
      </c>
      <c r="C1183" s="12">
        <v>0</v>
      </c>
      <c r="D1183" s="12">
        <v>0</v>
      </c>
      <c r="E1183" s="12">
        <v>0</v>
      </c>
      <c r="F1183" s="12">
        <v>0</v>
      </c>
      <c r="G1183" s="12">
        <v>16</v>
      </c>
      <c r="H1183" s="12">
        <v>27</v>
      </c>
      <c r="I1183" s="12">
        <v>32</v>
      </c>
      <c r="J1183" s="12">
        <v>27</v>
      </c>
      <c r="K1183" s="12">
        <v>40</v>
      </c>
      <c r="L1183" s="12">
        <v>37</v>
      </c>
      <c r="M1183" s="12">
        <v>37</v>
      </c>
      <c r="O1183" s="19">
        <v>1179</v>
      </c>
      <c r="P1183" s="20">
        <v>99</v>
      </c>
      <c r="Q1183" s="20">
        <v>99</v>
      </c>
      <c r="R1183" s="21">
        <v>99</v>
      </c>
      <c r="S1183" s="21">
        <v>99</v>
      </c>
      <c r="T1183" s="21">
        <v>96</v>
      </c>
      <c r="U1183" s="21">
        <v>92</v>
      </c>
      <c r="V1183" s="21">
        <v>87</v>
      </c>
      <c r="W1183" s="21">
        <v>80</v>
      </c>
      <c r="X1183" s="21">
        <v>75</v>
      </c>
      <c r="Y1183" s="21">
        <v>70</v>
      </c>
      <c r="Z1183" s="21">
        <v>68</v>
      </c>
      <c r="AA1183" s="21">
        <v>66</v>
      </c>
      <c r="AB1183" s="22">
        <v>1179</v>
      </c>
      <c r="AC1183" s="23">
        <v>96</v>
      </c>
      <c r="AD1183" s="23">
        <v>96</v>
      </c>
      <c r="AE1183" s="24">
        <v>99</v>
      </c>
      <c r="AF1183" s="24">
        <v>99</v>
      </c>
      <c r="AG1183" s="24">
        <v>95</v>
      </c>
      <c r="AH1183" s="24">
        <v>90</v>
      </c>
      <c r="AI1183" s="24">
        <v>84</v>
      </c>
      <c r="AJ1183" s="24">
        <v>78</v>
      </c>
      <c r="AK1183" s="24">
        <v>73</v>
      </c>
      <c r="AL1183" s="24">
        <v>68</v>
      </c>
      <c r="AM1183" s="24">
        <v>68</v>
      </c>
      <c r="AN1183" s="24">
        <v>68</v>
      </c>
      <c r="DX1183" s="19">
        <v>1179</v>
      </c>
      <c r="DY1183" t="s">
        <v>568</v>
      </c>
      <c r="DZ1183" t="s">
        <v>568</v>
      </c>
      <c r="EA1183" t="s">
        <v>568</v>
      </c>
      <c r="EB1183" t="s">
        <v>567</v>
      </c>
    </row>
    <row r="1184" spans="1:132" x14ac:dyDescent="0.25">
      <c r="A1184" s="13">
        <v>1181</v>
      </c>
      <c r="B1184" s="13">
        <v>0</v>
      </c>
      <c r="C1184" s="13">
        <v>0</v>
      </c>
      <c r="D1184" s="13">
        <v>0</v>
      </c>
      <c r="E1184" s="13">
        <v>0</v>
      </c>
      <c r="F1184" s="13">
        <v>0</v>
      </c>
      <c r="G1184" s="13">
        <v>16</v>
      </c>
      <c r="H1184" s="13">
        <v>27</v>
      </c>
      <c r="I1184" s="13">
        <v>32</v>
      </c>
      <c r="J1184" s="13">
        <v>27</v>
      </c>
      <c r="K1184" s="13">
        <v>40</v>
      </c>
      <c r="L1184" s="13">
        <v>37</v>
      </c>
      <c r="M1184" s="13">
        <v>37</v>
      </c>
      <c r="O1184" s="19">
        <v>1180</v>
      </c>
      <c r="P1184" s="20">
        <v>99</v>
      </c>
      <c r="Q1184" s="20">
        <v>99</v>
      </c>
      <c r="R1184" s="21">
        <v>99</v>
      </c>
      <c r="S1184" s="21">
        <v>99</v>
      </c>
      <c r="T1184" s="21">
        <v>96</v>
      </c>
      <c r="U1184" s="21">
        <v>92</v>
      </c>
      <c r="V1184" s="21">
        <v>87</v>
      </c>
      <c r="W1184" s="21">
        <v>80</v>
      </c>
      <c r="X1184" s="21">
        <v>75</v>
      </c>
      <c r="Y1184" s="21">
        <v>70</v>
      </c>
      <c r="Z1184" s="21">
        <v>68</v>
      </c>
      <c r="AA1184" s="21">
        <v>66</v>
      </c>
      <c r="AB1184" s="22">
        <v>1180</v>
      </c>
      <c r="AC1184" s="23">
        <v>96</v>
      </c>
      <c r="AD1184" s="23">
        <v>96</v>
      </c>
      <c r="AE1184" s="24">
        <v>99</v>
      </c>
      <c r="AF1184" s="24">
        <v>99</v>
      </c>
      <c r="AG1184" s="24">
        <v>95</v>
      </c>
      <c r="AH1184" s="24">
        <v>91</v>
      </c>
      <c r="AI1184" s="24">
        <v>84</v>
      </c>
      <c r="AJ1184" s="24">
        <v>78</v>
      </c>
      <c r="AK1184" s="24">
        <v>74</v>
      </c>
      <c r="AL1184" s="24">
        <v>68</v>
      </c>
      <c r="AM1184" s="24">
        <v>68</v>
      </c>
      <c r="AN1184" s="24">
        <v>68</v>
      </c>
      <c r="DX1184" s="19">
        <v>1180</v>
      </c>
      <c r="DY1184" t="s">
        <v>568</v>
      </c>
      <c r="DZ1184" t="s">
        <v>568</v>
      </c>
      <c r="EA1184" t="s">
        <v>568</v>
      </c>
      <c r="EB1184" t="s">
        <v>567</v>
      </c>
    </row>
    <row r="1185" spans="1:132" x14ac:dyDescent="0.25">
      <c r="A1185" s="12">
        <v>1182</v>
      </c>
      <c r="B1185" s="12">
        <v>0</v>
      </c>
      <c r="C1185" s="12">
        <v>0</v>
      </c>
      <c r="D1185" s="12">
        <v>0</v>
      </c>
      <c r="E1185" s="12">
        <v>0</v>
      </c>
      <c r="F1185" s="12">
        <v>0</v>
      </c>
      <c r="G1185" s="12">
        <v>16</v>
      </c>
      <c r="H1185" s="12">
        <v>27</v>
      </c>
      <c r="I1185" s="12">
        <v>32</v>
      </c>
      <c r="J1185" s="12">
        <v>27</v>
      </c>
      <c r="K1185" s="12">
        <v>40</v>
      </c>
      <c r="L1185" s="12">
        <v>37</v>
      </c>
      <c r="M1185" s="12">
        <v>37</v>
      </c>
      <c r="O1185" s="19">
        <v>1181</v>
      </c>
      <c r="P1185" s="20">
        <v>99</v>
      </c>
      <c r="Q1185" s="20">
        <v>99</v>
      </c>
      <c r="R1185" s="21">
        <v>99</v>
      </c>
      <c r="S1185" s="21">
        <v>99</v>
      </c>
      <c r="T1185" s="21">
        <v>96</v>
      </c>
      <c r="U1185" s="21">
        <v>92</v>
      </c>
      <c r="V1185" s="21">
        <v>87</v>
      </c>
      <c r="W1185" s="21">
        <v>80</v>
      </c>
      <c r="X1185" s="21">
        <v>75</v>
      </c>
      <c r="Y1185" s="21">
        <v>70</v>
      </c>
      <c r="Z1185" s="21">
        <v>68</v>
      </c>
      <c r="AA1185" s="21">
        <v>66</v>
      </c>
      <c r="AB1185" s="22">
        <v>1181</v>
      </c>
      <c r="AC1185" s="23">
        <v>96</v>
      </c>
      <c r="AD1185" s="23">
        <v>96</v>
      </c>
      <c r="AE1185" s="24">
        <v>99</v>
      </c>
      <c r="AF1185" s="24">
        <v>99</v>
      </c>
      <c r="AG1185" s="24">
        <v>95</v>
      </c>
      <c r="AH1185" s="24">
        <v>91</v>
      </c>
      <c r="AI1185" s="24">
        <v>85</v>
      </c>
      <c r="AJ1185" s="24">
        <v>78</v>
      </c>
      <c r="AK1185" s="24">
        <v>74</v>
      </c>
      <c r="AL1185" s="24">
        <v>68</v>
      </c>
      <c r="AM1185" s="24">
        <v>68</v>
      </c>
      <c r="AN1185" s="24">
        <v>68</v>
      </c>
      <c r="DX1185" s="19">
        <v>1181</v>
      </c>
      <c r="DY1185" t="s">
        <v>568</v>
      </c>
      <c r="DZ1185" t="s">
        <v>568</v>
      </c>
      <c r="EA1185" t="s">
        <v>568</v>
      </c>
      <c r="EB1185" t="s">
        <v>567</v>
      </c>
    </row>
    <row r="1186" spans="1:132" x14ac:dyDescent="0.25">
      <c r="A1186" s="13">
        <v>1183</v>
      </c>
      <c r="B1186" s="13">
        <v>0</v>
      </c>
      <c r="C1186" s="13">
        <v>0</v>
      </c>
      <c r="D1186" s="13">
        <v>0</v>
      </c>
      <c r="E1186" s="13">
        <v>0</v>
      </c>
      <c r="F1186" s="13">
        <v>0</v>
      </c>
      <c r="G1186" s="13">
        <v>16</v>
      </c>
      <c r="H1186" s="13">
        <v>27</v>
      </c>
      <c r="I1186" s="13">
        <v>31</v>
      </c>
      <c r="J1186" s="13">
        <v>27</v>
      </c>
      <c r="K1186" s="13">
        <v>40</v>
      </c>
      <c r="L1186" s="13">
        <v>37</v>
      </c>
      <c r="M1186" s="13">
        <v>37</v>
      </c>
      <c r="O1186" s="19">
        <v>1182</v>
      </c>
      <c r="P1186" s="20">
        <v>99</v>
      </c>
      <c r="Q1186" s="20">
        <v>99</v>
      </c>
      <c r="R1186" s="21">
        <v>99</v>
      </c>
      <c r="S1186" s="21">
        <v>99</v>
      </c>
      <c r="T1186" s="21">
        <v>96</v>
      </c>
      <c r="U1186" s="21">
        <v>92</v>
      </c>
      <c r="V1186" s="21">
        <v>87</v>
      </c>
      <c r="W1186" s="21">
        <v>80</v>
      </c>
      <c r="X1186" s="21">
        <v>75</v>
      </c>
      <c r="Y1186" s="21">
        <v>70</v>
      </c>
      <c r="Z1186" s="21">
        <v>68</v>
      </c>
      <c r="AA1186" s="21">
        <v>66</v>
      </c>
      <c r="AB1186" s="22">
        <v>1182</v>
      </c>
      <c r="AC1186" s="23">
        <v>96</v>
      </c>
      <c r="AD1186" s="23">
        <v>96</v>
      </c>
      <c r="AE1186" s="24">
        <v>99</v>
      </c>
      <c r="AF1186" s="24">
        <v>99</v>
      </c>
      <c r="AG1186" s="24">
        <v>95</v>
      </c>
      <c r="AH1186" s="24">
        <v>91</v>
      </c>
      <c r="AI1186" s="24">
        <v>85</v>
      </c>
      <c r="AJ1186" s="24">
        <v>79</v>
      </c>
      <c r="AK1186" s="24">
        <v>74</v>
      </c>
      <c r="AL1186" s="24">
        <v>68</v>
      </c>
      <c r="AM1186" s="24">
        <v>68</v>
      </c>
      <c r="AN1186" s="24">
        <v>68</v>
      </c>
      <c r="DX1186" s="19">
        <v>1182</v>
      </c>
      <c r="DY1186" t="s">
        <v>568</v>
      </c>
      <c r="DZ1186" t="s">
        <v>568</v>
      </c>
      <c r="EA1186" t="s">
        <v>568</v>
      </c>
      <c r="EB1186" t="s">
        <v>567</v>
      </c>
    </row>
    <row r="1187" spans="1:132" x14ac:dyDescent="0.25">
      <c r="A1187" s="12">
        <v>1184</v>
      </c>
      <c r="B1187" s="12">
        <v>0</v>
      </c>
      <c r="C1187" s="12">
        <v>0</v>
      </c>
      <c r="D1187" s="12">
        <v>0</v>
      </c>
      <c r="E1187" s="12">
        <v>0</v>
      </c>
      <c r="F1187" s="12">
        <v>0</v>
      </c>
      <c r="G1187" s="12">
        <v>16</v>
      </c>
      <c r="H1187" s="12">
        <v>27</v>
      </c>
      <c r="I1187" s="12">
        <v>31</v>
      </c>
      <c r="J1187" s="12">
        <v>27</v>
      </c>
      <c r="K1187" s="12">
        <v>40</v>
      </c>
      <c r="L1187" s="12">
        <v>37</v>
      </c>
      <c r="M1187" s="12">
        <v>37</v>
      </c>
      <c r="O1187" s="19">
        <v>1183</v>
      </c>
      <c r="P1187" s="20">
        <v>99</v>
      </c>
      <c r="Q1187" s="20">
        <v>99</v>
      </c>
      <c r="R1187" s="21">
        <v>99</v>
      </c>
      <c r="S1187" s="21">
        <v>99</v>
      </c>
      <c r="T1187" s="21">
        <v>96</v>
      </c>
      <c r="U1187" s="21">
        <v>92</v>
      </c>
      <c r="V1187" s="21">
        <v>87</v>
      </c>
      <c r="W1187" s="21">
        <v>81</v>
      </c>
      <c r="X1187" s="21">
        <v>76</v>
      </c>
      <c r="Y1187" s="21">
        <v>71</v>
      </c>
      <c r="Z1187" s="21">
        <v>69</v>
      </c>
      <c r="AA1187" s="21">
        <v>67</v>
      </c>
      <c r="AB1187" s="22">
        <v>1183</v>
      </c>
      <c r="AC1187" s="23">
        <v>96</v>
      </c>
      <c r="AD1187" s="23">
        <v>96</v>
      </c>
      <c r="AE1187" s="24">
        <v>99</v>
      </c>
      <c r="AF1187" s="24">
        <v>99</v>
      </c>
      <c r="AG1187" s="24">
        <v>95</v>
      </c>
      <c r="AH1187" s="24">
        <v>91</v>
      </c>
      <c r="AI1187" s="24">
        <v>85</v>
      </c>
      <c r="AJ1187" s="24">
        <v>79</v>
      </c>
      <c r="AK1187" s="24">
        <v>74</v>
      </c>
      <c r="AL1187" s="24">
        <v>69</v>
      </c>
      <c r="AM1187" s="24">
        <v>69</v>
      </c>
      <c r="AN1187" s="24">
        <v>69</v>
      </c>
      <c r="DX1187" s="19">
        <v>1183</v>
      </c>
      <c r="DY1187" t="s">
        <v>568</v>
      </c>
      <c r="DZ1187" t="s">
        <v>568</v>
      </c>
      <c r="EA1187" t="s">
        <v>568</v>
      </c>
      <c r="EB1187" t="s">
        <v>567</v>
      </c>
    </row>
    <row r="1188" spans="1:132" x14ac:dyDescent="0.25">
      <c r="A1188" s="13">
        <v>1185</v>
      </c>
      <c r="B1188" s="13">
        <v>0</v>
      </c>
      <c r="C1188" s="13">
        <v>0</v>
      </c>
      <c r="D1188" s="13">
        <v>0</v>
      </c>
      <c r="E1188" s="13">
        <v>0</v>
      </c>
      <c r="F1188" s="13">
        <v>0</v>
      </c>
      <c r="G1188" s="13">
        <v>16</v>
      </c>
      <c r="H1188" s="13">
        <v>27</v>
      </c>
      <c r="I1188" s="13">
        <v>31</v>
      </c>
      <c r="J1188" s="13">
        <v>27</v>
      </c>
      <c r="K1188" s="13">
        <v>40</v>
      </c>
      <c r="L1188" s="13">
        <v>37</v>
      </c>
      <c r="M1188" s="13">
        <v>37</v>
      </c>
      <c r="O1188" s="19">
        <v>1184</v>
      </c>
      <c r="P1188" s="20">
        <v>99</v>
      </c>
      <c r="Q1188" s="20">
        <v>99</v>
      </c>
      <c r="R1188" s="21">
        <v>99</v>
      </c>
      <c r="S1188" s="21">
        <v>99</v>
      </c>
      <c r="T1188" s="21">
        <v>96</v>
      </c>
      <c r="U1188" s="21">
        <v>92</v>
      </c>
      <c r="V1188" s="21">
        <v>87</v>
      </c>
      <c r="W1188" s="21">
        <v>81</v>
      </c>
      <c r="X1188" s="21">
        <v>76</v>
      </c>
      <c r="Y1188" s="21">
        <v>71</v>
      </c>
      <c r="Z1188" s="21">
        <v>69</v>
      </c>
      <c r="AA1188" s="21">
        <v>67</v>
      </c>
      <c r="AB1188" s="22">
        <v>1184</v>
      </c>
      <c r="AC1188" s="23">
        <v>96</v>
      </c>
      <c r="AD1188" s="23">
        <v>96</v>
      </c>
      <c r="AE1188" s="24">
        <v>99</v>
      </c>
      <c r="AF1188" s="24">
        <v>99</v>
      </c>
      <c r="AG1188" s="24">
        <v>95</v>
      </c>
      <c r="AH1188" s="24">
        <v>91</v>
      </c>
      <c r="AI1188" s="24">
        <v>85</v>
      </c>
      <c r="AJ1188" s="24">
        <v>79</v>
      </c>
      <c r="AK1188" s="24">
        <v>74</v>
      </c>
      <c r="AL1188" s="24">
        <v>69</v>
      </c>
      <c r="AM1188" s="24">
        <v>69</v>
      </c>
      <c r="AN1188" s="24">
        <v>69</v>
      </c>
      <c r="DX1188" s="19">
        <v>1184</v>
      </c>
      <c r="DY1188" t="s">
        <v>568</v>
      </c>
      <c r="DZ1188" t="s">
        <v>568</v>
      </c>
      <c r="EA1188" t="s">
        <v>568</v>
      </c>
      <c r="EB1188" t="s">
        <v>567</v>
      </c>
    </row>
    <row r="1189" spans="1:132" x14ac:dyDescent="0.25">
      <c r="A1189" s="12">
        <v>1186</v>
      </c>
      <c r="B1189" s="12">
        <v>0</v>
      </c>
      <c r="C1189" s="12">
        <v>0</v>
      </c>
      <c r="D1189" s="12">
        <v>0</v>
      </c>
      <c r="E1189" s="12">
        <v>0</v>
      </c>
      <c r="F1189" s="12">
        <v>0</v>
      </c>
      <c r="G1189" s="12">
        <v>15</v>
      </c>
      <c r="H1189" s="12">
        <v>26</v>
      </c>
      <c r="I1189" s="12">
        <v>31</v>
      </c>
      <c r="J1189" s="12">
        <v>26</v>
      </c>
      <c r="K1189" s="12">
        <v>40</v>
      </c>
      <c r="L1189" s="12">
        <v>36</v>
      </c>
      <c r="M1189" s="12">
        <v>36</v>
      </c>
      <c r="O1189" s="19">
        <v>1185</v>
      </c>
      <c r="P1189" s="20">
        <v>99</v>
      </c>
      <c r="Q1189" s="20">
        <v>99</v>
      </c>
      <c r="R1189" s="21">
        <v>99</v>
      </c>
      <c r="S1189" s="21">
        <v>99</v>
      </c>
      <c r="T1189" s="21">
        <v>96</v>
      </c>
      <c r="U1189" s="21">
        <v>92</v>
      </c>
      <c r="V1189" s="21">
        <v>87</v>
      </c>
      <c r="W1189" s="21">
        <v>81</v>
      </c>
      <c r="X1189" s="21">
        <v>76</v>
      </c>
      <c r="Y1189" s="21">
        <v>71</v>
      </c>
      <c r="Z1189" s="21">
        <v>69</v>
      </c>
      <c r="AA1189" s="21">
        <v>67</v>
      </c>
      <c r="AB1189" s="22">
        <v>1185</v>
      </c>
      <c r="AC1189" s="23">
        <v>96</v>
      </c>
      <c r="AD1189" s="23">
        <v>96</v>
      </c>
      <c r="AE1189" s="24">
        <v>99</v>
      </c>
      <c r="AF1189" s="24">
        <v>99</v>
      </c>
      <c r="AG1189" s="24">
        <v>95</v>
      </c>
      <c r="AH1189" s="24">
        <v>91</v>
      </c>
      <c r="AI1189" s="24">
        <v>85</v>
      </c>
      <c r="AJ1189" s="24">
        <v>79</v>
      </c>
      <c r="AK1189" s="24">
        <v>74</v>
      </c>
      <c r="AL1189" s="24">
        <v>69</v>
      </c>
      <c r="AM1189" s="24">
        <v>69</v>
      </c>
      <c r="AN1189" s="24">
        <v>69</v>
      </c>
      <c r="DX1189" s="19">
        <v>1185</v>
      </c>
      <c r="DY1189" t="s">
        <v>568</v>
      </c>
      <c r="DZ1189" t="s">
        <v>568</v>
      </c>
      <c r="EA1189" t="s">
        <v>568</v>
      </c>
      <c r="EB1189" t="s">
        <v>567</v>
      </c>
    </row>
    <row r="1190" spans="1:132" x14ac:dyDescent="0.25">
      <c r="A1190" s="13">
        <v>1187</v>
      </c>
      <c r="B1190" s="13">
        <v>0</v>
      </c>
      <c r="C1190" s="13">
        <v>0</v>
      </c>
      <c r="D1190" s="13">
        <v>0</v>
      </c>
      <c r="E1190" s="13">
        <v>0</v>
      </c>
      <c r="F1190" s="13">
        <v>0</v>
      </c>
      <c r="G1190" s="13">
        <v>15</v>
      </c>
      <c r="H1190" s="13">
        <v>26</v>
      </c>
      <c r="I1190" s="13">
        <v>31</v>
      </c>
      <c r="J1190" s="13">
        <v>26</v>
      </c>
      <c r="K1190" s="13">
        <v>40</v>
      </c>
      <c r="L1190" s="13">
        <v>36</v>
      </c>
      <c r="M1190" s="13">
        <v>36</v>
      </c>
      <c r="O1190" s="19">
        <v>1186</v>
      </c>
      <c r="P1190" s="20">
        <v>99</v>
      </c>
      <c r="Q1190" s="20">
        <v>99</v>
      </c>
      <c r="R1190" s="21">
        <v>99</v>
      </c>
      <c r="S1190" s="21">
        <v>99</v>
      </c>
      <c r="T1190" s="21">
        <v>96</v>
      </c>
      <c r="U1190" s="21">
        <v>92</v>
      </c>
      <c r="V1190" s="21">
        <v>87</v>
      </c>
      <c r="W1190" s="21">
        <v>81</v>
      </c>
      <c r="X1190" s="21">
        <v>76</v>
      </c>
      <c r="Y1190" s="21">
        <v>71</v>
      </c>
      <c r="Z1190" s="21">
        <v>69</v>
      </c>
      <c r="AA1190" s="21">
        <v>67</v>
      </c>
      <c r="AB1190" s="22">
        <v>1186</v>
      </c>
      <c r="AC1190" s="23">
        <v>96</v>
      </c>
      <c r="AD1190" s="23">
        <v>96</v>
      </c>
      <c r="AE1190" s="24">
        <v>99</v>
      </c>
      <c r="AF1190" s="24">
        <v>99</v>
      </c>
      <c r="AG1190" s="24">
        <v>95</v>
      </c>
      <c r="AH1190" s="24">
        <v>91</v>
      </c>
      <c r="AI1190" s="24">
        <v>85</v>
      </c>
      <c r="AJ1190" s="24">
        <v>79</v>
      </c>
      <c r="AK1190" s="24">
        <v>74</v>
      </c>
      <c r="AL1190" s="24">
        <v>69</v>
      </c>
      <c r="AM1190" s="24">
        <v>69</v>
      </c>
      <c r="AN1190" s="24">
        <v>69</v>
      </c>
      <c r="DX1190" s="19">
        <v>1186</v>
      </c>
      <c r="DY1190" t="s">
        <v>568</v>
      </c>
      <c r="DZ1190" t="s">
        <v>568</v>
      </c>
      <c r="EA1190" t="s">
        <v>568</v>
      </c>
      <c r="EB1190" t="s">
        <v>567</v>
      </c>
    </row>
    <row r="1191" spans="1:132" x14ac:dyDescent="0.25">
      <c r="A1191" s="12">
        <v>1188</v>
      </c>
      <c r="B1191" s="12">
        <v>0</v>
      </c>
      <c r="C1191" s="12">
        <v>0</v>
      </c>
      <c r="D1191" s="12">
        <v>0</v>
      </c>
      <c r="E1191" s="12">
        <v>0</v>
      </c>
      <c r="F1191" s="12">
        <v>0</v>
      </c>
      <c r="G1191" s="12">
        <v>15</v>
      </c>
      <c r="H1191" s="12">
        <v>26</v>
      </c>
      <c r="I1191" s="12">
        <v>30</v>
      </c>
      <c r="J1191" s="12">
        <v>26</v>
      </c>
      <c r="K1191" s="12">
        <v>40</v>
      </c>
      <c r="L1191" s="12">
        <v>36</v>
      </c>
      <c r="M1191" s="12">
        <v>36</v>
      </c>
      <c r="O1191" s="19">
        <v>1187</v>
      </c>
      <c r="P1191" s="20">
        <v>99</v>
      </c>
      <c r="Q1191" s="20">
        <v>99</v>
      </c>
      <c r="R1191" s="21">
        <v>99</v>
      </c>
      <c r="S1191" s="21">
        <v>99</v>
      </c>
      <c r="T1191" s="21">
        <v>96</v>
      </c>
      <c r="U1191" s="21">
        <v>92</v>
      </c>
      <c r="V1191" s="21">
        <v>87</v>
      </c>
      <c r="W1191" s="21">
        <v>81</v>
      </c>
      <c r="X1191" s="21">
        <v>76</v>
      </c>
      <c r="Y1191" s="21">
        <v>71</v>
      </c>
      <c r="Z1191" s="21">
        <v>69</v>
      </c>
      <c r="AA1191" s="21">
        <v>67</v>
      </c>
      <c r="AB1191" s="22">
        <v>1187</v>
      </c>
      <c r="AC1191" s="23">
        <v>96</v>
      </c>
      <c r="AD1191" s="23">
        <v>96</v>
      </c>
      <c r="AE1191" s="24">
        <v>99</v>
      </c>
      <c r="AF1191" s="24">
        <v>99</v>
      </c>
      <c r="AG1191" s="24">
        <v>95</v>
      </c>
      <c r="AH1191" s="24">
        <v>91</v>
      </c>
      <c r="AI1191" s="24">
        <v>85</v>
      </c>
      <c r="AJ1191" s="24">
        <v>79</v>
      </c>
      <c r="AK1191" s="24">
        <v>75</v>
      </c>
      <c r="AL1191" s="24">
        <v>69</v>
      </c>
      <c r="AM1191" s="24">
        <v>69</v>
      </c>
      <c r="AN1191" s="24">
        <v>69</v>
      </c>
      <c r="DX1191" s="19">
        <v>1187</v>
      </c>
      <c r="DY1191" t="s">
        <v>568</v>
      </c>
      <c r="DZ1191" t="s">
        <v>568</v>
      </c>
      <c r="EA1191" t="s">
        <v>568</v>
      </c>
      <c r="EB1191" t="s">
        <v>567</v>
      </c>
    </row>
    <row r="1192" spans="1:132" x14ac:dyDescent="0.25">
      <c r="A1192" s="13">
        <v>1189</v>
      </c>
      <c r="B1192" s="13">
        <v>0</v>
      </c>
      <c r="C1192" s="13">
        <v>0</v>
      </c>
      <c r="D1192" s="13">
        <v>0</v>
      </c>
      <c r="E1192" s="13">
        <v>0</v>
      </c>
      <c r="F1192" s="13">
        <v>0</v>
      </c>
      <c r="G1192" s="13">
        <v>15</v>
      </c>
      <c r="H1192" s="13">
        <v>26</v>
      </c>
      <c r="I1192" s="13">
        <v>30</v>
      </c>
      <c r="J1192" s="13">
        <v>26</v>
      </c>
      <c r="K1192" s="13">
        <v>40</v>
      </c>
      <c r="L1192" s="13">
        <v>36</v>
      </c>
      <c r="M1192" s="13">
        <v>36</v>
      </c>
      <c r="O1192" s="19">
        <v>1188</v>
      </c>
      <c r="P1192" s="20">
        <v>99</v>
      </c>
      <c r="Q1192" s="20">
        <v>99</v>
      </c>
      <c r="R1192" s="21">
        <v>99</v>
      </c>
      <c r="S1192" s="21">
        <v>99</v>
      </c>
      <c r="T1192" s="21">
        <v>97</v>
      </c>
      <c r="U1192" s="21">
        <v>93</v>
      </c>
      <c r="V1192" s="21">
        <v>88</v>
      </c>
      <c r="W1192" s="21">
        <v>82</v>
      </c>
      <c r="X1192" s="21">
        <v>77</v>
      </c>
      <c r="Y1192" s="21">
        <v>72</v>
      </c>
      <c r="Z1192" s="21">
        <v>70</v>
      </c>
      <c r="AA1192" s="21">
        <v>68</v>
      </c>
      <c r="AB1192" s="22">
        <v>1188</v>
      </c>
      <c r="AC1192" s="23">
        <v>96</v>
      </c>
      <c r="AD1192" s="23">
        <v>96</v>
      </c>
      <c r="AE1192" s="24">
        <v>99</v>
      </c>
      <c r="AF1192" s="24">
        <v>99</v>
      </c>
      <c r="AG1192" s="24">
        <v>96</v>
      </c>
      <c r="AH1192" s="24">
        <v>91</v>
      </c>
      <c r="AI1192" s="24">
        <v>85</v>
      </c>
      <c r="AJ1192" s="24">
        <v>79</v>
      </c>
      <c r="AK1192" s="24">
        <v>75</v>
      </c>
      <c r="AL1192" s="24">
        <v>70</v>
      </c>
      <c r="AM1192" s="24">
        <v>70</v>
      </c>
      <c r="AN1192" s="24">
        <v>70</v>
      </c>
      <c r="DX1192" s="19">
        <v>1188</v>
      </c>
      <c r="DY1192" t="s">
        <v>568</v>
      </c>
      <c r="DZ1192" t="s">
        <v>568</v>
      </c>
      <c r="EA1192" t="s">
        <v>568</v>
      </c>
      <c r="EB1192" t="s">
        <v>567</v>
      </c>
    </row>
    <row r="1193" spans="1:132" x14ac:dyDescent="0.25">
      <c r="A1193" s="12">
        <v>1190</v>
      </c>
      <c r="B1193" s="12">
        <v>0</v>
      </c>
      <c r="C1193" s="12">
        <v>0</v>
      </c>
      <c r="D1193" s="12">
        <v>0</v>
      </c>
      <c r="E1193" s="12">
        <v>0</v>
      </c>
      <c r="F1193" s="12">
        <v>0</v>
      </c>
      <c r="G1193" s="12">
        <v>15</v>
      </c>
      <c r="H1193" s="12">
        <v>26</v>
      </c>
      <c r="I1193" s="12">
        <v>30</v>
      </c>
      <c r="J1193" s="12">
        <v>26</v>
      </c>
      <c r="K1193" s="12">
        <v>40</v>
      </c>
      <c r="L1193" s="12">
        <v>36</v>
      </c>
      <c r="M1193" s="12">
        <v>36</v>
      </c>
      <c r="O1193" s="19">
        <v>1189</v>
      </c>
      <c r="P1193" s="20">
        <v>99</v>
      </c>
      <c r="Q1193" s="20">
        <v>99</v>
      </c>
      <c r="R1193" s="21">
        <v>99</v>
      </c>
      <c r="S1193" s="21">
        <v>99</v>
      </c>
      <c r="T1193" s="21">
        <v>97</v>
      </c>
      <c r="U1193" s="21">
        <v>93</v>
      </c>
      <c r="V1193" s="21">
        <v>88</v>
      </c>
      <c r="W1193" s="21">
        <v>82</v>
      </c>
      <c r="X1193" s="21">
        <v>77</v>
      </c>
      <c r="Y1193" s="21">
        <v>72</v>
      </c>
      <c r="Z1193" s="21">
        <v>70</v>
      </c>
      <c r="AA1193" s="21">
        <v>68</v>
      </c>
      <c r="AB1193" s="22">
        <v>1189</v>
      </c>
      <c r="AC1193" s="23">
        <v>96</v>
      </c>
      <c r="AD1193" s="23">
        <v>96</v>
      </c>
      <c r="AE1193" s="24">
        <v>99</v>
      </c>
      <c r="AF1193" s="24">
        <v>99</v>
      </c>
      <c r="AG1193" s="24">
        <v>96</v>
      </c>
      <c r="AH1193" s="24">
        <v>91</v>
      </c>
      <c r="AI1193" s="24">
        <v>86</v>
      </c>
      <c r="AJ1193" s="24">
        <v>80</v>
      </c>
      <c r="AK1193" s="24">
        <v>75</v>
      </c>
      <c r="AL1193" s="24">
        <v>70</v>
      </c>
      <c r="AM1193" s="24">
        <v>70</v>
      </c>
      <c r="AN1193" s="24">
        <v>70</v>
      </c>
      <c r="DX1193" s="19">
        <v>1189</v>
      </c>
      <c r="DY1193" t="s">
        <v>568</v>
      </c>
      <c r="DZ1193" t="s">
        <v>568</v>
      </c>
      <c r="EA1193" t="s">
        <v>568</v>
      </c>
      <c r="EB1193" t="s">
        <v>567</v>
      </c>
    </row>
    <row r="1194" spans="1:132" x14ac:dyDescent="0.25">
      <c r="A1194" s="13">
        <v>1191</v>
      </c>
      <c r="B1194" s="13">
        <v>0</v>
      </c>
      <c r="C1194" s="13">
        <v>0</v>
      </c>
      <c r="D1194" s="13">
        <v>0</v>
      </c>
      <c r="E1194" s="13">
        <v>0</v>
      </c>
      <c r="F1194" s="13">
        <v>0</v>
      </c>
      <c r="G1194" s="13">
        <v>15</v>
      </c>
      <c r="H1194" s="13">
        <v>26</v>
      </c>
      <c r="I1194" s="13">
        <v>30</v>
      </c>
      <c r="J1194" s="13">
        <v>26</v>
      </c>
      <c r="K1194" s="13">
        <v>40</v>
      </c>
      <c r="L1194" s="13">
        <v>36</v>
      </c>
      <c r="M1194" s="13">
        <v>36</v>
      </c>
      <c r="O1194" s="19">
        <v>1190</v>
      </c>
      <c r="P1194" s="20">
        <v>99</v>
      </c>
      <c r="Q1194" s="20">
        <v>99</v>
      </c>
      <c r="R1194" s="21">
        <v>99</v>
      </c>
      <c r="S1194" s="21">
        <v>99</v>
      </c>
      <c r="T1194" s="21">
        <v>97</v>
      </c>
      <c r="U1194" s="21">
        <v>93</v>
      </c>
      <c r="V1194" s="21">
        <v>88</v>
      </c>
      <c r="W1194" s="21">
        <v>82</v>
      </c>
      <c r="X1194" s="21">
        <v>77</v>
      </c>
      <c r="Y1194" s="21">
        <v>72</v>
      </c>
      <c r="Z1194" s="21">
        <v>70</v>
      </c>
      <c r="AA1194" s="21">
        <v>68</v>
      </c>
      <c r="AB1194" s="22">
        <v>1190</v>
      </c>
      <c r="AC1194" s="23">
        <v>96</v>
      </c>
      <c r="AD1194" s="23">
        <v>96</v>
      </c>
      <c r="AE1194" s="24">
        <v>99</v>
      </c>
      <c r="AF1194" s="24">
        <v>99</v>
      </c>
      <c r="AG1194" s="24">
        <v>96</v>
      </c>
      <c r="AH1194" s="24">
        <v>92</v>
      </c>
      <c r="AI1194" s="24">
        <v>86</v>
      </c>
      <c r="AJ1194" s="24">
        <v>80</v>
      </c>
      <c r="AK1194" s="24">
        <v>75</v>
      </c>
      <c r="AL1194" s="24">
        <v>70</v>
      </c>
      <c r="AM1194" s="24">
        <v>70</v>
      </c>
      <c r="AN1194" s="24">
        <v>70</v>
      </c>
      <c r="DX1194" s="19">
        <v>1190</v>
      </c>
      <c r="DY1194" t="s">
        <v>568</v>
      </c>
      <c r="DZ1194" t="s">
        <v>568</v>
      </c>
      <c r="EA1194" t="s">
        <v>568</v>
      </c>
      <c r="EB1194" t="s">
        <v>567</v>
      </c>
    </row>
    <row r="1195" spans="1:132" x14ac:dyDescent="0.25">
      <c r="A1195" s="12">
        <v>1192</v>
      </c>
      <c r="B1195" s="12">
        <v>0</v>
      </c>
      <c r="C1195" s="12">
        <v>0</v>
      </c>
      <c r="D1195" s="12">
        <v>0</v>
      </c>
      <c r="E1195" s="12">
        <v>0</v>
      </c>
      <c r="F1195" s="12">
        <v>0</v>
      </c>
      <c r="G1195" s="12">
        <v>15</v>
      </c>
      <c r="H1195" s="12">
        <v>26</v>
      </c>
      <c r="I1195" s="12">
        <v>30</v>
      </c>
      <c r="J1195" s="12">
        <v>26</v>
      </c>
      <c r="K1195" s="12">
        <v>40</v>
      </c>
      <c r="L1195" s="12">
        <v>36</v>
      </c>
      <c r="M1195" s="12">
        <v>36</v>
      </c>
      <c r="O1195" s="19">
        <v>1191</v>
      </c>
      <c r="P1195" s="20">
        <v>99</v>
      </c>
      <c r="Q1195" s="20">
        <v>99</v>
      </c>
      <c r="R1195" s="21">
        <v>99</v>
      </c>
      <c r="S1195" s="21">
        <v>99</v>
      </c>
      <c r="T1195" s="21">
        <v>97</v>
      </c>
      <c r="U1195" s="21">
        <v>93</v>
      </c>
      <c r="V1195" s="21">
        <v>88</v>
      </c>
      <c r="W1195" s="21">
        <v>82</v>
      </c>
      <c r="X1195" s="21">
        <v>77</v>
      </c>
      <c r="Y1195" s="21">
        <v>72</v>
      </c>
      <c r="Z1195" s="21">
        <v>70</v>
      </c>
      <c r="AA1195" s="21">
        <v>68</v>
      </c>
      <c r="AB1195" s="22">
        <v>1191</v>
      </c>
      <c r="AC1195" s="23">
        <v>96</v>
      </c>
      <c r="AD1195" s="23">
        <v>96</v>
      </c>
      <c r="AE1195" s="24">
        <v>99</v>
      </c>
      <c r="AF1195" s="24">
        <v>99</v>
      </c>
      <c r="AG1195" s="24">
        <v>96</v>
      </c>
      <c r="AH1195" s="24">
        <v>92</v>
      </c>
      <c r="AI1195" s="24">
        <v>86</v>
      </c>
      <c r="AJ1195" s="24">
        <v>80</v>
      </c>
      <c r="AK1195" s="24">
        <v>75</v>
      </c>
      <c r="AL1195" s="24">
        <v>70</v>
      </c>
      <c r="AM1195" s="24">
        <v>70</v>
      </c>
      <c r="AN1195" s="24">
        <v>70</v>
      </c>
      <c r="DX1195" s="19">
        <v>1191</v>
      </c>
      <c r="DY1195" t="s">
        <v>568</v>
      </c>
      <c r="DZ1195" t="s">
        <v>568</v>
      </c>
      <c r="EA1195" t="s">
        <v>568</v>
      </c>
      <c r="EB1195" t="s">
        <v>567</v>
      </c>
    </row>
    <row r="1196" spans="1:132" x14ac:dyDescent="0.25">
      <c r="A1196" s="13">
        <v>1193</v>
      </c>
      <c r="B1196" s="13">
        <v>0</v>
      </c>
      <c r="C1196" s="13">
        <v>0</v>
      </c>
      <c r="D1196" s="13">
        <v>0</v>
      </c>
      <c r="E1196" s="13">
        <v>0</v>
      </c>
      <c r="F1196" s="13">
        <v>0</v>
      </c>
      <c r="G1196" s="13">
        <v>14</v>
      </c>
      <c r="H1196" s="13">
        <v>26</v>
      </c>
      <c r="I1196" s="13">
        <v>30</v>
      </c>
      <c r="J1196" s="13">
        <v>26</v>
      </c>
      <c r="K1196" s="13">
        <v>40</v>
      </c>
      <c r="L1196" s="13">
        <v>36</v>
      </c>
      <c r="M1196" s="13">
        <v>36</v>
      </c>
      <c r="O1196" s="19">
        <v>1192</v>
      </c>
      <c r="P1196" s="20">
        <v>99</v>
      </c>
      <c r="Q1196" s="20">
        <v>99</v>
      </c>
      <c r="R1196" s="21">
        <v>99</v>
      </c>
      <c r="S1196" s="21">
        <v>99</v>
      </c>
      <c r="T1196" s="21">
        <v>97</v>
      </c>
      <c r="U1196" s="21">
        <v>93</v>
      </c>
      <c r="V1196" s="21">
        <v>88</v>
      </c>
      <c r="W1196" s="21">
        <v>82</v>
      </c>
      <c r="X1196" s="21">
        <v>77</v>
      </c>
      <c r="Y1196" s="21">
        <v>72</v>
      </c>
      <c r="Z1196" s="21">
        <v>70</v>
      </c>
      <c r="AA1196" s="21">
        <v>68</v>
      </c>
      <c r="AB1196" s="22">
        <v>1192</v>
      </c>
      <c r="AC1196" s="23">
        <v>96</v>
      </c>
      <c r="AD1196" s="23">
        <v>96</v>
      </c>
      <c r="AE1196" s="24">
        <v>99</v>
      </c>
      <c r="AF1196" s="24">
        <v>99</v>
      </c>
      <c r="AG1196" s="24">
        <v>96</v>
      </c>
      <c r="AH1196" s="24">
        <v>92</v>
      </c>
      <c r="AI1196" s="24">
        <v>86</v>
      </c>
      <c r="AJ1196" s="24">
        <v>80</v>
      </c>
      <c r="AK1196" s="24">
        <v>75</v>
      </c>
      <c r="AL1196" s="24">
        <v>70</v>
      </c>
      <c r="AM1196" s="24">
        <v>70</v>
      </c>
      <c r="AN1196" s="24">
        <v>70</v>
      </c>
      <c r="DX1196" s="19">
        <v>1192</v>
      </c>
      <c r="DY1196" t="s">
        <v>568</v>
      </c>
      <c r="DZ1196" t="s">
        <v>568</v>
      </c>
      <c r="EA1196" t="s">
        <v>568</v>
      </c>
      <c r="EB1196" t="s">
        <v>567</v>
      </c>
    </row>
    <row r="1197" spans="1:132" x14ac:dyDescent="0.25">
      <c r="A1197" s="12">
        <v>1194</v>
      </c>
      <c r="B1197" s="12">
        <v>0</v>
      </c>
      <c r="C1197" s="12">
        <v>0</v>
      </c>
      <c r="D1197" s="12">
        <v>0</v>
      </c>
      <c r="E1197" s="12">
        <v>0</v>
      </c>
      <c r="F1197" s="12">
        <v>0</v>
      </c>
      <c r="G1197" s="12">
        <v>14</v>
      </c>
      <c r="H1197" s="12">
        <v>26</v>
      </c>
      <c r="I1197" s="12">
        <v>30</v>
      </c>
      <c r="J1197" s="12">
        <v>26</v>
      </c>
      <c r="K1197" s="12">
        <v>40</v>
      </c>
      <c r="L1197" s="12">
        <v>36</v>
      </c>
      <c r="M1197" s="12">
        <v>36</v>
      </c>
      <c r="O1197" s="19">
        <v>1193</v>
      </c>
      <c r="P1197" s="20">
        <v>99</v>
      </c>
      <c r="Q1197" s="20">
        <v>99</v>
      </c>
      <c r="R1197" s="21">
        <v>99</v>
      </c>
      <c r="S1197" s="21">
        <v>99</v>
      </c>
      <c r="T1197" s="21">
        <v>97</v>
      </c>
      <c r="U1197" s="21">
        <v>93</v>
      </c>
      <c r="V1197" s="21">
        <v>89</v>
      </c>
      <c r="W1197" s="21">
        <v>82</v>
      </c>
      <c r="X1197" s="21">
        <v>78</v>
      </c>
      <c r="Y1197" s="21">
        <v>73</v>
      </c>
      <c r="Z1197" s="21">
        <v>71</v>
      </c>
      <c r="AA1197" s="21">
        <v>69</v>
      </c>
      <c r="AB1197" s="22">
        <v>1193</v>
      </c>
      <c r="AC1197" s="23">
        <v>96</v>
      </c>
      <c r="AD1197" s="23">
        <v>96</v>
      </c>
      <c r="AE1197" s="24">
        <v>99</v>
      </c>
      <c r="AF1197" s="24">
        <v>99</v>
      </c>
      <c r="AG1197" s="24">
        <v>96</v>
      </c>
      <c r="AH1197" s="24">
        <v>92</v>
      </c>
      <c r="AI1197" s="24">
        <v>86</v>
      </c>
      <c r="AJ1197" s="24">
        <v>80</v>
      </c>
      <c r="AK1197" s="24">
        <v>75</v>
      </c>
      <c r="AL1197" s="24">
        <v>71</v>
      </c>
      <c r="AM1197" s="24">
        <v>71</v>
      </c>
      <c r="AN1197" s="24">
        <v>71</v>
      </c>
      <c r="DX1197" s="19">
        <v>1193</v>
      </c>
      <c r="DY1197" t="s">
        <v>568</v>
      </c>
      <c r="DZ1197" t="s">
        <v>568</v>
      </c>
      <c r="EA1197" t="s">
        <v>568</v>
      </c>
      <c r="EB1197" t="s">
        <v>567</v>
      </c>
    </row>
    <row r="1198" spans="1:132" x14ac:dyDescent="0.25">
      <c r="A1198" s="13">
        <v>1195</v>
      </c>
      <c r="B1198" s="13">
        <v>0</v>
      </c>
      <c r="C1198" s="13">
        <v>0</v>
      </c>
      <c r="D1198" s="13">
        <v>0</v>
      </c>
      <c r="E1198" s="13">
        <v>0</v>
      </c>
      <c r="F1198" s="13">
        <v>0</v>
      </c>
      <c r="G1198" s="13">
        <v>14</v>
      </c>
      <c r="H1198" s="13">
        <v>26</v>
      </c>
      <c r="I1198" s="13">
        <v>30</v>
      </c>
      <c r="J1198" s="13">
        <v>26</v>
      </c>
      <c r="K1198" s="13">
        <v>40</v>
      </c>
      <c r="L1198" s="13">
        <v>36</v>
      </c>
      <c r="M1198" s="13">
        <v>36</v>
      </c>
      <c r="O1198" s="19">
        <v>1194</v>
      </c>
      <c r="P1198" s="20">
        <v>99</v>
      </c>
      <c r="Q1198" s="20">
        <v>99</v>
      </c>
      <c r="R1198" s="21">
        <v>99</v>
      </c>
      <c r="S1198" s="21">
        <v>99</v>
      </c>
      <c r="T1198" s="21">
        <v>97</v>
      </c>
      <c r="U1198" s="21">
        <v>93</v>
      </c>
      <c r="V1198" s="21">
        <v>89</v>
      </c>
      <c r="W1198" s="21">
        <v>82</v>
      </c>
      <c r="X1198" s="21">
        <v>78</v>
      </c>
      <c r="Y1198" s="21">
        <v>73</v>
      </c>
      <c r="Z1198" s="21">
        <v>71</v>
      </c>
      <c r="AA1198" s="21">
        <v>69</v>
      </c>
      <c r="AB1198" s="22">
        <v>1194</v>
      </c>
      <c r="AC1198" s="23">
        <v>96</v>
      </c>
      <c r="AD1198" s="23">
        <v>96</v>
      </c>
      <c r="AE1198" s="24">
        <v>99</v>
      </c>
      <c r="AF1198" s="24">
        <v>99</v>
      </c>
      <c r="AG1198" s="24">
        <v>96</v>
      </c>
      <c r="AH1198" s="24">
        <v>92</v>
      </c>
      <c r="AI1198" s="24">
        <v>86</v>
      </c>
      <c r="AJ1198" s="24">
        <v>80</v>
      </c>
      <c r="AK1198" s="24">
        <v>76</v>
      </c>
      <c r="AL1198" s="24">
        <v>71</v>
      </c>
      <c r="AM1198" s="24">
        <v>71</v>
      </c>
      <c r="AN1198" s="24">
        <v>71</v>
      </c>
      <c r="DX1198" s="19">
        <v>1194</v>
      </c>
      <c r="DY1198" t="s">
        <v>568</v>
      </c>
      <c r="DZ1198" t="s">
        <v>568</v>
      </c>
      <c r="EA1198" t="s">
        <v>568</v>
      </c>
      <c r="EB1198" t="s">
        <v>567</v>
      </c>
    </row>
    <row r="1199" spans="1:132" x14ac:dyDescent="0.25">
      <c r="A1199" s="12">
        <v>1196</v>
      </c>
      <c r="B1199" s="12">
        <v>0</v>
      </c>
      <c r="C1199" s="12">
        <v>0</v>
      </c>
      <c r="D1199" s="12">
        <v>0</v>
      </c>
      <c r="E1199" s="12">
        <v>0</v>
      </c>
      <c r="F1199" s="12">
        <v>0</v>
      </c>
      <c r="G1199" s="12">
        <v>14</v>
      </c>
      <c r="H1199" s="12">
        <v>25</v>
      </c>
      <c r="I1199" s="12">
        <v>29</v>
      </c>
      <c r="J1199" s="12">
        <v>25</v>
      </c>
      <c r="K1199" s="12">
        <v>39</v>
      </c>
      <c r="L1199" s="12">
        <v>35</v>
      </c>
      <c r="M1199" s="12">
        <v>35</v>
      </c>
      <c r="O1199" s="19">
        <v>1195</v>
      </c>
      <c r="P1199" s="20">
        <v>99</v>
      </c>
      <c r="Q1199" s="20">
        <v>99</v>
      </c>
      <c r="R1199" s="21">
        <v>99</v>
      </c>
      <c r="S1199" s="21">
        <v>99</v>
      </c>
      <c r="T1199" s="21">
        <v>97</v>
      </c>
      <c r="U1199" s="21">
        <v>93</v>
      </c>
      <c r="V1199" s="21">
        <v>89</v>
      </c>
      <c r="W1199" s="21">
        <v>82</v>
      </c>
      <c r="X1199" s="21">
        <v>78</v>
      </c>
      <c r="Y1199" s="21">
        <v>73</v>
      </c>
      <c r="Z1199" s="21">
        <v>71</v>
      </c>
      <c r="AA1199" s="21">
        <v>69</v>
      </c>
      <c r="AB1199" s="22">
        <v>1195</v>
      </c>
      <c r="AC1199" s="23">
        <v>97</v>
      </c>
      <c r="AD1199" s="23">
        <v>96</v>
      </c>
      <c r="AE1199" s="24">
        <v>99</v>
      </c>
      <c r="AF1199" s="24">
        <v>99</v>
      </c>
      <c r="AG1199" s="24">
        <v>96</v>
      </c>
      <c r="AH1199" s="24">
        <v>92</v>
      </c>
      <c r="AI1199" s="24">
        <v>86</v>
      </c>
      <c r="AJ1199" s="24">
        <v>80</v>
      </c>
      <c r="AK1199" s="24">
        <v>76</v>
      </c>
      <c r="AL1199" s="24">
        <v>71</v>
      </c>
      <c r="AM1199" s="24">
        <v>71</v>
      </c>
      <c r="AN1199" s="24">
        <v>71</v>
      </c>
      <c r="DX1199" s="19">
        <v>1195</v>
      </c>
      <c r="DY1199" t="s">
        <v>568</v>
      </c>
      <c r="DZ1199" t="s">
        <v>568</v>
      </c>
      <c r="EA1199" t="s">
        <v>568</v>
      </c>
      <c r="EB1199" t="s">
        <v>567</v>
      </c>
    </row>
    <row r="1200" spans="1:132" x14ac:dyDescent="0.25">
      <c r="A1200" s="13">
        <v>1197</v>
      </c>
      <c r="B1200" s="13">
        <v>0</v>
      </c>
      <c r="C1200" s="13">
        <v>0</v>
      </c>
      <c r="D1200" s="13">
        <v>0</v>
      </c>
      <c r="E1200" s="13">
        <v>0</v>
      </c>
      <c r="F1200" s="13">
        <v>0</v>
      </c>
      <c r="G1200" s="13">
        <v>14</v>
      </c>
      <c r="H1200" s="13">
        <v>25</v>
      </c>
      <c r="I1200" s="13">
        <v>29</v>
      </c>
      <c r="J1200" s="13">
        <v>25</v>
      </c>
      <c r="K1200" s="13">
        <v>39</v>
      </c>
      <c r="L1200" s="13">
        <v>35</v>
      </c>
      <c r="M1200" s="13">
        <v>35</v>
      </c>
      <c r="O1200" s="19">
        <v>1196</v>
      </c>
      <c r="P1200" s="20">
        <v>99</v>
      </c>
      <c r="Q1200" s="20">
        <v>99</v>
      </c>
      <c r="R1200" s="21">
        <v>99</v>
      </c>
      <c r="S1200" s="21">
        <v>99</v>
      </c>
      <c r="T1200" s="21">
        <v>97</v>
      </c>
      <c r="U1200" s="21">
        <v>93</v>
      </c>
      <c r="V1200" s="21">
        <v>89</v>
      </c>
      <c r="W1200" s="21">
        <v>82</v>
      </c>
      <c r="X1200" s="21">
        <v>78</v>
      </c>
      <c r="Y1200" s="21">
        <v>73</v>
      </c>
      <c r="Z1200" s="21">
        <v>71</v>
      </c>
      <c r="AA1200" s="21">
        <v>69</v>
      </c>
      <c r="AB1200" s="22">
        <v>1196</v>
      </c>
      <c r="AC1200" s="23">
        <v>97</v>
      </c>
      <c r="AD1200" s="23">
        <v>96</v>
      </c>
      <c r="AE1200" s="24">
        <v>99</v>
      </c>
      <c r="AF1200" s="24">
        <v>99</v>
      </c>
      <c r="AG1200" s="24">
        <v>96</v>
      </c>
      <c r="AH1200" s="24">
        <v>92</v>
      </c>
      <c r="AI1200" s="24">
        <v>86</v>
      </c>
      <c r="AJ1200" s="24">
        <v>80</v>
      </c>
      <c r="AK1200" s="24">
        <v>76</v>
      </c>
      <c r="AL1200" s="24">
        <v>71</v>
      </c>
      <c r="AM1200" s="24">
        <v>71</v>
      </c>
      <c r="AN1200" s="24">
        <v>71</v>
      </c>
      <c r="DX1200" s="19">
        <v>1196</v>
      </c>
      <c r="DY1200" t="s">
        <v>568</v>
      </c>
      <c r="DZ1200" t="s">
        <v>568</v>
      </c>
      <c r="EA1200" t="s">
        <v>568</v>
      </c>
      <c r="EB1200" t="s">
        <v>567</v>
      </c>
    </row>
    <row r="1201" spans="1:132" x14ac:dyDescent="0.25">
      <c r="A1201" s="12">
        <v>1198</v>
      </c>
      <c r="B1201" s="12">
        <v>0</v>
      </c>
      <c r="C1201" s="12">
        <v>0</v>
      </c>
      <c r="D1201" s="12">
        <v>0</v>
      </c>
      <c r="E1201" s="12">
        <v>0</v>
      </c>
      <c r="F1201" s="12">
        <v>0</v>
      </c>
      <c r="G1201" s="12">
        <v>13</v>
      </c>
      <c r="H1201" s="12">
        <v>25</v>
      </c>
      <c r="I1201" s="12">
        <v>29</v>
      </c>
      <c r="J1201" s="12">
        <v>25</v>
      </c>
      <c r="K1201" s="12">
        <v>39</v>
      </c>
      <c r="L1201" s="12">
        <v>35</v>
      </c>
      <c r="M1201" s="12">
        <v>35</v>
      </c>
      <c r="O1201" s="19">
        <v>1197</v>
      </c>
      <c r="P1201" s="20">
        <v>99</v>
      </c>
      <c r="Q1201" s="20">
        <v>99</v>
      </c>
      <c r="R1201" s="21">
        <v>99</v>
      </c>
      <c r="S1201" s="21">
        <v>99</v>
      </c>
      <c r="T1201" s="21">
        <v>97</v>
      </c>
      <c r="U1201" s="21">
        <v>93</v>
      </c>
      <c r="V1201" s="21">
        <v>89</v>
      </c>
      <c r="W1201" s="21">
        <v>82</v>
      </c>
      <c r="X1201" s="21">
        <v>78</v>
      </c>
      <c r="Y1201" s="21">
        <v>73</v>
      </c>
      <c r="Z1201" s="21">
        <v>71</v>
      </c>
      <c r="AA1201" s="21">
        <v>69</v>
      </c>
      <c r="AB1201" s="22">
        <v>1197</v>
      </c>
      <c r="AC1201" s="23">
        <v>97</v>
      </c>
      <c r="AD1201" s="23">
        <v>96</v>
      </c>
      <c r="AE1201" s="24">
        <v>99</v>
      </c>
      <c r="AF1201" s="24">
        <v>99</v>
      </c>
      <c r="AG1201" s="24">
        <v>96</v>
      </c>
      <c r="AH1201" s="24">
        <v>92</v>
      </c>
      <c r="AI1201" s="24">
        <v>86</v>
      </c>
      <c r="AJ1201" s="24">
        <v>81</v>
      </c>
      <c r="AK1201" s="24">
        <v>76</v>
      </c>
      <c r="AL1201" s="24">
        <v>71</v>
      </c>
      <c r="AM1201" s="24">
        <v>71</v>
      </c>
      <c r="AN1201" s="24">
        <v>71</v>
      </c>
      <c r="DX1201" s="19">
        <v>1197</v>
      </c>
      <c r="DY1201" t="s">
        <v>568</v>
      </c>
      <c r="DZ1201" t="s">
        <v>568</v>
      </c>
      <c r="EA1201" t="s">
        <v>568</v>
      </c>
      <c r="EB1201" t="s">
        <v>567</v>
      </c>
    </row>
    <row r="1202" spans="1:132" x14ac:dyDescent="0.25">
      <c r="A1202" s="13">
        <v>1199</v>
      </c>
      <c r="B1202" s="13">
        <v>0</v>
      </c>
      <c r="C1202" s="13">
        <v>0</v>
      </c>
      <c r="D1202" s="13">
        <v>0</v>
      </c>
      <c r="E1202" s="13">
        <v>0</v>
      </c>
      <c r="F1202" s="13">
        <v>0</v>
      </c>
      <c r="G1202" s="13">
        <v>13</v>
      </c>
      <c r="H1202" s="13">
        <v>25</v>
      </c>
      <c r="I1202" s="13">
        <v>29</v>
      </c>
      <c r="J1202" s="13">
        <v>25</v>
      </c>
      <c r="K1202" s="13">
        <v>39</v>
      </c>
      <c r="L1202" s="13">
        <v>35</v>
      </c>
      <c r="M1202" s="13">
        <v>35</v>
      </c>
      <c r="O1202" s="19">
        <v>1198</v>
      </c>
      <c r="P1202" s="20">
        <v>99</v>
      </c>
      <c r="Q1202" s="20">
        <v>99</v>
      </c>
      <c r="R1202" s="21">
        <v>99</v>
      </c>
      <c r="S1202" s="21">
        <v>99</v>
      </c>
      <c r="T1202" s="21">
        <v>97</v>
      </c>
      <c r="U1202" s="21">
        <v>94</v>
      </c>
      <c r="V1202" s="21">
        <v>89</v>
      </c>
      <c r="W1202" s="21">
        <v>83</v>
      </c>
      <c r="X1202" s="21">
        <v>78</v>
      </c>
      <c r="Y1202" s="21">
        <v>74</v>
      </c>
      <c r="Z1202" s="21">
        <v>72</v>
      </c>
      <c r="AA1202" s="21">
        <v>70</v>
      </c>
      <c r="AB1202" s="22">
        <v>1198</v>
      </c>
      <c r="AC1202" s="23">
        <v>97</v>
      </c>
      <c r="AD1202" s="23">
        <v>96</v>
      </c>
      <c r="AE1202" s="24">
        <v>99</v>
      </c>
      <c r="AF1202" s="24">
        <v>99</v>
      </c>
      <c r="AG1202" s="24">
        <v>96</v>
      </c>
      <c r="AH1202" s="24">
        <v>92</v>
      </c>
      <c r="AI1202" s="24">
        <v>87</v>
      </c>
      <c r="AJ1202" s="24">
        <v>81</v>
      </c>
      <c r="AK1202" s="24">
        <v>76</v>
      </c>
      <c r="AL1202" s="24">
        <v>71</v>
      </c>
      <c r="AM1202" s="24">
        <v>71</v>
      </c>
      <c r="AN1202" s="24">
        <v>71</v>
      </c>
      <c r="DX1202" s="19">
        <v>1198</v>
      </c>
      <c r="DY1202" t="s">
        <v>568</v>
      </c>
      <c r="DZ1202" t="s">
        <v>568</v>
      </c>
      <c r="EA1202" t="s">
        <v>568</v>
      </c>
      <c r="EB1202" t="s">
        <v>567</v>
      </c>
    </row>
    <row r="1203" spans="1:132" x14ac:dyDescent="0.25">
      <c r="A1203" s="12">
        <v>1200</v>
      </c>
      <c r="B1203" s="12">
        <v>0</v>
      </c>
      <c r="C1203" s="12">
        <v>0</v>
      </c>
      <c r="D1203" s="12">
        <v>0</v>
      </c>
      <c r="E1203" s="12">
        <v>0</v>
      </c>
      <c r="F1203" s="12">
        <v>0</v>
      </c>
      <c r="G1203" s="12">
        <v>13</v>
      </c>
      <c r="H1203" s="12">
        <v>25</v>
      </c>
      <c r="I1203" s="12">
        <v>29</v>
      </c>
      <c r="J1203" s="12">
        <v>25</v>
      </c>
      <c r="K1203" s="12">
        <v>39</v>
      </c>
      <c r="L1203" s="12">
        <v>35</v>
      </c>
      <c r="M1203" s="12">
        <v>35</v>
      </c>
      <c r="O1203" s="19">
        <v>1199</v>
      </c>
      <c r="P1203" s="20">
        <v>99</v>
      </c>
      <c r="Q1203" s="20">
        <v>99</v>
      </c>
      <c r="R1203" s="21">
        <v>99</v>
      </c>
      <c r="S1203" s="21">
        <v>99</v>
      </c>
      <c r="T1203" s="21">
        <v>97</v>
      </c>
      <c r="U1203" s="21">
        <v>94</v>
      </c>
      <c r="V1203" s="21">
        <v>89</v>
      </c>
      <c r="W1203" s="21">
        <v>83</v>
      </c>
      <c r="X1203" s="21">
        <v>78</v>
      </c>
      <c r="Y1203" s="21">
        <v>74</v>
      </c>
      <c r="Z1203" s="21">
        <v>72</v>
      </c>
      <c r="AA1203" s="21">
        <v>70</v>
      </c>
      <c r="AB1203" s="22">
        <v>1199</v>
      </c>
      <c r="AC1203" s="23">
        <v>97</v>
      </c>
      <c r="AD1203" s="23">
        <v>96</v>
      </c>
      <c r="AE1203" s="24">
        <v>99</v>
      </c>
      <c r="AF1203" s="24">
        <v>99</v>
      </c>
      <c r="AG1203" s="24">
        <v>96</v>
      </c>
      <c r="AH1203" s="24">
        <v>92</v>
      </c>
      <c r="AI1203" s="24">
        <v>87</v>
      </c>
      <c r="AJ1203" s="24">
        <v>81</v>
      </c>
      <c r="AK1203" s="24">
        <v>76</v>
      </c>
      <c r="AL1203" s="24">
        <v>72</v>
      </c>
      <c r="AM1203" s="24">
        <v>72</v>
      </c>
      <c r="AN1203" s="24">
        <v>72</v>
      </c>
      <c r="DX1203" s="19">
        <v>1199</v>
      </c>
      <c r="DY1203" t="s">
        <v>568</v>
      </c>
      <c r="DZ1203" t="s">
        <v>568</v>
      </c>
      <c r="EA1203" t="s">
        <v>568</v>
      </c>
      <c r="EB1203" t="s">
        <v>567</v>
      </c>
    </row>
    <row r="1204" spans="1:132" x14ac:dyDescent="0.25">
      <c r="A1204" s="13">
        <v>1201</v>
      </c>
      <c r="B1204" s="13">
        <v>0</v>
      </c>
      <c r="C1204" s="13">
        <v>0</v>
      </c>
      <c r="D1204" s="13">
        <v>0</v>
      </c>
      <c r="E1204" s="13">
        <v>0</v>
      </c>
      <c r="F1204" s="13">
        <v>0</v>
      </c>
      <c r="G1204" s="13">
        <v>13</v>
      </c>
      <c r="H1204" s="13">
        <v>25</v>
      </c>
      <c r="I1204" s="13">
        <v>29</v>
      </c>
      <c r="J1204" s="13">
        <v>25</v>
      </c>
      <c r="K1204" s="13">
        <v>39</v>
      </c>
      <c r="L1204" s="13">
        <v>35</v>
      </c>
      <c r="M1204" s="13">
        <v>35</v>
      </c>
      <c r="O1204" s="19">
        <v>1200</v>
      </c>
      <c r="P1204" s="20">
        <v>99</v>
      </c>
      <c r="Q1204" s="20">
        <v>99</v>
      </c>
      <c r="R1204" s="21">
        <v>99</v>
      </c>
      <c r="S1204" s="21">
        <v>99</v>
      </c>
      <c r="T1204" s="21">
        <v>97</v>
      </c>
      <c r="U1204" s="21">
        <v>94</v>
      </c>
      <c r="V1204" s="21">
        <v>89</v>
      </c>
      <c r="W1204" s="21">
        <v>83</v>
      </c>
      <c r="X1204" s="21">
        <v>78</v>
      </c>
      <c r="Y1204" s="21">
        <v>74</v>
      </c>
      <c r="Z1204" s="21">
        <v>72</v>
      </c>
      <c r="AA1204" s="21">
        <v>70</v>
      </c>
      <c r="AB1204" s="22">
        <v>1200</v>
      </c>
      <c r="AC1204" s="23">
        <v>97</v>
      </c>
      <c r="AD1204" s="23">
        <v>96</v>
      </c>
      <c r="AE1204" s="24">
        <v>99</v>
      </c>
      <c r="AF1204" s="24">
        <v>99</v>
      </c>
      <c r="AG1204" s="24">
        <v>97</v>
      </c>
      <c r="AH1204" s="24">
        <v>92</v>
      </c>
      <c r="AI1204" s="24">
        <v>87</v>
      </c>
      <c r="AJ1204" s="24">
        <v>81</v>
      </c>
      <c r="AK1204" s="24">
        <v>76</v>
      </c>
      <c r="AL1204" s="24">
        <v>72</v>
      </c>
      <c r="AM1204" s="24">
        <v>72</v>
      </c>
      <c r="AN1204" s="24">
        <v>72</v>
      </c>
      <c r="DX1204" s="19">
        <v>1200</v>
      </c>
      <c r="DY1204" t="s">
        <v>568</v>
      </c>
      <c r="DZ1204" t="s">
        <v>568</v>
      </c>
      <c r="EA1204" t="s">
        <v>568</v>
      </c>
      <c r="EB1204" t="s">
        <v>567</v>
      </c>
    </row>
    <row r="1205" spans="1:132" x14ac:dyDescent="0.25">
      <c r="A1205" s="12">
        <v>1202</v>
      </c>
      <c r="B1205" s="12">
        <v>0</v>
      </c>
      <c r="C1205" s="12">
        <v>0</v>
      </c>
      <c r="D1205" s="12">
        <v>0</v>
      </c>
      <c r="E1205" s="12">
        <v>0</v>
      </c>
      <c r="F1205" s="12">
        <v>0</v>
      </c>
      <c r="G1205" s="12">
        <v>13</v>
      </c>
      <c r="H1205" s="12">
        <v>25</v>
      </c>
      <c r="I1205" s="12">
        <v>29</v>
      </c>
      <c r="J1205" s="12">
        <v>25</v>
      </c>
      <c r="K1205" s="12">
        <v>39</v>
      </c>
      <c r="L1205" s="12">
        <v>35</v>
      </c>
      <c r="M1205" s="12">
        <v>35</v>
      </c>
      <c r="O1205" s="19">
        <v>1201</v>
      </c>
      <c r="P1205" s="20">
        <v>99</v>
      </c>
      <c r="Q1205" s="20">
        <v>99</v>
      </c>
      <c r="R1205" s="21">
        <v>99</v>
      </c>
      <c r="S1205" s="21">
        <v>99</v>
      </c>
      <c r="T1205" s="21">
        <v>97</v>
      </c>
      <c r="U1205" s="21">
        <v>94</v>
      </c>
      <c r="V1205" s="21">
        <v>89</v>
      </c>
      <c r="W1205" s="21">
        <v>83</v>
      </c>
      <c r="X1205" s="21">
        <v>78</v>
      </c>
      <c r="Y1205" s="21">
        <v>74</v>
      </c>
      <c r="Z1205" s="21">
        <v>72</v>
      </c>
      <c r="AA1205" s="21">
        <v>70</v>
      </c>
      <c r="AB1205" s="22">
        <v>1201</v>
      </c>
      <c r="AC1205" s="23">
        <v>97</v>
      </c>
      <c r="AD1205" s="23">
        <v>97</v>
      </c>
      <c r="AE1205" s="24">
        <v>99</v>
      </c>
      <c r="AF1205" s="24">
        <v>99</v>
      </c>
      <c r="AG1205" s="24">
        <v>97</v>
      </c>
      <c r="AH1205" s="24">
        <v>93</v>
      </c>
      <c r="AI1205" s="24">
        <v>87</v>
      </c>
      <c r="AJ1205" s="24">
        <v>81</v>
      </c>
      <c r="AK1205" s="24">
        <v>77</v>
      </c>
      <c r="AL1205" s="24">
        <v>72</v>
      </c>
      <c r="AM1205" s="24">
        <v>72</v>
      </c>
      <c r="AN1205" s="24">
        <v>72</v>
      </c>
      <c r="DX1205" s="19">
        <v>1201</v>
      </c>
      <c r="DY1205" t="s">
        <v>568</v>
      </c>
      <c r="DZ1205" t="s">
        <v>568</v>
      </c>
      <c r="EA1205" t="s">
        <v>568</v>
      </c>
      <c r="EB1205" t="s">
        <v>567</v>
      </c>
    </row>
    <row r="1206" spans="1:132" x14ac:dyDescent="0.25">
      <c r="A1206" s="13">
        <v>1203</v>
      </c>
      <c r="B1206" s="13">
        <v>0</v>
      </c>
      <c r="C1206" s="13">
        <v>0</v>
      </c>
      <c r="D1206" s="13">
        <v>0</v>
      </c>
      <c r="E1206" s="13">
        <v>0</v>
      </c>
      <c r="F1206" s="13">
        <v>0</v>
      </c>
      <c r="G1206" s="13">
        <v>12</v>
      </c>
      <c r="H1206" s="13">
        <v>24</v>
      </c>
      <c r="I1206" s="13">
        <v>29</v>
      </c>
      <c r="J1206" s="13">
        <v>25</v>
      </c>
      <c r="K1206" s="13">
        <v>39</v>
      </c>
      <c r="L1206" s="13">
        <v>35</v>
      </c>
      <c r="M1206" s="13">
        <v>35</v>
      </c>
      <c r="O1206" s="19">
        <v>1202</v>
      </c>
      <c r="P1206" s="20">
        <v>99</v>
      </c>
      <c r="Q1206" s="20">
        <v>99</v>
      </c>
      <c r="R1206" s="21">
        <v>99</v>
      </c>
      <c r="S1206" s="21">
        <v>99</v>
      </c>
      <c r="T1206" s="21">
        <v>97</v>
      </c>
      <c r="U1206" s="21">
        <v>94</v>
      </c>
      <c r="V1206" s="21">
        <v>89</v>
      </c>
      <c r="W1206" s="21">
        <v>83</v>
      </c>
      <c r="X1206" s="21">
        <v>78</v>
      </c>
      <c r="Y1206" s="21">
        <v>74</v>
      </c>
      <c r="Z1206" s="21">
        <v>72</v>
      </c>
      <c r="AA1206" s="21">
        <v>70</v>
      </c>
      <c r="AB1206" s="22">
        <v>1202</v>
      </c>
      <c r="AC1206" s="23">
        <v>97</v>
      </c>
      <c r="AD1206" s="23">
        <v>97</v>
      </c>
      <c r="AE1206" s="24">
        <v>99</v>
      </c>
      <c r="AF1206" s="24">
        <v>99</v>
      </c>
      <c r="AG1206" s="24">
        <v>97</v>
      </c>
      <c r="AH1206" s="24">
        <v>93</v>
      </c>
      <c r="AI1206" s="24">
        <v>87</v>
      </c>
      <c r="AJ1206" s="24">
        <v>81</v>
      </c>
      <c r="AK1206" s="24">
        <v>77</v>
      </c>
      <c r="AL1206" s="24">
        <v>72</v>
      </c>
      <c r="AM1206" s="24">
        <v>72</v>
      </c>
      <c r="AN1206" s="24">
        <v>72</v>
      </c>
      <c r="DX1206" s="19">
        <v>1202</v>
      </c>
      <c r="DY1206" t="s">
        <v>568</v>
      </c>
      <c r="DZ1206" t="s">
        <v>568</v>
      </c>
      <c r="EA1206" t="s">
        <v>568</v>
      </c>
      <c r="EB1206" t="s">
        <v>567</v>
      </c>
    </row>
    <row r="1207" spans="1:132" x14ac:dyDescent="0.25">
      <c r="A1207" s="12">
        <v>1204</v>
      </c>
      <c r="B1207" s="12">
        <v>0</v>
      </c>
      <c r="C1207" s="12">
        <v>0</v>
      </c>
      <c r="D1207" s="12">
        <v>0</v>
      </c>
      <c r="E1207" s="12">
        <v>0</v>
      </c>
      <c r="F1207" s="12">
        <v>0</v>
      </c>
      <c r="G1207" s="12">
        <v>12</v>
      </c>
      <c r="H1207" s="12">
        <v>24</v>
      </c>
      <c r="I1207" s="12">
        <v>29</v>
      </c>
      <c r="J1207" s="12">
        <v>25</v>
      </c>
      <c r="K1207" s="12">
        <v>39</v>
      </c>
      <c r="L1207" s="12">
        <v>35</v>
      </c>
      <c r="M1207" s="12">
        <v>35</v>
      </c>
      <c r="O1207" s="19">
        <v>1203</v>
      </c>
      <c r="P1207" s="20">
        <v>99</v>
      </c>
      <c r="Q1207" s="20">
        <v>99</v>
      </c>
      <c r="R1207" s="21">
        <v>99</v>
      </c>
      <c r="S1207" s="21">
        <v>99</v>
      </c>
      <c r="T1207" s="21">
        <v>97</v>
      </c>
      <c r="U1207" s="21">
        <v>94</v>
      </c>
      <c r="V1207" s="21">
        <v>90</v>
      </c>
      <c r="W1207" s="21">
        <v>84</v>
      </c>
      <c r="X1207" s="21">
        <v>79</v>
      </c>
      <c r="Y1207" s="21">
        <v>75</v>
      </c>
      <c r="Z1207" s="21">
        <v>73</v>
      </c>
      <c r="AA1207" s="21">
        <v>71</v>
      </c>
      <c r="AB1207" s="22">
        <v>1203</v>
      </c>
      <c r="AC1207" s="23">
        <v>97</v>
      </c>
      <c r="AD1207" s="23">
        <v>97</v>
      </c>
      <c r="AE1207" s="24">
        <v>99</v>
      </c>
      <c r="AF1207" s="24">
        <v>99</v>
      </c>
      <c r="AG1207" s="24">
        <v>97</v>
      </c>
      <c r="AH1207" s="24">
        <v>93</v>
      </c>
      <c r="AI1207" s="24">
        <v>87</v>
      </c>
      <c r="AJ1207" s="24">
        <v>81</v>
      </c>
      <c r="AK1207" s="24">
        <v>77</v>
      </c>
      <c r="AL1207" s="24">
        <v>72</v>
      </c>
      <c r="AM1207" s="24">
        <v>72</v>
      </c>
      <c r="AN1207" s="24">
        <v>72</v>
      </c>
      <c r="DX1207" s="19">
        <v>1203</v>
      </c>
      <c r="DY1207" t="s">
        <v>568</v>
      </c>
      <c r="DZ1207" t="s">
        <v>568</v>
      </c>
      <c r="EA1207" t="s">
        <v>568</v>
      </c>
      <c r="EB1207" t="s">
        <v>567</v>
      </c>
    </row>
    <row r="1208" spans="1:132" x14ac:dyDescent="0.25">
      <c r="A1208" s="13">
        <v>1205</v>
      </c>
      <c r="B1208" s="13">
        <v>0</v>
      </c>
      <c r="C1208" s="13">
        <v>0</v>
      </c>
      <c r="D1208" s="13">
        <v>0</v>
      </c>
      <c r="E1208" s="13">
        <v>0</v>
      </c>
      <c r="F1208" s="13">
        <v>0</v>
      </c>
      <c r="G1208" s="13">
        <v>12</v>
      </c>
      <c r="H1208" s="13">
        <v>24</v>
      </c>
      <c r="I1208" s="13">
        <v>29</v>
      </c>
      <c r="J1208" s="13">
        <v>25</v>
      </c>
      <c r="K1208" s="13">
        <v>39</v>
      </c>
      <c r="L1208" s="13">
        <v>35</v>
      </c>
      <c r="M1208" s="13">
        <v>35</v>
      </c>
      <c r="O1208" s="19">
        <v>1204</v>
      </c>
      <c r="P1208" s="20">
        <v>99</v>
      </c>
      <c r="Q1208" s="20">
        <v>99</v>
      </c>
      <c r="R1208" s="21">
        <v>99</v>
      </c>
      <c r="S1208" s="21">
        <v>99</v>
      </c>
      <c r="T1208" s="21">
        <v>97</v>
      </c>
      <c r="U1208" s="21">
        <v>94</v>
      </c>
      <c r="V1208" s="21">
        <v>90</v>
      </c>
      <c r="W1208" s="21">
        <v>84</v>
      </c>
      <c r="X1208" s="21">
        <v>79</v>
      </c>
      <c r="Y1208" s="21">
        <v>75</v>
      </c>
      <c r="Z1208" s="21">
        <v>73</v>
      </c>
      <c r="AA1208" s="21">
        <v>71</v>
      </c>
      <c r="AB1208" s="22">
        <v>1204</v>
      </c>
      <c r="AC1208" s="23">
        <v>97</v>
      </c>
      <c r="AD1208" s="23">
        <v>97</v>
      </c>
      <c r="AE1208" s="24">
        <v>99</v>
      </c>
      <c r="AF1208" s="24">
        <v>99</v>
      </c>
      <c r="AG1208" s="24">
        <v>97</v>
      </c>
      <c r="AH1208" s="24">
        <v>93</v>
      </c>
      <c r="AI1208" s="24">
        <v>87</v>
      </c>
      <c r="AJ1208" s="24">
        <v>81</v>
      </c>
      <c r="AK1208" s="24">
        <v>77</v>
      </c>
      <c r="AL1208" s="24">
        <v>73</v>
      </c>
      <c r="AM1208" s="24">
        <v>73</v>
      </c>
      <c r="AN1208" s="24">
        <v>73</v>
      </c>
      <c r="DX1208" s="19">
        <v>1204</v>
      </c>
      <c r="DY1208" t="s">
        <v>568</v>
      </c>
      <c r="DZ1208" t="s">
        <v>568</v>
      </c>
      <c r="EA1208" t="s">
        <v>568</v>
      </c>
      <c r="EB1208" t="s">
        <v>567</v>
      </c>
    </row>
    <row r="1209" spans="1:132" x14ac:dyDescent="0.25">
      <c r="A1209" s="12">
        <v>1206</v>
      </c>
      <c r="B1209" s="12">
        <v>0</v>
      </c>
      <c r="C1209" s="12">
        <v>0</v>
      </c>
      <c r="D1209" s="12">
        <v>0</v>
      </c>
      <c r="E1209" s="12">
        <v>0</v>
      </c>
      <c r="F1209" s="12">
        <v>0</v>
      </c>
      <c r="G1209" s="12">
        <v>12</v>
      </c>
      <c r="H1209" s="12">
        <v>24</v>
      </c>
      <c r="I1209" s="12">
        <v>28</v>
      </c>
      <c r="J1209" s="12">
        <v>24</v>
      </c>
      <c r="K1209" s="12">
        <v>38</v>
      </c>
      <c r="L1209" s="12">
        <v>34</v>
      </c>
      <c r="M1209" s="12">
        <v>34</v>
      </c>
      <c r="O1209" s="19">
        <v>1205</v>
      </c>
      <c r="P1209" s="20">
        <v>99</v>
      </c>
      <c r="Q1209" s="20">
        <v>99</v>
      </c>
      <c r="R1209" s="21">
        <v>99</v>
      </c>
      <c r="S1209" s="21">
        <v>99</v>
      </c>
      <c r="T1209" s="21">
        <v>97</v>
      </c>
      <c r="U1209" s="21">
        <v>94</v>
      </c>
      <c r="V1209" s="21">
        <v>90</v>
      </c>
      <c r="W1209" s="21">
        <v>84</v>
      </c>
      <c r="X1209" s="21">
        <v>79</v>
      </c>
      <c r="Y1209" s="21">
        <v>75</v>
      </c>
      <c r="Z1209" s="21">
        <v>73</v>
      </c>
      <c r="AA1209" s="21">
        <v>71</v>
      </c>
      <c r="AB1209" s="22">
        <v>1205</v>
      </c>
      <c r="AC1209" s="23">
        <v>97</v>
      </c>
      <c r="AD1209" s="23">
        <v>97</v>
      </c>
      <c r="AE1209" s="24">
        <v>99</v>
      </c>
      <c r="AF1209" s="24">
        <v>99</v>
      </c>
      <c r="AG1209" s="24">
        <v>97</v>
      </c>
      <c r="AH1209" s="24">
        <v>93</v>
      </c>
      <c r="AI1209" s="24">
        <v>87</v>
      </c>
      <c r="AJ1209" s="24">
        <v>82</v>
      </c>
      <c r="AK1209" s="24">
        <v>77</v>
      </c>
      <c r="AL1209" s="24">
        <v>73</v>
      </c>
      <c r="AM1209" s="24">
        <v>73</v>
      </c>
      <c r="AN1209" s="24">
        <v>73</v>
      </c>
      <c r="DX1209" s="19">
        <v>1205</v>
      </c>
      <c r="DY1209" t="s">
        <v>568</v>
      </c>
      <c r="DZ1209" t="s">
        <v>568</v>
      </c>
      <c r="EA1209" t="s">
        <v>568</v>
      </c>
      <c r="EB1209" t="s">
        <v>567</v>
      </c>
    </row>
    <row r="1210" spans="1:132" x14ac:dyDescent="0.25">
      <c r="A1210" s="13">
        <v>1207</v>
      </c>
      <c r="B1210" s="13">
        <v>0</v>
      </c>
      <c r="C1210" s="13">
        <v>0</v>
      </c>
      <c r="D1210" s="13">
        <v>0</v>
      </c>
      <c r="E1210" s="13">
        <v>0</v>
      </c>
      <c r="F1210" s="13">
        <v>0</v>
      </c>
      <c r="G1210" s="13">
        <v>12</v>
      </c>
      <c r="H1210" s="13">
        <v>24</v>
      </c>
      <c r="I1210" s="13">
        <v>28</v>
      </c>
      <c r="J1210" s="13">
        <v>24</v>
      </c>
      <c r="K1210" s="13">
        <v>38</v>
      </c>
      <c r="L1210" s="13">
        <v>34</v>
      </c>
      <c r="M1210" s="13">
        <v>34</v>
      </c>
      <c r="O1210" s="19">
        <v>1206</v>
      </c>
      <c r="P1210" s="20">
        <v>99</v>
      </c>
      <c r="Q1210" s="20">
        <v>99</v>
      </c>
      <c r="R1210" s="21">
        <v>99</v>
      </c>
      <c r="S1210" s="21">
        <v>99</v>
      </c>
      <c r="T1210" s="21">
        <v>97</v>
      </c>
      <c r="U1210" s="21">
        <v>94</v>
      </c>
      <c r="V1210" s="21">
        <v>90</v>
      </c>
      <c r="W1210" s="21">
        <v>84</v>
      </c>
      <c r="X1210" s="21">
        <v>79</v>
      </c>
      <c r="Y1210" s="21">
        <v>75</v>
      </c>
      <c r="Z1210" s="21">
        <v>73</v>
      </c>
      <c r="AA1210" s="21">
        <v>71</v>
      </c>
      <c r="AB1210" s="22">
        <v>1206</v>
      </c>
      <c r="AC1210" s="23">
        <v>97</v>
      </c>
      <c r="AD1210" s="23">
        <v>97</v>
      </c>
      <c r="AE1210" s="24">
        <v>99</v>
      </c>
      <c r="AF1210" s="24">
        <v>99</v>
      </c>
      <c r="AG1210" s="24">
        <v>97</v>
      </c>
      <c r="AH1210" s="24">
        <v>93</v>
      </c>
      <c r="AI1210" s="24">
        <v>87</v>
      </c>
      <c r="AJ1210" s="24">
        <v>82</v>
      </c>
      <c r="AK1210" s="24">
        <v>77</v>
      </c>
      <c r="AL1210" s="24">
        <v>73</v>
      </c>
      <c r="AM1210" s="24">
        <v>73</v>
      </c>
      <c r="AN1210" s="24">
        <v>73</v>
      </c>
      <c r="DX1210" s="19">
        <v>1206</v>
      </c>
      <c r="DY1210" t="s">
        <v>568</v>
      </c>
      <c r="DZ1210" t="s">
        <v>568</v>
      </c>
      <c r="EA1210" t="s">
        <v>568</v>
      </c>
      <c r="EB1210" t="s">
        <v>567</v>
      </c>
    </row>
    <row r="1211" spans="1:132" x14ac:dyDescent="0.25">
      <c r="A1211" s="12">
        <v>1208</v>
      </c>
      <c r="B1211" s="12">
        <v>0</v>
      </c>
      <c r="C1211" s="12">
        <v>0</v>
      </c>
      <c r="D1211" s="12">
        <v>0</v>
      </c>
      <c r="E1211" s="12">
        <v>0</v>
      </c>
      <c r="F1211" s="12">
        <v>0</v>
      </c>
      <c r="G1211" s="12">
        <v>11</v>
      </c>
      <c r="H1211" s="12">
        <v>23</v>
      </c>
      <c r="I1211" s="12">
        <v>28</v>
      </c>
      <c r="J1211" s="12">
        <v>24</v>
      </c>
      <c r="K1211" s="12">
        <v>38</v>
      </c>
      <c r="L1211" s="12">
        <v>34</v>
      </c>
      <c r="M1211" s="12">
        <v>34</v>
      </c>
      <c r="O1211" s="19">
        <v>1207</v>
      </c>
      <c r="P1211" s="20">
        <v>99</v>
      </c>
      <c r="Q1211" s="20">
        <v>99</v>
      </c>
      <c r="R1211" s="21">
        <v>99</v>
      </c>
      <c r="S1211" s="21">
        <v>99</v>
      </c>
      <c r="T1211" s="21">
        <v>97</v>
      </c>
      <c r="U1211" s="21">
        <v>94</v>
      </c>
      <c r="V1211" s="21">
        <v>90</v>
      </c>
      <c r="W1211" s="21">
        <v>84</v>
      </c>
      <c r="X1211" s="21">
        <v>79</v>
      </c>
      <c r="Y1211" s="21">
        <v>75</v>
      </c>
      <c r="Z1211" s="21">
        <v>73</v>
      </c>
      <c r="AA1211" s="21">
        <v>71</v>
      </c>
      <c r="AB1211" s="22">
        <v>1207</v>
      </c>
      <c r="AC1211" s="23">
        <v>97</v>
      </c>
      <c r="AD1211" s="23">
        <v>97</v>
      </c>
      <c r="AE1211" s="24">
        <v>99</v>
      </c>
      <c r="AF1211" s="24">
        <v>99</v>
      </c>
      <c r="AG1211" s="24">
        <v>97</v>
      </c>
      <c r="AH1211" s="24">
        <v>93</v>
      </c>
      <c r="AI1211" s="24">
        <v>88</v>
      </c>
      <c r="AJ1211" s="24">
        <v>82</v>
      </c>
      <c r="AK1211" s="24">
        <v>77</v>
      </c>
      <c r="AL1211" s="24">
        <v>73</v>
      </c>
      <c r="AM1211" s="24">
        <v>73</v>
      </c>
      <c r="AN1211" s="24">
        <v>73</v>
      </c>
      <c r="DX1211" s="19">
        <v>1207</v>
      </c>
      <c r="DY1211" t="s">
        <v>568</v>
      </c>
      <c r="DZ1211" t="s">
        <v>568</v>
      </c>
      <c r="EA1211" t="s">
        <v>568</v>
      </c>
      <c r="EB1211" t="s">
        <v>567</v>
      </c>
    </row>
    <row r="1212" spans="1:132" x14ac:dyDescent="0.25">
      <c r="A1212" s="13">
        <v>1209</v>
      </c>
      <c r="B1212" s="13">
        <v>0</v>
      </c>
      <c r="C1212" s="13">
        <v>0</v>
      </c>
      <c r="D1212" s="13">
        <v>0</v>
      </c>
      <c r="E1212" s="13">
        <v>0</v>
      </c>
      <c r="F1212" s="13">
        <v>0</v>
      </c>
      <c r="G1212" s="13">
        <v>11</v>
      </c>
      <c r="H1212" s="13">
        <v>23</v>
      </c>
      <c r="I1212" s="13">
        <v>28</v>
      </c>
      <c r="J1212" s="13">
        <v>24</v>
      </c>
      <c r="K1212" s="13">
        <v>38</v>
      </c>
      <c r="L1212" s="13">
        <v>34</v>
      </c>
      <c r="M1212" s="13">
        <v>34</v>
      </c>
      <c r="O1212" s="19">
        <v>1208</v>
      </c>
      <c r="P1212" s="20">
        <v>99</v>
      </c>
      <c r="Q1212" s="20">
        <v>99</v>
      </c>
      <c r="R1212" s="21">
        <v>99</v>
      </c>
      <c r="S1212" s="21">
        <v>99</v>
      </c>
      <c r="T1212" s="21">
        <v>97</v>
      </c>
      <c r="U1212" s="21">
        <v>94</v>
      </c>
      <c r="V1212" s="21">
        <v>90</v>
      </c>
      <c r="W1212" s="21">
        <v>84</v>
      </c>
      <c r="X1212" s="21">
        <v>80</v>
      </c>
      <c r="Y1212" s="21">
        <v>76</v>
      </c>
      <c r="Z1212" s="21">
        <v>74</v>
      </c>
      <c r="AA1212" s="21">
        <v>72</v>
      </c>
      <c r="AB1212" s="22">
        <v>1208</v>
      </c>
      <c r="AC1212" s="23">
        <v>97</v>
      </c>
      <c r="AD1212" s="23">
        <v>97</v>
      </c>
      <c r="AE1212" s="24">
        <v>99</v>
      </c>
      <c r="AF1212" s="24">
        <v>99</v>
      </c>
      <c r="AG1212" s="24">
        <v>97</v>
      </c>
      <c r="AH1212" s="24">
        <v>93</v>
      </c>
      <c r="AI1212" s="24">
        <v>88</v>
      </c>
      <c r="AJ1212" s="24">
        <v>82</v>
      </c>
      <c r="AK1212" s="24">
        <v>78</v>
      </c>
      <c r="AL1212" s="24">
        <v>73</v>
      </c>
      <c r="AM1212" s="24">
        <v>73</v>
      </c>
      <c r="AN1212" s="24">
        <v>73</v>
      </c>
      <c r="DX1212" s="19">
        <v>1208</v>
      </c>
      <c r="DY1212" t="s">
        <v>568</v>
      </c>
      <c r="DZ1212" t="s">
        <v>568</v>
      </c>
      <c r="EA1212" t="s">
        <v>568</v>
      </c>
      <c r="EB1212" t="s">
        <v>567</v>
      </c>
    </row>
    <row r="1213" spans="1:132" x14ac:dyDescent="0.25">
      <c r="A1213" s="12">
        <v>1210</v>
      </c>
      <c r="B1213" s="12">
        <v>0</v>
      </c>
      <c r="C1213" s="12">
        <v>0</v>
      </c>
      <c r="D1213" s="12">
        <v>0</v>
      </c>
      <c r="E1213" s="12">
        <v>0</v>
      </c>
      <c r="F1213" s="12">
        <v>0</v>
      </c>
      <c r="G1213" s="12">
        <v>11</v>
      </c>
      <c r="H1213" s="12">
        <v>23</v>
      </c>
      <c r="I1213" s="12">
        <v>28</v>
      </c>
      <c r="J1213" s="12">
        <v>24</v>
      </c>
      <c r="K1213" s="12">
        <v>38</v>
      </c>
      <c r="L1213" s="12">
        <v>34</v>
      </c>
      <c r="M1213" s="12">
        <v>34</v>
      </c>
      <c r="O1213" s="19">
        <v>1209</v>
      </c>
      <c r="P1213" s="20">
        <v>99</v>
      </c>
      <c r="Q1213" s="20">
        <v>99</v>
      </c>
      <c r="R1213" s="21">
        <v>99</v>
      </c>
      <c r="S1213" s="21">
        <v>99</v>
      </c>
      <c r="T1213" s="21">
        <v>97</v>
      </c>
      <c r="U1213" s="21">
        <v>94</v>
      </c>
      <c r="V1213" s="21">
        <v>90</v>
      </c>
      <c r="W1213" s="21">
        <v>84</v>
      </c>
      <c r="X1213" s="21">
        <v>80</v>
      </c>
      <c r="Y1213" s="21">
        <v>76</v>
      </c>
      <c r="Z1213" s="21">
        <v>74</v>
      </c>
      <c r="AA1213" s="21">
        <v>72</v>
      </c>
      <c r="AB1213" s="22">
        <v>1209</v>
      </c>
      <c r="AC1213" s="23">
        <v>97</v>
      </c>
      <c r="AD1213" s="23">
        <v>97</v>
      </c>
      <c r="AE1213" s="24">
        <v>99</v>
      </c>
      <c r="AF1213" s="24">
        <v>99</v>
      </c>
      <c r="AG1213" s="24">
        <v>97</v>
      </c>
      <c r="AH1213" s="24">
        <v>93</v>
      </c>
      <c r="AI1213" s="24">
        <v>88</v>
      </c>
      <c r="AJ1213" s="24">
        <v>82</v>
      </c>
      <c r="AK1213" s="24">
        <v>78</v>
      </c>
      <c r="AL1213" s="24">
        <v>73</v>
      </c>
      <c r="AM1213" s="24">
        <v>73</v>
      </c>
      <c r="AN1213" s="24">
        <v>73</v>
      </c>
      <c r="DX1213" s="19">
        <v>1209</v>
      </c>
      <c r="DY1213" t="s">
        <v>568</v>
      </c>
      <c r="DZ1213" t="s">
        <v>568</v>
      </c>
      <c r="EA1213" t="s">
        <v>568</v>
      </c>
      <c r="EB1213" t="s">
        <v>567</v>
      </c>
    </row>
    <row r="1214" spans="1:132" x14ac:dyDescent="0.25">
      <c r="A1214" s="13">
        <v>1211</v>
      </c>
      <c r="B1214" s="13">
        <v>0</v>
      </c>
      <c r="C1214" s="13">
        <v>0</v>
      </c>
      <c r="D1214" s="13">
        <v>0</v>
      </c>
      <c r="E1214" s="13">
        <v>0</v>
      </c>
      <c r="F1214" s="13">
        <v>0</v>
      </c>
      <c r="G1214" s="13">
        <v>11</v>
      </c>
      <c r="H1214" s="13">
        <v>23</v>
      </c>
      <c r="I1214" s="13">
        <v>28</v>
      </c>
      <c r="J1214" s="13">
        <v>24</v>
      </c>
      <c r="K1214" s="13">
        <v>38</v>
      </c>
      <c r="L1214" s="13">
        <v>34</v>
      </c>
      <c r="M1214" s="13">
        <v>34</v>
      </c>
      <c r="O1214" s="19">
        <v>1210</v>
      </c>
      <c r="P1214" s="20">
        <v>99</v>
      </c>
      <c r="Q1214" s="20">
        <v>99</v>
      </c>
      <c r="R1214" s="21">
        <v>99</v>
      </c>
      <c r="S1214" s="21">
        <v>99</v>
      </c>
      <c r="T1214" s="21">
        <v>97</v>
      </c>
      <c r="U1214" s="21">
        <v>94</v>
      </c>
      <c r="V1214" s="21">
        <v>90</v>
      </c>
      <c r="W1214" s="21">
        <v>84</v>
      </c>
      <c r="X1214" s="21">
        <v>80</v>
      </c>
      <c r="Y1214" s="21">
        <v>76</v>
      </c>
      <c r="Z1214" s="21">
        <v>74</v>
      </c>
      <c r="AA1214" s="21">
        <v>72</v>
      </c>
      <c r="AB1214" s="22">
        <v>1210</v>
      </c>
      <c r="AC1214" s="23">
        <v>97</v>
      </c>
      <c r="AD1214" s="23">
        <v>97</v>
      </c>
      <c r="AE1214" s="24">
        <v>99</v>
      </c>
      <c r="AF1214" s="24">
        <v>99</v>
      </c>
      <c r="AG1214" s="24">
        <v>97</v>
      </c>
      <c r="AH1214" s="24">
        <v>93</v>
      </c>
      <c r="AI1214" s="24">
        <v>88</v>
      </c>
      <c r="AJ1214" s="24">
        <v>82</v>
      </c>
      <c r="AK1214" s="24">
        <v>78</v>
      </c>
      <c r="AL1214" s="24">
        <v>74</v>
      </c>
      <c r="AM1214" s="24">
        <v>74</v>
      </c>
      <c r="AN1214" s="24">
        <v>74</v>
      </c>
      <c r="DX1214" s="19">
        <v>1210</v>
      </c>
      <c r="DY1214" t="s">
        <v>568</v>
      </c>
      <c r="DZ1214" t="s">
        <v>568</v>
      </c>
      <c r="EA1214" t="s">
        <v>568</v>
      </c>
      <c r="EB1214" t="s">
        <v>567</v>
      </c>
    </row>
    <row r="1215" spans="1:132" x14ac:dyDescent="0.25">
      <c r="A1215" s="12">
        <v>1212</v>
      </c>
      <c r="B1215" s="12">
        <v>0</v>
      </c>
      <c r="C1215" s="12">
        <v>0</v>
      </c>
      <c r="D1215" s="12">
        <v>0</v>
      </c>
      <c r="E1215" s="12">
        <v>0</v>
      </c>
      <c r="F1215" s="12">
        <v>0</v>
      </c>
      <c r="G1215" s="12">
        <v>11</v>
      </c>
      <c r="H1215" s="12">
        <v>23</v>
      </c>
      <c r="I1215" s="12">
        <v>28</v>
      </c>
      <c r="J1215" s="12">
        <v>24</v>
      </c>
      <c r="K1215" s="12">
        <v>38</v>
      </c>
      <c r="L1215" s="12">
        <v>34</v>
      </c>
      <c r="M1215" s="12">
        <v>34</v>
      </c>
      <c r="O1215" s="19">
        <v>1211</v>
      </c>
      <c r="P1215" s="20">
        <v>99</v>
      </c>
      <c r="Q1215" s="20">
        <v>99</v>
      </c>
      <c r="R1215" s="21">
        <v>99</v>
      </c>
      <c r="S1215" s="21">
        <v>99</v>
      </c>
      <c r="T1215" s="21">
        <v>97</v>
      </c>
      <c r="U1215" s="21">
        <v>94</v>
      </c>
      <c r="V1215" s="21">
        <v>90</v>
      </c>
      <c r="W1215" s="21">
        <v>84</v>
      </c>
      <c r="X1215" s="21">
        <v>80</v>
      </c>
      <c r="Y1215" s="21">
        <v>76</v>
      </c>
      <c r="Z1215" s="21">
        <v>74</v>
      </c>
      <c r="AA1215" s="21">
        <v>72</v>
      </c>
      <c r="AB1215" s="22">
        <v>1211</v>
      </c>
      <c r="AC1215" s="23">
        <v>97</v>
      </c>
      <c r="AD1215" s="23">
        <v>97</v>
      </c>
      <c r="AE1215" s="24">
        <v>99</v>
      </c>
      <c r="AF1215" s="24">
        <v>99</v>
      </c>
      <c r="AG1215" s="24">
        <v>97</v>
      </c>
      <c r="AH1215" s="24">
        <v>93</v>
      </c>
      <c r="AI1215" s="24">
        <v>88</v>
      </c>
      <c r="AJ1215" s="24">
        <v>82</v>
      </c>
      <c r="AK1215" s="24">
        <v>78</v>
      </c>
      <c r="AL1215" s="24">
        <v>74</v>
      </c>
      <c r="AM1215" s="24">
        <v>74</v>
      </c>
      <c r="AN1215" s="24">
        <v>74</v>
      </c>
      <c r="DX1215" s="19">
        <v>1211</v>
      </c>
      <c r="DY1215" t="s">
        <v>568</v>
      </c>
      <c r="DZ1215" t="s">
        <v>568</v>
      </c>
      <c r="EA1215" t="s">
        <v>568</v>
      </c>
      <c r="EB1215" t="s">
        <v>567</v>
      </c>
    </row>
    <row r="1216" spans="1:132" x14ac:dyDescent="0.25">
      <c r="A1216" s="13">
        <v>1213</v>
      </c>
      <c r="B1216" s="13">
        <v>0</v>
      </c>
      <c r="C1216" s="13">
        <v>0</v>
      </c>
      <c r="D1216" s="13">
        <v>0</v>
      </c>
      <c r="E1216" s="13">
        <v>0</v>
      </c>
      <c r="F1216" s="13">
        <v>0</v>
      </c>
      <c r="G1216" s="13">
        <v>11</v>
      </c>
      <c r="H1216" s="13">
        <v>23</v>
      </c>
      <c r="I1216" s="13">
        <v>28</v>
      </c>
      <c r="J1216" s="13">
        <v>24</v>
      </c>
      <c r="K1216" s="13">
        <v>38</v>
      </c>
      <c r="L1216" s="13">
        <v>34</v>
      </c>
      <c r="M1216" s="13">
        <v>34</v>
      </c>
      <c r="O1216" s="19">
        <v>1212</v>
      </c>
      <c r="P1216" s="20">
        <v>99</v>
      </c>
      <c r="Q1216" s="20">
        <v>99</v>
      </c>
      <c r="R1216" s="21">
        <v>99</v>
      </c>
      <c r="S1216" s="21">
        <v>99</v>
      </c>
      <c r="T1216" s="21">
        <v>97</v>
      </c>
      <c r="U1216" s="21">
        <v>94</v>
      </c>
      <c r="V1216" s="21">
        <v>90</v>
      </c>
      <c r="W1216" s="21">
        <v>84</v>
      </c>
      <c r="X1216" s="21">
        <v>80</v>
      </c>
      <c r="Y1216" s="21">
        <v>76</v>
      </c>
      <c r="Z1216" s="21">
        <v>74</v>
      </c>
      <c r="AA1216" s="21">
        <v>72</v>
      </c>
      <c r="AB1216" s="22">
        <v>1212</v>
      </c>
      <c r="AC1216" s="23">
        <v>97</v>
      </c>
      <c r="AD1216" s="23">
        <v>97</v>
      </c>
      <c r="AE1216" s="24">
        <v>99</v>
      </c>
      <c r="AF1216" s="24">
        <v>99</v>
      </c>
      <c r="AG1216" s="24">
        <v>98</v>
      </c>
      <c r="AH1216" s="24">
        <v>94</v>
      </c>
      <c r="AI1216" s="24">
        <v>88</v>
      </c>
      <c r="AJ1216" s="24">
        <v>82</v>
      </c>
      <c r="AK1216" s="24">
        <v>78</v>
      </c>
      <c r="AL1216" s="24">
        <v>74</v>
      </c>
      <c r="AM1216" s="24">
        <v>74</v>
      </c>
      <c r="AN1216" s="24">
        <v>74</v>
      </c>
      <c r="DX1216" s="19">
        <v>1212</v>
      </c>
      <c r="DY1216" t="s">
        <v>568</v>
      </c>
      <c r="DZ1216" t="s">
        <v>568</v>
      </c>
      <c r="EA1216" t="s">
        <v>568</v>
      </c>
      <c r="EB1216" t="s">
        <v>567</v>
      </c>
    </row>
    <row r="1217" spans="1:132" x14ac:dyDescent="0.25">
      <c r="A1217" s="12">
        <v>1214</v>
      </c>
      <c r="B1217" s="12">
        <v>0</v>
      </c>
      <c r="C1217" s="12">
        <v>0</v>
      </c>
      <c r="D1217" s="12">
        <v>0</v>
      </c>
      <c r="E1217" s="12">
        <v>0</v>
      </c>
      <c r="F1217" s="12">
        <v>0</v>
      </c>
      <c r="G1217" s="12">
        <v>11</v>
      </c>
      <c r="H1217" s="12">
        <v>23</v>
      </c>
      <c r="I1217" s="12">
        <v>28</v>
      </c>
      <c r="J1217" s="12">
        <v>24</v>
      </c>
      <c r="K1217" s="12">
        <v>38</v>
      </c>
      <c r="L1217" s="12">
        <v>34</v>
      </c>
      <c r="M1217" s="12">
        <v>34</v>
      </c>
      <c r="O1217" s="19">
        <v>1213</v>
      </c>
      <c r="P1217" s="20">
        <v>99</v>
      </c>
      <c r="Q1217" s="20">
        <v>99</v>
      </c>
      <c r="R1217" s="21">
        <v>99</v>
      </c>
      <c r="S1217" s="21">
        <v>99</v>
      </c>
      <c r="T1217" s="21">
        <v>98</v>
      </c>
      <c r="U1217" s="21">
        <v>95</v>
      </c>
      <c r="V1217" s="21">
        <v>91</v>
      </c>
      <c r="W1217" s="21">
        <v>85</v>
      </c>
      <c r="X1217" s="21">
        <v>81</v>
      </c>
      <c r="Y1217" s="21">
        <v>77</v>
      </c>
      <c r="Z1217" s="21">
        <v>75</v>
      </c>
      <c r="AA1217" s="21">
        <v>73</v>
      </c>
      <c r="AB1217" s="22">
        <v>1213</v>
      </c>
      <c r="AC1217" s="23">
        <v>97</v>
      </c>
      <c r="AD1217" s="23">
        <v>97</v>
      </c>
      <c r="AE1217" s="24">
        <v>99</v>
      </c>
      <c r="AF1217" s="24">
        <v>99</v>
      </c>
      <c r="AG1217" s="24">
        <v>98</v>
      </c>
      <c r="AH1217" s="24">
        <v>94</v>
      </c>
      <c r="AI1217" s="24">
        <v>88</v>
      </c>
      <c r="AJ1217" s="24">
        <v>83</v>
      </c>
      <c r="AK1217" s="24">
        <v>78</v>
      </c>
      <c r="AL1217" s="24">
        <v>74</v>
      </c>
      <c r="AM1217" s="24">
        <v>74</v>
      </c>
      <c r="AN1217" s="24">
        <v>74</v>
      </c>
      <c r="DX1217" s="19">
        <v>1213</v>
      </c>
      <c r="DY1217" t="s">
        <v>568</v>
      </c>
      <c r="DZ1217" t="s">
        <v>568</v>
      </c>
      <c r="EA1217" t="s">
        <v>568</v>
      </c>
      <c r="EB1217" t="s">
        <v>567</v>
      </c>
    </row>
    <row r="1218" spans="1:132" x14ac:dyDescent="0.25">
      <c r="A1218" s="13">
        <v>1215</v>
      </c>
      <c r="B1218" s="13">
        <v>0</v>
      </c>
      <c r="C1218" s="13">
        <v>0</v>
      </c>
      <c r="D1218" s="13">
        <v>0</v>
      </c>
      <c r="E1218" s="13">
        <v>0</v>
      </c>
      <c r="F1218" s="13">
        <v>0</v>
      </c>
      <c r="G1218" s="13">
        <v>11</v>
      </c>
      <c r="H1218" s="13">
        <v>23</v>
      </c>
      <c r="I1218" s="13">
        <v>28</v>
      </c>
      <c r="J1218" s="13">
        <v>24</v>
      </c>
      <c r="K1218" s="13">
        <v>38</v>
      </c>
      <c r="L1218" s="13">
        <v>34</v>
      </c>
      <c r="M1218" s="13">
        <v>34</v>
      </c>
      <c r="O1218" s="19">
        <v>1214</v>
      </c>
      <c r="P1218" s="20">
        <v>99</v>
      </c>
      <c r="Q1218" s="20">
        <v>99</v>
      </c>
      <c r="R1218" s="21">
        <v>99</v>
      </c>
      <c r="S1218" s="21">
        <v>99</v>
      </c>
      <c r="T1218" s="21">
        <v>98</v>
      </c>
      <c r="U1218" s="21">
        <v>95</v>
      </c>
      <c r="V1218" s="21">
        <v>91</v>
      </c>
      <c r="W1218" s="21">
        <v>85</v>
      </c>
      <c r="X1218" s="21">
        <v>81</v>
      </c>
      <c r="Y1218" s="21">
        <v>77</v>
      </c>
      <c r="Z1218" s="21">
        <v>75</v>
      </c>
      <c r="AA1218" s="21">
        <v>73</v>
      </c>
      <c r="AB1218" s="22">
        <v>1214</v>
      </c>
      <c r="AC1218" s="23">
        <v>97</v>
      </c>
      <c r="AD1218" s="23">
        <v>97</v>
      </c>
      <c r="AE1218" s="24">
        <v>99</v>
      </c>
      <c r="AF1218" s="24">
        <v>99</v>
      </c>
      <c r="AG1218" s="24">
        <v>98</v>
      </c>
      <c r="AH1218" s="24">
        <v>94</v>
      </c>
      <c r="AI1218" s="24">
        <v>88</v>
      </c>
      <c r="AJ1218" s="24">
        <v>83</v>
      </c>
      <c r="AK1218" s="24">
        <v>78</v>
      </c>
      <c r="AL1218" s="24">
        <v>74</v>
      </c>
      <c r="AM1218" s="24">
        <v>74</v>
      </c>
      <c r="AN1218" s="24">
        <v>74</v>
      </c>
      <c r="DX1218" s="19">
        <v>1214</v>
      </c>
      <c r="DY1218" t="s">
        <v>568</v>
      </c>
      <c r="DZ1218" t="s">
        <v>568</v>
      </c>
      <c r="EA1218" t="s">
        <v>568</v>
      </c>
      <c r="EB1218" t="s">
        <v>567</v>
      </c>
    </row>
    <row r="1219" spans="1:132" x14ac:dyDescent="0.25">
      <c r="A1219" s="12">
        <v>1216</v>
      </c>
      <c r="B1219" s="12">
        <v>0</v>
      </c>
      <c r="C1219" s="12">
        <v>0</v>
      </c>
      <c r="D1219" s="12">
        <v>0</v>
      </c>
      <c r="E1219" s="12">
        <v>0</v>
      </c>
      <c r="F1219" s="12">
        <v>0</v>
      </c>
      <c r="G1219" s="12">
        <v>10</v>
      </c>
      <c r="H1219" s="12">
        <v>22</v>
      </c>
      <c r="I1219" s="12">
        <v>27</v>
      </c>
      <c r="J1219" s="12">
        <v>23</v>
      </c>
      <c r="K1219" s="12">
        <v>37</v>
      </c>
      <c r="L1219" s="12">
        <v>33</v>
      </c>
      <c r="M1219" s="12">
        <v>33</v>
      </c>
      <c r="O1219" s="19">
        <v>1215</v>
      </c>
      <c r="P1219" s="20">
        <v>99</v>
      </c>
      <c r="Q1219" s="20">
        <v>99</v>
      </c>
      <c r="R1219" s="21">
        <v>99</v>
      </c>
      <c r="S1219" s="21">
        <v>99</v>
      </c>
      <c r="T1219" s="21">
        <v>98</v>
      </c>
      <c r="U1219" s="21">
        <v>95</v>
      </c>
      <c r="V1219" s="21">
        <v>91</v>
      </c>
      <c r="W1219" s="21">
        <v>85</v>
      </c>
      <c r="X1219" s="21">
        <v>81</v>
      </c>
      <c r="Y1219" s="21">
        <v>77</v>
      </c>
      <c r="Z1219" s="21">
        <v>75</v>
      </c>
      <c r="AA1219" s="21">
        <v>73</v>
      </c>
      <c r="AB1219" s="22">
        <v>1215</v>
      </c>
      <c r="AC1219" s="23">
        <v>97</v>
      </c>
      <c r="AD1219" s="23">
        <v>97</v>
      </c>
      <c r="AE1219" s="24">
        <v>99</v>
      </c>
      <c r="AF1219" s="24">
        <v>99</v>
      </c>
      <c r="AG1219" s="24">
        <v>98</v>
      </c>
      <c r="AH1219" s="24">
        <v>94</v>
      </c>
      <c r="AI1219" s="24">
        <v>88</v>
      </c>
      <c r="AJ1219" s="24">
        <v>83</v>
      </c>
      <c r="AK1219" s="24">
        <v>79</v>
      </c>
      <c r="AL1219" s="24">
        <v>74</v>
      </c>
      <c r="AM1219" s="24">
        <v>74</v>
      </c>
      <c r="AN1219" s="24">
        <v>74</v>
      </c>
      <c r="DX1219" s="19">
        <v>1215</v>
      </c>
      <c r="DY1219" t="s">
        <v>568</v>
      </c>
      <c r="DZ1219" t="s">
        <v>568</v>
      </c>
      <c r="EA1219" t="s">
        <v>568</v>
      </c>
      <c r="EB1219" t="s">
        <v>567</v>
      </c>
    </row>
    <row r="1220" spans="1:132" x14ac:dyDescent="0.25">
      <c r="A1220" s="13">
        <v>1217</v>
      </c>
      <c r="B1220" s="13">
        <v>0</v>
      </c>
      <c r="C1220" s="13">
        <v>0</v>
      </c>
      <c r="D1220" s="13">
        <v>0</v>
      </c>
      <c r="E1220" s="13">
        <v>0</v>
      </c>
      <c r="F1220" s="13">
        <v>0</v>
      </c>
      <c r="G1220" s="13">
        <v>10</v>
      </c>
      <c r="H1220" s="13">
        <v>22</v>
      </c>
      <c r="I1220" s="13">
        <v>27</v>
      </c>
      <c r="J1220" s="13">
        <v>23</v>
      </c>
      <c r="K1220" s="13">
        <v>37</v>
      </c>
      <c r="L1220" s="13">
        <v>33</v>
      </c>
      <c r="M1220" s="13">
        <v>33</v>
      </c>
      <c r="O1220" s="19">
        <v>1216</v>
      </c>
      <c r="P1220" s="20">
        <v>99</v>
      </c>
      <c r="Q1220" s="20">
        <v>99</v>
      </c>
      <c r="R1220" s="21">
        <v>99</v>
      </c>
      <c r="S1220" s="21">
        <v>99</v>
      </c>
      <c r="T1220" s="21">
        <v>98</v>
      </c>
      <c r="U1220" s="21">
        <v>95</v>
      </c>
      <c r="V1220" s="21">
        <v>91</v>
      </c>
      <c r="W1220" s="21">
        <v>85</v>
      </c>
      <c r="X1220" s="21">
        <v>81</v>
      </c>
      <c r="Y1220" s="21">
        <v>77</v>
      </c>
      <c r="Z1220" s="21">
        <v>75</v>
      </c>
      <c r="AA1220" s="21">
        <v>73</v>
      </c>
      <c r="AB1220" s="22">
        <v>1216</v>
      </c>
      <c r="AC1220" s="23">
        <v>97</v>
      </c>
      <c r="AD1220" s="23">
        <v>97</v>
      </c>
      <c r="AE1220" s="24">
        <v>99</v>
      </c>
      <c r="AF1220" s="24">
        <v>99</v>
      </c>
      <c r="AG1220" s="24">
        <v>98</v>
      </c>
      <c r="AH1220" s="24">
        <v>94</v>
      </c>
      <c r="AI1220" s="24">
        <v>88</v>
      </c>
      <c r="AJ1220" s="24">
        <v>83</v>
      </c>
      <c r="AK1220" s="24">
        <v>79</v>
      </c>
      <c r="AL1220" s="24">
        <v>75</v>
      </c>
      <c r="AM1220" s="24">
        <v>75</v>
      </c>
      <c r="AN1220" s="24">
        <v>75</v>
      </c>
      <c r="DX1220" s="19">
        <v>1216</v>
      </c>
      <c r="DY1220" t="s">
        <v>568</v>
      </c>
      <c r="DZ1220" t="s">
        <v>568</v>
      </c>
      <c r="EA1220" t="s">
        <v>568</v>
      </c>
      <c r="EB1220" t="s">
        <v>567</v>
      </c>
    </row>
    <row r="1221" spans="1:132" x14ac:dyDescent="0.25">
      <c r="A1221" s="12">
        <v>1218</v>
      </c>
      <c r="B1221" s="12">
        <v>0</v>
      </c>
      <c r="C1221" s="12">
        <v>0</v>
      </c>
      <c r="D1221" s="12">
        <v>0</v>
      </c>
      <c r="E1221" s="12">
        <v>0</v>
      </c>
      <c r="F1221" s="12">
        <v>0</v>
      </c>
      <c r="G1221" s="12">
        <v>10</v>
      </c>
      <c r="H1221" s="12">
        <v>22</v>
      </c>
      <c r="I1221" s="12">
        <v>27</v>
      </c>
      <c r="J1221" s="12">
        <v>23</v>
      </c>
      <c r="K1221" s="12">
        <v>37</v>
      </c>
      <c r="L1221" s="12">
        <v>33</v>
      </c>
      <c r="M1221" s="12">
        <v>33</v>
      </c>
      <c r="O1221" s="19">
        <v>1217</v>
      </c>
      <c r="P1221" s="20">
        <v>99</v>
      </c>
      <c r="Q1221" s="20">
        <v>99</v>
      </c>
      <c r="R1221" s="21">
        <v>99</v>
      </c>
      <c r="S1221" s="21">
        <v>99</v>
      </c>
      <c r="T1221" s="21">
        <v>98</v>
      </c>
      <c r="U1221" s="21">
        <v>95</v>
      </c>
      <c r="V1221" s="21">
        <v>91</v>
      </c>
      <c r="W1221" s="21">
        <v>85</v>
      </c>
      <c r="X1221" s="21">
        <v>81</v>
      </c>
      <c r="Y1221" s="21">
        <v>77</v>
      </c>
      <c r="Z1221" s="21">
        <v>75</v>
      </c>
      <c r="AA1221" s="21">
        <v>73</v>
      </c>
      <c r="AB1221" s="22">
        <v>1217</v>
      </c>
      <c r="AC1221" s="23">
        <v>97</v>
      </c>
      <c r="AD1221" s="23">
        <v>97</v>
      </c>
      <c r="AE1221" s="24">
        <v>99</v>
      </c>
      <c r="AF1221" s="24">
        <v>99</v>
      </c>
      <c r="AG1221" s="24">
        <v>98</v>
      </c>
      <c r="AH1221" s="24">
        <v>94</v>
      </c>
      <c r="AI1221" s="24">
        <v>89</v>
      </c>
      <c r="AJ1221" s="24">
        <v>83</v>
      </c>
      <c r="AK1221" s="24">
        <v>79</v>
      </c>
      <c r="AL1221" s="24">
        <v>75</v>
      </c>
      <c r="AM1221" s="24">
        <v>75</v>
      </c>
      <c r="AN1221" s="24">
        <v>75</v>
      </c>
      <c r="DX1221" s="19">
        <v>1217</v>
      </c>
      <c r="DY1221" t="s">
        <v>568</v>
      </c>
      <c r="DZ1221" t="s">
        <v>568</v>
      </c>
      <c r="EA1221" t="s">
        <v>568</v>
      </c>
      <c r="EB1221" t="s">
        <v>567</v>
      </c>
    </row>
    <row r="1222" spans="1:132" x14ac:dyDescent="0.25">
      <c r="A1222" s="13">
        <v>1219</v>
      </c>
      <c r="B1222" s="13">
        <v>0</v>
      </c>
      <c r="C1222" s="13">
        <v>0</v>
      </c>
      <c r="D1222" s="13">
        <v>0</v>
      </c>
      <c r="E1222" s="13">
        <v>0</v>
      </c>
      <c r="F1222" s="13">
        <v>0</v>
      </c>
      <c r="G1222" s="13">
        <v>10</v>
      </c>
      <c r="H1222" s="13">
        <v>22</v>
      </c>
      <c r="I1222" s="13">
        <v>27</v>
      </c>
      <c r="J1222" s="13">
        <v>23</v>
      </c>
      <c r="K1222" s="13">
        <v>37</v>
      </c>
      <c r="L1222" s="13">
        <v>33</v>
      </c>
      <c r="M1222" s="13">
        <v>33</v>
      </c>
      <c r="O1222" s="19">
        <v>1218</v>
      </c>
      <c r="P1222" s="20">
        <v>99</v>
      </c>
      <c r="Q1222" s="20">
        <v>99</v>
      </c>
      <c r="R1222" s="21">
        <v>99</v>
      </c>
      <c r="S1222" s="21">
        <v>99</v>
      </c>
      <c r="T1222" s="21">
        <v>98</v>
      </c>
      <c r="U1222" s="21">
        <v>95</v>
      </c>
      <c r="V1222" s="21">
        <v>91</v>
      </c>
      <c r="W1222" s="21">
        <v>86</v>
      </c>
      <c r="X1222" s="21">
        <v>81</v>
      </c>
      <c r="Y1222" s="21">
        <v>78</v>
      </c>
      <c r="Z1222" s="21">
        <v>76</v>
      </c>
      <c r="AA1222" s="21">
        <v>74</v>
      </c>
      <c r="AB1222" s="22">
        <v>1218</v>
      </c>
      <c r="AC1222" s="23">
        <v>97</v>
      </c>
      <c r="AD1222" s="23">
        <v>97</v>
      </c>
      <c r="AE1222" s="24">
        <v>99</v>
      </c>
      <c r="AF1222" s="24">
        <v>99</v>
      </c>
      <c r="AG1222" s="24">
        <v>98</v>
      </c>
      <c r="AH1222" s="24">
        <v>94</v>
      </c>
      <c r="AI1222" s="24">
        <v>89</v>
      </c>
      <c r="AJ1222" s="24">
        <v>83</v>
      </c>
      <c r="AK1222" s="24">
        <v>79</v>
      </c>
      <c r="AL1222" s="24">
        <v>75</v>
      </c>
      <c r="AM1222" s="24">
        <v>75</v>
      </c>
      <c r="AN1222" s="24">
        <v>75</v>
      </c>
      <c r="DX1222" s="19">
        <v>1218</v>
      </c>
      <c r="DY1222" t="s">
        <v>568</v>
      </c>
      <c r="DZ1222" t="s">
        <v>568</v>
      </c>
      <c r="EA1222" t="s">
        <v>568</v>
      </c>
      <c r="EB1222" t="s">
        <v>567</v>
      </c>
    </row>
    <row r="1223" spans="1:132" x14ac:dyDescent="0.25">
      <c r="A1223" s="12">
        <v>1220</v>
      </c>
      <c r="B1223" s="12">
        <v>0</v>
      </c>
      <c r="C1223" s="12">
        <v>0</v>
      </c>
      <c r="D1223" s="12">
        <v>0</v>
      </c>
      <c r="E1223" s="12">
        <v>0</v>
      </c>
      <c r="F1223" s="12">
        <v>0</v>
      </c>
      <c r="G1223" s="12">
        <v>10</v>
      </c>
      <c r="H1223" s="12">
        <v>22</v>
      </c>
      <c r="I1223" s="12">
        <v>27</v>
      </c>
      <c r="J1223" s="12">
        <v>23</v>
      </c>
      <c r="K1223" s="12">
        <v>37</v>
      </c>
      <c r="L1223" s="12">
        <v>33</v>
      </c>
      <c r="M1223" s="12">
        <v>33</v>
      </c>
      <c r="O1223" s="19">
        <v>1219</v>
      </c>
      <c r="P1223" s="20">
        <v>99</v>
      </c>
      <c r="Q1223" s="20">
        <v>99</v>
      </c>
      <c r="R1223" s="21">
        <v>99</v>
      </c>
      <c r="S1223" s="21">
        <v>99</v>
      </c>
      <c r="T1223" s="21">
        <v>98</v>
      </c>
      <c r="U1223" s="21">
        <v>95</v>
      </c>
      <c r="V1223" s="21">
        <v>91</v>
      </c>
      <c r="W1223" s="21">
        <v>86</v>
      </c>
      <c r="X1223" s="21">
        <v>81</v>
      </c>
      <c r="Y1223" s="21">
        <v>78</v>
      </c>
      <c r="Z1223" s="21">
        <v>76</v>
      </c>
      <c r="AA1223" s="21">
        <v>74</v>
      </c>
      <c r="AB1223" s="22">
        <v>1219</v>
      </c>
      <c r="AC1223" s="23">
        <v>97</v>
      </c>
      <c r="AD1223" s="23">
        <v>97</v>
      </c>
      <c r="AE1223" s="24">
        <v>99</v>
      </c>
      <c r="AF1223" s="24">
        <v>99</v>
      </c>
      <c r="AG1223" s="24">
        <v>98</v>
      </c>
      <c r="AH1223" s="24">
        <v>94</v>
      </c>
      <c r="AI1223" s="24">
        <v>89</v>
      </c>
      <c r="AJ1223" s="24">
        <v>83</v>
      </c>
      <c r="AK1223" s="24">
        <v>79</v>
      </c>
      <c r="AL1223" s="24">
        <v>75</v>
      </c>
      <c r="AM1223" s="24">
        <v>75</v>
      </c>
      <c r="AN1223" s="24">
        <v>75</v>
      </c>
      <c r="DX1223" s="19">
        <v>1219</v>
      </c>
      <c r="DY1223" t="s">
        <v>568</v>
      </c>
      <c r="DZ1223" t="s">
        <v>568</v>
      </c>
      <c r="EA1223" t="s">
        <v>568</v>
      </c>
      <c r="EB1223" t="s">
        <v>567</v>
      </c>
    </row>
    <row r="1224" spans="1:132" x14ac:dyDescent="0.25">
      <c r="A1224" s="13">
        <v>1221</v>
      </c>
      <c r="B1224" s="13">
        <v>0</v>
      </c>
      <c r="C1224" s="13">
        <v>0</v>
      </c>
      <c r="D1224" s="13">
        <v>0</v>
      </c>
      <c r="E1224" s="13">
        <v>0</v>
      </c>
      <c r="F1224" s="13">
        <v>0</v>
      </c>
      <c r="G1224" s="13">
        <v>9</v>
      </c>
      <c r="H1224" s="13">
        <v>22</v>
      </c>
      <c r="I1224" s="13">
        <v>27</v>
      </c>
      <c r="J1224" s="13">
        <v>23</v>
      </c>
      <c r="K1224" s="13">
        <v>37</v>
      </c>
      <c r="L1224" s="13">
        <v>33</v>
      </c>
      <c r="M1224" s="13">
        <v>33</v>
      </c>
      <c r="O1224" s="19">
        <v>1220</v>
      </c>
      <c r="P1224" s="20">
        <v>99</v>
      </c>
      <c r="Q1224" s="20">
        <v>99</v>
      </c>
      <c r="R1224" s="21">
        <v>99</v>
      </c>
      <c r="S1224" s="21">
        <v>99</v>
      </c>
      <c r="T1224" s="21">
        <v>98</v>
      </c>
      <c r="U1224" s="21">
        <v>95</v>
      </c>
      <c r="V1224" s="21">
        <v>91</v>
      </c>
      <c r="W1224" s="21">
        <v>86</v>
      </c>
      <c r="X1224" s="21">
        <v>81</v>
      </c>
      <c r="Y1224" s="21">
        <v>78</v>
      </c>
      <c r="Z1224" s="21">
        <v>76</v>
      </c>
      <c r="AA1224" s="21">
        <v>74</v>
      </c>
      <c r="AB1224" s="22">
        <v>1220</v>
      </c>
      <c r="AC1224" s="23">
        <v>97</v>
      </c>
      <c r="AD1224" s="23">
        <v>97</v>
      </c>
      <c r="AE1224" s="24">
        <v>99</v>
      </c>
      <c r="AF1224" s="24">
        <v>99</v>
      </c>
      <c r="AG1224" s="24">
        <v>98</v>
      </c>
      <c r="AH1224" s="24">
        <v>94</v>
      </c>
      <c r="AI1224" s="24">
        <v>89</v>
      </c>
      <c r="AJ1224" s="24">
        <v>83</v>
      </c>
      <c r="AK1224" s="24">
        <v>79</v>
      </c>
      <c r="AL1224" s="24">
        <v>75</v>
      </c>
      <c r="AM1224" s="24">
        <v>75</v>
      </c>
      <c r="AN1224" s="24">
        <v>75</v>
      </c>
      <c r="DX1224" s="19">
        <v>1220</v>
      </c>
      <c r="DY1224" t="s">
        <v>568</v>
      </c>
      <c r="DZ1224" t="s">
        <v>568</v>
      </c>
      <c r="EA1224" t="s">
        <v>568</v>
      </c>
      <c r="EB1224" t="s">
        <v>567</v>
      </c>
    </row>
    <row r="1225" spans="1:132" x14ac:dyDescent="0.25">
      <c r="A1225" s="12">
        <v>1222</v>
      </c>
      <c r="B1225" s="12">
        <v>0</v>
      </c>
      <c r="C1225" s="12">
        <v>0</v>
      </c>
      <c r="D1225" s="12">
        <v>0</v>
      </c>
      <c r="E1225" s="12">
        <v>0</v>
      </c>
      <c r="F1225" s="12">
        <v>0</v>
      </c>
      <c r="G1225" s="12">
        <v>8</v>
      </c>
      <c r="H1225" s="12">
        <v>22</v>
      </c>
      <c r="I1225" s="12">
        <v>27</v>
      </c>
      <c r="J1225" s="12">
        <v>23</v>
      </c>
      <c r="K1225" s="12">
        <v>37</v>
      </c>
      <c r="L1225" s="12">
        <v>33</v>
      </c>
      <c r="M1225" s="12">
        <v>33</v>
      </c>
      <c r="O1225" s="19">
        <v>1221</v>
      </c>
      <c r="P1225" s="20">
        <v>99</v>
      </c>
      <c r="Q1225" s="20">
        <v>99</v>
      </c>
      <c r="R1225" s="21">
        <v>99</v>
      </c>
      <c r="S1225" s="21">
        <v>99</v>
      </c>
      <c r="T1225" s="21">
        <v>98</v>
      </c>
      <c r="U1225" s="21">
        <v>95</v>
      </c>
      <c r="V1225" s="21">
        <v>91</v>
      </c>
      <c r="W1225" s="21">
        <v>86</v>
      </c>
      <c r="X1225" s="21">
        <v>81</v>
      </c>
      <c r="Y1225" s="21">
        <v>78</v>
      </c>
      <c r="Z1225" s="21">
        <v>76</v>
      </c>
      <c r="AA1225" s="21">
        <v>74</v>
      </c>
      <c r="AB1225" s="22">
        <v>1221</v>
      </c>
      <c r="AC1225" s="23">
        <v>97</v>
      </c>
      <c r="AD1225" s="23">
        <v>97</v>
      </c>
      <c r="AE1225" s="24">
        <v>99</v>
      </c>
      <c r="AF1225" s="24">
        <v>99</v>
      </c>
      <c r="AG1225" s="24">
        <v>98</v>
      </c>
      <c r="AH1225" s="24">
        <v>94</v>
      </c>
      <c r="AI1225" s="24">
        <v>89</v>
      </c>
      <c r="AJ1225" s="24">
        <v>84</v>
      </c>
      <c r="AK1225" s="24">
        <v>79</v>
      </c>
      <c r="AL1225" s="24">
        <v>75</v>
      </c>
      <c r="AM1225" s="24">
        <v>75</v>
      </c>
      <c r="AN1225" s="24">
        <v>75</v>
      </c>
      <c r="DX1225" s="19">
        <v>1221</v>
      </c>
      <c r="DY1225" t="s">
        <v>568</v>
      </c>
      <c r="DZ1225" t="s">
        <v>568</v>
      </c>
      <c r="EA1225" t="s">
        <v>568</v>
      </c>
      <c r="EB1225" t="s">
        <v>567</v>
      </c>
    </row>
    <row r="1226" spans="1:132" x14ac:dyDescent="0.25">
      <c r="A1226" s="13">
        <v>1223</v>
      </c>
      <c r="B1226" s="13">
        <v>0</v>
      </c>
      <c r="C1226" s="13">
        <v>0</v>
      </c>
      <c r="D1226" s="13">
        <v>0</v>
      </c>
      <c r="E1226" s="13">
        <v>0</v>
      </c>
      <c r="F1226" s="13">
        <v>0</v>
      </c>
      <c r="G1226" s="13">
        <v>7</v>
      </c>
      <c r="H1226" s="13">
        <v>21</v>
      </c>
      <c r="I1226" s="13">
        <v>27</v>
      </c>
      <c r="J1226" s="13">
        <v>23</v>
      </c>
      <c r="K1226" s="13">
        <v>37</v>
      </c>
      <c r="L1226" s="13">
        <v>33</v>
      </c>
      <c r="M1226" s="13">
        <v>33</v>
      </c>
      <c r="O1226" s="19">
        <v>1222</v>
      </c>
      <c r="P1226" s="20">
        <v>99</v>
      </c>
      <c r="Q1226" s="20">
        <v>99</v>
      </c>
      <c r="R1226" s="21">
        <v>99</v>
      </c>
      <c r="S1226" s="21">
        <v>99</v>
      </c>
      <c r="T1226" s="21">
        <v>98</v>
      </c>
      <c r="U1226" s="21">
        <v>95</v>
      </c>
      <c r="V1226" s="21">
        <v>91</v>
      </c>
      <c r="W1226" s="21">
        <v>86</v>
      </c>
      <c r="X1226" s="21">
        <v>81</v>
      </c>
      <c r="Y1226" s="21">
        <v>78</v>
      </c>
      <c r="Z1226" s="21">
        <v>76</v>
      </c>
      <c r="AA1226" s="21">
        <v>74</v>
      </c>
      <c r="AB1226" s="22">
        <v>1222</v>
      </c>
      <c r="AC1226" s="23">
        <v>97</v>
      </c>
      <c r="AD1226" s="23">
        <v>97</v>
      </c>
      <c r="AE1226" s="24">
        <v>99</v>
      </c>
      <c r="AF1226" s="24">
        <v>99</v>
      </c>
      <c r="AG1226" s="24">
        <v>98</v>
      </c>
      <c r="AH1226" s="24">
        <v>94</v>
      </c>
      <c r="AI1226" s="24">
        <v>89</v>
      </c>
      <c r="AJ1226" s="24">
        <v>84</v>
      </c>
      <c r="AK1226" s="24">
        <v>79</v>
      </c>
      <c r="AL1226" s="24">
        <v>76</v>
      </c>
      <c r="AM1226" s="24">
        <v>76</v>
      </c>
      <c r="AN1226" s="24">
        <v>76</v>
      </c>
      <c r="DX1226" s="19">
        <v>1222</v>
      </c>
      <c r="DY1226" t="s">
        <v>568</v>
      </c>
      <c r="DZ1226" t="s">
        <v>568</v>
      </c>
      <c r="EA1226" t="s">
        <v>568</v>
      </c>
      <c r="EB1226" t="s">
        <v>567</v>
      </c>
    </row>
    <row r="1227" spans="1:132" x14ac:dyDescent="0.25">
      <c r="A1227" s="12">
        <v>1224</v>
      </c>
      <c r="B1227" s="12">
        <v>0</v>
      </c>
      <c r="C1227" s="12">
        <v>0</v>
      </c>
      <c r="D1227" s="12">
        <v>0</v>
      </c>
      <c r="E1227" s="12">
        <v>0</v>
      </c>
      <c r="F1227" s="12">
        <v>0</v>
      </c>
      <c r="G1227" s="12">
        <v>6</v>
      </c>
      <c r="H1227" s="12">
        <v>21</v>
      </c>
      <c r="I1227" s="12">
        <v>27</v>
      </c>
      <c r="J1227" s="12">
        <v>23</v>
      </c>
      <c r="K1227" s="12">
        <v>37</v>
      </c>
      <c r="L1227" s="12">
        <v>33</v>
      </c>
      <c r="M1227" s="12">
        <v>33</v>
      </c>
      <c r="O1227" s="19">
        <v>1223</v>
      </c>
      <c r="P1227" s="20">
        <v>99</v>
      </c>
      <c r="Q1227" s="20">
        <v>99</v>
      </c>
      <c r="R1227" s="21">
        <v>99</v>
      </c>
      <c r="S1227" s="21">
        <v>99</v>
      </c>
      <c r="T1227" s="21">
        <v>98</v>
      </c>
      <c r="U1227" s="21">
        <v>96</v>
      </c>
      <c r="V1227" s="21">
        <v>92</v>
      </c>
      <c r="W1227" s="21">
        <v>86</v>
      </c>
      <c r="X1227" s="21">
        <v>82</v>
      </c>
      <c r="Y1227" s="21">
        <v>78</v>
      </c>
      <c r="Z1227" s="21">
        <v>77</v>
      </c>
      <c r="AA1227" s="21">
        <v>75</v>
      </c>
      <c r="AB1227" s="22">
        <v>1223</v>
      </c>
      <c r="AC1227" s="23">
        <v>97</v>
      </c>
      <c r="AD1227" s="23">
        <v>97</v>
      </c>
      <c r="AE1227" s="24">
        <v>99</v>
      </c>
      <c r="AF1227" s="24">
        <v>99</v>
      </c>
      <c r="AG1227" s="24">
        <v>98</v>
      </c>
      <c r="AH1227" s="24">
        <v>94</v>
      </c>
      <c r="AI1227" s="24">
        <v>89</v>
      </c>
      <c r="AJ1227" s="24">
        <v>84</v>
      </c>
      <c r="AK1227" s="24">
        <v>80</v>
      </c>
      <c r="AL1227" s="24">
        <v>76</v>
      </c>
      <c r="AM1227" s="24">
        <v>76</v>
      </c>
      <c r="AN1227" s="24">
        <v>76</v>
      </c>
      <c r="DX1227" s="19">
        <v>1223</v>
      </c>
      <c r="DY1227" t="s">
        <v>568</v>
      </c>
      <c r="DZ1227" t="s">
        <v>568</v>
      </c>
      <c r="EA1227" t="s">
        <v>568</v>
      </c>
      <c r="EB1227" t="s">
        <v>567</v>
      </c>
    </row>
    <row r="1228" spans="1:132" x14ac:dyDescent="0.25">
      <c r="A1228" s="13">
        <v>1225</v>
      </c>
      <c r="B1228" s="13">
        <v>0</v>
      </c>
      <c r="C1228" s="13">
        <v>0</v>
      </c>
      <c r="D1228" s="13">
        <v>0</v>
      </c>
      <c r="E1228" s="13">
        <v>0</v>
      </c>
      <c r="F1228" s="13">
        <v>0</v>
      </c>
      <c r="G1228" s="13">
        <v>5</v>
      </c>
      <c r="H1228" s="13">
        <v>21</v>
      </c>
      <c r="I1228" s="13">
        <v>27</v>
      </c>
      <c r="J1228" s="13">
        <v>23</v>
      </c>
      <c r="K1228" s="13">
        <v>37</v>
      </c>
      <c r="L1228" s="13">
        <v>33</v>
      </c>
      <c r="M1228" s="13">
        <v>33</v>
      </c>
      <c r="O1228" s="19">
        <v>1224</v>
      </c>
      <c r="P1228" s="20">
        <v>99</v>
      </c>
      <c r="Q1228" s="20">
        <v>99</v>
      </c>
      <c r="R1228" s="21">
        <v>99</v>
      </c>
      <c r="S1228" s="21">
        <v>99</v>
      </c>
      <c r="T1228" s="21">
        <v>98</v>
      </c>
      <c r="U1228" s="21">
        <v>96</v>
      </c>
      <c r="V1228" s="21">
        <v>92</v>
      </c>
      <c r="W1228" s="21">
        <v>86</v>
      </c>
      <c r="X1228" s="21">
        <v>82</v>
      </c>
      <c r="Y1228" s="21">
        <v>78</v>
      </c>
      <c r="Z1228" s="21">
        <v>77</v>
      </c>
      <c r="AA1228" s="21">
        <v>75</v>
      </c>
      <c r="AB1228" s="22">
        <v>1224</v>
      </c>
      <c r="AC1228" s="23">
        <v>97</v>
      </c>
      <c r="AD1228" s="23">
        <v>97</v>
      </c>
      <c r="AE1228" s="24">
        <v>99</v>
      </c>
      <c r="AF1228" s="24">
        <v>99</v>
      </c>
      <c r="AG1228" s="24">
        <v>98</v>
      </c>
      <c r="AH1228" s="24">
        <v>95</v>
      </c>
      <c r="AI1228" s="24">
        <v>89</v>
      </c>
      <c r="AJ1228" s="24">
        <v>84</v>
      </c>
      <c r="AK1228" s="24">
        <v>80</v>
      </c>
      <c r="AL1228" s="24">
        <v>76</v>
      </c>
      <c r="AM1228" s="24">
        <v>76</v>
      </c>
      <c r="AN1228" s="24">
        <v>76</v>
      </c>
      <c r="DX1228" s="19">
        <v>1224</v>
      </c>
      <c r="DY1228" t="s">
        <v>568</v>
      </c>
      <c r="DZ1228" t="s">
        <v>568</v>
      </c>
      <c r="EA1228" t="s">
        <v>568</v>
      </c>
      <c r="EB1228" t="s">
        <v>567</v>
      </c>
    </row>
    <row r="1229" spans="1:132" x14ac:dyDescent="0.25">
      <c r="A1229" s="12">
        <v>1226</v>
      </c>
      <c r="B1229" s="12">
        <v>0</v>
      </c>
      <c r="C1229" s="12">
        <v>0</v>
      </c>
      <c r="D1229" s="12">
        <v>0</v>
      </c>
      <c r="E1229" s="12">
        <v>0</v>
      </c>
      <c r="F1229" s="12">
        <v>0</v>
      </c>
      <c r="G1229" s="12">
        <v>4</v>
      </c>
      <c r="H1229" s="12">
        <v>21</v>
      </c>
      <c r="I1229" s="12">
        <v>26</v>
      </c>
      <c r="J1229" s="12">
        <v>22</v>
      </c>
      <c r="K1229" s="12">
        <v>36</v>
      </c>
      <c r="L1229" s="12">
        <v>32</v>
      </c>
      <c r="M1229" s="12">
        <v>32</v>
      </c>
      <c r="O1229" s="19">
        <v>1225</v>
      </c>
      <c r="P1229" s="20">
        <v>99</v>
      </c>
      <c r="Q1229" s="20">
        <v>99</v>
      </c>
      <c r="R1229" s="21">
        <v>99</v>
      </c>
      <c r="S1229" s="21">
        <v>99</v>
      </c>
      <c r="T1229" s="21">
        <v>98</v>
      </c>
      <c r="U1229" s="21">
        <v>96</v>
      </c>
      <c r="V1229" s="21">
        <v>92</v>
      </c>
      <c r="W1229" s="21">
        <v>86</v>
      </c>
      <c r="X1229" s="21">
        <v>82</v>
      </c>
      <c r="Y1229" s="21">
        <v>78</v>
      </c>
      <c r="Z1229" s="21">
        <v>77</v>
      </c>
      <c r="AA1229" s="21">
        <v>75</v>
      </c>
      <c r="AB1229" s="22">
        <v>1225</v>
      </c>
      <c r="AC1229" s="23">
        <v>97</v>
      </c>
      <c r="AD1229" s="23">
        <v>97</v>
      </c>
      <c r="AE1229" s="24">
        <v>99</v>
      </c>
      <c r="AF1229" s="24">
        <v>99</v>
      </c>
      <c r="AG1229" s="24">
        <v>99</v>
      </c>
      <c r="AH1229" s="24">
        <v>95</v>
      </c>
      <c r="AI1229" s="24">
        <v>89</v>
      </c>
      <c r="AJ1229" s="24">
        <v>84</v>
      </c>
      <c r="AK1229" s="24">
        <v>80</v>
      </c>
      <c r="AL1229" s="24">
        <v>76</v>
      </c>
      <c r="AM1229" s="24">
        <v>76</v>
      </c>
      <c r="AN1229" s="24">
        <v>76</v>
      </c>
      <c r="DX1229" s="19">
        <v>1225</v>
      </c>
      <c r="DY1229" t="s">
        <v>568</v>
      </c>
      <c r="DZ1229" t="s">
        <v>568</v>
      </c>
      <c r="EA1229" t="s">
        <v>568</v>
      </c>
      <c r="EB1229" t="s">
        <v>567</v>
      </c>
    </row>
    <row r="1230" spans="1:132" x14ac:dyDescent="0.25">
      <c r="A1230" s="13">
        <v>1227</v>
      </c>
      <c r="B1230" s="13">
        <v>0</v>
      </c>
      <c r="C1230" s="13">
        <v>0</v>
      </c>
      <c r="D1230" s="13">
        <v>0</v>
      </c>
      <c r="E1230" s="13">
        <v>0</v>
      </c>
      <c r="F1230" s="13">
        <v>0</v>
      </c>
      <c r="G1230" s="13">
        <v>3</v>
      </c>
      <c r="H1230" s="13">
        <v>21</v>
      </c>
      <c r="I1230" s="13">
        <v>26</v>
      </c>
      <c r="J1230" s="13">
        <v>22</v>
      </c>
      <c r="K1230" s="13">
        <v>36</v>
      </c>
      <c r="L1230" s="13">
        <v>32</v>
      </c>
      <c r="M1230" s="13">
        <v>32</v>
      </c>
      <c r="O1230" s="19">
        <v>1226</v>
      </c>
      <c r="P1230" s="20">
        <v>99</v>
      </c>
      <c r="Q1230" s="20">
        <v>99</v>
      </c>
      <c r="R1230" s="21">
        <v>99</v>
      </c>
      <c r="S1230" s="21">
        <v>99</v>
      </c>
      <c r="T1230" s="21">
        <v>98</v>
      </c>
      <c r="U1230" s="21">
        <v>96</v>
      </c>
      <c r="V1230" s="21">
        <v>92</v>
      </c>
      <c r="W1230" s="21">
        <v>86</v>
      </c>
      <c r="X1230" s="21">
        <v>82</v>
      </c>
      <c r="Y1230" s="21">
        <v>78</v>
      </c>
      <c r="Z1230" s="21">
        <v>77</v>
      </c>
      <c r="AA1230" s="21">
        <v>75</v>
      </c>
      <c r="AB1230" s="22">
        <v>1226</v>
      </c>
      <c r="AC1230" s="23">
        <v>97</v>
      </c>
      <c r="AD1230" s="23">
        <v>97</v>
      </c>
      <c r="AE1230" s="24">
        <v>99</v>
      </c>
      <c r="AF1230" s="24">
        <v>99</v>
      </c>
      <c r="AG1230" s="24">
        <v>99</v>
      </c>
      <c r="AH1230" s="24">
        <v>95</v>
      </c>
      <c r="AI1230" s="24">
        <v>90</v>
      </c>
      <c r="AJ1230" s="24">
        <v>84</v>
      </c>
      <c r="AK1230" s="24">
        <v>80</v>
      </c>
      <c r="AL1230" s="24">
        <v>76</v>
      </c>
      <c r="AM1230" s="24">
        <v>76</v>
      </c>
      <c r="AN1230" s="24">
        <v>76</v>
      </c>
      <c r="DX1230" s="19">
        <v>1226</v>
      </c>
      <c r="DY1230" t="s">
        <v>568</v>
      </c>
      <c r="DZ1230" t="s">
        <v>568</v>
      </c>
      <c r="EA1230" t="s">
        <v>568</v>
      </c>
      <c r="EB1230" t="s">
        <v>567</v>
      </c>
    </row>
    <row r="1231" spans="1:132" x14ac:dyDescent="0.25">
      <c r="A1231" s="12">
        <v>1228</v>
      </c>
      <c r="B1231" s="12">
        <v>0</v>
      </c>
      <c r="C1231" s="12">
        <v>0</v>
      </c>
      <c r="D1231" s="12">
        <v>0</v>
      </c>
      <c r="E1231" s="12">
        <v>0</v>
      </c>
      <c r="F1231" s="12">
        <v>0</v>
      </c>
      <c r="G1231" s="12">
        <v>2</v>
      </c>
      <c r="H1231" s="12">
        <v>20</v>
      </c>
      <c r="I1231" s="12">
        <v>26</v>
      </c>
      <c r="J1231" s="12">
        <v>22</v>
      </c>
      <c r="K1231" s="12">
        <v>36</v>
      </c>
      <c r="L1231" s="12">
        <v>32</v>
      </c>
      <c r="M1231" s="12">
        <v>32</v>
      </c>
      <c r="O1231" s="19">
        <v>1227</v>
      </c>
      <c r="P1231" s="20">
        <v>99</v>
      </c>
      <c r="Q1231" s="20">
        <v>99</v>
      </c>
      <c r="R1231" s="21">
        <v>99</v>
      </c>
      <c r="S1231" s="21">
        <v>99</v>
      </c>
      <c r="T1231" s="21">
        <v>98</v>
      </c>
      <c r="U1231" s="21">
        <v>96</v>
      </c>
      <c r="V1231" s="21">
        <v>92</v>
      </c>
      <c r="W1231" s="21">
        <v>86</v>
      </c>
      <c r="X1231" s="21">
        <v>82</v>
      </c>
      <c r="Y1231" s="21">
        <v>78</v>
      </c>
      <c r="Z1231" s="21">
        <v>77</v>
      </c>
      <c r="AA1231" s="21">
        <v>75</v>
      </c>
      <c r="AB1231" s="22">
        <v>1227</v>
      </c>
      <c r="AC1231" s="23">
        <v>97</v>
      </c>
      <c r="AD1231" s="23">
        <v>97</v>
      </c>
      <c r="AE1231" s="24">
        <v>99</v>
      </c>
      <c r="AF1231" s="24">
        <v>99</v>
      </c>
      <c r="AG1231" s="24">
        <v>99</v>
      </c>
      <c r="AH1231" s="24">
        <v>95</v>
      </c>
      <c r="AI1231" s="24">
        <v>90</v>
      </c>
      <c r="AJ1231" s="24">
        <v>84</v>
      </c>
      <c r="AK1231" s="24">
        <v>80</v>
      </c>
      <c r="AL1231" s="24">
        <v>76</v>
      </c>
      <c r="AM1231" s="24">
        <v>76</v>
      </c>
      <c r="AN1231" s="24">
        <v>76</v>
      </c>
      <c r="DX1231" s="19">
        <v>1227</v>
      </c>
      <c r="DY1231" t="s">
        <v>568</v>
      </c>
      <c r="DZ1231" t="s">
        <v>568</v>
      </c>
      <c r="EA1231" t="s">
        <v>568</v>
      </c>
      <c r="EB1231" t="s">
        <v>567</v>
      </c>
    </row>
    <row r="1232" spans="1:132" x14ac:dyDescent="0.25">
      <c r="A1232" s="13">
        <v>1229</v>
      </c>
      <c r="B1232" s="13">
        <v>0</v>
      </c>
      <c r="C1232" s="13">
        <v>0</v>
      </c>
      <c r="D1232" s="13">
        <v>0</v>
      </c>
      <c r="E1232" s="13">
        <v>0</v>
      </c>
      <c r="F1232" s="13">
        <v>0</v>
      </c>
      <c r="G1232" s="13">
        <v>1</v>
      </c>
      <c r="H1232" s="13">
        <v>20</v>
      </c>
      <c r="I1232" s="13">
        <v>26</v>
      </c>
      <c r="J1232" s="13">
        <v>22</v>
      </c>
      <c r="K1232" s="13">
        <v>36</v>
      </c>
      <c r="L1232" s="13">
        <v>32</v>
      </c>
      <c r="M1232" s="13">
        <v>32</v>
      </c>
      <c r="O1232" s="19">
        <v>1228</v>
      </c>
      <c r="P1232" s="20">
        <v>99</v>
      </c>
      <c r="Q1232" s="20">
        <v>99</v>
      </c>
      <c r="R1232" s="21">
        <v>99</v>
      </c>
      <c r="S1232" s="21">
        <v>99</v>
      </c>
      <c r="T1232" s="21">
        <v>98</v>
      </c>
      <c r="U1232" s="21">
        <v>96</v>
      </c>
      <c r="V1232" s="21">
        <v>92</v>
      </c>
      <c r="W1232" s="21">
        <v>87</v>
      </c>
      <c r="X1232" s="21">
        <v>83</v>
      </c>
      <c r="Y1232" s="21">
        <v>79</v>
      </c>
      <c r="Z1232" s="21">
        <v>78</v>
      </c>
      <c r="AA1232" s="21">
        <v>76</v>
      </c>
      <c r="AB1232" s="22">
        <v>1228</v>
      </c>
      <c r="AC1232" s="23">
        <v>97</v>
      </c>
      <c r="AD1232" s="23">
        <v>97</v>
      </c>
      <c r="AE1232" s="24">
        <v>99</v>
      </c>
      <c r="AF1232" s="24">
        <v>99</v>
      </c>
      <c r="AG1232" s="24">
        <v>99</v>
      </c>
      <c r="AH1232" s="24">
        <v>95</v>
      </c>
      <c r="AI1232" s="24">
        <v>90</v>
      </c>
      <c r="AJ1232" s="24">
        <v>84</v>
      </c>
      <c r="AK1232" s="24">
        <v>80</v>
      </c>
      <c r="AL1232" s="24">
        <v>76</v>
      </c>
      <c r="AM1232" s="24">
        <v>76</v>
      </c>
      <c r="AN1232" s="24">
        <v>76</v>
      </c>
      <c r="DX1232" s="19">
        <v>1228</v>
      </c>
      <c r="DY1232" t="s">
        <v>568</v>
      </c>
      <c r="DZ1232" t="s">
        <v>568</v>
      </c>
      <c r="EA1232" t="s">
        <v>568</v>
      </c>
      <c r="EB1232" t="s">
        <v>567</v>
      </c>
    </row>
    <row r="1233" spans="1:132" x14ac:dyDescent="0.25">
      <c r="A1233" s="12">
        <v>1230</v>
      </c>
      <c r="B1233" s="12">
        <v>0</v>
      </c>
      <c r="C1233" s="12">
        <v>0</v>
      </c>
      <c r="D1233" s="12">
        <v>0</v>
      </c>
      <c r="E1233" s="12">
        <v>0</v>
      </c>
      <c r="F1233" s="12">
        <v>0</v>
      </c>
      <c r="G1233" s="12">
        <v>0</v>
      </c>
      <c r="H1233" s="12">
        <v>20</v>
      </c>
      <c r="I1233" s="12">
        <v>26</v>
      </c>
      <c r="J1233" s="12">
        <v>22</v>
      </c>
      <c r="K1233" s="12">
        <v>36</v>
      </c>
      <c r="L1233" s="12">
        <v>32</v>
      </c>
      <c r="M1233" s="12">
        <v>32</v>
      </c>
      <c r="O1233" s="19">
        <v>1229</v>
      </c>
      <c r="P1233" s="20">
        <v>99</v>
      </c>
      <c r="Q1233" s="20">
        <v>99</v>
      </c>
      <c r="R1233" s="21">
        <v>99</v>
      </c>
      <c r="S1233" s="21">
        <v>99</v>
      </c>
      <c r="T1233" s="21">
        <v>98</v>
      </c>
      <c r="U1233" s="21">
        <v>96</v>
      </c>
      <c r="V1233" s="21">
        <v>92</v>
      </c>
      <c r="W1233" s="21">
        <v>87</v>
      </c>
      <c r="X1233" s="21">
        <v>83</v>
      </c>
      <c r="Y1233" s="21">
        <v>79</v>
      </c>
      <c r="Z1233" s="21">
        <v>78</v>
      </c>
      <c r="AA1233" s="21">
        <v>76</v>
      </c>
      <c r="AB1233" s="22">
        <v>1229</v>
      </c>
      <c r="AC1233" s="23">
        <v>97</v>
      </c>
      <c r="AD1233" s="23">
        <v>97</v>
      </c>
      <c r="AE1233" s="24">
        <v>99</v>
      </c>
      <c r="AF1233" s="24">
        <v>99</v>
      </c>
      <c r="AG1233" s="24">
        <v>99</v>
      </c>
      <c r="AH1233" s="24">
        <v>95</v>
      </c>
      <c r="AI1233" s="24">
        <v>90</v>
      </c>
      <c r="AJ1233" s="24">
        <v>85</v>
      </c>
      <c r="AK1233" s="24">
        <v>80</v>
      </c>
      <c r="AL1233" s="24">
        <v>77</v>
      </c>
      <c r="AM1233" s="24">
        <v>77</v>
      </c>
      <c r="AN1233" s="24">
        <v>77</v>
      </c>
      <c r="DX1233" s="19">
        <v>1229</v>
      </c>
      <c r="DY1233" t="s">
        <v>568</v>
      </c>
      <c r="DZ1233" t="s">
        <v>568</v>
      </c>
      <c r="EA1233" t="s">
        <v>568</v>
      </c>
      <c r="EB1233" t="s">
        <v>567</v>
      </c>
    </row>
    <row r="1234" spans="1:132" x14ac:dyDescent="0.25">
      <c r="A1234" s="13">
        <v>1231</v>
      </c>
      <c r="B1234" s="13">
        <v>0</v>
      </c>
      <c r="C1234" s="13">
        <v>0</v>
      </c>
      <c r="D1234" s="13">
        <v>0</v>
      </c>
      <c r="E1234" s="13">
        <v>0</v>
      </c>
      <c r="F1234" s="13">
        <v>0</v>
      </c>
      <c r="G1234" s="13">
        <v>0</v>
      </c>
      <c r="H1234" s="13">
        <v>20</v>
      </c>
      <c r="I1234" s="13">
        <v>26</v>
      </c>
      <c r="J1234" s="13">
        <v>22</v>
      </c>
      <c r="K1234" s="13">
        <v>36</v>
      </c>
      <c r="L1234" s="13">
        <v>32</v>
      </c>
      <c r="M1234" s="13">
        <v>32</v>
      </c>
      <c r="O1234" s="19">
        <v>1230</v>
      </c>
      <c r="P1234" s="20">
        <v>99</v>
      </c>
      <c r="Q1234" s="20">
        <v>99</v>
      </c>
      <c r="R1234" s="21">
        <v>99</v>
      </c>
      <c r="S1234" s="21">
        <v>99</v>
      </c>
      <c r="T1234" s="21">
        <v>98</v>
      </c>
      <c r="U1234" s="21">
        <v>96</v>
      </c>
      <c r="V1234" s="21">
        <v>92</v>
      </c>
      <c r="W1234" s="21">
        <v>87</v>
      </c>
      <c r="X1234" s="21">
        <v>83</v>
      </c>
      <c r="Y1234" s="21">
        <v>79</v>
      </c>
      <c r="Z1234" s="21">
        <v>78</v>
      </c>
      <c r="AA1234" s="21">
        <v>76</v>
      </c>
      <c r="AB1234" s="22">
        <v>1230</v>
      </c>
      <c r="AC1234" s="23">
        <v>97</v>
      </c>
      <c r="AD1234" s="23">
        <v>97</v>
      </c>
      <c r="AE1234" s="24">
        <v>99</v>
      </c>
      <c r="AF1234" s="24">
        <v>99</v>
      </c>
      <c r="AG1234" s="24">
        <v>99</v>
      </c>
      <c r="AH1234" s="24">
        <v>95</v>
      </c>
      <c r="AI1234" s="24">
        <v>90</v>
      </c>
      <c r="AJ1234" s="24">
        <v>85</v>
      </c>
      <c r="AK1234" s="24">
        <v>80</v>
      </c>
      <c r="AL1234" s="24">
        <v>77</v>
      </c>
      <c r="AM1234" s="24">
        <v>77</v>
      </c>
      <c r="AN1234" s="24">
        <v>77</v>
      </c>
      <c r="DX1234" s="19">
        <v>1230</v>
      </c>
      <c r="DY1234" t="s">
        <v>568</v>
      </c>
      <c r="DZ1234" t="s">
        <v>568</v>
      </c>
      <c r="EA1234" t="s">
        <v>568</v>
      </c>
      <c r="EB1234" t="s">
        <v>567</v>
      </c>
    </row>
    <row r="1235" spans="1:132" x14ac:dyDescent="0.25">
      <c r="A1235" s="12">
        <v>1232</v>
      </c>
      <c r="B1235" s="12">
        <v>0</v>
      </c>
      <c r="C1235" s="12">
        <v>0</v>
      </c>
      <c r="D1235" s="12">
        <v>0</v>
      </c>
      <c r="E1235" s="12">
        <v>0</v>
      </c>
      <c r="F1235" s="12">
        <v>0</v>
      </c>
      <c r="G1235" s="12">
        <v>0</v>
      </c>
      <c r="H1235" s="12">
        <v>20</v>
      </c>
      <c r="I1235" s="12">
        <v>26</v>
      </c>
      <c r="J1235" s="12">
        <v>22</v>
      </c>
      <c r="K1235" s="12">
        <v>36</v>
      </c>
      <c r="L1235" s="12">
        <v>32</v>
      </c>
      <c r="M1235" s="12">
        <v>32</v>
      </c>
      <c r="O1235" s="19">
        <v>1231</v>
      </c>
      <c r="P1235" s="20">
        <v>99</v>
      </c>
      <c r="Q1235" s="20">
        <v>99</v>
      </c>
      <c r="R1235" s="21">
        <v>99</v>
      </c>
      <c r="S1235" s="21">
        <v>99</v>
      </c>
      <c r="T1235" s="21">
        <v>98</v>
      </c>
      <c r="U1235" s="21">
        <v>96</v>
      </c>
      <c r="V1235" s="21">
        <v>92</v>
      </c>
      <c r="W1235" s="21">
        <v>87</v>
      </c>
      <c r="X1235" s="21">
        <v>83</v>
      </c>
      <c r="Y1235" s="21">
        <v>79</v>
      </c>
      <c r="Z1235" s="21">
        <v>78</v>
      </c>
      <c r="AA1235" s="21">
        <v>76</v>
      </c>
      <c r="AB1235" s="22">
        <v>1231</v>
      </c>
      <c r="AC1235" s="23">
        <v>97</v>
      </c>
      <c r="AD1235" s="23">
        <v>97</v>
      </c>
      <c r="AE1235" s="24">
        <v>99</v>
      </c>
      <c r="AF1235" s="24">
        <v>99</v>
      </c>
      <c r="AG1235" s="24">
        <v>99</v>
      </c>
      <c r="AH1235" s="24">
        <v>95</v>
      </c>
      <c r="AI1235" s="24">
        <v>90</v>
      </c>
      <c r="AJ1235" s="24">
        <v>85</v>
      </c>
      <c r="AK1235" s="24">
        <v>81</v>
      </c>
      <c r="AL1235" s="24">
        <v>77</v>
      </c>
      <c r="AM1235" s="24">
        <v>77</v>
      </c>
      <c r="AN1235" s="24">
        <v>77</v>
      </c>
      <c r="DX1235" s="19">
        <v>1231</v>
      </c>
      <c r="DY1235" t="s">
        <v>568</v>
      </c>
      <c r="DZ1235" t="s">
        <v>568</v>
      </c>
      <c r="EA1235" t="s">
        <v>568</v>
      </c>
      <c r="EB1235" t="s">
        <v>567</v>
      </c>
    </row>
    <row r="1236" spans="1:132" x14ac:dyDescent="0.25">
      <c r="A1236" s="13">
        <v>1233</v>
      </c>
      <c r="B1236" s="13">
        <v>0</v>
      </c>
      <c r="C1236" s="13">
        <v>0</v>
      </c>
      <c r="D1236" s="13">
        <v>0</v>
      </c>
      <c r="E1236" s="13">
        <v>0</v>
      </c>
      <c r="F1236" s="13">
        <v>0</v>
      </c>
      <c r="G1236" s="13">
        <v>0</v>
      </c>
      <c r="H1236" s="13">
        <v>20</v>
      </c>
      <c r="I1236" s="13">
        <v>26</v>
      </c>
      <c r="J1236" s="13">
        <v>22</v>
      </c>
      <c r="K1236" s="13">
        <v>36</v>
      </c>
      <c r="L1236" s="13">
        <v>31</v>
      </c>
      <c r="M1236" s="13">
        <v>31</v>
      </c>
      <c r="O1236" s="19">
        <v>1232</v>
      </c>
      <c r="P1236" s="20">
        <v>99</v>
      </c>
      <c r="Q1236" s="20">
        <v>99</v>
      </c>
      <c r="R1236" s="21">
        <v>99</v>
      </c>
      <c r="S1236" s="21">
        <v>99</v>
      </c>
      <c r="T1236" s="21">
        <v>98</v>
      </c>
      <c r="U1236" s="21">
        <v>96</v>
      </c>
      <c r="V1236" s="21">
        <v>92</v>
      </c>
      <c r="W1236" s="21">
        <v>87</v>
      </c>
      <c r="X1236" s="21">
        <v>83</v>
      </c>
      <c r="Y1236" s="21">
        <v>79</v>
      </c>
      <c r="Z1236" s="21">
        <v>78</v>
      </c>
      <c r="AA1236" s="21">
        <v>76</v>
      </c>
      <c r="AB1236" s="22">
        <v>1232</v>
      </c>
      <c r="AC1236" s="23">
        <v>97</v>
      </c>
      <c r="AD1236" s="23">
        <v>97</v>
      </c>
      <c r="AE1236" s="24">
        <v>99</v>
      </c>
      <c r="AF1236" s="24">
        <v>99</v>
      </c>
      <c r="AG1236" s="24">
        <v>99</v>
      </c>
      <c r="AH1236" s="24">
        <v>95</v>
      </c>
      <c r="AI1236" s="24">
        <v>90</v>
      </c>
      <c r="AJ1236" s="24">
        <v>85</v>
      </c>
      <c r="AK1236" s="24">
        <v>81</v>
      </c>
      <c r="AL1236" s="24">
        <v>77</v>
      </c>
      <c r="AM1236" s="24">
        <v>77</v>
      </c>
      <c r="AN1236" s="24">
        <v>77</v>
      </c>
      <c r="DX1236" s="19">
        <v>1232</v>
      </c>
      <c r="DY1236" t="s">
        <v>568</v>
      </c>
      <c r="DZ1236" t="s">
        <v>568</v>
      </c>
      <c r="EA1236" t="s">
        <v>568</v>
      </c>
      <c r="EB1236" t="s">
        <v>567</v>
      </c>
    </row>
    <row r="1237" spans="1:132" x14ac:dyDescent="0.25">
      <c r="A1237" s="12">
        <v>1234</v>
      </c>
      <c r="B1237" s="12">
        <v>0</v>
      </c>
      <c r="C1237" s="12">
        <v>0</v>
      </c>
      <c r="D1237" s="12">
        <v>0</v>
      </c>
      <c r="E1237" s="12">
        <v>0</v>
      </c>
      <c r="F1237" s="12">
        <v>0</v>
      </c>
      <c r="G1237" s="12">
        <v>0</v>
      </c>
      <c r="H1237" s="12">
        <v>20</v>
      </c>
      <c r="I1237" s="12">
        <v>26</v>
      </c>
      <c r="J1237" s="12">
        <v>22</v>
      </c>
      <c r="K1237" s="12">
        <v>36</v>
      </c>
      <c r="L1237" s="12">
        <v>31</v>
      </c>
      <c r="M1237" s="12">
        <v>31</v>
      </c>
      <c r="O1237" s="19">
        <v>1233</v>
      </c>
      <c r="P1237" s="20">
        <v>99</v>
      </c>
      <c r="Q1237" s="20">
        <v>99</v>
      </c>
      <c r="R1237" s="21">
        <v>99</v>
      </c>
      <c r="S1237" s="21">
        <v>99</v>
      </c>
      <c r="T1237" s="21">
        <v>98</v>
      </c>
      <c r="U1237" s="21">
        <v>96</v>
      </c>
      <c r="V1237" s="21">
        <v>92</v>
      </c>
      <c r="W1237" s="21">
        <v>87</v>
      </c>
      <c r="X1237" s="21">
        <v>83</v>
      </c>
      <c r="Y1237" s="21">
        <v>80</v>
      </c>
      <c r="Z1237" s="21">
        <v>78</v>
      </c>
      <c r="AA1237" s="21">
        <v>77</v>
      </c>
      <c r="AB1237" s="22">
        <v>1233</v>
      </c>
      <c r="AC1237" s="23">
        <v>97</v>
      </c>
      <c r="AD1237" s="23">
        <v>97</v>
      </c>
      <c r="AE1237" s="24">
        <v>99</v>
      </c>
      <c r="AF1237" s="24">
        <v>99</v>
      </c>
      <c r="AG1237" s="24">
        <v>99</v>
      </c>
      <c r="AH1237" s="24">
        <v>95</v>
      </c>
      <c r="AI1237" s="24">
        <v>90</v>
      </c>
      <c r="AJ1237" s="24">
        <v>85</v>
      </c>
      <c r="AK1237" s="24">
        <v>81</v>
      </c>
      <c r="AL1237" s="24">
        <v>77</v>
      </c>
      <c r="AM1237" s="24">
        <v>77</v>
      </c>
      <c r="AN1237" s="24">
        <v>77</v>
      </c>
      <c r="DX1237" s="19">
        <v>1233</v>
      </c>
      <c r="DY1237" t="s">
        <v>568</v>
      </c>
      <c r="DZ1237" t="s">
        <v>568</v>
      </c>
      <c r="EA1237" t="s">
        <v>568</v>
      </c>
      <c r="EB1237" t="s">
        <v>567</v>
      </c>
    </row>
    <row r="1238" spans="1:132" x14ac:dyDescent="0.25">
      <c r="A1238" s="13">
        <v>1235</v>
      </c>
      <c r="B1238" s="13">
        <v>0</v>
      </c>
      <c r="C1238" s="13">
        <v>0</v>
      </c>
      <c r="D1238" s="13">
        <v>0</v>
      </c>
      <c r="E1238" s="13">
        <v>0</v>
      </c>
      <c r="F1238" s="13">
        <v>0</v>
      </c>
      <c r="G1238" s="13">
        <v>0</v>
      </c>
      <c r="H1238" s="13">
        <v>20</v>
      </c>
      <c r="I1238" s="13">
        <v>26</v>
      </c>
      <c r="J1238" s="13">
        <v>22</v>
      </c>
      <c r="K1238" s="13">
        <v>36</v>
      </c>
      <c r="L1238" s="13">
        <v>31</v>
      </c>
      <c r="M1238" s="13">
        <v>31</v>
      </c>
      <c r="O1238" s="19">
        <v>1234</v>
      </c>
      <c r="P1238" s="20">
        <v>99</v>
      </c>
      <c r="Q1238" s="20">
        <v>99</v>
      </c>
      <c r="R1238" s="21">
        <v>99</v>
      </c>
      <c r="S1238" s="21">
        <v>99</v>
      </c>
      <c r="T1238" s="21">
        <v>98</v>
      </c>
      <c r="U1238" s="21">
        <v>96</v>
      </c>
      <c r="V1238" s="21">
        <v>92</v>
      </c>
      <c r="W1238" s="21">
        <v>87</v>
      </c>
      <c r="X1238" s="21">
        <v>83</v>
      </c>
      <c r="Y1238" s="21">
        <v>80</v>
      </c>
      <c r="Z1238" s="21">
        <v>78</v>
      </c>
      <c r="AA1238" s="21">
        <v>77</v>
      </c>
      <c r="AB1238" s="22">
        <v>1234</v>
      </c>
      <c r="AC1238" s="23">
        <v>97</v>
      </c>
      <c r="AD1238" s="23">
        <v>97</v>
      </c>
      <c r="AE1238" s="24">
        <v>99</v>
      </c>
      <c r="AF1238" s="24">
        <v>99</v>
      </c>
      <c r="AG1238" s="24">
        <v>99</v>
      </c>
      <c r="AH1238" s="24">
        <v>95</v>
      </c>
      <c r="AI1238" s="24">
        <v>90</v>
      </c>
      <c r="AJ1238" s="24">
        <v>85</v>
      </c>
      <c r="AK1238" s="24">
        <v>81</v>
      </c>
      <c r="AL1238" s="24">
        <v>77</v>
      </c>
      <c r="AM1238" s="24">
        <v>77</v>
      </c>
      <c r="AN1238" s="24">
        <v>77</v>
      </c>
      <c r="DX1238" s="19">
        <v>1234</v>
      </c>
      <c r="DY1238" t="s">
        <v>568</v>
      </c>
      <c r="DZ1238" t="s">
        <v>568</v>
      </c>
      <c r="EA1238" t="s">
        <v>568</v>
      </c>
      <c r="EB1238" t="s">
        <v>567</v>
      </c>
    </row>
    <row r="1239" spans="1:132" x14ac:dyDescent="0.25">
      <c r="A1239" s="12">
        <v>1236</v>
      </c>
      <c r="B1239" s="12">
        <v>0</v>
      </c>
      <c r="C1239" s="12">
        <v>0</v>
      </c>
      <c r="D1239" s="12">
        <v>0</v>
      </c>
      <c r="E1239" s="12">
        <v>0</v>
      </c>
      <c r="F1239" s="12">
        <v>0</v>
      </c>
      <c r="G1239" s="12">
        <v>0</v>
      </c>
      <c r="H1239" s="12">
        <v>19</v>
      </c>
      <c r="I1239" s="12">
        <v>25</v>
      </c>
      <c r="J1239" s="12">
        <v>21</v>
      </c>
      <c r="K1239" s="12">
        <v>35</v>
      </c>
      <c r="L1239" s="12">
        <v>31</v>
      </c>
      <c r="M1239" s="12">
        <v>31</v>
      </c>
      <c r="O1239" s="19">
        <v>1235</v>
      </c>
      <c r="P1239" s="20">
        <v>99</v>
      </c>
      <c r="Q1239" s="20">
        <v>99</v>
      </c>
      <c r="R1239" s="21">
        <v>99</v>
      </c>
      <c r="S1239" s="21">
        <v>99</v>
      </c>
      <c r="T1239" s="21">
        <v>98</v>
      </c>
      <c r="U1239" s="21">
        <v>96</v>
      </c>
      <c r="V1239" s="21">
        <v>92</v>
      </c>
      <c r="W1239" s="21">
        <v>87</v>
      </c>
      <c r="X1239" s="21">
        <v>83</v>
      </c>
      <c r="Y1239" s="21">
        <v>80</v>
      </c>
      <c r="Z1239" s="21">
        <v>78</v>
      </c>
      <c r="AA1239" s="21">
        <v>77</v>
      </c>
      <c r="AB1239" s="22">
        <v>1235</v>
      </c>
      <c r="AC1239" s="23">
        <v>97</v>
      </c>
      <c r="AD1239" s="23">
        <v>97</v>
      </c>
      <c r="AE1239" s="24">
        <v>99</v>
      </c>
      <c r="AF1239" s="24">
        <v>99</v>
      </c>
      <c r="AG1239" s="24">
        <v>99</v>
      </c>
      <c r="AH1239" s="24">
        <v>95</v>
      </c>
      <c r="AI1239" s="24">
        <v>90</v>
      </c>
      <c r="AJ1239" s="24">
        <v>85</v>
      </c>
      <c r="AK1239" s="24">
        <v>81</v>
      </c>
      <c r="AL1239" s="24">
        <v>78</v>
      </c>
      <c r="AM1239" s="24">
        <v>78</v>
      </c>
      <c r="AN1239" s="24">
        <v>78</v>
      </c>
      <c r="DX1239" s="19">
        <v>1235</v>
      </c>
      <c r="DY1239" t="s">
        <v>568</v>
      </c>
      <c r="DZ1239" t="s">
        <v>568</v>
      </c>
      <c r="EA1239" t="s">
        <v>568</v>
      </c>
      <c r="EB1239" t="s">
        <v>567</v>
      </c>
    </row>
    <row r="1240" spans="1:132" x14ac:dyDescent="0.25">
      <c r="A1240" s="13">
        <v>1237</v>
      </c>
      <c r="B1240" s="13">
        <v>0</v>
      </c>
      <c r="C1240" s="13">
        <v>0</v>
      </c>
      <c r="D1240" s="13">
        <v>0</v>
      </c>
      <c r="E1240" s="13">
        <v>0</v>
      </c>
      <c r="F1240" s="13">
        <v>0</v>
      </c>
      <c r="G1240" s="13">
        <v>0</v>
      </c>
      <c r="H1240" s="13">
        <v>19</v>
      </c>
      <c r="I1240" s="13">
        <v>25</v>
      </c>
      <c r="J1240" s="13">
        <v>21</v>
      </c>
      <c r="K1240" s="13">
        <v>35</v>
      </c>
      <c r="L1240" s="13">
        <v>31</v>
      </c>
      <c r="M1240" s="13">
        <v>31</v>
      </c>
      <c r="O1240" s="19">
        <v>1236</v>
      </c>
      <c r="P1240" s="20">
        <v>99</v>
      </c>
      <c r="Q1240" s="20">
        <v>99</v>
      </c>
      <c r="R1240" s="21">
        <v>99</v>
      </c>
      <c r="S1240" s="21">
        <v>99</v>
      </c>
      <c r="T1240" s="21">
        <v>98</v>
      </c>
      <c r="U1240" s="21">
        <v>96</v>
      </c>
      <c r="V1240" s="21">
        <v>92</v>
      </c>
      <c r="W1240" s="21">
        <v>87</v>
      </c>
      <c r="X1240" s="21">
        <v>83</v>
      </c>
      <c r="Y1240" s="21">
        <v>80</v>
      </c>
      <c r="Z1240" s="21">
        <v>78</v>
      </c>
      <c r="AA1240" s="21">
        <v>77</v>
      </c>
      <c r="AB1240" s="22">
        <v>1236</v>
      </c>
      <c r="AC1240" s="23">
        <v>97</v>
      </c>
      <c r="AD1240" s="23">
        <v>97</v>
      </c>
      <c r="AE1240" s="24">
        <v>99</v>
      </c>
      <c r="AF1240" s="24">
        <v>99</v>
      </c>
      <c r="AG1240" s="24">
        <v>99</v>
      </c>
      <c r="AH1240" s="24">
        <v>96</v>
      </c>
      <c r="AI1240" s="24">
        <v>91</v>
      </c>
      <c r="AJ1240" s="24">
        <v>85</v>
      </c>
      <c r="AK1240" s="24">
        <v>81</v>
      </c>
      <c r="AL1240" s="24">
        <v>78</v>
      </c>
      <c r="AM1240" s="24">
        <v>78</v>
      </c>
      <c r="AN1240" s="24">
        <v>78</v>
      </c>
      <c r="DX1240" s="19">
        <v>1236</v>
      </c>
      <c r="DY1240" t="s">
        <v>568</v>
      </c>
      <c r="DZ1240" t="s">
        <v>568</v>
      </c>
      <c r="EA1240" t="s">
        <v>568</v>
      </c>
      <c r="EB1240" t="s">
        <v>567</v>
      </c>
    </row>
    <row r="1241" spans="1:132" x14ac:dyDescent="0.25">
      <c r="A1241" s="12">
        <v>1238</v>
      </c>
      <c r="B1241" s="12">
        <v>0</v>
      </c>
      <c r="C1241" s="12">
        <v>0</v>
      </c>
      <c r="D1241" s="12">
        <v>0</v>
      </c>
      <c r="E1241" s="12">
        <v>0</v>
      </c>
      <c r="F1241" s="12">
        <v>0</v>
      </c>
      <c r="G1241" s="12">
        <v>0</v>
      </c>
      <c r="H1241" s="12">
        <v>19</v>
      </c>
      <c r="I1241" s="12">
        <v>25</v>
      </c>
      <c r="J1241" s="12">
        <v>21</v>
      </c>
      <c r="K1241" s="12">
        <v>35</v>
      </c>
      <c r="L1241" s="12">
        <v>30</v>
      </c>
      <c r="M1241" s="12">
        <v>30</v>
      </c>
      <c r="O1241" s="19">
        <v>1237</v>
      </c>
      <c r="P1241" s="20">
        <v>99</v>
      </c>
      <c r="Q1241" s="20">
        <v>99</v>
      </c>
      <c r="R1241" s="21">
        <v>99</v>
      </c>
      <c r="S1241" s="21">
        <v>99</v>
      </c>
      <c r="T1241" s="21">
        <v>98</v>
      </c>
      <c r="U1241" s="21">
        <v>96</v>
      </c>
      <c r="V1241" s="21">
        <v>92</v>
      </c>
      <c r="W1241" s="21">
        <v>87</v>
      </c>
      <c r="X1241" s="21">
        <v>83</v>
      </c>
      <c r="Y1241" s="21">
        <v>80</v>
      </c>
      <c r="Z1241" s="21">
        <v>78</v>
      </c>
      <c r="AA1241" s="21">
        <v>77</v>
      </c>
      <c r="AB1241" s="22">
        <v>1237</v>
      </c>
      <c r="AC1241" s="23">
        <v>97</v>
      </c>
      <c r="AD1241" s="23">
        <v>97</v>
      </c>
      <c r="AE1241" s="24">
        <v>99</v>
      </c>
      <c r="AF1241" s="24">
        <v>99</v>
      </c>
      <c r="AG1241" s="24">
        <v>99</v>
      </c>
      <c r="AH1241" s="24">
        <v>96</v>
      </c>
      <c r="AI1241" s="24">
        <v>91</v>
      </c>
      <c r="AJ1241" s="24">
        <v>85</v>
      </c>
      <c r="AK1241" s="24">
        <v>81</v>
      </c>
      <c r="AL1241" s="24">
        <v>78</v>
      </c>
      <c r="AM1241" s="24">
        <v>78</v>
      </c>
      <c r="AN1241" s="24">
        <v>78</v>
      </c>
      <c r="DX1241" s="19">
        <v>1237</v>
      </c>
      <c r="DY1241" t="s">
        <v>568</v>
      </c>
      <c r="DZ1241" t="s">
        <v>568</v>
      </c>
      <c r="EA1241" t="s">
        <v>568</v>
      </c>
      <c r="EB1241" t="s">
        <v>567</v>
      </c>
    </row>
    <row r="1242" spans="1:132" x14ac:dyDescent="0.25">
      <c r="A1242" s="13">
        <v>1239</v>
      </c>
      <c r="B1242" s="13">
        <v>0</v>
      </c>
      <c r="C1242" s="13">
        <v>0</v>
      </c>
      <c r="D1242" s="13">
        <v>0</v>
      </c>
      <c r="E1242" s="13">
        <v>0</v>
      </c>
      <c r="F1242" s="13">
        <v>0</v>
      </c>
      <c r="G1242" s="13">
        <v>0</v>
      </c>
      <c r="H1242" s="13">
        <v>19</v>
      </c>
      <c r="I1242" s="13">
        <v>25</v>
      </c>
      <c r="J1242" s="13">
        <v>21</v>
      </c>
      <c r="K1242" s="13">
        <v>35</v>
      </c>
      <c r="L1242" s="13">
        <v>30</v>
      </c>
      <c r="M1242" s="13">
        <v>30</v>
      </c>
      <c r="O1242" s="19">
        <v>1238</v>
      </c>
      <c r="P1242" s="20">
        <v>99</v>
      </c>
      <c r="Q1242" s="20">
        <v>99</v>
      </c>
      <c r="R1242" s="21">
        <v>99</v>
      </c>
      <c r="S1242" s="21">
        <v>99</v>
      </c>
      <c r="T1242" s="21">
        <v>99</v>
      </c>
      <c r="U1242" s="21">
        <v>97</v>
      </c>
      <c r="V1242" s="21">
        <v>93</v>
      </c>
      <c r="W1242" s="21">
        <v>88</v>
      </c>
      <c r="X1242" s="21">
        <v>84</v>
      </c>
      <c r="Y1242" s="21">
        <v>81</v>
      </c>
      <c r="Z1242" s="21">
        <v>79</v>
      </c>
      <c r="AA1242" s="21">
        <v>78</v>
      </c>
      <c r="AB1242" s="22">
        <v>1238</v>
      </c>
      <c r="AC1242" s="23">
        <v>97</v>
      </c>
      <c r="AD1242" s="23">
        <v>97</v>
      </c>
      <c r="AE1242" s="24">
        <v>99</v>
      </c>
      <c r="AF1242" s="24">
        <v>99</v>
      </c>
      <c r="AG1242" s="24">
        <v>99</v>
      </c>
      <c r="AH1242" s="24">
        <v>96</v>
      </c>
      <c r="AI1242" s="24">
        <v>91</v>
      </c>
      <c r="AJ1242" s="24">
        <v>86</v>
      </c>
      <c r="AK1242" s="24">
        <v>81</v>
      </c>
      <c r="AL1242" s="24">
        <v>78</v>
      </c>
      <c r="AM1242" s="24">
        <v>78</v>
      </c>
      <c r="AN1242" s="24">
        <v>78</v>
      </c>
      <c r="DX1242" s="19">
        <v>1238</v>
      </c>
      <c r="DY1242" t="s">
        <v>568</v>
      </c>
      <c r="DZ1242" t="s">
        <v>568</v>
      </c>
      <c r="EA1242" t="s">
        <v>568</v>
      </c>
      <c r="EB1242" t="s">
        <v>567</v>
      </c>
    </row>
    <row r="1243" spans="1:132" x14ac:dyDescent="0.25">
      <c r="A1243" s="12">
        <v>1240</v>
      </c>
      <c r="B1243" s="12">
        <v>0</v>
      </c>
      <c r="C1243" s="12">
        <v>0</v>
      </c>
      <c r="D1243" s="12">
        <v>0</v>
      </c>
      <c r="E1243" s="12">
        <v>0</v>
      </c>
      <c r="F1243" s="12">
        <v>0</v>
      </c>
      <c r="G1243" s="12">
        <v>0</v>
      </c>
      <c r="H1243" s="12">
        <v>19</v>
      </c>
      <c r="I1243" s="12">
        <v>25</v>
      </c>
      <c r="J1243" s="12">
        <v>21</v>
      </c>
      <c r="K1243" s="12">
        <v>35</v>
      </c>
      <c r="L1243" s="12">
        <v>30</v>
      </c>
      <c r="M1243" s="12">
        <v>30</v>
      </c>
      <c r="O1243" s="19">
        <v>1239</v>
      </c>
      <c r="P1243" s="20">
        <v>99</v>
      </c>
      <c r="Q1243" s="20">
        <v>99</v>
      </c>
      <c r="R1243" s="21">
        <v>99</v>
      </c>
      <c r="S1243" s="21">
        <v>99</v>
      </c>
      <c r="T1243" s="21">
        <v>99</v>
      </c>
      <c r="U1243" s="21">
        <v>97</v>
      </c>
      <c r="V1243" s="21">
        <v>93</v>
      </c>
      <c r="W1243" s="21">
        <v>88</v>
      </c>
      <c r="X1243" s="21">
        <v>84</v>
      </c>
      <c r="Y1243" s="21">
        <v>81</v>
      </c>
      <c r="Z1243" s="21">
        <v>79</v>
      </c>
      <c r="AA1243" s="21">
        <v>78</v>
      </c>
      <c r="AB1243" s="22">
        <v>1239</v>
      </c>
      <c r="AC1243" s="23">
        <v>97</v>
      </c>
      <c r="AD1243" s="23">
        <v>97</v>
      </c>
      <c r="AE1243" s="24">
        <v>99</v>
      </c>
      <c r="AF1243" s="24">
        <v>99</v>
      </c>
      <c r="AG1243" s="24">
        <v>99</v>
      </c>
      <c r="AH1243" s="24">
        <v>96</v>
      </c>
      <c r="AI1243" s="24">
        <v>91</v>
      </c>
      <c r="AJ1243" s="24">
        <v>86</v>
      </c>
      <c r="AK1243" s="24">
        <v>82</v>
      </c>
      <c r="AL1243" s="24">
        <v>78</v>
      </c>
      <c r="AM1243" s="24">
        <v>78</v>
      </c>
      <c r="AN1243" s="24">
        <v>78</v>
      </c>
      <c r="DX1243" s="19">
        <v>1239</v>
      </c>
      <c r="DY1243" t="s">
        <v>568</v>
      </c>
      <c r="DZ1243" t="s">
        <v>568</v>
      </c>
      <c r="EA1243" t="s">
        <v>568</v>
      </c>
      <c r="EB1243" t="s">
        <v>567</v>
      </c>
    </row>
    <row r="1244" spans="1:132" x14ac:dyDescent="0.25">
      <c r="A1244" s="13">
        <v>1241</v>
      </c>
      <c r="B1244" s="13">
        <v>0</v>
      </c>
      <c r="C1244" s="13">
        <v>0</v>
      </c>
      <c r="D1244" s="13">
        <v>0</v>
      </c>
      <c r="E1244" s="13">
        <v>0</v>
      </c>
      <c r="F1244" s="13">
        <v>0</v>
      </c>
      <c r="G1244" s="13">
        <v>0</v>
      </c>
      <c r="H1244" s="13">
        <v>19</v>
      </c>
      <c r="I1244" s="13">
        <v>25</v>
      </c>
      <c r="J1244" s="13">
        <v>21</v>
      </c>
      <c r="K1244" s="13">
        <v>35</v>
      </c>
      <c r="L1244" s="13">
        <v>30</v>
      </c>
      <c r="M1244" s="13">
        <v>30</v>
      </c>
      <c r="O1244" s="19">
        <v>1240</v>
      </c>
      <c r="P1244" s="20">
        <v>99</v>
      </c>
      <c r="Q1244" s="20">
        <v>99</v>
      </c>
      <c r="R1244" s="21">
        <v>99</v>
      </c>
      <c r="S1244" s="21">
        <v>99</v>
      </c>
      <c r="T1244" s="21">
        <v>99</v>
      </c>
      <c r="U1244" s="21">
        <v>97</v>
      </c>
      <c r="V1244" s="21">
        <v>93</v>
      </c>
      <c r="W1244" s="21">
        <v>88</v>
      </c>
      <c r="X1244" s="21">
        <v>84</v>
      </c>
      <c r="Y1244" s="21">
        <v>81</v>
      </c>
      <c r="Z1244" s="21">
        <v>79</v>
      </c>
      <c r="AA1244" s="21">
        <v>78</v>
      </c>
      <c r="AB1244" s="22">
        <v>1240</v>
      </c>
      <c r="AC1244" s="23">
        <v>97</v>
      </c>
      <c r="AD1244" s="23">
        <v>97</v>
      </c>
      <c r="AE1244" s="24">
        <v>99</v>
      </c>
      <c r="AF1244" s="24">
        <v>99</v>
      </c>
      <c r="AG1244" s="24">
        <v>99</v>
      </c>
      <c r="AH1244" s="24">
        <v>96</v>
      </c>
      <c r="AI1244" s="24">
        <v>91</v>
      </c>
      <c r="AJ1244" s="24">
        <v>86</v>
      </c>
      <c r="AK1244" s="24">
        <v>82</v>
      </c>
      <c r="AL1244" s="24">
        <v>78</v>
      </c>
      <c r="AM1244" s="24">
        <v>78</v>
      </c>
      <c r="AN1244" s="24">
        <v>78</v>
      </c>
      <c r="DX1244" s="19">
        <v>1240</v>
      </c>
      <c r="DY1244" t="s">
        <v>568</v>
      </c>
      <c r="DZ1244" t="s">
        <v>568</v>
      </c>
      <c r="EA1244" t="s">
        <v>568</v>
      </c>
      <c r="EB1244" t="s">
        <v>567</v>
      </c>
    </row>
    <row r="1245" spans="1:132" x14ac:dyDescent="0.25">
      <c r="A1245" s="12">
        <v>1242</v>
      </c>
      <c r="B1245" s="12">
        <v>0</v>
      </c>
      <c r="C1245" s="12">
        <v>0</v>
      </c>
      <c r="D1245" s="12">
        <v>0</v>
      </c>
      <c r="E1245" s="12">
        <v>0</v>
      </c>
      <c r="F1245" s="12">
        <v>0</v>
      </c>
      <c r="G1245" s="12">
        <v>0</v>
      </c>
      <c r="H1245" s="12">
        <v>19</v>
      </c>
      <c r="I1245" s="12">
        <v>25</v>
      </c>
      <c r="J1245" s="12">
        <v>21</v>
      </c>
      <c r="K1245" s="12">
        <v>35</v>
      </c>
      <c r="L1245" s="12">
        <v>30</v>
      </c>
      <c r="M1245" s="12">
        <v>30</v>
      </c>
      <c r="O1245" s="19">
        <v>1241</v>
      </c>
      <c r="P1245" s="20">
        <v>99</v>
      </c>
      <c r="Q1245" s="20">
        <v>99</v>
      </c>
      <c r="R1245" s="21">
        <v>99</v>
      </c>
      <c r="S1245" s="21">
        <v>99</v>
      </c>
      <c r="T1245" s="21">
        <v>99</v>
      </c>
      <c r="U1245" s="21">
        <v>97</v>
      </c>
      <c r="V1245" s="21">
        <v>93</v>
      </c>
      <c r="W1245" s="21">
        <v>88</v>
      </c>
      <c r="X1245" s="21">
        <v>84</v>
      </c>
      <c r="Y1245" s="21">
        <v>81</v>
      </c>
      <c r="Z1245" s="21">
        <v>79</v>
      </c>
      <c r="AA1245" s="21">
        <v>78</v>
      </c>
      <c r="AB1245" s="22">
        <v>1241</v>
      </c>
      <c r="AC1245" s="23">
        <v>97</v>
      </c>
      <c r="AD1245" s="23">
        <v>97</v>
      </c>
      <c r="AE1245" s="24">
        <v>99</v>
      </c>
      <c r="AF1245" s="24">
        <v>99</v>
      </c>
      <c r="AG1245" s="24">
        <v>99</v>
      </c>
      <c r="AH1245" s="24">
        <v>96</v>
      </c>
      <c r="AI1245" s="24">
        <v>91</v>
      </c>
      <c r="AJ1245" s="24">
        <v>86</v>
      </c>
      <c r="AK1245" s="24">
        <v>82</v>
      </c>
      <c r="AL1245" s="24">
        <v>78</v>
      </c>
      <c r="AM1245" s="24">
        <v>78</v>
      </c>
      <c r="AN1245" s="24">
        <v>78</v>
      </c>
      <c r="DX1245" s="19">
        <v>1241</v>
      </c>
      <c r="DY1245" t="s">
        <v>568</v>
      </c>
      <c r="DZ1245" t="s">
        <v>568</v>
      </c>
      <c r="EA1245" t="s">
        <v>568</v>
      </c>
      <c r="EB1245" t="s">
        <v>567</v>
      </c>
    </row>
    <row r="1246" spans="1:132" x14ac:dyDescent="0.25">
      <c r="A1246" s="13">
        <v>1243</v>
      </c>
      <c r="B1246" s="13">
        <v>0</v>
      </c>
      <c r="C1246" s="13">
        <v>0</v>
      </c>
      <c r="D1246" s="13">
        <v>0</v>
      </c>
      <c r="E1246" s="13">
        <v>0</v>
      </c>
      <c r="F1246" s="13">
        <v>0</v>
      </c>
      <c r="G1246" s="13">
        <v>0</v>
      </c>
      <c r="H1246" s="13">
        <v>18</v>
      </c>
      <c r="I1246" s="13">
        <v>24</v>
      </c>
      <c r="J1246" s="13">
        <v>21</v>
      </c>
      <c r="K1246" s="13">
        <v>34</v>
      </c>
      <c r="L1246" s="13">
        <v>30</v>
      </c>
      <c r="M1246" s="13">
        <v>30</v>
      </c>
      <c r="O1246" s="19">
        <v>1242</v>
      </c>
      <c r="P1246" s="20">
        <v>99</v>
      </c>
      <c r="Q1246" s="20">
        <v>99</v>
      </c>
      <c r="R1246" s="21">
        <v>99</v>
      </c>
      <c r="S1246" s="21">
        <v>99</v>
      </c>
      <c r="T1246" s="21">
        <v>99</v>
      </c>
      <c r="U1246" s="21">
        <v>97</v>
      </c>
      <c r="V1246" s="21">
        <v>93</v>
      </c>
      <c r="W1246" s="21">
        <v>88</v>
      </c>
      <c r="X1246" s="21">
        <v>84</v>
      </c>
      <c r="Y1246" s="21">
        <v>81</v>
      </c>
      <c r="Z1246" s="21">
        <v>79</v>
      </c>
      <c r="AA1246" s="21">
        <v>78</v>
      </c>
      <c r="AB1246" s="22">
        <v>1242</v>
      </c>
      <c r="AC1246" s="23">
        <v>97</v>
      </c>
      <c r="AD1246" s="23">
        <v>97</v>
      </c>
      <c r="AE1246" s="24">
        <v>99</v>
      </c>
      <c r="AF1246" s="24">
        <v>99</v>
      </c>
      <c r="AG1246" s="24">
        <v>99</v>
      </c>
      <c r="AH1246" s="24">
        <v>96</v>
      </c>
      <c r="AI1246" s="24">
        <v>91</v>
      </c>
      <c r="AJ1246" s="24">
        <v>86</v>
      </c>
      <c r="AK1246" s="24">
        <v>82</v>
      </c>
      <c r="AL1246" s="24">
        <v>78</v>
      </c>
      <c r="AM1246" s="24">
        <v>78</v>
      </c>
      <c r="AN1246" s="24">
        <v>78</v>
      </c>
      <c r="DX1246" s="19">
        <v>1242</v>
      </c>
      <c r="DY1246" t="s">
        <v>568</v>
      </c>
      <c r="DZ1246" t="s">
        <v>568</v>
      </c>
      <c r="EA1246" t="s">
        <v>568</v>
      </c>
      <c r="EB1246" t="s">
        <v>567</v>
      </c>
    </row>
    <row r="1247" spans="1:132" x14ac:dyDescent="0.25">
      <c r="A1247" s="12">
        <v>1244</v>
      </c>
      <c r="B1247" s="12">
        <v>0</v>
      </c>
      <c r="C1247" s="12">
        <v>0</v>
      </c>
      <c r="D1247" s="12">
        <v>0</v>
      </c>
      <c r="E1247" s="12">
        <v>0</v>
      </c>
      <c r="F1247" s="12">
        <v>0</v>
      </c>
      <c r="G1247" s="12">
        <v>0</v>
      </c>
      <c r="H1247" s="12">
        <v>18</v>
      </c>
      <c r="I1247" s="12">
        <v>24</v>
      </c>
      <c r="J1247" s="12">
        <v>21</v>
      </c>
      <c r="K1247" s="12">
        <v>34</v>
      </c>
      <c r="L1247" s="12">
        <v>30</v>
      </c>
      <c r="M1247" s="12">
        <v>30</v>
      </c>
      <c r="O1247" s="19">
        <v>1243</v>
      </c>
      <c r="P1247" s="20">
        <v>99</v>
      </c>
      <c r="Q1247" s="20">
        <v>99</v>
      </c>
      <c r="R1247" s="21">
        <v>99</v>
      </c>
      <c r="S1247" s="21">
        <v>99</v>
      </c>
      <c r="T1247" s="21">
        <v>99</v>
      </c>
      <c r="U1247" s="21">
        <v>97</v>
      </c>
      <c r="V1247" s="21">
        <v>93</v>
      </c>
      <c r="W1247" s="21">
        <v>88</v>
      </c>
      <c r="X1247" s="21">
        <v>85</v>
      </c>
      <c r="Y1247" s="21">
        <v>81</v>
      </c>
      <c r="Z1247" s="21">
        <v>80</v>
      </c>
      <c r="AA1247" s="21">
        <v>78</v>
      </c>
      <c r="AB1247" s="22">
        <v>1243</v>
      </c>
      <c r="AC1247" s="23">
        <v>97</v>
      </c>
      <c r="AD1247" s="23">
        <v>97</v>
      </c>
      <c r="AE1247" s="24">
        <v>99</v>
      </c>
      <c r="AF1247" s="24">
        <v>99</v>
      </c>
      <c r="AG1247" s="24">
        <v>99</v>
      </c>
      <c r="AH1247" s="24">
        <v>96</v>
      </c>
      <c r="AI1247" s="24">
        <v>91</v>
      </c>
      <c r="AJ1247" s="24">
        <v>86</v>
      </c>
      <c r="AK1247" s="24">
        <v>82</v>
      </c>
      <c r="AL1247" s="24">
        <v>79</v>
      </c>
      <c r="AM1247" s="24">
        <v>79</v>
      </c>
      <c r="AN1247" s="24">
        <v>79</v>
      </c>
      <c r="DX1247" s="19">
        <v>1243</v>
      </c>
      <c r="DY1247" t="s">
        <v>568</v>
      </c>
      <c r="DZ1247" t="s">
        <v>568</v>
      </c>
      <c r="EA1247" t="s">
        <v>568</v>
      </c>
      <c r="EB1247" t="s">
        <v>567</v>
      </c>
    </row>
    <row r="1248" spans="1:132" x14ac:dyDescent="0.25">
      <c r="A1248" s="13">
        <v>1245</v>
      </c>
      <c r="B1248" s="13">
        <v>0</v>
      </c>
      <c r="C1248" s="13">
        <v>0</v>
      </c>
      <c r="D1248" s="13">
        <v>0</v>
      </c>
      <c r="E1248" s="13">
        <v>0</v>
      </c>
      <c r="F1248" s="13">
        <v>0</v>
      </c>
      <c r="G1248" s="13">
        <v>0</v>
      </c>
      <c r="H1248" s="13">
        <v>18</v>
      </c>
      <c r="I1248" s="13">
        <v>24</v>
      </c>
      <c r="J1248" s="13">
        <v>21</v>
      </c>
      <c r="K1248" s="13">
        <v>34</v>
      </c>
      <c r="L1248" s="13">
        <v>30</v>
      </c>
      <c r="M1248" s="13">
        <v>30</v>
      </c>
      <c r="O1248" s="19">
        <v>1244</v>
      </c>
      <c r="P1248" s="20">
        <v>99</v>
      </c>
      <c r="Q1248" s="20">
        <v>99</v>
      </c>
      <c r="R1248" s="21">
        <v>99</v>
      </c>
      <c r="S1248" s="21">
        <v>99</v>
      </c>
      <c r="T1248" s="21">
        <v>99</v>
      </c>
      <c r="U1248" s="21">
        <v>97</v>
      </c>
      <c r="V1248" s="21">
        <v>93</v>
      </c>
      <c r="W1248" s="21">
        <v>88</v>
      </c>
      <c r="X1248" s="21">
        <v>85</v>
      </c>
      <c r="Y1248" s="21">
        <v>81</v>
      </c>
      <c r="Z1248" s="21">
        <v>80</v>
      </c>
      <c r="AA1248" s="21">
        <v>78</v>
      </c>
      <c r="AB1248" s="22">
        <v>1244</v>
      </c>
      <c r="AC1248" s="23">
        <v>97</v>
      </c>
      <c r="AD1248" s="23">
        <v>97</v>
      </c>
      <c r="AE1248" s="24">
        <v>99</v>
      </c>
      <c r="AF1248" s="24">
        <v>99</v>
      </c>
      <c r="AG1248" s="24">
        <v>99</v>
      </c>
      <c r="AH1248" s="24">
        <v>96</v>
      </c>
      <c r="AI1248" s="24">
        <v>91</v>
      </c>
      <c r="AJ1248" s="24">
        <v>86</v>
      </c>
      <c r="AK1248" s="24">
        <v>82</v>
      </c>
      <c r="AL1248" s="24">
        <v>79</v>
      </c>
      <c r="AM1248" s="24">
        <v>79</v>
      </c>
      <c r="AN1248" s="24">
        <v>79</v>
      </c>
      <c r="DX1248" s="19">
        <v>1244</v>
      </c>
      <c r="DY1248" t="s">
        <v>568</v>
      </c>
      <c r="DZ1248" t="s">
        <v>568</v>
      </c>
      <c r="EA1248" t="s">
        <v>568</v>
      </c>
      <c r="EB1248" t="s">
        <v>567</v>
      </c>
    </row>
    <row r="1249" spans="1:132" x14ac:dyDescent="0.25">
      <c r="A1249" s="12">
        <v>1246</v>
      </c>
      <c r="B1249" s="12">
        <v>0</v>
      </c>
      <c r="C1249" s="12">
        <v>0</v>
      </c>
      <c r="D1249" s="12">
        <v>0</v>
      </c>
      <c r="E1249" s="12">
        <v>0</v>
      </c>
      <c r="F1249" s="12">
        <v>0</v>
      </c>
      <c r="G1249" s="12">
        <v>0</v>
      </c>
      <c r="H1249" s="12">
        <v>18</v>
      </c>
      <c r="I1249" s="12">
        <v>24</v>
      </c>
      <c r="J1249" s="12">
        <v>20</v>
      </c>
      <c r="K1249" s="12">
        <v>34</v>
      </c>
      <c r="L1249" s="12">
        <v>29</v>
      </c>
      <c r="M1249" s="12">
        <v>29</v>
      </c>
      <c r="O1249" s="19">
        <v>1245</v>
      </c>
      <c r="P1249" s="20">
        <v>99</v>
      </c>
      <c r="Q1249" s="20">
        <v>99</v>
      </c>
      <c r="R1249" s="21">
        <v>99</v>
      </c>
      <c r="S1249" s="21">
        <v>99</v>
      </c>
      <c r="T1249" s="21">
        <v>99</v>
      </c>
      <c r="U1249" s="21">
        <v>97</v>
      </c>
      <c r="V1249" s="21">
        <v>93</v>
      </c>
      <c r="W1249" s="21">
        <v>88</v>
      </c>
      <c r="X1249" s="21">
        <v>85</v>
      </c>
      <c r="Y1249" s="21">
        <v>81</v>
      </c>
      <c r="Z1249" s="21">
        <v>80</v>
      </c>
      <c r="AA1249" s="21">
        <v>78</v>
      </c>
      <c r="AB1249" s="22">
        <v>1245</v>
      </c>
      <c r="AC1249" s="23">
        <v>97</v>
      </c>
      <c r="AD1249" s="23">
        <v>97</v>
      </c>
      <c r="AE1249" s="24">
        <v>99</v>
      </c>
      <c r="AF1249" s="24">
        <v>99</v>
      </c>
      <c r="AG1249" s="24">
        <v>99</v>
      </c>
      <c r="AH1249" s="24">
        <v>96</v>
      </c>
      <c r="AI1249" s="24">
        <v>91</v>
      </c>
      <c r="AJ1249" s="24">
        <v>86</v>
      </c>
      <c r="AK1249" s="24">
        <v>82</v>
      </c>
      <c r="AL1249" s="24">
        <v>79</v>
      </c>
      <c r="AM1249" s="24">
        <v>79</v>
      </c>
      <c r="AN1249" s="24">
        <v>79</v>
      </c>
      <c r="DX1249" s="19">
        <v>1245</v>
      </c>
      <c r="DY1249" t="s">
        <v>568</v>
      </c>
      <c r="DZ1249" t="s">
        <v>568</v>
      </c>
      <c r="EA1249" t="s">
        <v>568</v>
      </c>
      <c r="EB1249" t="s">
        <v>567</v>
      </c>
    </row>
    <row r="1250" spans="1:132" x14ac:dyDescent="0.25">
      <c r="A1250" s="13">
        <v>1247</v>
      </c>
      <c r="B1250" s="13">
        <v>0</v>
      </c>
      <c r="C1250" s="13">
        <v>0</v>
      </c>
      <c r="D1250" s="13">
        <v>0</v>
      </c>
      <c r="E1250" s="13">
        <v>0</v>
      </c>
      <c r="F1250" s="13">
        <v>0</v>
      </c>
      <c r="G1250" s="13">
        <v>0</v>
      </c>
      <c r="H1250" s="13">
        <v>18</v>
      </c>
      <c r="I1250" s="13">
        <v>24</v>
      </c>
      <c r="J1250" s="13">
        <v>20</v>
      </c>
      <c r="K1250" s="13">
        <v>34</v>
      </c>
      <c r="L1250" s="13">
        <v>29</v>
      </c>
      <c r="M1250" s="13">
        <v>29</v>
      </c>
      <c r="O1250" s="19">
        <v>1246</v>
      </c>
      <c r="P1250" s="20">
        <v>99</v>
      </c>
      <c r="Q1250" s="20">
        <v>99</v>
      </c>
      <c r="R1250" s="21">
        <v>99</v>
      </c>
      <c r="S1250" s="21">
        <v>99</v>
      </c>
      <c r="T1250" s="21">
        <v>99</v>
      </c>
      <c r="U1250" s="21">
        <v>97</v>
      </c>
      <c r="V1250" s="21">
        <v>93</v>
      </c>
      <c r="W1250" s="21">
        <v>88</v>
      </c>
      <c r="X1250" s="21">
        <v>85</v>
      </c>
      <c r="Y1250" s="21">
        <v>81</v>
      </c>
      <c r="Z1250" s="21">
        <v>80</v>
      </c>
      <c r="AA1250" s="21">
        <v>78</v>
      </c>
      <c r="AB1250" s="22">
        <v>1246</v>
      </c>
      <c r="AC1250" s="23">
        <v>97</v>
      </c>
      <c r="AD1250" s="23">
        <v>97</v>
      </c>
      <c r="AE1250" s="24">
        <v>99</v>
      </c>
      <c r="AF1250" s="24">
        <v>99</v>
      </c>
      <c r="AG1250" s="24">
        <v>99</v>
      </c>
      <c r="AH1250" s="24">
        <v>96</v>
      </c>
      <c r="AI1250" s="24">
        <v>92</v>
      </c>
      <c r="AJ1250" s="24">
        <v>86</v>
      </c>
      <c r="AK1250" s="24">
        <v>82</v>
      </c>
      <c r="AL1250" s="24">
        <v>79</v>
      </c>
      <c r="AM1250" s="24">
        <v>79</v>
      </c>
      <c r="AN1250" s="24">
        <v>79</v>
      </c>
      <c r="DX1250" s="19">
        <v>1246</v>
      </c>
      <c r="DY1250" t="s">
        <v>568</v>
      </c>
      <c r="DZ1250" t="s">
        <v>568</v>
      </c>
      <c r="EA1250" t="s">
        <v>568</v>
      </c>
      <c r="EB1250" t="s">
        <v>567</v>
      </c>
    </row>
    <row r="1251" spans="1:132" x14ac:dyDescent="0.25">
      <c r="A1251" s="12">
        <v>1248</v>
      </c>
      <c r="B1251" s="12">
        <v>0</v>
      </c>
      <c r="C1251" s="12">
        <v>0</v>
      </c>
      <c r="D1251" s="12">
        <v>0</v>
      </c>
      <c r="E1251" s="12">
        <v>0</v>
      </c>
      <c r="F1251" s="12">
        <v>0</v>
      </c>
      <c r="G1251" s="12">
        <v>0</v>
      </c>
      <c r="H1251" s="12">
        <v>17</v>
      </c>
      <c r="I1251" s="12">
        <v>23</v>
      </c>
      <c r="J1251" s="12">
        <v>20</v>
      </c>
      <c r="K1251" s="12">
        <v>33</v>
      </c>
      <c r="L1251" s="12">
        <v>29</v>
      </c>
      <c r="M1251" s="12">
        <v>29</v>
      </c>
      <c r="O1251" s="19">
        <v>1247</v>
      </c>
      <c r="P1251" s="20">
        <v>99</v>
      </c>
      <c r="Q1251" s="20">
        <v>99</v>
      </c>
      <c r="R1251" s="21">
        <v>99</v>
      </c>
      <c r="S1251" s="21">
        <v>99</v>
      </c>
      <c r="T1251" s="21">
        <v>99</v>
      </c>
      <c r="U1251" s="21">
        <v>97</v>
      </c>
      <c r="V1251" s="21">
        <v>93</v>
      </c>
      <c r="W1251" s="21">
        <v>88</v>
      </c>
      <c r="X1251" s="21">
        <v>85</v>
      </c>
      <c r="Y1251" s="21">
        <v>81</v>
      </c>
      <c r="Z1251" s="21">
        <v>80</v>
      </c>
      <c r="AA1251" s="21">
        <v>78</v>
      </c>
      <c r="AB1251" s="22">
        <v>1247</v>
      </c>
      <c r="AC1251" s="23">
        <v>97</v>
      </c>
      <c r="AD1251" s="23">
        <v>97</v>
      </c>
      <c r="AE1251" s="24">
        <v>99</v>
      </c>
      <c r="AF1251" s="24">
        <v>99</v>
      </c>
      <c r="AG1251" s="24">
        <v>99</v>
      </c>
      <c r="AH1251" s="24">
        <v>96</v>
      </c>
      <c r="AI1251" s="24">
        <v>92</v>
      </c>
      <c r="AJ1251" s="24">
        <v>87</v>
      </c>
      <c r="AK1251" s="24">
        <v>83</v>
      </c>
      <c r="AL1251" s="24">
        <v>79</v>
      </c>
      <c r="AM1251" s="24">
        <v>79</v>
      </c>
      <c r="AN1251" s="24">
        <v>79</v>
      </c>
      <c r="DX1251" s="19">
        <v>1247</v>
      </c>
      <c r="DY1251" t="s">
        <v>568</v>
      </c>
      <c r="DZ1251" t="s">
        <v>568</v>
      </c>
      <c r="EA1251" t="s">
        <v>568</v>
      </c>
      <c r="EB1251" t="s">
        <v>567</v>
      </c>
    </row>
    <row r="1252" spans="1:132" x14ac:dyDescent="0.25">
      <c r="A1252" s="13">
        <v>1249</v>
      </c>
      <c r="B1252" s="13">
        <v>0</v>
      </c>
      <c r="C1252" s="13">
        <v>0</v>
      </c>
      <c r="D1252" s="13">
        <v>0</v>
      </c>
      <c r="E1252" s="13">
        <v>0</v>
      </c>
      <c r="F1252" s="13">
        <v>0</v>
      </c>
      <c r="G1252" s="13">
        <v>0</v>
      </c>
      <c r="H1252" s="13">
        <v>17</v>
      </c>
      <c r="I1252" s="13">
        <v>23</v>
      </c>
      <c r="J1252" s="13">
        <v>20</v>
      </c>
      <c r="K1252" s="13">
        <v>33</v>
      </c>
      <c r="L1252" s="13">
        <v>29</v>
      </c>
      <c r="M1252" s="13">
        <v>29</v>
      </c>
      <c r="O1252" s="19">
        <v>1248</v>
      </c>
      <c r="P1252" s="20">
        <v>99</v>
      </c>
      <c r="Q1252" s="20">
        <v>99</v>
      </c>
      <c r="R1252" s="21">
        <v>99</v>
      </c>
      <c r="S1252" s="21">
        <v>99</v>
      </c>
      <c r="T1252" s="21">
        <v>99</v>
      </c>
      <c r="U1252" s="21">
        <v>97</v>
      </c>
      <c r="V1252" s="21">
        <v>94</v>
      </c>
      <c r="W1252" s="21">
        <v>89</v>
      </c>
      <c r="X1252" s="21">
        <v>85</v>
      </c>
      <c r="Y1252" s="21">
        <v>82</v>
      </c>
      <c r="Z1252" s="21">
        <v>81</v>
      </c>
      <c r="AA1252" s="21">
        <v>79</v>
      </c>
      <c r="AB1252" s="22">
        <v>1248</v>
      </c>
      <c r="AC1252" s="23">
        <v>97</v>
      </c>
      <c r="AD1252" s="23">
        <v>97</v>
      </c>
      <c r="AE1252" s="24">
        <v>99</v>
      </c>
      <c r="AF1252" s="24">
        <v>99</v>
      </c>
      <c r="AG1252" s="24">
        <v>99</v>
      </c>
      <c r="AH1252" s="24">
        <v>97</v>
      </c>
      <c r="AI1252" s="24">
        <v>92</v>
      </c>
      <c r="AJ1252" s="24">
        <v>87</v>
      </c>
      <c r="AK1252" s="24">
        <v>83</v>
      </c>
      <c r="AL1252" s="24">
        <v>79</v>
      </c>
      <c r="AM1252" s="24">
        <v>79</v>
      </c>
      <c r="AN1252" s="24">
        <v>79</v>
      </c>
      <c r="DX1252" s="19">
        <v>1248</v>
      </c>
      <c r="DY1252" t="s">
        <v>568</v>
      </c>
      <c r="DZ1252" t="s">
        <v>568</v>
      </c>
      <c r="EA1252" t="s">
        <v>568</v>
      </c>
      <c r="EB1252" t="s">
        <v>567</v>
      </c>
    </row>
    <row r="1253" spans="1:132" x14ac:dyDescent="0.25">
      <c r="A1253" s="12">
        <v>1250</v>
      </c>
      <c r="B1253" s="12">
        <v>0</v>
      </c>
      <c r="C1253" s="12">
        <v>0</v>
      </c>
      <c r="D1253" s="12">
        <v>0</v>
      </c>
      <c r="E1253" s="12">
        <v>0</v>
      </c>
      <c r="F1253" s="12">
        <v>0</v>
      </c>
      <c r="G1253" s="12">
        <v>0</v>
      </c>
      <c r="H1253" s="12">
        <v>17</v>
      </c>
      <c r="I1253" s="12">
        <v>23</v>
      </c>
      <c r="J1253" s="12">
        <v>20</v>
      </c>
      <c r="K1253" s="12">
        <v>33</v>
      </c>
      <c r="L1253" s="12">
        <v>29</v>
      </c>
      <c r="M1253" s="12">
        <v>29</v>
      </c>
      <c r="O1253" s="19">
        <v>1249</v>
      </c>
      <c r="P1253" s="20">
        <v>99</v>
      </c>
      <c r="Q1253" s="20">
        <v>99</v>
      </c>
      <c r="R1253" s="21">
        <v>99</v>
      </c>
      <c r="S1253" s="21">
        <v>99</v>
      </c>
      <c r="T1253" s="21">
        <v>99</v>
      </c>
      <c r="U1253" s="21">
        <v>97</v>
      </c>
      <c r="V1253" s="21">
        <v>94</v>
      </c>
      <c r="W1253" s="21">
        <v>89</v>
      </c>
      <c r="X1253" s="21">
        <v>85</v>
      </c>
      <c r="Y1253" s="21">
        <v>82</v>
      </c>
      <c r="Z1253" s="21">
        <v>81</v>
      </c>
      <c r="AA1253" s="21">
        <v>79</v>
      </c>
      <c r="AB1253" s="22">
        <v>1249</v>
      </c>
      <c r="AC1253" s="23">
        <v>97</v>
      </c>
      <c r="AD1253" s="23">
        <v>97</v>
      </c>
      <c r="AE1253" s="24">
        <v>99</v>
      </c>
      <c r="AF1253" s="24">
        <v>99</v>
      </c>
      <c r="AG1253" s="24">
        <v>99</v>
      </c>
      <c r="AH1253" s="24">
        <v>97</v>
      </c>
      <c r="AI1253" s="24">
        <v>92</v>
      </c>
      <c r="AJ1253" s="24">
        <v>87</v>
      </c>
      <c r="AK1253" s="24">
        <v>83</v>
      </c>
      <c r="AL1253" s="24">
        <v>79</v>
      </c>
      <c r="AM1253" s="24">
        <v>79</v>
      </c>
      <c r="AN1253" s="24">
        <v>79</v>
      </c>
      <c r="DX1253" s="19">
        <v>1249</v>
      </c>
      <c r="DY1253" t="s">
        <v>568</v>
      </c>
      <c r="DZ1253" t="s">
        <v>568</v>
      </c>
      <c r="EA1253" t="s">
        <v>568</v>
      </c>
      <c r="EB1253" t="s">
        <v>567</v>
      </c>
    </row>
    <row r="1254" spans="1:132" x14ac:dyDescent="0.25">
      <c r="A1254" s="13">
        <v>1251</v>
      </c>
      <c r="B1254" s="13">
        <v>0</v>
      </c>
      <c r="C1254" s="13">
        <v>0</v>
      </c>
      <c r="D1254" s="13">
        <v>0</v>
      </c>
      <c r="E1254" s="13">
        <v>0</v>
      </c>
      <c r="F1254" s="13">
        <v>0</v>
      </c>
      <c r="G1254" s="13">
        <v>0</v>
      </c>
      <c r="H1254" s="13">
        <v>17</v>
      </c>
      <c r="I1254" s="13">
        <v>23</v>
      </c>
      <c r="J1254" s="13">
        <v>20</v>
      </c>
      <c r="K1254" s="13">
        <v>33</v>
      </c>
      <c r="L1254" s="13">
        <v>29</v>
      </c>
      <c r="M1254" s="13">
        <v>29</v>
      </c>
      <c r="O1254" s="19">
        <v>1250</v>
      </c>
      <c r="P1254" s="20">
        <v>99</v>
      </c>
      <c r="Q1254" s="20">
        <v>99</v>
      </c>
      <c r="R1254" s="21">
        <v>99</v>
      </c>
      <c r="S1254" s="21">
        <v>99</v>
      </c>
      <c r="T1254" s="21">
        <v>99</v>
      </c>
      <c r="U1254" s="21">
        <v>97</v>
      </c>
      <c r="V1254" s="21">
        <v>94</v>
      </c>
      <c r="W1254" s="21">
        <v>89</v>
      </c>
      <c r="X1254" s="21">
        <v>85</v>
      </c>
      <c r="Y1254" s="21">
        <v>82</v>
      </c>
      <c r="Z1254" s="21">
        <v>81</v>
      </c>
      <c r="AA1254" s="21">
        <v>79</v>
      </c>
      <c r="AB1254" s="22">
        <v>1250</v>
      </c>
      <c r="AC1254" s="23">
        <v>97</v>
      </c>
      <c r="AD1254" s="23">
        <v>97</v>
      </c>
      <c r="AE1254" s="24">
        <v>99</v>
      </c>
      <c r="AF1254" s="24">
        <v>99</v>
      </c>
      <c r="AG1254" s="24">
        <v>99</v>
      </c>
      <c r="AH1254" s="24">
        <v>97</v>
      </c>
      <c r="AI1254" s="24">
        <v>92</v>
      </c>
      <c r="AJ1254" s="24">
        <v>87</v>
      </c>
      <c r="AK1254" s="24">
        <v>83</v>
      </c>
      <c r="AL1254" s="24">
        <v>80</v>
      </c>
      <c r="AM1254" s="24">
        <v>80</v>
      </c>
      <c r="AN1254" s="24">
        <v>80</v>
      </c>
      <c r="DX1254" s="19">
        <v>1250</v>
      </c>
      <c r="DY1254" t="s">
        <v>568</v>
      </c>
      <c r="DZ1254" t="s">
        <v>568</v>
      </c>
      <c r="EA1254" t="s">
        <v>568</v>
      </c>
      <c r="EB1254" t="s">
        <v>567</v>
      </c>
    </row>
    <row r="1255" spans="1:132" x14ac:dyDescent="0.25">
      <c r="A1255" s="12">
        <v>1252</v>
      </c>
      <c r="B1255" s="12">
        <v>0</v>
      </c>
      <c r="C1255" s="12">
        <v>0</v>
      </c>
      <c r="D1255" s="12">
        <v>0</v>
      </c>
      <c r="E1255" s="12">
        <v>0</v>
      </c>
      <c r="F1255" s="12">
        <v>0</v>
      </c>
      <c r="G1255" s="12">
        <v>0</v>
      </c>
      <c r="H1255" s="12">
        <v>17</v>
      </c>
      <c r="I1255" s="12">
        <v>23</v>
      </c>
      <c r="J1255" s="12">
        <v>20</v>
      </c>
      <c r="K1255" s="12">
        <v>33</v>
      </c>
      <c r="L1255" s="12">
        <v>29</v>
      </c>
      <c r="M1255" s="12">
        <v>29</v>
      </c>
      <c r="O1255" s="19">
        <v>1251</v>
      </c>
      <c r="P1255" s="20">
        <v>99</v>
      </c>
      <c r="Q1255" s="20">
        <v>99</v>
      </c>
      <c r="R1255" s="21">
        <v>99</v>
      </c>
      <c r="S1255" s="21">
        <v>99</v>
      </c>
      <c r="T1255" s="21">
        <v>99</v>
      </c>
      <c r="U1255" s="21">
        <v>97</v>
      </c>
      <c r="V1255" s="21">
        <v>94</v>
      </c>
      <c r="W1255" s="21">
        <v>89</v>
      </c>
      <c r="X1255" s="21">
        <v>85</v>
      </c>
      <c r="Y1255" s="21">
        <v>82</v>
      </c>
      <c r="Z1255" s="21">
        <v>81</v>
      </c>
      <c r="AA1255" s="21">
        <v>79</v>
      </c>
      <c r="AB1255" s="22">
        <v>1251</v>
      </c>
      <c r="AC1255" s="23">
        <v>97</v>
      </c>
      <c r="AD1255" s="23">
        <v>97</v>
      </c>
      <c r="AE1255" s="24">
        <v>99</v>
      </c>
      <c r="AF1255" s="24">
        <v>99</v>
      </c>
      <c r="AG1255" s="24">
        <v>99</v>
      </c>
      <c r="AH1255" s="24">
        <v>97</v>
      </c>
      <c r="AI1255" s="24">
        <v>92</v>
      </c>
      <c r="AJ1255" s="24">
        <v>87</v>
      </c>
      <c r="AK1255" s="24">
        <v>83</v>
      </c>
      <c r="AL1255" s="24">
        <v>80</v>
      </c>
      <c r="AM1255" s="24">
        <v>80</v>
      </c>
      <c r="AN1255" s="24">
        <v>80</v>
      </c>
      <c r="DX1255" s="19">
        <v>1251</v>
      </c>
      <c r="DY1255" t="s">
        <v>568</v>
      </c>
      <c r="DZ1255" t="s">
        <v>568</v>
      </c>
      <c r="EA1255" t="s">
        <v>568</v>
      </c>
      <c r="EB1255" t="s">
        <v>567</v>
      </c>
    </row>
    <row r="1256" spans="1:132" x14ac:dyDescent="0.25">
      <c r="A1256" s="13">
        <v>1253</v>
      </c>
      <c r="B1256" s="13">
        <v>0</v>
      </c>
      <c r="C1256" s="13">
        <v>0</v>
      </c>
      <c r="D1256" s="13">
        <v>0</v>
      </c>
      <c r="E1256" s="13">
        <v>0</v>
      </c>
      <c r="F1256" s="13">
        <v>0</v>
      </c>
      <c r="G1256" s="13">
        <v>0</v>
      </c>
      <c r="H1256" s="13">
        <v>17</v>
      </c>
      <c r="I1256" s="13">
        <v>23</v>
      </c>
      <c r="J1256" s="13">
        <v>20</v>
      </c>
      <c r="K1256" s="13">
        <v>33</v>
      </c>
      <c r="L1256" s="13">
        <v>29</v>
      </c>
      <c r="M1256" s="13">
        <v>29</v>
      </c>
      <c r="O1256" s="19">
        <v>1252</v>
      </c>
      <c r="P1256" s="20">
        <v>99</v>
      </c>
      <c r="Q1256" s="20">
        <v>99</v>
      </c>
      <c r="R1256" s="21">
        <v>99</v>
      </c>
      <c r="S1256" s="21">
        <v>99</v>
      </c>
      <c r="T1256" s="21">
        <v>99</v>
      </c>
      <c r="U1256" s="21">
        <v>97</v>
      </c>
      <c r="V1256" s="21">
        <v>94</v>
      </c>
      <c r="W1256" s="21">
        <v>89</v>
      </c>
      <c r="X1256" s="21">
        <v>85</v>
      </c>
      <c r="Y1256" s="21">
        <v>82</v>
      </c>
      <c r="Z1256" s="21">
        <v>81</v>
      </c>
      <c r="AA1256" s="21">
        <v>79</v>
      </c>
      <c r="AB1256" s="22">
        <v>1252</v>
      </c>
      <c r="AC1256" s="23">
        <v>97</v>
      </c>
      <c r="AD1256" s="23">
        <v>97</v>
      </c>
      <c r="AE1256" s="24">
        <v>99</v>
      </c>
      <c r="AF1256" s="24">
        <v>99</v>
      </c>
      <c r="AG1256" s="24">
        <v>99</v>
      </c>
      <c r="AH1256" s="24">
        <v>97</v>
      </c>
      <c r="AI1256" s="24">
        <v>92</v>
      </c>
      <c r="AJ1256" s="24">
        <v>87</v>
      </c>
      <c r="AK1256" s="24">
        <v>83</v>
      </c>
      <c r="AL1256" s="24">
        <v>80</v>
      </c>
      <c r="AM1256" s="24">
        <v>80</v>
      </c>
      <c r="AN1256" s="24">
        <v>80</v>
      </c>
      <c r="DX1256" s="19">
        <v>1252</v>
      </c>
      <c r="DY1256" t="s">
        <v>568</v>
      </c>
      <c r="DZ1256" t="s">
        <v>568</v>
      </c>
      <c r="EA1256" t="s">
        <v>568</v>
      </c>
      <c r="EB1256" t="s">
        <v>567</v>
      </c>
    </row>
    <row r="1257" spans="1:132" x14ac:dyDescent="0.25">
      <c r="A1257" s="12">
        <v>1254</v>
      </c>
      <c r="B1257" s="12">
        <v>0</v>
      </c>
      <c r="C1257" s="12">
        <v>0</v>
      </c>
      <c r="D1257" s="12">
        <v>0</v>
      </c>
      <c r="E1257" s="12">
        <v>0</v>
      </c>
      <c r="F1257" s="12">
        <v>0</v>
      </c>
      <c r="G1257" s="12">
        <v>0</v>
      </c>
      <c r="H1257" s="12">
        <v>17</v>
      </c>
      <c r="I1257" s="12">
        <v>23</v>
      </c>
      <c r="J1257" s="12">
        <v>20</v>
      </c>
      <c r="K1257" s="12">
        <v>33</v>
      </c>
      <c r="L1257" s="12">
        <v>29</v>
      </c>
      <c r="M1257" s="12">
        <v>29</v>
      </c>
      <c r="O1257" s="19">
        <v>1253</v>
      </c>
      <c r="P1257" s="20">
        <v>99</v>
      </c>
      <c r="Q1257" s="20">
        <v>99</v>
      </c>
      <c r="R1257" s="21">
        <v>99</v>
      </c>
      <c r="S1257" s="21">
        <v>99</v>
      </c>
      <c r="T1257" s="21">
        <v>99</v>
      </c>
      <c r="U1257" s="21">
        <v>97</v>
      </c>
      <c r="V1257" s="21">
        <v>94</v>
      </c>
      <c r="W1257" s="21">
        <v>89</v>
      </c>
      <c r="X1257" s="21">
        <v>85</v>
      </c>
      <c r="Y1257" s="21">
        <v>82</v>
      </c>
      <c r="Z1257" s="21">
        <v>81</v>
      </c>
      <c r="AA1257" s="21">
        <v>79</v>
      </c>
      <c r="AB1257" s="22">
        <v>1253</v>
      </c>
      <c r="AC1257" s="23">
        <v>97</v>
      </c>
      <c r="AD1257" s="23">
        <v>97</v>
      </c>
      <c r="AE1257" s="24">
        <v>99</v>
      </c>
      <c r="AF1257" s="24">
        <v>99</v>
      </c>
      <c r="AG1257" s="24">
        <v>99</v>
      </c>
      <c r="AH1257" s="24">
        <v>97</v>
      </c>
      <c r="AI1257" s="24">
        <v>92</v>
      </c>
      <c r="AJ1257" s="24">
        <v>87</v>
      </c>
      <c r="AK1257" s="24">
        <v>83</v>
      </c>
      <c r="AL1257" s="24">
        <v>80</v>
      </c>
      <c r="AM1257" s="24">
        <v>80</v>
      </c>
      <c r="AN1257" s="24">
        <v>80</v>
      </c>
      <c r="DX1257" s="19">
        <v>1253</v>
      </c>
      <c r="DY1257" t="s">
        <v>568</v>
      </c>
      <c r="DZ1257" t="s">
        <v>568</v>
      </c>
      <c r="EA1257" t="s">
        <v>568</v>
      </c>
      <c r="EB1257" t="s">
        <v>567</v>
      </c>
    </row>
    <row r="1258" spans="1:132" x14ac:dyDescent="0.25">
      <c r="A1258" s="13">
        <v>1255</v>
      </c>
      <c r="B1258" s="13">
        <v>0</v>
      </c>
      <c r="C1258" s="13">
        <v>0</v>
      </c>
      <c r="D1258" s="13">
        <v>0</v>
      </c>
      <c r="E1258" s="13">
        <v>0</v>
      </c>
      <c r="F1258" s="13">
        <v>0</v>
      </c>
      <c r="G1258" s="13">
        <v>0</v>
      </c>
      <c r="H1258" s="13">
        <v>17</v>
      </c>
      <c r="I1258" s="13">
        <v>23</v>
      </c>
      <c r="J1258" s="13">
        <v>20</v>
      </c>
      <c r="K1258" s="13">
        <v>33</v>
      </c>
      <c r="L1258" s="13">
        <v>29</v>
      </c>
      <c r="M1258" s="13">
        <v>29</v>
      </c>
      <c r="O1258" s="19">
        <v>1254</v>
      </c>
      <c r="P1258" s="20">
        <v>99</v>
      </c>
      <c r="Q1258" s="20">
        <v>99</v>
      </c>
      <c r="R1258" s="21">
        <v>99</v>
      </c>
      <c r="S1258" s="21">
        <v>99</v>
      </c>
      <c r="T1258" s="21">
        <v>99</v>
      </c>
      <c r="U1258" s="21">
        <v>97</v>
      </c>
      <c r="V1258" s="21">
        <v>94</v>
      </c>
      <c r="W1258" s="21">
        <v>89</v>
      </c>
      <c r="X1258" s="21">
        <v>85</v>
      </c>
      <c r="Y1258" s="21">
        <v>82</v>
      </c>
      <c r="Z1258" s="21">
        <v>81</v>
      </c>
      <c r="AA1258" s="21">
        <v>79</v>
      </c>
      <c r="AB1258" s="22">
        <v>1254</v>
      </c>
      <c r="AC1258" s="23">
        <v>97</v>
      </c>
      <c r="AD1258" s="23">
        <v>97</v>
      </c>
      <c r="AE1258" s="24">
        <v>99</v>
      </c>
      <c r="AF1258" s="24">
        <v>99</v>
      </c>
      <c r="AG1258" s="24">
        <v>99</v>
      </c>
      <c r="AH1258" s="24">
        <v>97</v>
      </c>
      <c r="AI1258" s="24">
        <v>92</v>
      </c>
      <c r="AJ1258" s="24">
        <v>87</v>
      </c>
      <c r="AK1258" s="24">
        <v>83</v>
      </c>
      <c r="AL1258" s="24">
        <v>80</v>
      </c>
      <c r="AM1258" s="24">
        <v>80</v>
      </c>
      <c r="AN1258" s="24">
        <v>80</v>
      </c>
      <c r="DX1258" s="19">
        <v>1254</v>
      </c>
      <c r="DY1258" t="s">
        <v>568</v>
      </c>
      <c r="DZ1258" t="s">
        <v>568</v>
      </c>
      <c r="EA1258" t="s">
        <v>568</v>
      </c>
      <c r="EB1258" t="s">
        <v>567</v>
      </c>
    </row>
    <row r="1259" spans="1:132" x14ac:dyDescent="0.25">
      <c r="A1259" s="12">
        <v>1256</v>
      </c>
      <c r="B1259" s="12">
        <v>0</v>
      </c>
      <c r="C1259" s="12">
        <v>0</v>
      </c>
      <c r="D1259" s="12">
        <v>0</v>
      </c>
      <c r="E1259" s="12">
        <v>0</v>
      </c>
      <c r="F1259" s="12">
        <v>0</v>
      </c>
      <c r="G1259" s="12">
        <v>0</v>
      </c>
      <c r="H1259" s="12">
        <v>16</v>
      </c>
      <c r="I1259" s="12">
        <v>22</v>
      </c>
      <c r="J1259" s="12">
        <v>19</v>
      </c>
      <c r="K1259" s="12">
        <v>32</v>
      </c>
      <c r="L1259" s="12">
        <v>28</v>
      </c>
      <c r="M1259" s="12">
        <v>28</v>
      </c>
      <c r="O1259" s="19">
        <v>1255</v>
      </c>
      <c r="P1259" s="20">
        <v>99</v>
      </c>
      <c r="Q1259" s="20">
        <v>99</v>
      </c>
      <c r="R1259" s="21">
        <v>99</v>
      </c>
      <c r="S1259" s="21">
        <v>99</v>
      </c>
      <c r="T1259" s="21">
        <v>99</v>
      </c>
      <c r="U1259" s="21">
        <v>97</v>
      </c>
      <c r="V1259" s="21">
        <v>94</v>
      </c>
      <c r="W1259" s="21">
        <v>89</v>
      </c>
      <c r="X1259" s="21">
        <v>85</v>
      </c>
      <c r="Y1259" s="21">
        <v>82</v>
      </c>
      <c r="Z1259" s="21">
        <v>81</v>
      </c>
      <c r="AA1259" s="21">
        <v>79</v>
      </c>
      <c r="AB1259" s="22">
        <v>1255</v>
      </c>
      <c r="AC1259" s="23">
        <v>97</v>
      </c>
      <c r="AD1259" s="23">
        <v>97</v>
      </c>
      <c r="AE1259" s="24">
        <v>99</v>
      </c>
      <c r="AF1259" s="24">
        <v>99</v>
      </c>
      <c r="AG1259" s="24">
        <v>99</v>
      </c>
      <c r="AH1259" s="24">
        <v>97</v>
      </c>
      <c r="AI1259" s="24">
        <v>92</v>
      </c>
      <c r="AJ1259" s="24">
        <v>87</v>
      </c>
      <c r="AK1259" s="24">
        <v>83</v>
      </c>
      <c r="AL1259" s="24">
        <v>80</v>
      </c>
      <c r="AM1259" s="24">
        <v>80</v>
      </c>
      <c r="AN1259" s="24">
        <v>80</v>
      </c>
      <c r="DX1259" s="19">
        <v>1255</v>
      </c>
      <c r="DY1259" t="s">
        <v>568</v>
      </c>
      <c r="DZ1259" t="s">
        <v>568</v>
      </c>
      <c r="EA1259" t="s">
        <v>568</v>
      </c>
      <c r="EB1259" t="s">
        <v>567</v>
      </c>
    </row>
    <row r="1260" spans="1:132" x14ac:dyDescent="0.25">
      <c r="A1260" s="13">
        <v>1257</v>
      </c>
      <c r="B1260" s="13">
        <v>0</v>
      </c>
      <c r="C1260" s="13">
        <v>0</v>
      </c>
      <c r="D1260" s="13">
        <v>0</v>
      </c>
      <c r="E1260" s="13">
        <v>0</v>
      </c>
      <c r="F1260" s="13">
        <v>0</v>
      </c>
      <c r="G1260" s="13">
        <v>0</v>
      </c>
      <c r="H1260" s="13">
        <v>16</v>
      </c>
      <c r="I1260" s="13">
        <v>22</v>
      </c>
      <c r="J1260" s="13">
        <v>19</v>
      </c>
      <c r="K1260" s="13">
        <v>32</v>
      </c>
      <c r="L1260" s="13">
        <v>28</v>
      </c>
      <c r="M1260" s="13">
        <v>28</v>
      </c>
      <c r="O1260" s="19">
        <v>1256</v>
      </c>
      <c r="P1260" s="20">
        <v>99</v>
      </c>
      <c r="Q1260" s="20">
        <v>99</v>
      </c>
      <c r="R1260" s="21">
        <v>99</v>
      </c>
      <c r="S1260" s="21">
        <v>99</v>
      </c>
      <c r="T1260" s="21">
        <v>99</v>
      </c>
      <c r="U1260" s="21">
        <v>97</v>
      </c>
      <c r="V1260" s="21">
        <v>94</v>
      </c>
      <c r="W1260" s="21">
        <v>89</v>
      </c>
      <c r="X1260" s="21">
        <v>85</v>
      </c>
      <c r="Y1260" s="21">
        <v>82</v>
      </c>
      <c r="Z1260" s="21">
        <v>81</v>
      </c>
      <c r="AA1260" s="21">
        <v>79</v>
      </c>
      <c r="AB1260" s="22">
        <v>1256</v>
      </c>
      <c r="AC1260" s="23">
        <v>97</v>
      </c>
      <c r="AD1260" s="23">
        <v>97</v>
      </c>
      <c r="AE1260" s="24">
        <v>99</v>
      </c>
      <c r="AF1260" s="24">
        <v>99</v>
      </c>
      <c r="AG1260" s="24">
        <v>99</v>
      </c>
      <c r="AH1260" s="24">
        <v>97</v>
      </c>
      <c r="AI1260" s="24">
        <v>92</v>
      </c>
      <c r="AJ1260" s="24">
        <v>87</v>
      </c>
      <c r="AK1260" s="24">
        <v>84</v>
      </c>
      <c r="AL1260" s="24">
        <v>80</v>
      </c>
      <c r="AM1260" s="24">
        <v>80</v>
      </c>
      <c r="AN1260" s="24">
        <v>80</v>
      </c>
      <c r="DX1260" s="19">
        <v>1256</v>
      </c>
      <c r="DY1260" t="s">
        <v>568</v>
      </c>
      <c r="DZ1260" t="s">
        <v>568</v>
      </c>
      <c r="EA1260" t="s">
        <v>568</v>
      </c>
      <c r="EB1260" t="s">
        <v>567</v>
      </c>
    </row>
    <row r="1261" spans="1:132" x14ac:dyDescent="0.25">
      <c r="A1261" s="12">
        <v>1258</v>
      </c>
      <c r="B1261" s="12">
        <v>0</v>
      </c>
      <c r="C1261" s="12">
        <v>0</v>
      </c>
      <c r="D1261" s="12">
        <v>0</v>
      </c>
      <c r="E1261" s="12">
        <v>0</v>
      </c>
      <c r="F1261" s="12">
        <v>0</v>
      </c>
      <c r="G1261" s="12">
        <v>0</v>
      </c>
      <c r="H1261" s="12">
        <v>16</v>
      </c>
      <c r="I1261" s="12">
        <v>22</v>
      </c>
      <c r="J1261" s="12">
        <v>19</v>
      </c>
      <c r="K1261" s="12">
        <v>32</v>
      </c>
      <c r="L1261" s="12">
        <v>28</v>
      </c>
      <c r="M1261" s="12">
        <v>28</v>
      </c>
      <c r="O1261" s="19">
        <v>1257</v>
      </c>
      <c r="P1261" s="20">
        <v>99</v>
      </c>
      <c r="Q1261" s="20">
        <v>99</v>
      </c>
      <c r="R1261" s="21">
        <v>99</v>
      </c>
      <c r="S1261" s="21">
        <v>99</v>
      </c>
      <c r="T1261" s="21">
        <v>99</v>
      </c>
      <c r="U1261" s="21">
        <v>97</v>
      </c>
      <c r="V1261" s="21">
        <v>94</v>
      </c>
      <c r="W1261" s="21">
        <v>89</v>
      </c>
      <c r="X1261" s="21">
        <v>85</v>
      </c>
      <c r="Y1261" s="21">
        <v>82</v>
      </c>
      <c r="Z1261" s="21">
        <v>81</v>
      </c>
      <c r="AA1261" s="21">
        <v>79</v>
      </c>
      <c r="AB1261" s="22">
        <v>1257</v>
      </c>
      <c r="AC1261" s="23">
        <v>97</v>
      </c>
      <c r="AD1261" s="23">
        <v>97</v>
      </c>
      <c r="AE1261" s="24">
        <v>99</v>
      </c>
      <c r="AF1261" s="24">
        <v>99</v>
      </c>
      <c r="AG1261" s="24">
        <v>99</v>
      </c>
      <c r="AH1261" s="24">
        <v>97</v>
      </c>
      <c r="AI1261" s="24">
        <v>93</v>
      </c>
      <c r="AJ1261" s="24">
        <v>88</v>
      </c>
      <c r="AK1261" s="24">
        <v>84</v>
      </c>
      <c r="AL1261" s="24">
        <v>81</v>
      </c>
      <c r="AM1261" s="24">
        <v>81</v>
      </c>
      <c r="AN1261" s="24">
        <v>81</v>
      </c>
      <c r="DX1261" s="19">
        <v>1257</v>
      </c>
      <c r="DY1261" t="s">
        <v>568</v>
      </c>
      <c r="DZ1261" t="s">
        <v>568</v>
      </c>
      <c r="EA1261" t="s">
        <v>568</v>
      </c>
      <c r="EB1261" t="s">
        <v>567</v>
      </c>
    </row>
    <row r="1262" spans="1:132" x14ac:dyDescent="0.25">
      <c r="A1262" s="13">
        <v>1259</v>
      </c>
      <c r="B1262" s="13">
        <v>0</v>
      </c>
      <c r="C1262" s="13">
        <v>0</v>
      </c>
      <c r="D1262" s="13">
        <v>0</v>
      </c>
      <c r="E1262" s="13">
        <v>0</v>
      </c>
      <c r="F1262" s="13">
        <v>0</v>
      </c>
      <c r="G1262" s="13">
        <v>0</v>
      </c>
      <c r="H1262" s="13">
        <v>16</v>
      </c>
      <c r="I1262" s="13">
        <v>22</v>
      </c>
      <c r="J1262" s="13">
        <v>19</v>
      </c>
      <c r="K1262" s="13">
        <v>32</v>
      </c>
      <c r="L1262" s="13">
        <v>28</v>
      </c>
      <c r="M1262" s="13">
        <v>28</v>
      </c>
      <c r="O1262" s="19">
        <v>1258</v>
      </c>
      <c r="P1262" s="20">
        <v>99</v>
      </c>
      <c r="Q1262" s="20">
        <v>99</v>
      </c>
      <c r="R1262" s="21">
        <v>99</v>
      </c>
      <c r="S1262" s="21">
        <v>99</v>
      </c>
      <c r="T1262" s="21">
        <v>99</v>
      </c>
      <c r="U1262" s="21">
        <v>97</v>
      </c>
      <c r="V1262" s="21">
        <v>94</v>
      </c>
      <c r="W1262" s="21">
        <v>90</v>
      </c>
      <c r="X1262" s="21">
        <v>86</v>
      </c>
      <c r="Y1262" s="21">
        <v>83</v>
      </c>
      <c r="Z1262" s="21">
        <v>81</v>
      </c>
      <c r="AA1262" s="21">
        <v>80</v>
      </c>
      <c r="AB1262" s="22">
        <v>1258</v>
      </c>
      <c r="AC1262" s="23">
        <v>97</v>
      </c>
      <c r="AD1262" s="23">
        <v>97</v>
      </c>
      <c r="AE1262" s="24">
        <v>99</v>
      </c>
      <c r="AF1262" s="24">
        <v>99</v>
      </c>
      <c r="AG1262" s="24">
        <v>99</v>
      </c>
      <c r="AH1262" s="24">
        <v>97</v>
      </c>
      <c r="AI1262" s="24">
        <v>93</v>
      </c>
      <c r="AJ1262" s="24">
        <v>88</v>
      </c>
      <c r="AK1262" s="24">
        <v>84</v>
      </c>
      <c r="AL1262" s="24">
        <v>81</v>
      </c>
      <c r="AM1262" s="24">
        <v>81</v>
      </c>
      <c r="AN1262" s="24">
        <v>81</v>
      </c>
      <c r="DX1262" s="19">
        <v>1258</v>
      </c>
      <c r="DY1262" t="s">
        <v>568</v>
      </c>
      <c r="DZ1262" t="s">
        <v>568</v>
      </c>
      <c r="EA1262" t="s">
        <v>568</v>
      </c>
      <c r="EB1262" t="s">
        <v>567</v>
      </c>
    </row>
    <row r="1263" spans="1:132" x14ac:dyDescent="0.25">
      <c r="A1263" s="12">
        <v>1260</v>
      </c>
      <c r="B1263" s="12">
        <v>0</v>
      </c>
      <c r="C1263" s="12">
        <v>0</v>
      </c>
      <c r="D1263" s="12">
        <v>0</v>
      </c>
      <c r="E1263" s="12">
        <v>0</v>
      </c>
      <c r="F1263" s="12">
        <v>0</v>
      </c>
      <c r="G1263" s="12">
        <v>0</v>
      </c>
      <c r="H1263" s="12">
        <v>16</v>
      </c>
      <c r="I1263" s="12">
        <v>22</v>
      </c>
      <c r="J1263" s="12">
        <v>19</v>
      </c>
      <c r="K1263" s="12">
        <v>32</v>
      </c>
      <c r="L1263" s="12">
        <v>28</v>
      </c>
      <c r="M1263" s="12">
        <v>28</v>
      </c>
      <c r="O1263" s="19">
        <v>1259</v>
      </c>
      <c r="P1263" s="20">
        <v>99</v>
      </c>
      <c r="Q1263" s="20">
        <v>99</v>
      </c>
      <c r="R1263" s="21">
        <v>99</v>
      </c>
      <c r="S1263" s="21">
        <v>99</v>
      </c>
      <c r="T1263" s="21">
        <v>99</v>
      </c>
      <c r="U1263" s="21">
        <v>97</v>
      </c>
      <c r="V1263" s="21">
        <v>94</v>
      </c>
      <c r="W1263" s="21">
        <v>90</v>
      </c>
      <c r="X1263" s="21">
        <v>86</v>
      </c>
      <c r="Y1263" s="21">
        <v>83</v>
      </c>
      <c r="Z1263" s="21">
        <v>81</v>
      </c>
      <c r="AA1263" s="21">
        <v>80</v>
      </c>
      <c r="AB1263" s="22">
        <v>1259</v>
      </c>
      <c r="AC1263" s="23">
        <v>97</v>
      </c>
      <c r="AD1263" s="23">
        <v>97</v>
      </c>
      <c r="AE1263" s="24">
        <v>99</v>
      </c>
      <c r="AF1263" s="24">
        <v>99</v>
      </c>
      <c r="AG1263" s="24">
        <v>99</v>
      </c>
      <c r="AH1263" s="24">
        <v>97</v>
      </c>
      <c r="AI1263" s="24">
        <v>93</v>
      </c>
      <c r="AJ1263" s="24">
        <v>88</v>
      </c>
      <c r="AK1263" s="24">
        <v>84</v>
      </c>
      <c r="AL1263" s="24">
        <v>81</v>
      </c>
      <c r="AM1263" s="24">
        <v>81</v>
      </c>
      <c r="AN1263" s="24">
        <v>81</v>
      </c>
      <c r="DX1263" s="19">
        <v>1259</v>
      </c>
      <c r="DY1263" t="s">
        <v>568</v>
      </c>
      <c r="DZ1263" t="s">
        <v>568</v>
      </c>
      <c r="EA1263" t="s">
        <v>568</v>
      </c>
      <c r="EB1263" t="s">
        <v>567</v>
      </c>
    </row>
    <row r="1264" spans="1:132" x14ac:dyDescent="0.25">
      <c r="A1264" s="13">
        <v>1261</v>
      </c>
      <c r="B1264" s="13">
        <v>0</v>
      </c>
      <c r="C1264" s="13">
        <v>0</v>
      </c>
      <c r="D1264" s="13">
        <v>0</v>
      </c>
      <c r="E1264" s="13">
        <v>0</v>
      </c>
      <c r="F1264" s="13">
        <v>0</v>
      </c>
      <c r="G1264" s="13">
        <v>0</v>
      </c>
      <c r="H1264" s="13">
        <v>16</v>
      </c>
      <c r="I1264" s="13">
        <v>22</v>
      </c>
      <c r="J1264" s="13">
        <v>19</v>
      </c>
      <c r="K1264" s="13">
        <v>32</v>
      </c>
      <c r="L1264" s="13">
        <v>28</v>
      </c>
      <c r="M1264" s="13">
        <v>28</v>
      </c>
      <c r="O1264" s="19">
        <v>1260</v>
      </c>
      <c r="P1264" s="20">
        <v>99</v>
      </c>
      <c r="Q1264" s="20">
        <v>99</v>
      </c>
      <c r="R1264" s="21">
        <v>99</v>
      </c>
      <c r="S1264" s="21">
        <v>99</v>
      </c>
      <c r="T1264" s="21">
        <v>99</v>
      </c>
      <c r="U1264" s="21">
        <v>97</v>
      </c>
      <c r="V1264" s="21">
        <v>94</v>
      </c>
      <c r="W1264" s="21">
        <v>90</v>
      </c>
      <c r="X1264" s="21">
        <v>86</v>
      </c>
      <c r="Y1264" s="21">
        <v>83</v>
      </c>
      <c r="Z1264" s="21">
        <v>81</v>
      </c>
      <c r="AA1264" s="21">
        <v>80</v>
      </c>
      <c r="AB1264" s="22">
        <v>1260</v>
      </c>
      <c r="AC1264" s="23">
        <v>97</v>
      </c>
      <c r="AD1264" s="23">
        <v>97</v>
      </c>
      <c r="AE1264" s="24">
        <v>99</v>
      </c>
      <c r="AF1264" s="24">
        <v>99</v>
      </c>
      <c r="AG1264" s="24">
        <v>99</v>
      </c>
      <c r="AH1264" s="24">
        <v>98</v>
      </c>
      <c r="AI1264" s="24">
        <v>93</v>
      </c>
      <c r="AJ1264" s="24">
        <v>88</v>
      </c>
      <c r="AK1264" s="24">
        <v>84</v>
      </c>
      <c r="AL1264" s="24">
        <v>81</v>
      </c>
      <c r="AM1264" s="24">
        <v>81</v>
      </c>
      <c r="AN1264" s="24">
        <v>81</v>
      </c>
      <c r="DX1264" s="19">
        <v>1260</v>
      </c>
      <c r="DY1264" t="s">
        <v>568</v>
      </c>
      <c r="DZ1264" t="s">
        <v>568</v>
      </c>
      <c r="EA1264" t="s">
        <v>568</v>
      </c>
      <c r="EB1264" t="s">
        <v>567</v>
      </c>
    </row>
    <row r="1265" spans="1:132" x14ac:dyDescent="0.25">
      <c r="A1265" s="12">
        <v>1262</v>
      </c>
      <c r="B1265" s="12">
        <v>0</v>
      </c>
      <c r="C1265" s="12">
        <v>0</v>
      </c>
      <c r="D1265" s="12">
        <v>0</v>
      </c>
      <c r="E1265" s="12">
        <v>0</v>
      </c>
      <c r="F1265" s="12">
        <v>0</v>
      </c>
      <c r="G1265" s="12">
        <v>0</v>
      </c>
      <c r="H1265" s="12">
        <v>16</v>
      </c>
      <c r="I1265" s="12">
        <v>22</v>
      </c>
      <c r="J1265" s="12">
        <v>19</v>
      </c>
      <c r="K1265" s="12">
        <v>32</v>
      </c>
      <c r="L1265" s="12">
        <v>28</v>
      </c>
      <c r="M1265" s="12">
        <v>28</v>
      </c>
      <c r="O1265" s="19">
        <v>1261</v>
      </c>
      <c r="P1265" s="20">
        <v>99</v>
      </c>
      <c r="Q1265" s="20">
        <v>99</v>
      </c>
      <c r="R1265" s="21">
        <v>99</v>
      </c>
      <c r="S1265" s="21">
        <v>99</v>
      </c>
      <c r="T1265" s="21">
        <v>99</v>
      </c>
      <c r="U1265" s="21">
        <v>97</v>
      </c>
      <c r="V1265" s="21">
        <v>94</v>
      </c>
      <c r="W1265" s="21">
        <v>90</v>
      </c>
      <c r="X1265" s="21">
        <v>86</v>
      </c>
      <c r="Y1265" s="21">
        <v>83</v>
      </c>
      <c r="Z1265" s="21">
        <v>81</v>
      </c>
      <c r="AA1265" s="21">
        <v>80</v>
      </c>
      <c r="AB1265" s="22">
        <v>1261</v>
      </c>
      <c r="AC1265" s="23">
        <v>97</v>
      </c>
      <c r="AD1265" s="23">
        <v>97</v>
      </c>
      <c r="AE1265" s="24">
        <v>99</v>
      </c>
      <c r="AF1265" s="24">
        <v>99</v>
      </c>
      <c r="AG1265" s="24">
        <v>99</v>
      </c>
      <c r="AH1265" s="24">
        <v>98</v>
      </c>
      <c r="AI1265" s="24">
        <v>93</v>
      </c>
      <c r="AJ1265" s="24">
        <v>88</v>
      </c>
      <c r="AK1265" s="24">
        <v>84</v>
      </c>
      <c r="AL1265" s="24">
        <v>81</v>
      </c>
      <c r="AM1265" s="24">
        <v>81</v>
      </c>
      <c r="AN1265" s="24">
        <v>81</v>
      </c>
      <c r="DX1265" s="19">
        <v>1261</v>
      </c>
      <c r="DY1265" t="s">
        <v>568</v>
      </c>
      <c r="DZ1265" t="s">
        <v>568</v>
      </c>
      <c r="EA1265" t="s">
        <v>568</v>
      </c>
      <c r="EB1265" t="s">
        <v>567</v>
      </c>
    </row>
    <row r="1266" spans="1:132" x14ac:dyDescent="0.25">
      <c r="A1266" s="13">
        <v>1263</v>
      </c>
      <c r="B1266" s="13">
        <v>0</v>
      </c>
      <c r="C1266" s="13">
        <v>0</v>
      </c>
      <c r="D1266" s="13">
        <v>0</v>
      </c>
      <c r="E1266" s="13">
        <v>0</v>
      </c>
      <c r="F1266" s="13">
        <v>0</v>
      </c>
      <c r="G1266" s="13">
        <v>0</v>
      </c>
      <c r="H1266" s="13">
        <v>15</v>
      </c>
      <c r="I1266" s="13">
        <v>21</v>
      </c>
      <c r="J1266" s="13">
        <v>19</v>
      </c>
      <c r="K1266" s="13">
        <v>32</v>
      </c>
      <c r="L1266" s="13">
        <v>28</v>
      </c>
      <c r="M1266" s="13">
        <v>28</v>
      </c>
      <c r="O1266" s="19">
        <v>1262</v>
      </c>
      <c r="P1266" s="20">
        <v>99</v>
      </c>
      <c r="Q1266" s="20">
        <v>99</v>
      </c>
      <c r="R1266" s="21">
        <v>99</v>
      </c>
      <c r="S1266" s="21">
        <v>99</v>
      </c>
      <c r="T1266" s="21">
        <v>99</v>
      </c>
      <c r="U1266" s="21">
        <v>97</v>
      </c>
      <c r="V1266" s="21">
        <v>94</v>
      </c>
      <c r="W1266" s="21">
        <v>90</v>
      </c>
      <c r="X1266" s="21">
        <v>86</v>
      </c>
      <c r="Y1266" s="21">
        <v>83</v>
      </c>
      <c r="Z1266" s="21">
        <v>81</v>
      </c>
      <c r="AA1266" s="21">
        <v>80</v>
      </c>
      <c r="AB1266" s="22">
        <v>1262</v>
      </c>
      <c r="AC1266" s="23">
        <v>97</v>
      </c>
      <c r="AD1266" s="23">
        <v>97</v>
      </c>
      <c r="AE1266" s="24">
        <v>99</v>
      </c>
      <c r="AF1266" s="24">
        <v>99</v>
      </c>
      <c r="AG1266" s="24">
        <v>99</v>
      </c>
      <c r="AH1266" s="24">
        <v>98</v>
      </c>
      <c r="AI1266" s="24">
        <v>93</v>
      </c>
      <c r="AJ1266" s="24">
        <v>88</v>
      </c>
      <c r="AK1266" s="24">
        <v>84</v>
      </c>
      <c r="AL1266" s="24">
        <v>81</v>
      </c>
      <c r="AM1266" s="24">
        <v>81</v>
      </c>
      <c r="AN1266" s="24">
        <v>81</v>
      </c>
      <c r="DX1266" s="19">
        <v>1262</v>
      </c>
      <c r="DY1266" t="s">
        <v>568</v>
      </c>
      <c r="DZ1266" t="s">
        <v>568</v>
      </c>
      <c r="EA1266" t="s">
        <v>568</v>
      </c>
      <c r="EB1266" t="s">
        <v>567</v>
      </c>
    </row>
    <row r="1267" spans="1:132" x14ac:dyDescent="0.25">
      <c r="A1267" s="12">
        <v>1264</v>
      </c>
      <c r="B1267" s="12">
        <v>0</v>
      </c>
      <c r="C1267" s="12">
        <v>0</v>
      </c>
      <c r="D1267" s="12">
        <v>0</v>
      </c>
      <c r="E1267" s="12">
        <v>0</v>
      </c>
      <c r="F1267" s="12">
        <v>0</v>
      </c>
      <c r="G1267" s="12">
        <v>0</v>
      </c>
      <c r="H1267" s="12">
        <v>15</v>
      </c>
      <c r="I1267" s="12">
        <v>21</v>
      </c>
      <c r="J1267" s="12">
        <v>19</v>
      </c>
      <c r="K1267" s="12">
        <v>32</v>
      </c>
      <c r="L1267" s="12">
        <v>28</v>
      </c>
      <c r="M1267" s="12">
        <v>28</v>
      </c>
      <c r="O1267" s="19">
        <v>1263</v>
      </c>
      <c r="P1267" s="20">
        <v>99</v>
      </c>
      <c r="Q1267" s="20">
        <v>99</v>
      </c>
      <c r="R1267" s="21">
        <v>99</v>
      </c>
      <c r="S1267" s="21">
        <v>99</v>
      </c>
      <c r="T1267" s="21">
        <v>99</v>
      </c>
      <c r="U1267" s="21">
        <v>97</v>
      </c>
      <c r="V1267" s="21">
        <v>95</v>
      </c>
      <c r="W1267" s="21">
        <v>90</v>
      </c>
      <c r="X1267" s="21">
        <v>87</v>
      </c>
      <c r="Y1267" s="21">
        <v>83</v>
      </c>
      <c r="Z1267" s="21">
        <v>82</v>
      </c>
      <c r="AA1267" s="21">
        <v>81</v>
      </c>
      <c r="AB1267" s="22">
        <v>1263</v>
      </c>
      <c r="AC1267" s="23">
        <v>97</v>
      </c>
      <c r="AD1267" s="23">
        <v>97</v>
      </c>
      <c r="AE1267" s="24">
        <v>99</v>
      </c>
      <c r="AF1267" s="24">
        <v>99</v>
      </c>
      <c r="AG1267" s="24">
        <v>99</v>
      </c>
      <c r="AH1267" s="24">
        <v>98</v>
      </c>
      <c r="AI1267" s="24">
        <v>93</v>
      </c>
      <c r="AJ1267" s="24">
        <v>88</v>
      </c>
      <c r="AK1267" s="24">
        <v>84</v>
      </c>
      <c r="AL1267" s="24">
        <v>81</v>
      </c>
      <c r="AM1267" s="24">
        <v>81</v>
      </c>
      <c r="AN1267" s="24">
        <v>81</v>
      </c>
      <c r="DX1267" s="19">
        <v>1263</v>
      </c>
      <c r="DY1267" t="s">
        <v>568</v>
      </c>
      <c r="DZ1267" t="s">
        <v>568</v>
      </c>
      <c r="EA1267" t="s">
        <v>568</v>
      </c>
      <c r="EB1267" t="s">
        <v>567</v>
      </c>
    </row>
    <row r="1268" spans="1:132" x14ac:dyDescent="0.25">
      <c r="A1268" s="13">
        <v>1265</v>
      </c>
      <c r="B1268" s="13">
        <v>0</v>
      </c>
      <c r="C1268" s="13">
        <v>0</v>
      </c>
      <c r="D1268" s="13">
        <v>0</v>
      </c>
      <c r="E1268" s="13">
        <v>0</v>
      </c>
      <c r="F1268" s="13">
        <v>0</v>
      </c>
      <c r="G1268" s="13">
        <v>0</v>
      </c>
      <c r="H1268" s="13">
        <v>15</v>
      </c>
      <c r="I1268" s="13">
        <v>21</v>
      </c>
      <c r="J1268" s="13">
        <v>19</v>
      </c>
      <c r="K1268" s="13">
        <v>32</v>
      </c>
      <c r="L1268" s="13">
        <v>28</v>
      </c>
      <c r="M1268" s="13">
        <v>28</v>
      </c>
      <c r="O1268" s="19">
        <v>1264</v>
      </c>
      <c r="P1268" s="20">
        <v>99</v>
      </c>
      <c r="Q1268" s="20">
        <v>99</v>
      </c>
      <c r="R1268" s="21">
        <v>99</v>
      </c>
      <c r="S1268" s="21">
        <v>99</v>
      </c>
      <c r="T1268" s="21">
        <v>99</v>
      </c>
      <c r="U1268" s="21">
        <v>97</v>
      </c>
      <c r="V1268" s="21">
        <v>95</v>
      </c>
      <c r="W1268" s="21">
        <v>90</v>
      </c>
      <c r="X1268" s="21">
        <v>87</v>
      </c>
      <c r="Y1268" s="21">
        <v>83</v>
      </c>
      <c r="Z1268" s="21">
        <v>82</v>
      </c>
      <c r="AA1268" s="21">
        <v>81</v>
      </c>
      <c r="AB1268" s="22">
        <v>1264</v>
      </c>
      <c r="AC1268" s="23">
        <v>97</v>
      </c>
      <c r="AD1268" s="23">
        <v>97</v>
      </c>
      <c r="AE1268" s="24">
        <v>99</v>
      </c>
      <c r="AF1268" s="24">
        <v>99</v>
      </c>
      <c r="AG1268" s="24">
        <v>99</v>
      </c>
      <c r="AH1268" s="24">
        <v>98</v>
      </c>
      <c r="AI1268" s="24">
        <v>93</v>
      </c>
      <c r="AJ1268" s="24">
        <v>88</v>
      </c>
      <c r="AK1268" s="24">
        <v>84</v>
      </c>
      <c r="AL1268" s="24">
        <v>81</v>
      </c>
      <c r="AM1268" s="24">
        <v>81</v>
      </c>
      <c r="AN1268" s="24">
        <v>81</v>
      </c>
      <c r="DX1268" s="19">
        <v>1264</v>
      </c>
      <c r="DY1268" t="s">
        <v>568</v>
      </c>
      <c r="DZ1268" t="s">
        <v>568</v>
      </c>
      <c r="EA1268" t="s">
        <v>568</v>
      </c>
      <c r="EB1268" t="s">
        <v>567</v>
      </c>
    </row>
    <row r="1269" spans="1:132" x14ac:dyDescent="0.25">
      <c r="A1269" s="12">
        <v>1266</v>
      </c>
      <c r="B1269" s="12">
        <v>0</v>
      </c>
      <c r="C1269" s="12">
        <v>0</v>
      </c>
      <c r="D1269" s="12">
        <v>0</v>
      </c>
      <c r="E1269" s="12">
        <v>0</v>
      </c>
      <c r="F1269" s="12">
        <v>0</v>
      </c>
      <c r="G1269" s="12">
        <v>0</v>
      </c>
      <c r="H1269" s="12">
        <v>15</v>
      </c>
      <c r="I1269" s="12">
        <v>21</v>
      </c>
      <c r="J1269" s="12">
        <v>18</v>
      </c>
      <c r="K1269" s="12">
        <v>31</v>
      </c>
      <c r="L1269" s="12">
        <v>27</v>
      </c>
      <c r="M1269" s="12">
        <v>27</v>
      </c>
      <c r="O1269" s="19">
        <v>1265</v>
      </c>
      <c r="P1269" s="20">
        <v>99</v>
      </c>
      <c r="Q1269" s="20">
        <v>99</v>
      </c>
      <c r="R1269" s="21">
        <v>99</v>
      </c>
      <c r="S1269" s="21">
        <v>99</v>
      </c>
      <c r="T1269" s="21">
        <v>99</v>
      </c>
      <c r="U1269" s="21">
        <v>97</v>
      </c>
      <c r="V1269" s="21">
        <v>95</v>
      </c>
      <c r="W1269" s="21">
        <v>90</v>
      </c>
      <c r="X1269" s="21">
        <v>87</v>
      </c>
      <c r="Y1269" s="21">
        <v>83</v>
      </c>
      <c r="Z1269" s="21">
        <v>82</v>
      </c>
      <c r="AA1269" s="21">
        <v>81</v>
      </c>
      <c r="AB1269" s="22">
        <v>1265</v>
      </c>
      <c r="AC1269" s="23">
        <v>97</v>
      </c>
      <c r="AD1269" s="23">
        <v>97</v>
      </c>
      <c r="AE1269" s="24">
        <v>99</v>
      </c>
      <c r="AF1269" s="24">
        <v>99</v>
      </c>
      <c r="AG1269" s="24">
        <v>99</v>
      </c>
      <c r="AH1269" s="24">
        <v>98</v>
      </c>
      <c r="AI1269" s="24">
        <v>93</v>
      </c>
      <c r="AJ1269" s="24">
        <v>88</v>
      </c>
      <c r="AK1269" s="24">
        <v>85</v>
      </c>
      <c r="AL1269" s="24">
        <v>82</v>
      </c>
      <c r="AM1269" s="24">
        <v>82</v>
      </c>
      <c r="AN1269" s="24">
        <v>82</v>
      </c>
      <c r="DX1269" s="19">
        <v>1265</v>
      </c>
      <c r="DY1269" t="s">
        <v>568</v>
      </c>
      <c r="DZ1269" t="s">
        <v>568</v>
      </c>
      <c r="EA1269" t="s">
        <v>568</v>
      </c>
      <c r="EB1269" t="s">
        <v>567</v>
      </c>
    </row>
    <row r="1270" spans="1:132" x14ac:dyDescent="0.25">
      <c r="A1270" s="13">
        <v>1267</v>
      </c>
      <c r="B1270" s="13">
        <v>0</v>
      </c>
      <c r="C1270" s="13">
        <v>0</v>
      </c>
      <c r="D1270" s="13">
        <v>0</v>
      </c>
      <c r="E1270" s="13">
        <v>0</v>
      </c>
      <c r="F1270" s="13">
        <v>0</v>
      </c>
      <c r="G1270" s="13">
        <v>0</v>
      </c>
      <c r="H1270" s="13">
        <v>15</v>
      </c>
      <c r="I1270" s="13">
        <v>21</v>
      </c>
      <c r="J1270" s="13">
        <v>18</v>
      </c>
      <c r="K1270" s="13">
        <v>31</v>
      </c>
      <c r="L1270" s="13">
        <v>27</v>
      </c>
      <c r="M1270" s="13">
        <v>27</v>
      </c>
      <c r="O1270" s="19">
        <v>1266</v>
      </c>
      <c r="P1270" s="20">
        <v>99</v>
      </c>
      <c r="Q1270" s="20">
        <v>99</v>
      </c>
      <c r="R1270" s="21">
        <v>99</v>
      </c>
      <c r="S1270" s="21">
        <v>99</v>
      </c>
      <c r="T1270" s="21">
        <v>99</v>
      </c>
      <c r="U1270" s="21">
        <v>97</v>
      </c>
      <c r="V1270" s="21">
        <v>95</v>
      </c>
      <c r="W1270" s="21">
        <v>90</v>
      </c>
      <c r="X1270" s="21">
        <v>87</v>
      </c>
      <c r="Y1270" s="21">
        <v>83</v>
      </c>
      <c r="Z1270" s="21">
        <v>82</v>
      </c>
      <c r="AA1270" s="21">
        <v>81</v>
      </c>
      <c r="AB1270" s="22">
        <v>1266</v>
      </c>
      <c r="AC1270" s="23">
        <v>97</v>
      </c>
      <c r="AD1270" s="23">
        <v>97</v>
      </c>
      <c r="AE1270" s="24">
        <v>99</v>
      </c>
      <c r="AF1270" s="24">
        <v>99</v>
      </c>
      <c r="AG1270" s="24">
        <v>99</v>
      </c>
      <c r="AH1270" s="24">
        <v>98</v>
      </c>
      <c r="AI1270" s="24">
        <v>93</v>
      </c>
      <c r="AJ1270" s="24">
        <v>89</v>
      </c>
      <c r="AK1270" s="24">
        <v>85</v>
      </c>
      <c r="AL1270" s="24">
        <v>82</v>
      </c>
      <c r="AM1270" s="24">
        <v>82</v>
      </c>
      <c r="AN1270" s="24">
        <v>82</v>
      </c>
      <c r="DX1270" s="19">
        <v>1266</v>
      </c>
      <c r="DY1270" t="s">
        <v>568</v>
      </c>
      <c r="DZ1270" t="s">
        <v>568</v>
      </c>
      <c r="EA1270" t="s">
        <v>568</v>
      </c>
      <c r="EB1270" t="s">
        <v>567</v>
      </c>
    </row>
    <row r="1271" spans="1:132" x14ac:dyDescent="0.25">
      <c r="A1271" s="12">
        <v>1268</v>
      </c>
      <c r="B1271" s="12">
        <v>0</v>
      </c>
      <c r="C1271" s="12">
        <v>0</v>
      </c>
      <c r="D1271" s="12">
        <v>0</v>
      </c>
      <c r="E1271" s="12">
        <v>0</v>
      </c>
      <c r="F1271" s="12">
        <v>0</v>
      </c>
      <c r="G1271" s="12">
        <v>0</v>
      </c>
      <c r="H1271" s="12">
        <v>14</v>
      </c>
      <c r="I1271" s="12">
        <v>20</v>
      </c>
      <c r="J1271" s="12">
        <v>18</v>
      </c>
      <c r="K1271" s="12">
        <v>31</v>
      </c>
      <c r="L1271" s="12">
        <v>27</v>
      </c>
      <c r="M1271" s="12">
        <v>27</v>
      </c>
      <c r="O1271" s="19">
        <v>1267</v>
      </c>
      <c r="P1271" s="20">
        <v>99</v>
      </c>
      <c r="Q1271" s="20">
        <v>99</v>
      </c>
      <c r="R1271" s="21">
        <v>99</v>
      </c>
      <c r="S1271" s="21">
        <v>99</v>
      </c>
      <c r="T1271" s="21">
        <v>99</v>
      </c>
      <c r="U1271" s="21">
        <v>97</v>
      </c>
      <c r="V1271" s="21">
        <v>95</v>
      </c>
      <c r="W1271" s="21">
        <v>90</v>
      </c>
      <c r="X1271" s="21">
        <v>87</v>
      </c>
      <c r="Y1271" s="21">
        <v>83</v>
      </c>
      <c r="Z1271" s="21">
        <v>82</v>
      </c>
      <c r="AA1271" s="21">
        <v>81</v>
      </c>
      <c r="AB1271" s="22">
        <v>1267</v>
      </c>
      <c r="AC1271" s="23">
        <v>97</v>
      </c>
      <c r="AD1271" s="23">
        <v>97</v>
      </c>
      <c r="AE1271" s="24">
        <v>99</v>
      </c>
      <c r="AF1271" s="24">
        <v>99</v>
      </c>
      <c r="AG1271" s="24">
        <v>99</v>
      </c>
      <c r="AH1271" s="24">
        <v>98</v>
      </c>
      <c r="AI1271" s="24">
        <v>93</v>
      </c>
      <c r="AJ1271" s="24">
        <v>89</v>
      </c>
      <c r="AK1271" s="24">
        <v>85</v>
      </c>
      <c r="AL1271" s="24">
        <v>82</v>
      </c>
      <c r="AM1271" s="24">
        <v>82</v>
      </c>
      <c r="AN1271" s="24">
        <v>82</v>
      </c>
      <c r="DX1271" s="19">
        <v>1267</v>
      </c>
      <c r="DY1271" t="s">
        <v>568</v>
      </c>
      <c r="DZ1271" t="s">
        <v>568</v>
      </c>
      <c r="EA1271" t="s">
        <v>568</v>
      </c>
      <c r="EB1271" t="s">
        <v>567</v>
      </c>
    </row>
    <row r="1272" spans="1:132" x14ac:dyDescent="0.25">
      <c r="A1272" s="13">
        <v>1269</v>
      </c>
      <c r="B1272" s="13">
        <v>0</v>
      </c>
      <c r="C1272" s="13">
        <v>0</v>
      </c>
      <c r="D1272" s="13">
        <v>0</v>
      </c>
      <c r="E1272" s="13">
        <v>0</v>
      </c>
      <c r="F1272" s="13">
        <v>0</v>
      </c>
      <c r="G1272" s="13">
        <v>0</v>
      </c>
      <c r="H1272" s="13">
        <v>14</v>
      </c>
      <c r="I1272" s="13">
        <v>20</v>
      </c>
      <c r="J1272" s="13">
        <v>18</v>
      </c>
      <c r="K1272" s="13">
        <v>31</v>
      </c>
      <c r="L1272" s="13">
        <v>27</v>
      </c>
      <c r="M1272" s="13">
        <v>27</v>
      </c>
      <c r="O1272" s="19">
        <v>1268</v>
      </c>
      <c r="P1272" s="20">
        <v>99</v>
      </c>
      <c r="Q1272" s="20">
        <v>99</v>
      </c>
      <c r="R1272" s="21">
        <v>99</v>
      </c>
      <c r="S1272" s="21">
        <v>99</v>
      </c>
      <c r="T1272" s="21">
        <v>99</v>
      </c>
      <c r="U1272" s="21">
        <v>98</v>
      </c>
      <c r="V1272" s="21">
        <v>95</v>
      </c>
      <c r="W1272" s="21">
        <v>91</v>
      </c>
      <c r="X1272" s="21">
        <v>87</v>
      </c>
      <c r="Y1272" s="21">
        <v>84</v>
      </c>
      <c r="Z1272" s="21">
        <v>83</v>
      </c>
      <c r="AA1272" s="21">
        <v>81</v>
      </c>
      <c r="AB1272" s="22">
        <v>1268</v>
      </c>
      <c r="AC1272" s="23">
        <v>97</v>
      </c>
      <c r="AD1272" s="23">
        <v>97</v>
      </c>
      <c r="AE1272" s="24">
        <v>99</v>
      </c>
      <c r="AF1272" s="24">
        <v>99</v>
      </c>
      <c r="AG1272" s="24">
        <v>99</v>
      </c>
      <c r="AH1272" s="24">
        <v>98</v>
      </c>
      <c r="AI1272" s="24">
        <v>94</v>
      </c>
      <c r="AJ1272" s="24">
        <v>89</v>
      </c>
      <c r="AK1272" s="24">
        <v>85</v>
      </c>
      <c r="AL1272" s="24">
        <v>82</v>
      </c>
      <c r="AM1272" s="24">
        <v>82</v>
      </c>
      <c r="AN1272" s="24">
        <v>82</v>
      </c>
      <c r="DX1272" s="19">
        <v>1268</v>
      </c>
      <c r="DY1272" t="s">
        <v>568</v>
      </c>
      <c r="DZ1272" t="s">
        <v>568</v>
      </c>
      <c r="EA1272" t="s">
        <v>568</v>
      </c>
      <c r="EB1272" t="s">
        <v>567</v>
      </c>
    </row>
    <row r="1273" spans="1:132" x14ac:dyDescent="0.25">
      <c r="A1273" s="12">
        <v>1270</v>
      </c>
      <c r="B1273" s="12">
        <v>0</v>
      </c>
      <c r="C1273" s="12">
        <v>0</v>
      </c>
      <c r="D1273" s="12">
        <v>0</v>
      </c>
      <c r="E1273" s="12">
        <v>0</v>
      </c>
      <c r="F1273" s="12">
        <v>0</v>
      </c>
      <c r="G1273" s="12">
        <v>0</v>
      </c>
      <c r="H1273" s="12">
        <v>14</v>
      </c>
      <c r="I1273" s="12">
        <v>20</v>
      </c>
      <c r="J1273" s="12">
        <v>18</v>
      </c>
      <c r="K1273" s="12">
        <v>31</v>
      </c>
      <c r="L1273" s="12">
        <v>27</v>
      </c>
      <c r="M1273" s="12">
        <v>27</v>
      </c>
      <c r="O1273" s="19">
        <v>1269</v>
      </c>
      <c r="P1273" s="20">
        <v>99</v>
      </c>
      <c r="Q1273" s="20">
        <v>99</v>
      </c>
      <c r="R1273" s="21">
        <v>99</v>
      </c>
      <c r="S1273" s="21">
        <v>99</v>
      </c>
      <c r="T1273" s="21">
        <v>99</v>
      </c>
      <c r="U1273" s="21">
        <v>98</v>
      </c>
      <c r="V1273" s="21">
        <v>95</v>
      </c>
      <c r="W1273" s="21">
        <v>91</v>
      </c>
      <c r="X1273" s="21">
        <v>87</v>
      </c>
      <c r="Y1273" s="21">
        <v>84</v>
      </c>
      <c r="Z1273" s="21">
        <v>83</v>
      </c>
      <c r="AA1273" s="21">
        <v>81</v>
      </c>
      <c r="AB1273" s="22">
        <v>1269</v>
      </c>
      <c r="AC1273" s="23">
        <v>97</v>
      </c>
      <c r="AD1273" s="23">
        <v>97</v>
      </c>
      <c r="AE1273" s="24">
        <v>99</v>
      </c>
      <c r="AF1273" s="24">
        <v>99</v>
      </c>
      <c r="AG1273" s="24">
        <v>99</v>
      </c>
      <c r="AH1273" s="24">
        <v>98</v>
      </c>
      <c r="AI1273" s="24">
        <v>94</v>
      </c>
      <c r="AJ1273" s="24">
        <v>89</v>
      </c>
      <c r="AK1273" s="24">
        <v>85</v>
      </c>
      <c r="AL1273" s="24">
        <v>82</v>
      </c>
      <c r="AM1273" s="24">
        <v>82</v>
      </c>
      <c r="AN1273" s="24">
        <v>82</v>
      </c>
      <c r="DX1273" s="19">
        <v>1269</v>
      </c>
      <c r="DY1273" t="s">
        <v>568</v>
      </c>
      <c r="DZ1273" t="s">
        <v>568</v>
      </c>
      <c r="EA1273" t="s">
        <v>568</v>
      </c>
      <c r="EB1273" t="s">
        <v>567</v>
      </c>
    </row>
    <row r="1274" spans="1:132" x14ac:dyDescent="0.25">
      <c r="A1274" s="13">
        <v>1271</v>
      </c>
      <c r="B1274" s="13">
        <v>0</v>
      </c>
      <c r="C1274" s="13">
        <v>0</v>
      </c>
      <c r="D1274" s="13">
        <v>0</v>
      </c>
      <c r="E1274" s="13">
        <v>0</v>
      </c>
      <c r="F1274" s="13">
        <v>0</v>
      </c>
      <c r="G1274" s="13">
        <v>0</v>
      </c>
      <c r="H1274" s="13">
        <v>13</v>
      </c>
      <c r="I1274" s="13">
        <v>20</v>
      </c>
      <c r="J1274" s="13">
        <v>18</v>
      </c>
      <c r="K1274" s="13">
        <v>31</v>
      </c>
      <c r="L1274" s="13">
        <v>27</v>
      </c>
      <c r="M1274" s="13">
        <v>27</v>
      </c>
      <c r="O1274" s="19">
        <v>1270</v>
      </c>
      <c r="P1274" s="20">
        <v>99</v>
      </c>
      <c r="Q1274" s="20">
        <v>99</v>
      </c>
      <c r="R1274" s="21">
        <v>99</v>
      </c>
      <c r="S1274" s="21">
        <v>99</v>
      </c>
      <c r="T1274" s="21">
        <v>99</v>
      </c>
      <c r="U1274" s="21">
        <v>98</v>
      </c>
      <c r="V1274" s="21">
        <v>95</v>
      </c>
      <c r="W1274" s="21">
        <v>91</v>
      </c>
      <c r="X1274" s="21">
        <v>87</v>
      </c>
      <c r="Y1274" s="21">
        <v>84</v>
      </c>
      <c r="Z1274" s="21">
        <v>83</v>
      </c>
      <c r="AA1274" s="21">
        <v>81</v>
      </c>
      <c r="AB1274" s="22">
        <v>1270</v>
      </c>
      <c r="AC1274" s="23">
        <v>97</v>
      </c>
      <c r="AD1274" s="23">
        <v>97</v>
      </c>
      <c r="AE1274" s="24">
        <v>99</v>
      </c>
      <c r="AF1274" s="24">
        <v>99</v>
      </c>
      <c r="AG1274" s="24">
        <v>99</v>
      </c>
      <c r="AH1274" s="24">
        <v>98</v>
      </c>
      <c r="AI1274" s="24">
        <v>94</v>
      </c>
      <c r="AJ1274" s="24">
        <v>89</v>
      </c>
      <c r="AK1274" s="24">
        <v>85</v>
      </c>
      <c r="AL1274" s="24">
        <v>82</v>
      </c>
      <c r="AM1274" s="24">
        <v>82</v>
      </c>
      <c r="AN1274" s="24">
        <v>82</v>
      </c>
      <c r="DX1274" s="19">
        <v>1270</v>
      </c>
      <c r="DY1274" t="s">
        <v>568</v>
      </c>
      <c r="DZ1274" t="s">
        <v>568</v>
      </c>
      <c r="EA1274" t="s">
        <v>568</v>
      </c>
      <c r="EB1274" t="s">
        <v>567</v>
      </c>
    </row>
    <row r="1275" spans="1:132" x14ac:dyDescent="0.25">
      <c r="A1275" s="12">
        <v>1272</v>
      </c>
      <c r="B1275" s="12">
        <v>0</v>
      </c>
      <c r="C1275" s="12">
        <v>0</v>
      </c>
      <c r="D1275" s="12">
        <v>0</v>
      </c>
      <c r="E1275" s="12">
        <v>0</v>
      </c>
      <c r="F1275" s="12">
        <v>0</v>
      </c>
      <c r="G1275" s="12">
        <v>0</v>
      </c>
      <c r="H1275" s="12">
        <v>11</v>
      </c>
      <c r="I1275" s="12">
        <v>20</v>
      </c>
      <c r="J1275" s="12">
        <v>18</v>
      </c>
      <c r="K1275" s="12">
        <v>31</v>
      </c>
      <c r="L1275" s="12">
        <v>27</v>
      </c>
      <c r="M1275" s="12">
        <v>27</v>
      </c>
      <c r="O1275" s="19">
        <v>1271</v>
      </c>
      <c r="P1275" s="20">
        <v>99</v>
      </c>
      <c r="Q1275" s="20">
        <v>99</v>
      </c>
      <c r="R1275" s="21">
        <v>99</v>
      </c>
      <c r="S1275" s="21">
        <v>99</v>
      </c>
      <c r="T1275" s="21">
        <v>99</v>
      </c>
      <c r="U1275" s="21">
        <v>98</v>
      </c>
      <c r="V1275" s="21">
        <v>95</v>
      </c>
      <c r="W1275" s="21">
        <v>91</v>
      </c>
      <c r="X1275" s="21">
        <v>87</v>
      </c>
      <c r="Y1275" s="21">
        <v>84</v>
      </c>
      <c r="Z1275" s="21">
        <v>83</v>
      </c>
      <c r="AA1275" s="21">
        <v>81</v>
      </c>
      <c r="AB1275" s="22">
        <v>1271</v>
      </c>
      <c r="AC1275" s="23">
        <v>97</v>
      </c>
      <c r="AD1275" s="23">
        <v>97</v>
      </c>
      <c r="AE1275" s="24">
        <v>99</v>
      </c>
      <c r="AF1275" s="24">
        <v>99</v>
      </c>
      <c r="AG1275" s="24">
        <v>99</v>
      </c>
      <c r="AH1275" s="24">
        <v>98</v>
      </c>
      <c r="AI1275" s="24">
        <v>94</v>
      </c>
      <c r="AJ1275" s="24">
        <v>89</v>
      </c>
      <c r="AK1275" s="24">
        <v>85</v>
      </c>
      <c r="AL1275" s="24">
        <v>82</v>
      </c>
      <c r="AM1275" s="24">
        <v>82</v>
      </c>
      <c r="AN1275" s="24">
        <v>82</v>
      </c>
      <c r="DX1275" s="19">
        <v>1271</v>
      </c>
      <c r="DY1275" t="s">
        <v>568</v>
      </c>
      <c r="DZ1275" t="s">
        <v>568</v>
      </c>
      <c r="EA1275" t="s">
        <v>568</v>
      </c>
      <c r="EB1275" t="s">
        <v>567</v>
      </c>
    </row>
    <row r="1276" spans="1:132" x14ac:dyDescent="0.25">
      <c r="A1276" s="13">
        <v>1273</v>
      </c>
      <c r="B1276" s="13">
        <v>0</v>
      </c>
      <c r="C1276" s="13">
        <v>0</v>
      </c>
      <c r="D1276" s="13">
        <v>0</v>
      </c>
      <c r="E1276" s="13">
        <v>0</v>
      </c>
      <c r="F1276" s="13">
        <v>0</v>
      </c>
      <c r="G1276" s="13">
        <v>0</v>
      </c>
      <c r="H1276" s="13">
        <v>10</v>
      </c>
      <c r="I1276" s="13">
        <v>20</v>
      </c>
      <c r="J1276" s="13">
        <v>18</v>
      </c>
      <c r="K1276" s="13">
        <v>31</v>
      </c>
      <c r="L1276" s="13">
        <v>26</v>
      </c>
      <c r="M1276" s="13">
        <v>26</v>
      </c>
      <c r="O1276" s="19">
        <v>1272</v>
      </c>
      <c r="P1276" s="20">
        <v>99</v>
      </c>
      <c r="Q1276" s="20">
        <v>99</v>
      </c>
      <c r="R1276" s="21">
        <v>99</v>
      </c>
      <c r="S1276" s="21">
        <v>99</v>
      </c>
      <c r="T1276" s="21">
        <v>99</v>
      </c>
      <c r="U1276" s="21">
        <v>98</v>
      </c>
      <c r="V1276" s="21">
        <v>95</v>
      </c>
      <c r="W1276" s="21">
        <v>91</v>
      </c>
      <c r="X1276" s="21">
        <v>87</v>
      </c>
      <c r="Y1276" s="21">
        <v>84</v>
      </c>
      <c r="Z1276" s="21">
        <v>83</v>
      </c>
      <c r="AA1276" s="21">
        <v>81</v>
      </c>
      <c r="AB1276" s="22">
        <v>1272</v>
      </c>
      <c r="AC1276" s="23">
        <v>97</v>
      </c>
      <c r="AD1276" s="23">
        <v>97</v>
      </c>
      <c r="AE1276" s="24">
        <v>99</v>
      </c>
      <c r="AF1276" s="24">
        <v>99</v>
      </c>
      <c r="AG1276" s="24">
        <v>99</v>
      </c>
      <c r="AH1276" s="24">
        <v>98</v>
      </c>
      <c r="AI1276" s="24">
        <v>94</v>
      </c>
      <c r="AJ1276" s="24">
        <v>89</v>
      </c>
      <c r="AK1276" s="24">
        <v>85</v>
      </c>
      <c r="AL1276" s="24">
        <v>82</v>
      </c>
      <c r="AM1276" s="24">
        <v>82</v>
      </c>
      <c r="AN1276" s="24">
        <v>82</v>
      </c>
      <c r="DX1276" s="19">
        <v>1272</v>
      </c>
      <c r="DY1276" t="s">
        <v>568</v>
      </c>
      <c r="DZ1276" t="s">
        <v>568</v>
      </c>
      <c r="EA1276" t="s">
        <v>568</v>
      </c>
      <c r="EB1276" t="s">
        <v>567</v>
      </c>
    </row>
    <row r="1277" spans="1:132" x14ac:dyDescent="0.25">
      <c r="A1277" s="12">
        <v>1274</v>
      </c>
      <c r="B1277" s="12">
        <v>0</v>
      </c>
      <c r="C1277" s="12">
        <v>0</v>
      </c>
      <c r="D1277" s="12">
        <v>0</v>
      </c>
      <c r="E1277" s="12">
        <v>0</v>
      </c>
      <c r="F1277" s="12">
        <v>0</v>
      </c>
      <c r="G1277" s="12">
        <v>0</v>
      </c>
      <c r="H1277" s="12">
        <v>8</v>
      </c>
      <c r="I1277" s="12">
        <v>20</v>
      </c>
      <c r="J1277" s="12">
        <v>18</v>
      </c>
      <c r="K1277" s="12">
        <v>31</v>
      </c>
      <c r="L1277" s="12">
        <v>26</v>
      </c>
      <c r="M1277" s="12">
        <v>26</v>
      </c>
      <c r="O1277" s="19">
        <v>1273</v>
      </c>
      <c r="P1277" s="20">
        <v>99</v>
      </c>
      <c r="Q1277" s="20">
        <v>99</v>
      </c>
      <c r="R1277" s="21">
        <v>99</v>
      </c>
      <c r="S1277" s="21">
        <v>99</v>
      </c>
      <c r="T1277" s="21">
        <v>99</v>
      </c>
      <c r="U1277" s="21">
        <v>98</v>
      </c>
      <c r="V1277" s="21">
        <v>95</v>
      </c>
      <c r="W1277" s="21">
        <v>91</v>
      </c>
      <c r="X1277" s="21">
        <v>88</v>
      </c>
      <c r="Y1277" s="21">
        <v>85</v>
      </c>
      <c r="Z1277" s="21">
        <v>83</v>
      </c>
      <c r="AA1277" s="21">
        <v>82</v>
      </c>
      <c r="AB1277" s="22">
        <v>1273</v>
      </c>
      <c r="AC1277" s="23">
        <v>97</v>
      </c>
      <c r="AD1277" s="23">
        <v>97</v>
      </c>
      <c r="AE1277" s="24">
        <v>99</v>
      </c>
      <c r="AF1277" s="24">
        <v>99</v>
      </c>
      <c r="AG1277" s="24">
        <v>99</v>
      </c>
      <c r="AH1277" s="24">
        <v>99</v>
      </c>
      <c r="AI1277" s="24">
        <v>94</v>
      </c>
      <c r="AJ1277" s="24">
        <v>89</v>
      </c>
      <c r="AK1277" s="24">
        <v>85</v>
      </c>
      <c r="AL1277" s="24">
        <v>82</v>
      </c>
      <c r="AM1277" s="24">
        <v>82</v>
      </c>
      <c r="AN1277" s="24">
        <v>82</v>
      </c>
      <c r="DX1277" s="19">
        <v>1273</v>
      </c>
      <c r="DY1277" t="s">
        <v>568</v>
      </c>
      <c r="DZ1277" t="s">
        <v>568</v>
      </c>
      <c r="EA1277" t="s">
        <v>568</v>
      </c>
      <c r="EB1277" t="s">
        <v>567</v>
      </c>
    </row>
    <row r="1278" spans="1:132" x14ac:dyDescent="0.25">
      <c r="A1278" s="13">
        <v>1275</v>
      </c>
      <c r="B1278" s="13">
        <v>0</v>
      </c>
      <c r="C1278" s="13">
        <v>0</v>
      </c>
      <c r="D1278" s="13">
        <v>0</v>
      </c>
      <c r="E1278" s="13">
        <v>0</v>
      </c>
      <c r="F1278" s="13">
        <v>0</v>
      </c>
      <c r="G1278" s="13">
        <v>0</v>
      </c>
      <c r="H1278" s="13">
        <v>7</v>
      </c>
      <c r="I1278" s="13">
        <v>20</v>
      </c>
      <c r="J1278" s="13">
        <v>18</v>
      </c>
      <c r="K1278" s="13">
        <v>31</v>
      </c>
      <c r="L1278" s="13">
        <v>26</v>
      </c>
      <c r="M1278" s="13">
        <v>26</v>
      </c>
      <c r="O1278" s="19">
        <v>1274</v>
      </c>
      <c r="P1278" s="20">
        <v>99</v>
      </c>
      <c r="Q1278" s="20">
        <v>99</v>
      </c>
      <c r="R1278" s="21">
        <v>99</v>
      </c>
      <c r="S1278" s="21">
        <v>99</v>
      </c>
      <c r="T1278" s="21">
        <v>99</v>
      </c>
      <c r="U1278" s="21">
        <v>98</v>
      </c>
      <c r="V1278" s="21">
        <v>95</v>
      </c>
      <c r="W1278" s="21">
        <v>91</v>
      </c>
      <c r="X1278" s="21">
        <v>88</v>
      </c>
      <c r="Y1278" s="21">
        <v>85</v>
      </c>
      <c r="Z1278" s="21">
        <v>83</v>
      </c>
      <c r="AA1278" s="21">
        <v>82</v>
      </c>
      <c r="AB1278" s="22">
        <v>1274</v>
      </c>
      <c r="AC1278" s="23">
        <v>97</v>
      </c>
      <c r="AD1278" s="23">
        <v>97</v>
      </c>
      <c r="AE1278" s="24">
        <v>99</v>
      </c>
      <c r="AF1278" s="24">
        <v>99</v>
      </c>
      <c r="AG1278" s="24">
        <v>99</v>
      </c>
      <c r="AH1278" s="24">
        <v>99</v>
      </c>
      <c r="AI1278" s="24">
        <v>94</v>
      </c>
      <c r="AJ1278" s="24">
        <v>89</v>
      </c>
      <c r="AK1278" s="24">
        <v>86</v>
      </c>
      <c r="AL1278" s="24">
        <v>83</v>
      </c>
      <c r="AM1278" s="24">
        <v>83</v>
      </c>
      <c r="AN1278" s="24">
        <v>83</v>
      </c>
      <c r="DX1278" s="19">
        <v>1274</v>
      </c>
      <c r="DY1278" t="s">
        <v>568</v>
      </c>
      <c r="DZ1278" t="s">
        <v>568</v>
      </c>
      <c r="EA1278" t="s">
        <v>568</v>
      </c>
      <c r="EB1278" t="s">
        <v>567</v>
      </c>
    </row>
    <row r="1279" spans="1:132" x14ac:dyDescent="0.25">
      <c r="A1279" s="12">
        <v>1276</v>
      </c>
      <c r="B1279" s="12">
        <v>0</v>
      </c>
      <c r="C1279" s="12">
        <v>0</v>
      </c>
      <c r="D1279" s="12">
        <v>0</v>
      </c>
      <c r="E1279" s="12">
        <v>0</v>
      </c>
      <c r="F1279" s="12">
        <v>0</v>
      </c>
      <c r="G1279" s="12">
        <v>0</v>
      </c>
      <c r="H1279" s="12">
        <v>6</v>
      </c>
      <c r="I1279" s="12">
        <v>19</v>
      </c>
      <c r="J1279" s="12">
        <v>17</v>
      </c>
      <c r="K1279" s="12">
        <v>30</v>
      </c>
      <c r="L1279" s="12">
        <v>26</v>
      </c>
      <c r="M1279" s="12">
        <v>26</v>
      </c>
      <c r="O1279" s="19">
        <v>1275</v>
      </c>
      <c r="P1279" s="20">
        <v>99</v>
      </c>
      <c r="Q1279" s="20">
        <v>99</v>
      </c>
      <c r="R1279" s="21">
        <v>99</v>
      </c>
      <c r="S1279" s="21">
        <v>99</v>
      </c>
      <c r="T1279" s="21">
        <v>99</v>
      </c>
      <c r="U1279" s="21">
        <v>98</v>
      </c>
      <c r="V1279" s="21">
        <v>95</v>
      </c>
      <c r="W1279" s="21">
        <v>91</v>
      </c>
      <c r="X1279" s="21">
        <v>88</v>
      </c>
      <c r="Y1279" s="21">
        <v>85</v>
      </c>
      <c r="Z1279" s="21">
        <v>83</v>
      </c>
      <c r="AA1279" s="21">
        <v>82</v>
      </c>
      <c r="AB1279" s="22">
        <v>1275</v>
      </c>
      <c r="AC1279" s="23">
        <v>97</v>
      </c>
      <c r="AD1279" s="23">
        <v>97</v>
      </c>
      <c r="AE1279" s="24">
        <v>99</v>
      </c>
      <c r="AF1279" s="24">
        <v>99</v>
      </c>
      <c r="AG1279" s="24">
        <v>99</v>
      </c>
      <c r="AH1279" s="24">
        <v>99</v>
      </c>
      <c r="AI1279" s="24">
        <v>94</v>
      </c>
      <c r="AJ1279" s="24">
        <v>89</v>
      </c>
      <c r="AK1279" s="24">
        <v>86</v>
      </c>
      <c r="AL1279" s="24">
        <v>83</v>
      </c>
      <c r="AM1279" s="24">
        <v>83</v>
      </c>
      <c r="AN1279" s="24">
        <v>83</v>
      </c>
      <c r="DX1279" s="19">
        <v>1275</v>
      </c>
      <c r="DY1279" t="s">
        <v>568</v>
      </c>
      <c r="DZ1279" t="s">
        <v>568</v>
      </c>
      <c r="EA1279" t="s">
        <v>568</v>
      </c>
      <c r="EB1279" t="s">
        <v>567</v>
      </c>
    </row>
    <row r="1280" spans="1:132" x14ac:dyDescent="0.25">
      <c r="A1280" s="13">
        <v>1277</v>
      </c>
      <c r="B1280" s="13">
        <v>0</v>
      </c>
      <c r="C1280" s="13">
        <v>0</v>
      </c>
      <c r="D1280" s="13">
        <v>0</v>
      </c>
      <c r="E1280" s="13">
        <v>0</v>
      </c>
      <c r="F1280" s="13">
        <v>0</v>
      </c>
      <c r="G1280" s="13">
        <v>0</v>
      </c>
      <c r="H1280" s="13">
        <v>4</v>
      </c>
      <c r="I1280" s="13">
        <v>19</v>
      </c>
      <c r="J1280" s="13">
        <v>17</v>
      </c>
      <c r="K1280" s="13">
        <v>30</v>
      </c>
      <c r="L1280" s="13">
        <v>26</v>
      </c>
      <c r="M1280" s="13">
        <v>26</v>
      </c>
      <c r="O1280" s="19">
        <v>1276</v>
      </c>
      <c r="P1280" s="20">
        <v>99</v>
      </c>
      <c r="Q1280" s="20">
        <v>99</v>
      </c>
      <c r="R1280" s="21">
        <v>99</v>
      </c>
      <c r="S1280" s="21">
        <v>99</v>
      </c>
      <c r="T1280" s="21">
        <v>99</v>
      </c>
      <c r="U1280" s="21">
        <v>98</v>
      </c>
      <c r="V1280" s="21">
        <v>95</v>
      </c>
      <c r="W1280" s="21">
        <v>91</v>
      </c>
      <c r="X1280" s="21">
        <v>88</v>
      </c>
      <c r="Y1280" s="21">
        <v>85</v>
      </c>
      <c r="Z1280" s="21">
        <v>83</v>
      </c>
      <c r="AA1280" s="21">
        <v>82</v>
      </c>
      <c r="AB1280" s="22">
        <v>1276</v>
      </c>
      <c r="AC1280" s="23">
        <v>97</v>
      </c>
      <c r="AD1280" s="23">
        <v>97</v>
      </c>
      <c r="AE1280" s="24">
        <v>99</v>
      </c>
      <c r="AF1280" s="24">
        <v>99</v>
      </c>
      <c r="AG1280" s="24">
        <v>99</v>
      </c>
      <c r="AH1280" s="24">
        <v>99</v>
      </c>
      <c r="AI1280" s="24">
        <v>94</v>
      </c>
      <c r="AJ1280" s="24">
        <v>90</v>
      </c>
      <c r="AK1280" s="24">
        <v>86</v>
      </c>
      <c r="AL1280" s="24">
        <v>83</v>
      </c>
      <c r="AM1280" s="24">
        <v>83</v>
      </c>
      <c r="AN1280" s="24">
        <v>83</v>
      </c>
      <c r="DX1280" s="19">
        <v>1276</v>
      </c>
      <c r="DY1280" t="s">
        <v>568</v>
      </c>
      <c r="DZ1280" t="s">
        <v>568</v>
      </c>
      <c r="EA1280" t="s">
        <v>568</v>
      </c>
      <c r="EB1280" t="s">
        <v>567</v>
      </c>
    </row>
    <row r="1281" spans="1:132" x14ac:dyDescent="0.25">
      <c r="A1281" s="12">
        <v>1278</v>
      </c>
      <c r="B1281" s="12">
        <v>0</v>
      </c>
      <c r="C1281" s="12">
        <v>0</v>
      </c>
      <c r="D1281" s="12">
        <v>0</v>
      </c>
      <c r="E1281" s="12">
        <v>0</v>
      </c>
      <c r="F1281" s="12">
        <v>0</v>
      </c>
      <c r="G1281" s="12">
        <v>0</v>
      </c>
      <c r="H1281" s="12">
        <v>3</v>
      </c>
      <c r="I1281" s="12">
        <v>19</v>
      </c>
      <c r="J1281" s="12">
        <v>17</v>
      </c>
      <c r="K1281" s="12">
        <v>30</v>
      </c>
      <c r="L1281" s="12">
        <v>25</v>
      </c>
      <c r="M1281" s="12">
        <v>25</v>
      </c>
      <c r="O1281" s="19">
        <v>1277</v>
      </c>
      <c r="P1281" s="20">
        <v>99</v>
      </c>
      <c r="Q1281" s="20">
        <v>99</v>
      </c>
      <c r="R1281" s="21">
        <v>99</v>
      </c>
      <c r="S1281" s="21">
        <v>99</v>
      </c>
      <c r="T1281" s="21">
        <v>99</v>
      </c>
      <c r="U1281" s="21">
        <v>98</v>
      </c>
      <c r="V1281" s="21">
        <v>95</v>
      </c>
      <c r="W1281" s="21">
        <v>91</v>
      </c>
      <c r="X1281" s="21">
        <v>88</v>
      </c>
      <c r="Y1281" s="21">
        <v>85</v>
      </c>
      <c r="Z1281" s="21">
        <v>83</v>
      </c>
      <c r="AA1281" s="21">
        <v>82</v>
      </c>
      <c r="AB1281" s="22">
        <v>1277</v>
      </c>
      <c r="AC1281" s="23">
        <v>97</v>
      </c>
      <c r="AD1281" s="23">
        <v>97</v>
      </c>
      <c r="AE1281" s="24">
        <v>99</v>
      </c>
      <c r="AF1281" s="24">
        <v>99</v>
      </c>
      <c r="AG1281" s="24">
        <v>99</v>
      </c>
      <c r="AH1281" s="24">
        <v>99</v>
      </c>
      <c r="AI1281" s="24">
        <v>94</v>
      </c>
      <c r="AJ1281" s="24">
        <v>90</v>
      </c>
      <c r="AK1281" s="24">
        <v>86</v>
      </c>
      <c r="AL1281" s="24">
        <v>83</v>
      </c>
      <c r="AM1281" s="24">
        <v>83</v>
      </c>
      <c r="AN1281" s="24">
        <v>83</v>
      </c>
      <c r="DX1281" s="19">
        <v>1277</v>
      </c>
      <c r="DY1281" t="s">
        <v>568</v>
      </c>
      <c r="DZ1281" t="s">
        <v>568</v>
      </c>
      <c r="EA1281" t="s">
        <v>568</v>
      </c>
      <c r="EB1281" t="s">
        <v>567</v>
      </c>
    </row>
    <row r="1282" spans="1:132" x14ac:dyDescent="0.25">
      <c r="A1282" s="13">
        <v>1279</v>
      </c>
      <c r="B1282" s="13">
        <v>0</v>
      </c>
      <c r="C1282" s="13">
        <v>0</v>
      </c>
      <c r="D1282" s="13">
        <v>0</v>
      </c>
      <c r="E1282" s="13">
        <v>0</v>
      </c>
      <c r="F1282" s="13">
        <v>0</v>
      </c>
      <c r="G1282" s="13">
        <v>0</v>
      </c>
      <c r="H1282" s="13">
        <v>1</v>
      </c>
      <c r="I1282" s="13">
        <v>19</v>
      </c>
      <c r="J1282" s="13">
        <v>17</v>
      </c>
      <c r="K1282" s="13">
        <v>30</v>
      </c>
      <c r="L1282" s="13">
        <v>25</v>
      </c>
      <c r="M1282" s="13">
        <v>25</v>
      </c>
      <c r="O1282" s="19">
        <v>1278</v>
      </c>
      <c r="P1282" s="20">
        <v>99</v>
      </c>
      <c r="Q1282" s="20">
        <v>99</v>
      </c>
      <c r="R1282" s="21">
        <v>99</v>
      </c>
      <c r="S1282" s="21">
        <v>99</v>
      </c>
      <c r="T1282" s="21">
        <v>99</v>
      </c>
      <c r="U1282" s="21">
        <v>98</v>
      </c>
      <c r="V1282" s="21">
        <v>96</v>
      </c>
      <c r="W1282" s="21">
        <v>92</v>
      </c>
      <c r="X1282" s="21">
        <v>89</v>
      </c>
      <c r="Y1282" s="21">
        <v>85</v>
      </c>
      <c r="Z1282" s="21">
        <v>84</v>
      </c>
      <c r="AA1282" s="21">
        <v>83</v>
      </c>
      <c r="AB1282" s="22">
        <v>1278</v>
      </c>
      <c r="AC1282" s="23">
        <v>97</v>
      </c>
      <c r="AD1282" s="23">
        <v>97</v>
      </c>
      <c r="AE1282" s="24">
        <v>99</v>
      </c>
      <c r="AF1282" s="24">
        <v>99</v>
      </c>
      <c r="AG1282" s="24">
        <v>99</v>
      </c>
      <c r="AH1282" s="24">
        <v>99</v>
      </c>
      <c r="AI1282" s="24">
        <v>94</v>
      </c>
      <c r="AJ1282" s="24">
        <v>90</v>
      </c>
      <c r="AK1282" s="24">
        <v>86</v>
      </c>
      <c r="AL1282" s="24">
        <v>83</v>
      </c>
      <c r="AM1282" s="24">
        <v>83</v>
      </c>
      <c r="AN1282" s="24">
        <v>83</v>
      </c>
      <c r="DX1282" s="19">
        <v>1278</v>
      </c>
      <c r="DY1282" t="s">
        <v>568</v>
      </c>
      <c r="DZ1282" t="s">
        <v>568</v>
      </c>
      <c r="EA1282" t="s">
        <v>568</v>
      </c>
      <c r="EB1282" t="s">
        <v>567</v>
      </c>
    </row>
    <row r="1283" spans="1:132" x14ac:dyDescent="0.25">
      <c r="A1283" s="12">
        <v>1280</v>
      </c>
      <c r="B1283" s="12">
        <v>0</v>
      </c>
      <c r="C1283" s="12">
        <v>0</v>
      </c>
      <c r="D1283" s="12">
        <v>0</v>
      </c>
      <c r="E1283" s="12">
        <v>0</v>
      </c>
      <c r="F1283" s="12">
        <v>0</v>
      </c>
      <c r="G1283" s="12">
        <v>0</v>
      </c>
      <c r="H1283" s="12">
        <v>0</v>
      </c>
      <c r="I1283" s="12">
        <v>19</v>
      </c>
      <c r="J1283" s="12">
        <v>17</v>
      </c>
      <c r="K1283" s="12">
        <v>30</v>
      </c>
      <c r="L1283" s="12">
        <v>25</v>
      </c>
      <c r="M1283" s="12">
        <v>25</v>
      </c>
      <c r="O1283" s="19">
        <v>1279</v>
      </c>
      <c r="P1283" s="20">
        <v>99</v>
      </c>
      <c r="Q1283" s="20">
        <v>99</v>
      </c>
      <c r="R1283" s="21">
        <v>99</v>
      </c>
      <c r="S1283" s="21">
        <v>99</v>
      </c>
      <c r="T1283" s="21">
        <v>99</v>
      </c>
      <c r="U1283" s="21">
        <v>98</v>
      </c>
      <c r="V1283" s="21">
        <v>96</v>
      </c>
      <c r="W1283" s="21">
        <v>92</v>
      </c>
      <c r="X1283" s="21">
        <v>89</v>
      </c>
      <c r="Y1283" s="21">
        <v>85</v>
      </c>
      <c r="Z1283" s="21">
        <v>84</v>
      </c>
      <c r="AA1283" s="21">
        <v>83</v>
      </c>
      <c r="AB1283" s="22">
        <v>1279</v>
      </c>
      <c r="AC1283" s="23">
        <v>97</v>
      </c>
      <c r="AD1283" s="23">
        <v>97</v>
      </c>
      <c r="AE1283" s="24">
        <v>99</v>
      </c>
      <c r="AF1283" s="24">
        <v>99</v>
      </c>
      <c r="AG1283" s="24">
        <v>99</v>
      </c>
      <c r="AH1283" s="24">
        <v>99</v>
      </c>
      <c r="AI1283" s="24">
        <v>95</v>
      </c>
      <c r="AJ1283" s="24">
        <v>90</v>
      </c>
      <c r="AK1283" s="24">
        <v>86</v>
      </c>
      <c r="AL1283" s="24">
        <v>83</v>
      </c>
      <c r="AM1283" s="24">
        <v>83</v>
      </c>
      <c r="AN1283" s="24">
        <v>83</v>
      </c>
      <c r="DX1283" s="19">
        <v>1279</v>
      </c>
      <c r="DY1283" t="s">
        <v>568</v>
      </c>
      <c r="DZ1283" t="s">
        <v>568</v>
      </c>
      <c r="EA1283" t="s">
        <v>568</v>
      </c>
      <c r="EB1283" t="s">
        <v>567</v>
      </c>
    </row>
    <row r="1284" spans="1:132" x14ac:dyDescent="0.25">
      <c r="A1284" s="13">
        <v>1281</v>
      </c>
      <c r="B1284" s="13">
        <v>0</v>
      </c>
      <c r="C1284" s="13">
        <v>0</v>
      </c>
      <c r="D1284" s="13">
        <v>0</v>
      </c>
      <c r="E1284" s="13">
        <v>0</v>
      </c>
      <c r="F1284" s="13">
        <v>0</v>
      </c>
      <c r="G1284" s="13">
        <v>0</v>
      </c>
      <c r="H1284" s="13">
        <v>0</v>
      </c>
      <c r="I1284" s="13">
        <v>19</v>
      </c>
      <c r="J1284" s="13">
        <v>17</v>
      </c>
      <c r="K1284" s="13">
        <v>30</v>
      </c>
      <c r="L1284" s="13">
        <v>25</v>
      </c>
      <c r="M1284" s="13">
        <v>25</v>
      </c>
      <c r="O1284" s="19">
        <v>1280</v>
      </c>
      <c r="P1284" s="20">
        <v>99</v>
      </c>
      <c r="Q1284" s="20">
        <v>99</v>
      </c>
      <c r="R1284" s="21">
        <v>99</v>
      </c>
      <c r="S1284" s="21">
        <v>99</v>
      </c>
      <c r="T1284" s="21">
        <v>99</v>
      </c>
      <c r="U1284" s="21">
        <v>98</v>
      </c>
      <c r="V1284" s="21">
        <v>96</v>
      </c>
      <c r="W1284" s="21">
        <v>92</v>
      </c>
      <c r="X1284" s="21">
        <v>89</v>
      </c>
      <c r="Y1284" s="21">
        <v>85</v>
      </c>
      <c r="Z1284" s="21">
        <v>84</v>
      </c>
      <c r="AA1284" s="21">
        <v>83</v>
      </c>
      <c r="AB1284" s="22">
        <v>1280</v>
      </c>
      <c r="AC1284" s="23">
        <v>97</v>
      </c>
      <c r="AD1284" s="23">
        <v>97</v>
      </c>
      <c r="AE1284" s="24">
        <v>99</v>
      </c>
      <c r="AF1284" s="24">
        <v>99</v>
      </c>
      <c r="AG1284" s="24">
        <v>99</v>
      </c>
      <c r="AH1284" s="24">
        <v>99</v>
      </c>
      <c r="AI1284" s="24">
        <v>95</v>
      </c>
      <c r="AJ1284" s="24">
        <v>90</v>
      </c>
      <c r="AK1284" s="24">
        <v>86</v>
      </c>
      <c r="AL1284" s="24">
        <v>83</v>
      </c>
      <c r="AM1284" s="24">
        <v>83</v>
      </c>
      <c r="AN1284" s="24">
        <v>83</v>
      </c>
      <c r="DX1284" s="19">
        <v>1280</v>
      </c>
      <c r="DY1284" t="s">
        <v>568</v>
      </c>
      <c r="DZ1284" t="s">
        <v>568</v>
      </c>
      <c r="EA1284" t="s">
        <v>568</v>
      </c>
      <c r="EB1284" t="s">
        <v>567</v>
      </c>
    </row>
    <row r="1285" spans="1:132" x14ac:dyDescent="0.25">
      <c r="A1285" s="12">
        <v>1282</v>
      </c>
      <c r="B1285" s="12">
        <v>0</v>
      </c>
      <c r="C1285" s="12">
        <v>0</v>
      </c>
      <c r="D1285" s="12">
        <v>0</v>
      </c>
      <c r="E1285" s="12">
        <v>0</v>
      </c>
      <c r="F1285" s="12">
        <v>0</v>
      </c>
      <c r="G1285" s="12">
        <v>0</v>
      </c>
      <c r="H1285" s="12">
        <v>0</v>
      </c>
      <c r="I1285" s="12">
        <v>19</v>
      </c>
      <c r="J1285" s="12">
        <v>17</v>
      </c>
      <c r="K1285" s="12">
        <v>30</v>
      </c>
      <c r="L1285" s="12">
        <v>25</v>
      </c>
      <c r="M1285" s="12">
        <v>25</v>
      </c>
      <c r="O1285" s="19">
        <v>1281</v>
      </c>
      <c r="P1285" s="20">
        <v>99</v>
      </c>
      <c r="Q1285" s="20">
        <v>99</v>
      </c>
      <c r="R1285" s="21">
        <v>99</v>
      </c>
      <c r="S1285" s="21">
        <v>99</v>
      </c>
      <c r="T1285" s="21">
        <v>99</v>
      </c>
      <c r="U1285" s="21">
        <v>98</v>
      </c>
      <c r="V1285" s="21">
        <v>96</v>
      </c>
      <c r="W1285" s="21">
        <v>92</v>
      </c>
      <c r="X1285" s="21">
        <v>89</v>
      </c>
      <c r="Y1285" s="21">
        <v>85</v>
      </c>
      <c r="Z1285" s="21">
        <v>84</v>
      </c>
      <c r="AA1285" s="21">
        <v>83</v>
      </c>
      <c r="AB1285" s="22">
        <v>1281</v>
      </c>
      <c r="AC1285" s="23">
        <v>97</v>
      </c>
      <c r="AD1285" s="23">
        <v>97</v>
      </c>
      <c r="AE1285" s="24">
        <v>99</v>
      </c>
      <c r="AF1285" s="24">
        <v>99</v>
      </c>
      <c r="AG1285" s="24">
        <v>99</v>
      </c>
      <c r="AH1285" s="24">
        <v>99</v>
      </c>
      <c r="AI1285" s="24">
        <v>95</v>
      </c>
      <c r="AJ1285" s="24">
        <v>90</v>
      </c>
      <c r="AK1285" s="24">
        <v>86</v>
      </c>
      <c r="AL1285" s="24">
        <v>83</v>
      </c>
      <c r="AM1285" s="24">
        <v>83</v>
      </c>
      <c r="AN1285" s="24">
        <v>83</v>
      </c>
      <c r="DX1285" s="19">
        <v>1281</v>
      </c>
      <c r="DY1285" t="s">
        <v>568</v>
      </c>
      <c r="DZ1285" t="s">
        <v>568</v>
      </c>
      <c r="EA1285" t="s">
        <v>568</v>
      </c>
      <c r="EB1285" t="s">
        <v>567</v>
      </c>
    </row>
    <row r="1286" spans="1:132" x14ac:dyDescent="0.25">
      <c r="A1286" s="13">
        <v>1283</v>
      </c>
      <c r="B1286" s="13">
        <v>0</v>
      </c>
      <c r="C1286" s="13">
        <v>0</v>
      </c>
      <c r="D1286" s="13">
        <v>0</v>
      </c>
      <c r="E1286" s="13">
        <v>0</v>
      </c>
      <c r="F1286" s="13">
        <v>0</v>
      </c>
      <c r="G1286" s="13">
        <v>0</v>
      </c>
      <c r="H1286" s="13">
        <v>0</v>
      </c>
      <c r="I1286" s="13">
        <v>18</v>
      </c>
      <c r="J1286" s="13">
        <v>16</v>
      </c>
      <c r="K1286" s="13">
        <v>29</v>
      </c>
      <c r="L1286" s="13">
        <v>25</v>
      </c>
      <c r="M1286" s="13">
        <v>25</v>
      </c>
      <c r="O1286" s="19">
        <v>1282</v>
      </c>
      <c r="P1286" s="20">
        <v>99</v>
      </c>
      <c r="Q1286" s="20">
        <v>99</v>
      </c>
      <c r="R1286" s="21">
        <v>99</v>
      </c>
      <c r="S1286" s="21">
        <v>99</v>
      </c>
      <c r="T1286" s="21">
        <v>99</v>
      </c>
      <c r="U1286" s="21">
        <v>98</v>
      </c>
      <c r="V1286" s="21">
        <v>96</v>
      </c>
      <c r="W1286" s="21">
        <v>92</v>
      </c>
      <c r="X1286" s="21">
        <v>89</v>
      </c>
      <c r="Y1286" s="21">
        <v>85</v>
      </c>
      <c r="Z1286" s="21">
        <v>84</v>
      </c>
      <c r="AA1286" s="21">
        <v>83</v>
      </c>
      <c r="AB1286" s="22">
        <v>1282</v>
      </c>
      <c r="AC1286" s="23">
        <v>97</v>
      </c>
      <c r="AD1286" s="23">
        <v>97</v>
      </c>
      <c r="AE1286" s="24">
        <v>99</v>
      </c>
      <c r="AF1286" s="24">
        <v>99</v>
      </c>
      <c r="AG1286" s="24">
        <v>99</v>
      </c>
      <c r="AH1286" s="24">
        <v>99</v>
      </c>
      <c r="AI1286" s="24">
        <v>95</v>
      </c>
      <c r="AJ1286" s="24">
        <v>90</v>
      </c>
      <c r="AK1286" s="24">
        <v>86</v>
      </c>
      <c r="AL1286" s="24">
        <v>84</v>
      </c>
      <c r="AM1286" s="24">
        <v>84</v>
      </c>
      <c r="AN1286" s="24">
        <v>84</v>
      </c>
      <c r="DX1286" s="19">
        <v>1282</v>
      </c>
      <c r="DY1286" t="s">
        <v>568</v>
      </c>
      <c r="DZ1286" t="s">
        <v>568</v>
      </c>
      <c r="EA1286" t="s">
        <v>568</v>
      </c>
      <c r="EB1286" t="s">
        <v>567</v>
      </c>
    </row>
    <row r="1287" spans="1:132" x14ac:dyDescent="0.25">
      <c r="A1287" s="12">
        <v>1284</v>
      </c>
      <c r="B1287" s="12">
        <v>0</v>
      </c>
      <c r="C1287" s="12">
        <v>0</v>
      </c>
      <c r="D1287" s="12">
        <v>0</v>
      </c>
      <c r="E1287" s="12">
        <v>0</v>
      </c>
      <c r="F1287" s="12">
        <v>0</v>
      </c>
      <c r="G1287" s="12">
        <v>0</v>
      </c>
      <c r="H1287" s="12">
        <v>0</v>
      </c>
      <c r="I1287" s="12">
        <v>18</v>
      </c>
      <c r="J1287" s="12">
        <v>16</v>
      </c>
      <c r="K1287" s="12">
        <v>29</v>
      </c>
      <c r="L1287" s="12">
        <v>25</v>
      </c>
      <c r="M1287" s="12">
        <v>25</v>
      </c>
      <c r="O1287" s="19">
        <v>1283</v>
      </c>
      <c r="P1287" s="20">
        <v>99</v>
      </c>
      <c r="Q1287" s="20">
        <v>99</v>
      </c>
      <c r="R1287" s="21">
        <v>99</v>
      </c>
      <c r="S1287" s="21">
        <v>99</v>
      </c>
      <c r="T1287" s="21">
        <v>99</v>
      </c>
      <c r="U1287" s="21">
        <v>98</v>
      </c>
      <c r="V1287" s="21">
        <v>96</v>
      </c>
      <c r="W1287" s="21">
        <v>92</v>
      </c>
      <c r="X1287" s="21">
        <v>89</v>
      </c>
      <c r="Y1287" s="21">
        <v>86</v>
      </c>
      <c r="Z1287" s="21">
        <v>85</v>
      </c>
      <c r="AA1287" s="21">
        <v>83</v>
      </c>
      <c r="AB1287" s="22">
        <v>1283</v>
      </c>
      <c r="AC1287" s="23">
        <v>97</v>
      </c>
      <c r="AD1287" s="23">
        <v>97</v>
      </c>
      <c r="AE1287" s="24">
        <v>99</v>
      </c>
      <c r="AF1287" s="24">
        <v>99</v>
      </c>
      <c r="AG1287" s="24">
        <v>99</v>
      </c>
      <c r="AH1287" s="24">
        <v>99</v>
      </c>
      <c r="AI1287" s="24">
        <v>95</v>
      </c>
      <c r="AJ1287" s="24">
        <v>90</v>
      </c>
      <c r="AK1287" s="24">
        <v>86</v>
      </c>
      <c r="AL1287" s="24">
        <v>84</v>
      </c>
      <c r="AM1287" s="24">
        <v>84</v>
      </c>
      <c r="AN1287" s="24">
        <v>84</v>
      </c>
      <c r="DX1287" s="19">
        <v>1283</v>
      </c>
      <c r="DY1287" t="s">
        <v>568</v>
      </c>
      <c r="DZ1287" t="s">
        <v>568</v>
      </c>
      <c r="EA1287" t="s">
        <v>568</v>
      </c>
      <c r="EB1287" t="s">
        <v>567</v>
      </c>
    </row>
    <row r="1288" spans="1:132" x14ac:dyDescent="0.25">
      <c r="A1288" s="13">
        <v>1285</v>
      </c>
      <c r="B1288" s="13">
        <v>0</v>
      </c>
      <c r="C1288" s="13">
        <v>0</v>
      </c>
      <c r="D1288" s="13">
        <v>0</v>
      </c>
      <c r="E1288" s="13">
        <v>0</v>
      </c>
      <c r="F1288" s="13">
        <v>0</v>
      </c>
      <c r="G1288" s="13">
        <v>0</v>
      </c>
      <c r="H1288" s="13">
        <v>0</v>
      </c>
      <c r="I1288" s="13">
        <v>18</v>
      </c>
      <c r="J1288" s="13">
        <v>16</v>
      </c>
      <c r="K1288" s="13">
        <v>29</v>
      </c>
      <c r="L1288" s="13">
        <v>25</v>
      </c>
      <c r="M1288" s="13">
        <v>25</v>
      </c>
      <c r="O1288" s="19">
        <v>1284</v>
      </c>
      <c r="P1288" s="20">
        <v>99</v>
      </c>
      <c r="Q1288" s="20">
        <v>99</v>
      </c>
      <c r="R1288" s="21">
        <v>99</v>
      </c>
      <c r="S1288" s="21">
        <v>99</v>
      </c>
      <c r="T1288" s="21">
        <v>99</v>
      </c>
      <c r="U1288" s="21">
        <v>98</v>
      </c>
      <c r="V1288" s="21">
        <v>96</v>
      </c>
      <c r="W1288" s="21">
        <v>92</v>
      </c>
      <c r="X1288" s="21">
        <v>89</v>
      </c>
      <c r="Y1288" s="21">
        <v>86</v>
      </c>
      <c r="Z1288" s="21">
        <v>85</v>
      </c>
      <c r="AA1288" s="21">
        <v>83</v>
      </c>
      <c r="AB1288" s="22">
        <v>1284</v>
      </c>
      <c r="AC1288" s="23">
        <v>97</v>
      </c>
      <c r="AD1288" s="23">
        <v>97</v>
      </c>
      <c r="AE1288" s="24">
        <v>99</v>
      </c>
      <c r="AF1288" s="24">
        <v>99</v>
      </c>
      <c r="AG1288" s="24">
        <v>99</v>
      </c>
      <c r="AH1288" s="24">
        <v>99</v>
      </c>
      <c r="AI1288" s="24">
        <v>95</v>
      </c>
      <c r="AJ1288" s="24">
        <v>90</v>
      </c>
      <c r="AK1288" s="24">
        <v>87</v>
      </c>
      <c r="AL1288" s="24">
        <v>84</v>
      </c>
      <c r="AM1288" s="24">
        <v>84</v>
      </c>
      <c r="AN1288" s="24">
        <v>84</v>
      </c>
      <c r="DX1288" s="19">
        <v>1284</v>
      </c>
      <c r="DY1288" t="s">
        <v>568</v>
      </c>
      <c r="DZ1288" t="s">
        <v>568</v>
      </c>
      <c r="EA1288" t="s">
        <v>568</v>
      </c>
      <c r="EB1288" t="s">
        <v>567</v>
      </c>
    </row>
    <row r="1289" spans="1:132" x14ac:dyDescent="0.25">
      <c r="A1289" s="12">
        <v>1286</v>
      </c>
      <c r="B1289" s="12">
        <v>0</v>
      </c>
      <c r="C1289" s="12">
        <v>0</v>
      </c>
      <c r="D1289" s="12">
        <v>0</v>
      </c>
      <c r="E1289" s="12">
        <v>0</v>
      </c>
      <c r="F1289" s="12">
        <v>0</v>
      </c>
      <c r="G1289" s="12">
        <v>0</v>
      </c>
      <c r="H1289" s="12">
        <v>0</v>
      </c>
      <c r="I1289" s="12">
        <v>18</v>
      </c>
      <c r="J1289" s="12">
        <v>16</v>
      </c>
      <c r="K1289" s="12">
        <v>29</v>
      </c>
      <c r="L1289" s="12">
        <v>24</v>
      </c>
      <c r="M1289" s="12">
        <v>24</v>
      </c>
      <c r="O1289" s="19">
        <v>1285</v>
      </c>
      <c r="P1289" s="20">
        <v>99</v>
      </c>
      <c r="Q1289" s="20">
        <v>99</v>
      </c>
      <c r="R1289" s="21">
        <v>99</v>
      </c>
      <c r="S1289" s="21">
        <v>99</v>
      </c>
      <c r="T1289" s="21">
        <v>99</v>
      </c>
      <c r="U1289" s="21">
        <v>98</v>
      </c>
      <c r="V1289" s="21">
        <v>96</v>
      </c>
      <c r="W1289" s="21">
        <v>92</v>
      </c>
      <c r="X1289" s="21">
        <v>89</v>
      </c>
      <c r="Y1289" s="21">
        <v>86</v>
      </c>
      <c r="Z1289" s="21">
        <v>85</v>
      </c>
      <c r="AA1289" s="21">
        <v>83</v>
      </c>
      <c r="AB1289" s="22">
        <v>1285</v>
      </c>
      <c r="AC1289" s="23">
        <v>97</v>
      </c>
      <c r="AD1289" s="23">
        <v>97</v>
      </c>
      <c r="AE1289" s="24">
        <v>99</v>
      </c>
      <c r="AF1289" s="24">
        <v>99</v>
      </c>
      <c r="AG1289" s="24">
        <v>99</v>
      </c>
      <c r="AH1289" s="24">
        <v>99</v>
      </c>
      <c r="AI1289" s="24">
        <v>95</v>
      </c>
      <c r="AJ1289" s="24">
        <v>90</v>
      </c>
      <c r="AK1289" s="24">
        <v>87</v>
      </c>
      <c r="AL1289" s="24">
        <v>84</v>
      </c>
      <c r="AM1289" s="24">
        <v>84</v>
      </c>
      <c r="AN1289" s="24">
        <v>84</v>
      </c>
      <c r="DX1289" s="19">
        <v>1285</v>
      </c>
      <c r="DY1289" t="s">
        <v>568</v>
      </c>
      <c r="DZ1289" t="s">
        <v>568</v>
      </c>
      <c r="EA1289" t="s">
        <v>568</v>
      </c>
      <c r="EB1289" t="s">
        <v>567</v>
      </c>
    </row>
    <row r="1290" spans="1:132" x14ac:dyDescent="0.25">
      <c r="A1290" s="13">
        <v>1287</v>
      </c>
      <c r="B1290" s="13">
        <v>0</v>
      </c>
      <c r="C1290" s="13">
        <v>0</v>
      </c>
      <c r="D1290" s="13">
        <v>0</v>
      </c>
      <c r="E1290" s="13">
        <v>0</v>
      </c>
      <c r="F1290" s="13">
        <v>0</v>
      </c>
      <c r="G1290" s="13">
        <v>0</v>
      </c>
      <c r="H1290" s="13">
        <v>0</v>
      </c>
      <c r="I1290" s="13">
        <v>18</v>
      </c>
      <c r="J1290" s="13">
        <v>16</v>
      </c>
      <c r="K1290" s="13">
        <v>29</v>
      </c>
      <c r="L1290" s="13">
        <v>24</v>
      </c>
      <c r="M1290" s="13">
        <v>24</v>
      </c>
      <c r="O1290" s="19">
        <v>1286</v>
      </c>
      <c r="P1290" s="20">
        <v>99</v>
      </c>
      <c r="Q1290" s="20">
        <v>99</v>
      </c>
      <c r="R1290" s="21">
        <v>99</v>
      </c>
      <c r="S1290" s="21">
        <v>99</v>
      </c>
      <c r="T1290" s="21">
        <v>99</v>
      </c>
      <c r="U1290" s="21">
        <v>98</v>
      </c>
      <c r="V1290" s="21">
        <v>96</v>
      </c>
      <c r="W1290" s="21">
        <v>92</v>
      </c>
      <c r="X1290" s="21">
        <v>89</v>
      </c>
      <c r="Y1290" s="21">
        <v>86</v>
      </c>
      <c r="Z1290" s="21">
        <v>85</v>
      </c>
      <c r="AA1290" s="21">
        <v>83</v>
      </c>
      <c r="AB1290" s="22">
        <v>1286</v>
      </c>
      <c r="AC1290" s="23">
        <v>97</v>
      </c>
      <c r="AD1290" s="23">
        <v>97</v>
      </c>
      <c r="AE1290" s="24">
        <v>99</v>
      </c>
      <c r="AF1290" s="24">
        <v>99</v>
      </c>
      <c r="AG1290" s="24">
        <v>99</v>
      </c>
      <c r="AH1290" s="24">
        <v>99</v>
      </c>
      <c r="AI1290" s="24">
        <v>95</v>
      </c>
      <c r="AJ1290" s="24">
        <v>90</v>
      </c>
      <c r="AK1290" s="24">
        <v>87</v>
      </c>
      <c r="AL1290" s="24">
        <v>84</v>
      </c>
      <c r="AM1290" s="24">
        <v>84</v>
      </c>
      <c r="AN1290" s="24">
        <v>84</v>
      </c>
      <c r="DX1290" s="19">
        <v>1286</v>
      </c>
      <c r="DY1290" t="s">
        <v>568</v>
      </c>
      <c r="DZ1290" t="s">
        <v>568</v>
      </c>
      <c r="EA1290" t="s">
        <v>568</v>
      </c>
      <c r="EB1290" t="s">
        <v>567</v>
      </c>
    </row>
    <row r="1291" spans="1:132" x14ac:dyDescent="0.25">
      <c r="A1291" s="12">
        <v>1288</v>
      </c>
      <c r="B1291" s="12">
        <v>0</v>
      </c>
      <c r="C1291" s="12">
        <v>0</v>
      </c>
      <c r="D1291" s="12">
        <v>0</v>
      </c>
      <c r="E1291" s="12">
        <v>0</v>
      </c>
      <c r="F1291" s="12">
        <v>0</v>
      </c>
      <c r="G1291" s="12">
        <v>0</v>
      </c>
      <c r="H1291" s="12">
        <v>0</v>
      </c>
      <c r="I1291" s="12">
        <v>17</v>
      </c>
      <c r="J1291" s="12">
        <v>15</v>
      </c>
      <c r="K1291" s="12">
        <v>28</v>
      </c>
      <c r="L1291" s="12">
        <v>24</v>
      </c>
      <c r="M1291" s="12">
        <v>24</v>
      </c>
      <c r="O1291" s="19">
        <v>1287</v>
      </c>
      <c r="P1291" s="20">
        <v>99</v>
      </c>
      <c r="Q1291" s="20">
        <v>99</v>
      </c>
      <c r="R1291" s="21">
        <v>99</v>
      </c>
      <c r="S1291" s="21">
        <v>99</v>
      </c>
      <c r="T1291" s="21">
        <v>99</v>
      </c>
      <c r="U1291" s="21">
        <v>98</v>
      </c>
      <c r="V1291" s="21">
        <v>96</v>
      </c>
      <c r="W1291" s="21">
        <v>92</v>
      </c>
      <c r="X1291" s="21">
        <v>89</v>
      </c>
      <c r="Y1291" s="21">
        <v>86</v>
      </c>
      <c r="Z1291" s="21">
        <v>85</v>
      </c>
      <c r="AA1291" s="21">
        <v>83</v>
      </c>
      <c r="AB1291" s="22">
        <v>1287</v>
      </c>
      <c r="AC1291" s="23">
        <v>97</v>
      </c>
      <c r="AD1291" s="23">
        <v>97</v>
      </c>
      <c r="AE1291" s="24">
        <v>99</v>
      </c>
      <c r="AF1291" s="24">
        <v>99</v>
      </c>
      <c r="AG1291" s="24">
        <v>99</v>
      </c>
      <c r="AH1291" s="24">
        <v>99</v>
      </c>
      <c r="AI1291" s="24">
        <v>95</v>
      </c>
      <c r="AJ1291" s="24">
        <v>91</v>
      </c>
      <c r="AK1291" s="24">
        <v>87</v>
      </c>
      <c r="AL1291" s="24">
        <v>84</v>
      </c>
      <c r="AM1291" s="24">
        <v>84</v>
      </c>
      <c r="AN1291" s="24">
        <v>84</v>
      </c>
      <c r="DX1291" s="19">
        <v>1287</v>
      </c>
      <c r="DY1291" t="s">
        <v>568</v>
      </c>
      <c r="DZ1291" t="s">
        <v>568</v>
      </c>
      <c r="EA1291" t="s">
        <v>568</v>
      </c>
      <c r="EB1291" t="s">
        <v>567</v>
      </c>
    </row>
    <row r="1292" spans="1:132" x14ac:dyDescent="0.25">
      <c r="A1292" s="13">
        <v>1289</v>
      </c>
      <c r="B1292" s="13">
        <v>0</v>
      </c>
      <c r="C1292" s="13">
        <v>0</v>
      </c>
      <c r="D1292" s="13">
        <v>0</v>
      </c>
      <c r="E1292" s="13">
        <v>0</v>
      </c>
      <c r="F1292" s="13">
        <v>0</v>
      </c>
      <c r="G1292" s="13">
        <v>0</v>
      </c>
      <c r="H1292" s="13">
        <v>0</v>
      </c>
      <c r="I1292" s="13">
        <v>17</v>
      </c>
      <c r="J1292" s="13">
        <v>15</v>
      </c>
      <c r="K1292" s="13">
        <v>28</v>
      </c>
      <c r="L1292" s="13">
        <v>24</v>
      </c>
      <c r="M1292" s="13">
        <v>24</v>
      </c>
      <c r="O1292" s="19">
        <v>1288</v>
      </c>
      <c r="P1292" s="20">
        <v>99</v>
      </c>
      <c r="Q1292" s="20">
        <v>99</v>
      </c>
      <c r="R1292" s="21">
        <v>99</v>
      </c>
      <c r="S1292" s="21">
        <v>99</v>
      </c>
      <c r="T1292" s="21">
        <v>99</v>
      </c>
      <c r="U1292" s="21">
        <v>98</v>
      </c>
      <c r="V1292" s="21">
        <v>96</v>
      </c>
      <c r="W1292" s="21">
        <v>92</v>
      </c>
      <c r="X1292" s="21">
        <v>90</v>
      </c>
      <c r="Y1292" s="21">
        <v>87</v>
      </c>
      <c r="Z1292" s="21">
        <v>85</v>
      </c>
      <c r="AA1292" s="21">
        <v>84</v>
      </c>
      <c r="AB1292" s="22">
        <v>1288</v>
      </c>
      <c r="AC1292" s="23">
        <v>97</v>
      </c>
      <c r="AD1292" s="23">
        <v>97</v>
      </c>
      <c r="AE1292" s="24">
        <v>99</v>
      </c>
      <c r="AF1292" s="24">
        <v>99</v>
      </c>
      <c r="AG1292" s="24">
        <v>99</v>
      </c>
      <c r="AH1292" s="24">
        <v>99</v>
      </c>
      <c r="AI1292" s="24">
        <v>95</v>
      </c>
      <c r="AJ1292" s="24">
        <v>91</v>
      </c>
      <c r="AK1292" s="24">
        <v>87</v>
      </c>
      <c r="AL1292" s="24">
        <v>84</v>
      </c>
      <c r="AM1292" s="24">
        <v>84</v>
      </c>
      <c r="AN1292" s="24">
        <v>84</v>
      </c>
      <c r="DX1292" s="19">
        <v>1288</v>
      </c>
      <c r="DY1292" t="s">
        <v>568</v>
      </c>
      <c r="DZ1292" t="s">
        <v>568</v>
      </c>
      <c r="EA1292" t="s">
        <v>568</v>
      </c>
      <c r="EB1292" t="s">
        <v>567</v>
      </c>
    </row>
    <row r="1293" spans="1:132" x14ac:dyDescent="0.25">
      <c r="A1293" s="12">
        <v>1290</v>
      </c>
      <c r="B1293" s="12">
        <v>0</v>
      </c>
      <c r="C1293" s="12">
        <v>0</v>
      </c>
      <c r="D1293" s="12">
        <v>0</v>
      </c>
      <c r="E1293" s="12">
        <v>0</v>
      </c>
      <c r="F1293" s="12">
        <v>0</v>
      </c>
      <c r="G1293" s="12">
        <v>0</v>
      </c>
      <c r="H1293" s="12">
        <v>0</v>
      </c>
      <c r="I1293" s="12">
        <v>17</v>
      </c>
      <c r="J1293" s="12">
        <v>15</v>
      </c>
      <c r="K1293" s="12">
        <v>28</v>
      </c>
      <c r="L1293" s="12">
        <v>24</v>
      </c>
      <c r="M1293" s="12">
        <v>24</v>
      </c>
      <c r="O1293" s="19">
        <v>1289</v>
      </c>
      <c r="P1293" s="20">
        <v>99</v>
      </c>
      <c r="Q1293" s="20">
        <v>99</v>
      </c>
      <c r="R1293" s="21">
        <v>99</v>
      </c>
      <c r="S1293" s="21">
        <v>99</v>
      </c>
      <c r="T1293" s="21">
        <v>99</v>
      </c>
      <c r="U1293" s="21">
        <v>98</v>
      </c>
      <c r="V1293" s="21">
        <v>96</v>
      </c>
      <c r="W1293" s="21">
        <v>92</v>
      </c>
      <c r="X1293" s="21">
        <v>90</v>
      </c>
      <c r="Y1293" s="21">
        <v>87</v>
      </c>
      <c r="Z1293" s="21">
        <v>85</v>
      </c>
      <c r="AA1293" s="21">
        <v>84</v>
      </c>
      <c r="AB1293" s="22">
        <v>1289</v>
      </c>
      <c r="AC1293" s="23">
        <v>97</v>
      </c>
      <c r="AD1293" s="23">
        <v>97</v>
      </c>
      <c r="AE1293" s="24">
        <v>99</v>
      </c>
      <c r="AF1293" s="24">
        <v>99</v>
      </c>
      <c r="AG1293" s="24">
        <v>99</v>
      </c>
      <c r="AH1293" s="24">
        <v>99</v>
      </c>
      <c r="AI1293" s="24">
        <v>95</v>
      </c>
      <c r="AJ1293" s="24">
        <v>91</v>
      </c>
      <c r="AK1293" s="24">
        <v>87</v>
      </c>
      <c r="AL1293" s="24">
        <v>84</v>
      </c>
      <c r="AM1293" s="24">
        <v>84</v>
      </c>
      <c r="AN1293" s="24">
        <v>84</v>
      </c>
      <c r="DX1293" s="19">
        <v>1289</v>
      </c>
      <c r="DY1293" t="s">
        <v>568</v>
      </c>
      <c r="DZ1293" t="s">
        <v>568</v>
      </c>
      <c r="EA1293" t="s">
        <v>568</v>
      </c>
      <c r="EB1293" t="s">
        <v>567</v>
      </c>
    </row>
    <row r="1294" spans="1:132" x14ac:dyDescent="0.25">
      <c r="A1294" s="13">
        <v>1291</v>
      </c>
      <c r="B1294" s="13">
        <v>0</v>
      </c>
      <c r="C1294" s="13">
        <v>0</v>
      </c>
      <c r="D1294" s="13">
        <v>0</v>
      </c>
      <c r="E1294" s="13">
        <v>0</v>
      </c>
      <c r="F1294" s="13">
        <v>0</v>
      </c>
      <c r="G1294" s="13">
        <v>0</v>
      </c>
      <c r="H1294" s="13">
        <v>0</v>
      </c>
      <c r="I1294" s="13">
        <v>17</v>
      </c>
      <c r="J1294" s="13">
        <v>15</v>
      </c>
      <c r="K1294" s="13">
        <v>28</v>
      </c>
      <c r="L1294" s="13">
        <v>24</v>
      </c>
      <c r="M1294" s="13">
        <v>24</v>
      </c>
      <c r="O1294" s="19">
        <v>1290</v>
      </c>
      <c r="P1294" s="20">
        <v>99</v>
      </c>
      <c r="Q1294" s="20">
        <v>99</v>
      </c>
      <c r="R1294" s="21">
        <v>99</v>
      </c>
      <c r="S1294" s="21">
        <v>99</v>
      </c>
      <c r="T1294" s="21">
        <v>99</v>
      </c>
      <c r="U1294" s="21">
        <v>98</v>
      </c>
      <c r="V1294" s="21">
        <v>96</v>
      </c>
      <c r="W1294" s="21">
        <v>92</v>
      </c>
      <c r="X1294" s="21">
        <v>90</v>
      </c>
      <c r="Y1294" s="21">
        <v>87</v>
      </c>
      <c r="Z1294" s="21">
        <v>85</v>
      </c>
      <c r="AA1294" s="21">
        <v>84</v>
      </c>
      <c r="AB1294" s="22">
        <v>1290</v>
      </c>
      <c r="AC1294" s="23">
        <v>97</v>
      </c>
      <c r="AD1294" s="23">
        <v>97</v>
      </c>
      <c r="AE1294" s="24">
        <v>99</v>
      </c>
      <c r="AF1294" s="24">
        <v>99</v>
      </c>
      <c r="AG1294" s="24">
        <v>99</v>
      </c>
      <c r="AH1294" s="24">
        <v>99</v>
      </c>
      <c r="AI1294" s="24">
        <v>96</v>
      </c>
      <c r="AJ1294" s="24">
        <v>91</v>
      </c>
      <c r="AK1294" s="24">
        <v>87</v>
      </c>
      <c r="AL1294" s="24">
        <v>84</v>
      </c>
      <c r="AM1294" s="24">
        <v>84</v>
      </c>
      <c r="AN1294" s="24">
        <v>84</v>
      </c>
      <c r="DX1294" s="19">
        <v>1290</v>
      </c>
      <c r="DY1294" t="s">
        <v>568</v>
      </c>
      <c r="DZ1294" t="s">
        <v>568</v>
      </c>
      <c r="EA1294" t="s">
        <v>568</v>
      </c>
      <c r="EB1294" t="s">
        <v>567</v>
      </c>
    </row>
    <row r="1295" spans="1:132" x14ac:dyDescent="0.25">
      <c r="A1295" s="12">
        <v>1292</v>
      </c>
      <c r="B1295" s="12">
        <v>0</v>
      </c>
      <c r="C1295" s="12">
        <v>0</v>
      </c>
      <c r="D1295" s="12">
        <v>0</v>
      </c>
      <c r="E1295" s="12">
        <v>0</v>
      </c>
      <c r="F1295" s="12">
        <v>0</v>
      </c>
      <c r="G1295" s="12">
        <v>0</v>
      </c>
      <c r="H1295" s="12">
        <v>0</v>
      </c>
      <c r="I1295" s="12">
        <v>17</v>
      </c>
      <c r="J1295" s="12">
        <v>15</v>
      </c>
      <c r="K1295" s="12">
        <v>28</v>
      </c>
      <c r="L1295" s="12">
        <v>24</v>
      </c>
      <c r="M1295" s="12">
        <v>24</v>
      </c>
      <c r="O1295" s="19">
        <v>1291</v>
      </c>
      <c r="P1295" s="20">
        <v>99</v>
      </c>
      <c r="Q1295" s="20">
        <v>99</v>
      </c>
      <c r="R1295" s="21">
        <v>99</v>
      </c>
      <c r="S1295" s="21">
        <v>99</v>
      </c>
      <c r="T1295" s="21">
        <v>99</v>
      </c>
      <c r="U1295" s="21">
        <v>98</v>
      </c>
      <c r="V1295" s="21">
        <v>96</v>
      </c>
      <c r="W1295" s="21">
        <v>92</v>
      </c>
      <c r="X1295" s="21">
        <v>90</v>
      </c>
      <c r="Y1295" s="21">
        <v>87</v>
      </c>
      <c r="Z1295" s="21">
        <v>85</v>
      </c>
      <c r="AA1295" s="21">
        <v>84</v>
      </c>
      <c r="AB1295" s="22">
        <v>1291</v>
      </c>
      <c r="AC1295" s="23">
        <v>97</v>
      </c>
      <c r="AD1295" s="23">
        <v>97</v>
      </c>
      <c r="AE1295" s="24">
        <v>99</v>
      </c>
      <c r="AF1295" s="24">
        <v>99</v>
      </c>
      <c r="AG1295" s="24">
        <v>99</v>
      </c>
      <c r="AH1295" s="24">
        <v>99</v>
      </c>
      <c r="AI1295" s="24">
        <v>96</v>
      </c>
      <c r="AJ1295" s="24">
        <v>91</v>
      </c>
      <c r="AK1295" s="24">
        <v>87</v>
      </c>
      <c r="AL1295" s="24">
        <v>85</v>
      </c>
      <c r="AM1295" s="24">
        <v>85</v>
      </c>
      <c r="AN1295" s="24">
        <v>85</v>
      </c>
      <c r="DX1295" s="19">
        <v>1291</v>
      </c>
      <c r="DY1295" t="s">
        <v>568</v>
      </c>
      <c r="DZ1295" t="s">
        <v>568</v>
      </c>
      <c r="EA1295" t="s">
        <v>568</v>
      </c>
      <c r="EB1295" t="s">
        <v>567</v>
      </c>
    </row>
    <row r="1296" spans="1:132" x14ac:dyDescent="0.25">
      <c r="A1296" s="13">
        <v>1293</v>
      </c>
      <c r="B1296" s="13">
        <v>0</v>
      </c>
      <c r="C1296" s="13">
        <v>0</v>
      </c>
      <c r="D1296" s="13">
        <v>0</v>
      </c>
      <c r="E1296" s="13">
        <v>0</v>
      </c>
      <c r="F1296" s="13">
        <v>0</v>
      </c>
      <c r="G1296" s="13">
        <v>0</v>
      </c>
      <c r="H1296" s="13">
        <v>0</v>
      </c>
      <c r="I1296" s="13">
        <v>17</v>
      </c>
      <c r="J1296" s="13">
        <v>15</v>
      </c>
      <c r="K1296" s="13">
        <v>28</v>
      </c>
      <c r="L1296" s="13">
        <v>23</v>
      </c>
      <c r="M1296" s="13">
        <v>23</v>
      </c>
      <c r="O1296" s="19">
        <v>1292</v>
      </c>
      <c r="P1296" s="20">
        <v>99</v>
      </c>
      <c r="Q1296" s="20">
        <v>99</v>
      </c>
      <c r="R1296" s="21">
        <v>99</v>
      </c>
      <c r="S1296" s="21">
        <v>99</v>
      </c>
      <c r="T1296" s="21">
        <v>99</v>
      </c>
      <c r="U1296" s="21">
        <v>98</v>
      </c>
      <c r="V1296" s="21">
        <v>96</v>
      </c>
      <c r="W1296" s="21">
        <v>92</v>
      </c>
      <c r="X1296" s="21">
        <v>90</v>
      </c>
      <c r="Y1296" s="21">
        <v>87</v>
      </c>
      <c r="Z1296" s="21">
        <v>85</v>
      </c>
      <c r="AA1296" s="21">
        <v>84</v>
      </c>
      <c r="AB1296" s="22">
        <v>1292</v>
      </c>
      <c r="AC1296" s="23">
        <v>97</v>
      </c>
      <c r="AD1296" s="23">
        <v>97</v>
      </c>
      <c r="AE1296" s="24">
        <v>99</v>
      </c>
      <c r="AF1296" s="24">
        <v>99</v>
      </c>
      <c r="AG1296" s="24">
        <v>99</v>
      </c>
      <c r="AH1296" s="24">
        <v>99</v>
      </c>
      <c r="AI1296" s="24">
        <v>96</v>
      </c>
      <c r="AJ1296" s="24">
        <v>91</v>
      </c>
      <c r="AK1296" s="24">
        <v>87</v>
      </c>
      <c r="AL1296" s="24">
        <v>85</v>
      </c>
      <c r="AM1296" s="24">
        <v>85</v>
      </c>
      <c r="AN1296" s="24">
        <v>85</v>
      </c>
      <c r="DX1296" s="19">
        <v>1292</v>
      </c>
      <c r="DY1296" t="s">
        <v>568</v>
      </c>
      <c r="DZ1296" t="s">
        <v>568</v>
      </c>
      <c r="EA1296" t="s">
        <v>568</v>
      </c>
      <c r="EB1296" t="s">
        <v>567</v>
      </c>
    </row>
    <row r="1297" spans="1:132" x14ac:dyDescent="0.25">
      <c r="A1297" s="12">
        <v>1294</v>
      </c>
      <c r="B1297" s="12">
        <v>0</v>
      </c>
      <c r="C1297" s="12">
        <v>0</v>
      </c>
      <c r="D1297" s="12">
        <v>0</v>
      </c>
      <c r="E1297" s="12">
        <v>0</v>
      </c>
      <c r="F1297" s="12">
        <v>0</v>
      </c>
      <c r="G1297" s="12">
        <v>0</v>
      </c>
      <c r="H1297" s="12">
        <v>0</v>
      </c>
      <c r="I1297" s="12">
        <v>17</v>
      </c>
      <c r="J1297" s="12">
        <v>15</v>
      </c>
      <c r="K1297" s="12">
        <v>28</v>
      </c>
      <c r="L1297" s="12">
        <v>23</v>
      </c>
      <c r="M1297" s="12">
        <v>23</v>
      </c>
      <c r="O1297" s="19">
        <v>1293</v>
      </c>
      <c r="P1297" s="20">
        <v>99</v>
      </c>
      <c r="Q1297" s="20">
        <v>99</v>
      </c>
      <c r="R1297" s="21">
        <v>99</v>
      </c>
      <c r="S1297" s="21">
        <v>99</v>
      </c>
      <c r="T1297" s="21">
        <v>99</v>
      </c>
      <c r="U1297" s="21">
        <v>99</v>
      </c>
      <c r="V1297" s="21">
        <v>97</v>
      </c>
      <c r="W1297" s="21">
        <v>93</v>
      </c>
      <c r="X1297" s="21">
        <v>90</v>
      </c>
      <c r="Y1297" s="21">
        <v>87</v>
      </c>
      <c r="Z1297" s="21">
        <v>86</v>
      </c>
      <c r="AA1297" s="21">
        <v>85</v>
      </c>
      <c r="AB1297" s="22">
        <v>1293</v>
      </c>
      <c r="AC1297" s="23">
        <v>97</v>
      </c>
      <c r="AD1297" s="23">
        <v>97</v>
      </c>
      <c r="AE1297" s="24">
        <v>99</v>
      </c>
      <c r="AF1297" s="24">
        <v>99</v>
      </c>
      <c r="AG1297" s="24">
        <v>99</v>
      </c>
      <c r="AH1297" s="24">
        <v>99</v>
      </c>
      <c r="AI1297" s="24">
        <v>96</v>
      </c>
      <c r="AJ1297" s="24">
        <v>91</v>
      </c>
      <c r="AK1297" s="24">
        <v>87</v>
      </c>
      <c r="AL1297" s="24">
        <v>85</v>
      </c>
      <c r="AM1297" s="24">
        <v>85</v>
      </c>
      <c r="AN1297" s="24">
        <v>85</v>
      </c>
      <c r="DX1297" s="19">
        <v>1293</v>
      </c>
      <c r="DY1297" t="s">
        <v>568</v>
      </c>
      <c r="DZ1297" t="s">
        <v>568</v>
      </c>
      <c r="EA1297" t="s">
        <v>568</v>
      </c>
      <c r="EB1297" t="s">
        <v>567</v>
      </c>
    </row>
    <row r="1298" spans="1:132" x14ac:dyDescent="0.25">
      <c r="A1298" s="13">
        <v>1295</v>
      </c>
      <c r="B1298" s="13">
        <v>0</v>
      </c>
      <c r="C1298" s="13">
        <v>0</v>
      </c>
      <c r="D1298" s="13">
        <v>0</v>
      </c>
      <c r="E1298" s="13">
        <v>0</v>
      </c>
      <c r="F1298" s="13">
        <v>0</v>
      </c>
      <c r="G1298" s="13">
        <v>0</v>
      </c>
      <c r="H1298" s="13">
        <v>0</v>
      </c>
      <c r="I1298" s="13">
        <v>17</v>
      </c>
      <c r="J1298" s="13">
        <v>15</v>
      </c>
      <c r="K1298" s="13">
        <v>28</v>
      </c>
      <c r="L1298" s="13">
        <v>23</v>
      </c>
      <c r="M1298" s="13">
        <v>23</v>
      </c>
      <c r="O1298" s="19">
        <v>1294</v>
      </c>
      <c r="P1298" s="20">
        <v>99</v>
      </c>
      <c r="Q1298" s="20">
        <v>99</v>
      </c>
      <c r="R1298" s="21">
        <v>99</v>
      </c>
      <c r="S1298" s="21">
        <v>99</v>
      </c>
      <c r="T1298" s="21">
        <v>99</v>
      </c>
      <c r="U1298" s="21">
        <v>99</v>
      </c>
      <c r="V1298" s="21">
        <v>97</v>
      </c>
      <c r="W1298" s="21">
        <v>93</v>
      </c>
      <c r="X1298" s="21">
        <v>90</v>
      </c>
      <c r="Y1298" s="21">
        <v>87</v>
      </c>
      <c r="Z1298" s="21">
        <v>86</v>
      </c>
      <c r="AA1298" s="21">
        <v>85</v>
      </c>
      <c r="AB1298" s="22">
        <v>1294</v>
      </c>
      <c r="AC1298" s="23">
        <v>97</v>
      </c>
      <c r="AD1298" s="23">
        <v>97</v>
      </c>
      <c r="AE1298" s="24">
        <v>99</v>
      </c>
      <c r="AF1298" s="24">
        <v>99</v>
      </c>
      <c r="AG1298" s="24">
        <v>99</v>
      </c>
      <c r="AH1298" s="24">
        <v>99</v>
      </c>
      <c r="AI1298" s="24">
        <v>96</v>
      </c>
      <c r="AJ1298" s="24">
        <v>91</v>
      </c>
      <c r="AK1298" s="24">
        <v>88</v>
      </c>
      <c r="AL1298" s="24">
        <v>85</v>
      </c>
      <c r="AM1298" s="24">
        <v>85</v>
      </c>
      <c r="AN1298" s="24">
        <v>85</v>
      </c>
      <c r="DX1298" s="19">
        <v>1294</v>
      </c>
      <c r="DY1298" t="s">
        <v>568</v>
      </c>
      <c r="DZ1298" t="s">
        <v>568</v>
      </c>
      <c r="EA1298" t="s">
        <v>568</v>
      </c>
      <c r="EB1298" t="s">
        <v>567</v>
      </c>
    </row>
    <row r="1299" spans="1:132" x14ac:dyDescent="0.25">
      <c r="A1299" s="12">
        <v>1296</v>
      </c>
      <c r="B1299" s="12">
        <v>0</v>
      </c>
      <c r="C1299" s="12">
        <v>0</v>
      </c>
      <c r="D1299" s="12">
        <v>0</v>
      </c>
      <c r="E1299" s="12">
        <v>0</v>
      </c>
      <c r="F1299" s="12">
        <v>0</v>
      </c>
      <c r="G1299" s="12">
        <v>0</v>
      </c>
      <c r="H1299" s="12">
        <v>0</v>
      </c>
      <c r="I1299" s="12">
        <v>16</v>
      </c>
      <c r="J1299" s="12">
        <v>14</v>
      </c>
      <c r="K1299" s="12">
        <v>27</v>
      </c>
      <c r="L1299" s="12">
        <v>23</v>
      </c>
      <c r="M1299" s="12">
        <v>23</v>
      </c>
      <c r="O1299" s="19">
        <v>1295</v>
      </c>
      <c r="P1299" s="20">
        <v>99</v>
      </c>
      <c r="Q1299" s="20">
        <v>99</v>
      </c>
      <c r="R1299" s="21">
        <v>99</v>
      </c>
      <c r="S1299" s="21">
        <v>99</v>
      </c>
      <c r="T1299" s="21">
        <v>99</v>
      </c>
      <c r="U1299" s="21">
        <v>99</v>
      </c>
      <c r="V1299" s="21">
        <v>97</v>
      </c>
      <c r="W1299" s="21">
        <v>93</v>
      </c>
      <c r="X1299" s="21">
        <v>90</v>
      </c>
      <c r="Y1299" s="21">
        <v>87</v>
      </c>
      <c r="Z1299" s="21">
        <v>86</v>
      </c>
      <c r="AA1299" s="21">
        <v>85</v>
      </c>
      <c r="AB1299" s="22">
        <v>1295</v>
      </c>
      <c r="AC1299" s="23">
        <v>97</v>
      </c>
      <c r="AD1299" s="23">
        <v>97</v>
      </c>
      <c r="AE1299" s="24">
        <v>99</v>
      </c>
      <c r="AF1299" s="24">
        <v>99</v>
      </c>
      <c r="AG1299" s="24">
        <v>99</v>
      </c>
      <c r="AH1299" s="24">
        <v>99</v>
      </c>
      <c r="AI1299" s="24">
        <v>96</v>
      </c>
      <c r="AJ1299" s="24">
        <v>91</v>
      </c>
      <c r="AK1299" s="24">
        <v>88</v>
      </c>
      <c r="AL1299" s="24">
        <v>85</v>
      </c>
      <c r="AM1299" s="24">
        <v>85</v>
      </c>
      <c r="AN1299" s="24">
        <v>85</v>
      </c>
      <c r="DX1299" s="19">
        <v>1295</v>
      </c>
      <c r="DY1299" t="s">
        <v>568</v>
      </c>
      <c r="DZ1299" t="s">
        <v>568</v>
      </c>
      <c r="EA1299" t="s">
        <v>568</v>
      </c>
      <c r="EB1299" t="s">
        <v>567</v>
      </c>
    </row>
    <row r="1300" spans="1:132" x14ac:dyDescent="0.25">
      <c r="A1300" s="13">
        <v>1297</v>
      </c>
      <c r="B1300" s="13">
        <v>0</v>
      </c>
      <c r="C1300" s="13">
        <v>0</v>
      </c>
      <c r="D1300" s="13">
        <v>0</v>
      </c>
      <c r="E1300" s="13">
        <v>0</v>
      </c>
      <c r="F1300" s="13">
        <v>0</v>
      </c>
      <c r="G1300" s="13">
        <v>0</v>
      </c>
      <c r="H1300" s="13">
        <v>0</v>
      </c>
      <c r="I1300" s="13">
        <v>16</v>
      </c>
      <c r="J1300" s="13">
        <v>14</v>
      </c>
      <c r="K1300" s="13">
        <v>27</v>
      </c>
      <c r="L1300" s="13">
        <v>23</v>
      </c>
      <c r="M1300" s="13">
        <v>23</v>
      </c>
      <c r="O1300" s="19">
        <v>1296</v>
      </c>
      <c r="P1300" s="20">
        <v>99</v>
      </c>
      <c r="Q1300" s="20">
        <v>99</v>
      </c>
      <c r="R1300" s="21">
        <v>99</v>
      </c>
      <c r="S1300" s="21">
        <v>99</v>
      </c>
      <c r="T1300" s="21">
        <v>99</v>
      </c>
      <c r="U1300" s="21">
        <v>99</v>
      </c>
      <c r="V1300" s="21">
        <v>97</v>
      </c>
      <c r="W1300" s="21">
        <v>93</v>
      </c>
      <c r="X1300" s="21">
        <v>90</v>
      </c>
      <c r="Y1300" s="21">
        <v>87</v>
      </c>
      <c r="Z1300" s="21">
        <v>86</v>
      </c>
      <c r="AA1300" s="21">
        <v>85</v>
      </c>
      <c r="AB1300" s="22">
        <v>1296</v>
      </c>
      <c r="AC1300" s="23">
        <v>97</v>
      </c>
      <c r="AD1300" s="23">
        <v>97</v>
      </c>
      <c r="AE1300" s="24">
        <v>99</v>
      </c>
      <c r="AF1300" s="24">
        <v>99</v>
      </c>
      <c r="AG1300" s="24">
        <v>99</v>
      </c>
      <c r="AH1300" s="24">
        <v>99</v>
      </c>
      <c r="AI1300" s="24">
        <v>96</v>
      </c>
      <c r="AJ1300" s="24">
        <v>91</v>
      </c>
      <c r="AK1300" s="24">
        <v>88</v>
      </c>
      <c r="AL1300" s="24">
        <v>85</v>
      </c>
      <c r="AM1300" s="24">
        <v>85</v>
      </c>
      <c r="AN1300" s="24">
        <v>85</v>
      </c>
      <c r="DX1300" s="19">
        <v>1296</v>
      </c>
      <c r="DY1300" t="s">
        <v>568</v>
      </c>
      <c r="DZ1300" t="s">
        <v>568</v>
      </c>
      <c r="EA1300" t="s">
        <v>568</v>
      </c>
      <c r="EB1300" t="s">
        <v>567</v>
      </c>
    </row>
    <row r="1301" spans="1:132" x14ac:dyDescent="0.25">
      <c r="A1301" s="12">
        <v>1298</v>
      </c>
      <c r="B1301" s="12">
        <v>0</v>
      </c>
      <c r="C1301" s="12">
        <v>0</v>
      </c>
      <c r="D1301" s="12">
        <v>0</v>
      </c>
      <c r="E1301" s="12">
        <v>0</v>
      </c>
      <c r="F1301" s="12">
        <v>0</v>
      </c>
      <c r="G1301" s="12">
        <v>0</v>
      </c>
      <c r="H1301" s="12">
        <v>0</v>
      </c>
      <c r="I1301" s="12">
        <v>16</v>
      </c>
      <c r="J1301" s="12">
        <v>14</v>
      </c>
      <c r="K1301" s="12">
        <v>27</v>
      </c>
      <c r="L1301" s="12">
        <v>22</v>
      </c>
      <c r="M1301" s="12">
        <v>22</v>
      </c>
      <c r="O1301" s="19">
        <v>1297</v>
      </c>
      <c r="P1301" s="20">
        <v>99</v>
      </c>
      <c r="Q1301" s="20">
        <v>99</v>
      </c>
      <c r="R1301" s="21">
        <v>99</v>
      </c>
      <c r="S1301" s="21">
        <v>99</v>
      </c>
      <c r="T1301" s="21">
        <v>99</v>
      </c>
      <c r="U1301" s="21">
        <v>99</v>
      </c>
      <c r="V1301" s="21">
        <v>97</v>
      </c>
      <c r="W1301" s="21">
        <v>93</v>
      </c>
      <c r="X1301" s="21">
        <v>90</v>
      </c>
      <c r="Y1301" s="21">
        <v>87</v>
      </c>
      <c r="Z1301" s="21">
        <v>86</v>
      </c>
      <c r="AA1301" s="21">
        <v>85</v>
      </c>
      <c r="AB1301" s="22">
        <v>1297</v>
      </c>
      <c r="AC1301" s="23">
        <v>97</v>
      </c>
      <c r="AD1301" s="23">
        <v>97</v>
      </c>
      <c r="AE1301" s="24">
        <v>99</v>
      </c>
      <c r="AF1301" s="24">
        <v>99</v>
      </c>
      <c r="AG1301" s="24">
        <v>99</v>
      </c>
      <c r="AH1301" s="24">
        <v>99</v>
      </c>
      <c r="AI1301" s="24">
        <v>96</v>
      </c>
      <c r="AJ1301" s="24">
        <v>92</v>
      </c>
      <c r="AK1301" s="24">
        <v>88</v>
      </c>
      <c r="AL1301" s="24">
        <v>85</v>
      </c>
      <c r="AM1301" s="24">
        <v>85</v>
      </c>
      <c r="AN1301" s="24">
        <v>85</v>
      </c>
      <c r="DX1301" s="19">
        <v>1297</v>
      </c>
      <c r="DY1301" t="s">
        <v>568</v>
      </c>
      <c r="DZ1301" t="s">
        <v>568</v>
      </c>
      <c r="EA1301" t="s">
        <v>568</v>
      </c>
      <c r="EB1301" t="s">
        <v>567</v>
      </c>
    </row>
    <row r="1302" spans="1:132" x14ac:dyDescent="0.25">
      <c r="A1302" s="13">
        <v>1299</v>
      </c>
      <c r="B1302" s="13">
        <v>0</v>
      </c>
      <c r="C1302" s="13">
        <v>0</v>
      </c>
      <c r="D1302" s="13">
        <v>0</v>
      </c>
      <c r="E1302" s="13">
        <v>0</v>
      </c>
      <c r="F1302" s="13">
        <v>0</v>
      </c>
      <c r="G1302" s="13">
        <v>0</v>
      </c>
      <c r="H1302" s="13">
        <v>0</v>
      </c>
      <c r="I1302" s="13">
        <v>16</v>
      </c>
      <c r="J1302" s="13">
        <v>14</v>
      </c>
      <c r="K1302" s="13">
        <v>27</v>
      </c>
      <c r="L1302" s="13">
        <v>22</v>
      </c>
      <c r="M1302" s="13">
        <v>22</v>
      </c>
      <c r="O1302" s="19">
        <v>1298</v>
      </c>
      <c r="P1302" s="20">
        <v>99</v>
      </c>
      <c r="Q1302" s="20">
        <v>99</v>
      </c>
      <c r="R1302" s="21">
        <v>99</v>
      </c>
      <c r="S1302" s="21">
        <v>99</v>
      </c>
      <c r="T1302" s="21">
        <v>99</v>
      </c>
      <c r="U1302" s="21">
        <v>99</v>
      </c>
      <c r="V1302" s="21">
        <v>97</v>
      </c>
      <c r="W1302" s="21">
        <v>93</v>
      </c>
      <c r="X1302" s="21">
        <v>91</v>
      </c>
      <c r="Y1302" s="21">
        <v>88</v>
      </c>
      <c r="Z1302" s="21">
        <v>87</v>
      </c>
      <c r="AA1302" s="21">
        <v>85</v>
      </c>
      <c r="AB1302" s="22">
        <v>1298</v>
      </c>
      <c r="AC1302" s="23">
        <v>97</v>
      </c>
      <c r="AD1302" s="23">
        <v>97</v>
      </c>
      <c r="AE1302" s="24">
        <v>99</v>
      </c>
      <c r="AF1302" s="24">
        <v>99</v>
      </c>
      <c r="AG1302" s="24">
        <v>99</v>
      </c>
      <c r="AH1302" s="24">
        <v>99</v>
      </c>
      <c r="AI1302" s="24">
        <v>96</v>
      </c>
      <c r="AJ1302" s="24">
        <v>92</v>
      </c>
      <c r="AK1302" s="24">
        <v>88</v>
      </c>
      <c r="AL1302" s="24">
        <v>85</v>
      </c>
      <c r="AM1302" s="24">
        <v>85</v>
      </c>
      <c r="AN1302" s="24">
        <v>85</v>
      </c>
      <c r="DX1302" s="19">
        <v>1298</v>
      </c>
      <c r="DY1302" t="s">
        <v>568</v>
      </c>
      <c r="DZ1302" t="s">
        <v>568</v>
      </c>
      <c r="EA1302" t="s">
        <v>568</v>
      </c>
      <c r="EB1302" t="s">
        <v>567</v>
      </c>
    </row>
    <row r="1303" spans="1:132" x14ac:dyDescent="0.25">
      <c r="A1303" s="12">
        <v>1300</v>
      </c>
      <c r="B1303" s="12">
        <v>0</v>
      </c>
      <c r="C1303" s="12">
        <v>0</v>
      </c>
      <c r="D1303" s="12">
        <v>0</v>
      </c>
      <c r="E1303" s="12">
        <v>0</v>
      </c>
      <c r="F1303" s="12">
        <v>0</v>
      </c>
      <c r="G1303" s="12">
        <v>0</v>
      </c>
      <c r="H1303" s="12">
        <v>0</v>
      </c>
      <c r="I1303" s="12">
        <v>16</v>
      </c>
      <c r="J1303" s="12">
        <v>14</v>
      </c>
      <c r="K1303" s="12">
        <v>27</v>
      </c>
      <c r="L1303" s="12">
        <v>22</v>
      </c>
      <c r="M1303" s="12">
        <v>22</v>
      </c>
      <c r="O1303" s="19">
        <v>1299</v>
      </c>
      <c r="P1303" s="20">
        <v>99</v>
      </c>
      <c r="Q1303" s="20">
        <v>99</v>
      </c>
      <c r="R1303" s="21">
        <v>99</v>
      </c>
      <c r="S1303" s="21">
        <v>99</v>
      </c>
      <c r="T1303" s="21">
        <v>99</v>
      </c>
      <c r="U1303" s="21">
        <v>99</v>
      </c>
      <c r="V1303" s="21">
        <v>97</v>
      </c>
      <c r="W1303" s="21">
        <v>93</v>
      </c>
      <c r="X1303" s="21">
        <v>91</v>
      </c>
      <c r="Y1303" s="21">
        <v>88</v>
      </c>
      <c r="Z1303" s="21">
        <v>87</v>
      </c>
      <c r="AA1303" s="21">
        <v>85</v>
      </c>
      <c r="AB1303" s="22">
        <v>1299</v>
      </c>
      <c r="AC1303" s="23">
        <v>97</v>
      </c>
      <c r="AD1303" s="23">
        <v>97</v>
      </c>
      <c r="AE1303" s="24">
        <v>99</v>
      </c>
      <c r="AF1303" s="24">
        <v>99</v>
      </c>
      <c r="AG1303" s="24">
        <v>99</v>
      </c>
      <c r="AH1303" s="24">
        <v>99</v>
      </c>
      <c r="AI1303" s="24">
        <v>96</v>
      </c>
      <c r="AJ1303" s="24">
        <v>92</v>
      </c>
      <c r="AK1303" s="24">
        <v>88</v>
      </c>
      <c r="AL1303" s="24">
        <v>85</v>
      </c>
      <c r="AM1303" s="24">
        <v>85</v>
      </c>
      <c r="AN1303" s="24">
        <v>85</v>
      </c>
      <c r="DX1303" s="19">
        <v>1299</v>
      </c>
      <c r="DY1303" t="s">
        <v>568</v>
      </c>
      <c r="DZ1303" t="s">
        <v>568</v>
      </c>
      <c r="EA1303" t="s">
        <v>568</v>
      </c>
      <c r="EB1303" t="s">
        <v>567</v>
      </c>
    </row>
    <row r="1304" spans="1:132" x14ac:dyDescent="0.25">
      <c r="A1304" s="13">
        <v>1301</v>
      </c>
      <c r="B1304" s="13">
        <v>0</v>
      </c>
      <c r="C1304" s="13">
        <v>0</v>
      </c>
      <c r="D1304" s="13">
        <v>0</v>
      </c>
      <c r="E1304" s="13">
        <v>0</v>
      </c>
      <c r="F1304" s="13">
        <v>0</v>
      </c>
      <c r="G1304" s="13">
        <v>0</v>
      </c>
      <c r="H1304" s="13">
        <v>0</v>
      </c>
      <c r="I1304" s="13">
        <v>16</v>
      </c>
      <c r="J1304" s="13">
        <v>14</v>
      </c>
      <c r="K1304" s="13">
        <v>27</v>
      </c>
      <c r="L1304" s="13">
        <v>22</v>
      </c>
      <c r="M1304" s="13">
        <v>22</v>
      </c>
      <c r="O1304" s="19">
        <v>1300</v>
      </c>
      <c r="P1304" s="20">
        <v>99</v>
      </c>
      <c r="Q1304" s="20">
        <v>99</v>
      </c>
      <c r="R1304" s="21">
        <v>99</v>
      </c>
      <c r="S1304" s="21">
        <v>99</v>
      </c>
      <c r="T1304" s="21">
        <v>99</v>
      </c>
      <c r="U1304" s="21">
        <v>99</v>
      </c>
      <c r="V1304" s="21">
        <v>97</v>
      </c>
      <c r="W1304" s="21">
        <v>93</v>
      </c>
      <c r="X1304" s="21">
        <v>91</v>
      </c>
      <c r="Y1304" s="21">
        <v>88</v>
      </c>
      <c r="Z1304" s="21">
        <v>87</v>
      </c>
      <c r="AA1304" s="21">
        <v>85</v>
      </c>
      <c r="AB1304" s="22">
        <v>1300</v>
      </c>
      <c r="AC1304" s="23">
        <v>97</v>
      </c>
      <c r="AD1304" s="23">
        <v>97</v>
      </c>
      <c r="AE1304" s="24">
        <v>99</v>
      </c>
      <c r="AF1304" s="24">
        <v>99</v>
      </c>
      <c r="AG1304" s="24">
        <v>99</v>
      </c>
      <c r="AH1304" s="24">
        <v>99</v>
      </c>
      <c r="AI1304" s="24">
        <v>96</v>
      </c>
      <c r="AJ1304" s="24">
        <v>92</v>
      </c>
      <c r="AK1304" s="24">
        <v>88</v>
      </c>
      <c r="AL1304" s="24">
        <v>86</v>
      </c>
      <c r="AM1304" s="24">
        <v>86</v>
      </c>
      <c r="AN1304" s="24">
        <v>86</v>
      </c>
      <c r="DX1304" s="19">
        <v>1300</v>
      </c>
      <c r="DY1304" t="s">
        <v>568</v>
      </c>
      <c r="DZ1304" t="s">
        <v>568</v>
      </c>
      <c r="EA1304" t="s">
        <v>568</v>
      </c>
      <c r="EB1304" t="s">
        <v>567</v>
      </c>
    </row>
    <row r="1305" spans="1:132" x14ac:dyDescent="0.25">
      <c r="A1305" s="12">
        <v>1302</v>
      </c>
      <c r="B1305" s="12">
        <v>0</v>
      </c>
      <c r="C1305" s="12">
        <v>0</v>
      </c>
      <c r="D1305" s="12">
        <v>0</v>
      </c>
      <c r="E1305" s="12">
        <v>0</v>
      </c>
      <c r="F1305" s="12">
        <v>0</v>
      </c>
      <c r="G1305" s="12">
        <v>0</v>
      </c>
      <c r="H1305" s="12">
        <v>0</v>
      </c>
      <c r="I1305" s="12">
        <v>16</v>
      </c>
      <c r="J1305" s="12">
        <v>14</v>
      </c>
      <c r="K1305" s="12">
        <v>27</v>
      </c>
      <c r="L1305" s="12">
        <v>22</v>
      </c>
      <c r="M1305" s="12">
        <v>22</v>
      </c>
      <c r="O1305" s="19">
        <v>1301</v>
      </c>
      <c r="P1305" s="20">
        <v>99</v>
      </c>
      <c r="Q1305" s="20">
        <v>99</v>
      </c>
      <c r="R1305" s="21">
        <v>99</v>
      </c>
      <c r="S1305" s="21">
        <v>99</v>
      </c>
      <c r="T1305" s="21">
        <v>99</v>
      </c>
      <c r="U1305" s="21">
        <v>99</v>
      </c>
      <c r="V1305" s="21">
        <v>97</v>
      </c>
      <c r="W1305" s="21">
        <v>93</v>
      </c>
      <c r="X1305" s="21">
        <v>91</v>
      </c>
      <c r="Y1305" s="21">
        <v>88</v>
      </c>
      <c r="Z1305" s="21">
        <v>87</v>
      </c>
      <c r="AA1305" s="21">
        <v>85</v>
      </c>
      <c r="AB1305" s="22">
        <v>1301</v>
      </c>
      <c r="AC1305" s="23">
        <v>97</v>
      </c>
      <c r="AD1305" s="23">
        <v>97</v>
      </c>
      <c r="AE1305" s="24">
        <v>99</v>
      </c>
      <c r="AF1305" s="24">
        <v>99</v>
      </c>
      <c r="AG1305" s="24">
        <v>99</v>
      </c>
      <c r="AH1305" s="24">
        <v>99</v>
      </c>
      <c r="AI1305" s="24">
        <v>96</v>
      </c>
      <c r="AJ1305" s="24">
        <v>92</v>
      </c>
      <c r="AK1305" s="24">
        <v>88</v>
      </c>
      <c r="AL1305" s="24">
        <v>86</v>
      </c>
      <c r="AM1305" s="24">
        <v>86</v>
      </c>
      <c r="AN1305" s="24">
        <v>86</v>
      </c>
      <c r="DX1305" s="19">
        <v>1301</v>
      </c>
      <c r="DY1305" t="s">
        <v>568</v>
      </c>
      <c r="DZ1305" t="s">
        <v>568</v>
      </c>
      <c r="EA1305" t="s">
        <v>568</v>
      </c>
      <c r="EB1305" t="s">
        <v>568</v>
      </c>
    </row>
    <row r="1306" spans="1:132" x14ac:dyDescent="0.25">
      <c r="A1306" s="13">
        <v>1303</v>
      </c>
      <c r="B1306" s="13">
        <v>0</v>
      </c>
      <c r="C1306" s="13">
        <v>0</v>
      </c>
      <c r="D1306" s="13">
        <v>0</v>
      </c>
      <c r="E1306" s="13">
        <v>0</v>
      </c>
      <c r="F1306" s="13">
        <v>0</v>
      </c>
      <c r="G1306" s="13">
        <v>0</v>
      </c>
      <c r="H1306" s="13">
        <v>0</v>
      </c>
      <c r="I1306" s="13">
        <v>15</v>
      </c>
      <c r="J1306" s="13">
        <v>13</v>
      </c>
      <c r="K1306" s="13">
        <v>27</v>
      </c>
      <c r="L1306" s="13">
        <v>22</v>
      </c>
      <c r="M1306" s="13">
        <v>22</v>
      </c>
      <c r="O1306" s="19">
        <v>1302</v>
      </c>
      <c r="P1306" s="20">
        <v>99</v>
      </c>
      <c r="Q1306" s="20">
        <v>99</v>
      </c>
      <c r="R1306" s="21">
        <v>99</v>
      </c>
      <c r="S1306" s="21">
        <v>99</v>
      </c>
      <c r="T1306" s="21">
        <v>99</v>
      </c>
      <c r="U1306" s="21">
        <v>99</v>
      </c>
      <c r="V1306" s="21">
        <v>97</v>
      </c>
      <c r="W1306" s="21">
        <v>93</v>
      </c>
      <c r="X1306" s="21">
        <v>91</v>
      </c>
      <c r="Y1306" s="21">
        <v>88</v>
      </c>
      <c r="Z1306" s="21">
        <v>87</v>
      </c>
      <c r="AA1306" s="21">
        <v>85</v>
      </c>
      <c r="AB1306" s="22">
        <v>1302</v>
      </c>
      <c r="AC1306" s="23">
        <v>97</v>
      </c>
      <c r="AD1306" s="23">
        <v>97</v>
      </c>
      <c r="AE1306" s="24">
        <v>99</v>
      </c>
      <c r="AF1306" s="24">
        <v>99</v>
      </c>
      <c r="AG1306" s="24">
        <v>99</v>
      </c>
      <c r="AH1306" s="24">
        <v>99</v>
      </c>
      <c r="AI1306" s="24">
        <v>97</v>
      </c>
      <c r="AJ1306" s="24">
        <v>92</v>
      </c>
      <c r="AK1306" s="24">
        <v>88</v>
      </c>
      <c r="AL1306" s="24">
        <v>86</v>
      </c>
      <c r="AM1306" s="24">
        <v>86</v>
      </c>
      <c r="AN1306" s="24">
        <v>86</v>
      </c>
      <c r="DX1306" s="19">
        <v>1302</v>
      </c>
      <c r="DY1306" t="s">
        <v>568</v>
      </c>
      <c r="DZ1306" t="s">
        <v>568</v>
      </c>
      <c r="EA1306" t="s">
        <v>568</v>
      </c>
      <c r="EB1306" t="s">
        <v>568</v>
      </c>
    </row>
    <row r="1307" spans="1:132" x14ac:dyDescent="0.25">
      <c r="A1307" s="12">
        <v>1304</v>
      </c>
      <c r="B1307" s="12">
        <v>0</v>
      </c>
      <c r="C1307" s="12">
        <v>0</v>
      </c>
      <c r="D1307" s="12">
        <v>0</v>
      </c>
      <c r="E1307" s="12">
        <v>0</v>
      </c>
      <c r="F1307" s="12">
        <v>0</v>
      </c>
      <c r="G1307" s="12">
        <v>0</v>
      </c>
      <c r="H1307" s="12">
        <v>0</v>
      </c>
      <c r="I1307" s="12">
        <v>15</v>
      </c>
      <c r="J1307" s="12">
        <v>13</v>
      </c>
      <c r="K1307" s="12">
        <v>27</v>
      </c>
      <c r="L1307" s="12">
        <v>22</v>
      </c>
      <c r="M1307" s="12">
        <v>22</v>
      </c>
      <c r="O1307" s="19">
        <v>1303</v>
      </c>
      <c r="P1307" s="20">
        <v>99</v>
      </c>
      <c r="Q1307" s="20">
        <v>99</v>
      </c>
      <c r="R1307" s="21">
        <v>99</v>
      </c>
      <c r="S1307" s="21">
        <v>99</v>
      </c>
      <c r="T1307" s="21">
        <v>99</v>
      </c>
      <c r="U1307" s="21">
        <v>99</v>
      </c>
      <c r="V1307" s="21">
        <v>97</v>
      </c>
      <c r="W1307" s="21">
        <v>93</v>
      </c>
      <c r="X1307" s="21">
        <v>91</v>
      </c>
      <c r="Y1307" s="21">
        <v>89</v>
      </c>
      <c r="Z1307" s="21">
        <v>87</v>
      </c>
      <c r="AA1307" s="21">
        <v>86</v>
      </c>
      <c r="AB1307" s="22">
        <v>1303</v>
      </c>
      <c r="AC1307" s="23">
        <v>97</v>
      </c>
      <c r="AD1307" s="23">
        <v>97</v>
      </c>
      <c r="AE1307" s="24">
        <v>99</v>
      </c>
      <c r="AF1307" s="24">
        <v>99</v>
      </c>
      <c r="AG1307" s="24">
        <v>99</v>
      </c>
      <c r="AH1307" s="24">
        <v>99</v>
      </c>
      <c r="AI1307" s="24">
        <v>97</v>
      </c>
      <c r="AJ1307" s="24">
        <v>92</v>
      </c>
      <c r="AK1307" s="24">
        <v>88</v>
      </c>
      <c r="AL1307" s="24">
        <v>86</v>
      </c>
      <c r="AM1307" s="24">
        <v>86</v>
      </c>
      <c r="AN1307" s="24">
        <v>86</v>
      </c>
      <c r="DX1307" s="19">
        <v>1303</v>
      </c>
      <c r="DY1307" t="s">
        <v>568</v>
      </c>
      <c r="DZ1307" t="s">
        <v>568</v>
      </c>
      <c r="EA1307" t="s">
        <v>568</v>
      </c>
      <c r="EB1307" t="s">
        <v>568</v>
      </c>
    </row>
    <row r="1308" spans="1:132" x14ac:dyDescent="0.25">
      <c r="A1308" s="13">
        <v>1305</v>
      </c>
      <c r="B1308" s="13">
        <v>0</v>
      </c>
      <c r="C1308" s="13">
        <v>0</v>
      </c>
      <c r="D1308" s="13">
        <v>0</v>
      </c>
      <c r="E1308" s="13">
        <v>0</v>
      </c>
      <c r="F1308" s="13">
        <v>0</v>
      </c>
      <c r="G1308" s="13">
        <v>0</v>
      </c>
      <c r="H1308" s="13">
        <v>0</v>
      </c>
      <c r="I1308" s="13">
        <v>15</v>
      </c>
      <c r="J1308" s="13">
        <v>13</v>
      </c>
      <c r="K1308" s="13">
        <v>27</v>
      </c>
      <c r="L1308" s="13">
        <v>22</v>
      </c>
      <c r="M1308" s="13">
        <v>22</v>
      </c>
      <c r="O1308" s="19">
        <v>1304</v>
      </c>
      <c r="P1308" s="20">
        <v>99</v>
      </c>
      <c r="Q1308" s="20">
        <v>99</v>
      </c>
      <c r="R1308" s="21">
        <v>99</v>
      </c>
      <c r="S1308" s="21">
        <v>99</v>
      </c>
      <c r="T1308" s="21">
        <v>99</v>
      </c>
      <c r="U1308" s="21">
        <v>99</v>
      </c>
      <c r="V1308" s="21">
        <v>97</v>
      </c>
      <c r="W1308" s="21">
        <v>93</v>
      </c>
      <c r="X1308" s="21">
        <v>91</v>
      </c>
      <c r="Y1308" s="21">
        <v>89</v>
      </c>
      <c r="Z1308" s="21">
        <v>87</v>
      </c>
      <c r="AA1308" s="21">
        <v>86</v>
      </c>
      <c r="AB1308" s="22">
        <v>1304</v>
      </c>
      <c r="AC1308" s="23">
        <v>97</v>
      </c>
      <c r="AD1308" s="23">
        <v>97</v>
      </c>
      <c r="AE1308" s="24">
        <v>99</v>
      </c>
      <c r="AF1308" s="24">
        <v>99</v>
      </c>
      <c r="AG1308" s="24">
        <v>99</v>
      </c>
      <c r="AH1308" s="24">
        <v>99</v>
      </c>
      <c r="AI1308" s="24">
        <v>97</v>
      </c>
      <c r="AJ1308" s="24">
        <v>92</v>
      </c>
      <c r="AK1308" s="24">
        <v>89</v>
      </c>
      <c r="AL1308" s="24">
        <v>86</v>
      </c>
      <c r="AM1308" s="24">
        <v>86</v>
      </c>
      <c r="AN1308" s="24">
        <v>86</v>
      </c>
      <c r="DX1308" s="19">
        <v>1304</v>
      </c>
      <c r="DY1308" t="s">
        <v>568</v>
      </c>
      <c r="DZ1308" t="s">
        <v>568</v>
      </c>
      <c r="EA1308" t="s">
        <v>568</v>
      </c>
      <c r="EB1308" t="s">
        <v>568</v>
      </c>
    </row>
    <row r="1309" spans="1:132" x14ac:dyDescent="0.25">
      <c r="A1309" s="12">
        <v>1306</v>
      </c>
      <c r="B1309" s="12">
        <v>0</v>
      </c>
      <c r="C1309" s="12">
        <v>0</v>
      </c>
      <c r="D1309" s="12">
        <v>0</v>
      </c>
      <c r="E1309" s="12">
        <v>0</v>
      </c>
      <c r="F1309" s="12">
        <v>0</v>
      </c>
      <c r="G1309" s="12">
        <v>0</v>
      </c>
      <c r="H1309" s="12">
        <v>0</v>
      </c>
      <c r="I1309" s="12">
        <v>15</v>
      </c>
      <c r="J1309" s="12">
        <v>13</v>
      </c>
      <c r="K1309" s="12">
        <v>26</v>
      </c>
      <c r="L1309" s="12">
        <v>21</v>
      </c>
      <c r="M1309" s="12">
        <v>21</v>
      </c>
      <c r="O1309" s="19">
        <v>1305</v>
      </c>
      <c r="P1309" s="20">
        <v>99</v>
      </c>
      <c r="Q1309" s="20">
        <v>99</v>
      </c>
      <c r="R1309" s="21">
        <v>99</v>
      </c>
      <c r="S1309" s="21">
        <v>99</v>
      </c>
      <c r="T1309" s="21">
        <v>99</v>
      </c>
      <c r="U1309" s="21">
        <v>99</v>
      </c>
      <c r="V1309" s="21">
        <v>97</v>
      </c>
      <c r="W1309" s="21">
        <v>93</v>
      </c>
      <c r="X1309" s="21">
        <v>91</v>
      </c>
      <c r="Y1309" s="21">
        <v>89</v>
      </c>
      <c r="Z1309" s="21">
        <v>87</v>
      </c>
      <c r="AA1309" s="21">
        <v>86</v>
      </c>
      <c r="AB1309" s="22">
        <v>1305</v>
      </c>
      <c r="AC1309" s="23">
        <v>97</v>
      </c>
      <c r="AD1309" s="23">
        <v>97</v>
      </c>
      <c r="AE1309" s="24">
        <v>99</v>
      </c>
      <c r="AF1309" s="24">
        <v>99</v>
      </c>
      <c r="AG1309" s="24">
        <v>99</v>
      </c>
      <c r="AH1309" s="24">
        <v>99</v>
      </c>
      <c r="AI1309" s="24">
        <v>97</v>
      </c>
      <c r="AJ1309" s="24">
        <v>92</v>
      </c>
      <c r="AK1309" s="24">
        <v>89</v>
      </c>
      <c r="AL1309" s="24">
        <v>86</v>
      </c>
      <c r="AM1309" s="24">
        <v>86</v>
      </c>
      <c r="AN1309" s="24">
        <v>86</v>
      </c>
      <c r="DX1309" s="19">
        <v>1305</v>
      </c>
      <c r="DY1309" t="s">
        <v>568</v>
      </c>
      <c r="DZ1309" t="s">
        <v>568</v>
      </c>
      <c r="EA1309" t="s">
        <v>568</v>
      </c>
      <c r="EB1309" t="s">
        <v>568</v>
      </c>
    </row>
    <row r="1310" spans="1:132" x14ac:dyDescent="0.25">
      <c r="A1310" s="13">
        <v>1307</v>
      </c>
      <c r="B1310" s="13">
        <v>0</v>
      </c>
      <c r="C1310" s="13">
        <v>0</v>
      </c>
      <c r="D1310" s="13">
        <v>0</v>
      </c>
      <c r="E1310" s="13">
        <v>0</v>
      </c>
      <c r="F1310" s="13">
        <v>0</v>
      </c>
      <c r="G1310" s="13">
        <v>0</v>
      </c>
      <c r="H1310" s="13">
        <v>0</v>
      </c>
      <c r="I1310" s="13">
        <v>15</v>
      </c>
      <c r="J1310" s="13">
        <v>13</v>
      </c>
      <c r="K1310" s="13">
        <v>26</v>
      </c>
      <c r="L1310" s="13">
        <v>21</v>
      </c>
      <c r="M1310" s="13">
        <v>21</v>
      </c>
      <c r="O1310" s="19">
        <v>1306</v>
      </c>
      <c r="P1310" s="20">
        <v>99</v>
      </c>
      <c r="Q1310" s="20">
        <v>99</v>
      </c>
      <c r="R1310" s="21">
        <v>99</v>
      </c>
      <c r="S1310" s="21">
        <v>99</v>
      </c>
      <c r="T1310" s="21">
        <v>99</v>
      </c>
      <c r="U1310" s="21">
        <v>99</v>
      </c>
      <c r="V1310" s="21">
        <v>97</v>
      </c>
      <c r="W1310" s="21">
        <v>93</v>
      </c>
      <c r="X1310" s="21">
        <v>91</v>
      </c>
      <c r="Y1310" s="21">
        <v>89</v>
      </c>
      <c r="Z1310" s="21">
        <v>87</v>
      </c>
      <c r="AA1310" s="21">
        <v>86</v>
      </c>
      <c r="AB1310" s="22">
        <v>1306</v>
      </c>
      <c r="AC1310" s="23">
        <v>97</v>
      </c>
      <c r="AD1310" s="23">
        <v>97</v>
      </c>
      <c r="AE1310" s="24">
        <v>99</v>
      </c>
      <c r="AF1310" s="24">
        <v>99</v>
      </c>
      <c r="AG1310" s="24">
        <v>99</v>
      </c>
      <c r="AH1310" s="24">
        <v>99</v>
      </c>
      <c r="AI1310" s="24">
        <v>97</v>
      </c>
      <c r="AJ1310" s="24">
        <v>92</v>
      </c>
      <c r="AK1310" s="24">
        <v>89</v>
      </c>
      <c r="AL1310" s="24">
        <v>86</v>
      </c>
      <c r="AM1310" s="24">
        <v>86</v>
      </c>
      <c r="AN1310" s="24">
        <v>86</v>
      </c>
      <c r="DX1310" s="19">
        <v>1306</v>
      </c>
      <c r="DY1310" t="s">
        <v>568</v>
      </c>
      <c r="DZ1310" t="s">
        <v>568</v>
      </c>
      <c r="EA1310" t="s">
        <v>568</v>
      </c>
      <c r="EB1310" t="s">
        <v>568</v>
      </c>
    </row>
    <row r="1311" spans="1:132" x14ac:dyDescent="0.25">
      <c r="A1311" s="12">
        <v>1308</v>
      </c>
      <c r="B1311" s="12">
        <v>0</v>
      </c>
      <c r="C1311" s="12">
        <v>0</v>
      </c>
      <c r="D1311" s="12">
        <v>0</v>
      </c>
      <c r="E1311" s="12">
        <v>0</v>
      </c>
      <c r="F1311" s="12">
        <v>0</v>
      </c>
      <c r="G1311" s="12">
        <v>0</v>
      </c>
      <c r="H1311" s="12">
        <v>0</v>
      </c>
      <c r="I1311" s="12">
        <v>14</v>
      </c>
      <c r="J1311" s="12">
        <v>12</v>
      </c>
      <c r="K1311" s="12">
        <v>26</v>
      </c>
      <c r="L1311" s="12">
        <v>21</v>
      </c>
      <c r="M1311" s="12">
        <v>21</v>
      </c>
      <c r="O1311" s="19">
        <v>1307</v>
      </c>
      <c r="P1311" s="20">
        <v>99</v>
      </c>
      <c r="Q1311" s="20">
        <v>99</v>
      </c>
      <c r="R1311" s="21">
        <v>99</v>
      </c>
      <c r="S1311" s="21">
        <v>99</v>
      </c>
      <c r="T1311" s="21">
        <v>99</v>
      </c>
      <c r="U1311" s="21">
        <v>99</v>
      </c>
      <c r="V1311" s="21">
        <v>97</v>
      </c>
      <c r="W1311" s="21">
        <v>93</v>
      </c>
      <c r="X1311" s="21">
        <v>91</v>
      </c>
      <c r="Y1311" s="21">
        <v>89</v>
      </c>
      <c r="Z1311" s="21">
        <v>87</v>
      </c>
      <c r="AA1311" s="21">
        <v>86</v>
      </c>
      <c r="AB1311" s="22">
        <v>1307</v>
      </c>
      <c r="AC1311" s="23">
        <v>97</v>
      </c>
      <c r="AD1311" s="23">
        <v>97</v>
      </c>
      <c r="AE1311" s="24">
        <v>99</v>
      </c>
      <c r="AF1311" s="24">
        <v>99</v>
      </c>
      <c r="AG1311" s="24">
        <v>99</v>
      </c>
      <c r="AH1311" s="24">
        <v>99</v>
      </c>
      <c r="AI1311" s="24">
        <v>97</v>
      </c>
      <c r="AJ1311" s="24">
        <v>92</v>
      </c>
      <c r="AK1311" s="24">
        <v>89</v>
      </c>
      <c r="AL1311" s="24">
        <v>86</v>
      </c>
      <c r="AM1311" s="24">
        <v>86</v>
      </c>
      <c r="AN1311" s="24">
        <v>86</v>
      </c>
      <c r="DX1311" s="19">
        <v>1307</v>
      </c>
      <c r="DY1311" t="s">
        <v>568</v>
      </c>
      <c r="DZ1311" t="s">
        <v>568</v>
      </c>
      <c r="EA1311" t="s">
        <v>568</v>
      </c>
      <c r="EB1311" t="s">
        <v>568</v>
      </c>
    </row>
    <row r="1312" spans="1:132" x14ac:dyDescent="0.25">
      <c r="A1312" s="13">
        <v>1309</v>
      </c>
      <c r="B1312" s="13">
        <v>0</v>
      </c>
      <c r="C1312" s="13">
        <v>0</v>
      </c>
      <c r="D1312" s="13">
        <v>0</v>
      </c>
      <c r="E1312" s="13">
        <v>0</v>
      </c>
      <c r="F1312" s="13">
        <v>0</v>
      </c>
      <c r="G1312" s="13">
        <v>0</v>
      </c>
      <c r="H1312" s="13">
        <v>0</v>
      </c>
      <c r="I1312" s="13">
        <v>14</v>
      </c>
      <c r="J1312" s="13">
        <v>12</v>
      </c>
      <c r="K1312" s="13">
        <v>26</v>
      </c>
      <c r="L1312" s="13">
        <v>21</v>
      </c>
      <c r="M1312" s="13">
        <v>21</v>
      </c>
      <c r="O1312" s="19">
        <v>1308</v>
      </c>
      <c r="P1312" s="20">
        <v>99</v>
      </c>
      <c r="Q1312" s="20">
        <v>99</v>
      </c>
      <c r="R1312" s="21">
        <v>99</v>
      </c>
      <c r="S1312" s="21">
        <v>99</v>
      </c>
      <c r="T1312" s="21">
        <v>99</v>
      </c>
      <c r="U1312" s="21">
        <v>99</v>
      </c>
      <c r="V1312" s="21">
        <v>97</v>
      </c>
      <c r="W1312" s="21">
        <v>93</v>
      </c>
      <c r="X1312" s="21">
        <v>92</v>
      </c>
      <c r="Y1312" s="21">
        <v>89</v>
      </c>
      <c r="Z1312" s="21">
        <v>88</v>
      </c>
      <c r="AA1312" s="21">
        <v>87</v>
      </c>
      <c r="AB1312" s="22">
        <v>1308</v>
      </c>
      <c r="AC1312" s="23">
        <v>97</v>
      </c>
      <c r="AD1312" s="23">
        <v>97</v>
      </c>
      <c r="AE1312" s="24">
        <v>99</v>
      </c>
      <c r="AF1312" s="24">
        <v>99</v>
      </c>
      <c r="AG1312" s="24">
        <v>99</v>
      </c>
      <c r="AH1312" s="24">
        <v>99</v>
      </c>
      <c r="AI1312" s="24">
        <v>97</v>
      </c>
      <c r="AJ1312" s="24">
        <v>93</v>
      </c>
      <c r="AK1312" s="24">
        <v>89</v>
      </c>
      <c r="AL1312" s="24">
        <v>86</v>
      </c>
      <c r="AM1312" s="24">
        <v>86</v>
      </c>
      <c r="AN1312" s="24">
        <v>86</v>
      </c>
      <c r="DX1312" s="19">
        <v>1308</v>
      </c>
      <c r="DY1312" t="s">
        <v>568</v>
      </c>
      <c r="DZ1312" t="s">
        <v>568</v>
      </c>
      <c r="EA1312" t="s">
        <v>568</v>
      </c>
      <c r="EB1312" t="s">
        <v>568</v>
      </c>
    </row>
    <row r="1313" spans="1:132" x14ac:dyDescent="0.25">
      <c r="A1313" s="12">
        <v>1310</v>
      </c>
      <c r="B1313" s="12">
        <v>0</v>
      </c>
      <c r="C1313" s="12">
        <v>0</v>
      </c>
      <c r="D1313" s="12">
        <v>0</v>
      </c>
      <c r="E1313" s="12">
        <v>0</v>
      </c>
      <c r="F1313" s="12">
        <v>0</v>
      </c>
      <c r="G1313" s="12">
        <v>0</v>
      </c>
      <c r="H1313" s="12">
        <v>0</v>
      </c>
      <c r="I1313" s="12">
        <v>14</v>
      </c>
      <c r="J1313" s="12">
        <v>12</v>
      </c>
      <c r="K1313" s="12">
        <v>26</v>
      </c>
      <c r="L1313" s="12">
        <v>21</v>
      </c>
      <c r="M1313" s="12">
        <v>21</v>
      </c>
      <c r="O1313" s="19">
        <v>1309</v>
      </c>
      <c r="P1313" s="20">
        <v>99</v>
      </c>
      <c r="Q1313" s="20">
        <v>99</v>
      </c>
      <c r="R1313" s="21">
        <v>99</v>
      </c>
      <c r="S1313" s="21">
        <v>99</v>
      </c>
      <c r="T1313" s="21">
        <v>99</v>
      </c>
      <c r="U1313" s="21">
        <v>99</v>
      </c>
      <c r="V1313" s="21">
        <v>97</v>
      </c>
      <c r="W1313" s="21">
        <v>93</v>
      </c>
      <c r="X1313" s="21">
        <v>92</v>
      </c>
      <c r="Y1313" s="21">
        <v>89</v>
      </c>
      <c r="Z1313" s="21">
        <v>88</v>
      </c>
      <c r="AA1313" s="21">
        <v>87</v>
      </c>
      <c r="AB1313" s="22">
        <v>1309</v>
      </c>
      <c r="AC1313" s="23">
        <v>97</v>
      </c>
      <c r="AD1313" s="23">
        <v>97</v>
      </c>
      <c r="AE1313" s="24">
        <v>99</v>
      </c>
      <c r="AF1313" s="24">
        <v>99</v>
      </c>
      <c r="AG1313" s="24">
        <v>99</v>
      </c>
      <c r="AH1313" s="24">
        <v>99</v>
      </c>
      <c r="AI1313" s="24">
        <v>97</v>
      </c>
      <c r="AJ1313" s="24">
        <v>93</v>
      </c>
      <c r="AK1313" s="24">
        <v>89</v>
      </c>
      <c r="AL1313" s="24">
        <v>86</v>
      </c>
      <c r="AM1313" s="24">
        <v>86</v>
      </c>
      <c r="AN1313" s="24">
        <v>86</v>
      </c>
      <c r="DX1313" s="19">
        <v>1309</v>
      </c>
      <c r="DY1313" t="s">
        <v>568</v>
      </c>
      <c r="DZ1313" t="s">
        <v>568</v>
      </c>
      <c r="EA1313" t="s">
        <v>568</v>
      </c>
      <c r="EB1313" t="s">
        <v>568</v>
      </c>
    </row>
    <row r="1314" spans="1:132" x14ac:dyDescent="0.25">
      <c r="A1314" s="13">
        <v>1311</v>
      </c>
      <c r="B1314" s="13">
        <v>0</v>
      </c>
      <c r="C1314" s="13">
        <v>0</v>
      </c>
      <c r="D1314" s="13">
        <v>0</v>
      </c>
      <c r="E1314" s="13">
        <v>0</v>
      </c>
      <c r="F1314" s="13">
        <v>0</v>
      </c>
      <c r="G1314" s="13">
        <v>0</v>
      </c>
      <c r="H1314" s="13">
        <v>0</v>
      </c>
      <c r="I1314" s="13">
        <v>14</v>
      </c>
      <c r="J1314" s="13">
        <v>12</v>
      </c>
      <c r="K1314" s="13">
        <v>26</v>
      </c>
      <c r="L1314" s="13">
        <v>21</v>
      </c>
      <c r="M1314" s="13">
        <v>21</v>
      </c>
      <c r="O1314" s="19">
        <v>1310</v>
      </c>
      <c r="P1314" s="20">
        <v>99</v>
      </c>
      <c r="Q1314" s="20">
        <v>99</v>
      </c>
      <c r="R1314" s="21">
        <v>99</v>
      </c>
      <c r="S1314" s="21">
        <v>99</v>
      </c>
      <c r="T1314" s="21">
        <v>99</v>
      </c>
      <c r="U1314" s="21">
        <v>99</v>
      </c>
      <c r="V1314" s="21">
        <v>97</v>
      </c>
      <c r="W1314" s="21">
        <v>93</v>
      </c>
      <c r="X1314" s="21">
        <v>92</v>
      </c>
      <c r="Y1314" s="21">
        <v>89</v>
      </c>
      <c r="Z1314" s="21">
        <v>88</v>
      </c>
      <c r="AA1314" s="21">
        <v>87</v>
      </c>
      <c r="AB1314" s="22">
        <v>1310</v>
      </c>
      <c r="AC1314" s="23">
        <v>97</v>
      </c>
      <c r="AD1314" s="23">
        <v>97</v>
      </c>
      <c r="AE1314" s="24">
        <v>99</v>
      </c>
      <c r="AF1314" s="24">
        <v>99</v>
      </c>
      <c r="AG1314" s="24">
        <v>99</v>
      </c>
      <c r="AH1314" s="24">
        <v>99</v>
      </c>
      <c r="AI1314" s="24">
        <v>97</v>
      </c>
      <c r="AJ1314" s="24">
        <v>93</v>
      </c>
      <c r="AK1314" s="24">
        <v>89</v>
      </c>
      <c r="AL1314" s="24">
        <v>87</v>
      </c>
      <c r="AM1314" s="24">
        <v>87</v>
      </c>
      <c r="AN1314" s="24">
        <v>87</v>
      </c>
      <c r="DX1314" s="19">
        <v>1310</v>
      </c>
      <c r="DY1314" t="s">
        <v>568</v>
      </c>
      <c r="DZ1314" t="s">
        <v>568</v>
      </c>
      <c r="EA1314" t="s">
        <v>568</v>
      </c>
      <c r="EB1314" t="s">
        <v>568</v>
      </c>
    </row>
    <row r="1315" spans="1:132" x14ac:dyDescent="0.25">
      <c r="A1315" s="12">
        <v>1312</v>
      </c>
      <c r="B1315" s="12">
        <v>0</v>
      </c>
      <c r="C1315" s="12">
        <v>0</v>
      </c>
      <c r="D1315" s="12">
        <v>0</v>
      </c>
      <c r="E1315" s="12">
        <v>0</v>
      </c>
      <c r="F1315" s="12">
        <v>0</v>
      </c>
      <c r="G1315" s="12">
        <v>0</v>
      </c>
      <c r="H1315" s="12">
        <v>0</v>
      </c>
      <c r="I1315" s="12">
        <v>14</v>
      </c>
      <c r="J1315" s="12">
        <v>12</v>
      </c>
      <c r="K1315" s="12">
        <v>26</v>
      </c>
      <c r="L1315" s="12">
        <v>21</v>
      </c>
      <c r="M1315" s="12">
        <v>21</v>
      </c>
      <c r="O1315" s="19">
        <v>1311</v>
      </c>
      <c r="P1315" s="20">
        <v>99</v>
      </c>
      <c r="Q1315" s="20">
        <v>99</v>
      </c>
      <c r="R1315" s="21">
        <v>99</v>
      </c>
      <c r="S1315" s="21">
        <v>99</v>
      </c>
      <c r="T1315" s="21">
        <v>99</v>
      </c>
      <c r="U1315" s="21">
        <v>99</v>
      </c>
      <c r="V1315" s="21">
        <v>97</v>
      </c>
      <c r="W1315" s="21">
        <v>93</v>
      </c>
      <c r="X1315" s="21">
        <v>92</v>
      </c>
      <c r="Y1315" s="21">
        <v>89</v>
      </c>
      <c r="Z1315" s="21">
        <v>88</v>
      </c>
      <c r="AA1315" s="21">
        <v>87</v>
      </c>
      <c r="AB1315" s="22">
        <v>1311</v>
      </c>
      <c r="AC1315" s="23">
        <v>97</v>
      </c>
      <c r="AD1315" s="23">
        <v>97</v>
      </c>
      <c r="AE1315" s="24">
        <v>99</v>
      </c>
      <c r="AF1315" s="24">
        <v>99</v>
      </c>
      <c r="AG1315" s="24">
        <v>99</v>
      </c>
      <c r="AH1315" s="24">
        <v>99</v>
      </c>
      <c r="AI1315" s="24">
        <v>97</v>
      </c>
      <c r="AJ1315" s="24">
        <v>93</v>
      </c>
      <c r="AK1315" s="24">
        <v>89</v>
      </c>
      <c r="AL1315" s="24">
        <v>87</v>
      </c>
      <c r="AM1315" s="24">
        <v>87</v>
      </c>
      <c r="AN1315" s="24">
        <v>87</v>
      </c>
      <c r="DX1315" s="19">
        <v>1311</v>
      </c>
      <c r="DY1315" t="s">
        <v>568</v>
      </c>
      <c r="DZ1315" t="s">
        <v>568</v>
      </c>
      <c r="EA1315" t="s">
        <v>568</v>
      </c>
      <c r="EB1315" t="s">
        <v>568</v>
      </c>
    </row>
    <row r="1316" spans="1:132" x14ac:dyDescent="0.25">
      <c r="A1316" s="13">
        <v>1313</v>
      </c>
      <c r="B1316" s="13">
        <v>0</v>
      </c>
      <c r="C1316" s="13">
        <v>0</v>
      </c>
      <c r="D1316" s="13">
        <v>0</v>
      </c>
      <c r="E1316" s="13">
        <v>0</v>
      </c>
      <c r="F1316" s="13">
        <v>0</v>
      </c>
      <c r="G1316" s="13">
        <v>0</v>
      </c>
      <c r="H1316" s="13">
        <v>0</v>
      </c>
      <c r="I1316" s="13">
        <v>13</v>
      </c>
      <c r="J1316" s="13">
        <v>12</v>
      </c>
      <c r="K1316" s="13">
        <v>25</v>
      </c>
      <c r="L1316" s="13">
        <v>20</v>
      </c>
      <c r="M1316" s="13">
        <v>20</v>
      </c>
      <c r="O1316" s="19">
        <v>1312</v>
      </c>
      <c r="P1316" s="20">
        <v>99</v>
      </c>
      <c r="Q1316" s="20">
        <v>99</v>
      </c>
      <c r="R1316" s="21">
        <v>99</v>
      </c>
      <c r="S1316" s="21">
        <v>99</v>
      </c>
      <c r="T1316" s="21">
        <v>99</v>
      </c>
      <c r="U1316" s="21">
        <v>99</v>
      </c>
      <c r="V1316" s="21">
        <v>97</v>
      </c>
      <c r="W1316" s="21">
        <v>93</v>
      </c>
      <c r="X1316" s="21">
        <v>92</v>
      </c>
      <c r="Y1316" s="21">
        <v>89</v>
      </c>
      <c r="Z1316" s="21">
        <v>88</v>
      </c>
      <c r="AA1316" s="21">
        <v>87</v>
      </c>
      <c r="AB1316" s="22">
        <v>1312</v>
      </c>
      <c r="AC1316" s="23">
        <v>97</v>
      </c>
      <c r="AD1316" s="23">
        <v>97</v>
      </c>
      <c r="AE1316" s="24">
        <v>99</v>
      </c>
      <c r="AF1316" s="24">
        <v>99</v>
      </c>
      <c r="AG1316" s="24">
        <v>99</v>
      </c>
      <c r="AH1316" s="24">
        <v>99</v>
      </c>
      <c r="AI1316" s="24">
        <v>97</v>
      </c>
      <c r="AJ1316" s="24">
        <v>93</v>
      </c>
      <c r="AK1316" s="24">
        <v>89</v>
      </c>
      <c r="AL1316" s="24">
        <v>87</v>
      </c>
      <c r="AM1316" s="24">
        <v>87</v>
      </c>
      <c r="AN1316" s="24">
        <v>87</v>
      </c>
      <c r="DX1316" s="19">
        <v>1312</v>
      </c>
      <c r="DY1316" t="s">
        <v>568</v>
      </c>
      <c r="DZ1316" t="s">
        <v>568</v>
      </c>
      <c r="EA1316" t="s">
        <v>568</v>
      </c>
      <c r="EB1316" t="s">
        <v>568</v>
      </c>
    </row>
    <row r="1317" spans="1:132" x14ac:dyDescent="0.25">
      <c r="A1317" s="12">
        <v>1314</v>
      </c>
      <c r="B1317" s="12">
        <v>0</v>
      </c>
      <c r="C1317" s="12">
        <v>0</v>
      </c>
      <c r="D1317" s="12">
        <v>0</v>
      </c>
      <c r="E1317" s="12">
        <v>0</v>
      </c>
      <c r="F1317" s="12">
        <v>0</v>
      </c>
      <c r="G1317" s="12">
        <v>0</v>
      </c>
      <c r="H1317" s="12">
        <v>0</v>
      </c>
      <c r="I1317" s="12">
        <v>13</v>
      </c>
      <c r="J1317" s="12">
        <v>12</v>
      </c>
      <c r="K1317" s="12">
        <v>25</v>
      </c>
      <c r="L1317" s="12">
        <v>20</v>
      </c>
      <c r="M1317" s="12">
        <v>20</v>
      </c>
      <c r="O1317" s="19">
        <v>1313</v>
      </c>
      <c r="P1317" s="20">
        <v>99</v>
      </c>
      <c r="Q1317" s="20">
        <v>99</v>
      </c>
      <c r="R1317" s="21">
        <v>99</v>
      </c>
      <c r="S1317" s="21">
        <v>99</v>
      </c>
      <c r="T1317" s="21">
        <v>99</v>
      </c>
      <c r="U1317" s="21">
        <v>99</v>
      </c>
      <c r="V1317" s="21">
        <v>97</v>
      </c>
      <c r="W1317" s="21">
        <v>94</v>
      </c>
      <c r="X1317" s="21">
        <v>92</v>
      </c>
      <c r="Y1317" s="21">
        <v>90</v>
      </c>
      <c r="Z1317" s="21">
        <v>89</v>
      </c>
      <c r="AA1317" s="21">
        <v>87</v>
      </c>
      <c r="AB1317" s="22">
        <v>1313</v>
      </c>
      <c r="AC1317" s="23">
        <v>97</v>
      </c>
      <c r="AD1317" s="23">
        <v>97</v>
      </c>
      <c r="AE1317" s="24">
        <v>99</v>
      </c>
      <c r="AF1317" s="24">
        <v>99</v>
      </c>
      <c r="AG1317" s="24">
        <v>99</v>
      </c>
      <c r="AH1317" s="24">
        <v>99</v>
      </c>
      <c r="AI1317" s="24">
        <v>97</v>
      </c>
      <c r="AJ1317" s="24">
        <v>93</v>
      </c>
      <c r="AK1317" s="24">
        <v>89</v>
      </c>
      <c r="AL1317" s="24">
        <v>87</v>
      </c>
      <c r="AM1317" s="24">
        <v>87</v>
      </c>
      <c r="AN1317" s="24">
        <v>87</v>
      </c>
      <c r="DX1317" s="19">
        <v>1313</v>
      </c>
      <c r="DY1317" t="s">
        <v>568</v>
      </c>
      <c r="DZ1317" t="s">
        <v>568</v>
      </c>
      <c r="EA1317" t="s">
        <v>568</v>
      </c>
      <c r="EB1317" t="s">
        <v>568</v>
      </c>
    </row>
    <row r="1318" spans="1:132" x14ac:dyDescent="0.25">
      <c r="A1318" s="13">
        <v>1315</v>
      </c>
      <c r="B1318" s="13">
        <v>0</v>
      </c>
      <c r="C1318" s="13">
        <v>0</v>
      </c>
      <c r="D1318" s="13">
        <v>0</v>
      </c>
      <c r="E1318" s="13">
        <v>0</v>
      </c>
      <c r="F1318" s="13">
        <v>0</v>
      </c>
      <c r="G1318" s="13">
        <v>0</v>
      </c>
      <c r="H1318" s="13">
        <v>0</v>
      </c>
      <c r="I1318" s="13">
        <v>13</v>
      </c>
      <c r="J1318" s="13">
        <v>12</v>
      </c>
      <c r="K1318" s="13">
        <v>25</v>
      </c>
      <c r="L1318" s="13">
        <v>20</v>
      </c>
      <c r="M1318" s="13">
        <v>20</v>
      </c>
      <c r="O1318" s="19">
        <v>1314</v>
      </c>
      <c r="P1318" s="20">
        <v>99</v>
      </c>
      <c r="Q1318" s="20">
        <v>99</v>
      </c>
      <c r="R1318" s="21">
        <v>99</v>
      </c>
      <c r="S1318" s="21">
        <v>99</v>
      </c>
      <c r="T1318" s="21">
        <v>99</v>
      </c>
      <c r="U1318" s="21">
        <v>99</v>
      </c>
      <c r="V1318" s="21">
        <v>97</v>
      </c>
      <c r="W1318" s="21">
        <v>94</v>
      </c>
      <c r="X1318" s="21">
        <v>92</v>
      </c>
      <c r="Y1318" s="21">
        <v>90</v>
      </c>
      <c r="Z1318" s="21">
        <v>89</v>
      </c>
      <c r="AA1318" s="21">
        <v>87</v>
      </c>
      <c r="AB1318" s="22">
        <v>1314</v>
      </c>
      <c r="AC1318" s="23">
        <v>97</v>
      </c>
      <c r="AD1318" s="23">
        <v>97</v>
      </c>
      <c r="AE1318" s="24">
        <v>99</v>
      </c>
      <c r="AF1318" s="24">
        <v>99</v>
      </c>
      <c r="AG1318" s="24">
        <v>99</v>
      </c>
      <c r="AH1318" s="24">
        <v>99</v>
      </c>
      <c r="AI1318" s="24">
        <v>98</v>
      </c>
      <c r="AJ1318" s="24">
        <v>93</v>
      </c>
      <c r="AK1318" s="24">
        <v>89</v>
      </c>
      <c r="AL1318" s="24">
        <v>87</v>
      </c>
      <c r="AM1318" s="24">
        <v>87</v>
      </c>
      <c r="AN1318" s="24">
        <v>87</v>
      </c>
      <c r="DX1318" s="19">
        <v>1314</v>
      </c>
      <c r="DY1318" t="s">
        <v>568</v>
      </c>
      <c r="DZ1318" t="s">
        <v>568</v>
      </c>
      <c r="EA1318" t="s">
        <v>568</v>
      </c>
      <c r="EB1318" t="s">
        <v>568</v>
      </c>
    </row>
    <row r="1319" spans="1:132" x14ac:dyDescent="0.25">
      <c r="A1319" s="12">
        <v>1316</v>
      </c>
      <c r="B1319" s="12">
        <v>0</v>
      </c>
      <c r="C1319" s="12">
        <v>0</v>
      </c>
      <c r="D1319" s="12">
        <v>0</v>
      </c>
      <c r="E1319" s="12">
        <v>0</v>
      </c>
      <c r="F1319" s="12">
        <v>0</v>
      </c>
      <c r="G1319" s="12">
        <v>0</v>
      </c>
      <c r="H1319" s="12">
        <v>0</v>
      </c>
      <c r="I1319" s="12">
        <v>13</v>
      </c>
      <c r="J1319" s="12">
        <v>11</v>
      </c>
      <c r="K1319" s="12">
        <v>25</v>
      </c>
      <c r="L1319" s="12">
        <v>20</v>
      </c>
      <c r="M1319" s="12">
        <v>20</v>
      </c>
      <c r="O1319" s="19">
        <v>1315</v>
      </c>
      <c r="P1319" s="20">
        <v>99</v>
      </c>
      <c r="Q1319" s="20">
        <v>99</v>
      </c>
      <c r="R1319" s="21">
        <v>99</v>
      </c>
      <c r="S1319" s="21">
        <v>99</v>
      </c>
      <c r="T1319" s="21">
        <v>99</v>
      </c>
      <c r="U1319" s="21">
        <v>99</v>
      </c>
      <c r="V1319" s="21">
        <v>97</v>
      </c>
      <c r="W1319" s="21">
        <v>94</v>
      </c>
      <c r="X1319" s="21">
        <v>92</v>
      </c>
      <c r="Y1319" s="21">
        <v>90</v>
      </c>
      <c r="Z1319" s="21">
        <v>89</v>
      </c>
      <c r="AA1319" s="21">
        <v>87</v>
      </c>
      <c r="AB1319" s="22">
        <v>1315</v>
      </c>
      <c r="AC1319" s="23">
        <v>97</v>
      </c>
      <c r="AD1319" s="23">
        <v>97</v>
      </c>
      <c r="AE1319" s="24">
        <v>99</v>
      </c>
      <c r="AF1319" s="24">
        <v>99</v>
      </c>
      <c r="AG1319" s="24">
        <v>99</v>
      </c>
      <c r="AH1319" s="24">
        <v>99</v>
      </c>
      <c r="AI1319" s="24">
        <v>98</v>
      </c>
      <c r="AJ1319" s="24">
        <v>93</v>
      </c>
      <c r="AK1319" s="24">
        <v>90</v>
      </c>
      <c r="AL1319" s="24">
        <v>87</v>
      </c>
      <c r="AM1319" s="24">
        <v>87</v>
      </c>
      <c r="AN1319" s="24">
        <v>87</v>
      </c>
      <c r="DX1319" s="19">
        <v>1315</v>
      </c>
      <c r="DY1319" t="s">
        <v>568</v>
      </c>
      <c r="DZ1319" t="s">
        <v>568</v>
      </c>
      <c r="EA1319" t="s">
        <v>568</v>
      </c>
      <c r="EB1319" t="s">
        <v>568</v>
      </c>
    </row>
    <row r="1320" spans="1:132" x14ac:dyDescent="0.25">
      <c r="A1320" s="13">
        <v>1317</v>
      </c>
      <c r="B1320" s="13">
        <v>0</v>
      </c>
      <c r="C1320" s="13">
        <v>0</v>
      </c>
      <c r="D1320" s="13">
        <v>0</v>
      </c>
      <c r="E1320" s="13">
        <v>0</v>
      </c>
      <c r="F1320" s="13">
        <v>0</v>
      </c>
      <c r="G1320" s="13">
        <v>0</v>
      </c>
      <c r="H1320" s="13">
        <v>0</v>
      </c>
      <c r="I1320" s="13">
        <v>13</v>
      </c>
      <c r="J1320" s="13">
        <v>11</v>
      </c>
      <c r="K1320" s="13">
        <v>25</v>
      </c>
      <c r="L1320" s="13">
        <v>20</v>
      </c>
      <c r="M1320" s="13">
        <v>20</v>
      </c>
      <c r="O1320" s="19">
        <v>1316</v>
      </c>
      <c r="P1320" s="20">
        <v>99</v>
      </c>
      <c r="Q1320" s="20">
        <v>99</v>
      </c>
      <c r="R1320" s="21">
        <v>99</v>
      </c>
      <c r="S1320" s="21">
        <v>99</v>
      </c>
      <c r="T1320" s="21">
        <v>99</v>
      </c>
      <c r="U1320" s="21">
        <v>99</v>
      </c>
      <c r="V1320" s="21">
        <v>97</v>
      </c>
      <c r="W1320" s="21">
        <v>94</v>
      </c>
      <c r="X1320" s="21">
        <v>92</v>
      </c>
      <c r="Y1320" s="21">
        <v>90</v>
      </c>
      <c r="Z1320" s="21">
        <v>89</v>
      </c>
      <c r="AA1320" s="21">
        <v>87</v>
      </c>
      <c r="AB1320" s="22">
        <v>1316</v>
      </c>
      <c r="AC1320" s="23">
        <v>97</v>
      </c>
      <c r="AD1320" s="23">
        <v>97</v>
      </c>
      <c r="AE1320" s="24">
        <v>99</v>
      </c>
      <c r="AF1320" s="24">
        <v>99</v>
      </c>
      <c r="AG1320" s="24">
        <v>99</v>
      </c>
      <c r="AH1320" s="24">
        <v>99</v>
      </c>
      <c r="AI1320" s="24">
        <v>98</v>
      </c>
      <c r="AJ1320" s="24">
        <v>93</v>
      </c>
      <c r="AK1320" s="24">
        <v>90</v>
      </c>
      <c r="AL1320" s="24">
        <v>87</v>
      </c>
      <c r="AM1320" s="24">
        <v>87</v>
      </c>
      <c r="AN1320" s="24">
        <v>87</v>
      </c>
      <c r="DX1320" s="19">
        <v>1316</v>
      </c>
      <c r="DY1320" t="s">
        <v>568</v>
      </c>
      <c r="DZ1320" t="s">
        <v>568</v>
      </c>
      <c r="EA1320" t="s">
        <v>568</v>
      </c>
      <c r="EB1320" t="s">
        <v>568</v>
      </c>
    </row>
    <row r="1321" spans="1:132" x14ac:dyDescent="0.25">
      <c r="A1321" s="12">
        <v>1318</v>
      </c>
      <c r="B1321" s="12">
        <v>0</v>
      </c>
      <c r="C1321" s="12">
        <v>0</v>
      </c>
      <c r="D1321" s="12">
        <v>0</v>
      </c>
      <c r="E1321" s="12">
        <v>0</v>
      </c>
      <c r="F1321" s="12">
        <v>0</v>
      </c>
      <c r="G1321" s="12">
        <v>0</v>
      </c>
      <c r="H1321" s="12">
        <v>0</v>
      </c>
      <c r="I1321" s="12">
        <v>12</v>
      </c>
      <c r="J1321" s="12">
        <v>11</v>
      </c>
      <c r="K1321" s="12">
        <v>24</v>
      </c>
      <c r="L1321" s="12">
        <v>19</v>
      </c>
      <c r="M1321" s="12">
        <v>19</v>
      </c>
      <c r="O1321" s="19">
        <v>1317</v>
      </c>
      <c r="P1321" s="20">
        <v>99</v>
      </c>
      <c r="Q1321" s="20">
        <v>99</v>
      </c>
      <c r="R1321" s="21">
        <v>99</v>
      </c>
      <c r="S1321" s="21">
        <v>99</v>
      </c>
      <c r="T1321" s="21">
        <v>99</v>
      </c>
      <c r="U1321" s="21">
        <v>99</v>
      </c>
      <c r="V1321" s="21">
        <v>97</v>
      </c>
      <c r="W1321" s="21">
        <v>94</v>
      </c>
      <c r="X1321" s="21">
        <v>92</v>
      </c>
      <c r="Y1321" s="21">
        <v>90</v>
      </c>
      <c r="Z1321" s="21">
        <v>89</v>
      </c>
      <c r="AA1321" s="21">
        <v>87</v>
      </c>
      <c r="AB1321" s="22">
        <v>1317</v>
      </c>
      <c r="AC1321" s="23">
        <v>97</v>
      </c>
      <c r="AD1321" s="23">
        <v>97</v>
      </c>
      <c r="AE1321" s="24">
        <v>99</v>
      </c>
      <c r="AF1321" s="24">
        <v>99</v>
      </c>
      <c r="AG1321" s="24">
        <v>99</v>
      </c>
      <c r="AH1321" s="24">
        <v>99</v>
      </c>
      <c r="AI1321" s="24">
        <v>98</v>
      </c>
      <c r="AJ1321" s="24">
        <v>93</v>
      </c>
      <c r="AK1321" s="24">
        <v>90</v>
      </c>
      <c r="AL1321" s="24">
        <v>87</v>
      </c>
      <c r="AM1321" s="24">
        <v>87</v>
      </c>
      <c r="AN1321" s="24">
        <v>87</v>
      </c>
      <c r="DX1321" s="19">
        <v>1317</v>
      </c>
      <c r="DY1321" t="s">
        <v>568</v>
      </c>
      <c r="DZ1321" t="s">
        <v>568</v>
      </c>
      <c r="EA1321" t="s">
        <v>568</v>
      </c>
      <c r="EB1321" t="s">
        <v>568</v>
      </c>
    </row>
    <row r="1322" spans="1:132" x14ac:dyDescent="0.25">
      <c r="A1322" s="13">
        <v>1319</v>
      </c>
      <c r="B1322" s="13">
        <v>0</v>
      </c>
      <c r="C1322" s="13">
        <v>0</v>
      </c>
      <c r="D1322" s="13">
        <v>0</v>
      </c>
      <c r="E1322" s="13">
        <v>0</v>
      </c>
      <c r="F1322" s="13">
        <v>0</v>
      </c>
      <c r="G1322" s="13">
        <v>0</v>
      </c>
      <c r="H1322" s="13">
        <v>0</v>
      </c>
      <c r="I1322" s="13">
        <v>12</v>
      </c>
      <c r="J1322" s="13">
        <v>11</v>
      </c>
      <c r="K1322" s="13">
        <v>24</v>
      </c>
      <c r="L1322" s="13">
        <v>19</v>
      </c>
      <c r="M1322" s="13">
        <v>19</v>
      </c>
      <c r="O1322" s="19">
        <v>1318</v>
      </c>
      <c r="P1322" s="20">
        <v>99</v>
      </c>
      <c r="Q1322" s="20">
        <v>99</v>
      </c>
      <c r="R1322" s="21">
        <v>99</v>
      </c>
      <c r="S1322" s="21">
        <v>99</v>
      </c>
      <c r="T1322" s="21">
        <v>99</v>
      </c>
      <c r="U1322" s="21">
        <v>99</v>
      </c>
      <c r="V1322" s="21">
        <v>98</v>
      </c>
      <c r="W1322" s="21">
        <v>94</v>
      </c>
      <c r="X1322" s="21">
        <v>92</v>
      </c>
      <c r="Y1322" s="21">
        <v>90</v>
      </c>
      <c r="Z1322" s="21">
        <v>89</v>
      </c>
      <c r="AA1322" s="21">
        <v>88</v>
      </c>
      <c r="AB1322" s="22">
        <v>1318</v>
      </c>
      <c r="AC1322" s="23">
        <v>97</v>
      </c>
      <c r="AD1322" s="23">
        <v>97</v>
      </c>
      <c r="AE1322" s="24">
        <v>99</v>
      </c>
      <c r="AF1322" s="24">
        <v>99</v>
      </c>
      <c r="AG1322" s="24">
        <v>99</v>
      </c>
      <c r="AH1322" s="24">
        <v>99</v>
      </c>
      <c r="AI1322" s="24">
        <v>98</v>
      </c>
      <c r="AJ1322" s="24">
        <v>93</v>
      </c>
      <c r="AK1322" s="24">
        <v>90</v>
      </c>
      <c r="AL1322" s="24">
        <v>87</v>
      </c>
      <c r="AM1322" s="24">
        <v>87</v>
      </c>
      <c r="AN1322" s="24">
        <v>87</v>
      </c>
      <c r="DX1322" s="19">
        <v>1318</v>
      </c>
      <c r="DY1322" t="s">
        <v>568</v>
      </c>
      <c r="DZ1322" t="s">
        <v>568</v>
      </c>
      <c r="EA1322" t="s">
        <v>568</v>
      </c>
      <c r="EB1322" t="s">
        <v>568</v>
      </c>
    </row>
    <row r="1323" spans="1:132" x14ac:dyDescent="0.25">
      <c r="A1323" s="12">
        <v>1320</v>
      </c>
      <c r="B1323" s="12">
        <v>0</v>
      </c>
      <c r="C1323" s="12">
        <v>0</v>
      </c>
      <c r="D1323" s="12">
        <v>0</v>
      </c>
      <c r="E1323" s="12">
        <v>0</v>
      </c>
      <c r="F1323" s="12">
        <v>0</v>
      </c>
      <c r="G1323" s="12">
        <v>0</v>
      </c>
      <c r="H1323" s="12">
        <v>0</v>
      </c>
      <c r="I1323" s="12">
        <v>12</v>
      </c>
      <c r="J1323" s="12">
        <v>11</v>
      </c>
      <c r="K1323" s="12">
        <v>24</v>
      </c>
      <c r="L1323" s="12">
        <v>19</v>
      </c>
      <c r="M1323" s="12">
        <v>19</v>
      </c>
      <c r="O1323" s="19">
        <v>1319</v>
      </c>
      <c r="P1323" s="20">
        <v>99</v>
      </c>
      <c r="Q1323" s="20">
        <v>99</v>
      </c>
      <c r="R1323" s="21">
        <v>99</v>
      </c>
      <c r="S1323" s="21">
        <v>99</v>
      </c>
      <c r="T1323" s="21">
        <v>99</v>
      </c>
      <c r="U1323" s="21">
        <v>99</v>
      </c>
      <c r="V1323" s="21">
        <v>98</v>
      </c>
      <c r="W1323" s="21">
        <v>94</v>
      </c>
      <c r="X1323" s="21">
        <v>92</v>
      </c>
      <c r="Y1323" s="21">
        <v>90</v>
      </c>
      <c r="Z1323" s="21">
        <v>89</v>
      </c>
      <c r="AA1323" s="21">
        <v>88</v>
      </c>
      <c r="AB1323" s="22">
        <v>1319</v>
      </c>
      <c r="AC1323" s="23">
        <v>97</v>
      </c>
      <c r="AD1323" s="23">
        <v>97</v>
      </c>
      <c r="AE1323" s="24">
        <v>99</v>
      </c>
      <c r="AF1323" s="24">
        <v>99</v>
      </c>
      <c r="AG1323" s="24">
        <v>99</v>
      </c>
      <c r="AH1323" s="24">
        <v>99</v>
      </c>
      <c r="AI1323" s="24">
        <v>98</v>
      </c>
      <c r="AJ1323" s="24">
        <v>93</v>
      </c>
      <c r="AK1323" s="24">
        <v>90</v>
      </c>
      <c r="AL1323" s="24">
        <v>87</v>
      </c>
      <c r="AM1323" s="24">
        <v>87</v>
      </c>
      <c r="AN1323" s="24">
        <v>87</v>
      </c>
      <c r="DX1323" s="19">
        <v>1319</v>
      </c>
      <c r="DY1323" t="s">
        <v>568</v>
      </c>
      <c r="DZ1323" t="s">
        <v>568</v>
      </c>
      <c r="EA1323" t="s">
        <v>568</v>
      </c>
      <c r="EB1323" t="s">
        <v>568</v>
      </c>
    </row>
    <row r="1324" spans="1:132" x14ac:dyDescent="0.25">
      <c r="A1324" s="13">
        <v>1321</v>
      </c>
      <c r="B1324" s="13">
        <v>0</v>
      </c>
      <c r="C1324" s="13">
        <v>0</v>
      </c>
      <c r="D1324" s="13">
        <v>0</v>
      </c>
      <c r="E1324" s="13">
        <v>0</v>
      </c>
      <c r="F1324" s="13">
        <v>0</v>
      </c>
      <c r="G1324" s="13">
        <v>0</v>
      </c>
      <c r="H1324" s="13">
        <v>0</v>
      </c>
      <c r="I1324" s="13">
        <v>12</v>
      </c>
      <c r="J1324" s="13">
        <v>11</v>
      </c>
      <c r="K1324" s="13">
        <v>24</v>
      </c>
      <c r="L1324" s="13">
        <v>19</v>
      </c>
      <c r="M1324" s="13">
        <v>19</v>
      </c>
      <c r="O1324" s="19">
        <v>1320</v>
      </c>
      <c r="P1324" s="20">
        <v>99</v>
      </c>
      <c r="Q1324" s="20">
        <v>99</v>
      </c>
      <c r="R1324" s="21">
        <v>99</v>
      </c>
      <c r="S1324" s="21">
        <v>99</v>
      </c>
      <c r="T1324" s="21">
        <v>99</v>
      </c>
      <c r="U1324" s="21">
        <v>99</v>
      </c>
      <c r="V1324" s="21">
        <v>98</v>
      </c>
      <c r="W1324" s="21">
        <v>94</v>
      </c>
      <c r="X1324" s="21">
        <v>92</v>
      </c>
      <c r="Y1324" s="21">
        <v>90</v>
      </c>
      <c r="Z1324" s="21">
        <v>89</v>
      </c>
      <c r="AA1324" s="21">
        <v>88</v>
      </c>
      <c r="AB1324" s="22">
        <v>1320</v>
      </c>
      <c r="AC1324" s="23">
        <v>97</v>
      </c>
      <c r="AD1324" s="23">
        <v>97</v>
      </c>
      <c r="AE1324" s="24">
        <v>99</v>
      </c>
      <c r="AF1324" s="24">
        <v>99</v>
      </c>
      <c r="AG1324" s="24">
        <v>99</v>
      </c>
      <c r="AH1324" s="24">
        <v>99</v>
      </c>
      <c r="AI1324" s="24">
        <v>98</v>
      </c>
      <c r="AJ1324" s="24">
        <v>94</v>
      </c>
      <c r="AK1324" s="24">
        <v>90</v>
      </c>
      <c r="AL1324" s="24">
        <v>88</v>
      </c>
      <c r="AM1324" s="24">
        <v>88</v>
      </c>
      <c r="AN1324" s="24">
        <v>88</v>
      </c>
      <c r="DX1324" s="19">
        <v>1320</v>
      </c>
      <c r="DY1324" t="s">
        <v>568</v>
      </c>
      <c r="DZ1324" t="s">
        <v>568</v>
      </c>
      <c r="EA1324" t="s">
        <v>568</v>
      </c>
      <c r="EB1324" t="s">
        <v>568</v>
      </c>
    </row>
    <row r="1325" spans="1:132" x14ac:dyDescent="0.25">
      <c r="A1325" s="12">
        <v>1322</v>
      </c>
      <c r="B1325" s="12">
        <v>0</v>
      </c>
      <c r="C1325" s="12">
        <v>0</v>
      </c>
      <c r="D1325" s="12">
        <v>0</v>
      </c>
      <c r="E1325" s="12">
        <v>0</v>
      </c>
      <c r="F1325" s="12">
        <v>0</v>
      </c>
      <c r="G1325" s="12">
        <v>0</v>
      </c>
      <c r="H1325" s="12">
        <v>0</v>
      </c>
      <c r="I1325" s="12">
        <v>12</v>
      </c>
      <c r="J1325" s="12">
        <v>11</v>
      </c>
      <c r="K1325" s="12">
        <v>24</v>
      </c>
      <c r="L1325" s="12">
        <v>19</v>
      </c>
      <c r="M1325" s="12">
        <v>19</v>
      </c>
      <c r="O1325" s="19">
        <v>1321</v>
      </c>
      <c r="P1325" s="20">
        <v>99</v>
      </c>
      <c r="Q1325" s="20">
        <v>99</v>
      </c>
      <c r="R1325" s="21">
        <v>99</v>
      </c>
      <c r="S1325" s="21">
        <v>99</v>
      </c>
      <c r="T1325" s="21">
        <v>99</v>
      </c>
      <c r="U1325" s="21">
        <v>99</v>
      </c>
      <c r="V1325" s="21">
        <v>98</v>
      </c>
      <c r="W1325" s="21">
        <v>94</v>
      </c>
      <c r="X1325" s="21">
        <v>92</v>
      </c>
      <c r="Y1325" s="21">
        <v>90</v>
      </c>
      <c r="Z1325" s="21">
        <v>89</v>
      </c>
      <c r="AA1325" s="21">
        <v>88</v>
      </c>
      <c r="AB1325" s="22">
        <v>1321</v>
      </c>
      <c r="AC1325" s="23">
        <v>97</v>
      </c>
      <c r="AD1325" s="23">
        <v>97</v>
      </c>
      <c r="AE1325" s="24">
        <v>99</v>
      </c>
      <c r="AF1325" s="24">
        <v>99</v>
      </c>
      <c r="AG1325" s="24">
        <v>99</v>
      </c>
      <c r="AH1325" s="24">
        <v>99</v>
      </c>
      <c r="AI1325" s="24">
        <v>98</v>
      </c>
      <c r="AJ1325" s="24">
        <v>94</v>
      </c>
      <c r="AK1325" s="24">
        <v>90</v>
      </c>
      <c r="AL1325" s="24">
        <v>88</v>
      </c>
      <c r="AM1325" s="24">
        <v>88</v>
      </c>
      <c r="AN1325" s="24">
        <v>88</v>
      </c>
      <c r="DX1325" s="19">
        <v>1321</v>
      </c>
      <c r="DY1325" t="s">
        <v>568</v>
      </c>
      <c r="DZ1325" t="s">
        <v>568</v>
      </c>
      <c r="EA1325" t="s">
        <v>568</v>
      </c>
      <c r="EB1325" t="s">
        <v>568</v>
      </c>
    </row>
    <row r="1326" spans="1:132" x14ac:dyDescent="0.25">
      <c r="A1326" s="13">
        <v>1323</v>
      </c>
      <c r="B1326" s="13">
        <v>0</v>
      </c>
      <c r="C1326" s="13">
        <v>0</v>
      </c>
      <c r="D1326" s="13">
        <v>0</v>
      </c>
      <c r="E1326" s="13">
        <v>0</v>
      </c>
      <c r="F1326" s="13">
        <v>0</v>
      </c>
      <c r="G1326" s="13">
        <v>0</v>
      </c>
      <c r="H1326" s="13">
        <v>0</v>
      </c>
      <c r="I1326" s="13">
        <v>12</v>
      </c>
      <c r="J1326" s="13">
        <v>10</v>
      </c>
      <c r="K1326" s="13">
        <v>23</v>
      </c>
      <c r="L1326" s="13">
        <v>19</v>
      </c>
      <c r="M1326" s="13">
        <v>19</v>
      </c>
      <c r="O1326" s="19">
        <v>1322</v>
      </c>
      <c r="P1326" s="20">
        <v>99</v>
      </c>
      <c r="Q1326" s="20">
        <v>99</v>
      </c>
      <c r="R1326" s="21">
        <v>99</v>
      </c>
      <c r="S1326" s="21">
        <v>99</v>
      </c>
      <c r="T1326" s="21">
        <v>99</v>
      </c>
      <c r="U1326" s="21">
        <v>99</v>
      </c>
      <c r="V1326" s="21">
        <v>98</v>
      </c>
      <c r="W1326" s="21">
        <v>94</v>
      </c>
      <c r="X1326" s="21">
        <v>92</v>
      </c>
      <c r="Y1326" s="21">
        <v>90</v>
      </c>
      <c r="Z1326" s="21">
        <v>89</v>
      </c>
      <c r="AA1326" s="21">
        <v>88</v>
      </c>
      <c r="AB1326" s="22">
        <v>1322</v>
      </c>
      <c r="AC1326" s="23">
        <v>97</v>
      </c>
      <c r="AD1326" s="23">
        <v>97</v>
      </c>
      <c r="AE1326" s="24">
        <v>99</v>
      </c>
      <c r="AF1326" s="24">
        <v>99</v>
      </c>
      <c r="AG1326" s="24">
        <v>99</v>
      </c>
      <c r="AH1326" s="24">
        <v>99</v>
      </c>
      <c r="AI1326" s="24">
        <v>98</v>
      </c>
      <c r="AJ1326" s="24">
        <v>94</v>
      </c>
      <c r="AK1326" s="24">
        <v>90</v>
      </c>
      <c r="AL1326" s="24">
        <v>88</v>
      </c>
      <c r="AM1326" s="24">
        <v>88</v>
      </c>
      <c r="AN1326" s="24">
        <v>88</v>
      </c>
      <c r="DX1326" s="19">
        <v>1322</v>
      </c>
      <c r="DY1326" t="s">
        <v>568</v>
      </c>
      <c r="DZ1326" t="s">
        <v>568</v>
      </c>
      <c r="EA1326" t="s">
        <v>568</v>
      </c>
      <c r="EB1326" t="s">
        <v>568</v>
      </c>
    </row>
    <row r="1327" spans="1:132" x14ac:dyDescent="0.25">
      <c r="A1327" s="12">
        <v>1324</v>
      </c>
      <c r="B1327" s="12">
        <v>0</v>
      </c>
      <c r="C1327" s="12">
        <v>0</v>
      </c>
      <c r="D1327" s="12">
        <v>0</v>
      </c>
      <c r="E1327" s="12">
        <v>0</v>
      </c>
      <c r="F1327" s="12">
        <v>0</v>
      </c>
      <c r="G1327" s="12">
        <v>0</v>
      </c>
      <c r="H1327" s="12">
        <v>0</v>
      </c>
      <c r="I1327" s="12">
        <v>12</v>
      </c>
      <c r="J1327" s="12">
        <v>10</v>
      </c>
      <c r="K1327" s="12">
        <v>23</v>
      </c>
      <c r="L1327" s="12">
        <v>19</v>
      </c>
      <c r="M1327" s="12">
        <v>19</v>
      </c>
      <c r="O1327" s="19">
        <v>1323</v>
      </c>
      <c r="P1327" s="20">
        <v>99</v>
      </c>
      <c r="Q1327" s="20">
        <v>99</v>
      </c>
      <c r="R1327" s="21">
        <v>99</v>
      </c>
      <c r="S1327" s="21">
        <v>99</v>
      </c>
      <c r="T1327" s="21">
        <v>99</v>
      </c>
      <c r="U1327" s="21">
        <v>99</v>
      </c>
      <c r="V1327" s="21">
        <v>98</v>
      </c>
      <c r="W1327" s="21">
        <v>95</v>
      </c>
      <c r="X1327" s="21">
        <v>93</v>
      </c>
      <c r="Y1327" s="21">
        <v>91</v>
      </c>
      <c r="Z1327" s="21">
        <v>90</v>
      </c>
      <c r="AA1327" s="21">
        <v>89</v>
      </c>
      <c r="AB1327" s="22">
        <v>1323</v>
      </c>
      <c r="AC1327" s="23">
        <v>97</v>
      </c>
      <c r="AD1327" s="23">
        <v>97</v>
      </c>
      <c r="AE1327" s="24">
        <v>99</v>
      </c>
      <c r="AF1327" s="24">
        <v>99</v>
      </c>
      <c r="AG1327" s="24">
        <v>99</v>
      </c>
      <c r="AH1327" s="24">
        <v>99</v>
      </c>
      <c r="AI1327" s="24">
        <v>98</v>
      </c>
      <c r="AJ1327" s="24">
        <v>94</v>
      </c>
      <c r="AK1327" s="24">
        <v>90</v>
      </c>
      <c r="AL1327" s="24">
        <v>88</v>
      </c>
      <c r="AM1327" s="24">
        <v>88</v>
      </c>
      <c r="AN1327" s="24">
        <v>88</v>
      </c>
      <c r="DX1327" s="19">
        <v>1323</v>
      </c>
      <c r="DY1327" t="s">
        <v>568</v>
      </c>
      <c r="DZ1327" t="s">
        <v>568</v>
      </c>
      <c r="EA1327" t="s">
        <v>568</v>
      </c>
      <c r="EB1327" t="s">
        <v>568</v>
      </c>
    </row>
    <row r="1328" spans="1:132" x14ac:dyDescent="0.25">
      <c r="A1328" s="13">
        <v>1325</v>
      </c>
      <c r="B1328" s="13">
        <v>0</v>
      </c>
      <c r="C1328" s="13">
        <v>0</v>
      </c>
      <c r="D1328" s="13">
        <v>0</v>
      </c>
      <c r="E1328" s="13">
        <v>0</v>
      </c>
      <c r="F1328" s="13">
        <v>0</v>
      </c>
      <c r="G1328" s="13">
        <v>0</v>
      </c>
      <c r="H1328" s="13">
        <v>0</v>
      </c>
      <c r="I1328" s="13">
        <v>12</v>
      </c>
      <c r="J1328" s="13">
        <v>10</v>
      </c>
      <c r="K1328" s="13">
        <v>23</v>
      </c>
      <c r="L1328" s="13">
        <v>19</v>
      </c>
      <c r="M1328" s="13">
        <v>19</v>
      </c>
      <c r="O1328" s="19">
        <v>1324</v>
      </c>
      <c r="P1328" s="20">
        <v>99</v>
      </c>
      <c r="Q1328" s="20">
        <v>99</v>
      </c>
      <c r="R1328" s="21">
        <v>99</v>
      </c>
      <c r="S1328" s="21">
        <v>99</v>
      </c>
      <c r="T1328" s="21">
        <v>99</v>
      </c>
      <c r="U1328" s="21">
        <v>99</v>
      </c>
      <c r="V1328" s="21">
        <v>98</v>
      </c>
      <c r="W1328" s="21">
        <v>95</v>
      </c>
      <c r="X1328" s="21">
        <v>93</v>
      </c>
      <c r="Y1328" s="21">
        <v>91</v>
      </c>
      <c r="Z1328" s="21">
        <v>90</v>
      </c>
      <c r="AA1328" s="21">
        <v>89</v>
      </c>
      <c r="AB1328" s="22">
        <v>1324</v>
      </c>
      <c r="AC1328" s="23">
        <v>97</v>
      </c>
      <c r="AD1328" s="23">
        <v>97</v>
      </c>
      <c r="AE1328" s="24">
        <v>99</v>
      </c>
      <c r="AF1328" s="24">
        <v>99</v>
      </c>
      <c r="AG1328" s="24">
        <v>99</v>
      </c>
      <c r="AH1328" s="24">
        <v>99</v>
      </c>
      <c r="AI1328" s="24">
        <v>98</v>
      </c>
      <c r="AJ1328" s="24">
        <v>94</v>
      </c>
      <c r="AK1328" s="24">
        <v>90</v>
      </c>
      <c r="AL1328" s="24">
        <v>88</v>
      </c>
      <c r="AM1328" s="24">
        <v>88</v>
      </c>
      <c r="AN1328" s="24">
        <v>88</v>
      </c>
      <c r="DX1328" s="19">
        <v>1324</v>
      </c>
      <c r="DY1328" t="s">
        <v>568</v>
      </c>
      <c r="DZ1328" t="s">
        <v>568</v>
      </c>
      <c r="EA1328" t="s">
        <v>568</v>
      </c>
      <c r="EB1328" t="s">
        <v>568</v>
      </c>
    </row>
    <row r="1329" spans="1:132" x14ac:dyDescent="0.25">
      <c r="A1329" s="12">
        <v>1326</v>
      </c>
      <c r="B1329" s="12">
        <v>0</v>
      </c>
      <c r="C1329" s="12">
        <v>0</v>
      </c>
      <c r="D1329" s="12">
        <v>0</v>
      </c>
      <c r="E1329" s="12">
        <v>0</v>
      </c>
      <c r="F1329" s="12">
        <v>0</v>
      </c>
      <c r="G1329" s="12">
        <v>0</v>
      </c>
      <c r="H1329" s="12">
        <v>0</v>
      </c>
      <c r="I1329" s="12">
        <v>11</v>
      </c>
      <c r="J1329" s="12">
        <v>10</v>
      </c>
      <c r="K1329" s="12">
        <v>23</v>
      </c>
      <c r="L1329" s="12">
        <v>18</v>
      </c>
      <c r="M1329" s="12">
        <v>18</v>
      </c>
      <c r="O1329" s="19">
        <v>1325</v>
      </c>
      <c r="P1329" s="20">
        <v>99</v>
      </c>
      <c r="Q1329" s="20">
        <v>99</v>
      </c>
      <c r="R1329" s="21">
        <v>99</v>
      </c>
      <c r="S1329" s="21">
        <v>99</v>
      </c>
      <c r="T1329" s="21">
        <v>99</v>
      </c>
      <c r="U1329" s="21">
        <v>99</v>
      </c>
      <c r="V1329" s="21">
        <v>98</v>
      </c>
      <c r="W1329" s="21">
        <v>95</v>
      </c>
      <c r="X1329" s="21">
        <v>93</v>
      </c>
      <c r="Y1329" s="21">
        <v>91</v>
      </c>
      <c r="Z1329" s="21">
        <v>90</v>
      </c>
      <c r="AA1329" s="21">
        <v>89</v>
      </c>
      <c r="AB1329" s="22">
        <v>1325</v>
      </c>
      <c r="AC1329" s="23">
        <v>97</v>
      </c>
      <c r="AD1329" s="23">
        <v>97</v>
      </c>
      <c r="AE1329" s="24">
        <v>99</v>
      </c>
      <c r="AF1329" s="24">
        <v>99</v>
      </c>
      <c r="AG1329" s="24">
        <v>99</v>
      </c>
      <c r="AH1329" s="24">
        <v>99</v>
      </c>
      <c r="AI1329" s="24">
        <v>98</v>
      </c>
      <c r="AJ1329" s="24">
        <v>94</v>
      </c>
      <c r="AK1329" s="24">
        <v>91</v>
      </c>
      <c r="AL1329" s="24">
        <v>88</v>
      </c>
      <c r="AM1329" s="24">
        <v>88</v>
      </c>
      <c r="AN1329" s="24">
        <v>88</v>
      </c>
      <c r="DX1329" s="19">
        <v>1325</v>
      </c>
      <c r="DY1329" t="s">
        <v>568</v>
      </c>
      <c r="DZ1329" t="s">
        <v>568</v>
      </c>
      <c r="EA1329" t="s">
        <v>568</v>
      </c>
      <c r="EB1329" t="s">
        <v>568</v>
      </c>
    </row>
    <row r="1330" spans="1:132" x14ac:dyDescent="0.25">
      <c r="A1330" s="13">
        <v>1327</v>
      </c>
      <c r="B1330" s="13">
        <v>0</v>
      </c>
      <c r="C1330" s="13">
        <v>0</v>
      </c>
      <c r="D1330" s="13">
        <v>0</v>
      </c>
      <c r="E1330" s="13">
        <v>0</v>
      </c>
      <c r="F1330" s="13">
        <v>0</v>
      </c>
      <c r="G1330" s="13">
        <v>0</v>
      </c>
      <c r="H1330" s="13">
        <v>0</v>
      </c>
      <c r="I1330" s="13">
        <v>11</v>
      </c>
      <c r="J1330" s="13">
        <v>10</v>
      </c>
      <c r="K1330" s="13">
        <v>23</v>
      </c>
      <c r="L1330" s="13">
        <v>18</v>
      </c>
      <c r="M1330" s="13">
        <v>18</v>
      </c>
      <c r="O1330" s="19">
        <v>1326</v>
      </c>
      <c r="P1330" s="20">
        <v>99</v>
      </c>
      <c r="Q1330" s="20">
        <v>99</v>
      </c>
      <c r="R1330" s="21">
        <v>99</v>
      </c>
      <c r="S1330" s="21">
        <v>99</v>
      </c>
      <c r="T1330" s="21">
        <v>99</v>
      </c>
      <c r="U1330" s="21">
        <v>99</v>
      </c>
      <c r="V1330" s="21">
        <v>98</v>
      </c>
      <c r="W1330" s="21">
        <v>95</v>
      </c>
      <c r="X1330" s="21">
        <v>93</v>
      </c>
      <c r="Y1330" s="21">
        <v>91</v>
      </c>
      <c r="Z1330" s="21">
        <v>90</v>
      </c>
      <c r="AA1330" s="21">
        <v>89</v>
      </c>
      <c r="AB1330" s="22">
        <v>1326</v>
      </c>
      <c r="AC1330" s="23">
        <v>97</v>
      </c>
      <c r="AD1330" s="23">
        <v>97</v>
      </c>
      <c r="AE1330" s="24">
        <v>99</v>
      </c>
      <c r="AF1330" s="24">
        <v>99</v>
      </c>
      <c r="AG1330" s="24">
        <v>99</v>
      </c>
      <c r="AH1330" s="24">
        <v>99</v>
      </c>
      <c r="AI1330" s="24">
        <v>99</v>
      </c>
      <c r="AJ1330" s="24">
        <v>94</v>
      </c>
      <c r="AK1330" s="24">
        <v>91</v>
      </c>
      <c r="AL1330" s="24">
        <v>88</v>
      </c>
      <c r="AM1330" s="24">
        <v>88</v>
      </c>
      <c r="AN1330" s="24">
        <v>88</v>
      </c>
      <c r="DX1330" s="19">
        <v>1326</v>
      </c>
      <c r="DY1330" t="s">
        <v>568</v>
      </c>
      <c r="DZ1330" t="s">
        <v>568</v>
      </c>
      <c r="EA1330" t="s">
        <v>568</v>
      </c>
      <c r="EB1330" t="s">
        <v>568</v>
      </c>
    </row>
    <row r="1331" spans="1:132" x14ac:dyDescent="0.25">
      <c r="A1331" s="12">
        <v>1328</v>
      </c>
      <c r="B1331" s="12">
        <v>0</v>
      </c>
      <c r="C1331" s="12">
        <v>0</v>
      </c>
      <c r="D1331" s="12">
        <v>0</v>
      </c>
      <c r="E1331" s="12">
        <v>0</v>
      </c>
      <c r="F1331" s="12">
        <v>0</v>
      </c>
      <c r="G1331" s="12">
        <v>0</v>
      </c>
      <c r="H1331" s="12">
        <v>0</v>
      </c>
      <c r="I1331" s="12">
        <v>11</v>
      </c>
      <c r="J1331" s="12">
        <v>9</v>
      </c>
      <c r="K1331" s="12">
        <v>22</v>
      </c>
      <c r="L1331" s="12">
        <v>18</v>
      </c>
      <c r="M1331" s="12">
        <v>18</v>
      </c>
      <c r="O1331" s="19">
        <v>1327</v>
      </c>
      <c r="P1331" s="20">
        <v>99</v>
      </c>
      <c r="Q1331" s="20">
        <v>99</v>
      </c>
      <c r="R1331" s="21">
        <v>99</v>
      </c>
      <c r="S1331" s="21">
        <v>99</v>
      </c>
      <c r="T1331" s="21">
        <v>99</v>
      </c>
      <c r="U1331" s="21">
        <v>99</v>
      </c>
      <c r="V1331" s="21">
        <v>98</v>
      </c>
      <c r="W1331" s="21">
        <v>95</v>
      </c>
      <c r="X1331" s="21">
        <v>93</v>
      </c>
      <c r="Y1331" s="21">
        <v>91</v>
      </c>
      <c r="Z1331" s="21">
        <v>90</v>
      </c>
      <c r="AA1331" s="21">
        <v>89</v>
      </c>
      <c r="AB1331" s="22">
        <v>1327</v>
      </c>
      <c r="AC1331" s="23">
        <v>97</v>
      </c>
      <c r="AD1331" s="23">
        <v>97</v>
      </c>
      <c r="AE1331" s="24">
        <v>99</v>
      </c>
      <c r="AF1331" s="24">
        <v>99</v>
      </c>
      <c r="AG1331" s="24">
        <v>99</v>
      </c>
      <c r="AH1331" s="24">
        <v>99</v>
      </c>
      <c r="AI1331" s="24">
        <v>99</v>
      </c>
      <c r="AJ1331" s="24">
        <v>94</v>
      </c>
      <c r="AK1331" s="24">
        <v>91</v>
      </c>
      <c r="AL1331" s="24">
        <v>88</v>
      </c>
      <c r="AM1331" s="24">
        <v>88</v>
      </c>
      <c r="AN1331" s="24">
        <v>88</v>
      </c>
      <c r="DX1331" s="19">
        <v>1327</v>
      </c>
      <c r="DY1331" t="s">
        <v>568</v>
      </c>
      <c r="DZ1331" t="s">
        <v>568</v>
      </c>
      <c r="EA1331" t="s">
        <v>568</v>
      </c>
      <c r="EB1331" t="s">
        <v>568</v>
      </c>
    </row>
    <row r="1332" spans="1:132" x14ac:dyDescent="0.25">
      <c r="A1332" s="13">
        <v>1329</v>
      </c>
      <c r="B1332" s="13">
        <v>0</v>
      </c>
      <c r="C1332" s="13">
        <v>0</v>
      </c>
      <c r="D1332" s="13">
        <v>0</v>
      </c>
      <c r="E1332" s="13">
        <v>0</v>
      </c>
      <c r="F1332" s="13">
        <v>0</v>
      </c>
      <c r="G1332" s="13">
        <v>0</v>
      </c>
      <c r="H1332" s="13">
        <v>0</v>
      </c>
      <c r="I1332" s="13">
        <v>11</v>
      </c>
      <c r="J1332" s="13">
        <v>9</v>
      </c>
      <c r="K1332" s="13">
        <v>22</v>
      </c>
      <c r="L1332" s="13">
        <v>18</v>
      </c>
      <c r="M1332" s="13">
        <v>18</v>
      </c>
      <c r="O1332" s="19">
        <v>1328</v>
      </c>
      <c r="P1332" s="20">
        <v>99</v>
      </c>
      <c r="Q1332" s="20">
        <v>99</v>
      </c>
      <c r="R1332" s="21">
        <v>99</v>
      </c>
      <c r="S1332" s="21">
        <v>99</v>
      </c>
      <c r="T1332" s="21">
        <v>99</v>
      </c>
      <c r="U1332" s="21">
        <v>99</v>
      </c>
      <c r="V1332" s="21">
        <v>98</v>
      </c>
      <c r="W1332" s="21">
        <v>95</v>
      </c>
      <c r="X1332" s="21">
        <v>93</v>
      </c>
      <c r="Y1332" s="21">
        <v>91</v>
      </c>
      <c r="Z1332" s="21">
        <v>90</v>
      </c>
      <c r="AA1332" s="21">
        <v>89</v>
      </c>
      <c r="AB1332" s="22">
        <v>1328</v>
      </c>
      <c r="AC1332" s="23">
        <v>97</v>
      </c>
      <c r="AD1332" s="23">
        <v>97</v>
      </c>
      <c r="AE1332" s="24">
        <v>99</v>
      </c>
      <c r="AF1332" s="24">
        <v>99</v>
      </c>
      <c r="AG1332" s="24">
        <v>99</v>
      </c>
      <c r="AH1332" s="24">
        <v>99</v>
      </c>
      <c r="AI1332" s="24">
        <v>99</v>
      </c>
      <c r="AJ1332" s="24">
        <v>94</v>
      </c>
      <c r="AK1332" s="24">
        <v>91</v>
      </c>
      <c r="AL1332" s="24">
        <v>88</v>
      </c>
      <c r="AM1332" s="24">
        <v>88</v>
      </c>
      <c r="AN1332" s="24">
        <v>88</v>
      </c>
      <c r="DX1332" s="19">
        <v>1328</v>
      </c>
      <c r="DY1332" t="s">
        <v>568</v>
      </c>
      <c r="DZ1332" t="s">
        <v>568</v>
      </c>
      <c r="EA1332" t="s">
        <v>568</v>
      </c>
      <c r="EB1332" t="s">
        <v>568</v>
      </c>
    </row>
    <row r="1333" spans="1:132" x14ac:dyDescent="0.25">
      <c r="A1333" s="12">
        <v>1330</v>
      </c>
      <c r="B1333" s="12">
        <v>0</v>
      </c>
      <c r="C1333" s="12">
        <v>0</v>
      </c>
      <c r="D1333" s="12">
        <v>0</v>
      </c>
      <c r="E1333" s="12">
        <v>0</v>
      </c>
      <c r="F1333" s="12">
        <v>0</v>
      </c>
      <c r="G1333" s="12">
        <v>0</v>
      </c>
      <c r="H1333" s="12">
        <v>0</v>
      </c>
      <c r="I1333" s="12">
        <v>11</v>
      </c>
      <c r="J1333" s="12">
        <v>9</v>
      </c>
      <c r="K1333" s="12">
        <v>22</v>
      </c>
      <c r="L1333" s="12">
        <v>18</v>
      </c>
      <c r="M1333" s="12">
        <v>18</v>
      </c>
      <c r="O1333" s="19">
        <v>1329</v>
      </c>
      <c r="P1333" s="20">
        <v>99</v>
      </c>
      <c r="Q1333" s="20">
        <v>99</v>
      </c>
      <c r="R1333" s="21">
        <v>99</v>
      </c>
      <c r="S1333" s="21">
        <v>99</v>
      </c>
      <c r="T1333" s="21">
        <v>99</v>
      </c>
      <c r="U1333" s="21">
        <v>99</v>
      </c>
      <c r="V1333" s="21">
        <v>98</v>
      </c>
      <c r="W1333" s="21">
        <v>95</v>
      </c>
      <c r="X1333" s="21">
        <v>93</v>
      </c>
      <c r="Y1333" s="21">
        <v>91</v>
      </c>
      <c r="Z1333" s="21">
        <v>90</v>
      </c>
      <c r="AA1333" s="21">
        <v>89</v>
      </c>
      <c r="AB1333" s="22">
        <v>1329</v>
      </c>
      <c r="AC1333" s="23">
        <v>97</v>
      </c>
      <c r="AD1333" s="23">
        <v>97</v>
      </c>
      <c r="AE1333" s="24">
        <v>99</v>
      </c>
      <c r="AF1333" s="24">
        <v>99</v>
      </c>
      <c r="AG1333" s="24">
        <v>99</v>
      </c>
      <c r="AH1333" s="24">
        <v>99</v>
      </c>
      <c r="AI1333" s="24">
        <v>99</v>
      </c>
      <c r="AJ1333" s="24">
        <v>94</v>
      </c>
      <c r="AK1333" s="24">
        <v>91</v>
      </c>
      <c r="AL1333" s="24">
        <v>88</v>
      </c>
      <c r="AM1333" s="24">
        <v>88</v>
      </c>
      <c r="AN1333" s="24">
        <v>88</v>
      </c>
      <c r="DX1333" s="19">
        <v>1329</v>
      </c>
      <c r="DY1333" t="s">
        <v>568</v>
      </c>
      <c r="DZ1333" t="s">
        <v>568</v>
      </c>
      <c r="EA1333" t="s">
        <v>568</v>
      </c>
      <c r="EB1333" t="s">
        <v>568</v>
      </c>
    </row>
    <row r="1334" spans="1:132" x14ac:dyDescent="0.25">
      <c r="A1334" s="13">
        <v>1331</v>
      </c>
      <c r="B1334" s="13">
        <v>0</v>
      </c>
      <c r="C1334" s="13">
        <v>0</v>
      </c>
      <c r="D1334" s="13">
        <v>0</v>
      </c>
      <c r="E1334" s="13">
        <v>0</v>
      </c>
      <c r="F1334" s="13">
        <v>0</v>
      </c>
      <c r="G1334" s="13">
        <v>0</v>
      </c>
      <c r="H1334" s="13">
        <v>0</v>
      </c>
      <c r="I1334" s="13">
        <v>10</v>
      </c>
      <c r="J1334" s="13">
        <v>9</v>
      </c>
      <c r="K1334" s="13">
        <v>22</v>
      </c>
      <c r="L1334" s="13">
        <v>18</v>
      </c>
      <c r="M1334" s="13">
        <v>18</v>
      </c>
      <c r="O1334" s="19">
        <v>1330</v>
      </c>
      <c r="P1334" s="20">
        <v>99</v>
      </c>
      <c r="Q1334" s="20">
        <v>99</v>
      </c>
      <c r="R1334" s="21">
        <v>99</v>
      </c>
      <c r="S1334" s="21">
        <v>99</v>
      </c>
      <c r="T1334" s="21">
        <v>99</v>
      </c>
      <c r="U1334" s="21">
        <v>99</v>
      </c>
      <c r="V1334" s="21">
        <v>98</v>
      </c>
      <c r="W1334" s="21">
        <v>95</v>
      </c>
      <c r="X1334" s="21">
        <v>93</v>
      </c>
      <c r="Y1334" s="21">
        <v>91</v>
      </c>
      <c r="Z1334" s="21">
        <v>90</v>
      </c>
      <c r="AA1334" s="21">
        <v>89</v>
      </c>
      <c r="AB1334" s="22">
        <v>1330</v>
      </c>
      <c r="AC1334" s="23">
        <v>97</v>
      </c>
      <c r="AD1334" s="23">
        <v>97</v>
      </c>
      <c r="AE1334" s="24">
        <v>99</v>
      </c>
      <c r="AF1334" s="24">
        <v>99</v>
      </c>
      <c r="AG1334" s="24">
        <v>99</v>
      </c>
      <c r="AH1334" s="24">
        <v>99</v>
      </c>
      <c r="AI1334" s="24">
        <v>99</v>
      </c>
      <c r="AJ1334" s="24">
        <v>94</v>
      </c>
      <c r="AK1334" s="24">
        <v>91</v>
      </c>
      <c r="AL1334" s="24">
        <v>89</v>
      </c>
      <c r="AM1334" s="24">
        <v>89</v>
      </c>
      <c r="AN1334" s="24">
        <v>89</v>
      </c>
      <c r="DX1334" s="19">
        <v>1330</v>
      </c>
      <c r="DY1334" t="s">
        <v>568</v>
      </c>
      <c r="DZ1334" t="s">
        <v>568</v>
      </c>
      <c r="EA1334" t="s">
        <v>568</v>
      </c>
      <c r="EB1334" t="s">
        <v>568</v>
      </c>
    </row>
    <row r="1335" spans="1:132" x14ac:dyDescent="0.25">
      <c r="A1335" s="12">
        <v>1332</v>
      </c>
      <c r="B1335" s="12">
        <v>0</v>
      </c>
      <c r="C1335" s="12">
        <v>0</v>
      </c>
      <c r="D1335" s="12">
        <v>0</v>
      </c>
      <c r="E1335" s="12">
        <v>0</v>
      </c>
      <c r="F1335" s="12">
        <v>0</v>
      </c>
      <c r="G1335" s="12">
        <v>0</v>
      </c>
      <c r="H1335" s="12">
        <v>0</v>
      </c>
      <c r="I1335" s="12">
        <v>9</v>
      </c>
      <c r="J1335" s="12">
        <v>9</v>
      </c>
      <c r="K1335" s="12">
        <v>22</v>
      </c>
      <c r="L1335" s="12">
        <v>18</v>
      </c>
      <c r="M1335" s="12">
        <v>18</v>
      </c>
      <c r="O1335" s="19">
        <v>1331</v>
      </c>
      <c r="P1335" s="20">
        <v>99</v>
      </c>
      <c r="Q1335" s="20">
        <v>99</v>
      </c>
      <c r="R1335" s="21">
        <v>99</v>
      </c>
      <c r="S1335" s="21">
        <v>99</v>
      </c>
      <c r="T1335" s="21">
        <v>99</v>
      </c>
      <c r="U1335" s="21">
        <v>99</v>
      </c>
      <c r="V1335" s="21">
        <v>98</v>
      </c>
      <c r="W1335" s="21">
        <v>95</v>
      </c>
      <c r="X1335" s="21">
        <v>93</v>
      </c>
      <c r="Y1335" s="21">
        <v>91</v>
      </c>
      <c r="Z1335" s="21">
        <v>90</v>
      </c>
      <c r="AA1335" s="21">
        <v>89</v>
      </c>
      <c r="AB1335" s="22">
        <v>1331</v>
      </c>
      <c r="AC1335" s="23">
        <v>97</v>
      </c>
      <c r="AD1335" s="23">
        <v>97</v>
      </c>
      <c r="AE1335" s="24">
        <v>99</v>
      </c>
      <c r="AF1335" s="24">
        <v>99</v>
      </c>
      <c r="AG1335" s="24">
        <v>99</v>
      </c>
      <c r="AH1335" s="24">
        <v>99</v>
      </c>
      <c r="AI1335" s="24">
        <v>99</v>
      </c>
      <c r="AJ1335" s="24">
        <v>95</v>
      </c>
      <c r="AK1335" s="24">
        <v>91</v>
      </c>
      <c r="AL1335" s="24">
        <v>89</v>
      </c>
      <c r="AM1335" s="24">
        <v>89</v>
      </c>
      <c r="AN1335" s="24">
        <v>89</v>
      </c>
      <c r="DX1335" s="19">
        <v>1331</v>
      </c>
      <c r="DY1335" t="s">
        <v>568</v>
      </c>
      <c r="DZ1335" t="s">
        <v>568</v>
      </c>
      <c r="EA1335" t="s">
        <v>568</v>
      </c>
      <c r="EB1335" t="s">
        <v>568</v>
      </c>
    </row>
    <row r="1336" spans="1:132" x14ac:dyDescent="0.25">
      <c r="A1336" s="13">
        <v>1333</v>
      </c>
      <c r="B1336" s="13">
        <v>0</v>
      </c>
      <c r="C1336" s="13">
        <v>0</v>
      </c>
      <c r="D1336" s="13">
        <v>0</v>
      </c>
      <c r="E1336" s="13">
        <v>0</v>
      </c>
      <c r="F1336" s="13">
        <v>0</v>
      </c>
      <c r="G1336" s="13">
        <v>0</v>
      </c>
      <c r="H1336" s="13">
        <v>0</v>
      </c>
      <c r="I1336" s="13">
        <v>8</v>
      </c>
      <c r="J1336" s="13">
        <v>9</v>
      </c>
      <c r="K1336" s="13">
        <v>22</v>
      </c>
      <c r="L1336" s="13">
        <v>17</v>
      </c>
      <c r="M1336" s="13">
        <v>17</v>
      </c>
      <c r="O1336" s="19">
        <v>1332</v>
      </c>
      <c r="P1336" s="20">
        <v>99</v>
      </c>
      <c r="Q1336" s="20">
        <v>99</v>
      </c>
      <c r="R1336" s="21">
        <v>99</v>
      </c>
      <c r="S1336" s="21">
        <v>99</v>
      </c>
      <c r="T1336" s="21">
        <v>99</v>
      </c>
      <c r="U1336" s="21">
        <v>99</v>
      </c>
      <c r="V1336" s="21">
        <v>98</v>
      </c>
      <c r="W1336" s="21">
        <v>95</v>
      </c>
      <c r="X1336" s="21">
        <v>93</v>
      </c>
      <c r="Y1336" s="21">
        <v>91</v>
      </c>
      <c r="Z1336" s="21">
        <v>90</v>
      </c>
      <c r="AA1336" s="21">
        <v>89</v>
      </c>
      <c r="AB1336" s="22">
        <v>1332</v>
      </c>
      <c r="AC1336" s="23">
        <v>97</v>
      </c>
      <c r="AD1336" s="23">
        <v>97</v>
      </c>
      <c r="AE1336" s="24">
        <v>99</v>
      </c>
      <c r="AF1336" s="24">
        <v>99</v>
      </c>
      <c r="AG1336" s="24">
        <v>99</v>
      </c>
      <c r="AH1336" s="24">
        <v>99</v>
      </c>
      <c r="AI1336" s="24">
        <v>99</v>
      </c>
      <c r="AJ1336" s="24">
        <v>95</v>
      </c>
      <c r="AK1336" s="24">
        <v>91</v>
      </c>
      <c r="AL1336" s="24">
        <v>89</v>
      </c>
      <c r="AM1336" s="24">
        <v>89</v>
      </c>
      <c r="AN1336" s="24">
        <v>89</v>
      </c>
      <c r="DX1336" s="19">
        <v>1332</v>
      </c>
      <c r="DY1336" t="s">
        <v>568</v>
      </c>
      <c r="DZ1336" t="s">
        <v>568</v>
      </c>
      <c r="EA1336" t="s">
        <v>568</v>
      </c>
      <c r="EB1336" t="s">
        <v>568</v>
      </c>
    </row>
    <row r="1337" spans="1:132" x14ac:dyDescent="0.25">
      <c r="A1337" s="12">
        <v>1334</v>
      </c>
      <c r="B1337" s="12">
        <v>0</v>
      </c>
      <c r="C1337" s="12">
        <v>0</v>
      </c>
      <c r="D1337" s="12">
        <v>0</v>
      </c>
      <c r="E1337" s="12">
        <v>0</v>
      </c>
      <c r="F1337" s="12">
        <v>0</v>
      </c>
      <c r="G1337" s="12">
        <v>0</v>
      </c>
      <c r="H1337" s="12">
        <v>0</v>
      </c>
      <c r="I1337" s="12">
        <v>7</v>
      </c>
      <c r="J1337" s="12">
        <v>9</v>
      </c>
      <c r="K1337" s="12">
        <v>22</v>
      </c>
      <c r="L1337" s="12">
        <v>17</v>
      </c>
      <c r="M1337" s="12">
        <v>17</v>
      </c>
      <c r="O1337" s="19">
        <v>1333</v>
      </c>
      <c r="P1337" s="20">
        <v>99</v>
      </c>
      <c r="Q1337" s="20">
        <v>99</v>
      </c>
      <c r="R1337" s="21">
        <v>99</v>
      </c>
      <c r="S1337" s="21">
        <v>99</v>
      </c>
      <c r="T1337" s="21">
        <v>99</v>
      </c>
      <c r="U1337" s="21">
        <v>99</v>
      </c>
      <c r="V1337" s="21">
        <v>98</v>
      </c>
      <c r="W1337" s="21">
        <v>95</v>
      </c>
      <c r="X1337" s="21">
        <v>93</v>
      </c>
      <c r="Y1337" s="21">
        <v>92</v>
      </c>
      <c r="Z1337" s="21">
        <v>91</v>
      </c>
      <c r="AA1337" s="21">
        <v>90</v>
      </c>
      <c r="AB1337" s="22">
        <v>1333</v>
      </c>
      <c r="AC1337" s="23">
        <v>97</v>
      </c>
      <c r="AD1337" s="23">
        <v>97</v>
      </c>
      <c r="AE1337" s="24">
        <v>99</v>
      </c>
      <c r="AF1337" s="24">
        <v>99</v>
      </c>
      <c r="AG1337" s="24">
        <v>99</v>
      </c>
      <c r="AH1337" s="24">
        <v>99</v>
      </c>
      <c r="AI1337" s="24">
        <v>99</v>
      </c>
      <c r="AJ1337" s="24">
        <v>95</v>
      </c>
      <c r="AK1337" s="24">
        <v>91</v>
      </c>
      <c r="AL1337" s="24">
        <v>89</v>
      </c>
      <c r="AM1337" s="24">
        <v>89</v>
      </c>
      <c r="AN1337" s="24">
        <v>89</v>
      </c>
      <c r="DX1337" s="19">
        <v>1333</v>
      </c>
      <c r="DY1337" t="s">
        <v>568</v>
      </c>
      <c r="DZ1337" t="s">
        <v>568</v>
      </c>
      <c r="EA1337" t="s">
        <v>568</v>
      </c>
      <c r="EB1337" t="s">
        <v>568</v>
      </c>
    </row>
    <row r="1338" spans="1:132" x14ac:dyDescent="0.25">
      <c r="A1338" s="13">
        <v>1335</v>
      </c>
      <c r="B1338" s="13">
        <v>0</v>
      </c>
      <c r="C1338" s="13">
        <v>0</v>
      </c>
      <c r="D1338" s="13">
        <v>0</v>
      </c>
      <c r="E1338" s="13">
        <v>0</v>
      </c>
      <c r="F1338" s="13">
        <v>0</v>
      </c>
      <c r="G1338" s="13">
        <v>0</v>
      </c>
      <c r="H1338" s="13">
        <v>0</v>
      </c>
      <c r="I1338" s="13">
        <v>6</v>
      </c>
      <c r="J1338" s="13">
        <v>9</v>
      </c>
      <c r="K1338" s="13">
        <v>22</v>
      </c>
      <c r="L1338" s="13">
        <v>17</v>
      </c>
      <c r="M1338" s="13">
        <v>17</v>
      </c>
      <c r="O1338" s="19">
        <v>1334</v>
      </c>
      <c r="P1338" s="20">
        <v>99</v>
      </c>
      <c r="Q1338" s="20">
        <v>99</v>
      </c>
      <c r="R1338" s="21">
        <v>99</v>
      </c>
      <c r="S1338" s="21">
        <v>99</v>
      </c>
      <c r="T1338" s="21">
        <v>99</v>
      </c>
      <c r="U1338" s="21">
        <v>99</v>
      </c>
      <c r="V1338" s="21">
        <v>98</v>
      </c>
      <c r="W1338" s="21">
        <v>95</v>
      </c>
      <c r="X1338" s="21">
        <v>93</v>
      </c>
      <c r="Y1338" s="21">
        <v>92</v>
      </c>
      <c r="Z1338" s="21">
        <v>91</v>
      </c>
      <c r="AA1338" s="21">
        <v>90</v>
      </c>
      <c r="AB1338" s="22">
        <v>1334</v>
      </c>
      <c r="AC1338" s="23">
        <v>97</v>
      </c>
      <c r="AD1338" s="23">
        <v>97</v>
      </c>
      <c r="AE1338" s="24">
        <v>99</v>
      </c>
      <c r="AF1338" s="24">
        <v>99</v>
      </c>
      <c r="AG1338" s="24">
        <v>99</v>
      </c>
      <c r="AH1338" s="24">
        <v>99</v>
      </c>
      <c r="AI1338" s="24">
        <v>99</v>
      </c>
      <c r="AJ1338" s="24">
        <v>95</v>
      </c>
      <c r="AK1338" s="24">
        <v>91</v>
      </c>
      <c r="AL1338" s="24">
        <v>89</v>
      </c>
      <c r="AM1338" s="24">
        <v>89</v>
      </c>
      <c r="AN1338" s="24">
        <v>89</v>
      </c>
      <c r="DX1338" s="19">
        <v>1334</v>
      </c>
      <c r="DY1338" t="s">
        <v>568</v>
      </c>
      <c r="DZ1338" t="s">
        <v>568</v>
      </c>
      <c r="EA1338" t="s">
        <v>568</v>
      </c>
      <c r="EB1338" t="s">
        <v>568</v>
      </c>
    </row>
    <row r="1339" spans="1:132" x14ac:dyDescent="0.25">
      <c r="A1339" s="12">
        <v>1336</v>
      </c>
      <c r="B1339" s="12">
        <v>0</v>
      </c>
      <c r="C1339" s="12">
        <v>0</v>
      </c>
      <c r="D1339" s="12">
        <v>0</v>
      </c>
      <c r="E1339" s="12">
        <v>0</v>
      </c>
      <c r="F1339" s="12">
        <v>0</v>
      </c>
      <c r="G1339" s="12">
        <v>0</v>
      </c>
      <c r="H1339" s="12">
        <v>0</v>
      </c>
      <c r="I1339" s="12">
        <v>4</v>
      </c>
      <c r="J1339" s="12">
        <v>8</v>
      </c>
      <c r="K1339" s="12">
        <v>21</v>
      </c>
      <c r="L1339" s="12">
        <v>17</v>
      </c>
      <c r="M1339" s="12">
        <v>17</v>
      </c>
      <c r="O1339" s="19">
        <v>1335</v>
      </c>
      <c r="P1339" s="20">
        <v>99</v>
      </c>
      <c r="Q1339" s="20">
        <v>99</v>
      </c>
      <c r="R1339" s="21">
        <v>99</v>
      </c>
      <c r="S1339" s="21">
        <v>99</v>
      </c>
      <c r="T1339" s="21">
        <v>99</v>
      </c>
      <c r="U1339" s="21">
        <v>99</v>
      </c>
      <c r="V1339" s="21">
        <v>98</v>
      </c>
      <c r="W1339" s="21">
        <v>95</v>
      </c>
      <c r="X1339" s="21">
        <v>93</v>
      </c>
      <c r="Y1339" s="21">
        <v>92</v>
      </c>
      <c r="Z1339" s="21">
        <v>91</v>
      </c>
      <c r="AA1339" s="21">
        <v>90</v>
      </c>
      <c r="AB1339" s="22">
        <v>1335</v>
      </c>
      <c r="AC1339" s="23">
        <v>97</v>
      </c>
      <c r="AD1339" s="23">
        <v>97</v>
      </c>
      <c r="AE1339" s="24">
        <v>99</v>
      </c>
      <c r="AF1339" s="24">
        <v>99</v>
      </c>
      <c r="AG1339" s="24">
        <v>99</v>
      </c>
      <c r="AH1339" s="24">
        <v>99</v>
      </c>
      <c r="AI1339" s="24">
        <v>99</v>
      </c>
      <c r="AJ1339" s="24">
        <v>95</v>
      </c>
      <c r="AK1339" s="24">
        <v>91</v>
      </c>
      <c r="AL1339" s="24">
        <v>89</v>
      </c>
      <c r="AM1339" s="24">
        <v>89</v>
      </c>
      <c r="AN1339" s="24">
        <v>89</v>
      </c>
      <c r="DX1339" s="19">
        <v>1335</v>
      </c>
      <c r="DY1339" t="s">
        <v>568</v>
      </c>
      <c r="DZ1339" t="s">
        <v>568</v>
      </c>
      <c r="EA1339" t="s">
        <v>568</v>
      </c>
      <c r="EB1339" t="s">
        <v>568</v>
      </c>
    </row>
    <row r="1340" spans="1:132" x14ac:dyDescent="0.25">
      <c r="A1340" s="13">
        <v>1337</v>
      </c>
      <c r="B1340" s="13">
        <v>0</v>
      </c>
      <c r="C1340" s="13">
        <v>0</v>
      </c>
      <c r="D1340" s="13">
        <v>0</v>
      </c>
      <c r="E1340" s="13">
        <v>0</v>
      </c>
      <c r="F1340" s="13">
        <v>0</v>
      </c>
      <c r="G1340" s="13">
        <v>0</v>
      </c>
      <c r="H1340" s="13">
        <v>0</v>
      </c>
      <c r="I1340" s="13">
        <v>3</v>
      </c>
      <c r="J1340" s="13">
        <v>8</v>
      </c>
      <c r="K1340" s="13">
        <v>21</v>
      </c>
      <c r="L1340" s="13">
        <v>17</v>
      </c>
      <c r="M1340" s="13">
        <v>17</v>
      </c>
      <c r="O1340" s="19">
        <v>1336</v>
      </c>
      <c r="P1340" s="20">
        <v>99</v>
      </c>
      <c r="Q1340" s="20">
        <v>99</v>
      </c>
      <c r="R1340" s="21">
        <v>99</v>
      </c>
      <c r="S1340" s="21">
        <v>99</v>
      </c>
      <c r="T1340" s="21">
        <v>99</v>
      </c>
      <c r="U1340" s="21">
        <v>99</v>
      </c>
      <c r="V1340" s="21">
        <v>98</v>
      </c>
      <c r="W1340" s="21">
        <v>95</v>
      </c>
      <c r="X1340" s="21">
        <v>93</v>
      </c>
      <c r="Y1340" s="21">
        <v>92</v>
      </c>
      <c r="Z1340" s="21">
        <v>91</v>
      </c>
      <c r="AA1340" s="21">
        <v>90</v>
      </c>
      <c r="AB1340" s="22">
        <v>1336</v>
      </c>
      <c r="AC1340" s="23">
        <v>97</v>
      </c>
      <c r="AD1340" s="23">
        <v>97</v>
      </c>
      <c r="AE1340" s="24">
        <v>99</v>
      </c>
      <c r="AF1340" s="24">
        <v>99</v>
      </c>
      <c r="AG1340" s="24">
        <v>99</v>
      </c>
      <c r="AH1340" s="24">
        <v>99</v>
      </c>
      <c r="AI1340" s="24">
        <v>99</v>
      </c>
      <c r="AJ1340" s="24">
        <v>95</v>
      </c>
      <c r="AK1340" s="24">
        <v>91</v>
      </c>
      <c r="AL1340" s="24">
        <v>89</v>
      </c>
      <c r="AM1340" s="24">
        <v>89</v>
      </c>
      <c r="AN1340" s="24">
        <v>89</v>
      </c>
      <c r="DX1340" s="19">
        <v>1336</v>
      </c>
      <c r="DY1340" t="s">
        <v>568</v>
      </c>
      <c r="DZ1340" t="s">
        <v>568</v>
      </c>
      <c r="EA1340" t="s">
        <v>568</v>
      </c>
      <c r="EB1340" t="s">
        <v>568</v>
      </c>
    </row>
    <row r="1341" spans="1:132" x14ac:dyDescent="0.25">
      <c r="A1341" s="12">
        <v>1338</v>
      </c>
      <c r="B1341" s="12">
        <v>0</v>
      </c>
      <c r="C1341" s="12">
        <v>0</v>
      </c>
      <c r="D1341" s="12">
        <v>0</v>
      </c>
      <c r="E1341" s="12">
        <v>0</v>
      </c>
      <c r="F1341" s="12">
        <v>0</v>
      </c>
      <c r="G1341" s="12">
        <v>0</v>
      </c>
      <c r="H1341" s="12">
        <v>0</v>
      </c>
      <c r="I1341" s="12">
        <v>2</v>
      </c>
      <c r="J1341" s="12">
        <v>8</v>
      </c>
      <c r="K1341" s="12">
        <v>21</v>
      </c>
      <c r="L1341" s="12">
        <v>16</v>
      </c>
      <c r="M1341" s="12">
        <v>16</v>
      </c>
      <c r="O1341" s="19">
        <v>1337</v>
      </c>
      <c r="P1341" s="20">
        <v>99</v>
      </c>
      <c r="Q1341" s="20">
        <v>99</v>
      </c>
      <c r="R1341" s="21">
        <v>99</v>
      </c>
      <c r="S1341" s="21">
        <v>99</v>
      </c>
      <c r="T1341" s="21">
        <v>99</v>
      </c>
      <c r="U1341" s="21">
        <v>99</v>
      </c>
      <c r="V1341" s="21">
        <v>98</v>
      </c>
      <c r="W1341" s="21">
        <v>95</v>
      </c>
      <c r="X1341" s="21">
        <v>93</v>
      </c>
      <c r="Y1341" s="21">
        <v>92</v>
      </c>
      <c r="Z1341" s="21">
        <v>91</v>
      </c>
      <c r="AA1341" s="21">
        <v>90</v>
      </c>
      <c r="AB1341" s="22">
        <v>1337</v>
      </c>
      <c r="AC1341" s="23">
        <v>97</v>
      </c>
      <c r="AD1341" s="23">
        <v>97</v>
      </c>
      <c r="AE1341" s="24">
        <v>99</v>
      </c>
      <c r="AF1341" s="24">
        <v>99</v>
      </c>
      <c r="AG1341" s="24">
        <v>99</v>
      </c>
      <c r="AH1341" s="24">
        <v>99</v>
      </c>
      <c r="AI1341" s="24">
        <v>99</v>
      </c>
      <c r="AJ1341" s="24">
        <v>95</v>
      </c>
      <c r="AK1341" s="24">
        <v>92</v>
      </c>
      <c r="AL1341" s="24">
        <v>89</v>
      </c>
      <c r="AM1341" s="24">
        <v>89</v>
      </c>
      <c r="AN1341" s="24">
        <v>89</v>
      </c>
      <c r="DX1341" s="19">
        <v>1337</v>
      </c>
      <c r="DY1341" t="s">
        <v>568</v>
      </c>
      <c r="DZ1341" t="s">
        <v>568</v>
      </c>
      <c r="EA1341" t="s">
        <v>568</v>
      </c>
      <c r="EB1341" t="s">
        <v>568</v>
      </c>
    </row>
    <row r="1342" spans="1:132" x14ac:dyDescent="0.25">
      <c r="A1342" s="13">
        <v>1339</v>
      </c>
      <c r="B1342" s="13">
        <v>0</v>
      </c>
      <c r="C1342" s="13">
        <v>0</v>
      </c>
      <c r="D1342" s="13">
        <v>0</v>
      </c>
      <c r="E1342" s="13">
        <v>0</v>
      </c>
      <c r="F1342" s="13">
        <v>0</v>
      </c>
      <c r="G1342" s="13">
        <v>0</v>
      </c>
      <c r="H1342" s="13">
        <v>0</v>
      </c>
      <c r="I1342" s="13">
        <v>1</v>
      </c>
      <c r="J1342" s="13">
        <v>8</v>
      </c>
      <c r="K1342" s="13">
        <v>21</v>
      </c>
      <c r="L1342" s="13">
        <v>16</v>
      </c>
      <c r="M1342" s="13">
        <v>16</v>
      </c>
      <c r="O1342" s="19">
        <v>1338</v>
      </c>
      <c r="P1342" s="20">
        <v>99</v>
      </c>
      <c r="Q1342" s="20">
        <v>99</v>
      </c>
      <c r="R1342" s="21">
        <v>99</v>
      </c>
      <c r="S1342" s="21">
        <v>99</v>
      </c>
      <c r="T1342" s="21">
        <v>99</v>
      </c>
      <c r="U1342" s="21">
        <v>99</v>
      </c>
      <c r="V1342" s="21">
        <v>98</v>
      </c>
      <c r="W1342" s="21">
        <v>96</v>
      </c>
      <c r="X1342" s="21">
        <v>94</v>
      </c>
      <c r="Y1342" s="21">
        <v>92</v>
      </c>
      <c r="Z1342" s="21">
        <v>91</v>
      </c>
      <c r="AA1342" s="21">
        <v>90</v>
      </c>
      <c r="AB1342" s="22">
        <v>1338</v>
      </c>
      <c r="AC1342" s="23">
        <v>97</v>
      </c>
      <c r="AD1342" s="23">
        <v>97</v>
      </c>
      <c r="AE1342" s="24">
        <v>99</v>
      </c>
      <c r="AF1342" s="24">
        <v>99</v>
      </c>
      <c r="AG1342" s="24">
        <v>99</v>
      </c>
      <c r="AH1342" s="24">
        <v>99</v>
      </c>
      <c r="AI1342" s="24">
        <v>99</v>
      </c>
      <c r="AJ1342" s="24">
        <v>95</v>
      </c>
      <c r="AK1342" s="24">
        <v>92</v>
      </c>
      <c r="AL1342" s="24">
        <v>89</v>
      </c>
      <c r="AM1342" s="24">
        <v>89</v>
      </c>
      <c r="AN1342" s="24">
        <v>89</v>
      </c>
      <c r="DX1342" s="19">
        <v>1338</v>
      </c>
      <c r="DY1342" t="s">
        <v>568</v>
      </c>
      <c r="DZ1342" t="s">
        <v>568</v>
      </c>
      <c r="EA1342" t="s">
        <v>568</v>
      </c>
      <c r="EB1342" t="s">
        <v>568</v>
      </c>
    </row>
    <row r="1343" spans="1:132" x14ac:dyDescent="0.25">
      <c r="A1343" s="12">
        <v>1340</v>
      </c>
      <c r="B1343" s="12">
        <v>0</v>
      </c>
      <c r="C1343" s="12">
        <v>0</v>
      </c>
      <c r="D1343" s="12">
        <v>0</v>
      </c>
      <c r="E1343" s="12">
        <v>0</v>
      </c>
      <c r="F1343" s="12">
        <v>0</v>
      </c>
      <c r="G1343" s="12">
        <v>0</v>
      </c>
      <c r="H1343" s="12">
        <v>0</v>
      </c>
      <c r="I1343" s="12">
        <v>0</v>
      </c>
      <c r="J1343" s="12">
        <v>8</v>
      </c>
      <c r="K1343" s="12">
        <v>21</v>
      </c>
      <c r="L1343" s="12">
        <v>16</v>
      </c>
      <c r="M1343" s="12">
        <v>16</v>
      </c>
      <c r="O1343" s="19">
        <v>1339</v>
      </c>
      <c r="P1343" s="20">
        <v>99</v>
      </c>
      <c r="Q1343" s="20">
        <v>99</v>
      </c>
      <c r="R1343" s="21">
        <v>99</v>
      </c>
      <c r="S1343" s="21">
        <v>99</v>
      </c>
      <c r="T1343" s="21">
        <v>99</v>
      </c>
      <c r="U1343" s="21">
        <v>99</v>
      </c>
      <c r="V1343" s="21">
        <v>98</v>
      </c>
      <c r="W1343" s="21">
        <v>96</v>
      </c>
      <c r="X1343" s="21">
        <v>94</v>
      </c>
      <c r="Y1343" s="21">
        <v>92</v>
      </c>
      <c r="Z1343" s="21">
        <v>91</v>
      </c>
      <c r="AA1343" s="21">
        <v>90</v>
      </c>
      <c r="AB1343" s="22">
        <v>1339</v>
      </c>
      <c r="AC1343" s="23">
        <v>97</v>
      </c>
      <c r="AD1343" s="23">
        <v>97</v>
      </c>
      <c r="AE1343" s="24">
        <v>99</v>
      </c>
      <c r="AF1343" s="24">
        <v>99</v>
      </c>
      <c r="AG1343" s="24">
        <v>99</v>
      </c>
      <c r="AH1343" s="24">
        <v>99</v>
      </c>
      <c r="AI1343" s="24">
        <v>99</v>
      </c>
      <c r="AJ1343" s="24">
        <v>95</v>
      </c>
      <c r="AK1343" s="24">
        <v>92</v>
      </c>
      <c r="AL1343" s="24">
        <v>89</v>
      </c>
      <c r="AM1343" s="24">
        <v>89</v>
      </c>
      <c r="AN1343" s="24">
        <v>89</v>
      </c>
      <c r="DX1343" s="19">
        <v>1339</v>
      </c>
      <c r="DY1343" t="s">
        <v>568</v>
      </c>
      <c r="DZ1343" t="s">
        <v>568</v>
      </c>
      <c r="EA1343" t="s">
        <v>568</v>
      </c>
      <c r="EB1343" t="s">
        <v>568</v>
      </c>
    </row>
    <row r="1344" spans="1:132" x14ac:dyDescent="0.25">
      <c r="A1344" s="13">
        <v>1341</v>
      </c>
      <c r="B1344" s="13">
        <v>0</v>
      </c>
      <c r="C1344" s="13">
        <v>0</v>
      </c>
      <c r="D1344" s="13">
        <v>0</v>
      </c>
      <c r="E1344" s="13">
        <v>0</v>
      </c>
      <c r="F1344" s="13">
        <v>0</v>
      </c>
      <c r="G1344" s="13">
        <v>0</v>
      </c>
      <c r="H1344" s="13">
        <v>0</v>
      </c>
      <c r="I1344" s="13">
        <v>0</v>
      </c>
      <c r="J1344" s="13">
        <v>8</v>
      </c>
      <c r="K1344" s="13">
        <v>21</v>
      </c>
      <c r="L1344" s="13">
        <v>16</v>
      </c>
      <c r="M1344" s="13">
        <v>16</v>
      </c>
      <c r="O1344" s="19">
        <v>1340</v>
      </c>
      <c r="P1344" s="20">
        <v>99</v>
      </c>
      <c r="Q1344" s="20">
        <v>99</v>
      </c>
      <c r="R1344" s="21">
        <v>99</v>
      </c>
      <c r="S1344" s="21">
        <v>99</v>
      </c>
      <c r="T1344" s="21">
        <v>99</v>
      </c>
      <c r="U1344" s="21">
        <v>99</v>
      </c>
      <c r="V1344" s="21">
        <v>98</v>
      </c>
      <c r="W1344" s="21">
        <v>96</v>
      </c>
      <c r="X1344" s="21">
        <v>94</v>
      </c>
      <c r="Y1344" s="21">
        <v>92</v>
      </c>
      <c r="Z1344" s="21">
        <v>91</v>
      </c>
      <c r="AA1344" s="21">
        <v>90</v>
      </c>
      <c r="AB1344" s="22">
        <v>1340</v>
      </c>
      <c r="AC1344" s="23">
        <v>97</v>
      </c>
      <c r="AD1344" s="23">
        <v>97</v>
      </c>
      <c r="AE1344" s="24">
        <v>99</v>
      </c>
      <c r="AF1344" s="24">
        <v>99</v>
      </c>
      <c r="AG1344" s="24">
        <v>99</v>
      </c>
      <c r="AH1344" s="24">
        <v>99</v>
      </c>
      <c r="AI1344" s="24">
        <v>99</v>
      </c>
      <c r="AJ1344" s="24">
        <v>95</v>
      </c>
      <c r="AK1344" s="24">
        <v>92</v>
      </c>
      <c r="AL1344" s="24">
        <v>89</v>
      </c>
      <c r="AM1344" s="24">
        <v>89</v>
      </c>
      <c r="AN1344" s="24">
        <v>89</v>
      </c>
      <c r="DX1344" s="19">
        <v>1340</v>
      </c>
      <c r="DY1344" t="s">
        <v>568</v>
      </c>
      <c r="DZ1344" t="s">
        <v>568</v>
      </c>
      <c r="EA1344" t="s">
        <v>568</v>
      </c>
      <c r="EB1344" t="s">
        <v>568</v>
      </c>
    </row>
    <row r="1345" spans="1:132" x14ac:dyDescent="0.25">
      <c r="A1345" s="12">
        <v>1342</v>
      </c>
      <c r="B1345" s="12">
        <v>0</v>
      </c>
      <c r="C1345" s="12">
        <v>0</v>
      </c>
      <c r="D1345" s="12">
        <v>0</v>
      </c>
      <c r="E1345" s="12">
        <v>0</v>
      </c>
      <c r="F1345" s="12">
        <v>0</v>
      </c>
      <c r="G1345" s="12">
        <v>0</v>
      </c>
      <c r="H1345" s="12">
        <v>0</v>
      </c>
      <c r="I1345" s="12">
        <v>0</v>
      </c>
      <c r="J1345" s="12">
        <v>8</v>
      </c>
      <c r="K1345" s="12">
        <v>21</v>
      </c>
      <c r="L1345" s="12">
        <v>16</v>
      </c>
      <c r="M1345" s="12">
        <v>16</v>
      </c>
      <c r="O1345" s="19">
        <v>1341</v>
      </c>
      <c r="P1345" s="20">
        <v>99</v>
      </c>
      <c r="Q1345" s="20">
        <v>99</v>
      </c>
      <c r="R1345" s="21">
        <v>99</v>
      </c>
      <c r="S1345" s="21">
        <v>99</v>
      </c>
      <c r="T1345" s="21">
        <v>99</v>
      </c>
      <c r="U1345" s="21">
        <v>99</v>
      </c>
      <c r="V1345" s="21">
        <v>98</v>
      </c>
      <c r="W1345" s="21">
        <v>96</v>
      </c>
      <c r="X1345" s="21">
        <v>94</v>
      </c>
      <c r="Y1345" s="21">
        <v>92</v>
      </c>
      <c r="Z1345" s="21">
        <v>91</v>
      </c>
      <c r="AA1345" s="21">
        <v>90</v>
      </c>
      <c r="AB1345" s="22">
        <v>1341</v>
      </c>
      <c r="AC1345" s="23">
        <v>97</v>
      </c>
      <c r="AD1345" s="23">
        <v>97</v>
      </c>
      <c r="AE1345" s="24">
        <v>99</v>
      </c>
      <c r="AF1345" s="24">
        <v>99</v>
      </c>
      <c r="AG1345" s="24">
        <v>99</v>
      </c>
      <c r="AH1345" s="24">
        <v>99</v>
      </c>
      <c r="AI1345" s="24">
        <v>99</v>
      </c>
      <c r="AJ1345" s="24">
        <v>95</v>
      </c>
      <c r="AK1345" s="24">
        <v>92</v>
      </c>
      <c r="AL1345" s="24">
        <v>90</v>
      </c>
      <c r="AM1345" s="24">
        <v>90</v>
      </c>
      <c r="AN1345" s="24">
        <v>90</v>
      </c>
      <c r="DX1345" s="19">
        <v>1341</v>
      </c>
      <c r="DY1345" t="s">
        <v>568</v>
      </c>
      <c r="DZ1345" t="s">
        <v>568</v>
      </c>
      <c r="EA1345" t="s">
        <v>568</v>
      </c>
      <c r="EB1345" t="s">
        <v>568</v>
      </c>
    </row>
    <row r="1346" spans="1:132" x14ac:dyDescent="0.25">
      <c r="A1346" s="13">
        <v>1343</v>
      </c>
      <c r="B1346" s="13">
        <v>0</v>
      </c>
      <c r="C1346" s="13">
        <v>0</v>
      </c>
      <c r="D1346" s="13">
        <v>0</v>
      </c>
      <c r="E1346" s="13">
        <v>0</v>
      </c>
      <c r="F1346" s="13">
        <v>0</v>
      </c>
      <c r="G1346" s="13">
        <v>0</v>
      </c>
      <c r="H1346" s="13">
        <v>0</v>
      </c>
      <c r="I1346" s="13">
        <v>0</v>
      </c>
      <c r="J1346" s="13">
        <v>7</v>
      </c>
      <c r="K1346" s="13">
        <v>20</v>
      </c>
      <c r="L1346" s="13">
        <v>15</v>
      </c>
      <c r="M1346" s="13">
        <v>15</v>
      </c>
      <c r="O1346" s="19">
        <v>1342</v>
      </c>
      <c r="P1346" s="20">
        <v>99</v>
      </c>
      <c r="Q1346" s="20">
        <v>99</v>
      </c>
      <c r="R1346" s="21">
        <v>99</v>
      </c>
      <c r="S1346" s="21">
        <v>99</v>
      </c>
      <c r="T1346" s="21">
        <v>99</v>
      </c>
      <c r="U1346" s="21">
        <v>99</v>
      </c>
      <c r="V1346" s="21">
        <v>98</v>
      </c>
      <c r="W1346" s="21">
        <v>96</v>
      </c>
      <c r="X1346" s="21">
        <v>94</v>
      </c>
      <c r="Y1346" s="21">
        <v>92</v>
      </c>
      <c r="Z1346" s="21">
        <v>91</v>
      </c>
      <c r="AA1346" s="21">
        <v>90</v>
      </c>
      <c r="AB1346" s="22">
        <v>1342</v>
      </c>
      <c r="AC1346" s="23">
        <v>97</v>
      </c>
      <c r="AD1346" s="23">
        <v>97</v>
      </c>
      <c r="AE1346" s="24">
        <v>99</v>
      </c>
      <c r="AF1346" s="24">
        <v>99</v>
      </c>
      <c r="AG1346" s="24">
        <v>99</v>
      </c>
      <c r="AH1346" s="24">
        <v>99</v>
      </c>
      <c r="AI1346" s="24">
        <v>99</v>
      </c>
      <c r="AJ1346" s="24">
        <v>95</v>
      </c>
      <c r="AK1346" s="24">
        <v>92</v>
      </c>
      <c r="AL1346" s="24">
        <v>90</v>
      </c>
      <c r="AM1346" s="24">
        <v>90</v>
      </c>
      <c r="AN1346" s="24">
        <v>90</v>
      </c>
      <c r="DX1346" s="19">
        <v>1342</v>
      </c>
      <c r="DY1346" t="s">
        <v>568</v>
      </c>
      <c r="DZ1346" t="s">
        <v>568</v>
      </c>
      <c r="EA1346" t="s">
        <v>568</v>
      </c>
      <c r="EB1346" t="s">
        <v>568</v>
      </c>
    </row>
    <row r="1347" spans="1:132" x14ac:dyDescent="0.25">
      <c r="A1347" s="12">
        <v>1344</v>
      </c>
      <c r="B1347" s="12">
        <v>0</v>
      </c>
      <c r="C1347" s="12">
        <v>0</v>
      </c>
      <c r="D1347" s="12">
        <v>0</v>
      </c>
      <c r="E1347" s="12">
        <v>0</v>
      </c>
      <c r="F1347" s="12">
        <v>0</v>
      </c>
      <c r="G1347" s="12">
        <v>0</v>
      </c>
      <c r="H1347" s="12">
        <v>0</v>
      </c>
      <c r="I1347" s="12">
        <v>0</v>
      </c>
      <c r="J1347" s="12">
        <v>7</v>
      </c>
      <c r="K1347" s="12">
        <v>20</v>
      </c>
      <c r="L1347" s="12">
        <v>15</v>
      </c>
      <c r="M1347" s="12">
        <v>15</v>
      </c>
      <c r="O1347" s="19">
        <v>1343</v>
      </c>
      <c r="P1347" s="20">
        <v>99</v>
      </c>
      <c r="Q1347" s="20">
        <v>99</v>
      </c>
      <c r="R1347" s="21">
        <v>99</v>
      </c>
      <c r="S1347" s="21">
        <v>99</v>
      </c>
      <c r="T1347" s="21">
        <v>99</v>
      </c>
      <c r="U1347" s="21">
        <v>99</v>
      </c>
      <c r="V1347" s="21">
        <v>98</v>
      </c>
      <c r="W1347" s="21">
        <v>96</v>
      </c>
      <c r="X1347" s="21">
        <v>94</v>
      </c>
      <c r="Y1347" s="21">
        <v>92</v>
      </c>
      <c r="Z1347" s="21">
        <v>92</v>
      </c>
      <c r="AA1347" s="21">
        <v>91</v>
      </c>
      <c r="AB1347" s="22">
        <v>1343</v>
      </c>
      <c r="AC1347" s="23">
        <v>97</v>
      </c>
      <c r="AD1347" s="23">
        <v>97</v>
      </c>
      <c r="AE1347" s="24">
        <v>99</v>
      </c>
      <c r="AF1347" s="24">
        <v>99</v>
      </c>
      <c r="AG1347" s="24">
        <v>99</v>
      </c>
      <c r="AH1347" s="24">
        <v>99</v>
      </c>
      <c r="AI1347" s="24">
        <v>99</v>
      </c>
      <c r="AJ1347" s="24">
        <v>95</v>
      </c>
      <c r="AK1347" s="24">
        <v>92</v>
      </c>
      <c r="AL1347" s="24">
        <v>90</v>
      </c>
      <c r="AM1347" s="24">
        <v>90</v>
      </c>
      <c r="AN1347" s="24">
        <v>90</v>
      </c>
      <c r="DX1347" s="19">
        <v>1343</v>
      </c>
      <c r="DY1347" t="s">
        <v>568</v>
      </c>
      <c r="DZ1347" t="s">
        <v>568</v>
      </c>
      <c r="EA1347" t="s">
        <v>568</v>
      </c>
      <c r="EB1347" t="s">
        <v>568</v>
      </c>
    </row>
    <row r="1348" spans="1:132" x14ac:dyDescent="0.25">
      <c r="A1348" s="13">
        <v>1345</v>
      </c>
      <c r="B1348" s="13">
        <v>0</v>
      </c>
      <c r="C1348" s="13">
        <v>0</v>
      </c>
      <c r="D1348" s="13">
        <v>0</v>
      </c>
      <c r="E1348" s="13">
        <v>0</v>
      </c>
      <c r="F1348" s="13">
        <v>0</v>
      </c>
      <c r="G1348" s="13">
        <v>0</v>
      </c>
      <c r="H1348" s="13">
        <v>0</v>
      </c>
      <c r="I1348" s="13">
        <v>0</v>
      </c>
      <c r="J1348" s="13">
        <v>7</v>
      </c>
      <c r="K1348" s="13">
        <v>20</v>
      </c>
      <c r="L1348" s="13">
        <v>15</v>
      </c>
      <c r="M1348" s="13">
        <v>15</v>
      </c>
      <c r="O1348" s="19">
        <v>1344</v>
      </c>
      <c r="P1348" s="20">
        <v>99</v>
      </c>
      <c r="Q1348" s="20">
        <v>99</v>
      </c>
      <c r="R1348" s="21">
        <v>99</v>
      </c>
      <c r="S1348" s="21">
        <v>99</v>
      </c>
      <c r="T1348" s="21">
        <v>99</v>
      </c>
      <c r="U1348" s="21">
        <v>99</v>
      </c>
      <c r="V1348" s="21">
        <v>98</v>
      </c>
      <c r="W1348" s="21">
        <v>96</v>
      </c>
      <c r="X1348" s="21">
        <v>94</v>
      </c>
      <c r="Y1348" s="21">
        <v>92</v>
      </c>
      <c r="Z1348" s="21">
        <v>92</v>
      </c>
      <c r="AA1348" s="21">
        <v>91</v>
      </c>
      <c r="AB1348" s="22">
        <v>1344</v>
      </c>
      <c r="AC1348" s="23">
        <v>97</v>
      </c>
      <c r="AD1348" s="23">
        <v>97</v>
      </c>
      <c r="AE1348" s="24">
        <v>99</v>
      </c>
      <c r="AF1348" s="24">
        <v>99</v>
      </c>
      <c r="AG1348" s="24">
        <v>99</v>
      </c>
      <c r="AH1348" s="24">
        <v>99</v>
      </c>
      <c r="AI1348" s="24">
        <v>99</v>
      </c>
      <c r="AJ1348" s="24">
        <v>96</v>
      </c>
      <c r="AK1348" s="24">
        <v>92</v>
      </c>
      <c r="AL1348" s="24">
        <v>90</v>
      </c>
      <c r="AM1348" s="24">
        <v>90</v>
      </c>
      <c r="AN1348" s="24">
        <v>90</v>
      </c>
      <c r="DX1348" s="19">
        <v>1344</v>
      </c>
      <c r="DY1348" t="s">
        <v>568</v>
      </c>
      <c r="DZ1348" t="s">
        <v>568</v>
      </c>
      <c r="EA1348" t="s">
        <v>568</v>
      </c>
      <c r="EB1348" t="s">
        <v>568</v>
      </c>
    </row>
    <row r="1349" spans="1:132" x14ac:dyDescent="0.25">
      <c r="A1349" s="12">
        <v>1346</v>
      </c>
      <c r="B1349" s="12">
        <v>0</v>
      </c>
      <c r="C1349" s="12">
        <v>0</v>
      </c>
      <c r="D1349" s="12">
        <v>0</v>
      </c>
      <c r="E1349" s="12">
        <v>0</v>
      </c>
      <c r="F1349" s="12">
        <v>0</v>
      </c>
      <c r="G1349" s="12">
        <v>0</v>
      </c>
      <c r="H1349" s="12">
        <v>0</v>
      </c>
      <c r="I1349" s="12">
        <v>0</v>
      </c>
      <c r="J1349" s="12">
        <v>7</v>
      </c>
      <c r="K1349" s="12">
        <v>20</v>
      </c>
      <c r="L1349" s="12">
        <v>15</v>
      </c>
      <c r="M1349" s="12">
        <v>15</v>
      </c>
      <c r="O1349" s="19">
        <v>1345</v>
      </c>
      <c r="P1349" s="20">
        <v>99</v>
      </c>
      <c r="Q1349" s="20">
        <v>99</v>
      </c>
      <c r="R1349" s="21">
        <v>99</v>
      </c>
      <c r="S1349" s="21">
        <v>99</v>
      </c>
      <c r="T1349" s="21">
        <v>99</v>
      </c>
      <c r="U1349" s="21">
        <v>99</v>
      </c>
      <c r="V1349" s="21">
        <v>98</v>
      </c>
      <c r="W1349" s="21">
        <v>96</v>
      </c>
      <c r="X1349" s="21">
        <v>94</v>
      </c>
      <c r="Y1349" s="21">
        <v>92</v>
      </c>
      <c r="Z1349" s="21">
        <v>92</v>
      </c>
      <c r="AA1349" s="21">
        <v>91</v>
      </c>
      <c r="AB1349" s="22">
        <v>1345</v>
      </c>
      <c r="AC1349" s="23">
        <v>97</v>
      </c>
      <c r="AD1349" s="23">
        <v>97</v>
      </c>
      <c r="AE1349" s="24">
        <v>99</v>
      </c>
      <c r="AF1349" s="24">
        <v>99</v>
      </c>
      <c r="AG1349" s="24">
        <v>99</v>
      </c>
      <c r="AH1349" s="24">
        <v>99</v>
      </c>
      <c r="AI1349" s="24">
        <v>99</v>
      </c>
      <c r="AJ1349" s="24">
        <v>96</v>
      </c>
      <c r="AK1349" s="24">
        <v>92</v>
      </c>
      <c r="AL1349" s="24">
        <v>90</v>
      </c>
      <c r="AM1349" s="24">
        <v>90</v>
      </c>
      <c r="AN1349" s="24">
        <v>90</v>
      </c>
      <c r="DX1349" s="19">
        <v>1345</v>
      </c>
      <c r="DY1349" t="s">
        <v>568</v>
      </c>
      <c r="DZ1349" t="s">
        <v>568</v>
      </c>
      <c r="EA1349" t="s">
        <v>568</v>
      </c>
      <c r="EB1349" t="s">
        <v>568</v>
      </c>
    </row>
    <row r="1350" spans="1:132" x14ac:dyDescent="0.25">
      <c r="A1350" s="13">
        <v>1347</v>
      </c>
      <c r="B1350" s="13">
        <v>0</v>
      </c>
      <c r="C1350" s="13">
        <v>0</v>
      </c>
      <c r="D1350" s="13">
        <v>0</v>
      </c>
      <c r="E1350" s="13">
        <v>0</v>
      </c>
      <c r="F1350" s="13">
        <v>0</v>
      </c>
      <c r="G1350" s="13">
        <v>0</v>
      </c>
      <c r="H1350" s="13">
        <v>0</v>
      </c>
      <c r="I1350" s="13">
        <v>0</v>
      </c>
      <c r="J1350" s="13">
        <v>7</v>
      </c>
      <c r="K1350" s="13">
        <v>20</v>
      </c>
      <c r="L1350" s="13">
        <v>15</v>
      </c>
      <c r="M1350" s="13">
        <v>15</v>
      </c>
      <c r="O1350" s="19">
        <v>1346</v>
      </c>
      <c r="P1350" s="20">
        <v>99</v>
      </c>
      <c r="Q1350" s="20">
        <v>99</v>
      </c>
      <c r="R1350" s="21">
        <v>99</v>
      </c>
      <c r="S1350" s="21">
        <v>99</v>
      </c>
      <c r="T1350" s="21">
        <v>99</v>
      </c>
      <c r="U1350" s="21">
        <v>99</v>
      </c>
      <c r="V1350" s="21">
        <v>98</v>
      </c>
      <c r="W1350" s="21">
        <v>96</v>
      </c>
      <c r="X1350" s="21">
        <v>94</v>
      </c>
      <c r="Y1350" s="21">
        <v>92</v>
      </c>
      <c r="Z1350" s="21">
        <v>92</v>
      </c>
      <c r="AA1350" s="21">
        <v>91</v>
      </c>
      <c r="AB1350" s="22">
        <v>1346</v>
      </c>
      <c r="AC1350" s="23">
        <v>98</v>
      </c>
      <c r="AD1350" s="23">
        <v>96</v>
      </c>
      <c r="AE1350" s="24">
        <v>99</v>
      </c>
      <c r="AF1350" s="24">
        <v>99</v>
      </c>
      <c r="AG1350" s="24">
        <v>99</v>
      </c>
      <c r="AH1350" s="24">
        <v>99</v>
      </c>
      <c r="AI1350" s="24">
        <v>99</v>
      </c>
      <c r="AJ1350" s="24">
        <v>96</v>
      </c>
      <c r="AK1350" s="24">
        <v>92</v>
      </c>
      <c r="AL1350" s="24">
        <v>90</v>
      </c>
      <c r="AM1350" s="24">
        <v>90</v>
      </c>
      <c r="AN1350" s="24">
        <v>90</v>
      </c>
      <c r="DX1350" s="19">
        <v>1346</v>
      </c>
      <c r="DY1350" t="s">
        <v>568</v>
      </c>
      <c r="DZ1350" t="s">
        <v>568</v>
      </c>
      <c r="EA1350" t="s">
        <v>568</v>
      </c>
      <c r="EB1350" t="s">
        <v>568</v>
      </c>
    </row>
    <row r="1351" spans="1:132" x14ac:dyDescent="0.25">
      <c r="A1351" s="12">
        <v>1348</v>
      </c>
      <c r="B1351" s="12">
        <v>0</v>
      </c>
      <c r="C1351" s="12">
        <v>0</v>
      </c>
      <c r="D1351" s="12">
        <v>0</v>
      </c>
      <c r="E1351" s="12">
        <v>0</v>
      </c>
      <c r="F1351" s="12">
        <v>0</v>
      </c>
      <c r="G1351" s="12">
        <v>0</v>
      </c>
      <c r="H1351" s="12">
        <v>0</v>
      </c>
      <c r="I1351" s="12">
        <v>0</v>
      </c>
      <c r="J1351" s="12">
        <v>6</v>
      </c>
      <c r="K1351" s="12">
        <v>19</v>
      </c>
      <c r="L1351" s="12">
        <v>14</v>
      </c>
      <c r="M1351" s="12">
        <v>14</v>
      </c>
      <c r="O1351" s="19">
        <v>1347</v>
      </c>
      <c r="P1351" s="20">
        <v>99</v>
      </c>
      <c r="Q1351" s="20">
        <v>99</v>
      </c>
      <c r="R1351" s="21">
        <v>99</v>
      </c>
      <c r="S1351" s="21">
        <v>99</v>
      </c>
      <c r="T1351" s="21">
        <v>99</v>
      </c>
      <c r="U1351" s="21">
        <v>99</v>
      </c>
      <c r="V1351" s="21">
        <v>98</v>
      </c>
      <c r="W1351" s="21">
        <v>96</v>
      </c>
      <c r="X1351" s="21">
        <v>94</v>
      </c>
      <c r="Y1351" s="21">
        <v>92</v>
      </c>
      <c r="Z1351" s="21">
        <v>92</v>
      </c>
      <c r="AA1351" s="21">
        <v>91</v>
      </c>
      <c r="AB1351" s="22">
        <v>1347</v>
      </c>
      <c r="AC1351" s="23">
        <v>98</v>
      </c>
      <c r="AD1351" s="23">
        <v>97</v>
      </c>
      <c r="AE1351" s="24">
        <v>99</v>
      </c>
      <c r="AF1351" s="24">
        <v>99</v>
      </c>
      <c r="AG1351" s="24">
        <v>99</v>
      </c>
      <c r="AH1351" s="24">
        <v>99</v>
      </c>
      <c r="AI1351" s="24">
        <v>99</v>
      </c>
      <c r="AJ1351" s="24">
        <v>96</v>
      </c>
      <c r="AK1351" s="24">
        <v>92</v>
      </c>
      <c r="AL1351" s="24">
        <v>90</v>
      </c>
      <c r="AM1351" s="24">
        <v>90</v>
      </c>
      <c r="AN1351" s="24">
        <v>90</v>
      </c>
      <c r="DX1351" s="19">
        <v>1347</v>
      </c>
      <c r="DY1351" t="s">
        <v>568</v>
      </c>
      <c r="DZ1351" t="s">
        <v>568</v>
      </c>
      <c r="EA1351" t="s">
        <v>568</v>
      </c>
      <c r="EB1351" t="s">
        <v>568</v>
      </c>
    </row>
    <row r="1352" spans="1:132" x14ac:dyDescent="0.25">
      <c r="A1352" s="13">
        <v>1349</v>
      </c>
      <c r="B1352" s="13">
        <v>0</v>
      </c>
      <c r="C1352" s="13">
        <v>0</v>
      </c>
      <c r="D1352" s="13">
        <v>0</v>
      </c>
      <c r="E1352" s="13">
        <v>0</v>
      </c>
      <c r="F1352" s="13">
        <v>0</v>
      </c>
      <c r="G1352" s="13">
        <v>0</v>
      </c>
      <c r="H1352" s="13">
        <v>0</v>
      </c>
      <c r="I1352" s="13">
        <v>0</v>
      </c>
      <c r="J1352" s="13">
        <v>6</v>
      </c>
      <c r="K1352" s="13">
        <v>19</v>
      </c>
      <c r="L1352" s="13">
        <v>14</v>
      </c>
      <c r="M1352" s="13">
        <v>14</v>
      </c>
      <c r="O1352" s="19">
        <v>1348</v>
      </c>
      <c r="P1352" s="20">
        <v>99</v>
      </c>
      <c r="Q1352" s="20">
        <v>99</v>
      </c>
      <c r="R1352" s="21">
        <v>99</v>
      </c>
      <c r="S1352" s="21">
        <v>99</v>
      </c>
      <c r="T1352" s="21">
        <v>99</v>
      </c>
      <c r="U1352" s="21">
        <v>99</v>
      </c>
      <c r="V1352" s="21">
        <v>98</v>
      </c>
      <c r="W1352" s="21">
        <v>96</v>
      </c>
      <c r="X1352" s="21">
        <v>94</v>
      </c>
      <c r="Y1352" s="21">
        <v>93</v>
      </c>
      <c r="Z1352" s="21">
        <v>92</v>
      </c>
      <c r="AA1352" s="21">
        <v>91</v>
      </c>
      <c r="AB1352" s="22">
        <v>1348</v>
      </c>
      <c r="AC1352" s="23">
        <v>98</v>
      </c>
      <c r="AD1352" s="23">
        <v>97</v>
      </c>
      <c r="AE1352" s="24">
        <v>99</v>
      </c>
      <c r="AF1352" s="24">
        <v>99</v>
      </c>
      <c r="AG1352" s="24">
        <v>99</v>
      </c>
      <c r="AH1352" s="24">
        <v>99</v>
      </c>
      <c r="AI1352" s="24">
        <v>99</v>
      </c>
      <c r="AJ1352" s="24">
        <v>96</v>
      </c>
      <c r="AK1352" s="24">
        <v>93</v>
      </c>
      <c r="AL1352" s="24">
        <v>90</v>
      </c>
      <c r="AM1352" s="24">
        <v>90</v>
      </c>
      <c r="AN1352" s="24">
        <v>90</v>
      </c>
      <c r="DX1352" s="19">
        <v>1348</v>
      </c>
      <c r="DY1352" t="s">
        <v>568</v>
      </c>
      <c r="DZ1352" t="s">
        <v>568</v>
      </c>
      <c r="EA1352" t="s">
        <v>568</v>
      </c>
      <c r="EB1352" t="s">
        <v>568</v>
      </c>
    </row>
    <row r="1353" spans="1:132" x14ac:dyDescent="0.25">
      <c r="A1353" s="12">
        <v>1350</v>
      </c>
      <c r="B1353" s="12">
        <v>0</v>
      </c>
      <c r="C1353" s="12">
        <v>0</v>
      </c>
      <c r="D1353" s="12">
        <v>0</v>
      </c>
      <c r="E1353" s="12">
        <v>0</v>
      </c>
      <c r="F1353" s="12">
        <v>0</v>
      </c>
      <c r="G1353" s="12">
        <v>0</v>
      </c>
      <c r="H1353" s="12">
        <v>0</v>
      </c>
      <c r="I1353" s="12">
        <v>0</v>
      </c>
      <c r="J1353" s="12">
        <v>6</v>
      </c>
      <c r="K1353" s="12">
        <v>19</v>
      </c>
      <c r="L1353" s="12">
        <v>14</v>
      </c>
      <c r="M1353" s="12">
        <v>14</v>
      </c>
      <c r="O1353" s="19">
        <v>1349</v>
      </c>
      <c r="P1353" s="20">
        <v>99</v>
      </c>
      <c r="Q1353" s="20">
        <v>99</v>
      </c>
      <c r="R1353" s="21">
        <v>99</v>
      </c>
      <c r="S1353" s="21">
        <v>99</v>
      </c>
      <c r="T1353" s="21">
        <v>99</v>
      </c>
      <c r="U1353" s="21">
        <v>99</v>
      </c>
      <c r="V1353" s="21">
        <v>98</v>
      </c>
      <c r="W1353" s="21">
        <v>96</v>
      </c>
      <c r="X1353" s="21">
        <v>94</v>
      </c>
      <c r="Y1353" s="21">
        <v>93</v>
      </c>
      <c r="Z1353" s="21">
        <v>92</v>
      </c>
      <c r="AA1353" s="21">
        <v>91</v>
      </c>
      <c r="AB1353" s="22">
        <v>1349</v>
      </c>
      <c r="AC1353" s="23">
        <v>98</v>
      </c>
      <c r="AD1353" s="23">
        <v>97</v>
      </c>
      <c r="AE1353" s="24">
        <v>99</v>
      </c>
      <c r="AF1353" s="24">
        <v>99</v>
      </c>
      <c r="AG1353" s="24">
        <v>99</v>
      </c>
      <c r="AH1353" s="24">
        <v>99</v>
      </c>
      <c r="AI1353" s="24">
        <v>99</v>
      </c>
      <c r="AJ1353" s="24">
        <v>96</v>
      </c>
      <c r="AK1353" s="24">
        <v>93</v>
      </c>
      <c r="AL1353" s="24">
        <v>90</v>
      </c>
      <c r="AM1353" s="24">
        <v>90</v>
      </c>
      <c r="AN1353" s="24">
        <v>90</v>
      </c>
      <c r="DX1353" s="19">
        <v>1349</v>
      </c>
      <c r="DY1353" t="s">
        <v>568</v>
      </c>
      <c r="DZ1353" t="s">
        <v>568</v>
      </c>
      <c r="EA1353" t="s">
        <v>568</v>
      </c>
      <c r="EB1353" t="s">
        <v>568</v>
      </c>
    </row>
    <row r="1354" spans="1:132" x14ac:dyDescent="0.25">
      <c r="A1354" s="13">
        <v>1351</v>
      </c>
      <c r="B1354" s="13">
        <v>0</v>
      </c>
      <c r="C1354" s="13">
        <v>0</v>
      </c>
      <c r="D1354" s="13">
        <v>0</v>
      </c>
      <c r="E1354" s="13">
        <v>0</v>
      </c>
      <c r="F1354" s="13">
        <v>0</v>
      </c>
      <c r="G1354" s="13">
        <v>0</v>
      </c>
      <c r="H1354" s="13">
        <v>0</v>
      </c>
      <c r="I1354" s="13">
        <v>0</v>
      </c>
      <c r="J1354" s="13">
        <v>6</v>
      </c>
      <c r="K1354" s="13">
        <v>19</v>
      </c>
      <c r="L1354" s="13">
        <v>14</v>
      </c>
      <c r="M1354" s="13">
        <v>14</v>
      </c>
      <c r="O1354" s="19">
        <v>1350</v>
      </c>
      <c r="P1354" s="20">
        <v>99</v>
      </c>
      <c r="Q1354" s="20">
        <v>99</v>
      </c>
      <c r="R1354" s="21">
        <v>99</v>
      </c>
      <c r="S1354" s="21">
        <v>99</v>
      </c>
      <c r="T1354" s="21">
        <v>99</v>
      </c>
      <c r="U1354" s="21">
        <v>99</v>
      </c>
      <c r="V1354" s="21">
        <v>98</v>
      </c>
      <c r="W1354" s="21">
        <v>96</v>
      </c>
      <c r="X1354" s="21">
        <v>94</v>
      </c>
      <c r="Y1354" s="21">
        <v>93</v>
      </c>
      <c r="Z1354" s="21">
        <v>92</v>
      </c>
      <c r="AA1354" s="21">
        <v>91</v>
      </c>
      <c r="AB1354" s="22">
        <v>1350</v>
      </c>
      <c r="AC1354" s="23">
        <v>98</v>
      </c>
      <c r="AD1354" s="23">
        <v>97</v>
      </c>
      <c r="AE1354" s="24">
        <v>99</v>
      </c>
      <c r="AF1354" s="24">
        <v>99</v>
      </c>
      <c r="AG1354" s="24">
        <v>99</v>
      </c>
      <c r="AH1354" s="24">
        <v>99</v>
      </c>
      <c r="AI1354" s="24">
        <v>99</v>
      </c>
      <c r="AJ1354" s="24">
        <v>96</v>
      </c>
      <c r="AK1354" s="24">
        <v>93</v>
      </c>
      <c r="AL1354" s="24">
        <v>90</v>
      </c>
      <c r="AM1354" s="24">
        <v>90</v>
      </c>
      <c r="AN1354" s="24">
        <v>90</v>
      </c>
      <c r="DX1354" s="19">
        <v>1350</v>
      </c>
      <c r="DY1354" t="s">
        <v>568</v>
      </c>
      <c r="DZ1354" t="s">
        <v>568</v>
      </c>
      <c r="EA1354" t="s">
        <v>568</v>
      </c>
      <c r="EB1354" t="s">
        <v>568</v>
      </c>
    </row>
    <row r="1355" spans="1:132" x14ac:dyDescent="0.25">
      <c r="A1355" s="12">
        <v>1352</v>
      </c>
      <c r="B1355" s="12">
        <v>0</v>
      </c>
      <c r="C1355" s="12">
        <v>0</v>
      </c>
      <c r="D1355" s="12">
        <v>0</v>
      </c>
      <c r="E1355" s="12">
        <v>0</v>
      </c>
      <c r="F1355" s="12">
        <v>0</v>
      </c>
      <c r="G1355" s="12">
        <v>0</v>
      </c>
      <c r="H1355" s="12">
        <v>0</v>
      </c>
      <c r="I1355" s="12">
        <v>0</v>
      </c>
      <c r="J1355" s="12">
        <v>6</v>
      </c>
      <c r="K1355" s="12">
        <v>19</v>
      </c>
      <c r="L1355" s="12">
        <v>14</v>
      </c>
      <c r="M1355" s="12">
        <v>14</v>
      </c>
      <c r="O1355" s="19">
        <v>1351</v>
      </c>
      <c r="P1355" s="20">
        <v>99</v>
      </c>
      <c r="Q1355" s="20">
        <v>99</v>
      </c>
      <c r="R1355" s="21">
        <v>99</v>
      </c>
      <c r="S1355" s="21">
        <v>99</v>
      </c>
      <c r="T1355" s="21">
        <v>99</v>
      </c>
      <c r="U1355" s="21">
        <v>99</v>
      </c>
      <c r="V1355" s="21">
        <v>98</v>
      </c>
      <c r="W1355" s="21">
        <v>96</v>
      </c>
      <c r="X1355" s="21">
        <v>94</v>
      </c>
      <c r="Y1355" s="21">
        <v>93</v>
      </c>
      <c r="Z1355" s="21">
        <v>92</v>
      </c>
      <c r="AA1355" s="21">
        <v>91</v>
      </c>
      <c r="AB1355" s="22">
        <v>1351</v>
      </c>
      <c r="AC1355" s="23">
        <v>98</v>
      </c>
      <c r="AD1355" s="23">
        <v>97</v>
      </c>
      <c r="AE1355" s="24">
        <v>99</v>
      </c>
      <c r="AF1355" s="24">
        <v>99</v>
      </c>
      <c r="AG1355" s="24">
        <v>99</v>
      </c>
      <c r="AH1355" s="24">
        <v>99</v>
      </c>
      <c r="AI1355" s="24">
        <v>99</v>
      </c>
      <c r="AJ1355" s="24">
        <v>96</v>
      </c>
      <c r="AK1355" s="24">
        <v>93</v>
      </c>
      <c r="AL1355" s="24">
        <v>90</v>
      </c>
      <c r="AM1355" s="24">
        <v>90</v>
      </c>
      <c r="AN1355" s="24">
        <v>90</v>
      </c>
      <c r="DX1355" s="19">
        <v>1351</v>
      </c>
      <c r="DY1355" t="s">
        <v>568</v>
      </c>
      <c r="DZ1355" t="s">
        <v>568</v>
      </c>
      <c r="EA1355" t="s">
        <v>568</v>
      </c>
      <c r="EB1355" t="s">
        <v>568</v>
      </c>
    </row>
    <row r="1356" spans="1:132" x14ac:dyDescent="0.25">
      <c r="A1356" s="13">
        <v>1353</v>
      </c>
      <c r="B1356" s="13">
        <v>0</v>
      </c>
      <c r="C1356" s="13">
        <v>0</v>
      </c>
      <c r="D1356" s="13">
        <v>0</v>
      </c>
      <c r="E1356" s="13">
        <v>0</v>
      </c>
      <c r="F1356" s="13">
        <v>0</v>
      </c>
      <c r="G1356" s="13">
        <v>0</v>
      </c>
      <c r="H1356" s="13">
        <v>0</v>
      </c>
      <c r="I1356" s="13">
        <v>0</v>
      </c>
      <c r="J1356" s="13">
        <v>6</v>
      </c>
      <c r="K1356" s="13">
        <v>18</v>
      </c>
      <c r="L1356" s="13">
        <v>13</v>
      </c>
      <c r="M1356" s="13">
        <v>13</v>
      </c>
      <c r="O1356" s="19">
        <v>1352</v>
      </c>
      <c r="P1356" s="20">
        <v>99</v>
      </c>
      <c r="Q1356" s="20">
        <v>99</v>
      </c>
      <c r="R1356" s="21">
        <v>99</v>
      </c>
      <c r="S1356" s="21">
        <v>99</v>
      </c>
      <c r="T1356" s="21">
        <v>99</v>
      </c>
      <c r="U1356" s="21">
        <v>99</v>
      </c>
      <c r="V1356" s="21">
        <v>98</v>
      </c>
      <c r="W1356" s="21">
        <v>96</v>
      </c>
      <c r="X1356" s="21">
        <v>94</v>
      </c>
      <c r="Y1356" s="21">
        <v>93</v>
      </c>
      <c r="Z1356" s="21">
        <v>92</v>
      </c>
      <c r="AA1356" s="21">
        <v>91</v>
      </c>
      <c r="AB1356" s="22">
        <v>1352</v>
      </c>
      <c r="AC1356" s="23">
        <v>98</v>
      </c>
      <c r="AD1356" s="23">
        <v>97</v>
      </c>
      <c r="AE1356" s="24">
        <v>99</v>
      </c>
      <c r="AF1356" s="24">
        <v>99</v>
      </c>
      <c r="AG1356" s="24">
        <v>99</v>
      </c>
      <c r="AH1356" s="24">
        <v>99</v>
      </c>
      <c r="AI1356" s="24">
        <v>99</v>
      </c>
      <c r="AJ1356" s="24">
        <v>96</v>
      </c>
      <c r="AK1356" s="24">
        <v>93</v>
      </c>
      <c r="AL1356" s="24">
        <v>91</v>
      </c>
      <c r="AM1356" s="24">
        <v>91</v>
      </c>
      <c r="AN1356" s="24">
        <v>91</v>
      </c>
      <c r="DX1356" s="19">
        <v>1352</v>
      </c>
      <c r="DY1356" t="s">
        <v>568</v>
      </c>
      <c r="DZ1356" t="s">
        <v>568</v>
      </c>
      <c r="EA1356" t="s">
        <v>568</v>
      </c>
      <c r="EB1356" t="s">
        <v>568</v>
      </c>
    </row>
    <row r="1357" spans="1:132" x14ac:dyDescent="0.25">
      <c r="A1357" s="12">
        <v>1354</v>
      </c>
      <c r="B1357" s="12">
        <v>0</v>
      </c>
      <c r="C1357" s="12">
        <v>0</v>
      </c>
      <c r="D1357" s="12">
        <v>0</v>
      </c>
      <c r="E1357" s="12">
        <v>0</v>
      </c>
      <c r="F1357" s="12">
        <v>0</v>
      </c>
      <c r="G1357" s="12">
        <v>0</v>
      </c>
      <c r="H1357" s="12">
        <v>0</v>
      </c>
      <c r="I1357" s="12">
        <v>0</v>
      </c>
      <c r="J1357" s="12">
        <v>6</v>
      </c>
      <c r="K1357" s="12">
        <v>18</v>
      </c>
      <c r="L1357" s="12">
        <v>13</v>
      </c>
      <c r="M1357" s="12">
        <v>13</v>
      </c>
      <c r="O1357" s="19">
        <v>1353</v>
      </c>
      <c r="P1357" s="20">
        <v>99</v>
      </c>
      <c r="Q1357" s="20">
        <v>99</v>
      </c>
      <c r="R1357" s="21">
        <v>99</v>
      </c>
      <c r="S1357" s="21">
        <v>99</v>
      </c>
      <c r="T1357" s="21">
        <v>99</v>
      </c>
      <c r="U1357" s="21">
        <v>99</v>
      </c>
      <c r="V1357" s="21">
        <v>98</v>
      </c>
      <c r="W1357" s="21">
        <v>97</v>
      </c>
      <c r="X1357" s="21">
        <v>94</v>
      </c>
      <c r="Y1357" s="21">
        <v>93</v>
      </c>
      <c r="Z1357" s="21">
        <v>92</v>
      </c>
      <c r="AA1357" s="21">
        <v>92</v>
      </c>
      <c r="AB1357" s="22">
        <v>1353</v>
      </c>
      <c r="AC1357" s="23">
        <v>98</v>
      </c>
      <c r="AD1357" s="23">
        <v>97</v>
      </c>
      <c r="AE1357" s="24">
        <v>99</v>
      </c>
      <c r="AF1357" s="24">
        <v>99</v>
      </c>
      <c r="AG1357" s="24">
        <v>99</v>
      </c>
      <c r="AH1357" s="24">
        <v>99</v>
      </c>
      <c r="AI1357" s="24">
        <v>99</v>
      </c>
      <c r="AJ1357" s="24">
        <v>96</v>
      </c>
      <c r="AK1357" s="24">
        <v>93</v>
      </c>
      <c r="AL1357" s="24">
        <v>91</v>
      </c>
      <c r="AM1357" s="24">
        <v>91</v>
      </c>
      <c r="AN1357" s="24">
        <v>91</v>
      </c>
      <c r="DX1357" s="19">
        <v>1353</v>
      </c>
      <c r="DY1357" t="s">
        <v>568</v>
      </c>
      <c r="DZ1357" t="s">
        <v>568</v>
      </c>
      <c r="EA1357" t="s">
        <v>568</v>
      </c>
      <c r="EB1357" t="s">
        <v>568</v>
      </c>
    </row>
    <row r="1358" spans="1:132" x14ac:dyDescent="0.25">
      <c r="A1358" s="13">
        <v>1355</v>
      </c>
      <c r="B1358" s="13">
        <v>0</v>
      </c>
      <c r="C1358" s="13">
        <v>0</v>
      </c>
      <c r="D1358" s="13">
        <v>0</v>
      </c>
      <c r="E1358" s="13">
        <v>0</v>
      </c>
      <c r="F1358" s="13">
        <v>0</v>
      </c>
      <c r="G1358" s="13">
        <v>0</v>
      </c>
      <c r="H1358" s="13">
        <v>0</v>
      </c>
      <c r="I1358" s="13">
        <v>0</v>
      </c>
      <c r="J1358" s="13">
        <v>6</v>
      </c>
      <c r="K1358" s="13">
        <v>18</v>
      </c>
      <c r="L1358" s="13">
        <v>13</v>
      </c>
      <c r="M1358" s="13">
        <v>13</v>
      </c>
      <c r="O1358" s="19">
        <v>1354</v>
      </c>
      <c r="P1358" s="20">
        <v>99</v>
      </c>
      <c r="Q1358" s="20">
        <v>99</v>
      </c>
      <c r="R1358" s="21">
        <v>99</v>
      </c>
      <c r="S1358" s="21">
        <v>99</v>
      </c>
      <c r="T1358" s="21">
        <v>99</v>
      </c>
      <c r="U1358" s="21">
        <v>99</v>
      </c>
      <c r="V1358" s="21">
        <v>98</v>
      </c>
      <c r="W1358" s="21">
        <v>97</v>
      </c>
      <c r="X1358" s="21">
        <v>94</v>
      </c>
      <c r="Y1358" s="21">
        <v>93</v>
      </c>
      <c r="Z1358" s="21">
        <v>92</v>
      </c>
      <c r="AA1358" s="21">
        <v>92</v>
      </c>
      <c r="AB1358" s="22">
        <v>1354</v>
      </c>
      <c r="AC1358" s="23">
        <v>98</v>
      </c>
      <c r="AD1358" s="23">
        <v>97</v>
      </c>
      <c r="AE1358" s="24">
        <v>99</v>
      </c>
      <c r="AF1358" s="24">
        <v>99</v>
      </c>
      <c r="AG1358" s="24">
        <v>99</v>
      </c>
      <c r="AH1358" s="24">
        <v>99</v>
      </c>
      <c r="AI1358" s="24">
        <v>99</v>
      </c>
      <c r="AJ1358" s="24">
        <v>96</v>
      </c>
      <c r="AK1358" s="24">
        <v>93</v>
      </c>
      <c r="AL1358" s="24">
        <v>91</v>
      </c>
      <c r="AM1358" s="24">
        <v>91</v>
      </c>
      <c r="AN1358" s="24">
        <v>91</v>
      </c>
      <c r="DX1358" s="19">
        <v>1354</v>
      </c>
      <c r="DY1358" t="s">
        <v>568</v>
      </c>
      <c r="DZ1358" t="s">
        <v>568</v>
      </c>
      <c r="EA1358" t="s">
        <v>568</v>
      </c>
      <c r="EB1358" t="s">
        <v>568</v>
      </c>
    </row>
    <row r="1359" spans="1:132" x14ac:dyDescent="0.25">
      <c r="A1359" s="12">
        <v>1356</v>
      </c>
      <c r="B1359" s="12">
        <v>0</v>
      </c>
      <c r="C1359" s="12">
        <v>0</v>
      </c>
      <c r="D1359" s="12">
        <v>0</v>
      </c>
      <c r="E1359" s="12">
        <v>0</v>
      </c>
      <c r="F1359" s="12">
        <v>0</v>
      </c>
      <c r="G1359" s="12">
        <v>0</v>
      </c>
      <c r="H1359" s="12">
        <v>0</v>
      </c>
      <c r="I1359" s="12">
        <v>0</v>
      </c>
      <c r="J1359" s="12">
        <v>5</v>
      </c>
      <c r="K1359" s="12">
        <v>18</v>
      </c>
      <c r="L1359" s="12">
        <v>13</v>
      </c>
      <c r="M1359" s="12">
        <v>13</v>
      </c>
      <c r="O1359" s="19">
        <v>1355</v>
      </c>
      <c r="P1359" s="20">
        <v>99</v>
      </c>
      <c r="Q1359" s="20">
        <v>99</v>
      </c>
      <c r="R1359" s="21">
        <v>99</v>
      </c>
      <c r="S1359" s="21">
        <v>99</v>
      </c>
      <c r="T1359" s="21">
        <v>99</v>
      </c>
      <c r="U1359" s="21">
        <v>99</v>
      </c>
      <c r="V1359" s="21">
        <v>98</v>
      </c>
      <c r="W1359" s="21">
        <v>97</v>
      </c>
      <c r="X1359" s="21">
        <v>94</v>
      </c>
      <c r="Y1359" s="21">
        <v>93</v>
      </c>
      <c r="Z1359" s="21">
        <v>92</v>
      </c>
      <c r="AA1359" s="21">
        <v>92</v>
      </c>
      <c r="AB1359" s="22">
        <v>1355</v>
      </c>
      <c r="AC1359" s="23">
        <v>98</v>
      </c>
      <c r="AD1359" s="23">
        <v>97</v>
      </c>
      <c r="AE1359" s="24">
        <v>99</v>
      </c>
      <c r="AF1359" s="24">
        <v>99</v>
      </c>
      <c r="AG1359" s="24">
        <v>99</v>
      </c>
      <c r="AH1359" s="24">
        <v>99</v>
      </c>
      <c r="AI1359" s="24">
        <v>99</v>
      </c>
      <c r="AJ1359" s="24">
        <v>96</v>
      </c>
      <c r="AK1359" s="24">
        <v>93</v>
      </c>
      <c r="AL1359" s="24">
        <v>91</v>
      </c>
      <c r="AM1359" s="24">
        <v>91</v>
      </c>
      <c r="AN1359" s="24">
        <v>91</v>
      </c>
      <c r="DX1359" s="19">
        <v>1355</v>
      </c>
      <c r="DY1359" t="s">
        <v>568</v>
      </c>
      <c r="DZ1359" t="s">
        <v>568</v>
      </c>
      <c r="EA1359" t="s">
        <v>568</v>
      </c>
      <c r="EB1359" t="s">
        <v>568</v>
      </c>
    </row>
    <row r="1360" spans="1:132" x14ac:dyDescent="0.25">
      <c r="A1360" s="13">
        <v>1357</v>
      </c>
      <c r="B1360" s="13">
        <v>0</v>
      </c>
      <c r="C1360" s="13">
        <v>0</v>
      </c>
      <c r="D1360" s="13">
        <v>0</v>
      </c>
      <c r="E1360" s="13">
        <v>0</v>
      </c>
      <c r="F1360" s="13">
        <v>0</v>
      </c>
      <c r="G1360" s="13">
        <v>0</v>
      </c>
      <c r="H1360" s="13">
        <v>0</v>
      </c>
      <c r="I1360" s="13">
        <v>0</v>
      </c>
      <c r="J1360" s="13">
        <v>5</v>
      </c>
      <c r="K1360" s="13">
        <v>18</v>
      </c>
      <c r="L1360" s="13">
        <v>13</v>
      </c>
      <c r="M1360" s="13">
        <v>13</v>
      </c>
      <c r="O1360" s="19">
        <v>1356</v>
      </c>
      <c r="P1360" s="20">
        <v>99</v>
      </c>
      <c r="Q1360" s="20">
        <v>99</v>
      </c>
      <c r="R1360" s="21">
        <v>99</v>
      </c>
      <c r="S1360" s="21">
        <v>99</v>
      </c>
      <c r="T1360" s="21">
        <v>99</v>
      </c>
      <c r="U1360" s="21">
        <v>99</v>
      </c>
      <c r="V1360" s="21">
        <v>98</v>
      </c>
      <c r="W1360" s="21">
        <v>97</v>
      </c>
      <c r="X1360" s="21">
        <v>94</v>
      </c>
      <c r="Y1360" s="21">
        <v>93</v>
      </c>
      <c r="Z1360" s="21">
        <v>92</v>
      </c>
      <c r="AA1360" s="21">
        <v>92</v>
      </c>
      <c r="AB1360" s="22">
        <v>1356</v>
      </c>
      <c r="AC1360" s="23">
        <v>98</v>
      </c>
      <c r="AD1360" s="23">
        <v>98</v>
      </c>
      <c r="AE1360" s="24">
        <v>99</v>
      </c>
      <c r="AF1360" s="24">
        <v>99</v>
      </c>
      <c r="AG1360" s="24">
        <v>99</v>
      </c>
      <c r="AH1360" s="24">
        <v>99</v>
      </c>
      <c r="AI1360" s="24">
        <v>99</v>
      </c>
      <c r="AJ1360" s="24">
        <v>97</v>
      </c>
      <c r="AK1360" s="24">
        <v>93</v>
      </c>
      <c r="AL1360" s="24">
        <v>91</v>
      </c>
      <c r="AM1360" s="24">
        <v>91</v>
      </c>
      <c r="AN1360" s="24">
        <v>91</v>
      </c>
      <c r="DX1360" s="19">
        <v>1356</v>
      </c>
      <c r="DY1360" t="s">
        <v>568</v>
      </c>
      <c r="DZ1360" t="s">
        <v>568</v>
      </c>
      <c r="EA1360" t="s">
        <v>568</v>
      </c>
      <c r="EB1360" t="s">
        <v>568</v>
      </c>
    </row>
    <row r="1361" spans="1:132" x14ac:dyDescent="0.25">
      <c r="A1361" s="12">
        <v>1358</v>
      </c>
      <c r="B1361" s="12">
        <v>0</v>
      </c>
      <c r="C1361" s="12">
        <v>0</v>
      </c>
      <c r="D1361" s="12">
        <v>0</v>
      </c>
      <c r="E1361" s="12">
        <v>0</v>
      </c>
      <c r="F1361" s="12">
        <v>0</v>
      </c>
      <c r="G1361" s="12">
        <v>0</v>
      </c>
      <c r="H1361" s="12">
        <v>0</v>
      </c>
      <c r="I1361" s="12">
        <v>0</v>
      </c>
      <c r="J1361" s="12">
        <v>5</v>
      </c>
      <c r="K1361" s="12">
        <v>17</v>
      </c>
      <c r="L1361" s="12">
        <v>12</v>
      </c>
      <c r="M1361" s="12">
        <v>12</v>
      </c>
      <c r="O1361" s="19">
        <v>1357</v>
      </c>
      <c r="P1361" s="20">
        <v>99</v>
      </c>
      <c r="Q1361" s="20">
        <v>99</v>
      </c>
      <c r="R1361" s="21">
        <v>99</v>
      </c>
      <c r="S1361" s="21">
        <v>99</v>
      </c>
      <c r="T1361" s="21">
        <v>99</v>
      </c>
      <c r="U1361" s="21">
        <v>99</v>
      </c>
      <c r="V1361" s="21">
        <v>98</v>
      </c>
      <c r="W1361" s="21">
        <v>97</v>
      </c>
      <c r="X1361" s="21">
        <v>94</v>
      </c>
      <c r="Y1361" s="21">
        <v>93</v>
      </c>
      <c r="Z1361" s="21">
        <v>92</v>
      </c>
      <c r="AA1361" s="21">
        <v>92</v>
      </c>
      <c r="AB1361" s="22">
        <v>1357</v>
      </c>
      <c r="AC1361" s="23">
        <v>98</v>
      </c>
      <c r="AD1361" s="23">
        <v>98</v>
      </c>
      <c r="AE1361" s="24">
        <v>99</v>
      </c>
      <c r="AF1361" s="24">
        <v>99</v>
      </c>
      <c r="AG1361" s="24">
        <v>99</v>
      </c>
      <c r="AH1361" s="24">
        <v>99</v>
      </c>
      <c r="AI1361" s="24">
        <v>99</v>
      </c>
      <c r="AJ1361" s="24">
        <v>97</v>
      </c>
      <c r="AK1361" s="24">
        <v>93</v>
      </c>
      <c r="AL1361" s="24">
        <v>91</v>
      </c>
      <c r="AM1361" s="24">
        <v>91</v>
      </c>
      <c r="AN1361" s="24">
        <v>91</v>
      </c>
      <c r="DX1361" s="19">
        <v>1357</v>
      </c>
      <c r="DY1361" t="s">
        <v>568</v>
      </c>
      <c r="DZ1361" t="s">
        <v>568</v>
      </c>
      <c r="EA1361" t="s">
        <v>568</v>
      </c>
      <c r="EB1361" t="s">
        <v>568</v>
      </c>
    </row>
    <row r="1362" spans="1:132" x14ac:dyDescent="0.25">
      <c r="A1362" s="13">
        <v>1359</v>
      </c>
      <c r="B1362" s="13">
        <v>0</v>
      </c>
      <c r="C1362" s="13">
        <v>0</v>
      </c>
      <c r="D1362" s="13">
        <v>0</v>
      </c>
      <c r="E1362" s="13">
        <v>0</v>
      </c>
      <c r="F1362" s="13">
        <v>0</v>
      </c>
      <c r="G1362" s="13">
        <v>0</v>
      </c>
      <c r="H1362" s="13">
        <v>0</v>
      </c>
      <c r="I1362" s="13">
        <v>0</v>
      </c>
      <c r="J1362" s="13">
        <v>5</v>
      </c>
      <c r="K1362" s="13">
        <v>17</v>
      </c>
      <c r="L1362" s="13">
        <v>12</v>
      </c>
      <c r="M1362" s="13">
        <v>12</v>
      </c>
      <c r="O1362" s="19">
        <v>1358</v>
      </c>
      <c r="P1362" s="20">
        <v>99</v>
      </c>
      <c r="Q1362" s="20">
        <v>99</v>
      </c>
      <c r="R1362" s="21">
        <v>99</v>
      </c>
      <c r="S1362" s="21">
        <v>99</v>
      </c>
      <c r="T1362" s="21">
        <v>99</v>
      </c>
      <c r="U1362" s="21">
        <v>99</v>
      </c>
      <c r="V1362" s="21">
        <v>98</v>
      </c>
      <c r="W1362" s="21">
        <v>97</v>
      </c>
      <c r="X1362" s="21">
        <v>95</v>
      </c>
      <c r="Y1362" s="21">
        <v>93</v>
      </c>
      <c r="Z1362" s="21">
        <v>93</v>
      </c>
      <c r="AA1362" s="21">
        <v>92</v>
      </c>
      <c r="AB1362" s="22">
        <v>1358</v>
      </c>
      <c r="AC1362" s="23">
        <v>98</v>
      </c>
      <c r="AD1362" s="23">
        <v>98</v>
      </c>
      <c r="AE1362" s="24">
        <v>99</v>
      </c>
      <c r="AF1362" s="24">
        <v>99</v>
      </c>
      <c r="AG1362" s="24">
        <v>99</v>
      </c>
      <c r="AH1362" s="24">
        <v>99</v>
      </c>
      <c r="AI1362" s="24">
        <v>99</v>
      </c>
      <c r="AJ1362" s="24">
        <v>97</v>
      </c>
      <c r="AK1362" s="24">
        <v>93</v>
      </c>
      <c r="AL1362" s="24">
        <v>91</v>
      </c>
      <c r="AM1362" s="24">
        <v>91</v>
      </c>
      <c r="AN1362" s="24">
        <v>91</v>
      </c>
      <c r="DX1362" s="19">
        <v>1358</v>
      </c>
      <c r="DY1362" t="s">
        <v>568</v>
      </c>
      <c r="DZ1362" t="s">
        <v>568</v>
      </c>
      <c r="EA1362" t="s">
        <v>568</v>
      </c>
      <c r="EB1362" t="s">
        <v>568</v>
      </c>
    </row>
    <row r="1363" spans="1:132" x14ac:dyDescent="0.25">
      <c r="A1363" s="12">
        <v>1360</v>
      </c>
      <c r="B1363" s="12">
        <v>0</v>
      </c>
      <c r="C1363" s="12">
        <v>0</v>
      </c>
      <c r="D1363" s="12">
        <v>0</v>
      </c>
      <c r="E1363" s="12">
        <v>0</v>
      </c>
      <c r="F1363" s="12">
        <v>0</v>
      </c>
      <c r="G1363" s="12">
        <v>0</v>
      </c>
      <c r="H1363" s="12">
        <v>0</v>
      </c>
      <c r="I1363" s="12">
        <v>0</v>
      </c>
      <c r="J1363" s="12">
        <v>5</v>
      </c>
      <c r="K1363" s="12">
        <v>17</v>
      </c>
      <c r="L1363" s="12">
        <v>12</v>
      </c>
      <c r="M1363" s="12">
        <v>12</v>
      </c>
      <c r="O1363" s="19">
        <v>1359</v>
      </c>
      <c r="P1363" s="20">
        <v>99</v>
      </c>
      <c r="Q1363" s="20">
        <v>99</v>
      </c>
      <c r="R1363" s="21">
        <v>99</v>
      </c>
      <c r="S1363" s="21">
        <v>99</v>
      </c>
      <c r="T1363" s="21">
        <v>99</v>
      </c>
      <c r="U1363" s="21">
        <v>99</v>
      </c>
      <c r="V1363" s="21">
        <v>98</v>
      </c>
      <c r="W1363" s="21">
        <v>97</v>
      </c>
      <c r="X1363" s="21">
        <v>95</v>
      </c>
      <c r="Y1363" s="21">
        <v>93</v>
      </c>
      <c r="Z1363" s="21">
        <v>93</v>
      </c>
      <c r="AA1363" s="21">
        <v>92</v>
      </c>
      <c r="AB1363" s="22">
        <v>1359</v>
      </c>
      <c r="AC1363" s="23">
        <v>98</v>
      </c>
      <c r="AD1363" s="23">
        <v>98</v>
      </c>
      <c r="AE1363" s="24">
        <v>99</v>
      </c>
      <c r="AF1363" s="24">
        <v>99</v>
      </c>
      <c r="AG1363" s="24">
        <v>99</v>
      </c>
      <c r="AH1363" s="24">
        <v>99</v>
      </c>
      <c r="AI1363" s="24">
        <v>99</v>
      </c>
      <c r="AJ1363" s="24">
        <v>97</v>
      </c>
      <c r="AK1363" s="24">
        <v>93</v>
      </c>
      <c r="AL1363" s="24">
        <v>91</v>
      </c>
      <c r="AM1363" s="24">
        <v>91</v>
      </c>
      <c r="AN1363" s="24">
        <v>91</v>
      </c>
      <c r="DX1363" s="19">
        <v>1359</v>
      </c>
      <c r="DY1363" t="s">
        <v>568</v>
      </c>
      <c r="DZ1363" t="s">
        <v>568</v>
      </c>
      <c r="EA1363" t="s">
        <v>568</v>
      </c>
      <c r="EB1363" t="s">
        <v>568</v>
      </c>
    </row>
    <row r="1364" spans="1:132" x14ac:dyDescent="0.25">
      <c r="A1364" s="13">
        <v>1361</v>
      </c>
      <c r="B1364" s="13">
        <v>0</v>
      </c>
      <c r="C1364" s="13">
        <v>0</v>
      </c>
      <c r="D1364" s="13">
        <v>0</v>
      </c>
      <c r="E1364" s="13">
        <v>0</v>
      </c>
      <c r="F1364" s="13">
        <v>0</v>
      </c>
      <c r="G1364" s="13">
        <v>0</v>
      </c>
      <c r="H1364" s="13">
        <v>0</v>
      </c>
      <c r="I1364" s="13">
        <v>0</v>
      </c>
      <c r="J1364" s="13">
        <v>5</v>
      </c>
      <c r="K1364" s="13">
        <v>17</v>
      </c>
      <c r="L1364" s="13">
        <v>12</v>
      </c>
      <c r="M1364" s="13">
        <v>12</v>
      </c>
      <c r="O1364" s="19">
        <v>1360</v>
      </c>
      <c r="P1364" s="20">
        <v>99</v>
      </c>
      <c r="Q1364" s="20">
        <v>99</v>
      </c>
      <c r="R1364" s="21">
        <v>99</v>
      </c>
      <c r="S1364" s="21">
        <v>99</v>
      </c>
      <c r="T1364" s="21">
        <v>99</v>
      </c>
      <c r="U1364" s="21">
        <v>99</v>
      </c>
      <c r="V1364" s="21">
        <v>98</v>
      </c>
      <c r="W1364" s="21">
        <v>97</v>
      </c>
      <c r="X1364" s="21">
        <v>95</v>
      </c>
      <c r="Y1364" s="21">
        <v>93</v>
      </c>
      <c r="Z1364" s="21">
        <v>93</v>
      </c>
      <c r="AA1364" s="21">
        <v>92</v>
      </c>
      <c r="AB1364" s="22">
        <v>1360</v>
      </c>
      <c r="AC1364" s="23">
        <v>98</v>
      </c>
      <c r="AD1364" s="23">
        <v>98</v>
      </c>
      <c r="AE1364" s="24">
        <v>99</v>
      </c>
      <c r="AF1364" s="24">
        <v>99</v>
      </c>
      <c r="AG1364" s="24">
        <v>99</v>
      </c>
      <c r="AH1364" s="24">
        <v>99</v>
      </c>
      <c r="AI1364" s="24">
        <v>99</v>
      </c>
      <c r="AJ1364" s="24">
        <v>97</v>
      </c>
      <c r="AK1364" s="24">
        <v>94</v>
      </c>
      <c r="AL1364" s="24">
        <v>91</v>
      </c>
      <c r="AM1364" s="24">
        <v>91</v>
      </c>
      <c r="AN1364" s="24">
        <v>91</v>
      </c>
      <c r="DX1364" s="19">
        <v>1360</v>
      </c>
      <c r="DY1364" t="s">
        <v>568</v>
      </c>
      <c r="DZ1364" t="s">
        <v>568</v>
      </c>
      <c r="EA1364" t="s">
        <v>568</v>
      </c>
      <c r="EB1364" t="s">
        <v>568</v>
      </c>
    </row>
    <row r="1365" spans="1:132" x14ac:dyDescent="0.25">
      <c r="A1365" s="12">
        <v>1362</v>
      </c>
      <c r="B1365" s="12">
        <v>0</v>
      </c>
      <c r="C1365" s="12">
        <v>0</v>
      </c>
      <c r="D1365" s="12">
        <v>0</v>
      </c>
      <c r="E1365" s="12">
        <v>0</v>
      </c>
      <c r="F1365" s="12">
        <v>0</v>
      </c>
      <c r="G1365" s="12">
        <v>0</v>
      </c>
      <c r="H1365" s="12">
        <v>0</v>
      </c>
      <c r="I1365" s="12">
        <v>0</v>
      </c>
      <c r="J1365" s="12">
        <v>5</v>
      </c>
      <c r="K1365" s="12">
        <v>17</v>
      </c>
      <c r="L1365" s="12">
        <v>12</v>
      </c>
      <c r="M1365" s="12">
        <v>12</v>
      </c>
      <c r="O1365" s="19">
        <v>1361</v>
      </c>
      <c r="P1365" s="20">
        <v>99</v>
      </c>
      <c r="Q1365" s="20">
        <v>99</v>
      </c>
      <c r="R1365" s="21">
        <v>99</v>
      </c>
      <c r="S1365" s="21">
        <v>99</v>
      </c>
      <c r="T1365" s="21">
        <v>99</v>
      </c>
      <c r="U1365" s="21">
        <v>99</v>
      </c>
      <c r="V1365" s="21">
        <v>98</v>
      </c>
      <c r="W1365" s="21">
        <v>97</v>
      </c>
      <c r="X1365" s="21">
        <v>95</v>
      </c>
      <c r="Y1365" s="21">
        <v>93</v>
      </c>
      <c r="Z1365" s="21">
        <v>93</v>
      </c>
      <c r="AA1365" s="21">
        <v>92</v>
      </c>
      <c r="AB1365" s="22">
        <v>1361</v>
      </c>
      <c r="AC1365" s="23">
        <v>98</v>
      </c>
      <c r="AD1365" s="23">
        <v>98</v>
      </c>
      <c r="AE1365" s="24">
        <v>99</v>
      </c>
      <c r="AF1365" s="24">
        <v>99</v>
      </c>
      <c r="AG1365" s="24">
        <v>99</v>
      </c>
      <c r="AH1365" s="24">
        <v>99</v>
      </c>
      <c r="AI1365" s="24">
        <v>99</v>
      </c>
      <c r="AJ1365" s="24">
        <v>97</v>
      </c>
      <c r="AK1365" s="24">
        <v>94</v>
      </c>
      <c r="AL1365" s="24">
        <v>91</v>
      </c>
      <c r="AM1365" s="24">
        <v>91</v>
      </c>
      <c r="AN1365" s="24">
        <v>91</v>
      </c>
      <c r="DX1365" s="19">
        <v>1361</v>
      </c>
      <c r="DY1365" t="s">
        <v>568</v>
      </c>
      <c r="DZ1365" t="s">
        <v>568</v>
      </c>
      <c r="EA1365" t="s">
        <v>568</v>
      </c>
      <c r="EB1365" t="s">
        <v>568</v>
      </c>
    </row>
    <row r="1366" spans="1:132" x14ac:dyDescent="0.25">
      <c r="A1366" s="13">
        <v>1363</v>
      </c>
      <c r="B1366" s="13">
        <v>0</v>
      </c>
      <c r="C1366" s="13">
        <v>0</v>
      </c>
      <c r="D1366" s="13">
        <v>0</v>
      </c>
      <c r="E1366" s="13">
        <v>0</v>
      </c>
      <c r="F1366" s="13">
        <v>0</v>
      </c>
      <c r="G1366" s="13">
        <v>0</v>
      </c>
      <c r="H1366" s="13">
        <v>0</v>
      </c>
      <c r="I1366" s="13">
        <v>0</v>
      </c>
      <c r="J1366" s="13">
        <v>4</v>
      </c>
      <c r="K1366" s="13">
        <v>16</v>
      </c>
      <c r="L1366" s="13">
        <v>11</v>
      </c>
      <c r="M1366" s="13">
        <v>11</v>
      </c>
      <c r="O1366" s="19">
        <v>1362</v>
      </c>
      <c r="P1366" s="20">
        <v>99</v>
      </c>
      <c r="Q1366" s="20">
        <v>99</v>
      </c>
      <c r="R1366" s="21">
        <v>99</v>
      </c>
      <c r="S1366" s="21">
        <v>99</v>
      </c>
      <c r="T1366" s="21">
        <v>99</v>
      </c>
      <c r="U1366" s="21">
        <v>99</v>
      </c>
      <c r="V1366" s="21">
        <v>98</v>
      </c>
      <c r="W1366" s="21">
        <v>97</v>
      </c>
      <c r="X1366" s="21">
        <v>95</v>
      </c>
      <c r="Y1366" s="21">
        <v>93</v>
      </c>
      <c r="Z1366" s="21">
        <v>93</v>
      </c>
      <c r="AA1366" s="21">
        <v>92</v>
      </c>
      <c r="AB1366" s="22">
        <v>1362</v>
      </c>
      <c r="AC1366" s="23">
        <v>98</v>
      </c>
      <c r="AD1366" s="23">
        <v>98</v>
      </c>
      <c r="AE1366" s="24">
        <v>99</v>
      </c>
      <c r="AF1366" s="24">
        <v>99</v>
      </c>
      <c r="AG1366" s="24">
        <v>99</v>
      </c>
      <c r="AH1366" s="24">
        <v>99</v>
      </c>
      <c r="AI1366" s="24">
        <v>99</v>
      </c>
      <c r="AJ1366" s="24">
        <v>97</v>
      </c>
      <c r="AK1366" s="24">
        <v>94</v>
      </c>
      <c r="AL1366" s="24">
        <v>91</v>
      </c>
      <c r="AM1366" s="24">
        <v>91</v>
      </c>
      <c r="AN1366" s="24">
        <v>91</v>
      </c>
      <c r="DX1366" s="19">
        <v>1362</v>
      </c>
      <c r="DY1366" t="s">
        <v>568</v>
      </c>
      <c r="DZ1366" t="s">
        <v>568</v>
      </c>
      <c r="EA1366" t="s">
        <v>568</v>
      </c>
      <c r="EB1366" t="s">
        <v>568</v>
      </c>
    </row>
    <row r="1367" spans="1:132" x14ac:dyDescent="0.25">
      <c r="A1367" s="12">
        <v>1364</v>
      </c>
      <c r="B1367" s="12">
        <v>0</v>
      </c>
      <c r="C1367" s="12">
        <v>0</v>
      </c>
      <c r="D1367" s="12">
        <v>0</v>
      </c>
      <c r="E1367" s="12">
        <v>0</v>
      </c>
      <c r="F1367" s="12">
        <v>0</v>
      </c>
      <c r="G1367" s="12">
        <v>0</v>
      </c>
      <c r="H1367" s="12">
        <v>0</v>
      </c>
      <c r="I1367" s="12">
        <v>0</v>
      </c>
      <c r="J1367" s="12">
        <v>4</v>
      </c>
      <c r="K1367" s="12">
        <v>16</v>
      </c>
      <c r="L1367" s="12">
        <v>11</v>
      </c>
      <c r="M1367" s="12">
        <v>11</v>
      </c>
      <c r="O1367" s="19">
        <v>1363</v>
      </c>
      <c r="P1367" s="20">
        <v>99</v>
      </c>
      <c r="Q1367" s="20">
        <v>99</v>
      </c>
      <c r="R1367" s="21">
        <v>99</v>
      </c>
      <c r="S1367" s="21">
        <v>99</v>
      </c>
      <c r="T1367" s="21">
        <v>99</v>
      </c>
      <c r="U1367" s="21">
        <v>99</v>
      </c>
      <c r="V1367" s="21">
        <v>98</v>
      </c>
      <c r="W1367" s="21">
        <v>97</v>
      </c>
      <c r="X1367" s="21">
        <v>95</v>
      </c>
      <c r="Y1367" s="21">
        <v>94</v>
      </c>
      <c r="Z1367" s="21">
        <v>93</v>
      </c>
      <c r="AA1367" s="21">
        <v>92</v>
      </c>
      <c r="AB1367" s="22">
        <v>1363</v>
      </c>
      <c r="AC1367" s="23">
        <v>98</v>
      </c>
      <c r="AD1367" s="23">
        <v>98</v>
      </c>
      <c r="AE1367" s="24">
        <v>99</v>
      </c>
      <c r="AF1367" s="24">
        <v>99</v>
      </c>
      <c r="AG1367" s="24">
        <v>99</v>
      </c>
      <c r="AH1367" s="24">
        <v>99</v>
      </c>
      <c r="AI1367" s="24">
        <v>99</v>
      </c>
      <c r="AJ1367" s="24">
        <v>97</v>
      </c>
      <c r="AK1367" s="24">
        <v>94</v>
      </c>
      <c r="AL1367" s="24">
        <v>92</v>
      </c>
      <c r="AM1367" s="24">
        <v>92</v>
      </c>
      <c r="AN1367" s="24">
        <v>92</v>
      </c>
      <c r="DX1367" s="19">
        <v>1363</v>
      </c>
      <c r="DY1367" t="s">
        <v>568</v>
      </c>
      <c r="DZ1367" t="s">
        <v>568</v>
      </c>
      <c r="EA1367" t="s">
        <v>568</v>
      </c>
      <c r="EB1367" t="s">
        <v>568</v>
      </c>
    </row>
    <row r="1368" spans="1:132" x14ac:dyDescent="0.25">
      <c r="A1368" s="13">
        <v>1365</v>
      </c>
      <c r="B1368" s="13">
        <v>0</v>
      </c>
      <c r="C1368" s="13">
        <v>0</v>
      </c>
      <c r="D1368" s="13">
        <v>0</v>
      </c>
      <c r="E1368" s="13">
        <v>0</v>
      </c>
      <c r="F1368" s="13">
        <v>0</v>
      </c>
      <c r="G1368" s="13">
        <v>0</v>
      </c>
      <c r="H1368" s="13">
        <v>0</v>
      </c>
      <c r="I1368" s="13">
        <v>0</v>
      </c>
      <c r="J1368" s="13">
        <v>4</v>
      </c>
      <c r="K1368" s="13">
        <v>16</v>
      </c>
      <c r="L1368" s="13">
        <v>11</v>
      </c>
      <c r="M1368" s="13">
        <v>11</v>
      </c>
      <c r="O1368" s="19">
        <v>1364</v>
      </c>
      <c r="P1368" s="20">
        <v>99</v>
      </c>
      <c r="Q1368" s="20">
        <v>99</v>
      </c>
      <c r="R1368" s="21">
        <v>99</v>
      </c>
      <c r="S1368" s="21">
        <v>99</v>
      </c>
      <c r="T1368" s="21">
        <v>99</v>
      </c>
      <c r="U1368" s="21">
        <v>99</v>
      </c>
      <c r="V1368" s="21">
        <v>98</v>
      </c>
      <c r="W1368" s="21">
        <v>97</v>
      </c>
      <c r="X1368" s="21">
        <v>95</v>
      </c>
      <c r="Y1368" s="21">
        <v>94</v>
      </c>
      <c r="Z1368" s="21">
        <v>93</v>
      </c>
      <c r="AA1368" s="21">
        <v>92</v>
      </c>
      <c r="AB1368" s="22">
        <v>1364</v>
      </c>
      <c r="AC1368" s="23">
        <v>98</v>
      </c>
      <c r="AD1368" s="23">
        <v>98</v>
      </c>
      <c r="AE1368" s="24">
        <v>99</v>
      </c>
      <c r="AF1368" s="24">
        <v>99</v>
      </c>
      <c r="AG1368" s="24">
        <v>99</v>
      </c>
      <c r="AH1368" s="24">
        <v>99</v>
      </c>
      <c r="AI1368" s="24">
        <v>99</v>
      </c>
      <c r="AJ1368" s="24">
        <v>97</v>
      </c>
      <c r="AK1368" s="24">
        <v>94</v>
      </c>
      <c r="AL1368" s="24">
        <v>92</v>
      </c>
      <c r="AM1368" s="24">
        <v>92</v>
      </c>
      <c r="AN1368" s="24">
        <v>92</v>
      </c>
      <c r="DX1368" s="19">
        <v>1364</v>
      </c>
      <c r="DY1368" t="s">
        <v>568</v>
      </c>
      <c r="DZ1368" t="s">
        <v>568</v>
      </c>
      <c r="EA1368" t="s">
        <v>568</v>
      </c>
      <c r="EB1368" t="s">
        <v>568</v>
      </c>
    </row>
    <row r="1369" spans="1:132" x14ac:dyDescent="0.25">
      <c r="A1369" s="12">
        <v>1366</v>
      </c>
      <c r="B1369" s="12">
        <v>0</v>
      </c>
      <c r="C1369" s="12">
        <v>0</v>
      </c>
      <c r="D1369" s="12">
        <v>0</v>
      </c>
      <c r="E1369" s="12">
        <v>0</v>
      </c>
      <c r="F1369" s="12">
        <v>0</v>
      </c>
      <c r="G1369" s="12">
        <v>0</v>
      </c>
      <c r="H1369" s="12">
        <v>0</v>
      </c>
      <c r="I1369" s="12">
        <v>0</v>
      </c>
      <c r="J1369" s="12">
        <v>4</v>
      </c>
      <c r="K1369" s="12">
        <v>16</v>
      </c>
      <c r="L1369" s="12">
        <v>11</v>
      </c>
      <c r="M1369" s="12">
        <v>11</v>
      </c>
      <c r="O1369" s="19">
        <v>1365</v>
      </c>
      <c r="P1369" s="20">
        <v>99</v>
      </c>
      <c r="Q1369" s="20">
        <v>99</v>
      </c>
      <c r="R1369" s="21">
        <v>99</v>
      </c>
      <c r="S1369" s="21">
        <v>99</v>
      </c>
      <c r="T1369" s="21">
        <v>99</v>
      </c>
      <c r="U1369" s="21">
        <v>99</v>
      </c>
      <c r="V1369" s="21">
        <v>98</v>
      </c>
      <c r="W1369" s="21">
        <v>97</v>
      </c>
      <c r="X1369" s="21">
        <v>95</v>
      </c>
      <c r="Y1369" s="21">
        <v>94</v>
      </c>
      <c r="Z1369" s="21">
        <v>93</v>
      </c>
      <c r="AA1369" s="21">
        <v>92</v>
      </c>
      <c r="AB1369" s="22">
        <v>1365</v>
      </c>
      <c r="AC1369" s="23">
        <v>98</v>
      </c>
      <c r="AD1369" s="23">
        <v>98</v>
      </c>
      <c r="AE1369" s="24">
        <v>99</v>
      </c>
      <c r="AF1369" s="24">
        <v>99</v>
      </c>
      <c r="AG1369" s="24">
        <v>99</v>
      </c>
      <c r="AH1369" s="24">
        <v>99</v>
      </c>
      <c r="AI1369" s="24">
        <v>99</v>
      </c>
      <c r="AJ1369" s="24">
        <v>97</v>
      </c>
      <c r="AK1369" s="24">
        <v>94</v>
      </c>
      <c r="AL1369" s="24">
        <v>92</v>
      </c>
      <c r="AM1369" s="24">
        <v>92</v>
      </c>
      <c r="AN1369" s="24">
        <v>92</v>
      </c>
      <c r="DX1369" s="19">
        <v>1365</v>
      </c>
      <c r="DY1369" t="s">
        <v>568</v>
      </c>
      <c r="DZ1369" t="s">
        <v>568</v>
      </c>
      <c r="EA1369" t="s">
        <v>568</v>
      </c>
      <c r="EB1369" t="s">
        <v>568</v>
      </c>
    </row>
    <row r="1370" spans="1:132" x14ac:dyDescent="0.25">
      <c r="A1370" s="13">
        <v>1367</v>
      </c>
      <c r="B1370" s="13">
        <v>0</v>
      </c>
      <c r="C1370" s="13">
        <v>0</v>
      </c>
      <c r="D1370" s="13">
        <v>0</v>
      </c>
      <c r="E1370" s="13">
        <v>0</v>
      </c>
      <c r="F1370" s="13">
        <v>0</v>
      </c>
      <c r="G1370" s="13">
        <v>0</v>
      </c>
      <c r="H1370" s="13">
        <v>0</v>
      </c>
      <c r="I1370" s="13">
        <v>0</v>
      </c>
      <c r="J1370" s="13">
        <v>4</v>
      </c>
      <c r="K1370" s="13">
        <v>16</v>
      </c>
      <c r="L1370" s="13">
        <v>11</v>
      </c>
      <c r="M1370" s="13">
        <v>11</v>
      </c>
      <c r="O1370" s="19">
        <v>1366</v>
      </c>
      <c r="P1370" s="20">
        <v>99</v>
      </c>
      <c r="Q1370" s="20">
        <v>99</v>
      </c>
      <c r="R1370" s="21">
        <v>99</v>
      </c>
      <c r="S1370" s="21">
        <v>99</v>
      </c>
      <c r="T1370" s="21">
        <v>99</v>
      </c>
      <c r="U1370" s="21">
        <v>99</v>
      </c>
      <c r="V1370" s="21">
        <v>98</v>
      </c>
      <c r="W1370" s="21">
        <v>97</v>
      </c>
      <c r="X1370" s="21">
        <v>95</v>
      </c>
      <c r="Y1370" s="21">
        <v>94</v>
      </c>
      <c r="Z1370" s="21">
        <v>93</v>
      </c>
      <c r="AA1370" s="21">
        <v>92</v>
      </c>
      <c r="AB1370" s="22">
        <v>1366</v>
      </c>
      <c r="AC1370" s="23">
        <v>98</v>
      </c>
      <c r="AD1370" s="23">
        <v>98</v>
      </c>
      <c r="AE1370" s="24">
        <v>99</v>
      </c>
      <c r="AF1370" s="24">
        <v>99</v>
      </c>
      <c r="AG1370" s="24">
        <v>99</v>
      </c>
      <c r="AH1370" s="24">
        <v>99</v>
      </c>
      <c r="AI1370" s="24">
        <v>99</v>
      </c>
      <c r="AJ1370" s="24">
        <v>97</v>
      </c>
      <c r="AK1370" s="24">
        <v>94</v>
      </c>
      <c r="AL1370" s="24">
        <v>92</v>
      </c>
      <c r="AM1370" s="24">
        <v>92</v>
      </c>
      <c r="AN1370" s="24">
        <v>92</v>
      </c>
      <c r="DX1370" s="19">
        <v>1366</v>
      </c>
      <c r="DY1370" t="s">
        <v>568</v>
      </c>
      <c r="DZ1370" t="s">
        <v>568</v>
      </c>
      <c r="EA1370" t="s">
        <v>568</v>
      </c>
      <c r="EB1370" t="s">
        <v>568</v>
      </c>
    </row>
    <row r="1371" spans="1:132" x14ac:dyDescent="0.25">
      <c r="A1371" s="12">
        <v>1368</v>
      </c>
      <c r="B1371" s="12">
        <v>0</v>
      </c>
      <c r="C1371" s="12">
        <v>0</v>
      </c>
      <c r="D1371" s="12">
        <v>0</v>
      </c>
      <c r="E1371" s="12">
        <v>0</v>
      </c>
      <c r="F1371" s="12">
        <v>0</v>
      </c>
      <c r="G1371" s="12">
        <v>0</v>
      </c>
      <c r="H1371" s="12">
        <v>0</v>
      </c>
      <c r="I1371" s="12">
        <v>0</v>
      </c>
      <c r="J1371" s="12">
        <v>3</v>
      </c>
      <c r="K1371" s="12">
        <v>15</v>
      </c>
      <c r="L1371" s="12">
        <v>10</v>
      </c>
      <c r="M1371" s="12">
        <v>10</v>
      </c>
      <c r="O1371" s="19">
        <v>1367</v>
      </c>
      <c r="P1371" s="20">
        <v>99</v>
      </c>
      <c r="Q1371" s="20">
        <v>99</v>
      </c>
      <c r="R1371" s="21">
        <v>99</v>
      </c>
      <c r="S1371" s="21">
        <v>99</v>
      </c>
      <c r="T1371" s="21">
        <v>99</v>
      </c>
      <c r="U1371" s="21">
        <v>99</v>
      </c>
      <c r="V1371" s="21">
        <v>98</v>
      </c>
      <c r="W1371" s="21">
        <v>97</v>
      </c>
      <c r="X1371" s="21">
        <v>95</v>
      </c>
      <c r="Y1371" s="21">
        <v>94</v>
      </c>
      <c r="Z1371" s="21">
        <v>93</v>
      </c>
      <c r="AA1371" s="21">
        <v>92</v>
      </c>
      <c r="AB1371" s="22">
        <v>1367</v>
      </c>
      <c r="AC1371" s="23">
        <v>98</v>
      </c>
      <c r="AD1371" s="23">
        <v>98</v>
      </c>
      <c r="AE1371" s="24">
        <v>99</v>
      </c>
      <c r="AF1371" s="24">
        <v>99</v>
      </c>
      <c r="AG1371" s="24">
        <v>99</v>
      </c>
      <c r="AH1371" s="24">
        <v>99</v>
      </c>
      <c r="AI1371" s="24">
        <v>99</v>
      </c>
      <c r="AJ1371" s="24">
        <v>97</v>
      </c>
      <c r="AK1371" s="24">
        <v>94</v>
      </c>
      <c r="AL1371" s="24">
        <v>92</v>
      </c>
      <c r="AM1371" s="24">
        <v>92</v>
      </c>
      <c r="AN1371" s="24">
        <v>92</v>
      </c>
      <c r="DX1371" s="19">
        <v>1367</v>
      </c>
      <c r="DY1371" t="s">
        <v>568</v>
      </c>
      <c r="DZ1371" t="s">
        <v>568</v>
      </c>
      <c r="EA1371" t="s">
        <v>568</v>
      </c>
      <c r="EB1371" t="s">
        <v>568</v>
      </c>
    </row>
    <row r="1372" spans="1:132" x14ac:dyDescent="0.25">
      <c r="A1372" s="13">
        <v>1369</v>
      </c>
      <c r="B1372" s="13">
        <v>0</v>
      </c>
      <c r="C1372" s="13">
        <v>0</v>
      </c>
      <c r="D1372" s="13">
        <v>0</v>
      </c>
      <c r="E1372" s="13">
        <v>0</v>
      </c>
      <c r="F1372" s="13">
        <v>0</v>
      </c>
      <c r="G1372" s="13">
        <v>0</v>
      </c>
      <c r="H1372" s="13">
        <v>0</v>
      </c>
      <c r="I1372" s="13">
        <v>0</v>
      </c>
      <c r="J1372" s="13">
        <v>3</v>
      </c>
      <c r="K1372" s="13">
        <v>15</v>
      </c>
      <c r="L1372" s="13">
        <v>10</v>
      </c>
      <c r="M1372" s="13">
        <v>10</v>
      </c>
      <c r="O1372" s="19">
        <v>1368</v>
      </c>
      <c r="P1372" s="20">
        <v>99</v>
      </c>
      <c r="Q1372" s="20">
        <v>99</v>
      </c>
      <c r="R1372" s="21">
        <v>99</v>
      </c>
      <c r="S1372" s="21">
        <v>99</v>
      </c>
      <c r="T1372" s="21">
        <v>99</v>
      </c>
      <c r="U1372" s="21">
        <v>99</v>
      </c>
      <c r="V1372" s="21">
        <v>99</v>
      </c>
      <c r="W1372" s="21">
        <v>98</v>
      </c>
      <c r="X1372" s="21">
        <v>95</v>
      </c>
      <c r="Y1372" s="21">
        <v>94</v>
      </c>
      <c r="Z1372" s="21">
        <v>93</v>
      </c>
      <c r="AA1372" s="21">
        <v>93</v>
      </c>
      <c r="AB1372" s="22">
        <v>1368</v>
      </c>
      <c r="AC1372" s="23">
        <v>98</v>
      </c>
      <c r="AD1372" s="23">
        <v>98</v>
      </c>
      <c r="AE1372" s="24">
        <v>99</v>
      </c>
      <c r="AF1372" s="24">
        <v>99</v>
      </c>
      <c r="AG1372" s="24">
        <v>99</v>
      </c>
      <c r="AH1372" s="24">
        <v>99</v>
      </c>
      <c r="AI1372" s="24">
        <v>99</v>
      </c>
      <c r="AJ1372" s="24">
        <v>97</v>
      </c>
      <c r="AK1372" s="24">
        <v>94</v>
      </c>
      <c r="AL1372" s="24">
        <v>92</v>
      </c>
      <c r="AM1372" s="24">
        <v>92</v>
      </c>
      <c r="AN1372" s="24">
        <v>92</v>
      </c>
      <c r="DX1372" s="19">
        <v>1368</v>
      </c>
      <c r="DY1372" t="s">
        <v>568</v>
      </c>
      <c r="DZ1372" t="s">
        <v>568</v>
      </c>
      <c r="EA1372" t="s">
        <v>568</v>
      </c>
      <c r="EB1372" t="s">
        <v>568</v>
      </c>
    </row>
    <row r="1373" spans="1:132" x14ac:dyDescent="0.25">
      <c r="A1373" s="12">
        <v>1370</v>
      </c>
      <c r="B1373" s="12">
        <v>0</v>
      </c>
      <c r="C1373" s="12">
        <v>0</v>
      </c>
      <c r="D1373" s="12">
        <v>0</v>
      </c>
      <c r="E1373" s="12">
        <v>0</v>
      </c>
      <c r="F1373" s="12">
        <v>0</v>
      </c>
      <c r="G1373" s="12">
        <v>0</v>
      </c>
      <c r="H1373" s="12">
        <v>0</v>
      </c>
      <c r="I1373" s="12">
        <v>0</v>
      </c>
      <c r="J1373" s="12">
        <v>3</v>
      </c>
      <c r="K1373" s="12">
        <v>15</v>
      </c>
      <c r="L1373" s="12">
        <v>10</v>
      </c>
      <c r="M1373" s="12">
        <v>10</v>
      </c>
      <c r="O1373" s="19">
        <v>1369</v>
      </c>
      <c r="P1373" s="20">
        <v>99</v>
      </c>
      <c r="Q1373" s="20">
        <v>99</v>
      </c>
      <c r="R1373" s="21">
        <v>99</v>
      </c>
      <c r="S1373" s="21">
        <v>99</v>
      </c>
      <c r="T1373" s="21">
        <v>99</v>
      </c>
      <c r="U1373" s="21">
        <v>99</v>
      </c>
      <c r="V1373" s="21">
        <v>99</v>
      </c>
      <c r="W1373" s="21">
        <v>98</v>
      </c>
      <c r="X1373" s="21">
        <v>95</v>
      </c>
      <c r="Y1373" s="21">
        <v>94</v>
      </c>
      <c r="Z1373" s="21">
        <v>93</v>
      </c>
      <c r="AA1373" s="21">
        <v>93</v>
      </c>
      <c r="AB1373" s="22">
        <v>1369</v>
      </c>
      <c r="AC1373" s="23">
        <v>98</v>
      </c>
      <c r="AD1373" s="23">
        <v>98</v>
      </c>
      <c r="AE1373" s="24">
        <v>99</v>
      </c>
      <c r="AF1373" s="24">
        <v>99</v>
      </c>
      <c r="AG1373" s="24">
        <v>99</v>
      </c>
      <c r="AH1373" s="24">
        <v>99</v>
      </c>
      <c r="AI1373" s="24">
        <v>99</v>
      </c>
      <c r="AJ1373" s="24">
        <v>98</v>
      </c>
      <c r="AK1373" s="24">
        <v>94</v>
      </c>
      <c r="AL1373" s="24">
        <v>92</v>
      </c>
      <c r="AM1373" s="24">
        <v>92</v>
      </c>
      <c r="AN1373" s="24">
        <v>92</v>
      </c>
      <c r="DX1373" s="19">
        <v>1369</v>
      </c>
      <c r="DY1373" t="s">
        <v>568</v>
      </c>
      <c r="DZ1373" t="s">
        <v>568</v>
      </c>
      <c r="EA1373" t="s">
        <v>568</v>
      </c>
      <c r="EB1373" t="s">
        <v>568</v>
      </c>
    </row>
    <row r="1374" spans="1:132" x14ac:dyDescent="0.25">
      <c r="A1374" s="13">
        <v>1371</v>
      </c>
      <c r="B1374" s="13">
        <v>0</v>
      </c>
      <c r="C1374" s="13">
        <v>0</v>
      </c>
      <c r="D1374" s="13">
        <v>0</v>
      </c>
      <c r="E1374" s="13">
        <v>0</v>
      </c>
      <c r="F1374" s="13">
        <v>0</v>
      </c>
      <c r="G1374" s="13">
        <v>0</v>
      </c>
      <c r="H1374" s="13">
        <v>0</v>
      </c>
      <c r="I1374" s="13">
        <v>0</v>
      </c>
      <c r="J1374" s="13">
        <v>3</v>
      </c>
      <c r="K1374" s="13">
        <v>15</v>
      </c>
      <c r="L1374" s="13">
        <v>10</v>
      </c>
      <c r="M1374" s="13">
        <v>10</v>
      </c>
      <c r="O1374" s="19">
        <v>1370</v>
      </c>
      <c r="P1374" s="20">
        <v>99</v>
      </c>
      <c r="Q1374" s="20">
        <v>99</v>
      </c>
      <c r="R1374" s="21">
        <v>99</v>
      </c>
      <c r="S1374" s="21">
        <v>99</v>
      </c>
      <c r="T1374" s="21">
        <v>99</v>
      </c>
      <c r="U1374" s="21">
        <v>99</v>
      </c>
      <c r="V1374" s="21">
        <v>99</v>
      </c>
      <c r="W1374" s="21">
        <v>98</v>
      </c>
      <c r="X1374" s="21">
        <v>95</v>
      </c>
      <c r="Y1374" s="21">
        <v>94</v>
      </c>
      <c r="Z1374" s="21">
        <v>93</v>
      </c>
      <c r="AA1374" s="21">
        <v>93</v>
      </c>
      <c r="AB1374" s="22">
        <v>1370</v>
      </c>
      <c r="AC1374" s="23">
        <v>98</v>
      </c>
      <c r="AD1374" s="23">
        <v>98</v>
      </c>
      <c r="AE1374" s="24">
        <v>99</v>
      </c>
      <c r="AF1374" s="24">
        <v>99</v>
      </c>
      <c r="AG1374" s="24">
        <v>99</v>
      </c>
      <c r="AH1374" s="24">
        <v>99</v>
      </c>
      <c r="AI1374" s="24">
        <v>99</v>
      </c>
      <c r="AJ1374" s="24">
        <v>98</v>
      </c>
      <c r="AK1374" s="24">
        <v>94</v>
      </c>
      <c r="AL1374" s="24">
        <v>92</v>
      </c>
      <c r="AM1374" s="24">
        <v>92</v>
      </c>
      <c r="AN1374" s="24">
        <v>92</v>
      </c>
      <c r="DX1374" s="19">
        <v>1370</v>
      </c>
      <c r="DY1374" t="s">
        <v>568</v>
      </c>
      <c r="DZ1374" t="s">
        <v>568</v>
      </c>
      <c r="EA1374" t="s">
        <v>568</v>
      </c>
      <c r="EB1374" t="s">
        <v>568</v>
      </c>
    </row>
    <row r="1375" spans="1:132" x14ac:dyDescent="0.25">
      <c r="A1375" s="12">
        <v>1372</v>
      </c>
      <c r="B1375" s="12">
        <v>0</v>
      </c>
      <c r="C1375" s="12">
        <v>0</v>
      </c>
      <c r="D1375" s="12">
        <v>0</v>
      </c>
      <c r="E1375" s="12">
        <v>0</v>
      </c>
      <c r="F1375" s="12">
        <v>0</v>
      </c>
      <c r="G1375" s="12">
        <v>0</v>
      </c>
      <c r="H1375" s="12">
        <v>0</v>
      </c>
      <c r="I1375" s="12">
        <v>0</v>
      </c>
      <c r="J1375" s="12">
        <v>2</v>
      </c>
      <c r="K1375" s="12">
        <v>15</v>
      </c>
      <c r="L1375" s="12">
        <v>10</v>
      </c>
      <c r="M1375" s="12">
        <v>10</v>
      </c>
      <c r="O1375" s="19">
        <v>1371</v>
      </c>
      <c r="P1375" s="20">
        <v>99</v>
      </c>
      <c r="Q1375" s="20">
        <v>99</v>
      </c>
      <c r="R1375" s="21">
        <v>99</v>
      </c>
      <c r="S1375" s="21">
        <v>99</v>
      </c>
      <c r="T1375" s="21">
        <v>99</v>
      </c>
      <c r="U1375" s="21">
        <v>99</v>
      </c>
      <c r="V1375" s="21">
        <v>99</v>
      </c>
      <c r="W1375" s="21">
        <v>98</v>
      </c>
      <c r="X1375" s="21">
        <v>95</v>
      </c>
      <c r="Y1375" s="21">
        <v>94</v>
      </c>
      <c r="Z1375" s="21">
        <v>93</v>
      </c>
      <c r="AA1375" s="21">
        <v>93</v>
      </c>
      <c r="AB1375" s="22">
        <v>1371</v>
      </c>
      <c r="AC1375" s="23">
        <v>98</v>
      </c>
      <c r="AD1375" s="23">
        <v>98</v>
      </c>
      <c r="AE1375" s="24">
        <v>99</v>
      </c>
      <c r="AF1375" s="24">
        <v>99</v>
      </c>
      <c r="AG1375" s="24">
        <v>99</v>
      </c>
      <c r="AH1375" s="24">
        <v>99</v>
      </c>
      <c r="AI1375" s="24">
        <v>99</v>
      </c>
      <c r="AJ1375" s="24">
        <v>98</v>
      </c>
      <c r="AK1375" s="24">
        <v>94</v>
      </c>
      <c r="AL1375" s="24">
        <v>92</v>
      </c>
      <c r="AM1375" s="24">
        <v>92</v>
      </c>
      <c r="AN1375" s="24">
        <v>92</v>
      </c>
      <c r="DX1375" s="19">
        <v>1371</v>
      </c>
      <c r="DY1375" t="s">
        <v>568</v>
      </c>
      <c r="DZ1375" t="s">
        <v>568</v>
      </c>
      <c r="EA1375" t="s">
        <v>568</v>
      </c>
      <c r="EB1375" t="s">
        <v>568</v>
      </c>
    </row>
    <row r="1376" spans="1:132" x14ac:dyDescent="0.25">
      <c r="A1376" s="13">
        <v>1373</v>
      </c>
      <c r="B1376" s="13">
        <v>0</v>
      </c>
      <c r="C1376" s="13">
        <v>0</v>
      </c>
      <c r="D1376" s="13">
        <v>0</v>
      </c>
      <c r="E1376" s="13">
        <v>0</v>
      </c>
      <c r="F1376" s="13">
        <v>0</v>
      </c>
      <c r="G1376" s="13">
        <v>0</v>
      </c>
      <c r="H1376" s="13">
        <v>0</v>
      </c>
      <c r="I1376" s="13">
        <v>0</v>
      </c>
      <c r="J1376" s="13">
        <v>2</v>
      </c>
      <c r="K1376" s="13">
        <v>14</v>
      </c>
      <c r="L1376" s="13">
        <v>9</v>
      </c>
      <c r="M1376" s="13">
        <v>9</v>
      </c>
      <c r="O1376" s="19">
        <v>1372</v>
      </c>
      <c r="P1376" s="20">
        <v>99</v>
      </c>
      <c r="Q1376" s="20">
        <v>99</v>
      </c>
      <c r="R1376" s="21">
        <v>99</v>
      </c>
      <c r="S1376" s="21">
        <v>99</v>
      </c>
      <c r="T1376" s="21">
        <v>99</v>
      </c>
      <c r="U1376" s="21">
        <v>99</v>
      </c>
      <c r="V1376" s="21">
        <v>99</v>
      </c>
      <c r="W1376" s="21">
        <v>98</v>
      </c>
      <c r="X1376" s="21">
        <v>95</v>
      </c>
      <c r="Y1376" s="21">
        <v>94</v>
      </c>
      <c r="Z1376" s="21">
        <v>93</v>
      </c>
      <c r="AA1376" s="21">
        <v>93</v>
      </c>
      <c r="AB1376" s="22">
        <v>1372</v>
      </c>
      <c r="AC1376" s="23">
        <v>98</v>
      </c>
      <c r="AD1376" s="23">
        <v>98</v>
      </c>
      <c r="AE1376" s="24">
        <v>99</v>
      </c>
      <c r="AF1376" s="24">
        <v>99</v>
      </c>
      <c r="AG1376" s="24">
        <v>99</v>
      </c>
      <c r="AH1376" s="24">
        <v>99</v>
      </c>
      <c r="AI1376" s="24">
        <v>99</v>
      </c>
      <c r="AJ1376" s="24">
        <v>98</v>
      </c>
      <c r="AK1376" s="24">
        <v>94</v>
      </c>
      <c r="AL1376" s="24">
        <v>92</v>
      </c>
      <c r="AM1376" s="24">
        <v>92</v>
      </c>
      <c r="AN1376" s="24">
        <v>92</v>
      </c>
      <c r="DX1376" s="19">
        <v>1372</v>
      </c>
      <c r="DY1376" t="s">
        <v>568</v>
      </c>
      <c r="DZ1376" t="s">
        <v>568</v>
      </c>
      <c r="EA1376" t="s">
        <v>568</v>
      </c>
      <c r="EB1376" t="s">
        <v>568</v>
      </c>
    </row>
    <row r="1377" spans="1:132" x14ac:dyDescent="0.25">
      <c r="A1377" s="12">
        <v>1374</v>
      </c>
      <c r="B1377" s="12">
        <v>0</v>
      </c>
      <c r="C1377" s="12">
        <v>0</v>
      </c>
      <c r="D1377" s="12">
        <v>0</v>
      </c>
      <c r="E1377" s="12">
        <v>0</v>
      </c>
      <c r="F1377" s="12">
        <v>0</v>
      </c>
      <c r="G1377" s="12">
        <v>0</v>
      </c>
      <c r="H1377" s="12">
        <v>0</v>
      </c>
      <c r="I1377" s="12">
        <v>0</v>
      </c>
      <c r="J1377" s="12">
        <v>2</v>
      </c>
      <c r="K1377" s="12">
        <v>14</v>
      </c>
      <c r="L1377" s="12">
        <v>9</v>
      </c>
      <c r="M1377" s="12">
        <v>9</v>
      </c>
      <c r="O1377" s="19">
        <v>1373</v>
      </c>
      <c r="P1377" s="20">
        <v>99</v>
      </c>
      <c r="Q1377" s="20">
        <v>99</v>
      </c>
      <c r="R1377" s="21">
        <v>99</v>
      </c>
      <c r="S1377" s="21">
        <v>99</v>
      </c>
      <c r="T1377" s="21">
        <v>99</v>
      </c>
      <c r="U1377" s="21">
        <v>99</v>
      </c>
      <c r="V1377" s="21">
        <v>99</v>
      </c>
      <c r="W1377" s="21">
        <v>98</v>
      </c>
      <c r="X1377" s="21">
        <v>95</v>
      </c>
      <c r="Y1377" s="21">
        <v>94</v>
      </c>
      <c r="Z1377" s="21">
        <v>94</v>
      </c>
      <c r="AA1377" s="21">
        <v>93</v>
      </c>
      <c r="AB1377" s="22">
        <v>1373</v>
      </c>
      <c r="AC1377" s="23">
        <v>98</v>
      </c>
      <c r="AD1377" s="23">
        <v>98</v>
      </c>
      <c r="AE1377" s="24">
        <v>99</v>
      </c>
      <c r="AF1377" s="24">
        <v>99</v>
      </c>
      <c r="AG1377" s="24">
        <v>99</v>
      </c>
      <c r="AH1377" s="24">
        <v>99</v>
      </c>
      <c r="AI1377" s="24">
        <v>99</v>
      </c>
      <c r="AJ1377" s="24">
        <v>98</v>
      </c>
      <c r="AK1377" s="24">
        <v>95</v>
      </c>
      <c r="AL1377" s="24">
        <v>92</v>
      </c>
      <c r="AM1377" s="24">
        <v>92</v>
      </c>
      <c r="AN1377" s="24">
        <v>92</v>
      </c>
      <c r="DX1377" s="19">
        <v>1373</v>
      </c>
      <c r="DY1377" t="s">
        <v>568</v>
      </c>
      <c r="DZ1377" t="s">
        <v>568</v>
      </c>
      <c r="EA1377" t="s">
        <v>568</v>
      </c>
      <c r="EB1377" t="s">
        <v>568</v>
      </c>
    </row>
    <row r="1378" spans="1:132" x14ac:dyDescent="0.25">
      <c r="A1378" s="13">
        <v>1375</v>
      </c>
      <c r="B1378" s="13">
        <v>0</v>
      </c>
      <c r="C1378" s="13">
        <v>0</v>
      </c>
      <c r="D1378" s="13">
        <v>0</v>
      </c>
      <c r="E1378" s="13">
        <v>0</v>
      </c>
      <c r="F1378" s="13">
        <v>0</v>
      </c>
      <c r="G1378" s="13">
        <v>0</v>
      </c>
      <c r="H1378" s="13">
        <v>0</v>
      </c>
      <c r="I1378" s="13">
        <v>0</v>
      </c>
      <c r="J1378" s="13">
        <v>2</v>
      </c>
      <c r="K1378" s="13">
        <v>14</v>
      </c>
      <c r="L1378" s="13">
        <v>9</v>
      </c>
      <c r="M1378" s="13">
        <v>9</v>
      </c>
      <c r="O1378" s="19">
        <v>1374</v>
      </c>
      <c r="P1378" s="20">
        <v>99</v>
      </c>
      <c r="Q1378" s="20">
        <v>99</v>
      </c>
      <c r="R1378" s="21">
        <v>99</v>
      </c>
      <c r="S1378" s="21">
        <v>99</v>
      </c>
      <c r="T1378" s="21">
        <v>99</v>
      </c>
      <c r="U1378" s="21">
        <v>99</v>
      </c>
      <c r="V1378" s="21">
        <v>99</v>
      </c>
      <c r="W1378" s="21">
        <v>98</v>
      </c>
      <c r="X1378" s="21">
        <v>95</v>
      </c>
      <c r="Y1378" s="21">
        <v>94</v>
      </c>
      <c r="Z1378" s="21">
        <v>94</v>
      </c>
      <c r="AA1378" s="21">
        <v>93</v>
      </c>
      <c r="AB1378" s="22">
        <v>1374</v>
      </c>
      <c r="AC1378" s="23">
        <v>98</v>
      </c>
      <c r="AD1378" s="23">
        <v>98</v>
      </c>
      <c r="AE1378" s="24">
        <v>99</v>
      </c>
      <c r="AF1378" s="24">
        <v>99</v>
      </c>
      <c r="AG1378" s="24">
        <v>99</v>
      </c>
      <c r="AH1378" s="24">
        <v>99</v>
      </c>
      <c r="AI1378" s="24">
        <v>99</v>
      </c>
      <c r="AJ1378" s="24">
        <v>98</v>
      </c>
      <c r="AK1378" s="24">
        <v>95</v>
      </c>
      <c r="AL1378" s="24">
        <v>92</v>
      </c>
      <c r="AM1378" s="24">
        <v>92</v>
      </c>
      <c r="AN1378" s="24">
        <v>92</v>
      </c>
      <c r="DX1378" s="19">
        <v>1374</v>
      </c>
      <c r="DY1378" t="s">
        <v>568</v>
      </c>
      <c r="DZ1378" t="s">
        <v>568</v>
      </c>
      <c r="EA1378" t="s">
        <v>568</v>
      </c>
      <c r="EB1378" t="s">
        <v>568</v>
      </c>
    </row>
    <row r="1379" spans="1:132" x14ac:dyDescent="0.25">
      <c r="A1379" s="12">
        <v>1376</v>
      </c>
      <c r="B1379" s="12">
        <v>0</v>
      </c>
      <c r="C1379" s="12">
        <v>0</v>
      </c>
      <c r="D1379" s="12">
        <v>0</v>
      </c>
      <c r="E1379" s="12">
        <v>0</v>
      </c>
      <c r="F1379" s="12">
        <v>0</v>
      </c>
      <c r="G1379" s="12">
        <v>0</v>
      </c>
      <c r="H1379" s="12">
        <v>0</v>
      </c>
      <c r="I1379" s="12">
        <v>0</v>
      </c>
      <c r="J1379" s="12">
        <v>1</v>
      </c>
      <c r="K1379" s="12">
        <v>14</v>
      </c>
      <c r="L1379" s="12">
        <v>9</v>
      </c>
      <c r="M1379" s="12">
        <v>9</v>
      </c>
      <c r="O1379" s="19">
        <v>1375</v>
      </c>
      <c r="P1379" s="20">
        <v>99</v>
      </c>
      <c r="Q1379" s="20">
        <v>99</v>
      </c>
      <c r="R1379" s="21">
        <v>99</v>
      </c>
      <c r="S1379" s="21">
        <v>99</v>
      </c>
      <c r="T1379" s="21">
        <v>99</v>
      </c>
      <c r="U1379" s="21">
        <v>99</v>
      </c>
      <c r="V1379" s="21">
        <v>99</v>
      </c>
      <c r="W1379" s="21">
        <v>98</v>
      </c>
      <c r="X1379" s="21">
        <v>95</v>
      </c>
      <c r="Y1379" s="21">
        <v>94</v>
      </c>
      <c r="Z1379" s="21">
        <v>94</v>
      </c>
      <c r="AA1379" s="21">
        <v>93</v>
      </c>
      <c r="AB1379" s="22">
        <v>1375</v>
      </c>
      <c r="AC1379" s="23">
        <v>98</v>
      </c>
      <c r="AD1379" s="23">
        <v>98</v>
      </c>
      <c r="AE1379" s="24">
        <v>99</v>
      </c>
      <c r="AF1379" s="24">
        <v>99</v>
      </c>
      <c r="AG1379" s="24">
        <v>99</v>
      </c>
      <c r="AH1379" s="24">
        <v>99</v>
      </c>
      <c r="AI1379" s="24">
        <v>99</v>
      </c>
      <c r="AJ1379" s="24">
        <v>98</v>
      </c>
      <c r="AK1379" s="24">
        <v>95</v>
      </c>
      <c r="AL1379" s="24">
        <v>93</v>
      </c>
      <c r="AM1379" s="24">
        <v>93</v>
      </c>
      <c r="AN1379" s="24">
        <v>93</v>
      </c>
      <c r="DX1379" s="19">
        <v>1375</v>
      </c>
      <c r="DY1379" t="s">
        <v>568</v>
      </c>
      <c r="DZ1379" t="s">
        <v>568</v>
      </c>
      <c r="EA1379" t="s">
        <v>568</v>
      </c>
      <c r="EB1379" t="s">
        <v>568</v>
      </c>
    </row>
    <row r="1380" spans="1:132" x14ac:dyDescent="0.25">
      <c r="A1380" s="13">
        <v>1377</v>
      </c>
      <c r="B1380" s="13">
        <v>0</v>
      </c>
      <c r="C1380" s="13">
        <v>0</v>
      </c>
      <c r="D1380" s="13">
        <v>0</v>
      </c>
      <c r="E1380" s="13">
        <v>0</v>
      </c>
      <c r="F1380" s="13">
        <v>0</v>
      </c>
      <c r="G1380" s="13">
        <v>0</v>
      </c>
      <c r="H1380" s="13">
        <v>0</v>
      </c>
      <c r="I1380" s="13">
        <v>0</v>
      </c>
      <c r="J1380" s="13">
        <v>1</v>
      </c>
      <c r="K1380" s="13">
        <v>14</v>
      </c>
      <c r="L1380" s="13">
        <v>9</v>
      </c>
      <c r="M1380" s="13">
        <v>9</v>
      </c>
      <c r="O1380" s="19">
        <v>1376</v>
      </c>
      <c r="P1380" s="20">
        <v>99</v>
      </c>
      <c r="Q1380" s="20">
        <v>99</v>
      </c>
      <c r="R1380" s="21">
        <v>99</v>
      </c>
      <c r="S1380" s="21">
        <v>99</v>
      </c>
      <c r="T1380" s="21">
        <v>99</v>
      </c>
      <c r="U1380" s="21">
        <v>99</v>
      </c>
      <c r="V1380" s="21">
        <v>99</v>
      </c>
      <c r="W1380" s="21">
        <v>98</v>
      </c>
      <c r="X1380" s="21">
        <v>95</v>
      </c>
      <c r="Y1380" s="21">
        <v>94</v>
      </c>
      <c r="Z1380" s="21">
        <v>94</v>
      </c>
      <c r="AA1380" s="21">
        <v>93</v>
      </c>
      <c r="AB1380" s="22">
        <v>1376</v>
      </c>
      <c r="AC1380" s="23">
        <v>98</v>
      </c>
      <c r="AD1380" s="23">
        <v>98</v>
      </c>
      <c r="AE1380" s="24">
        <v>99</v>
      </c>
      <c r="AF1380" s="24">
        <v>99</v>
      </c>
      <c r="AG1380" s="24">
        <v>99</v>
      </c>
      <c r="AH1380" s="24">
        <v>99</v>
      </c>
      <c r="AI1380" s="24">
        <v>99</v>
      </c>
      <c r="AJ1380" s="24">
        <v>98</v>
      </c>
      <c r="AK1380" s="24">
        <v>95</v>
      </c>
      <c r="AL1380" s="24">
        <v>93</v>
      </c>
      <c r="AM1380" s="24">
        <v>93</v>
      </c>
      <c r="AN1380" s="24">
        <v>93</v>
      </c>
      <c r="DX1380" s="19">
        <v>1376</v>
      </c>
      <c r="DY1380" t="s">
        <v>568</v>
      </c>
      <c r="DZ1380" t="s">
        <v>568</v>
      </c>
      <c r="EA1380" t="s">
        <v>568</v>
      </c>
      <c r="EB1380" t="s">
        <v>568</v>
      </c>
    </row>
    <row r="1381" spans="1:132" x14ac:dyDescent="0.25">
      <c r="A1381" s="12">
        <v>1378</v>
      </c>
      <c r="B1381" s="12">
        <v>0</v>
      </c>
      <c r="C1381" s="12">
        <v>0</v>
      </c>
      <c r="D1381" s="12">
        <v>0</v>
      </c>
      <c r="E1381" s="12">
        <v>0</v>
      </c>
      <c r="F1381" s="12">
        <v>0</v>
      </c>
      <c r="G1381" s="12">
        <v>0</v>
      </c>
      <c r="H1381" s="12">
        <v>0</v>
      </c>
      <c r="I1381" s="12">
        <v>0</v>
      </c>
      <c r="J1381" s="12">
        <v>1</v>
      </c>
      <c r="K1381" s="12">
        <v>13</v>
      </c>
      <c r="L1381" s="12">
        <v>8</v>
      </c>
      <c r="M1381" s="12">
        <v>8</v>
      </c>
      <c r="O1381" s="19">
        <v>1377</v>
      </c>
      <c r="P1381" s="20">
        <v>99</v>
      </c>
      <c r="Q1381" s="20">
        <v>99</v>
      </c>
      <c r="R1381" s="21">
        <v>99</v>
      </c>
      <c r="S1381" s="21">
        <v>99</v>
      </c>
      <c r="T1381" s="21">
        <v>99</v>
      </c>
      <c r="U1381" s="21">
        <v>99</v>
      </c>
      <c r="V1381" s="21">
        <v>99</v>
      </c>
      <c r="W1381" s="21">
        <v>98</v>
      </c>
      <c r="X1381" s="21">
        <v>95</v>
      </c>
      <c r="Y1381" s="21">
        <v>94</v>
      </c>
      <c r="Z1381" s="21">
        <v>94</v>
      </c>
      <c r="AA1381" s="21">
        <v>93</v>
      </c>
      <c r="AB1381" s="22">
        <v>1377</v>
      </c>
      <c r="AC1381" s="23">
        <v>98</v>
      </c>
      <c r="AD1381" s="23">
        <v>98</v>
      </c>
      <c r="AE1381" s="24">
        <v>99</v>
      </c>
      <c r="AF1381" s="24">
        <v>99</v>
      </c>
      <c r="AG1381" s="24">
        <v>99</v>
      </c>
      <c r="AH1381" s="24">
        <v>99</v>
      </c>
      <c r="AI1381" s="24">
        <v>99</v>
      </c>
      <c r="AJ1381" s="24">
        <v>98</v>
      </c>
      <c r="AK1381" s="24">
        <v>95</v>
      </c>
      <c r="AL1381" s="24">
        <v>93</v>
      </c>
      <c r="AM1381" s="24">
        <v>93</v>
      </c>
      <c r="AN1381" s="24">
        <v>93</v>
      </c>
      <c r="DX1381" s="19">
        <v>1377</v>
      </c>
      <c r="DY1381" t="s">
        <v>568</v>
      </c>
      <c r="DZ1381" t="s">
        <v>568</v>
      </c>
      <c r="EA1381" t="s">
        <v>568</v>
      </c>
      <c r="EB1381" t="s">
        <v>568</v>
      </c>
    </row>
    <row r="1382" spans="1:132" x14ac:dyDescent="0.25">
      <c r="A1382" s="13">
        <v>1379</v>
      </c>
      <c r="B1382" s="13">
        <v>0</v>
      </c>
      <c r="C1382" s="13">
        <v>0</v>
      </c>
      <c r="D1382" s="13">
        <v>0</v>
      </c>
      <c r="E1382" s="13">
        <v>0</v>
      </c>
      <c r="F1382" s="13">
        <v>0</v>
      </c>
      <c r="G1382" s="13">
        <v>0</v>
      </c>
      <c r="H1382" s="13">
        <v>0</v>
      </c>
      <c r="I1382" s="13">
        <v>0</v>
      </c>
      <c r="J1382" s="13">
        <v>0</v>
      </c>
      <c r="K1382" s="13">
        <v>13</v>
      </c>
      <c r="L1382" s="13">
        <v>8</v>
      </c>
      <c r="M1382" s="13">
        <v>8</v>
      </c>
      <c r="O1382" s="19">
        <v>1378</v>
      </c>
      <c r="P1382" s="20">
        <v>99</v>
      </c>
      <c r="Q1382" s="20">
        <v>99</v>
      </c>
      <c r="R1382" s="21">
        <v>99</v>
      </c>
      <c r="S1382" s="21">
        <v>99</v>
      </c>
      <c r="T1382" s="21">
        <v>99</v>
      </c>
      <c r="U1382" s="21">
        <v>99</v>
      </c>
      <c r="V1382" s="21">
        <v>99</v>
      </c>
      <c r="W1382" s="21">
        <v>98</v>
      </c>
      <c r="X1382" s="21">
        <v>96</v>
      </c>
      <c r="Y1382" s="21">
        <v>94</v>
      </c>
      <c r="Z1382" s="21">
        <v>94</v>
      </c>
      <c r="AA1382" s="21">
        <v>93</v>
      </c>
      <c r="AB1382" s="22">
        <v>1378</v>
      </c>
      <c r="AC1382" s="23">
        <v>98</v>
      </c>
      <c r="AD1382" s="23">
        <v>98</v>
      </c>
      <c r="AE1382" s="24">
        <v>99</v>
      </c>
      <c r="AF1382" s="24">
        <v>99</v>
      </c>
      <c r="AG1382" s="24">
        <v>99</v>
      </c>
      <c r="AH1382" s="24">
        <v>99</v>
      </c>
      <c r="AI1382" s="24">
        <v>99</v>
      </c>
      <c r="AJ1382" s="24">
        <v>98</v>
      </c>
      <c r="AK1382" s="24">
        <v>95</v>
      </c>
      <c r="AL1382" s="24">
        <v>93</v>
      </c>
      <c r="AM1382" s="24">
        <v>93</v>
      </c>
      <c r="AN1382" s="24">
        <v>93</v>
      </c>
      <c r="DX1382" s="19">
        <v>1378</v>
      </c>
      <c r="DY1382" t="s">
        <v>568</v>
      </c>
      <c r="DZ1382" t="s">
        <v>568</v>
      </c>
      <c r="EA1382" t="s">
        <v>568</v>
      </c>
      <c r="EB1382" t="s">
        <v>568</v>
      </c>
    </row>
    <row r="1383" spans="1:132" x14ac:dyDescent="0.25">
      <c r="A1383" s="12">
        <v>1380</v>
      </c>
      <c r="B1383" s="12">
        <v>0</v>
      </c>
      <c r="C1383" s="12">
        <v>0</v>
      </c>
      <c r="D1383" s="12">
        <v>0</v>
      </c>
      <c r="E1383" s="12">
        <v>0</v>
      </c>
      <c r="F1383" s="12">
        <v>0</v>
      </c>
      <c r="G1383" s="12">
        <v>0</v>
      </c>
      <c r="H1383" s="12">
        <v>0</v>
      </c>
      <c r="I1383" s="12">
        <v>0</v>
      </c>
      <c r="J1383" s="12">
        <v>0</v>
      </c>
      <c r="K1383" s="12">
        <v>13</v>
      </c>
      <c r="L1383" s="12">
        <v>8</v>
      </c>
      <c r="M1383" s="12">
        <v>8</v>
      </c>
      <c r="O1383" s="19">
        <v>1379</v>
      </c>
      <c r="P1383" s="20">
        <v>99</v>
      </c>
      <c r="Q1383" s="20">
        <v>99</v>
      </c>
      <c r="R1383" s="21">
        <v>99</v>
      </c>
      <c r="S1383" s="21">
        <v>99</v>
      </c>
      <c r="T1383" s="21">
        <v>99</v>
      </c>
      <c r="U1383" s="21">
        <v>99</v>
      </c>
      <c r="V1383" s="21">
        <v>99</v>
      </c>
      <c r="W1383" s="21">
        <v>98</v>
      </c>
      <c r="X1383" s="21">
        <v>96</v>
      </c>
      <c r="Y1383" s="21">
        <v>94</v>
      </c>
      <c r="Z1383" s="21">
        <v>94</v>
      </c>
      <c r="AA1383" s="21">
        <v>93</v>
      </c>
      <c r="AB1383" s="22">
        <v>1379</v>
      </c>
      <c r="AC1383" s="23">
        <v>98</v>
      </c>
      <c r="AD1383" s="23">
        <v>98</v>
      </c>
      <c r="AE1383" s="24">
        <v>99</v>
      </c>
      <c r="AF1383" s="24">
        <v>99</v>
      </c>
      <c r="AG1383" s="24">
        <v>99</v>
      </c>
      <c r="AH1383" s="24">
        <v>99</v>
      </c>
      <c r="AI1383" s="24">
        <v>99</v>
      </c>
      <c r="AJ1383" s="24">
        <v>98</v>
      </c>
      <c r="AK1383" s="24">
        <v>95</v>
      </c>
      <c r="AL1383" s="24">
        <v>93</v>
      </c>
      <c r="AM1383" s="24">
        <v>93</v>
      </c>
      <c r="AN1383" s="24">
        <v>93</v>
      </c>
      <c r="DX1383" s="19">
        <v>1379</v>
      </c>
      <c r="DY1383" t="s">
        <v>568</v>
      </c>
      <c r="DZ1383" t="s">
        <v>568</v>
      </c>
      <c r="EA1383" t="s">
        <v>568</v>
      </c>
      <c r="EB1383" t="s">
        <v>568</v>
      </c>
    </row>
    <row r="1384" spans="1:132" x14ac:dyDescent="0.25">
      <c r="A1384" s="13">
        <v>1381</v>
      </c>
      <c r="B1384" s="13">
        <v>0</v>
      </c>
      <c r="C1384" s="13">
        <v>0</v>
      </c>
      <c r="D1384" s="13">
        <v>0</v>
      </c>
      <c r="E1384" s="13">
        <v>0</v>
      </c>
      <c r="F1384" s="13">
        <v>0</v>
      </c>
      <c r="G1384" s="13">
        <v>0</v>
      </c>
      <c r="H1384" s="13">
        <v>0</v>
      </c>
      <c r="I1384" s="13">
        <v>0</v>
      </c>
      <c r="J1384" s="13">
        <v>0</v>
      </c>
      <c r="K1384" s="13">
        <v>13</v>
      </c>
      <c r="L1384" s="13">
        <v>8</v>
      </c>
      <c r="M1384" s="13">
        <v>8</v>
      </c>
      <c r="O1384" s="19">
        <v>1380</v>
      </c>
      <c r="P1384" s="20">
        <v>99</v>
      </c>
      <c r="Q1384" s="20">
        <v>99</v>
      </c>
      <c r="R1384" s="21">
        <v>99</v>
      </c>
      <c r="S1384" s="21">
        <v>99</v>
      </c>
      <c r="T1384" s="21">
        <v>99</v>
      </c>
      <c r="U1384" s="21">
        <v>99</v>
      </c>
      <c r="V1384" s="21">
        <v>99</v>
      </c>
      <c r="W1384" s="21">
        <v>98</v>
      </c>
      <c r="X1384" s="21">
        <v>96</v>
      </c>
      <c r="Y1384" s="21">
        <v>94</v>
      </c>
      <c r="Z1384" s="21">
        <v>94</v>
      </c>
      <c r="AA1384" s="21">
        <v>93</v>
      </c>
      <c r="AB1384" s="22">
        <v>1380</v>
      </c>
      <c r="AC1384" s="23">
        <v>98</v>
      </c>
      <c r="AD1384" s="23">
        <v>98</v>
      </c>
      <c r="AE1384" s="24">
        <v>99</v>
      </c>
      <c r="AF1384" s="24">
        <v>99</v>
      </c>
      <c r="AG1384" s="24">
        <v>99</v>
      </c>
      <c r="AH1384" s="24">
        <v>99</v>
      </c>
      <c r="AI1384" s="24">
        <v>99</v>
      </c>
      <c r="AJ1384" s="24">
        <v>98</v>
      </c>
      <c r="AK1384" s="24">
        <v>95</v>
      </c>
      <c r="AL1384" s="24">
        <v>93</v>
      </c>
      <c r="AM1384" s="24">
        <v>93</v>
      </c>
      <c r="AN1384" s="24">
        <v>93</v>
      </c>
      <c r="DX1384" s="19">
        <v>1380</v>
      </c>
      <c r="DY1384" t="s">
        <v>568</v>
      </c>
      <c r="DZ1384" t="s">
        <v>568</v>
      </c>
      <c r="EA1384" t="s">
        <v>568</v>
      </c>
      <c r="EB1384" t="s">
        <v>568</v>
      </c>
    </row>
    <row r="1385" spans="1:132" x14ac:dyDescent="0.25">
      <c r="A1385" s="12">
        <v>1382</v>
      </c>
      <c r="B1385" s="12">
        <v>0</v>
      </c>
      <c r="C1385" s="12">
        <v>0</v>
      </c>
      <c r="D1385" s="12">
        <v>0</v>
      </c>
      <c r="E1385" s="12">
        <v>0</v>
      </c>
      <c r="F1385" s="12">
        <v>0</v>
      </c>
      <c r="G1385" s="12">
        <v>0</v>
      </c>
      <c r="H1385" s="12">
        <v>0</v>
      </c>
      <c r="I1385" s="12">
        <v>0</v>
      </c>
      <c r="J1385" s="12">
        <v>0</v>
      </c>
      <c r="K1385" s="12">
        <v>13</v>
      </c>
      <c r="L1385" s="12">
        <v>8</v>
      </c>
      <c r="M1385" s="12">
        <v>8</v>
      </c>
      <c r="O1385" s="19">
        <v>1381</v>
      </c>
      <c r="P1385" s="20">
        <v>99</v>
      </c>
      <c r="Q1385" s="20">
        <v>99</v>
      </c>
      <c r="R1385" s="21">
        <v>99</v>
      </c>
      <c r="S1385" s="21">
        <v>99</v>
      </c>
      <c r="T1385" s="21">
        <v>99</v>
      </c>
      <c r="U1385" s="21">
        <v>99</v>
      </c>
      <c r="V1385" s="21">
        <v>99</v>
      </c>
      <c r="W1385" s="21">
        <v>98</v>
      </c>
      <c r="X1385" s="21">
        <v>96</v>
      </c>
      <c r="Y1385" s="21">
        <v>94</v>
      </c>
      <c r="Z1385" s="21">
        <v>94</v>
      </c>
      <c r="AA1385" s="21">
        <v>93</v>
      </c>
      <c r="AB1385" s="22">
        <v>1381</v>
      </c>
      <c r="AC1385" s="23">
        <v>98</v>
      </c>
      <c r="AD1385" s="23">
        <v>98</v>
      </c>
      <c r="AE1385" s="24">
        <v>99</v>
      </c>
      <c r="AF1385" s="24">
        <v>99</v>
      </c>
      <c r="AG1385" s="24">
        <v>99</v>
      </c>
      <c r="AH1385" s="24">
        <v>99</v>
      </c>
      <c r="AI1385" s="24">
        <v>99</v>
      </c>
      <c r="AJ1385" s="24">
        <v>98</v>
      </c>
      <c r="AK1385" s="24">
        <v>95</v>
      </c>
      <c r="AL1385" s="24">
        <v>93</v>
      </c>
      <c r="AM1385" s="24">
        <v>93</v>
      </c>
      <c r="AN1385" s="24">
        <v>93</v>
      </c>
      <c r="DX1385" s="19">
        <v>1381</v>
      </c>
      <c r="DY1385" t="s">
        <v>568</v>
      </c>
      <c r="DZ1385" t="s">
        <v>568</v>
      </c>
      <c r="EA1385" t="s">
        <v>568</v>
      </c>
      <c r="EB1385" t="s">
        <v>568</v>
      </c>
    </row>
    <row r="1386" spans="1:132" x14ac:dyDescent="0.25">
      <c r="A1386" s="13">
        <v>1383</v>
      </c>
      <c r="B1386" s="13">
        <v>0</v>
      </c>
      <c r="C1386" s="13">
        <v>0</v>
      </c>
      <c r="D1386" s="13">
        <v>0</v>
      </c>
      <c r="E1386" s="13">
        <v>0</v>
      </c>
      <c r="F1386" s="13">
        <v>0</v>
      </c>
      <c r="G1386" s="13">
        <v>0</v>
      </c>
      <c r="H1386" s="13">
        <v>0</v>
      </c>
      <c r="I1386" s="13">
        <v>0</v>
      </c>
      <c r="J1386" s="13">
        <v>0</v>
      </c>
      <c r="K1386" s="13">
        <v>12</v>
      </c>
      <c r="L1386" s="13">
        <v>7</v>
      </c>
      <c r="M1386" s="13">
        <v>7</v>
      </c>
      <c r="O1386" s="19">
        <v>1382</v>
      </c>
      <c r="P1386" s="20">
        <v>99</v>
      </c>
      <c r="Q1386" s="20">
        <v>99</v>
      </c>
      <c r="R1386" s="21">
        <v>99</v>
      </c>
      <c r="S1386" s="21">
        <v>99</v>
      </c>
      <c r="T1386" s="21">
        <v>99</v>
      </c>
      <c r="U1386" s="21">
        <v>99</v>
      </c>
      <c r="V1386" s="21">
        <v>99</v>
      </c>
      <c r="W1386" s="21">
        <v>98</v>
      </c>
      <c r="X1386" s="21">
        <v>96</v>
      </c>
      <c r="Y1386" s="21">
        <v>94</v>
      </c>
      <c r="Z1386" s="21">
        <v>94</v>
      </c>
      <c r="AA1386" s="21">
        <v>93</v>
      </c>
      <c r="AB1386" s="22">
        <v>1382</v>
      </c>
      <c r="AC1386" s="23">
        <v>98</v>
      </c>
      <c r="AD1386" s="23">
        <v>98</v>
      </c>
      <c r="AE1386" s="24">
        <v>99</v>
      </c>
      <c r="AF1386" s="24">
        <v>99</v>
      </c>
      <c r="AG1386" s="24">
        <v>99</v>
      </c>
      <c r="AH1386" s="24">
        <v>99</v>
      </c>
      <c r="AI1386" s="24">
        <v>99</v>
      </c>
      <c r="AJ1386" s="24">
        <v>99</v>
      </c>
      <c r="AK1386" s="24">
        <v>95</v>
      </c>
      <c r="AL1386" s="24">
        <v>93</v>
      </c>
      <c r="AM1386" s="24">
        <v>93</v>
      </c>
      <c r="AN1386" s="24">
        <v>93</v>
      </c>
      <c r="DX1386" s="19">
        <v>1382</v>
      </c>
      <c r="DY1386" t="s">
        <v>568</v>
      </c>
      <c r="DZ1386" t="s">
        <v>568</v>
      </c>
      <c r="EA1386" t="s">
        <v>568</v>
      </c>
      <c r="EB1386" t="s">
        <v>568</v>
      </c>
    </row>
    <row r="1387" spans="1:132" x14ac:dyDescent="0.25">
      <c r="A1387" s="12">
        <v>1384</v>
      </c>
      <c r="B1387" s="12">
        <v>0</v>
      </c>
      <c r="C1387" s="12">
        <v>0</v>
      </c>
      <c r="D1387" s="12">
        <v>0</v>
      </c>
      <c r="E1387" s="12">
        <v>0</v>
      </c>
      <c r="F1387" s="12">
        <v>0</v>
      </c>
      <c r="G1387" s="12">
        <v>0</v>
      </c>
      <c r="H1387" s="12">
        <v>0</v>
      </c>
      <c r="I1387" s="12">
        <v>0</v>
      </c>
      <c r="J1387" s="12">
        <v>0</v>
      </c>
      <c r="K1387" s="12">
        <v>12</v>
      </c>
      <c r="L1387" s="12">
        <v>7</v>
      </c>
      <c r="M1387" s="12">
        <v>7</v>
      </c>
      <c r="O1387" s="19">
        <v>1383</v>
      </c>
      <c r="P1387" s="20">
        <v>99</v>
      </c>
      <c r="Q1387" s="20">
        <v>99</v>
      </c>
      <c r="R1387" s="21">
        <v>99</v>
      </c>
      <c r="S1387" s="21">
        <v>99</v>
      </c>
      <c r="T1387" s="21">
        <v>99</v>
      </c>
      <c r="U1387" s="21">
        <v>99</v>
      </c>
      <c r="V1387" s="21">
        <v>99</v>
      </c>
      <c r="W1387" s="21">
        <v>98</v>
      </c>
      <c r="X1387" s="21">
        <v>96</v>
      </c>
      <c r="Y1387" s="21">
        <v>95</v>
      </c>
      <c r="Z1387" s="21">
        <v>94</v>
      </c>
      <c r="AA1387" s="21">
        <v>94</v>
      </c>
      <c r="AB1387" s="22">
        <v>1383</v>
      </c>
      <c r="AC1387" s="23">
        <v>98</v>
      </c>
      <c r="AD1387" s="23">
        <v>98</v>
      </c>
      <c r="AE1387" s="24">
        <v>99</v>
      </c>
      <c r="AF1387" s="24">
        <v>99</v>
      </c>
      <c r="AG1387" s="24">
        <v>99</v>
      </c>
      <c r="AH1387" s="24">
        <v>99</v>
      </c>
      <c r="AI1387" s="24">
        <v>99</v>
      </c>
      <c r="AJ1387" s="24">
        <v>99</v>
      </c>
      <c r="AK1387" s="24">
        <v>95</v>
      </c>
      <c r="AL1387" s="24">
        <v>93</v>
      </c>
      <c r="AM1387" s="24">
        <v>93</v>
      </c>
      <c r="AN1387" s="24">
        <v>93</v>
      </c>
      <c r="DX1387" s="19">
        <v>1383</v>
      </c>
      <c r="DY1387" t="s">
        <v>568</v>
      </c>
      <c r="DZ1387" t="s">
        <v>568</v>
      </c>
      <c r="EA1387" t="s">
        <v>568</v>
      </c>
      <c r="EB1387" t="s">
        <v>568</v>
      </c>
    </row>
    <row r="1388" spans="1:132" x14ac:dyDescent="0.25">
      <c r="A1388" s="13">
        <v>1385</v>
      </c>
      <c r="B1388" s="13">
        <v>0</v>
      </c>
      <c r="C1388" s="13">
        <v>0</v>
      </c>
      <c r="D1388" s="13">
        <v>0</v>
      </c>
      <c r="E1388" s="13">
        <v>0</v>
      </c>
      <c r="F1388" s="13">
        <v>0</v>
      </c>
      <c r="G1388" s="13">
        <v>0</v>
      </c>
      <c r="H1388" s="13">
        <v>0</v>
      </c>
      <c r="I1388" s="13">
        <v>0</v>
      </c>
      <c r="J1388" s="13">
        <v>0</v>
      </c>
      <c r="K1388" s="13">
        <v>12</v>
      </c>
      <c r="L1388" s="13">
        <v>7</v>
      </c>
      <c r="M1388" s="13">
        <v>7</v>
      </c>
      <c r="O1388" s="19">
        <v>1384</v>
      </c>
      <c r="P1388" s="20">
        <v>99</v>
      </c>
      <c r="Q1388" s="20">
        <v>99</v>
      </c>
      <c r="R1388" s="21">
        <v>99</v>
      </c>
      <c r="S1388" s="21">
        <v>99</v>
      </c>
      <c r="T1388" s="21">
        <v>99</v>
      </c>
      <c r="U1388" s="21">
        <v>99</v>
      </c>
      <c r="V1388" s="21">
        <v>99</v>
      </c>
      <c r="W1388" s="21">
        <v>98</v>
      </c>
      <c r="X1388" s="21">
        <v>96</v>
      </c>
      <c r="Y1388" s="21">
        <v>95</v>
      </c>
      <c r="Z1388" s="21">
        <v>94</v>
      </c>
      <c r="AA1388" s="21">
        <v>94</v>
      </c>
      <c r="AB1388" s="22">
        <v>1384</v>
      </c>
      <c r="AC1388" s="23">
        <v>98</v>
      </c>
      <c r="AD1388" s="23">
        <v>98</v>
      </c>
      <c r="AE1388" s="24">
        <v>99</v>
      </c>
      <c r="AF1388" s="24">
        <v>99</v>
      </c>
      <c r="AG1388" s="24">
        <v>99</v>
      </c>
      <c r="AH1388" s="24">
        <v>99</v>
      </c>
      <c r="AI1388" s="24">
        <v>99</v>
      </c>
      <c r="AJ1388" s="24">
        <v>99</v>
      </c>
      <c r="AK1388" s="24">
        <v>95</v>
      </c>
      <c r="AL1388" s="24">
        <v>93</v>
      </c>
      <c r="AM1388" s="24">
        <v>93</v>
      </c>
      <c r="AN1388" s="24">
        <v>93</v>
      </c>
      <c r="DX1388" s="19">
        <v>1384</v>
      </c>
      <c r="DY1388" t="s">
        <v>568</v>
      </c>
      <c r="DZ1388" t="s">
        <v>568</v>
      </c>
      <c r="EA1388" t="s">
        <v>568</v>
      </c>
      <c r="EB1388" t="s">
        <v>568</v>
      </c>
    </row>
    <row r="1389" spans="1:132" x14ac:dyDescent="0.25">
      <c r="A1389" s="12">
        <v>1386</v>
      </c>
      <c r="B1389" s="12">
        <v>0</v>
      </c>
      <c r="C1389" s="12">
        <v>0</v>
      </c>
      <c r="D1389" s="12">
        <v>0</v>
      </c>
      <c r="E1389" s="12">
        <v>0</v>
      </c>
      <c r="F1389" s="12">
        <v>0</v>
      </c>
      <c r="G1389" s="12">
        <v>0</v>
      </c>
      <c r="H1389" s="12">
        <v>0</v>
      </c>
      <c r="I1389" s="12">
        <v>0</v>
      </c>
      <c r="J1389" s="12">
        <v>0</v>
      </c>
      <c r="K1389" s="12">
        <v>12</v>
      </c>
      <c r="L1389" s="12">
        <v>7</v>
      </c>
      <c r="M1389" s="12">
        <v>7</v>
      </c>
      <c r="O1389" s="19">
        <v>1385</v>
      </c>
      <c r="P1389" s="20">
        <v>99</v>
      </c>
      <c r="Q1389" s="20">
        <v>99</v>
      </c>
      <c r="R1389" s="21">
        <v>99</v>
      </c>
      <c r="S1389" s="21">
        <v>99</v>
      </c>
      <c r="T1389" s="21">
        <v>99</v>
      </c>
      <c r="U1389" s="21">
        <v>99</v>
      </c>
      <c r="V1389" s="21">
        <v>99</v>
      </c>
      <c r="W1389" s="21">
        <v>98</v>
      </c>
      <c r="X1389" s="21">
        <v>96</v>
      </c>
      <c r="Y1389" s="21">
        <v>95</v>
      </c>
      <c r="Z1389" s="21">
        <v>94</v>
      </c>
      <c r="AA1389" s="21">
        <v>94</v>
      </c>
      <c r="AB1389" s="22">
        <v>1385</v>
      </c>
      <c r="AC1389" s="23">
        <v>98</v>
      </c>
      <c r="AD1389" s="23">
        <v>98</v>
      </c>
      <c r="AE1389" s="24">
        <v>99</v>
      </c>
      <c r="AF1389" s="24">
        <v>99</v>
      </c>
      <c r="AG1389" s="24">
        <v>99</v>
      </c>
      <c r="AH1389" s="24">
        <v>99</v>
      </c>
      <c r="AI1389" s="24">
        <v>99</v>
      </c>
      <c r="AJ1389" s="24">
        <v>99</v>
      </c>
      <c r="AK1389" s="24">
        <v>95</v>
      </c>
      <c r="AL1389" s="24">
        <v>93</v>
      </c>
      <c r="AM1389" s="24">
        <v>93</v>
      </c>
      <c r="AN1389" s="24">
        <v>93</v>
      </c>
      <c r="DX1389" s="19">
        <v>1385</v>
      </c>
      <c r="DY1389" t="s">
        <v>568</v>
      </c>
      <c r="DZ1389" t="s">
        <v>568</v>
      </c>
      <c r="EA1389" t="s">
        <v>568</v>
      </c>
      <c r="EB1389" t="s">
        <v>568</v>
      </c>
    </row>
    <row r="1390" spans="1:132" x14ac:dyDescent="0.25">
      <c r="A1390" s="13">
        <v>1387</v>
      </c>
      <c r="B1390" s="13">
        <v>0</v>
      </c>
      <c r="C1390" s="13">
        <v>0</v>
      </c>
      <c r="D1390" s="13">
        <v>0</v>
      </c>
      <c r="E1390" s="13">
        <v>0</v>
      </c>
      <c r="F1390" s="13">
        <v>0</v>
      </c>
      <c r="G1390" s="13">
        <v>0</v>
      </c>
      <c r="H1390" s="13">
        <v>0</v>
      </c>
      <c r="I1390" s="13">
        <v>0</v>
      </c>
      <c r="J1390" s="13">
        <v>0</v>
      </c>
      <c r="K1390" s="13">
        <v>12</v>
      </c>
      <c r="L1390" s="13">
        <v>7</v>
      </c>
      <c r="M1390" s="13">
        <v>7</v>
      </c>
      <c r="O1390" s="19">
        <v>1386</v>
      </c>
      <c r="P1390" s="20">
        <v>99</v>
      </c>
      <c r="Q1390" s="20">
        <v>99</v>
      </c>
      <c r="R1390" s="21">
        <v>99</v>
      </c>
      <c r="S1390" s="21">
        <v>99</v>
      </c>
      <c r="T1390" s="21">
        <v>99</v>
      </c>
      <c r="U1390" s="21">
        <v>99</v>
      </c>
      <c r="V1390" s="21">
        <v>99</v>
      </c>
      <c r="W1390" s="21">
        <v>98</v>
      </c>
      <c r="X1390" s="21">
        <v>96</v>
      </c>
      <c r="Y1390" s="21">
        <v>95</v>
      </c>
      <c r="Z1390" s="21">
        <v>94</v>
      </c>
      <c r="AA1390" s="21">
        <v>94</v>
      </c>
      <c r="AB1390" s="22">
        <v>1386</v>
      </c>
      <c r="AC1390" s="23">
        <v>98</v>
      </c>
      <c r="AD1390" s="23">
        <v>98</v>
      </c>
      <c r="AE1390" s="24">
        <v>99</v>
      </c>
      <c r="AF1390" s="24">
        <v>99</v>
      </c>
      <c r="AG1390" s="24">
        <v>99</v>
      </c>
      <c r="AH1390" s="24">
        <v>99</v>
      </c>
      <c r="AI1390" s="24">
        <v>99</v>
      </c>
      <c r="AJ1390" s="24">
        <v>99</v>
      </c>
      <c r="AK1390" s="24">
        <v>96</v>
      </c>
      <c r="AL1390" s="24">
        <v>93</v>
      </c>
      <c r="AM1390" s="24">
        <v>93</v>
      </c>
      <c r="AN1390" s="24">
        <v>93</v>
      </c>
      <c r="DX1390" s="19">
        <v>1386</v>
      </c>
      <c r="DY1390" t="s">
        <v>568</v>
      </c>
      <c r="DZ1390" t="s">
        <v>568</v>
      </c>
      <c r="EA1390" t="s">
        <v>568</v>
      </c>
      <c r="EB1390" t="s">
        <v>568</v>
      </c>
    </row>
    <row r="1391" spans="1:132" x14ac:dyDescent="0.25">
      <c r="A1391" s="12">
        <v>1388</v>
      </c>
      <c r="B1391" s="12">
        <v>0</v>
      </c>
      <c r="C1391" s="12">
        <v>0</v>
      </c>
      <c r="D1391" s="12">
        <v>0</v>
      </c>
      <c r="E1391" s="12">
        <v>0</v>
      </c>
      <c r="F1391" s="12">
        <v>0</v>
      </c>
      <c r="G1391" s="12">
        <v>0</v>
      </c>
      <c r="H1391" s="12">
        <v>0</v>
      </c>
      <c r="I1391" s="12">
        <v>0</v>
      </c>
      <c r="J1391" s="12">
        <v>0</v>
      </c>
      <c r="K1391" s="12">
        <v>11</v>
      </c>
      <c r="L1391" s="12">
        <v>6</v>
      </c>
      <c r="M1391" s="12">
        <v>6</v>
      </c>
      <c r="O1391" s="19">
        <v>1387</v>
      </c>
      <c r="P1391" s="20">
        <v>99</v>
      </c>
      <c r="Q1391" s="20">
        <v>99</v>
      </c>
      <c r="R1391" s="21">
        <v>99</v>
      </c>
      <c r="S1391" s="21">
        <v>99</v>
      </c>
      <c r="T1391" s="21">
        <v>99</v>
      </c>
      <c r="U1391" s="21">
        <v>99</v>
      </c>
      <c r="V1391" s="21">
        <v>99</v>
      </c>
      <c r="W1391" s="21">
        <v>98</v>
      </c>
      <c r="X1391" s="21">
        <v>96</v>
      </c>
      <c r="Y1391" s="21">
        <v>95</v>
      </c>
      <c r="Z1391" s="21">
        <v>94</v>
      </c>
      <c r="AA1391" s="21">
        <v>94</v>
      </c>
      <c r="AB1391" s="22">
        <v>1387</v>
      </c>
      <c r="AC1391" s="23">
        <v>98</v>
      </c>
      <c r="AD1391" s="23">
        <v>98</v>
      </c>
      <c r="AE1391" s="24">
        <v>99</v>
      </c>
      <c r="AF1391" s="24">
        <v>99</v>
      </c>
      <c r="AG1391" s="24">
        <v>99</v>
      </c>
      <c r="AH1391" s="24">
        <v>99</v>
      </c>
      <c r="AI1391" s="24">
        <v>99</v>
      </c>
      <c r="AJ1391" s="24">
        <v>99</v>
      </c>
      <c r="AK1391" s="24">
        <v>96</v>
      </c>
      <c r="AL1391" s="24">
        <v>93</v>
      </c>
      <c r="AM1391" s="24">
        <v>93</v>
      </c>
      <c r="AN1391" s="24">
        <v>93</v>
      </c>
      <c r="DX1391" s="19">
        <v>1387</v>
      </c>
      <c r="DY1391" t="s">
        <v>568</v>
      </c>
      <c r="DZ1391" t="s">
        <v>568</v>
      </c>
      <c r="EA1391" t="s">
        <v>568</v>
      </c>
      <c r="EB1391" t="s">
        <v>568</v>
      </c>
    </row>
    <row r="1392" spans="1:132" x14ac:dyDescent="0.25">
      <c r="A1392" s="13">
        <v>1389</v>
      </c>
      <c r="B1392" s="13">
        <v>0</v>
      </c>
      <c r="C1392" s="13">
        <v>0</v>
      </c>
      <c r="D1392" s="13">
        <v>0</v>
      </c>
      <c r="E1392" s="13">
        <v>0</v>
      </c>
      <c r="F1392" s="13">
        <v>0</v>
      </c>
      <c r="G1392" s="13">
        <v>0</v>
      </c>
      <c r="H1392" s="13">
        <v>0</v>
      </c>
      <c r="I1392" s="13">
        <v>0</v>
      </c>
      <c r="J1392" s="13">
        <v>0</v>
      </c>
      <c r="K1392" s="13">
        <v>11</v>
      </c>
      <c r="L1392" s="13">
        <v>6</v>
      </c>
      <c r="M1392" s="13">
        <v>6</v>
      </c>
      <c r="O1392" s="19">
        <v>1388</v>
      </c>
      <c r="P1392" s="20">
        <v>99</v>
      </c>
      <c r="Q1392" s="20">
        <v>99</v>
      </c>
      <c r="R1392" s="21">
        <v>99</v>
      </c>
      <c r="S1392" s="21">
        <v>99</v>
      </c>
      <c r="T1392" s="21">
        <v>99</v>
      </c>
      <c r="U1392" s="21">
        <v>99</v>
      </c>
      <c r="V1392" s="21">
        <v>99</v>
      </c>
      <c r="W1392" s="21">
        <v>98</v>
      </c>
      <c r="X1392" s="21">
        <v>96</v>
      </c>
      <c r="Y1392" s="21">
        <v>95</v>
      </c>
      <c r="Z1392" s="21">
        <v>94</v>
      </c>
      <c r="AA1392" s="21">
        <v>94</v>
      </c>
      <c r="AB1392" s="22">
        <v>1388</v>
      </c>
      <c r="AC1392" s="23">
        <v>98</v>
      </c>
      <c r="AD1392" s="23">
        <v>98</v>
      </c>
      <c r="AE1392" s="24">
        <v>99</v>
      </c>
      <c r="AF1392" s="24">
        <v>99</v>
      </c>
      <c r="AG1392" s="24">
        <v>99</v>
      </c>
      <c r="AH1392" s="24">
        <v>99</v>
      </c>
      <c r="AI1392" s="24">
        <v>99</v>
      </c>
      <c r="AJ1392" s="24">
        <v>99</v>
      </c>
      <c r="AK1392" s="24">
        <v>96</v>
      </c>
      <c r="AL1392" s="24">
        <v>94</v>
      </c>
      <c r="AM1392" s="24">
        <v>94</v>
      </c>
      <c r="AN1392" s="24">
        <v>94</v>
      </c>
      <c r="DX1392" s="19">
        <v>1388</v>
      </c>
      <c r="DY1392" t="s">
        <v>568</v>
      </c>
      <c r="DZ1392" t="s">
        <v>568</v>
      </c>
      <c r="EA1392" t="s">
        <v>568</v>
      </c>
      <c r="EB1392" t="s">
        <v>568</v>
      </c>
    </row>
    <row r="1393" spans="1:132" x14ac:dyDescent="0.25">
      <c r="A1393" s="12">
        <v>1390</v>
      </c>
      <c r="B1393" s="12">
        <v>0</v>
      </c>
      <c r="C1393" s="12">
        <v>0</v>
      </c>
      <c r="D1393" s="12">
        <v>0</v>
      </c>
      <c r="E1393" s="12">
        <v>0</v>
      </c>
      <c r="F1393" s="12">
        <v>0</v>
      </c>
      <c r="G1393" s="12">
        <v>0</v>
      </c>
      <c r="H1393" s="12">
        <v>0</v>
      </c>
      <c r="I1393" s="12">
        <v>0</v>
      </c>
      <c r="J1393" s="12">
        <v>0</v>
      </c>
      <c r="K1393" s="12">
        <v>11</v>
      </c>
      <c r="L1393" s="12">
        <v>6</v>
      </c>
      <c r="M1393" s="12">
        <v>6</v>
      </c>
      <c r="O1393" s="19">
        <v>1389</v>
      </c>
      <c r="P1393" s="20">
        <v>99</v>
      </c>
      <c r="Q1393" s="20">
        <v>99</v>
      </c>
      <c r="R1393" s="21">
        <v>99</v>
      </c>
      <c r="S1393" s="21">
        <v>99</v>
      </c>
      <c r="T1393" s="21">
        <v>99</v>
      </c>
      <c r="U1393" s="21">
        <v>99</v>
      </c>
      <c r="V1393" s="21">
        <v>99</v>
      </c>
      <c r="W1393" s="21">
        <v>98</v>
      </c>
      <c r="X1393" s="21">
        <v>96</v>
      </c>
      <c r="Y1393" s="21">
        <v>95</v>
      </c>
      <c r="Z1393" s="21">
        <v>94</v>
      </c>
      <c r="AA1393" s="21">
        <v>94</v>
      </c>
      <c r="AB1393" s="22">
        <v>1389</v>
      </c>
      <c r="AC1393" s="23">
        <v>98</v>
      </c>
      <c r="AD1393" s="23">
        <v>98</v>
      </c>
      <c r="AE1393" s="24">
        <v>99</v>
      </c>
      <c r="AF1393" s="24">
        <v>99</v>
      </c>
      <c r="AG1393" s="24">
        <v>99</v>
      </c>
      <c r="AH1393" s="24">
        <v>99</v>
      </c>
      <c r="AI1393" s="24">
        <v>99</v>
      </c>
      <c r="AJ1393" s="24">
        <v>99</v>
      </c>
      <c r="AK1393" s="24">
        <v>96</v>
      </c>
      <c r="AL1393" s="24">
        <v>94</v>
      </c>
      <c r="AM1393" s="24">
        <v>94</v>
      </c>
      <c r="AN1393" s="24">
        <v>94</v>
      </c>
      <c r="DX1393" s="19">
        <v>1389</v>
      </c>
      <c r="DY1393" t="s">
        <v>568</v>
      </c>
      <c r="DZ1393" t="s">
        <v>568</v>
      </c>
      <c r="EA1393" t="s">
        <v>568</v>
      </c>
      <c r="EB1393" t="s">
        <v>568</v>
      </c>
    </row>
    <row r="1394" spans="1:132" x14ac:dyDescent="0.25">
      <c r="A1394" s="13">
        <v>1391</v>
      </c>
      <c r="B1394" s="13">
        <v>0</v>
      </c>
      <c r="C1394" s="13">
        <v>0</v>
      </c>
      <c r="D1394" s="13">
        <v>0</v>
      </c>
      <c r="E1394" s="13">
        <v>0</v>
      </c>
      <c r="F1394" s="13">
        <v>0</v>
      </c>
      <c r="G1394" s="13">
        <v>0</v>
      </c>
      <c r="H1394" s="13">
        <v>0</v>
      </c>
      <c r="I1394" s="13">
        <v>0</v>
      </c>
      <c r="J1394" s="13">
        <v>0</v>
      </c>
      <c r="K1394" s="13">
        <v>11</v>
      </c>
      <c r="L1394" s="13">
        <v>6</v>
      </c>
      <c r="M1394" s="13">
        <v>6</v>
      </c>
      <c r="O1394" s="19">
        <v>1390</v>
      </c>
      <c r="P1394" s="20">
        <v>99</v>
      </c>
      <c r="Q1394" s="20">
        <v>99</v>
      </c>
      <c r="R1394" s="21">
        <v>99</v>
      </c>
      <c r="S1394" s="21">
        <v>99</v>
      </c>
      <c r="T1394" s="21">
        <v>99</v>
      </c>
      <c r="U1394" s="21">
        <v>99</v>
      </c>
      <c r="V1394" s="21">
        <v>99</v>
      </c>
      <c r="W1394" s="21">
        <v>98</v>
      </c>
      <c r="X1394" s="21">
        <v>96</v>
      </c>
      <c r="Y1394" s="21">
        <v>95</v>
      </c>
      <c r="Z1394" s="21">
        <v>94</v>
      </c>
      <c r="AA1394" s="21">
        <v>94</v>
      </c>
      <c r="AB1394" s="22">
        <v>1390</v>
      </c>
      <c r="AC1394" s="23">
        <v>98</v>
      </c>
      <c r="AD1394" s="23">
        <v>98</v>
      </c>
      <c r="AE1394" s="24">
        <v>99</v>
      </c>
      <c r="AF1394" s="24">
        <v>99</v>
      </c>
      <c r="AG1394" s="24">
        <v>99</v>
      </c>
      <c r="AH1394" s="24">
        <v>99</v>
      </c>
      <c r="AI1394" s="24">
        <v>99</v>
      </c>
      <c r="AJ1394" s="24">
        <v>99</v>
      </c>
      <c r="AK1394" s="24">
        <v>96</v>
      </c>
      <c r="AL1394" s="24">
        <v>94</v>
      </c>
      <c r="AM1394" s="24">
        <v>94</v>
      </c>
      <c r="AN1394" s="24">
        <v>94</v>
      </c>
      <c r="DX1394" s="19">
        <v>1390</v>
      </c>
      <c r="DY1394" t="s">
        <v>568</v>
      </c>
      <c r="DZ1394" t="s">
        <v>568</v>
      </c>
      <c r="EA1394" t="s">
        <v>568</v>
      </c>
      <c r="EB1394" t="s">
        <v>568</v>
      </c>
    </row>
    <row r="1395" spans="1:132" x14ac:dyDescent="0.25">
      <c r="A1395" s="12">
        <v>1392</v>
      </c>
      <c r="B1395" s="12">
        <v>0</v>
      </c>
      <c r="C1395" s="12">
        <v>0</v>
      </c>
      <c r="D1395" s="12">
        <v>0</v>
      </c>
      <c r="E1395" s="12">
        <v>0</v>
      </c>
      <c r="F1395" s="12">
        <v>0</v>
      </c>
      <c r="G1395" s="12">
        <v>0</v>
      </c>
      <c r="H1395" s="12">
        <v>0</v>
      </c>
      <c r="I1395" s="12">
        <v>0</v>
      </c>
      <c r="J1395" s="12">
        <v>0</v>
      </c>
      <c r="K1395" s="12">
        <v>11</v>
      </c>
      <c r="L1395" s="12">
        <v>6</v>
      </c>
      <c r="M1395" s="12">
        <v>6</v>
      </c>
      <c r="O1395" s="19">
        <v>1391</v>
      </c>
      <c r="P1395" s="20">
        <v>99</v>
      </c>
      <c r="Q1395" s="20">
        <v>99</v>
      </c>
      <c r="R1395" s="21">
        <v>99</v>
      </c>
      <c r="S1395" s="21">
        <v>99</v>
      </c>
      <c r="T1395" s="21">
        <v>99</v>
      </c>
      <c r="U1395" s="21">
        <v>99</v>
      </c>
      <c r="V1395" s="21">
        <v>99</v>
      </c>
      <c r="W1395" s="21">
        <v>98</v>
      </c>
      <c r="X1395" s="21">
        <v>96</v>
      </c>
      <c r="Y1395" s="21">
        <v>95</v>
      </c>
      <c r="Z1395" s="21">
        <v>94</v>
      </c>
      <c r="AA1395" s="21">
        <v>94</v>
      </c>
      <c r="AB1395" s="22">
        <v>1391</v>
      </c>
      <c r="AC1395" s="23">
        <v>98</v>
      </c>
      <c r="AD1395" s="23">
        <v>98</v>
      </c>
      <c r="AE1395" s="24">
        <v>99</v>
      </c>
      <c r="AF1395" s="24">
        <v>99</v>
      </c>
      <c r="AG1395" s="24">
        <v>99</v>
      </c>
      <c r="AH1395" s="24">
        <v>99</v>
      </c>
      <c r="AI1395" s="24">
        <v>99</v>
      </c>
      <c r="AJ1395" s="24">
        <v>99</v>
      </c>
      <c r="AK1395" s="24">
        <v>96</v>
      </c>
      <c r="AL1395" s="24">
        <v>94</v>
      </c>
      <c r="AM1395" s="24">
        <v>94</v>
      </c>
      <c r="AN1395" s="24">
        <v>94</v>
      </c>
      <c r="DX1395" s="19">
        <v>1391</v>
      </c>
      <c r="DY1395" t="s">
        <v>568</v>
      </c>
      <c r="DZ1395" t="s">
        <v>568</v>
      </c>
      <c r="EA1395" t="s">
        <v>568</v>
      </c>
      <c r="EB1395" t="s">
        <v>568</v>
      </c>
    </row>
    <row r="1396" spans="1:132" x14ac:dyDescent="0.25">
      <c r="A1396" s="13">
        <v>1393</v>
      </c>
      <c r="B1396" s="13">
        <v>0</v>
      </c>
      <c r="C1396" s="13">
        <v>0</v>
      </c>
      <c r="D1396" s="13">
        <v>0</v>
      </c>
      <c r="E1396" s="13">
        <v>0</v>
      </c>
      <c r="F1396" s="13">
        <v>0</v>
      </c>
      <c r="G1396" s="13">
        <v>0</v>
      </c>
      <c r="H1396" s="13">
        <v>0</v>
      </c>
      <c r="I1396" s="13">
        <v>0</v>
      </c>
      <c r="J1396" s="13">
        <v>0</v>
      </c>
      <c r="K1396" s="13">
        <v>10</v>
      </c>
      <c r="L1396" s="13">
        <v>5</v>
      </c>
      <c r="M1396" s="13">
        <v>5</v>
      </c>
      <c r="O1396" s="19">
        <v>1392</v>
      </c>
      <c r="P1396" s="20">
        <v>99</v>
      </c>
      <c r="Q1396" s="20">
        <v>99</v>
      </c>
      <c r="R1396" s="21">
        <v>99</v>
      </c>
      <c r="S1396" s="21">
        <v>99</v>
      </c>
      <c r="T1396" s="21">
        <v>99</v>
      </c>
      <c r="U1396" s="21">
        <v>99</v>
      </c>
      <c r="V1396" s="21">
        <v>99</v>
      </c>
      <c r="W1396" s="21">
        <v>98</v>
      </c>
      <c r="X1396" s="21">
        <v>96</v>
      </c>
      <c r="Y1396" s="21">
        <v>95</v>
      </c>
      <c r="Z1396" s="21">
        <v>94</v>
      </c>
      <c r="AA1396" s="21">
        <v>94</v>
      </c>
      <c r="AB1396" s="22">
        <v>1392</v>
      </c>
      <c r="AC1396" s="23">
        <v>98</v>
      </c>
      <c r="AD1396" s="23">
        <v>98</v>
      </c>
      <c r="AE1396" s="24">
        <v>99</v>
      </c>
      <c r="AF1396" s="24">
        <v>99</v>
      </c>
      <c r="AG1396" s="24">
        <v>99</v>
      </c>
      <c r="AH1396" s="24">
        <v>99</v>
      </c>
      <c r="AI1396" s="24">
        <v>99</v>
      </c>
      <c r="AJ1396" s="24">
        <v>99</v>
      </c>
      <c r="AK1396" s="24">
        <v>96</v>
      </c>
      <c r="AL1396" s="24">
        <v>94</v>
      </c>
      <c r="AM1396" s="24">
        <v>94</v>
      </c>
      <c r="AN1396" s="24">
        <v>94</v>
      </c>
      <c r="DX1396" s="19">
        <v>1392</v>
      </c>
      <c r="DY1396" t="s">
        <v>568</v>
      </c>
      <c r="DZ1396" t="s">
        <v>568</v>
      </c>
      <c r="EA1396" t="s">
        <v>568</v>
      </c>
      <c r="EB1396" t="s">
        <v>568</v>
      </c>
    </row>
    <row r="1397" spans="1:132" x14ac:dyDescent="0.25">
      <c r="A1397" s="12">
        <v>1394</v>
      </c>
      <c r="B1397" s="12">
        <v>0</v>
      </c>
      <c r="C1397" s="12">
        <v>0</v>
      </c>
      <c r="D1397" s="12">
        <v>0</v>
      </c>
      <c r="E1397" s="12">
        <v>0</v>
      </c>
      <c r="F1397" s="12">
        <v>0</v>
      </c>
      <c r="G1397" s="12">
        <v>0</v>
      </c>
      <c r="H1397" s="12">
        <v>0</v>
      </c>
      <c r="I1397" s="12">
        <v>0</v>
      </c>
      <c r="J1397" s="12">
        <v>0</v>
      </c>
      <c r="K1397" s="12">
        <v>10</v>
      </c>
      <c r="L1397" s="12">
        <v>5</v>
      </c>
      <c r="M1397" s="12">
        <v>5</v>
      </c>
      <c r="O1397" s="19">
        <v>1393</v>
      </c>
      <c r="P1397" s="20">
        <v>99</v>
      </c>
      <c r="Q1397" s="20">
        <v>99</v>
      </c>
      <c r="R1397" s="21">
        <v>99</v>
      </c>
      <c r="S1397" s="21">
        <v>99</v>
      </c>
      <c r="T1397" s="21">
        <v>99</v>
      </c>
      <c r="U1397" s="21">
        <v>99</v>
      </c>
      <c r="V1397" s="21">
        <v>99</v>
      </c>
      <c r="W1397" s="21">
        <v>98</v>
      </c>
      <c r="X1397" s="21">
        <v>96</v>
      </c>
      <c r="Y1397" s="21">
        <v>95</v>
      </c>
      <c r="Z1397" s="21">
        <v>95</v>
      </c>
      <c r="AA1397" s="21">
        <v>94</v>
      </c>
      <c r="AB1397" s="22">
        <v>1393</v>
      </c>
      <c r="AC1397" s="23">
        <v>98</v>
      </c>
      <c r="AD1397" s="23">
        <v>98</v>
      </c>
      <c r="AE1397" s="24">
        <v>99</v>
      </c>
      <c r="AF1397" s="24">
        <v>99</v>
      </c>
      <c r="AG1397" s="24">
        <v>99</v>
      </c>
      <c r="AH1397" s="24">
        <v>99</v>
      </c>
      <c r="AI1397" s="24">
        <v>99</v>
      </c>
      <c r="AJ1397" s="24">
        <v>99</v>
      </c>
      <c r="AK1397" s="24">
        <v>96</v>
      </c>
      <c r="AL1397" s="24">
        <v>94</v>
      </c>
      <c r="AM1397" s="24">
        <v>94</v>
      </c>
      <c r="AN1397" s="24">
        <v>94</v>
      </c>
      <c r="DX1397" s="19">
        <v>1393</v>
      </c>
      <c r="DY1397" t="s">
        <v>568</v>
      </c>
      <c r="DZ1397" t="s">
        <v>568</v>
      </c>
      <c r="EA1397" t="s">
        <v>568</v>
      </c>
      <c r="EB1397" t="s">
        <v>568</v>
      </c>
    </row>
    <row r="1398" spans="1:132" x14ac:dyDescent="0.25">
      <c r="A1398" s="13">
        <v>1395</v>
      </c>
      <c r="B1398" s="13">
        <v>0</v>
      </c>
      <c r="C1398" s="13">
        <v>0</v>
      </c>
      <c r="D1398" s="13">
        <v>0</v>
      </c>
      <c r="E1398" s="13">
        <v>0</v>
      </c>
      <c r="F1398" s="13">
        <v>0</v>
      </c>
      <c r="G1398" s="13">
        <v>0</v>
      </c>
      <c r="H1398" s="13">
        <v>0</v>
      </c>
      <c r="I1398" s="13">
        <v>0</v>
      </c>
      <c r="J1398" s="13">
        <v>0</v>
      </c>
      <c r="K1398" s="13">
        <v>10</v>
      </c>
      <c r="L1398" s="13">
        <v>5</v>
      </c>
      <c r="M1398" s="13">
        <v>5</v>
      </c>
      <c r="O1398" s="19">
        <v>1394</v>
      </c>
      <c r="P1398" s="20">
        <v>99</v>
      </c>
      <c r="Q1398" s="20">
        <v>99</v>
      </c>
      <c r="R1398" s="21">
        <v>99</v>
      </c>
      <c r="S1398" s="21">
        <v>99</v>
      </c>
      <c r="T1398" s="21">
        <v>99</v>
      </c>
      <c r="U1398" s="21">
        <v>99</v>
      </c>
      <c r="V1398" s="21">
        <v>99</v>
      </c>
      <c r="W1398" s="21">
        <v>98</v>
      </c>
      <c r="X1398" s="21">
        <v>96</v>
      </c>
      <c r="Y1398" s="21">
        <v>95</v>
      </c>
      <c r="Z1398" s="21">
        <v>95</v>
      </c>
      <c r="AA1398" s="21">
        <v>94</v>
      </c>
      <c r="AB1398" s="22">
        <v>1394</v>
      </c>
      <c r="AC1398" s="23">
        <v>98</v>
      </c>
      <c r="AD1398" s="23">
        <v>98</v>
      </c>
      <c r="AE1398" s="24">
        <v>99</v>
      </c>
      <c r="AF1398" s="24">
        <v>99</v>
      </c>
      <c r="AG1398" s="24">
        <v>99</v>
      </c>
      <c r="AH1398" s="24">
        <v>99</v>
      </c>
      <c r="AI1398" s="24">
        <v>99</v>
      </c>
      <c r="AJ1398" s="24">
        <v>99</v>
      </c>
      <c r="AK1398" s="24">
        <v>96</v>
      </c>
      <c r="AL1398" s="24">
        <v>94</v>
      </c>
      <c r="AM1398" s="24">
        <v>94</v>
      </c>
      <c r="AN1398" s="24">
        <v>94</v>
      </c>
      <c r="DX1398" s="19">
        <v>1394</v>
      </c>
      <c r="DY1398" t="s">
        <v>568</v>
      </c>
      <c r="DZ1398" t="s">
        <v>568</v>
      </c>
      <c r="EA1398" t="s">
        <v>568</v>
      </c>
      <c r="EB1398" t="s">
        <v>568</v>
      </c>
    </row>
    <row r="1399" spans="1:132" x14ac:dyDescent="0.25">
      <c r="A1399" s="12">
        <v>1396</v>
      </c>
      <c r="B1399" s="12">
        <v>0</v>
      </c>
      <c r="C1399" s="12">
        <v>0</v>
      </c>
      <c r="D1399" s="12">
        <v>0</v>
      </c>
      <c r="E1399" s="12">
        <v>0</v>
      </c>
      <c r="F1399" s="12">
        <v>0</v>
      </c>
      <c r="G1399" s="12">
        <v>0</v>
      </c>
      <c r="H1399" s="12">
        <v>0</v>
      </c>
      <c r="I1399" s="12">
        <v>0</v>
      </c>
      <c r="J1399" s="12">
        <v>0</v>
      </c>
      <c r="K1399" s="12">
        <v>10</v>
      </c>
      <c r="L1399" s="12">
        <v>5</v>
      </c>
      <c r="M1399" s="12">
        <v>5</v>
      </c>
      <c r="O1399" s="19">
        <v>1395</v>
      </c>
      <c r="P1399" s="20">
        <v>99</v>
      </c>
      <c r="Q1399" s="20">
        <v>99</v>
      </c>
      <c r="R1399" s="21">
        <v>99</v>
      </c>
      <c r="S1399" s="21">
        <v>99</v>
      </c>
      <c r="T1399" s="21">
        <v>99</v>
      </c>
      <c r="U1399" s="21">
        <v>99</v>
      </c>
      <c r="V1399" s="21">
        <v>99</v>
      </c>
      <c r="W1399" s="21">
        <v>98</v>
      </c>
      <c r="X1399" s="21">
        <v>96</v>
      </c>
      <c r="Y1399" s="21">
        <v>95</v>
      </c>
      <c r="Z1399" s="21">
        <v>95</v>
      </c>
      <c r="AA1399" s="21">
        <v>94</v>
      </c>
      <c r="AB1399" s="22">
        <v>1395</v>
      </c>
      <c r="AC1399" s="23">
        <v>98</v>
      </c>
      <c r="AD1399" s="23">
        <v>98</v>
      </c>
      <c r="AE1399" s="24">
        <v>99</v>
      </c>
      <c r="AF1399" s="24">
        <v>99</v>
      </c>
      <c r="AG1399" s="24">
        <v>99</v>
      </c>
      <c r="AH1399" s="24">
        <v>99</v>
      </c>
      <c r="AI1399" s="24">
        <v>99</v>
      </c>
      <c r="AJ1399" s="24">
        <v>99</v>
      </c>
      <c r="AK1399" s="24">
        <v>96</v>
      </c>
      <c r="AL1399" s="24">
        <v>94</v>
      </c>
      <c r="AM1399" s="24">
        <v>94</v>
      </c>
      <c r="AN1399" s="24">
        <v>94</v>
      </c>
      <c r="DX1399" s="19">
        <v>1395</v>
      </c>
      <c r="DY1399" t="s">
        <v>568</v>
      </c>
      <c r="DZ1399" t="s">
        <v>568</v>
      </c>
      <c r="EA1399" t="s">
        <v>568</v>
      </c>
      <c r="EB1399" t="s">
        <v>568</v>
      </c>
    </row>
    <row r="1400" spans="1:132" x14ac:dyDescent="0.25">
      <c r="A1400" s="13">
        <v>1397</v>
      </c>
      <c r="B1400" s="13">
        <v>0</v>
      </c>
      <c r="C1400" s="13">
        <v>0</v>
      </c>
      <c r="D1400" s="13">
        <v>0</v>
      </c>
      <c r="E1400" s="13">
        <v>0</v>
      </c>
      <c r="F1400" s="13">
        <v>0</v>
      </c>
      <c r="G1400" s="13">
        <v>0</v>
      </c>
      <c r="H1400" s="13">
        <v>0</v>
      </c>
      <c r="I1400" s="13">
        <v>0</v>
      </c>
      <c r="J1400" s="13">
        <v>0</v>
      </c>
      <c r="K1400" s="13">
        <v>10</v>
      </c>
      <c r="L1400" s="13">
        <v>5</v>
      </c>
      <c r="M1400" s="13">
        <v>5</v>
      </c>
      <c r="O1400" s="19">
        <v>1396</v>
      </c>
      <c r="P1400" s="20">
        <v>99</v>
      </c>
      <c r="Q1400" s="20">
        <v>99</v>
      </c>
      <c r="R1400" s="21">
        <v>99</v>
      </c>
      <c r="S1400" s="21">
        <v>99</v>
      </c>
      <c r="T1400" s="21">
        <v>99</v>
      </c>
      <c r="U1400" s="21">
        <v>99</v>
      </c>
      <c r="V1400" s="21">
        <v>99</v>
      </c>
      <c r="W1400" s="21">
        <v>98</v>
      </c>
      <c r="X1400" s="21">
        <v>96</v>
      </c>
      <c r="Y1400" s="21">
        <v>95</v>
      </c>
      <c r="Z1400" s="21">
        <v>95</v>
      </c>
      <c r="AA1400" s="21">
        <v>94</v>
      </c>
      <c r="AB1400" s="22">
        <v>1396</v>
      </c>
      <c r="AC1400" s="23">
        <v>98</v>
      </c>
      <c r="AD1400" s="23">
        <v>98</v>
      </c>
      <c r="AE1400" s="24">
        <v>99</v>
      </c>
      <c r="AF1400" s="24">
        <v>99</v>
      </c>
      <c r="AG1400" s="24">
        <v>99</v>
      </c>
      <c r="AH1400" s="24">
        <v>99</v>
      </c>
      <c r="AI1400" s="24">
        <v>99</v>
      </c>
      <c r="AJ1400" s="24">
        <v>99</v>
      </c>
      <c r="AK1400" s="24">
        <v>96</v>
      </c>
      <c r="AL1400" s="24">
        <v>94</v>
      </c>
      <c r="AM1400" s="24">
        <v>94</v>
      </c>
      <c r="AN1400" s="24">
        <v>94</v>
      </c>
      <c r="DX1400" s="19">
        <v>1396</v>
      </c>
      <c r="DY1400" t="s">
        <v>568</v>
      </c>
      <c r="DZ1400" t="s">
        <v>568</v>
      </c>
      <c r="EA1400" t="s">
        <v>568</v>
      </c>
      <c r="EB1400" t="s">
        <v>568</v>
      </c>
    </row>
    <row r="1401" spans="1:132" x14ac:dyDescent="0.25">
      <c r="A1401" s="12">
        <v>1398</v>
      </c>
      <c r="B1401" s="12">
        <v>0</v>
      </c>
      <c r="C1401" s="12">
        <v>0</v>
      </c>
      <c r="D1401" s="12">
        <v>0</v>
      </c>
      <c r="E1401" s="12">
        <v>0</v>
      </c>
      <c r="F1401" s="12">
        <v>0</v>
      </c>
      <c r="G1401" s="12">
        <v>0</v>
      </c>
      <c r="H1401" s="12">
        <v>0</v>
      </c>
      <c r="I1401" s="12">
        <v>0</v>
      </c>
      <c r="J1401" s="12">
        <v>0</v>
      </c>
      <c r="K1401" s="12">
        <v>9</v>
      </c>
      <c r="L1401" s="12">
        <v>4</v>
      </c>
      <c r="M1401" s="12">
        <v>4</v>
      </c>
      <c r="O1401" s="19">
        <v>1397</v>
      </c>
      <c r="P1401" s="20">
        <v>99</v>
      </c>
      <c r="Q1401" s="20">
        <v>99</v>
      </c>
      <c r="R1401" s="21">
        <v>99</v>
      </c>
      <c r="S1401" s="21">
        <v>99</v>
      </c>
      <c r="T1401" s="21">
        <v>99</v>
      </c>
      <c r="U1401" s="21">
        <v>99</v>
      </c>
      <c r="V1401" s="21">
        <v>99</v>
      </c>
      <c r="W1401" s="21">
        <v>98</v>
      </c>
      <c r="X1401" s="21">
        <v>96</v>
      </c>
      <c r="Y1401" s="21">
        <v>95</v>
      </c>
      <c r="Z1401" s="21">
        <v>95</v>
      </c>
      <c r="AA1401" s="21">
        <v>94</v>
      </c>
      <c r="AB1401" s="22">
        <v>1397</v>
      </c>
      <c r="AC1401" s="23">
        <v>98</v>
      </c>
      <c r="AD1401" s="23">
        <v>98</v>
      </c>
      <c r="AE1401" s="24">
        <v>99</v>
      </c>
      <c r="AF1401" s="24">
        <v>99</v>
      </c>
      <c r="AG1401" s="24">
        <v>99</v>
      </c>
      <c r="AH1401" s="24">
        <v>99</v>
      </c>
      <c r="AI1401" s="24">
        <v>99</v>
      </c>
      <c r="AJ1401" s="24">
        <v>99</v>
      </c>
      <c r="AK1401" s="24">
        <v>96</v>
      </c>
      <c r="AL1401" s="24">
        <v>94</v>
      </c>
      <c r="AM1401" s="24">
        <v>94</v>
      </c>
      <c r="AN1401" s="24">
        <v>94</v>
      </c>
      <c r="DX1401" s="19">
        <v>1397</v>
      </c>
      <c r="DY1401" t="s">
        <v>568</v>
      </c>
      <c r="DZ1401" t="s">
        <v>568</v>
      </c>
      <c r="EA1401" t="s">
        <v>568</v>
      </c>
      <c r="EB1401" t="s">
        <v>568</v>
      </c>
    </row>
    <row r="1402" spans="1:132" x14ac:dyDescent="0.25">
      <c r="A1402" s="13">
        <v>1399</v>
      </c>
      <c r="B1402" s="13">
        <v>0</v>
      </c>
      <c r="C1402" s="13">
        <v>0</v>
      </c>
      <c r="D1402" s="13">
        <v>0</v>
      </c>
      <c r="E1402" s="13">
        <v>0</v>
      </c>
      <c r="F1402" s="13">
        <v>0</v>
      </c>
      <c r="G1402" s="13">
        <v>0</v>
      </c>
      <c r="H1402" s="13">
        <v>0</v>
      </c>
      <c r="I1402" s="13">
        <v>0</v>
      </c>
      <c r="J1402" s="13">
        <v>0</v>
      </c>
      <c r="K1402" s="13">
        <v>9</v>
      </c>
      <c r="L1402" s="13">
        <v>4</v>
      </c>
      <c r="M1402" s="13">
        <v>4</v>
      </c>
      <c r="O1402" s="19">
        <v>1398</v>
      </c>
      <c r="P1402" s="20">
        <v>99</v>
      </c>
      <c r="Q1402" s="20">
        <v>99</v>
      </c>
      <c r="R1402" s="21">
        <v>99</v>
      </c>
      <c r="S1402" s="21">
        <v>99</v>
      </c>
      <c r="T1402" s="21">
        <v>99</v>
      </c>
      <c r="U1402" s="21">
        <v>99</v>
      </c>
      <c r="V1402" s="21">
        <v>99</v>
      </c>
      <c r="W1402" s="21">
        <v>98</v>
      </c>
      <c r="X1402" s="21">
        <v>96</v>
      </c>
      <c r="Y1402" s="21">
        <v>95</v>
      </c>
      <c r="Z1402" s="21">
        <v>95</v>
      </c>
      <c r="AA1402" s="21">
        <v>94</v>
      </c>
      <c r="AB1402" s="22">
        <v>1398</v>
      </c>
      <c r="AC1402" s="23">
        <v>98</v>
      </c>
      <c r="AD1402" s="23">
        <v>98</v>
      </c>
      <c r="AE1402" s="24">
        <v>99</v>
      </c>
      <c r="AF1402" s="24">
        <v>99</v>
      </c>
      <c r="AG1402" s="24">
        <v>99</v>
      </c>
      <c r="AH1402" s="24">
        <v>99</v>
      </c>
      <c r="AI1402" s="24">
        <v>99</v>
      </c>
      <c r="AJ1402" s="24">
        <v>99</v>
      </c>
      <c r="AK1402" s="24">
        <v>96</v>
      </c>
      <c r="AL1402" s="24">
        <v>94</v>
      </c>
      <c r="AM1402" s="24">
        <v>94</v>
      </c>
      <c r="AN1402" s="24">
        <v>94</v>
      </c>
      <c r="DX1402" s="19">
        <v>1398</v>
      </c>
      <c r="DY1402" t="s">
        <v>568</v>
      </c>
      <c r="DZ1402" t="s">
        <v>568</v>
      </c>
      <c r="EA1402" t="s">
        <v>568</v>
      </c>
      <c r="EB1402" t="s">
        <v>568</v>
      </c>
    </row>
    <row r="1403" spans="1:132" x14ac:dyDescent="0.25">
      <c r="A1403" s="12">
        <v>1400</v>
      </c>
      <c r="B1403" s="12">
        <v>0</v>
      </c>
      <c r="C1403" s="12">
        <v>0</v>
      </c>
      <c r="D1403" s="12">
        <v>0</v>
      </c>
      <c r="E1403" s="12">
        <v>0</v>
      </c>
      <c r="F1403" s="12">
        <v>0</v>
      </c>
      <c r="G1403" s="12">
        <v>0</v>
      </c>
      <c r="H1403" s="12">
        <v>0</v>
      </c>
      <c r="I1403" s="12">
        <v>0</v>
      </c>
      <c r="J1403" s="12">
        <v>0</v>
      </c>
      <c r="K1403" s="12">
        <v>9</v>
      </c>
      <c r="L1403" s="12">
        <v>4</v>
      </c>
      <c r="M1403" s="12">
        <v>4</v>
      </c>
      <c r="O1403" s="19">
        <v>1399</v>
      </c>
      <c r="P1403" s="20">
        <v>99</v>
      </c>
      <c r="Q1403" s="20">
        <v>99</v>
      </c>
      <c r="R1403" s="21">
        <v>99</v>
      </c>
      <c r="S1403" s="21">
        <v>99</v>
      </c>
      <c r="T1403" s="21">
        <v>99</v>
      </c>
      <c r="U1403" s="21">
        <v>99</v>
      </c>
      <c r="V1403" s="21">
        <v>99</v>
      </c>
      <c r="W1403" s="21">
        <v>98</v>
      </c>
      <c r="X1403" s="21">
        <v>96</v>
      </c>
      <c r="Y1403" s="21">
        <v>95</v>
      </c>
      <c r="Z1403" s="21">
        <v>95</v>
      </c>
      <c r="AA1403" s="21">
        <v>94</v>
      </c>
      <c r="AB1403" s="22">
        <v>1399</v>
      </c>
      <c r="AC1403" s="23">
        <v>98</v>
      </c>
      <c r="AD1403" s="23">
        <v>98</v>
      </c>
      <c r="AE1403" s="24">
        <v>99</v>
      </c>
      <c r="AF1403" s="24">
        <v>99</v>
      </c>
      <c r="AG1403" s="24">
        <v>99</v>
      </c>
      <c r="AH1403" s="24">
        <v>99</v>
      </c>
      <c r="AI1403" s="24">
        <v>99</v>
      </c>
      <c r="AJ1403" s="24">
        <v>99</v>
      </c>
      <c r="AK1403" s="24">
        <v>97</v>
      </c>
      <c r="AL1403" s="24">
        <v>94</v>
      </c>
      <c r="AM1403" s="24">
        <v>94</v>
      </c>
      <c r="AN1403" s="24">
        <v>94</v>
      </c>
      <c r="DX1403" s="19">
        <v>1399</v>
      </c>
      <c r="DY1403" t="s">
        <v>568</v>
      </c>
      <c r="DZ1403" t="s">
        <v>568</v>
      </c>
      <c r="EA1403" t="s">
        <v>568</v>
      </c>
      <c r="EB1403" t="s">
        <v>568</v>
      </c>
    </row>
    <row r="1404" spans="1:132" x14ac:dyDescent="0.25">
      <c r="A1404" s="13">
        <v>1401</v>
      </c>
      <c r="B1404" s="13">
        <v>0</v>
      </c>
      <c r="C1404" s="13">
        <v>0</v>
      </c>
      <c r="D1404" s="13">
        <v>0</v>
      </c>
      <c r="E1404" s="13">
        <v>0</v>
      </c>
      <c r="F1404" s="13">
        <v>0</v>
      </c>
      <c r="G1404" s="13">
        <v>0</v>
      </c>
      <c r="H1404" s="13">
        <v>0</v>
      </c>
      <c r="I1404" s="13">
        <v>0</v>
      </c>
      <c r="J1404" s="13">
        <v>0</v>
      </c>
      <c r="K1404" s="13">
        <v>0</v>
      </c>
      <c r="L1404" s="13">
        <v>0</v>
      </c>
      <c r="M1404" s="13">
        <v>0</v>
      </c>
      <c r="O1404" s="19">
        <v>1400</v>
      </c>
      <c r="P1404" s="20">
        <v>99</v>
      </c>
      <c r="Q1404" s="20">
        <v>99</v>
      </c>
      <c r="R1404" s="21">
        <v>99</v>
      </c>
      <c r="S1404" s="21">
        <v>99</v>
      </c>
      <c r="T1404" s="21">
        <v>99</v>
      </c>
      <c r="U1404" s="21">
        <v>99</v>
      </c>
      <c r="V1404" s="21">
        <v>99</v>
      </c>
      <c r="W1404" s="21">
        <v>98</v>
      </c>
      <c r="X1404" s="21">
        <v>96</v>
      </c>
      <c r="Y1404" s="21">
        <v>95</v>
      </c>
      <c r="Z1404" s="21">
        <v>95</v>
      </c>
      <c r="AA1404" s="21">
        <v>94</v>
      </c>
      <c r="AB1404" s="22">
        <v>1400</v>
      </c>
      <c r="AC1404" s="23">
        <v>98</v>
      </c>
      <c r="AD1404" s="23">
        <v>98</v>
      </c>
      <c r="AE1404" s="24">
        <v>99</v>
      </c>
      <c r="AF1404" s="24">
        <v>99</v>
      </c>
      <c r="AG1404" s="24">
        <v>99</v>
      </c>
      <c r="AH1404" s="24">
        <v>99</v>
      </c>
      <c r="AI1404" s="24">
        <v>99</v>
      </c>
      <c r="AJ1404" s="24">
        <v>99</v>
      </c>
      <c r="AK1404" s="24">
        <v>97</v>
      </c>
      <c r="AL1404" s="24">
        <v>95</v>
      </c>
      <c r="AM1404" s="24">
        <v>95</v>
      </c>
      <c r="AN1404" s="24">
        <v>95</v>
      </c>
      <c r="DX1404" s="19">
        <v>1400</v>
      </c>
      <c r="DY1404" t="s">
        <v>568</v>
      </c>
      <c r="DZ1404" t="s">
        <v>568</v>
      </c>
      <c r="EA1404" t="s">
        <v>568</v>
      </c>
      <c r="EB1404" t="s">
        <v>568</v>
      </c>
    </row>
    <row r="1405" spans="1:132" x14ac:dyDescent="0.25">
      <c r="A1405" s="12">
        <v>1402</v>
      </c>
      <c r="B1405" s="12">
        <v>0</v>
      </c>
      <c r="C1405" s="12">
        <v>0</v>
      </c>
      <c r="D1405" s="12">
        <v>0</v>
      </c>
      <c r="E1405" s="12">
        <v>0</v>
      </c>
      <c r="F1405" s="12">
        <v>0</v>
      </c>
      <c r="G1405" s="12">
        <v>0</v>
      </c>
      <c r="H1405" s="12">
        <v>0</v>
      </c>
      <c r="I1405" s="12">
        <v>0</v>
      </c>
      <c r="J1405" s="12">
        <v>0</v>
      </c>
      <c r="K1405" s="12">
        <v>0</v>
      </c>
      <c r="L1405" s="12">
        <v>0</v>
      </c>
      <c r="M1405" s="12">
        <v>0</v>
      </c>
      <c r="O1405" s="19">
        <v>1401</v>
      </c>
      <c r="P1405" s="20">
        <v>99</v>
      </c>
      <c r="Q1405" s="20">
        <v>99</v>
      </c>
      <c r="R1405" s="21">
        <v>99</v>
      </c>
      <c r="S1405" s="21">
        <v>99</v>
      </c>
      <c r="T1405" s="21">
        <v>99</v>
      </c>
      <c r="U1405" s="21">
        <v>99</v>
      </c>
      <c r="V1405" s="21">
        <v>99</v>
      </c>
      <c r="W1405" s="21">
        <v>98</v>
      </c>
      <c r="X1405" s="21">
        <v>96</v>
      </c>
      <c r="Y1405" s="21">
        <v>95</v>
      </c>
      <c r="Z1405" s="21">
        <v>95</v>
      </c>
      <c r="AA1405" s="21">
        <v>94</v>
      </c>
      <c r="AB1405" s="22">
        <v>1401</v>
      </c>
      <c r="AC1405" s="23">
        <v>98</v>
      </c>
      <c r="AD1405" s="23">
        <v>98</v>
      </c>
      <c r="AE1405" s="24">
        <v>99</v>
      </c>
      <c r="AF1405" s="24">
        <v>99</v>
      </c>
      <c r="AG1405" s="24">
        <v>99</v>
      </c>
      <c r="AH1405" s="24">
        <v>99</v>
      </c>
      <c r="AI1405" s="24">
        <v>99</v>
      </c>
      <c r="AJ1405" s="24">
        <v>99</v>
      </c>
      <c r="AK1405" s="24">
        <v>97</v>
      </c>
      <c r="AL1405" s="24">
        <v>95</v>
      </c>
      <c r="AM1405" s="24">
        <v>95</v>
      </c>
      <c r="AN1405" s="24">
        <v>95</v>
      </c>
      <c r="DX1405" s="19">
        <v>1401</v>
      </c>
      <c r="DY1405" t="s">
        <v>568</v>
      </c>
      <c r="DZ1405" t="s">
        <v>568</v>
      </c>
      <c r="EA1405" t="s">
        <v>568</v>
      </c>
      <c r="EB1405" t="s">
        <v>568</v>
      </c>
    </row>
    <row r="1406" spans="1:132" x14ac:dyDescent="0.25">
      <c r="A1406" s="13">
        <v>1403</v>
      </c>
      <c r="B1406" s="13">
        <v>0</v>
      </c>
      <c r="C1406" s="13">
        <v>0</v>
      </c>
      <c r="D1406" s="13">
        <v>0</v>
      </c>
      <c r="E1406" s="13">
        <v>0</v>
      </c>
      <c r="F1406" s="13">
        <v>0</v>
      </c>
      <c r="G1406" s="13">
        <v>0</v>
      </c>
      <c r="H1406" s="13">
        <v>0</v>
      </c>
      <c r="I1406" s="13">
        <v>0</v>
      </c>
      <c r="J1406" s="13">
        <v>0</v>
      </c>
      <c r="K1406" s="13">
        <v>0</v>
      </c>
      <c r="L1406" s="13">
        <v>0</v>
      </c>
      <c r="M1406" s="13">
        <v>0</v>
      </c>
      <c r="O1406" s="19">
        <v>1402</v>
      </c>
      <c r="P1406" s="20">
        <v>99</v>
      </c>
      <c r="Q1406" s="20">
        <v>99</v>
      </c>
      <c r="R1406" s="21">
        <v>99</v>
      </c>
      <c r="S1406" s="21">
        <v>99</v>
      </c>
      <c r="T1406" s="21">
        <v>99</v>
      </c>
      <c r="U1406" s="21">
        <v>99</v>
      </c>
      <c r="V1406" s="21">
        <v>99</v>
      </c>
      <c r="W1406" s="21">
        <v>98</v>
      </c>
      <c r="X1406" s="21">
        <v>96</v>
      </c>
      <c r="Y1406" s="21">
        <v>95</v>
      </c>
      <c r="Z1406" s="21">
        <v>95</v>
      </c>
      <c r="AA1406" s="21">
        <v>94</v>
      </c>
      <c r="AB1406" s="22">
        <v>1402</v>
      </c>
      <c r="AC1406" s="23">
        <v>98</v>
      </c>
      <c r="AD1406" s="23">
        <v>98</v>
      </c>
      <c r="AE1406" s="24">
        <v>99</v>
      </c>
      <c r="AF1406" s="24">
        <v>99</v>
      </c>
      <c r="AG1406" s="24">
        <v>99</v>
      </c>
      <c r="AH1406" s="24">
        <v>99</v>
      </c>
      <c r="AI1406" s="24">
        <v>99</v>
      </c>
      <c r="AJ1406" s="24">
        <v>99</v>
      </c>
      <c r="AK1406" s="24">
        <v>97</v>
      </c>
      <c r="AL1406" s="24">
        <v>95</v>
      </c>
      <c r="AM1406" s="24">
        <v>95</v>
      </c>
      <c r="AN1406" s="24">
        <v>95</v>
      </c>
      <c r="DX1406" s="19">
        <v>1402</v>
      </c>
      <c r="DY1406" t="s">
        <v>568</v>
      </c>
      <c r="DZ1406" t="s">
        <v>568</v>
      </c>
      <c r="EA1406" t="s">
        <v>568</v>
      </c>
      <c r="EB1406" t="s">
        <v>568</v>
      </c>
    </row>
    <row r="1407" spans="1:132" x14ac:dyDescent="0.25">
      <c r="A1407" s="12">
        <v>1404</v>
      </c>
      <c r="B1407" s="12">
        <v>0</v>
      </c>
      <c r="C1407" s="12">
        <v>0</v>
      </c>
      <c r="D1407" s="12">
        <v>0</v>
      </c>
      <c r="E1407" s="12">
        <v>0</v>
      </c>
      <c r="F1407" s="12">
        <v>0</v>
      </c>
      <c r="G1407" s="12">
        <v>0</v>
      </c>
      <c r="H1407" s="12">
        <v>0</v>
      </c>
      <c r="I1407" s="12">
        <v>0</v>
      </c>
      <c r="J1407" s="12">
        <v>0</v>
      </c>
      <c r="K1407" s="12">
        <v>0</v>
      </c>
      <c r="L1407" s="12">
        <v>0</v>
      </c>
      <c r="M1407" s="12">
        <v>0</v>
      </c>
      <c r="O1407" s="19">
        <v>1403</v>
      </c>
      <c r="P1407" s="20">
        <v>99</v>
      </c>
      <c r="Q1407" s="20">
        <v>99</v>
      </c>
      <c r="R1407" s="21">
        <v>99</v>
      </c>
      <c r="S1407" s="21">
        <v>99</v>
      </c>
      <c r="T1407" s="21">
        <v>99</v>
      </c>
      <c r="U1407" s="21">
        <v>99</v>
      </c>
      <c r="V1407" s="21">
        <v>99</v>
      </c>
      <c r="W1407" s="21">
        <v>98</v>
      </c>
      <c r="X1407" s="21">
        <v>96</v>
      </c>
      <c r="Y1407" s="21">
        <v>96</v>
      </c>
      <c r="Z1407" s="21">
        <v>95</v>
      </c>
      <c r="AA1407" s="21">
        <v>95</v>
      </c>
      <c r="AB1407" s="22">
        <v>1403</v>
      </c>
      <c r="AC1407" s="23">
        <v>98</v>
      </c>
      <c r="AD1407" s="23">
        <v>98</v>
      </c>
      <c r="AE1407" s="24">
        <v>99</v>
      </c>
      <c r="AF1407" s="24">
        <v>99</v>
      </c>
      <c r="AG1407" s="24">
        <v>99</v>
      </c>
      <c r="AH1407" s="24">
        <v>99</v>
      </c>
      <c r="AI1407" s="24">
        <v>99</v>
      </c>
      <c r="AJ1407" s="24">
        <v>99</v>
      </c>
      <c r="AK1407" s="24">
        <v>97</v>
      </c>
      <c r="AL1407" s="24">
        <v>95</v>
      </c>
      <c r="AM1407" s="24">
        <v>95</v>
      </c>
      <c r="AN1407" s="24">
        <v>95</v>
      </c>
      <c r="DX1407" s="19">
        <v>1403</v>
      </c>
      <c r="DY1407" t="s">
        <v>568</v>
      </c>
      <c r="DZ1407" t="s">
        <v>568</v>
      </c>
      <c r="EA1407" t="s">
        <v>568</v>
      </c>
      <c r="EB1407" t="s">
        <v>568</v>
      </c>
    </row>
    <row r="1408" spans="1:132" x14ac:dyDescent="0.25">
      <c r="A1408" s="13">
        <v>1405</v>
      </c>
      <c r="B1408" s="13">
        <v>0</v>
      </c>
      <c r="C1408" s="13">
        <v>0</v>
      </c>
      <c r="D1408" s="13">
        <v>0</v>
      </c>
      <c r="E1408" s="13">
        <v>0</v>
      </c>
      <c r="F1408" s="13">
        <v>0</v>
      </c>
      <c r="G1408" s="13">
        <v>0</v>
      </c>
      <c r="H1408" s="13">
        <v>0</v>
      </c>
      <c r="I1408" s="13">
        <v>0</v>
      </c>
      <c r="J1408" s="13">
        <v>0</v>
      </c>
      <c r="K1408" s="13">
        <v>0</v>
      </c>
      <c r="L1408" s="13">
        <v>0</v>
      </c>
      <c r="M1408" s="13">
        <v>0</v>
      </c>
      <c r="O1408" s="19">
        <v>1404</v>
      </c>
      <c r="P1408" s="20">
        <v>99</v>
      </c>
      <c r="Q1408" s="20">
        <v>99</v>
      </c>
      <c r="R1408" s="21">
        <v>99</v>
      </c>
      <c r="S1408" s="21">
        <v>99</v>
      </c>
      <c r="T1408" s="21">
        <v>99</v>
      </c>
      <c r="U1408" s="21">
        <v>99</v>
      </c>
      <c r="V1408" s="21">
        <v>99</v>
      </c>
      <c r="W1408" s="21">
        <v>98</v>
      </c>
      <c r="X1408" s="21">
        <v>96</v>
      </c>
      <c r="Y1408" s="21">
        <v>96</v>
      </c>
      <c r="Z1408" s="21">
        <v>95</v>
      </c>
      <c r="AA1408" s="21">
        <v>95</v>
      </c>
      <c r="AB1408" s="22">
        <v>1404</v>
      </c>
      <c r="AC1408" s="23">
        <v>98</v>
      </c>
      <c r="AD1408" s="23">
        <v>98</v>
      </c>
      <c r="AE1408" s="24">
        <v>99</v>
      </c>
      <c r="AF1408" s="24">
        <v>99</v>
      </c>
      <c r="AG1408" s="24">
        <v>99</v>
      </c>
      <c r="AH1408" s="24">
        <v>99</v>
      </c>
      <c r="AI1408" s="24">
        <v>99</v>
      </c>
      <c r="AJ1408" s="24">
        <v>99</v>
      </c>
      <c r="AK1408" s="24">
        <v>97</v>
      </c>
      <c r="AL1408" s="24">
        <v>95</v>
      </c>
      <c r="AM1408" s="24">
        <v>95</v>
      </c>
      <c r="AN1408" s="24">
        <v>95</v>
      </c>
      <c r="DX1408" s="19">
        <v>1404</v>
      </c>
      <c r="DY1408" t="s">
        <v>568</v>
      </c>
      <c r="DZ1408" t="s">
        <v>568</v>
      </c>
      <c r="EA1408" t="s">
        <v>568</v>
      </c>
      <c r="EB1408" t="s">
        <v>568</v>
      </c>
    </row>
    <row r="1409" spans="1:132" x14ac:dyDescent="0.25">
      <c r="A1409" s="12">
        <v>1406</v>
      </c>
      <c r="B1409" s="12">
        <v>0</v>
      </c>
      <c r="C1409" s="12">
        <v>0</v>
      </c>
      <c r="D1409" s="12">
        <v>0</v>
      </c>
      <c r="E1409" s="12">
        <v>0</v>
      </c>
      <c r="F1409" s="12">
        <v>0</v>
      </c>
      <c r="G1409" s="12">
        <v>0</v>
      </c>
      <c r="H1409" s="12">
        <v>0</v>
      </c>
      <c r="I1409" s="12">
        <v>0</v>
      </c>
      <c r="J1409" s="12">
        <v>0</v>
      </c>
      <c r="K1409" s="12">
        <v>0</v>
      </c>
      <c r="L1409" s="12">
        <v>0</v>
      </c>
      <c r="M1409" s="12">
        <v>0</v>
      </c>
      <c r="O1409" s="19">
        <v>1405</v>
      </c>
      <c r="P1409" s="20">
        <v>99</v>
      </c>
      <c r="Q1409" s="20">
        <v>99</v>
      </c>
      <c r="R1409" s="21">
        <v>99</v>
      </c>
      <c r="S1409" s="21">
        <v>99</v>
      </c>
      <c r="T1409" s="21">
        <v>99</v>
      </c>
      <c r="U1409" s="21">
        <v>99</v>
      </c>
      <c r="V1409" s="21">
        <v>99</v>
      </c>
      <c r="W1409" s="21">
        <v>98</v>
      </c>
      <c r="X1409" s="21">
        <v>96</v>
      </c>
      <c r="Y1409" s="21">
        <v>96</v>
      </c>
      <c r="Z1409" s="21">
        <v>95</v>
      </c>
      <c r="AA1409" s="21">
        <v>95</v>
      </c>
      <c r="AB1409" s="22">
        <v>1405</v>
      </c>
      <c r="AC1409" s="23">
        <v>98</v>
      </c>
      <c r="AD1409" s="23">
        <v>98</v>
      </c>
      <c r="AE1409" s="24">
        <v>99</v>
      </c>
      <c r="AF1409" s="24">
        <v>99</v>
      </c>
      <c r="AG1409" s="24">
        <v>99</v>
      </c>
      <c r="AH1409" s="24">
        <v>99</v>
      </c>
      <c r="AI1409" s="24">
        <v>99</v>
      </c>
      <c r="AJ1409" s="24">
        <v>99</v>
      </c>
      <c r="AK1409" s="24">
        <v>97</v>
      </c>
      <c r="AL1409" s="24">
        <v>95</v>
      </c>
      <c r="AM1409" s="24">
        <v>95</v>
      </c>
      <c r="AN1409" s="24">
        <v>95</v>
      </c>
      <c r="DX1409" s="19">
        <v>1405</v>
      </c>
      <c r="DY1409" t="s">
        <v>568</v>
      </c>
      <c r="DZ1409" t="s">
        <v>568</v>
      </c>
      <c r="EA1409" t="s">
        <v>568</v>
      </c>
      <c r="EB1409" t="s">
        <v>568</v>
      </c>
    </row>
    <row r="1410" spans="1:132" x14ac:dyDescent="0.25">
      <c r="A1410" s="13">
        <v>1407</v>
      </c>
      <c r="B1410" s="13">
        <v>0</v>
      </c>
      <c r="C1410" s="13">
        <v>0</v>
      </c>
      <c r="D1410" s="13">
        <v>0</v>
      </c>
      <c r="E1410" s="13">
        <v>0</v>
      </c>
      <c r="F1410" s="13">
        <v>0</v>
      </c>
      <c r="G1410" s="13">
        <v>0</v>
      </c>
      <c r="H1410" s="13">
        <v>0</v>
      </c>
      <c r="I1410" s="13">
        <v>0</v>
      </c>
      <c r="J1410" s="13">
        <v>0</v>
      </c>
      <c r="K1410" s="13">
        <v>0</v>
      </c>
      <c r="L1410" s="13">
        <v>0</v>
      </c>
      <c r="M1410" s="13">
        <v>0</v>
      </c>
      <c r="O1410" s="19">
        <v>1406</v>
      </c>
      <c r="P1410" s="20">
        <v>99</v>
      </c>
      <c r="Q1410" s="20">
        <v>99</v>
      </c>
      <c r="R1410" s="21">
        <v>99</v>
      </c>
      <c r="S1410" s="21">
        <v>99</v>
      </c>
      <c r="T1410" s="21">
        <v>99</v>
      </c>
      <c r="U1410" s="21">
        <v>99</v>
      </c>
      <c r="V1410" s="21">
        <v>99</v>
      </c>
      <c r="W1410" s="21">
        <v>98</v>
      </c>
      <c r="X1410" s="21">
        <v>96</v>
      </c>
      <c r="Y1410" s="21">
        <v>96</v>
      </c>
      <c r="Z1410" s="21">
        <v>95</v>
      </c>
      <c r="AA1410" s="21">
        <v>95</v>
      </c>
      <c r="AB1410" s="22">
        <v>1406</v>
      </c>
      <c r="AC1410" s="23">
        <v>98</v>
      </c>
      <c r="AD1410" s="23">
        <v>98</v>
      </c>
      <c r="AE1410" s="24">
        <v>99</v>
      </c>
      <c r="AF1410" s="24">
        <v>99</v>
      </c>
      <c r="AG1410" s="24">
        <v>99</v>
      </c>
      <c r="AH1410" s="24">
        <v>99</v>
      </c>
      <c r="AI1410" s="24">
        <v>99</v>
      </c>
      <c r="AJ1410" s="24">
        <v>99</v>
      </c>
      <c r="AK1410" s="24">
        <v>97</v>
      </c>
      <c r="AL1410" s="24">
        <v>95</v>
      </c>
      <c r="AM1410" s="24">
        <v>95</v>
      </c>
      <c r="AN1410" s="24">
        <v>95</v>
      </c>
      <c r="DX1410" s="19">
        <v>1406</v>
      </c>
      <c r="DY1410" t="s">
        <v>568</v>
      </c>
      <c r="DZ1410" t="s">
        <v>568</v>
      </c>
      <c r="EA1410" t="s">
        <v>568</v>
      </c>
      <c r="EB1410" t="s">
        <v>568</v>
      </c>
    </row>
    <row r="1411" spans="1:132" x14ac:dyDescent="0.25">
      <c r="A1411" s="12">
        <v>1408</v>
      </c>
      <c r="B1411" s="12">
        <v>0</v>
      </c>
      <c r="C1411" s="12">
        <v>0</v>
      </c>
      <c r="D1411" s="12">
        <v>0</v>
      </c>
      <c r="E1411" s="12">
        <v>0</v>
      </c>
      <c r="F1411" s="12">
        <v>0</v>
      </c>
      <c r="G1411" s="12">
        <v>0</v>
      </c>
      <c r="H1411" s="12">
        <v>0</v>
      </c>
      <c r="I1411" s="12">
        <v>0</v>
      </c>
      <c r="J1411" s="12">
        <v>0</v>
      </c>
      <c r="K1411" s="12">
        <v>0</v>
      </c>
      <c r="L1411" s="12">
        <v>0</v>
      </c>
      <c r="M1411" s="12">
        <v>0</v>
      </c>
      <c r="O1411" s="19">
        <v>1407</v>
      </c>
      <c r="P1411" s="20">
        <v>99</v>
      </c>
      <c r="Q1411" s="20">
        <v>99</v>
      </c>
      <c r="R1411" s="21">
        <v>99</v>
      </c>
      <c r="S1411" s="21">
        <v>99</v>
      </c>
      <c r="T1411" s="21">
        <v>99</v>
      </c>
      <c r="U1411" s="21">
        <v>99</v>
      </c>
      <c r="V1411" s="21">
        <v>99</v>
      </c>
      <c r="W1411" s="21">
        <v>98</v>
      </c>
      <c r="X1411" s="21">
        <v>96</v>
      </c>
      <c r="Y1411" s="21">
        <v>96</v>
      </c>
      <c r="Z1411" s="21">
        <v>95</v>
      </c>
      <c r="AA1411" s="21">
        <v>95</v>
      </c>
      <c r="AB1411" s="22">
        <v>1407</v>
      </c>
      <c r="AC1411" s="23">
        <v>98</v>
      </c>
      <c r="AD1411" s="23">
        <v>98</v>
      </c>
      <c r="AE1411" s="24">
        <v>99</v>
      </c>
      <c r="AF1411" s="24">
        <v>99</v>
      </c>
      <c r="AG1411" s="24">
        <v>99</v>
      </c>
      <c r="AH1411" s="24">
        <v>99</v>
      </c>
      <c r="AI1411" s="24">
        <v>99</v>
      </c>
      <c r="AJ1411" s="24">
        <v>99</v>
      </c>
      <c r="AK1411" s="24">
        <v>97</v>
      </c>
      <c r="AL1411" s="24">
        <v>95</v>
      </c>
      <c r="AM1411" s="24">
        <v>95</v>
      </c>
      <c r="AN1411" s="24">
        <v>95</v>
      </c>
      <c r="DX1411" s="19">
        <v>1407</v>
      </c>
      <c r="DY1411" t="s">
        <v>568</v>
      </c>
      <c r="DZ1411" t="s">
        <v>568</v>
      </c>
      <c r="EA1411" t="s">
        <v>568</v>
      </c>
      <c r="EB1411" t="s">
        <v>568</v>
      </c>
    </row>
    <row r="1412" spans="1:132" x14ac:dyDescent="0.25">
      <c r="A1412" s="13">
        <v>1409</v>
      </c>
      <c r="B1412" s="13">
        <v>0</v>
      </c>
      <c r="C1412" s="13">
        <v>0</v>
      </c>
      <c r="D1412" s="13">
        <v>0</v>
      </c>
      <c r="E1412" s="13">
        <v>0</v>
      </c>
      <c r="F1412" s="13">
        <v>0</v>
      </c>
      <c r="G1412" s="13">
        <v>0</v>
      </c>
      <c r="H1412" s="13">
        <v>0</v>
      </c>
      <c r="I1412" s="13">
        <v>0</v>
      </c>
      <c r="J1412" s="13">
        <v>0</v>
      </c>
      <c r="K1412" s="13">
        <v>0</v>
      </c>
      <c r="L1412" s="13">
        <v>0</v>
      </c>
      <c r="M1412" s="13">
        <v>0</v>
      </c>
      <c r="O1412" s="19">
        <v>1408</v>
      </c>
      <c r="P1412" s="20">
        <v>99</v>
      </c>
      <c r="Q1412" s="20">
        <v>99</v>
      </c>
      <c r="R1412" s="21">
        <v>99</v>
      </c>
      <c r="S1412" s="21">
        <v>99</v>
      </c>
      <c r="T1412" s="21">
        <v>99</v>
      </c>
      <c r="U1412" s="21">
        <v>99</v>
      </c>
      <c r="V1412" s="21">
        <v>99</v>
      </c>
      <c r="W1412" s="21">
        <v>98</v>
      </c>
      <c r="X1412" s="21">
        <v>97</v>
      </c>
      <c r="Y1412" s="21">
        <v>96</v>
      </c>
      <c r="Z1412" s="21">
        <v>95</v>
      </c>
      <c r="AA1412" s="21">
        <v>95</v>
      </c>
      <c r="AB1412" s="22">
        <v>1408</v>
      </c>
      <c r="AC1412" s="23">
        <v>98</v>
      </c>
      <c r="AD1412" s="23">
        <v>98</v>
      </c>
      <c r="AE1412" s="24">
        <v>99</v>
      </c>
      <c r="AF1412" s="24">
        <v>99</v>
      </c>
      <c r="AG1412" s="24">
        <v>99</v>
      </c>
      <c r="AH1412" s="24">
        <v>99</v>
      </c>
      <c r="AI1412" s="24">
        <v>99</v>
      </c>
      <c r="AJ1412" s="24">
        <v>99</v>
      </c>
      <c r="AK1412" s="24">
        <v>97</v>
      </c>
      <c r="AL1412" s="24">
        <v>95</v>
      </c>
      <c r="AM1412" s="24">
        <v>95</v>
      </c>
      <c r="AN1412" s="24">
        <v>95</v>
      </c>
      <c r="DX1412" s="19">
        <v>1408</v>
      </c>
      <c r="DY1412" t="s">
        <v>568</v>
      </c>
      <c r="DZ1412" t="s">
        <v>568</v>
      </c>
      <c r="EA1412" t="s">
        <v>568</v>
      </c>
      <c r="EB1412" t="s">
        <v>568</v>
      </c>
    </row>
    <row r="1413" spans="1:132" x14ac:dyDescent="0.25">
      <c r="A1413" s="12">
        <v>1410</v>
      </c>
      <c r="B1413" s="12">
        <v>0</v>
      </c>
      <c r="C1413" s="12">
        <v>0</v>
      </c>
      <c r="D1413" s="12">
        <v>0</v>
      </c>
      <c r="E1413" s="12">
        <v>0</v>
      </c>
      <c r="F1413" s="12">
        <v>0</v>
      </c>
      <c r="G1413" s="12">
        <v>0</v>
      </c>
      <c r="H1413" s="12">
        <v>0</v>
      </c>
      <c r="I1413" s="12">
        <v>0</v>
      </c>
      <c r="J1413" s="12">
        <v>0</v>
      </c>
      <c r="K1413" s="12">
        <v>0</v>
      </c>
      <c r="L1413" s="12">
        <v>0</v>
      </c>
      <c r="M1413" s="12">
        <v>0</v>
      </c>
      <c r="O1413" s="19">
        <v>1409</v>
      </c>
      <c r="P1413" s="20">
        <v>99</v>
      </c>
      <c r="Q1413" s="20">
        <v>99</v>
      </c>
      <c r="R1413" s="21">
        <v>99</v>
      </c>
      <c r="S1413" s="21">
        <v>99</v>
      </c>
      <c r="T1413" s="21">
        <v>99</v>
      </c>
      <c r="U1413" s="21">
        <v>99</v>
      </c>
      <c r="V1413" s="21">
        <v>99</v>
      </c>
      <c r="W1413" s="21">
        <v>98</v>
      </c>
      <c r="X1413" s="21">
        <v>97</v>
      </c>
      <c r="Y1413" s="21">
        <v>96</v>
      </c>
      <c r="Z1413" s="21">
        <v>95</v>
      </c>
      <c r="AA1413" s="21">
        <v>95</v>
      </c>
      <c r="AB1413" s="22">
        <v>1409</v>
      </c>
      <c r="AC1413" s="23">
        <v>98</v>
      </c>
      <c r="AD1413" s="23">
        <v>98</v>
      </c>
      <c r="AE1413" s="24">
        <v>99</v>
      </c>
      <c r="AF1413" s="24">
        <v>99</v>
      </c>
      <c r="AG1413" s="24">
        <v>99</v>
      </c>
      <c r="AH1413" s="24">
        <v>99</v>
      </c>
      <c r="AI1413" s="24">
        <v>99</v>
      </c>
      <c r="AJ1413" s="24">
        <v>99</v>
      </c>
      <c r="AK1413" s="24">
        <v>97</v>
      </c>
      <c r="AL1413" s="24">
        <v>95</v>
      </c>
      <c r="AM1413" s="24">
        <v>95</v>
      </c>
      <c r="AN1413" s="24">
        <v>95</v>
      </c>
      <c r="DX1413" s="19">
        <v>1409</v>
      </c>
      <c r="DY1413" t="s">
        <v>568</v>
      </c>
      <c r="DZ1413" t="s">
        <v>568</v>
      </c>
      <c r="EA1413" t="s">
        <v>568</v>
      </c>
      <c r="EB1413" t="s">
        <v>568</v>
      </c>
    </row>
    <row r="1414" spans="1:132" x14ac:dyDescent="0.25">
      <c r="A1414" s="13">
        <v>1411</v>
      </c>
      <c r="B1414" s="13">
        <v>0</v>
      </c>
      <c r="C1414" s="13">
        <v>0</v>
      </c>
      <c r="D1414" s="13">
        <v>0</v>
      </c>
      <c r="E1414" s="13">
        <v>0</v>
      </c>
      <c r="F1414" s="13">
        <v>0</v>
      </c>
      <c r="G1414" s="13">
        <v>0</v>
      </c>
      <c r="H1414" s="13">
        <v>0</v>
      </c>
      <c r="I1414" s="13">
        <v>0</v>
      </c>
      <c r="J1414" s="13">
        <v>0</v>
      </c>
      <c r="K1414" s="13">
        <v>0</v>
      </c>
      <c r="L1414" s="13">
        <v>0</v>
      </c>
      <c r="M1414" s="13">
        <v>0</v>
      </c>
      <c r="O1414" s="19">
        <v>1410</v>
      </c>
      <c r="P1414" s="20">
        <v>99</v>
      </c>
      <c r="Q1414" s="20">
        <v>99</v>
      </c>
      <c r="R1414" s="21">
        <v>99</v>
      </c>
      <c r="S1414" s="21">
        <v>99</v>
      </c>
      <c r="T1414" s="21">
        <v>99</v>
      </c>
      <c r="U1414" s="21">
        <v>99</v>
      </c>
      <c r="V1414" s="21">
        <v>99</v>
      </c>
      <c r="W1414" s="21">
        <v>98</v>
      </c>
      <c r="X1414" s="21">
        <v>97</v>
      </c>
      <c r="Y1414" s="21">
        <v>96</v>
      </c>
      <c r="Z1414" s="21">
        <v>95</v>
      </c>
      <c r="AA1414" s="21">
        <v>95</v>
      </c>
      <c r="AB1414" s="22">
        <v>1410</v>
      </c>
      <c r="AC1414" s="23">
        <v>98</v>
      </c>
      <c r="AD1414" s="23">
        <v>98</v>
      </c>
      <c r="AE1414" s="24">
        <v>99</v>
      </c>
      <c r="AF1414" s="24">
        <v>99</v>
      </c>
      <c r="AG1414" s="24">
        <v>99</v>
      </c>
      <c r="AH1414" s="24">
        <v>99</v>
      </c>
      <c r="AI1414" s="24">
        <v>99</v>
      </c>
      <c r="AJ1414" s="24">
        <v>99</v>
      </c>
      <c r="AK1414" s="24">
        <v>97</v>
      </c>
      <c r="AL1414" s="24">
        <v>95</v>
      </c>
      <c r="AM1414" s="24">
        <v>95</v>
      </c>
      <c r="AN1414" s="24">
        <v>95</v>
      </c>
      <c r="DX1414" s="19">
        <v>1410</v>
      </c>
      <c r="DY1414" t="s">
        <v>568</v>
      </c>
      <c r="DZ1414" t="s">
        <v>568</v>
      </c>
      <c r="EA1414" t="s">
        <v>568</v>
      </c>
      <c r="EB1414" t="s">
        <v>568</v>
      </c>
    </row>
    <row r="1415" spans="1:132" x14ac:dyDescent="0.25">
      <c r="A1415" s="12">
        <v>1412</v>
      </c>
      <c r="B1415" s="12">
        <v>0</v>
      </c>
      <c r="C1415" s="12">
        <v>0</v>
      </c>
      <c r="D1415" s="12">
        <v>0</v>
      </c>
      <c r="E1415" s="12">
        <v>0</v>
      </c>
      <c r="F1415" s="12">
        <v>0</v>
      </c>
      <c r="G1415" s="12">
        <v>0</v>
      </c>
      <c r="H1415" s="12">
        <v>0</v>
      </c>
      <c r="I1415" s="12">
        <v>0</v>
      </c>
      <c r="J1415" s="12">
        <v>0</v>
      </c>
      <c r="K1415" s="12">
        <v>0</v>
      </c>
      <c r="L1415" s="12">
        <v>0</v>
      </c>
      <c r="M1415" s="12">
        <v>0</v>
      </c>
      <c r="O1415" s="19">
        <v>1411</v>
      </c>
      <c r="P1415" s="20">
        <v>99</v>
      </c>
      <c r="Q1415" s="20">
        <v>99</v>
      </c>
      <c r="R1415" s="21">
        <v>99</v>
      </c>
      <c r="S1415" s="21">
        <v>99</v>
      </c>
      <c r="T1415" s="21">
        <v>99</v>
      </c>
      <c r="U1415" s="21">
        <v>99</v>
      </c>
      <c r="V1415" s="21">
        <v>99</v>
      </c>
      <c r="W1415" s="21">
        <v>98</v>
      </c>
      <c r="X1415" s="21">
        <v>97</v>
      </c>
      <c r="Y1415" s="21">
        <v>96</v>
      </c>
      <c r="Z1415" s="21">
        <v>95</v>
      </c>
      <c r="AA1415" s="21">
        <v>95</v>
      </c>
      <c r="AB1415" s="22">
        <v>1411</v>
      </c>
      <c r="AC1415" s="23">
        <v>98</v>
      </c>
      <c r="AD1415" s="23">
        <v>98</v>
      </c>
      <c r="AE1415" s="24">
        <v>99</v>
      </c>
      <c r="AF1415" s="24">
        <v>99</v>
      </c>
      <c r="AG1415" s="24">
        <v>99</v>
      </c>
      <c r="AH1415" s="24">
        <v>99</v>
      </c>
      <c r="AI1415" s="24">
        <v>99</v>
      </c>
      <c r="AJ1415" s="24">
        <v>99</v>
      </c>
      <c r="AK1415" s="24">
        <v>97</v>
      </c>
      <c r="AL1415" s="24">
        <v>95</v>
      </c>
      <c r="AM1415" s="24">
        <v>95</v>
      </c>
      <c r="AN1415" s="24">
        <v>95</v>
      </c>
      <c r="DX1415" s="19">
        <v>1411</v>
      </c>
      <c r="DY1415" t="s">
        <v>568</v>
      </c>
      <c r="DZ1415" t="s">
        <v>568</v>
      </c>
      <c r="EA1415" t="s">
        <v>568</v>
      </c>
      <c r="EB1415" t="s">
        <v>568</v>
      </c>
    </row>
    <row r="1416" spans="1:132" x14ac:dyDescent="0.25">
      <c r="A1416" s="13">
        <v>1413</v>
      </c>
      <c r="B1416" s="13">
        <v>0</v>
      </c>
      <c r="C1416" s="13">
        <v>0</v>
      </c>
      <c r="D1416" s="13">
        <v>0</v>
      </c>
      <c r="E1416" s="13">
        <v>0</v>
      </c>
      <c r="F1416" s="13">
        <v>0</v>
      </c>
      <c r="G1416" s="13">
        <v>0</v>
      </c>
      <c r="H1416" s="13">
        <v>0</v>
      </c>
      <c r="I1416" s="13">
        <v>0</v>
      </c>
      <c r="J1416" s="13">
        <v>0</v>
      </c>
      <c r="K1416" s="13">
        <v>0</v>
      </c>
      <c r="L1416" s="13">
        <v>0</v>
      </c>
      <c r="M1416" s="13">
        <v>0</v>
      </c>
      <c r="O1416" s="19">
        <v>1412</v>
      </c>
      <c r="P1416" s="20">
        <v>99</v>
      </c>
      <c r="Q1416" s="20">
        <v>99</v>
      </c>
      <c r="R1416" s="21">
        <v>99</v>
      </c>
      <c r="S1416" s="21">
        <v>99</v>
      </c>
      <c r="T1416" s="21">
        <v>99</v>
      </c>
      <c r="U1416" s="21">
        <v>99</v>
      </c>
      <c r="V1416" s="21">
        <v>99</v>
      </c>
      <c r="W1416" s="21">
        <v>98</v>
      </c>
      <c r="X1416" s="21">
        <v>97</v>
      </c>
      <c r="Y1416" s="21">
        <v>96</v>
      </c>
      <c r="Z1416" s="21">
        <v>95</v>
      </c>
      <c r="AA1416" s="21">
        <v>95</v>
      </c>
      <c r="AB1416" s="22">
        <v>1412</v>
      </c>
      <c r="AC1416" s="23">
        <v>98</v>
      </c>
      <c r="AD1416" s="23">
        <v>98</v>
      </c>
      <c r="AE1416" s="24">
        <v>99</v>
      </c>
      <c r="AF1416" s="24">
        <v>99</v>
      </c>
      <c r="AG1416" s="24">
        <v>99</v>
      </c>
      <c r="AH1416" s="24">
        <v>99</v>
      </c>
      <c r="AI1416" s="24">
        <v>99</v>
      </c>
      <c r="AJ1416" s="24">
        <v>99</v>
      </c>
      <c r="AK1416" s="24">
        <v>98</v>
      </c>
      <c r="AL1416" s="24">
        <v>95</v>
      </c>
      <c r="AM1416" s="24">
        <v>95</v>
      </c>
      <c r="AN1416" s="24">
        <v>95</v>
      </c>
      <c r="DX1416" s="19">
        <v>1412</v>
      </c>
      <c r="DY1416" t="s">
        <v>568</v>
      </c>
      <c r="DZ1416" t="s">
        <v>568</v>
      </c>
      <c r="EA1416" t="s">
        <v>568</v>
      </c>
      <c r="EB1416" t="s">
        <v>568</v>
      </c>
    </row>
    <row r="1417" spans="1:132" x14ac:dyDescent="0.25">
      <c r="A1417" s="12">
        <v>1414</v>
      </c>
      <c r="B1417" s="12">
        <v>0</v>
      </c>
      <c r="C1417" s="12">
        <v>0</v>
      </c>
      <c r="D1417" s="12">
        <v>0</v>
      </c>
      <c r="E1417" s="12">
        <v>0</v>
      </c>
      <c r="F1417" s="12">
        <v>0</v>
      </c>
      <c r="G1417" s="12">
        <v>0</v>
      </c>
      <c r="H1417" s="12">
        <v>0</v>
      </c>
      <c r="I1417" s="12">
        <v>0</v>
      </c>
      <c r="J1417" s="12">
        <v>0</v>
      </c>
      <c r="K1417" s="12">
        <v>0</v>
      </c>
      <c r="L1417" s="12">
        <v>0</v>
      </c>
      <c r="M1417" s="12">
        <v>0</v>
      </c>
      <c r="O1417" s="19">
        <v>1413</v>
      </c>
      <c r="P1417" s="20">
        <v>99</v>
      </c>
      <c r="Q1417" s="20">
        <v>99</v>
      </c>
      <c r="R1417" s="21">
        <v>99</v>
      </c>
      <c r="S1417" s="21">
        <v>99</v>
      </c>
      <c r="T1417" s="21">
        <v>99</v>
      </c>
      <c r="U1417" s="21">
        <v>99</v>
      </c>
      <c r="V1417" s="21">
        <v>99</v>
      </c>
      <c r="W1417" s="21">
        <v>98</v>
      </c>
      <c r="X1417" s="21">
        <v>97</v>
      </c>
      <c r="Y1417" s="21">
        <v>96</v>
      </c>
      <c r="Z1417" s="21">
        <v>95</v>
      </c>
      <c r="AA1417" s="21">
        <v>95</v>
      </c>
      <c r="AB1417" s="22">
        <v>1413</v>
      </c>
      <c r="AC1417" s="23">
        <v>98</v>
      </c>
      <c r="AD1417" s="23">
        <v>98</v>
      </c>
      <c r="AE1417" s="24">
        <v>99</v>
      </c>
      <c r="AF1417" s="24">
        <v>99</v>
      </c>
      <c r="AG1417" s="24">
        <v>99</v>
      </c>
      <c r="AH1417" s="24">
        <v>99</v>
      </c>
      <c r="AI1417" s="24">
        <v>99</v>
      </c>
      <c r="AJ1417" s="24">
        <v>99</v>
      </c>
      <c r="AK1417" s="24">
        <v>98</v>
      </c>
      <c r="AL1417" s="24">
        <v>95</v>
      </c>
      <c r="AM1417" s="24">
        <v>95</v>
      </c>
      <c r="AN1417" s="24">
        <v>95</v>
      </c>
      <c r="DX1417" s="19">
        <v>1413</v>
      </c>
      <c r="DY1417" t="s">
        <v>568</v>
      </c>
      <c r="DZ1417" t="s">
        <v>568</v>
      </c>
      <c r="EA1417" t="s">
        <v>568</v>
      </c>
      <c r="EB1417" t="s">
        <v>568</v>
      </c>
    </row>
    <row r="1418" spans="1:132" x14ac:dyDescent="0.25">
      <c r="A1418" s="13">
        <v>1415</v>
      </c>
      <c r="B1418" s="13">
        <v>0</v>
      </c>
      <c r="C1418" s="13">
        <v>0</v>
      </c>
      <c r="D1418" s="13">
        <v>0</v>
      </c>
      <c r="E1418" s="13">
        <v>0</v>
      </c>
      <c r="F1418" s="13">
        <v>0</v>
      </c>
      <c r="G1418" s="13">
        <v>0</v>
      </c>
      <c r="H1418" s="13">
        <v>0</v>
      </c>
      <c r="I1418" s="13">
        <v>0</v>
      </c>
      <c r="J1418" s="13">
        <v>0</v>
      </c>
      <c r="K1418" s="13">
        <v>0</v>
      </c>
      <c r="L1418" s="13">
        <v>0</v>
      </c>
      <c r="M1418" s="13">
        <v>0</v>
      </c>
      <c r="O1418" s="19">
        <v>1414</v>
      </c>
      <c r="P1418" s="20">
        <v>99</v>
      </c>
      <c r="Q1418" s="20">
        <v>99</v>
      </c>
      <c r="R1418" s="21">
        <v>99</v>
      </c>
      <c r="S1418" s="21">
        <v>99</v>
      </c>
      <c r="T1418" s="21">
        <v>99</v>
      </c>
      <c r="U1418" s="21">
        <v>99</v>
      </c>
      <c r="V1418" s="21">
        <v>99</v>
      </c>
      <c r="W1418" s="21">
        <v>98</v>
      </c>
      <c r="X1418" s="21">
        <v>97</v>
      </c>
      <c r="Y1418" s="21">
        <v>96</v>
      </c>
      <c r="Z1418" s="21">
        <v>95</v>
      </c>
      <c r="AA1418" s="21">
        <v>95</v>
      </c>
      <c r="AB1418" s="22">
        <v>1414</v>
      </c>
      <c r="AC1418" s="23">
        <v>98</v>
      </c>
      <c r="AD1418" s="23">
        <v>98</v>
      </c>
      <c r="AE1418" s="24">
        <v>99</v>
      </c>
      <c r="AF1418" s="24">
        <v>99</v>
      </c>
      <c r="AG1418" s="24">
        <v>99</v>
      </c>
      <c r="AH1418" s="24">
        <v>99</v>
      </c>
      <c r="AI1418" s="24">
        <v>99</v>
      </c>
      <c r="AJ1418" s="24">
        <v>99</v>
      </c>
      <c r="AK1418" s="24">
        <v>98</v>
      </c>
      <c r="AL1418" s="24">
        <v>96</v>
      </c>
      <c r="AM1418" s="24">
        <v>96</v>
      </c>
      <c r="AN1418" s="24">
        <v>96</v>
      </c>
      <c r="DX1418" s="19">
        <v>1414</v>
      </c>
      <c r="DY1418" t="s">
        <v>568</v>
      </c>
      <c r="DZ1418" t="s">
        <v>568</v>
      </c>
      <c r="EA1418" t="s">
        <v>568</v>
      </c>
      <c r="EB1418" t="s">
        <v>568</v>
      </c>
    </row>
    <row r="1419" spans="1:132" x14ac:dyDescent="0.25">
      <c r="A1419" s="12">
        <v>1416</v>
      </c>
      <c r="B1419" s="12">
        <v>0</v>
      </c>
      <c r="C1419" s="12">
        <v>0</v>
      </c>
      <c r="D1419" s="12">
        <v>0</v>
      </c>
      <c r="E1419" s="12">
        <v>0</v>
      </c>
      <c r="F1419" s="12">
        <v>0</v>
      </c>
      <c r="G1419" s="12">
        <v>0</v>
      </c>
      <c r="H1419" s="12">
        <v>0</v>
      </c>
      <c r="I1419" s="12">
        <v>0</v>
      </c>
      <c r="J1419" s="12">
        <v>0</v>
      </c>
      <c r="K1419" s="12">
        <v>0</v>
      </c>
      <c r="L1419" s="12">
        <v>0</v>
      </c>
      <c r="M1419" s="12">
        <v>0</v>
      </c>
      <c r="O1419" s="19">
        <v>1415</v>
      </c>
      <c r="P1419" s="20">
        <v>99</v>
      </c>
      <c r="Q1419" s="20">
        <v>99</v>
      </c>
      <c r="R1419" s="21">
        <v>99</v>
      </c>
      <c r="S1419" s="21">
        <v>99</v>
      </c>
      <c r="T1419" s="21">
        <v>99</v>
      </c>
      <c r="U1419" s="21">
        <v>99</v>
      </c>
      <c r="V1419" s="21">
        <v>99</v>
      </c>
      <c r="W1419" s="21">
        <v>98</v>
      </c>
      <c r="X1419" s="21">
        <v>97</v>
      </c>
      <c r="Y1419" s="21">
        <v>96</v>
      </c>
      <c r="Z1419" s="21">
        <v>95</v>
      </c>
      <c r="AA1419" s="21">
        <v>95</v>
      </c>
      <c r="AB1419" s="22">
        <v>1415</v>
      </c>
      <c r="AC1419" s="23">
        <v>98</v>
      </c>
      <c r="AD1419" s="23">
        <v>98</v>
      </c>
      <c r="AE1419" s="24">
        <v>99</v>
      </c>
      <c r="AF1419" s="24">
        <v>99</v>
      </c>
      <c r="AG1419" s="24">
        <v>99</v>
      </c>
      <c r="AH1419" s="24">
        <v>99</v>
      </c>
      <c r="AI1419" s="24">
        <v>99</v>
      </c>
      <c r="AJ1419" s="24">
        <v>99</v>
      </c>
      <c r="AK1419" s="24">
        <v>98</v>
      </c>
      <c r="AL1419" s="24">
        <v>96</v>
      </c>
      <c r="AM1419" s="24">
        <v>96</v>
      </c>
      <c r="AN1419" s="24">
        <v>96</v>
      </c>
      <c r="DX1419" s="19">
        <v>1415</v>
      </c>
      <c r="DY1419" t="s">
        <v>568</v>
      </c>
      <c r="DZ1419" t="s">
        <v>568</v>
      </c>
      <c r="EA1419" t="s">
        <v>568</v>
      </c>
      <c r="EB1419" t="s">
        <v>568</v>
      </c>
    </row>
    <row r="1420" spans="1:132" x14ac:dyDescent="0.25">
      <c r="A1420" s="13">
        <v>1417</v>
      </c>
      <c r="B1420" s="13">
        <v>0</v>
      </c>
      <c r="C1420" s="13">
        <v>0</v>
      </c>
      <c r="D1420" s="13">
        <v>0</v>
      </c>
      <c r="E1420" s="13">
        <v>0</v>
      </c>
      <c r="F1420" s="13">
        <v>0</v>
      </c>
      <c r="G1420" s="13">
        <v>0</v>
      </c>
      <c r="H1420" s="13">
        <v>0</v>
      </c>
      <c r="I1420" s="13">
        <v>0</v>
      </c>
      <c r="J1420" s="13">
        <v>0</v>
      </c>
      <c r="K1420" s="13">
        <v>0</v>
      </c>
      <c r="L1420" s="13">
        <v>0</v>
      </c>
      <c r="M1420" s="13">
        <v>0</v>
      </c>
      <c r="O1420" s="19">
        <v>1416</v>
      </c>
      <c r="P1420" s="20">
        <v>99</v>
      </c>
      <c r="Q1420" s="20">
        <v>99</v>
      </c>
      <c r="R1420" s="21">
        <v>99</v>
      </c>
      <c r="S1420" s="21">
        <v>99</v>
      </c>
      <c r="T1420" s="21">
        <v>99</v>
      </c>
      <c r="U1420" s="21">
        <v>99</v>
      </c>
      <c r="V1420" s="21">
        <v>99</v>
      </c>
      <c r="W1420" s="21">
        <v>98</v>
      </c>
      <c r="X1420" s="21">
        <v>97</v>
      </c>
      <c r="Y1420" s="21">
        <v>96</v>
      </c>
      <c r="Z1420" s="21">
        <v>95</v>
      </c>
      <c r="AA1420" s="21">
        <v>95</v>
      </c>
      <c r="AB1420" s="22">
        <v>1416</v>
      </c>
      <c r="AC1420" s="23">
        <v>98</v>
      </c>
      <c r="AD1420" s="23">
        <v>98</v>
      </c>
      <c r="AE1420" s="24">
        <v>99</v>
      </c>
      <c r="AF1420" s="24">
        <v>99</v>
      </c>
      <c r="AG1420" s="24">
        <v>99</v>
      </c>
      <c r="AH1420" s="24">
        <v>99</v>
      </c>
      <c r="AI1420" s="24">
        <v>99</v>
      </c>
      <c r="AJ1420" s="24">
        <v>99</v>
      </c>
      <c r="AK1420" s="24">
        <v>98</v>
      </c>
      <c r="AL1420" s="24">
        <v>96</v>
      </c>
      <c r="AM1420" s="24">
        <v>96</v>
      </c>
      <c r="AN1420" s="24">
        <v>96</v>
      </c>
      <c r="DX1420" s="19">
        <v>1416</v>
      </c>
      <c r="DY1420" t="s">
        <v>568</v>
      </c>
      <c r="DZ1420" t="s">
        <v>568</v>
      </c>
      <c r="EA1420" t="s">
        <v>568</v>
      </c>
      <c r="EB1420" t="s">
        <v>568</v>
      </c>
    </row>
    <row r="1421" spans="1:132" x14ac:dyDescent="0.25">
      <c r="A1421" s="12">
        <v>1418</v>
      </c>
      <c r="B1421" s="12">
        <v>0</v>
      </c>
      <c r="C1421" s="12">
        <v>0</v>
      </c>
      <c r="D1421" s="12">
        <v>0</v>
      </c>
      <c r="E1421" s="12">
        <v>0</v>
      </c>
      <c r="F1421" s="12">
        <v>0</v>
      </c>
      <c r="G1421" s="12">
        <v>0</v>
      </c>
      <c r="H1421" s="12">
        <v>0</v>
      </c>
      <c r="I1421" s="12">
        <v>0</v>
      </c>
      <c r="J1421" s="12">
        <v>0</v>
      </c>
      <c r="K1421" s="12">
        <v>0</v>
      </c>
      <c r="L1421" s="12">
        <v>0</v>
      </c>
      <c r="M1421" s="12">
        <v>0</v>
      </c>
      <c r="O1421" s="19">
        <v>1417</v>
      </c>
      <c r="P1421" s="20">
        <v>99</v>
      </c>
      <c r="Q1421" s="20">
        <v>99</v>
      </c>
      <c r="R1421" s="21">
        <v>99</v>
      </c>
      <c r="S1421" s="21">
        <v>99</v>
      </c>
      <c r="T1421" s="21">
        <v>99</v>
      </c>
      <c r="U1421" s="21">
        <v>99</v>
      </c>
      <c r="V1421" s="21">
        <v>99</v>
      </c>
      <c r="W1421" s="21">
        <v>98</v>
      </c>
      <c r="X1421" s="21">
        <v>97</v>
      </c>
      <c r="Y1421" s="21">
        <v>96</v>
      </c>
      <c r="Z1421" s="21">
        <v>95</v>
      </c>
      <c r="AA1421" s="21">
        <v>95</v>
      </c>
      <c r="AB1421" s="22">
        <v>1417</v>
      </c>
      <c r="AC1421" s="23">
        <v>98</v>
      </c>
      <c r="AD1421" s="23">
        <v>98</v>
      </c>
      <c r="AE1421" s="24">
        <v>99</v>
      </c>
      <c r="AF1421" s="24">
        <v>99</v>
      </c>
      <c r="AG1421" s="24">
        <v>99</v>
      </c>
      <c r="AH1421" s="24">
        <v>99</v>
      </c>
      <c r="AI1421" s="24">
        <v>99</v>
      </c>
      <c r="AJ1421" s="24">
        <v>99</v>
      </c>
      <c r="AK1421" s="24">
        <v>98</v>
      </c>
      <c r="AL1421" s="24">
        <v>96</v>
      </c>
      <c r="AM1421" s="24">
        <v>96</v>
      </c>
      <c r="AN1421" s="24">
        <v>96</v>
      </c>
      <c r="DX1421" s="19">
        <v>1417</v>
      </c>
      <c r="DY1421" t="s">
        <v>568</v>
      </c>
      <c r="DZ1421" t="s">
        <v>568</v>
      </c>
      <c r="EA1421" t="s">
        <v>568</v>
      </c>
      <c r="EB1421" t="s">
        <v>568</v>
      </c>
    </row>
    <row r="1422" spans="1:132" x14ac:dyDescent="0.25">
      <c r="A1422" s="13">
        <v>1419</v>
      </c>
      <c r="B1422" s="13">
        <v>0</v>
      </c>
      <c r="C1422" s="13">
        <v>0</v>
      </c>
      <c r="D1422" s="13">
        <v>0</v>
      </c>
      <c r="E1422" s="13">
        <v>0</v>
      </c>
      <c r="F1422" s="13">
        <v>0</v>
      </c>
      <c r="G1422" s="13">
        <v>0</v>
      </c>
      <c r="H1422" s="13">
        <v>0</v>
      </c>
      <c r="I1422" s="13">
        <v>0</v>
      </c>
      <c r="J1422" s="13">
        <v>0</v>
      </c>
      <c r="K1422" s="13">
        <v>0</v>
      </c>
      <c r="L1422" s="13">
        <v>0</v>
      </c>
      <c r="M1422" s="13">
        <v>0</v>
      </c>
      <c r="O1422" s="19">
        <v>1418</v>
      </c>
      <c r="P1422" s="20">
        <v>99</v>
      </c>
      <c r="Q1422" s="20">
        <v>99</v>
      </c>
      <c r="R1422" s="21">
        <v>99</v>
      </c>
      <c r="S1422" s="21">
        <v>99</v>
      </c>
      <c r="T1422" s="21">
        <v>99</v>
      </c>
      <c r="U1422" s="21">
        <v>99</v>
      </c>
      <c r="V1422" s="21">
        <v>99</v>
      </c>
      <c r="W1422" s="21">
        <v>99</v>
      </c>
      <c r="X1422" s="21">
        <v>97</v>
      </c>
      <c r="Y1422" s="21">
        <v>96</v>
      </c>
      <c r="Z1422" s="21">
        <v>96</v>
      </c>
      <c r="AA1422" s="21">
        <v>95</v>
      </c>
      <c r="AB1422" s="22">
        <v>1418</v>
      </c>
      <c r="AC1422" s="23">
        <v>98</v>
      </c>
      <c r="AD1422" s="23">
        <v>98</v>
      </c>
      <c r="AE1422" s="24">
        <v>99</v>
      </c>
      <c r="AF1422" s="24">
        <v>99</v>
      </c>
      <c r="AG1422" s="24">
        <v>99</v>
      </c>
      <c r="AH1422" s="24">
        <v>99</v>
      </c>
      <c r="AI1422" s="24">
        <v>99</v>
      </c>
      <c r="AJ1422" s="24">
        <v>99</v>
      </c>
      <c r="AK1422" s="24">
        <v>98</v>
      </c>
      <c r="AL1422" s="24">
        <v>96</v>
      </c>
      <c r="AM1422" s="24">
        <v>96</v>
      </c>
      <c r="AN1422" s="24">
        <v>96</v>
      </c>
      <c r="DX1422" s="19">
        <v>1418</v>
      </c>
      <c r="DY1422" t="s">
        <v>568</v>
      </c>
      <c r="DZ1422" t="s">
        <v>568</v>
      </c>
      <c r="EA1422" t="s">
        <v>568</v>
      </c>
      <c r="EB1422" t="s">
        <v>568</v>
      </c>
    </row>
    <row r="1423" spans="1:132" x14ac:dyDescent="0.25">
      <c r="A1423" s="12">
        <v>1420</v>
      </c>
      <c r="B1423" s="12">
        <v>0</v>
      </c>
      <c r="C1423" s="12">
        <v>0</v>
      </c>
      <c r="D1423" s="12">
        <v>0</v>
      </c>
      <c r="E1423" s="12">
        <v>0</v>
      </c>
      <c r="F1423" s="12">
        <v>0</v>
      </c>
      <c r="G1423" s="12">
        <v>0</v>
      </c>
      <c r="H1423" s="12">
        <v>0</v>
      </c>
      <c r="I1423" s="12">
        <v>0</v>
      </c>
      <c r="J1423" s="12">
        <v>0</v>
      </c>
      <c r="K1423" s="12">
        <v>0</v>
      </c>
      <c r="L1423" s="12">
        <v>0</v>
      </c>
      <c r="M1423" s="12">
        <v>0</v>
      </c>
      <c r="O1423" s="19">
        <v>1419</v>
      </c>
      <c r="P1423" s="20">
        <v>99</v>
      </c>
      <c r="Q1423" s="20">
        <v>99</v>
      </c>
      <c r="R1423" s="21">
        <v>99</v>
      </c>
      <c r="S1423" s="21">
        <v>99</v>
      </c>
      <c r="T1423" s="21">
        <v>99</v>
      </c>
      <c r="U1423" s="21">
        <v>99</v>
      </c>
      <c r="V1423" s="21">
        <v>99</v>
      </c>
      <c r="W1423" s="21">
        <v>99</v>
      </c>
      <c r="X1423" s="21">
        <v>97</v>
      </c>
      <c r="Y1423" s="21">
        <v>96</v>
      </c>
      <c r="Z1423" s="21">
        <v>96</v>
      </c>
      <c r="AA1423" s="21">
        <v>95</v>
      </c>
      <c r="AB1423" s="22">
        <v>1419</v>
      </c>
      <c r="AC1423" s="23">
        <v>98</v>
      </c>
      <c r="AD1423" s="23">
        <v>98</v>
      </c>
      <c r="AE1423" s="24">
        <v>99</v>
      </c>
      <c r="AF1423" s="24">
        <v>99</v>
      </c>
      <c r="AG1423" s="24">
        <v>99</v>
      </c>
      <c r="AH1423" s="24">
        <v>99</v>
      </c>
      <c r="AI1423" s="24">
        <v>99</v>
      </c>
      <c r="AJ1423" s="24">
        <v>99</v>
      </c>
      <c r="AK1423" s="24">
        <v>98</v>
      </c>
      <c r="AL1423" s="24">
        <v>96</v>
      </c>
      <c r="AM1423" s="24">
        <v>96</v>
      </c>
      <c r="AN1423" s="24">
        <v>96</v>
      </c>
      <c r="DX1423" s="19">
        <v>1419</v>
      </c>
      <c r="DY1423" t="s">
        <v>568</v>
      </c>
      <c r="DZ1423" t="s">
        <v>568</v>
      </c>
      <c r="EA1423" t="s">
        <v>568</v>
      </c>
      <c r="EB1423" t="s">
        <v>568</v>
      </c>
    </row>
    <row r="1424" spans="1:132" x14ac:dyDescent="0.25">
      <c r="A1424" s="13">
        <v>1421</v>
      </c>
      <c r="B1424" s="13">
        <v>0</v>
      </c>
      <c r="C1424" s="13">
        <v>0</v>
      </c>
      <c r="D1424" s="13">
        <v>0</v>
      </c>
      <c r="E1424" s="13">
        <v>0</v>
      </c>
      <c r="F1424" s="13">
        <v>0</v>
      </c>
      <c r="G1424" s="13">
        <v>0</v>
      </c>
      <c r="H1424" s="13">
        <v>0</v>
      </c>
      <c r="I1424" s="13">
        <v>0</v>
      </c>
      <c r="J1424" s="13">
        <v>0</v>
      </c>
      <c r="K1424" s="13">
        <v>0</v>
      </c>
      <c r="L1424" s="13">
        <v>0</v>
      </c>
      <c r="M1424" s="13">
        <v>0</v>
      </c>
      <c r="O1424" s="19">
        <v>1420</v>
      </c>
      <c r="P1424" s="20">
        <v>99</v>
      </c>
      <c r="Q1424" s="20">
        <v>99</v>
      </c>
      <c r="R1424" s="21">
        <v>99</v>
      </c>
      <c r="S1424" s="21">
        <v>99</v>
      </c>
      <c r="T1424" s="21">
        <v>99</v>
      </c>
      <c r="U1424" s="21">
        <v>99</v>
      </c>
      <c r="V1424" s="21">
        <v>99</v>
      </c>
      <c r="W1424" s="21">
        <v>99</v>
      </c>
      <c r="X1424" s="21">
        <v>97</v>
      </c>
      <c r="Y1424" s="21">
        <v>96</v>
      </c>
      <c r="Z1424" s="21">
        <v>96</v>
      </c>
      <c r="AA1424" s="21">
        <v>95</v>
      </c>
      <c r="AB1424" s="22">
        <v>1420</v>
      </c>
      <c r="AC1424" s="23">
        <v>98</v>
      </c>
      <c r="AD1424" s="23">
        <v>98</v>
      </c>
      <c r="AE1424" s="24">
        <v>99</v>
      </c>
      <c r="AF1424" s="24">
        <v>99</v>
      </c>
      <c r="AG1424" s="24">
        <v>99</v>
      </c>
      <c r="AH1424" s="24">
        <v>99</v>
      </c>
      <c r="AI1424" s="24">
        <v>99</v>
      </c>
      <c r="AJ1424" s="24">
        <v>99</v>
      </c>
      <c r="AK1424" s="24">
        <v>98</v>
      </c>
      <c r="AL1424" s="24">
        <v>96</v>
      </c>
      <c r="AM1424" s="24">
        <v>96</v>
      </c>
      <c r="AN1424" s="24">
        <v>96</v>
      </c>
      <c r="DX1424" s="19">
        <v>1420</v>
      </c>
      <c r="DY1424" t="s">
        <v>568</v>
      </c>
      <c r="DZ1424" t="s">
        <v>568</v>
      </c>
      <c r="EA1424" t="s">
        <v>568</v>
      </c>
      <c r="EB1424" t="s">
        <v>568</v>
      </c>
    </row>
    <row r="1425" spans="1:132" x14ac:dyDescent="0.25">
      <c r="A1425" s="12">
        <v>1422</v>
      </c>
      <c r="B1425" s="12">
        <v>0</v>
      </c>
      <c r="C1425" s="12">
        <v>0</v>
      </c>
      <c r="D1425" s="12">
        <v>0</v>
      </c>
      <c r="E1425" s="12">
        <v>0</v>
      </c>
      <c r="F1425" s="12">
        <v>0</v>
      </c>
      <c r="G1425" s="12">
        <v>0</v>
      </c>
      <c r="H1425" s="12">
        <v>0</v>
      </c>
      <c r="I1425" s="12">
        <v>0</v>
      </c>
      <c r="J1425" s="12">
        <v>0</v>
      </c>
      <c r="K1425" s="12">
        <v>0</v>
      </c>
      <c r="L1425" s="12">
        <v>0</v>
      </c>
      <c r="M1425" s="12">
        <v>0</v>
      </c>
      <c r="O1425" s="19">
        <v>1421</v>
      </c>
      <c r="P1425" s="20">
        <v>99</v>
      </c>
      <c r="Q1425" s="20">
        <v>99</v>
      </c>
      <c r="R1425" s="21">
        <v>99</v>
      </c>
      <c r="S1425" s="21">
        <v>99</v>
      </c>
      <c r="T1425" s="21">
        <v>99</v>
      </c>
      <c r="U1425" s="21">
        <v>99</v>
      </c>
      <c r="V1425" s="21">
        <v>99</v>
      </c>
      <c r="W1425" s="21">
        <v>99</v>
      </c>
      <c r="X1425" s="21">
        <v>97</v>
      </c>
      <c r="Y1425" s="21">
        <v>96</v>
      </c>
      <c r="Z1425" s="21">
        <v>96</v>
      </c>
      <c r="AA1425" s="21">
        <v>95</v>
      </c>
      <c r="AB1425" s="22">
        <v>1421</v>
      </c>
      <c r="AC1425" s="23">
        <v>98</v>
      </c>
      <c r="AD1425" s="23">
        <v>98</v>
      </c>
      <c r="AE1425" s="24">
        <v>99</v>
      </c>
      <c r="AF1425" s="24">
        <v>99</v>
      </c>
      <c r="AG1425" s="24">
        <v>99</v>
      </c>
      <c r="AH1425" s="24">
        <v>99</v>
      </c>
      <c r="AI1425" s="24">
        <v>99</v>
      </c>
      <c r="AJ1425" s="24">
        <v>99</v>
      </c>
      <c r="AK1425" s="24">
        <v>98</v>
      </c>
      <c r="AL1425" s="24">
        <v>96</v>
      </c>
      <c r="AM1425" s="24">
        <v>96</v>
      </c>
      <c r="AN1425" s="24">
        <v>96</v>
      </c>
      <c r="DX1425" s="19">
        <v>1421</v>
      </c>
      <c r="DY1425" t="s">
        <v>568</v>
      </c>
      <c r="DZ1425" t="s">
        <v>568</v>
      </c>
      <c r="EA1425" t="s">
        <v>568</v>
      </c>
      <c r="EB1425" t="s">
        <v>568</v>
      </c>
    </row>
    <row r="1426" spans="1:132" x14ac:dyDescent="0.25">
      <c r="A1426" s="13">
        <v>1423</v>
      </c>
      <c r="B1426" s="13">
        <v>0</v>
      </c>
      <c r="C1426" s="13">
        <v>0</v>
      </c>
      <c r="D1426" s="13">
        <v>0</v>
      </c>
      <c r="E1426" s="13">
        <v>0</v>
      </c>
      <c r="F1426" s="13">
        <v>0</v>
      </c>
      <c r="G1426" s="13">
        <v>0</v>
      </c>
      <c r="H1426" s="13">
        <v>0</v>
      </c>
      <c r="I1426" s="13">
        <v>0</v>
      </c>
      <c r="J1426" s="13">
        <v>0</v>
      </c>
      <c r="K1426" s="13">
        <v>0</v>
      </c>
      <c r="L1426" s="13">
        <v>0</v>
      </c>
      <c r="M1426" s="13">
        <v>0</v>
      </c>
      <c r="O1426" s="19">
        <v>1422</v>
      </c>
      <c r="P1426" s="20">
        <v>99</v>
      </c>
      <c r="Q1426" s="20">
        <v>99</v>
      </c>
      <c r="R1426" s="21">
        <v>99</v>
      </c>
      <c r="S1426" s="21">
        <v>99</v>
      </c>
      <c r="T1426" s="21">
        <v>99</v>
      </c>
      <c r="U1426" s="21">
        <v>99</v>
      </c>
      <c r="V1426" s="21">
        <v>99</v>
      </c>
      <c r="W1426" s="21">
        <v>99</v>
      </c>
      <c r="X1426" s="21">
        <v>97</v>
      </c>
      <c r="Y1426" s="21">
        <v>96</v>
      </c>
      <c r="Z1426" s="21">
        <v>96</v>
      </c>
      <c r="AA1426" s="21">
        <v>95</v>
      </c>
      <c r="AB1426" s="22">
        <v>1422</v>
      </c>
      <c r="AC1426" s="23">
        <v>98</v>
      </c>
      <c r="AD1426" s="23">
        <v>98</v>
      </c>
      <c r="AE1426" s="24">
        <v>99</v>
      </c>
      <c r="AF1426" s="24">
        <v>99</v>
      </c>
      <c r="AG1426" s="24">
        <v>99</v>
      </c>
      <c r="AH1426" s="24">
        <v>99</v>
      </c>
      <c r="AI1426" s="24">
        <v>99</v>
      </c>
      <c r="AJ1426" s="24">
        <v>99</v>
      </c>
      <c r="AK1426" s="24">
        <v>98</v>
      </c>
      <c r="AL1426" s="24">
        <v>96</v>
      </c>
      <c r="AM1426" s="24">
        <v>96</v>
      </c>
      <c r="AN1426" s="24">
        <v>96</v>
      </c>
      <c r="DX1426" s="19">
        <v>1422</v>
      </c>
      <c r="DY1426" t="s">
        <v>568</v>
      </c>
      <c r="DZ1426" t="s">
        <v>568</v>
      </c>
      <c r="EA1426" t="s">
        <v>568</v>
      </c>
      <c r="EB1426" t="s">
        <v>568</v>
      </c>
    </row>
    <row r="1427" spans="1:132" x14ac:dyDescent="0.25">
      <c r="A1427" s="12">
        <v>1424</v>
      </c>
      <c r="B1427" s="12">
        <v>0</v>
      </c>
      <c r="C1427" s="12">
        <v>0</v>
      </c>
      <c r="D1427" s="12">
        <v>0</v>
      </c>
      <c r="E1427" s="12">
        <v>0</v>
      </c>
      <c r="F1427" s="12">
        <v>0</v>
      </c>
      <c r="G1427" s="12">
        <v>0</v>
      </c>
      <c r="H1427" s="12">
        <v>0</v>
      </c>
      <c r="I1427" s="12">
        <v>0</v>
      </c>
      <c r="J1427" s="12">
        <v>0</v>
      </c>
      <c r="K1427" s="12">
        <v>0</v>
      </c>
      <c r="L1427" s="12">
        <v>0</v>
      </c>
      <c r="M1427" s="12">
        <v>0</v>
      </c>
      <c r="O1427" s="19">
        <v>1423</v>
      </c>
      <c r="P1427" s="20">
        <v>99</v>
      </c>
      <c r="Q1427" s="20">
        <v>99</v>
      </c>
      <c r="R1427" s="21">
        <v>99</v>
      </c>
      <c r="S1427" s="21">
        <v>99</v>
      </c>
      <c r="T1427" s="21">
        <v>99</v>
      </c>
      <c r="U1427" s="21">
        <v>99</v>
      </c>
      <c r="V1427" s="21">
        <v>99</v>
      </c>
      <c r="W1427" s="21">
        <v>99</v>
      </c>
      <c r="X1427" s="21">
        <v>97</v>
      </c>
      <c r="Y1427" s="21">
        <v>96</v>
      </c>
      <c r="Z1427" s="21">
        <v>96</v>
      </c>
      <c r="AA1427" s="21">
        <v>95</v>
      </c>
      <c r="AB1427" s="22">
        <v>1423</v>
      </c>
      <c r="AC1427" s="23">
        <v>98</v>
      </c>
      <c r="AD1427" s="23">
        <v>98</v>
      </c>
      <c r="AE1427" s="24">
        <v>99</v>
      </c>
      <c r="AF1427" s="24">
        <v>99</v>
      </c>
      <c r="AG1427" s="24">
        <v>99</v>
      </c>
      <c r="AH1427" s="24">
        <v>99</v>
      </c>
      <c r="AI1427" s="24">
        <v>99</v>
      </c>
      <c r="AJ1427" s="24">
        <v>99</v>
      </c>
      <c r="AK1427" s="24">
        <v>98</v>
      </c>
      <c r="AL1427" s="24">
        <v>96</v>
      </c>
      <c r="AM1427" s="24">
        <v>96</v>
      </c>
      <c r="AN1427" s="24">
        <v>96</v>
      </c>
      <c r="DX1427" s="19">
        <v>1423</v>
      </c>
      <c r="DY1427" t="s">
        <v>568</v>
      </c>
      <c r="DZ1427" t="s">
        <v>568</v>
      </c>
      <c r="EA1427" t="s">
        <v>568</v>
      </c>
      <c r="EB1427" t="s">
        <v>568</v>
      </c>
    </row>
    <row r="1428" spans="1:132" x14ac:dyDescent="0.25">
      <c r="A1428" s="13">
        <v>1425</v>
      </c>
      <c r="B1428" s="13">
        <v>0</v>
      </c>
      <c r="C1428" s="13">
        <v>0</v>
      </c>
      <c r="D1428" s="13">
        <v>0</v>
      </c>
      <c r="E1428" s="13">
        <v>0</v>
      </c>
      <c r="F1428" s="13">
        <v>0</v>
      </c>
      <c r="G1428" s="13">
        <v>0</v>
      </c>
      <c r="H1428" s="13">
        <v>0</v>
      </c>
      <c r="I1428" s="13">
        <v>0</v>
      </c>
      <c r="J1428" s="13">
        <v>0</v>
      </c>
      <c r="K1428" s="13">
        <v>0</v>
      </c>
      <c r="L1428" s="13">
        <v>0</v>
      </c>
      <c r="M1428" s="13">
        <v>0</v>
      </c>
      <c r="O1428" s="19">
        <v>1424</v>
      </c>
      <c r="P1428" s="20">
        <v>99</v>
      </c>
      <c r="Q1428" s="20">
        <v>99</v>
      </c>
      <c r="R1428" s="21">
        <v>99</v>
      </c>
      <c r="S1428" s="21">
        <v>99</v>
      </c>
      <c r="T1428" s="21">
        <v>99</v>
      </c>
      <c r="U1428" s="21">
        <v>99</v>
      </c>
      <c r="V1428" s="21">
        <v>99</v>
      </c>
      <c r="W1428" s="21">
        <v>99</v>
      </c>
      <c r="X1428" s="21">
        <v>97</v>
      </c>
      <c r="Y1428" s="21">
        <v>96</v>
      </c>
      <c r="Z1428" s="21">
        <v>96</v>
      </c>
      <c r="AA1428" s="21">
        <v>95</v>
      </c>
      <c r="AB1428" s="22">
        <v>1424</v>
      </c>
      <c r="AC1428" s="23">
        <v>98</v>
      </c>
      <c r="AD1428" s="23">
        <v>98</v>
      </c>
      <c r="AE1428" s="24">
        <v>99</v>
      </c>
      <c r="AF1428" s="24">
        <v>99</v>
      </c>
      <c r="AG1428" s="24">
        <v>99</v>
      </c>
      <c r="AH1428" s="24">
        <v>99</v>
      </c>
      <c r="AI1428" s="24">
        <v>99</v>
      </c>
      <c r="AJ1428" s="24">
        <v>99</v>
      </c>
      <c r="AK1428" s="24">
        <v>98</v>
      </c>
      <c r="AL1428" s="24">
        <v>96</v>
      </c>
      <c r="AM1428" s="24">
        <v>96</v>
      </c>
      <c r="AN1428" s="24">
        <v>96</v>
      </c>
      <c r="DX1428" s="19">
        <v>1424</v>
      </c>
      <c r="DY1428" t="s">
        <v>568</v>
      </c>
      <c r="DZ1428" t="s">
        <v>568</v>
      </c>
      <c r="EA1428" t="s">
        <v>568</v>
      </c>
      <c r="EB1428" t="s">
        <v>568</v>
      </c>
    </row>
    <row r="1429" spans="1:132" x14ac:dyDescent="0.25">
      <c r="A1429" s="12">
        <v>1426</v>
      </c>
      <c r="B1429" s="12">
        <v>0</v>
      </c>
      <c r="C1429" s="12">
        <v>0</v>
      </c>
      <c r="D1429" s="12">
        <v>0</v>
      </c>
      <c r="E1429" s="12">
        <v>0</v>
      </c>
      <c r="F1429" s="12">
        <v>0</v>
      </c>
      <c r="G1429" s="12">
        <v>0</v>
      </c>
      <c r="H1429" s="12">
        <v>0</v>
      </c>
      <c r="I1429" s="12">
        <v>0</v>
      </c>
      <c r="J1429" s="12">
        <v>0</v>
      </c>
      <c r="K1429" s="12">
        <v>0</v>
      </c>
      <c r="L1429" s="12">
        <v>0</v>
      </c>
      <c r="M1429" s="12">
        <v>0</v>
      </c>
      <c r="O1429" s="19">
        <v>1425</v>
      </c>
      <c r="P1429" s="20">
        <v>99</v>
      </c>
      <c r="Q1429" s="20">
        <v>99</v>
      </c>
      <c r="R1429" s="21">
        <v>99</v>
      </c>
      <c r="S1429" s="21">
        <v>99</v>
      </c>
      <c r="T1429" s="21">
        <v>99</v>
      </c>
      <c r="U1429" s="21">
        <v>99</v>
      </c>
      <c r="V1429" s="21">
        <v>99</v>
      </c>
      <c r="W1429" s="21">
        <v>99</v>
      </c>
      <c r="X1429" s="21">
        <v>97</v>
      </c>
      <c r="Y1429" s="21">
        <v>96</v>
      </c>
      <c r="Z1429" s="21">
        <v>96</v>
      </c>
      <c r="AA1429" s="21">
        <v>95</v>
      </c>
      <c r="AB1429" s="22">
        <v>1425</v>
      </c>
      <c r="AC1429" s="23">
        <v>98</v>
      </c>
      <c r="AD1429" s="23">
        <v>98</v>
      </c>
      <c r="AE1429" s="24">
        <v>99</v>
      </c>
      <c r="AF1429" s="24">
        <v>99</v>
      </c>
      <c r="AG1429" s="24">
        <v>99</v>
      </c>
      <c r="AH1429" s="24">
        <v>99</v>
      </c>
      <c r="AI1429" s="24">
        <v>99</v>
      </c>
      <c r="AJ1429" s="24">
        <v>99</v>
      </c>
      <c r="AK1429" s="24">
        <v>98</v>
      </c>
      <c r="AL1429" s="24">
        <v>96</v>
      </c>
      <c r="AM1429" s="24">
        <v>96</v>
      </c>
      <c r="AN1429" s="24">
        <v>96</v>
      </c>
      <c r="DX1429" s="19">
        <v>1425</v>
      </c>
      <c r="DY1429" t="s">
        <v>568</v>
      </c>
      <c r="DZ1429" t="s">
        <v>568</v>
      </c>
      <c r="EA1429" t="s">
        <v>568</v>
      </c>
      <c r="EB1429" t="s">
        <v>568</v>
      </c>
    </row>
    <row r="1430" spans="1:132" x14ac:dyDescent="0.25">
      <c r="A1430" s="13">
        <v>1427</v>
      </c>
      <c r="B1430" s="13">
        <v>0</v>
      </c>
      <c r="C1430" s="13">
        <v>0</v>
      </c>
      <c r="D1430" s="13">
        <v>0</v>
      </c>
      <c r="E1430" s="13">
        <v>0</v>
      </c>
      <c r="F1430" s="13">
        <v>0</v>
      </c>
      <c r="G1430" s="13">
        <v>0</v>
      </c>
      <c r="H1430" s="13">
        <v>0</v>
      </c>
      <c r="I1430" s="13">
        <v>0</v>
      </c>
      <c r="J1430" s="13">
        <v>0</v>
      </c>
      <c r="K1430" s="13">
        <v>0</v>
      </c>
      <c r="L1430" s="13">
        <v>0</v>
      </c>
      <c r="M1430" s="13">
        <v>0</v>
      </c>
      <c r="O1430" s="19">
        <v>1426</v>
      </c>
      <c r="P1430" s="20">
        <v>99</v>
      </c>
      <c r="Q1430" s="20">
        <v>99</v>
      </c>
      <c r="R1430" s="21">
        <v>99</v>
      </c>
      <c r="S1430" s="21">
        <v>99</v>
      </c>
      <c r="T1430" s="21">
        <v>99</v>
      </c>
      <c r="U1430" s="21">
        <v>99</v>
      </c>
      <c r="V1430" s="21">
        <v>99</v>
      </c>
      <c r="W1430" s="21">
        <v>99</v>
      </c>
      <c r="X1430" s="21">
        <v>97</v>
      </c>
      <c r="Y1430" s="21">
        <v>96</v>
      </c>
      <c r="Z1430" s="21">
        <v>96</v>
      </c>
      <c r="AA1430" s="21">
        <v>95</v>
      </c>
      <c r="AB1430" s="22">
        <v>1426</v>
      </c>
      <c r="AC1430" s="23">
        <v>98</v>
      </c>
      <c r="AD1430" s="23">
        <v>98</v>
      </c>
      <c r="AE1430" s="24">
        <v>99</v>
      </c>
      <c r="AF1430" s="24">
        <v>99</v>
      </c>
      <c r="AG1430" s="24">
        <v>99</v>
      </c>
      <c r="AH1430" s="24">
        <v>99</v>
      </c>
      <c r="AI1430" s="24">
        <v>99</v>
      </c>
      <c r="AJ1430" s="24">
        <v>99</v>
      </c>
      <c r="AK1430" s="24">
        <v>99</v>
      </c>
      <c r="AL1430" s="24">
        <v>96</v>
      </c>
      <c r="AM1430" s="24">
        <v>96</v>
      </c>
      <c r="AN1430" s="24">
        <v>96</v>
      </c>
      <c r="DX1430" s="19">
        <v>1426</v>
      </c>
      <c r="DY1430" t="s">
        <v>568</v>
      </c>
      <c r="DZ1430" t="s">
        <v>568</v>
      </c>
      <c r="EA1430" t="s">
        <v>568</v>
      </c>
      <c r="EB1430" t="s">
        <v>568</v>
      </c>
    </row>
    <row r="1431" spans="1:132" x14ac:dyDescent="0.25">
      <c r="A1431" s="12">
        <v>1428</v>
      </c>
      <c r="B1431" s="12">
        <v>0</v>
      </c>
      <c r="C1431" s="12">
        <v>0</v>
      </c>
      <c r="D1431" s="12">
        <v>0</v>
      </c>
      <c r="E1431" s="12">
        <v>0</v>
      </c>
      <c r="F1431" s="12">
        <v>0</v>
      </c>
      <c r="G1431" s="12">
        <v>0</v>
      </c>
      <c r="H1431" s="12">
        <v>0</v>
      </c>
      <c r="I1431" s="12">
        <v>0</v>
      </c>
      <c r="J1431" s="12">
        <v>0</v>
      </c>
      <c r="K1431" s="12">
        <v>0</v>
      </c>
      <c r="L1431" s="12">
        <v>0</v>
      </c>
      <c r="M1431" s="12">
        <v>0</v>
      </c>
      <c r="O1431" s="19">
        <v>1427</v>
      </c>
      <c r="P1431" s="20">
        <v>99</v>
      </c>
      <c r="Q1431" s="20">
        <v>99</v>
      </c>
      <c r="R1431" s="21">
        <v>99</v>
      </c>
      <c r="S1431" s="21">
        <v>99</v>
      </c>
      <c r="T1431" s="21">
        <v>99</v>
      </c>
      <c r="U1431" s="21">
        <v>99</v>
      </c>
      <c r="V1431" s="21">
        <v>99</v>
      </c>
      <c r="W1431" s="21">
        <v>99</v>
      </c>
      <c r="X1431" s="21">
        <v>97</v>
      </c>
      <c r="Y1431" s="21">
        <v>96</v>
      </c>
      <c r="Z1431" s="21">
        <v>96</v>
      </c>
      <c r="AA1431" s="21">
        <v>95</v>
      </c>
      <c r="AB1431" s="22">
        <v>1427</v>
      </c>
      <c r="AC1431" s="23">
        <v>98</v>
      </c>
      <c r="AD1431" s="23">
        <v>98</v>
      </c>
      <c r="AE1431" s="24">
        <v>99</v>
      </c>
      <c r="AF1431" s="24">
        <v>99</v>
      </c>
      <c r="AG1431" s="24">
        <v>99</v>
      </c>
      <c r="AH1431" s="24">
        <v>99</v>
      </c>
      <c r="AI1431" s="24">
        <v>99</v>
      </c>
      <c r="AJ1431" s="24">
        <v>99</v>
      </c>
      <c r="AK1431" s="24">
        <v>99</v>
      </c>
      <c r="AL1431" s="24">
        <v>97</v>
      </c>
      <c r="AM1431" s="24">
        <v>97</v>
      </c>
      <c r="AN1431" s="24">
        <v>97</v>
      </c>
      <c r="DX1431" s="19">
        <v>1427</v>
      </c>
      <c r="DY1431" t="s">
        <v>568</v>
      </c>
      <c r="DZ1431" t="s">
        <v>568</v>
      </c>
      <c r="EA1431" t="s">
        <v>568</v>
      </c>
      <c r="EB1431" t="s">
        <v>568</v>
      </c>
    </row>
    <row r="1432" spans="1:132" x14ac:dyDescent="0.25">
      <c r="A1432" s="13">
        <v>1429</v>
      </c>
      <c r="B1432" s="13">
        <v>0</v>
      </c>
      <c r="C1432" s="13">
        <v>0</v>
      </c>
      <c r="D1432" s="13">
        <v>0</v>
      </c>
      <c r="E1432" s="13">
        <v>0</v>
      </c>
      <c r="F1432" s="13">
        <v>0</v>
      </c>
      <c r="G1432" s="13">
        <v>0</v>
      </c>
      <c r="H1432" s="13">
        <v>0</v>
      </c>
      <c r="I1432" s="13">
        <v>0</v>
      </c>
      <c r="J1432" s="13">
        <v>0</v>
      </c>
      <c r="K1432" s="13">
        <v>0</v>
      </c>
      <c r="L1432" s="13">
        <v>0</v>
      </c>
      <c r="M1432" s="13">
        <v>0</v>
      </c>
      <c r="O1432" s="19">
        <v>1428</v>
      </c>
      <c r="P1432" s="20">
        <v>99</v>
      </c>
      <c r="Q1432" s="20">
        <v>99</v>
      </c>
      <c r="R1432" s="21">
        <v>99</v>
      </c>
      <c r="S1432" s="21">
        <v>99</v>
      </c>
      <c r="T1432" s="21">
        <v>99</v>
      </c>
      <c r="U1432" s="21">
        <v>99</v>
      </c>
      <c r="V1432" s="21">
        <v>99</v>
      </c>
      <c r="W1432" s="21">
        <v>99</v>
      </c>
      <c r="X1432" s="21">
        <v>97</v>
      </c>
      <c r="Y1432" s="21">
        <v>96</v>
      </c>
      <c r="Z1432" s="21">
        <v>96</v>
      </c>
      <c r="AA1432" s="21">
        <v>96</v>
      </c>
      <c r="AB1432" s="22">
        <v>1428</v>
      </c>
      <c r="AC1432" s="23">
        <v>98</v>
      </c>
      <c r="AD1432" s="23">
        <v>98</v>
      </c>
      <c r="AE1432" s="24">
        <v>99</v>
      </c>
      <c r="AF1432" s="24">
        <v>99</v>
      </c>
      <c r="AG1432" s="24">
        <v>99</v>
      </c>
      <c r="AH1432" s="24">
        <v>99</v>
      </c>
      <c r="AI1432" s="24">
        <v>99</v>
      </c>
      <c r="AJ1432" s="24">
        <v>99</v>
      </c>
      <c r="AK1432" s="24">
        <v>99</v>
      </c>
      <c r="AL1432" s="24">
        <v>97</v>
      </c>
      <c r="AM1432" s="24">
        <v>97</v>
      </c>
      <c r="AN1432" s="24">
        <v>97</v>
      </c>
      <c r="DX1432" s="19">
        <v>1428</v>
      </c>
      <c r="DY1432" t="s">
        <v>568</v>
      </c>
      <c r="DZ1432" t="s">
        <v>568</v>
      </c>
      <c r="EA1432" t="s">
        <v>568</v>
      </c>
      <c r="EB1432" t="s">
        <v>568</v>
      </c>
    </row>
    <row r="1433" spans="1:132" x14ac:dyDescent="0.25">
      <c r="A1433" s="12">
        <v>1430</v>
      </c>
      <c r="B1433" s="12">
        <v>0</v>
      </c>
      <c r="C1433" s="12">
        <v>0</v>
      </c>
      <c r="D1433" s="12">
        <v>0</v>
      </c>
      <c r="E1433" s="12">
        <v>0</v>
      </c>
      <c r="F1433" s="12">
        <v>0</v>
      </c>
      <c r="G1433" s="12">
        <v>0</v>
      </c>
      <c r="H1433" s="12">
        <v>0</v>
      </c>
      <c r="I1433" s="12">
        <v>0</v>
      </c>
      <c r="J1433" s="12">
        <v>0</v>
      </c>
      <c r="K1433" s="12">
        <v>0</v>
      </c>
      <c r="L1433" s="12">
        <v>0</v>
      </c>
      <c r="M1433" s="12">
        <v>0</v>
      </c>
      <c r="O1433" s="19">
        <v>1429</v>
      </c>
      <c r="P1433" s="20">
        <v>99</v>
      </c>
      <c r="Q1433" s="20">
        <v>99</v>
      </c>
      <c r="R1433" s="21">
        <v>99</v>
      </c>
      <c r="S1433" s="21">
        <v>99</v>
      </c>
      <c r="T1433" s="21">
        <v>99</v>
      </c>
      <c r="U1433" s="21">
        <v>99</v>
      </c>
      <c r="V1433" s="21">
        <v>99</v>
      </c>
      <c r="W1433" s="21">
        <v>99</v>
      </c>
      <c r="X1433" s="21">
        <v>97</v>
      </c>
      <c r="Y1433" s="21">
        <v>96</v>
      </c>
      <c r="Z1433" s="21">
        <v>96</v>
      </c>
      <c r="AA1433" s="21">
        <v>96</v>
      </c>
      <c r="AB1433" s="22">
        <v>1429</v>
      </c>
      <c r="AC1433" s="23">
        <v>98</v>
      </c>
      <c r="AD1433" s="23">
        <v>98</v>
      </c>
      <c r="AE1433" s="24">
        <v>99</v>
      </c>
      <c r="AF1433" s="24">
        <v>99</v>
      </c>
      <c r="AG1433" s="24">
        <v>99</v>
      </c>
      <c r="AH1433" s="24">
        <v>99</v>
      </c>
      <c r="AI1433" s="24">
        <v>99</v>
      </c>
      <c r="AJ1433" s="24">
        <v>99</v>
      </c>
      <c r="AK1433" s="24">
        <v>99</v>
      </c>
      <c r="AL1433" s="24">
        <v>97</v>
      </c>
      <c r="AM1433" s="24">
        <v>97</v>
      </c>
      <c r="AN1433" s="24">
        <v>97</v>
      </c>
      <c r="DX1433" s="19">
        <v>1429</v>
      </c>
      <c r="DY1433" t="s">
        <v>568</v>
      </c>
      <c r="DZ1433" t="s">
        <v>568</v>
      </c>
      <c r="EA1433" t="s">
        <v>568</v>
      </c>
      <c r="EB1433" t="s">
        <v>568</v>
      </c>
    </row>
    <row r="1434" spans="1:132" x14ac:dyDescent="0.25">
      <c r="A1434" s="13">
        <v>1431</v>
      </c>
      <c r="B1434" s="13">
        <v>0</v>
      </c>
      <c r="C1434" s="13">
        <v>0</v>
      </c>
      <c r="D1434" s="13">
        <v>0</v>
      </c>
      <c r="E1434" s="13">
        <v>0</v>
      </c>
      <c r="F1434" s="13">
        <v>0</v>
      </c>
      <c r="G1434" s="13">
        <v>0</v>
      </c>
      <c r="H1434" s="13">
        <v>0</v>
      </c>
      <c r="I1434" s="13">
        <v>0</v>
      </c>
      <c r="J1434" s="13">
        <v>0</v>
      </c>
      <c r="K1434" s="13">
        <v>0</v>
      </c>
      <c r="L1434" s="13">
        <v>0</v>
      </c>
      <c r="M1434" s="13">
        <v>0</v>
      </c>
      <c r="O1434" s="19">
        <v>1430</v>
      </c>
      <c r="P1434" s="20">
        <v>99</v>
      </c>
      <c r="Q1434" s="20">
        <v>99</v>
      </c>
      <c r="R1434" s="21">
        <v>99</v>
      </c>
      <c r="S1434" s="21">
        <v>99</v>
      </c>
      <c r="T1434" s="21">
        <v>99</v>
      </c>
      <c r="U1434" s="21">
        <v>99</v>
      </c>
      <c r="V1434" s="21">
        <v>99</v>
      </c>
      <c r="W1434" s="21">
        <v>99</v>
      </c>
      <c r="X1434" s="21">
        <v>97</v>
      </c>
      <c r="Y1434" s="21">
        <v>96</v>
      </c>
      <c r="Z1434" s="21">
        <v>96</v>
      </c>
      <c r="AA1434" s="21">
        <v>96</v>
      </c>
      <c r="AB1434" s="22">
        <v>1430</v>
      </c>
      <c r="AC1434" s="23">
        <v>98</v>
      </c>
      <c r="AD1434" s="23">
        <v>98</v>
      </c>
      <c r="AE1434" s="24">
        <v>99</v>
      </c>
      <c r="AF1434" s="24">
        <v>99</v>
      </c>
      <c r="AG1434" s="24">
        <v>99</v>
      </c>
      <c r="AH1434" s="24">
        <v>99</v>
      </c>
      <c r="AI1434" s="24">
        <v>99</v>
      </c>
      <c r="AJ1434" s="24">
        <v>99</v>
      </c>
      <c r="AK1434" s="24">
        <v>99</v>
      </c>
      <c r="AL1434" s="24">
        <v>97</v>
      </c>
      <c r="AM1434" s="24">
        <v>97</v>
      </c>
      <c r="AN1434" s="24">
        <v>97</v>
      </c>
      <c r="DX1434" s="19">
        <v>1430</v>
      </c>
      <c r="DY1434" t="s">
        <v>568</v>
      </c>
      <c r="DZ1434" t="s">
        <v>568</v>
      </c>
      <c r="EA1434" t="s">
        <v>568</v>
      </c>
      <c r="EB1434" t="s">
        <v>568</v>
      </c>
    </row>
    <row r="1435" spans="1:132" x14ac:dyDescent="0.25">
      <c r="A1435" s="12">
        <v>1432</v>
      </c>
      <c r="B1435" s="12">
        <v>0</v>
      </c>
      <c r="C1435" s="12">
        <v>0</v>
      </c>
      <c r="D1435" s="12">
        <v>0</v>
      </c>
      <c r="E1435" s="12">
        <v>0</v>
      </c>
      <c r="F1435" s="12">
        <v>0</v>
      </c>
      <c r="G1435" s="12">
        <v>0</v>
      </c>
      <c r="H1435" s="12">
        <v>0</v>
      </c>
      <c r="I1435" s="12">
        <v>0</v>
      </c>
      <c r="J1435" s="12">
        <v>0</v>
      </c>
      <c r="K1435" s="12">
        <v>0</v>
      </c>
      <c r="L1435" s="12">
        <v>0</v>
      </c>
      <c r="M1435" s="12">
        <v>0</v>
      </c>
      <c r="O1435" s="19">
        <v>1431</v>
      </c>
      <c r="P1435" s="20">
        <v>99</v>
      </c>
      <c r="Q1435" s="20">
        <v>99</v>
      </c>
      <c r="R1435" s="21">
        <v>99</v>
      </c>
      <c r="S1435" s="21">
        <v>99</v>
      </c>
      <c r="T1435" s="21">
        <v>99</v>
      </c>
      <c r="U1435" s="21">
        <v>99</v>
      </c>
      <c r="V1435" s="21">
        <v>99</v>
      </c>
      <c r="W1435" s="21">
        <v>99</v>
      </c>
      <c r="X1435" s="21">
        <v>97</v>
      </c>
      <c r="Y1435" s="21">
        <v>96</v>
      </c>
      <c r="Z1435" s="21">
        <v>96</v>
      </c>
      <c r="AA1435" s="21">
        <v>96</v>
      </c>
      <c r="AB1435" s="22">
        <v>1431</v>
      </c>
      <c r="AC1435" s="23">
        <v>98</v>
      </c>
      <c r="AD1435" s="23">
        <v>98</v>
      </c>
      <c r="AE1435" s="24">
        <v>99</v>
      </c>
      <c r="AF1435" s="24">
        <v>99</v>
      </c>
      <c r="AG1435" s="24">
        <v>99</v>
      </c>
      <c r="AH1435" s="24">
        <v>99</v>
      </c>
      <c r="AI1435" s="24">
        <v>99</v>
      </c>
      <c r="AJ1435" s="24">
        <v>99</v>
      </c>
      <c r="AK1435" s="24">
        <v>99</v>
      </c>
      <c r="AL1435" s="24">
        <v>97</v>
      </c>
      <c r="AM1435" s="24">
        <v>97</v>
      </c>
      <c r="AN1435" s="24">
        <v>97</v>
      </c>
      <c r="DX1435" s="19">
        <v>1431</v>
      </c>
      <c r="DY1435" t="s">
        <v>568</v>
      </c>
      <c r="DZ1435" t="s">
        <v>568</v>
      </c>
      <c r="EA1435" t="s">
        <v>568</v>
      </c>
      <c r="EB1435" t="s">
        <v>568</v>
      </c>
    </row>
    <row r="1436" spans="1:132" x14ac:dyDescent="0.25">
      <c r="A1436" s="13">
        <v>1433</v>
      </c>
      <c r="B1436" s="13">
        <v>0</v>
      </c>
      <c r="C1436" s="13">
        <v>0</v>
      </c>
      <c r="D1436" s="13">
        <v>0</v>
      </c>
      <c r="E1436" s="13">
        <v>0</v>
      </c>
      <c r="F1436" s="13">
        <v>0</v>
      </c>
      <c r="G1436" s="13">
        <v>0</v>
      </c>
      <c r="H1436" s="13">
        <v>0</v>
      </c>
      <c r="I1436" s="13">
        <v>0</v>
      </c>
      <c r="J1436" s="13">
        <v>0</v>
      </c>
      <c r="K1436" s="13">
        <v>0</v>
      </c>
      <c r="L1436" s="13">
        <v>0</v>
      </c>
      <c r="M1436" s="13">
        <v>0</v>
      </c>
      <c r="O1436" s="19">
        <v>1432</v>
      </c>
      <c r="P1436" s="20">
        <v>99</v>
      </c>
      <c r="Q1436" s="20">
        <v>99</v>
      </c>
      <c r="R1436" s="21">
        <v>99</v>
      </c>
      <c r="S1436" s="21">
        <v>99</v>
      </c>
      <c r="T1436" s="21">
        <v>99</v>
      </c>
      <c r="U1436" s="21">
        <v>99</v>
      </c>
      <c r="V1436" s="21">
        <v>99</v>
      </c>
      <c r="W1436" s="21">
        <v>99</v>
      </c>
      <c r="X1436" s="21">
        <v>97</v>
      </c>
      <c r="Y1436" s="21">
        <v>96</v>
      </c>
      <c r="Z1436" s="21">
        <v>96</v>
      </c>
      <c r="AA1436" s="21">
        <v>96</v>
      </c>
      <c r="AB1436" s="22">
        <v>1432</v>
      </c>
      <c r="AC1436" s="23">
        <v>98</v>
      </c>
      <c r="AD1436" s="23">
        <v>98</v>
      </c>
      <c r="AE1436" s="24">
        <v>99</v>
      </c>
      <c r="AF1436" s="24">
        <v>99</v>
      </c>
      <c r="AG1436" s="24">
        <v>99</v>
      </c>
      <c r="AH1436" s="24">
        <v>99</v>
      </c>
      <c r="AI1436" s="24">
        <v>99</v>
      </c>
      <c r="AJ1436" s="24">
        <v>99</v>
      </c>
      <c r="AK1436" s="24">
        <v>99</v>
      </c>
      <c r="AL1436" s="24">
        <v>97</v>
      </c>
      <c r="AM1436" s="24">
        <v>97</v>
      </c>
      <c r="AN1436" s="24">
        <v>97</v>
      </c>
      <c r="DX1436" s="19">
        <v>1432</v>
      </c>
      <c r="DY1436" t="s">
        <v>568</v>
      </c>
      <c r="DZ1436" t="s">
        <v>568</v>
      </c>
      <c r="EA1436" t="s">
        <v>568</v>
      </c>
      <c r="EB1436" t="s">
        <v>568</v>
      </c>
    </row>
    <row r="1437" spans="1:132" x14ac:dyDescent="0.25">
      <c r="A1437" s="12">
        <v>1434</v>
      </c>
      <c r="B1437" s="12">
        <v>0</v>
      </c>
      <c r="C1437" s="12">
        <v>0</v>
      </c>
      <c r="D1437" s="12">
        <v>0</v>
      </c>
      <c r="E1437" s="12">
        <v>0</v>
      </c>
      <c r="F1437" s="12">
        <v>0</v>
      </c>
      <c r="G1437" s="12">
        <v>0</v>
      </c>
      <c r="H1437" s="12">
        <v>0</v>
      </c>
      <c r="I1437" s="12">
        <v>0</v>
      </c>
      <c r="J1437" s="12">
        <v>0</v>
      </c>
      <c r="K1437" s="12">
        <v>0</v>
      </c>
      <c r="L1437" s="12">
        <v>0</v>
      </c>
      <c r="M1437" s="12">
        <v>0</v>
      </c>
      <c r="O1437" s="19">
        <v>1433</v>
      </c>
      <c r="P1437" s="20">
        <v>99</v>
      </c>
      <c r="Q1437" s="20">
        <v>99</v>
      </c>
      <c r="R1437" s="21">
        <v>99</v>
      </c>
      <c r="S1437" s="21">
        <v>99</v>
      </c>
      <c r="T1437" s="21">
        <v>99</v>
      </c>
      <c r="U1437" s="21">
        <v>99</v>
      </c>
      <c r="V1437" s="21">
        <v>99</v>
      </c>
      <c r="W1437" s="21">
        <v>99</v>
      </c>
      <c r="X1437" s="21">
        <v>97</v>
      </c>
      <c r="Y1437" s="21">
        <v>96</v>
      </c>
      <c r="Z1437" s="21">
        <v>96</v>
      </c>
      <c r="AA1437" s="21">
        <v>96</v>
      </c>
      <c r="AB1437" s="22">
        <v>1433</v>
      </c>
      <c r="AC1437" s="23">
        <v>98</v>
      </c>
      <c r="AD1437" s="23">
        <v>98</v>
      </c>
      <c r="AE1437" s="24">
        <v>99</v>
      </c>
      <c r="AF1437" s="24">
        <v>99</v>
      </c>
      <c r="AG1437" s="24">
        <v>99</v>
      </c>
      <c r="AH1437" s="24">
        <v>99</v>
      </c>
      <c r="AI1437" s="24">
        <v>99</v>
      </c>
      <c r="AJ1437" s="24">
        <v>99</v>
      </c>
      <c r="AK1437" s="24">
        <v>99</v>
      </c>
      <c r="AL1437" s="24">
        <v>97</v>
      </c>
      <c r="AM1437" s="24">
        <v>97</v>
      </c>
      <c r="AN1437" s="24">
        <v>97</v>
      </c>
      <c r="DX1437" s="19">
        <v>1433</v>
      </c>
      <c r="DY1437" t="s">
        <v>568</v>
      </c>
      <c r="DZ1437" t="s">
        <v>568</v>
      </c>
      <c r="EA1437" t="s">
        <v>568</v>
      </c>
      <c r="EB1437" t="s">
        <v>568</v>
      </c>
    </row>
    <row r="1438" spans="1:132" x14ac:dyDescent="0.25">
      <c r="A1438" s="13">
        <v>1435</v>
      </c>
      <c r="B1438" s="13">
        <v>0</v>
      </c>
      <c r="C1438" s="13">
        <v>0</v>
      </c>
      <c r="D1438" s="13">
        <v>0</v>
      </c>
      <c r="E1438" s="13">
        <v>0</v>
      </c>
      <c r="F1438" s="13">
        <v>0</v>
      </c>
      <c r="G1438" s="13">
        <v>0</v>
      </c>
      <c r="H1438" s="13">
        <v>0</v>
      </c>
      <c r="I1438" s="13">
        <v>0</v>
      </c>
      <c r="J1438" s="13">
        <v>0</v>
      </c>
      <c r="K1438" s="13">
        <v>0</v>
      </c>
      <c r="L1438" s="13">
        <v>0</v>
      </c>
      <c r="M1438" s="13">
        <v>0</v>
      </c>
      <c r="O1438" s="19">
        <v>1434</v>
      </c>
      <c r="P1438" s="20">
        <v>99</v>
      </c>
      <c r="Q1438" s="20">
        <v>99</v>
      </c>
      <c r="R1438" s="21">
        <v>99</v>
      </c>
      <c r="S1438" s="21">
        <v>99</v>
      </c>
      <c r="T1438" s="21">
        <v>99</v>
      </c>
      <c r="U1438" s="21">
        <v>99</v>
      </c>
      <c r="V1438" s="21">
        <v>99</v>
      </c>
      <c r="W1438" s="21">
        <v>99</v>
      </c>
      <c r="X1438" s="21">
        <v>97</v>
      </c>
      <c r="Y1438" s="21">
        <v>96</v>
      </c>
      <c r="Z1438" s="21">
        <v>96</v>
      </c>
      <c r="AA1438" s="21">
        <v>96</v>
      </c>
      <c r="AB1438" s="22">
        <v>1434</v>
      </c>
      <c r="AC1438" s="23">
        <v>98</v>
      </c>
      <c r="AD1438" s="23">
        <v>98</v>
      </c>
      <c r="AE1438" s="24">
        <v>99</v>
      </c>
      <c r="AF1438" s="24">
        <v>99</v>
      </c>
      <c r="AG1438" s="24">
        <v>99</v>
      </c>
      <c r="AH1438" s="24">
        <v>99</v>
      </c>
      <c r="AI1438" s="24">
        <v>99</v>
      </c>
      <c r="AJ1438" s="24">
        <v>99</v>
      </c>
      <c r="AK1438" s="24">
        <v>99</v>
      </c>
      <c r="AL1438" s="24">
        <v>97</v>
      </c>
      <c r="AM1438" s="24">
        <v>97</v>
      </c>
      <c r="AN1438" s="24">
        <v>97</v>
      </c>
      <c r="DX1438" s="19">
        <v>1434</v>
      </c>
      <c r="DY1438" t="s">
        <v>568</v>
      </c>
      <c r="DZ1438" t="s">
        <v>568</v>
      </c>
      <c r="EA1438" t="s">
        <v>568</v>
      </c>
      <c r="EB1438" t="s">
        <v>568</v>
      </c>
    </row>
    <row r="1439" spans="1:132" x14ac:dyDescent="0.25">
      <c r="A1439" s="12">
        <v>1436</v>
      </c>
      <c r="B1439" s="12">
        <v>0</v>
      </c>
      <c r="C1439" s="12">
        <v>0</v>
      </c>
      <c r="D1439" s="12">
        <v>0</v>
      </c>
      <c r="E1439" s="12">
        <v>0</v>
      </c>
      <c r="F1439" s="12">
        <v>0</v>
      </c>
      <c r="G1439" s="12">
        <v>0</v>
      </c>
      <c r="H1439" s="12">
        <v>0</v>
      </c>
      <c r="I1439" s="12">
        <v>0</v>
      </c>
      <c r="J1439" s="12">
        <v>0</v>
      </c>
      <c r="K1439" s="12">
        <v>0</v>
      </c>
      <c r="L1439" s="12">
        <v>0</v>
      </c>
      <c r="M1439" s="12">
        <v>0</v>
      </c>
      <c r="O1439" s="19">
        <v>1435</v>
      </c>
      <c r="P1439" s="20">
        <v>99</v>
      </c>
      <c r="Q1439" s="20">
        <v>99</v>
      </c>
      <c r="R1439" s="21">
        <v>99</v>
      </c>
      <c r="S1439" s="21">
        <v>99</v>
      </c>
      <c r="T1439" s="21">
        <v>99</v>
      </c>
      <c r="U1439" s="21">
        <v>99</v>
      </c>
      <c r="V1439" s="21">
        <v>99</v>
      </c>
      <c r="W1439" s="21">
        <v>99</v>
      </c>
      <c r="X1439" s="21">
        <v>97</v>
      </c>
      <c r="Y1439" s="21">
        <v>96</v>
      </c>
      <c r="Z1439" s="21">
        <v>96</v>
      </c>
      <c r="AA1439" s="21">
        <v>96</v>
      </c>
      <c r="AB1439" s="22">
        <v>1435</v>
      </c>
      <c r="AC1439" s="23">
        <v>98</v>
      </c>
      <c r="AD1439" s="23">
        <v>98</v>
      </c>
      <c r="AE1439" s="24">
        <v>99</v>
      </c>
      <c r="AF1439" s="24">
        <v>99</v>
      </c>
      <c r="AG1439" s="24">
        <v>99</v>
      </c>
      <c r="AH1439" s="24">
        <v>99</v>
      </c>
      <c r="AI1439" s="24">
        <v>99</v>
      </c>
      <c r="AJ1439" s="24">
        <v>99</v>
      </c>
      <c r="AK1439" s="24">
        <v>99</v>
      </c>
      <c r="AL1439" s="24">
        <v>97</v>
      </c>
      <c r="AM1439" s="24">
        <v>97</v>
      </c>
      <c r="AN1439" s="24">
        <v>97</v>
      </c>
      <c r="DX1439" s="19">
        <v>1435</v>
      </c>
      <c r="DY1439" t="s">
        <v>568</v>
      </c>
      <c r="DZ1439" t="s">
        <v>568</v>
      </c>
      <c r="EA1439" t="s">
        <v>568</v>
      </c>
      <c r="EB1439" t="s">
        <v>568</v>
      </c>
    </row>
    <row r="1440" spans="1:132" x14ac:dyDescent="0.25">
      <c r="A1440" s="13">
        <v>1437</v>
      </c>
      <c r="B1440" s="13">
        <v>0</v>
      </c>
      <c r="C1440" s="13">
        <v>0</v>
      </c>
      <c r="D1440" s="13">
        <v>0</v>
      </c>
      <c r="E1440" s="13">
        <v>0</v>
      </c>
      <c r="F1440" s="13">
        <v>0</v>
      </c>
      <c r="G1440" s="13">
        <v>0</v>
      </c>
      <c r="H1440" s="13">
        <v>0</v>
      </c>
      <c r="I1440" s="13">
        <v>0</v>
      </c>
      <c r="J1440" s="13">
        <v>0</v>
      </c>
      <c r="K1440" s="13">
        <v>0</v>
      </c>
      <c r="L1440" s="13">
        <v>0</v>
      </c>
      <c r="M1440" s="13">
        <v>0</v>
      </c>
      <c r="O1440" s="19">
        <v>1436</v>
      </c>
      <c r="P1440" s="20">
        <v>99</v>
      </c>
      <c r="Q1440" s="20">
        <v>99</v>
      </c>
      <c r="R1440" s="21">
        <v>99</v>
      </c>
      <c r="S1440" s="21">
        <v>99</v>
      </c>
      <c r="T1440" s="21">
        <v>99</v>
      </c>
      <c r="U1440" s="21">
        <v>99</v>
      </c>
      <c r="V1440" s="21">
        <v>99</v>
      </c>
      <c r="W1440" s="21">
        <v>99</v>
      </c>
      <c r="X1440" s="21">
        <v>97</v>
      </c>
      <c r="Y1440" s="21">
        <v>96</v>
      </c>
      <c r="Z1440" s="21">
        <v>96</v>
      </c>
      <c r="AA1440" s="21">
        <v>96</v>
      </c>
      <c r="AB1440" s="22">
        <v>1436</v>
      </c>
      <c r="AC1440" s="23">
        <v>98</v>
      </c>
      <c r="AD1440" s="23">
        <v>98</v>
      </c>
      <c r="AE1440" s="24">
        <v>99</v>
      </c>
      <c r="AF1440" s="24">
        <v>99</v>
      </c>
      <c r="AG1440" s="24">
        <v>99</v>
      </c>
      <c r="AH1440" s="24">
        <v>99</v>
      </c>
      <c r="AI1440" s="24">
        <v>99</v>
      </c>
      <c r="AJ1440" s="24">
        <v>99</v>
      </c>
      <c r="AK1440" s="24">
        <v>99</v>
      </c>
      <c r="AL1440" s="24">
        <v>97</v>
      </c>
      <c r="AM1440" s="24">
        <v>97</v>
      </c>
      <c r="AN1440" s="24">
        <v>97</v>
      </c>
      <c r="DX1440" s="19">
        <v>1436</v>
      </c>
      <c r="DY1440" t="s">
        <v>568</v>
      </c>
      <c r="DZ1440" t="s">
        <v>568</v>
      </c>
      <c r="EA1440" t="s">
        <v>568</v>
      </c>
      <c r="EB1440" t="s">
        <v>568</v>
      </c>
    </row>
    <row r="1441" spans="1:132" x14ac:dyDescent="0.25">
      <c r="A1441" s="12">
        <v>1438</v>
      </c>
      <c r="B1441" s="12">
        <v>0</v>
      </c>
      <c r="C1441" s="12">
        <v>0</v>
      </c>
      <c r="D1441" s="12">
        <v>0</v>
      </c>
      <c r="E1441" s="12">
        <v>0</v>
      </c>
      <c r="F1441" s="12">
        <v>0</v>
      </c>
      <c r="G1441" s="12">
        <v>0</v>
      </c>
      <c r="H1441" s="12">
        <v>0</v>
      </c>
      <c r="I1441" s="12">
        <v>0</v>
      </c>
      <c r="J1441" s="12">
        <v>0</v>
      </c>
      <c r="K1441" s="12">
        <v>0</v>
      </c>
      <c r="L1441" s="12">
        <v>0</v>
      </c>
      <c r="M1441" s="12">
        <v>0</v>
      </c>
      <c r="O1441" s="19">
        <v>1437</v>
      </c>
      <c r="P1441" s="20">
        <v>99</v>
      </c>
      <c r="Q1441" s="20">
        <v>99</v>
      </c>
      <c r="R1441" s="21">
        <v>99</v>
      </c>
      <c r="S1441" s="21">
        <v>99</v>
      </c>
      <c r="T1441" s="21">
        <v>99</v>
      </c>
      <c r="U1441" s="21">
        <v>99</v>
      </c>
      <c r="V1441" s="21">
        <v>99</v>
      </c>
      <c r="W1441" s="21">
        <v>99</v>
      </c>
      <c r="X1441" s="21">
        <v>97</v>
      </c>
      <c r="Y1441" s="21">
        <v>96</v>
      </c>
      <c r="Z1441" s="21">
        <v>96</v>
      </c>
      <c r="AA1441" s="21">
        <v>96</v>
      </c>
      <c r="AB1441" s="22">
        <v>1437</v>
      </c>
      <c r="AC1441" s="23">
        <v>98</v>
      </c>
      <c r="AD1441" s="23">
        <v>98</v>
      </c>
      <c r="AE1441" s="24">
        <v>99</v>
      </c>
      <c r="AF1441" s="24">
        <v>99</v>
      </c>
      <c r="AG1441" s="24">
        <v>99</v>
      </c>
      <c r="AH1441" s="24">
        <v>99</v>
      </c>
      <c r="AI1441" s="24">
        <v>99</v>
      </c>
      <c r="AJ1441" s="24">
        <v>99</v>
      </c>
      <c r="AK1441" s="24">
        <v>99</v>
      </c>
      <c r="AL1441" s="24">
        <v>97</v>
      </c>
      <c r="AM1441" s="24">
        <v>97</v>
      </c>
      <c r="AN1441" s="24">
        <v>97</v>
      </c>
      <c r="DX1441" s="19">
        <v>1437</v>
      </c>
      <c r="DY1441" t="s">
        <v>568</v>
      </c>
      <c r="DZ1441" t="s">
        <v>568</v>
      </c>
      <c r="EA1441" t="s">
        <v>568</v>
      </c>
      <c r="EB1441" t="s">
        <v>568</v>
      </c>
    </row>
    <row r="1442" spans="1:132" x14ac:dyDescent="0.25">
      <c r="A1442" s="13">
        <v>1439</v>
      </c>
      <c r="B1442" s="13">
        <v>0</v>
      </c>
      <c r="C1442" s="13">
        <v>0</v>
      </c>
      <c r="D1442" s="13">
        <v>0</v>
      </c>
      <c r="E1442" s="13">
        <v>0</v>
      </c>
      <c r="F1442" s="13">
        <v>0</v>
      </c>
      <c r="G1442" s="13">
        <v>0</v>
      </c>
      <c r="H1442" s="13">
        <v>0</v>
      </c>
      <c r="I1442" s="13">
        <v>0</v>
      </c>
      <c r="J1442" s="13">
        <v>0</v>
      </c>
      <c r="K1442" s="13">
        <v>0</v>
      </c>
      <c r="L1442" s="13">
        <v>0</v>
      </c>
      <c r="M1442" s="13">
        <v>0</v>
      </c>
      <c r="O1442" s="19">
        <v>1438</v>
      </c>
      <c r="P1442" s="20">
        <v>99</v>
      </c>
      <c r="Q1442" s="20">
        <v>99</v>
      </c>
      <c r="R1442" s="21">
        <v>99</v>
      </c>
      <c r="S1442" s="21">
        <v>99</v>
      </c>
      <c r="T1442" s="21">
        <v>99</v>
      </c>
      <c r="U1442" s="21">
        <v>99</v>
      </c>
      <c r="V1442" s="21">
        <v>99</v>
      </c>
      <c r="W1442" s="21">
        <v>99</v>
      </c>
      <c r="X1442" s="21">
        <v>97</v>
      </c>
      <c r="Y1442" s="21">
        <v>97</v>
      </c>
      <c r="Z1442" s="21">
        <v>96</v>
      </c>
      <c r="AA1442" s="21">
        <v>96</v>
      </c>
      <c r="AB1442" s="22">
        <v>1438</v>
      </c>
      <c r="AC1442" s="23">
        <v>98</v>
      </c>
      <c r="AD1442" s="23">
        <v>98</v>
      </c>
      <c r="AE1442" s="24">
        <v>99</v>
      </c>
      <c r="AF1442" s="24">
        <v>99</v>
      </c>
      <c r="AG1442" s="24">
        <v>99</v>
      </c>
      <c r="AH1442" s="24">
        <v>99</v>
      </c>
      <c r="AI1442" s="24">
        <v>99</v>
      </c>
      <c r="AJ1442" s="24">
        <v>99</v>
      </c>
      <c r="AK1442" s="24">
        <v>99</v>
      </c>
      <c r="AL1442" s="24">
        <v>97</v>
      </c>
      <c r="AM1442" s="24">
        <v>97</v>
      </c>
      <c r="AN1442" s="24">
        <v>97</v>
      </c>
      <c r="DX1442" s="19">
        <v>1438</v>
      </c>
      <c r="DY1442" t="s">
        <v>568</v>
      </c>
      <c r="DZ1442" t="s">
        <v>568</v>
      </c>
      <c r="EA1442" t="s">
        <v>568</v>
      </c>
      <c r="EB1442" t="s">
        <v>568</v>
      </c>
    </row>
    <row r="1443" spans="1:132" x14ac:dyDescent="0.25">
      <c r="A1443" s="12">
        <v>1440</v>
      </c>
      <c r="B1443" s="12">
        <v>0</v>
      </c>
      <c r="C1443" s="12">
        <v>0</v>
      </c>
      <c r="D1443" s="12">
        <v>0</v>
      </c>
      <c r="E1443" s="12">
        <v>0</v>
      </c>
      <c r="F1443" s="12">
        <v>0</v>
      </c>
      <c r="G1443" s="12">
        <v>0</v>
      </c>
      <c r="H1443" s="12">
        <v>0</v>
      </c>
      <c r="I1443" s="12">
        <v>0</v>
      </c>
      <c r="J1443" s="12">
        <v>0</v>
      </c>
      <c r="K1443" s="12">
        <v>0</v>
      </c>
      <c r="L1443" s="12">
        <v>0</v>
      </c>
      <c r="M1443" s="12">
        <v>0</v>
      </c>
      <c r="O1443" s="19">
        <v>1439</v>
      </c>
      <c r="P1443" s="20">
        <v>99</v>
      </c>
      <c r="Q1443" s="20">
        <v>99</v>
      </c>
      <c r="R1443" s="21">
        <v>99</v>
      </c>
      <c r="S1443" s="21">
        <v>99</v>
      </c>
      <c r="T1443" s="21">
        <v>99</v>
      </c>
      <c r="U1443" s="21">
        <v>99</v>
      </c>
      <c r="V1443" s="21">
        <v>99</v>
      </c>
      <c r="W1443" s="21">
        <v>99</v>
      </c>
      <c r="X1443" s="21">
        <v>97</v>
      </c>
      <c r="Y1443" s="21">
        <v>97</v>
      </c>
      <c r="Z1443" s="21">
        <v>96</v>
      </c>
      <c r="AA1443" s="21">
        <v>96</v>
      </c>
      <c r="AB1443" s="22">
        <v>1439</v>
      </c>
      <c r="AC1443" s="23">
        <v>98</v>
      </c>
      <c r="AD1443" s="23">
        <v>98</v>
      </c>
      <c r="AE1443" s="24">
        <v>99</v>
      </c>
      <c r="AF1443" s="24">
        <v>99</v>
      </c>
      <c r="AG1443" s="24">
        <v>99</v>
      </c>
      <c r="AH1443" s="24">
        <v>99</v>
      </c>
      <c r="AI1443" s="24">
        <v>99</v>
      </c>
      <c r="AJ1443" s="24">
        <v>99</v>
      </c>
      <c r="AK1443" s="24">
        <v>99</v>
      </c>
      <c r="AL1443" s="24">
        <v>97</v>
      </c>
      <c r="AM1443" s="24">
        <v>97</v>
      </c>
      <c r="AN1443" s="24">
        <v>97</v>
      </c>
      <c r="DX1443" s="19">
        <v>1439</v>
      </c>
      <c r="DY1443" t="s">
        <v>568</v>
      </c>
      <c r="DZ1443" t="s">
        <v>568</v>
      </c>
      <c r="EA1443" t="s">
        <v>568</v>
      </c>
      <c r="EB1443" t="s">
        <v>568</v>
      </c>
    </row>
    <row r="1444" spans="1:132" x14ac:dyDescent="0.25">
      <c r="A1444" s="13">
        <v>1441</v>
      </c>
      <c r="B1444" s="13">
        <v>0</v>
      </c>
      <c r="C1444" s="13">
        <v>0</v>
      </c>
      <c r="D1444" s="13">
        <v>0</v>
      </c>
      <c r="E1444" s="13">
        <v>0</v>
      </c>
      <c r="F1444" s="13">
        <v>0</v>
      </c>
      <c r="G1444" s="13">
        <v>0</v>
      </c>
      <c r="H1444" s="13">
        <v>0</v>
      </c>
      <c r="I1444" s="13">
        <v>0</v>
      </c>
      <c r="J1444" s="13">
        <v>0</v>
      </c>
      <c r="K1444" s="13">
        <v>0</v>
      </c>
      <c r="L1444" s="13">
        <v>0</v>
      </c>
      <c r="M1444" s="13">
        <v>0</v>
      </c>
      <c r="O1444" s="19">
        <v>1440</v>
      </c>
      <c r="P1444" s="20">
        <v>99</v>
      </c>
      <c r="Q1444" s="20">
        <v>99</v>
      </c>
      <c r="R1444" s="21">
        <v>99</v>
      </c>
      <c r="S1444" s="21">
        <v>99</v>
      </c>
      <c r="T1444" s="21">
        <v>99</v>
      </c>
      <c r="U1444" s="21">
        <v>99</v>
      </c>
      <c r="V1444" s="21">
        <v>99</v>
      </c>
      <c r="W1444" s="21">
        <v>99</v>
      </c>
      <c r="X1444" s="21">
        <v>97</v>
      </c>
      <c r="Y1444" s="21">
        <v>97</v>
      </c>
      <c r="Z1444" s="21">
        <v>96</v>
      </c>
      <c r="AA1444" s="21">
        <v>96</v>
      </c>
      <c r="AB1444" s="22">
        <v>1440</v>
      </c>
      <c r="AC1444" s="23">
        <v>98</v>
      </c>
      <c r="AD1444" s="23">
        <v>98</v>
      </c>
      <c r="AE1444" s="24">
        <v>99</v>
      </c>
      <c r="AF1444" s="24">
        <v>99</v>
      </c>
      <c r="AG1444" s="24">
        <v>99</v>
      </c>
      <c r="AH1444" s="24">
        <v>99</v>
      </c>
      <c r="AI1444" s="24">
        <v>99</v>
      </c>
      <c r="AJ1444" s="24">
        <v>99</v>
      </c>
      <c r="AK1444" s="24">
        <v>99</v>
      </c>
      <c r="AL1444" s="24">
        <v>97</v>
      </c>
      <c r="AM1444" s="24">
        <v>97</v>
      </c>
      <c r="AN1444" s="24">
        <v>97</v>
      </c>
      <c r="DX1444" s="19">
        <v>1440</v>
      </c>
      <c r="DY1444" t="s">
        <v>568</v>
      </c>
      <c r="DZ1444" t="s">
        <v>568</v>
      </c>
      <c r="EA1444" t="s">
        <v>568</v>
      </c>
      <c r="EB1444" t="s">
        <v>568</v>
      </c>
    </row>
    <row r="1445" spans="1:132" x14ac:dyDescent="0.25">
      <c r="A1445" s="12">
        <v>1442</v>
      </c>
      <c r="B1445" s="12">
        <v>0</v>
      </c>
      <c r="C1445" s="12">
        <v>0</v>
      </c>
      <c r="D1445" s="12">
        <v>0</v>
      </c>
      <c r="E1445" s="12">
        <v>0</v>
      </c>
      <c r="F1445" s="12">
        <v>0</v>
      </c>
      <c r="G1445" s="12">
        <v>0</v>
      </c>
      <c r="H1445" s="12">
        <v>0</v>
      </c>
      <c r="I1445" s="12">
        <v>0</v>
      </c>
      <c r="J1445" s="12">
        <v>0</v>
      </c>
      <c r="K1445" s="12">
        <v>0</v>
      </c>
      <c r="L1445" s="12">
        <v>0</v>
      </c>
      <c r="M1445" s="12">
        <v>0</v>
      </c>
      <c r="O1445" s="19">
        <v>1441</v>
      </c>
      <c r="P1445" s="20">
        <v>99</v>
      </c>
      <c r="Q1445" s="20">
        <v>99</v>
      </c>
      <c r="R1445" s="21">
        <v>99</v>
      </c>
      <c r="S1445" s="21">
        <v>99</v>
      </c>
      <c r="T1445" s="21">
        <v>99</v>
      </c>
      <c r="U1445" s="21">
        <v>99</v>
      </c>
      <c r="V1445" s="21">
        <v>99</v>
      </c>
      <c r="W1445" s="21">
        <v>99</v>
      </c>
      <c r="X1445" s="21">
        <v>97</v>
      </c>
      <c r="Y1445" s="21">
        <v>97</v>
      </c>
      <c r="Z1445" s="21">
        <v>96</v>
      </c>
      <c r="AA1445" s="21">
        <v>96</v>
      </c>
      <c r="AB1445" s="22">
        <v>1441</v>
      </c>
      <c r="AC1445" s="23">
        <v>98</v>
      </c>
      <c r="AD1445" s="23">
        <v>98</v>
      </c>
      <c r="AE1445" s="24">
        <v>99</v>
      </c>
      <c r="AF1445" s="24">
        <v>99</v>
      </c>
      <c r="AG1445" s="24">
        <v>99</v>
      </c>
      <c r="AH1445" s="24">
        <v>99</v>
      </c>
      <c r="AI1445" s="24">
        <v>99</v>
      </c>
      <c r="AJ1445" s="24">
        <v>99</v>
      </c>
      <c r="AK1445" s="24">
        <v>99</v>
      </c>
      <c r="AL1445" s="24">
        <v>98</v>
      </c>
      <c r="AM1445" s="24">
        <v>98</v>
      </c>
      <c r="AN1445" s="24">
        <v>98</v>
      </c>
      <c r="DX1445" s="19">
        <v>1441</v>
      </c>
      <c r="DY1445" t="s">
        <v>568</v>
      </c>
      <c r="DZ1445" t="s">
        <v>568</v>
      </c>
      <c r="EA1445" t="s">
        <v>568</v>
      </c>
      <c r="EB1445" t="s">
        <v>568</v>
      </c>
    </row>
    <row r="1446" spans="1:132" x14ac:dyDescent="0.25">
      <c r="A1446" s="13">
        <v>1443</v>
      </c>
      <c r="B1446" s="13">
        <v>0</v>
      </c>
      <c r="C1446" s="13">
        <v>0</v>
      </c>
      <c r="D1446" s="13">
        <v>0</v>
      </c>
      <c r="E1446" s="13">
        <v>0</v>
      </c>
      <c r="F1446" s="13">
        <v>0</v>
      </c>
      <c r="G1446" s="13">
        <v>0</v>
      </c>
      <c r="H1446" s="13">
        <v>0</v>
      </c>
      <c r="I1446" s="13">
        <v>0</v>
      </c>
      <c r="J1446" s="13">
        <v>0</v>
      </c>
      <c r="K1446" s="13">
        <v>0</v>
      </c>
      <c r="L1446" s="13">
        <v>0</v>
      </c>
      <c r="M1446" s="13">
        <v>0</v>
      </c>
      <c r="O1446" s="19">
        <v>1442</v>
      </c>
      <c r="P1446" s="20">
        <v>99</v>
      </c>
      <c r="Q1446" s="20">
        <v>99</v>
      </c>
      <c r="R1446" s="21">
        <v>99</v>
      </c>
      <c r="S1446" s="21">
        <v>99</v>
      </c>
      <c r="T1446" s="21">
        <v>99</v>
      </c>
      <c r="U1446" s="21">
        <v>99</v>
      </c>
      <c r="V1446" s="21">
        <v>99</v>
      </c>
      <c r="W1446" s="21">
        <v>99</v>
      </c>
      <c r="X1446" s="21">
        <v>97</v>
      </c>
      <c r="Y1446" s="21">
        <v>97</v>
      </c>
      <c r="Z1446" s="21">
        <v>96</v>
      </c>
      <c r="AA1446" s="21">
        <v>96</v>
      </c>
      <c r="AB1446" s="22">
        <v>1442</v>
      </c>
      <c r="AC1446" s="23">
        <v>98</v>
      </c>
      <c r="AD1446" s="23">
        <v>98</v>
      </c>
      <c r="AE1446" s="24">
        <v>99</v>
      </c>
      <c r="AF1446" s="24">
        <v>99</v>
      </c>
      <c r="AG1446" s="24">
        <v>99</v>
      </c>
      <c r="AH1446" s="24">
        <v>99</v>
      </c>
      <c r="AI1446" s="24">
        <v>99</v>
      </c>
      <c r="AJ1446" s="24">
        <v>99</v>
      </c>
      <c r="AK1446" s="24">
        <v>99</v>
      </c>
      <c r="AL1446" s="24">
        <v>98</v>
      </c>
      <c r="AM1446" s="24">
        <v>98</v>
      </c>
      <c r="AN1446" s="24">
        <v>98</v>
      </c>
      <c r="DX1446" s="19">
        <v>1442</v>
      </c>
      <c r="DY1446" t="s">
        <v>568</v>
      </c>
      <c r="DZ1446" t="s">
        <v>568</v>
      </c>
      <c r="EA1446" t="s">
        <v>568</v>
      </c>
      <c r="EB1446" t="s">
        <v>568</v>
      </c>
    </row>
    <row r="1447" spans="1:132" x14ac:dyDescent="0.25">
      <c r="A1447" s="12">
        <v>1444</v>
      </c>
      <c r="B1447" s="12">
        <v>0</v>
      </c>
      <c r="C1447" s="12">
        <v>0</v>
      </c>
      <c r="D1447" s="12">
        <v>0</v>
      </c>
      <c r="E1447" s="12">
        <v>0</v>
      </c>
      <c r="F1447" s="12">
        <v>0</v>
      </c>
      <c r="G1447" s="12">
        <v>0</v>
      </c>
      <c r="H1447" s="12">
        <v>0</v>
      </c>
      <c r="I1447" s="12">
        <v>0</v>
      </c>
      <c r="J1447" s="12">
        <v>0</v>
      </c>
      <c r="K1447" s="12">
        <v>0</v>
      </c>
      <c r="L1447" s="12">
        <v>0</v>
      </c>
      <c r="M1447" s="12">
        <v>0</v>
      </c>
      <c r="O1447" s="19">
        <v>1443</v>
      </c>
      <c r="P1447" s="20">
        <v>99</v>
      </c>
      <c r="Q1447" s="20">
        <v>99</v>
      </c>
      <c r="R1447" s="21">
        <v>99</v>
      </c>
      <c r="S1447" s="21">
        <v>99</v>
      </c>
      <c r="T1447" s="21">
        <v>99</v>
      </c>
      <c r="U1447" s="21">
        <v>99</v>
      </c>
      <c r="V1447" s="21">
        <v>99</v>
      </c>
      <c r="W1447" s="21">
        <v>99</v>
      </c>
      <c r="X1447" s="21">
        <v>97</v>
      </c>
      <c r="Y1447" s="21">
        <v>97</v>
      </c>
      <c r="Z1447" s="21">
        <v>96</v>
      </c>
      <c r="AA1447" s="21">
        <v>96</v>
      </c>
      <c r="AB1447" s="22">
        <v>1443</v>
      </c>
      <c r="AC1447" s="23">
        <v>98</v>
      </c>
      <c r="AD1447" s="23">
        <v>98</v>
      </c>
      <c r="AE1447" s="24">
        <v>99</v>
      </c>
      <c r="AF1447" s="24">
        <v>99</v>
      </c>
      <c r="AG1447" s="24">
        <v>99</v>
      </c>
      <c r="AH1447" s="24">
        <v>99</v>
      </c>
      <c r="AI1447" s="24">
        <v>99</v>
      </c>
      <c r="AJ1447" s="24">
        <v>99</v>
      </c>
      <c r="AK1447" s="24">
        <v>99</v>
      </c>
      <c r="AL1447" s="24">
        <v>98</v>
      </c>
      <c r="AM1447" s="24">
        <v>98</v>
      </c>
      <c r="AN1447" s="24">
        <v>98</v>
      </c>
      <c r="DX1447" s="19">
        <v>1443</v>
      </c>
      <c r="DY1447" t="s">
        <v>568</v>
      </c>
      <c r="DZ1447" t="s">
        <v>568</v>
      </c>
      <c r="EA1447" t="s">
        <v>568</v>
      </c>
      <c r="EB1447" t="s">
        <v>568</v>
      </c>
    </row>
    <row r="1448" spans="1:132" x14ac:dyDescent="0.25">
      <c r="A1448" s="13">
        <v>1445</v>
      </c>
      <c r="B1448" s="13">
        <v>0</v>
      </c>
      <c r="C1448" s="13">
        <v>0</v>
      </c>
      <c r="D1448" s="13">
        <v>0</v>
      </c>
      <c r="E1448" s="13">
        <v>0</v>
      </c>
      <c r="F1448" s="13">
        <v>0</v>
      </c>
      <c r="G1448" s="13">
        <v>0</v>
      </c>
      <c r="H1448" s="13">
        <v>0</v>
      </c>
      <c r="I1448" s="13">
        <v>0</v>
      </c>
      <c r="J1448" s="13">
        <v>0</v>
      </c>
      <c r="K1448" s="13">
        <v>0</v>
      </c>
      <c r="L1448" s="13">
        <v>0</v>
      </c>
      <c r="M1448" s="13">
        <v>0</v>
      </c>
      <c r="O1448" s="19">
        <v>1444</v>
      </c>
      <c r="P1448" s="20">
        <v>99</v>
      </c>
      <c r="Q1448" s="20">
        <v>99</v>
      </c>
      <c r="R1448" s="21">
        <v>99</v>
      </c>
      <c r="S1448" s="21">
        <v>99</v>
      </c>
      <c r="T1448" s="21">
        <v>99</v>
      </c>
      <c r="U1448" s="21">
        <v>99</v>
      </c>
      <c r="V1448" s="21">
        <v>99</v>
      </c>
      <c r="W1448" s="21">
        <v>99</v>
      </c>
      <c r="X1448" s="21">
        <v>97</v>
      </c>
      <c r="Y1448" s="21">
        <v>97</v>
      </c>
      <c r="Z1448" s="21">
        <v>96</v>
      </c>
      <c r="AA1448" s="21">
        <v>96</v>
      </c>
      <c r="AB1448" s="22">
        <v>1444</v>
      </c>
      <c r="AC1448" s="23">
        <v>98</v>
      </c>
      <c r="AD1448" s="23">
        <v>98</v>
      </c>
      <c r="AE1448" s="24">
        <v>99</v>
      </c>
      <c r="AF1448" s="24">
        <v>99</v>
      </c>
      <c r="AG1448" s="24">
        <v>99</v>
      </c>
      <c r="AH1448" s="24">
        <v>99</v>
      </c>
      <c r="AI1448" s="24">
        <v>99</v>
      </c>
      <c r="AJ1448" s="24">
        <v>99</v>
      </c>
      <c r="AK1448" s="24">
        <v>99</v>
      </c>
      <c r="AL1448" s="24">
        <v>98</v>
      </c>
      <c r="AM1448" s="24">
        <v>98</v>
      </c>
      <c r="AN1448" s="24">
        <v>98</v>
      </c>
      <c r="DX1448" s="19">
        <v>1444</v>
      </c>
      <c r="DY1448" t="s">
        <v>568</v>
      </c>
      <c r="DZ1448" t="s">
        <v>568</v>
      </c>
      <c r="EA1448" t="s">
        <v>568</v>
      </c>
      <c r="EB1448" t="s">
        <v>568</v>
      </c>
    </row>
    <row r="1449" spans="1:132" x14ac:dyDescent="0.25">
      <c r="A1449" s="12">
        <v>1446</v>
      </c>
      <c r="B1449" s="12">
        <v>0</v>
      </c>
      <c r="C1449" s="12">
        <v>0</v>
      </c>
      <c r="D1449" s="12">
        <v>0</v>
      </c>
      <c r="E1449" s="12">
        <v>0</v>
      </c>
      <c r="F1449" s="12">
        <v>0</v>
      </c>
      <c r="G1449" s="12">
        <v>0</v>
      </c>
      <c r="H1449" s="12">
        <v>0</v>
      </c>
      <c r="I1449" s="12">
        <v>0</v>
      </c>
      <c r="J1449" s="12">
        <v>0</v>
      </c>
      <c r="K1449" s="12">
        <v>0</v>
      </c>
      <c r="L1449" s="12">
        <v>0</v>
      </c>
      <c r="M1449" s="12">
        <v>0</v>
      </c>
      <c r="O1449" s="19">
        <v>1445</v>
      </c>
      <c r="P1449" s="20">
        <v>99</v>
      </c>
      <c r="Q1449" s="20">
        <v>99</v>
      </c>
      <c r="R1449" s="21">
        <v>99</v>
      </c>
      <c r="S1449" s="21">
        <v>99</v>
      </c>
      <c r="T1449" s="21">
        <v>99</v>
      </c>
      <c r="U1449" s="21">
        <v>99</v>
      </c>
      <c r="V1449" s="21">
        <v>99</v>
      </c>
      <c r="W1449" s="21">
        <v>99</v>
      </c>
      <c r="X1449" s="21">
        <v>97</v>
      </c>
      <c r="Y1449" s="21">
        <v>97</v>
      </c>
      <c r="Z1449" s="21">
        <v>96</v>
      </c>
      <c r="AA1449" s="21">
        <v>96</v>
      </c>
      <c r="AB1449" s="22">
        <v>1445</v>
      </c>
      <c r="AC1449" s="23">
        <v>98</v>
      </c>
      <c r="AD1449" s="23">
        <v>98</v>
      </c>
      <c r="AE1449" s="24">
        <v>99</v>
      </c>
      <c r="AF1449" s="24">
        <v>99</v>
      </c>
      <c r="AG1449" s="24">
        <v>99</v>
      </c>
      <c r="AH1449" s="24">
        <v>99</v>
      </c>
      <c r="AI1449" s="24">
        <v>99</v>
      </c>
      <c r="AJ1449" s="24">
        <v>99</v>
      </c>
      <c r="AK1449" s="24">
        <v>99</v>
      </c>
      <c r="AL1449" s="24">
        <v>98</v>
      </c>
      <c r="AM1449" s="24">
        <v>98</v>
      </c>
      <c r="AN1449" s="24">
        <v>98</v>
      </c>
      <c r="DX1449" s="19">
        <v>1445</v>
      </c>
      <c r="DY1449" t="s">
        <v>568</v>
      </c>
      <c r="DZ1449" t="s">
        <v>568</v>
      </c>
      <c r="EA1449" t="s">
        <v>568</v>
      </c>
      <c r="EB1449" t="s">
        <v>568</v>
      </c>
    </row>
    <row r="1450" spans="1:132" x14ac:dyDescent="0.25">
      <c r="A1450" s="13">
        <v>1447</v>
      </c>
      <c r="B1450" s="13">
        <v>0</v>
      </c>
      <c r="C1450" s="13">
        <v>0</v>
      </c>
      <c r="D1450" s="13">
        <v>0</v>
      </c>
      <c r="E1450" s="13">
        <v>0</v>
      </c>
      <c r="F1450" s="13">
        <v>0</v>
      </c>
      <c r="G1450" s="13">
        <v>0</v>
      </c>
      <c r="H1450" s="13">
        <v>0</v>
      </c>
      <c r="I1450" s="13">
        <v>0</v>
      </c>
      <c r="J1450" s="13">
        <v>0</v>
      </c>
      <c r="K1450" s="13">
        <v>0</v>
      </c>
      <c r="L1450" s="13">
        <v>0</v>
      </c>
      <c r="M1450" s="13">
        <v>0</v>
      </c>
      <c r="O1450" s="19">
        <v>1446</v>
      </c>
      <c r="P1450" s="20">
        <v>99</v>
      </c>
      <c r="Q1450" s="20">
        <v>99</v>
      </c>
      <c r="R1450" s="21">
        <v>99</v>
      </c>
      <c r="S1450" s="21">
        <v>99</v>
      </c>
      <c r="T1450" s="21">
        <v>99</v>
      </c>
      <c r="U1450" s="21">
        <v>99</v>
      </c>
      <c r="V1450" s="21">
        <v>99</v>
      </c>
      <c r="W1450" s="21">
        <v>99</v>
      </c>
      <c r="X1450" s="21">
        <v>97</v>
      </c>
      <c r="Y1450" s="21">
        <v>97</v>
      </c>
      <c r="Z1450" s="21">
        <v>96</v>
      </c>
      <c r="AA1450" s="21">
        <v>96</v>
      </c>
      <c r="AB1450" s="22">
        <v>1446</v>
      </c>
      <c r="AC1450" s="23">
        <v>98</v>
      </c>
      <c r="AD1450" s="23">
        <v>98</v>
      </c>
      <c r="AE1450" s="24">
        <v>99</v>
      </c>
      <c r="AF1450" s="24">
        <v>99</v>
      </c>
      <c r="AG1450" s="24">
        <v>99</v>
      </c>
      <c r="AH1450" s="24">
        <v>99</v>
      </c>
      <c r="AI1450" s="24">
        <v>99</v>
      </c>
      <c r="AJ1450" s="24">
        <v>99</v>
      </c>
      <c r="AK1450" s="24">
        <v>99</v>
      </c>
      <c r="AL1450" s="24">
        <v>98</v>
      </c>
      <c r="AM1450" s="24">
        <v>98</v>
      </c>
      <c r="AN1450" s="24">
        <v>98</v>
      </c>
      <c r="DX1450" s="19">
        <v>1446</v>
      </c>
      <c r="DY1450" t="s">
        <v>568</v>
      </c>
      <c r="DZ1450" t="s">
        <v>568</v>
      </c>
      <c r="EA1450" t="s">
        <v>568</v>
      </c>
      <c r="EB1450" t="s">
        <v>568</v>
      </c>
    </row>
    <row r="1451" spans="1:132" x14ac:dyDescent="0.25">
      <c r="A1451" s="12">
        <v>1448</v>
      </c>
      <c r="B1451" s="12">
        <v>0</v>
      </c>
      <c r="C1451" s="12">
        <v>0</v>
      </c>
      <c r="D1451" s="12">
        <v>0</v>
      </c>
      <c r="E1451" s="12">
        <v>0</v>
      </c>
      <c r="F1451" s="12">
        <v>0</v>
      </c>
      <c r="G1451" s="12">
        <v>0</v>
      </c>
      <c r="H1451" s="12">
        <v>0</v>
      </c>
      <c r="I1451" s="12">
        <v>0</v>
      </c>
      <c r="J1451" s="12">
        <v>0</v>
      </c>
      <c r="K1451" s="12">
        <v>0</v>
      </c>
      <c r="L1451" s="12">
        <v>0</v>
      </c>
      <c r="M1451" s="12">
        <v>0</v>
      </c>
      <c r="O1451" s="19">
        <v>1447</v>
      </c>
      <c r="P1451" s="20">
        <v>99</v>
      </c>
      <c r="Q1451" s="20">
        <v>99</v>
      </c>
      <c r="R1451" s="21">
        <v>99</v>
      </c>
      <c r="S1451" s="21">
        <v>99</v>
      </c>
      <c r="T1451" s="21">
        <v>99</v>
      </c>
      <c r="U1451" s="21">
        <v>99</v>
      </c>
      <c r="V1451" s="21">
        <v>99</v>
      </c>
      <c r="W1451" s="21">
        <v>99</v>
      </c>
      <c r="X1451" s="21">
        <v>97</v>
      </c>
      <c r="Y1451" s="21">
        <v>97</v>
      </c>
      <c r="Z1451" s="21">
        <v>96</v>
      </c>
      <c r="AA1451" s="21">
        <v>96</v>
      </c>
      <c r="AB1451" s="22">
        <v>1447</v>
      </c>
      <c r="AC1451" s="23">
        <v>98</v>
      </c>
      <c r="AD1451" s="23">
        <v>98</v>
      </c>
      <c r="AE1451" s="24">
        <v>99</v>
      </c>
      <c r="AF1451" s="24">
        <v>99</v>
      </c>
      <c r="AG1451" s="24">
        <v>99</v>
      </c>
      <c r="AH1451" s="24">
        <v>99</v>
      </c>
      <c r="AI1451" s="24">
        <v>99</v>
      </c>
      <c r="AJ1451" s="24">
        <v>99</v>
      </c>
      <c r="AK1451" s="24">
        <v>99</v>
      </c>
      <c r="AL1451" s="24">
        <v>98</v>
      </c>
      <c r="AM1451" s="24">
        <v>98</v>
      </c>
      <c r="AN1451" s="24">
        <v>98</v>
      </c>
      <c r="DX1451" s="19">
        <v>1447</v>
      </c>
      <c r="DY1451" t="s">
        <v>568</v>
      </c>
      <c r="DZ1451" t="s">
        <v>568</v>
      </c>
      <c r="EA1451" t="s">
        <v>568</v>
      </c>
      <c r="EB1451" t="s">
        <v>568</v>
      </c>
    </row>
    <row r="1452" spans="1:132" x14ac:dyDescent="0.25">
      <c r="A1452" s="13">
        <v>1449</v>
      </c>
      <c r="B1452" s="13">
        <v>0</v>
      </c>
      <c r="C1452" s="13">
        <v>0</v>
      </c>
      <c r="D1452" s="13">
        <v>0</v>
      </c>
      <c r="E1452" s="13">
        <v>0</v>
      </c>
      <c r="F1452" s="13">
        <v>0</v>
      </c>
      <c r="G1452" s="13">
        <v>0</v>
      </c>
      <c r="H1452" s="13">
        <v>0</v>
      </c>
      <c r="I1452" s="13">
        <v>0</v>
      </c>
      <c r="J1452" s="13">
        <v>0</v>
      </c>
      <c r="K1452" s="13">
        <v>0</v>
      </c>
      <c r="L1452" s="13">
        <v>0</v>
      </c>
      <c r="M1452" s="13">
        <v>0</v>
      </c>
      <c r="O1452" s="19">
        <v>1448</v>
      </c>
      <c r="P1452" s="20">
        <v>99</v>
      </c>
      <c r="Q1452" s="20">
        <v>99</v>
      </c>
      <c r="R1452" s="21">
        <v>99</v>
      </c>
      <c r="S1452" s="21">
        <v>99</v>
      </c>
      <c r="T1452" s="21">
        <v>99</v>
      </c>
      <c r="U1452" s="21">
        <v>99</v>
      </c>
      <c r="V1452" s="21">
        <v>99</v>
      </c>
      <c r="W1452" s="21">
        <v>99</v>
      </c>
      <c r="X1452" s="21">
        <v>97</v>
      </c>
      <c r="Y1452" s="21">
        <v>97</v>
      </c>
      <c r="Z1452" s="21">
        <v>96</v>
      </c>
      <c r="AA1452" s="21">
        <v>96</v>
      </c>
      <c r="AB1452" s="22">
        <v>1448</v>
      </c>
      <c r="AC1452" s="23">
        <v>98</v>
      </c>
      <c r="AD1452" s="23">
        <v>98</v>
      </c>
      <c r="AE1452" s="24">
        <v>99</v>
      </c>
      <c r="AF1452" s="24">
        <v>99</v>
      </c>
      <c r="AG1452" s="24">
        <v>99</v>
      </c>
      <c r="AH1452" s="24">
        <v>99</v>
      </c>
      <c r="AI1452" s="24">
        <v>99</v>
      </c>
      <c r="AJ1452" s="24">
        <v>99</v>
      </c>
      <c r="AK1452" s="24">
        <v>99</v>
      </c>
      <c r="AL1452" s="24">
        <v>98</v>
      </c>
      <c r="AM1452" s="24">
        <v>98</v>
      </c>
      <c r="AN1452" s="24">
        <v>98</v>
      </c>
      <c r="DX1452" s="19">
        <v>1448</v>
      </c>
      <c r="DY1452" t="s">
        <v>568</v>
      </c>
      <c r="DZ1452" t="s">
        <v>568</v>
      </c>
      <c r="EA1452" t="s">
        <v>568</v>
      </c>
      <c r="EB1452" t="s">
        <v>568</v>
      </c>
    </row>
    <row r="1453" spans="1:132" x14ac:dyDescent="0.25">
      <c r="A1453" s="12">
        <v>1450</v>
      </c>
      <c r="B1453" s="12">
        <v>0</v>
      </c>
      <c r="C1453" s="12">
        <v>0</v>
      </c>
      <c r="D1453" s="12">
        <v>0</v>
      </c>
      <c r="E1453" s="12">
        <v>0</v>
      </c>
      <c r="F1453" s="12">
        <v>0</v>
      </c>
      <c r="G1453" s="12">
        <v>0</v>
      </c>
      <c r="H1453" s="12">
        <v>0</v>
      </c>
      <c r="I1453" s="12">
        <v>0</v>
      </c>
      <c r="J1453" s="12">
        <v>0</v>
      </c>
      <c r="K1453" s="12">
        <v>0</v>
      </c>
      <c r="L1453" s="12">
        <v>0</v>
      </c>
      <c r="M1453" s="12">
        <v>0</v>
      </c>
      <c r="O1453" s="19">
        <v>1449</v>
      </c>
      <c r="P1453" s="20">
        <v>99</v>
      </c>
      <c r="Q1453" s="20">
        <v>99</v>
      </c>
      <c r="R1453" s="21">
        <v>99</v>
      </c>
      <c r="S1453" s="21">
        <v>99</v>
      </c>
      <c r="T1453" s="21">
        <v>99</v>
      </c>
      <c r="U1453" s="21">
        <v>99</v>
      </c>
      <c r="V1453" s="21">
        <v>99</v>
      </c>
      <c r="W1453" s="21">
        <v>99</v>
      </c>
      <c r="X1453" s="21">
        <v>97</v>
      </c>
      <c r="Y1453" s="21">
        <v>97</v>
      </c>
      <c r="Z1453" s="21">
        <v>96</v>
      </c>
      <c r="AA1453" s="21">
        <v>96</v>
      </c>
      <c r="AB1453" s="22">
        <v>1449</v>
      </c>
      <c r="AC1453" s="23">
        <v>98</v>
      </c>
      <c r="AD1453" s="23">
        <v>98</v>
      </c>
      <c r="AE1453" s="24">
        <v>99</v>
      </c>
      <c r="AF1453" s="24">
        <v>99</v>
      </c>
      <c r="AG1453" s="24">
        <v>99</v>
      </c>
      <c r="AH1453" s="24">
        <v>99</v>
      </c>
      <c r="AI1453" s="24">
        <v>99</v>
      </c>
      <c r="AJ1453" s="24">
        <v>99</v>
      </c>
      <c r="AK1453" s="24">
        <v>99</v>
      </c>
      <c r="AL1453" s="24">
        <v>98</v>
      </c>
      <c r="AM1453" s="24">
        <v>98</v>
      </c>
      <c r="AN1453" s="24">
        <v>98</v>
      </c>
      <c r="DX1453" s="19">
        <v>1449</v>
      </c>
      <c r="DY1453" t="s">
        <v>568</v>
      </c>
      <c r="DZ1453" t="s">
        <v>568</v>
      </c>
      <c r="EA1453" t="s">
        <v>568</v>
      </c>
      <c r="EB1453" t="s">
        <v>568</v>
      </c>
    </row>
    <row r="1454" spans="1:132" x14ac:dyDescent="0.25">
      <c r="A1454" s="13">
        <v>1451</v>
      </c>
      <c r="B1454" s="13">
        <v>0</v>
      </c>
      <c r="C1454" s="13">
        <v>0</v>
      </c>
      <c r="D1454" s="13">
        <v>0</v>
      </c>
      <c r="E1454" s="13">
        <v>0</v>
      </c>
      <c r="F1454" s="13">
        <v>0</v>
      </c>
      <c r="G1454" s="13">
        <v>0</v>
      </c>
      <c r="H1454" s="13">
        <v>0</v>
      </c>
      <c r="I1454" s="13">
        <v>0</v>
      </c>
      <c r="J1454" s="13">
        <v>0</v>
      </c>
      <c r="K1454" s="13">
        <v>0</v>
      </c>
      <c r="L1454" s="13">
        <v>0</v>
      </c>
      <c r="M1454" s="13">
        <v>0</v>
      </c>
      <c r="O1454" s="19">
        <v>1450</v>
      </c>
      <c r="P1454" s="20">
        <v>99</v>
      </c>
      <c r="Q1454" s="20">
        <v>99</v>
      </c>
      <c r="R1454" s="21">
        <v>99</v>
      </c>
      <c r="S1454" s="21">
        <v>99</v>
      </c>
      <c r="T1454" s="21">
        <v>99</v>
      </c>
      <c r="U1454" s="21">
        <v>99</v>
      </c>
      <c r="V1454" s="21">
        <v>99</v>
      </c>
      <c r="W1454" s="21">
        <v>99</v>
      </c>
      <c r="X1454" s="21">
        <v>97</v>
      </c>
      <c r="Y1454" s="21">
        <v>97</v>
      </c>
      <c r="Z1454" s="21">
        <v>96</v>
      </c>
      <c r="AA1454" s="21">
        <v>96</v>
      </c>
      <c r="AB1454" s="22">
        <v>1450</v>
      </c>
      <c r="AC1454" s="23">
        <v>98</v>
      </c>
      <c r="AD1454" s="23">
        <v>98</v>
      </c>
      <c r="AE1454" s="24">
        <v>99</v>
      </c>
      <c r="AF1454" s="24">
        <v>99</v>
      </c>
      <c r="AG1454" s="24">
        <v>99</v>
      </c>
      <c r="AH1454" s="24">
        <v>99</v>
      </c>
      <c r="AI1454" s="24">
        <v>99</v>
      </c>
      <c r="AJ1454" s="24">
        <v>99</v>
      </c>
      <c r="AK1454" s="24">
        <v>99</v>
      </c>
      <c r="AL1454" s="24">
        <v>98</v>
      </c>
      <c r="AM1454" s="24">
        <v>98</v>
      </c>
      <c r="AN1454" s="24">
        <v>98</v>
      </c>
      <c r="DX1454" s="19">
        <v>1450</v>
      </c>
      <c r="DY1454" t="s">
        <v>568</v>
      </c>
      <c r="DZ1454" t="s">
        <v>568</v>
      </c>
      <c r="EA1454" t="s">
        <v>568</v>
      </c>
      <c r="EB1454" t="s">
        <v>568</v>
      </c>
    </row>
    <row r="1455" spans="1:132" x14ac:dyDescent="0.25">
      <c r="A1455" s="12">
        <v>1452</v>
      </c>
      <c r="B1455" s="12">
        <v>0</v>
      </c>
      <c r="C1455" s="12">
        <v>0</v>
      </c>
      <c r="D1455" s="12">
        <v>0</v>
      </c>
      <c r="E1455" s="12">
        <v>0</v>
      </c>
      <c r="F1455" s="12">
        <v>0</v>
      </c>
      <c r="G1455" s="12">
        <v>0</v>
      </c>
      <c r="H1455" s="12">
        <v>0</v>
      </c>
      <c r="I1455" s="12">
        <v>0</v>
      </c>
      <c r="J1455" s="12">
        <v>0</v>
      </c>
      <c r="K1455" s="12">
        <v>0</v>
      </c>
      <c r="L1455" s="12">
        <v>0</v>
      </c>
      <c r="M1455" s="12">
        <v>0</v>
      </c>
      <c r="O1455" s="19">
        <v>1451</v>
      </c>
      <c r="P1455" s="20">
        <v>99</v>
      </c>
      <c r="Q1455" s="20">
        <v>99</v>
      </c>
      <c r="R1455" s="21">
        <v>99</v>
      </c>
      <c r="S1455" s="21">
        <v>99</v>
      </c>
      <c r="T1455" s="21">
        <v>99</v>
      </c>
      <c r="U1455" s="21">
        <v>99</v>
      </c>
      <c r="V1455" s="21">
        <v>99</v>
      </c>
      <c r="W1455" s="21">
        <v>99</v>
      </c>
      <c r="X1455" s="21">
        <v>97</v>
      </c>
      <c r="Y1455" s="21">
        <v>97</v>
      </c>
      <c r="Z1455" s="21">
        <v>96</v>
      </c>
      <c r="AA1455" s="21">
        <v>96</v>
      </c>
      <c r="AB1455" s="22">
        <v>1451</v>
      </c>
      <c r="AC1455" s="23">
        <v>98</v>
      </c>
      <c r="AD1455" s="23">
        <v>98</v>
      </c>
      <c r="AE1455" s="24">
        <v>99</v>
      </c>
      <c r="AF1455" s="24">
        <v>99</v>
      </c>
      <c r="AG1455" s="24">
        <v>99</v>
      </c>
      <c r="AH1455" s="24">
        <v>99</v>
      </c>
      <c r="AI1455" s="24">
        <v>99</v>
      </c>
      <c r="AJ1455" s="24">
        <v>99</v>
      </c>
      <c r="AK1455" s="24">
        <v>99</v>
      </c>
      <c r="AL1455" s="24">
        <v>98</v>
      </c>
      <c r="AM1455" s="24">
        <v>98</v>
      </c>
      <c r="AN1455" s="24">
        <v>98</v>
      </c>
      <c r="DX1455" s="19">
        <v>1451</v>
      </c>
      <c r="DY1455" t="s">
        <v>568</v>
      </c>
      <c r="DZ1455" t="s">
        <v>568</v>
      </c>
      <c r="EA1455" t="s">
        <v>568</v>
      </c>
      <c r="EB1455" t="s">
        <v>568</v>
      </c>
    </row>
    <row r="1456" spans="1:132" x14ac:dyDescent="0.25">
      <c r="A1456" s="13">
        <v>1453</v>
      </c>
      <c r="B1456" s="13">
        <v>0</v>
      </c>
      <c r="C1456" s="13">
        <v>0</v>
      </c>
      <c r="D1456" s="13">
        <v>0</v>
      </c>
      <c r="E1456" s="13">
        <v>0</v>
      </c>
      <c r="F1456" s="13">
        <v>0</v>
      </c>
      <c r="G1456" s="13">
        <v>0</v>
      </c>
      <c r="H1456" s="13">
        <v>0</v>
      </c>
      <c r="I1456" s="13">
        <v>0</v>
      </c>
      <c r="J1456" s="13">
        <v>0</v>
      </c>
      <c r="K1456" s="13">
        <v>0</v>
      </c>
      <c r="L1456" s="13">
        <v>0</v>
      </c>
      <c r="M1456" s="13">
        <v>0</v>
      </c>
      <c r="O1456" s="19">
        <v>1452</v>
      </c>
      <c r="P1456" s="20">
        <v>99</v>
      </c>
      <c r="Q1456" s="20">
        <v>99</v>
      </c>
      <c r="R1456" s="21">
        <v>99</v>
      </c>
      <c r="S1456" s="21">
        <v>99</v>
      </c>
      <c r="T1456" s="21">
        <v>99</v>
      </c>
      <c r="U1456" s="21">
        <v>99</v>
      </c>
      <c r="V1456" s="21">
        <v>99</v>
      </c>
      <c r="W1456" s="21">
        <v>99</v>
      </c>
      <c r="X1456" s="21">
        <v>97</v>
      </c>
      <c r="Y1456" s="21">
        <v>97</v>
      </c>
      <c r="Z1456" s="21">
        <v>96</v>
      </c>
      <c r="AA1456" s="21">
        <v>96</v>
      </c>
      <c r="AB1456" s="22">
        <v>1452</v>
      </c>
      <c r="AC1456" s="23">
        <v>98</v>
      </c>
      <c r="AD1456" s="23">
        <v>98</v>
      </c>
      <c r="AE1456" s="24">
        <v>99</v>
      </c>
      <c r="AF1456" s="24">
        <v>99</v>
      </c>
      <c r="AG1456" s="24">
        <v>99</v>
      </c>
      <c r="AH1456" s="24">
        <v>99</v>
      </c>
      <c r="AI1456" s="24">
        <v>99</v>
      </c>
      <c r="AJ1456" s="24">
        <v>99</v>
      </c>
      <c r="AK1456" s="24">
        <v>99</v>
      </c>
      <c r="AL1456" s="24">
        <v>98</v>
      </c>
      <c r="AM1456" s="24">
        <v>98</v>
      </c>
      <c r="AN1456" s="24">
        <v>98</v>
      </c>
      <c r="DX1456" s="19">
        <v>1452</v>
      </c>
      <c r="DY1456" t="s">
        <v>568</v>
      </c>
      <c r="DZ1456" t="s">
        <v>568</v>
      </c>
      <c r="EA1456" t="s">
        <v>568</v>
      </c>
      <c r="EB1456" t="s">
        <v>568</v>
      </c>
    </row>
    <row r="1457" spans="1:132" x14ac:dyDescent="0.25">
      <c r="A1457" s="12">
        <v>1454</v>
      </c>
      <c r="B1457" s="12">
        <v>0</v>
      </c>
      <c r="C1457" s="12">
        <v>0</v>
      </c>
      <c r="D1457" s="12">
        <v>0</v>
      </c>
      <c r="E1457" s="12">
        <v>0</v>
      </c>
      <c r="F1457" s="12">
        <v>0</v>
      </c>
      <c r="G1457" s="12">
        <v>0</v>
      </c>
      <c r="H1457" s="12">
        <v>0</v>
      </c>
      <c r="I1457" s="12">
        <v>0</v>
      </c>
      <c r="J1457" s="12">
        <v>0</v>
      </c>
      <c r="K1457" s="12">
        <v>0</v>
      </c>
      <c r="L1457" s="12">
        <v>0</v>
      </c>
      <c r="M1457" s="12">
        <v>0</v>
      </c>
      <c r="O1457" s="19">
        <v>1453</v>
      </c>
      <c r="P1457" s="20">
        <v>99</v>
      </c>
      <c r="Q1457" s="20">
        <v>99</v>
      </c>
      <c r="R1457" s="21">
        <v>99</v>
      </c>
      <c r="S1457" s="21">
        <v>99</v>
      </c>
      <c r="T1457" s="21">
        <v>99</v>
      </c>
      <c r="U1457" s="21">
        <v>99</v>
      </c>
      <c r="V1457" s="21">
        <v>99</v>
      </c>
      <c r="W1457" s="21">
        <v>99</v>
      </c>
      <c r="X1457" s="21">
        <v>98</v>
      </c>
      <c r="Y1457" s="21">
        <v>97</v>
      </c>
      <c r="Z1457" s="21">
        <v>97</v>
      </c>
      <c r="AA1457" s="21">
        <v>96</v>
      </c>
      <c r="AB1457" s="22">
        <v>1453</v>
      </c>
      <c r="AC1457" s="23">
        <v>98</v>
      </c>
      <c r="AD1457" s="23">
        <v>98</v>
      </c>
      <c r="AE1457" s="24">
        <v>99</v>
      </c>
      <c r="AF1457" s="24">
        <v>99</v>
      </c>
      <c r="AG1457" s="24">
        <v>99</v>
      </c>
      <c r="AH1457" s="24">
        <v>99</v>
      </c>
      <c r="AI1457" s="24">
        <v>99</v>
      </c>
      <c r="AJ1457" s="24">
        <v>99</v>
      </c>
      <c r="AK1457" s="24">
        <v>99</v>
      </c>
      <c r="AL1457" s="24">
        <v>98</v>
      </c>
      <c r="AM1457" s="24">
        <v>98</v>
      </c>
      <c r="AN1457" s="24">
        <v>98</v>
      </c>
      <c r="DX1457" s="19">
        <v>1453</v>
      </c>
      <c r="DY1457" t="s">
        <v>568</v>
      </c>
      <c r="DZ1457" t="s">
        <v>568</v>
      </c>
      <c r="EA1457" t="s">
        <v>568</v>
      </c>
      <c r="EB1457" t="s">
        <v>568</v>
      </c>
    </row>
    <row r="1458" spans="1:132" x14ac:dyDescent="0.25">
      <c r="A1458" s="13">
        <v>1455</v>
      </c>
      <c r="B1458" s="13">
        <v>0</v>
      </c>
      <c r="C1458" s="13">
        <v>0</v>
      </c>
      <c r="D1458" s="13">
        <v>0</v>
      </c>
      <c r="E1458" s="13">
        <v>0</v>
      </c>
      <c r="F1458" s="13">
        <v>0</v>
      </c>
      <c r="G1458" s="13">
        <v>0</v>
      </c>
      <c r="H1458" s="13">
        <v>0</v>
      </c>
      <c r="I1458" s="13">
        <v>0</v>
      </c>
      <c r="J1458" s="13">
        <v>0</v>
      </c>
      <c r="K1458" s="13">
        <v>0</v>
      </c>
      <c r="L1458" s="13">
        <v>0</v>
      </c>
      <c r="M1458" s="13">
        <v>0</v>
      </c>
      <c r="O1458" s="19">
        <v>1454</v>
      </c>
      <c r="P1458" s="20">
        <v>99</v>
      </c>
      <c r="Q1458" s="20">
        <v>99</v>
      </c>
      <c r="R1458" s="21">
        <v>99</v>
      </c>
      <c r="S1458" s="21">
        <v>99</v>
      </c>
      <c r="T1458" s="21">
        <v>99</v>
      </c>
      <c r="U1458" s="21">
        <v>99</v>
      </c>
      <c r="V1458" s="21">
        <v>99</v>
      </c>
      <c r="W1458" s="21">
        <v>99</v>
      </c>
      <c r="X1458" s="21">
        <v>98</v>
      </c>
      <c r="Y1458" s="21">
        <v>97</v>
      </c>
      <c r="Z1458" s="21">
        <v>97</v>
      </c>
      <c r="AA1458" s="21">
        <v>96</v>
      </c>
      <c r="AB1458" s="22">
        <v>1454</v>
      </c>
      <c r="AC1458" s="23">
        <v>98</v>
      </c>
      <c r="AD1458" s="23">
        <v>98</v>
      </c>
      <c r="AE1458" s="24">
        <v>99</v>
      </c>
      <c r="AF1458" s="24">
        <v>99</v>
      </c>
      <c r="AG1458" s="24">
        <v>99</v>
      </c>
      <c r="AH1458" s="24">
        <v>99</v>
      </c>
      <c r="AI1458" s="24">
        <v>99</v>
      </c>
      <c r="AJ1458" s="24">
        <v>99</v>
      </c>
      <c r="AK1458" s="24">
        <v>99</v>
      </c>
      <c r="AL1458" s="24">
        <v>98</v>
      </c>
      <c r="AM1458" s="24">
        <v>98</v>
      </c>
      <c r="AN1458" s="24">
        <v>98</v>
      </c>
      <c r="DX1458" s="19">
        <v>1454</v>
      </c>
      <c r="DY1458" t="s">
        <v>568</v>
      </c>
      <c r="DZ1458" t="s">
        <v>568</v>
      </c>
      <c r="EA1458" t="s">
        <v>568</v>
      </c>
      <c r="EB1458" t="s">
        <v>568</v>
      </c>
    </row>
    <row r="1459" spans="1:132" x14ac:dyDescent="0.25">
      <c r="A1459" s="12">
        <v>1456</v>
      </c>
      <c r="B1459" s="12">
        <v>0</v>
      </c>
      <c r="C1459" s="12">
        <v>0</v>
      </c>
      <c r="D1459" s="12">
        <v>0</v>
      </c>
      <c r="E1459" s="12">
        <v>0</v>
      </c>
      <c r="F1459" s="12">
        <v>0</v>
      </c>
      <c r="G1459" s="12">
        <v>0</v>
      </c>
      <c r="H1459" s="12">
        <v>0</v>
      </c>
      <c r="I1459" s="12">
        <v>0</v>
      </c>
      <c r="J1459" s="12">
        <v>0</v>
      </c>
      <c r="K1459" s="12">
        <v>0</v>
      </c>
      <c r="L1459" s="12">
        <v>0</v>
      </c>
      <c r="M1459" s="12">
        <v>0</v>
      </c>
      <c r="O1459" s="19">
        <v>1455</v>
      </c>
      <c r="P1459" s="20">
        <v>99</v>
      </c>
      <c r="Q1459" s="20">
        <v>99</v>
      </c>
      <c r="R1459" s="21">
        <v>99</v>
      </c>
      <c r="S1459" s="21">
        <v>99</v>
      </c>
      <c r="T1459" s="21">
        <v>99</v>
      </c>
      <c r="U1459" s="21">
        <v>99</v>
      </c>
      <c r="V1459" s="21">
        <v>99</v>
      </c>
      <c r="W1459" s="21">
        <v>99</v>
      </c>
      <c r="X1459" s="21">
        <v>98</v>
      </c>
      <c r="Y1459" s="21">
        <v>97</v>
      </c>
      <c r="Z1459" s="21">
        <v>97</v>
      </c>
      <c r="AA1459" s="21">
        <v>96</v>
      </c>
      <c r="AB1459" s="22">
        <v>1455</v>
      </c>
      <c r="AC1459" s="23">
        <v>98</v>
      </c>
      <c r="AD1459" s="23">
        <v>98</v>
      </c>
      <c r="AE1459" s="24">
        <v>99</v>
      </c>
      <c r="AF1459" s="24">
        <v>99</v>
      </c>
      <c r="AG1459" s="24">
        <v>99</v>
      </c>
      <c r="AH1459" s="24">
        <v>99</v>
      </c>
      <c r="AI1459" s="24">
        <v>99</v>
      </c>
      <c r="AJ1459" s="24">
        <v>99</v>
      </c>
      <c r="AK1459" s="24">
        <v>99</v>
      </c>
      <c r="AL1459" s="24">
        <v>98</v>
      </c>
      <c r="AM1459" s="24">
        <v>98</v>
      </c>
      <c r="AN1459" s="24">
        <v>98</v>
      </c>
      <c r="DX1459" s="19">
        <v>1455</v>
      </c>
      <c r="DY1459" t="s">
        <v>568</v>
      </c>
      <c r="DZ1459" t="s">
        <v>568</v>
      </c>
      <c r="EA1459" t="s">
        <v>568</v>
      </c>
      <c r="EB1459" t="s">
        <v>568</v>
      </c>
    </row>
    <row r="1460" spans="1:132" x14ac:dyDescent="0.25">
      <c r="A1460" s="13">
        <v>1457</v>
      </c>
      <c r="B1460" s="13">
        <v>0</v>
      </c>
      <c r="C1460" s="13">
        <v>0</v>
      </c>
      <c r="D1460" s="13">
        <v>0</v>
      </c>
      <c r="E1460" s="13">
        <v>0</v>
      </c>
      <c r="F1460" s="13">
        <v>0</v>
      </c>
      <c r="G1460" s="13">
        <v>0</v>
      </c>
      <c r="H1460" s="13">
        <v>0</v>
      </c>
      <c r="I1460" s="13">
        <v>0</v>
      </c>
      <c r="J1460" s="13">
        <v>0</v>
      </c>
      <c r="K1460" s="13">
        <v>0</v>
      </c>
      <c r="L1460" s="13">
        <v>0</v>
      </c>
      <c r="M1460" s="13">
        <v>0</v>
      </c>
      <c r="O1460" s="19">
        <v>1456</v>
      </c>
      <c r="P1460" s="20">
        <v>99</v>
      </c>
      <c r="Q1460" s="20">
        <v>99</v>
      </c>
      <c r="R1460" s="21">
        <v>99</v>
      </c>
      <c r="S1460" s="21">
        <v>99</v>
      </c>
      <c r="T1460" s="21">
        <v>99</v>
      </c>
      <c r="U1460" s="21">
        <v>99</v>
      </c>
      <c r="V1460" s="21">
        <v>99</v>
      </c>
      <c r="W1460" s="21">
        <v>99</v>
      </c>
      <c r="X1460" s="21">
        <v>98</v>
      </c>
      <c r="Y1460" s="21">
        <v>97</v>
      </c>
      <c r="Z1460" s="21">
        <v>97</v>
      </c>
      <c r="AA1460" s="21">
        <v>96</v>
      </c>
      <c r="AB1460" s="22">
        <v>1456</v>
      </c>
      <c r="AC1460" s="23">
        <v>98</v>
      </c>
      <c r="AD1460" s="23">
        <v>98</v>
      </c>
      <c r="AE1460" s="24">
        <v>99</v>
      </c>
      <c r="AF1460" s="24">
        <v>99</v>
      </c>
      <c r="AG1460" s="24">
        <v>99</v>
      </c>
      <c r="AH1460" s="24">
        <v>99</v>
      </c>
      <c r="AI1460" s="24">
        <v>99</v>
      </c>
      <c r="AJ1460" s="24">
        <v>99</v>
      </c>
      <c r="AK1460" s="24">
        <v>99</v>
      </c>
      <c r="AL1460" s="24">
        <v>99</v>
      </c>
      <c r="AM1460" s="24">
        <v>99</v>
      </c>
      <c r="AN1460" s="24">
        <v>99</v>
      </c>
      <c r="DX1460" s="19">
        <v>1456</v>
      </c>
      <c r="DY1460" t="s">
        <v>568</v>
      </c>
      <c r="DZ1460" t="s">
        <v>568</v>
      </c>
      <c r="EA1460" t="s">
        <v>568</v>
      </c>
      <c r="EB1460" t="s">
        <v>568</v>
      </c>
    </row>
    <row r="1461" spans="1:132" x14ac:dyDescent="0.25">
      <c r="A1461" s="12">
        <v>1458</v>
      </c>
      <c r="B1461" s="12">
        <v>0</v>
      </c>
      <c r="C1461" s="12">
        <v>0</v>
      </c>
      <c r="D1461" s="12">
        <v>0</v>
      </c>
      <c r="E1461" s="12">
        <v>0</v>
      </c>
      <c r="F1461" s="12">
        <v>0</v>
      </c>
      <c r="G1461" s="12">
        <v>0</v>
      </c>
      <c r="H1461" s="12">
        <v>0</v>
      </c>
      <c r="I1461" s="12">
        <v>0</v>
      </c>
      <c r="J1461" s="12">
        <v>0</v>
      </c>
      <c r="K1461" s="12">
        <v>0</v>
      </c>
      <c r="L1461" s="12">
        <v>0</v>
      </c>
      <c r="M1461" s="12">
        <v>0</v>
      </c>
      <c r="O1461" s="19">
        <v>1457</v>
      </c>
      <c r="P1461" s="20">
        <v>99</v>
      </c>
      <c r="Q1461" s="20">
        <v>99</v>
      </c>
      <c r="R1461" s="21">
        <v>99</v>
      </c>
      <c r="S1461" s="21">
        <v>99</v>
      </c>
      <c r="T1461" s="21">
        <v>99</v>
      </c>
      <c r="U1461" s="21">
        <v>99</v>
      </c>
      <c r="V1461" s="21">
        <v>99</v>
      </c>
      <c r="W1461" s="21">
        <v>99</v>
      </c>
      <c r="X1461" s="21">
        <v>98</v>
      </c>
      <c r="Y1461" s="21">
        <v>97</v>
      </c>
      <c r="Z1461" s="21">
        <v>97</v>
      </c>
      <c r="AA1461" s="21">
        <v>96</v>
      </c>
      <c r="AB1461" s="22">
        <v>1457</v>
      </c>
      <c r="AC1461" s="23">
        <v>98</v>
      </c>
      <c r="AD1461" s="23">
        <v>98</v>
      </c>
      <c r="AE1461" s="24">
        <v>99</v>
      </c>
      <c r="AF1461" s="24">
        <v>99</v>
      </c>
      <c r="AG1461" s="24">
        <v>99</v>
      </c>
      <c r="AH1461" s="24">
        <v>99</v>
      </c>
      <c r="AI1461" s="24">
        <v>99</v>
      </c>
      <c r="AJ1461" s="24">
        <v>99</v>
      </c>
      <c r="AK1461" s="24">
        <v>99</v>
      </c>
      <c r="AL1461" s="24">
        <v>99</v>
      </c>
      <c r="AM1461" s="24">
        <v>99</v>
      </c>
      <c r="AN1461" s="24">
        <v>99</v>
      </c>
      <c r="DX1461" s="19">
        <v>1457</v>
      </c>
      <c r="DY1461" t="s">
        <v>568</v>
      </c>
      <c r="DZ1461" t="s">
        <v>568</v>
      </c>
      <c r="EA1461" t="s">
        <v>568</v>
      </c>
      <c r="EB1461" t="s">
        <v>568</v>
      </c>
    </row>
    <row r="1462" spans="1:132" x14ac:dyDescent="0.25">
      <c r="A1462" s="13">
        <v>1459</v>
      </c>
      <c r="B1462" s="13">
        <v>0</v>
      </c>
      <c r="C1462" s="13">
        <v>0</v>
      </c>
      <c r="D1462" s="13">
        <v>0</v>
      </c>
      <c r="E1462" s="13">
        <v>0</v>
      </c>
      <c r="F1462" s="13">
        <v>0</v>
      </c>
      <c r="G1462" s="13">
        <v>0</v>
      </c>
      <c r="H1462" s="13">
        <v>0</v>
      </c>
      <c r="I1462" s="13">
        <v>0</v>
      </c>
      <c r="J1462" s="13">
        <v>0</v>
      </c>
      <c r="K1462" s="13">
        <v>0</v>
      </c>
      <c r="L1462" s="13">
        <v>0</v>
      </c>
      <c r="M1462" s="13">
        <v>0</v>
      </c>
      <c r="O1462" s="19">
        <v>1458</v>
      </c>
      <c r="P1462" s="20">
        <v>99</v>
      </c>
      <c r="Q1462" s="20">
        <v>99</v>
      </c>
      <c r="R1462" s="21">
        <v>99</v>
      </c>
      <c r="S1462" s="21">
        <v>99</v>
      </c>
      <c r="T1462" s="21">
        <v>99</v>
      </c>
      <c r="U1462" s="21">
        <v>99</v>
      </c>
      <c r="V1462" s="21">
        <v>99</v>
      </c>
      <c r="W1462" s="21">
        <v>99</v>
      </c>
      <c r="X1462" s="21">
        <v>98</v>
      </c>
      <c r="Y1462" s="21">
        <v>97</v>
      </c>
      <c r="Z1462" s="21">
        <v>97</v>
      </c>
      <c r="AA1462" s="21">
        <v>96</v>
      </c>
      <c r="AB1462" s="22">
        <v>1458</v>
      </c>
      <c r="AC1462" s="23">
        <v>98</v>
      </c>
      <c r="AD1462" s="23">
        <v>98</v>
      </c>
      <c r="AE1462" s="24">
        <v>99</v>
      </c>
      <c r="AF1462" s="24">
        <v>99</v>
      </c>
      <c r="AG1462" s="24">
        <v>99</v>
      </c>
      <c r="AH1462" s="24">
        <v>99</v>
      </c>
      <c r="AI1462" s="24">
        <v>99</v>
      </c>
      <c r="AJ1462" s="24">
        <v>99</v>
      </c>
      <c r="AK1462" s="24">
        <v>99</v>
      </c>
      <c r="AL1462" s="24">
        <v>99</v>
      </c>
      <c r="AM1462" s="24">
        <v>99</v>
      </c>
      <c r="AN1462" s="24">
        <v>99</v>
      </c>
      <c r="DX1462" s="19">
        <v>1458</v>
      </c>
      <c r="DY1462" t="s">
        <v>568</v>
      </c>
      <c r="DZ1462" t="s">
        <v>568</v>
      </c>
      <c r="EA1462" t="s">
        <v>568</v>
      </c>
      <c r="EB1462" t="s">
        <v>568</v>
      </c>
    </row>
    <row r="1463" spans="1:132" x14ac:dyDescent="0.25">
      <c r="A1463" s="12">
        <v>1460</v>
      </c>
      <c r="B1463" s="12">
        <v>0</v>
      </c>
      <c r="C1463" s="12">
        <v>0</v>
      </c>
      <c r="D1463" s="12">
        <v>0</v>
      </c>
      <c r="E1463" s="12">
        <v>0</v>
      </c>
      <c r="F1463" s="12">
        <v>0</v>
      </c>
      <c r="G1463" s="12">
        <v>0</v>
      </c>
      <c r="H1463" s="12">
        <v>0</v>
      </c>
      <c r="I1463" s="12">
        <v>0</v>
      </c>
      <c r="J1463" s="12">
        <v>0</v>
      </c>
      <c r="K1463" s="12">
        <v>0</v>
      </c>
      <c r="L1463" s="12">
        <v>0</v>
      </c>
      <c r="M1463" s="12">
        <v>0</v>
      </c>
      <c r="O1463" s="19">
        <v>1459</v>
      </c>
      <c r="P1463" s="20">
        <v>99</v>
      </c>
      <c r="Q1463" s="20">
        <v>99</v>
      </c>
      <c r="R1463" s="21">
        <v>99</v>
      </c>
      <c r="S1463" s="21">
        <v>99</v>
      </c>
      <c r="T1463" s="21">
        <v>99</v>
      </c>
      <c r="U1463" s="21">
        <v>99</v>
      </c>
      <c r="V1463" s="21">
        <v>99</v>
      </c>
      <c r="W1463" s="21">
        <v>99</v>
      </c>
      <c r="X1463" s="21">
        <v>98</v>
      </c>
      <c r="Y1463" s="21">
        <v>97</v>
      </c>
      <c r="Z1463" s="21">
        <v>97</v>
      </c>
      <c r="AA1463" s="21">
        <v>96</v>
      </c>
      <c r="AB1463" s="22">
        <v>1459</v>
      </c>
      <c r="AC1463" s="23">
        <v>98</v>
      </c>
      <c r="AD1463" s="23">
        <v>98</v>
      </c>
      <c r="AE1463" s="24">
        <v>99</v>
      </c>
      <c r="AF1463" s="24">
        <v>99</v>
      </c>
      <c r="AG1463" s="24">
        <v>99</v>
      </c>
      <c r="AH1463" s="24">
        <v>99</v>
      </c>
      <c r="AI1463" s="24">
        <v>99</v>
      </c>
      <c r="AJ1463" s="24">
        <v>99</v>
      </c>
      <c r="AK1463" s="24">
        <v>99</v>
      </c>
      <c r="AL1463" s="24">
        <v>99</v>
      </c>
      <c r="AM1463" s="24">
        <v>99</v>
      </c>
      <c r="AN1463" s="24">
        <v>99</v>
      </c>
      <c r="DX1463" s="19">
        <v>1459</v>
      </c>
      <c r="DY1463" t="s">
        <v>568</v>
      </c>
      <c r="DZ1463" t="s">
        <v>568</v>
      </c>
      <c r="EA1463" t="s">
        <v>568</v>
      </c>
      <c r="EB1463" t="s">
        <v>568</v>
      </c>
    </row>
    <row r="1464" spans="1:132" x14ac:dyDescent="0.25">
      <c r="A1464" s="13">
        <v>1461</v>
      </c>
      <c r="B1464" s="13">
        <v>0</v>
      </c>
      <c r="C1464" s="13">
        <v>0</v>
      </c>
      <c r="D1464" s="13">
        <v>0</v>
      </c>
      <c r="E1464" s="13">
        <v>0</v>
      </c>
      <c r="F1464" s="13">
        <v>0</v>
      </c>
      <c r="G1464" s="13">
        <v>0</v>
      </c>
      <c r="H1464" s="13">
        <v>0</v>
      </c>
      <c r="I1464" s="13">
        <v>0</v>
      </c>
      <c r="J1464" s="13">
        <v>0</v>
      </c>
      <c r="K1464" s="13">
        <v>0</v>
      </c>
      <c r="L1464" s="13">
        <v>0</v>
      </c>
      <c r="M1464" s="13">
        <v>0</v>
      </c>
      <c r="O1464" s="19">
        <v>1460</v>
      </c>
      <c r="P1464" s="20">
        <v>99</v>
      </c>
      <c r="Q1464" s="20">
        <v>99</v>
      </c>
      <c r="R1464" s="21">
        <v>99</v>
      </c>
      <c r="S1464" s="21">
        <v>99</v>
      </c>
      <c r="T1464" s="21">
        <v>99</v>
      </c>
      <c r="U1464" s="21">
        <v>99</v>
      </c>
      <c r="V1464" s="21">
        <v>99</v>
      </c>
      <c r="W1464" s="21">
        <v>99</v>
      </c>
      <c r="X1464" s="21">
        <v>98</v>
      </c>
      <c r="Y1464" s="21">
        <v>97</v>
      </c>
      <c r="Z1464" s="21">
        <v>97</v>
      </c>
      <c r="AA1464" s="21">
        <v>96</v>
      </c>
      <c r="AB1464" s="22">
        <v>1460</v>
      </c>
      <c r="AC1464" s="23">
        <v>98</v>
      </c>
      <c r="AD1464" s="23">
        <v>98</v>
      </c>
      <c r="AE1464" s="24">
        <v>99</v>
      </c>
      <c r="AF1464" s="24">
        <v>99</v>
      </c>
      <c r="AG1464" s="24">
        <v>99</v>
      </c>
      <c r="AH1464" s="24">
        <v>99</v>
      </c>
      <c r="AI1464" s="24">
        <v>99</v>
      </c>
      <c r="AJ1464" s="24">
        <v>99</v>
      </c>
      <c r="AK1464" s="24">
        <v>99</v>
      </c>
      <c r="AL1464" s="24">
        <v>99</v>
      </c>
      <c r="AM1464" s="24">
        <v>99</v>
      </c>
      <c r="AN1464" s="24">
        <v>99</v>
      </c>
      <c r="DX1464" s="19">
        <v>1460</v>
      </c>
      <c r="DY1464" t="s">
        <v>568</v>
      </c>
      <c r="DZ1464" t="s">
        <v>568</v>
      </c>
      <c r="EA1464" t="s">
        <v>568</v>
      </c>
      <c r="EB1464" t="s">
        <v>568</v>
      </c>
    </row>
    <row r="1465" spans="1:132" x14ac:dyDescent="0.25">
      <c r="A1465" s="12">
        <v>1462</v>
      </c>
      <c r="B1465" s="12">
        <v>0</v>
      </c>
      <c r="C1465" s="12">
        <v>0</v>
      </c>
      <c r="D1465" s="12">
        <v>0</v>
      </c>
      <c r="E1465" s="12">
        <v>0</v>
      </c>
      <c r="F1465" s="12">
        <v>0</v>
      </c>
      <c r="G1465" s="12">
        <v>0</v>
      </c>
      <c r="H1465" s="12">
        <v>0</v>
      </c>
      <c r="I1465" s="12">
        <v>0</v>
      </c>
      <c r="J1465" s="12">
        <v>0</v>
      </c>
      <c r="K1465" s="12">
        <v>0</v>
      </c>
      <c r="L1465" s="12">
        <v>0</v>
      </c>
      <c r="M1465" s="12">
        <v>0</v>
      </c>
      <c r="O1465" s="19">
        <v>1461</v>
      </c>
      <c r="P1465" s="20">
        <v>99</v>
      </c>
      <c r="Q1465" s="20">
        <v>99</v>
      </c>
      <c r="R1465" s="21">
        <v>99</v>
      </c>
      <c r="S1465" s="21">
        <v>99</v>
      </c>
      <c r="T1465" s="21">
        <v>99</v>
      </c>
      <c r="U1465" s="21">
        <v>99</v>
      </c>
      <c r="V1465" s="21">
        <v>99</v>
      </c>
      <c r="W1465" s="21">
        <v>99</v>
      </c>
      <c r="X1465" s="21">
        <v>98</v>
      </c>
      <c r="Y1465" s="21">
        <v>97</v>
      </c>
      <c r="Z1465" s="21">
        <v>97</v>
      </c>
      <c r="AA1465" s="21">
        <v>96</v>
      </c>
      <c r="AB1465" s="22">
        <v>1461</v>
      </c>
      <c r="AC1465" s="23">
        <v>98</v>
      </c>
      <c r="AD1465" s="23">
        <v>98</v>
      </c>
      <c r="AE1465" s="24">
        <v>99</v>
      </c>
      <c r="AF1465" s="24">
        <v>99</v>
      </c>
      <c r="AG1465" s="24">
        <v>99</v>
      </c>
      <c r="AH1465" s="24">
        <v>99</v>
      </c>
      <c r="AI1465" s="24">
        <v>99</v>
      </c>
      <c r="AJ1465" s="24">
        <v>99</v>
      </c>
      <c r="AK1465" s="24">
        <v>99</v>
      </c>
      <c r="AL1465" s="24">
        <v>99</v>
      </c>
      <c r="AM1465" s="24">
        <v>99</v>
      </c>
      <c r="AN1465" s="24">
        <v>99</v>
      </c>
      <c r="DX1465" s="19">
        <v>1461</v>
      </c>
      <c r="DY1465" t="s">
        <v>568</v>
      </c>
      <c r="DZ1465" t="s">
        <v>568</v>
      </c>
      <c r="EA1465" t="s">
        <v>568</v>
      </c>
      <c r="EB1465" t="s">
        <v>568</v>
      </c>
    </row>
    <row r="1466" spans="1:132" x14ac:dyDescent="0.25">
      <c r="A1466" s="13">
        <v>1463</v>
      </c>
      <c r="B1466" s="13">
        <v>0</v>
      </c>
      <c r="C1466" s="13">
        <v>0</v>
      </c>
      <c r="D1466" s="13">
        <v>0</v>
      </c>
      <c r="E1466" s="13">
        <v>0</v>
      </c>
      <c r="F1466" s="13">
        <v>0</v>
      </c>
      <c r="G1466" s="13">
        <v>0</v>
      </c>
      <c r="H1466" s="13">
        <v>0</v>
      </c>
      <c r="I1466" s="13">
        <v>0</v>
      </c>
      <c r="J1466" s="13">
        <v>0</v>
      </c>
      <c r="K1466" s="13">
        <v>0</v>
      </c>
      <c r="L1466" s="13">
        <v>0</v>
      </c>
      <c r="M1466" s="13">
        <v>0</v>
      </c>
      <c r="O1466" s="19">
        <v>1462</v>
      </c>
      <c r="P1466" s="20">
        <v>99</v>
      </c>
      <c r="Q1466" s="20">
        <v>99</v>
      </c>
      <c r="R1466" s="21">
        <v>99</v>
      </c>
      <c r="S1466" s="21">
        <v>99</v>
      </c>
      <c r="T1466" s="21">
        <v>99</v>
      </c>
      <c r="U1466" s="21">
        <v>99</v>
      </c>
      <c r="V1466" s="21">
        <v>99</v>
      </c>
      <c r="W1466" s="21">
        <v>99</v>
      </c>
      <c r="X1466" s="21">
        <v>98</v>
      </c>
      <c r="Y1466" s="21">
        <v>97</v>
      </c>
      <c r="Z1466" s="21">
        <v>97</v>
      </c>
      <c r="AA1466" s="21">
        <v>96</v>
      </c>
      <c r="AB1466" s="22">
        <v>1462</v>
      </c>
      <c r="AC1466" s="23">
        <v>98</v>
      </c>
      <c r="AD1466" s="23">
        <v>98</v>
      </c>
      <c r="AE1466" s="24">
        <v>99</v>
      </c>
      <c r="AF1466" s="24">
        <v>99</v>
      </c>
      <c r="AG1466" s="24">
        <v>99</v>
      </c>
      <c r="AH1466" s="24">
        <v>99</v>
      </c>
      <c r="AI1466" s="24">
        <v>99</v>
      </c>
      <c r="AJ1466" s="24">
        <v>99</v>
      </c>
      <c r="AK1466" s="24">
        <v>99</v>
      </c>
      <c r="AL1466" s="24">
        <v>99</v>
      </c>
      <c r="AM1466" s="24">
        <v>99</v>
      </c>
      <c r="AN1466" s="24">
        <v>99</v>
      </c>
      <c r="DX1466" s="19">
        <v>1462</v>
      </c>
      <c r="DY1466" t="s">
        <v>568</v>
      </c>
      <c r="DZ1466" t="s">
        <v>568</v>
      </c>
      <c r="EA1466" t="s">
        <v>568</v>
      </c>
      <c r="EB1466" t="s">
        <v>568</v>
      </c>
    </row>
    <row r="1467" spans="1:132" x14ac:dyDescent="0.25">
      <c r="A1467" s="12">
        <v>1464</v>
      </c>
      <c r="B1467" s="12">
        <v>0</v>
      </c>
      <c r="C1467" s="12">
        <v>0</v>
      </c>
      <c r="D1467" s="12">
        <v>0</v>
      </c>
      <c r="E1467" s="12">
        <v>0</v>
      </c>
      <c r="F1467" s="12">
        <v>0</v>
      </c>
      <c r="G1467" s="12">
        <v>0</v>
      </c>
      <c r="H1467" s="12">
        <v>0</v>
      </c>
      <c r="I1467" s="12">
        <v>0</v>
      </c>
      <c r="J1467" s="12">
        <v>0</v>
      </c>
      <c r="K1467" s="12">
        <v>0</v>
      </c>
      <c r="L1467" s="12">
        <v>0</v>
      </c>
      <c r="M1467" s="12">
        <v>0</v>
      </c>
      <c r="O1467" s="19">
        <v>1463</v>
      </c>
      <c r="P1467" s="20">
        <v>99</v>
      </c>
      <c r="Q1467" s="20">
        <v>99</v>
      </c>
      <c r="R1467" s="21">
        <v>99</v>
      </c>
      <c r="S1467" s="21">
        <v>99</v>
      </c>
      <c r="T1467" s="21">
        <v>99</v>
      </c>
      <c r="U1467" s="21">
        <v>99</v>
      </c>
      <c r="V1467" s="21">
        <v>99</v>
      </c>
      <c r="W1467" s="21">
        <v>99</v>
      </c>
      <c r="X1467" s="21">
        <v>98</v>
      </c>
      <c r="Y1467" s="21">
        <v>97</v>
      </c>
      <c r="Z1467" s="21">
        <v>97</v>
      </c>
      <c r="AA1467" s="21">
        <v>97</v>
      </c>
      <c r="AB1467" s="22">
        <v>1463</v>
      </c>
      <c r="AC1467" s="23">
        <v>98</v>
      </c>
      <c r="AD1467" s="23">
        <v>98</v>
      </c>
      <c r="AE1467" s="24">
        <v>99</v>
      </c>
      <c r="AF1467" s="24">
        <v>99</v>
      </c>
      <c r="AG1467" s="24">
        <v>99</v>
      </c>
      <c r="AH1467" s="24">
        <v>99</v>
      </c>
      <c r="AI1467" s="24">
        <v>99</v>
      </c>
      <c r="AJ1467" s="24">
        <v>99</v>
      </c>
      <c r="AK1467" s="24">
        <v>99</v>
      </c>
      <c r="AL1467" s="24">
        <v>99</v>
      </c>
      <c r="AM1467" s="24">
        <v>99</v>
      </c>
      <c r="AN1467" s="24">
        <v>99</v>
      </c>
      <c r="DX1467" s="19">
        <v>1463</v>
      </c>
      <c r="DY1467" t="s">
        <v>568</v>
      </c>
      <c r="DZ1467" t="s">
        <v>568</v>
      </c>
      <c r="EA1467" t="s">
        <v>568</v>
      </c>
      <c r="EB1467" t="s">
        <v>568</v>
      </c>
    </row>
    <row r="1468" spans="1:132" x14ac:dyDescent="0.25">
      <c r="A1468" s="13">
        <v>1465</v>
      </c>
      <c r="B1468" s="13">
        <v>0</v>
      </c>
      <c r="C1468" s="13">
        <v>0</v>
      </c>
      <c r="D1468" s="13">
        <v>0</v>
      </c>
      <c r="E1468" s="13">
        <v>0</v>
      </c>
      <c r="F1468" s="13">
        <v>0</v>
      </c>
      <c r="G1468" s="13">
        <v>0</v>
      </c>
      <c r="H1468" s="13">
        <v>0</v>
      </c>
      <c r="I1468" s="13">
        <v>0</v>
      </c>
      <c r="J1468" s="13">
        <v>0</v>
      </c>
      <c r="K1468" s="13">
        <v>0</v>
      </c>
      <c r="L1468" s="13">
        <v>0</v>
      </c>
      <c r="M1468" s="13">
        <v>0</v>
      </c>
      <c r="O1468" s="19">
        <v>1464</v>
      </c>
      <c r="P1468" s="20">
        <v>99</v>
      </c>
      <c r="Q1468" s="20">
        <v>99</v>
      </c>
      <c r="R1468" s="21">
        <v>99</v>
      </c>
      <c r="S1468" s="21">
        <v>99</v>
      </c>
      <c r="T1468" s="21">
        <v>99</v>
      </c>
      <c r="U1468" s="21">
        <v>99</v>
      </c>
      <c r="V1468" s="21">
        <v>99</v>
      </c>
      <c r="W1468" s="21">
        <v>99</v>
      </c>
      <c r="X1468" s="21">
        <v>98</v>
      </c>
      <c r="Y1468" s="21">
        <v>97</v>
      </c>
      <c r="Z1468" s="21">
        <v>97</v>
      </c>
      <c r="AA1468" s="21">
        <v>97</v>
      </c>
      <c r="AB1468" s="22">
        <v>1464</v>
      </c>
      <c r="AC1468" s="23">
        <v>98</v>
      </c>
      <c r="AD1468" s="23">
        <v>98</v>
      </c>
      <c r="AE1468" s="24">
        <v>99</v>
      </c>
      <c r="AF1468" s="24">
        <v>99</v>
      </c>
      <c r="AG1468" s="24">
        <v>99</v>
      </c>
      <c r="AH1468" s="24">
        <v>99</v>
      </c>
      <c r="AI1468" s="24">
        <v>99</v>
      </c>
      <c r="AJ1468" s="24">
        <v>99</v>
      </c>
      <c r="AK1468" s="24">
        <v>99</v>
      </c>
      <c r="AL1468" s="24">
        <v>99</v>
      </c>
      <c r="AM1468" s="24">
        <v>99</v>
      </c>
      <c r="AN1468" s="24">
        <v>99</v>
      </c>
      <c r="DX1468" s="19">
        <v>1464</v>
      </c>
      <c r="DY1468" t="s">
        <v>568</v>
      </c>
      <c r="DZ1468" t="s">
        <v>568</v>
      </c>
      <c r="EA1468" t="s">
        <v>568</v>
      </c>
      <c r="EB1468" t="s">
        <v>568</v>
      </c>
    </row>
    <row r="1469" spans="1:132" x14ac:dyDescent="0.25">
      <c r="A1469" s="12">
        <v>1466</v>
      </c>
      <c r="B1469" s="12">
        <v>0</v>
      </c>
      <c r="C1469" s="12">
        <v>0</v>
      </c>
      <c r="D1469" s="12">
        <v>0</v>
      </c>
      <c r="E1469" s="12">
        <v>0</v>
      </c>
      <c r="F1469" s="12">
        <v>0</v>
      </c>
      <c r="G1469" s="12">
        <v>0</v>
      </c>
      <c r="H1469" s="12">
        <v>0</v>
      </c>
      <c r="I1469" s="12">
        <v>0</v>
      </c>
      <c r="J1469" s="12">
        <v>0</v>
      </c>
      <c r="K1469" s="12">
        <v>0</v>
      </c>
      <c r="L1469" s="12">
        <v>0</v>
      </c>
      <c r="M1469" s="12">
        <v>0</v>
      </c>
      <c r="O1469" s="19">
        <v>1465</v>
      </c>
      <c r="P1469" s="20">
        <v>99</v>
      </c>
      <c r="Q1469" s="20">
        <v>99</v>
      </c>
      <c r="R1469" s="21">
        <v>99</v>
      </c>
      <c r="S1469" s="21">
        <v>99</v>
      </c>
      <c r="T1469" s="21">
        <v>99</v>
      </c>
      <c r="U1469" s="21">
        <v>99</v>
      </c>
      <c r="V1469" s="21">
        <v>99</v>
      </c>
      <c r="W1469" s="21">
        <v>99</v>
      </c>
      <c r="X1469" s="21">
        <v>98</v>
      </c>
      <c r="Y1469" s="21">
        <v>97</v>
      </c>
      <c r="Z1469" s="21">
        <v>97</v>
      </c>
      <c r="AA1469" s="21">
        <v>97</v>
      </c>
      <c r="AB1469" s="22">
        <v>1465</v>
      </c>
      <c r="AC1469" s="23">
        <v>98</v>
      </c>
      <c r="AD1469" s="23">
        <v>98</v>
      </c>
      <c r="AE1469" s="24">
        <v>99</v>
      </c>
      <c r="AF1469" s="24">
        <v>99</v>
      </c>
      <c r="AG1469" s="24">
        <v>99</v>
      </c>
      <c r="AH1469" s="24">
        <v>99</v>
      </c>
      <c r="AI1469" s="24">
        <v>99</v>
      </c>
      <c r="AJ1469" s="24">
        <v>99</v>
      </c>
      <c r="AK1469" s="24">
        <v>99</v>
      </c>
      <c r="AL1469" s="24">
        <v>99</v>
      </c>
      <c r="AM1469" s="24">
        <v>99</v>
      </c>
      <c r="AN1469" s="24">
        <v>99</v>
      </c>
      <c r="DX1469" s="19">
        <v>1465</v>
      </c>
      <c r="DY1469" t="s">
        <v>568</v>
      </c>
      <c r="DZ1469" t="s">
        <v>568</v>
      </c>
      <c r="EA1469" t="s">
        <v>568</v>
      </c>
      <c r="EB1469" t="s">
        <v>568</v>
      </c>
    </row>
    <row r="1470" spans="1:132" x14ac:dyDescent="0.25">
      <c r="A1470" s="13">
        <v>1467</v>
      </c>
      <c r="B1470" s="13">
        <v>0</v>
      </c>
      <c r="C1470" s="13">
        <v>0</v>
      </c>
      <c r="D1470" s="13">
        <v>0</v>
      </c>
      <c r="E1470" s="13">
        <v>0</v>
      </c>
      <c r="F1470" s="13">
        <v>0</v>
      </c>
      <c r="G1470" s="13">
        <v>0</v>
      </c>
      <c r="H1470" s="13">
        <v>0</v>
      </c>
      <c r="I1470" s="13">
        <v>0</v>
      </c>
      <c r="J1470" s="13">
        <v>0</v>
      </c>
      <c r="K1470" s="13">
        <v>0</v>
      </c>
      <c r="L1470" s="13">
        <v>0</v>
      </c>
      <c r="M1470" s="13">
        <v>0</v>
      </c>
      <c r="O1470" s="19">
        <v>1466</v>
      </c>
      <c r="P1470" s="20">
        <v>99</v>
      </c>
      <c r="Q1470" s="20">
        <v>99</v>
      </c>
      <c r="R1470" s="21">
        <v>99</v>
      </c>
      <c r="S1470" s="21">
        <v>99</v>
      </c>
      <c r="T1470" s="21">
        <v>99</v>
      </c>
      <c r="U1470" s="21">
        <v>99</v>
      </c>
      <c r="V1470" s="21">
        <v>99</v>
      </c>
      <c r="W1470" s="21">
        <v>99</v>
      </c>
      <c r="X1470" s="21">
        <v>98</v>
      </c>
      <c r="Y1470" s="21">
        <v>97</v>
      </c>
      <c r="Z1470" s="21">
        <v>97</v>
      </c>
      <c r="AA1470" s="21">
        <v>97</v>
      </c>
      <c r="AB1470" s="22">
        <v>1466</v>
      </c>
      <c r="AC1470" s="23">
        <v>98</v>
      </c>
      <c r="AD1470" s="23">
        <v>98</v>
      </c>
      <c r="AE1470" s="24">
        <v>99</v>
      </c>
      <c r="AF1470" s="24">
        <v>99</v>
      </c>
      <c r="AG1470" s="24">
        <v>99</v>
      </c>
      <c r="AH1470" s="24">
        <v>99</v>
      </c>
      <c r="AI1470" s="24">
        <v>99</v>
      </c>
      <c r="AJ1470" s="24">
        <v>99</v>
      </c>
      <c r="AK1470" s="24">
        <v>99</v>
      </c>
      <c r="AL1470" s="24">
        <v>99</v>
      </c>
      <c r="AM1470" s="24">
        <v>99</v>
      </c>
      <c r="AN1470" s="24">
        <v>99</v>
      </c>
      <c r="DX1470" s="19">
        <v>1466</v>
      </c>
      <c r="DY1470" t="s">
        <v>568</v>
      </c>
      <c r="DZ1470" t="s">
        <v>568</v>
      </c>
      <c r="EA1470" t="s">
        <v>568</v>
      </c>
      <c r="EB1470" t="s">
        <v>568</v>
      </c>
    </row>
    <row r="1471" spans="1:132" x14ac:dyDescent="0.25">
      <c r="A1471" s="12">
        <v>1468</v>
      </c>
      <c r="B1471" s="12">
        <v>0</v>
      </c>
      <c r="C1471" s="12">
        <v>0</v>
      </c>
      <c r="D1471" s="12">
        <v>0</v>
      </c>
      <c r="E1471" s="12">
        <v>0</v>
      </c>
      <c r="F1471" s="12">
        <v>0</v>
      </c>
      <c r="G1471" s="12">
        <v>0</v>
      </c>
      <c r="H1471" s="12">
        <v>0</v>
      </c>
      <c r="I1471" s="12">
        <v>0</v>
      </c>
      <c r="J1471" s="12">
        <v>0</v>
      </c>
      <c r="K1471" s="12">
        <v>0</v>
      </c>
      <c r="L1471" s="12">
        <v>0</v>
      </c>
      <c r="M1471" s="12">
        <v>0</v>
      </c>
      <c r="O1471" s="19">
        <v>1467</v>
      </c>
      <c r="P1471" s="20">
        <v>99</v>
      </c>
      <c r="Q1471" s="20">
        <v>99</v>
      </c>
      <c r="R1471" s="21">
        <v>99</v>
      </c>
      <c r="S1471" s="21">
        <v>99</v>
      </c>
      <c r="T1471" s="21">
        <v>99</v>
      </c>
      <c r="U1471" s="21">
        <v>99</v>
      </c>
      <c r="V1471" s="21">
        <v>99</v>
      </c>
      <c r="W1471" s="21">
        <v>99</v>
      </c>
      <c r="X1471" s="21">
        <v>98</v>
      </c>
      <c r="Y1471" s="21">
        <v>97</v>
      </c>
      <c r="Z1471" s="21">
        <v>97</v>
      </c>
      <c r="AA1471" s="21">
        <v>97</v>
      </c>
      <c r="AB1471" s="22">
        <v>1467</v>
      </c>
      <c r="AC1471" s="23">
        <v>98</v>
      </c>
      <c r="AD1471" s="23">
        <v>98</v>
      </c>
      <c r="AE1471" s="24">
        <v>99</v>
      </c>
      <c r="AF1471" s="24">
        <v>99</v>
      </c>
      <c r="AG1471" s="24">
        <v>99</v>
      </c>
      <c r="AH1471" s="24">
        <v>99</v>
      </c>
      <c r="AI1471" s="24">
        <v>99</v>
      </c>
      <c r="AJ1471" s="24">
        <v>99</v>
      </c>
      <c r="AK1471" s="24">
        <v>99</v>
      </c>
      <c r="AL1471" s="24">
        <v>99</v>
      </c>
      <c r="AM1471" s="24">
        <v>99</v>
      </c>
      <c r="AN1471" s="24">
        <v>99</v>
      </c>
      <c r="DX1471" s="19">
        <v>1467</v>
      </c>
      <c r="DY1471" t="s">
        <v>568</v>
      </c>
      <c r="DZ1471" t="s">
        <v>568</v>
      </c>
      <c r="EA1471" t="s">
        <v>568</v>
      </c>
      <c r="EB1471" t="s">
        <v>568</v>
      </c>
    </row>
    <row r="1472" spans="1:132" x14ac:dyDescent="0.25">
      <c r="A1472" s="13">
        <v>1469</v>
      </c>
      <c r="B1472" s="13">
        <v>0</v>
      </c>
      <c r="C1472" s="13">
        <v>0</v>
      </c>
      <c r="D1472" s="13">
        <v>0</v>
      </c>
      <c r="E1472" s="13">
        <v>0</v>
      </c>
      <c r="F1472" s="13">
        <v>0</v>
      </c>
      <c r="G1472" s="13">
        <v>0</v>
      </c>
      <c r="H1472" s="13">
        <v>0</v>
      </c>
      <c r="I1472" s="13">
        <v>0</v>
      </c>
      <c r="J1472" s="13">
        <v>0</v>
      </c>
      <c r="K1472" s="13">
        <v>0</v>
      </c>
      <c r="L1472" s="13">
        <v>0</v>
      </c>
      <c r="M1472" s="13">
        <v>0</v>
      </c>
      <c r="O1472" s="19">
        <v>1468</v>
      </c>
      <c r="P1472" s="20">
        <v>99</v>
      </c>
      <c r="Q1472" s="20">
        <v>99</v>
      </c>
      <c r="R1472" s="21">
        <v>99</v>
      </c>
      <c r="S1472" s="21">
        <v>99</v>
      </c>
      <c r="T1472" s="21">
        <v>99</v>
      </c>
      <c r="U1472" s="21">
        <v>99</v>
      </c>
      <c r="V1472" s="21">
        <v>99</v>
      </c>
      <c r="W1472" s="21">
        <v>99</v>
      </c>
      <c r="X1472" s="21">
        <v>98</v>
      </c>
      <c r="Y1472" s="21">
        <v>97</v>
      </c>
      <c r="Z1472" s="21">
        <v>97</v>
      </c>
      <c r="AA1472" s="21">
        <v>97</v>
      </c>
      <c r="AB1472" s="22">
        <v>1468</v>
      </c>
      <c r="AC1472" s="23">
        <v>98</v>
      </c>
      <c r="AD1472" s="23">
        <v>98</v>
      </c>
      <c r="AE1472" s="24">
        <v>99</v>
      </c>
      <c r="AF1472" s="24">
        <v>99</v>
      </c>
      <c r="AG1472" s="24">
        <v>99</v>
      </c>
      <c r="AH1472" s="24">
        <v>99</v>
      </c>
      <c r="AI1472" s="24">
        <v>99</v>
      </c>
      <c r="AJ1472" s="24">
        <v>99</v>
      </c>
      <c r="AK1472" s="24">
        <v>99</v>
      </c>
      <c r="AL1472" s="24">
        <v>99</v>
      </c>
      <c r="AM1472" s="24">
        <v>99</v>
      </c>
      <c r="AN1472" s="24">
        <v>99</v>
      </c>
      <c r="DX1472" s="19">
        <v>1468</v>
      </c>
      <c r="DY1472" t="s">
        <v>568</v>
      </c>
      <c r="DZ1472" t="s">
        <v>568</v>
      </c>
      <c r="EA1472" t="s">
        <v>568</v>
      </c>
      <c r="EB1472" t="s">
        <v>568</v>
      </c>
    </row>
    <row r="1473" spans="1:132" x14ac:dyDescent="0.25">
      <c r="A1473" s="12">
        <v>1470</v>
      </c>
      <c r="B1473" s="12">
        <v>0</v>
      </c>
      <c r="C1473" s="12">
        <v>0</v>
      </c>
      <c r="D1473" s="12">
        <v>0</v>
      </c>
      <c r="E1473" s="12">
        <v>0</v>
      </c>
      <c r="F1473" s="12">
        <v>0</v>
      </c>
      <c r="G1473" s="12">
        <v>0</v>
      </c>
      <c r="H1473" s="12">
        <v>0</v>
      </c>
      <c r="I1473" s="12">
        <v>0</v>
      </c>
      <c r="J1473" s="12">
        <v>0</v>
      </c>
      <c r="K1473" s="12">
        <v>0</v>
      </c>
      <c r="L1473" s="12">
        <v>0</v>
      </c>
      <c r="M1473" s="12">
        <v>0</v>
      </c>
      <c r="O1473" s="19">
        <v>1469</v>
      </c>
      <c r="P1473" s="20">
        <v>99</v>
      </c>
      <c r="Q1473" s="20">
        <v>99</v>
      </c>
      <c r="R1473" s="21">
        <v>99</v>
      </c>
      <c r="S1473" s="21">
        <v>99</v>
      </c>
      <c r="T1473" s="21">
        <v>99</v>
      </c>
      <c r="U1473" s="21">
        <v>99</v>
      </c>
      <c r="V1473" s="21">
        <v>99</v>
      </c>
      <c r="W1473" s="21">
        <v>99</v>
      </c>
      <c r="X1473" s="21">
        <v>98</v>
      </c>
      <c r="Y1473" s="21">
        <v>97</v>
      </c>
      <c r="Z1473" s="21">
        <v>97</v>
      </c>
      <c r="AA1473" s="21">
        <v>97</v>
      </c>
      <c r="AB1473" s="22">
        <v>1469</v>
      </c>
      <c r="AC1473" s="23">
        <v>98</v>
      </c>
      <c r="AD1473" s="23">
        <v>98</v>
      </c>
      <c r="AE1473" s="24">
        <v>99</v>
      </c>
      <c r="AF1473" s="24">
        <v>99</v>
      </c>
      <c r="AG1473" s="24">
        <v>99</v>
      </c>
      <c r="AH1473" s="24">
        <v>99</v>
      </c>
      <c r="AI1473" s="24">
        <v>99</v>
      </c>
      <c r="AJ1473" s="24">
        <v>99</v>
      </c>
      <c r="AK1473" s="24">
        <v>99</v>
      </c>
      <c r="AL1473" s="24">
        <v>99</v>
      </c>
      <c r="AM1473" s="24">
        <v>99</v>
      </c>
      <c r="AN1473" s="24">
        <v>99</v>
      </c>
      <c r="DX1473" s="19">
        <v>1469</v>
      </c>
      <c r="DY1473" t="s">
        <v>568</v>
      </c>
      <c r="DZ1473" t="s">
        <v>568</v>
      </c>
      <c r="EA1473" t="s">
        <v>568</v>
      </c>
      <c r="EB1473" t="s">
        <v>568</v>
      </c>
    </row>
    <row r="1474" spans="1:132" x14ac:dyDescent="0.25">
      <c r="A1474" s="13">
        <v>1471</v>
      </c>
      <c r="B1474" s="13">
        <v>0</v>
      </c>
      <c r="C1474" s="13">
        <v>0</v>
      </c>
      <c r="D1474" s="13">
        <v>0</v>
      </c>
      <c r="E1474" s="13">
        <v>0</v>
      </c>
      <c r="F1474" s="13">
        <v>0</v>
      </c>
      <c r="G1474" s="13">
        <v>0</v>
      </c>
      <c r="H1474" s="13">
        <v>0</v>
      </c>
      <c r="I1474" s="13">
        <v>0</v>
      </c>
      <c r="J1474" s="13">
        <v>0</v>
      </c>
      <c r="K1474" s="13">
        <v>0</v>
      </c>
      <c r="L1474" s="13">
        <v>0</v>
      </c>
      <c r="M1474" s="13">
        <v>0</v>
      </c>
      <c r="O1474" s="19">
        <v>1470</v>
      </c>
      <c r="P1474" s="20">
        <v>99</v>
      </c>
      <c r="Q1474" s="20">
        <v>99</v>
      </c>
      <c r="R1474" s="21">
        <v>99</v>
      </c>
      <c r="S1474" s="21">
        <v>99</v>
      </c>
      <c r="T1474" s="21">
        <v>99</v>
      </c>
      <c r="U1474" s="21">
        <v>99</v>
      </c>
      <c r="V1474" s="21">
        <v>99</v>
      </c>
      <c r="W1474" s="21">
        <v>99</v>
      </c>
      <c r="X1474" s="21">
        <v>98</v>
      </c>
      <c r="Y1474" s="21">
        <v>97</v>
      </c>
      <c r="Z1474" s="21">
        <v>97</v>
      </c>
      <c r="AA1474" s="21">
        <v>97</v>
      </c>
      <c r="AB1474" s="22">
        <v>1470</v>
      </c>
      <c r="AC1474" s="23">
        <v>98</v>
      </c>
      <c r="AD1474" s="23">
        <v>98</v>
      </c>
      <c r="AE1474" s="24">
        <v>99</v>
      </c>
      <c r="AF1474" s="24">
        <v>99</v>
      </c>
      <c r="AG1474" s="24">
        <v>99</v>
      </c>
      <c r="AH1474" s="24">
        <v>99</v>
      </c>
      <c r="AI1474" s="24">
        <v>99</v>
      </c>
      <c r="AJ1474" s="24">
        <v>99</v>
      </c>
      <c r="AK1474" s="24">
        <v>99</v>
      </c>
      <c r="AL1474" s="24">
        <v>99</v>
      </c>
      <c r="AM1474" s="24">
        <v>99</v>
      </c>
      <c r="AN1474" s="24">
        <v>99</v>
      </c>
      <c r="DX1474" s="19">
        <v>1470</v>
      </c>
      <c r="DY1474" t="s">
        <v>568</v>
      </c>
      <c r="DZ1474" t="s">
        <v>568</v>
      </c>
      <c r="EA1474" t="s">
        <v>568</v>
      </c>
      <c r="EB1474" t="s">
        <v>568</v>
      </c>
    </row>
    <row r="1475" spans="1:132" x14ac:dyDescent="0.25">
      <c r="A1475" s="12">
        <v>1472</v>
      </c>
      <c r="B1475" s="12">
        <v>0</v>
      </c>
      <c r="C1475" s="12">
        <v>0</v>
      </c>
      <c r="D1475" s="12">
        <v>0</v>
      </c>
      <c r="E1475" s="12">
        <v>0</v>
      </c>
      <c r="F1475" s="12">
        <v>0</v>
      </c>
      <c r="G1475" s="12">
        <v>0</v>
      </c>
      <c r="H1475" s="12">
        <v>0</v>
      </c>
      <c r="I1475" s="12">
        <v>0</v>
      </c>
      <c r="J1475" s="12">
        <v>0</v>
      </c>
      <c r="K1475" s="12">
        <v>0</v>
      </c>
      <c r="L1475" s="12">
        <v>0</v>
      </c>
      <c r="M1475" s="12">
        <v>0</v>
      </c>
      <c r="O1475" s="19">
        <v>1471</v>
      </c>
      <c r="P1475" s="20">
        <v>99</v>
      </c>
      <c r="Q1475" s="20">
        <v>99</v>
      </c>
      <c r="R1475" s="21">
        <v>99</v>
      </c>
      <c r="S1475" s="21">
        <v>99</v>
      </c>
      <c r="T1475" s="21">
        <v>99</v>
      </c>
      <c r="U1475" s="21">
        <v>99</v>
      </c>
      <c r="V1475" s="21">
        <v>99</v>
      </c>
      <c r="W1475" s="21">
        <v>99</v>
      </c>
      <c r="X1475" s="21">
        <v>98</v>
      </c>
      <c r="Y1475" s="21">
        <v>97</v>
      </c>
      <c r="Z1475" s="21">
        <v>97</v>
      </c>
      <c r="AA1475" s="21">
        <v>97</v>
      </c>
      <c r="AB1475" s="22">
        <v>1471</v>
      </c>
      <c r="AC1475" s="23">
        <v>98</v>
      </c>
      <c r="AD1475" s="23">
        <v>98</v>
      </c>
      <c r="AE1475" s="24">
        <v>99</v>
      </c>
      <c r="AF1475" s="24">
        <v>99</v>
      </c>
      <c r="AG1475" s="24">
        <v>99</v>
      </c>
      <c r="AH1475" s="24">
        <v>99</v>
      </c>
      <c r="AI1475" s="24">
        <v>99</v>
      </c>
      <c r="AJ1475" s="24">
        <v>99</v>
      </c>
      <c r="AK1475" s="24">
        <v>99</v>
      </c>
      <c r="AL1475" s="24">
        <v>99</v>
      </c>
      <c r="AM1475" s="24">
        <v>99</v>
      </c>
      <c r="AN1475" s="24">
        <v>99</v>
      </c>
      <c r="DX1475" s="19">
        <v>1471</v>
      </c>
      <c r="DY1475" t="s">
        <v>568</v>
      </c>
      <c r="DZ1475" t="s">
        <v>568</v>
      </c>
      <c r="EA1475" t="s">
        <v>568</v>
      </c>
      <c r="EB1475" t="s">
        <v>568</v>
      </c>
    </row>
    <row r="1476" spans="1:132" x14ac:dyDescent="0.25">
      <c r="A1476" s="13">
        <v>1473</v>
      </c>
      <c r="B1476" s="13">
        <v>0</v>
      </c>
      <c r="C1476" s="13">
        <v>0</v>
      </c>
      <c r="D1476" s="13">
        <v>0</v>
      </c>
      <c r="E1476" s="13">
        <v>0</v>
      </c>
      <c r="F1476" s="13">
        <v>0</v>
      </c>
      <c r="G1476" s="13">
        <v>0</v>
      </c>
      <c r="H1476" s="13">
        <v>0</v>
      </c>
      <c r="I1476" s="13">
        <v>0</v>
      </c>
      <c r="J1476" s="13">
        <v>0</v>
      </c>
      <c r="K1476" s="13">
        <v>0</v>
      </c>
      <c r="L1476" s="13">
        <v>0</v>
      </c>
      <c r="M1476" s="13">
        <v>0</v>
      </c>
      <c r="O1476" s="19">
        <v>1472</v>
      </c>
      <c r="P1476" s="20">
        <v>99</v>
      </c>
      <c r="Q1476" s="20">
        <v>99</v>
      </c>
      <c r="R1476" s="21">
        <v>99</v>
      </c>
      <c r="S1476" s="21">
        <v>99</v>
      </c>
      <c r="T1476" s="21">
        <v>99</v>
      </c>
      <c r="U1476" s="21">
        <v>99</v>
      </c>
      <c r="V1476" s="21">
        <v>99</v>
      </c>
      <c r="W1476" s="21">
        <v>99</v>
      </c>
      <c r="X1476" s="21">
        <v>98</v>
      </c>
      <c r="Y1476" s="21">
        <v>97</v>
      </c>
      <c r="Z1476" s="21">
        <v>97</v>
      </c>
      <c r="AA1476" s="21">
        <v>97</v>
      </c>
      <c r="AB1476" s="22">
        <v>1472</v>
      </c>
      <c r="AC1476" s="23">
        <v>98</v>
      </c>
      <c r="AD1476" s="23">
        <v>98</v>
      </c>
      <c r="AE1476" s="24">
        <v>99</v>
      </c>
      <c r="AF1476" s="24">
        <v>99</v>
      </c>
      <c r="AG1476" s="24">
        <v>99</v>
      </c>
      <c r="AH1476" s="24">
        <v>99</v>
      </c>
      <c r="AI1476" s="24">
        <v>99</v>
      </c>
      <c r="AJ1476" s="24">
        <v>99</v>
      </c>
      <c r="AK1476" s="24">
        <v>99</v>
      </c>
      <c r="AL1476" s="24">
        <v>99</v>
      </c>
      <c r="AM1476" s="24">
        <v>99</v>
      </c>
      <c r="AN1476" s="24">
        <v>99</v>
      </c>
      <c r="DX1476" s="19">
        <v>1472</v>
      </c>
      <c r="DY1476" t="s">
        <v>568</v>
      </c>
      <c r="DZ1476" t="s">
        <v>568</v>
      </c>
      <c r="EA1476" t="s">
        <v>568</v>
      </c>
      <c r="EB1476" t="s">
        <v>568</v>
      </c>
    </row>
    <row r="1477" spans="1:132" x14ac:dyDescent="0.25">
      <c r="A1477" s="12">
        <v>1474</v>
      </c>
      <c r="B1477" s="12">
        <v>0</v>
      </c>
      <c r="C1477" s="12">
        <v>0</v>
      </c>
      <c r="D1477" s="12">
        <v>0</v>
      </c>
      <c r="E1477" s="12">
        <v>0</v>
      </c>
      <c r="F1477" s="12">
        <v>0</v>
      </c>
      <c r="G1477" s="12">
        <v>0</v>
      </c>
      <c r="H1477" s="12">
        <v>0</v>
      </c>
      <c r="I1477" s="12">
        <v>0</v>
      </c>
      <c r="J1477" s="12">
        <v>0</v>
      </c>
      <c r="K1477" s="12">
        <v>0</v>
      </c>
      <c r="L1477" s="12">
        <v>0</v>
      </c>
      <c r="M1477" s="12">
        <v>0</v>
      </c>
      <c r="O1477" s="19">
        <v>1473</v>
      </c>
      <c r="P1477" s="20">
        <v>99</v>
      </c>
      <c r="Q1477" s="20">
        <v>99</v>
      </c>
      <c r="R1477" s="21">
        <v>99</v>
      </c>
      <c r="S1477" s="21">
        <v>99</v>
      </c>
      <c r="T1477" s="21">
        <v>99</v>
      </c>
      <c r="U1477" s="21">
        <v>99</v>
      </c>
      <c r="V1477" s="21">
        <v>99</v>
      </c>
      <c r="W1477" s="21">
        <v>99</v>
      </c>
      <c r="X1477" s="21">
        <v>98</v>
      </c>
      <c r="Y1477" s="21">
        <v>97</v>
      </c>
      <c r="Z1477" s="21">
        <v>97</v>
      </c>
      <c r="AA1477" s="21">
        <v>97</v>
      </c>
      <c r="AB1477" s="22">
        <v>1473</v>
      </c>
      <c r="AC1477" s="23">
        <v>98</v>
      </c>
      <c r="AD1477" s="23">
        <v>98</v>
      </c>
      <c r="AE1477" s="24">
        <v>99</v>
      </c>
      <c r="AF1477" s="24">
        <v>99</v>
      </c>
      <c r="AG1477" s="24">
        <v>99</v>
      </c>
      <c r="AH1477" s="24">
        <v>99</v>
      </c>
      <c r="AI1477" s="24">
        <v>99</v>
      </c>
      <c r="AJ1477" s="24">
        <v>99</v>
      </c>
      <c r="AK1477" s="24">
        <v>99</v>
      </c>
      <c r="AL1477" s="24">
        <v>99</v>
      </c>
      <c r="AM1477" s="24">
        <v>99</v>
      </c>
      <c r="AN1477" s="24">
        <v>99</v>
      </c>
      <c r="DX1477" s="19">
        <v>1473</v>
      </c>
      <c r="DY1477" t="s">
        <v>568</v>
      </c>
      <c r="DZ1477" t="s">
        <v>568</v>
      </c>
      <c r="EA1477" t="s">
        <v>568</v>
      </c>
      <c r="EB1477" t="s">
        <v>568</v>
      </c>
    </row>
    <row r="1478" spans="1:132" x14ac:dyDescent="0.25">
      <c r="A1478" s="13">
        <v>1475</v>
      </c>
      <c r="B1478" s="13">
        <v>0</v>
      </c>
      <c r="C1478" s="13">
        <v>0</v>
      </c>
      <c r="D1478" s="13">
        <v>0</v>
      </c>
      <c r="E1478" s="13">
        <v>0</v>
      </c>
      <c r="F1478" s="13">
        <v>0</v>
      </c>
      <c r="G1478" s="13">
        <v>0</v>
      </c>
      <c r="H1478" s="13">
        <v>0</v>
      </c>
      <c r="I1478" s="13">
        <v>0</v>
      </c>
      <c r="J1478" s="13">
        <v>0</v>
      </c>
      <c r="K1478" s="13">
        <v>0</v>
      </c>
      <c r="L1478" s="13">
        <v>0</v>
      </c>
      <c r="M1478" s="13">
        <v>0</v>
      </c>
      <c r="O1478" s="19">
        <v>1474</v>
      </c>
      <c r="P1478" s="20">
        <v>99</v>
      </c>
      <c r="Q1478" s="20">
        <v>99</v>
      </c>
      <c r="R1478" s="21">
        <v>99</v>
      </c>
      <c r="S1478" s="21">
        <v>99</v>
      </c>
      <c r="T1478" s="21">
        <v>99</v>
      </c>
      <c r="U1478" s="21">
        <v>99</v>
      </c>
      <c r="V1478" s="21">
        <v>99</v>
      </c>
      <c r="W1478" s="21">
        <v>99</v>
      </c>
      <c r="X1478" s="21">
        <v>98</v>
      </c>
      <c r="Y1478" s="21">
        <v>97</v>
      </c>
      <c r="Z1478" s="21">
        <v>97</v>
      </c>
      <c r="AA1478" s="21">
        <v>97</v>
      </c>
      <c r="AB1478" s="22">
        <v>1474</v>
      </c>
      <c r="AC1478" s="23">
        <v>98</v>
      </c>
      <c r="AD1478" s="23">
        <v>98</v>
      </c>
      <c r="AE1478" s="24">
        <v>99</v>
      </c>
      <c r="AF1478" s="24">
        <v>99</v>
      </c>
      <c r="AG1478" s="24">
        <v>99</v>
      </c>
      <c r="AH1478" s="24">
        <v>99</v>
      </c>
      <c r="AI1478" s="24">
        <v>99</v>
      </c>
      <c r="AJ1478" s="24">
        <v>99</v>
      </c>
      <c r="AK1478" s="24">
        <v>99</v>
      </c>
      <c r="AL1478" s="24">
        <v>99</v>
      </c>
      <c r="AM1478" s="24">
        <v>99</v>
      </c>
      <c r="AN1478" s="24">
        <v>99</v>
      </c>
      <c r="DX1478" s="19">
        <v>1474</v>
      </c>
      <c r="DY1478" t="s">
        <v>568</v>
      </c>
      <c r="DZ1478" t="s">
        <v>568</v>
      </c>
      <c r="EA1478" t="s">
        <v>568</v>
      </c>
      <c r="EB1478" t="s">
        <v>568</v>
      </c>
    </row>
    <row r="1479" spans="1:132" x14ac:dyDescent="0.25">
      <c r="A1479" s="12">
        <v>1476</v>
      </c>
      <c r="B1479" s="12">
        <v>0</v>
      </c>
      <c r="C1479" s="12">
        <v>0</v>
      </c>
      <c r="D1479" s="12">
        <v>0</v>
      </c>
      <c r="E1479" s="12">
        <v>0</v>
      </c>
      <c r="F1479" s="12">
        <v>0</v>
      </c>
      <c r="G1479" s="12">
        <v>0</v>
      </c>
      <c r="H1479" s="12">
        <v>0</v>
      </c>
      <c r="I1479" s="12">
        <v>0</v>
      </c>
      <c r="J1479" s="12">
        <v>0</v>
      </c>
      <c r="K1479" s="12">
        <v>0</v>
      </c>
      <c r="L1479" s="12">
        <v>0</v>
      </c>
      <c r="M1479" s="12">
        <v>0</v>
      </c>
      <c r="O1479" s="19">
        <v>1475</v>
      </c>
      <c r="P1479" s="20">
        <v>99</v>
      </c>
      <c r="Q1479" s="20">
        <v>99</v>
      </c>
      <c r="R1479" s="21">
        <v>99</v>
      </c>
      <c r="S1479" s="21">
        <v>99</v>
      </c>
      <c r="T1479" s="21">
        <v>99</v>
      </c>
      <c r="U1479" s="21">
        <v>99</v>
      </c>
      <c r="V1479" s="21">
        <v>99</v>
      </c>
      <c r="W1479" s="21">
        <v>99</v>
      </c>
      <c r="X1479" s="21">
        <v>98</v>
      </c>
      <c r="Y1479" s="21">
        <v>97</v>
      </c>
      <c r="Z1479" s="21">
        <v>97</v>
      </c>
      <c r="AA1479" s="21">
        <v>97</v>
      </c>
      <c r="AB1479" s="22">
        <v>1475</v>
      </c>
      <c r="AC1479" s="23">
        <v>98</v>
      </c>
      <c r="AD1479" s="23">
        <v>98</v>
      </c>
      <c r="AE1479" s="24">
        <v>99</v>
      </c>
      <c r="AF1479" s="24">
        <v>99</v>
      </c>
      <c r="AG1479" s="24">
        <v>99</v>
      </c>
      <c r="AH1479" s="24">
        <v>99</v>
      </c>
      <c r="AI1479" s="24">
        <v>99</v>
      </c>
      <c r="AJ1479" s="24">
        <v>99</v>
      </c>
      <c r="AK1479" s="24">
        <v>99</v>
      </c>
      <c r="AL1479" s="24">
        <v>99</v>
      </c>
      <c r="AM1479" s="24">
        <v>99</v>
      </c>
      <c r="AN1479" s="24">
        <v>99</v>
      </c>
      <c r="DX1479" s="19">
        <v>1475</v>
      </c>
      <c r="DY1479" t="s">
        <v>568</v>
      </c>
      <c r="DZ1479" t="s">
        <v>568</v>
      </c>
      <c r="EA1479" t="s">
        <v>568</v>
      </c>
      <c r="EB1479" t="s">
        <v>568</v>
      </c>
    </row>
    <row r="1480" spans="1:132" x14ac:dyDescent="0.25">
      <c r="A1480" s="13">
        <v>1477</v>
      </c>
      <c r="B1480" s="13">
        <v>0</v>
      </c>
      <c r="C1480" s="13">
        <v>0</v>
      </c>
      <c r="D1480" s="13">
        <v>0</v>
      </c>
      <c r="E1480" s="13">
        <v>0</v>
      </c>
      <c r="F1480" s="13">
        <v>0</v>
      </c>
      <c r="G1480" s="13">
        <v>0</v>
      </c>
      <c r="H1480" s="13">
        <v>0</v>
      </c>
      <c r="I1480" s="13">
        <v>0</v>
      </c>
      <c r="J1480" s="13">
        <v>0</v>
      </c>
      <c r="K1480" s="13">
        <v>0</v>
      </c>
      <c r="L1480" s="13">
        <v>0</v>
      </c>
      <c r="M1480" s="13">
        <v>0</v>
      </c>
      <c r="O1480" s="19">
        <v>1476</v>
      </c>
      <c r="P1480" s="20">
        <v>99</v>
      </c>
      <c r="Q1480" s="20">
        <v>99</v>
      </c>
      <c r="R1480" s="21">
        <v>99</v>
      </c>
      <c r="S1480" s="21">
        <v>99</v>
      </c>
      <c r="T1480" s="21">
        <v>99</v>
      </c>
      <c r="U1480" s="21">
        <v>99</v>
      </c>
      <c r="V1480" s="21">
        <v>99</v>
      </c>
      <c r="W1480" s="21">
        <v>99</v>
      </c>
      <c r="X1480" s="21">
        <v>98</v>
      </c>
      <c r="Y1480" s="21">
        <v>97</v>
      </c>
      <c r="Z1480" s="21">
        <v>97</v>
      </c>
      <c r="AA1480" s="21">
        <v>97</v>
      </c>
      <c r="AB1480" s="22">
        <v>1476</v>
      </c>
      <c r="AC1480" s="23">
        <v>98</v>
      </c>
      <c r="AD1480" s="23">
        <v>98</v>
      </c>
      <c r="AE1480" s="24">
        <v>99</v>
      </c>
      <c r="AF1480" s="24">
        <v>99</v>
      </c>
      <c r="AG1480" s="24">
        <v>99</v>
      </c>
      <c r="AH1480" s="24">
        <v>99</v>
      </c>
      <c r="AI1480" s="24">
        <v>99</v>
      </c>
      <c r="AJ1480" s="24">
        <v>99</v>
      </c>
      <c r="AK1480" s="24">
        <v>99</v>
      </c>
      <c r="AL1480" s="24">
        <v>99</v>
      </c>
      <c r="AM1480" s="24">
        <v>99</v>
      </c>
      <c r="AN1480" s="24">
        <v>99</v>
      </c>
      <c r="DX1480" s="19">
        <v>1476</v>
      </c>
      <c r="DY1480" t="s">
        <v>568</v>
      </c>
      <c r="DZ1480" t="s">
        <v>568</v>
      </c>
      <c r="EA1480" t="s">
        <v>568</v>
      </c>
      <c r="EB1480" t="s">
        <v>568</v>
      </c>
    </row>
    <row r="1481" spans="1:132" x14ac:dyDescent="0.25">
      <c r="A1481" s="12">
        <v>1478</v>
      </c>
      <c r="B1481" s="12">
        <v>0</v>
      </c>
      <c r="C1481" s="12">
        <v>0</v>
      </c>
      <c r="D1481" s="12">
        <v>0</v>
      </c>
      <c r="E1481" s="12">
        <v>0</v>
      </c>
      <c r="F1481" s="12">
        <v>0</v>
      </c>
      <c r="G1481" s="12">
        <v>0</v>
      </c>
      <c r="H1481" s="12">
        <v>0</v>
      </c>
      <c r="I1481" s="12">
        <v>0</v>
      </c>
      <c r="J1481" s="12">
        <v>0</v>
      </c>
      <c r="K1481" s="12">
        <v>0</v>
      </c>
      <c r="L1481" s="12">
        <v>0</v>
      </c>
      <c r="M1481" s="12">
        <v>0</v>
      </c>
      <c r="O1481" s="19">
        <v>1477</v>
      </c>
      <c r="P1481" s="20">
        <v>99</v>
      </c>
      <c r="Q1481" s="20">
        <v>99</v>
      </c>
      <c r="R1481" s="21">
        <v>99</v>
      </c>
      <c r="S1481" s="21">
        <v>99</v>
      </c>
      <c r="T1481" s="21">
        <v>99</v>
      </c>
      <c r="U1481" s="21">
        <v>99</v>
      </c>
      <c r="V1481" s="21">
        <v>99</v>
      </c>
      <c r="W1481" s="21">
        <v>99</v>
      </c>
      <c r="X1481" s="21">
        <v>98</v>
      </c>
      <c r="Y1481" s="21">
        <v>97</v>
      </c>
      <c r="Z1481" s="21">
        <v>97</v>
      </c>
      <c r="AA1481" s="21">
        <v>97</v>
      </c>
      <c r="AB1481" s="22">
        <v>1477</v>
      </c>
      <c r="AC1481" s="23">
        <v>98</v>
      </c>
      <c r="AD1481" s="23">
        <v>98</v>
      </c>
      <c r="AE1481" s="24">
        <v>99</v>
      </c>
      <c r="AF1481" s="24">
        <v>99</v>
      </c>
      <c r="AG1481" s="24">
        <v>99</v>
      </c>
      <c r="AH1481" s="24">
        <v>99</v>
      </c>
      <c r="AI1481" s="24">
        <v>99</v>
      </c>
      <c r="AJ1481" s="24">
        <v>99</v>
      </c>
      <c r="AK1481" s="24">
        <v>99</v>
      </c>
      <c r="AL1481" s="24">
        <v>99</v>
      </c>
      <c r="AM1481" s="24">
        <v>99</v>
      </c>
      <c r="AN1481" s="24">
        <v>99</v>
      </c>
      <c r="DX1481" s="19">
        <v>1477</v>
      </c>
      <c r="DY1481" t="s">
        <v>568</v>
      </c>
      <c r="DZ1481" t="s">
        <v>568</v>
      </c>
      <c r="EA1481" t="s">
        <v>568</v>
      </c>
      <c r="EB1481" t="s">
        <v>568</v>
      </c>
    </row>
    <row r="1482" spans="1:132" x14ac:dyDescent="0.25">
      <c r="A1482" s="13">
        <v>1479</v>
      </c>
      <c r="B1482" s="13">
        <v>0</v>
      </c>
      <c r="C1482" s="13">
        <v>0</v>
      </c>
      <c r="D1482" s="13">
        <v>0</v>
      </c>
      <c r="E1482" s="13">
        <v>0</v>
      </c>
      <c r="F1482" s="13">
        <v>0</v>
      </c>
      <c r="G1482" s="13">
        <v>0</v>
      </c>
      <c r="H1482" s="13">
        <v>0</v>
      </c>
      <c r="I1482" s="13">
        <v>0</v>
      </c>
      <c r="J1482" s="13">
        <v>0</v>
      </c>
      <c r="K1482" s="13">
        <v>0</v>
      </c>
      <c r="L1482" s="13">
        <v>0</v>
      </c>
      <c r="M1482" s="13">
        <v>0</v>
      </c>
      <c r="O1482" s="19">
        <v>1478</v>
      </c>
      <c r="P1482" s="20">
        <v>99</v>
      </c>
      <c r="Q1482" s="20">
        <v>99</v>
      </c>
      <c r="R1482" s="21">
        <v>99</v>
      </c>
      <c r="S1482" s="21">
        <v>99</v>
      </c>
      <c r="T1482" s="21">
        <v>99</v>
      </c>
      <c r="U1482" s="21">
        <v>99</v>
      </c>
      <c r="V1482" s="21">
        <v>99</v>
      </c>
      <c r="W1482" s="21">
        <v>99</v>
      </c>
      <c r="X1482" s="21">
        <v>98</v>
      </c>
      <c r="Y1482" s="21">
        <v>98</v>
      </c>
      <c r="Z1482" s="21">
        <v>97</v>
      </c>
      <c r="AA1482" s="21">
        <v>97</v>
      </c>
      <c r="AB1482" s="22">
        <v>1478</v>
      </c>
      <c r="AC1482" s="23">
        <v>98</v>
      </c>
      <c r="AD1482" s="23">
        <v>98</v>
      </c>
      <c r="AE1482" s="24">
        <v>99</v>
      </c>
      <c r="AF1482" s="24">
        <v>99</v>
      </c>
      <c r="AG1482" s="24">
        <v>99</v>
      </c>
      <c r="AH1482" s="24">
        <v>99</v>
      </c>
      <c r="AI1482" s="24">
        <v>99</v>
      </c>
      <c r="AJ1482" s="24">
        <v>99</v>
      </c>
      <c r="AK1482" s="24">
        <v>99</v>
      </c>
      <c r="AL1482" s="24">
        <v>99</v>
      </c>
      <c r="AM1482" s="24">
        <v>99</v>
      </c>
      <c r="AN1482" s="24">
        <v>99</v>
      </c>
      <c r="DX1482" s="19">
        <v>1478</v>
      </c>
      <c r="DY1482" t="s">
        <v>568</v>
      </c>
      <c r="DZ1482" t="s">
        <v>568</v>
      </c>
      <c r="EA1482" t="s">
        <v>568</v>
      </c>
      <c r="EB1482" t="s">
        <v>568</v>
      </c>
    </row>
    <row r="1483" spans="1:132" x14ac:dyDescent="0.25">
      <c r="A1483" s="12">
        <v>1480</v>
      </c>
      <c r="B1483" s="12">
        <v>0</v>
      </c>
      <c r="C1483" s="12">
        <v>0</v>
      </c>
      <c r="D1483" s="12">
        <v>0</v>
      </c>
      <c r="E1483" s="12">
        <v>0</v>
      </c>
      <c r="F1483" s="12">
        <v>0</v>
      </c>
      <c r="G1483" s="12">
        <v>0</v>
      </c>
      <c r="H1483" s="12">
        <v>0</v>
      </c>
      <c r="I1483" s="12">
        <v>0</v>
      </c>
      <c r="J1483" s="12">
        <v>0</v>
      </c>
      <c r="K1483" s="12">
        <v>0</v>
      </c>
      <c r="L1483" s="12">
        <v>0</v>
      </c>
      <c r="M1483" s="12">
        <v>0</v>
      </c>
      <c r="O1483" s="19">
        <v>1479</v>
      </c>
      <c r="P1483" s="20">
        <v>99</v>
      </c>
      <c r="Q1483" s="20">
        <v>99</v>
      </c>
      <c r="R1483" s="21">
        <v>99</v>
      </c>
      <c r="S1483" s="21">
        <v>99</v>
      </c>
      <c r="T1483" s="21">
        <v>99</v>
      </c>
      <c r="U1483" s="21">
        <v>99</v>
      </c>
      <c r="V1483" s="21">
        <v>99</v>
      </c>
      <c r="W1483" s="21">
        <v>99</v>
      </c>
      <c r="X1483" s="21">
        <v>98</v>
      </c>
      <c r="Y1483" s="21">
        <v>98</v>
      </c>
      <c r="Z1483" s="21">
        <v>97</v>
      </c>
      <c r="AA1483" s="21">
        <v>97</v>
      </c>
      <c r="AB1483" s="22">
        <v>1479</v>
      </c>
      <c r="AC1483" s="23">
        <v>98</v>
      </c>
      <c r="AD1483" s="23">
        <v>98</v>
      </c>
      <c r="AE1483" s="24">
        <v>99</v>
      </c>
      <c r="AF1483" s="24">
        <v>99</v>
      </c>
      <c r="AG1483" s="24">
        <v>99</v>
      </c>
      <c r="AH1483" s="24">
        <v>99</v>
      </c>
      <c r="AI1483" s="24">
        <v>99</v>
      </c>
      <c r="AJ1483" s="24">
        <v>99</v>
      </c>
      <c r="AK1483" s="24">
        <v>99</v>
      </c>
      <c r="AL1483" s="24">
        <v>99</v>
      </c>
      <c r="AM1483" s="24">
        <v>99</v>
      </c>
      <c r="AN1483" s="24">
        <v>99</v>
      </c>
      <c r="DX1483" s="19">
        <v>1479</v>
      </c>
      <c r="DY1483" t="s">
        <v>568</v>
      </c>
      <c r="DZ1483" t="s">
        <v>568</v>
      </c>
      <c r="EA1483" t="s">
        <v>568</v>
      </c>
      <c r="EB1483" t="s">
        <v>568</v>
      </c>
    </row>
    <row r="1484" spans="1:132" x14ac:dyDescent="0.25">
      <c r="A1484" s="13">
        <v>1481</v>
      </c>
      <c r="B1484" s="13">
        <v>0</v>
      </c>
      <c r="C1484" s="13">
        <v>0</v>
      </c>
      <c r="D1484" s="13">
        <v>0</v>
      </c>
      <c r="E1484" s="13">
        <v>0</v>
      </c>
      <c r="F1484" s="13">
        <v>0</v>
      </c>
      <c r="G1484" s="13">
        <v>0</v>
      </c>
      <c r="H1484" s="13">
        <v>0</v>
      </c>
      <c r="I1484" s="13">
        <v>0</v>
      </c>
      <c r="J1484" s="13">
        <v>0</v>
      </c>
      <c r="K1484" s="13">
        <v>0</v>
      </c>
      <c r="L1484" s="13">
        <v>0</v>
      </c>
      <c r="M1484" s="13">
        <v>0</v>
      </c>
      <c r="O1484" s="19">
        <v>1480</v>
      </c>
      <c r="P1484" s="20">
        <v>99</v>
      </c>
      <c r="Q1484" s="20">
        <v>99</v>
      </c>
      <c r="R1484" s="21">
        <v>99</v>
      </c>
      <c r="S1484" s="21">
        <v>99</v>
      </c>
      <c r="T1484" s="21">
        <v>99</v>
      </c>
      <c r="U1484" s="21">
        <v>99</v>
      </c>
      <c r="V1484" s="21">
        <v>99</v>
      </c>
      <c r="W1484" s="21">
        <v>99</v>
      </c>
      <c r="X1484" s="21">
        <v>98</v>
      </c>
      <c r="Y1484" s="21">
        <v>98</v>
      </c>
      <c r="Z1484" s="21">
        <v>97</v>
      </c>
      <c r="AA1484" s="21">
        <v>97</v>
      </c>
      <c r="AB1484" s="22">
        <v>1480</v>
      </c>
      <c r="AC1484" s="23">
        <v>98</v>
      </c>
      <c r="AD1484" s="23">
        <v>98</v>
      </c>
      <c r="AE1484" s="24">
        <v>99</v>
      </c>
      <c r="AF1484" s="24">
        <v>99</v>
      </c>
      <c r="AG1484" s="24">
        <v>99</v>
      </c>
      <c r="AH1484" s="24">
        <v>99</v>
      </c>
      <c r="AI1484" s="24">
        <v>99</v>
      </c>
      <c r="AJ1484" s="24">
        <v>99</v>
      </c>
      <c r="AK1484" s="24">
        <v>99</v>
      </c>
      <c r="AL1484" s="24">
        <v>99</v>
      </c>
      <c r="AM1484" s="24">
        <v>99</v>
      </c>
      <c r="AN1484" s="24">
        <v>99</v>
      </c>
      <c r="DX1484" s="19">
        <v>1480</v>
      </c>
      <c r="DY1484" t="s">
        <v>568</v>
      </c>
      <c r="DZ1484" t="s">
        <v>568</v>
      </c>
      <c r="EA1484" t="s">
        <v>568</v>
      </c>
      <c r="EB1484" t="s">
        <v>568</v>
      </c>
    </row>
    <row r="1485" spans="1:132" x14ac:dyDescent="0.25">
      <c r="A1485" s="12">
        <v>1482</v>
      </c>
      <c r="B1485" s="12">
        <v>0</v>
      </c>
      <c r="C1485" s="12">
        <v>0</v>
      </c>
      <c r="D1485" s="12">
        <v>0</v>
      </c>
      <c r="E1485" s="12">
        <v>0</v>
      </c>
      <c r="F1485" s="12">
        <v>0</v>
      </c>
      <c r="G1485" s="12">
        <v>0</v>
      </c>
      <c r="H1485" s="12">
        <v>0</v>
      </c>
      <c r="I1485" s="12">
        <v>0</v>
      </c>
      <c r="J1485" s="12">
        <v>0</v>
      </c>
      <c r="K1485" s="12">
        <v>0</v>
      </c>
      <c r="L1485" s="12">
        <v>0</v>
      </c>
      <c r="M1485" s="12">
        <v>0</v>
      </c>
      <c r="O1485" s="19">
        <v>1481</v>
      </c>
      <c r="P1485" s="20">
        <v>99</v>
      </c>
      <c r="Q1485" s="20">
        <v>99</v>
      </c>
      <c r="R1485" s="21">
        <v>99</v>
      </c>
      <c r="S1485" s="21">
        <v>99</v>
      </c>
      <c r="T1485" s="21">
        <v>99</v>
      </c>
      <c r="U1485" s="21">
        <v>99</v>
      </c>
      <c r="V1485" s="21">
        <v>99</v>
      </c>
      <c r="W1485" s="21">
        <v>99</v>
      </c>
      <c r="X1485" s="21">
        <v>98</v>
      </c>
      <c r="Y1485" s="21">
        <v>98</v>
      </c>
      <c r="Z1485" s="21">
        <v>97</v>
      </c>
      <c r="AA1485" s="21">
        <v>97</v>
      </c>
      <c r="AB1485" s="22">
        <v>1481</v>
      </c>
      <c r="AC1485" s="23">
        <v>98</v>
      </c>
      <c r="AD1485" s="23">
        <v>98</v>
      </c>
      <c r="AE1485" s="24">
        <v>99</v>
      </c>
      <c r="AF1485" s="24">
        <v>99</v>
      </c>
      <c r="AG1485" s="24">
        <v>99</v>
      </c>
      <c r="AH1485" s="24">
        <v>99</v>
      </c>
      <c r="AI1485" s="24">
        <v>99</v>
      </c>
      <c r="AJ1485" s="24">
        <v>99</v>
      </c>
      <c r="AK1485" s="24">
        <v>99</v>
      </c>
      <c r="AL1485" s="24">
        <v>99</v>
      </c>
      <c r="AM1485" s="24">
        <v>99</v>
      </c>
      <c r="AN1485" s="24">
        <v>99</v>
      </c>
      <c r="DX1485" s="19">
        <v>1481</v>
      </c>
      <c r="DY1485" t="s">
        <v>568</v>
      </c>
      <c r="DZ1485" t="s">
        <v>568</v>
      </c>
      <c r="EA1485" t="s">
        <v>568</v>
      </c>
      <c r="EB1485" t="s">
        <v>568</v>
      </c>
    </row>
    <row r="1486" spans="1:132" x14ac:dyDescent="0.25">
      <c r="A1486" s="13">
        <v>1483</v>
      </c>
      <c r="B1486" s="13">
        <v>0</v>
      </c>
      <c r="C1486" s="13">
        <v>0</v>
      </c>
      <c r="D1486" s="13">
        <v>0</v>
      </c>
      <c r="E1486" s="13">
        <v>0</v>
      </c>
      <c r="F1486" s="13">
        <v>0</v>
      </c>
      <c r="G1486" s="13">
        <v>0</v>
      </c>
      <c r="H1486" s="13">
        <v>0</v>
      </c>
      <c r="I1486" s="13">
        <v>0</v>
      </c>
      <c r="J1486" s="13">
        <v>0</v>
      </c>
      <c r="K1486" s="13">
        <v>0</v>
      </c>
      <c r="L1486" s="13">
        <v>0</v>
      </c>
      <c r="M1486" s="13">
        <v>0</v>
      </c>
      <c r="O1486" s="19">
        <v>1482</v>
      </c>
      <c r="P1486" s="20">
        <v>99</v>
      </c>
      <c r="Q1486" s="20">
        <v>99</v>
      </c>
      <c r="R1486" s="21">
        <v>99</v>
      </c>
      <c r="S1486" s="21">
        <v>99</v>
      </c>
      <c r="T1486" s="21">
        <v>99</v>
      </c>
      <c r="U1486" s="21">
        <v>99</v>
      </c>
      <c r="V1486" s="21">
        <v>99</v>
      </c>
      <c r="W1486" s="21">
        <v>99</v>
      </c>
      <c r="X1486" s="21">
        <v>98</v>
      </c>
      <c r="Y1486" s="21">
        <v>98</v>
      </c>
      <c r="Z1486" s="21">
        <v>97</v>
      </c>
      <c r="AA1486" s="21">
        <v>97</v>
      </c>
      <c r="AB1486" s="22">
        <v>1482</v>
      </c>
      <c r="AC1486" s="23">
        <v>98</v>
      </c>
      <c r="AD1486" s="23">
        <v>98</v>
      </c>
      <c r="AE1486" s="24">
        <v>99</v>
      </c>
      <c r="AF1486" s="24">
        <v>99</v>
      </c>
      <c r="AG1486" s="24">
        <v>99</v>
      </c>
      <c r="AH1486" s="24">
        <v>99</v>
      </c>
      <c r="AI1486" s="24">
        <v>99</v>
      </c>
      <c r="AJ1486" s="24">
        <v>99</v>
      </c>
      <c r="AK1486" s="24">
        <v>99</v>
      </c>
      <c r="AL1486" s="24">
        <v>99</v>
      </c>
      <c r="AM1486" s="24">
        <v>99</v>
      </c>
      <c r="AN1486" s="24">
        <v>99</v>
      </c>
      <c r="DX1486" s="19">
        <v>1482</v>
      </c>
      <c r="DY1486" t="s">
        <v>568</v>
      </c>
      <c r="DZ1486" t="s">
        <v>568</v>
      </c>
      <c r="EA1486" t="s">
        <v>568</v>
      </c>
      <c r="EB1486" t="s">
        <v>568</v>
      </c>
    </row>
    <row r="1487" spans="1:132" x14ac:dyDescent="0.25">
      <c r="A1487" s="12">
        <v>1484</v>
      </c>
      <c r="B1487" s="12">
        <v>0</v>
      </c>
      <c r="C1487" s="12">
        <v>0</v>
      </c>
      <c r="D1487" s="12">
        <v>0</v>
      </c>
      <c r="E1487" s="12">
        <v>0</v>
      </c>
      <c r="F1487" s="12">
        <v>0</v>
      </c>
      <c r="G1487" s="12">
        <v>0</v>
      </c>
      <c r="H1487" s="12">
        <v>0</v>
      </c>
      <c r="I1487" s="12">
        <v>0</v>
      </c>
      <c r="J1487" s="12">
        <v>0</v>
      </c>
      <c r="K1487" s="12">
        <v>0</v>
      </c>
      <c r="L1487" s="12">
        <v>0</v>
      </c>
      <c r="M1487" s="12">
        <v>0</v>
      </c>
      <c r="O1487" s="19">
        <v>1483</v>
      </c>
      <c r="P1487" s="20">
        <v>99</v>
      </c>
      <c r="Q1487" s="20">
        <v>99</v>
      </c>
      <c r="R1487" s="21">
        <v>99</v>
      </c>
      <c r="S1487" s="21">
        <v>99</v>
      </c>
      <c r="T1487" s="21">
        <v>99</v>
      </c>
      <c r="U1487" s="21">
        <v>99</v>
      </c>
      <c r="V1487" s="21">
        <v>99</v>
      </c>
      <c r="W1487" s="21">
        <v>99</v>
      </c>
      <c r="X1487" s="21">
        <v>98</v>
      </c>
      <c r="Y1487" s="21">
        <v>98</v>
      </c>
      <c r="Z1487" s="21">
        <v>97</v>
      </c>
      <c r="AA1487" s="21">
        <v>97</v>
      </c>
      <c r="AB1487" s="22">
        <v>1483</v>
      </c>
      <c r="AC1487" s="23">
        <v>98</v>
      </c>
      <c r="AD1487" s="23">
        <v>98</v>
      </c>
      <c r="AE1487" s="24">
        <v>99</v>
      </c>
      <c r="AF1487" s="24">
        <v>99</v>
      </c>
      <c r="AG1487" s="24">
        <v>99</v>
      </c>
      <c r="AH1487" s="24">
        <v>99</v>
      </c>
      <c r="AI1487" s="24">
        <v>99</v>
      </c>
      <c r="AJ1487" s="24">
        <v>99</v>
      </c>
      <c r="AK1487" s="24">
        <v>99</v>
      </c>
      <c r="AL1487" s="24">
        <v>99</v>
      </c>
      <c r="AM1487" s="24">
        <v>99</v>
      </c>
      <c r="AN1487" s="24">
        <v>99</v>
      </c>
      <c r="DX1487" s="19">
        <v>1483</v>
      </c>
      <c r="DY1487" t="s">
        <v>568</v>
      </c>
      <c r="DZ1487" t="s">
        <v>568</v>
      </c>
      <c r="EA1487" t="s">
        <v>568</v>
      </c>
      <c r="EB1487" t="s">
        <v>568</v>
      </c>
    </row>
    <row r="1488" spans="1:132" x14ac:dyDescent="0.25">
      <c r="A1488" s="13">
        <v>1485</v>
      </c>
      <c r="B1488" s="13">
        <v>0</v>
      </c>
      <c r="C1488" s="13">
        <v>0</v>
      </c>
      <c r="D1488" s="13">
        <v>0</v>
      </c>
      <c r="E1488" s="13">
        <v>0</v>
      </c>
      <c r="F1488" s="13">
        <v>0</v>
      </c>
      <c r="G1488" s="13">
        <v>0</v>
      </c>
      <c r="H1488" s="13">
        <v>0</v>
      </c>
      <c r="I1488" s="13">
        <v>0</v>
      </c>
      <c r="J1488" s="13">
        <v>0</v>
      </c>
      <c r="K1488" s="13">
        <v>0</v>
      </c>
      <c r="L1488" s="13">
        <v>0</v>
      </c>
      <c r="M1488" s="13">
        <v>0</v>
      </c>
      <c r="O1488" s="19">
        <v>1484</v>
      </c>
      <c r="P1488" s="20">
        <v>99</v>
      </c>
      <c r="Q1488" s="20">
        <v>99</v>
      </c>
      <c r="R1488" s="21">
        <v>99</v>
      </c>
      <c r="S1488" s="21">
        <v>99</v>
      </c>
      <c r="T1488" s="21">
        <v>99</v>
      </c>
      <c r="U1488" s="21">
        <v>99</v>
      </c>
      <c r="V1488" s="21">
        <v>99</v>
      </c>
      <c r="W1488" s="21">
        <v>99</v>
      </c>
      <c r="X1488" s="21">
        <v>98</v>
      </c>
      <c r="Y1488" s="21">
        <v>98</v>
      </c>
      <c r="Z1488" s="21">
        <v>97</v>
      </c>
      <c r="AA1488" s="21">
        <v>97</v>
      </c>
      <c r="AB1488" s="22">
        <v>1484</v>
      </c>
      <c r="AC1488" s="23">
        <v>98</v>
      </c>
      <c r="AD1488" s="23">
        <v>98</v>
      </c>
      <c r="AE1488" s="24">
        <v>99</v>
      </c>
      <c r="AF1488" s="24">
        <v>99</v>
      </c>
      <c r="AG1488" s="24">
        <v>99</v>
      </c>
      <c r="AH1488" s="24">
        <v>99</v>
      </c>
      <c r="AI1488" s="24">
        <v>99</v>
      </c>
      <c r="AJ1488" s="24">
        <v>99</v>
      </c>
      <c r="AK1488" s="24">
        <v>99</v>
      </c>
      <c r="AL1488" s="24">
        <v>99</v>
      </c>
      <c r="AM1488" s="24">
        <v>99</v>
      </c>
      <c r="AN1488" s="24">
        <v>99</v>
      </c>
      <c r="DX1488" s="19">
        <v>1484</v>
      </c>
      <c r="DY1488" t="s">
        <v>568</v>
      </c>
      <c r="DZ1488" t="s">
        <v>568</v>
      </c>
      <c r="EA1488" t="s">
        <v>568</v>
      </c>
      <c r="EB1488" t="s">
        <v>568</v>
      </c>
    </row>
    <row r="1489" spans="1:132" x14ac:dyDescent="0.25">
      <c r="A1489" s="12">
        <v>1486</v>
      </c>
      <c r="B1489" s="12">
        <v>0</v>
      </c>
      <c r="C1489" s="12">
        <v>0</v>
      </c>
      <c r="D1489" s="12">
        <v>0</v>
      </c>
      <c r="E1489" s="12">
        <v>0</v>
      </c>
      <c r="F1489" s="12">
        <v>0</v>
      </c>
      <c r="G1489" s="12">
        <v>0</v>
      </c>
      <c r="H1489" s="12">
        <v>0</v>
      </c>
      <c r="I1489" s="12">
        <v>0</v>
      </c>
      <c r="J1489" s="12">
        <v>0</v>
      </c>
      <c r="K1489" s="12">
        <v>0</v>
      </c>
      <c r="L1489" s="12">
        <v>0</v>
      </c>
      <c r="M1489" s="12">
        <v>0</v>
      </c>
      <c r="O1489" s="19">
        <v>1485</v>
      </c>
      <c r="P1489" s="20">
        <v>99</v>
      </c>
      <c r="Q1489" s="20">
        <v>99</v>
      </c>
      <c r="R1489" s="21">
        <v>99</v>
      </c>
      <c r="S1489" s="21">
        <v>99</v>
      </c>
      <c r="T1489" s="21">
        <v>99</v>
      </c>
      <c r="U1489" s="21">
        <v>99</v>
      </c>
      <c r="V1489" s="21">
        <v>99</v>
      </c>
      <c r="W1489" s="21">
        <v>99</v>
      </c>
      <c r="X1489" s="21">
        <v>98</v>
      </c>
      <c r="Y1489" s="21">
        <v>98</v>
      </c>
      <c r="Z1489" s="21">
        <v>97</v>
      </c>
      <c r="AA1489" s="21">
        <v>97</v>
      </c>
      <c r="AB1489" s="22">
        <v>1485</v>
      </c>
      <c r="AC1489" s="23">
        <v>98</v>
      </c>
      <c r="AD1489" s="23">
        <v>98</v>
      </c>
      <c r="AE1489" s="24">
        <v>99</v>
      </c>
      <c r="AF1489" s="24">
        <v>99</v>
      </c>
      <c r="AG1489" s="24">
        <v>99</v>
      </c>
      <c r="AH1489" s="24">
        <v>99</v>
      </c>
      <c r="AI1489" s="24">
        <v>99</v>
      </c>
      <c r="AJ1489" s="24">
        <v>99</v>
      </c>
      <c r="AK1489" s="24">
        <v>99</v>
      </c>
      <c r="AL1489" s="24">
        <v>99</v>
      </c>
      <c r="AM1489" s="24">
        <v>99</v>
      </c>
      <c r="AN1489" s="24">
        <v>99</v>
      </c>
      <c r="DX1489" s="19">
        <v>1485</v>
      </c>
      <c r="DY1489" t="s">
        <v>568</v>
      </c>
      <c r="DZ1489" t="s">
        <v>568</v>
      </c>
      <c r="EA1489" t="s">
        <v>568</v>
      </c>
      <c r="EB1489" t="s">
        <v>568</v>
      </c>
    </row>
    <row r="1490" spans="1:132" x14ac:dyDescent="0.25">
      <c r="A1490" s="13">
        <v>1487</v>
      </c>
      <c r="B1490" s="13">
        <v>0</v>
      </c>
      <c r="C1490" s="13">
        <v>0</v>
      </c>
      <c r="D1490" s="13">
        <v>0</v>
      </c>
      <c r="E1490" s="13">
        <v>0</v>
      </c>
      <c r="F1490" s="13">
        <v>0</v>
      </c>
      <c r="G1490" s="13">
        <v>0</v>
      </c>
      <c r="H1490" s="13">
        <v>0</v>
      </c>
      <c r="I1490" s="13">
        <v>0</v>
      </c>
      <c r="J1490" s="13">
        <v>0</v>
      </c>
      <c r="K1490" s="13">
        <v>0</v>
      </c>
      <c r="L1490" s="13">
        <v>0</v>
      </c>
      <c r="M1490" s="13">
        <v>0</v>
      </c>
      <c r="O1490" s="19">
        <v>1486</v>
      </c>
      <c r="P1490" s="20">
        <v>99</v>
      </c>
      <c r="Q1490" s="20">
        <v>99</v>
      </c>
      <c r="R1490" s="21">
        <v>99</v>
      </c>
      <c r="S1490" s="21">
        <v>99</v>
      </c>
      <c r="T1490" s="21">
        <v>99</v>
      </c>
      <c r="U1490" s="21">
        <v>99</v>
      </c>
      <c r="V1490" s="21">
        <v>99</v>
      </c>
      <c r="W1490" s="21">
        <v>99</v>
      </c>
      <c r="X1490" s="21">
        <v>98</v>
      </c>
      <c r="Y1490" s="21">
        <v>98</v>
      </c>
      <c r="Z1490" s="21">
        <v>97</v>
      </c>
      <c r="AA1490" s="21">
        <v>97</v>
      </c>
      <c r="AB1490" s="22">
        <v>1486</v>
      </c>
      <c r="AC1490" s="23">
        <v>98</v>
      </c>
      <c r="AD1490" s="23">
        <v>98</v>
      </c>
      <c r="AE1490" s="24">
        <v>99</v>
      </c>
      <c r="AF1490" s="24">
        <v>99</v>
      </c>
      <c r="AG1490" s="24">
        <v>99</v>
      </c>
      <c r="AH1490" s="24">
        <v>99</v>
      </c>
      <c r="AI1490" s="24">
        <v>99</v>
      </c>
      <c r="AJ1490" s="24">
        <v>99</v>
      </c>
      <c r="AK1490" s="24">
        <v>99</v>
      </c>
      <c r="AL1490" s="24">
        <v>99</v>
      </c>
      <c r="AM1490" s="24">
        <v>99</v>
      </c>
      <c r="AN1490" s="24">
        <v>99</v>
      </c>
      <c r="DX1490" s="19">
        <v>1486</v>
      </c>
      <c r="DY1490" t="s">
        <v>568</v>
      </c>
      <c r="DZ1490" t="s">
        <v>568</v>
      </c>
      <c r="EA1490" t="s">
        <v>568</v>
      </c>
      <c r="EB1490" t="s">
        <v>568</v>
      </c>
    </row>
    <row r="1491" spans="1:132" x14ac:dyDescent="0.25">
      <c r="A1491" s="12">
        <v>1488</v>
      </c>
      <c r="B1491" s="12">
        <v>0</v>
      </c>
      <c r="C1491" s="12">
        <v>0</v>
      </c>
      <c r="D1491" s="12">
        <v>0</v>
      </c>
      <c r="E1491" s="12">
        <v>0</v>
      </c>
      <c r="F1491" s="12">
        <v>0</v>
      </c>
      <c r="G1491" s="12">
        <v>0</v>
      </c>
      <c r="H1491" s="12">
        <v>0</v>
      </c>
      <c r="I1491" s="12">
        <v>0</v>
      </c>
      <c r="J1491" s="12">
        <v>0</v>
      </c>
      <c r="K1491" s="12">
        <v>0</v>
      </c>
      <c r="L1491" s="12">
        <v>0</v>
      </c>
      <c r="M1491" s="12">
        <v>0</v>
      </c>
      <c r="O1491" s="19">
        <v>1487</v>
      </c>
      <c r="P1491" s="20">
        <v>99</v>
      </c>
      <c r="Q1491" s="20">
        <v>99</v>
      </c>
      <c r="R1491" s="21">
        <v>99</v>
      </c>
      <c r="S1491" s="21">
        <v>99</v>
      </c>
      <c r="T1491" s="21">
        <v>99</v>
      </c>
      <c r="U1491" s="21">
        <v>99</v>
      </c>
      <c r="V1491" s="21">
        <v>99</v>
      </c>
      <c r="W1491" s="21">
        <v>99</v>
      </c>
      <c r="X1491" s="21">
        <v>98</v>
      </c>
      <c r="Y1491" s="21">
        <v>98</v>
      </c>
      <c r="Z1491" s="21">
        <v>97</v>
      </c>
      <c r="AA1491" s="21">
        <v>97</v>
      </c>
      <c r="AB1491" s="22">
        <v>1487</v>
      </c>
      <c r="AC1491" s="23">
        <v>98</v>
      </c>
      <c r="AD1491" s="23">
        <v>98</v>
      </c>
      <c r="AE1491" s="24">
        <v>99</v>
      </c>
      <c r="AF1491" s="24">
        <v>99</v>
      </c>
      <c r="AG1491" s="24">
        <v>99</v>
      </c>
      <c r="AH1491" s="24">
        <v>99</v>
      </c>
      <c r="AI1491" s="24">
        <v>99</v>
      </c>
      <c r="AJ1491" s="24">
        <v>99</v>
      </c>
      <c r="AK1491" s="24">
        <v>99</v>
      </c>
      <c r="AL1491" s="24">
        <v>99</v>
      </c>
      <c r="AM1491" s="24">
        <v>99</v>
      </c>
      <c r="AN1491" s="24">
        <v>99</v>
      </c>
      <c r="DX1491" s="19">
        <v>1487</v>
      </c>
      <c r="DY1491" t="s">
        <v>568</v>
      </c>
      <c r="DZ1491" t="s">
        <v>568</v>
      </c>
      <c r="EA1491" t="s">
        <v>568</v>
      </c>
      <c r="EB1491" t="s">
        <v>568</v>
      </c>
    </row>
    <row r="1492" spans="1:132" x14ac:dyDescent="0.25">
      <c r="A1492" s="13">
        <v>1489</v>
      </c>
      <c r="B1492" s="13">
        <v>0</v>
      </c>
      <c r="C1492" s="13">
        <v>0</v>
      </c>
      <c r="D1492" s="13">
        <v>0</v>
      </c>
      <c r="E1492" s="13">
        <v>0</v>
      </c>
      <c r="F1492" s="13">
        <v>0</v>
      </c>
      <c r="G1492" s="13">
        <v>0</v>
      </c>
      <c r="H1492" s="13">
        <v>0</v>
      </c>
      <c r="I1492" s="13">
        <v>0</v>
      </c>
      <c r="J1492" s="13">
        <v>0</v>
      </c>
      <c r="K1492" s="13">
        <v>0</v>
      </c>
      <c r="L1492" s="13">
        <v>0</v>
      </c>
      <c r="M1492" s="13">
        <v>0</v>
      </c>
      <c r="O1492" s="19">
        <v>1488</v>
      </c>
      <c r="P1492" s="20">
        <v>99</v>
      </c>
      <c r="Q1492" s="20">
        <v>99</v>
      </c>
      <c r="R1492" s="21">
        <v>99</v>
      </c>
      <c r="S1492" s="21">
        <v>99</v>
      </c>
      <c r="T1492" s="21">
        <v>99</v>
      </c>
      <c r="U1492" s="21">
        <v>99</v>
      </c>
      <c r="V1492" s="21">
        <v>99</v>
      </c>
      <c r="W1492" s="21">
        <v>99</v>
      </c>
      <c r="X1492" s="21">
        <v>98</v>
      </c>
      <c r="Y1492" s="21">
        <v>98</v>
      </c>
      <c r="Z1492" s="21">
        <v>97</v>
      </c>
      <c r="AA1492" s="21">
        <v>97</v>
      </c>
      <c r="AB1492" s="22">
        <v>1488</v>
      </c>
      <c r="AC1492" s="23">
        <v>98</v>
      </c>
      <c r="AD1492" s="23">
        <v>98</v>
      </c>
      <c r="AE1492" s="24">
        <v>99</v>
      </c>
      <c r="AF1492" s="24">
        <v>99</v>
      </c>
      <c r="AG1492" s="24">
        <v>99</v>
      </c>
      <c r="AH1492" s="24">
        <v>99</v>
      </c>
      <c r="AI1492" s="24">
        <v>99</v>
      </c>
      <c r="AJ1492" s="24">
        <v>99</v>
      </c>
      <c r="AK1492" s="24">
        <v>99</v>
      </c>
      <c r="AL1492" s="24">
        <v>99</v>
      </c>
      <c r="AM1492" s="24">
        <v>99</v>
      </c>
      <c r="AN1492" s="24">
        <v>99</v>
      </c>
      <c r="DX1492" s="19">
        <v>1488</v>
      </c>
      <c r="DY1492" t="s">
        <v>568</v>
      </c>
      <c r="DZ1492" t="s">
        <v>568</v>
      </c>
      <c r="EA1492" t="s">
        <v>568</v>
      </c>
      <c r="EB1492" t="s">
        <v>568</v>
      </c>
    </row>
    <row r="1493" spans="1:132" x14ac:dyDescent="0.25">
      <c r="A1493" s="12">
        <v>1490</v>
      </c>
      <c r="B1493" s="12">
        <v>0</v>
      </c>
      <c r="C1493" s="12">
        <v>0</v>
      </c>
      <c r="D1493" s="12">
        <v>0</v>
      </c>
      <c r="E1493" s="12">
        <v>0</v>
      </c>
      <c r="F1493" s="12">
        <v>0</v>
      </c>
      <c r="G1493" s="12">
        <v>0</v>
      </c>
      <c r="H1493" s="12">
        <v>0</v>
      </c>
      <c r="I1493" s="12">
        <v>0</v>
      </c>
      <c r="J1493" s="12">
        <v>0</v>
      </c>
      <c r="K1493" s="12">
        <v>0</v>
      </c>
      <c r="L1493" s="12">
        <v>0</v>
      </c>
      <c r="M1493" s="12">
        <v>0</v>
      </c>
      <c r="O1493" s="19">
        <v>1489</v>
      </c>
      <c r="P1493" s="20">
        <v>99</v>
      </c>
      <c r="Q1493" s="20">
        <v>99</v>
      </c>
      <c r="R1493" s="21">
        <v>99</v>
      </c>
      <c r="S1493" s="21">
        <v>99</v>
      </c>
      <c r="T1493" s="21">
        <v>99</v>
      </c>
      <c r="U1493" s="21">
        <v>99</v>
      </c>
      <c r="V1493" s="21">
        <v>99</v>
      </c>
      <c r="W1493" s="21">
        <v>99</v>
      </c>
      <c r="X1493" s="21">
        <v>98</v>
      </c>
      <c r="Y1493" s="21">
        <v>98</v>
      </c>
      <c r="Z1493" s="21">
        <v>97</v>
      </c>
      <c r="AA1493" s="21">
        <v>97</v>
      </c>
      <c r="AB1493" s="22">
        <v>1489</v>
      </c>
      <c r="AC1493" s="23">
        <v>98</v>
      </c>
      <c r="AD1493" s="23">
        <v>98</v>
      </c>
      <c r="AE1493" s="24">
        <v>99</v>
      </c>
      <c r="AF1493" s="24">
        <v>99</v>
      </c>
      <c r="AG1493" s="24">
        <v>99</v>
      </c>
      <c r="AH1493" s="24">
        <v>99</v>
      </c>
      <c r="AI1493" s="24">
        <v>99</v>
      </c>
      <c r="AJ1493" s="24">
        <v>99</v>
      </c>
      <c r="AK1493" s="24">
        <v>99</v>
      </c>
      <c r="AL1493" s="24">
        <v>99</v>
      </c>
      <c r="AM1493" s="24">
        <v>99</v>
      </c>
      <c r="AN1493" s="24">
        <v>99</v>
      </c>
      <c r="DX1493" s="19">
        <v>1489</v>
      </c>
      <c r="DY1493" t="s">
        <v>568</v>
      </c>
      <c r="DZ1493" t="s">
        <v>568</v>
      </c>
      <c r="EA1493" t="s">
        <v>568</v>
      </c>
      <c r="EB1493" t="s">
        <v>568</v>
      </c>
    </row>
    <row r="1494" spans="1:132" x14ac:dyDescent="0.25">
      <c r="A1494" s="13">
        <v>1491</v>
      </c>
      <c r="B1494" s="13">
        <v>0</v>
      </c>
      <c r="C1494" s="13">
        <v>0</v>
      </c>
      <c r="D1494" s="13">
        <v>0</v>
      </c>
      <c r="E1494" s="13">
        <v>0</v>
      </c>
      <c r="F1494" s="13">
        <v>0</v>
      </c>
      <c r="G1494" s="13">
        <v>0</v>
      </c>
      <c r="H1494" s="13">
        <v>0</v>
      </c>
      <c r="I1494" s="13">
        <v>0</v>
      </c>
      <c r="J1494" s="13">
        <v>0</v>
      </c>
      <c r="K1494" s="13">
        <v>0</v>
      </c>
      <c r="L1494" s="13">
        <v>0</v>
      </c>
      <c r="M1494" s="13">
        <v>0</v>
      </c>
      <c r="O1494" s="19">
        <v>1490</v>
      </c>
      <c r="P1494" s="20">
        <v>99</v>
      </c>
      <c r="Q1494" s="20">
        <v>99</v>
      </c>
      <c r="R1494" s="21">
        <v>99</v>
      </c>
      <c r="S1494" s="21">
        <v>99</v>
      </c>
      <c r="T1494" s="21">
        <v>99</v>
      </c>
      <c r="U1494" s="21">
        <v>99</v>
      </c>
      <c r="V1494" s="21">
        <v>99</v>
      </c>
      <c r="W1494" s="21">
        <v>99</v>
      </c>
      <c r="X1494" s="21">
        <v>98</v>
      </c>
      <c r="Y1494" s="21">
        <v>98</v>
      </c>
      <c r="Z1494" s="21">
        <v>97</v>
      </c>
      <c r="AA1494" s="21">
        <v>97</v>
      </c>
      <c r="AB1494" s="22">
        <v>1490</v>
      </c>
      <c r="AC1494" s="23">
        <v>99</v>
      </c>
      <c r="AD1494" s="23">
        <v>98</v>
      </c>
      <c r="AE1494" s="24">
        <v>99</v>
      </c>
      <c r="AF1494" s="24">
        <v>99</v>
      </c>
      <c r="AG1494" s="24">
        <v>99</v>
      </c>
      <c r="AH1494" s="24">
        <v>99</v>
      </c>
      <c r="AI1494" s="24">
        <v>99</v>
      </c>
      <c r="AJ1494" s="24">
        <v>99</v>
      </c>
      <c r="AK1494" s="24">
        <v>99</v>
      </c>
      <c r="AL1494" s="24">
        <v>99</v>
      </c>
      <c r="AM1494" s="24">
        <v>99</v>
      </c>
      <c r="AN1494" s="24">
        <v>99</v>
      </c>
      <c r="DX1494" s="19">
        <v>1490</v>
      </c>
      <c r="DY1494" t="s">
        <v>568</v>
      </c>
      <c r="DZ1494" t="s">
        <v>568</v>
      </c>
      <c r="EA1494" t="s">
        <v>568</v>
      </c>
      <c r="EB1494" t="s">
        <v>568</v>
      </c>
    </row>
    <row r="1495" spans="1:132" x14ac:dyDescent="0.25">
      <c r="A1495" s="12">
        <v>1492</v>
      </c>
      <c r="B1495" s="12">
        <v>0</v>
      </c>
      <c r="C1495" s="12">
        <v>0</v>
      </c>
      <c r="D1495" s="12">
        <v>0</v>
      </c>
      <c r="E1495" s="12">
        <v>0</v>
      </c>
      <c r="F1495" s="12">
        <v>0</v>
      </c>
      <c r="G1495" s="12">
        <v>0</v>
      </c>
      <c r="H1495" s="12">
        <v>0</v>
      </c>
      <c r="I1495" s="12">
        <v>0</v>
      </c>
      <c r="J1495" s="12">
        <v>0</v>
      </c>
      <c r="K1495" s="12">
        <v>0</v>
      </c>
      <c r="L1495" s="12">
        <v>0</v>
      </c>
      <c r="M1495" s="12">
        <v>0</v>
      </c>
      <c r="O1495" s="19">
        <v>1491</v>
      </c>
      <c r="P1495" s="20">
        <v>99</v>
      </c>
      <c r="Q1495" s="20">
        <v>99</v>
      </c>
      <c r="R1495" s="21">
        <v>99</v>
      </c>
      <c r="S1495" s="21">
        <v>99</v>
      </c>
      <c r="T1495" s="21">
        <v>99</v>
      </c>
      <c r="U1495" s="21">
        <v>99</v>
      </c>
      <c r="V1495" s="21">
        <v>99</v>
      </c>
      <c r="W1495" s="21">
        <v>99</v>
      </c>
      <c r="X1495" s="21">
        <v>98</v>
      </c>
      <c r="Y1495" s="21">
        <v>98</v>
      </c>
      <c r="Z1495" s="21">
        <v>97</v>
      </c>
      <c r="AA1495" s="21">
        <v>97</v>
      </c>
      <c r="AB1495" s="22">
        <v>1491</v>
      </c>
      <c r="AC1495" s="23">
        <v>99</v>
      </c>
      <c r="AD1495" s="23">
        <v>98</v>
      </c>
      <c r="AE1495" s="24">
        <v>99</v>
      </c>
      <c r="AF1495" s="24">
        <v>99</v>
      </c>
      <c r="AG1495" s="24">
        <v>99</v>
      </c>
      <c r="AH1495" s="24">
        <v>99</v>
      </c>
      <c r="AI1495" s="24">
        <v>99</v>
      </c>
      <c r="AJ1495" s="24">
        <v>99</v>
      </c>
      <c r="AK1495" s="24">
        <v>99</v>
      </c>
      <c r="AL1495" s="24">
        <v>99</v>
      </c>
      <c r="AM1495" s="24">
        <v>99</v>
      </c>
      <c r="AN1495" s="24">
        <v>99</v>
      </c>
      <c r="DX1495" s="19">
        <v>1491</v>
      </c>
      <c r="DY1495" t="s">
        <v>568</v>
      </c>
      <c r="DZ1495" t="s">
        <v>568</v>
      </c>
      <c r="EA1495" t="s">
        <v>568</v>
      </c>
      <c r="EB1495" t="s">
        <v>568</v>
      </c>
    </row>
    <row r="1496" spans="1:132" x14ac:dyDescent="0.25">
      <c r="A1496" s="13">
        <v>1493</v>
      </c>
      <c r="B1496" s="13">
        <v>0</v>
      </c>
      <c r="C1496" s="13">
        <v>0</v>
      </c>
      <c r="D1496" s="13">
        <v>0</v>
      </c>
      <c r="E1496" s="13">
        <v>0</v>
      </c>
      <c r="F1496" s="13">
        <v>0</v>
      </c>
      <c r="G1496" s="13">
        <v>0</v>
      </c>
      <c r="H1496" s="13">
        <v>0</v>
      </c>
      <c r="I1496" s="13">
        <v>0</v>
      </c>
      <c r="J1496" s="13">
        <v>0</v>
      </c>
      <c r="K1496" s="13">
        <v>0</v>
      </c>
      <c r="L1496" s="13">
        <v>0</v>
      </c>
      <c r="M1496" s="13">
        <v>0</v>
      </c>
      <c r="O1496" s="19">
        <v>1492</v>
      </c>
      <c r="P1496" s="20">
        <v>99</v>
      </c>
      <c r="Q1496" s="20">
        <v>99</v>
      </c>
      <c r="R1496" s="21">
        <v>99</v>
      </c>
      <c r="S1496" s="21">
        <v>99</v>
      </c>
      <c r="T1496" s="21">
        <v>99</v>
      </c>
      <c r="U1496" s="21">
        <v>99</v>
      </c>
      <c r="V1496" s="21">
        <v>99</v>
      </c>
      <c r="W1496" s="21">
        <v>99</v>
      </c>
      <c r="X1496" s="21">
        <v>98</v>
      </c>
      <c r="Y1496" s="21">
        <v>98</v>
      </c>
      <c r="Z1496" s="21">
        <v>97</v>
      </c>
      <c r="AA1496" s="21">
        <v>97</v>
      </c>
      <c r="AB1496" s="22">
        <v>1492</v>
      </c>
      <c r="AC1496" s="23">
        <v>99</v>
      </c>
      <c r="AD1496" s="23">
        <v>98</v>
      </c>
      <c r="AE1496" s="24">
        <v>99</v>
      </c>
      <c r="AF1496" s="24">
        <v>99</v>
      </c>
      <c r="AG1496" s="24">
        <v>99</v>
      </c>
      <c r="AH1496" s="24">
        <v>99</v>
      </c>
      <c r="AI1496" s="24">
        <v>99</v>
      </c>
      <c r="AJ1496" s="24">
        <v>99</v>
      </c>
      <c r="AK1496" s="24">
        <v>99</v>
      </c>
      <c r="AL1496" s="24">
        <v>99</v>
      </c>
      <c r="AM1496" s="24">
        <v>99</v>
      </c>
      <c r="AN1496" s="24">
        <v>99</v>
      </c>
      <c r="DX1496" s="19">
        <v>1492</v>
      </c>
      <c r="DY1496" t="s">
        <v>568</v>
      </c>
      <c r="DZ1496" t="s">
        <v>568</v>
      </c>
      <c r="EA1496" t="s">
        <v>568</v>
      </c>
      <c r="EB1496" t="s">
        <v>568</v>
      </c>
    </row>
    <row r="1497" spans="1:132" x14ac:dyDescent="0.25">
      <c r="A1497" s="12">
        <v>1494</v>
      </c>
      <c r="B1497" s="12">
        <v>0</v>
      </c>
      <c r="C1497" s="12">
        <v>0</v>
      </c>
      <c r="D1497" s="12">
        <v>0</v>
      </c>
      <c r="E1497" s="12">
        <v>0</v>
      </c>
      <c r="F1497" s="12">
        <v>0</v>
      </c>
      <c r="G1497" s="12">
        <v>0</v>
      </c>
      <c r="H1497" s="12">
        <v>0</v>
      </c>
      <c r="I1497" s="12">
        <v>0</v>
      </c>
      <c r="J1497" s="12">
        <v>0</v>
      </c>
      <c r="K1497" s="12">
        <v>0</v>
      </c>
      <c r="L1497" s="12">
        <v>0</v>
      </c>
      <c r="M1497" s="12">
        <v>0</v>
      </c>
      <c r="O1497" s="19">
        <v>1493</v>
      </c>
      <c r="P1497" s="20">
        <v>99</v>
      </c>
      <c r="Q1497" s="20">
        <v>99</v>
      </c>
      <c r="R1497" s="21">
        <v>99</v>
      </c>
      <c r="S1497" s="21">
        <v>99</v>
      </c>
      <c r="T1497" s="21">
        <v>99</v>
      </c>
      <c r="U1497" s="21">
        <v>99</v>
      </c>
      <c r="V1497" s="21">
        <v>99</v>
      </c>
      <c r="W1497" s="21">
        <v>99</v>
      </c>
      <c r="X1497" s="21">
        <v>98</v>
      </c>
      <c r="Y1497" s="21">
        <v>98</v>
      </c>
      <c r="Z1497" s="21">
        <v>98</v>
      </c>
      <c r="AA1497" s="21">
        <v>96</v>
      </c>
      <c r="AB1497" s="22">
        <v>1493</v>
      </c>
      <c r="AC1497" s="23">
        <v>99</v>
      </c>
      <c r="AD1497" s="23">
        <v>98</v>
      </c>
      <c r="AE1497" s="24">
        <v>99</v>
      </c>
      <c r="AF1497" s="24">
        <v>99</v>
      </c>
      <c r="AG1497" s="24">
        <v>99</v>
      </c>
      <c r="AH1497" s="24">
        <v>99</v>
      </c>
      <c r="AI1497" s="24">
        <v>99</v>
      </c>
      <c r="AJ1497" s="24">
        <v>99</v>
      </c>
      <c r="AK1497" s="24">
        <v>99</v>
      </c>
      <c r="AL1497" s="24">
        <v>99</v>
      </c>
      <c r="AM1497" s="24">
        <v>99</v>
      </c>
      <c r="AN1497" s="24">
        <v>99</v>
      </c>
      <c r="DX1497" s="19">
        <v>1493</v>
      </c>
      <c r="DY1497" t="s">
        <v>568</v>
      </c>
      <c r="DZ1497" t="s">
        <v>568</v>
      </c>
      <c r="EA1497" t="s">
        <v>568</v>
      </c>
      <c r="EB1497" t="s">
        <v>568</v>
      </c>
    </row>
    <row r="1498" spans="1:132" x14ac:dyDescent="0.25">
      <c r="A1498" s="13">
        <v>1495</v>
      </c>
      <c r="B1498" s="13">
        <v>0</v>
      </c>
      <c r="C1498" s="13">
        <v>0</v>
      </c>
      <c r="D1498" s="13">
        <v>0</v>
      </c>
      <c r="E1498" s="13">
        <v>0</v>
      </c>
      <c r="F1498" s="13">
        <v>0</v>
      </c>
      <c r="G1498" s="13">
        <v>0</v>
      </c>
      <c r="H1498" s="13">
        <v>0</v>
      </c>
      <c r="I1498" s="13">
        <v>0</v>
      </c>
      <c r="J1498" s="13">
        <v>0</v>
      </c>
      <c r="K1498" s="13">
        <v>0</v>
      </c>
      <c r="L1498" s="13">
        <v>0</v>
      </c>
      <c r="M1498" s="13">
        <v>0</v>
      </c>
      <c r="O1498" s="19">
        <v>1494</v>
      </c>
      <c r="P1498" s="20">
        <v>99</v>
      </c>
      <c r="Q1498" s="20">
        <v>99</v>
      </c>
      <c r="R1498" s="21">
        <v>99</v>
      </c>
      <c r="S1498" s="21">
        <v>99</v>
      </c>
      <c r="T1498" s="21">
        <v>99</v>
      </c>
      <c r="U1498" s="21">
        <v>99</v>
      </c>
      <c r="V1498" s="21">
        <v>99</v>
      </c>
      <c r="W1498" s="21">
        <v>99</v>
      </c>
      <c r="X1498" s="21">
        <v>98</v>
      </c>
      <c r="Y1498" s="21">
        <v>98</v>
      </c>
      <c r="Z1498" s="21">
        <v>98</v>
      </c>
      <c r="AA1498" s="21">
        <v>96</v>
      </c>
      <c r="AB1498" s="22">
        <v>1494</v>
      </c>
      <c r="AC1498" s="23">
        <v>99</v>
      </c>
      <c r="AD1498" s="23">
        <v>98</v>
      </c>
      <c r="AE1498" s="24">
        <v>99</v>
      </c>
      <c r="AF1498" s="24">
        <v>99</v>
      </c>
      <c r="AG1498" s="24">
        <v>99</v>
      </c>
      <c r="AH1498" s="24">
        <v>99</v>
      </c>
      <c r="AI1498" s="24">
        <v>99</v>
      </c>
      <c r="AJ1498" s="24">
        <v>99</v>
      </c>
      <c r="AK1498" s="24">
        <v>99</v>
      </c>
      <c r="AL1498" s="24">
        <v>99</v>
      </c>
      <c r="AM1498" s="24">
        <v>99</v>
      </c>
      <c r="AN1498" s="24">
        <v>99</v>
      </c>
      <c r="DX1498" s="19">
        <v>1494</v>
      </c>
      <c r="DY1498" t="s">
        <v>568</v>
      </c>
      <c r="DZ1498" t="s">
        <v>568</v>
      </c>
      <c r="EA1498" t="s">
        <v>568</v>
      </c>
      <c r="EB1498" t="s">
        <v>568</v>
      </c>
    </row>
    <row r="1499" spans="1:132" x14ac:dyDescent="0.25">
      <c r="A1499" s="12">
        <v>1496</v>
      </c>
      <c r="B1499" s="12">
        <v>0</v>
      </c>
      <c r="C1499" s="12">
        <v>0</v>
      </c>
      <c r="D1499" s="12">
        <v>0</v>
      </c>
      <c r="E1499" s="12">
        <v>0</v>
      </c>
      <c r="F1499" s="12">
        <v>0</v>
      </c>
      <c r="G1499" s="12">
        <v>0</v>
      </c>
      <c r="H1499" s="12">
        <v>0</v>
      </c>
      <c r="I1499" s="12">
        <v>0</v>
      </c>
      <c r="J1499" s="12">
        <v>0</v>
      </c>
      <c r="K1499" s="12">
        <v>0</v>
      </c>
      <c r="L1499" s="12">
        <v>0</v>
      </c>
      <c r="M1499" s="12">
        <v>0</v>
      </c>
      <c r="O1499" s="19">
        <v>1495</v>
      </c>
      <c r="P1499" s="20">
        <v>99</v>
      </c>
      <c r="Q1499" s="20">
        <v>99</v>
      </c>
      <c r="R1499" s="21">
        <v>99</v>
      </c>
      <c r="S1499" s="21">
        <v>99</v>
      </c>
      <c r="T1499" s="21">
        <v>99</v>
      </c>
      <c r="U1499" s="21">
        <v>99</v>
      </c>
      <c r="V1499" s="21">
        <v>99</v>
      </c>
      <c r="W1499" s="21">
        <v>99</v>
      </c>
      <c r="X1499" s="21">
        <v>98</v>
      </c>
      <c r="Y1499" s="21">
        <v>98</v>
      </c>
      <c r="Z1499" s="21">
        <v>98</v>
      </c>
      <c r="AA1499" s="21">
        <v>96</v>
      </c>
      <c r="AB1499" s="22">
        <v>1495</v>
      </c>
      <c r="AC1499" s="23">
        <v>99</v>
      </c>
      <c r="AD1499" s="23">
        <v>98</v>
      </c>
      <c r="AE1499" s="24">
        <v>99</v>
      </c>
      <c r="AF1499" s="24">
        <v>99</v>
      </c>
      <c r="AG1499" s="24">
        <v>99</v>
      </c>
      <c r="AH1499" s="24">
        <v>99</v>
      </c>
      <c r="AI1499" s="24">
        <v>99</v>
      </c>
      <c r="AJ1499" s="24">
        <v>99</v>
      </c>
      <c r="AK1499" s="24">
        <v>99</v>
      </c>
      <c r="AL1499" s="24">
        <v>99</v>
      </c>
      <c r="AM1499" s="24">
        <v>99</v>
      </c>
      <c r="AN1499" s="24">
        <v>99</v>
      </c>
      <c r="DX1499" s="19">
        <v>1495</v>
      </c>
      <c r="DY1499" t="s">
        <v>568</v>
      </c>
      <c r="DZ1499" t="s">
        <v>568</v>
      </c>
      <c r="EA1499" t="s">
        <v>568</v>
      </c>
      <c r="EB1499" t="s">
        <v>568</v>
      </c>
    </row>
    <row r="1500" spans="1:132" x14ac:dyDescent="0.25">
      <c r="A1500" s="13">
        <v>1497</v>
      </c>
      <c r="B1500" s="13">
        <v>0</v>
      </c>
      <c r="C1500" s="13">
        <v>0</v>
      </c>
      <c r="D1500" s="13">
        <v>0</v>
      </c>
      <c r="E1500" s="13">
        <v>0</v>
      </c>
      <c r="F1500" s="13">
        <v>0</v>
      </c>
      <c r="G1500" s="13">
        <v>0</v>
      </c>
      <c r="H1500" s="13">
        <v>0</v>
      </c>
      <c r="I1500" s="13">
        <v>0</v>
      </c>
      <c r="J1500" s="13">
        <v>0</v>
      </c>
      <c r="K1500" s="13">
        <v>0</v>
      </c>
      <c r="L1500" s="13">
        <v>0</v>
      </c>
      <c r="M1500" s="13">
        <v>0</v>
      </c>
      <c r="O1500" s="19">
        <v>1496</v>
      </c>
      <c r="P1500" s="20">
        <v>99</v>
      </c>
      <c r="Q1500" s="20">
        <v>99</v>
      </c>
      <c r="R1500" s="21">
        <v>99</v>
      </c>
      <c r="S1500" s="21">
        <v>99</v>
      </c>
      <c r="T1500" s="21">
        <v>99</v>
      </c>
      <c r="U1500" s="21">
        <v>99</v>
      </c>
      <c r="V1500" s="21">
        <v>99</v>
      </c>
      <c r="W1500" s="21">
        <v>99</v>
      </c>
      <c r="X1500" s="21">
        <v>98</v>
      </c>
      <c r="Y1500" s="21">
        <v>98</v>
      </c>
      <c r="Z1500" s="21">
        <v>98</v>
      </c>
      <c r="AA1500" s="21">
        <v>96</v>
      </c>
      <c r="AB1500" s="22">
        <v>1496</v>
      </c>
      <c r="AC1500" s="23">
        <v>99</v>
      </c>
      <c r="AD1500" s="23">
        <v>98</v>
      </c>
      <c r="AE1500" s="24">
        <v>99</v>
      </c>
      <c r="AF1500" s="24">
        <v>99</v>
      </c>
      <c r="AG1500" s="24">
        <v>99</v>
      </c>
      <c r="AH1500" s="24">
        <v>99</v>
      </c>
      <c r="AI1500" s="24">
        <v>99</v>
      </c>
      <c r="AJ1500" s="24">
        <v>99</v>
      </c>
      <c r="AK1500" s="24">
        <v>99</v>
      </c>
      <c r="AL1500" s="24">
        <v>99</v>
      </c>
      <c r="AM1500" s="24">
        <v>99</v>
      </c>
      <c r="AN1500" s="24">
        <v>99</v>
      </c>
      <c r="DX1500" s="19">
        <v>1496</v>
      </c>
      <c r="DY1500" t="s">
        <v>568</v>
      </c>
      <c r="DZ1500" t="s">
        <v>568</v>
      </c>
      <c r="EA1500" t="s">
        <v>568</v>
      </c>
      <c r="EB1500" t="s">
        <v>568</v>
      </c>
    </row>
    <row r="1501" spans="1:132" x14ac:dyDescent="0.25">
      <c r="A1501" s="12">
        <v>1498</v>
      </c>
      <c r="B1501" s="12">
        <v>0</v>
      </c>
      <c r="C1501" s="12">
        <v>0</v>
      </c>
      <c r="D1501" s="12">
        <v>0</v>
      </c>
      <c r="E1501" s="12">
        <v>0</v>
      </c>
      <c r="F1501" s="12">
        <v>0</v>
      </c>
      <c r="G1501" s="12">
        <v>0</v>
      </c>
      <c r="H1501" s="12">
        <v>0</v>
      </c>
      <c r="I1501" s="12">
        <v>0</v>
      </c>
      <c r="J1501" s="12">
        <v>0</v>
      </c>
      <c r="K1501" s="12">
        <v>0</v>
      </c>
      <c r="L1501" s="12">
        <v>0</v>
      </c>
      <c r="M1501" s="12">
        <v>0</v>
      </c>
      <c r="O1501" s="19">
        <v>1497</v>
      </c>
      <c r="P1501" s="20">
        <v>99</v>
      </c>
      <c r="Q1501" s="20">
        <v>99</v>
      </c>
      <c r="R1501" s="21">
        <v>99</v>
      </c>
      <c r="S1501" s="21">
        <v>99</v>
      </c>
      <c r="T1501" s="21">
        <v>99</v>
      </c>
      <c r="U1501" s="21">
        <v>99</v>
      </c>
      <c r="V1501" s="21">
        <v>99</v>
      </c>
      <c r="W1501" s="21">
        <v>99</v>
      </c>
      <c r="X1501" s="21">
        <v>98</v>
      </c>
      <c r="Y1501" s="21">
        <v>98</v>
      </c>
      <c r="Z1501" s="21">
        <v>98</v>
      </c>
      <c r="AA1501" s="21">
        <v>96</v>
      </c>
      <c r="AB1501" s="22">
        <v>1497</v>
      </c>
      <c r="AC1501" s="23">
        <v>99</v>
      </c>
      <c r="AD1501" s="23">
        <v>98</v>
      </c>
      <c r="AE1501" s="24">
        <v>99</v>
      </c>
      <c r="AF1501" s="24">
        <v>99</v>
      </c>
      <c r="AG1501" s="24">
        <v>99</v>
      </c>
      <c r="AH1501" s="24">
        <v>99</v>
      </c>
      <c r="AI1501" s="24">
        <v>99</v>
      </c>
      <c r="AJ1501" s="24">
        <v>99</v>
      </c>
      <c r="AK1501" s="24">
        <v>99</v>
      </c>
      <c r="AL1501" s="24">
        <v>99</v>
      </c>
      <c r="AM1501" s="24">
        <v>99</v>
      </c>
      <c r="AN1501" s="24">
        <v>99</v>
      </c>
      <c r="DX1501" s="19">
        <v>1497</v>
      </c>
      <c r="DY1501" t="s">
        <v>568</v>
      </c>
      <c r="DZ1501" t="s">
        <v>568</v>
      </c>
      <c r="EA1501" t="s">
        <v>568</v>
      </c>
      <c r="EB1501" t="s">
        <v>568</v>
      </c>
    </row>
    <row r="1502" spans="1:132" x14ac:dyDescent="0.25">
      <c r="A1502" s="13">
        <v>1499</v>
      </c>
      <c r="B1502" s="13">
        <v>0</v>
      </c>
      <c r="C1502" s="13">
        <v>0</v>
      </c>
      <c r="D1502" s="13">
        <v>0</v>
      </c>
      <c r="E1502" s="13">
        <v>0</v>
      </c>
      <c r="F1502" s="13">
        <v>0</v>
      </c>
      <c r="G1502" s="13">
        <v>0</v>
      </c>
      <c r="H1502" s="13">
        <v>0</v>
      </c>
      <c r="I1502" s="13">
        <v>0</v>
      </c>
      <c r="J1502" s="13">
        <v>0</v>
      </c>
      <c r="K1502" s="13">
        <v>0</v>
      </c>
      <c r="L1502" s="13">
        <v>0</v>
      </c>
      <c r="M1502" s="13">
        <v>0</v>
      </c>
      <c r="O1502" s="19">
        <v>1498</v>
      </c>
      <c r="P1502" s="20">
        <v>99</v>
      </c>
      <c r="Q1502" s="20">
        <v>99</v>
      </c>
      <c r="R1502" s="21">
        <v>99</v>
      </c>
      <c r="S1502" s="21">
        <v>99</v>
      </c>
      <c r="T1502" s="21">
        <v>99</v>
      </c>
      <c r="U1502" s="21">
        <v>99</v>
      </c>
      <c r="V1502" s="21">
        <v>99</v>
      </c>
      <c r="W1502" s="21">
        <v>99</v>
      </c>
      <c r="X1502" s="21">
        <v>98</v>
      </c>
      <c r="Y1502" s="21">
        <v>98</v>
      </c>
      <c r="Z1502" s="21">
        <v>98</v>
      </c>
      <c r="AA1502" s="21">
        <v>96</v>
      </c>
      <c r="AB1502" s="22">
        <v>1498</v>
      </c>
      <c r="AC1502" s="23">
        <v>99</v>
      </c>
      <c r="AD1502" s="23">
        <v>98</v>
      </c>
      <c r="AE1502" s="24">
        <v>99</v>
      </c>
      <c r="AF1502" s="24">
        <v>99</v>
      </c>
      <c r="AG1502" s="24">
        <v>99</v>
      </c>
      <c r="AH1502" s="24">
        <v>99</v>
      </c>
      <c r="AI1502" s="24">
        <v>99</v>
      </c>
      <c r="AJ1502" s="24">
        <v>99</v>
      </c>
      <c r="AK1502" s="24">
        <v>99</v>
      </c>
      <c r="AL1502" s="24">
        <v>99</v>
      </c>
      <c r="AM1502" s="24">
        <v>99</v>
      </c>
      <c r="AN1502" s="24">
        <v>99</v>
      </c>
      <c r="DX1502" s="19">
        <v>1498</v>
      </c>
      <c r="DY1502" t="s">
        <v>568</v>
      </c>
      <c r="DZ1502" t="s">
        <v>568</v>
      </c>
      <c r="EA1502" t="s">
        <v>568</v>
      </c>
      <c r="EB1502" t="s">
        <v>568</v>
      </c>
    </row>
    <row r="1503" spans="1:132" x14ac:dyDescent="0.25">
      <c r="A1503" s="12">
        <v>1500</v>
      </c>
      <c r="B1503" s="12">
        <v>0</v>
      </c>
      <c r="C1503" s="12">
        <v>0</v>
      </c>
      <c r="D1503" s="12">
        <v>0</v>
      </c>
      <c r="E1503" s="12">
        <v>0</v>
      </c>
      <c r="F1503" s="12">
        <v>0</v>
      </c>
      <c r="G1503" s="12">
        <v>0</v>
      </c>
      <c r="H1503" s="12">
        <v>0</v>
      </c>
      <c r="I1503" s="12">
        <v>0</v>
      </c>
      <c r="J1503" s="12">
        <v>0</v>
      </c>
      <c r="K1503" s="12">
        <v>0</v>
      </c>
      <c r="L1503" s="12">
        <v>0</v>
      </c>
      <c r="M1503" s="12">
        <v>0</v>
      </c>
      <c r="O1503" s="19">
        <v>1499</v>
      </c>
      <c r="P1503" s="20">
        <v>99</v>
      </c>
      <c r="Q1503" s="20">
        <v>99</v>
      </c>
      <c r="R1503" s="21">
        <v>99</v>
      </c>
      <c r="S1503" s="21">
        <v>99</v>
      </c>
      <c r="T1503" s="21">
        <v>99</v>
      </c>
      <c r="U1503" s="21">
        <v>99</v>
      </c>
      <c r="V1503" s="21">
        <v>99</v>
      </c>
      <c r="W1503" s="21">
        <v>99</v>
      </c>
      <c r="X1503" s="21">
        <v>98</v>
      </c>
      <c r="Y1503" s="21">
        <v>98</v>
      </c>
      <c r="Z1503" s="21">
        <v>98</v>
      </c>
      <c r="AA1503" s="21">
        <v>96</v>
      </c>
      <c r="AB1503" s="22">
        <v>1499</v>
      </c>
      <c r="AC1503" s="23">
        <v>99</v>
      </c>
      <c r="AD1503" s="23">
        <v>98</v>
      </c>
      <c r="AE1503" s="24">
        <v>99</v>
      </c>
      <c r="AF1503" s="24">
        <v>99</v>
      </c>
      <c r="AG1503" s="24">
        <v>99</v>
      </c>
      <c r="AH1503" s="24">
        <v>99</v>
      </c>
      <c r="AI1503" s="24">
        <v>99</v>
      </c>
      <c r="AJ1503" s="24">
        <v>99</v>
      </c>
      <c r="AK1503" s="24">
        <v>99</v>
      </c>
      <c r="AL1503" s="24">
        <v>99</v>
      </c>
      <c r="AM1503" s="24">
        <v>99</v>
      </c>
      <c r="AN1503" s="24">
        <v>99</v>
      </c>
      <c r="DX1503" s="19">
        <v>1499</v>
      </c>
      <c r="DY1503" t="s">
        <v>568</v>
      </c>
      <c r="DZ1503" t="s">
        <v>568</v>
      </c>
      <c r="EA1503" t="s">
        <v>568</v>
      </c>
      <c r="EB1503" t="s">
        <v>568</v>
      </c>
    </row>
    <row r="1504" spans="1:132" x14ac:dyDescent="0.25">
      <c r="A1504" s="13">
        <v>1501</v>
      </c>
      <c r="B1504" s="13">
        <v>0</v>
      </c>
      <c r="C1504" s="13">
        <v>0</v>
      </c>
      <c r="D1504" s="13">
        <v>0</v>
      </c>
      <c r="E1504" s="13">
        <v>0</v>
      </c>
      <c r="F1504" s="13">
        <v>0</v>
      </c>
      <c r="G1504" s="13">
        <v>0</v>
      </c>
      <c r="H1504" s="13">
        <v>0</v>
      </c>
      <c r="I1504" s="13">
        <v>0</v>
      </c>
      <c r="J1504" s="13">
        <v>0</v>
      </c>
      <c r="K1504" s="13">
        <v>0</v>
      </c>
      <c r="L1504" s="13">
        <v>0</v>
      </c>
      <c r="M1504" s="13">
        <v>0</v>
      </c>
      <c r="O1504" s="19">
        <v>1500</v>
      </c>
      <c r="P1504" s="20">
        <v>99</v>
      </c>
      <c r="Q1504" s="20">
        <v>99</v>
      </c>
      <c r="R1504" s="21">
        <v>99</v>
      </c>
      <c r="S1504" s="21">
        <v>99</v>
      </c>
      <c r="T1504" s="21">
        <v>99</v>
      </c>
      <c r="U1504" s="21">
        <v>99</v>
      </c>
      <c r="V1504" s="21">
        <v>99</v>
      </c>
      <c r="W1504" s="21">
        <v>99</v>
      </c>
      <c r="X1504" s="21">
        <v>98</v>
      </c>
      <c r="Y1504" s="21">
        <v>98</v>
      </c>
      <c r="Z1504" s="21">
        <v>98</v>
      </c>
      <c r="AA1504" s="21">
        <v>96</v>
      </c>
      <c r="AB1504" s="22">
        <v>1500</v>
      </c>
      <c r="AC1504" s="23">
        <v>99</v>
      </c>
      <c r="AD1504" s="23">
        <v>98</v>
      </c>
      <c r="AE1504" s="24">
        <v>99</v>
      </c>
      <c r="AF1504" s="24">
        <v>99</v>
      </c>
      <c r="AG1504" s="24">
        <v>99</v>
      </c>
      <c r="AH1504" s="24">
        <v>99</v>
      </c>
      <c r="AI1504" s="24">
        <v>99</v>
      </c>
      <c r="AJ1504" s="24">
        <v>99</v>
      </c>
      <c r="AK1504" s="24">
        <v>99</v>
      </c>
      <c r="AL1504" s="24">
        <v>99</v>
      </c>
      <c r="AM1504" s="24">
        <v>99</v>
      </c>
      <c r="AN1504" s="24">
        <v>99</v>
      </c>
      <c r="DX1504" s="19">
        <v>1500</v>
      </c>
      <c r="DY1504" t="s">
        <v>568</v>
      </c>
      <c r="DZ1504" t="s">
        <v>568</v>
      </c>
      <c r="EA1504" t="s">
        <v>568</v>
      </c>
      <c r="EB1504" t="s">
        <v>568</v>
      </c>
    </row>
    <row r="1505" spans="1:132" x14ac:dyDescent="0.25">
      <c r="A1505" s="12">
        <v>1502</v>
      </c>
      <c r="B1505" s="12">
        <v>0</v>
      </c>
      <c r="C1505" s="12">
        <v>0</v>
      </c>
      <c r="D1505" s="12">
        <v>0</v>
      </c>
      <c r="E1505" s="12">
        <v>0</v>
      </c>
      <c r="F1505" s="12">
        <v>0</v>
      </c>
      <c r="G1505" s="12">
        <v>0</v>
      </c>
      <c r="H1505" s="12">
        <v>0</v>
      </c>
      <c r="I1505" s="12">
        <v>0</v>
      </c>
      <c r="J1505" s="12">
        <v>0</v>
      </c>
      <c r="K1505" s="12">
        <v>0</v>
      </c>
      <c r="L1505" s="12">
        <v>0</v>
      </c>
      <c r="M1505" s="12">
        <v>0</v>
      </c>
      <c r="O1505" s="19">
        <v>1501</v>
      </c>
      <c r="P1505" s="20">
        <v>99</v>
      </c>
      <c r="Q1505" s="20">
        <v>99</v>
      </c>
      <c r="R1505" s="21">
        <v>99</v>
      </c>
      <c r="S1505" s="21">
        <v>99</v>
      </c>
      <c r="T1505" s="21">
        <v>99</v>
      </c>
      <c r="U1505" s="21">
        <v>99</v>
      </c>
      <c r="V1505" s="21">
        <v>99</v>
      </c>
      <c r="W1505" s="21">
        <v>99</v>
      </c>
      <c r="X1505" s="21">
        <v>98</v>
      </c>
      <c r="Y1505" s="21">
        <v>98</v>
      </c>
      <c r="Z1505" s="21">
        <v>98</v>
      </c>
      <c r="AA1505" s="21">
        <v>96</v>
      </c>
      <c r="AB1505" s="22">
        <v>1501</v>
      </c>
      <c r="AC1505" s="23">
        <v>99</v>
      </c>
      <c r="AD1505" s="23">
        <v>98</v>
      </c>
      <c r="AE1505" s="24">
        <v>99</v>
      </c>
      <c r="AF1505" s="24">
        <v>99</v>
      </c>
      <c r="AG1505" s="24">
        <v>99</v>
      </c>
      <c r="AH1505" s="24">
        <v>99</v>
      </c>
      <c r="AI1505" s="24">
        <v>99</v>
      </c>
      <c r="AJ1505" s="24">
        <v>99</v>
      </c>
      <c r="AK1505" s="24">
        <v>99</v>
      </c>
      <c r="AL1505" s="24">
        <v>99</v>
      </c>
      <c r="AM1505" s="24">
        <v>99</v>
      </c>
      <c r="AN1505" s="24">
        <v>99</v>
      </c>
      <c r="DX1505" s="19">
        <v>1501</v>
      </c>
      <c r="DY1505" t="s">
        <v>568</v>
      </c>
      <c r="DZ1505" t="s">
        <v>568</v>
      </c>
      <c r="EA1505" t="s">
        <v>568</v>
      </c>
      <c r="EB1505" t="s">
        <v>568</v>
      </c>
    </row>
    <row r="1506" spans="1:132" x14ac:dyDescent="0.25">
      <c r="A1506" s="13">
        <v>1503</v>
      </c>
      <c r="B1506" s="13">
        <v>0</v>
      </c>
      <c r="C1506" s="13">
        <v>0</v>
      </c>
      <c r="D1506" s="13">
        <v>0</v>
      </c>
      <c r="E1506" s="13">
        <v>0</v>
      </c>
      <c r="F1506" s="13">
        <v>0</v>
      </c>
      <c r="G1506" s="13">
        <v>0</v>
      </c>
      <c r="H1506" s="13">
        <v>0</v>
      </c>
      <c r="I1506" s="13">
        <v>0</v>
      </c>
      <c r="J1506" s="13">
        <v>0</v>
      </c>
      <c r="K1506" s="13">
        <v>0</v>
      </c>
      <c r="L1506" s="13">
        <v>0</v>
      </c>
      <c r="M1506" s="13">
        <v>0</v>
      </c>
      <c r="O1506" s="19">
        <v>1502</v>
      </c>
      <c r="P1506" s="20">
        <v>99</v>
      </c>
      <c r="Q1506" s="20">
        <v>99</v>
      </c>
      <c r="R1506" s="21">
        <v>99</v>
      </c>
      <c r="S1506" s="21">
        <v>99</v>
      </c>
      <c r="T1506" s="21">
        <v>99</v>
      </c>
      <c r="U1506" s="21">
        <v>99</v>
      </c>
      <c r="V1506" s="21">
        <v>99</v>
      </c>
      <c r="W1506" s="21">
        <v>99</v>
      </c>
      <c r="X1506" s="21">
        <v>98</v>
      </c>
      <c r="Y1506" s="21">
        <v>98</v>
      </c>
      <c r="Z1506" s="21">
        <v>98</v>
      </c>
      <c r="AA1506" s="21">
        <v>96</v>
      </c>
      <c r="AB1506" s="22">
        <v>1502</v>
      </c>
      <c r="AC1506" s="23">
        <v>99</v>
      </c>
      <c r="AD1506" s="23">
        <v>98</v>
      </c>
      <c r="AE1506" s="24">
        <v>99</v>
      </c>
      <c r="AF1506" s="24">
        <v>99</v>
      </c>
      <c r="AG1506" s="24">
        <v>99</v>
      </c>
      <c r="AH1506" s="24">
        <v>99</v>
      </c>
      <c r="AI1506" s="24">
        <v>99</v>
      </c>
      <c r="AJ1506" s="24">
        <v>99</v>
      </c>
      <c r="AK1506" s="24">
        <v>99</v>
      </c>
      <c r="AL1506" s="24">
        <v>99</v>
      </c>
      <c r="AM1506" s="24">
        <v>99</v>
      </c>
      <c r="AN1506" s="24">
        <v>99</v>
      </c>
      <c r="DX1506" s="19">
        <v>1502</v>
      </c>
      <c r="DY1506" t="s">
        <v>568</v>
      </c>
      <c r="DZ1506" t="s">
        <v>568</v>
      </c>
      <c r="EA1506" t="s">
        <v>568</v>
      </c>
      <c r="EB1506" t="s">
        <v>568</v>
      </c>
    </row>
    <row r="1507" spans="1:132" x14ac:dyDescent="0.25">
      <c r="A1507" s="12">
        <v>1504</v>
      </c>
      <c r="B1507" s="12">
        <v>0</v>
      </c>
      <c r="C1507" s="12">
        <v>0</v>
      </c>
      <c r="D1507" s="12">
        <v>0</v>
      </c>
      <c r="E1507" s="12">
        <v>0</v>
      </c>
      <c r="F1507" s="12">
        <v>0</v>
      </c>
      <c r="G1507" s="12">
        <v>0</v>
      </c>
      <c r="H1507" s="12">
        <v>0</v>
      </c>
      <c r="I1507" s="12">
        <v>0</v>
      </c>
      <c r="J1507" s="12">
        <v>0</v>
      </c>
      <c r="K1507" s="12">
        <v>0</v>
      </c>
      <c r="L1507" s="12">
        <v>0</v>
      </c>
      <c r="M1507" s="12">
        <v>0</v>
      </c>
      <c r="O1507" s="19">
        <v>1503</v>
      </c>
      <c r="P1507" s="20">
        <v>99</v>
      </c>
      <c r="Q1507" s="20">
        <v>99</v>
      </c>
      <c r="R1507" s="21">
        <v>99</v>
      </c>
      <c r="S1507" s="21">
        <v>99</v>
      </c>
      <c r="T1507" s="21">
        <v>99</v>
      </c>
      <c r="U1507" s="21">
        <v>99</v>
      </c>
      <c r="V1507" s="21">
        <v>99</v>
      </c>
      <c r="W1507" s="21">
        <v>99</v>
      </c>
      <c r="X1507" s="21">
        <v>99</v>
      </c>
      <c r="Y1507" s="21">
        <v>98</v>
      </c>
      <c r="Z1507" s="21">
        <v>98</v>
      </c>
      <c r="AA1507" s="21">
        <v>98</v>
      </c>
      <c r="AB1507" s="22">
        <v>1503</v>
      </c>
      <c r="AC1507" s="23">
        <v>99</v>
      </c>
      <c r="AD1507" s="23">
        <v>98</v>
      </c>
      <c r="AE1507" s="24">
        <v>99</v>
      </c>
      <c r="AF1507" s="24">
        <v>99</v>
      </c>
      <c r="AG1507" s="24">
        <v>99</v>
      </c>
      <c r="AH1507" s="24">
        <v>99</v>
      </c>
      <c r="AI1507" s="24">
        <v>99</v>
      </c>
      <c r="AJ1507" s="24">
        <v>99</v>
      </c>
      <c r="AK1507" s="24">
        <v>99</v>
      </c>
      <c r="AL1507" s="24">
        <v>99</v>
      </c>
      <c r="AM1507" s="24">
        <v>99</v>
      </c>
      <c r="AN1507" s="24">
        <v>99</v>
      </c>
      <c r="DX1507" s="19">
        <v>1503</v>
      </c>
      <c r="DY1507" t="s">
        <v>568</v>
      </c>
      <c r="DZ1507" t="s">
        <v>568</v>
      </c>
      <c r="EA1507" t="s">
        <v>568</v>
      </c>
      <c r="EB1507" t="s">
        <v>568</v>
      </c>
    </row>
    <row r="1508" spans="1:132" x14ac:dyDescent="0.25">
      <c r="A1508" s="13">
        <v>1505</v>
      </c>
      <c r="B1508" s="13">
        <v>0</v>
      </c>
      <c r="C1508" s="13">
        <v>0</v>
      </c>
      <c r="D1508" s="13">
        <v>0</v>
      </c>
      <c r="E1508" s="13">
        <v>0</v>
      </c>
      <c r="F1508" s="13">
        <v>0</v>
      </c>
      <c r="G1508" s="13">
        <v>0</v>
      </c>
      <c r="H1508" s="13">
        <v>0</v>
      </c>
      <c r="I1508" s="13">
        <v>0</v>
      </c>
      <c r="J1508" s="13">
        <v>0</v>
      </c>
      <c r="K1508" s="13">
        <v>0</v>
      </c>
      <c r="L1508" s="13">
        <v>0</v>
      </c>
      <c r="M1508" s="13">
        <v>0</v>
      </c>
      <c r="O1508" s="19">
        <v>1504</v>
      </c>
      <c r="P1508" s="20">
        <v>99</v>
      </c>
      <c r="Q1508" s="20">
        <v>99</v>
      </c>
      <c r="R1508" s="21">
        <v>99</v>
      </c>
      <c r="S1508" s="21">
        <v>99</v>
      </c>
      <c r="T1508" s="21">
        <v>99</v>
      </c>
      <c r="U1508" s="21">
        <v>99</v>
      </c>
      <c r="V1508" s="21">
        <v>99</v>
      </c>
      <c r="W1508" s="21">
        <v>99</v>
      </c>
      <c r="X1508" s="21">
        <v>99</v>
      </c>
      <c r="Y1508" s="21">
        <v>98</v>
      </c>
      <c r="Z1508" s="21">
        <v>98</v>
      </c>
      <c r="AA1508" s="21">
        <v>98</v>
      </c>
      <c r="AB1508" s="22">
        <v>1504</v>
      </c>
      <c r="AC1508" s="23">
        <v>99</v>
      </c>
      <c r="AD1508" s="23">
        <v>99</v>
      </c>
      <c r="AE1508" s="24">
        <v>99</v>
      </c>
      <c r="AF1508" s="24">
        <v>99</v>
      </c>
      <c r="AG1508" s="24">
        <v>99</v>
      </c>
      <c r="AH1508" s="24">
        <v>99</v>
      </c>
      <c r="AI1508" s="24">
        <v>99</v>
      </c>
      <c r="AJ1508" s="24">
        <v>99</v>
      </c>
      <c r="AK1508" s="24">
        <v>99</v>
      </c>
      <c r="AL1508" s="24">
        <v>99</v>
      </c>
      <c r="AM1508" s="24">
        <v>99</v>
      </c>
      <c r="AN1508" s="24">
        <v>99</v>
      </c>
      <c r="DX1508" s="19">
        <v>1504</v>
      </c>
      <c r="DY1508" t="s">
        <v>568</v>
      </c>
      <c r="DZ1508" t="s">
        <v>568</v>
      </c>
      <c r="EA1508" t="s">
        <v>568</v>
      </c>
      <c r="EB1508" t="s">
        <v>568</v>
      </c>
    </row>
    <row r="1509" spans="1:132" x14ac:dyDescent="0.25">
      <c r="A1509" s="12">
        <v>1506</v>
      </c>
      <c r="B1509" s="12">
        <v>0</v>
      </c>
      <c r="C1509" s="12">
        <v>0</v>
      </c>
      <c r="D1509" s="12">
        <v>0</v>
      </c>
      <c r="E1509" s="12">
        <v>0</v>
      </c>
      <c r="F1509" s="12">
        <v>0</v>
      </c>
      <c r="G1509" s="12">
        <v>0</v>
      </c>
      <c r="H1509" s="12">
        <v>0</v>
      </c>
      <c r="I1509" s="12">
        <v>0</v>
      </c>
      <c r="J1509" s="12">
        <v>0</v>
      </c>
      <c r="K1509" s="12">
        <v>0</v>
      </c>
      <c r="L1509" s="12">
        <v>0</v>
      </c>
      <c r="M1509" s="12">
        <v>0</v>
      </c>
      <c r="O1509" s="19">
        <v>1505</v>
      </c>
      <c r="P1509" s="20">
        <v>99</v>
      </c>
      <c r="Q1509" s="20">
        <v>99</v>
      </c>
      <c r="R1509" s="21">
        <v>99</v>
      </c>
      <c r="S1509" s="21">
        <v>99</v>
      </c>
      <c r="T1509" s="21">
        <v>99</v>
      </c>
      <c r="U1509" s="21">
        <v>99</v>
      </c>
      <c r="V1509" s="21">
        <v>99</v>
      </c>
      <c r="W1509" s="21">
        <v>99</v>
      </c>
      <c r="X1509" s="21">
        <v>99</v>
      </c>
      <c r="Y1509" s="21">
        <v>98</v>
      </c>
      <c r="Z1509" s="21">
        <v>98</v>
      </c>
      <c r="AA1509" s="21">
        <v>98</v>
      </c>
      <c r="AB1509" s="22">
        <v>1505</v>
      </c>
      <c r="AC1509" s="23">
        <v>99</v>
      </c>
      <c r="AD1509" s="23">
        <v>99</v>
      </c>
      <c r="AE1509" s="24">
        <v>99</v>
      </c>
      <c r="AF1509" s="24">
        <v>99</v>
      </c>
      <c r="AG1509" s="24">
        <v>99</v>
      </c>
      <c r="AH1509" s="24">
        <v>99</v>
      </c>
      <c r="AI1509" s="24">
        <v>99</v>
      </c>
      <c r="AJ1509" s="24">
        <v>99</v>
      </c>
      <c r="AK1509" s="24">
        <v>99</v>
      </c>
      <c r="AL1509" s="24">
        <v>99</v>
      </c>
      <c r="AM1509" s="24">
        <v>99</v>
      </c>
      <c r="AN1509" s="24">
        <v>99</v>
      </c>
      <c r="DX1509" s="19">
        <v>1505</v>
      </c>
      <c r="DY1509" t="s">
        <v>568</v>
      </c>
      <c r="DZ1509" t="s">
        <v>568</v>
      </c>
      <c r="EA1509" t="s">
        <v>568</v>
      </c>
      <c r="EB1509" t="s">
        <v>568</v>
      </c>
    </row>
    <row r="1510" spans="1:132" x14ac:dyDescent="0.25">
      <c r="A1510" s="13">
        <v>1507</v>
      </c>
      <c r="B1510" s="13">
        <v>0</v>
      </c>
      <c r="C1510" s="13">
        <v>0</v>
      </c>
      <c r="D1510" s="13">
        <v>0</v>
      </c>
      <c r="E1510" s="13">
        <v>0</v>
      </c>
      <c r="F1510" s="13">
        <v>0</v>
      </c>
      <c r="G1510" s="13">
        <v>0</v>
      </c>
      <c r="H1510" s="13">
        <v>0</v>
      </c>
      <c r="I1510" s="13">
        <v>0</v>
      </c>
      <c r="J1510" s="13">
        <v>0</v>
      </c>
      <c r="K1510" s="13">
        <v>0</v>
      </c>
      <c r="L1510" s="13">
        <v>0</v>
      </c>
      <c r="M1510" s="13">
        <v>0</v>
      </c>
      <c r="O1510" s="19">
        <v>1506</v>
      </c>
      <c r="P1510" s="20">
        <v>99</v>
      </c>
      <c r="Q1510" s="20">
        <v>99</v>
      </c>
      <c r="R1510" s="21">
        <v>99</v>
      </c>
      <c r="S1510" s="21">
        <v>99</v>
      </c>
      <c r="T1510" s="21">
        <v>99</v>
      </c>
      <c r="U1510" s="21">
        <v>99</v>
      </c>
      <c r="V1510" s="21">
        <v>99</v>
      </c>
      <c r="W1510" s="21">
        <v>99</v>
      </c>
      <c r="X1510" s="21">
        <v>99</v>
      </c>
      <c r="Y1510" s="21">
        <v>98</v>
      </c>
      <c r="Z1510" s="21">
        <v>98</v>
      </c>
      <c r="AA1510" s="21">
        <v>98</v>
      </c>
      <c r="AB1510" s="22">
        <v>1506</v>
      </c>
      <c r="AC1510" s="23">
        <v>99</v>
      </c>
      <c r="AD1510" s="23">
        <v>99</v>
      </c>
      <c r="AE1510" s="24">
        <v>99</v>
      </c>
      <c r="AF1510" s="24">
        <v>99</v>
      </c>
      <c r="AG1510" s="24">
        <v>99</v>
      </c>
      <c r="AH1510" s="24">
        <v>99</v>
      </c>
      <c r="AI1510" s="24">
        <v>99</v>
      </c>
      <c r="AJ1510" s="24">
        <v>99</v>
      </c>
      <c r="AK1510" s="24">
        <v>99</v>
      </c>
      <c r="AL1510" s="24">
        <v>99</v>
      </c>
      <c r="AM1510" s="24">
        <v>99</v>
      </c>
      <c r="AN1510" s="24">
        <v>99</v>
      </c>
      <c r="DX1510" s="19">
        <v>1506</v>
      </c>
      <c r="DY1510" t="s">
        <v>568</v>
      </c>
      <c r="DZ1510" t="s">
        <v>568</v>
      </c>
      <c r="EA1510" t="s">
        <v>568</v>
      </c>
      <c r="EB1510" t="s">
        <v>568</v>
      </c>
    </row>
    <row r="1511" spans="1:132" x14ac:dyDescent="0.25">
      <c r="A1511" s="12">
        <v>1508</v>
      </c>
      <c r="B1511" s="12">
        <v>0</v>
      </c>
      <c r="C1511" s="12">
        <v>0</v>
      </c>
      <c r="D1511" s="12">
        <v>0</v>
      </c>
      <c r="E1511" s="12">
        <v>0</v>
      </c>
      <c r="F1511" s="12">
        <v>0</v>
      </c>
      <c r="G1511" s="12">
        <v>0</v>
      </c>
      <c r="H1511" s="12">
        <v>0</v>
      </c>
      <c r="I1511" s="12">
        <v>0</v>
      </c>
      <c r="J1511" s="12">
        <v>0</v>
      </c>
      <c r="K1511" s="12">
        <v>0</v>
      </c>
      <c r="L1511" s="12">
        <v>0</v>
      </c>
      <c r="M1511" s="12">
        <v>0</v>
      </c>
      <c r="O1511" s="19">
        <v>1507</v>
      </c>
      <c r="P1511" s="20">
        <v>99</v>
      </c>
      <c r="Q1511" s="20">
        <v>99</v>
      </c>
      <c r="R1511" s="21">
        <v>99</v>
      </c>
      <c r="S1511" s="21">
        <v>99</v>
      </c>
      <c r="T1511" s="21">
        <v>99</v>
      </c>
      <c r="U1511" s="21">
        <v>99</v>
      </c>
      <c r="V1511" s="21">
        <v>99</v>
      </c>
      <c r="W1511" s="21">
        <v>99</v>
      </c>
      <c r="X1511" s="21">
        <v>99</v>
      </c>
      <c r="Y1511" s="21">
        <v>98</v>
      </c>
      <c r="Z1511" s="21">
        <v>98</v>
      </c>
      <c r="AA1511" s="21">
        <v>98</v>
      </c>
      <c r="AB1511" s="22">
        <v>1507</v>
      </c>
      <c r="AC1511" s="23">
        <v>99</v>
      </c>
      <c r="AD1511" s="23">
        <v>99</v>
      </c>
      <c r="AE1511" s="24">
        <v>99</v>
      </c>
      <c r="AF1511" s="24">
        <v>99</v>
      </c>
      <c r="AG1511" s="24">
        <v>99</v>
      </c>
      <c r="AH1511" s="24">
        <v>99</v>
      </c>
      <c r="AI1511" s="24">
        <v>99</v>
      </c>
      <c r="AJ1511" s="24">
        <v>99</v>
      </c>
      <c r="AK1511" s="24">
        <v>99</v>
      </c>
      <c r="AL1511" s="24">
        <v>99</v>
      </c>
      <c r="AM1511" s="24">
        <v>99</v>
      </c>
      <c r="AN1511" s="24">
        <v>99</v>
      </c>
      <c r="DX1511" s="19">
        <v>1507</v>
      </c>
      <c r="DY1511" t="s">
        <v>568</v>
      </c>
      <c r="DZ1511" t="s">
        <v>568</v>
      </c>
      <c r="EA1511" t="s">
        <v>568</v>
      </c>
      <c r="EB1511" t="s">
        <v>568</v>
      </c>
    </row>
    <row r="1512" spans="1:132" x14ac:dyDescent="0.25">
      <c r="A1512" s="13">
        <v>1509</v>
      </c>
      <c r="B1512" s="13">
        <v>0</v>
      </c>
      <c r="C1512" s="13">
        <v>0</v>
      </c>
      <c r="D1512" s="13">
        <v>0</v>
      </c>
      <c r="E1512" s="13">
        <v>0</v>
      </c>
      <c r="F1512" s="13">
        <v>0</v>
      </c>
      <c r="G1512" s="13">
        <v>0</v>
      </c>
      <c r="H1512" s="13">
        <v>0</v>
      </c>
      <c r="I1512" s="13">
        <v>0</v>
      </c>
      <c r="J1512" s="13">
        <v>0</v>
      </c>
      <c r="K1512" s="13">
        <v>0</v>
      </c>
      <c r="L1512" s="13">
        <v>0</v>
      </c>
      <c r="M1512" s="13">
        <v>0</v>
      </c>
      <c r="O1512" s="19">
        <v>1508</v>
      </c>
      <c r="P1512" s="20">
        <v>99</v>
      </c>
      <c r="Q1512" s="20">
        <v>99</v>
      </c>
      <c r="R1512" s="21">
        <v>99</v>
      </c>
      <c r="S1512" s="21">
        <v>99</v>
      </c>
      <c r="T1512" s="21">
        <v>99</v>
      </c>
      <c r="U1512" s="21">
        <v>99</v>
      </c>
      <c r="V1512" s="21">
        <v>99</v>
      </c>
      <c r="W1512" s="21">
        <v>99</v>
      </c>
      <c r="X1512" s="21">
        <v>99</v>
      </c>
      <c r="Y1512" s="21">
        <v>98</v>
      </c>
      <c r="Z1512" s="21">
        <v>98</v>
      </c>
      <c r="AA1512" s="21">
        <v>98</v>
      </c>
      <c r="AB1512" s="22">
        <v>1508</v>
      </c>
      <c r="AC1512" s="23">
        <v>99</v>
      </c>
      <c r="AD1512" s="23">
        <v>99</v>
      </c>
      <c r="AE1512" s="24">
        <v>99</v>
      </c>
      <c r="AF1512" s="24">
        <v>99</v>
      </c>
      <c r="AG1512" s="24">
        <v>99</v>
      </c>
      <c r="AH1512" s="24">
        <v>99</v>
      </c>
      <c r="AI1512" s="24">
        <v>99</v>
      </c>
      <c r="AJ1512" s="24">
        <v>99</v>
      </c>
      <c r="AK1512" s="24">
        <v>99</v>
      </c>
      <c r="AL1512" s="24">
        <v>99</v>
      </c>
      <c r="AM1512" s="24">
        <v>99</v>
      </c>
      <c r="AN1512" s="24">
        <v>99</v>
      </c>
      <c r="DX1512" s="19">
        <v>1508</v>
      </c>
      <c r="DY1512" t="s">
        <v>568</v>
      </c>
      <c r="DZ1512" t="s">
        <v>568</v>
      </c>
      <c r="EA1512" t="s">
        <v>568</v>
      </c>
      <c r="EB1512" t="s">
        <v>568</v>
      </c>
    </row>
    <row r="1513" spans="1:132" x14ac:dyDescent="0.25">
      <c r="A1513" s="12">
        <v>1510</v>
      </c>
      <c r="B1513" s="12">
        <v>0</v>
      </c>
      <c r="C1513" s="12">
        <v>0</v>
      </c>
      <c r="D1513" s="12">
        <v>0</v>
      </c>
      <c r="E1513" s="12">
        <v>0</v>
      </c>
      <c r="F1513" s="12">
        <v>0</v>
      </c>
      <c r="G1513" s="12">
        <v>0</v>
      </c>
      <c r="H1513" s="12">
        <v>0</v>
      </c>
      <c r="I1513" s="12">
        <v>0</v>
      </c>
      <c r="J1513" s="12">
        <v>0</v>
      </c>
      <c r="K1513" s="12">
        <v>0</v>
      </c>
      <c r="L1513" s="12">
        <v>0</v>
      </c>
      <c r="M1513" s="12">
        <v>0</v>
      </c>
      <c r="O1513" s="19">
        <v>1509</v>
      </c>
      <c r="P1513" s="20">
        <v>99</v>
      </c>
      <c r="Q1513" s="20">
        <v>99</v>
      </c>
      <c r="R1513" s="21">
        <v>99</v>
      </c>
      <c r="S1513" s="21">
        <v>99</v>
      </c>
      <c r="T1513" s="21">
        <v>99</v>
      </c>
      <c r="U1513" s="21">
        <v>99</v>
      </c>
      <c r="V1513" s="21">
        <v>99</v>
      </c>
      <c r="W1513" s="21">
        <v>99</v>
      </c>
      <c r="X1513" s="21">
        <v>99</v>
      </c>
      <c r="Y1513" s="21">
        <v>98</v>
      </c>
      <c r="Z1513" s="21">
        <v>98</v>
      </c>
      <c r="AA1513" s="21">
        <v>98</v>
      </c>
      <c r="AB1513" s="22">
        <v>1509</v>
      </c>
      <c r="AC1513" s="23">
        <v>99</v>
      </c>
      <c r="AD1513" s="23">
        <v>99</v>
      </c>
      <c r="AE1513" s="24">
        <v>99</v>
      </c>
      <c r="AF1513" s="24">
        <v>99</v>
      </c>
      <c r="AG1513" s="24">
        <v>99</v>
      </c>
      <c r="AH1513" s="24">
        <v>99</v>
      </c>
      <c r="AI1513" s="24">
        <v>99</v>
      </c>
      <c r="AJ1513" s="24">
        <v>99</v>
      </c>
      <c r="AK1513" s="24">
        <v>99</v>
      </c>
      <c r="AL1513" s="24">
        <v>99</v>
      </c>
      <c r="AM1513" s="24">
        <v>99</v>
      </c>
      <c r="AN1513" s="24">
        <v>99</v>
      </c>
      <c r="DX1513" s="19">
        <v>1509</v>
      </c>
      <c r="DY1513" t="s">
        <v>568</v>
      </c>
      <c r="DZ1513" t="s">
        <v>568</v>
      </c>
      <c r="EA1513" t="s">
        <v>568</v>
      </c>
      <c r="EB1513" t="s">
        <v>568</v>
      </c>
    </row>
    <row r="1514" spans="1:132" x14ac:dyDescent="0.25">
      <c r="A1514" s="13">
        <v>1511</v>
      </c>
      <c r="B1514" s="13">
        <v>0</v>
      </c>
      <c r="C1514" s="13">
        <v>0</v>
      </c>
      <c r="D1514" s="13">
        <v>0</v>
      </c>
      <c r="E1514" s="13">
        <v>0</v>
      </c>
      <c r="F1514" s="13">
        <v>0</v>
      </c>
      <c r="G1514" s="13">
        <v>0</v>
      </c>
      <c r="H1514" s="13">
        <v>0</v>
      </c>
      <c r="I1514" s="13">
        <v>0</v>
      </c>
      <c r="J1514" s="13">
        <v>0</v>
      </c>
      <c r="K1514" s="13">
        <v>0</v>
      </c>
      <c r="L1514" s="13">
        <v>0</v>
      </c>
      <c r="M1514" s="13">
        <v>0</v>
      </c>
      <c r="O1514" s="19">
        <v>1510</v>
      </c>
      <c r="P1514" s="20">
        <v>99</v>
      </c>
      <c r="Q1514" s="20">
        <v>99</v>
      </c>
      <c r="R1514" s="21">
        <v>99</v>
      </c>
      <c r="S1514" s="21">
        <v>99</v>
      </c>
      <c r="T1514" s="21">
        <v>99</v>
      </c>
      <c r="U1514" s="21">
        <v>99</v>
      </c>
      <c r="V1514" s="21">
        <v>99</v>
      </c>
      <c r="W1514" s="21">
        <v>99</v>
      </c>
      <c r="X1514" s="21">
        <v>99</v>
      </c>
      <c r="Y1514" s="21">
        <v>98</v>
      </c>
      <c r="Z1514" s="21">
        <v>98</v>
      </c>
      <c r="AA1514" s="21">
        <v>98</v>
      </c>
      <c r="AB1514" s="22">
        <v>1510</v>
      </c>
      <c r="AC1514" s="23">
        <v>99</v>
      </c>
      <c r="AD1514" s="23">
        <v>99</v>
      </c>
      <c r="AE1514" s="24">
        <v>99</v>
      </c>
      <c r="AF1514" s="24">
        <v>99</v>
      </c>
      <c r="AG1514" s="24">
        <v>99</v>
      </c>
      <c r="AH1514" s="24">
        <v>99</v>
      </c>
      <c r="AI1514" s="24">
        <v>99</v>
      </c>
      <c r="AJ1514" s="24">
        <v>99</v>
      </c>
      <c r="AK1514" s="24">
        <v>99</v>
      </c>
      <c r="AL1514" s="24">
        <v>99</v>
      </c>
      <c r="AM1514" s="24">
        <v>99</v>
      </c>
      <c r="AN1514" s="24">
        <v>99</v>
      </c>
      <c r="DX1514" s="19">
        <v>1510</v>
      </c>
      <c r="DY1514" t="s">
        <v>568</v>
      </c>
      <c r="DZ1514" t="s">
        <v>568</v>
      </c>
      <c r="EA1514" t="s">
        <v>568</v>
      </c>
      <c r="EB1514" t="s">
        <v>568</v>
      </c>
    </row>
    <row r="1515" spans="1:132" x14ac:dyDescent="0.25">
      <c r="A1515" s="12">
        <v>1512</v>
      </c>
      <c r="B1515" s="12">
        <v>0</v>
      </c>
      <c r="C1515" s="12">
        <v>0</v>
      </c>
      <c r="D1515" s="12">
        <v>0</v>
      </c>
      <c r="E1515" s="12">
        <v>0</v>
      </c>
      <c r="F1515" s="12">
        <v>0</v>
      </c>
      <c r="G1515" s="12">
        <v>0</v>
      </c>
      <c r="H1515" s="12">
        <v>0</v>
      </c>
      <c r="I1515" s="12">
        <v>0</v>
      </c>
      <c r="J1515" s="12">
        <v>0</v>
      </c>
      <c r="K1515" s="12">
        <v>0</v>
      </c>
      <c r="L1515" s="12">
        <v>0</v>
      </c>
      <c r="M1515" s="12">
        <v>0</v>
      </c>
      <c r="O1515" s="19">
        <v>1511</v>
      </c>
      <c r="P1515" s="20">
        <v>99</v>
      </c>
      <c r="Q1515" s="20">
        <v>99</v>
      </c>
      <c r="R1515" s="21">
        <v>99</v>
      </c>
      <c r="S1515" s="21">
        <v>99</v>
      </c>
      <c r="T1515" s="21">
        <v>99</v>
      </c>
      <c r="U1515" s="21">
        <v>99</v>
      </c>
      <c r="V1515" s="21">
        <v>99</v>
      </c>
      <c r="W1515" s="21">
        <v>99</v>
      </c>
      <c r="X1515" s="21">
        <v>99</v>
      </c>
      <c r="Y1515" s="21">
        <v>98</v>
      </c>
      <c r="Z1515" s="21">
        <v>98</v>
      </c>
      <c r="AA1515" s="21">
        <v>98</v>
      </c>
      <c r="AB1515" s="22">
        <v>1511</v>
      </c>
      <c r="AC1515" s="23">
        <v>99</v>
      </c>
      <c r="AD1515" s="23">
        <v>99</v>
      </c>
      <c r="AE1515" s="24">
        <v>99</v>
      </c>
      <c r="AF1515" s="24">
        <v>99</v>
      </c>
      <c r="AG1515" s="24">
        <v>99</v>
      </c>
      <c r="AH1515" s="24">
        <v>99</v>
      </c>
      <c r="AI1515" s="24">
        <v>99</v>
      </c>
      <c r="AJ1515" s="24">
        <v>99</v>
      </c>
      <c r="AK1515" s="24">
        <v>99</v>
      </c>
      <c r="AL1515" s="24">
        <v>99</v>
      </c>
      <c r="AM1515" s="24">
        <v>99</v>
      </c>
      <c r="AN1515" s="24">
        <v>99</v>
      </c>
      <c r="DX1515" s="19">
        <v>1511</v>
      </c>
      <c r="DY1515" t="s">
        <v>568</v>
      </c>
      <c r="DZ1515" t="s">
        <v>568</v>
      </c>
      <c r="EA1515" t="s">
        <v>568</v>
      </c>
      <c r="EB1515" t="s">
        <v>568</v>
      </c>
    </row>
    <row r="1516" spans="1:132" x14ac:dyDescent="0.25">
      <c r="A1516" s="13">
        <v>1513</v>
      </c>
      <c r="B1516" s="13">
        <v>0</v>
      </c>
      <c r="C1516" s="13">
        <v>0</v>
      </c>
      <c r="D1516" s="13">
        <v>0</v>
      </c>
      <c r="E1516" s="13">
        <v>0</v>
      </c>
      <c r="F1516" s="13">
        <v>0</v>
      </c>
      <c r="G1516" s="13">
        <v>0</v>
      </c>
      <c r="H1516" s="13">
        <v>0</v>
      </c>
      <c r="I1516" s="13">
        <v>0</v>
      </c>
      <c r="J1516" s="13">
        <v>0</v>
      </c>
      <c r="K1516" s="13">
        <v>0</v>
      </c>
      <c r="L1516" s="13">
        <v>0</v>
      </c>
      <c r="M1516" s="13">
        <v>0</v>
      </c>
      <c r="O1516" s="19">
        <v>1512</v>
      </c>
      <c r="P1516" s="20">
        <v>99</v>
      </c>
      <c r="Q1516" s="20">
        <v>99</v>
      </c>
      <c r="R1516" s="21">
        <v>99</v>
      </c>
      <c r="S1516" s="21">
        <v>99</v>
      </c>
      <c r="T1516" s="21">
        <v>99</v>
      </c>
      <c r="U1516" s="21">
        <v>99</v>
      </c>
      <c r="V1516" s="21">
        <v>99</v>
      </c>
      <c r="W1516" s="21">
        <v>99</v>
      </c>
      <c r="X1516" s="21">
        <v>99</v>
      </c>
      <c r="Y1516" s="21">
        <v>98</v>
      </c>
      <c r="Z1516" s="21">
        <v>98</v>
      </c>
      <c r="AA1516" s="21">
        <v>98</v>
      </c>
      <c r="AB1516" s="22">
        <v>1512</v>
      </c>
      <c r="AC1516" s="23">
        <v>99</v>
      </c>
      <c r="AD1516" s="23">
        <v>99</v>
      </c>
      <c r="AE1516" s="24">
        <v>99</v>
      </c>
      <c r="AF1516" s="24">
        <v>99</v>
      </c>
      <c r="AG1516" s="24">
        <v>99</v>
      </c>
      <c r="AH1516" s="24">
        <v>99</v>
      </c>
      <c r="AI1516" s="24">
        <v>99</v>
      </c>
      <c r="AJ1516" s="24">
        <v>99</v>
      </c>
      <c r="AK1516" s="24">
        <v>99</v>
      </c>
      <c r="AL1516" s="24">
        <v>99</v>
      </c>
      <c r="AM1516" s="24">
        <v>99</v>
      </c>
      <c r="AN1516" s="24">
        <v>99</v>
      </c>
      <c r="DX1516" s="19">
        <v>1512</v>
      </c>
      <c r="DY1516" t="s">
        <v>568</v>
      </c>
      <c r="DZ1516" t="s">
        <v>568</v>
      </c>
      <c r="EA1516" t="s">
        <v>568</v>
      </c>
      <c r="EB1516" t="s">
        <v>568</v>
      </c>
    </row>
    <row r="1517" spans="1:132" x14ac:dyDescent="0.25">
      <c r="A1517" s="12">
        <v>1514</v>
      </c>
      <c r="B1517" s="12">
        <v>0</v>
      </c>
      <c r="C1517" s="12">
        <v>0</v>
      </c>
      <c r="D1517" s="12">
        <v>0</v>
      </c>
      <c r="E1517" s="12">
        <v>0</v>
      </c>
      <c r="F1517" s="12">
        <v>0</v>
      </c>
      <c r="G1517" s="12">
        <v>0</v>
      </c>
      <c r="H1517" s="12">
        <v>0</v>
      </c>
      <c r="I1517" s="12">
        <v>0</v>
      </c>
      <c r="J1517" s="12">
        <v>0</v>
      </c>
      <c r="K1517" s="12">
        <v>0</v>
      </c>
      <c r="L1517" s="12">
        <v>0</v>
      </c>
      <c r="M1517" s="12">
        <v>0</v>
      </c>
      <c r="O1517" s="19">
        <v>1513</v>
      </c>
      <c r="P1517" s="20">
        <v>99</v>
      </c>
      <c r="Q1517" s="20">
        <v>99</v>
      </c>
      <c r="R1517" s="21">
        <v>99</v>
      </c>
      <c r="S1517" s="21">
        <v>99</v>
      </c>
      <c r="T1517" s="21">
        <v>99</v>
      </c>
      <c r="U1517" s="21">
        <v>99</v>
      </c>
      <c r="V1517" s="21">
        <v>99</v>
      </c>
      <c r="W1517" s="21">
        <v>99</v>
      </c>
      <c r="X1517" s="21">
        <v>99</v>
      </c>
      <c r="Y1517" s="21">
        <v>98</v>
      </c>
      <c r="Z1517" s="21">
        <v>98</v>
      </c>
      <c r="AA1517" s="21">
        <v>98</v>
      </c>
      <c r="AB1517" s="22">
        <v>1513</v>
      </c>
      <c r="AC1517" s="23">
        <v>99</v>
      </c>
      <c r="AD1517" s="23">
        <v>99</v>
      </c>
      <c r="AE1517" s="24">
        <v>99</v>
      </c>
      <c r="AF1517" s="24">
        <v>99</v>
      </c>
      <c r="AG1517" s="24">
        <v>99</v>
      </c>
      <c r="AH1517" s="24">
        <v>99</v>
      </c>
      <c r="AI1517" s="24">
        <v>99</v>
      </c>
      <c r="AJ1517" s="24">
        <v>99</v>
      </c>
      <c r="AK1517" s="24">
        <v>99</v>
      </c>
      <c r="AL1517" s="24">
        <v>99</v>
      </c>
      <c r="AM1517" s="24">
        <v>99</v>
      </c>
      <c r="AN1517" s="24">
        <v>99</v>
      </c>
      <c r="DX1517" s="19">
        <v>1513</v>
      </c>
      <c r="DY1517" t="s">
        <v>568</v>
      </c>
      <c r="DZ1517" t="s">
        <v>568</v>
      </c>
      <c r="EA1517" t="s">
        <v>568</v>
      </c>
      <c r="EB1517" t="s">
        <v>568</v>
      </c>
    </row>
    <row r="1518" spans="1:132" x14ac:dyDescent="0.25">
      <c r="A1518" s="13">
        <v>1515</v>
      </c>
      <c r="B1518" s="13">
        <v>0</v>
      </c>
      <c r="C1518" s="13">
        <v>0</v>
      </c>
      <c r="D1518" s="13">
        <v>0</v>
      </c>
      <c r="E1518" s="13">
        <v>0</v>
      </c>
      <c r="F1518" s="13">
        <v>0</v>
      </c>
      <c r="G1518" s="13">
        <v>0</v>
      </c>
      <c r="H1518" s="13">
        <v>0</v>
      </c>
      <c r="I1518" s="13">
        <v>0</v>
      </c>
      <c r="J1518" s="13">
        <v>0</v>
      </c>
      <c r="K1518" s="13">
        <v>0</v>
      </c>
      <c r="L1518" s="13">
        <v>0</v>
      </c>
      <c r="M1518" s="13">
        <v>0</v>
      </c>
      <c r="O1518" s="19">
        <v>1514</v>
      </c>
      <c r="P1518" s="20">
        <v>99</v>
      </c>
      <c r="Q1518" s="20">
        <v>99</v>
      </c>
      <c r="R1518" s="21">
        <v>99</v>
      </c>
      <c r="S1518" s="21">
        <v>99</v>
      </c>
      <c r="T1518" s="21">
        <v>99</v>
      </c>
      <c r="U1518" s="21">
        <v>99</v>
      </c>
      <c r="V1518" s="21">
        <v>99</v>
      </c>
      <c r="W1518" s="21">
        <v>99</v>
      </c>
      <c r="X1518" s="21">
        <v>99</v>
      </c>
      <c r="Y1518" s="21">
        <v>98</v>
      </c>
      <c r="Z1518" s="21">
        <v>98</v>
      </c>
      <c r="AA1518" s="21">
        <v>98</v>
      </c>
      <c r="AB1518" s="22">
        <v>1514</v>
      </c>
      <c r="AC1518" s="23">
        <v>99</v>
      </c>
      <c r="AD1518" s="23">
        <v>99</v>
      </c>
      <c r="AE1518" s="24">
        <v>99</v>
      </c>
      <c r="AF1518" s="24">
        <v>99</v>
      </c>
      <c r="AG1518" s="24">
        <v>99</v>
      </c>
      <c r="AH1518" s="24">
        <v>99</v>
      </c>
      <c r="AI1518" s="24">
        <v>99</v>
      </c>
      <c r="AJ1518" s="24">
        <v>99</v>
      </c>
      <c r="AK1518" s="24">
        <v>99</v>
      </c>
      <c r="AL1518" s="24">
        <v>99</v>
      </c>
      <c r="AM1518" s="24">
        <v>99</v>
      </c>
      <c r="AN1518" s="24">
        <v>99</v>
      </c>
      <c r="DX1518" s="19">
        <v>1514</v>
      </c>
      <c r="DY1518" t="s">
        <v>568</v>
      </c>
      <c r="DZ1518" t="s">
        <v>568</v>
      </c>
      <c r="EA1518" t="s">
        <v>568</v>
      </c>
      <c r="EB1518" t="s">
        <v>568</v>
      </c>
    </row>
    <row r="1519" spans="1:132" x14ac:dyDescent="0.25">
      <c r="A1519" s="12">
        <v>1516</v>
      </c>
      <c r="B1519" s="12">
        <v>0</v>
      </c>
      <c r="C1519" s="12">
        <v>0</v>
      </c>
      <c r="D1519" s="12">
        <v>0</v>
      </c>
      <c r="E1519" s="12">
        <v>0</v>
      </c>
      <c r="F1519" s="12">
        <v>0</v>
      </c>
      <c r="G1519" s="12">
        <v>0</v>
      </c>
      <c r="H1519" s="12">
        <v>0</v>
      </c>
      <c r="I1519" s="12">
        <v>0</v>
      </c>
      <c r="J1519" s="12">
        <v>0</v>
      </c>
      <c r="K1519" s="12">
        <v>0</v>
      </c>
      <c r="L1519" s="12">
        <v>0</v>
      </c>
      <c r="M1519" s="12">
        <v>0</v>
      </c>
      <c r="O1519" s="19">
        <v>1515</v>
      </c>
      <c r="P1519" s="20">
        <v>99</v>
      </c>
      <c r="Q1519" s="20">
        <v>99</v>
      </c>
      <c r="R1519" s="21">
        <v>99</v>
      </c>
      <c r="S1519" s="21">
        <v>99</v>
      </c>
      <c r="T1519" s="21">
        <v>99</v>
      </c>
      <c r="U1519" s="21">
        <v>99</v>
      </c>
      <c r="V1519" s="21">
        <v>99</v>
      </c>
      <c r="W1519" s="21">
        <v>99</v>
      </c>
      <c r="X1519" s="21">
        <v>99</v>
      </c>
      <c r="Y1519" s="21">
        <v>98</v>
      </c>
      <c r="Z1519" s="21">
        <v>98</v>
      </c>
      <c r="AA1519" s="21">
        <v>98</v>
      </c>
      <c r="AB1519" s="22">
        <v>1515</v>
      </c>
      <c r="AC1519" s="23">
        <v>99</v>
      </c>
      <c r="AD1519" s="23">
        <v>99</v>
      </c>
      <c r="AE1519" s="24">
        <v>99</v>
      </c>
      <c r="AF1519" s="24">
        <v>99</v>
      </c>
      <c r="AG1519" s="24">
        <v>99</v>
      </c>
      <c r="AH1519" s="24">
        <v>99</v>
      </c>
      <c r="AI1519" s="24">
        <v>99</v>
      </c>
      <c r="AJ1519" s="24">
        <v>99</v>
      </c>
      <c r="AK1519" s="24">
        <v>99</v>
      </c>
      <c r="AL1519" s="24">
        <v>99</v>
      </c>
      <c r="AM1519" s="24">
        <v>99</v>
      </c>
      <c r="AN1519" s="24">
        <v>99</v>
      </c>
      <c r="DX1519" s="19">
        <v>1515</v>
      </c>
      <c r="DY1519" t="s">
        <v>568</v>
      </c>
      <c r="DZ1519" t="s">
        <v>568</v>
      </c>
      <c r="EA1519" t="s">
        <v>568</v>
      </c>
      <c r="EB1519" t="s">
        <v>568</v>
      </c>
    </row>
    <row r="1520" spans="1:132" x14ac:dyDescent="0.25">
      <c r="A1520" s="13">
        <v>1517</v>
      </c>
      <c r="B1520" s="13">
        <v>0</v>
      </c>
      <c r="C1520" s="13">
        <v>0</v>
      </c>
      <c r="D1520" s="13">
        <v>0</v>
      </c>
      <c r="E1520" s="13">
        <v>0</v>
      </c>
      <c r="F1520" s="13">
        <v>0</v>
      </c>
      <c r="G1520" s="13">
        <v>0</v>
      </c>
      <c r="H1520" s="13">
        <v>0</v>
      </c>
      <c r="I1520" s="13">
        <v>0</v>
      </c>
      <c r="J1520" s="13">
        <v>0</v>
      </c>
      <c r="K1520" s="13">
        <v>0</v>
      </c>
      <c r="L1520" s="13">
        <v>0</v>
      </c>
      <c r="M1520" s="13">
        <v>0</v>
      </c>
      <c r="O1520" s="19">
        <v>1516</v>
      </c>
      <c r="P1520" s="20">
        <v>99</v>
      </c>
      <c r="Q1520" s="20">
        <v>99</v>
      </c>
      <c r="R1520" s="21">
        <v>99</v>
      </c>
      <c r="S1520" s="21">
        <v>99</v>
      </c>
      <c r="T1520" s="21">
        <v>99</v>
      </c>
      <c r="U1520" s="21">
        <v>99</v>
      </c>
      <c r="V1520" s="21">
        <v>99</v>
      </c>
      <c r="W1520" s="21">
        <v>99</v>
      </c>
      <c r="X1520" s="21">
        <v>99</v>
      </c>
      <c r="Y1520" s="21">
        <v>98</v>
      </c>
      <c r="Z1520" s="21">
        <v>98</v>
      </c>
      <c r="AA1520" s="21">
        <v>98</v>
      </c>
      <c r="AB1520" s="22">
        <v>1516</v>
      </c>
      <c r="AC1520" s="23">
        <v>99</v>
      </c>
      <c r="AD1520" s="23">
        <v>99</v>
      </c>
      <c r="AE1520" s="24">
        <v>99</v>
      </c>
      <c r="AF1520" s="24">
        <v>99</v>
      </c>
      <c r="AG1520" s="24">
        <v>99</v>
      </c>
      <c r="AH1520" s="24">
        <v>99</v>
      </c>
      <c r="AI1520" s="24">
        <v>99</v>
      </c>
      <c r="AJ1520" s="24">
        <v>99</v>
      </c>
      <c r="AK1520" s="24">
        <v>99</v>
      </c>
      <c r="AL1520" s="24">
        <v>99</v>
      </c>
      <c r="AM1520" s="24">
        <v>99</v>
      </c>
      <c r="AN1520" s="24">
        <v>99</v>
      </c>
      <c r="DX1520" s="19">
        <v>1516</v>
      </c>
      <c r="DY1520" t="s">
        <v>568</v>
      </c>
      <c r="DZ1520" t="s">
        <v>568</v>
      </c>
      <c r="EA1520" t="s">
        <v>568</v>
      </c>
      <c r="EB1520" t="s">
        <v>568</v>
      </c>
    </row>
    <row r="1521" spans="1:132" x14ac:dyDescent="0.25">
      <c r="A1521" s="12">
        <v>1518</v>
      </c>
      <c r="B1521" s="12">
        <v>0</v>
      </c>
      <c r="C1521" s="12">
        <v>0</v>
      </c>
      <c r="D1521" s="12">
        <v>0</v>
      </c>
      <c r="E1521" s="12">
        <v>0</v>
      </c>
      <c r="F1521" s="12">
        <v>0</v>
      </c>
      <c r="G1521" s="12">
        <v>0</v>
      </c>
      <c r="H1521" s="12">
        <v>0</v>
      </c>
      <c r="I1521" s="12">
        <v>0</v>
      </c>
      <c r="J1521" s="12">
        <v>0</v>
      </c>
      <c r="K1521" s="12">
        <v>0</v>
      </c>
      <c r="L1521" s="12">
        <v>0</v>
      </c>
      <c r="M1521" s="12">
        <v>0</v>
      </c>
      <c r="O1521" s="19">
        <v>1517</v>
      </c>
      <c r="P1521" s="20">
        <v>99</v>
      </c>
      <c r="Q1521" s="20">
        <v>99</v>
      </c>
      <c r="R1521" s="21">
        <v>99</v>
      </c>
      <c r="S1521" s="21">
        <v>99</v>
      </c>
      <c r="T1521" s="21">
        <v>99</v>
      </c>
      <c r="U1521" s="21">
        <v>99</v>
      </c>
      <c r="V1521" s="21">
        <v>99</v>
      </c>
      <c r="W1521" s="21">
        <v>99</v>
      </c>
      <c r="X1521" s="21">
        <v>99</v>
      </c>
      <c r="Y1521" s="21">
        <v>98</v>
      </c>
      <c r="Z1521" s="21">
        <v>98</v>
      </c>
      <c r="AA1521" s="21">
        <v>98</v>
      </c>
      <c r="AB1521" s="22">
        <v>1517</v>
      </c>
      <c r="AC1521" s="23">
        <v>99</v>
      </c>
      <c r="AD1521" s="23">
        <v>99</v>
      </c>
      <c r="AE1521" s="24">
        <v>99</v>
      </c>
      <c r="AF1521" s="24">
        <v>99</v>
      </c>
      <c r="AG1521" s="24">
        <v>99</v>
      </c>
      <c r="AH1521" s="24">
        <v>99</v>
      </c>
      <c r="AI1521" s="24">
        <v>99</v>
      </c>
      <c r="AJ1521" s="24">
        <v>99</v>
      </c>
      <c r="AK1521" s="24">
        <v>99</v>
      </c>
      <c r="AL1521" s="24">
        <v>99</v>
      </c>
      <c r="AM1521" s="24">
        <v>99</v>
      </c>
      <c r="AN1521" s="24">
        <v>99</v>
      </c>
      <c r="DX1521" s="19">
        <v>1517</v>
      </c>
      <c r="DY1521" t="s">
        <v>568</v>
      </c>
      <c r="DZ1521" t="s">
        <v>568</v>
      </c>
      <c r="EA1521" t="s">
        <v>568</v>
      </c>
      <c r="EB1521" t="s">
        <v>568</v>
      </c>
    </row>
    <row r="1522" spans="1:132" x14ac:dyDescent="0.25">
      <c r="A1522" s="13">
        <v>1519</v>
      </c>
      <c r="B1522" s="13">
        <v>0</v>
      </c>
      <c r="C1522" s="13">
        <v>0</v>
      </c>
      <c r="D1522" s="13">
        <v>0</v>
      </c>
      <c r="E1522" s="13">
        <v>0</v>
      </c>
      <c r="F1522" s="13">
        <v>0</v>
      </c>
      <c r="G1522" s="13">
        <v>0</v>
      </c>
      <c r="H1522" s="13">
        <v>0</v>
      </c>
      <c r="I1522" s="13">
        <v>0</v>
      </c>
      <c r="J1522" s="13">
        <v>0</v>
      </c>
      <c r="K1522" s="13">
        <v>0</v>
      </c>
      <c r="L1522" s="13">
        <v>0</v>
      </c>
      <c r="M1522" s="13">
        <v>0</v>
      </c>
      <c r="O1522" s="19">
        <v>1518</v>
      </c>
      <c r="P1522" s="20">
        <v>99</v>
      </c>
      <c r="Q1522" s="20">
        <v>99</v>
      </c>
      <c r="R1522" s="21">
        <v>99</v>
      </c>
      <c r="S1522" s="21">
        <v>99</v>
      </c>
      <c r="T1522" s="21">
        <v>99</v>
      </c>
      <c r="U1522" s="21">
        <v>99</v>
      </c>
      <c r="V1522" s="21">
        <v>99</v>
      </c>
      <c r="W1522" s="21">
        <v>99</v>
      </c>
      <c r="X1522" s="21">
        <v>99</v>
      </c>
      <c r="Y1522" s="21">
        <v>98</v>
      </c>
      <c r="Z1522" s="21">
        <v>98</v>
      </c>
      <c r="AA1522" s="21">
        <v>98</v>
      </c>
      <c r="AB1522" s="22">
        <v>1518</v>
      </c>
      <c r="AC1522" s="23">
        <v>99</v>
      </c>
      <c r="AD1522" s="23">
        <v>99</v>
      </c>
      <c r="AE1522" s="24">
        <v>99</v>
      </c>
      <c r="AF1522" s="24">
        <v>99</v>
      </c>
      <c r="AG1522" s="24">
        <v>99</v>
      </c>
      <c r="AH1522" s="24">
        <v>99</v>
      </c>
      <c r="AI1522" s="24">
        <v>99</v>
      </c>
      <c r="AJ1522" s="24">
        <v>99</v>
      </c>
      <c r="AK1522" s="24">
        <v>99</v>
      </c>
      <c r="AL1522" s="24">
        <v>99</v>
      </c>
      <c r="AM1522" s="24">
        <v>99</v>
      </c>
      <c r="AN1522" s="24">
        <v>99</v>
      </c>
      <c r="DX1522" s="19">
        <v>1518</v>
      </c>
      <c r="DY1522" t="s">
        <v>568</v>
      </c>
      <c r="DZ1522" t="s">
        <v>568</v>
      </c>
      <c r="EA1522" t="s">
        <v>568</v>
      </c>
      <c r="EB1522" t="s">
        <v>568</v>
      </c>
    </row>
    <row r="1523" spans="1:132" x14ac:dyDescent="0.25">
      <c r="A1523" s="12">
        <v>1520</v>
      </c>
      <c r="B1523" s="12">
        <v>0</v>
      </c>
      <c r="C1523" s="12">
        <v>0</v>
      </c>
      <c r="D1523" s="12">
        <v>0</v>
      </c>
      <c r="E1523" s="12">
        <v>0</v>
      </c>
      <c r="F1523" s="12">
        <v>0</v>
      </c>
      <c r="G1523" s="12">
        <v>0</v>
      </c>
      <c r="H1523" s="12">
        <v>0</v>
      </c>
      <c r="I1523" s="12">
        <v>0</v>
      </c>
      <c r="J1523" s="12">
        <v>0</v>
      </c>
      <c r="K1523" s="12">
        <v>0</v>
      </c>
      <c r="L1523" s="12">
        <v>0</v>
      </c>
      <c r="M1523" s="12">
        <v>0</v>
      </c>
      <c r="O1523" s="19">
        <v>1519</v>
      </c>
      <c r="P1523" s="20">
        <v>99</v>
      </c>
      <c r="Q1523" s="20">
        <v>99</v>
      </c>
      <c r="R1523" s="21">
        <v>99</v>
      </c>
      <c r="S1523" s="21">
        <v>99</v>
      </c>
      <c r="T1523" s="21">
        <v>99</v>
      </c>
      <c r="U1523" s="21">
        <v>99</v>
      </c>
      <c r="V1523" s="21">
        <v>99</v>
      </c>
      <c r="W1523" s="21">
        <v>99</v>
      </c>
      <c r="X1523" s="21">
        <v>99</v>
      </c>
      <c r="Y1523" s="21">
        <v>98</v>
      </c>
      <c r="Z1523" s="21">
        <v>98</v>
      </c>
      <c r="AA1523" s="21">
        <v>98</v>
      </c>
      <c r="AB1523" s="22">
        <v>1519</v>
      </c>
      <c r="AC1523" s="23">
        <v>99</v>
      </c>
      <c r="AD1523" s="23">
        <v>99</v>
      </c>
      <c r="AE1523" s="24">
        <v>99</v>
      </c>
      <c r="AF1523" s="24">
        <v>99</v>
      </c>
      <c r="AG1523" s="24">
        <v>99</v>
      </c>
      <c r="AH1523" s="24">
        <v>99</v>
      </c>
      <c r="AI1523" s="24">
        <v>99</v>
      </c>
      <c r="AJ1523" s="24">
        <v>99</v>
      </c>
      <c r="AK1523" s="24">
        <v>99</v>
      </c>
      <c r="AL1523" s="24">
        <v>99</v>
      </c>
      <c r="AM1523" s="24">
        <v>99</v>
      </c>
      <c r="AN1523" s="24">
        <v>99</v>
      </c>
      <c r="DX1523" s="19">
        <v>1519</v>
      </c>
      <c r="DY1523" t="s">
        <v>568</v>
      </c>
      <c r="DZ1523" t="s">
        <v>568</v>
      </c>
      <c r="EA1523" t="s">
        <v>568</v>
      </c>
      <c r="EB1523" t="s">
        <v>568</v>
      </c>
    </row>
    <row r="1524" spans="1:132" x14ac:dyDescent="0.25">
      <c r="A1524" s="13">
        <v>1521</v>
      </c>
      <c r="B1524" s="13">
        <v>0</v>
      </c>
      <c r="C1524" s="13">
        <v>0</v>
      </c>
      <c r="D1524" s="13">
        <v>0</v>
      </c>
      <c r="E1524" s="13">
        <v>0</v>
      </c>
      <c r="F1524" s="13">
        <v>0</v>
      </c>
      <c r="G1524" s="13">
        <v>0</v>
      </c>
      <c r="H1524" s="13">
        <v>0</v>
      </c>
      <c r="I1524" s="13">
        <v>0</v>
      </c>
      <c r="J1524" s="13">
        <v>0</v>
      </c>
      <c r="K1524" s="13">
        <v>0</v>
      </c>
      <c r="L1524" s="13">
        <v>0</v>
      </c>
      <c r="M1524" s="13">
        <v>0</v>
      </c>
      <c r="O1524" s="19">
        <v>1520</v>
      </c>
      <c r="P1524" s="20">
        <v>99</v>
      </c>
      <c r="Q1524" s="20">
        <v>99</v>
      </c>
      <c r="R1524" s="21">
        <v>99</v>
      </c>
      <c r="S1524" s="21">
        <v>99</v>
      </c>
      <c r="T1524" s="21">
        <v>99</v>
      </c>
      <c r="U1524" s="21">
        <v>99</v>
      </c>
      <c r="V1524" s="21">
        <v>99</v>
      </c>
      <c r="W1524" s="21">
        <v>99</v>
      </c>
      <c r="X1524" s="21">
        <v>99</v>
      </c>
      <c r="Y1524" s="21">
        <v>98</v>
      </c>
      <c r="Z1524" s="21">
        <v>98</v>
      </c>
      <c r="AA1524" s="21">
        <v>98</v>
      </c>
      <c r="AB1524" s="22">
        <v>1520</v>
      </c>
      <c r="AC1524" s="23">
        <v>99</v>
      </c>
      <c r="AD1524" s="23">
        <v>99</v>
      </c>
      <c r="AE1524" s="24">
        <v>99</v>
      </c>
      <c r="AF1524" s="24">
        <v>99</v>
      </c>
      <c r="AG1524" s="24">
        <v>99</v>
      </c>
      <c r="AH1524" s="24">
        <v>99</v>
      </c>
      <c r="AI1524" s="24">
        <v>99</v>
      </c>
      <c r="AJ1524" s="24">
        <v>99</v>
      </c>
      <c r="AK1524" s="24">
        <v>99</v>
      </c>
      <c r="AL1524" s="24">
        <v>99</v>
      </c>
      <c r="AM1524" s="24">
        <v>99</v>
      </c>
      <c r="AN1524" s="24">
        <v>99</v>
      </c>
      <c r="DX1524" s="19">
        <v>1520</v>
      </c>
      <c r="DY1524" t="s">
        <v>568</v>
      </c>
      <c r="DZ1524" t="s">
        <v>568</v>
      </c>
      <c r="EA1524" t="s">
        <v>568</v>
      </c>
      <c r="EB1524" t="s">
        <v>568</v>
      </c>
    </row>
    <row r="1525" spans="1:132" x14ac:dyDescent="0.25">
      <c r="A1525" s="12">
        <v>1522</v>
      </c>
      <c r="B1525" s="12">
        <v>0</v>
      </c>
      <c r="C1525" s="12">
        <v>0</v>
      </c>
      <c r="D1525" s="12">
        <v>0</v>
      </c>
      <c r="E1525" s="12">
        <v>0</v>
      </c>
      <c r="F1525" s="12">
        <v>0</v>
      </c>
      <c r="G1525" s="12">
        <v>0</v>
      </c>
      <c r="H1525" s="12">
        <v>0</v>
      </c>
      <c r="I1525" s="12">
        <v>0</v>
      </c>
      <c r="J1525" s="12">
        <v>0</v>
      </c>
      <c r="K1525" s="12">
        <v>0</v>
      </c>
      <c r="L1525" s="12">
        <v>0</v>
      </c>
      <c r="M1525" s="12">
        <v>0</v>
      </c>
      <c r="O1525" s="19">
        <v>1521</v>
      </c>
      <c r="P1525" s="20">
        <v>99</v>
      </c>
      <c r="Q1525" s="20">
        <v>99</v>
      </c>
      <c r="R1525" s="21">
        <v>99</v>
      </c>
      <c r="S1525" s="21">
        <v>99</v>
      </c>
      <c r="T1525" s="21">
        <v>99</v>
      </c>
      <c r="U1525" s="21">
        <v>99</v>
      </c>
      <c r="V1525" s="21">
        <v>99</v>
      </c>
      <c r="W1525" s="21">
        <v>99</v>
      </c>
      <c r="X1525" s="21">
        <v>99</v>
      </c>
      <c r="Y1525" s="21">
        <v>98</v>
      </c>
      <c r="Z1525" s="21">
        <v>98</v>
      </c>
      <c r="AA1525" s="21">
        <v>98</v>
      </c>
      <c r="AB1525" s="22">
        <v>1521</v>
      </c>
      <c r="AC1525" s="23">
        <v>99</v>
      </c>
      <c r="AD1525" s="23">
        <v>99</v>
      </c>
      <c r="AE1525" s="24">
        <v>99</v>
      </c>
      <c r="AF1525" s="24">
        <v>99</v>
      </c>
      <c r="AG1525" s="24">
        <v>99</v>
      </c>
      <c r="AH1525" s="24">
        <v>99</v>
      </c>
      <c r="AI1525" s="24">
        <v>99</v>
      </c>
      <c r="AJ1525" s="24">
        <v>99</v>
      </c>
      <c r="AK1525" s="24">
        <v>99</v>
      </c>
      <c r="AL1525" s="24">
        <v>99</v>
      </c>
      <c r="AM1525" s="24">
        <v>99</v>
      </c>
      <c r="AN1525" s="24">
        <v>99</v>
      </c>
      <c r="DX1525" s="19">
        <v>1521</v>
      </c>
      <c r="DY1525" t="s">
        <v>568</v>
      </c>
      <c r="DZ1525" t="s">
        <v>568</v>
      </c>
      <c r="EA1525" t="s">
        <v>568</v>
      </c>
      <c r="EB1525" t="s">
        <v>568</v>
      </c>
    </row>
    <row r="1526" spans="1:132" x14ac:dyDescent="0.25">
      <c r="A1526" s="13">
        <v>1523</v>
      </c>
      <c r="B1526" s="13">
        <v>0</v>
      </c>
      <c r="C1526" s="13">
        <v>0</v>
      </c>
      <c r="D1526" s="13">
        <v>0</v>
      </c>
      <c r="E1526" s="13">
        <v>0</v>
      </c>
      <c r="F1526" s="13">
        <v>0</v>
      </c>
      <c r="G1526" s="13">
        <v>0</v>
      </c>
      <c r="H1526" s="13">
        <v>0</v>
      </c>
      <c r="I1526" s="13">
        <v>0</v>
      </c>
      <c r="J1526" s="13">
        <v>0</v>
      </c>
      <c r="K1526" s="13">
        <v>0</v>
      </c>
      <c r="L1526" s="13">
        <v>0</v>
      </c>
      <c r="M1526" s="13">
        <v>0</v>
      </c>
      <c r="O1526" s="19">
        <v>1522</v>
      </c>
      <c r="P1526" s="20">
        <v>99</v>
      </c>
      <c r="Q1526" s="20">
        <v>99</v>
      </c>
      <c r="R1526" s="21">
        <v>99</v>
      </c>
      <c r="S1526" s="21">
        <v>99</v>
      </c>
      <c r="T1526" s="21">
        <v>99</v>
      </c>
      <c r="U1526" s="21">
        <v>99</v>
      </c>
      <c r="V1526" s="21">
        <v>99</v>
      </c>
      <c r="W1526" s="21">
        <v>99</v>
      </c>
      <c r="X1526" s="21">
        <v>99</v>
      </c>
      <c r="Y1526" s="21">
        <v>98</v>
      </c>
      <c r="Z1526" s="21">
        <v>98</v>
      </c>
      <c r="AA1526" s="21">
        <v>98</v>
      </c>
      <c r="AB1526" s="22">
        <v>1522</v>
      </c>
      <c r="AC1526" s="23">
        <v>99</v>
      </c>
      <c r="AD1526" s="23">
        <v>99</v>
      </c>
      <c r="AE1526" s="24">
        <v>99</v>
      </c>
      <c r="AF1526" s="24">
        <v>99</v>
      </c>
      <c r="AG1526" s="24">
        <v>99</v>
      </c>
      <c r="AH1526" s="24">
        <v>99</v>
      </c>
      <c r="AI1526" s="24">
        <v>99</v>
      </c>
      <c r="AJ1526" s="24">
        <v>99</v>
      </c>
      <c r="AK1526" s="24">
        <v>99</v>
      </c>
      <c r="AL1526" s="24">
        <v>99</v>
      </c>
      <c r="AM1526" s="24">
        <v>99</v>
      </c>
      <c r="AN1526" s="24">
        <v>99</v>
      </c>
      <c r="DX1526" s="19">
        <v>1522</v>
      </c>
      <c r="DY1526" t="s">
        <v>568</v>
      </c>
      <c r="DZ1526" t="s">
        <v>568</v>
      </c>
      <c r="EA1526" t="s">
        <v>568</v>
      </c>
      <c r="EB1526" t="s">
        <v>568</v>
      </c>
    </row>
    <row r="1527" spans="1:132" x14ac:dyDescent="0.25">
      <c r="A1527" s="12">
        <v>1524</v>
      </c>
      <c r="B1527" s="12">
        <v>0</v>
      </c>
      <c r="C1527" s="12">
        <v>0</v>
      </c>
      <c r="D1527" s="12">
        <v>0</v>
      </c>
      <c r="E1527" s="12">
        <v>0</v>
      </c>
      <c r="F1527" s="12">
        <v>0</v>
      </c>
      <c r="G1527" s="12">
        <v>0</v>
      </c>
      <c r="H1527" s="12">
        <v>0</v>
      </c>
      <c r="I1527" s="12">
        <v>0</v>
      </c>
      <c r="J1527" s="12">
        <v>0</v>
      </c>
      <c r="K1527" s="12">
        <v>0</v>
      </c>
      <c r="L1527" s="12">
        <v>0</v>
      </c>
      <c r="M1527" s="12">
        <v>0</v>
      </c>
      <c r="O1527" s="19">
        <v>1523</v>
      </c>
      <c r="P1527" s="20">
        <v>99</v>
      </c>
      <c r="Q1527" s="20">
        <v>99</v>
      </c>
      <c r="R1527" s="21">
        <v>99</v>
      </c>
      <c r="S1527" s="21">
        <v>99</v>
      </c>
      <c r="T1527" s="21">
        <v>99</v>
      </c>
      <c r="U1527" s="21">
        <v>99</v>
      </c>
      <c r="V1527" s="21">
        <v>99</v>
      </c>
      <c r="W1527" s="21">
        <v>99</v>
      </c>
      <c r="X1527" s="21">
        <v>99</v>
      </c>
      <c r="Y1527" s="21">
        <v>98</v>
      </c>
      <c r="Z1527" s="21">
        <v>98</v>
      </c>
      <c r="AA1527" s="21">
        <v>98</v>
      </c>
      <c r="AB1527" s="22">
        <v>1523</v>
      </c>
      <c r="AC1527" s="23">
        <v>99</v>
      </c>
      <c r="AD1527" s="23">
        <v>99</v>
      </c>
      <c r="AE1527" s="24">
        <v>99</v>
      </c>
      <c r="AF1527" s="24">
        <v>99</v>
      </c>
      <c r="AG1527" s="24">
        <v>99</v>
      </c>
      <c r="AH1527" s="24">
        <v>99</v>
      </c>
      <c r="AI1527" s="24">
        <v>99</v>
      </c>
      <c r="AJ1527" s="24">
        <v>99</v>
      </c>
      <c r="AK1527" s="24">
        <v>99</v>
      </c>
      <c r="AL1527" s="24">
        <v>99</v>
      </c>
      <c r="AM1527" s="24">
        <v>99</v>
      </c>
      <c r="AN1527" s="24">
        <v>99</v>
      </c>
      <c r="DX1527" s="19">
        <v>1523</v>
      </c>
      <c r="DY1527" t="s">
        <v>568</v>
      </c>
      <c r="DZ1527" t="s">
        <v>568</v>
      </c>
      <c r="EA1527" t="s">
        <v>568</v>
      </c>
      <c r="EB1527" t="s">
        <v>568</v>
      </c>
    </row>
    <row r="1528" spans="1:132" x14ac:dyDescent="0.25">
      <c r="A1528" s="13">
        <v>1525</v>
      </c>
      <c r="B1528" s="13">
        <v>0</v>
      </c>
      <c r="C1528" s="13">
        <v>0</v>
      </c>
      <c r="D1528" s="13">
        <v>0</v>
      </c>
      <c r="E1528" s="13">
        <v>0</v>
      </c>
      <c r="F1528" s="13">
        <v>0</v>
      </c>
      <c r="G1528" s="13">
        <v>0</v>
      </c>
      <c r="H1528" s="13">
        <v>0</v>
      </c>
      <c r="I1528" s="13">
        <v>0</v>
      </c>
      <c r="J1528" s="13">
        <v>0</v>
      </c>
      <c r="K1528" s="13">
        <v>0</v>
      </c>
      <c r="L1528" s="13">
        <v>0</v>
      </c>
      <c r="M1528" s="13">
        <v>0</v>
      </c>
      <c r="O1528" s="19">
        <v>1524</v>
      </c>
      <c r="P1528" s="20">
        <v>99</v>
      </c>
      <c r="Q1528" s="20">
        <v>99</v>
      </c>
      <c r="R1528" s="21">
        <v>99</v>
      </c>
      <c r="S1528" s="21">
        <v>99</v>
      </c>
      <c r="T1528" s="21">
        <v>99</v>
      </c>
      <c r="U1528" s="21">
        <v>99</v>
      </c>
      <c r="V1528" s="21">
        <v>99</v>
      </c>
      <c r="W1528" s="21">
        <v>99</v>
      </c>
      <c r="X1528" s="21">
        <v>99</v>
      </c>
      <c r="Y1528" s="21">
        <v>98</v>
      </c>
      <c r="Z1528" s="21">
        <v>98</v>
      </c>
      <c r="AA1528" s="21">
        <v>98</v>
      </c>
      <c r="AB1528" s="22">
        <v>1524</v>
      </c>
      <c r="AC1528" s="23">
        <v>99</v>
      </c>
      <c r="AD1528" s="23">
        <v>99</v>
      </c>
      <c r="AE1528" s="24">
        <v>99</v>
      </c>
      <c r="AF1528" s="24">
        <v>99</v>
      </c>
      <c r="AG1528" s="24">
        <v>99</v>
      </c>
      <c r="AH1528" s="24">
        <v>99</v>
      </c>
      <c r="AI1528" s="24">
        <v>99</v>
      </c>
      <c r="AJ1528" s="24">
        <v>99</v>
      </c>
      <c r="AK1528" s="24">
        <v>99</v>
      </c>
      <c r="AL1528" s="24">
        <v>99</v>
      </c>
      <c r="AM1528" s="24">
        <v>99</v>
      </c>
      <c r="AN1528" s="24">
        <v>99</v>
      </c>
      <c r="DX1528" s="19">
        <v>1524</v>
      </c>
      <c r="DY1528" t="s">
        <v>568</v>
      </c>
      <c r="DZ1528" t="s">
        <v>568</v>
      </c>
      <c r="EA1528" t="s">
        <v>568</v>
      </c>
      <c r="EB1528" t="s">
        <v>568</v>
      </c>
    </row>
    <row r="1529" spans="1:132" x14ac:dyDescent="0.25">
      <c r="A1529" s="12">
        <v>1526</v>
      </c>
      <c r="B1529" s="12">
        <v>0</v>
      </c>
      <c r="C1529" s="12">
        <v>0</v>
      </c>
      <c r="D1529" s="12">
        <v>0</v>
      </c>
      <c r="E1529" s="12">
        <v>0</v>
      </c>
      <c r="F1529" s="12">
        <v>0</v>
      </c>
      <c r="G1529" s="12">
        <v>0</v>
      </c>
      <c r="H1529" s="12">
        <v>0</v>
      </c>
      <c r="I1529" s="12">
        <v>0</v>
      </c>
      <c r="J1529" s="12">
        <v>0</v>
      </c>
      <c r="K1529" s="12">
        <v>0</v>
      </c>
      <c r="L1529" s="12">
        <v>0</v>
      </c>
      <c r="M1529" s="12">
        <v>0</v>
      </c>
      <c r="O1529" s="19">
        <v>1525</v>
      </c>
      <c r="P1529" s="20">
        <v>99</v>
      </c>
      <c r="Q1529" s="20">
        <v>99</v>
      </c>
      <c r="R1529" s="21">
        <v>99</v>
      </c>
      <c r="S1529" s="21">
        <v>99</v>
      </c>
      <c r="T1529" s="21">
        <v>99</v>
      </c>
      <c r="U1529" s="21">
        <v>99</v>
      </c>
      <c r="V1529" s="21">
        <v>99</v>
      </c>
      <c r="W1529" s="21">
        <v>99</v>
      </c>
      <c r="X1529" s="21">
        <v>99</v>
      </c>
      <c r="Y1529" s="21">
        <v>98</v>
      </c>
      <c r="Z1529" s="21">
        <v>98</v>
      </c>
      <c r="AA1529" s="21">
        <v>98</v>
      </c>
      <c r="AB1529" s="22">
        <v>1525</v>
      </c>
      <c r="AC1529" s="23">
        <v>99</v>
      </c>
      <c r="AD1529" s="23">
        <v>99</v>
      </c>
      <c r="AE1529" s="24">
        <v>99</v>
      </c>
      <c r="AF1529" s="24">
        <v>99</v>
      </c>
      <c r="AG1529" s="24">
        <v>99</v>
      </c>
      <c r="AH1529" s="24">
        <v>99</v>
      </c>
      <c r="AI1529" s="24">
        <v>99</v>
      </c>
      <c r="AJ1529" s="24">
        <v>99</v>
      </c>
      <c r="AK1529" s="24">
        <v>99</v>
      </c>
      <c r="AL1529" s="24">
        <v>99</v>
      </c>
      <c r="AM1529" s="24">
        <v>99</v>
      </c>
      <c r="AN1529" s="24">
        <v>99</v>
      </c>
      <c r="DX1529" s="19">
        <v>1525</v>
      </c>
      <c r="DY1529" t="s">
        <v>568</v>
      </c>
      <c r="DZ1529" t="s">
        <v>568</v>
      </c>
      <c r="EA1529" t="s">
        <v>568</v>
      </c>
      <c r="EB1529" t="s">
        <v>568</v>
      </c>
    </row>
    <row r="1530" spans="1:132" x14ac:dyDescent="0.25">
      <c r="A1530" s="13">
        <v>1527</v>
      </c>
      <c r="B1530" s="13">
        <v>0</v>
      </c>
      <c r="C1530" s="13">
        <v>0</v>
      </c>
      <c r="D1530" s="13">
        <v>0</v>
      </c>
      <c r="E1530" s="13">
        <v>0</v>
      </c>
      <c r="F1530" s="13">
        <v>0</v>
      </c>
      <c r="G1530" s="13">
        <v>0</v>
      </c>
      <c r="H1530" s="13">
        <v>0</v>
      </c>
      <c r="I1530" s="13">
        <v>0</v>
      </c>
      <c r="J1530" s="13">
        <v>0</v>
      </c>
      <c r="K1530" s="13">
        <v>0</v>
      </c>
      <c r="L1530" s="13">
        <v>0</v>
      </c>
      <c r="M1530" s="13">
        <v>0</v>
      </c>
      <c r="O1530" s="19">
        <v>1526</v>
      </c>
      <c r="P1530" s="20">
        <v>99</v>
      </c>
      <c r="Q1530" s="20">
        <v>99</v>
      </c>
      <c r="R1530" s="21">
        <v>99</v>
      </c>
      <c r="S1530" s="21">
        <v>99</v>
      </c>
      <c r="T1530" s="21">
        <v>99</v>
      </c>
      <c r="U1530" s="21">
        <v>99</v>
      </c>
      <c r="V1530" s="21">
        <v>99</v>
      </c>
      <c r="W1530" s="21">
        <v>99</v>
      </c>
      <c r="X1530" s="21">
        <v>99</v>
      </c>
      <c r="Y1530" s="21">
        <v>98</v>
      </c>
      <c r="Z1530" s="21">
        <v>98</v>
      </c>
      <c r="AA1530" s="21">
        <v>98</v>
      </c>
      <c r="AB1530" s="22">
        <v>1526</v>
      </c>
      <c r="AC1530" s="23">
        <v>99</v>
      </c>
      <c r="AD1530" s="23">
        <v>99</v>
      </c>
      <c r="AE1530" s="24">
        <v>99</v>
      </c>
      <c r="AF1530" s="24">
        <v>99</v>
      </c>
      <c r="AG1530" s="24">
        <v>99</v>
      </c>
      <c r="AH1530" s="24">
        <v>99</v>
      </c>
      <c r="AI1530" s="24">
        <v>99</v>
      </c>
      <c r="AJ1530" s="24">
        <v>99</v>
      </c>
      <c r="AK1530" s="24">
        <v>99</v>
      </c>
      <c r="AL1530" s="24">
        <v>99</v>
      </c>
      <c r="AM1530" s="24">
        <v>99</v>
      </c>
      <c r="AN1530" s="24">
        <v>99</v>
      </c>
      <c r="DX1530" s="19">
        <v>1526</v>
      </c>
      <c r="DY1530" t="s">
        <v>568</v>
      </c>
      <c r="DZ1530" t="s">
        <v>568</v>
      </c>
      <c r="EA1530" t="s">
        <v>568</v>
      </c>
      <c r="EB1530" t="s">
        <v>568</v>
      </c>
    </row>
    <row r="1531" spans="1:132" x14ac:dyDescent="0.25">
      <c r="A1531" s="12">
        <v>1528</v>
      </c>
      <c r="B1531" s="12">
        <v>0</v>
      </c>
      <c r="C1531" s="12">
        <v>0</v>
      </c>
      <c r="D1531" s="12">
        <v>0</v>
      </c>
      <c r="E1531" s="12">
        <v>0</v>
      </c>
      <c r="F1531" s="12">
        <v>0</v>
      </c>
      <c r="G1531" s="12">
        <v>0</v>
      </c>
      <c r="H1531" s="12">
        <v>0</v>
      </c>
      <c r="I1531" s="12">
        <v>0</v>
      </c>
      <c r="J1531" s="12">
        <v>0</v>
      </c>
      <c r="K1531" s="12">
        <v>0</v>
      </c>
      <c r="L1531" s="12">
        <v>0</v>
      </c>
      <c r="M1531" s="12">
        <v>0</v>
      </c>
      <c r="O1531" s="19">
        <v>1527</v>
      </c>
      <c r="P1531" s="20">
        <v>99</v>
      </c>
      <c r="Q1531" s="20">
        <v>99</v>
      </c>
      <c r="R1531" s="21">
        <v>99</v>
      </c>
      <c r="S1531" s="21">
        <v>99</v>
      </c>
      <c r="T1531" s="21">
        <v>99</v>
      </c>
      <c r="U1531" s="21">
        <v>99</v>
      </c>
      <c r="V1531" s="21">
        <v>99</v>
      </c>
      <c r="W1531" s="21">
        <v>99</v>
      </c>
      <c r="X1531" s="21">
        <v>99</v>
      </c>
      <c r="Y1531" s="21">
        <v>98</v>
      </c>
      <c r="Z1531" s="21">
        <v>98</v>
      </c>
      <c r="AA1531" s="21">
        <v>98</v>
      </c>
      <c r="AB1531" s="22">
        <v>1527</v>
      </c>
      <c r="AC1531" s="23">
        <v>99</v>
      </c>
      <c r="AD1531" s="23">
        <v>99</v>
      </c>
      <c r="AE1531" s="24">
        <v>99</v>
      </c>
      <c r="AF1531" s="24">
        <v>99</v>
      </c>
      <c r="AG1531" s="24">
        <v>99</v>
      </c>
      <c r="AH1531" s="24">
        <v>99</v>
      </c>
      <c r="AI1531" s="24">
        <v>99</v>
      </c>
      <c r="AJ1531" s="24">
        <v>99</v>
      </c>
      <c r="AK1531" s="24">
        <v>99</v>
      </c>
      <c r="AL1531" s="24">
        <v>99</v>
      </c>
      <c r="AM1531" s="24">
        <v>99</v>
      </c>
      <c r="AN1531" s="24">
        <v>99</v>
      </c>
      <c r="DX1531" s="19">
        <v>1527</v>
      </c>
      <c r="DY1531" t="s">
        <v>568</v>
      </c>
      <c r="DZ1531" t="s">
        <v>568</v>
      </c>
      <c r="EA1531" t="s">
        <v>568</v>
      </c>
      <c r="EB1531" t="s">
        <v>568</v>
      </c>
    </row>
    <row r="1532" spans="1:132" x14ac:dyDescent="0.25">
      <c r="A1532" s="13">
        <v>1529</v>
      </c>
      <c r="B1532" s="13">
        <v>0</v>
      </c>
      <c r="C1532" s="13">
        <v>0</v>
      </c>
      <c r="D1532" s="13">
        <v>0</v>
      </c>
      <c r="E1532" s="13">
        <v>0</v>
      </c>
      <c r="F1532" s="13">
        <v>0</v>
      </c>
      <c r="G1532" s="13">
        <v>0</v>
      </c>
      <c r="H1532" s="13">
        <v>0</v>
      </c>
      <c r="I1532" s="13">
        <v>0</v>
      </c>
      <c r="J1532" s="13">
        <v>0</v>
      </c>
      <c r="K1532" s="13">
        <v>0</v>
      </c>
      <c r="L1532" s="13">
        <v>0</v>
      </c>
      <c r="M1532" s="13">
        <v>0</v>
      </c>
      <c r="O1532" s="19">
        <v>1528</v>
      </c>
      <c r="P1532" s="20">
        <v>99</v>
      </c>
      <c r="Q1532" s="20">
        <v>99</v>
      </c>
      <c r="R1532" s="21">
        <v>99</v>
      </c>
      <c r="S1532" s="21">
        <v>99</v>
      </c>
      <c r="T1532" s="21">
        <v>99</v>
      </c>
      <c r="U1532" s="21">
        <v>99</v>
      </c>
      <c r="V1532" s="21">
        <v>99</v>
      </c>
      <c r="W1532" s="21">
        <v>99</v>
      </c>
      <c r="X1532" s="21">
        <v>99</v>
      </c>
      <c r="Y1532" s="21">
        <v>99</v>
      </c>
      <c r="Z1532" s="21">
        <v>98</v>
      </c>
      <c r="AA1532" s="21">
        <v>98</v>
      </c>
      <c r="AB1532" s="22">
        <v>1528</v>
      </c>
      <c r="AC1532" s="23">
        <v>99</v>
      </c>
      <c r="AD1532" s="23">
        <v>99</v>
      </c>
      <c r="AE1532" s="24">
        <v>99</v>
      </c>
      <c r="AF1532" s="24">
        <v>99</v>
      </c>
      <c r="AG1532" s="24">
        <v>99</v>
      </c>
      <c r="AH1532" s="24">
        <v>99</v>
      </c>
      <c r="AI1532" s="24">
        <v>99</v>
      </c>
      <c r="AJ1532" s="24">
        <v>99</v>
      </c>
      <c r="AK1532" s="24">
        <v>99</v>
      </c>
      <c r="AL1532" s="24">
        <v>99</v>
      </c>
      <c r="AM1532" s="24">
        <v>99</v>
      </c>
      <c r="AN1532" s="24">
        <v>99</v>
      </c>
      <c r="DX1532" s="19">
        <v>1528</v>
      </c>
      <c r="DY1532" t="s">
        <v>568</v>
      </c>
      <c r="DZ1532" t="s">
        <v>568</v>
      </c>
      <c r="EA1532" t="s">
        <v>568</v>
      </c>
      <c r="EB1532" t="s">
        <v>568</v>
      </c>
    </row>
    <row r="1533" spans="1:132" x14ac:dyDescent="0.25">
      <c r="A1533" s="12">
        <v>1530</v>
      </c>
      <c r="B1533" s="12">
        <v>0</v>
      </c>
      <c r="C1533" s="12">
        <v>0</v>
      </c>
      <c r="D1533" s="12">
        <v>0</v>
      </c>
      <c r="E1533" s="12">
        <v>0</v>
      </c>
      <c r="F1533" s="12">
        <v>0</v>
      </c>
      <c r="G1533" s="12">
        <v>0</v>
      </c>
      <c r="H1533" s="12">
        <v>0</v>
      </c>
      <c r="I1533" s="12">
        <v>0</v>
      </c>
      <c r="J1533" s="12">
        <v>0</v>
      </c>
      <c r="K1533" s="12">
        <v>0</v>
      </c>
      <c r="L1533" s="12">
        <v>0</v>
      </c>
      <c r="M1533" s="12">
        <v>0</v>
      </c>
      <c r="O1533" s="19">
        <v>1529</v>
      </c>
      <c r="P1533" s="20">
        <v>99</v>
      </c>
      <c r="Q1533" s="20">
        <v>99</v>
      </c>
      <c r="R1533" s="21">
        <v>99</v>
      </c>
      <c r="S1533" s="21">
        <v>99</v>
      </c>
      <c r="T1533" s="21">
        <v>99</v>
      </c>
      <c r="U1533" s="21">
        <v>99</v>
      </c>
      <c r="V1533" s="21">
        <v>99</v>
      </c>
      <c r="W1533" s="21">
        <v>99</v>
      </c>
      <c r="X1533" s="21">
        <v>99</v>
      </c>
      <c r="Y1533" s="21">
        <v>99</v>
      </c>
      <c r="Z1533" s="21">
        <v>98</v>
      </c>
      <c r="AA1533" s="21">
        <v>98</v>
      </c>
      <c r="AB1533" s="22">
        <v>1529</v>
      </c>
      <c r="AC1533" s="23">
        <v>99</v>
      </c>
      <c r="AD1533" s="23">
        <v>99</v>
      </c>
      <c r="AE1533" s="24">
        <v>99</v>
      </c>
      <c r="AF1533" s="24">
        <v>99</v>
      </c>
      <c r="AG1533" s="24">
        <v>99</v>
      </c>
      <c r="AH1533" s="24">
        <v>99</v>
      </c>
      <c r="AI1533" s="24">
        <v>99</v>
      </c>
      <c r="AJ1533" s="24">
        <v>99</v>
      </c>
      <c r="AK1533" s="24">
        <v>99</v>
      </c>
      <c r="AL1533" s="24">
        <v>99</v>
      </c>
      <c r="AM1533" s="24">
        <v>99</v>
      </c>
      <c r="AN1533" s="24">
        <v>99</v>
      </c>
      <c r="DX1533" s="19">
        <v>1529</v>
      </c>
      <c r="DY1533" t="s">
        <v>568</v>
      </c>
      <c r="DZ1533" t="s">
        <v>568</v>
      </c>
      <c r="EA1533" t="s">
        <v>568</v>
      </c>
      <c r="EB1533" t="s">
        <v>568</v>
      </c>
    </row>
    <row r="1534" spans="1:132" x14ac:dyDescent="0.25">
      <c r="A1534" s="13">
        <v>1531</v>
      </c>
      <c r="B1534" s="13">
        <v>0</v>
      </c>
      <c r="C1534" s="13">
        <v>0</v>
      </c>
      <c r="D1534" s="13">
        <v>0</v>
      </c>
      <c r="E1534" s="13">
        <v>0</v>
      </c>
      <c r="F1534" s="13">
        <v>0</v>
      </c>
      <c r="G1534" s="13">
        <v>0</v>
      </c>
      <c r="H1534" s="13">
        <v>0</v>
      </c>
      <c r="I1534" s="13">
        <v>0</v>
      </c>
      <c r="J1534" s="13">
        <v>0</v>
      </c>
      <c r="K1534" s="13">
        <v>0</v>
      </c>
      <c r="L1534" s="13">
        <v>0</v>
      </c>
      <c r="M1534" s="13">
        <v>0</v>
      </c>
      <c r="O1534" s="19">
        <v>1530</v>
      </c>
      <c r="P1534" s="20">
        <v>99</v>
      </c>
      <c r="Q1534" s="20">
        <v>99</v>
      </c>
      <c r="R1534" s="21">
        <v>99</v>
      </c>
      <c r="S1534" s="21">
        <v>99</v>
      </c>
      <c r="T1534" s="21">
        <v>99</v>
      </c>
      <c r="U1534" s="21">
        <v>99</v>
      </c>
      <c r="V1534" s="21">
        <v>99</v>
      </c>
      <c r="W1534" s="21">
        <v>99</v>
      </c>
      <c r="X1534" s="21">
        <v>99</v>
      </c>
      <c r="Y1534" s="21">
        <v>99</v>
      </c>
      <c r="Z1534" s="21">
        <v>98</v>
      </c>
      <c r="AA1534" s="21">
        <v>98</v>
      </c>
      <c r="AB1534" s="22">
        <v>1530</v>
      </c>
      <c r="AC1534" s="23">
        <v>99</v>
      </c>
      <c r="AD1534" s="23">
        <v>99</v>
      </c>
      <c r="AE1534" s="24">
        <v>99</v>
      </c>
      <c r="AF1534" s="24">
        <v>99</v>
      </c>
      <c r="AG1534" s="24">
        <v>99</v>
      </c>
      <c r="AH1534" s="24">
        <v>99</v>
      </c>
      <c r="AI1534" s="24">
        <v>99</v>
      </c>
      <c r="AJ1534" s="24">
        <v>99</v>
      </c>
      <c r="AK1534" s="24">
        <v>99</v>
      </c>
      <c r="AL1534" s="24">
        <v>99</v>
      </c>
      <c r="AM1534" s="24">
        <v>99</v>
      </c>
      <c r="AN1534" s="24">
        <v>99</v>
      </c>
      <c r="DX1534" s="19">
        <v>1530</v>
      </c>
      <c r="DY1534" t="s">
        <v>568</v>
      </c>
      <c r="DZ1534" t="s">
        <v>568</v>
      </c>
      <c r="EA1534" t="s">
        <v>568</v>
      </c>
      <c r="EB1534" t="s">
        <v>568</v>
      </c>
    </row>
    <row r="1535" spans="1:132" x14ac:dyDescent="0.25">
      <c r="A1535" s="12">
        <v>1532</v>
      </c>
      <c r="B1535" s="12">
        <v>0</v>
      </c>
      <c r="C1535" s="12">
        <v>0</v>
      </c>
      <c r="D1535" s="12">
        <v>0</v>
      </c>
      <c r="E1535" s="12">
        <v>0</v>
      </c>
      <c r="F1535" s="12">
        <v>0</v>
      </c>
      <c r="G1535" s="12">
        <v>0</v>
      </c>
      <c r="H1535" s="12">
        <v>0</v>
      </c>
      <c r="I1535" s="12">
        <v>0</v>
      </c>
      <c r="J1535" s="12">
        <v>0</v>
      </c>
      <c r="K1535" s="12">
        <v>0</v>
      </c>
      <c r="L1535" s="12">
        <v>0</v>
      </c>
      <c r="M1535" s="12">
        <v>0</v>
      </c>
      <c r="O1535" s="19">
        <v>1531</v>
      </c>
      <c r="P1535" s="20">
        <v>99</v>
      </c>
      <c r="Q1535" s="20">
        <v>99</v>
      </c>
      <c r="R1535" s="21">
        <v>99</v>
      </c>
      <c r="S1535" s="21">
        <v>99</v>
      </c>
      <c r="T1535" s="21">
        <v>99</v>
      </c>
      <c r="U1535" s="21">
        <v>99</v>
      </c>
      <c r="V1535" s="21">
        <v>99</v>
      </c>
      <c r="W1535" s="21">
        <v>99</v>
      </c>
      <c r="X1535" s="21">
        <v>99</v>
      </c>
      <c r="Y1535" s="21">
        <v>99</v>
      </c>
      <c r="Z1535" s="21">
        <v>98</v>
      </c>
      <c r="AA1535" s="21">
        <v>98</v>
      </c>
      <c r="AB1535" s="22">
        <v>1531</v>
      </c>
      <c r="AC1535" s="23">
        <v>99</v>
      </c>
      <c r="AD1535" s="23">
        <v>99</v>
      </c>
      <c r="AE1535" s="24">
        <v>99</v>
      </c>
      <c r="AF1535" s="24">
        <v>99</v>
      </c>
      <c r="AG1535" s="24">
        <v>99</v>
      </c>
      <c r="AH1535" s="24">
        <v>99</v>
      </c>
      <c r="AI1535" s="24">
        <v>99</v>
      </c>
      <c r="AJ1535" s="24">
        <v>99</v>
      </c>
      <c r="AK1535" s="24">
        <v>99</v>
      </c>
      <c r="AL1535" s="24">
        <v>99</v>
      </c>
      <c r="AM1535" s="24">
        <v>99</v>
      </c>
      <c r="AN1535" s="24">
        <v>99</v>
      </c>
      <c r="DX1535" s="19">
        <v>1531</v>
      </c>
      <c r="DY1535" t="s">
        <v>568</v>
      </c>
      <c r="DZ1535" t="s">
        <v>568</v>
      </c>
      <c r="EA1535" t="s">
        <v>568</v>
      </c>
      <c r="EB1535" t="s">
        <v>568</v>
      </c>
    </row>
    <row r="1536" spans="1:132" x14ac:dyDescent="0.25">
      <c r="A1536" s="13">
        <v>1533</v>
      </c>
      <c r="B1536" s="13">
        <v>0</v>
      </c>
      <c r="C1536" s="13">
        <v>0</v>
      </c>
      <c r="D1536" s="13">
        <v>0</v>
      </c>
      <c r="E1536" s="13">
        <v>0</v>
      </c>
      <c r="F1536" s="13">
        <v>0</v>
      </c>
      <c r="G1536" s="13">
        <v>0</v>
      </c>
      <c r="H1536" s="13">
        <v>0</v>
      </c>
      <c r="I1536" s="13">
        <v>0</v>
      </c>
      <c r="J1536" s="13">
        <v>0</v>
      </c>
      <c r="K1536" s="13">
        <v>0</v>
      </c>
      <c r="L1536" s="13">
        <v>0</v>
      </c>
      <c r="M1536" s="13">
        <v>0</v>
      </c>
      <c r="O1536" s="19">
        <v>1532</v>
      </c>
      <c r="P1536" s="20">
        <v>99</v>
      </c>
      <c r="Q1536" s="20">
        <v>99</v>
      </c>
      <c r="R1536" s="21">
        <v>99</v>
      </c>
      <c r="S1536" s="21">
        <v>99</v>
      </c>
      <c r="T1536" s="21">
        <v>99</v>
      </c>
      <c r="U1536" s="21">
        <v>99</v>
      </c>
      <c r="V1536" s="21">
        <v>99</v>
      </c>
      <c r="W1536" s="21">
        <v>99</v>
      </c>
      <c r="X1536" s="21">
        <v>99</v>
      </c>
      <c r="Y1536" s="21">
        <v>99</v>
      </c>
      <c r="Z1536" s="21">
        <v>98</v>
      </c>
      <c r="AA1536" s="21">
        <v>98</v>
      </c>
      <c r="AB1536" s="22">
        <v>1532</v>
      </c>
      <c r="AC1536" s="23">
        <v>99</v>
      </c>
      <c r="AD1536" s="23">
        <v>99</v>
      </c>
      <c r="AE1536" s="24">
        <v>99</v>
      </c>
      <c r="AF1536" s="24">
        <v>99</v>
      </c>
      <c r="AG1536" s="24">
        <v>99</v>
      </c>
      <c r="AH1536" s="24">
        <v>99</v>
      </c>
      <c r="AI1536" s="24">
        <v>99</v>
      </c>
      <c r="AJ1536" s="24">
        <v>99</v>
      </c>
      <c r="AK1536" s="24">
        <v>99</v>
      </c>
      <c r="AL1536" s="24">
        <v>99</v>
      </c>
      <c r="AM1536" s="24">
        <v>99</v>
      </c>
      <c r="AN1536" s="24">
        <v>99</v>
      </c>
      <c r="DX1536" s="19">
        <v>1532</v>
      </c>
      <c r="DY1536" t="s">
        <v>568</v>
      </c>
      <c r="DZ1536" t="s">
        <v>568</v>
      </c>
      <c r="EA1536" t="s">
        <v>568</v>
      </c>
      <c r="EB1536" t="s">
        <v>568</v>
      </c>
    </row>
    <row r="1537" spans="1:132" x14ac:dyDescent="0.25">
      <c r="A1537" s="12">
        <v>1534</v>
      </c>
      <c r="B1537" s="12">
        <v>0</v>
      </c>
      <c r="C1537" s="12">
        <v>0</v>
      </c>
      <c r="D1537" s="12">
        <v>0</v>
      </c>
      <c r="E1537" s="12">
        <v>0</v>
      </c>
      <c r="F1537" s="12">
        <v>0</v>
      </c>
      <c r="G1537" s="12">
        <v>0</v>
      </c>
      <c r="H1537" s="12">
        <v>0</v>
      </c>
      <c r="I1537" s="12">
        <v>0</v>
      </c>
      <c r="J1537" s="12">
        <v>0</v>
      </c>
      <c r="K1537" s="12">
        <v>0</v>
      </c>
      <c r="L1537" s="12">
        <v>0</v>
      </c>
      <c r="M1537" s="12">
        <v>0</v>
      </c>
      <c r="O1537" s="19">
        <v>1533</v>
      </c>
      <c r="P1537" s="20">
        <v>99</v>
      </c>
      <c r="Q1537" s="20">
        <v>99</v>
      </c>
      <c r="R1537" s="21">
        <v>99</v>
      </c>
      <c r="S1537" s="21">
        <v>99</v>
      </c>
      <c r="T1537" s="21">
        <v>99</v>
      </c>
      <c r="U1537" s="21">
        <v>99</v>
      </c>
      <c r="V1537" s="21">
        <v>99</v>
      </c>
      <c r="W1537" s="21">
        <v>99</v>
      </c>
      <c r="X1537" s="21">
        <v>99</v>
      </c>
      <c r="Y1537" s="21">
        <v>99</v>
      </c>
      <c r="Z1537" s="21">
        <v>98</v>
      </c>
      <c r="AA1537" s="21">
        <v>98</v>
      </c>
      <c r="AB1537" s="22">
        <v>1533</v>
      </c>
      <c r="AC1537" s="23">
        <v>99</v>
      </c>
      <c r="AD1537" s="23">
        <v>99</v>
      </c>
      <c r="AE1537" s="24">
        <v>99</v>
      </c>
      <c r="AF1537" s="24">
        <v>99</v>
      </c>
      <c r="AG1537" s="24">
        <v>99</v>
      </c>
      <c r="AH1537" s="24">
        <v>99</v>
      </c>
      <c r="AI1537" s="24">
        <v>99</v>
      </c>
      <c r="AJ1537" s="24">
        <v>99</v>
      </c>
      <c r="AK1537" s="24">
        <v>99</v>
      </c>
      <c r="AL1537" s="24">
        <v>99</v>
      </c>
      <c r="AM1537" s="24">
        <v>99</v>
      </c>
      <c r="AN1537" s="24">
        <v>99</v>
      </c>
      <c r="DX1537" s="19">
        <v>1533</v>
      </c>
      <c r="DY1537" t="s">
        <v>568</v>
      </c>
      <c r="DZ1537" t="s">
        <v>568</v>
      </c>
      <c r="EA1537" t="s">
        <v>568</v>
      </c>
      <c r="EB1537" t="s">
        <v>568</v>
      </c>
    </row>
    <row r="1538" spans="1:132" x14ac:dyDescent="0.25">
      <c r="A1538" s="13">
        <v>1535</v>
      </c>
      <c r="B1538" s="13">
        <v>0</v>
      </c>
      <c r="C1538" s="13">
        <v>0</v>
      </c>
      <c r="D1538" s="13">
        <v>0</v>
      </c>
      <c r="E1538" s="13">
        <v>0</v>
      </c>
      <c r="F1538" s="13">
        <v>0</v>
      </c>
      <c r="G1538" s="13">
        <v>0</v>
      </c>
      <c r="H1538" s="13">
        <v>0</v>
      </c>
      <c r="I1538" s="13">
        <v>0</v>
      </c>
      <c r="J1538" s="13">
        <v>0</v>
      </c>
      <c r="K1538" s="13">
        <v>0</v>
      </c>
      <c r="L1538" s="13">
        <v>0</v>
      </c>
      <c r="M1538" s="13">
        <v>0</v>
      </c>
      <c r="O1538" s="19">
        <v>1534</v>
      </c>
      <c r="P1538" s="20">
        <v>99</v>
      </c>
      <c r="Q1538" s="20">
        <v>99</v>
      </c>
      <c r="R1538" s="21">
        <v>99</v>
      </c>
      <c r="S1538" s="21">
        <v>99</v>
      </c>
      <c r="T1538" s="21">
        <v>99</v>
      </c>
      <c r="U1538" s="21">
        <v>99</v>
      </c>
      <c r="V1538" s="21">
        <v>99</v>
      </c>
      <c r="W1538" s="21">
        <v>99</v>
      </c>
      <c r="X1538" s="21">
        <v>99</v>
      </c>
      <c r="Y1538" s="21">
        <v>99</v>
      </c>
      <c r="Z1538" s="21">
        <v>98</v>
      </c>
      <c r="AA1538" s="21">
        <v>98</v>
      </c>
      <c r="AB1538" s="22">
        <v>1534</v>
      </c>
      <c r="AC1538" s="23">
        <v>99</v>
      </c>
      <c r="AD1538" s="23">
        <v>99</v>
      </c>
      <c r="AE1538" s="24">
        <v>99</v>
      </c>
      <c r="AF1538" s="24">
        <v>99</v>
      </c>
      <c r="AG1538" s="24">
        <v>99</v>
      </c>
      <c r="AH1538" s="24">
        <v>99</v>
      </c>
      <c r="AI1538" s="24">
        <v>99</v>
      </c>
      <c r="AJ1538" s="24">
        <v>99</v>
      </c>
      <c r="AK1538" s="24">
        <v>99</v>
      </c>
      <c r="AL1538" s="24">
        <v>99</v>
      </c>
      <c r="AM1538" s="24">
        <v>99</v>
      </c>
      <c r="AN1538" s="24">
        <v>99</v>
      </c>
      <c r="DX1538" s="19">
        <v>1534</v>
      </c>
      <c r="DY1538" t="s">
        <v>568</v>
      </c>
      <c r="DZ1538" t="s">
        <v>568</v>
      </c>
      <c r="EA1538" t="s">
        <v>568</v>
      </c>
      <c r="EB1538" t="s">
        <v>568</v>
      </c>
    </row>
    <row r="1539" spans="1:132" x14ac:dyDescent="0.25">
      <c r="A1539" s="12">
        <v>1536</v>
      </c>
      <c r="B1539" s="12">
        <v>0</v>
      </c>
      <c r="C1539" s="12">
        <v>0</v>
      </c>
      <c r="D1539" s="12">
        <v>0</v>
      </c>
      <c r="E1539" s="12">
        <v>0</v>
      </c>
      <c r="F1539" s="12">
        <v>0</v>
      </c>
      <c r="G1539" s="12">
        <v>0</v>
      </c>
      <c r="H1539" s="12">
        <v>0</v>
      </c>
      <c r="I1539" s="12">
        <v>0</v>
      </c>
      <c r="J1539" s="12">
        <v>0</v>
      </c>
      <c r="K1539" s="12">
        <v>0</v>
      </c>
      <c r="L1539" s="12">
        <v>0</v>
      </c>
      <c r="M1539" s="12">
        <v>0</v>
      </c>
      <c r="O1539" s="19">
        <v>1535</v>
      </c>
      <c r="P1539" s="20">
        <v>99</v>
      </c>
      <c r="Q1539" s="20">
        <v>99</v>
      </c>
      <c r="R1539" s="21">
        <v>99</v>
      </c>
      <c r="S1539" s="21">
        <v>99</v>
      </c>
      <c r="T1539" s="21">
        <v>99</v>
      </c>
      <c r="U1539" s="21">
        <v>99</v>
      </c>
      <c r="V1539" s="21">
        <v>99</v>
      </c>
      <c r="W1539" s="21">
        <v>99</v>
      </c>
      <c r="X1539" s="21">
        <v>99</v>
      </c>
      <c r="Y1539" s="21">
        <v>99</v>
      </c>
      <c r="Z1539" s="21">
        <v>98</v>
      </c>
      <c r="AA1539" s="21">
        <v>98</v>
      </c>
      <c r="AB1539" s="22">
        <v>1535</v>
      </c>
      <c r="AC1539" s="23">
        <v>99</v>
      </c>
      <c r="AD1539" s="23">
        <v>99</v>
      </c>
      <c r="AE1539" s="24">
        <v>99</v>
      </c>
      <c r="AF1539" s="24">
        <v>99</v>
      </c>
      <c r="AG1539" s="24">
        <v>99</v>
      </c>
      <c r="AH1539" s="24">
        <v>99</v>
      </c>
      <c r="AI1539" s="24">
        <v>99</v>
      </c>
      <c r="AJ1539" s="24">
        <v>99</v>
      </c>
      <c r="AK1539" s="24">
        <v>99</v>
      </c>
      <c r="AL1539" s="24">
        <v>99</v>
      </c>
      <c r="AM1539" s="24">
        <v>99</v>
      </c>
      <c r="AN1539" s="24">
        <v>99</v>
      </c>
      <c r="DX1539" s="19">
        <v>1535</v>
      </c>
      <c r="DY1539" t="s">
        <v>568</v>
      </c>
      <c r="DZ1539" t="s">
        <v>568</v>
      </c>
      <c r="EA1539" t="s">
        <v>568</v>
      </c>
      <c r="EB1539" t="s">
        <v>568</v>
      </c>
    </row>
    <row r="1540" spans="1:132" x14ac:dyDescent="0.25">
      <c r="A1540" s="13">
        <v>1537</v>
      </c>
      <c r="B1540" s="13">
        <v>0</v>
      </c>
      <c r="C1540" s="13">
        <v>0</v>
      </c>
      <c r="D1540" s="13">
        <v>0</v>
      </c>
      <c r="E1540" s="13">
        <v>0</v>
      </c>
      <c r="F1540" s="13">
        <v>0</v>
      </c>
      <c r="G1540" s="13">
        <v>0</v>
      </c>
      <c r="H1540" s="13">
        <v>0</v>
      </c>
      <c r="I1540" s="13">
        <v>0</v>
      </c>
      <c r="J1540" s="13">
        <v>0</v>
      </c>
      <c r="K1540" s="13">
        <v>0</v>
      </c>
      <c r="L1540" s="13">
        <v>0</v>
      </c>
      <c r="M1540" s="13">
        <v>0</v>
      </c>
      <c r="O1540" s="19">
        <v>1536</v>
      </c>
      <c r="P1540" s="20">
        <v>99</v>
      </c>
      <c r="Q1540" s="20">
        <v>99</v>
      </c>
      <c r="R1540" s="21">
        <v>99</v>
      </c>
      <c r="S1540" s="21">
        <v>99</v>
      </c>
      <c r="T1540" s="21">
        <v>99</v>
      </c>
      <c r="U1540" s="21">
        <v>99</v>
      </c>
      <c r="V1540" s="21">
        <v>99</v>
      </c>
      <c r="W1540" s="21">
        <v>99</v>
      </c>
      <c r="X1540" s="21">
        <v>99</v>
      </c>
      <c r="Y1540" s="21">
        <v>99</v>
      </c>
      <c r="Z1540" s="21">
        <v>98</v>
      </c>
      <c r="AA1540" s="21">
        <v>98</v>
      </c>
      <c r="AB1540" s="22">
        <v>1536</v>
      </c>
      <c r="AC1540" s="23">
        <v>99</v>
      </c>
      <c r="AD1540" s="23">
        <v>99</v>
      </c>
      <c r="AE1540" s="24">
        <v>99</v>
      </c>
      <c r="AF1540" s="24">
        <v>99</v>
      </c>
      <c r="AG1540" s="24">
        <v>99</v>
      </c>
      <c r="AH1540" s="24">
        <v>99</v>
      </c>
      <c r="AI1540" s="24">
        <v>99</v>
      </c>
      <c r="AJ1540" s="24">
        <v>99</v>
      </c>
      <c r="AK1540" s="24">
        <v>99</v>
      </c>
      <c r="AL1540" s="24">
        <v>99</v>
      </c>
      <c r="AM1540" s="24">
        <v>99</v>
      </c>
      <c r="AN1540" s="24">
        <v>99</v>
      </c>
      <c r="DX1540" s="19">
        <v>1536</v>
      </c>
      <c r="DY1540" t="s">
        <v>568</v>
      </c>
      <c r="DZ1540" t="s">
        <v>568</v>
      </c>
      <c r="EA1540" t="s">
        <v>568</v>
      </c>
      <c r="EB1540" t="s">
        <v>568</v>
      </c>
    </row>
    <row r="1541" spans="1:132" x14ac:dyDescent="0.25">
      <c r="A1541" s="12">
        <v>1538</v>
      </c>
      <c r="B1541" s="12">
        <v>0</v>
      </c>
      <c r="C1541" s="12">
        <v>0</v>
      </c>
      <c r="D1541" s="12">
        <v>0</v>
      </c>
      <c r="E1541" s="12">
        <v>0</v>
      </c>
      <c r="F1541" s="12">
        <v>0</v>
      </c>
      <c r="G1541" s="12">
        <v>0</v>
      </c>
      <c r="H1541" s="12">
        <v>0</v>
      </c>
      <c r="I1541" s="12">
        <v>0</v>
      </c>
      <c r="J1541" s="12">
        <v>0</v>
      </c>
      <c r="K1541" s="12">
        <v>0</v>
      </c>
      <c r="L1541" s="12">
        <v>0</v>
      </c>
      <c r="M1541" s="12">
        <v>0</v>
      </c>
      <c r="O1541" s="19">
        <v>1537</v>
      </c>
      <c r="P1541" s="20">
        <v>99</v>
      </c>
      <c r="Q1541" s="20">
        <v>99</v>
      </c>
      <c r="R1541" s="21">
        <v>99</v>
      </c>
      <c r="S1541" s="21">
        <v>99</v>
      </c>
      <c r="T1541" s="21">
        <v>99</v>
      </c>
      <c r="U1541" s="21">
        <v>99</v>
      </c>
      <c r="V1541" s="21">
        <v>99</v>
      </c>
      <c r="W1541" s="21">
        <v>99</v>
      </c>
      <c r="X1541" s="21">
        <v>99</v>
      </c>
      <c r="Y1541" s="21">
        <v>99</v>
      </c>
      <c r="Z1541" s="21">
        <v>98</v>
      </c>
      <c r="AA1541" s="21">
        <v>98</v>
      </c>
      <c r="AB1541" s="22">
        <v>1537</v>
      </c>
      <c r="AC1541" s="23">
        <v>99</v>
      </c>
      <c r="AD1541" s="23">
        <v>99</v>
      </c>
      <c r="AE1541" s="24">
        <v>99</v>
      </c>
      <c r="AF1541" s="24">
        <v>99</v>
      </c>
      <c r="AG1541" s="24">
        <v>99</v>
      </c>
      <c r="AH1541" s="24">
        <v>99</v>
      </c>
      <c r="AI1541" s="24">
        <v>99</v>
      </c>
      <c r="AJ1541" s="24">
        <v>99</v>
      </c>
      <c r="AK1541" s="24">
        <v>99</v>
      </c>
      <c r="AL1541" s="24">
        <v>99</v>
      </c>
      <c r="AM1541" s="24">
        <v>99</v>
      </c>
      <c r="AN1541" s="24">
        <v>99</v>
      </c>
      <c r="DX1541" s="19">
        <v>1537</v>
      </c>
      <c r="DY1541" t="s">
        <v>568</v>
      </c>
      <c r="DZ1541" t="s">
        <v>568</v>
      </c>
      <c r="EA1541" t="s">
        <v>568</v>
      </c>
      <c r="EB1541" t="s">
        <v>568</v>
      </c>
    </row>
    <row r="1542" spans="1:132" x14ac:dyDescent="0.25">
      <c r="A1542" s="13">
        <v>1539</v>
      </c>
      <c r="B1542" s="13">
        <v>0</v>
      </c>
      <c r="C1542" s="13">
        <v>0</v>
      </c>
      <c r="D1542" s="13">
        <v>0</v>
      </c>
      <c r="E1542" s="13">
        <v>0</v>
      </c>
      <c r="F1542" s="13">
        <v>0</v>
      </c>
      <c r="G1542" s="13">
        <v>0</v>
      </c>
      <c r="H1542" s="13">
        <v>0</v>
      </c>
      <c r="I1542" s="13">
        <v>0</v>
      </c>
      <c r="J1542" s="13">
        <v>0</v>
      </c>
      <c r="K1542" s="13">
        <v>0</v>
      </c>
      <c r="L1542" s="13">
        <v>0</v>
      </c>
      <c r="M1542" s="13">
        <v>0</v>
      </c>
      <c r="O1542" s="19">
        <v>1538</v>
      </c>
      <c r="P1542" s="20">
        <v>99</v>
      </c>
      <c r="Q1542" s="20">
        <v>99</v>
      </c>
      <c r="R1542" s="21">
        <v>99</v>
      </c>
      <c r="S1542" s="21">
        <v>99</v>
      </c>
      <c r="T1542" s="21">
        <v>99</v>
      </c>
      <c r="U1542" s="21">
        <v>99</v>
      </c>
      <c r="V1542" s="21">
        <v>99</v>
      </c>
      <c r="W1542" s="21">
        <v>99</v>
      </c>
      <c r="X1542" s="21">
        <v>99</v>
      </c>
      <c r="Y1542" s="21">
        <v>99</v>
      </c>
      <c r="Z1542" s="21">
        <v>99</v>
      </c>
      <c r="AA1542" s="21">
        <v>98</v>
      </c>
      <c r="AB1542" s="22">
        <v>1538</v>
      </c>
      <c r="AC1542" s="23">
        <v>99</v>
      </c>
      <c r="AD1542" s="23">
        <v>99</v>
      </c>
      <c r="AE1542" s="24">
        <v>99</v>
      </c>
      <c r="AF1542" s="24">
        <v>99</v>
      </c>
      <c r="AG1542" s="24">
        <v>99</v>
      </c>
      <c r="AH1542" s="24">
        <v>99</v>
      </c>
      <c r="AI1542" s="24">
        <v>99</v>
      </c>
      <c r="AJ1542" s="24">
        <v>99</v>
      </c>
      <c r="AK1542" s="24">
        <v>99</v>
      </c>
      <c r="AL1542" s="24">
        <v>99</v>
      </c>
      <c r="AM1542" s="24">
        <v>99</v>
      </c>
      <c r="AN1542" s="24">
        <v>99</v>
      </c>
      <c r="DX1542" s="19">
        <v>1538</v>
      </c>
      <c r="DY1542" t="s">
        <v>568</v>
      </c>
      <c r="DZ1542" t="s">
        <v>568</v>
      </c>
      <c r="EA1542" t="s">
        <v>568</v>
      </c>
      <c r="EB1542" t="s">
        <v>568</v>
      </c>
    </row>
    <row r="1543" spans="1:132" x14ac:dyDescent="0.25">
      <c r="A1543" s="12">
        <v>1540</v>
      </c>
      <c r="B1543" s="12">
        <v>0</v>
      </c>
      <c r="C1543" s="12">
        <v>0</v>
      </c>
      <c r="D1543" s="12">
        <v>0</v>
      </c>
      <c r="E1543" s="12">
        <v>0</v>
      </c>
      <c r="F1543" s="12">
        <v>0</v>
      </c>
      <c r="G1543" s="12">
        <v>0</v>
      </c>
      <c r="H1543" s="12">
        <v>0</v>
      </c>
      <c r="I1543" s="12">
        <v>0</v>
      </c>
      <c r="J1543" s="12">
        <v>0</v>
      </c>
      <c r="K1543" s="12">
        <v>0</v>
      </c>
      <c r="L1543" s="12">
        <v>0</v>
      </c>
      <c r="M1543" s="12">
        <v>0</v>
      </c>
      <c r="O1543" s="19">
        <v>1539</v>
      </c>
      <c r="P1543" s="20">
        <v>99</v>
      </c>
      <c r="Q1543" s="20">
        <v>99</v>
      </c>
      <c r="R1543" s="21">
        <v>99</v>
      </c>
      <c r="S1543" s="21">
        <v>99</v>
      </c>
      <c r="T1543" s="21">
        <v>99</v>
      </c>
      <c r="U1543" s="21">
        <v>99</v>
      </c>
      <c r="V1543" s="21">
        <v>99</v>
      </c>
      <c r="W1543" s="21">
        <v>99</v>
      </c>
      <c r="X1543" s="21">
        <v>99</v>
      </c>
      <c r="Y1543" s="21">
        <v>99</v>
      </c>
      <c r="Z1543" s="21">
        <v>99</v>
      </c>
      <c r="AA1543" s="21">
        <v>98</v>
      </c>
      <c r="AB1543" s="22">
        <v>1539</v>
      </c>
      <c r="AC1543" s="23">
        <v>99</v>
      </c>
      <c r="AD1543" s="23">
        <v>99</v>
      </c>
      <c r="AE1543" s="24">
        <v>99</v>
      </c>
      <c r="AF1543" s="24">
        <v>99</v>
      </c>
      <c r="AG1543" s="24">
        <v>99</v>
      </c>
      <c r="AH1543" s="24">
        <v>99</v>
      </c>
      <c r="AI1543" s="24">
        <v>99</v>
      </c>
      <c r="AJ1543" s="24">
        <v>99</v>
      </c>
      <c r="AK1543" s="24">
        <v>99</v>
      </c>
      <c r="AL1543" s="24">
        <v>99</v>
      </c>
      <c r="AM1543" s="24">
        <v>99</v>
      </c>
      <c r="AN1543" s="24">
        <v>99</v>
      </c>
      <c r="DX1543" s="19">
        <v>1539</v>
      </c>
      <c r="DY1543" t="s">
        <v>568</v>
      </c>
      <c r="DZ1543" t="s">
        <v>568</v>
      </c>
      <c r="EA1543" t="s">
        <v>568</v>
      </c>
      <c r="EB1543" t="s">
        <v>568</v>
      </c>
    </row>
    <row r="1544" spans="1:132" x14ac:dyDescent="0.25">
      <c r="A1544" s="13">
        <v>1541</v>
      </c>
      <c r="B1544" s="13">
        <v>0</v>
      </c>
      <c r="C1544" s="13">
        <v>0</v>
      </c>
      <c r="D1544" s="13">
        <v>0</v>
      </c>
      <c r="E1544" s="13">
        <v>0</v>
      </c>
      <c r="F1544" s="13">
        <v>0</v>
      </c>
      <c r="G1544" s="13">
        <v>0</v>
      </c>
      <c r="H1544" s="13">
        <v>0</v>
      </c>
      <c r="I1544" s="13">
        <v>0</v>
      </c>
      <c r="J1544" s="13">
        <v>0</v>
      </c>
      <c r="K1544" s="13">
        <v>0</v>
      </c>
      <c r="L1544" s="13">
        <v>0</v>
      </c>
      <c r="M1544" s="13">
        <v>0</v>
      </c>
      <c r="O1544" s="19">
        <v>1540</v>
      </c>
      <c r="P1544" s="20">
        <v>99</v>
      </c>
      <c r="Q1544" s="20">
        <v>99</v>
      </c>
      <c r="R1544" s="21">
        <v>99</v>
      </c>
      <c r="S1544" s="21">
        <v>99</v>
      </c>
      <c r="T1544" s="21">
        <v>99</v>
      </c>
      <c r="U1544" s="21">
        <v>99</v>
      </c>
      <c r="V1544" s="21">
        <v>99</v>
      </c>
      <c r="W1544" s="21">
        <v>99</v>
      </c>
      <c r="X1544" s="21">
        <v>99</v>
      </c>
      <c r="Y1544" s="21">
        <v>99</v>
      </c>
      <c r="Z1544" s="21">
        <v>99</v>
      </c>
      <c r="AA1544" s="21">
        <v>98</v>
      </c>
      <c r="AB1544" s="22">
        <v>1540</v>
      </c>
      <c r="AC1544" s="23">
        <v>99</v>
      </c>
      <c r="AD1544" s="23">
        <v>99</v>
      </c>
      <c r="AE1544" s="24">
        <v>99</v>
      </c>
      <c r="AF1544" s="24">
        <v>99</v>
      </c>
      <c r="AG1544" s="24">
        <v>99</v>
      </c>
      <c r="AH1544" s="24">
        <v>99</v>
      </c>
      <c r="AI1544" s="24">
        <v>99</v>
      </c>
      <c r="AJ1544" s="24">
        <v>99</v>
      </c>
      <c r="AK1544" s="24">
        <v>99</v>
      </c>
      <c r="AL1544" s="24">
        <v>99</v>
      </c>
      <c r="AM1544" s="24">
        <v>99</v>
      </c>
      <c r="AN1544" s="24">
        <v>99</v>
      </c>
      <c r="DX1544" s="19">
        <v>1540</v>
      </c>
      <c r="DY1544" t="s">
        <v>568</v>
      </c>
      <c r="DZ1544" t="s">
        <v>568</v>
      </c>
      <c r="EA1544" t="s">
        <v>568</v>
      </c>
      <c r="EB1544" t="s">
        <v>568</v>
      </c>
    </row>
    <row r="1545" spans="1:132" x14ac:dyDescent="0.25">
      <c r="A1545" s="12">
        <v>1542</v>
      </c>
      <c r="B1545" s="12">
        <v>0</v>
      </c>
      <c r="C1545" s="12">
        <v>0</v>
      </c>
      <c r="D1545" s="12">
        <v>0</v>
      </c>
      <c r="E1545" s="12">
        <v>0</v>
      </c>
      <c r="F1545" s="12">
        <v>0</v>
      </c>
      <c r="G1545" s="12">
        <v>0</v>
      </c>
      <c r="H1545" s="12">
        <v>0</v>
      </c>
      <c r="I1545" s="12">
        <v>0</v>
      </c>
      <c r="J1545" s="12">
        <v>0</v>
      </c>
      <c r="K1545" s="12">
        <v>0</v>
      </c>
      <c r="L1545" s="12">
        <v>0</v>
      </c>
      <c r="M1545" s="12">
        <v>0</v>
      </c>
      <c r="O1545" s="19">
        <v>1541</v>
      </c>
      <c r="P1545" s="20">
        <v>99</v>
      </c>
      <c r="Q1545" s="20">
        <v>99</v>
      </c>
      <c r="R1545" s="21">
        <v>99</v>
      </c>
      <c r="S1545" s="21">
        <v>99</v>
      </c>
      <c r="T1545" s="21">
        <v>99</v>
      </c>
      <c r="U1545" s="21">
        <v>99</v>
      </c>
      <c r="V1545" s="21">
        <v>99</v>
      </c>
      <c r="W1545" s="21">
        <v>99</v>
      </c>
      <c r="X1545" s="21">
        <v>99</v>
      </c>
      <c r="Y1545" s="21">
        <v>99</v>
      </c>
      <c r="Z1545" s="21">
        <v>99</v>
      </c>
      <c r="AA1545" s="21">
        <v>98</v>
      </c>
      <c r="AB1545" s="22">
        <v>1541</v>
      </c>
      <c r="AC1545" s="23">
        <v>99</v>
      </c>
      <c r="AD1545" s="23">
        <v>99</v>
      </c>
      <c r="AE1545" s="24">
        <v>99</v>
      </c>
      <c r="AF1545" s="24">
        <v>99</v>
      </c>
      <c r="AG1545" s="24">
        <v>99</v>
      </c>
      <c r="AH1545" s="24">
        <v>99</v>
      </c>
      <c r="AI1545" s="24">
        <v>99</v>
      </c>
      <c r="AJ1545" s="24">
        <v>99</v>
      </c>
      <c r="AK1545" s="24">
        <v>99</v>
      </c>
      <c r="AL1545" s="24">
        <v>99</v>
      </c>
      <c r="AM1545" s="24">
        <v>99</v>
      </c>
      <c r="AN1545" s="24">
        <v>99</v>
      </c>
      <c r="DX1545" s="19">
        <v>1541</v>
      </c>
      <c r="DY1545" t="s">
        <v>568</v>
      </c>
      <c r="DZ1545" t="s">
        <v>568</v>
      </c>
      <c r="EA1545" t="s">
        <v>568</v>
      </c>
      <c r="EB1545" t="s">
        <v>568</v>
      </c>
    </row>
    <row r="1546" spans="1:132" x14ac:dyDescent="0.25">
      <c r="A1546" s="13">
        <v>1543</v>
      </c>
      <c r="B1546" s="13">
        <v>0</v>
      </c>
      <c r="C1546" s="13">
        <v>0</v>
      </c>
      <c r="D1546" s="13">
        <v>0</v>
      </c>
      <c r="E1546" s="13">
        <v>0</v>
      </c>
      <c r="F1546" s="13">
        <v>0</v>
      </c>
      <c r="G1546" s="13">
        <v>0</v>
      </c>
      <c r="H1546" s="13">
        <v>0</v>
      </c>
      <c r="I1546" s="13">
        <v>0</v>
      </c>
      <c r="J1546" s="13">
        <v>0</v>
      </c>
      <c r="K1546" s="13">
        <v>0</v>
      </c>
      <c r="L1546" s="13">
        <v>0</v>
      </c>
      <c r="M1546" s="13">
        <v>0</v>
      </c>
      <c r="O1546" s="19">
        <v>1542</v>
      </c>
      <c r="P1546" s="20">
        <v>99</v>
      </c>
      <c r="Q1546" s="20">
        <v>99</v>
      </c>
      <c r="R1546" s="21">
        <v>99</v>
      </c>
      <c r="S1546" s="21">
        <v>99</v>
      </c>
      <c r="T1546" s="21">
        <v>99</v>
      </c>
      <c r="U1546" s="21">
        <v>99</v>
      </c>
      <c r="V1546" s="21">
        <v>99</v>
      </c>
      <c r="W1546" s="21">
        <v>99</v>
      </c>
      <c r="X1546" s="21">
        <v>99</v>
      </c>
      <c r="Y1546" s="21">
        <v>99</v>
      </c>
      <c r="Z1546" s="21">
        <v>99</v>
      </c>
      <c r="AA1546" s="21">
        <v>98</v>
      </c>
      <c r="AB1546" s="22">
        <v>1542</v>
      </c>
      <c r="AC1546" s="23">
        <v>99</v>
      </c>
      <c r="AD1546" s="23">
        <v>99</v>
      </c>
      <c r="AE1546" s="24">
        <v>99</v>
      </c>
      <c r="AF1546" s="24">
        <v>99</v>
      </c>
      <c r="AG1546" s="24">
        <v>99</v>
      </c>
      <c r="AH1546" s="24">
        <v>99</v>
      </c>
      <c r="AI1546" s="24">
        <v>99</v>
      </c>
      <c r="AJ1546" s="24">
        <v>99</v>
      </c>
      <c r="AK1546" s="24">
        <v>99</v>
      </c>
      <c r="AL1546" s="24">
        <v>99</v>
      </c>
      <c r="AM1546" s="24">
        <v>99</v>
      </c>
      <c r="AN1546" s="24">
        <v>99</v>
      </c>
      <c r="DX1546" s="19">
        <v>1542</v>
      </c>
      <c r="DY1546" t="s">
        <v>568</v>
      </c>
      <c r="DZ1546" t="s">
        <v>568</v>
      </c>
      <c r="EA1546" t="s">
        <v>568</v>
      </c>
      <c r="EB1546" t="s">
        <v>568</v>
      </c>
    </row>
    <row r="1547" spans="1:132" x14ac:dyDescent="0.25">
      <c r="A1547" s="12">
        <v>1544</v>
      </c>
      <c r="B1547" s="12">
        <v>0</v>
      </c>
      <c r="C1547" s="12">
        <v>0</v>
      </c>
      <c r="D1547" s="12">
        <v>0</v>
      </c>
      <c r="E1547" s="12">
        <v>0</v>
      </c>
      <c r="F1547" s="12">
        <v>0</v>
      </c>
      <c r="G1547" s="12">
        <v>0</v>
      </c>
      <c r="H1547" s="12">
        <v>0</v>
      </c>
      <c r="I1547" s="12">
        <v>0</v>
      </c>
      <c r="J1547" s="12">
        <v>0</v>
      </c>
      <c r="K1547" s="12">
        <v>0</v>
      </c>
      <c r="L1547" s="12">
        <v>0</v>
      </c>
      <c r="M1547" s="12">
        <v>0</v>
      </c>
      <c r="O1547" s="19">
        <v>1543</v>
      </c>
      <c r="P1547" s="20">
        <v>99</v>
      </c>
      <c r="Q1547" s="20">
        <v>99</v>
      </c>
      <c r="R1547" s="21">
        <v>99</v>
      </c>
      <c r="S1547" s="21">
        <v>99</v>
      </c>
      <c r="T1547" s="21">
        <v>99</v>
      </c>
      <c r="U1547" s="21">
        <v>99</v>
      </c>
      <c r="V1547" s="21">
        <v>99</v>
      </c>
      <c r="W1547" s="21">
        <v>99</v>
      </c>
      <c r="X1547" s="21">
        <v>99</v>
      </c>
      <c r="Y1547" s="21">
        <v>99</v>
      </c>
      <c r="Z1547" s="21">
        <v>99</v>
      </c>
      <c r="AA1547" s="21">
        <v>98</v>
      </c>
      <c r="AB1547" s="22">
        <v>1543</v>
      </c>
      <c r="AC1547" s="23">
        <v>99</v>
      </c>
      <c r="AD1547" s="23">
        <v>99</v>
      </c>
      <c r="AE1547" s="24">
        <v>99</v>
      </c>
      <c r="AF1547" s="24">
        <v>99</v>
      </c>
      <c r="AG1547" s="24">
        <v>99</v>
      </c>
      <c r="AH1547" s="24">
        <v>99</v>
      </c>
      <c r="AI1547" s="24">
        <v>99</v>
      </c>
      <c r="AJ1547" s="24">
        <v>99</v>
      </c>
      <c r="AK1547" s="24">
        <v>99</v>
      </c>
      <c r="AL1547" s="24">
        <v>99</v>
      </c>
      <c r="AM1547" s="24">
        <v>99</v>
      </c>
      <c r="AN1547" s="24">
        <v>99</v>
      </c>
      <c r="DX1547" s="19">
        <v>1543</v>
      </c>
      <c r="DY1547" t="s">
        <v>568</v>
      </c>
      <c r="DZ1547" t="s">
        <v>568</v>
      </c>
      <c r="EA1547" t="s">
        <v>568</v>
      </c>
      <c r="EB1547" t="s">
        <v>568</v>
      </c>
    </row>
    <row r="1548" spans="1:132" x14ac:dyDescent="0.25">
      <c r="A1548" s="13">
        <v>1545</v>
      </c>
      <c r="B1548" s="13">
        <v>0</v>
      </c>
      <c r="C1548" s="13">
        <v>0</v>
      </c>
      <c r="D1548" s="13">
        <v>0</v>
      </c>
      <c r="E1548" s="13">
        <v>0</v>
      </c>
      <c r="F1548" s="13">
        <v>0</v>
      </c>
      <c r="G1548" s="13">
        <v>0</v>
      </c>
      <c r="H1548" s="13">
        <v>0</v>
      </c>
      <c r="I1548" s="13">
        <v>0</v>
      </c>
      <c r="J1548" s="13">
        <v>0</v>
      </c>
      <c r="K1548" s="13">
        <v>0</v>
      </c>
      <c r="L1548" s="13">
        <v>0</v>
      </c>
      <c r="M1548" s="13">
        <v>0</v>
      </c>
      <c r="O1548" s="19">
        <v>1544</v>
      </c>
      <c r="P1548" s="20">
        <v>99</v>
      </c>
      <c r="Q1548" s="20">
        <v>99</v>
      </c>
      <c r="R1548" s="21">
        <v>99</v>
      </c>
      <c r="S1548" s="21">
        <v>99</v>
      </c>
      <c r="T1548" s="21">
        <v>99</v>
      </c>
      <c r="U1548" s="21">
        <v>99</v>
      </c>
      <c r="V1548" s="21">
        <v>99</v>
      </c>
      <c r="W1548" s="21">
        <v>99</v>
      </c>
      <c r="X1548" s="21">
        <v>99</v>
      </c>
      <c r="Y1548" s="21">
        <v>99</v>
      </c>
      <c r="Z1548" s="21">
        <v>99</v>
      </c>
      <c r="AA1548" s="21">
        <v>98</v>
      </c>
      <c r="AB1548" s="22">
        <v>1544</v>
      </c>
      <c r="AC1548" s="23">
        <v>99</v>
      </c>
      <c r="AD1548" s="23">
        <v>99</v>
      </c>
      <c r="AE1548" s="24">
        <v>99</v>
      </c>
      <c r="AF1548" s="24">
        <v>99</v>
      </c>
      <c r="AG1548" s="24">
        <v>99</v>
      </c>
      <c r="AH1548" s="24">
        <v>99</v>
      </c>
      <c r="AI1548" s="24">
        <v>99</v>
      </c>
      <c r="AJ1548" s="24">
        <v>99</v>
      </c>
      <c r="AK1548" s="24">
        <v>99</v>
      </c>
      <c r="AL1548" s="24">
        <v>99</v>
      </c>
      <c r="AM1548" s="24">
        <v>99</v>
      </c>
      <c r="AN1548" s="24">
        <v>99</v>
      </c>
      <c r="DX1548" s="19">
        <v>1544</v>
      </c>
      <c r="DY1548" t="s">
        <v>568</v>
      </c>
      <c r="DZ1548" t="s">
        <v>568</v>
      </c>
      <c r="EA1548" t="s">
        <v>568</v>
      </c>
      <c r="EB1548" t="s">
        <v>568</v>
      </c>
    </row>
    <row r="1549" spans="1:132" x14ac:dyDescent="0.25">
      <c r="A1549" s="12">
        <v>1546</v>
      </c>
      <c r="B1549" s="12">
        <v>0</v>
      </c>
      <c r="C1549" s="12">
        <v>0</v>
      </c>
      <c r="D1549" s="12">
        <v>0</v>
      </c>
      <c r="E1549" s="12">
        <v>0</v>
      </c>
      <c r="F1549" s="12">
        <v>0</v>
      </c>
      <c r="G1549" s="12">
        <v>0</v>
      </c>
      <c r="H1549" s="12">
        <v>0</v>
      </c>
      <c r="I1549" s="12">
        <v>0</v>
      </c>
      <c r="J1549" s="12">
        <v>0</v>
      </c>
      <c r="K1549" s="12">
        <v>0</v>
      </c>
      <c r="L1549" s="12">
        <v>0</v>
      </c>
      <c r="M1549" s="12">
        <v>0</v>
      </c>
      <c r="O1549" s="19">
        <v>1545</v>
      </c>
      <c r="P1549" s="20">
        <v>99</v>
      </c>
      <c r="Q1549" s="20">
        <v>99</v>
      </c>
      <c r="R1549" s="21">
        <v>99</v>
      </c>
      <c r="S1549" s="21">
        <v>99</v>
      </c>
      <c r="T1549" s="21">
        <v>99</v>
      </c>
      <c r="U1549" s="21">
        <v>99</v>
      </c>
      <c r="V1549" s="21">
        <v>99</v>
      </c>
      <c r="W1549" s="21">
        <v>99</v>
      </c>
      <c r="X1549" s="21">
        <v>99</v>
      </c>
      <c r="Y1549" s="21">
        <v>99</v>
      </c>
      <c r="Z1549" s="21">
        <v>99</v>
      </c>
      <c r="AA1549" s="21">
        <v>98</v>
      </c>
      <c r="AB1549" s="22">
        <v>1545</v>
      </c>
      <c r="AC1549" s="23">
        <v>99</v>
      </c>
      <c r="AD1549" s="23">
        <v>99</v>
      </c>
      <c r="AE1549" s="24">
        <v>99</v>
      </c>
      <c r="AF1549" s="24">
        <v>99</v>
      </c>
      <c r="AG1549" s="24">
        <v>99</v>
      </c>
      <c r="AH1549" s="24">
        <v>99</v>
      </c>
      <c r="AI1549" s="24">
        <v>99</v>
      </c>
      <c r="AJ1549" s="24">
        <v>99</v>
      </c>
      <c r="AK1549" s="24">
        <v>99</v>
      </c>
      <c r="AL1549" s="24">
        <v>99</v>
      </c>
      <c r="AM1549" s="24">
        <v>99</v>
      </c>
      <c r="AN1549" s="24">
        <v>99</v>
      </c>
      <c r="DX1549" s="19">
        <v>1545</v>
      </c>
      <c r="DY1549" t="s">
        <v>568</v>
      </c>
      <c r="DZ1549" t="s">
        <v>568</v>
      </c>
      <c r="EA1549" t="s">
        <v>568</v>
      </c>
      <c r="EB1549" t="s">
        <v>568</v>
      </c>
    </row>
    <row r="1550" spans="1:132" x14ac:dyDescent="0.25">
      <c r="A1550" s="13">
        <v>1547</v>
      </c>
      <c r="B1550" s="13">
        <v>0</v>
      </c>
      <c r="C1550" s="13">
        <v>0</v>
      </c>
      <c r="D1550" s="13">
        <v>0</v>
      </c>
      <c r="E1550" s="13">
        <v>0</v>
      </c>
      <c r="F1550" s="13">
        <v>0</v>
      </c>
      <c r="G1550" s="13">
        <v>0</v>
      </c>
      <c r="H1550" s="13">
        <v>0</v>
      </c>
      <c r="I1550" s="13">
        <v>0</v>
      </c>
      <c r="J1550" s="13">
        <v>0</v>
      </c>
      <c r="K1550" s="13">
        <v>0</v>
      </c>
      <c r="L1550" s="13">
        <v>0</v>
      </c>
      <c r="M1550" s="13">
        <v>0</v>
      </c>
      <c r="O1550" s="19">
        <v>1546</v>
      </c>
      <c r="P1550" s="20">
        <v>99</v>
      </c>
      <c r="Q1550" s="20">
        <v>99</v>
      </c>
      <c r="R1550" s="21">
        <v>99</v>
      </c>
      <c r="S1550" s="21">
        <v>99</v>
      </c>
      <c r="T1550" s="21">
        <v>99</v>
      </c>
      <c r="U1550" s="21">
        <v>99</v>
      </c>
      <c r="V1550" s="21">
        <v>99</v>
      </c>
      <c r="W1550" s="21">
        <v>99</v>
      </c>
      <c r="X1550" s="21">
        <v>99</v>
      </c>
      <c r="Y1550" s="21">
        <v>99</v>
      </c>
      <c r="Z1550" s="21">
        <v>99</v>
      </c>
      <c r="AA1550" s="21">
        <v>98</v>
      </c>
      <c r="AB1550" s="22">
        <v>1546</v>
      </c>
      <c r="AC1550" s="23">
        <v>99</v>
      </c>
      <c r="AD1550" s="23">
        <v>99</v>
      </c>
      <c r="AE1550" s="24">
        <v>99</v>
      </c>
      <c r="AF1550" s="24">
        <v>99</v>
      </c>
      <c r="AG1550" s="24">
        <v>99</v>
      </c>
      <c r="AH1550" s="24">
        <v>99</v>
      </c>
      <c r="AI1550" s="24">
        <v>99</v>
      </c>
      <c r="AJ1550" s="24">
        <v>99</v>
      </c>
      <c r="AK1550" s="24">
        <v>99</v>
      </c>
      <c r="AL1550" s="24">
        <v>99</v>
      </c>
      <c r="AM1550" s="24">
        <v>99</v>
      </c>
      <c r="AN1550" s="24">
        <v>99</v>
      </c>
      <c r="DX1550" s="19">
        <v>1546</v>
      </c>
      <c r="DY1550" t="s">
        <v>568</v>
      </c>
      <c r="DZ1550" t="s">
        <v>568</v>
      </c>
      <c r="EA1550" t="s">
        <v>568</v>
      </c>
      <c r="EB1550" t="s">
        <v>568</v>
      </c>
    </row>
    <row r="1551" spans="1:132" x14ac:dyDescent="0.25">
      <c r="A1551" s="12">
        <v>1548</v>
      </c>
      <c r="B1551" s="12">
        <v>0</v>
      </c>
      <c r="C1551" s="12">
        <v>0</v>
      </c>
      <c r="D1551" s="12">
        <v>0</v>
      </c>
      <c r="E1551" s="12">
        <v>0</v>
      </c>
      <c r="F1551" s="12">
        <v>0</v>
      </c>
      <c r="G1551" s="12">
        <v>0</v>
      </c>
      <c r="H1551" s="12">
        <v>0</v>
      </c>
      <c r="I1551" s="12">
        <v>0</v>
      </c>
      <c r="J1551" s="12">
        <v>0</v>
      </c>
      <c r="K1551" s="12">
        <v>0</v>
      </c>
      <c r="L1551" s="12">
        <v>0</v>
      </c>
      <c r="M1551" s="12">
        <v>0</v>
      </c>
      <c r="O1551" s="19">
        <v>1547</v>
      </c>
      <c r="P1551" s="20">
        <v>99</v>
      </c>
      <c r="Q1551" s="20">
        <v>99</v>
      </c>
      <c r="R1551" s="21">
        <v>99</v>
      </c>
      <c r="S1551" s="21">
        <v>99</v>
      </c>
      <c r="T1551" s="21">
        <v>99</v>
      </c>
      <c r="U1551" s="21">
        <v>99</v>
      </c>
      <c r="V1551" s="21">
        <v>99</v>
      </c>
      <c r="W1551" s="21">
        <v>99</v>
      </c>
      <c r="X1551" s="21">
        <v>99</v>
      </c>
      <c r="Y1551" s="21">
        <v>99</v>
      </c>
      <c r="Z1551" s="21">
        <v>99</v>
      </c>
      <c r="AA1551" s="21">
        <v>98</v>
      </c>
      <c r="AB1551" s="22">
        <v>1547</v>
      </c>
      <c r="AC1551" s="23">
        <v>99</v>
      </c>
      <c r="AD1551" s="23">
        <v>99</v>
      </c>
      <c r="AE1551" s="24">
        <v>99</v>
      </c>
      <c r="AF1551" s="24">
        <v>99</v>
      </c>
      <c r="AG1551" s="24">
        <v>99</v>
      </c>
      <c r="AH1551" s="24">
        <v>99</v>
      </c>
      <c r="AI1551" s="24">
        <v>99</v>
      </c>
      <c r="AJ1551" s="24">
        <v>99</v>
      </c>
      <c r="AK1551" s="24">
        <v>99</v>
      </c>
      <c r="AL1551" s="24">
        <v>99</v>
      </c>
      <c r="AM1551" s="24">
        <v>99</v>
      </c>
      <c r="AN1551" s="24">
        <v>99</v>
      </c>
      <c r="DX1551" s="19">
        <v>1547</v>
      </c>
      <c r="DY1551" t="s">
        <v>568</v>
      </c>
      <c r="DZ1551" t="s">
        <v>568</v>
      </c>
      <c r="EA1551" t="s">
        <v>568</v>
      </c>
      <c r="EB1551" t="s">
        <v>568</v>
      </c>
    </row>
    <row r="1552" spans="1:132" x14ac:dyDescent="0.25">
      <c r="A1552" s="13">
        <v>1549</v>
      </c>
      <c r="B1552" s="13">
        <v>0</v>
      </c>
      <c r="C1552" s="13">
        <v>0</v>
      </c>
      <c r="D1552" s="13">
        <v>0</v>
      </c>
      <c r="E1552" s="13">
        <v>0</v>
      </c>
      <c r="F1552" s="13">
        <v>0</v>
      </c>
      <c r="G1552" s="13">
        <v>0</v>
      </c>
      <c r="H1552" s="13">
        <v>0</v>
      </c>
      <c r="I1552" s="13">
        <v>0</v>
      </c>
      <c r="J1552" s="13">
        <v>0</v>
      </c>
      <c r="K1552" s="13">
        <v>0</v>
      </c>
      <c r="L1552" s="13">
        <v>0</v>
      </c>
      <c r="M1552" s="13">
        <v>0</v>
      </c>
      <c r="O1552" s="19">
        <v>1548</v>
      </c>
      <c r="P1552" s="20">
        <v>99</v>
      </c>
      <c r="Q1552" s="20">
        <v>99</v>
      </c>
      <c r="R1552" s="21">
        <v>99</v>
      </c>
      <c r="S1552" s="21">
        <v>99</v>
      </c>
      <c r="T1552" s="21">
        <v>99</v>
      </c>
      <c r="U1552" s="21">
        <v>99</v>
      </c>
      <c r="V1552" s="21">
        <v>99</v>
      </c>
      <c r="W1552" s="21">
        <v>99</v>
      </c>
      <c r="X1552" s="21">
        <v>99</v>
      </c>
      <c r="Y1552" s="21">
        <v>99</v>
      </c>
      <c r="Z1552" s="21">
        <v>99</v>
      </c>
      <c r="AA1552" s="21">
        <v>98</v>
      </c>
      <c r="AB1552" s="22">
        <v>1548</v>
      </c>
      <c r="AC1552" s="23">
        <v>99</v>
      </c>
      <c r="AD1552" s="23">
        <v>99</v>
      </c>
      <c r="AE1552" s="24">
        <v>99</v>
      </c>
      <c r="AF1552" s="24">
        <v>99</v>
      </c>
      <c r="AG1552" s="24">
        <v>99</v>
      </c>
      <c r="AH1552" s="24">
        <v>99</v>
      </c>
      <c r="AI1552" s="24">
        <v>99</v>
      </c>
      <c r="AJ1552" s="24">
        <v>99</v>
      </c>
      <c r="AK1552" s="24">
        <v>99</v>
      </c>
      <c r="AL1552" s="24">
        <v>99</v>
      </c>
      <c r="AM1552" s="24">
        <v>99</v>
      </c>
      <c r="AN1552" s="24">
        <v>99</v>
      </c>
      <c r="DX1552" s="19">
        <v>1548</v>
      </c>
      <c r="DY1552" t="s">
        <v>568</v>
      </c>
      <c r="DZ1552" t="s">
        <v>568</v>
      </c>
      <c r="EA1552" t="s">
        <v>568</v>
      </c>
      <c r="EB1552" t="s">
        <v>568</v>
      </c>
    </row>
    <row r="1553" spans="1:132" x14ac:dyDescent="0.25">
      <c r="A1553" s="12">
        <v>1550</v>
      </c>
      <c r="B1553" s="12">
        <v>0</v>
      </c>
      <c r="C1553" s="12">
        <v>0</v>
      </c>
      <c r="D1553" s="12">
        <v>0</v>
      </c>
      <c r="E1553" s="12">
        <v>0</v>
      </c>
      <c r="F1553" s="12">
        <v>0</v>
      </c>
      <c r="G1553" s="12">
        <v>0</v>
      </c>
      <c r="H1553" s="12">
        <v>0</v>
      </c>
      <c r="I1553" s="12">
        <v>0</v>
      </c>
      <c r="J1553" s="12">
        <v>0</v>
      </c>
      <c r="K1553" s="12">
        <v>0</v>
      </c>
      <c r="L1553" s="12">
        <v>0</v>
      </c>
      <c r="M1553" s="12">
        <v>0</v>
      </c>
      <c r="O1553" s="19">
        <v>1549</v>
      </c>
      <c r="P1553" s="20">
        <v>99</v>
      </c>
      <c r="Q1553" s="20">
        <v>99</v>
      </c>
      <c r="R1553" s="21">
        <v>99</v>
      </c>
      <c r="S1553" s="21">
        <v>99</v>
      </c>
      <c r="T1553" s="21">
        <v>99</v>
      </c>
      <c r="U1553" s="21">
        <v>99</v>
      </c>
      <c r="V1553" s="21">
        <v>99</v>
      </c>
      <c r="W1553" s="21">
        <v>99</v>
      </c>
      <c r="X1553" s="21">
        <v>99</v>
      </c>
      <c r="Y1553" s="21">
        <v>99</v>
      </c>
      <c r="Z1553" s="21">
        <v>99</v>
      </c>
      <c r="AA1553" s="21">
        <v>98</v>
      </c>
      <c r="AB1553" s="22">
        <v>1549</v>
      </c>
      <c r="AC1553" s="23">
        <v>99</v>
      </c>
      <c r="AD1553" s="23">
        <v>99</v>
      </c>
      <c r="AE1553" s="24">
        <v>99</v>
      </c>
      <c r="AF1553" s="24">
        <v>99</v>
      </c>
      <c r="AG1553" s="24">
        <v>99</v>
      </c>
      <c r="AH1553" s="24">
        <v>99</v>
      </c>
      <c r="AI1553" s="24">
        <v>99</v>
      </c>
      <c r="AJ1553" s="24">
        <v>99</v>
      </c>
      <c r="AK1553" s="24">
        <v>99</v>
      </c>
      <c r="AL1553" s="24">
        <v>99</v>
      </c>
      <c r="AM1553" s="24">
        <v>99</v>
      </c>
      <c r="AN1553" s="24">
        <v>99</v>
      </c>
      <c r="DX1553" s="19">
        <v>1549</v>
      </c>
      <c r="DY1553" t="s">
        <v>568</v>
      </c>
      <c r="DZ1553" t="s">
        <v>568</v>
      </c>
      <c r="EA1553" t="s">
        <v>568</v>
      </c>
      <c r="EB1553" t="s">
        <v>568</v>
      </c>
    </row>
    <row r="1554" spans="1:132" x14ac:dyDescent="0.25">
      <c r="A1554" s="13">
        <v>1551</v>
      </c>
      <c r="B1554" s="13">
        <v>0</v>
      </c>
      <c r="C1554" s="13">
        <v>0</v>
      </c>
      <c r="D1554" s="13">
        <v>0</v>
      </c>
      <c r="E1554" s="13">
        <v>0</v>
      </c>
      <c r="F1554" s="13">
        <v>0</v>
      </c>
      <c r="G1554" s="13">
        <v>0</v>
      </c>
      <c r="H1554" s="13">
        <v>0</v>
      </c>
      <c r="I1554" s="13">
        <v>0</v>
      </c>
      <c r="J1554" s="13">
        <v>0</v>
      </c>
      <c r="K1554" s="13">
        <v>0</v>
      </c>
      <c r="L1554" s="13">
        <v>0</v>
      </c>
      <c r="M1554" s="13">
        <v>0</v>
      </c>
      <c r="O1554" s="19">
        <v>1550</v>
      </c>
      <c r="P1554" s="20">
        <v>99</v>
      </c>
      <c r="Q1554" s="20">
        <v>99</v>
      </c>
      <c r="R1554" s="21">
        <v>99</v>
      </c>
      <c r="S1554" s="21">
        <v>99</v>
      </c>
      <c r="T1554" s="21">
        <v>99</v>
      </c>
      <c r="U1554" s="21">
        <v>99</v>
      </c>
      <c r="V1554" s="21">
        <v>99</v>
      </c>
      <c r="W1554" s="21">
        <v>99</v>
      </c>
      <c r="X1554" s="21">
        <v>99</v>
      </c>
      <c r="Y1554" s="21">
        <v>99</v>
      </c>
      <c r="Z1554" s="21">
        <v>99</v>
      </c>
      <c r="AA1554" s="21">
        <v>98</v>
      </c>
      <c r="AB1554" s="22">
        <v>1550</v>
      </c>
      <c r="AC1554" s="23">
        <v>99</v>
      </c>
      <c r="AD1554" s="23">
        <v>99</v>
      </c>
      <c r="AE1554" s="24">
        <v>99</v>
      </c>
      <c r="AF1554" s="24">
        <v>99</v>
      </c>
      <c r="AG1554" s="24">
        <v>99</v>
      </c>
      <c r="AH1554" s="24">
        <v>99</v>
      </c>
      <c r="AI1554" s="24">
        <v>99</v>
      </c>
      <c r="AJ1554" s="24">
        <v>99</v>
      </c>
      <c r="AK1554" s="24">
        <v>99</v>
      </c>
      <c r="AL1554" s="24">
        <v>99</v>
      </c>
      <c r="AM1554" s="24">
        <v>99</v>
      </c>
      <c r="AN1554" s="24">
        <v>99</v>
      </c>
      <c r="DX1554" s="19">
        <v>1550</v>
      </c>
      <c r="DY1554" t="s">
        <v>568</v>
      </c>
      <c r="DZ1554" t="s">
        <v>568</v>
      </c>
      <c r="EA1554" t="s">
        <v>568</v>
      </c>
      <c r="EB1554" t="s">
        <v>568</v>
      </c>
    </row>
    <row r="1555" spans="1:132" x14ac:dyDescent="0.25">
      <c r="A1555" s="12">
        <v>1552</v>
      </c>
      <c r="B1555" s="12">
        <v>0</v>
      </c>
      <c r="C1555" s="12">
        <v>0</v>
      </c>
      <c r="D1555" s="12">
        <v>0</v>
      </c>
      <c r="E1555" s="12">
        <v>0</v>
      </c>
      <c r="F1555" s="12">
        <v>0</v>
      </c>
      <c r="G1555" s="12">
        <v>0</v>
      </c>
      <c r="H1555" s="12">
        <v>0</v>
      </c>
      <c r="I1555" s="12">
        <v>0</v>
      </c>
      <c r="J1555" s="12">
        <v>0</v>
      </c>
      <c r="K1555" s="12">
        <v>0</v>
      </c>
      <c r="L1555" s="12">
        <v>0</v>
      </c>
      <c r="M1555" s="12">
        <v>0</v>
      </c>
      <c r="O1555" s="19">
        <v>1551</v>
      </c>
      <c r="P1555" s="20">
        <v>99</v>
      </c>
      <c r="Q1555" s="20">
        <v>99</v>
      </c>
      <c r="R1555" s="21">
        <v>99</v>
      </c>
      <c r="S1555" s="21">
        <v>99</v>
      </c>
      <c r="T1555" s="21">
        <v>99</v>
      </c>
      <c r="U1555" s="21">
        <v>99</v>
      </c>
      <c r="V1555" s="21">
        <v>99</v>
      </c>
      <c r="W1555" s="21">
        <v>99</v>
      </c>
      <c r="X1555" s="21">
        <v>99</v>
      </c>
      <c r="Y1555" s="21">
        <v>99</v>
      </c>
      <c r="Z1555" s="21">
        <v>99</v>
      </c>
      <c r="AA1555" s="21">
        <v>98</v>
      </c>
      <c r="AB1555" s="22">
        <v>1551</v>
      </c>
      <c r="AC1555" s="23">
        <v>99</v>
      </c>
      <c r="AD1555" s="23">
        <v>99</v>
      </c>
      <c r="AE1555" s="24">
        <v>99</v>
      </c>
      <c r="AF1555" s="24">
        <v>99</v>
      </c>
      <c r="AG1555" s="24">
        <v>99</v>
      </c>
      <c r="AH1555" s="24">
        <v>99</v>
      </c>
      <c r="AI1555" s="24">
        <v>99</v>
      </c>
      <c r="AJ1555" s="24">
        <v>99</v>
      </c>
      <c r="AK1555" s="24">
        <v>99</v>
      </c>
      <c r="AL1555" s="24">
        <v>99</v>
      </c>
      <c r="AM1555" s="24">
        <v>99</v>
      </c>
      <c r="AN1555" s="24">
        <v>99</v>
      </c>
      <c r="DX1555" s="19">
        <v>1551</v>
      </c>
      <c r="DY1555" t="s">
        <v>568</v>
      </c>
      <c r="DZ1555" t="s">
        <v>568</v>
      </c>
      <c r="EA1555" t="s">
        <v>568</v>
      </c>
      <c r="EB1555" t="s">
        <v>568</v>
      </c>
    </row>
    <row r="1556" spans="1:132" x14ac:dyDescent="0.25">
      <c r="A1556" s="13">
        <v>1553</v>
      </c>
      <c r="B1556" s="13">
        <v>0</v>
      </c>
      <c r="C1556" s="13">
        <v>0</v>
      </c>
      <c r="D1556" s="13">
        <v>0</v>
      </c>
      <c r="E1556" s="13">
        <v>0</v>
      </c>
      <c r="F1556" s="13">
        <v>0</v>
      </c>
      <c r="G1556" s="13">
        <v>0</v>
      </c>
      <c r="H1556" s="13">
        <v>0</v>
      </c>
      <c r="I1556" s="13">
        <v>0</v>
      </c>
      <c r="J1556" s="13">
        <v>0</v>
      </c>
      <c r="K1556" s="13">
        <v>0</v>
      </c>
      <c r="L1556" s="13">
        <v>0</v>
      </c>
      <c r="M1556" s="13">
        <v>0</v>
      </c>
      <c r="O1556" s="19">
        <v>1552</v>
      </c>
      <c r="P1556" s="20">
        <v>99</v>
      </c>
      <c r="Q1556" s="20">
        <v>99</v>
      </c>
      <c r="R1556" s="21">
        <v>99</v>
      </c>
      <c r="S1556" s="21">
        <v>99</v>
      </c>
      <c r="T1556" s="21">
        <v>99</v>
      </c>
      <c r="U1556" s="21">
        <v>99</v>
      </c>
      <c r="V1556" s="21">
        <v>99</v>
      </c>
      <c r="W1556" s="21">
        <v>99</v>
      </c>
      <c r="X1556" s="21">
        <v>99</v>
      </c>
      <c r="Y1556" s="21">
        <v>99</v>
      </c>
      <c r="Z1556" s="21">
        <v>99</v>
      </c>
      <c r="AA1556" s="21">
        <v>98</v>
      </c>
      <c r="AB1556" s="22">
        <v>1552</v>
      </c>
      <c r="AC1556" s="23">
        <v>99</v>
      </c>
      <c r="AD1556" s="23">
        <v>99</v>
      </c>
      <c r="AE1556" s="24">
        <v>99</v>
      </c>
      <c r="AF1556" s="24">
        <v>99</v>
      </c>
      <c r="AG1556" s="24">
        <v>99</v>
      </c>
      <c r="AH1556" s="24">
        <v>99</v>
      </c>
      <c r="AI1556" s="24">
        <v>99</v>
      </c>
      <c r="AJ1556" s="24">
        <v>99</v>
      </c>
      <c r="AK1556" s="24">
        <v>99</v>
      </c>
      <c r="AL1556" s="24">
        <v>99</v>
      </c>
      <c r="AM1556" s="24">
        <v>99</v>
      </c>
      <c r="AN1556" s="24">
        <v>99</v>
      </c>
      <c r="DX1556" s="19">
        <v>1552</v>
      </c>
      <c r="DY1556" t="s">
        <v>568</v>
      </c>
      <c r="DZ1556" t="s">
        <v>568</v>
      </c>
      <c r="EA1556" t="s">
        <v>568</v>
      </c>
      <c r="EB1556" t="s">
        <v>568</v>
      </c>
    </row>
    <row r="1557" spans="1:132" x14ac:dyDescent="0.25">
      <c r="A1557" s="12">
        <v>1554</v>
      </c>
      <c r="B1557" s="12">
        <v>0</v>
      </c>
      <c r="C1557" s="12">
        <v>0</v>
      </c>
      <c r="D1557" s="12">
        <v>0</v>
      </c>
      <c r="E1557" s="12">
        <v>0</v>
      </c>
      <c r="F1557" s="12">
        <v>0</v>
      </c>
      <c r="G1557" s="12">
        <v>0</v>
      </c>
      <c r="H1557" s="12">
        <v>0</v>
      </c>
      <c r="I1557" s="12">
        <v>0</v>
      </c>
      <c r="J1557" s="12">
        <v>0</v>
      </c>
      <c r="K1557" s="12">
        <v>0</v>
      </c>
      <c r="L1557" s="12">
        <v>0</v>
      </c>
      <c r="M1557" s="12">
        <v>0</v>
      </c>
      <c r="O1557" s="19">
        <v>1553</v>
      </c>
      <c r="P1557" s="20">
        <v>99</v>
      </c>
      <c r="Q1557" s="20">
        <v>99</v>
      </c>
      <c r="R1557" s="21">
        <v>99</v>
      </c>
      <c r="S1557" s="21">
        <v>99</v>
      </c>
      <c r="T1557" s="21">
        <v>99</v>
      </c>
      <c r="U1557" s="21">
        <v>99</v>
      </c>
      <c r="V1557" s="21">
        <v>99</v>
      </c>
      <c r="W1557" s="21">
        <v>99</v>
      </c>
      <c r="X1557" s="21">
        <v>99</v>
      </c>
      <c r="Y1557" s="21">
        <v>99</v>
      </c>
      <c r="Z1557" s="21">
        <v>99</v>
      </c>
      <c r="AA1557" s="21">
        <v>99</v>
      </c>
      <c r="AB1557" s="22">
        <v>1553</v>
      </c>
      <c r="AC1557" s="23">
        <v>99</v>
      </c>
      <c r="AD1557" s="23">
        <v>99</v>
      </c>
      <c r="AE1557" s="24">
        <v>99</v>
      </c>
      <c r="AF1557" s="24">
        <v>99</v>
      </c>
      <c r="AG1557" s="24">
        <v>99</v>
      </c>
      <c r="AH1557" s="24">
        <v>99</v>
      </c>
      <c r="AI1557" s="24">
        <v>99</v>
      </c>
      <c r="AJ1557" s="24">
        <v>99</v>
      </c>
      <c r="AK1557" s="24">
        <v>99</v>
      </c>
      <c r="AL1557" s="24">
        <v>99</v>
      </c>
      <c r="AM1557" s="24">
        <v>99</v>
      </c>
      <c r="AN1557" s="24">
        <v>99</v>
      </c>
      <c r="DX1557" s="19">
        <v>1553</v>
      </c>
      <c r="DY1557" t="s">
        <v>568</v>
      </c>
      <c r="DZ1557" t="s">
        <v>568</v>
      </c>
      <c r="EA1557" t="s">
        <v>568</v>
      </c>
      <c r="EB1557" t="s">
        <v>568</v>
      </c>
    </row>
    <row r="1558" spans="1:132" x14ac:dyDescent="0.25">
      <c r="A1558" s="13">
        <v>1555</v>
      </c>
      <c r="B1558" s="13">
        <v>0</v>
      </c>
      <c r="C1558" s="13">
        <v>0</v>
      </c>
      <c r="D1558" s="13">
        <v>0</v>
      </c>
      <c r="E1558" s="13">
        <v>0</v>
      </c>
      <c r="F1558" s="13">
        <v>0</v>
      </c>
      <c r="G1558" s="13">
        <v>0</v>
      </c>
      <c r="H1558" s="13">
        <v>0</v>
      </c>
      <c r="I1558" s="13">
        <v>0</v>
      </c>
      <c r="J1558" s="13">
        <v>0</v>
      </c>
      <c r="K1558" s="13">
        <v>0</v>
      </c>
      <c r="L1558" s="13">
        <v>0</v>
      </c>
      <c r="M1558" s="13">
        <v>0</v>
      </c>
      <c r="O1558" s="19">
        <v>1554</v>
      </c>
      <c r="P1558" s="20">
        <v>99</v>
      </c>
      <c r="Q1558" s="20">
        <v>99</v>
      </c>
      <c r="R1558" s="21">
        <v>99</v>
      </c>
      <c r="S1558" s="21">
        <v>99</v>
      </c>
      <c r="T1558" s="21">
        <v>99</v>
      </c>
      <c r="U1558" s="21">
        <v>99</v>
      </c>
      <c r="V1558" s="21">
        <v>99</v>
      </c>
      <c r="W1558" s="21">
        <v>99</v>
      </c>
      <c r="X1558" s="21">
        <v>99</v>
      </c>
      <c r="Y1558" s="21">
        <v>99</v>
      </c>
      <c r="Z1558" s="21">
        <v>99</v>
      </c>
      <c r="AA1558" s="21">
        <v>99</v>
      </c>
      <c r="AB1558" s="22">
        <v>1554</v>
      </c>
      <c r="AC1558" s="23">
        <v>99</v>
      </c>
      <c r="AD1558" s="23">
        <v>99</v>
      </c>
      <c r="AE1558" s="24">
        <v>99</v>
      </c>
      <c r="AF1558" s="24">
        <v>99</v>
      </c>
      <c r="AG1558" s="24">
        <v>99</v>
      </c>
      <c r="AH1558" s="24">
        <v>99</v>
      </c>
      <c r="AI1558" s="24">
        <v>99</v>
      </c>
      <c r="AJ1558" s="24">
        <v>99</v>
      </c>
      <c r="AK1558" s="24">
        <v>99</v>
      </c>
      <c r="AL1558" s="24">
        <v>99</v>
      </c>
      <c r="AM1558" s="24">
        <v>99</v>
      </c>
      <c r="AN1558" s="24">
        <v>99</v>
      </c>
      <c r="DX1558" s="19">
        <v>1554</v>
      </c>
      <c r="DY1558" t="s">
        <v>568</v>
      </c>
      <c r="DZ1558" t="s">
        <v>568</v>
      </c>
      <c r="EA1558" t="s">
        <v>568</v>
      </c>
      <c r="EB1558" t="s">
        <v>568</v>
      </c>
    </row>
    <row r="1559" spans="1:132" x14ac:dyDescent="0.25">
      <c r="A1559" s="12">
        <v>1556</v>
      </c>
      <c r="B1559" s="12">
        <v>0</v>
      </c>
      <c r="C1559" s="12">
        <v>0</v>
      </c>
      <c r="D1559" s="12">
        <v>0</v>
      </c>
      <c r="E1559" s="12">
        <v>0</v>
      </c>
      <c r="F1559" s="12">
        <v>0</v>
      </c>
      <c r="G1559" s="12">
        <v>0</v>
      </c>
      <c r="H1559" s="12">
        <v>0</v>
      </c>
      <c r="I1559" s="12">
        <v>0</v>
      </c>
      <c r="J1559" s="12">
        <v>0</v>
      </c>
      <c r="K1559" s="12">
        <v>0</v>
      </c>
      <c r="L1559" s="12">
        <v>0</v>
      </c>
      <c r="M1559" s="12">
        <v>0</v>
      </c>
      <c r="O1559" s="19">
        <v>1555</v>
      </c>
      <c r="P1559" s="20">
        <v>99</v>
      </c>
      <c r="Q1559" s="20">
        <v>99</v>
      </c>
      <c r="R1559" s="21">
        <v>99</v>
      </c>
      <c r="S1559" s="21">
        <v>99</v>
      </c>
      <c r="T1559" s="21">
        <v>99</v>
      </c>
      <c r="U1559" s="21">
        <v>99</v>
      </c>
      <c r="V1559" s="21">
        <v>99</v>
      </c>
      <c r="W1559" s="21">
        <v>99</v>
      </c>
      <c r="X1559" s="21">
        <v>99</v>
      </c>
      <c r="Y1559" s="21">
        <v>99</v>
      </c>
      <c r="Z1559" s="21">
        <v>99</v>
      </c>
      <c r="AA1559" s="21">
        <v>99</v>
      </c>
      <c r="AB1559" s="22">
        <v>1555</v>
      </c>
      <c r="AC1559" s="23">
        <v>99</v>
      </c>
      <c r="AD1559" s="23">
        <v>99</v>
      </c>
      <c r="AE1559" s="24">
        <v>99</v>
      </c>
      <c r="AF1559" s="24">
        <v>99</v>
      </c>
      <c r="AG1559" s="24">
        <v>99</v>
      </c>
      <c r="AH1559" s="24">
        <v>99</v>
      </c>
      <c r="AI1559" s="24">
        <v>99</v>
      </c>
      <c r="AJ1559" s="24">
        <v>99</v>
      </c>
      <c r="AK1559" s="24">
        <v>99</v>
      </c>
      <c r="AL1559" s="24">
        <v>99</v>
      </c>
      <c r="AM1559" s="24">
        <v>99</v>
      </c>
      <c r="AN1559" s="24">
        <v>99</v>
      </c>
      <c r="DX1559" s="19">
        <v>1555</v>
      </c>
      <c r="DY1559" t="s">
        <v>568</v>
      </c>
      <c r="DZ1559" t="s">
        <v>568</v>
      </c>
      <c r="EA1559" t="s">
        <v>568</v>
      </c>
      <c r="EB1559" t="s">
        <v>568</v>
      </c>
    </row>
    <row r="1560" spans="1:132" x14ac:dyDescent="0.25">
      <c r="A1560" s="13">
        <v>1557</v>
      </c>
      <c r="B1560" s="13">
        <v>0</v>
      </c>
      <c r="C1560" s="13">
        <v>0</v>
      </c>
      <c r="D1560" s="13">
        <v>0</v>
      </c>
      <c r="E1560" s="13">
        <v>0</v>
      </c>
      <c r="F1560" s="13">
        <v>0</v>
      </c>
      <c r="G1560" s="13">
        <v>0</v>
      </c>
      <c r="H1560" s="13">
        <v>0</v>
      </c>
      <c r="I1560" s="13">
        <v>0</v>
      </c>
      <c r="J1560" s="13">
        <v>0</v>
      </c>
      <c r="K1560" s="13">
        <v>0</v>
      </c>
      <c r="L1560" s="13">
        <v>0</v>
      </c>
      <c r="M1560" s="13">
        <v>0</v>
      </c>
      <c r="O1560" s="19">
        <v>1556</v>
      </c>
      <c r="P1560" s="20">
        <v>99</v>
      </c>
      <c r="Q1560" s="20">
        <v>99</v>
      </c>
      <c r="R1560" s="21">
        <v>99</v>
      </c>
      <c r="S1560" s="21">
        <v>99</v>
      </c>
      <c r="T1560" s="21">
        <v>99</v>
      </c>
      <c r="U1560" s="21">
        <v>99</v>
      </c>
      <c r="V1560" s="21">
        <v>99</v>
      </c>
      <c r="W1560" s="21">
        <v>99</v>
      </c>
      <c r="X1560" s="21">
        <v>99</v>
      </c>
      <c r="Y1560" s="21">
        <v>99</v>
      </c>
      <c r="Z1560" s="21">
        <v>99</v>
      </c>
      <c r="AA1560" s="21">
        <v>99</v>
      </c>
      <c r="AB1560" s="22">
        <v>1556</v>
      </c>
      <c r="AC1560" s="23">
        <v>99</v>
      </c>
      <c r="AD1560" s="23">
        <v>99</v>
      </c>
      <c r="AE1560" s="24">
        <v>99</v>
      </c>
      <c r="AF1560" s="24">
        <v>99</v>
      </c>
      <c r="AG1560" s="24">
        <v>99</v>
      </c>
      <c r="AH1560" s="24">
        <v>99</v>
      </c>
      <c r="AI1560" s="24">
        <v>99</v>
      </c>
      <c r="AJ1560" s="24">
        <v>99</v>
      </c>
      <c r="AK1560" s="24">
        <v>99</v>
      </c>
      <c r="AL1560" s="24">
        <v>99</v>
      </c>
      <c r="AM1560" s="24">
        <v>99</v>
      </c>
      <c r="AN1560" s="24">
        <v>99</v>
      </c>
      <c r="DX1560" s="19">
        <v>1556</v>
      </c>
      <c r="DY1560" t="s">
        <v>568</v>
      </c>
      <c r="DZ1560" t="s">
        <v>568</v>
      </c>
      <c r="EA1560" t="s">
        <v>568</v>
      </c>
      <c r="EB1560" t="s">
        <v>568</v>
      </c>
    </row>
    <row r="1561" spans="1:132" x14ac:dyDescent="0.25">
      <c r="A1561" s="12">
        <v>1558</v>
      </c>
      <c r="B1561" s="12">
        <v>0</v>
      </c>
      <c r="C1561" s="12">
        <v>0</v>
      </c>
      <c r="D1561" s="12">
        <v>0</v>
      </c>
      <c r="E1561" s="12">
        <v>0</v>
      </c>
      <c r="F1561" s="12">
        <v>0</v>
      </c>
      <c r="G1561" s="12">
        <v>0</v>
      </c>
      <c r="H1561" s="12">
        <v>0</v>
      </c>
      <c r="I1561" s="12">
        <v>0</v>
      </c>
      <c r="J1561" s="12">
        <v>0</v>
      </c>
      <c r="K1561" s="12">
        <v>0</v>
      </c>
      <c r="L1561" s="12">
        <v>0</v>
      </c>
      <c r="M1561" s="12">
        <v>0</v>
      </c>
      <c r="O1561" s="19">
        <v>1557</v>
      </c>
      <c r="P1561" s="20">
        <v>99</v>
      </c>
      <c r="Q1561" s="20">
        <v>99</v>
      </c>
      <c r="R1561" s="21">
        <v>99</v>
      </c>
      <c r="S1561" s="21">
        <v>99</v>
      </c>
      <c r="T1561" s="21">
        <v>99</v>
      </c>
      <c r="U1561" s="21">
        <v>99</v>
      </c>
      <c r="V1561" s="21">
        <v>99</v>
      </c>
      <c r="W1561" s="21">
        <v>99</v>
      </c>
      <c r="X1561" s="21">
        <v>99</v>
      </c>
      <c r="Y1561" s="21">
        <v>99</v>
      </c>
      <c r="Z1561" s="21">
        <v>99</v>
      </c>
      <c r="AA1561" s="21">
        <v>99</v>
      </c>
      <c r="AB1561" s="22">
        <v>1557</v>
      </c>
      <c r="AC1561" s="23">
        <v>99</v>
      </c>
      <c r="AD1561" s="23">
        <v>99</v>
      </c>
      <c r="AE1561" s="24">
        <v>99</v>
      </c>
      <c r="AF1561" s="24">
        <v>99</v>
      </c>
      <c r="AG1561" s="24">
        <v>99</v>
      </c>
      <c r="AH1561" s="24">
        <v>99</v>
      </c>
      <c r="AI1561" s="24">
        <v>99</v>
      </c>
      <c r="AJ1561" s="24">
        <v>99</v>
      </c>
      <c r="AK1561" s="24">
        <v>99</v>
      </c>
      <c r="AL1561" s="24">
        <v>99</v>
      </c>
      <c r="AM1561" s="24">
        <v>99</v>
      </c>
      <c r="AN1561" s="24">
        <v>99</v>
      </c>
      <c r="DX1561" s="19">
        <v>1557</v>
      </c>
      <c r="DY1561" t="s">
        <v>568</v>
      </c>
      <c r="DZ1561" t="s">
        <v>568</v>
      </c>
      <c r="EA1561" t="s">
        <v>568</v>
      </c>
      <c r="EB1561" t="s">
        <v>568</v>
      </c>
    </row>
    <row r="1562" spans="1:132" x14ac:dyDescent="0.25">
      <c r="A1562" s="13">
        <v>1559</v>
      </c>
      <c r="B1562" s="13">
        <v>0</v>
      </c>
      <c r="C1562" s="13">
        <v>0</v>
      </c>
      <c r="D1562" s="13">
        <v>0</v>
      </c>
      <c r="E1562" s="13">
        <v>0</v>
      </c>
      <c r="F1562" s="13">
        <v>0</v>
      </c>
      <c r="G1562" s="13">
        <v>0</v>
      </c>
      <c r="H1562" s="13">
        <v>0</v>
      </c>
      <c r="I1562" s="13">
        <v>0</v>
      </c>
      <c r="J1562" s="13">
        <v>0</v>
      </c>
      <c r="K1562" s="13">
        <v>0</v>
      </c>
      <c r="L1562" s="13">
        <v>0</v>
      </c>
      <c r="M1562" s="13">
        <v>0</v>
      </c>
      <c r="O1562" s="19">
        <v>1558</v>
      </c>
      <c r="P1562" s="20">
        <v>99</v>
      </c>
      <c r="Q1562" s="20">
        <v>99</v>
      </c>
      <c r="R1562" s="21">
        <v>99</v>
      </c>
      <c r="S1562" s="21">
        <v>99</v>
      </c>
      <c r="T1562" s="21">
        <v>99</v>
      </c>
      <c r="U1562" s="21">
        <v>99</v>
      </c>
      <c r="V1562" s="21">
        <v>99</v>
      </c>
      <c r="W1562" s="21">
        <v>99</v>
      </c>
      <c r="X1562" s="21">
        <v>99</v>
      </c>
      <c r="Y1562" s="21">
        <v>99</v>
      </c>
      <c r="Z1562" s="21">
        <v>99</v>
      </c>
      <c r="AA1562" s="21">
        <v>99</v>
      </c>
      <c r="AB1562" s="22">
        <v>1558</v>
      </c>
      <c r="AC1562" s="23">
        <v>99</v>
      </c>
      <c r="AD1562" s="23">
        <v>99</v>
      </c>
      <c r="AE1562" s="24">
        <v>99</v>
      </c>
      <c r="AF1562" s="24">
        <v>99</v>
      </c>
      <c r="AG1562" s="24">
        <v>99</v>
      </c>
      <c r="AH1562" s="24">
        <v>99</v>
      </c>
      <c r="AI1562" s="24">
        <v>99</v>
      </c>
      <c r="AJ1562" s="24">
        <v>99</v>
      </c>
      <c r="AK1562" s="24">
        <v>99</v>
      </c>
      <c r="AL1562" s="24">
        <v>99</v>
      </c>
      <c r="AM1562" s="24">
        <v>99</v>
      </c>
      <c r="AN1562" s="24">
        <v>99</v>
      </c>
      <c r="DX1562" s="19">
        <v>1558</v>
      </c>
      <c r="DY1562" t="s">
        <v>568</v>
      </c>
      <c r="DZ1562" t="s">
        <v>568</v>
      </c>
      <c r="EA1562" t="s">
        <v>568</v>
      </c>
      <c r="EB1562" t="s">
        <v>568</v>
      </c>
    </row>
    <row r="1563" spans="1:132" x14ac:dyDescent="0.25">
      <c r="A1563" s="12">
        <v>1560</v>
      </c>
      <c r="B1563" s="12">
        <v>0</v>
      </c>
      <c r="C1563" s="12">
        <v>0</v>
      </c>
      <c r="D1563" s="12">
        <v>0</v>
      </c>
      <c r="E1563" s="12">
        <v>0</v>
      </c>
      <c r="F1563" s="12">
        <v>0</v>
      </c>
      <c r="G1563" s="12">
        <v>0</v>
      </c>
      <c r="H1563" s="12">
        <v>0</v>
      </c>
      <c r="I1563" s="12">
        <v>0</v>
      </c>
      <c r="J1563" s="12">
        <v>0</v>
      </c>
      <c r="K1563" s="12">
        <v>0</v>
      </c>
      <c r="L1563" s="12">
        <v>0</v>
      </c>
      <c r="M1563" s="12">
        <v>0</v>
      </c>
      <c r="O1563" s="19">
        <v>1559</v>
      </c>
      <c r="P1563" s="20">
        <v>99</v>
      </c>
      <c r="Q1563" s="20">
        <v>99</v>
      </c>
      <c r="R1563" s="21">
        <v>99</v>
      </c>
      <c r="S1563" s="21">
        <v>99</v>
      </c>
      <c r="T1563" s="21">
        <v>99</v>
      </c>
      <c r="U1563" s="21">
        <v>99</v>
      </c>
      <c r="V1563" s="21">
        <v>99</v>
      </c>
      <c r="W1563" s="21">
        <v>99</v>
      </c>
      <c r="X1563" s="21">
        <v>99</v>
      </c>
      <c r="Y1563" s="21">
        <v>99</v>
      </c>
      <c r="Z1563" s="21">
        <v>99</v>
      </c>
      <c r="AA1563" s="21">
        <v>99</v>
      </c>
      <c r="AB1563" s="22">
        <v>1559</v>
      </c>
      <c r="AC1563" s="23">
        <v>99</v>
      </c>
      <c r="AD1563" s="23">
        <v>99</v>
      </c>
      <c r="AE1563" s="24">
        <v>99</v>
      </c>
      <c r="AF1563" s="24">
        <v>99</v>
      </c>
      <c r="AG1563" s="24">
        <v>99</v>
      </c>
      <c r="AH1563" s="24">
        <v>99</v>
      </c>
      <c r="AI1563" s="24">
        <v>99</v>
      </c>
      <c r="AJ1563" s="24">
        <v>99</v>
      </c>
      <c r="AK1563" s="24">
        <v>99</v>
      </c>
      <c r="AL1563" s="24">
        <v>99</v>
      </c>
      <c r="AM1563" s="24">
        <v>99</v>
      </c>
      <c r="AN1563" s="24">
        <v>99</v>
      </c>
      <c r="DX1563" s="19">
        <v>1559</v>
      </c>
      <c r="DY1563" t="s">
        <v>568</v>
      </c>
      <c r="DZ1563" t="s">
        <v>568</v>
      </c>
      <c r="EA1563" t="s">
        <v>568</v>
      </c>
      <c r="EB1563" t="s">
        <v>568</v>
      </c>
    </row>
    <row r="1564" spans="1:132" x14ac:dyDescent="0.25">
      <c r="A1564" s="13">
        <v>1561</v>
      </c>
      <c r="B1564" s="13">
        <v>0</v>
      </c>
      <c r="C1564" s="13">
        <v>0</v>
      </c>
      <c r="D1564" s="13">
        <v>0</v>
      </c>
      <c r="E1564" s="13">
        <v>0</v>
      </c>
      <c r="F1564" s="13">
        <v>0</v>
      </c>
      <c r="G1564" s="13">
        <v>0</v>
      </c>
      <c r="H1564" s="13">
        <v>0</v>
      </c>
      <c r="I1564" s="13">
        <v>0</v>
      </c>
      <c r="J1564" s="13">
        <v>0</v>
      </c>
      <c r="K1564" s="13">
        <v>0</v>
      </c>
      <c r="L1564" s="13">
        <v>0</v>
      </c>
      <c r="M1564" s="13">
        <v>0</v>
      </c>
      <c r="O1564" s="19">
        <v>1560</v>
      </c>
      <c r="P1564" s="20">
        <v>99</v>
      </c>
      <c r="Q1564" s="20">
        <v>99</v>
      </c>
      <c r="R1564" s="21">
        <v>99</v>
      </c>
      <c r="S1564" s="21">
        <v>99</v>
      </c>
      <c r="T1564" s="21">
        <v>99</v>
      </c>
      <c r="U1564" s="21">
        <v>99</v>
      </c>
      <c r="V1564" s="21">
        <v>99</v>
      </c>
      <c r="W1564" s="21">
        <v>99</v>
      </c>
      <c r="X1564" s="21">
        <v>99</v>
      </c>
      <c r="Y1564" s="21">
        <v>99</v>
      </c>
      <c r="Z1564" s="21">
        <v>99</v>
      </c>
      <c r="AA1564" s="21">
        <v>99</v>
      </c>
      <c r="AB1564" s="22">
        <v>1560</v>
      </c>
      <c r="AC1564" s="23">
        <v>99</v>
      </c>
      <c r="AD1564" s="23">
        <v>99</v>
      </c>
      <c r="AE1564" s="24">
        <v>99</v>
      </c>
      <c r="AF1564" s="24">
        <v>99</v>
      </c>
      <c r="AG1564" s="24">
        <v>99</v>
      </c>
      <c r="AH1564" s="24">
        <v>99</v>
      </c>
      <c r="AI1564" s="24">
        <v>99</v>
      </c>
      <c r="AJ1564" s="24">
        <v>99</v>
      </c>
      <c r="AK1564" s="24">
        <v>99</v>
      </c>
      <c r="AL1564" s="24">
        <v>99</v>
      </c>
      <c r="AM1564" s="24">
        <v>99</v>
      </c>
      <c r="AN1564" s="24">
        <v>99</v>
      </c>
      <c r="DX1564" s="19">
        <v>1560</v>
      </c>
      <c r="DY1564" t="s">
        <v>568</v>
      </c>
      <c r="DZ1564" t="s">
        <v>568</v>
      </c>
      <c r="EA1564" t="s">
        <v>568</v>
      </c>
      <c r="EB1564" t="s">
        <v>568</v>
      </c>
    </row>
    <row r="1565" spans="1:132" x14ac:dyDescent="0.25">
      <c r="A1565" s="12">
        <v>1562</v>
      </c>
      <c r="B1565" s="12">
        <v>0</v>
      </c>
      <c r="C1565" s="12">
        <v>0</v>
      </c>
      <c r="D1565" s="12">
        <v>0</v>
      </c>
      <c r="E1565" s="12">
        <v>0</v>
      </c>
      <c r="F1565" s="12">
        <v>0</v>
      </c>
      <c r="G1565" s="12">
        <v>0</v>
      </c>
      <c r="H1565" s="12">
        <v>0</v>
      </c>
      <c r="I1565" s="12">
        <v>0</v>
      </c>
      <c r="J1565" s="12">
        <v>0</v>
      </c>
      <c r="K1565" s="12">
        <v>0</v>
      </c>
      <c r="L1565" s="12">
        <v>0</v>
      </c>
      <c r="M1565" s="12">
        <v>0</v>
      </c>
      <c r="O1565" s="19">
        <v>1561</v>
      </c>
      <c r="P1565" s="20">
        <v>99</v>
      </c>
      <c r="Q1565" s="20">
        <v>99</v>
      </c>
      <c r="R1565" s="21">
        <v>99</v>
      </c>
      <c r="S1565" s="21">
        <v>99</v>
      </c>
      <c r="T1565" s="21">
        <v>99</v>
      </c>
      <c r="U1565" s="21">
        <v>99</v>
      </c>
      <c r="V1565" s="21">
        <v>99</v>
      </c>
      <c r="W1565" s="21">
        <v>99</v>
      </c>
      <c r="X1565" s="21">
        <v>99</v>
      </c>
      <c r="Y1565" s="21">
        <v>99</v>
      </c>
      <c r="Z1565" s="21">
        <v>99</v>
      </c>
      <c r="AA1565" s="21">
        <v>99</v>
      </c>
      <c r="AB1565" s="22">
        <v>1561</v>
      </c>
      <c r="AC1565" s="23">
        <v>99</v>
      </c>
      <c r="AD1565" s="23">
        <v>99</v>
      </c>
      <c r="AE1565" s="24">
        <v>99</v>
      </c>
      <c r="AF1565" s="24">
        <v>99</v>
      </c>
      <c r="AG1565" s="24">
        <v>99</v>
      </c>
      <c r="AH1565" s="24">
        <v>99</v>
      </c>
      <c r="AI1565" s="24">
        <v>99</v>
      </c>
      <c r="AJ1565" s="24">
        <v>99</v>
      </c>
      <c r="AK1565" s="24">
        <v>99</v>
      </c>
      <c r="AL1565" s="24">
        <v>99</v>
      </c>
      <c r="AM1565" s="24">
        <v>99</v>
      </c>
      <c r="AN1565" s="24">
        <v>99</v>
      </c>
      <c r="DX1565" s="19">
        <v>1561</v>
      </c>
      <c r="DY1565" t="s">
        <v>568</v>
      </c>
      <c r="DZ1565" t="s">
        <v>568</v>
      </c>
      <c r="EA1565" t="s">
        <v>568</v>
      </c>
      <c r="EB1565" t="s">
        <v>568</v>
      </c>
    </row>
    <row r="1566" spans="1:132" x14ac:dyDescent="0.25">
      <c r="A1566" s="13">
        <v>1563</v>
      </c>
      <c r="B1566" s="13">
        <v>0</v>
      </c>
      <c r="C1566" s="13">
        <v>0</v>
      </c>
      <c r="D1566" s="13">
        <v>0</v>
      </c>
      <c r="E1566" s="13">
        <v>0</v>
      </c>
      <c r="F1566" s="13">
        <v>0</v>
      </c>
      <c r="G1566" s="13">
        <v>0</v>
      </c>
      <c r="H1566" s="13">
        <v>0</v>
      </c>
      <c r="I1566" s="13">
        <v>0</v>
      </c>
      <c r="J1566" s="13">
        <v>0</v>
      </c>
      <c r="K1566" s="13">
        <v>0</v>
      </c>
      <c r="L1566" s="13">
        <v>0</v>
      </c>
      <c r="M1566" s="13">
        <v>0</v>
      </c>
      <c r="O1566" s="19">
        <v>1562</v>
      </c>
      <c r="P1566" s="20">
        <v>99</v>
      </c>
      <c r="Q1566" s="20">
        <v>99</v>
      </c>
      <c r="R1566" s="21">
        <v>99</v>
      </c>
      <c r="S1566" s="21">
        <v>99</v>
      </c>
      <c r="T1566" s="21">
        <v>99</v>
      </c>
      <c r="U1566" s="21">
        <v>99</v>
      </c>
      <c r="V1566" s="21">
        <v>99</v>
      </c>
      <c r="W1566" s="21">
        <v>99</v>
      </c>
      <c r="X1566" s="21">
        <v>99</v>
      </c>
      <c r="Y1566" s="21">
        <v>99</v>
      </c>
      <c r="Z1566" s="21">
        <v>99</v>
      </c>
      <c r="AA1566" s="21">
        <v>99</v>
      </c>
      <c r="AB1566" s="22">
        <v>1562</v>
      </c>
      <c r="AC1566" s="23">
        <v>99</v>
      </c>
      <c r="AD1566" s="23">
        <v>99</v>
      </c>
      <c r="AE1566" s="24">
        <v>99</v>
      </c>
      <c r="AF1566" s="24">
        <v>99</v>
      </c>
      <c r="AG1566" s="24">
        <v>99</v>
      </c>
      <c r="AH1566" s="24">
        <v>99</v>
      </c>
      <c r="AI1566" s="24">
        <v>99</v>
      </c>
      <c r="AJ1566" s="24">
        <v>99</v>
      </c>
      <c r="AK1566" s="24">
        <v>99</v>
      </c>
      <c r="AL1566" s="24">
        <v>99</v>
      </c>
      <c r="AM1566" s="24">
        <v>99</v>
      </c>
      <c r="AN1566" s="24">
        <v>99</v>
      </c>
      <c r="DX1566" s="19">
        <v>1562</v>
      </c>
      <c r="DY1566" t="s">
        <v>568</v>
      </c>
      <c r="DZ1566" t="s">
        <v>568</v>
      </c>
      <c r="EA1566" t="s">
        <v>568</v>
      </c>
      <c r="EB1566" t="s">
        <v>568</v>
      </c>
    </row>
    <row r="1567" spans="1:132" x14ac:dyDescent="0.25">
      <c r="A1567" s="12">
        <v>1564</v>
      </c>
      <c r="B1567" s="12">
        <v>0</v>
      </c>
      <c r="C1567" s="12">
        <v>0</v>
      </c>
      <c r="D1567" s="12">
        <v>0</v>
      </c>
      <c r="E1567" s="12">
        <v>0</v>
      </c>
      <c r="F1567" s="12">
        <v>0</v>
      </c>
      <c r="G1567" s="12">
        <v>0</v>
      </c>
      <c r="H1567" s="12">
        <v>0</v>
      </c>
      <c r="I1567" s="12">
        <v>0</v>
      </c>
      <c r="J1567" s="12">
        <v>0</v>
      </c>
      <c r="K1567" s="12">
        <v>0</v>
      </c>
      <c r="L1567" s="12">
        <v>0</v>
      </c>
      <c r="M1567" s="12">
        <v>0</v>
      </c>
      <c r="O1567" s="19">
        <v>1563</v>
      </c>
      <c r="P1567" s="20">
        <v>99</v>
      </c>
      <c r="Q1567" s="20">
        <v>99</v>
      </c>
      <c r="R1567" s="21">
        <v>99</v>
      </c>
      <c r="S1567" s="21">
        <v>99</v>
      </c>
      <c r="T1567" s="21">
        <v>99</v>
      </c>
      <c r="U1567" s="21">
        <v>99</v>
      </c>
      <c r="V1567" s="21">
        <v>99</v>
      </c>
      <c r="W1567" s="21">
        <v>99</v>
      </c>
      <c r="X1567" s="21">
        <v>99</v>
      </c>
      <c r="Y1567" s="21">
        <v>99</v>
      </c>
      <c r="Z1567" s="21">
        <v>99</v>
      </c>
      <c r="AA1567" s="21">
        <v>99</v>
      </c>
      <c r="AB1567" s="22">
        <v>1563</v>
      </c>
      <c r="AC1567" s="23">
        <v>99</v>
      </c>
      <c r="AD1567" s="23">
        <v>99</v>
      </c>
      <c r="AE1567" s="24">
        <v>99</v>
      </c>
      <c r="AF1567" s="24">
        <v>99</v>
      </c>
      <c r="AG1567" s="24">
        <v>99</v>
      </c>
      <c r="AH1567" s="24">
        <v>99</v>
      </c>
      <c r="AI1567" s="24">
        <v>99</v>
      </c>
      <c r="AJ1567" s="24">
        <v>99</v>
      </c>
      <c r="AK1567" s="24">
        <v>99</v>
      </c>
      <c r="AL1567" s="24">
        <v>99</v>
      </c>
      <c r="AM1567" s="24">
        <v>99</v>
      </c>
      <c r="AN1567" s="24">
        <v>99</v>
      </c>
      <c r="DX1567" s="19">
        <v>1563</v>
      </c>
      <c r="DY1567" t="s">
        <v>568</v>
      </c>
      <c r="DZ1567" t="s">
        <v>568</v>
      </c>
      <c r="EA1567" t="s">
        <v>568</v>
      </c>
      <c r="EB1567" t="s">
        <v>568</v>
      </c>
    </row>
    <row r="1568" spans="1:132" x14ac:dyDescent="0.25">
      <c r="A1568" s="13">
        <v>1565</v>
      </c>
      <c r="B1568" s="13">
        <v>0</v>
      </c>
      <c r="C1568" s="13">
        <v>0</v>
      </c>
      <c r="D1568" s="13">
        <v>0</v>
      </c>
      <c r="E1568" s="13">
        <v>0</v>
      </c>
      <c r="F1568" s="13">
        <v>0</v>
      </c>
      <c r="G1568" s="13">
        <v>0</v>
      </c>
      <c r="H1568" s="13">
        <v>0</v>
      </c>
      <c r="I1568" s="13">
        <v>0</v>
      </c>
      <c r="J1568" s="13">
        <v>0</v>
      </c>
      <c r="K1568" s="13">
        <v>0</v>
      </c>
      <c r="L1568" s="13">
        <v>0</v>
      </c>
      <c r="M1568" s="13">
        <v>0</v>
      </c>
      <c r="O1568" s="19">
        <v>1564</v>
      </c>
      <c r="P1568" s="20">
        <v>99</v>
      </c>
      <c r="Q1568" s="20">
        <v>99</v>
      </c>
      <c r="R1568" s="21">
        <v>99</v>
      </c>
      <c r="S1568" s="21">
        <v>99</v>
      </c>
      <c r="T1568" s="21">
        <v>99</v>
      </c>
      <c r="U1568" s="21">
        <v>99</v>
      </c>
      <c r="V1568" s="21">
        <v>99</v>
      </c>
      <c r="W1568" s="21">
        <v>99</v>
      </c>
      <c r="X1568" s="21">
        <v>99</v>
      </c>
      <c r="Y1568" s="21">
        <v>99</v>
      </c>
      <c r="Z1568" s="21">
        <v>99</v>
      </c>
      <c r="AA1568" s="21">
        <v>99</v>
      </c>
      <c r="AB1568" s="22">
        <v>1564</v>
      </c>
      <c r="AC1568" s="23">
        <v>99</v>
      </c>
      <c r="AD1568" s="23">
        <v>99</v>
      </c>
      <c r="AE1568" s="24">
        <v>99</v>
      </c>
      <c r="AF1568" s="24">
        <v>99</v>
      </c>
      <c r="AG1568" s="24">
        <v>99</v>
      </c>
      <c r="AH1568" s="24">
        <v>99</v>
      </c>
      <c r="AI1568" s="24">
        <v>99</v>
      </c>
      <c r="AJ1568" s="24">
        <v>99</v>
      </c>
      <c r="AK1568" s="24">
        <v>99</v>
      </c>
      <c r="AL1568" s="24">
        <v>99</v>
      </c>
      <c r="AM1568" s="24">
        <v>99</v>
      </c>
      <c r="AN1568" s="24">
        <v>99</v>
      </c>
      <c r="DX1568" s="19">
        <v>1564</v>
      </c>
      <c r="DY1568" t="s">
        <v>568</v>
      </c>
      <c r="DZ1568" t="s">
        <v>568</v>
      </c>
      <c r="EA1568" t="s">
        <v>568</v>
      </c>
      <c r="EB1568" t="s">
        <v>568</v>
      </c>
    </row>
    <row r="1569" spans="1:132" x14ac:dyDescent="0.25">
      <c r="A1569" s="12">
        <v>1566</v>
      </c>
      <c r="B1569" s="12">
        <v>0</v>
      </c>
      <c r="C1569" s="12">
        <v>0</v>
      </c>
      <c r="D1569" s="12">
        <v>0</v>
      </c>
      <c r="E1569" s="12">
        <v>0</v>
      </c>
      <c r="F1569" s="12">
        <v>0</v>
      </c>
      <c r="G1569" s="12">
        <v>0</v>
      </c>
      <c r="H1569" s="12">
        <v>0</v>
      </c>
      <c r="I1569" s="12">
        <v>0</v>
      </c>
      <c r="J1569" s="12">
        <v>0</v>
      </c>
      <c r="K1569" s="12">
        <v>0</v>
      </c>
      <c r="L1569" s="12">
        <v>0</v>
      </c>
      <c r="M1569" s="12">
        <v>0</v>
      </c>
      <c r="O1569" s="19">
        <v>1565</v>
      </c>
      <c r="P1569" s="20">
        <v>99</v>
      </c>
      <c r="Q1569" s="20">
        <v>99</v>
      </c>
      <c r="R1569" s="21">
        <v>99</v>
      </c>
      <c r="S1569" s="21">
        <v>99</v>
      </c>
      <c r="T1569" s="21">
        <v>99</v>
      </c>
      <c r="U1569" s="21">
        <v>99</v>
      </c>
      <c r="V1569" s="21">
        <v>99</v>
      </c>
      <c r="W1569" s="21">
        <v>99</v>
      </c>
      <c r="X1569" s="21">
        <v>99</v>
      </c>
      <c r="Y1569" s="21">
        <v>99</v>
      </c>
      <c r="Z1569" s="21">
        <v>99</v>
      </c>
      <c r="AA1569" s="21">
        <v>99</v>
      </c>
      <c r="AB1569" s="22">
        <v>1565</v>
      </c>
      <c r="AC1569" s="23">
        <v>99</v>
      </c>
      <c r="AD1569" s="23">
        <v>99</v>
      </c>
      <c r="AE1569" s="24">
        <v>99</v>
      </c>
      <c r="AF1569" s="24">
        <v>99</v>
      </c>
      <c r="AG1569" s="24">
        <v>99</v>
      </c>
      <c r="AH1569" s="24">
        <v>99</v>
      </c>
      <c r="AI1569" s="24">
        <v>99</v>
      </c>
      <c r="AJ1569" s="24">
        <v>99</v>
      </c>
      <c r="AK1569" s="24">
        <v>99</v>
      </c>
      <c r="AL1569" s="24">
        <v>99</v>
      </c>
      <c r="AM1569" s="24">
        <v>99</v>
      </c>
      <c r="AN1569" s="24">
        <v>99</v>
      </c>
      <c r="DX1569" s="19">
        <v>1565</v>
      </c>
      <c r="DY1569" t="s">
        <v>568</v>
      </c>
      <c r="DZ1569" t="s">
        <v>568</v>
      </c>
      <c r="EA1569" t="s">
        <v>568</v>
      </c>
      <c r="EB1569" t="s">
        <v>568</v>
      </c>
    </row>
    <row r="1570" spans="1:132" x14ac:dyDescent="0.25">
      <c r="A1570" s="13">
        <v>1567</v>
      </c>
      <c r="B1570" s="13">
        <v>0</v>
      </c>
      <c r="C1570" s="13">
        <v>0</v>
      </c>
      <c r="D1570" s="13">
        <v>0</v>
      </c>
      <c r="E1570" s="13">
        <v>0</v>
      </c>
      <c r="F1570" s="13">
        <v>0</v>
      </c>
      <c r="G1570" s="13">
        <v>0</v>
      </c>
      <c r="H1570" s="13">
        <v>0</v>
      </c>
      <c r="I1570" s="13">
        <v>0</v>
      </c>
      <c r="J1570" s="13">
        <v>0</v>
      </c>
      <c r="K1570" s="13">
        <v>0</v>
      </c>
      <c r="L1570" s="13">
        <v>0</v>
      </c>
      <c r="M1570" s="13">
        <v>0</v>
      </c>
      <c r="O1570" s="19">
        <v>1566</v>
      </c>
      <c r="P1570" s="20">
        <v>99</v>
      </c>
      <c r="Q1570" s="20">
        <v>99</v>
      </c>
      <c r="R1570" s="21">
        <v>99</v>
      </c>
      <c r="S1570" s="21">
        <v>99</v>
      </c>
      <c r="T1570" s="21">
        <v>99</v>
      </c>
      <c r="U1570" s="21">
        <v>99</v>
      </c>
      <c r="V1570" s="21">
        <v>99</v>
      </c>
      <c r="W1570" s="21">
        <v>99</v>
      </c>
      <c r="X1570" s="21">
        <v>99</v>
      </c>
      <c r="Y1570" s="21">
        <v>99</v>
      </c>
      <c r="Z1570" s="21">
        <v>99</v>
      </c>
      <c r="AA1570" s="21">
        <v>99</v>
      </c>
      <c r="AB1570" s="22">
        <v>1566</v>
      </c>
      <c r="AC1570" s="23">
        <v>99</v>
      </c>
      <c r="AD1570" s="23">
        <v>99</v>
      </c>
      <c r="AE1570" s="24">
        <v>99</v>
      </c>
      <c r="AF1570" s="24">
        <v>99</v>
      </c>
      <c r="AG1570" s="24">
        <v>99</v>
      </c>
      <c r="AH1570" s="24">
        <v>99</v>
      </c>
      <c r="AI1570" s="24">
        <v>99</v>
      </c>
      <c r="AJ1570" s="24">
        <v>99</v>
      </c>
      <c r="AK1570" s="24">
        <v>99</v>
      </c>
      <c r="AL1570" s="24">
        <v>99</v>
      </c>
      <c r="AM1570" s="24">
        <v>99</v>
      </c>
      <c r="AN1570" s="24">
        <v>99</v>
      </c>
      <c r="DX1570" s="19">
        <v>1566</v>
      </c>
      <c r="DY1570" t="s">
        <v>568</v>
      </c>
      <c r="DZ1570" t="s">
        <v>568</v>
      </c>
      <c r="EA1570" t="s">
        <v>568</v>
      </c>
      <c r="EB1570" t="s">
        <v>568</v>
      </c>
    </row>
    <row r="1571" spans="1:132" x14ac:dyDescent="0.25">
      <c r="A1571" s="12">
        <v>1568</v>
      </c>
      <c r="B1571" s="12">
        <v>0</v>
      </c>
      <c r="C1571" s="12">
        <v>0</v>
      </c>
      <c r="D1571" s="12">
        <v>0</v>
      </c>
      <c r="E1571" s="12">
        <v>0</v>
      </c>
      <c r="F1571" s="12">
        <v>0</v>
      </c>
      <c r="G1571" s="12">
        <v>0</v>
      </c>
      <c r="H1571" s="12">
        <v>0</v>
      </c>
      <c r="I1571" s="12">
        <v>0</v>
      </c>
      <c r="J1571" s="12">
        <v>0</v>
      </c>
      <c r="K1571" s="12">
        <v>0</v>
      </c>
      <c r="L1571" s="12">
        <v>0</v>
      </c>
      <c r="M1571" s="12">
        <v>0</v>
      </c>
      <c r="O1571" s="19">
        <v>1567</v>
      </c>
      <c r="P1571" s="20">
        <v>99</v>
      </c>
      <c r="Q1571" s="20">
        <v>99</v>
      </c>
      <c r="R1571" s="21">
        <v>99</v>
      </c>
      <c r="S1571" s="21">
        <v>99</v>
      </c>
      <c r="T1571" s="21">
        <v>99</v>
      </c>
      <c r="U1571" s="21">
        <v>99</v>
      </c>
      <c r="V1571" s="21">
        <v>99</v>
      </c>
      <c r="W1571" s="21">
        <v>99</v>
      </c>
      <c r="X1571" s="21">
        <v>99</v>
      </c>
      <c r="Y1571" s="21">
        <v>99</v>
      </c>
      <c r="Z1571" s="21">
        <v>99</v>
      </c>
      <c r="AA1571" s="21">
        <v>99</v>
      </c>
      <c r="AB1571" s="22">
        <v>1567</v>
      </c>
      <c r="AC1571" s="23">
        <v>99</v>
      </c>
      <c r="AD1571" s="23">
        <v>99</v>
      </c>
      <c r="AE1571" s="24">
        <v>99</v>
      </c>
      <c r="AF1571" s="24">
        <v>99</v>
      </c>
      <c r="AG1571" s="24">
        <v>99</v>
      </c>
      <c r="AH1571" s="24">
        <v>99</v>
      </c>
      <c r="AI1571" s="24">
        <v>99</v>
      </c>
      <c r="AJ1571" s="24">
        <v>99</v>
      </c>
      <c r="AK1571" s="24">
        <v>99</v>
      </c>
      <c r="AL1571" s="24">
        <v>99</v>
      </c>
      <c r="AM1571" s="24">
        <v>99</v>
      </c>
      <c r="AN1571" s="24">
        <v>99</v>
      </c>
      <c r="DX1571" s="19">
        <v>1567</v>
      </c>
      <c r="DY1571" t="s">
        <v>568</v>
      </c>
      <c r="DZ1571" t="s">
        <v>568</v>
      </c>
      <c r="EA1571" t="s">
        <v>568</v>
      </c>
      <c r="EB1571" t="s">
        <v>568</v>
      </c>
    </row>
    <row r="1572" spans="1:132" x14ac:dyDescent="0.25">
      <c r="A1572" s="13">
        <v>1569</v>
      </c>
      <c r="B1572" s="13">
        <v>0</v>
      </c>
      <c r="C1572" s="13">
        <v>0</v>
      </c>
      <c r="D1572" s="13">
        <v>0</v>
      </c>
      <c r="E1572" s="13">
        <v>0</v>
      </c>
      <c r="F1572" s="13">
        <v>0</v>
      </c>
      <c r="G1572" s="13">
        <v>0</v>
      </c>
      <c r="H1572" s="13">
        <v>0</v>
      </c>
      <c r="I1572" s="13">
        <v>0</v>
      </c>
      <c r="J1572" s="13">
        <v>0</v>
      </c>
      <c r="K1572" s="13">
        <v>0</v>
      </c>
      <c r="L1572" s="13">
        <v>0</v>
      </c>
      <c r="M1572" s="13">
        <v>0</v>
      </c>
      <c r="O1572" s="19">
        <v>1568</v>
      </c>
      <c r="P1572" s="20">
        <v>99</v>
      </c>
      <c r="Q1572" s="20">
        <v>99</v>
      </c>
      <c r="R1572" s="21">
        <v>99</v>
      </c>
      <c r="S1572" s="21">
        <v>99</v>
      </c>
      <c r="T1572" s="21">
        <v>99</v>
      </c>
      <c r="U1572" s="21">
        <v>99</v>
      </c>
      <c r="V1572" s="21">
        <v>99</v>
      </c>
      <c r="W1572" s="21">
        <v>99</v>
      </c>
      <c r="X1572" s="21">
        <v>99</v>
      </c>
      <c r="Y1572" s="21">
        <v>99</v>
      </c>
      <c r="Z1572" s="21">
        <v>99</v>
      </c>
      <c r="AA1572" s="21">
        <v>99</v>
      </c>
      <c r="AB1572" s="22">
        <v>1568</v>
      </c>
      <c r="AC1572" s="23">
        <v>99</v>
      </c>
      <c r="AD1572" s="23">
        <v>99</v>
      </c>
      <c r="AE1572" s="24">
        <v>99</v>
      </c>
      <c r="AF1572" s="24">
        <v>99</v>
      </c>
      <c r="AG1572" s="24">
        <v>99</v>
      </c>
      <c r="AH1572" s="24">
        <v>99</v>
      </c>
      <c r="AI1572" s="24">
        <v>99</v>
      </c>
      <c r="AJ1572" s="24">
        <v>99</v>
      </c>
      <c r="AK1572" s="24">
        <v>99</v>
      </c>
      <c r="AL1572" s="24">
        <v>99</v>
      </c>
      <c r="AM1572" s="24">
        <v>99</v>
      </c>
      <c r="AN1572" s="24">
        <v>99</v>
      </c>
      <c r="DX1572" s="19">
        <v>1568</v>
      </c>
      <c r="DY1572" t="s">
        <v>568</v>
      </c>
      <c r="DZ1572" t="s">
        <v>568</v>
      </c>
      <c r="EA1572" t="s">
        <v>568</v>
      </c>
      <c r="EB1572" t="s">
        <v>568</v>
      </c>
    </row>
    <row r="1573" spans="1:132" x14ac:dyDescent="0.25">
      <c r="A1573" s="12">
        <v>1570</v>
      </c>
      <c r="B1573" s="12">
        <v>0</v>
      </c>
      <c r="C1573" s="12">
        <v>0</v>
      </c>
      <c r="D1573" s="12">
        <v>0</v>
      </c>
      <c r="E1573" s="12">
        <v>0</v>
      </c>
      <c r="F1573" s="12">
        <v>0</v>
      </c>
      <c r="G1573" s="12">
        <v>0</v>
      </c>
      <c r="H1573" s="12">
        <v>0</v>
      </c>
      <c r="I1573" s="12">
        <v>0</v>
      </c>
      <c r="J1573" s="12">
        <v>0</v>
      </c>
      <c r="K1573" s="12">
        <v>0</v>
      </c>
      <c r="L1573" s="12">
        <v>0</v>
      </c>
      <c r="M1573" s="12">
        <v>0</v>
      </c>
      <c r="O1573" s="19">
        <v>1569</v>
      </c>
      <c r="P1573" s="20">
        <v>99</v>
      </c>
      <c r="Q1573" s="20">
        <v>99</v>
      </c>
      <c r="R1573" s="21">
        <v>99</v>
      </c>
      <c r="S1573" s="21">
        <v>99</v>
      </c>
      <c r="T1573" s="21">
        <v>99</v>
      </c>
      <c r="U1573" s="21">
        <v>99</v>
      </c>
      <c r="V1573" s="21">
        <v>99</v>
      </c>
      <c r="W1573" s="21">
        <v>99</v>
      </c>
      <c r="X1573" s="21">
        <v>99</v>
      </c>
      <c r="Y1573" s="21">
        <v>99</v>
      </c>
      <c r="Z1573" s="21">
        <v>99</v>
      </c>
      <c r="AA1573" s="21">
        <v>99</v>
      </c>
      <c r="AB1573" s="22">
        <v>1569</v>
      </c>
      <c r="AC1573" s="23">
        <v>99</v>
      </c>
      <c r="AD1573" s="23">
        <v>99</v>
      </c>
      <c r="AE1573" s="24">
        <v>99</v>
      </c>
      <c r="AF1573" s="24">
        <v>99</v>
      </c>
      <c r="AG1573" s="24">
        <v>99</v>
      </c>
      <c r="AH1573" s="24">
        <v>99</v>
      </c>
      <c r="AI1573" s="24">
        <v>99</v>
      </c>
      <c r="AJ1573" s="24">
        <v>99</v>
      </c>
      <c r="AK1573" s="24">
        <v>99</v>
      </c>
      <c r="AL1573" s="24">
        <v>99</v>
      </c>
      <c r="AM1573" s="24">
        <v>99</v>
      </c>
      <c r="AN1573" s="24">
        <v>99</v>
      </c>
      <c r="DX1573" s="19">
        <v>1569</v>
      </c>
      <c r="DY1573" t="s">
        <v>568</v>
      </c>
      <c r="DZ1573" t="s">
        <v>568</v>
      </c>
      <c r="EA1573" t="s">
        <v>568</v>
      </c>
      <c r="EB1573" t="s">
        <v>568</v>
      </c>
    </row>
    <row r="1574" spans="1:132" x14ac:dyDescent="0.25">
      <c r="A1574" s="13">
        <v>1571</v>
      </c>
      <c r="B1574" s="13">
        <v>0</v>
      </c>
      <c r="C1574" s="13">
        <v>0</v>
      </c>
      <c r="D1574" s="13">
        <v>0</v>
      </c>
      <c r="E1574" s="13">
        <v>0</v>
      </c>
      <c r="F1574" s="13">
        <v>0</v>
      </c>
      <c r="G1574" s="13">
        <v>0</v>
      </c>
      <c r="H1574" s="13">
        <v>0</v>
      </c>
      <c r="I1574" s="13">
        <v>0</v>
      </c>
      <c r="J1574" s="13">
        <v>0</v>
      </c>
      <c r="K1574" s="13">
        <v>0</v>
      </c>
      <c r="L1574" s="13">
        <v>0</v>
      </c>
      <c r="M1574" s="13">
        <v>0</v>
      </c>
      <c r="O1574" s="19">
        <v>1570</v>
      </c>
      <c r="P1574" s="20">
        <v>99</v>
      </c>
      <c r="Q1574" s="20">
        <v>99</v>
      </c>
      <c r="R1574" s="21">
        <v>99</v>
      </c>
      <c r="S1574" s="21">
        <v>99</v>
      </c>
      <c r="T1574" s="21">
        <v>99</v>
      </c>
      <c r="U1574" s="21">
        <v>99</v>
      </c>
      <c r="V1574" s="21">
        <v>99</v>
      </c>
      <c r="W1574" s="21">
        <v>99</v>
      </c>
      <c r="X1574" s="21">
        <v>99</v>
      </c>
      <c r="Y1574" s="21">
        <v>99</v>
      </c>
      <c r="Z1574" s="21">
        <v>99</v>
      </c>
      <c r="AA1574" s="21">
        <v>99</v>
      </c>
      <c r="AB1574" s="22">
        <v>1570</v>
      </c>
      <c r="AC1574" s="23">
        <v>99</v>
      </c>
      <c r="AD1574" s="23">
        <v>99</v>
      </c>
      <c r="AE1574" s="24">
        <v>99</v>
      </c>
      <c r="AF1574" s="24">
        <v>99</v>
      </c>
      <c r="AG1574" s="24">
        <v>99</v>
      </c>
      <c r="AH1574" s="24">
        <v>99</v>
      </c>
      <c r="AI1574" s="24">
        <v>99</v>
      </c>
      <c r="AJ1574" s="24">
        <v>99</v>
      </c>
      <c r="AK1574" s="24">
        <v>99</v>
      </c>
      <c r="AL1574" s="24">
        <v>99</v>
      </c>
      <c r="AM1574" s="24">
        <v>99</v>
      </c>
      <c r="AN1574" s="24">
        <v>99</v>
      </c>
      <c r="DX1574" s="19">
        <v>1570</v>
      </c>
      <c r="DY1574" t="s">
        <v>568</v>
      </c>
      <c r="DZ1574" t="s">
        <v>568</v>
      </c>
      <c r="EA1574" t="s">
        <v>568</v>
      </c>
      <c r="EB1574" t="s">
        <v>568</v>
      </c>
    </row>
    <row r="1575" spans="1:132" x14ac:dyDescent="0.25">
      <c r="A1575" s="12">
        <v>1572</v>
      </c>
      <c r="B1575" s="12">
        <v>0</v>
      </c>
      <c r="C1575" s="12">
        <v>0</v>
      </c>
      <c r="D1575" s="12">
        <v>0</v>
      </c>
      <c r="E1575" s="12">
        <v>0</v>
      </c>
      <c r="F1575" s="12">
        <v>0</v>
      </c>
      <c r="G1575" s="12">
        <v>0</v>
      </c>
      <c r="H1575" s="12">
        <v>0</v>
      </c>
      <c r="I1575" s="12">
        <v>0</v>
      </c>
      <c r="J1575" s="12">
        <v>0</v>
      </c>
      <c r="K1575" s="12">
        <v>0</v>
      </c>
      <c r="L1575" s="12">
        <v>0</v>
      </c>
      <c r="M1575" s="12">
        <v>0</v>
      </c>
      <c r="O1575" s="19">
        <v>1571</v>
      </c>
      <c r="P1575" s="20">
        <v>99</v>
      </c>
      <c r="Q1575" s="20">
        <v>99</v>
      </c>
      <c r="R1575" s="21">
        <v>99</v>
      </c>
      <c r="S1575" s="21">
        <v>99</v>
      </c>
      <c r="T1575" s="21">
        <v>99</v>
      </c>
      <c r="U1575" s="21">
        <v>99</v>
      </c>
      <c r="V1575" s="21">
        <v>99</v>
      </c>
      <c r="W1575" s="21">
        <v>99</v>
      </c>
      <c r="X1575" s="21">
        <v>99</v>
      </c>
      <c r="Y1575" s="21">
        <v>99</v>
      </c>
      <c r="Z1575" s="21">
        <v>99</v>
      </c>
      <c r="AA1575" s="21">
        <v>99</v>
      </c>
      <c r="AB1575" s="22">
        <v>1571</v>
      </c>
      <c r="AC1575" s="23">
        <v>99</v>
      </c>
      <c r="AD1575" s="23">
        <v>99</v>
      </c>
      <c r="AE1575" s="24">
        <v>99</v>
      </c>
      <c r="AF1575" s="24">
        <v>99</v>
      </c>
      <c r="AG1575" s="24">
        <v>99</v>
      </c>
      <c r="AH1575" s="24">
        <v>99</v>
      </c>
      <c r="AI1575" s="24">
        <v>99</v>
      </c>
      <c r="AJ1575" s="24">
        <v>99</v>
      </c>
      <c r="AK1575" s="24">
        <v>99</v>
      </c>
      <c r="AL1575" s="24">
        <v>99</v>
      </c>
      <c r="AM1575" s="24">
        <v>99</v>
      </c>
      <c r="AN1575" s="24">
        <v>99</v>
      </c>
      <c r="DX1575" s="19">
        <v>1571</v>
      </c>
      <c r="DY1575" t="s">
        <v>568</v>
      </c>
      <c r="DZ1575" t="s">
        <v>568</v>
      </c>
      <c r="EA1575" t="s">
        <v>568</v>
      </c>
      <c r="EB1575" t="s">
        <v>568</v>
      </c>
    </row>
    <row r="1576" spans="1:132" x14ac:dyDescent="0.25">
      <c r="A1576" s="13">
        <v>1573</v>
      </c>
      <c r="B1576" s="13">
        <v>0</v>
      </c>
      <c r="C1576" s="13">
        <v>0</v>
      </c>
      <c r="D1576" s="13">
        <v>0</v>
      </c>
      <c r="E1576" s="13">
        <v>0</v>
      </c>
      <c r="F1576" s="13">
        <v>0</v>
      </c>
      <c r="G1576" s="13">
        <v>0</v>
      </c>
      <c r="H1576" s="13">
        <v>0</v>
      </c>
      <c r="I1576" s="13">
        <v>0</v>
      </c>
      <c r="J1576" s="13">
        <v>0</v>
      </c>
      <c r="K1576" s="13">
        <v>0</v>
      </c>
      <c r="L1576" s="13">
        <v>0</v>
      </c>
      <c r="M1576" s="13">
        <v>0</v>
      </c>
      <c r="O1576" s="19">
        <v>1572</v>
      </c>
      <c r="P1576" s="20">
        <v>99</v>
      </c>
      <c r="Q1576" s="20">
        <v>99</v>
      </c>
      <c r="R1576" s="21">
        <v>99</v>
      </c>
      <c r="S1576" s="21">
        <v>99</v>
      </c>
      <c r="T1576" s="21">
        <v>99</v>
      </c>
      <c r="U1576" s="21">
        <v>99</v>
      </c>
      <c r="V1576" s="21">
        <v>99</v>
      </c>
      <c r="W1576" s="21">
        <v>99</v>
      </c>
      <c r="X1576" s="21">
        <v>99</v>
      </c>
      <c r="Y1576" s="21">
        <v>99</v>
      </c>
      <c r="Z1576" s="21">
        <v>99</v>
      </c>
      <c r="AA1576" s="21">
        <v>99</v>
      </c>
      <c r="AB1576" s="22">
        <v>1572</v>
      </c>
      <c r="AC1576" s="23">
        <v>99</v>
      </c>
      <c r="AD1576" s="23">
        <v>99</v>
      </c>
      <c r="AE1576" s="24">
        <v>99</v>
      </c>
      <c r="AF1576" s="24">
        <v>99</v>
      </c>
      <c r="AG1576" s="24">
        <v>99</v>
      </c>
      <c r="AH1576" s="24">
        <v>99</v>
      </c>
      <c r="AI1576" s="24">
        <v>99</v>
      </c>
      <c r="AJ1576" s="24">
        <v>99</v>
      </c>
      <c r="AK1576" s="24">
        <v>99</v>
      </c>
      <c r="AL1576" s="24">
        <v>99</v>
      </c>
      <c r="AM1576" s="24">
        <v>99</v>
      </c>
      <c r="AN1576" s="24">
        <v>99</v>
      </c>
      <c r="DX1576" s="19">
        <v>1572</v>
      </c>
      <c r="DY1576" t="s">
        <v>568</v>
      </c>
      <c r="DZ1576" t="s">
        <v>568</v>
      </c>
      <c r="EA1576" t="s">
        <v>568</v>
      </c>
      <c r="EB1576" t="s">
        <v>568</v>
      </c>
    </row>
    <row r="1577" spans="1:132" x14ac:dyDescent="0.25">
      <c r="A1577" s="12">
        <v>1574</v>
      </c>
      <c r="B1577" s="12">
        <v>0</v>
      </c>
      <c r="C1577" s="12">
        <v>0</v>
      </c>
      <c r="D1577" s="12">
        <v>0</v>
      </c>
      <c r="E1577" s="12">
        <v>0</v>
      </c>
      <c r="F1577" s="12">
        <v>0</v>
      </c>
      <c r="G1577" s="12">
        <v>0</v>
      </c>
      <c r="H1577" s="12">
        <v>0</v>
      </c>
      <c r="I1577" s="12">
        <v>0</v>
      </c>
      <c r="J1577" s="12">
        <v>0</v>
      </c>
      <c r="K1577" s="12">
        <v>0</v>
      </c>
      <c r="L1577" s="12">
        <v>0</v>
      </c>
      <c r="M1577" s="12">
        <v>0</v>
      </c>
      <c r="O1577" s="19">
        <v>1573</v>
      </c>
      <c r="P1577" s="20">
        <v>99</v>
      </c>
      <c r="Q1577" s="20">
        <v>99</v>
      </c>
      <c r="R1577" s="21">
        <v>99</v>
      </c>
      <c r="S1577" s="21">
        <v>99</v>
      </c>
      <c r="T1577" s="21">
        <v>99</v>
      </c>
      <c r="U1577" s="21">
        <v>99</v>
      </c>
      <c r="V1577" s="21">
        <v>99</v>
      </c>
      <c r="W1577" s="21">
        <v>99</v>
      </c>
      <c r="X1577" s="21">
        <v>99</v>
      </c>
      <c r="Y1577" s="21">
        <v>99</v>
      </c>
      <c r="Z1577" s="21">
        <v>99</v>
      </c>
      <c r="AA1577" s="21">
        <v>99</v>
      </c>
      <c r="AB1577" s="22">
        <v>1573</v>
      </c>
      <c r="AC1577" s="23">
        <v>99</v>
      </c>
      <c r="AD1577" s="23">
        <v>99</v>
      </c>
      <c r="AE1577" s="24">
        <v>99</v>
      </c>
      <c r="AF1577" s="24">
        <v>99</v>
      </c>
      <c r="AG1577" s="24">
        <v>99</v>
      </c>
      <c r="AH1577" s="24">
        <v>99</v>
      </c>
      <c r="AI1577" s="24">
        <v>99</v>
      </c>
      <c r="AJ1577" s="24">
        <v>99</v>
      </c>
      <c r="AK1577" s="24">
        <v>99</v>
      </c>
      <c r="AL1577" s="24">
        <v>99</v>
      </c>
      <c r="AM1577" s="24">
        <v>99</v>
      </c>
      <c r="AN1577" s="24">
        <v>99</v>
      </c>
      <c r="DX1577" s="19">
        <v>1573</v>
      </c>
      <c r="DY1577" t="s">
        <v>568</v>
      </c>
      <c r="DZ1577" t="s">
        <v>568</v>
      </c>
      <c r="EA1577" t="s">
        <v>568</v>
      </c>
      <c r="EB1577" t="s">
        <v>568</v>
      </c>
    </row>
    <row r="1578" spans="1:132" x14ac:dyDescent="0.25">
      <c r="A1578" s="13">
        <v>1575</v>
      </c>
      <c r="B1578" s="13">
        <v>0</v>
      </c>
      <c r="C1578" s="13">
        <v>0</v>
      </c>
      <c r="D1578" s="13">
        <v>0</v>
      </c>
      <c r="E1578" s="13">
        <v>0</v>
      </c>
      <c r="F1578" s="13">
        <v>0</v>
      </c>
      <c r="G1578" s="13">
        <v>0</v>
      </c>
      <c r="H1578" s="13">
        <v>0</v>
      </c>
      <c r="I1578" s="13">
        <v>0</v>
      </c>
      <c r="J1578" s="13">
        <v>0</v>
      </c>
      <c r="K1578" s="13">
        <v>0</v>
      </c>
      <c r="L1578" s="13">
        <v>0</v>
      </c>
      <c r="M1578" s="13">
        <v>0</v>
      </c>
      <c r="O1578" s="19">
        <v>1574</v>
      </c>
      <c r="P1578" s="20">
        <v>99</v>
      </c>
      <c r="Q1578" s="20">
        <v>99</v>
      </c>
      <c r="R1578" s="21">
        <v>99</v>
      </c>
      <c r="S1578" s="21">
        <v>99</v>
      </c>
      <c r="T1578" s="21">
        <v>99</v>
      </c>
      <c r="U1578" s="21">
        <v>99</v>
      </c>
      <c r="V1578" s="21">
        <v>99</v>
      </c>
      <c r="W1578" s="21">
        <v>99</v>
      </c>
      <c r="X1578" s="21">
        <v>99</v>
      </c>
      <c r="Y1578" s="21">
        <v>99</v>
      </c>
      <c r="Z1578" s="21">
        <v>99</v>
      </c>
      <c r="AA1578" s="21">
        <v>99</v>
      </c>
      <c r="AB1578" s="22">
        <v>1574</v>
      </c>
      <c r="AC1578" s="23">
        <v>99</v>
      </c>
      <c r="AD1578" s="23">
        <v>99</v>
      </c>
      <c r="AE1578" s="24">
        <v>99</v>
      </c>
      <c r="AF1578" s="24">
        <v>99</v>
      </c>
      <c r="AG1578" s="24">
        <v>99</v>
      </c>
      <c r="AH1578" s="24">
        <v>99</v>
      </c>
      <c r="AI1578" s="24">
        <v>99</v>
      </c>
      <c r="AJ1578" s="24">
        <v>99</v>
      </c>
      <c r="AK1578" s="24">
        <v>99</v>
      </c>
      <c r="AL1578" s="24">
        <v>99</v>
      </c>
      <c r="AM1578" s="24">
        <v>99</v>
      </c>
      <c r="AN1578" s="24">
        <v>99</v>
      </c>
      <c r="DX1578" s="19">
        <v>1574</v>
      </c>
      <c r="DY1578" t="s">
        <v>568</v>
      </c>
      <c r="DZ1578" t="s">
        <v>568</v>
      </c>
      <c r="EA1578" t="s">
        <v>568</v>
      </c>
      <c r="EB1578" t="s">
        <v>568</v>
      </c>
    </row>
    <row r="1579" spans="1:132" x14ac:dyDescent="0.25">
      <c r="A1579" s="12">
        <v>1576</v>
      </c>
      <c r="B1579" s="12">
        <v>0</v>
      </c>
      <c r="C1579" s="12">
        <v>0</v>
      </c>
      <c r="D1579" s="12">
        <v>0</v>
      </c>
      <c r="E1579" s="12">
        <v>0</v>
      </c>
      <c r="F1579" s="12">
        <v>0</v>
      </c>
      <c r="G1579" s="12">
        <v>0</v>
      </c>
      <c r="H1579" s="12">
        <v>0</v>
      </c>
      <c r="I1579" s="12">
        <v>0</v>
      </c>
      <c r="J1579" s="12">
        <v>0</v>
      </c>
      <c r="K1579" s="12">
        <v>0</v>
      </c>
      <c r="L1579" s="12">
        <v>0</v>
      </c>
      <c r="M1579" s="12">
        <v>0</v>
      </c>
      <c r="O1579" s="19">
        <v>1575</v>
      </c>
      <c r="P1579" s="20">
        <v>99</v>
      </c>
      <c r="Q1579" s="20">
        <v>99</v>
      </c>
      <c r="R1579" s="21">
        <v>99</v>
      </c>
      <c r="S1579" s="21">
        <v>99</v>
      </c>
      <c r="T1579" s="21">
        <v>99</v>
      </c>
      <c r="U1579" s="21">
        <v>99</v>
      </c>
      <c r="V1579" s="21">
        <v>99</v>
      </c>
      <c r="W1579" s="21">
        <v>99</v>
      </c>
      <c r="X1579" s="21">
        <v>99</v>
      </c>
      <c r="Y1579" s="21">
        <v>99</v>
      </c>
      <c r="Z1579" s="21">
        <v>99</v>
      </c>
      <c r="AA1579" s="21">
        <v>99</v>
      </c>
      <c r="AB1579" s="22">
        <v>1575</v>
      </c>
      <c r="AC1579" s="23">
        <v>99</v>
      </c>
      <c r="AD1579" s="23">
        <v>99</v>
      </c>
      <c r="AE1579" s="24">
        <v>99</v>
      </c>
      <c r="AF1579" s="24">
        <v>99</v>
      </c>
      <c r="AG1579" s="24">
        <v>99</v>
      </c>
      <c r="AH1579" s="24">
        <v>99</v>
      </c>
      <c r="AI1579" s="24">
        <v>99</v>
      </c>
      <c r="AJ1579" s="24">
        <v>99</v>
      </c>
      <c r="AK1579" s="24">
        <v>99</v>
      </c>
      <c r="AL1579" s="24">
        <v>99</v>
      </c>
      <c r="AM1579" s="24">
        <v>99</v>
      </c>
      <c r="AN1579" s="24">
        <v>99</v>
      </c>
      <c r="DX1579" s="19">
        <v>1575</v>
      </c>
      <c r="DY1579" t="s">
        <v>568</v>
      </c>
      <c r="DZ1579" t="s">
        <v>568</v>
      </c>
      <c r="EA1579" t="s">
        <v>568</v>
      </c>
      <c r="EB1579" t="s">
        <v>568</v>
      </c>
    </row>
    <row r="1580" spans="1:132" x14ac:dyDescent="0.25">
      <c r="A1580" s="13">
        <v>1577</v>
      </c>
      <c r="B1580" s="13">
        <v>0</v>
      </c>
      <c r="C1580" s="13">
        <v>0</v>
      </c>
      <c r="D1580" s="13">
        <v>0</v>
      </c>
      <c r="E1580" s="13">
        <v>0</v>
      </c>
      <c r="F1580" s="13">
        <v>0</v>
      </c>
      <c r="G1580" s="13">
        <v>0</v>
      </c>
      <c r="H1580" s="13">
        <v>0</v>
      </c>
      <c r="I1580" s="13">
        <v>0</v>
      </c>
      <c r="J1580" s="13">
        <v>0</v>
      </c>
      <c r="K1580" s="13">
        <v>0</v>
      </c>
      <c r="L1580" s="13">
        <v>0</v>
      </c>
      <c r="M1580" s="13">
        <v>0</v>
      </c>
      <c r="O1580" s="19">
        <v>1576</v>
      </c>
      <c r="P1580" s="20">
        <v>99</v>
      </c>
      <c r="Q1580" s="20">
        <v>99</v>
      </c>
      <c r="R1580" s="21">
        <v>99</v>
      </c>
      <c r="S1580" s="21">
        <v>99</v>
      </c>
      <c r="T1580" s="21">
        <v>99</v>
      </c>
      <c r="U1580" s="21">
        <v>99</v>
      </c>
      <c r="V1580" s="21">
        <v>99</v>
      </c>
      <c r="W1580" s="21">
        <v>99</v>
      </c>
      <c r="X1580" s="21">
        <v>99</v>
      </c>
      <c r="Y1580" s="21">
        <v>99</v>
      </c>
      <c r="Z1580" s="21">
        <v>99</v>
      </c>
      <c r="AA1580" s="21">
        <v>99</v>
      </c>
      <c r="AB1580" s="22">
        <v>1576</v>
      </c>
      <c r="AC1580" s="23">
        <v>99</v>
      </c>
      <c r="AD1580" s="23">
        <v>99</v>
      </c>
      <c r="AE1580" s="24">
        <v>99</v>
      </c>
      <c r="AF1580" s="24">
        <v>99</v>
      </c>
      <c r="AG1580" s="24">
        <v>99</v>
      </c>
      <c r="AH1580" s="24">
        <v>99</v>
      </c>
      <c r="AI1580" s="24">
        <v>99</v>
      </c>
      <c r="AJ1580" s="24">
        <v>99</v>
      </c>
      <c r="AK1580" s="24">
        <v>99</v>
      </c>
      <c r="AL1580" s="24">
        <v>99</v>
      </c>
      <c r="AM1580" s="24">
        <v>99</v>
      </c>
      <c r="AN1580" s="24">
        <v>99</v>
      </c>
      <c r="DX1580" s="19">
        <v>1576</v>
      </c>
      <c r="DY1580" t="s">
        <v>568</v>
      </c>
      <c r="DZ1580" t="s">
        <v>568</v>
      </c>
      <c r="EA1580" t="s">
        <v>568</v>
      </c>
      <c r="EB1580" t="s">
        <v>568</v>
      </c>
    </row>
    <row r="1581" spans="1:132" x14ac:dyDescent="0.25">
      <c r="A1581" s="12">
        <v>1578</v>
      </c>
      <c r="B1581" s="12">
        <v>0</v>
      </c>
      <c r="C1581" s="12">
        <v>0</v>
      </c>
      <c r="D1581" s="12">
        <v>0</v>
      </c>
      <c r="E1581" s="12">
        <v>0</v>
      </c>
      <c r="F1581" s="12">
        <v>0</v>
      </c>
      <c r="G1581" s="12">
        <v>0</v>
      </c>
      <c r="H1581" s="12">
        <v>0</v>
      </c>
      <c r="I1581" s="12">
        <v>0</v>
      </c>
      <c r="J1581" s="12">
        <v>0</v>
      </c>
      <c r="K1581" s="12">
        <v>0</v>
      </c>
      <c r="L1581" s="12">
        <v>0</v>
      </c>
      <c r="M1581" s="12">
        <v>0</v>
      </c>
      <c r="O1581" s="19">
        <v>1577</v>
      </c>
      <c r="P1581" s="20">
        <v>99</v>
      </c>
      <c r="Q1581" s="20">
        <v>99</v>
      </c>
      <c r="R1581" s="21">
        <v>99</v>
      </c>
      <c r="S1581" s="21">
        <v>99</v>
      </c>
      <c r="T1581" s="21">
        <v>99</v>
      </c>
      <c r="U1581" s="21">
        <v>99</v>
      </c>
      <c r="V1581" s="21">
        <v>99</v>
      </c>
      <c r="W1581" s="21">
        <v>99</v>
      </c>
      <c r="X1581" s="21">
        <v>99</v>
      </c>
      <c r="Y1581" s="21">
        <v>99</v>
      </c>
      <c r="Z1581" s="21">
        <v>99</v>
      </c>
      <c r="AA1581" s="21">
        <v>99</v>
      </c>
      <c r="AB1581" s="22">
        <v>1577</v>
      </c>
      <c r="AC1581" s="23">
        <v>99</v>
      </c>
      <c r="AD1581" s="23">
        <v>99</v>
      </c>
      <c r="AE1581" s="24">
        <v>99</v>
      </c>
      <c r="AF1581" s="24">
        <v>99</v>
      </c>
      <c r="AG1581" s="24">
        <v>99</v>
      </c>
      <c r="AH1581" s="24">
        <v>99</v>
      </c>
      <c r="AI1581" s="24">
        <v>99</v>
      </c>
      <c r="AJ1581" s="24">
        <v>99</v>
      </c>
      <c r="AK1581" s="24">
        <v>99</v>
      </c>
      <c r="AL1581" s="24">
        <v>99</v>
      </c>
      <c r="AM1581" s="24">
        <v>99</v>
      </c>
      <c r="AN1581" s="24">
        <v>99</v>
      </c>
      <c r="DX1581" s="19">
        <v>1577</v>
      </c>
      <c r="DY1581" t="s">
        <v>568</v>
      </c>
      <c r="DZ1581" t="s">
        <v>568</v>
      </c>
      <c r="EA1581" t="s">
        <v>568</v>
      </c>
      <c r="EB1581" t="s">
        <v>568</v>
      </c>
    </row>
    <row r="1582" spans="1:132" x14ac:dyDescent="0.25">
      <c r="A1582" s="13">
        <v>1579</v>
      </c>
      <c r="B1582" s="13">
        <v>0</v>
      </c>
      <c r="C1582" s="13">
        <v>0</v>
      </c>
      <c r="D1582" s="13">
        <v>0</v>
      </c>
      <c r="E1582" s="13">
        <v>0</v>
      </c>
      <c r="F1582" s="13">
        <v>0</v>
      </c>
      <c r="G1582" s="13">
        <v>0</v>
      </c>
      <c r="H1582" s="13">
        <v>0</v>
      </c>
      <c r="I1582" s="13">
        <v>0</v>
      </c>
      <c r="J1582" s="13">
        <v>0</v>
      </c>
      <c r="K1582" s="13">
        <v>0</v>
      </c>
      <c r="L1582" s="13">
        <v>0</v>
      </c>
      <c r="M1582" s="13">
        <v>0</v>
      </c>
      <c r="O1582" s="19">
        <v>1578</v>
      </c>
      <c r="P1582" s="20">
        <v>99</v>
      </c>
      <c r="Q1582" s="20">
        <v>99</v>
      </c>
      <c r="R1582" s="21">
        <v>99</v>
      </c>
      <c r="S1582" s="21">
        <v>99</v>
      </c>
      <c r="T1582" s="21">
        <v>99</v>
      </c>
      <c r="U1582" s="21">
        <v>99</v>
      </c>
      <c r="V1582" s="21">
        <v>99</v>
      </c>
      <c r="W1582" s="21">
        <v>99</v>
      </c>
      <c r="X1582" s="21">
        <v>99</v>
      </c>
      <c r="Y1582" s="21">
        <v>99</v>
      </c>
      <c r="Z1582" s="21">
        <v>99</v>
      </c>
      <c r="AA1582" s="21">
        <v>99</v>
      </c>
      <c r="AB1582" s="22">
        <v>1578</v>
      </c>
      <c r="AC1582" s="23">
        <v>99</v>
      </c>
      <c r="AD1582" s="23">
        <v>99</v>
      </c>
      <c r="AE1582" s="24">
        <v>99</v>
      </c>
      <c r="AF1582" s="24">
        <v>99</v>
      </c>
      <c r="AG1582" s="24">
        <v>99</v>
      </c>
      <c r="AH1582" s="24">
        <v>99</v>
      </c>
      <c r="AI1582" s="24">
        <v>99</v>
      </c>
      <c r="AJ1582" s="24">
        <v>99</v>
      </c>
      <c r="AK1582" s="24">
        <v>99</v>
      </c>
      <c r="AL1582" s="24">
        <v>99</v>
      </c>
      <c r="AM1582" s="24">
        <v>99</v>
      </c>
      <c r="AN1582" s="24">
        <v>99</v>
      </c>
      <c r="DX1582" s="19">
        <v>1578</v>
      </c>
      <c r="DY1582" t="s">
        <v>568</v>
      </c>
      <c r="DZ1582" t="s">
        <v>568</v>
      </c>
      <c r="EA1582" t="s">
        <v>568</v>
      </c>
      <c r="EB1582" t="s">
        <v>568</v>
      </c>
    </row>
    <row r="1583" spans="1:132" x14ac:dyDescent="0.25">
      <c r="A1583" s="12">
        <v>1580</v>
      </c>
      <c r="B1583" s="12">
        <v>0</v>
      </c>
      <c r="C1583" s="12">
        <v>0</v>
      </c>
      <c r="D1583" s="12">
        <v>0</v>
      </c>
      <c r="E1583" s="12">
        <v>0</v>
      </c>
      <c r="F1583" s="12">
        <v>0</v>
      </c>
      <c r="G1583" s="12">
        <v>0</v>
      </c>
      <c r="H1583" s="12">
        <v>0</v>
      </c>
      <c r="I1583" s="12">
        <v>0</v>
      </c>
      <c r="J1583" s="12">
        <v>0</v>
      </c>
      <c r="K1583" s="12">
        <v>0</v>
      </c>
      <c r="L1583" s="12">
        <v>0</v>
      </c>
      <c r="M1583" s="12">
        <v>0</v>
      </c>
      <c r="O1583" s="19">
        <v>1579</v>
      </c>
      <c r="P1583" s="20">
        <v>99</v>
      </c>
      <c r="Q1583" s="20">
        <v>99</v>
      </c>
      <c r="R1583" s="21">
        <v>99</v>
      </c>
      <c r="S1583" s="21">
        <v>99</v>
      </c>
      <c r="T1583" s="21">
        <v>99</v>
      </c>
      <c r="U1583" s="21">
        <v>99</v>
      </c>
      <c r="V1583" s="21">
        <v>99</v>
      </c>
      <c r="W1583" s="21">
        <v>99</v>
      </c>
      <c r="X1583" s="21">
        <v>99</v>
      </c>
      <c r="Y1583" s="21">
        <v>99</v>
      </c>
      <c r="Z1583" s="21">
        <v>99</v>
      </c>
      <c r="AA1583" s="21">
        <v>99</v>
      </c>
      <c r="AB1583" s="22">
        <v>1579</v>
      </c>
      <c r="AC1583" s="23">
        <v>99</v>
      </c>
      <c r="AD1583" s="23">
        <v>99</v>
      </c>
      <c r="AE1583" s="24">
        <v>99</v>
      </c>
      <c r="AF1583" s="24">
        <v>99</v>
      </c>
      <c r="AG1583" s="24">
        <v>99</v>
      </c>
      <c r="AH1583" s="24">
        <v>99</v>
      </c>
      <c r="AI1583" s="24">
        <v>99</v>
      </c>
      <c r="AJ1583" s="24">
        <v>99</v>
      </c>
      <c r="AK1583" s="24">
        <v>99</v>
      </c>
      <c r="AL1583" s="24">
        <v>99</v>
      </c>
      <c r="AM1583" s="24">
        <v>99</v>
      </c>
      <c r="AN1583" s="24">
        <v>99</v>
      </c>
      <c r="DX1583" s="19">
        <v>1579</v>
      </c>
      <c r="DY1583" t="s">
        <v>568</v>
      </c>
      <c r="DZ1583" t="s">
        <v>568</v>
      </c>
      <c r="EA1583" t="s">
        <v>568</v>
      </c>
      <c r="EB1583" t="s">
        <v>568</v>
      </c>
    </row>
    <row r="1584" spans="1:132" x14ac:dyDescent="0.25">
      <c r="A1584" s="13">
        <v>1581</v>
      </c>
      <c r="B1584" s="13">
        <v>0</v>
      </c>
      <c r="C1584" s="13">
        <v>0</v>
      </c>
      <c r="D1584" s="13">
        <v>0</v>
      </c>
      <c r="E1584" s="13">
        <v>0</v>
      </c>
      <c r="F1584" s="13">
        <v>0</v>
      </c>
      <c r="G1584" s="13">
        <v>0</v>
      </c>
      <c r="H1584" s="13">
        <v>0</v>
      </c>
      <c r="I1584" s="13">
        <v>0</v>
      </c>
      <c r="J1584" s="13">
        <v>0</v>
      </c>
      <c r="K1584" s="13">
        <v>0</v>
      </c>
      <c r="L1584" s="13">
        <v>0</v>
      </c>
      <c r="M1584" s="13">
        <v>0</v>
      </c>
      <c r="O1584" s="19">
        <v>1580</v>
      </c>
      <c r="P1584" s="20">
        <v>99</v>
      </c>
      <c r="Q1584" s="20">
        <v>99</v>
      </c>
      <c r="R1584" s="21">
        <v>99</v>
      </c>
      <c r="S1584" s="21">
        <v>99</v>
      </c>
      <c r="T1584" s="21">
        <v>99</v>
      </c>
      <c r="U1584" s="21">
        <v>99</v>
      </c>
      <c r="V1584" s="21">
        <v>99</v>
      </c>
      <c r="W1584" s="21">
        <v>99</v>
      </c>
      <c r="X1584" s="21">
        <v>99</v>
      </c>
      <c r="Y1584" s="21">
        <v>99</v>
      </c>
      <c r="Z1584" s="21">
        <v>99</v>
      </c>
      <c r="AA1584" s="21">
        <v>99</v>
      </c>
      <c r="AB1584" s="22">
        <v>1580</v>
      </c>
      <c r="AC1584" s="23">
        <v>99</v>
      </c>
      <c r="AD1584" s="23">
        <v>99</v>
      </c>
      <c r="AE1584" s="24">
        <v>99</v>
      </c>
      <c r="AF1584" s="24">
        <v>99</v>
      </c>
      <c r="AG1584" s="24">
        <v>99</v>
      </c>
      <c r="AH1584" s="24">
        <v>99</v>
      </c>
      <c r="AI1584" s="24">
        <v>99</v>
      </c>
      <c r="AJ1584" s="24">
        <v>99</v>
      </c>
      <c r="AK1584" s="24">
        <v>99</v>
      </c>
      <c r="AL1584" s="24">
        <v>99</v>
      </c>
      <c r="AM1584" s="24">
        <v>99</v>
      </c>
      <c r="AN1584" s="24">
        <v>99</v>
      </c>
      <c r="DX1584" s="19">
        <v>1580</v>
      </c>
      <c r="DY1584" t="s">
        <v>568</v>
      </c>
      <c r="DZ1584" t="s">
        <v>568</v>
      </c>
      <c r="EA1584" t="s">
        <v>568</v>
      </c>
      <c r="EB1584" t="s">
        <v>568</v>
      </c>
    </row>
    <row r="1585" spans="1:132" x14ac:dyDescent="0.25">
      <c r="A1585" s="12">
        <v>1582</v>
      </c>
      <c r="B1585" s="12">
        <v>0</v>
      </c>
      <c r="C1585" s="12">
        <v>0</v>
      </c>
      <c r="D1585" s="12">
        <v>0</v>
      </c>
      <c r="E1585" s="12">
        <v>0</v>
      </c>
      <c r="F1585" s="12">
        <v>0</v>
      </c>
      <c r="G1585" s="12">
        <v>0</v>
      </c>
      <c r="H1585" s="12">
        <v>0</v>
      </c>
      <c r="I1585" s="12">
        <v>0</v>
      </c>
      <c r="J1585" s="12">
        <v>0</v>
      </c>
      <c r="K1585" s="12">
        <v>0</v>
      </c>
      <c r="L1585" s="12">
        <v>0</v>
      </c>
      <c r="M1585" s="12">
        <v>0</v>
      </c>
      <c r="O1585" s="19">
        <v>1581</v>
      </c>
      <c r="P1585" s="20">
        <v>99</v>
      </c>
      <c r="Q1585" s="20">
        <v>99</v>
      </c>
      <c r="R1585" s="21">
        <v>99</v>
      </c>
      <c r="S1585" s="21">
        <v>99</v>
      </c>
      <c r="T1585" s="21">
        <v>99</v>
      </c>
      <c r="U1585" s="21">
        <v>99</v>
      </c>
      <c r="V1585" s="21">
        <v>99</v>
      </c>
      <c r="W1585" s="21">
        <v>99</v>
      </c>
      <c r="X1585" s="21">
        <v>99</v>
      </c>
      <c r="Y1585" s="21">
        <v>99</v>
      </c>
      <c r="Z1585" s="21">
        <v>99</v>
      </c>
      <c r="AA1585" s="21">
        <v>99</v>
      </c>
      <c r="AB1585" s="22">
        <v>1581</v>
      </c>
      <c r="AC1585" s="23">
        <v>99</v>
      </c>
      <c r="AD1585" s="23">
        <v>99</v>
      </c>
      <c r="AE1585" s="24">
        <v>99</v>
      </c>
      <c r="AF1585" s="24">
        <v>99</v>
      </c>
      <c r="AG1585" s="24">
        <v>99</v>
      </c>
      <c r="AH1585" s="24">
        <v>99</v>
      </c>
      <c r="AI1585" s="24">
        <v>99</v>
      </c>
      <c r="AJ1585" s="24">
        <v>99</v>
      </c>
      <c r="AK1585" s="24">
        <v>99</v>
      </c>
      <c r="AL1585" s="24">
        <v>99</v>
      </c>
      <c r="AM1585" s="24">
        <v>99</v>
      </c>
      <c r="AN1585" s="24">
        <v>99</v>
      </c>
      <c r="DX1585" s="19">
        <v>1581</v>
      </c>
      <c r="DY1585" t="s">
        <v>568</v>
      </c>
      <c r="DZ1585" t="s">
        <v>568</v>
      </c>
      <c r="EA1585" t="s">
        <v>568</v>
      </c>
      <c r="EB1585" t="s">
        <v>568</v>
      </c>
    </row>
    <row r="1586" spans="1:132" x14ac:dyDescent="0.25">
      <c r="A1586" s="13">
        <v>1583</v>
      </c>
      <c r="B1586" s="13">
        <v>0</v>
      </c>
      <c r="C1586" s="13">
        <v>0</v>
      </c>
      <c r="D1586" s="13">
        <v>0</v>
      </c>
      <c r="E1586" s="13">
        <v>0</v>
      </c>
      <c r="F1586" s="13">
        <v>0</v>
      </c>
      <c r="G1586" s="13">
        <v>0</v>
      </c>
      <c r="H1586" s="13">
        <v>0</v>
      </c>
      <c r="I1586" s="13">
        <v>0</v>
      </c>
      <c r="J1586" s="13">
        <v>0</v>
      </c>
      <c r="K1586" s="13">
        <v>0</v>
      </c>
      <c r="L1586" s="13">
        <v>0</v>
      </c>
      <c r="M1586" s="13">
        <v>0</v>
      </c>
      <c r="O1586" s="19">
        <v>1582</v>
      </c>
      <c r="P1586" s="20">
        <v>99</v>
      </c>
      <c r="Q1586" s="20">
        <v>99</v>
      </c>
      <c r="R1586" s="21">
        <v>99</v>
      </c>
      <c r="S1586" s="21">
        <v>99</v>
      </c>
      <c r="T1586" s="21">
        <v>99</v>
      </c>
      <c r="U1586" s="21">
        <v>99</v>
      </c>
      <c r="V1586" s="21">
        <v>99</v>
      </c>
      <c r="W1586" s="21">
        <v>99</v>
      </c>
      <c r="X1586" s="21">
        <v>99</v>
      </c>
      <c r="Y1586" s="21">
        <v>99</v>
      </c>
      <c r="Z1586" s="21">
        <v>99</v>
      </c>
      <c r="AA1586" s="21">
        <v>99</v>
      </c>
      <c r="AB1586" s="22">
        <v>1582</v>
      </c>
      <c r="AC1586" s="23">
        <v>99</v>
      </c>
      <c r="AD1586" s="23">
        <v>99</v>
      </c>
      <c r="AE1586" s="24">
        <v>99</v>
      </c>
      <c r="AF1586" s="24">
        <v>99</v>
      </c>
      <c r="AG1586" s="24">
        <v>99</v>
      </c>
      <c r="AH1586" s="24">
        <v>99</v>
      </c>
      <c r="AI1586" s="24">
        <v>99</v>
      </c>
      <c r="AJ1586" s="24">
        <v>99</v>
      </c>
      <c r="AK1586" s="24">
        <v>99</v>
      </c>
      <c r="AL1586" s="24">
        <v>99</v>
      </c>
      <c r="AM1586" s="24">
        <v>99</v>
      </c>
      <c r="AN1586" s="24">
        <v>99</v>
      </c>
      <c r="DX1586" s="19">
        <v>1582</v>
      </c>
      <c r="DY1586" t="s">
        <v>568</v>
      </c>
      <c r="DZ1586" t="s">
        <v>568</v>
      </c>
      <c r="EA1586" t="s">
        <v>568</v>
      </c>
      <c r="EB1586" t="s">
        <v>568</v>
      </c>
    </row>
    <row r="1587" spans="1:132" x14ac:dyDescent="0.25">
      <c r="A1587" s="12">
        <v>1584</v>
      </c>
      <c r="B1587" s="12">
        <v>0</v>
      </c>
      <c r="C1587" s="12">
        <v>0</v>
      </c>
      <c r="D1587" s="12">
        <v>0</v>
      </c>
      <c r="E1587" s="12">
        <v>0</v>
      </c>
      <c r="F1587" s="12">
        <v>0</v>
      </c>
      <c r="G1587" s="12">
        <v>0</v>
      </c>
      <c r="H1587" s="12">
        <v>0</v>
      </c>
      <c r="I1587" s="12">
        <v>0</v>
      </c>
      <c r="J1587" s="12">
        <v>0</v>
      </c>
      <c r="K1587" s="12">
        <v>0</v>
      </c>
      <c r="L1587" s="12">
        <v>0</v>
      </c>
      <c r="M1587" s="12">
        <v>0</v>
      </c>
      <c r="O1587" s="19">
        <v>1583</v>
      </c>
      <c r="P1587" s="20">
        <v>99</v>
      </c>
      <c r="Q1587" s="20">
        <v>99</v>
      </c>
      <c r="R1587" s="21">
        <v>99</v>
      </c>
      <c r="S1587" s="21">
        <v>99</v>
      </c>
      <c r="T1587" s="21">
        <v>99</v>
      </c>
      <c r="U1587" s="21">
        <v>99</v>
      </c>
      <c r="V1587" s="21">
        <v>99</v>
      </c>
      <c r="W1587" s="21">
        <v>99</v>
      </c>
      <c r="X1587" s="21">
        <v>99</v>
      </c>
      <c r="Y1587" s="21">
        <v>99</v>
      </c>
      <c r="Z1587" s="21">
        <v>99</v>
      </c>
      <c r="AA1587" s="21">
        <v>99</v>
      </c>
      <c r="AB1587" s="22">
        <v>1583</v>
      </c>
      <c r="AC1587" s="23">
        <v>99</v>
      </c>
      <c r="AD1587" s="23">
        <v>99</v>
      </c>
      <c r="AE1587" s="24">
        <v>99</v>
      </c>
      <c r="AF1587" s="24">
        <v>99</v>
      </c>
      <c r="AG1587" s="24">
        <v>99</v>
      </c>
      <c r="AH1587" s="24">
        <v>99</v>
      </c>
      <c r="AI1587" s="24">
        <v>99</v>
      </c>
      <c r="AJ1587" s="24">
        <v>99</v>
      </c>
      <c r="AK1587" s="24">
        <v>99</v>
      </c>
      <c r="AL1587" s="24">
        <v>99</v>
      </c>
      <c r="AM1587" s="24">
        <v>99</v>
      </c>
      <c r="AN1587" s="24">
        <v>99</v>
      </c>
      <c r="DX1587" s="19">
        <v>1583</v>
      </c>
      <c r="DY1587" t="s">
        <v>568</v>
      </c>
      <c r="DZ1587" t="s">
        <v>568</v>
      </c>
      <c r="EA1587" t="s">
        <v>568</v>
      </c>
      <c r="EB1587" t="s">
        <v>568</v>
      </c>
    </row>
    <row r="1588" spans="1:132" x14ac:dyDescent="0.25">
      <c r="A1588" s="13">
        <v>1585</v>
      </c>
      <c r="B1588" s="13">
        <v>0</v>
      </c>
      <c r="C1588" s="13">
        <v>0</v>
      </c>
      <c r="D1588" s="13">
        <v>0</v>
      </c>
      <c r="E1588" s="13">
        <v>0</v>
      </c>
      <c r="F1588" s="13">
        <v>0</v>
      </c>
      <c r="G1588" s="13">
        <v>0</v>
      </c>
      <c r="H1588" s="13">
        <v>0</v>
      </c>
      <c r="I1588" s="13">
        <v>0</v>
      </c>
      <c r="J1588" s="13">
        <v>0</v>
      </c>
      <c r="K1588" s="13">
        <v>0</v>
      </c>
      <c r="L1588" s="13">
        <v>0</v>
      </c>
      <c r="M1588" s="13">
        <v>0</v>
      </c>
      <c r="O1588" s="19">
        <v>1584</v>
      </c>
      <c r="P1588" s="20">
        <v>99</v>
      </c>
      <c r="Q1588" s="20">
        <v>99</v>
      </c>
      <c r="R1588" s="21">
        <v>99</v>
      </c>
      <c r="S1588" s="21">
        <v>99</v>
      </c>
      <c r="T1588" s="21">
        <v>99</v>
      </c>
      <c r="U1588" s="21">
        <v>99</v>
      </c>
      <c r="V1588" s="21">
        <v>99</v>
      </c>
      <c r="W1588" s="21">
        <v>99</v>
      </c>
      <c r="X1588" s="21">
        <v>99</v>
      </c>
      <c r="Y1588" s="21">
        <v>99</v>
      </c>
      <c r="Z1588" s="21">
        <v>99</v>
      </c>
      <c r="AA1588" s="21">
        <v>99</v>
      </c>
      <c r="AB1588" s="22">
        <v>1584</v>
      </c>
      <c r="AC1588" s="23">
        <v>99</v>
      </c>
      <c r="AD1588" s="23">
        <v>99</v>
      </c>
      <c r="AE1588" s="24">
        <v>99</v>
      </c>
      <c r="AF1588" s="24">
        <v>99</v>
      </c>
      <c r="AG1588" s="24">
        <v>99</v>
      </c>
      <c r="AH1588" s="24">
        <v>99</v>
      </c>
      <c r="AI1588" s="24">
        <v>99</v>
      </c>
      <c r="AJ1588" s="24">
        <v>99</v>
      </c>
      <c r="AK1588" s="24">
        <v>99</v>
      </c>
      <c r="AL1588" s="24">
        <v>99</v>
      </c>
      <c r="AM1588" s="24">
        <v>99</v>
      </c>
      <c r="AN1588" s="24">
        <v>99</v>
      </c>
      <c r="DX1588" s="19">
        <v>1584</v>
      </c>
      <c r="DY1588" t="s">
        <v>568</v>
      </c>
      <c r="DZ1588" t="s">
        <v>568</v>
      </c>
      <c r="EA1588" t="s">
        <v>568</v>
      </c>
      <c r="EB1588" t="s">
        <v>568</v>
      </c>
    </row>
    <row r="1589" spans="1:132" x14ac:dyDescent="0.25">
      <c r="A1589" s="12">
        <v>1586</v>
      </c>
      <c r="B1589" s="12">
        <v>0</v>
      </c>
      <c r="C1589" s="12">
        <v>0</v>
      </c>
      <c r="D1589" s="12">
        <v>0</v>
      </c>
      <c r="E1589" s="12">
        <v>0</v>
      </c>
      <c r="F1589" s="12">
        <v>0</v>
      </c>
      <c r="G1589" s="12">
        <v>0</v>
      </c>
      <c r="H1589" s="12">
        <v>0</v>
      </c>
      <c r="I1589" s="12">
        <v>0</v>
      </c>
      <c r="J1589" s="12">
        <v>0</v>
      </c>
      <c r="K1589" s="12">
        <v>0</v>
      </c>
      <c r="L1589" s="12">
        <v>0</v>
      </c>
      <c r="M1589" s="12">
        <v>0</v>
      </c>
      <c r="O1589" s="19">
        <v>1585</v>
      </c>
      <c r="P1589" s="20">
        <v>99</v>
      </c>
      <c r="Q1589" s="20">
        <v>99</v>
      </c>
      <c r="R1589" s="21">
        <v>99</v>
      </c>
      <c r="S1589" s="21">
        <v>99</v>
      </c>
      <c r="T1589" s="21">
        <v>99</v>
      </c>
      <c r="U1589" s="21">
        <v>99</v>
      </c>
      <c r="V1589" s="21">
        <v>99</v>
      </c>
      <c r="W1589" s="21">
        <v>99</v>
      </c>
      <c r="X1589" s="21">
        <v>99</v>
      </c>
      <c r="Y1589" s="21">
        <v>99</v>
      </c>
      <c r="Z1589" s="21">
        <v>99</v>
      </c>
      <c r="AA1589" s="21">
        <v>99</v>
      </c>
      <c r="AB1589" s="22">
        <v>1585</v>
      </c>
      <c r="AC1589" s="23">
        <v>99</v>
      </c>
      <c r="AD1589" s="23">
        <v>99</v>
      </c>
      <c r="AE1589" s="24">
        <v>99</v>
      </c>
      <c r="AF1589" s="24">
        <v>99</v>
      </c>
      <c r="AG1589" s="24">
        <v>99</v>
      </c>
      <c r="AH1589" s="24">
        <v>99</v>
      </c>
      <c r="AI1589" s="24">
        <v>99</v>
      </c>
      <c r="AJ1589" s="24">
        <v>99</v>
      </c>
      <c r="AK1589" s="24">
        <v>99</v>
      </c>
      <c r="AL1589" s="24">
        <v>99</v>
      </c>
      <c r="AM1589" s="24">
        <v>99</v>
      </c>
      <c r="AN1589" s="24">
        <v>99</v>
      </c>
      <c r="DX1589" s="19">
        <v>1585</v>
      </c>
      <c r="DY1589" t="s">
        <v>568</v>
      </c>
      <c r="DZ1589" t="s">
        <v>568</v>
      </c>
      <c r="EA1589" t="s">
        <v>568</v>
      </c>
      <c r="EB1589" t="s">
        <v>568</v>
      </c>
    </row>
    <row r="1590" spans="1:132" x14ac:dyDescent="0.25">
      <c r="A1590" s="13">
        <v>1587</v>
      </c>
      <c r="B1590" s="13">
        <v>0</v>
      </c>
      <c r="C1590" s="13">
        <v>0</v>
      </c>
      <c r="D1590" s="13">
        <v>0</v>
      </c>
      <c r="E1590" s="13">
        <v>0</v>
      </c>
      <c r="F1590" s="13">
        <v>0</v>
      </c>
      <c r="G1590" s="13">
        <v>0</v>
      </c>
      <c r="H1590" s="13">
        <v>0</v>
      </c>
      <c r="I1590" s="13">
        <v>0</v>
      </c>
      <c r="J1590" s="13">
        <v>0</v>
      </c>
      <c r="K1590" s="13">
        <v>0</v>
      </c>
      <c r="L1590" s="13">
        <v>0</v>
      </c>
      <c r="M1590" s="13">
        <v>0</v>
      </c>
      <c r="O1590" s="19">
        <v>1586</v>
      </c>
      <c r="P1590" s="20">
        <v>99</v>
      </c>
      <c r="Q1590" s="20">
        <v>99</v>
      </c>
      <c r="R1590" s="21">
        <v>99</v>
      </c>
      <c r="S1590" s="21">
        <v>99</v>
      </c>
      <c r="T1590" s="21">
        <v>99</v>
      </c>
      <c r="U1590" s="21">
        <v>99</v>
      </c>
      <c r="V1590" s="21">
        <v>99</v>
      </c>
      <c r="W1590" s="21">
        <v>99</v>
      </c>
      <c r="X1590" s="21">
        <v>99</v>
      </c>
      <c r="Y1590" s="21">
        <v>99</v>
      </c>
      <c r="Z1590" s="21">
        <v>99</v>
      </c>
      <c r="AA1590" s="21">
        <v>99</v>
      </c>
      <c r="AB1590" s="22">
        <v>1586</v>
      </c>
      <c r="AC1590" s="23">
        <v>99</v>
      </c>
      <c r="AD1590" s="23">
        <v>99</v>
      </c>
      <c r="AE1590" s="24">
        <v>99</v>
      </c>
      <c r="AF1590" s="24">
        <v>99</v>
      </c>
      <c r="AG1590" s="24">
        <v>99</v>
      </c>
      <c r="AH1590" s="24">
        <v>99</v>
      </c>
      <c r="AI1590" s="24">
        <v>99</v>
      </c>
      <c r="AJ1590" s="24">
        <v>99</v>
      </c>
      <c r="AK1590" s="24">
        <v>99</v>
      </c>
      <c r="AL1590" s="24">
        <v>99</v>
      </c>
      <c r="AM1590" s="24">
        <v>99</v>
      </c>
      <c r="AN1590" s="24">
        <v>99</v>
      </c>
      <c r="DX1590" s="19">
        <v>1586</v>
      </c>
      <c r="DY1590" t="s">
        <v>568</v>
      </c>
      <c r="DZ1590" t="s">
        <v>568</v>
      </c>
      <c r="EA1590" t="s">
        <v>568</v>
      </c>
      <c r="EB1590" t="s">
        <v>568</v>
      </c>
    </row>
    <row r="1591" spans="1:132" x14ac:dyDescent="0.25">
      <c r="A1591" s="12">
        <v>1588</v>
      </c>
      <c r="B1591" s="12">
        <v>0</v>
      </c>
      <c r="C1591" s="12">
        <v>0</v>
      </c>
      <c r="D1591" s="12">
        <v>0</v>
      </c>
      <c r="E1591" s="12">
        <v>0</v>
      </c>
      <c r="F1591" s="12">
        <v>0</v>
      </c>
      <c r="G1591" s="12">
        <v>0</v>
      </c>
      <c r="H1591" s="12">
        <v>0</v>
      </c>
      <c r="I1591" s="12">
        <v>0</v>
      </c>
      <c r="J1591" s="12">
        <v>0</v>
      </c>
      <c r="K1591" s="12">
        <v>0</v>
      </c>
      <c r="L1591" s="12">
        <v>0</v>
      </c>
      <c r="M1591" s="12">
        <v>0</v>
      </c>
      <c r="O1591" s="19">
        <v>1587</v>
      </c>
      <c r="P1591" s="20">
        <v>99</v>
      </c>
      <c r="Q1591" s="20">
        <v>99</v>
      </c>
      <c r="R1591" s="21">
        <v>99</v>
      </c>
      <c r="S1591" s="21">
        <v>99</v>
      </c>
      <c r="T1591" s="21">
        <v>99</v>
      </c>
      <c r="U1591" s="21">
        <v>99</v>
      </c>
      <c r="V1591" s="21">
        <v>99</v>
      </c>
      <c r="W1591" s="21">
        <v>99</v>
      </c>
      <c r="X1591" s="21">
        <v>99</v>
      </c>
      <c r="Y1591" s="21">
        <v>99</v>
      </c>
      <c r="Z1591" s="21">
        <v>99</v>
      </c>
      <c r="AA1591" s="21">
        <v>99</v>
      </c>
      <c r="AB1591" s="22">
        <v>1587</v>
      </c>
      <c r="AC1591" s="23">
        <v>99</v>
      </c>
      <c r="AD1591" s="23">
        <v>99</v>
      </c>
      <c r="AE1591" s="24">
        <v>99</v>
      </c>
      <c r="AF1591" s="24">
        <v>99</v>
      </c>
      <c r="AG1591" s="24">
        <v>99</v>
      </c>
      <c r="AH1591" s="24">
        <v>99</v>
      </c>
      <c r="AI1591" s="24">
        <v>99</v>
      </c>
      <c r="AJ1591" s="24">
        <v>99</v>
      </c>
      <c r="AK1591" s="24">
        <v>99</v>
      </c>
      <c r="AL1591" s="24">
        <v>99</v>
      </c>
      <c r="AM1591" s="24">
        <v>99</v>
      </c>
      <c r="AN1591" s="24">
        <v>99</v>
      </c>
      <c r="DX1591" s="19">
        <v>1587</v>
      </c>
      <c r="DY1591" t="s">
        <v>568</v>
      </c>
      <c r="DZ1591" t="s">
        <v>568</v>
      </c>
      <c r="EA1591" t="s">
        <v>568</v>
      </c>
      <c r="EB1591" t="s">
        <v>568</v>
      </c>
    </row>
    <row r="1592" spans="1:132" x14ac:dyDescent="0.25">
      <c r="A1592" s="13">
        <v>1589</v>
      </c>
      <c r="B1592" s="13">
        <v>0</v>
      </c>
      <c r="C1592" s="13">
        <v>0</v>
      </c>
      <c r="D1592" s="13">
        <v>0</v>
      </c>
      <c r="E1592" s="13">
        <v>0</v>
      </c>
      <c r="F1592" s="13">
        <v>0</v>
      </c>
      <c r="G1592" s="13">
        <v>0</v>
      </c>
      <c r="H1592" s="13">
        <v>0</v>
      </c>
      <c r="I1592" s="13">
        <v>0</v>
      </c>
      <c r="J1592" s="13">
        <v>0</v>
      </c>
      <c r="K1592" s="13">
        <v>0</v>
      </c>
      <c r="L1592" s="13">
        <v>0</v>
      </c>
      <c r="M1592" s="13">
        <v>0</v>
      </c>
      <c r="O1592" s="19">
        <v>1588</v>
      </c>
      <c r="P1592" s="20">
        <v>99</v>
      </c>
      <c r="Q1592" s="20">
        <v>99</v>
      </c>
      <c r="R1592" s="21">
        <v>99</v>
      </c>
      <c r="S1592" s="21">
        <v>99</v>
      </c>
      <c r="T1592" s="21">
        <v>99</v>
      </c>
      <c r="U1592" s="21">
        <v>99</v>
      </c>
      <c r="V1592" s="21">
        <v>99</v>
      </c>
      <c r="W1592" s="21">
        <v>99</v>
      </c>
      <c r="X1592" s="21">
        <v>99</v>
      </c>
      <c r="Y1592" s="21">
        <v>99</v>
      </c>
      <c r="Z1592" s="21">
        <v>99</v>
      </c>
      <c r="AA1592" s="21">
        <v>99</v>
      </c>
      <c r="AB1592" s="22">
        <v>1588</v>
      </c>
      <c r="AC1592" s="23">
        <v>99</v>
      </c>
      <c r="AD1592" s="23">
        <v>99</v>
      </c>
      <c r="AE1592" s="24">
        <v>99</v>
      </c>
      <c r="AF1592" s="24">
        <v>99</v>
      </c>
      <c r="AG1592" s="24">
        <v>99</v>
      </c>
      <c r="AH1592" s="24">
        <v>99</v>
      </c>
      <c r="AI1592" s="24">
        <v>99</v>
      </c>
      <c r="AJ1592" s="24">
        <v>99</v>
      </c>
      <c r="AK1592" s="24">
        <v>99</v>
      </c>
      <c r="AL1592" s="24">
        <v>99</v>
      </c>
      <c r="AM1592" s="24">
        <v>99</v>
      </c>
      <c r="AN1592" s="24">
        <v>99</v>
      </c>
      <c r="DX1592" s="19">
        <v>1588</v>
      </c>
      <c r="DY1592" t="s">
        <v>568</v>
      </c>
      <c r="DZ1592" t="s">
        <v>568</v>
      </c>
      <c r="EA1592" t="s">
        <v>568</v>
      </c>
      <c r="EB1592" t="s">
        <v>568</v>
      </c>
    </row>
    <row r="1593" spans="1:132" x14ac:dyDescent="0.25">
      <c r="A1593" s="12">
        <v>1590</v>
      </c>
      <c r="B1593" s="12">
        <v>0</v>
      </c>
      <c r="C1593" s="12">
        <v>0</v>
      </c>
      <c r="D1593" s="12">
        <v>0</v>
      </c>
      <c r="E1593" s="12">
        <v>0</v>
      </c>
      <c r="F1593" s="12">
        <v>0</v>
      </c>
      <c r="G1593" s="12">
        <v>0</v>
      </c>
      <c r="H1593" s="12">
        <v>0</v>
      </c>
      <c r="I1593" s="12">
        <v>0</v>
      </c>
      <c r="J1593" s="12">
        <v>0</v>
      </c>
      <c r="K1593" s="12">
        <v>0</v>
      </c>
      <c r="L1593" s="12">
        <v>0</v>
      </c>
      <c r="M1593" s="12">
        <v>0</v>
      </c>
      <c r="O1593" s="19">
        <v>1589</v>
      </c>
      <c r="P1593" s="20">
        <v>99</v>
      </c>
      <c r="Q1593" s="20">
        <v>99</v>
      </c>
      <c r="R1593" s="21">
        <v>99</v>
      </c>
      <c r="S1593" s="21">
        <v>99</v>
      </c>
      <c r="T1593" s="21">
        <v>99</v>
      </c>
      <c r="U1593" s="21">
        <v>99</v>
      </c>
      <c r="V1593" s="21">
        <v>99</v>
      </c>
      <c r="W1593" s="21">
        <v>99</v>
      </c>
      <c r="X1593" s="21">
        <v>99</v>
      </c>
      <c r="Y1593" s="21">
        <v>99</v>
      </c>
      <c r="Z1593" s="21">
        <v>99</v>
      </c>
      <c r="AA1593" s="21">
        <v>99</v>
      </c>
      <c r="AB1593" s="22">
        <v>1589</v>
      </c>
      <c r="AC1593" s="23">
        <v>99</v>
      </c>
      <c r="AD1593" s="23">
        <v>99</v>
      </c>
      <c r="AE1593" s="24">
        <v>99</v>
      </c>
      <c r="AF1593" s="24">
        <v>99</v>
      </c>
      <c r="AG1593" s="24">
        <v>99</v>
      </c>
      <c r="AH1593" s="24">
        <v>99</v>
      </c>
      <c r="AI1593" s="24">
        <v>99</v>
      </c>
      <c r="AJ1593" s="24">
        <v>99</v>
      </c>
      <c r="AK1593" s="24">
        <v>99</v>
      </c>
      <c r="AL1593" s="24">
        <v>99</v>
      </c>
      <c r="AM1593" s="24">
        <v>99</v>
      </c>
      <c r="AN1593" s="24">
        <v>99</v>
      </c>
      <c r="DX1593" s="19">
        <v>1589</v>
      </c>
      <c r="DY1593" t="s">
        <v>568</v>
      </c>
      <c r="DZ1593" t="s">
        <v>568</v>
      </c>
      <c r="EA1593" t="s">
        <v>568</v>
      </c>
      <c r="EB1593" t="s">
        <v>568</v>
      </c>
    </row>
    <row r="1594" spans="1:132" x14ac:dyDescent="0.25">
      <c r="A1594" s="13">
        <v>1591</v>
      </c>
      <c r="B1594" s="13">
        <v>0</v>
      </c>
      <c r="C1594" s="13">
        <v>0</v>
      </c>
      <c r="D1594" s="13">
        <v>0</v>
      </c>
      <c r="E1594" s="13">
        <v>0</v>
      </c>
      <c r="F1594" s="13">
        <v>0</v>
      </c>
      <c r="G1594" s="13">
        <v>0</v>
      </c>
      <c r="H1594" s="13">
        <v>0</v>
      </c>
      <c r="I1594" s="13">
        <v>0</v>
      </c>
      <c r="J1594" s="13">
        <v>0</v>
      </c>
      <c r="K1594" s="13">
        <v>0</v>
      </c>
      <c r="L1594" s="13">
        <v>0</v>
      </c>
      <c r="M1594" s="13">
        <v>0</v>
      </c>
      <c r="O1594" s="19">
        <v>1590</v>
      </c>
      <c r="P1594" s="20">
        <v>99</v>
      </c>
      <c r="Q1594" s="20">
        <v>99</v>
      </c>
      <c r="R1594" s="21">
        <v>99</v>
      </c>
      <c r="S1594" s="21">
        <v>99</v>
      </c>
      <c r="T1594" s="21">
        <v>99</v>
      </c>
      <c r="U1594" s="21">
        <v>99</v>
      </c>
      <c r="V1594" s="21">
        <v>99</v>
      </c>
      <c r="W1594" s="21">
        <v>99</v>
      </c>
      <c r="X1594" s="21">
        <v>99</v>
      </c>
      <c r="Y1594" s="21">
        <v>99</v>
      </c>
      <c r="Z1594" s="21">
        <v>99</v>
      </c>
      <c r="AA1594" s="21">
        <v>99</v>
      </c>
      <c r="AB1594" s="22">
        <v>1590</v>
      </c>
      <c r="AC1594" s="23">
        <v>99</v>
      </c>
      <c r="AD1594" s="23">
        <v>99</v>
      </c>
      <c r="AE1594" s="24">
        <v>99</v>
      </c>
      <c r="AF1594" s="24">
        <v>99</v>
      </c>
      <c r="AG1594" s="24">
        <v>99</v>
      </c>
      <c r="AH1594" s="24">
        <v>99</v>
      </c>
      <c r="AI1594" s="24">
        <v>99</v>
      </c>
      <c r="AJ1594" s="24">
        <v>99</v>
      </c>
      <c r="AK1594" s="24">
        <v>99</v>
      </c>
      <c r="AL1594" s="24">
        <v>99</v>
      </c>
      <c r="AM1594" s="24">
        <v>99</v>
      </c>
      <c r="AN1594" s="24">
        <v>99</v>
      </c>
      <c r="DX1594" s="19">
        <v>1590</v>
      </c>
      <c r="DY1594" t="s">
        <v>568</v>
      </c>
      <c r="DZ1594" t="s">
        <v>568</v>
      </c>
      <c r="EA1594" t="s">
        <v>568</v>
      </c>
      <c r="EB1594" t="s">
        <v>568</v>
      </c>
    </row>
    <row r="1595" spans="1:132" x14ac:dyDescent="0.25">
      <c r="A1595" s="12">
        <v>1592</v>
      </c>
      <c r="B1595" s="12">
        <v>0</v>
      </c>
      <c r="C1595" s="12">
        <v>0</v>
      </c>
      <c r="D1595" s="12">
        <v>0</v>
      </c>
      <c r="E1595" s="12">
        <v>0</v>
      </c>
      <c r="F1595" s="12">
        <v>0</v>
      </c>
      <c r="G1595" s="12">
        <v>0</v>
      </c>
      <c r="H1595" s="12">
        <v>0</v>
      </c>
      <c r="I1595" s="12">
        <v>0</v>
      </c>
      <c r="J1595" s="12">
        <v>0</v>
      </c>
      <c r="K1595" s="12">
        <v>0</v>
      </c>
      <c r="L1595" s="12">
        <v>0</v>
      </c>
      <c r="M1595" s="12">
        <v>0</v>
      </c>
      <c r="O1595" s="19">
        <v>1591</v>
      </c>
      <c r="P1595" s="20">
        <v>99</v>
      </c>
      <c r="Q1595" s="20">
        <v>99</v>
      </c>
      <c r="R1595" s="21">
        <v>99</v>
      </c>
      <c r="S1595" s="21">
        <v>99</v>
      </c>
      <c r="T1595" s="21">
        <v>99</v>
      </c>
      <c r="U1595" s="21">
        <v>99</v>
      </c>
      <c r="V1595" s="21">
        <v>99</v>
      </c>
      <c r="W1595" s="21">
        <v>99</v>
      </c>
      <c r="X1595" s="21">
        <v>99</v>
      </c>
      <c r="Y1595" s="21">
        <v>99</v>
      </c>
      <c r="Z1595" s="21">
        <v>99</v>
      </c>
      <c r="AA1595" s="21">
        <v>99</v>
      </c>
      <c r="AB1595" s="22">
        <v>1591</v>
      </c>
      <c r="AC1595" s="23">
        <v>99</v>
      </c>
      <c r="AD1595" s="23">
        <v>99</v>
      </c>
      <c r="AE1595" s="24">
        <v>99</v>
      </c>
      <c r="AF1595" s="24">
        <v>99</v>
      </c>
      <c r="AG1595" s="24">
        <v>99</v>
      </c>
      <c r="AH1595" s="24">
        <v>99</v>
      </c>
      <c r="AI1595" s="24">
        <v>99</v>
      </c>
      <c r="AJ1595" s="24">
        <v>99</v>
      </c>
      <c r="AK1595" s="24">
        <v>99</v>
      </c>
      <c r="AL1595" s="24">
        <v>99</v>
      </c>
      <c r="AM1595" s="24">
        <v>99</v>
      </c>
      <c r="AN1595" s="24">
        <v>99</v>
      </c>
      <c r="DX1595" s="19">
        <v>1591</v>
      </c>
      <c r="DY1595" t="s">
        <v>568</v>
      </c>
      <c r="DZ1595" t="s">
        <v>568</v>
      </c>
      <c r="EA1595" t="s">
        <v>568</v>
      </c>
      <c r="EB1595" t="s">
        <v>568</v>
      </c>
    </row>
    <row r="1596" spans="1:132" x14ac:dyDescent="0.25">
      <c r="A1596" s="13">
        <v>1593</v>
      </c>
      <c r="B1596" s="13">
        <v>0</v>
      </c>
      <c r="C1596" s="13">
        <v>0</v>
      </c>
      <c r="D1596" s="13">
        <v>0</v>
      </c>
      <c r="E1596" s="13">
        <v>0</v>
      </c>
      <c r="F1596" s="13">
        <v>0</v>
      </c>
      <c r="G1596" s="13">
        <v>0</v>
      </c>
      <c r="H1596" s="13">
        <v>0</v>
      </c>
      <c r="I1596" s="13">
        <v>0</v>
      </c>
      <c r="J1596" s="13">
        <v>0</v>
      </c>
      <c r="K1596" s="13">
        <v>0</v>
      </c>
      <c r="L1596" s="13">
        <v>0</v>
      </c>
      <c r="M1596" s="13">
        <v>0</v>
      </c>
      <c r="O1596" s="19">
        <v>1592</v>
      </c>
      <c r="P1596" s="20">
        <v>99</v>
      </c>
      <c r="Q1596" s="20">
        <v>99</v>
      </c>
      <c r="R1596" s="21">
        <v>99</v>
      </c>
      <c r="S1596" s="21">
        <v>99</v>
      </c>
      <c r="T1596" s="21">
        <v>99</v>
      </c>
      <c r="U1596" s="21">
        <v>99</v>
      </c>
      <c r="V1596" s="21">
        <v>99</v>
      </c>
      <c r="W1596" s="21">
        <v>99</v>
      </c>
      <c r="X1596" s="21">
        <v>99</v>
      </c>
      <c r="Y1596" s="21">
        <v>99</v>
      </c>
      <c r="Z1596" s="21">
        <v>99</v>
      </c>
      <c r="AA1596" s="21">
        <v>99</v>
      </c>
      <c r="AB1596" s="22">
        <v>1592</v>
      </c>
      <c r="AC1596" s="23">
        <v>99</v>
      </c>
      <c r="AD1596" s="23">
        <v>99</v>
      </c>
      <c r="AE1596" s="24">
        <v>99</v>
      </c>
      <c r="AF1596" s="24">
        <v>99</v>
      </c>
      <c r="AG1596" s="24">
        <v>99</v>
      </c>
      <c r="AH1596" s="24">
        <v>99</v>
      </c>
      <c r="AI1596" s="24">
        <v>99</v>
      </c>
      <c r="AJ1596" s="24">
        <v>99</v>
      </c>
      <c r="AK1596" s="24">
        <v>99</v>
      </c>
      <c r="AL1596" s="24">
        <v>99</v>
      </c>
      <c r="AM1596" s="24">
        <v>99</v>
      </c>
      <c r="AN1596" s="24">
        <v>99</v>
      </c>
      <c r="DX1596" s="19">
        <v>1592</v>
      </c>
      <c r="DY1596" t="s">
        <v>568</v>
      </c>
      <c r="DZ1596" t="s">
        <v>568</v>
      </c>
      <c r="EA1596" t="s">
        <v>568</v>
      </c>
      <c r="EB1596" t="s">
        <v>568</v>
      </c>
    </row>
    <row r="1597" spans="1:132" x14ac:dyDescent="0.25">
      <c r="A1597" s="12">
        <v>1594</v>
      </c>
      <c r="B1597" s="12">
        <v>0</v>
      </c>
      <c r="C1597" s="12">
        <v>0</v>
      </c>
      <c r="D1597" s="12">
        <v>0</v>
      </c>
      <c r="E1597" s="12">
        <v>0</v>
      </c>
      <c r="F1597" s="12">
        <v>0</v>
      </c>
      <c r="G1597" s="12">
        <v>0</v>
      </c>
      <c r="H1597" s="12">
        <v>0</v>
      </c>
      <c r="I1597" s="12">
        <v>0</v>
      </c>
      <c r="J1597" s="12">
        <v>0</v>
      </c>
      <c r="K1597" s="12">
        <v>0</v>
      </c>
      <c r="L1597" s="12">
        <v>0</v>
      </c>
      <c r="M1597" s="12">
        <v>0</v>
      </c>
      <c r="O1597" s="19">
        <v>1593</v>
      </c>
      <c r="P1597" s="20">
        <v>99</v>
      </c>
      <c r="Q1597" s="20">
        <v>99</v>
      </c>
      <c r="R1597" s="21">
        <v>99</v>
      </c>
      <c r="S1597" s="21">
        <v>99</v>
      </c>
      <c r="T1597" s="21">
        <v>99</v>
      </c>
      <c r="U1597" s="21">
        <v>99</v>
      </c>
      <c r="V1597" s="21">
        <v>99</v>
      </c>
      <c r="W1597" s="21">
        <v>99</v>
      </c>
      <c r="X1597" s="21">
        <v>99</v>
      </c>
      <c r="Y1597" s="21">
        <v>99</v>
      </c>
      <c r="Z1597" s="21">
        <v>99</v>
      </c>
      <c r="AA1597" s="21">
        <v>99</v>
      </c>
      <c r="AB1597" s="22">
        <v>1593</v>
      </c>
      <c r="AC1597" s="23">
        <v>99</v>
      </c>
      <c r="AD1597" s="23">
        <v>99</v>
      </c>
      <c r="AE1597" s="24">
        <v>99</v>
      </c>
      <c r="AF1597" s="24">
        <v>99</v>
      </c>
      <c r="AG1597" s="24">
        <v>99</v>
      </c>
      <c r="AH1597" s="24">
        <v>99</v>
      </c>
      <c r="AI1597" s="24">
        <v>99</v>
      </c>
      <c r="AJ1597" s="24">
        <v>99</v>
      </c>
      <c r="AK1597" s="24">
        <v>99</v>
      </c>
      <c r="AL1597" s="24">
        <v>99</v>
      </c>
      <c r="AM1597" s="24">
        <v>99</v>
      </c>
      <c r="AN1597" s="24">
        <v>99</v>
      </c>
      <c r="DX1597" s="19">
        <v>1593</v>
      </c>
      <c r="DY1597" t="s">
        <v>568</v>
      </c>
      <c r="DZ1597" t="s">
        <v>568</v>
      </c>
      <c r="EA1597" t="s">
        <v>568</v>
      </c>
      <c r="EB1597" t="s">
        <v>568</v>
      </c>
    </row>
    <row r="1598" spans="1:132" x14ac:dyDescent="0.25">
      <c r="A1598" s="13">
        <v>1595</v>
      </c>
      <c r="B1598" s="13">
        <v>0</v>
      </c>
      <c r="C1598" s="13">
        <v>0</v>
      </c>
      <c r="D1598" s="13">
        <v>0</v>
      </c>
      <c r="E1598" s="13">
        <v>0</v>
      </c>
      <c r="F1598" s="13">
        <v>0</v>
      </c>
      <c r="G1598" s="13">
        <v>0</v>
      </c>
      <c r="H1598" s="13">
        <v>0</v>
      </c>
      <c r="I1598" s="13">
        <v>0</v>
      </c>
      <c r="J1598" s="13">
        <v>0</v>
      </c>
      <c r="K1598" s="13">
        <v>0</v>
      </c>
      <c r="L1598" s="13">
        <v>0</v>
      </c>
      <c r="M1598" s="13">
        <v>0</v>
      </c>
      <c r="O1598" s="19">
        <v>1594</v>
      </c>
      <c r="P1598" s="20">
        <v>99</v>
      </c>
      <c r="Q1598" s="20">
        <v>99</v>
      </c>
      <c r="R1598" s="21">
        <v>99</v>
      </c>
      <c r="S1598" s="21">
        <v>99</v>
      </c>
      <c r="T1598" s="21">
        <v>99</v>
      </c>
      <c r="U1598" s="21">
        <v>99</v>
      </c>
      <c r="V1598" s="21">
        <v>99</v>
      </c>
      <c r="W1598" s="21">
        <v>99</v>
      </c>
      <c r="X1598" s="21">
        <v>99</v>
      </c>
      <c r="Y1598" s="21">
        <v>99</v>
      </c>
      <c r="Z1598" s="21">
        <v>99</v>
      </c>
      <c r="AA1598" s="21">
        <v>99</v>
      </c>
      <c r="AB1598" s="22">
        <v>1594</v>
      </c>
      <c r="AC1598" s="23">
        <v>99</v>
      </c>
      <c r="AD1598" s="23">
        <v>99</v>
      </c>
      <c r="AE1598" s="24">
        <v>99</v>
      </c>
      <c r="AF1598" s="24">
        <v>99</v>
      </c>
      <c r="AG1598" s="24">
        <v>99</v>
      </c>
      <c r="AH1598" s="24">
        <v>99</v>
      </c>
      <c r="AI1598" s="24">
        <v>99</v>
      </c>
      <c r="AJ1598" s="24">
        <v>99</v>
      </c>
      <c r="AK1598" s="24">
        <v>99</v>
      </c>
      <c r="AL1598" s="24">
        <v>99</v>
      </c>
      <c r="AM1598" s="24">
        <v>99</v>
      </c>
      <c r="AN1598" s="24">
        <v>99</v>
      </c>
      <c r="DX1598" s="19">
        <v>1594</v>
      </c>
      <c r="DY1598" t="s">
        <v>568</v>
      </c>
      <c r="DZ1598" t="s">
        <v>568</v>
      </c>
      <c r="EA1598" t="s">
        <v>568</v>
      </c>
      <c r="EB1598" t="s">
        <v>568</v>
      </c>
    </row>
    <row r="1599" spans="1:132" x14ac:dyDescent="0.25">
      <c r="A1599" s="12">
        <v>1596</v>
      </c>
      <c r="B1599" s="12">
        <v>0</v>
      </c>
      <c r="C1599" s="12">
        <v>0</v>
      </c>
      <c r="D1599" s="12">
        <v>0</v>
      </c>
      <c r="E1599" s="12">
        <v>0</v>
      </c>
      <c r="F1599" s="12">
        <v>0</v>
      </c>
      <c r="G1599" s="12">
        <v>0</v>
      </c>
      <c r="H1599" s="12">
        <v>0</v>
      </c>
      <c r="I1599" s="12">
        <v>0</v>
      </c>
      <c r="J1599" s="12">
        <v>0</v>
      </c>
      <c r="K1599" s="12">
        <v>0</v>
      </c>
      <c r="L1599" s="12">
        <v>0</v>
      </c>
      <c r="M1599" s="12">
        <v>0</v>
      </c>
      <c r="O1599" s="19">
        <v>1595</v>
      </c>
      <c r="P1599" s="20">
        <v>99</v>
      </c>
      <c r="Q1599" s="20">
        <v>99</v>
      </c>
      <c r="R1599" s="21">
        <v>99</v>
      </c>
      <c r="S1599" s="21">
        <v>99</v>
      </c>
      <c r="T1599" s="21">
        <v>99</v>
      </c>
      <c r="U1599" s="21">
        <v>99</v>
      </c>
      <c r="V1599" s="21">
        <v>99</v>
      </c>
      <c r="W1599" s="21">
        <v>99</v>
      </c>
      <c r="X1599" s="21">
        <v>99</v>
      </c>
      <c r="Y1599" s="21">
        <v>99</v>
      </c>
      <c r="Z1599" s="21">
        <v>99</v>
      </c>
      <c r="AA1599" s="21">
        <v>99</v>
      </c>
      <c r="AB1599" s="22">
        <v>1595</v>
      </c>
      <c r="AC1599" s="23">
        <v>99</v>
      </c>
      <c r="AD1599" s="23">
        <v>99</v>
      </c>
      <c r="AE1599" s="24">
        <v>99</v>
      </c>
      <c r="AF1599" s="24">
        <v>99</v>
      </c>
      <c r="AG1599" s="24">
        <v>99</v>
      </c>
      <c r="AH1599" s="24">
        <v>99</v>
      </c>
      <c r="AI1599" s="24">
        <v>99</v>
      </c>
      <c r="AJ1599" s="24">
        <v>99</v>
      </c>
      <c r="AK1599" s="24">
        <v>99</v>
      </c>
      <c r="AL1599" s="24">
        <v>99</v>
      </c>
      <c r="AM1599" s="24">
        <v>99</v>
      </c>
      <c r="AN1599" s="24">
        <v>99</v>
      </c>
      <c r="DX1599" s="19">
        <v>1595</v>
      </c>
      <c r="DY1599" t="s">
        <v>568</v>
      </c>
      <c r="DZ1599" t="s">
        <v>568</v>
      </c>
      <c r="EA1599" t="s">
        <v>568</v>
      </c>
      <c r="EB1599" t="s">
        <v>568</v>
      </c>
    </row>
    <row r="1600" spans="1:132" x14ac:dyDescent="0.25">
      <c r="A1600" s="13">
        <v>1597</v>
      </c>
      <c r="B1600" s="13">
        <v>0</v>
      </c>
      <c r="C1600" s="13">
        <v>0</v>
      </c>
      <c r="D1600" s="13">
        <v>0</v>
      </c>
      <c r="E1600" s="13">
        <v>0</v>
      </c>
      <c r="F1600" s="13">
        <v>0</v>
      </c>
      <c r="G1600" s="13">
        <v>0</v>
      </c>
      <c r="H1600" s="13">
        <v>0</v>
      </c>
      <c r="I1600" s="13">
        <v>0</v>
      </c>
      <c r="J1600" s="13">
        <v>0</v>
      </c>
      <c r="K1600" s="13">
        <v>0</v>
      </c>
      <c r="L1600" s="13">
        <v>0</v>
      </c>
      <c r="M1600" s="13">
        <v>0</v>
      </c>
      <c r="O1600" s="19">
        <v>1596</v>
      </c>
      <c r="P1600" s="20">
        <v>99</v>
      </c>
      <c r="Q1600" s="20">
        <v>99</v>
      </c>
      <c r="R1600" s="21">
        <v>99</v>
      </c>
      <c r="S1600" s="21">
        <v>99</v>
      </c>
      <c r="T1600" s="21">
        <v>99</v>
      </c>
      <c r="U1600" s="21">
        <v>99</v>
      </c>
      <c r="V1600" s="21">
        <v>99</v>
      </c>
      <c r="W1600" s="21">
        <v>99</v>
      </c>
      <c r="X1600" s="21">
        <v>99</v>
      </c>
      <c r="Y1600" s="21">
        <v>99</v>
      </c>
      <c r="Z1600" s="21">
        <v>99</v>
      </c>
      <c r="AA1600" s="21">
        <v>99</v>
      </c>
      <c r="AB1600" s="22">
        <v>1596</v>
      </c>
      <c r="AC1600" s="23">
        <v>99</v>
      </c>
      <c r="AD1600" s="23">
        <v>99</v>
      </c>
      <c r="AE1600" s="24">
        <v>99</v>
      </c>
      <c r="AF1600" s="24">
        <v>99</v>
      </c>
      <c r="AG1600" s="24">
        <v>99</v>
      </c>
      <c r="AH1600" s="24">
        <v>99</v>
      </c>
      <c r="AI1600" s="24">
        <v>99</v>
      </c>
      <c r="AJ1600" s="24">
        <v>99</v>
      </c>
      <c r="AK1600" s="24">
        <v>99</v>
      </c>
      <c r="AL1600" s="24">
        <v>99</v>
      </c>
      <c r="AM1600" s="24">
        <v>99</v>
      </c>
      <c r="AN1600" s="24">
        <v>99</v>
      </c>
      <c r="DX1600" s="19">
        <v>1596</v>
      </c>
      <c r="DY1600" t="s">
        <v>568</v>
      </c>
      <c r="DZ1600" t="s">
        <v>568</v>
      </c>
      <c r="EA1600" t="s">
        <v>568</v>
      </c>
      <c r="EB1600" t="s">
        <v>568</v>
      </c>
    </row>
    <row r="1601" spans="1:132" x14ac:dyDescent="0.25">
      <c r="A1601" s="12">
        <v>1598</v>
      </c>
      <c r="B1601" s="12">
        <v>0</v>
      </c>
      <c r="C1601" s="12">
        <v>0</v>
      </c>
      <c r="D1601" s="12">
        <v>0</v>
      </c>
      <c r="E1601" s="12">
        <v>0</v>
      </c>
      <c r="F1601" s="12">
        <v>0</v>
      </c>
      <c r="G1601" s="12">
        <v>0</v>
      </c>
      <c r="H1601" s="12">
        <v>0</v>
      </c>
      <c r="I1601" s="12">
        <v>0</v>
      </c>
      <c r="J1601" s="12">
        <v>0</v>
      </c>
      <c r="K1601" s="12">
        <v>0</v>
      </c>
      <c r="L1601" s="12">
        <v>0</v>
      </c>
      <c r="M1601" s="12">
        <v>0</v>
      </c>
      <c r="O1601" s="19">
        <v>1597</v>
      </c>
      <c r="P1601" s="20">
        <v>99</v>
      </c>
      <c r="Q1601" s="20">
        <v>99</v>
      </c>
      <c r="R1601" s="21">
        <v>99</v>
      </c>
      <c r="S1601" s="21">
        <v>99</v>
      </c>
      <c r="T1601" s="21">
        <v>99</v>
      </c>
      <c r="U1601" s="21">
        <v>99</v>
      </c>
      <c r="V1601" s="21">
        <v>99</v>
      </c>
      <c r="W1601" s="21">
        <v>99</v>
      </c>
      <c r="X1601" s="21">
        <v>99</v>
      </c>
      <c r="Y1601" s="21">
        <v>99</v>
      </c>
      <c r="Z1601" s="21">
        <v>99</v>
      </c>
      <c r="AA1601" s="21">
        <v>99</v>
      </c>
      <c r="AB1601" s="22">
        <v>1597</v>
      </c>
      <c r="AC1601" s="23">
        <v>99</v>
      </c>
      <c r="AD1601" s="23">
        <v>99</v>
      </c>
      <c r="AE1601" s="24">
        <v>99</v>
      </c>
      <c r="AF1601" s="24">
        <v>99</v>
      </c>
      <c r="AG1601" s="24">
        <v>99</v>
      </c>
      <c r="AH1601" s="24">
        <v>99</v>
      </c>
      <c r="AI1601" s="24">
        <v>99</v>
      </c>
      <c r="AJ1601" s="24">
        <v>99</v>
      </c>
      <c r="AK1601" s="24">
        <v>99</v>
      </c>
      <c r="AL1601" s="24">
        <v>99</v>
      </c>
      <c r="AM1601" s="24">
        <v>99</v>
      </c>
      <c r="AN1601" s="24">
        <v>99</v>
      </c>
      <c r="DX1601" s="19">
        <v>1597</v>
      </c>
      <c r="DY1601" t="s">
        <v>568</v>
      </c>
      <c r="DZ1601" t="s">
        <v>568</v>
      </c>
      <c r="EA1601" t="s">
        <v>568</v>
      </c>
      <c r="EB1601" t="s">
        <v>568</v>
      </c>
    </row>
    <row r="1602" spans="1:132" x14ac:dyDescent="0.25">
      <c r="A1602" s="13">
        <v>1599</v>
      </c>
      <c r="B1602" s="13">
        <v>0</v>
      </c>
      <c r="C1602" s="13">
        <v>0</v>
      </c>
      <c r="D1602" s="13">
        <v>0</v>
      </c>
      <c r="E1602" s="13">
        <v>0</v>
      </c>
      <c r="F1602" s="13">
        <v>0</v>
      </c>
      <c r="G1602" s="13">
        <v>0</v>
      </c>
      <c r="H1602" s="13">
        <v>0</v>
      </c>
      <c r="I1602" s="13">
        <v>0</v>
      </c>
      <c r="J1602" s="13">
        <v>0</v>
      </c>
      <c r="K1602" s="13">
        <v>0</v>
      </c>
      <c r="L1602" s="13">
        <v>0</v>
      </c>
      <c r="M1602" s="13">
        <v>0</v>
      </c>
      <c r="O1602" s="19">
        <v>1598</v>
      </c>
      <c r="P1602" s="20">
        <v>99</v>
      </c>
      <c r="Q1602" s="20">
        <v>99</v>
      </c>
      <c r="R1602" s="21">
        <v>99</v>
      </c>
      <c r="S1602" s="21">
        <v>99</v>
      </c>
      <c r="T1602" s="21">
        <v>99</v>
      </c>
      <c r="U1602" s="21">
        <v>99</v>
      </c>
      <c r="V1602" s="21">
        <v>99</v>
      </c>
      <c r="W1602" s="21">
        <v>99</v>
      </c>
      <c r="X1602" s="21">
        <v>99</v>
      </c>
      <c r="Y1602" s="21">
        <v>99</v>
      </c>
      <c r="Z1602" s="21">
        <v>99</v>
      </c>
      <c r="AA1602" s="21">
        <v>99</v>
      </c>
      <c r="AB1602" s="22">
        <v>1598</v>
      </c>
      <c r="AC1602" s="23">
        <v>99</v>
      </c>
      <c r="AD1602" s="23">
        <v>99</v>
      </c>
      <c r="AE1602" s="24">
        <v>99</v>
      </c>
      <c r="AF1602" s="24">
        <v>99</v>
      </c>
      <c r="AG1602" s="24">
        <v>99</v>
      </c>
      <c r="AH1602" s="24">
        <v>99</v>
      </c>
      <c r="AI1602" s="24">
        <v>99</v>
      </c>
      <c r="AJ1602" s="24">
        <v>99</v>
      </c>
      <c r="AK1602" s="24">
        <v>99</v>
      </c>
      <c r="AL1602" s="24">
        <v>99</v>
      </c>
      <c r="AM1602" s="24">
        <v>99</v>
      </c>
      <c r="AN1602" s="24">
        <v>99</v>
      </c>
      <c r="DX1602" s="19">
        <v>1598</v>
      </c>
      <c r="DY1602" t="s">
        <v>568</v>
      </c>
      <c r="DZ1602" t="s">
        <v>568</v>
      </c>
      <c r="EA1602" t="s">
        <v>568</v>
      </c>
      <c r="EB1602" t="s">
        <v>568</v>
      </c>
    </row>
    <row r="1603" spans="1:132" x14ac:dyDescent="0.25">
      <c r="A1603" s="12">
        <v>1600</v>
      </c>
      <c r="B1603" s="12">
        <v>0</v>
      </c>
      <c r="C1603" s="12">
        <v>0</v>
      </c>
      <c r="D1603" s="12">
        <v>0</v>
      </c>
      <c r="E1603" s="12">
        <v>0</v>
      </c>
      <c r="F1603" s="12">
        <v>0</v>
      </c>
      <c r="G1603" s="12">
        <v>0</v>
      </c>
      <c r="H1603" s="12">
        <v>0</v>
      </c>
      <c r="I1603" s="12">
        <v>0</v>
      </c>
      <c r="J1603" s="12">
        <v>0</v>
      </c>
      <c r="K1603" s="12">
        <v>0</v>
      </c>
      <c r="L1603" s="12">
        <v>0</v>
      </c>
      <c r="M1603" s="12">
        <v>0</v>
      </c>
      <c r="O1603" s="19">
        <v>1599</v>
      </c>
      <c r="P1603" s="20">
        <v>99</v>
      </c>
      <c r="Q1603" s="20">
        <v>99</v>
      </c>
      <c r="R1603" s="21">
        <v>99</v>
      </c>
      <c r="S1603" s="21">
        <v>99</v>
      </c>
      <c r="T1603" s="21">
        <v>99</v>
      </c>
      <c r="U1603" s="21">
        <v>99</v>
      </c>
      <c r="V1603" s="21">
        <v>99</v>
      </c>
      <c r="W1603" s="21">
        <v>99</v>
      </c>
      <c r="X1603" s="21">
        <v>99</v>
      </c>
      <c r="Y1603" s="21">
        <v>99</v>
      </c>
      <c r="Z1603" s="21">
        <v>99</v>
      </c>
      <c r="AA1603" s="21">
        <v>99</v>
      </c>
      <c r="AB1603" s="22">
        <v>1599</v>
      </c>
      <c r="AC1603" s="23">
        <v>99</v>
      </c>
      <c r="AD1603" s="23">
        <v>99</v>
      </c>
      <c r="AE1603" s="24">
        <v>99</v>
      </c>
      <c r="AF1603" s="24">
        <v>99</v>
      </c>
      <c r="AG1603" s="24">
        <v>99</v>
      </c>
      <c r="AH1603" s="24">
        <v>99</v>
      </c>
      <c r="AI1603" s="24">
        <v>99</v>
      </c>
      <c r="AJ1603" s="24">
        <v>99</v>
      </c>
      <c r="AK1603" s="24">
        <v>99</v>
      </c>
      <c r="AL1603" s="24">
        <v>99</v>
      </c>
      <c r="AM1603" s="24">
        <v>99</v>
      </c>
      <c r="AN1603" s="24">
        <v>99</v>
      </c>
      <c r="DX1603" s="19">
        <v>1599</v>
      </c>
      <c r="DY1603" t="s">
        <v>568</v>
      </c>
      <c r="DZ1603" t="s">
        <v>568</v>
      </c>
      <c r="EA1603" t="s">
        <v>568</v>
      </c>
      <c r="EB1603" t="s">
        <v>568</v>
      </c>
    </row>
    <row r="1604" spans="1:132" x14ac:dyDescent="0.25">
      <c r="A1604" s="13">
        <v>1601</v>
      </c>
      <c r="B1604" s="13">
        <v>0</v>
      </c>
      <c r="C1604" s="13">
        <v>0</v>
      </c>
      <c r="D1604" s="13">
        <v>0</v>
      </c>
      <c r="E1604" s="13">
        <v>0</v>
      </c>
      <c r="F1604" s="13">
        <v>0</v>
      </c>
      <c r="G1604" s="13">
        <v>0</v>
      </c>
      <c r="H1604" s="13">
        <v>0</v>
      </c>
      <c r="I1604" s="13">
        <v>0</v>
      </c>
      <c r="J1604" s="13">
        <v>0</v>
      </c>
      <c r="K1604" s="13">
        <v>0</v>
      </c>
      <c r="L1604" s="13">
        <v>0</v>
      </c>
      <c r="M1604" s="13">
        <v>0</v>
      </c>
      <c r="O1604" s="19">
        <v>1600</v>
      </c>
      <c r="P1604" s="20">
        <v>99</v>
      </c>
      <c r="Q1604" s="20">
        <v>99</v>
      </c>
      <c r="R1604" s="21">
        <v>99</v>
      </c>
      <c r="S1604" s="21">
        <v>99</v>
      </c>
      <c r="T1604" s="21">
        <v>99</v>
      </c>
      <c r="U1604" s="21">
        <v>99</v>
      </c>
      <c r="V1604" s="21">
        <v>99</v>
      </c>
      <c r="W1604" s="21">
        <v>99</v>
      </c>
      <c r="X1604" s="21">
        <v>99</v>
      </c>
      <c r="Y1604" s="21">
        <v>99</v>
      </c>
      <c r="Z1604" s="21">
        <v>99</v>
      </c>
      <c r="AA1604" s="21">
        <v>99</v>
      </c>
      <c r="AB1604" s="22">
        <v>1600</v>
      </c>
      <c r="AC1604" s="23">
        <v>99</v>
      </c>
      <c r="AD1604" s="23">
        <v>99</v>
      </c>
      <c r="AE1604" s="24">
        <v>99</v>
      </c>
      <c r="AF1604" s="24">
        <v>99</v>
      </c>
      <c r="AG1604" s="24">
        <v>99</v>
      </c>
      <c r="AH1604" s="24">
        <v>99</v>
      </c>
      <c r="AI1604" s="24">
        <v>99</v>
      </c>
      <c r="AJ1604" s="24">
        <v>99</v>
      </c>
      <c r="AK1604" s="24">
        <v>99</v>
      </c>
      <c r="AL1604" s="24">
        <v>99</v>
      </c>
      <c r="AM1604" s="24">
        <v>99</v>
      </c>
      <c r="AN1604" s="24">
        <v>99</v>
      </c>
      <c r="DX1604" s="19">
        <v>1600</v>
      </c>
      <c r="DY1604" t="s">
        <v>568</v>
      </c>
      <c r="DZ1604" t="s">
        <v>568</v>
      </c>
      <c r="EA1604" t="s">
        <v>568</v>
      </c>
      <c r="EB1604" t="s">
        <v>568</v>
      </c>
    </row>
    <row r="1605" spans="1:132" x14ac:dyDescent="0.25">
      <c r="A1605" s="12">
        <v>1602</v>
      </c>
      <c r="B1605" s="12">
        <v>0</v>
      </c>
      <c r="C1605" s="12">
        <v>0</v>
      </c>
      <c r="D1605" s="12">
        <v>0</v>
      </c>
      <c r="E1605" s="12">
        <v>0</v>
      </c>
      <c r="F1605" s="12">
        <v>0</v>
      </c>
      <c r="G1605" s="12">
        <v>0</v>
      </c>
      <c r="H1605" s="12">
        <v>0</v>
      </c>
      <c r="I1605" s="12">
        <v>0</v>
      </c>
      <c r="J1605" s="12">
        <v>0</v>
      </c>
      <c r="K1605" s="12">
        <v>0</v>
      </c>
      <c r="L1605" s="12">
        <v>0</v>
      </c>
      <c r="M1605" s="12">
        <v>0</v>
      </c>
      <c r="O1605" s="19">
        <v>1601</v>
      </c>
      <c r="P1605" s="20">
        <v>99</v>
      </c>
      <c r="Q1605" s="20">
        <v>99</v>
      </c>
      <c r="R1605" s="21">
        <v>99</v>
      </c>
      <c r="S1605" s="21">
        <v>99</v>
      </c>
      <c r="T1605" s="21">
        <v>99</v>
      </c>
      <c r="U1605" s="21">
        <v>99</v>
      </c>
      <c r="V1605" s="21">
        <v>99</v>
      </c>
      <c r="W1605" s="21">
        <v>99</v>
      </c>
      <c r="X1605" s="21">
        <v>99</v>
      </c>
      <c r="Y1605" s="21">
        <v>99</v>
      </c>
      <c r="Z1605" s="21">
        <v>99</v>
      </c>
      <c r="AA1605" s="21">
        <v>99</v>
      </c>
      <c r="AB1605" s="22">
        <v>1601</v>
      </c>
      <c r="AC1605" s="23">
        <v>99</v>
      </c>
      <c r="AD1605" s="23">
        <v>99</v>
      </c>
      <c r="AE1605" s="24">
        <v>99</v>
      </c>
      <c r="AF1605" s="24">
        <v>99</v>
      </c>
      <c r="AG1605" s="24">
        <v>99</v>
      </c>
      <c r="AH1605" s="24">
        <v>99</v>
      </c>
      <c r="AI1605" s="24">
        <v>99</v>
      </c>
      <c r="AJ1605" s="24">
        <v>99</v>
      </c>
      <c r="AK1605" s="24">
        <v>99</v>
      </c>
      <c r="AL1605" s="24">
        <v>99</v>
      </c>
      <c r="AM1605" s="24">
        <v>99</v>
      </c>
      <c r="AN1605" s="24">
        <v>99</v>
      </c>
      <c r="DX1605" s="19">
        <v>1601</v>
      </c>
      <c r="DY1605" t="s">
        <v>568</v>
      </c>
      <c r="DZ1605" t="s">
        <v>568</v>
      </c>
      <c r="EA1605" t="s">
        <v>568</v>
      </c>
      <c r="EB1605" t="s">
        <v>568</v>
      </c>
    </row>
    <row r="1606" spans="1:132" x14ac:dyDescent="0.25">
      <c r="A1606" s="13">
        <v>1603</v>
      </c>
      <c r="B1606" s="13">
        <v>0</v>
      </c>
      <c r="C1606" s="13">
        <v>0</v>
      </c>
      <c r="D1606" s="13">
        <v>0</v>
      </c>
      <c r="E1606" s="13">
        <v>0</v>
      </c>
      <c r="F1606" s="13">
        <v>0</v>
      </c>
      <c r="G1606" s="13">
        <v>0</v>
      </c>
      <c r="H1606" s="13">
        <v>0</v>
      </c>
      <c r="I1606" s="13">
        <v>0</v>
      </c>
      <c r="J1606" s="13">
        <v>0</v>
      </c>
      <c r="K1606" s="13">
        <v>0</v>
      </c>
      <c r="L1606" s="13">
        <v>0</v>
      </c>
      <c r="M1606" s="13">
        <v>0</v>
      </c>
      <c r="O1606" s="19">
        <v>1602</v>
      </c>
      <c r="P1606" s="20">
        <v>99</v>
      </c>
      <c r="Q1606" s="20">
        <v>99</v>
      </c>
      <c r="R1606" s="21">
        <v>99</v>
      </c>
      <c r="S1606" s="21">
        <v>99</v>
      </c>
      <c r="T1606" s="21">
        <v>99</v>
      </c>
      <c r="U1606" s="21">
        <v>99</v>
      </c>
      <c r="V1606" s="21">
        <v>99</v>
      </c>
      <c r="W1606" s="21">
        <v>99</v>
      </c>
      <c r="X1606" s="21">
        <v>99</v>
      </c>
      <c r="Y1606" s="21">
        <v>99</v>
      </c>
      <c r="Z1606" s="21">
        <v>99</v>
      </c>
      <c r="AA1606" s="21">
        <v>99</v>
      </c>
      <c r="AB1606" s="22">
        <v>1602</v>
      </c>
      <c r="AC1606" s="23">
        <v>99</v>
      </c>
      <c r="AD1606" s="23">
        <v>99</v>
      </c>
      <c r="AE1606" s="24">
        <v>99</v>
      </c>
      <c r="AF1606" s="24">
        <v>99</v>
      </c>
      <c r="AG1606" s="24">
        <v>99</v>
      </c>
      <c r="AH1606" s="24">
        <v>99</v>
      </c>
      <c r="AI1606" s="24">
        <v>99</v>
      </c>
      <c r="AJ1606" s="24">
        <v>99</v>
      </c>
      <c r="AK1606" s="24">
        <v>99</v>
      </c>
      <c r="AL1606" s="24">
        <v>99</v>
      </c>
      <c r="AM1606" s="24">
        <v>99</v>
      </c>
      <c r="AN1606" s="24">
        <v>99</v>
      </c>
      <c r="DX1606" s="19">
        <v>1602</v>
      </c>
      <c r="DY1606" t="s">
        <v>568</v>
      </c>
      <c r="DZ1606" t="s">
        <v>568</v>
      </c>
      <c r="EA1606" t="s">
        <v>568</v>
      </c>
      <c r="EB1606" t="s">
        <v>568</v>
      </c>
    </row>
    <row r="1607" spans="1:132" x14ac:dyDescent="0.25">
      <c r="A1607" s="12">
        <v>1604</v>
      </c>
      <c r="B1607" s="12">
        <v>0</v>
      </c>
      <c r="C1607" s="12">
        <v>0</v>
      </c>
      <c r="D1607" s="12">
        <v>0</v>
      </c>
      <c r="E1607" s="12">
        <v>0</v>
      </c>
      <c r="F1607" s="12">
        <v>0</v>
      </c>
      <c r="G1607" s="12">
        <v>0</v>
      </c>
      <c r="H1607" s="12">
        <v>0</v>
      </c>
      <c r="I1607" s="12">
        <v>0</v>
      </c>
      <c r="J1607" s="12">
        <v>0</v>
      </c>
      <c r="K1607" s="12">
        <v>0</v>
      </c>
      <c r="L1607" s="12">
        <v>0</v>
      </c>
      <c r="M1607" s="12">
        <v>0</v>
      </c>
      <c r="O1607" s="19">
        <v>1603</v>
      </c>
      <c r="P1607" s="20">
        <v>99</v>
      </c>
      <c r="Q1607" s="20">
        <v>99</v>
      </c>
      <c r="R1607" s="21">
        <v>99</v>
      </c>
      <c r="S1607" s="21">
        <v>99</v>
      </c>
      <c r="T1607" s="21">
        <v>99</v>
      </c>
      <c r="U1607" s="21">
        <v>99</v>
      </c>
      <c r="V1607" s="21">
        <v>99</v>
      </c>
      <c r="W1607" s="21">
        <v>99</v>
      </c>
      <c r="X1607" s="21">
        <v>99</v>
      </c>
      <c r="Y1607" s="21">
        <v>99</v>
      </c>
      <c r="Z1607" s="21">
        <v>99</v>
      </c>
      <c r="AA1607" s="21">
        <v>99</v>
      </c>
      <c r="AB1607" s="22">
        <v>1603</v>
      </c>
      <c r="AC1607" s="23">
        <v>99</v>
      </c>
      <c r="AD1607" s="23">
        <v>99</v>
      </c>
      <c r="AE1607" s="24">
        <v>99</v>
      </c>
      <c r="AF1607" s="24">
        <v>99</v>
      </c>
      <c r="AG1607" s="24">
        <v>99</v>
      </c>
      <c r="AH1607" s="24">
        <v>99</v>
      </c>
      <c r="AI1607" s="24">
        <v>99</v>
      </c>
      <c r="AJ1607" s="24">
        <v>99</v>
      </c>
      <c r="AK1607" s="24">
        <v>99</v>
      </c>
      <c r="AL1607" s="24">
        <v>99</v>
      </c>
      <c r="AM1607" s="24">
        <v>99</v>
      </c>
      <c r="AN1607" s="24">
        <v>99</v>
      </c>
      <c r="DX1607" s="19">
        <v>1603</v>
      </c>
      <c r="DY1607" t="s">
        <v>568</v>
      </c>
      <c r="DZ1607" t="s">
        <v>568</v>
      </c>
      <c r="EA1607" t="s">
        <v>568</v>
      </c>
      <c r="EB1607" t="s">
        <v>568</v>
      </c>
    </row>
    <row r="1608" spans="1:132" x14ac:dyDescent="0.25">
      <c r="A1608" s="13">
        <v>1605</v>
      </c>
      <c r="B1608" s="13">
        <v>0</v>
      </c>
      <c r="C1608" s="13">
        <v>0</v>
      </c>
      <c r="D1608" s="13">
        <v>0</v>
      </c>
      <c r="E1608" s="13">
        <v>0</v>
      </c>
      <c r="F1608" s="13">
        <v>0</v>
      </c>
      <c r="G1608" s="13">
        <v>0</v>
      </c>
      <c r="H1608" s="13">
        <v>0</v>
      </c>
      <c r="I1608" s="13">
        <v>0</v>
      </c>
      <c r="J1608" s="13">
        <v>0</v>
      </c>
      <c r="K1608" s="13">
        <v>0</v>
      </c>
      <c r="L1608" s="13">
        <v>0</v>
      </c>
      <c r="M1608" s="13">
        <v>0</v>
      </c>
      <c r="O1608" s="19">
        <v>1604</v>
      </c>
      <c r="P1608" s="20">
        <v>99</v>
      </c>
      <c r="Q1608" s="20">
        <v>99</v>
      </c>
      <c r="R1608" s="21">
        <v>99</v>
      </c>
      <c r="S1608" s="21">
        <v>99</v>
      </c>
      <c r="T1608" s="21">
        <v>99</v>
      </c>
      <c r="U1608" s="21">
        <v>99</v>
      </c>
      <c r="V1608" s="21">
        <v>99</v>
      </c>
      <c r="W1608" s="21">
        <v>99</v>
      </c>
      <c r="X1608" s="21">
        <v>99</v>
      </c>
      <c r="Y1608" s="21">
        <v>99</v>
      </c>
      <c r="Z1608" s="21">
        <v>99</v>
      </c>
      <c r="AA1608" s="21">
        <v>99</v>
      </c>
      <c r="AB1608" s="22">
        <v>1604</v>
      </c>
      <c r="AC1608" s="23">
        <v>99</v>
      </c>
      <c r="AD1608" s="23">
        <v>99</v>
      </c>
      <c r="AE1608" s="24">
        <v>99</v>
      </c>
      <c r="AF1608" s="24">
        <v>99</v>
      </c>
      <c r="AG1608" s="24">
        <v>99</v>
      </c>
      <c r="AH1608" s="24">
        <v>99</v>
      </c>
      <c r="AI1608" s="24">
        <v>99</v>
      </c>
      <c r="AJ1608" s="24">
        <v>99</v>
      </c>
      <c r="AK1608" s="24">
        <v>99</v>
      </c>
      <c r="AL1608" s="24">
        <v>99</v>
      </c>
      <c r="AM1608" s="24">
        <v>99</v>
      </c>
      <c r="AN1608" s="24">
        <v>99</v>
      </c>
      <c r="DX1608" s="19">
        <v>1604</v>
      </c>
      <c r="DY1608" t="s">
        <v>568</v>
      </c>
      <c r="DZ1608" t="s">
        <v>568</v>
      </c>
      <c r="EA1608" t="s">
        <v>568</v>
      </c>
      <c r="EB1608" t="s">
        <v>568</v>
      </c>
    </row>
    <row r="1609" spans="1:132" x14ac:dyDescent="0.25">
      <c r="A1609" s="12">
        <v>1606</v>
      </c>
      <c r="B1609" s="12">
        <v>0</v>
      </c>
      <c r="C1609" s="12">
        <v>0</v>
      </c>
      <c r="D1609" s="12">
        <v>0</v>
      </c>
      <c r="E1609" s="12">
        <v>0</v>
      </c>
      <c r="F1609" s="12">
        <v>0</v>
      </c>
      <c r="G1609" s="12">
        <v>0</v>
      </c>
      <c r="H1609" s="12">
        <v>0</v>
      </c>
      <c r="I1609" s="12">
        <v>0</v>
      </c>
      <c r="J1609" s="12">
        <v>0</v>
      </c>
      <c r="K1609" s="12">
        <v>0</v>
      </c>
      <c r="L1609" s="12">
        <v>0</v>
      </c>
      <c r="M1609" s="12">
        <v>0</v>
      </c>
      <c r="O1609" s="19">
        <v>1605</v>
      </c>
      <c r="P1609" s="20">
        <v>99</v>
      </c>
      <c r="Q1609" s="20">
        <v>99</v>
      </c>
      <c r="R1609" s="21">
        <v>99</v>
      </c>
      <c r="S1609" s="21">
        <v>99</v>
      </c>
      <c r="T1609" s="21">
        <v>99</v>
      </c>
      <c r="U1609" s="21">
        <v>99</v>
      </c>
      <c r="V1609" s="21">
        <v>99</v>
      </c>
      <c r="W1609" s="21">
        <v>99</v>
      </c>
      <c r="X1609" s="21">
        <v>99</v>
      </c>
      <c r="Y1609" s="21">
        <v>99</v>
      </c>
      <c r="Z1609" s="21">
        <v>99</v>
      </c>
      <c r="AA1609" s="21">
        <v>99</v>
      </c>
      <c r="AB1609" s="22">
        <v>1605</v>
      </c>
      <c r="AC1609" s="23">
        <v>99</v>
      </c>
      <c r="AD1609" s="23">
        <v>99</v>
      </c>
      <c r="AE1609" s="24">
        <v>99</v>
      </c>
      <c r="AF1609" s="24">
        <v>99</v>
      </c>
      <c r="AG1609" s="24">
        <v>99</v>
      </c>
      <c r="AH1609" s="24">
        <v>99</v>
      </c>
      <c r="AI1609" s="24">
        <v>99</v>
      </c>
      <c r="AJ1609" s="24">
        <v>99</v>
      </c>
      <c r="AK1609" s="24">
        <v>99</v>
      </c>
      <c r="AL1609" s="24">
        <v>99</v>
      </c>
      <c r="AM1609" s="24">
        <v>99</v>
      </c>
      <c r="AN1609" s="24">
        <v>99</v>
      </c>
      <c r="DX1609" s="19">
        <v>1605</v>
      </c>
      <c r="DY1609" t="s">
        <v>568</v>
      </c>
      <c r="DZ1609" t="s">
        <v>568</v>
      </c>
      <c r="EA1609" t="s">
        <v>568</v>
      </c>
      <c r="EB1609" t="s">
        <v>568</v>
      </c>
    </row>
    <row r="1610" spans="1:132" x14ac:dyDescent="0.25">
      <c r="A1610" s="13">
        <v>1607</v>
      </c>
      <c r="B1610" s="13">
        <v>0</v>
      </c>
      <c r="C1610" s="13">
        <v>0</v>
      </c>
      <c r="D1610" s="13">
        <v>0</v>
      </c>
      <c r="E1610" s="13">
        <v>0</v>
      </c>
      <c r="F1610" s="13">
        <v>0</v>
      </c>
      <c r="G1610" s="13">
        <v>0</v>
      </c>
      <c r="H1610" s="13">
        <v>0</v>
      </c>
      <c r="I1610" s="13">
        <v>0</v>
      </c>
      <c r="J1610" s="13">
        <v>0</v>
      </c>
      <c r="K1610" s="13">
        <v>0</v>
      </c>
      <c r="L1610" s="13">
        <v>0</v>
      </c>
      <c r="M1610" s="13">
        <v>0</v>
      </c>
      <c r="O1610" s="19">
        <v>1606</v>
      </c>
      <c r="P1610" s="20">
        <v>99</v>
      </c>
      <c r="Q1610" s="20">
        <v>99</v>
      </c>
      <c r="R1610" s="21">
        <v>99</v>
      </c>
      <c r="S1610" s="21">
        <v>99</v>
      </c>
      <c r="T1610" s="21">
        <v>99</v>
      </c>
      <c r="U1610" s="21">
        <v>99</v>
      </c>
      <c r="V1610" s="21">
        <v>99</v>
      </c>
      <c r="W1610" s="21">
        <v>99</v>
      </c>
      <c r="X1610" s="21">
        <v>99</v>
      </c>
      <c r="Y1610" s="21">
        <v>99</v>
      </c>
      <c r="Z1610" s="21">
        <v>99</v>
      </c>
      <c r="AA1610" s="21">
        <v>99</v>
      </c>
      <c r="AB1610" s="22">
        <v>1606</v>
      </c>
      <c r="AC1610" s="23">
        <v>99</v>
      </c>
      <c r="AD1610" s="23">
        <v>99</v>
      </c>
      <c r="AE1610" s="24">
        <v>99</v>
      </c>
      <c r="AF1610" s="24">
        <v>99</v>
      </c>
      <c r="AG1610" s="24">
        <v>99</v>
      </c>
      <c r="AH1610" s="24">
        <v>99</v>
      </c>
      <c r="AI1610" s="24">
        <v>99</v>
      </c>
      <c r="AJ1610" s="24">
        <v>99</v>
      </c>
      <c r="AK1610" s="24">
        <v>99</v>
      </c>
      <c r="AL1610" s="24">
        <v>99</v>
      </c>
      <c r="AM1610" s="24">
        <v>99</v>
      </c>
      <c r="AN1610" s="24">
        <v>99</v>
      </c>
      <c r="DX1610" s="19">
        <v>1606</v>
      </c>
      <c r="DY1610" t="s">
        <v>568</v>
      </c>
      <c r="DZ1610" t="s">
        <v>568</v>
      </c>
      <c r="EA1610" t="s">
        <v>568</v>
      </c>
      <c r="EB1610" t="s">
        <v>568</v>
      </c>
    </row>
    <row r="1611" spans="1:132" x14ac:dyDescent="0.25">
      <c r="A1611" s="12">
        <v>1608</v>
      </c>
      <c r="B1611" s="12">
        <v>0</v>
      </c>
      <c r="C1611" s="12">
        <v>0</v>
      </c>
      <c r="D1611" s="12">
        <v>0</v>
      </c>
      <c r="E1611" s="12">
        <v>0</v>
      </c>
      <c r="F1611" s="12">
        <v>0</v>
      </c>
      <c r="G1611" s="12">
        <v>0</v>
      </c>
      <c r="H1611" s="12">
        <v>0</v>
      </c>
      <c r="I1611" s="12">
        <v>0</v>
      </c>
      <c r="J1611" s="12">
        <v>0</v>
      </c>
      <c r="K1611" s="12">
        <v>0</v>
      </c>
      <c r="L1611" s="12">
        <v>0</v>
      </c>
      <c r="M1611" s="12">
        <v>0</v>
      </c>
      <c r="O1611" s="19">
        <v>1607</v>
      </c>
      <c r="P1611" s="20">
        <v>99</v>
      </c>
      <c r="Q1611" s="20">
        <v>99</v>
      </c>
      <c r="R1611" s="21">
        <v>99</v>
      </c>
      <c r="S1611" s="21">
        <v>99</v>
      </c>
      <c r="T1611" s="21">
        <v>99</v>
      </c>
      <c r="U1611" s="21">
        <v>99</v>
      </c>
      <c r="V1611" s="21">
        <v>99</v>
      </c>
      <c r="W1611" s="21">
        <v>99</v>
      </c>
      <c r="X1611" s="21">
        <v>99</v>
      </c>
      <c r="Y1611" s="21">
        <v>99</v>
      </c>
      <c r="Z1611" s="21">
        <v>99</v>
      </c>
      <c r="AA1611" s="21">
        <v>99</v>
      </c>
      <c r="AB1611" s="22">
        <v>1607</v>
      </c>
      <c r="AC1611" s="23">
        <v>99</v>
      </c>
      <c r="AD1611" s="23">
        <v>99</v>
      </c>
      <c r="AE1611" s="24">
        <v>99</v>
      </c>
      <c r="AF1611" s="24">
        <v>99</v>
      </c>
      <c r="AG1611" s="24">
        <v>99</v>
      </c>
      <c r="AH1611" s="24">
        <v>99</v>
      </c>
      <c r="AI1611" s="24">
        <v>99</v>
      </c>
      <c r="AJ1611" s="24">
        <v>99</v>
      </c>
      <c r="AK1611" s="24">
        <v>99</v>
      </c>
      <c r="AL1611" s="24">
        <v>99</v>
      </c>
      <c r="AM1611" s="24">
        <v>99</v>
      </c>
      <c r="AN1611" s="24">
        <v>99</v>
      </c>
      <c r="DX1611" s="19">
        <v>1607</v>
      </c>
      <c r="DY1611" t="s">
        <v>568</v>
      </c>
      <c r="DZ1611" t="s">
        <v>568</v>
      </c>
      <c r="EA1611" t="s">
        <v>568</v>
      </c>
      <c r="EB1611" t="s">
        <v>568</v>
      </c>
    </row>
    <row r="1612" spans="1:132" x14ac:dyDescent="0.25">
      <c r="A1612" s="13">
        <v>1609</v>
      </c>
      <c r="B1612" s="13">
        <v>0</v>
      </c>
      <c r="C1612" s="13">
        <v>0</v>
      </c>
      <c r="D1612" s="13">
        <v>0</v>
      </c>
      <c r="E1612" s="13">
        <v>0</v>
      </c>
      <c r="F1612" s="13">
        <v>0</v>
      </c>
      <c r="G1612" s="13">
        <v>0</v>
      </c>
      <c r="H1612" s="13">
        <v>0</v>
      </c>
      <c r="I1612" s="13">
        <v>0</v>
      </c>
      <c r="J1612" s="13">
        <v>0</v>
      </c>
      <c r="K1612" s="13">
        <v>0</v>
      </c>
      <c r="L1612" s="13">
        <v>0</v>
      </c>
      <c r="M1612" s="13">
        <v>0</v>
      </c>
      <c r="O1612" s="19">
        <v>1608</v>
      </c>
      <c r="P1612" s="20">
        <v>99</v>
      </c>
      <c r="Q1612" s="20">
        <v>99</v>
      </c>
      <c r="R1612" s="21">
        <v>99</v>
      </c>
      <c r="S1612" s="21">
        <v>99</v>
      </c>
      <c r="T1612" s="21">
        <v>99</v>
      </c>
      <c r="U1612" s="21">
        <v>99</v>
      </c>
      <c r="V1612" s="21">
        <v>99</v>
      </c>
      <c r="W1612" s="21">
        <v>99</v>
      </c>
      <c r="X1612" s="21">
        <v>99</v>
      </c>
      <c r="Y1612" s="21">
        <v>99</v>
      </c>
      <c r="Z1612" s="21">
        <v>99</v>
      </c>
      <c r="AA1612" s="21">
        <v>99</v>
      </c>
      <c r="AB1612" s="22">
        <v>1608</v>
      </c>
      <c r="AC1612" s="23">
        <v>99</v>
      </c>
      <c r="AD1612" s="23">
        <v>99</v>
      </c>
      <c r="AE1612" s="24">
        <v>99</v>
      </c>
      <c r="AF1612" s="24">
        <v>99</v>
      </c>
      <c r="AG1612" s="24">
        <v>99</v>
      </c>
      <c r="AH1612" s="24">
        <v>99</v>
      </c>
      <c r="AI1612" s="24">
        <v>99</v>
      </c>
      <c r="AJ1612" s="24">
        <v>99</v>
      </c>
      <c r="AK1612" s="24">
        <v>99</v>
      </c>
      <c r="AL1612" s="24">
        <v>99</v>
      </c>
      <c r="AM1612" s="24">
        <v>99</v>
      </c>
      <c r="AN1612" s="24">
        <v>99</v>
      </c>
      <c r="DX1612" s="19">
        <v>1608</v>
      </c>
      <c r="DY1612" t="s">
        <v>568</v>
      </c>
      <c r="DZ1612" t="s">
        <v>568</v>
      </c>
      <c r="EA1612" t="s">
        <v>568</v>
      </c>
      <c r="EB1612" t="s">
        <v>568</v>
      </c>
    </row>
    <row r="1613" spans="1:132" x14ac:dyDescent="0.25">
      <c r="A1613" s="12">
        <v>1610</v>
      </c>
      <c r="B1613" s="12">
        <v>0</v>
      </c>
      <c r="C1613" s="12">
        <v>0</v>
      </c>
      <c r="D1613" s="12">
        <v>0</v>
      </c>
      <c r="E1613" s="12">
        <v>0</v>
      </c>
      <c r="F1613" s="12">
        <v>0</v>
      </c>
      <c r="G1613" s="12">
        <v>0</v>
      </c>
      <c r="H1613" s="12">
        <v>0</v>
      </c>
      <c r="I1613" s="12">
        <v>0</v>
      </c>
      <c r="J1613" s="12">
        <v>0</v>
      </c>
      <c r="K1613" s="12">
        <v>0</v>
      </c>
      <c r="L1613" s="12">
        <v>0</v>
      </c>
      <c r="M1613" s="12">
        <v>0</v>
      </c>
      <c r="O1613" s="19">
        <v>1609</v>
      </c>
      <c r="P1613" s="20">
        <v>99</v>
      </c>
      <c r="Q1613" s="20">
        <v>99</v>
      </c>
      <c r="R1613" s="21">
        <v>99</v>
      </c>
      <c r="S1613" s="21">
        <v>99</v>
      </c>
      <c r="T1613" s="21">
        <v>99</v>
      </c>
      <c r="U1613" s="21">
        <v>99</v>
      </c>
      <c r="V1613" s="21">
        <v>99</v>
      </c>
      <c r="W1613" s="21">
        <v>99</v>
      </c>
      <c r="X1613" s="21">
        <v>99</v>
      </c>
      <c r="Y1613" s="21">
        <v>99</v>
      </c>
      <c r="Z1613" s="21">
        <v>99</v>
      </c>
      <c r="AA1613" s="21">
        <v>99</v>
      </c>
      <c r="AB1613" s="22">
        <v>1609</v>
      </c>
      <c r="AC1613" s="23">
        <v>99</v>
      </c>
      <c r="AD1613" s="23">
        <v>99</v>
      </c>
      <c r="AE1613" s="24">
        <v>99</v>
      </c>
      <c r="AF1613" s="24">
        <v>99</v>
      </c>
      <c r="AG1613" s="24">
        <v>99</v>
      </c>
      <c r="AH1613" s="24">
        <v>99</v>
      </c>
      <c r="AI1613" s="24">
        <v>99</v>
      </c>
      <c r="AJ1613" s="24">
        <v>99</v>
      </c>
      <c r="AK1613" s="24">
        <v>99</v>
      </c>
      <c r="AL1613" s="24">
        <v>99</v>
      </c>
      <c r="AM1613" s="24">
        <v>99</v>
      </c>
      <c r="AN1613" s="24">
        <v>99</v>
      </c>
      <c r="DX1613" s="19">
        <v>1609</v>
      </c>
      <c r="DY1613" t="s">
        <v>568</v>
      </c>
      <c r="DZ1613" t="s">
        <v>568</v>
      </c>
      <c r="EA1613" t="s">
        <v>568</v>
      </c>
      <c r="EB1613" t="s">
        <v>568</v>
      </c>
    </row>
    <row r="1614" spans="1:132" x14ac:dyDescent="0.25">
      <c r="A1614" s="13">
        <v>1611</v>
      </c>
      <c r="B1614" s="13">
        <v>0</v>
      </c>
      <c r="C1614" s="13">
        <v>0</v>
      </c>
      <c r="D1614" s="13">
        <v>0</v>
      </c>
      <c r="E1614" s="13">
        <v>0</v>
      </c>
      <c r="F1614" s="13">
        <v>0</v>
      </c>
      <c r="G1614" s="13">
        <v>0</v>
      </c>
      <c r="H1614" s="13">
        <v>0</v>
      </c>
      <c r="I1614" s="13">
        <v>0</v>
      </c>
      <c r="J1614" s="13">
        <v>0</v>
      </c>
      <c r="K1614" s="13">
        <v>0</v>
      </c>
      <c r="L1614" s="13">
        <v>0</v>
      </c>
      <c r="M1614" s="13">
        <v>0</v>
      </c>
      <c r="O1614" s="19">
        <v>1610</v>
      </c>
      <c r="P1614" s="20">
        <v>99</v>
      </c>
      <c r="Q1614" s="20">
        <v>99</v>
      </c>
      <c r="R1614" s="21">
        <v>99</v>
      </c>
      <c r="S1614" s="21">
        <v>99</v>
      </c>
      <c r="T1614" s="21">
        <v>99</v>
      </c>
      <c r="U1614" s="21">
        <v>99</v>
      </c>
      <c r="V1614" s="21">
        <v>99</v>
      </c>
      <c r="W1614" s="21">
        <v>99</v>
      </c>
      <c r="X1614" s="21">
        <v>99</v>
      </c>
      <c r="Y1614" s="21">
        <v>99</v>
      </c>
      <c r="Z1614" s="21">
        <v>99</v>
      </c>
      <c r="AA1614" s="21">
        <v>99</v>
      </c>
      <c r="AB1614" s="22">
        <v>1610</v>
      </c>
      <c r="AC1614" s="23">
        <v>99</v>
      </c>
      <c r="AD1614" s="23">
        <v>99</v>
      </c>
      <c r="AE1614" s="24">
        <v>99</v>
      </c>
      <c r="AF1614" s="24">
        <v>99</v>
      </c>
      <c r="AG1614" s="24">
        <v>99</v>
      </c>
      <c r="AH1614" s="24">
        <v>99</v>
      </c>
      <c r="AI1614" s="24">
        <v>99</v>
      </c>
      <c r="AJ1614" s="24">
        <v>99</v>
      </c>
      <c r="AK1614" s="24">
        <v>99</v>
      </c>
      <c r="AL1614" s="24">
        <v>99</v>
      </c>
      <c r="AM1614" s="24">
        <v>99</v>
      </c>
      <c r="AN1614" s="24">
        <v>99</v>
      </c>
      <c r="DX1614" s="19">
        <v>1610</v>
      </c>
      <c r="DY1614" t="s">
        <v>568</v>
      </c>
      <c r="DZ1614" t="s">
        <v>568</v>
      </c>
      <c r="EA1614" t="s">
        <v>568</v>
      </c>
      <c r="EB1614" t="s">
        <v>568</v>
      </c>
    </row>
    <row r="1615" spans="1:132" x14ac:dyDescent="0.25">
      <c r="A1615" s="12">
        <v>1612</v>
      </c>
      <c r="B1615" s="12">
        <v>0</v>
      </c>
      <c r="C1615" s="12">
        <v>0</v>
      </c>
      <c r="D1615" s="12">
        <v>0</v>
      </c>
      <c r="E1615" s="12">
        <v>0</v>
      </c>
      <c r="F1615" s="12">
        <v>0</v>
      </c>
      <c r="G1615" s="12">
        <v>0</v>
      </c>
      <c r="H1615" s="12">
        <v>0</v>
      </c>
      <c r="I1615" s="12">
        <v>0</v>
      </c>
      <c r="J1615" s="12">
        <v>0</v>
      </c>
      <c r="K1615" s="12">
        <v>0</v>
      </c>
      <c r="L1615" s="12">
        <v>0</v>
      </c>
      <c r="M1615" s="12">
        <v>0</v>
      </c>
      <c r="O1615" s="19">
        <v>1611</v>
      </c>
      <c r="P1615" s="20">
        <v>99</v>
      </c>
      <c r="Q1615" s="20">
        <v>99</v>
      </c>
      <c r="R1615" s="21">
        <v>99</v>
      </c>
      <c r="S1615" s="21">
        <v>99</v>
      </c>
      <c r="T1615" s="21">
        <v>99</v>
      </c>
      <c r="U1615" s="21">
        <v>99</v>
      </c>
      <c r="V1615" s="21">
        <v>99</v>
      </c>
      <c r="W1615" s="21">
        <v>99</v>
      </c>
      <c r="X1615" s="21">
        <v>99</v>
      </c>
      <c r="Y1615" s="21">
        <v>99</v>
      </c>
      <c r="Z1615" s="21">
        <v>99</v>
      </c>
      <c r="AA1615" s="21">
        <v>99</v>
      </c>
      <c r="AB1615" s="22">
        <v>1611</v>
      </c>
      <c r="AC1615" s="23">
        <v>99</v>
      </c>
      <c r="AD1615" s="23">
        <v>99</v>
      </c>
      <c r="AE1615" s="24">
        <v>99</v>
      </c>
      <c r="AF1615" s="24">
        <v>99</v>
      </c>
      <c r="AG1615" s="24">
        <v>99</v>
      </c>
      <c r="AH1615" s="24">
        <v>99</v>
      </c>
      <c r="AI1615" s="24">
        <v>99</v>
      </c>
      <c r="AJ1615" s="24">
        <v>99</v>
      </c>
      <c r="AK1615" s="24">
        <v>99</v>
      </c>
      <c r="AL1615" s="24">
        <v>99</v>
      </c>
      <c r="AM1615" s="24">
        <v>99</v>
      </c>
      <c r="AN1615" s="24">
        <v>99</v>
      </c>
      <c r="DX1615" s="19">
        <v>1611</v>
      </c>
      <c r="DY1615" t="s">
        <v>568</v>
      </c>
      <c r="DZ1615" t="s">
        <v>568</v>
      </c>
      <c r="EA1615" t="s">
        <v>568</v>
      </c>
      <c r="EB1615" t="s">
        <v>568</v>
      </c>
    </row>
    <row r="1616" spans="1:132" x14ac:dyDescent="0.25">
      <c r="A1616" s="13">
        <v>1613</v>
      </c>
      <c r="B1616" s="13">
        <v>0</v>
      </c>
      <c r="C1616" s="13">
        <v>0</v>
      </c>
      <c r="D1616" s="13">
        <v>0</v>
      </c>
      <c r="E1616" s="13">
        <v>0</v>
      </c>
      <c r="F1616" s="13">
        <v>0</v>
      </c>
      <c r="G1616" s="13">
        <v>0</v>
      </c>
      <c r="H1616" s="13">
        <v>0</v>
      </c>
      <c r="I1616" s="13">
        <v>0</v>
      </c>
      <c r="J1616" s="13">
        <v>0</v>
      </c>
      <c r="K1616" s="13">
        <v>0</v>
      </c>
      <c r="L1616" s="13">
        <v>0</v>
      </c>
      <c r="M1616" s="13">
        <v>0</v>
      </c>
      <c r="O1616" s="19">
        <v>1612</v>
      </c>
      <c r="P1616" s="20">
        <v>99</v>
      </c>
      <c r="Q1616" s="20">
        <v>99</v>
      </c>
      <c r="R1616" s="21">
        <v>99</v>
      </c>
      <c r="S1616" s="21">
        <v>99</v>
      </c>
      <c r="T1616" s="21">
        <v>99</v>
      </c>
      <c r="U1616" s="21">
        <v>99</v>
      </c>
      <c r="V1616" s="21">
        <v>99</v>
      </c>
      <c r="W1616" s="21">
        <v>99</v>
      </c>
      <c r="X1616" s="21">
        <v>99</v>
      </c>
      <c r="Y1616" s="21">
        <v>99</v>
      </c>
      <c r="Z1616" s="21">
        <v>99</v>
      </c>
      <c r="AA1616" s="21">
        <v>99</v>
      </c>
      <c r="AB1616" s="22">
        <v>1612</v>
      </c>
      <c r="AC1616" s="23">
        <v>99</v>
      </c>
      <c r="AD1616" s="23">
        <v>99</v>
      </c>
      <c r="AE1616" s="24">
        <v>99</v>
      </c>
      <c r="AF1616" s="24">
        <v>99</v>
      </c>
      <c r="AG1616" s="24">
        <v>99</v>
      </c>
      <c r="AH1616" s="24">
        <v>99</v>
      </c>
      <c r="AI1616" s="24">
        <v>99</v>
      </c>
      <c r="AJ1616" s="24">
        <v>99</v>
      </c>
      <c r="AK1616" s="24">
        <v>99</v>
      </c>
      <c r="AL1616" s="24">
        <v>99</v>
      </c>
      <c r="AM1616" s="24">
        <v>99</v>
      </c>
      <c r="AN1616" s="24">
        <v>99</v>
      </c>
      <c r="DX1616" s="19">
        <v>1612</v>
      </c>
      <c r="DY1616" t="s">
        <v>568</v>
      </c>
      <c r="DZ1616" t="s">
        <v>568</v>
      </c>
      <c r="EA1616" t="s">
        <v>568</v>
      </c>
      <c r="EB1616" t="s">
        <v>568</v>
      </c>
    </row>
    <row r="1617" spans="1:132" x14ac:dyDescent="0.25">
      <c r="A1617" s="12">
        <v>1614</v>
      </c>
      <c r="B1617" s="12">
        <v>0</v>
      </c>
      <c r="C1617" s="12">
        <v>0</v>
      </c>
      <c r="D1617" s="12">
        <v>0</v>
      </c>
      <c r="E1617" s="12">
        <v>0</v>
      </c>
      <c r="F1617" s="12">
        <v>0</v>
      </c>
      <c r="G1617" s="12">
        <v>0</v>
      </c>
      <c r="H1617" s="12">
        <v>0</v>
      </c>
      <c r="I1617" s="12">
        <v>0</v>
      </c>
      <c r="J1617" s="12">
        <v>0</v>
      </c>
      <c r="K1617" s="12">
        <v>0</v>
      </c>
      <c r="L1617" s="12">
        <v>0</v>
      </c>
      <c r="M1617" s="12">
        <v>0</v>
      </c>
      <c r="O1617" s="19">
        <v>1613</v>
      </c>
      <c r="P1617" s="20">
        <v>99</v>
      </c>
      <c r="Q1617" s="20">
        <v>99</v>
      </c>
      <c r="R1617" s="21">
        <v>99</v>
      </c>
      <c r="S1617" s="21">
        <v>99</v>
      </c>
      <c r="T1617" s="21">
        <v>99</v>
      </c>
      <c r="U1617" s="21">
        <v>99</v>
      </c>
      <c r="V1617" s="21">
        <v>99</v>
      </c>
      <c r="W1617" s="21">
        <v>99</v>
      </c>
      <c r="X1617" s="21">
        <v>99</v>
      </c>
      <c r="Y1617" s="21">
        <v>99</v>
      </c>
      <c r="Z1617" s="21">
        <v>99</v>
      </c>
      <c r="AA1617" s="21">
        <v>99</v>
      </c>
      <c r="AB1617" s="22">
        <v>1613</v>
      </c>
      <c r="AC1617" s="23">
        <v>99</v>
      </c>
      <c r="AD1617" s="23">
        <v>99</v>
      </c>
      <c r="AE1617" s="24">
        <v>99</v>
      </c>
      <c r="AF1617" s="24">
        <v>99</v>
      </c>
      <c r="AG1617" s="24">
        <v>99</v>
      </c>
      <c r="AH1617" s="24">
        <v>99</v>
      </c>
      <c r="AI1617" s="24">
        <v>99</v>
      </c>
      <c r="AJ1617" s="24">
        <v>99</v>
      </c>
      <c r="AK1617" s="24">
        <v>99</v>
      </c>
      <c r="AL1617" s="24">
        <v>99</v>
      </c>
      <c r="AM1617" s="24">
        <v>99</v>
      </c>
      <c r="AN1617" s="24">
        <v>99</v>
      </c>
      <c r="DX1617" s="19">
        <v>1613</v>
      </c>
      <c r="DY1617" t="s">
        <v>568</v>
      </c>
      <c r="DZ1617" t="s">
        <v>568</v>
      </c>
      <c r="EA1617" t="s">
        <v>568</v>
      </c>
      <c r="EB1617" t="s">
        <v>568</v>
      </c>
    </row>
    <row r="1618" spans="1:132" x14ac:dyDescent="0.25">
      <c r="A1618" s="13">
        <v>1615</v>
      </c>
      <c r="B1618" s="13">
        <v>0</v>
      </c>
      <c r="C1618" s="13">
        <v>0</v>
      </c>
      <c r="D1618" s="13">
        <v>0</v>
      </c>
      <c r="E1618" s="13">
        <v>0</v>
      </c>
      <c r="F1618" s="13">
        <v>0</v>
      </c>
      <c r="G1618" s="13">
        <v>0</v>
      </c>
      <c r="H1618" s="13">
        <v>0</v>
      </c>
      <c r="I1618" s="13">
        <v>0</v>
      </c>
      <c r="J1618" s="13">
        <v>0</v>
      </c>
      <c r="K1618" s="13">
        <v>0</v>
      </c>
      <c r="L1618" s="13">
        <v>0</v>
      </c>
      <c r="M1618" s="13">
        <v>0</v>
      </c>
      <c r="O1618" s="19">
        <v>1614</v>
      </c>
      <c r="P1618" s="20">
        <v>99</v>
      </c>
      <c r="Q1618" s="20">
        <v>99</v>
      </c>
      <c r="R1618" s="21">
        <v>99</v>
      </c>
      <c r="S1618" s="21">
        <v>99</v>
      </c>
      <c r="T1618" s="21">
        <v>99</v>
      </c>
      <c r="U1618" s="21">
        <v>99</v>
      </c>
      <c r="V1618" s="21">
        <v>99</v>
      </c>
      <c r="W1618" s="21">
        <v>99</v>
      </c>
      <c r="X1618" s="21">
        <v>99</v>
      </c>
      <c r="Y1618" s="21">
        <v>99</v>
      </c>
      <c r="Z1618" s="21">
        <v>99</v>
      </c>
      <c r="AA1618" s="21">
        <v>99</v>
      </c>
      <c r="AB1618" s="22">
        <v>1614</v>
      </c>
      <c r="AC1618" s="23">
        <v>99</v>
      </c>
      <c r="AD1618" s="23">
        <v>99</v>
      </c>
      <c r="AE1618" s="24">
        <v>99</v>
      </c>
      <c r="AF1618" s="24">
        <v>99</v>
      </c>
      <c r="AG1618" s="24">
        <v>99</v>
      </c>
      <c r="AH1618" s="24">
        <v>99</v>
      </c>
      <c r="AI1618" s="24">
        <v>99</v>
      </c>
      <c r="AJ1618" s="24">
        <v>99</v>
      </c>
      <c r="AK1618" s="24">
        <v>99</v>
      </c>
      <c r="AL1618" s="24">
        <v>99</v>
      </c>
      <c r="AM1618" s="24">
        <v>99</v>
      </c>
      <c r="AN1618" s="24">
        <v>99</v>
      </c>
      <c r="DX1618" s="19">
        <v>1614</v>
      </c>
      <c r="DY1618" t="s">
        <v>568</v>
      </c>
      <c r="DZ1618" t="s">
        <v>568</v>
      </c>
      <c r="EA1618" t="s">
        <v>568</v>
      </c>
      <c r="EB1618" t="s">
        <v>568</v>
      </c>
    </row>
    <row r="1619" spans="1:132" x14ac:dyDescent="0.25">
      <c r="A1619" s="12">
        <v>1616</v>
      </c>
      <c r="B1619" s="12">
        <v>0</v>
      </c>
      <c r="C1619" s="12">
        <v>0</v>
      </c>
      <c r="D1619" s="12">
        <v>0</v>
      </c>
      <c r="E1619" s="12">
        <v>0</v>
      </c>
      <c r="F1619" s="12">
        <v>0</v>
      </c>
      <c r="G1619" s="12">
        <v>0</v>
      </c>
      <c r="H1619" s="12">
        <v>0</v>
      </c>
      <c r="I1619" s="12">
        <v>0</v>
      </c>
      <c r="J1619" s="12">
        <v>0</v>
      </c>
      <c r="K1619" s="12">
        <v>0</v>
      </c>
      <c r="L1619" s="12">
        <v>0</v>
      </c>
      <c r="M1619" s="12">
        <v>0</v>
      </c>
      <c r="O1619" s="19">
        <v>1615</v>
      </c>
      <c r="P1619" s="20">
        <v>99</v>
      </c>
      <c r="Q1619" s="20">
        <v>99</v>
      </c>
      <c r="R1619" s="21">
        <v>99</v>
      </c>
      <c r="S1619" s="21">
        <v>99</v>
      </c>
      <c r="T1619" s="21">
        <v>99</v>
      </c>
      <c r="U1619" s="21">
        <v>99</v>
      </c>
      <c r="V1619" s="21">
        <v>99</v>
      </c>
      <c r="W1619" s="21">
        <v>99</v>
      </c>
      <c r="X1619" s="21">
        <v>99</v>
      </c>
      <c r="Y1619" s="21">
        <v>99</v>
      </c>
      <c r="Z1619" s="21">
        <v>99</v>
      </c>
      <c r="AA1619" s="21">
        <v>99</v>
      </c>
      <c r="AB1619" s="22">
        <v>1615</v>
      </c>
      <c r="AC1619" s="23">
        <v>99</v>
      </c>
      <c r="AD1619" s="23">
        <v>99</v>
      </c>
      <c r="AE1619" s="24">
        <v>99</v>
      </c>
      <c r="AF1619" s="24">
        <v>99</v>
      </c>
      <c r="AG1619" s="24">
        <v>99</v>
      </c>
      <c r="AH1619" s="24">
        <v>99</v>
      </c>
      <c r="AI1619" s="24">
        <v>99</v>
      </c>
      <c r="AJ1619" s="24">
        <v>99</v>
      </c>
      <c r="AK1619" s="24">
        <v>99</v>
      </c>
      <c r="AL1619" s="24">
        <v>99</v>
      </c>
      <c r="AM1619" s="24">
        <v>99</v>
      </c>
      <c r="AN1619" s="24">
        <v>99</v>
      </c>
      <c r="DX1619" s="19">
        <v>1615</v>
      </c>
      <c r="DY1619" t="s">
        <v>568</v>
      </c>
      <c r="DZ1619" t="s">
        <v>568</v>
      </c>
      <c r="EA1619" t="s">
        <v>568</v>
      </c>
      <c r="EB1619" t="s">
        <v>568</v>
      </c>
    </row>
    <row r="1620" spans="1:132" x14ac:dyDescent="0.25">
      <c r="A1620" s="13">
        <v>1617</v>
      </c>
      <c r="B1620" s="13">
        <v>0</v>
      </c>
      <c r="C1620" s="13">
        <v>0</v>
      </c>
      <c r="D1620" s="13">
        <v>0</v>
      </c>
      <c r="E1620" s="13">
        <v>0</v>
      </c>
      <c r="F1620" s="13">
        <v>0</v>
      </c>
      <c r="G1620" s="13">
        <v>0</v>
      </c>
      <c r="H1620" s="13">
        <v>0</v>
      </c>
      <c r="I1620" s="13">
        <v>0</v>
      </c>
      <c r="J1620" s="13">
        <v>0</v>
      </c>
      <c r="K1620" s="13">
        <v>0</v>
      </c>
      <c r="L1620" s="13">
        <v>0</v>
      </c>
      <c r="M1620" s="13">
        <v>0</v>
      </c>
      <c r="O1620" s="19">
        <v>1616</v>
      </c>
      <c r="P1620" s="20">
        <v>99</v>
      </c>
      <c r="Q1620" s="20">
        <v>99</v>
      </c>
      <c r="R1620" s="21">
        <v>99</v>
      </c>
      <c r="S1620" s="21">
        <v>99</v>
      </c>
      <c r="T1620" s="21">
        <v>99</v>
      </c>
      <c r="U1620" s="21">
        <v>99</v>
      </c>
      <c r="V1620" s="21">
        <v>99</v>
      </c>
      <c r="W1620" s="21">
        <v>99</v>
      </c>
      <c r="X1620" s="21">
        <v>99</v>
      </c>
      <c r="Y1620" s="21">
        <v>99</v>
      </c>
      <c r="Z1620" s="21">
        <v>99</v>
      </c>
      <c r="AA1620" s="21">
        <v>99</v>
      </c>
      <c r="AB1620" s="22">
        <v>1616</v>
      </c>
      <c r="AC1620" s="23">
        <v>99</v>
      </c>
      <c r="AD1620" s="23">
        <v>99</v>
      </c>
      <c r="AE1620" s="24">
        <v>99</v>
      </c>
      <c r="AF1620" s="24">
        <v>99</v>
      </c>
      <c r="AG1620" s="24">
        <v>99</v>
      </c>
      <c r="AH1620" s="24">
        <v>99</v>
      </c>
      <c r="AI1620" s="24">
        <v>99</v>
      </c>
      <c r="AJ1620" s="24">
        <v>99</v>
      </c>
      <c r="AK1620" s="24">
        <v>99</v>
      </c>
      <c r="AL1620" s="24">
        <v>99</v>
      </c>
      <c r="AM1620" s="24">
        <v>99</v>
      </c>
      <c r="AN1620" s="24">
        <v>99</v>
      </c>
      <c r="DX1620" s="19">
        <v>1616</v>
      </c>
      <c r="DY1620" t="s">
        <v>568</v>
      </c>
      <c r="DZ1620" t="s">
        <v>568</v>
      </c>
      <c r="EA1620" t="s">
        <v>568</v>
      </c>
      <c r="EB1620" t="s">
        <v>568</v>
      </c>
    </row>
    <row r="1621" spans="1:132" x14ac:dyDescent="0.25">
      <c r="A1621" s="12">
        <v>1618</v>
      </c>
      <c r="B1621" s="12">
        <v>0</v>
      </c>
      <c r="C1621" s="12">
        <v>0</v>
      </c>
      <c r="D1621" s="12">
        <v>0</v>
      </c>
      <c r="E1621" s="12">
        <v>0</v>
      </c>
      <c r="F1621" s="12">
        <v>0</v>
      </c>
      <c r="G1621" s="12">
        <v>0</v>
      </c>
      <c r="H1621" s="12">
        <v>0</v>
      </c>
      <c r="I1621" s="12">
        <v>0</v>
      </c>
      <c r="J1621" s="12">
        <v>0</v>
      </c>
      <c r="K1621" s="12">
        <v>0</v>
      </c>
      <c r="L1621" s="12">
        <v>0</v>
      </c>
      <c r="M1621" s="12">
        <v>0</v>
      </c>
      <c r="O1621" s="19">
        <v>1617</v>
      </c>
      <c r="P1621" s="20">
        <v>99</v>
      </c>
      <c r="Q1621" s="20">
        <v>99</v>
      </c>
      <c r="R1621" s="21">
        <v>99</v>
      </c>
      <c r="S1621" s="21">
        <v>99</v>
      </c>
      <c r="T1621" s="21">
        <v>99</v>
      </c>
      <c r="U1621" s="21">
        <v>99</v>
      </c>
      <c r="V1621" s="21">
        <v>99</v>
      </c>
      <c r="W1621" s="21">
        <v>99</v>
      </c>
      <c r="X1621" s="21">
        <v>99</v>
      </c>
      <c r="Y1621" s="21">
        <v>99</v>
      </c>
      <c r="Z1621" s="21">
        <v>99</v>
      </c>
      <c r="AA1621" s="21">
        <v>99</v>
      </c>
      <c r="AB1621" s="22">
        <v>1617</v>
      </c>
      <c r="AC1621" s="23">
        <v>99</v>
      </c>
      <c r="AD1621" s="23">
        <v>99</v>
      </c>
      <c r="AE1621" s="24">
        <v>99</v>
      </c>
      <c r="AF1621" s="24">
        <v>99</v>
      </c>
      <c r="AG1621" s="24">
        <v>99</v>
      </c>
      <c r="AH1621" s="24">
        <v>99</v>
      </c>
      <c r="AI1621" s="24">
        <v>99</v>
      </c>
      <c r="AJ1621" s="24">
        <v>99</v>
      </c>
      <c r="AK1621" s="24">
        <v>99</v>
      </c>
      <c r="AL1621" s="24">
        <v>99</v>
      </c>
      <c r="AM1621" s="24">
        <v>99</v>
      </c>
      <c r="AN1621" s="24">
        <v>99</v>
      </c>
      <c r="DX1621" s="19">
        <v>1617</v>
      </c>
      <c r="DY1621" t="s">
        <v>568</v>
      </c>
      <c r="DZ1621" t="s">
        <v>568</v>
      </c>
      <c r="EA1621" t="s">
        <v>568</v>
      </c>
      <c r="EB1621" t="s">
        <v>568</v>
      </c>
    </row>
    <row r="1622" spans="1:132" x14ac:dyDescent="0.25">
      <c r="A1622" s="13">
        <v>1619</v>
      </c>
      <c r="B1622" s="13">
        <v>0</v>
      </c>
      <c r="C1622" s="13">
        <v>0</v>
      </c>
      <c r="D1622" s="13">
        <v>0</v>
      </c>
      <c r="E1622" s="13">
        <v>0</v>
      </c>
      <c r="F1622" s="13">
        <v>0</v>
      </c>
      <c r="G1622" s="13">
        <v>0</v>
      </c>
      <c r="H1622" s="13">
        <v>0</v>
      </c>
      <c r="I1622" s="13">
        <v>0</v>
      </c>
      <c r="J1622" s="13">
        <v>0</v>
      </c>
      <c r="K1622" s="13">
        <v>0</v>
      </c>
      <c r="L1622" s="13">
        <v>0</v>
      </c>
      <c r="M1622" s="13">
        <v>0</v>
      </c>
      <c r="O1622" s="19">
        <v>1618</v>
      </c>
      <c r="P1622" s="20">
        <v>99</v>
      </c>
      <c r="Q1622" s="20">
        <v>99</v>
      </c>
      <c r="R1622" s="21">
        <v>99</v>
      </c>
      <c r="S1622" s="21">
        <v>99</v>
      </c>
      <c r="T1622" s="21">
        <v>99</v>
      </c>
      <c r="U1622" s="21">
        <v>99</v>
      </c>
      <c r="V1622" s="21">
        <v>99</v>
      </c>
      <c r="W1622" s="21">
        <v>99</v>
      </c>
      <c r="X1622" s="21">
        <v>99</v>
      </c>
      <c r="Y1622" s="21">
        <v>99</v>
      </c>
      <c r="Z1622" s="21">
        <v>99</v>
      </c>
      <c r="AA1622" s="21">
        <v>99</v>
      </c>
      <c r="AB1622" s="22">
        <v>1618</v>
      </c>
      <c r="AC1622" s="23">
        <v>99</v>
      </c>
      <c r="AD1622" s="23">
        <v>99</v>
      </c>
      <c r="AE1622" s="24">
        <v>99</v>
      </c>
      <c r="AF1622" s="24">
        <v>99</v>
      </c>
      <c r="AG1622" s="24">
        <v>99</v>
      </c>
      <c r="AH1622" s="24">
        <v>99</v>
      </c>
      <c r="AI1622" s="24">
        <v>99</v>
      </c>
      <c r="AJ1622" s="24">
        <v>99</v>
      </c>
      <c r="AK1622" s="24">
        <v>99</v>
      </c>
      <c r="AL1622" s="24">
        <v>99</v>
      </c>
      <c r="AM1622" s="24">
        <v>99</v>
      </c>
      <c r="AN1622" s="24">
        <v>99</v>
      </c>
      <c r="DX1622" s="19">
        <v>1618</v>
      </c>
      <c r="DY1622" t="s">
        <v>568</v>
      </c>
      <c r="DZ1622" t="s">
        <v>568</v>
      </c>
      <c r="EA1622" t="s">
        <v>568</v>
      </c>
      <c r="EB1622" t="s">
        <v>568</v>
      </c>
    </row>
    <row r="1623" spans="1:132" x14ac:dyDescent="0.25">
      <c r="A1623" s="12">
        <v>1620</v>
      </c>
      <c r="B1623" s="12">
        <v>0</v>
      </c>
      <c r="C1623" s="12">
        <v>0</v>
      </c>
      <c r="D1623" s="12">
        <v>0</v>
      </c>
      <c r="E1623" s="12">
        <v>0</v>
      </c>
      <c r="F1623" s="12">
        <v>0</v>
      </c>
      <c r="G1623" s="12">
        <v>0</v>
      </c>
      <c r="H1623" s="12">
        <v>0</v>
      </c>
      <c r="I1623" s="12">
        <v>0</v>
      </c>
      <c r="J1623" s="12">
        <v>0</v>
      </c>
      <c r="K1623" s="12">
        <v>0</v>
      </c>
      <c r="L1623" s="12">
        <v>0</v>
      </c>
      <c r="M1623" s="12">
        <v>0</v>
      </c>
      <c r="O1623" s="19">
        <v>1619</v>
      </c>
      <c r="P1623" s="20">
        <v>99</v>
      </c>
      <c r="Q1623" s="20">
        <v>99</v>
      </c>
      <c r="R1623" s="21">
        <v>99</v>
      </c>
      <c r="S1623" s="21">
        <v>99</v>
      </c>
      <c r="T1623" s="21">
        <v>99</v>
      </c>
      <c r="U1623" s="21">
        <v>99</v>
      </c>
      <c r="V1623" s="21">
        <v>99</v>
      </c>
      <c r="W1623" s="21">
        <v>99</v>
      </c>
      <c r="X1623" s="21">
        <v>99</v>
      </c>
      <c r="Y1623" s="21">
        <v>99</v>
      </c>
      <c r="Z1623" s="21">
        <v>99</v>
      </c>
      <c r="AA1623" s="21">
        <v>99</v>
      </c>
      <c r="AB1623" s="22">
        <v>1619</v>
      </c>
      <c r="AC1623" s="23">
        <v>99</v>
      </c>
      <c r="AD1623" s="23">
        <v>99</v>
      </c>
      <c r="AE1623" s="24">
        <v>99</v>
      </c>
      <c r="AF1623" s="24">
        <v>99</v>
      </c>
      <c r="AG1623" s="24">
        <v>99</v>
      </c>
      <c r="AH1623" s="24">
        <v>99</v>
      </c>
      <c r="AI1623" s="24">
        <v>99</v>
      </c>
      <c r="AJ1623" s="24">
        <v>99</v>
      </c>
      <c r="AK1623" s="24">
        <v>99</v>
      </c>
      <c r="AL1623" s="24">
        <v>99</v>
      </c>
      <c r="AM1623" s="24">
        <v>99</v>
      </c>
      <c r="AN1623" s="24">
        <v>99</v>
      </c>
      <c r="DX1623" s="19">
        <v>1619</v>
      </c>
      <c r="DY1623" t="s">
        <v>568</v>
      </c>
      <c r="DZ1623" t="s">
        <v>568</v>
      </c>
      <c r="EA1623" t="s">
        <v>568</v>
      </c>
      <c r="EB1623" t="s">
        <v>568</v>
      </c>
    </row>
    <row r="1624" spans="1:132" x14ac:dyDescent="0.25">
      <c r="A1624" s="13">
        <v>1621</v>
      </c>
      <c r="B1624" s="13">
        <v>0</v>
      </c>
      <c r="C1624" s="13">
        <v>0</v>
      </c>
      <c r="D1624" s="13">
        <v>0</v>
      </c>
      <c r="E1624" s="13">
        <v>0</v>
      </c>
      <c r="F1624" s="13">
        <v>0</v>
      </c>
      <c r="G1624" s="13">
        <v>0</v>
      </c>
      <c r="H1624" s="13">
        <v>0</v>
      </c>
      <c r="I1624" s="13">
        <v>0</v>
      </c>
      <c r="J1624" s="13">
        <v>0</v>
      </c>
      <c r="K1624" s="13">
        <v>0</v>
      </c>
      <c r="L1624" s="13">
        <v>0</v>
      </c>
      <c r="M1624" s="13">
        <v>0</v>
      </c>
      <c r="O1624" s="19">
        <v>1620</v>
      </c>
      <c r="P1624" s="20">
        <v>99</v>
      </c>
      <c r="Q1624" s="20">
        <v>99</v>
      </c>
      <c r="R1624" s="21">
        <v>99</v>
      </c>
      <c r="S1624" s="21">
        <v>99</v>
      </c>
      <c r="T1624" s="21">
        <v>99</v>
      </c>
      <c r="U1624" s="21">
        <v>99</v>
      </c>
      <c r="V1624" s="21">
        <v>99</v>
      </c>
      <c r="W1624" s="21">
        <v>99</v>
      </c>
      <c r="X1624" s="21">
        <v>99</v>
      </c>
      <c r="Y1624" s="21">
        <v>99</v>
      </c>
      <c r="Z1624" s="21">
        <v>99</v>
      </c>
      <c r="AA1624" s="21">
        <v>99</v>
      </c>
      <c r="AB1624" s="22">
        <v>1620</v>
      </c>
      <c r="AC1624" s="23">
        <v>99</v>
      </c>
      <c r="AD1624" s="23">
        <v>99</v>
      </c>
      <c r="AE1624" s="24">
        <v>99</v>
      </c>
      <c r="AF1624" s="24">
        <v>99</v>
      </c>
      <c r="AG1624" s="24">
        <v>99</v>
      </c>
      <c r="AH1624" s="24">
        <v>99</v>
      </c>
      <c r="AI1624" s="24">
        <v>99</v>
      </c>
      <c r="AJ1624" s="24">
        <v>99</v>
      </c>
      <c r="AK1624" s="24">
        <v>99</v>
      </c>
      <c r="AL1624" s="24">
        <v>99</v>
      </c>
      <c r="AM1624" s="24">
        <v>99</v>
      </c>
      <c r="AN1624" s="24">
        <v>99</v>
      </c>
      <c r="DX1624" s="19">
        <v>1620</v>
      </c>
      <c r="DY1624" t="s">
        <v>568</v>
      </c>
      <c r="DZ1624" t="s">
        <v>568</v>
      </c>
      <c r="EA1624" t="s">
        <v>568</v>
      </c>
      <c r="EB1624" t="s">
        <v>568</v>
      </c>
    </row>
    <row r="1625" spans="1:132" x14ac:dyDescent="0.25">
      <c r="A1625" s="12">
        <v>1622</v>
      </c>
      <c r="B1625" s="12">
        <v>0</v>
      </c>
      <c r="C1625" s="12">
        <v>0</v>
      </c>
      <c r="D1625" s="12">
        <v>0</v>
      </c>
      <c r="E1625" s="12">
        <v>0</v>
      </c>
      <c r="F1625" s="12">
        <v>0</v>
      </c>
      <c r="G1625" s="12">
        <v>0</v>
      </c>
      <c r="H1625" s="12">
        <v>0</v>
      </c>
      <c r="I1625" s="12">
        <v>0</v>
      </c>
      <c r="J1625" s="12">
        <v>0</v>
      </c>
      <c r="K1625" s="12">
        <v>0</v>
      </c>
      <c r="L1625" s="12">
        <v>0</v>
      </c>
      <c r="M1625" s="12">
        <v>0</v>
      </c>
      <c r="O1625" s="19">
        <v>1621</v>
      </c>
      <c r="P1625" s="20">
        <v>99</v>
      </c>
      <c r="Q1625" s="20">
        <v>99</v>
      </c>
      <c r="R1625" s="21">
        <v>99</v>
      </c>
      <c r="S1625" s="21">
        <v>99</v>
      </c>
      <c r="T1625" s="21">
        <v>99</v>
      </c>
      <c r="U1625" s="21">
        <v>99</v>
      </c>
      <c r="V1625" s="21">
        <v>99</v>
      </c>
      <c r="W1625" s="21">
        <v>99</v>
      </c>
      <c r="X1625" s="21">
        <v>99</v>
      </c>
      <c r="Y1625" s="21">
        <v>99</v>
      </c>
      <c r="Z1625" s="21">
        <v>99</v>
      </c>
      <c r="AA1625" s="21">
        <v>99</v>
      </c>
      <c r="AB1625" s="22">
        <v>1621</v>
      </c>
      <c r="AC1625" s="23">
        <v>99</v>
      </c>
      <c r="AD1625" s="23">
        <v>99</v>
      </c>
      <c r="AE1625" s="24">
        <v>99</v>
      </c>
      <c r="AF1625" s="24">
        <v>99</v>
      </c>
      <c r="AG1625" s="24">
        <v>99</v>
      </c>
      <c r="AH1625" s="24">
        <v>99</v>
      </c>
      <c r="AI1625" s="24">
        <v>99</v>
      </c>
      <c r="AJ1625" s="24">
        <v>99</v>
      </c>
      <c r="AK1625" s="24">
        <v>99</v>
      </c>
      <c r="AL1625" s="24">
        <v>99</v>
      </c>
      <c r="AM1625" s="24">
        <v>99</v>
      </c>
      <c r="AN1625" s="24">
        <v>99</v>
      </c>
      <c r="DX1625" s="19">
        <v>1621</v>
      </c>
      <c r="DY1625" t="s">
        <v>568</v>
      </c>
      <c r="DZ1625" t="s">
        <v>568</v>
      </c>
      <c r="EA1625" t="s">
        <v>568</v>
      </c>
      <c r="EB1625" t="s">
        <v>568</v>
      </c>
    </row>
    <row r="1626" spans="1:132" x14ac:dyDescent="0.25">
      <c r="A1626" s="13">
        <v>1623</v>
      </c>
      <c r="B1626" s="13">
        <v>0</v>
      </c>
      <c r="C1626" s="13">
        <v>0</v>
      </c>
      <c r="D1626" s="13">
        <v>0</v>
      </c>
      <c r="E1626" s="13">
        <v>0</v>
      </c>
      <c r="F1626" s="13">
        <v>0</v>
      </c>
      <c r="G1626" s="13">
        <v>0</v>
      </c>
      <c r="H1626" s="13">
        <v>0</v>
      </c>
      <c r="I1626" s="13">
        <v>0</v>
      </c>
      <c r="J1626" s="13">
        <v>0</v>
      </c>
      <c r="K1626" s="13">
        <v>0</v>
      </c>
      <c r="L1626" s="13">
        <v>0</v>
      </c>
      <c r="M1626" s="13">
        <v>0</v>
      </c>
      <c r="O1626" s="19">
        <v>1622</v>
      </c>
      <c r="P1626" s="20">
        <v>99</v>
      </c>
      <c r="Q1626" s="20">
        <v>99</v>
      </c>
      <c r="R1626" s="21">
        <v>99</v>
      </c>
      <c r="S1626" s="21">
        <v>99</v>
      </c>
      <c r="T1626" s="21">
        <v>99</v>
      </c>
      <c r="U1626" s="21">
        <v>99</v>
      </c>
      <c r="V1626" s="21">
        <v>99</v>
      </c>
      <c r="W1626" s="21">
        <v>99</v>
      </c>
      <c r="X1626" s="21">
        <v>99</v>
      </c>
      <c r="Y1626" s="21">
        <v>99</v>
      </c>
      <c r="Z1626" s="21">
        <v>99</v>
      </c>
      <c r="AA1626" s="21">
        <v>99</v>
      </c>
      <c r="AB1626" s="22">
        <v>1622</v>
      </c>
      <c r="AC1626" s="23">
        <v>99</v>
      </c>
      <c r="AD1626" s="23">
        <v>99</v>
      </c>
      <c r="AE1626" s="24">
        <v>99</v>
      </c>
      <c r="AF1626" s="24">
        <v>99</v>
      </c>
      <c r="AG1626" s="24">
        <v>99</v>
      </c>
      <c r="AH1626" s="24">
        <v>99</v>
      </c>
      <c r="AI1626" s="24">
        <v>99</v>
      </c>
      <c r="AJ1626" s="24">
        <v>99</v>
      </c>
      <c r="AK1626" s="24">
        <v>99</v>
      </c>
      <c r="AL1626" s="24">
        <v>99</v>
      </c>
      <c r="AM1626" s="24">
        <v>99</v>
      </c>
      <c r="AN1626" s="24">
        <v>99</v>
      </c>
      <c r="DX1626" s="19">
        <v>1622</v>
      </c>
      <c r="DY1626" t="s">
        <v>568</v>
      </c>
      <c r="DZ1626" t="s">
        <v>568</v>
      </c>
      <c r="EA1626" t="s">
        <v>568</v>
      </c>
      <c r="EB1626" t="s">
        <v>568</v>
      </c>
    </row>
    <row r="1627" spans="1:132" x14ac:dyDescent="0.25">
      <c r="A1627" s="12">
        <v>1624</v>
      </c>
      <c r="B1627" s="12">
        <v>0</v>
      </c>
      <c r="C1627" s="12">
        <v>0</v>
      </c>
      <c r="D1627" s="12">
        <v>0</v>
      </c>
      <c r="E1627" s="12">
        <v>0</v>
      </c>
      <c r="F1627" s="12">
        <v>0</v>
      </c>
      <c r="G1627" s="12">
        <v>0</v>
      </c>
      <c r="H1627" s="12">
        <v>0</v>
      </c>
      <c r="I1627" s="12">
        <v>0</v>
      </c>
      <c r="J1627" s="12">
        <v>0</v>
      </c>
      <c r="K1627" s="12">
        <v>0</v>
      </c>
      <c r="L1627" s="12">
        <v>0</v>
      </c>
      <c r="M1627" s="12">
        <v>0</v>
      </c>
      <c r="O1627" s="19">
        <v>1623</v>
      </c>
      <c r="P1627" s="20">
        <v>99</v>
      </c>
      <c r="Q1627" s="20">
        <v>99</v>
      </c>
      <c r="R1627" s="21">
        <v>99</v>
      </c>
      <c r="S1627" s="21">
        <v>99</v>
      </c>
      <c r="T1627" s="21">
        <v>99</v>
      </c>
      <c r="U1627" s="21">
        <v>99</v>
      </c>
      <c r="V1627" s="21">
        <v>99</v>
      </c>
      <c r="W1627" s="21">
        <v>99</v>
      </c>
      <c r="X1627" s="21">
        <v>99</v>
      </c>
      <c r="Y1627" s="21">
        <v>99</v>
      </c>
      <c r="Z1627" s="21">
        <v>99</v>
      </c>
      <c r="AA1627" s="21">
        <v>99</v>
      </c>
      <c r="AB1627" s="22">
        <v>1623</v>
      </c>
      <c r="AC1627" s="23">
        <v>99</v>
      </c>
      <c r="AD1627" s="23">
        <v>99</v>
      </c>
      <c r="AE1627" s="24">
        <v>99</v>
      </c>
      <c r="AF1627" s="24">
        <v>99</v>
      </c>
      <c r="AG1627" s="24">
        <v>99</v>
      </c>
      <c r="AH1627" s="24">
        <v>99</v>
      </c>
      <c r="AI1627" s="24">
        <v>99</v>
      </c>
      <c r="AJ1627" s="24">
        <v>99</v>
      </c>
      <c r="AK1627" s="24">
        <v>99</v>
      </c>
      <c r="AL1627" s="24">
        <v>99</v>
      </c>
      <c r="AM1627" s="24">
        <v>99</v>
      </c>
      <c r="AN1627" s="24">
        <v>99</v>
      </c>
      <c r="DX1627" s="19">
        <v>1623</v>
      </c>
      <c r="DY1627" t="s">
        <v>568</v>
      </c>
      <c r="DZ1627" t="s">
        <v>568</v>
      </c>
      <c r="EA1627" t="s">
        <v>568</v>
      </c>
      <c r="EB1627" t="s">
        <v>568</v>
      </c>
    </row>
    <row r="1628" spans="1:132" x14ac:dyDescent="0.25">
      <c r="A1628" s="13">
        <v>1625</v>
      </c>
      <c r="B1628" s="13">
        <v>0</v>
      </c>
      <c r="C1628" s="13">
        <v>0</v>
      </c>
      <c r="D1628" s="13">
        <v>0</v>
      </c>
      <c r="E1628" s="13">
        <v>0</v>
      </c>
      <c r="F1628" s="13">
        <v>0</v>
      </c>
      <c r="G1628" s="13">
        <v>0</v>
      </c>
      <c r="H1628" s="13">
        <v>0</v>
      </c>
      <c r="I1628" s="13">
        <v>0</v>
      </c>
      <c r="J1628" s="13">
        <v>0</v>
      </c>
      <c r="K1628" s="13">
        <v>0</v>
      </c>
      <c r="L1628" s="13">
        <v>0</v>
      </c>
      <c r="M1628" s="13">
        <v>0</v>
      </c>
      <c r="O1628" s="19">
        <v>1624</v>
      </c>
      <c r="P1628" s="20">
        <v>99</v>
      </c>
      <c r="Q1628" s="20">
        <v>99</v>
      </c>
      <c r="R1628" s="21">
        <v>99</v>
      </c>
      <c r="S1628" s="21">
        <v>99</v>
      </c>
      <c r="T1628" s="21">
        <v>99</v>
      </c>
      <c r="U1628" s="21">
        <v>99</v>
      </c>
      <c r="V1628" s="21">
        <v>99</v>
      </c>
      <c r="W1628" s="21">
        <v>99</v>
      </c>
      <c r="X1628" s="21">
        <v>99</v>
      </c>
      <c r="Y1628" s="21">
        <v>99</v>
      </c>
      <c r="Z1628" s="21">
        <v>99</v>
      </c>
      <c r="AA1628" s="21">
        <v>99</v>
      </c>
      <c r="AB1628" s="22">
        <v>1624</v>
      </c>
      <c r="AC1628" s="23">
        <v>99</v>
      </c>
      <c r="AD1628" s="23">
        <v>99</v>
      </c>
      <c r="AE1628" s="24">
        <v>99</v>
      </c>
      <c r="AF1628" s="24">
        <v>99</v>
      </c>
      <c r="AG1628" s="24">
        <v>99</v>
      </c>
      <c r="AH1628" s="24">
        <v>99</v>
      </c>
      <c r="AI1628" s="24">
        <v>99</v>
      </c>
      <c r="AJ1628" s="24">
        <v>99</v>
      </c>
      <c r="AK1628" s="24">
        <v>99</v>
      </c>
      <c r="AL1628" s="24">
        <v>99</v>
      </c>
      <c r="AM1628" s="24">
        <v>99</v>
      </c>
      <c r="AN1628" s="24">
        <v>99</v>
      </c>
      <c r="DX1628" s="19">
        <v>1624</v>
      </c>
      <c r="DY1628" t="s">
        <v>568</v>
      </c>
      <c r="DZ1628" t="s">
        <v>568</v>
      </c>
      <c r="EA1628" t="s">
        <v>568</v>
      </c>
      <c r="EB1628" t="s">
        <v>568</v>
      </c>
    </row>
    <row r="1629" spans="1:132" x14ac:dyDescent="0.25">
      <c r="A1629" s="12">
        <v>1626</v>
      </c>
      <c r="B1629" s="12">
        <v>0</v>
      </c>
      <c r="C1629" s="12">
        <v>0</v>
      </c>
      <c r="D1629" s="12">
        <v>0</v>
      </c>
      <c r="E1629" s="12">
        <v>0</v>
      </c>
      <c r="F1629" s="12">
        <v>0</v>
      </c>
      <c r="G1629" s="12">
        <v>0</v>
      </c>
      <c r="H1629" s="12">
        <v>0</v>
      </c>
      <c r="I1629" s="12">
        <v>0</v>
      </c>
      <c r="J1629" s="12">
        <v>0</v>
      </c>
      <c r="K1629" s="12">
        <v>0</v>
      </c>
      <c r="L1629" s="12">
        <v>0</v>
      </c>
      <c r="M1629" s="12">
        <v>0</v>
      </c>
      <c r="O1629" s="19">
        <v>1625</v>
      </c>
      <c r="P1629" s="20">
        <v>99</v>
      </c>
      <c r="Q1629" s="20">
        <v>99</v>
      </c>
      <c r="R1629" s="21">
        <v>99</v>
      </c>
      <c r="S1629" s="21">
        <v>99</v>
      </c>
      <c r="T1629" s="21">
        <v>99</v>
      </c>
      <c r="U1629" s="21">
        <v>99</v>
      </c>
      <c r="V1629" s="21">
        <v>99</v>
      </c>
      <c r="W1629" s="21">
        <v>99</v>
      </c>
      <c r="X1629" s="21">
        <v>99</v>
      </c>
      <c r="Y1629" s="21">
        <v>99</v>
      </c>
      <c r="Z1629" s="21">
        <v>99</v>
      </c>
      <c r="AA1629" s="21">
        <v>99</v>
      </c>
      <c r="AB1629" s="22">
        <v>1625</v>
      </c>
      <c r="AC1629" s="23">
        <v>99</v>
      </c>
      <c r="AD1629" s="23">
        <v>99</v>
      </c>
      <c r="AE1629" s="24">
        <v>99</v>
      </c>
      <c r="AF1629" s="24">
        <v>99</v>
      </c>
      <c r="AG1629" s="24">
        <v>99</v>
      </c>
      <c r="AH1629" s="24">
        <v>99</v>
      </c>
      <c r="AI1629" s="24">
        <v>99</v>
      </c>
      <c r="AJ1629" s="24">
        <v>99</v>
      </c>
      <c r="AK1629" s="24">
        <v>99</v>
      </c>
      <c r="AL1629" s="24">
        <v>99</v>
      </c>
      <c r="AM1629" s="24">
        <v>99</v>
      </c>
      <c r="AN1629" s="24">
        <v>99</v>
      </c>
      <c r="DX1629" s="19">
        <v>1625</v>
      </c>
      <c r="DY1629" t="s">
        <v>568</v>
      </c>
      <c r="DZ1629" t="s">
        <v>568</v>
      </c>
      <c r="EA1629" t="s">
        <v>568</v>
      </c>
      <c r="EB1629" t="s">
        <v>568</v>
      </c>
    </row>
    <row r="1630" spans="1:132" x14ac:dyDescent="0.25">
      <c r="A1630" s="13">
        <v>1627</v>
      </c>
      <c r="B1630" s="13">
        <v>0</v>
      </c>
      <c r="C1630" s="13">
        <v>0</v>
      </c>
      <c r="D1630" s="13">
        <v>0</v>
      </c>
      <c r="E1630" s="13">
        <v>0</v>
      </c>
      <c r="F1630" s="13">
        <v>0</v>
      </c>
      <c r="G1630" s="13">
        <v>0</v>
      </c>
      <c r="H1630" s="13">
        <v>0</v>
      </c>
      <c r="I1630" s="13">
        <v>0</v>
      </c>
      <c r="J1630" s="13">
        <v>0</v>
      </c>
      <c r="K1630" s="13">
        <v>0</v>
      </c>
      <c r="L1630" s="13">
        <v>0</v>
      </c>
      <c r="M1630" s="13">
        <v>0</v>
      </c>
      <c r="O1630" s="19">
        <v>1626</v>
      </c>
      <c r="P1630" s="20">
        <v>99</v>
      </c>
      <c r="Q1630" s="20">
        <v>99</v>
      </c>
      <c r="R1630" s="21">
        <v>99</v>
      </c>
      <c r="S1630" s="21">
        <v>99</v>
      </c>
      <c r="T1630" s="21">
        <v>99</v>
      </c>
      <c r="U1630" s="21">
        <v>99</v>
      </c>
      <c r="V1630" s="21">
        <v>99</v>
      </c>
      <c r="W1630" s="21">
        <v>99</v>
      </c>
      <c r="X1630" s="21">
        <v>99</v>
      </c>
      <c r="Y1630" s="21">
        <v>99</v>
      </c>
      <c r="Z1630" s="21">
        <v>99</v>
      </c>
      <c r="AA1630" s="21">
        <v>99</v>
      </c>
      <c r="AB1630" s="22">
        <v>1626</v>
      </c>
      <c r="AC1630" s="23">
        <v>99</v>
      </c>
      <c r="AD1630" s="23">
        <v>99</v>
      </c>
      <c r="AE1630" s="24">
        <v>99</v>
      </c>
      <c r="AF1630" s="24">
        <v>99</v>
      </c>
      <c r="AG1630" s="24">
        <v>99</v>
      </c>
      <c r="AH1630" s="24">
        <v>99</v>
      </c>
      <c r="AI1630" s="24">
        <v>99</v>
      </c>
      <c r="AJ1630" s="24">
        <v>99</v>
      </c>
      <c r="AK1630" s="24">
        <v>99</v>
      </c>
      <c r="AL1630" s="24">
        <v>99</v>
      </c>
      <c r="AM1630" s="24">
        <v>99</v>
      </c>
      <c r="AN1630" s="24">
        <v>99</v>
      </c>
      <c r="DX1630" s="19">
        <v>1626</v>
      </c>
      <c r="DY1630" t="s">
        <v>568</v>
      </c>
      <c r="DZ1630" t="s">
        <v>568</v>
      </c>
      <c r="EA1630" t="s">
        <v>568</v>
      </c>
      <c r="EB1630" t="s">
        <v>568</v>
      </c>
    </row>
    <row r="1631" spans="1:132" x14ac:dyDescent="0.25">
      <c r="A1631" s="12">
        <v>1628</v>
      </c>
      <c r="B1631" s="12">
        <v>0</v>
      </c>
      <c r="C1631" s="12">
        <v>0</v>
      </c>
      <c r="D1631" s="12">
        <v>0</v>
      </c>
      <c r="E1631" s="12">
        <v>0</v>
      </c>
      <c r="F1631" s="12">
        <v>0</v>
      </c>
      <c r="G1631" s="12">
        <v>0</v>
      </c>
      <c r="H1631" s="12">
        <v>0</v>
      </c>
      <c r="I1631" s="12">
        <v>0</v>
      </c>
      <c r="J1631" s="12">
        <v>0</v>
      </c>
      <c r="K1631" s="12">
        <v>0</v>
      </c>
      <c r="L1631" s="12">
        <v>0</v>
      </c>
      <c r="M1631" s="12">
        <v>0</v>
      </c>
      <c r="O1631" s="19">
        <v>1627</v>
      </c>
      <c r="P1631" s="20">
        <v>99</v>
      </c>
      <c r="Q1631" s="20">
        <v>99</v>
      </c>
      <c r="R1631" s="21">
        <v>99</v>
      </c>
      <c r="S1631" s="21">
        <v>99</v>
      </c>
      <c r="T1631" s="21">
        <v>99</v>
      </c>
      <c r="U1631" s="21">
        <v>99</v>
      </c>
      <c r="V1631" s="21">
        <v>99</v>
      </c>
      <c r="W1631" s="21">
        <v>99</v>
      </c>
      <c r="X1631" s="21">
        <v>99</v>
      </c>
      <c r="Y1631" s="21">
        <v>99</v>
      </c>
      <c r="Z1631" s="21">
        <v>99</v>
      </c>
      <c r="AA1631" s="21">
        <v>99</v>
      </c>
      <c r="AB1631" s="22">
        <v>1627</v>
      </c>
      <c r="AC1631" s="23">
        <v>99</v>
      </c>
      <c r="AD1631" s="23">
        <v>99</v>
      </c>
      <c r="AE1631" s="24">
        <v>99</v>
      </c>
      <c r="AF1631" s="24">
        <v>99</v>
      </c>
      <c r="AG1631" s="24">
        <v>99</v>
      </c>
      <c r="AH1631" s="24">
        <v>99</v>
      </c>
      <c r="AI1631" s="24">
        <v>99</v>
      </c>
      <c r="AJ1631" s="24">
        <v>99</v>
      </c>
      <c r="AK1631" s="24">
        <v>99</v>
      </c>
      <c r="AL1631" s="24">
        <v>99</v>
      </c>
      <c r="AM1631" s="24">
        <v>99</v>
      </c>
      <c r="AN1631" s="24">
        <v>99</v>
      </c>
      <c r="DX1631" s="19">
        <v>1627</v>
      </c>
      <c r="DY1631" t="s">
        <v>568</v>
      </c>
      <c r="DZ1631" t="s">
        <v>568</v>
      </c>
      <c r="EA1631" t="s">
        <v>568</v>
      </c>
      <c r="EB1631" t="s">
        <v>568</v>
      </c>
    </row>
    <row r="1632" spans="1:132" x14ac:dyDescent="0.25">
      <c r="A1632" s="13">
        <v>1629</v>
      </c>
      <c r="B1632" s="13">
        <v>0</v>
      </c>
      <c r="C1632" s="13">
        <v>0</v>
      </c>
      <c r="D1632" s="13">
        <v>0</v>
      </c>
      <c r="E1632" s="13">
        <v>0</v>
      </c>
      <c r="F1632" s="13">
        <v>0</v>
      </c>
      <c r="G1632" s="13">
        <v>0</v>
      </c>
      <c r="H1632" s="13">
        <v>0</v>
      </c>
      <c r="I1632" s="13">
        <v>0</v>
      </c>
      <c r="J1632" s="13">
        <v>0</v>
      </c>
      <c r="K1632" s="13">
        <v>0</v>
      </c>
      <c r="L1632" s="13">
        <v>0</v>
      </c>
      <c r="M1632" s="13">
        <v>0</v>
      </c>
      <c r="O1632" s="19">
        <v>1628</v>
      </c>
      <c r="P1632" s="20">
        <v>99</v>
      </c>
      <c r="Q1632" s="20">
        <v>99</v>
      </c>
      <c r="R1632" s="21">
        <v>99</v>
      </c>
      <c r="S1632" s="21">
        <v>99</v>
      </c>
      <c r="T1632" s="21">
        <v>99</v>
      </c>
      <c r="U1632" s="21">
        <v>99</v>
      </c>
      <c r="V1632" s="21">
        <v>99</v>
      </c>
      <c r="W1632" s="21">
        <v>99</v>
      </c>
      <c r="X1632" s="21">
        <v>99</v>
      </c>
      <c r="Y1632" s="21">
        <v>99</v>
      </c>
      <c r="Z1632" s="21">
        <v>99</v>
      </c>
      <c r="AA1632" s="21">
        <v>99</v>
      </c>
      <c r="AB1632" s="22">
        <v>1628</v>
      </c>
      <c r="AC1632" s="23">
        <v>99</v>
      </c>
      <c r="AD1632" s="23">
        <v>99</v>
      </c>
      <c r="AE1632" s="24">
        <v>99</v>
      </c>
      <c r="AF1632" s="24">
        <v>99</v>
      </c>
      <c r="AG1632" s="24">
        <v>99</v>
      </c>
      <c r="AH1632" s="24">
        <v>99</v>
      </c>
      <c r="AI1632" s="24">
        <v>99</v>
      </c>
      <c r="AJ1632" s="24">
        <v>99</v>
      </c>
      <c r="AK1632" s="24">
        <v>99</v>
      </c>
      <c r="AL1632" s="24">
        <v>99</v>
      </c>
      <c r="AM1632" s="24">
        <v>99</v>
      </c>
      <c r="AN1632" s="24">
        <v>99</v>
      </c>
      <c r="DX1632" s="19">
        <v>1628</v>
      </c>
      <c r="DY1632" t="s">
        <v>568</v>
      </c>
      <c r="DZ1632" t="s">
        <v>568</v>
      </c>
      <c r="EA1632" t="s">
        <v>568</v>
      </c>
      <c r="EB1632" t="s">
        <v>568</v>
      </c>
    </row>
    <row r="1633" spans="1:132" x14ac:dyDescent="0.25">
      <c r="A1633" s="12">
        <v>1630</v>
      </c>
      <c r="B1633" s="12">
        <v>0</v>
      </c>
      <c r="C1633" s="12">
        <v>0</v>
      </c>
      <c r="D1633" s="12">
        <v>0</v>
      </c>
      <c r="E1633" s="12">
        <v>0</v>
      </c>
      <c r="F1633" s="12">
        <v>0</v>
      </c>
      <c r="G1633" s="12">
        <v>0</v>
      </c>
      <c r="H1633" s="12">
        <v>0</v>
      </c>
      <c r="I1633" s="12">
        <v>0</v>
      </c>
      <c r="J1633" s="12">
        <v>0</v>
      </c>
      <c r="K1633" s="12">
        <v>0</v>
      </c>
      <c r="L1633" s="12">
        <v>0</v>
      </c>
      <c r="M1633" s="12">
        <v>0</v>
      </c>
      <c r="O1633" s="19">
        <v>1629</v>
      </c>
      <c r="P1633" s="20">
        <v>99</v>
      </c>
      <c r="Q1633" s="20">
        <v>99</v>
      </c>
      <c r="R1633" s="21">
        <v>99</v>
      </c>
      <c r="S1633" s="21">
        <v>99</v>
      </c>
      <c r="T1633" s="21">
        <v>99</v>
      </c>
      <c r="U1633" s="21">
        <v>99</v>
      </c>
      <c r="V1633" s="21">
        <v>99</v>
      </c>
      <c r="W1633" s="21">
        <v>99</v>
      </c>
      <c r="X1633" s="21">
        <v>99</v>
      </c>
      <c r="Y1633" s="21">
        <v>99</v>
      </c>
      <c r="Z1633" s="21">
        <v>99</v>
      </c>
      <c r="AA1633" s="21">
        <v>99</v>
      </c>
      <c r="AB1633" s="22">
        <v>1629</v>
      </c>
      <c r="AC1633" s="23">
        <v>99</v>
      </c>
      <c r="AD1633" s="23">
        <v>99</v>
      </c>
      <c r="AE1633" s="24">
        <v>99</v>
      </c>
      <c r="AF1633" s="24">
        <v>99</v>
      </c>
      <c r="AG1633" s="24">
        <v>99</v>
      </c>
      <c r="AH1633" s="24">
        <v>99</v>
      </c>
      <c r="AI1633" s="24">
        <v>99</v>
      </c>
      <c r="AJ1633" s="24">
        <v>99</v>
      </c>
      <c r="AK1633" s="24">
        <v>99</v>
      </c>
      <c r="AL1633" s="24">
        <v>99</v>
      </c>
      <c r="AM1633" s="24">
        <v>99</v>
      </c>
      <c r="AN1633" s="24">
        <v>99</v>
      </c>
      <c r="DX1633" s="19">
        <v>1629</v>
      </c>
      <c r="DY1633" t="s">
        <v>568</v>
      </c>
      <c r="DZ1633" t="s">
        <v>568</v>
      </c>
      <c r="EA1633" t="s">
        <v>568</v>
      </c>
      <c r="EB1633" t="s">
        <v>568</v>
      </c>
    </row>
    <row r="1634" spans="1:132" x14ac:dyDescent="0.25">
      <c r="A1634" s="13">
        <v>1631</v>
      </c>
      <c r="B1634" s="13">
        <v>0</v>
      </c>
      <c r="C1634" s="13">
        <v>0</v>
      </c>
      <c r="D1634" s="13">
        <v>0</v>
      </c>
      <c r="E1634" s="13">
        <v>0</v>
      </c>
      <c r="F1634" s="13">
        <v>0</v>
      </c>
      <c r="G1634" s="13">
        <v>0</v>
      </c>
      <c r="H1634" s="13">
        <v>0</v>
      </c>
      <c r="I1634" s="13">
        <v>0</v>
      </c>
      <c r="J1634" s="13">
        <v>0</v>
      </c>
      <c r="K1634" s="13">
        <v>0</v>
      </c>
      <c r="L1634" s="13">
        <v>0</v>
      </c>
      <c r="M1634" s="13">
        <v>0</v>
      </c>
      <c r="O1634" s="19">
        <v>1630</v>
      </c>
      <c r="P1634" s="20">
        <v>99</v>
      </c>
      <c r="Q1634" s="20">
        <v>99</v>
      </c>
      <c r="R1634" s="21">
        <v>99</v>
      </c>
      <c r="S1634" s="21">
        <v>99</v>
      </c>
      <c r="T1634" s="21">
        <v>99</v>
      </c>
      <c r="U1634" s="21">
        <v>99</v>
      </c>
      <c r="V1634" s="21">
        <v>99</v>
      </c>
      <c r="W1634" s="21">
        <v>99</v>
      </c>
      <c r="X1634" s="21">
        <v>99</v>
      </c>
      <c r="Y1634" s="21">
        <v>99</v>
      </c>
      <c r="Z1634" s="21">
        <v>99</v>
      </c>
      <c r="AA1634" s="21">
        <v>99</v>
      </c>
      <c r="AB1634" s="22">
        <v>1630</v>
      </c>
      <c r="AC1634" s="23">
        <v>99</v>
      </c>
      <c r="AD1634" s="23">
        <v>99</v>
      </c>
      <c r="AE1634" s="24">
        <v>99</v>
      </c>
      <c r="AF1634" s="24">
        <v>99</v>
      </c>
      <c r="AG1634" s="24">
        <v>99</v>
      </c>
      <c r="AH1634" s="24">
        <v>99</v>
      </c>
      <c r="AI1634" s="24">
        <v>99</v>
      </c>
      <c r="AJ1634" s="24">
        <v>99</v>
      </c>
      <c r="AK1634" s="24">
        <v>99</v>
      </c>
      <c r="AL1634" s="24">
        <v>99</v>
      </c>
      <c r="AM1634" s="24">
        <v>99</v>
      </c>
      <c r="AN1634" s="24">
        <v>99</v>
      </c>
      <c r="DX1634" s="19">
        <v>1630</v>
      </c>
      <c r="DY1634" t="s">
        <v>568</v>
      </c>
      <c r="DZ1634" t="s">
        <v>568</v>
      </c>
      <c r="EA1634" t="s">
        <v>568</v>
      </c>
      <c r="EB1634" t="s">
        <v>568</v>
      </c>
    </row>
    <row r="1635" spans="1:132" x14ac:dyDescent="0.25">
      <c r="A1635" s="12">
        <v>1632</v>
      </c>
      <c r="B1635" s="12">
        <v>0</v>
      </c>
      <c r="C1635" s="12">
        <v>0</v>
      </c>
      <c r="D1635" s="12">
        <v>0</v>
      </c>
      <c r="E1635" s="12">
        <v>0</v>
      </c>
      <c r="F1635" s="12">
        <v>0</v>
      </c>
      <c r="G1635" s="12">
        <v>0</v>
      </c>
      <c r="H1635" s="12">
        <v>0</v>
      </c>
      <c r="I1635" s="12">
        <v>0</v>
      </c>
      <c r="J1635" s="12">
        <v>0</v>
      </c>
      <c r="K1635" s="12">
        <v>0</v>
      </c>
      <c r="L1635" s="12">
        <v>0</v>
      </c>
      <c r="M1635" s="12">
        <v>0</v>
      </c>
      <c r="O1635" s="19">
        <v>1631</v>
      </c>
      <c r="P1635" s="20">
        <v>99</v>
      </c>
      <c r="Q1635" s="20">
        <v>99</v>
      </c>
      <c r="R1635" s="21">
        <v>99</v>
      </c>
      <c r="S1635" s="21">
        <v>99</v>
      </c>
      <c r="T1635" s="21">
        <v>99</v>
      </c>
      <c r="U1635" s="21">
        <v>99</v>
      </c>
      <c r="V1635" s="21">
        <v>99</v>
      </c>
      <c r="W1635" s="21">
        <v>99</v>
      </c>
      <c r="X1635" s="21">
        <v>99</v>
      </c>
      <c r="Y1635" s="21">
        <v>99</v>
      </c>
      <c r="Z1635" s="21">
        <v>99</v>
      </c>
      <c r="AA1635" s="21">
        <v>99</v>
      </c>
      <c r="AB1635" s="22">
        <v>1631</v>
      </c>
      <c r="AC1635" s="23">
        <v>99</v>
      </c>
      <c r="AD1635" s="23">
        <v>99</v>
      </c>
      <c r="AE1635" s="24">
        <v>99</v>
      </c>
      <c r="AF1635" s="24">
        <v>99</v>
      </c>
      <c r="AG1635" s="24">
        <v>99</v>
      </c>
      <c r="AH1635" s="24">
        <v>99</v>
      </c>
      <c r="AI1635" s="24">
        <v>99</v>
      </c>
      <c r="AJ1635" s="24">
        <v>99</v>
      </c>
      <c r="AK1635" s="24">
        <v>99</v>
      </c>
      <c r="AL1635" s="24">
        <v>99</v>
      </c>
      <c r="AM1635" s="24">
        <v>99</v>
      </c>
      <c r="AN1635" s="24">
        <v>99</v>
      </c>
      <c r="DX1635" s="19">
        <v>1631</v>
      </c>
      <c r="DY1635" t="s">
        <v>568</v>
      </c>
      <c r="DZ1635" t="s">
        <v>568</v>
      </c>
      <c r="EA1635" t="s">
        <v>568</v>
      </c>
      <c r="EB1635" t="s">
        <v>568</v>
      </c>
    </row>
    <row r="1636" spans="1:132" x14ac:dyDescent="0.25">
      <c r="A1636" s="13">
        <v>1633</v>
      </c>
      <c r="B1636" s="13">
        <v>0</v>
      </c>
      <c r="C1636" s="13">
        <v>0</v>
      </c>
      <c r="D1636" s="13">
        <v>0</v>
      </c>
      <c r="E1636" s="13">
        <v>0</v>
      </c>
      <c r="F1636" s="13">
        <v>0</v>
      </c>
      <c r="G1636" s="13">
        <v>0</v>
      </c>
      <c r="H1636" s="13">
        <v>0</v>
      </c>
      <c r="I1636" s="13">
        <v>0</v>
      </c>
      <c r="J1636" s="13">
        <v>0</v>
      </c>
      <c r="K1636" s="13">
        <v>0</v>
      </c>
      <c r="L1636" s="13">
        <v>0</v>
      </c>
      <c r="M1636" s="13">
        <v>0</v>
      </c>
      <c r="O1636" s="19">
        <v>1632</v>
      </c>
      <c r="P1636" s="20">
        <v>99</v>
      </c>
      <c r="Q1636" s="20">
        <v>99</v>
      </c>
      <c r="R1636" s="21">
        <v>99</v>
      </c>
      <c r="S1636" s="21">
        <v>99</v>
      </c>
      <c r="T1636" s="21">
        <v>99</v>
      </c>
      <c r="U1636" s="21">
        <v>99</v>
      </c>
      <c r="V1636" s="21">
        <v>99</v>
      </c>
      <c r="W1636" s="21">
        <v>99</v>
      </c>
      <c r="X1636" s="21">
        <v>99</v>
      </c>
      <c r="Y1636" s="21">
        <v>99</v>
      </c>
      <c r="Z1636" s="21">
        <v>99</v>
      </c>
      <c r="AA1636" s="21">
        <v>99</v>
      </c>
      <c r="AB1636" s="22">
        <v>1632</v>
      </c>
      <c r="AC1636" s="23">
        <v>99</v>
      </c>
      <c r="AD1636" s="23">
        <v>99</v>
      </c>
      <c r="AE1636" s="24">
        <v>99</v>
      </c>
      <c r="AF1636" s="24">
        <v>99</v>
      </c>
      <c r="AG1636" s="24">
        <v>99</v>
      </c>
      <c r="AH1636" s="24">
        <v>99</v>
      </c>
      <c r="AI1636" s="24">
        <v>99</v>
      </c>
      <c r="AJ1636" s="24">
        <v>99</v>
      </c>
      <c r="AK1636" s="24">
        <v>99</v>
      </c>
      <c r="AL1636" s="24">
        <v>99</v>
      </c>
      <c r="AM1636" s="24">
        <v>99</v>
      </c>
      <c r="AN1636" s="24">
        <v>99</v>
      </c>
      <c r="DX1636" s="19">
        <v>1632</v>
      </c>
      <c r="DY1636" t="s">
        <v>568</v>
      </c>
      <c r="DZ1636" t="s">
        <v>568</v>
      </c>
      <c r="EA1636" t="s">
        <v>568</v>
      </c>
      <c r="EB1636" t="s">
        <v>568</v>
      </c>
    </row>
    <row r="1637" spans="1:132" x14ac:dyDescent="0.25">
      <c r="A1637" s="12">
        <v>1634</v>
      </c>
      <c r="B1637" s="12">
        <v>0</v>
      </c>
      <c r="C1637" s="12">
        <v>0</v>
      </c>
      <c r="D1637" s="12">
        <v>0</v>
      </c>
      <c r="E1637" s="12">
        <v>0</v>
      </c>
      <c r="F1637" s="12">
        <v>0</v>
      </c>
      <c r="G1637" s="12">
        <v>0</v>
      </c>
      <c r="H1637" s="12">
        <v>0</v>
      </c>
      <c r="I1637" s="12">
        <v>0</v>
      </c>
      <c r="J1637" s="12">
        <v>0</v>
      </c>
      <c r="K1637" s="12">
        <v>0</v>
      </c>
      <c r="L1637" s="12">
        <v>0</v>
      </c>
      <c r="M1637" s="12">
        <v>0</v>
      </c>
      <c r="O1637" s="19">
        <v>1633</v>
      </c>
      <c r="P1637" s="20">
        <v>99</v>
      </c>
      <c r="Q1637" s="20">
        <v>99</v>
      </c>
      <c r="R1637" s="21">
        <v>99</v>
      </c>
      <c r="S1637" s="21">
        <v>99</v>
      </c>
      <c r="T1637" s="21">
        <v>99</v>
      </c>
      <c r="U1637" s="21">
        <v>99</v>
      </c>
      <c r="V1637" s="21">
        <v>99</v>
      </c>
      <c r="W1637" s="21">
        <v>99</v>
      </c>
      <c r="X1637" s="21">
        <v>99</v>
      </c>
      <c r="Y1637" s="21">
        <v>99</v>
      </c>
      <c r="Z1637" s="21">
        <v>99</v>
      </c>
      <c r="AA1637" s="21">
        <v>99</v>
      </c>
      <c r="AB1637" s="22">
        <v>1633</v>
      </c>
      <c r="AC1637" s="23">
        <v>99</v>
      </c>
      <c r="AD1637" s="23">
        <v>99</v>
      </c>
      <c r="AE1637" s="24">
        <v>99</v>
      </c>
      <c r="AF1637" s="24">
        <v>99</v>
      </c>
      <c r="AG1637" s="24">
        <v>99</v>
      </c>
      <c r="AH1637" s="24">
        <v>99</v>
      </c>
      <c r="AI1637" s="24">
        <v>99</v>
      </c>
      <c r="AJ1637" s="24">
        <v>99</v>
      </c>
      <c r="AK1637" s="24">
        <v>99</v>
      </c>
      <c r="AL1637" s="24">
        <v>99</v>
      </c>
      <c r="AM1637" s="24">
        <v>99</v>
      </c>
      <c r="AN1637" s="24">
        <v>99</v>
      </c>
      <c r="DX1637" s="19">
        <v>1633</v>
      </c>
      <c r="DY1637" t="s">
        <v>568</v>
      </c>
      <c r="DZ1637" t="s">
        <v>568</v>
      </c>
      <c r="EA1637" t="s">
        <v>568</v>
      </c>
      <c r="EB1637" t="s">
        <v>568</v>
      </c>
    </row>
    <row r="1638" spans="1:132" x14ac:dyDescent="0.25">
      <c r="A1638" s="13">
        <v>1635</v>
      </c>
      <c r="B1638" s="13">
        <v>0</v>
      </c>
      <c r="C1638" s="13">
        <v>0</v>
      </c>
      <c r="D1638" s="13">
        <v>0</v>
      </c>
      <c r="E1638" s="13">
        <v>0</v>
      </c>
      <c r="F1638" s="13">
        <v>0</v>
      </c>
      <c r="G1638" s="13">
        <v>0</v>
      </c>
      <c r="H1638" s="13">
        <v>0</v>
      </c>
      <c r="I1638" s="13">
        <v>0</v>
      </c>
      <c r="J1638" s="13">
        <v>0</v>
      </c>
      <c r="K1638" s="13">
        <v>0</v>
      </c>
      <c r="L1638" s="13">
        <v>0</v>
      </c>
      <c r="M1638" s="13">
        <v>0</v>
      </c>
      <c r="O1638" s="19">
        <v>1634</v>
      </c>
      <c r="P1638" s="20">
        <v>99</v>
      </c>
      <c r="Q1638" s="20">
        <v>99</v>
      </c>
      <c r="R1638" s="21">
        <v>99</v>
      </c>
      <c r="S1638" s="21">
        <v>99</v>
      </c>
      <c r="T1638" s="21">
        <v>99</v>
      </c>
      <c r="U1638" s="21">
        <v>99</v>
      </c>
      <c r="V1638" s="21">
        <v>99</v>
      </c>
      <c r="W1638" s="21">
        <v>99</v>
      </c>
      <c r="X1638" s="21">
        <v>99</v>
      </c>
      <c r="Y1638" s="21">
        <v>99</v>
      </c>
      <c r="Z1638" s="21">
        <v>99</v>
      </c>
      <c r="AA1638" s="21">
        <v>99</v>
      </c>
      <c r="AB1638" s="22">
        <v>1634</v>
      </c>
      <c r="AC1638" s="23">
        <v>99</v>
      </c>
      <c r="AD1638" s="23">
        <v>99</v>
      </c>
      <c r="AE1638" s="24">
        <v>99</v>
      </c>
      <c r="AF1638" s="24">
        <v>99</v>
      </c>
      <c r="AG1638" s="24">
        <v>99</v>
      </c>
      <c r="AH1638" s="24">
        <v>99</v>
      </c>
      <c r="AI1638" s="24">
        <v>99</v>
      </c>
      <c r="AJ1638" s="24">
        <v>99</v>
      </c>
      <c r="AK1638" s="24">
        <v>99</v>
      </c>
      <c r="AL1638" s="24">
        <v>99</v>
      </c>
      <c r="AM1638" s="24">
        <v>99</v>
      </c>
      <c r="AN1638" s="24">
        <v>99</v>
      </c>
      <c r="DX1638" s="19">
        <v>1634</v>
      </c>
      <c r="DY1638" t="s">
        <v>568</v>
      </c>
      <c r="DZ1638" t="s">
        <v>568</v>
      </c>
      <c r="EA1638" t="s">
        <v>568</v>
      </c>
      <c r="EB1638" t="s">
        <v>568</v>
      </c>
    </row>
    <row r="1639" spans="1:132" x14ac:dyDescent="0.25">
      <c r="A1639" s="12">
        <v>1636</v>
      </c>
      <c r="B1639" s="12">
        <v>0</v>
      </c>
      <c r="C1639" s="12">
        <v>0</v>
      </c>
      <c r="D1639" s="12">
        <v>0</v>
      </c>
      <c r="E1639" s="12">
        <v>0</v>
      </c>
      <c r="F1639" s="12">
        <v>0</v>
      </c>
      <c r="G1639" s="12">
        <v>0</v>
      </c>
      <c r="H1639" s="12">
        <v>0</v>
      </c>
      <c r="I1639" s="12">
        <v>0</v>
      </c>
      <c r="J1639" s="12">
        <v>0</v>
      </c>
      <c r="K1639" s="12">
        <v>0</v>
      </c>
      <c r="L1639" s="12">
        <v>0</v>
      </c>
      <c r="M1639" s="12">
        <v>0</v>
      </c>
      <c r="O1639" s="19">
        <v>1635</v>
      </c>
      <c r="P1639" s="20">
        <v>99</v>
      </c>
      <c r="Q1639" s="20">
        <v>99</v>
      </c>
      <c r="R1639" s="21">
        <v>99</v>
      </c>
      <c r="S1639" s="21">
        <v>99</v>
      </c>
      <c r="T1639" s="21">
        <v>99</v>
      </c>
      <c r="U1639" s="21">
        <v>99</v>
      </c>
      <c r="V1639" s="21">
        <v>99</v>
      </c>
      <c r="W1639" s="21">
        <v>99</v>
      </c>
      <c r="X1639" s="21">
        <v>99</v>
      </c>
      <c r="Y1639" s="21">
        <v>99</v>
      </c>
      <c r="Z1639" s="21">
        <v>99</v>
      </c>
      <c r="AA1639" s="21">
        <v>99</v>
      </c>
      <c r="AB1639" s="22">
        <v>1635</v>
      </c>
      <c r="AC1639" s="23">
        <v>99</v>
      </c>
      <c r="AD1639" s="23">
        <v>99</v>
      </c>
      <c r="AE1639" s="24">
        <v>99</v>
      </c>
      <c r="AF1639" s="24">
        <v>99</v>
      </c>
      <c r="AG1639" s="24">
        <v>99</v>
      </c>
      <c r="AH1639" s="24">
        <v>99</v>
      </c>
      <c r="AI1639" s="24">
        <v>99</v>
      </c>
      <c r="AJ1639" s="24">
        <v>99</v>
      </c>
      <c r="AK1639" s="24">
        <v>99</v>
      </c>
      <c r="AL1639" s="24">
        <v>99</v>
      </c>
      <c r="AM1639" s="24">
        <v>99</v>
      </c>
      <c r="AN1639" s="24">
        <v>99</v>
      </c>
      <c r="DX1639" s="19">
        <v>1635</v>
      </c>
      <c r="DY1639" t="s">
        <v>568</v>
      </c>
      <c r="DZ1639" t="s">
        <v>568</v>
      </c>
      <c r="EA1639" t="s">
        <v>568</v>
      </c>
      <c r="EB1639" t="s">
        <v>568</v>
      </c>
    </row>
    <row r="1640" spans="1:132" x14ac:dyDescent="0.25">
      <c r="A1640" s="13">
        <v>1637</v>
      </c>
      <c r="B1640" s="13">
        <v>0</v>
      </c>
      <c r="C1640" s="13">
        <v>0</v>
      </c>
      <c r="D1640" s="13">
        <v>0</v>
      </c>
      <c r="E1640" s="13">
        <v>0</v>
      </c>
      <c r="F1640" s="13">
        <v>0</v>
      </c>
      <c r="G1640" s="13">
        <v>0</v>
      </c>
      <c r="H1640" s="13">
        <v>0</v>
      </c>
      <c r="I1640" s="13">
        <v>0</v>
      </c>
      <c r="J1640" s="13">
        <v>0</v>
      </c>
      <c r="K1640" s="13">
        <v>0</v>
      </c>
      <c r="L1640" s="13">
        <v>0</v>
      </c>
      <c r="M1640" s="13">
        <v>0</v>
      </c>
      <c r="O1640" s="19">
        <v>1636</v>
      </c>
      <c r="P1640" s="20">
        <v>99</v>
      </c>
      <c r="Q1640" s="20">
        <v>99</v>
      </c>
      <c r="R1640" s="21">
        <v>99</v>
      </c>
      <c r="S1640" s="21">
        <v>99</v>
      </c>
      <c r="T1640" s="21">
        <v>99</v>
      </c>
      <c r="U1640" s="21">
        <v>99</v>
      </c>
      <c r="V1640" s="21">
        <v>99</v>
      </c>
      <c r="W1640" s="21">
        <v>99</v>
      </c>
      <c r="X1640" s="21">
        <v>99</v>
      </c>
      <c r="Y1640" s="21">
        <v>99</v>
      </c>
      <c r="Z1640" s="21">
        <v>99</v>
      </c>
      <c r="AA1640" s="21">
        <v>99</v>
      </c>
      <c r="AB1640" s="22">
        <v>1636</v>
      </c>
      <c r="AC1640" s="23">
        <v>99</v>
      </c>
      <c r="AD1640" s="23">
        <v>99</v>
      </c>
      <c r="AE1640" s="24">
        <v>99</v>
      </c>
      <c r="AF1640" s="24">
        <v>99</v>
      </c>
      <c r="AG1640" s="24">
        <v>99</v>
      </c>
      <c r="AH1640" s="24">
        <v>99</v>
      </c>
      <c r="AI1640" s="24">
        <v>99</v>
      </c>
      <c r="AJ1640" s="24">
        <v>99</v>
      </c>
      <c r="AK1640" s="24">
        <v>99</v>
      </c>
      <c r="AL1640" s="24">
        <v>99</v>
      </c>
      <c r="AM1640" s="24">
        <v>99</v>
      </c>
      <c r="AN1640" s="24">
        <v>99</v>
      </c>
      <c r="DX1640" s="19">
        <v>1636</v>
      </c>
      <c r="DY1640" t="s">
        <v>568</v>
      </c>
      <c r="DZ1640" t="s">
        <v>568</v>
      </c>
      <c r="EA1640" t="s">
        <v>568</v>
      </c>
      <c r="EB1640" t="s">
        <v>568</v>
      </c>
    </row>
    <row r="1641" spans="1:132" x14ac:dyDescent="0.25">
      <c r="A1641" s="12">
        <v>1638</v>
      </c>
      <c r="B1641" s="12">
        <v>0</v>
      </c>
      <c r="C1641" s="12">
        <v>0</v>
      </c>
      <c r="D1641" s="12">
        <v>0</v>
      </c>
      <c r="E1641" s="12">
        <v>0</v>
      </c>
      <c r="F1641" s="12">
        <v>0</v>
      </c>
      <c r="G1641" s="12">
        <v>0</v>
      </c>
      <c r="H1641" s="12">
        <v>0</v>
      </c>
      <c r="I1641" s="12">
        <v>0</v>
      </c>
      <c r="J1641" s="12">
        <v>0</v>
      </c>
      <c r="K1641" s="12">
        <v>0</v>
      </c>
      <c r="L1641" s="12">
        <v>0</v>
      </c>
      <c r="M1641" s="12">
        <v>0</v>
      </c>
      <c r="O1641" s="19">
        <v>1637</v>
      </c>
      <c r="P1641" s="20">
        <v>99</v>
      </c>
      <c r="Q1641" s="20">
        <v>99</v>
      </c>
      <c r="R1641" s="21">
        <v>99</v>
      </c>
      <c r="S1641" s="21">
        <v>99</v>
      </c>
      <c r="T1641" s="21">
        <v>99</v>
      </c>
      <c r="U1641" s="21">
        <v>99</v>
      </c>
      <c r="V1641" s="21">
        <v>99</v>
      </c>
      <c r="W1641" s="21">
        <v>99</v>
      </c>
      <c r="X1641" s="21">
        <v>99</v>
      </c>
      <c r="Y1641" s="21">
        <v>99</v>
      </c>
      <c r="Z1641" s="21">
        <v>99</v>
      </c>
      <c r="AA1641" s="21">
        <v>99</v>
      </c>
      <c r="AB1641" s="22">
        <v>1637</v>
      </c>
      <c r="AC1641" s="23">
        <v>99</v>
      </c>
      <c r="AD1641" s="23">
        <v>99</v>
      </c>
      <c r="AE1641" s="24">
        <v>99</v>
      </c>
      <c r="AF1641" s="24">
        <v>99</v>
      </c>
      <c r="AG1641" s="24">
        <v>99</v>
      </c>
      <c r="AH1641" s="24">
        <v>99</v>
      </c>
      <c r="AI1641" s="24">
        <v>99</v>
      </c>
      <c r="AJ1641" s="24">
        <v>99</v>
      </c>
      <c r="AK1641" s="24">
        <v>99</v>
      </c>
      <c r="AL1641" s="24">
        <v>99</v>
      </c>
      <c r="AM1641" s="24">
        <v>99</v>
      </c>
      <c r="AN1641" s="24">
        <v>99</v>
      </c>
      <c r="DX1641" s="19">
        <v>1637</v>
      </c>
      <c r="DY1641" t="s">
        <v>568</v>
      </c>
      <c r="DZ1641" t="s">
        <v>568</v>
      </c>
      <c r="EA1641" t="s">
        <v>568</v>
      </c>
      <c r="EB1641" t="s">
        <v>568</v>
      </c>
    </row>
    <row r="1642" spans="1:132" x14ac:dyDescent="0.25">
      <c r="A1642" s="13">
        <v>1639</v>
      </c>
      <c r="B1642" s="13">
        <v>0</v>
      </c>
      <c r="C1642" s="13">
        <v>0</v>
      </c>
      <c r="D1642" s="13">
        <v>0</v>
      </c>
      <c r="E1642" s="13">
        <v>0</v>
      </c>
      <c r="F1642" s="13">
        <v>0</v>
      </c>
      <c r="G1642" s="13">
        <v>0</v>
      </c>
      <c r="H1642" s="13">
        <v>0</v>
      </c>
      <c r="I1642" s="13">
        <v>0</v>
      </c>
      <c r="J1642" s="13">
        <v>0</v>
      </c>
      <c r="K1642" s="13">
        <v>0</v>
      </c>
      <c r="L1642" s="13">
        <v>0</v>
      </c>
      <c r="M1642" s="13">
        <v>0</v>
      </c>
      <c r="O1642" s="19">
        <v>1638</v>
      </c>
      <c r="P1642" s="20">
        <v>99</v>
      </c>
      <c r="Q1642" s="20">
        <v>99</v>
      </c>
      <c r="R1642" s="21">
        <v>99</v>
      </c>
      <c r="S1642" s="21">
        <v>99</v>
      </c>
      <c r="T1642" s="21">
        <v>99</v>
      </c>
      <c r="U1642" s="21">
        <v>99</v>
      </c>
      <c r="V1642" s="21">
        <v>99</v>
      </c>
      <c r="W1642" s="21">
        <v>99</v>
      </c>
      <c r="X1642" s="21">
        <v>99</v>
      </c>
      <c r="Y1642" s="21">
        <v>99</v>
      </c>
      <c r="Z1642" s="21">
        <v>99</v>
      </c>
      <c r="AA1642" s="21">
        <v>99</v>
      </c>
      <c r="AB1642" s="22">
        <v>1638</v>
      </c>
      <c r="AC1642" s="23">
        <v>99</v>
      </c>
      <c r="AD1642" s="23">
        <v>99</v>
      </c>
      <c r="AE1642" s="24">
        <v>99</v>
      </c>
      <c r="AF1642" s="24">
        <v>99</v>
      </c>
      <c r="AG1642" s="24">
        <v>99</v>
      </c>
      <c r="AH1642" s="24">
        <v>99</v>
      </c>
      <c r="AI1642" s="24">
        <v>99</v>
      </c>
      <c r="AJ1642" s="24">
        <v>99</v>
      </c>
      <c r="AK1642" s="24">
        <v>99</v>
      </c>
      <c r="AL1642" s="24">
        <v>99</v>
      </c>
      <c r="AM1642" s="24">
        <v>99</v>
      </c>
      <c r="AN1642" s="24">
        <v>99</v>
      </c>
      <c r="DX1642" s="19">
        <v>1638</v>
      </c>
      <c r="DY1642" t="s">
        <v>568</v>
      </c>
      <c r="DZ1642" t="s">
        <v>568</v>
      </c>
      <c r="EA1642" t="s">
        <v>568</v>
      </c>
      <c r="EB1642" t="s">
        <v>568</v>
      </c>
    </row>
    <row r="1643" spans="1:132" x14ac:dyDescent="0.25">
      <c r="A1643" s="12">
        <v>1640</v>
      </c>
      <c r="B1643" s="12">
        <v>0</v>
      </c>
      <c r="C1643" s="12">
        <v>0</v>
      </c>
      <c r="D1643" s="12">
        <v>0</v>
      </c>
      <c r="E1643" s="12">
        <v>0</v>
      </c>
      <c r="F1643" s="12">
        <v>0</v>
      </c>
      <c r="G1643" s="12">
        <v>0</v>
      </c>
      <c r="H1643" s="12">
        <v>0</v>
      </c>
      <c r="I1643" s="12">
        <v>0</v>
      </c>
      <c r="J1643" s="12">
        <v>0</v>
      </c>
      <c r="K1643" s="12">
        <v>0</v>
      </c>
      <c r="L1643" s="12">
        <v>0</v>
      </c>
      <c r="M1643" s="12">
        <v>0</v>
      </c>
      <c r="O1643" s="19">
        <v>1639</v>
      </c>
      <c r="P1643" s="20">
        <v>99</v>
      </c>
      <c r="Q1643" s="20">
        <v>99</v>
      </c>
      <c r="R1643" s="21">
        <v>99</v>
      </c>
      <c r="S1643" s="21">
        <v>99</v>
      </c>
      <c r="T1643" s="21">
        <v>99</v>
      </c>
      <c r="U1643" s="21">
        <v>99</v>
      </c>
      <c r="V1643" s="21">
        <v>99</v>
      </c>
      <c r="W1643" s="21">
        <v>99</v>
      </c>
      <c r="X1643" s="21">
        <v>99</v>
      </c>
      <c r="Y1643" s="21">
        <v>99</v>
      </c>
      <c r="Z1643" s="21">
        <v>99</v>
      </c>
      <c r="AA1643" s="21">
        <v>99</v>
      </c>
      <c r="AB1643" s="22">
        <v>1639</v>
      </c>
      <c r="AC1643" s="23">
        <v>99</v>
      </c>
      <c r="AD1643" s="23">
        <v>99</v>
      </c>
      <c r="AE1643" s="24">
        <v>99</v>
      </c>
      <c r="AF1643" s="24">
        <v>99</v>
      </c>
      <c r="AG1643" s="24">
        <v>99</v>
      </c>
      <c r="AH1643" s="24">
        <v>99</v>
      </c>
      <c r="AI1643" s="24">
        <v>99</v>
      </c>
      <c r="AJ1643" s="24">
        <v>99</v>
      </c>
      <c r="AK1643" s="24">
        <v>99</v>
      </c>
      <c r="AL1643" s="24">
        <v>99</v>
      </c>
      <c r="AM1643" s="24">
        <v>99</v>
      </c>
      <c r="AN1643" s="24">
        <v>99</v>
      </c>
      <c r="DX1643" s="19">
        <v>1639</v>
      </c>
      <c r="DY1643" t="s">
        <v>568</v>
      </c>
      <c r="DZ1643" t="s">
        <v>568</v>
      </c>
      <c r="EA1643" t="s">
        <v>568</v>
      </c>
      <c r="EB1643" t="s">
        <v>568</v>
      </c>
    </row>
    <row r="1644" spans="1:132" x14ac:dyDescent="0.25">
      <c r="A1644" s="13">
        <v>1641</v>
      </c>
      <c r="B1644" s="13">
        <v>0</v>
      </c>
      <c r="C1644" s="13">
        <v>0</v>
      </c>
      <c r="D1644" s="13">
        <v>0</v>
      </c>
      <c r="E1644" s="13">
        <v>0</v>
      </c>
      <c r="F1644" s="13">
        <v>0</v>
      </c>
      <c r="G1644" s="13">
        <v>0</v>
      </c>
      <c r="H1644" s="13">
        <v>0</v>
      </c>
      <c r="I1644" s="13">
        <v>0</v>
      </c>
      <c r="J1644" s="13">
        <v>0</v>
      </c>
      <c r="K1644" s="13">
        <v>0</v>
      </c>
      <c r="L1644" s="13">
        <v>0</v>
      </c>
      <c r="M1644" s="13">
        <v>0</v>
      </c>
      <c r="O1644" s="19">
        <v>1640</v>
      </c>
      <c r="P1644" s="20">
        <v>99</v>
      </c>
      <c r="Q1644" s="20">
        <v>99</v>
      </c>
      <c r="R1644" s="21">
        <v>99</v>
      </c>
      <c r="S1644" s="21">
        <v>99</v>
      </c>
      <c r="T1644" s="21">
        <v>99</v>
      </c>
      <c r="U1644" s="21">
        <v>99</v>
      </c>
      <c r="V1644" s="21">
        <v>99</v>
      </c>
      <c r="W1644" s="21">
        <v>99</v>
      </c>
      <c r="X1644" s="21">
        <v>99</v>
      </c>
      <c r="Y1644" s="21">
        <v>99</v>
      </c>
      <c r="Z1644" s="21">
        <v>99</v>
      </c>
      <c r="AA1644" s="21">
        <v>99</v>
      </c>
      <c r="AB1644" s="22">
        <v>1640</v>
      </c>
      <c r="AC1644" s="23">
        <v>99</v>
      </c>
      <c r="AD1644" s="23">
        <v>99</v>
      </c>
      <c r="AE1644" s="24">
        <v>99</v>
      </c>
      <c r="AF1644" s="24">
        <v>99</v>
      </c>
      <c r="AG1644" s="24">
        <v>99</v>
      </c>
      <c r="AH1644" s="24">
        <v>99</v>
      </c>
      <c r="AI1644" s="24">
        <v>99</v>
      </c>
      <c r="AJ1644" s="24">
        <v>99</v>
      </c>
      <c r="AK1644" s="24">
        <v>99</v>
      </c>
      <c r="AL1644" s="24">
        <v>99</v>
      </c>
      <c r="AM1644" s="24">
        <v>99</v>
      </c>
      <c r="AN1644" s="24">
        <v>99</v>
      </c>
      <c r="DX1644" s="19">
        <v>1640</v>
      </c>
      <c r="DY1644" t="s">
        <v>568</v>
      </c>
      <c r="DZ1644" t="s">
        <v>568</v>
      </c>
      <c r="EA1644" t="s">
        <v>568</v>
      </c>
      <c r="EB1644" t="s">
        <v>568</v>
      </c>
    </row>
    <row r="1645" spans="1:132" x14ac:dyDescent="0.25">
      <c r="A1645" s="12">
        <v>1642</v>
      </c>
      <c r="B1645" s="12">
        <v>0</v>
      </c>
      <c r="C1645" s="12">
        <v>0</v>
      </c>
      <c r="D1645" s="12">
        <v>0</v>
      </c>
      <c r="E1645" s="12">
        <v>0</v>
      </c>
      <c r="F1645" s="12">
        <v>0</v>
      </c>
      <c r="G1645" s="12">
        <v>0</v>
      </c>
      <c r="H1645" s="12">
        <v>0</v>
      </c>
      <c r="I1645" s="12">
        <v>0</v>
      </c>
      <c r="J1645" s="12">
        <v>0</v>
      </c>
      <c r="K1645" s="12">
        <v>0</v>
      </c>
      <c r="L1645" s="12">
        <v>0</v>
      </c>
      <c r="M1645" s="12">
        <v>0</v>
      </c>
      <c r="O1645" s="19">
        <v>1641</v>
      </c>
      <c r="P1645" s="20">
        <v>99</v>
      </c>
      <c r="Q1645" s="20">
        <v>99</v>
      </c>
      <c r="R1645" s="21">
        <v>99</v>
      </c>
      <c r="S1645" s="21">
        <v>99</v>
      </c>
      <c r="T1645" s="21">
        <v>99</v>
      </c>
      <c r="U1645" s="21">
        <v>99</v>
      </c>
      <c r="V1645" s="21">
        <v>99</v>
      </c>
      <c r="W1645" s="21">
        <v>99</v>
      </c>
      <c r="X1645" s="21">
        <v>99</v>
      </c>
      <c r="Y1645" s="21">
        <v>99</v>
      </c>
      <c r="Z1645" s="21">
        <v>99</v>
      </c>
      <c r="AA1645" s="21">
        <v>99</v>
      </c>
      <c r="AB1645" s="22">
        <v>1641</v>
      </c>
      <c r="AC1645" s="23">
        <v>99</v>
      </c>
      <c r="AD1645" s="23">
        <v>99</v>
      </c>
      <c r="AE1645" s="24">
        <v>99</v>
      </c>
      <c r="AF1645" s="24">
        <v>99</v>
      </c>
      <c r="AG1645" s="24">
        <v>99</v>
      </c>
      <c r="AH1645" s="24">
        <v>99</v>
      </c>
      <c r="AI1645" s="24">
        <v>99</v>
      </c>
      <c r="AJ1645" s="24">
        <v>99</v>
      </c>
      <c r="AK1645" s="24">
        <v>99</v>
      </c>
      <c r="AL1645" s="24">
        <v>99</v>
      </c>
      <c r="AM1645" s="24">
        <v>99</v>
      </c>
      <c r="AN1645" s="24">
        <v>99</v>
      </c>
      <c r="DX1645" s="19">
        <v>1641</v>
      </c>
      <c r="DY1645" t="s">
        <v>568</v>
      </c>
      <c r="DZ1645" t="s">
        <v>568</v>
      </c>
      <c r="EA1645" t="s">
        <v>568</v>
      </c>
      <c r="EB1645" t="s">
        <v>568</v>
      </c>
    </row>
    <row r="1646" spans="1:132" x14ac:dyDescent="0.25">
      <c r="A1646" s="13">
        <v>1643</v>
      </c>
      <c r="B1646" s="13">
        <v>0</v>
      </c>
      <c r="C1646" s="13">
        <v>0</v>
      </c>
      <c r="D1646" s="13">
        <v>0</v>
      </c>
      <c r="E1646" s="13">
        <v>0</v>
      </c>
      <c r="F1646" s="13">
        <v>0</v>
      </c>
      <c r="G1646" s="13">
        <v>0</v>
      </c>
      <c r="H1646" s="13">
        <v>0</v>
      </c>
      <c r="I1646" s="13">
        <v>0</v>
      </c>
      <c r="J1646" s="13">
        <v>0</v>
      </c>
      <c r="K1646" s="13">
        <v>0</v>
      </c>
      <c r="L1646" s="13">
        <v>0</v>
      </c>
      <c r="M1646" s="13">
        <v>0</v>
      </c>
      <c r="O1646" s="19">
        <v>1642</v>
      </c>
      <c r="P1646" s="20">
        <v>99</v>
      </c>
      <c r="Q1646" s="20">
        <v>99</v>
      </c>
      <c r="R1646" s="21">
        <v>99</v>
      </c>
      <c r="S1646" s="21">
        <v>99</v>
      </c>
      <c r="T1646" s="21">
        <v>99</v>
      </c>
      <c r="U1646" s="21">
        <v>99</v>
      </c>
      <c r="V1646" s="21">
        <v>99</v>
      </c>
      <c r="W1646" s="21">
        <v>99</v>
      </c>
      <c r="X1646" s="21">
        <v>99</v>
      </c>
      <c r="Y1646" s="21">
        <v>99</v>
      </c>
      <c r="Z1646" s="21">
        <v>99</v>
      </c>
      <c r="AA1646" s="21">
        <v>99</v>
      </c>
      <c r="AB1646" s="22">
        <v>1642</v>
      </c>
      <c r="AC1646" s="23">
        <v>99</v>
      </c>
      <c r="AD1646" s="23">
        <v>99</v>
      </c>
      <c r="AE1646" s="24">
        <v>99</v>
      </c>
      <c r="AF1646" s="24">
        <v>99</v>
      </c>
      <c r="AG1646" s="24">
        <v>99</v>
      </c>
      <c r="AH1646" s="24">
        <v>99</v>
      </c>
      <c r="AI1646" s="24">
        <v>99</v>
      </c>
      <c r="AJ1646" s="24">
        <v>99</v>
      </c>
      <c r="AK1646" s="24">
        <v>99</v>
      </c>
      <c r="AL1646" s="24">
        <v>99</v>
      </c>
      <c r="AM1646" s="24">
        <v>99</v>
      </c>
      <c r="AN1646" s="24">
        <v>99</v>
      </c>
      <c r="DX1646" s="19">
        <v>1642</v>
      </c>
      <c r="DY1646" t="s">
        <v>568</v>
      </c>
      <c r="DZ1646" t="s">
        <v>568</v>
      </c>
      <c r="EA1646" t="s">
        <v>568</v>
      </c>
      <c r="EB1646" t="s">
        <v>568</v>
      </c>
    </row>
    <row r="1647" spans="1:132" x14ac:dyDescent="0.25">
      <c r="A1647" s="12">
        <v>1644</v>
      </c>
      <c r="B1647" s="12">
        <v>0</v>
      </c>
      <c r="C1647" s="12">
        <v>0</v>
      </c>
      <c r="D1647" s="12">
        <v>0</v>
      </c>
      <c r="E1647" s="12">
        <v>0</v>
      </c>
      <c r="F1647" s="12">
        <v>0</v>
      </c>
      <c r="G1647" s="12">
        <v>0</v>
      </c>
      <c r="H1647" s="12">
        <v>0</v>
      </c>
      <c r="I1647" s="12">
        <v>0</v>
      </c>
      <c r="J1647" s="12">
        <v>0</v>
      </c>
      <c r="K1647" s="12">
        <v>0</v>
      </c>
      <c r="L1647" s="12">
        <v>0</v>
      </c>
      <c r="M1647" s="12">
        <v>0</v>
      </c>
      <c r="O1647" s="19">
        <v>1643</v>
      </c>
      <c r="P1647" s="20">
        <v>99</v>
      </c>
      <c r="Q1647" s="20">
        <v>99</v>
      </c>
      <c r="R1647" s="21">
        <v>99</v>
      </c>
      <c r="S1647" s="21">
        <v>99</v>
      </c>
      <c r="T1647" s="21">
        <v>99</v>
      </c>
      <c r="U1647" s="21">
        <v>99</v>
      </c>
      <c r="V1647" s="21">
        <v>99</v>
      </c>
      <c r="W1647" s="21">
        <v>99</v>
      </c>
      <c r="X1647" s="21">
        <v>99</v>
      </c>
      <c r="Y1647" s="21">
        <v>99</v>
      </c>
      <c r="Z1647" s="21">
        <v>99</v>
      </c>
      <c r="AA1647" s="21">
        <v>99</v>
      </c>
      <c r="AB1647" s="22">
        <v>1643</v>
      </c>
      <c r="AC1647" s="23">
        <v>99</v>
      </c>
      <c r="AD1647" s="23">
        <v>99</v>
      </c>
      <c r="AE1647" s="24">
        <v>99</v>
      </c>
      <c r="AF1647" s="24">
        <v>99</v>
      </c>
      <c r="AG1647" s="24">
        <v>99</v>
      </c>
      <c r="AH1647" s="24">
        <v>99</v>
      </c>
      <c r="AI1647" s="24">
        <v>99</v>
      </c>
      <c r="AJ1647" s="24">
        <v>99</v>
      </c>
      <c r="AK1647" s="24">
        <v>99</v>
      </c>
      <c r="AL1647" s="24">
        <v>99</v>
      </c>
      <c r="AM1647" s="24">
        <v>99</v>
      </c>
      <c r="AN1647" s="24">
        <v>99</v>
      </c>
      <c r="DX1647" s="19">
        <v>1643</v>
      </c>
      <c r="DY1647" t="s">
        <v>568</v>
      </c>
      <c r="DZ1647" t="s">
        <v>568</v>
      </c>
      <c r="EA1647" t="s">
        <v>568</v>
      </c>
      <c r="EB1647" t="s">
        <v>568</v>
      </c>
    </row>
    <row r="1648" spans="1:132" x14ac:dyDescent="0.25">
      <c r="A1648" s="13">
        <v>1645</v>
      </c>
      <c r="B1648" s="13">
        <v>0</v>
      </c>
      <c r="C1648" s="13">
        <v>0</v>
      </c>
      <c r="D1648" s="13">
        <v>0</v>
      </c>
      <c r="E1648" s="13">
        <v>0</v>
      </c>
      <c r="F1648" s="13">
        <v>0</v>
      </c>
      <c r="G1648" s="13">
        <v>0</v>
      </c>
      <c r="H1648" s="13">
        <v>0</v>
      </c>
      <c r="I1648" s="13">
        <v>0</v>
      </c>
      <c r="J1648" s="13">
        <v>0</v>
      </c>
      <c r="K1648" s="13">
        <v>0</v>
      </c>
      <c r="L1648" s="13">
        <v>0</v>
      </c>
      <c r="M1648" s="13">
        <v>0</v>
      </c>
      <c r="O1648" s="19">
        <v>1644</v>
      </c>
      <c r="P1648" s="20">
        <v>99</v>
      </c>
      <c r="Q1648" s="20">
        <v>99</v>
      </c>
      <c r="R1648" s="21">
        <v>99</v>
      </c>
      <c r="S1648" s="21">
        <v>99</v>
      </c>
      <c r="T1648" s="21">
        <v>99</v>
      </c>
      <c r="U1648" s="21">
        <v>99</v>
      </c>
      <c r="V1648" s="21">
        <v>99</v>
      </c>
      <c r="W1648" s="21">
        <v>99</v>
      </c>
      <c r="X1648" s="21">
        <v>99</v>
      </c>
      <c r="Y1648" s="21">
        <v>99</v>
      </c>
      <c r="Z1648" s="21">
        <v>99</v>
      </c>
      <c r="AA1648" s="21">
        <v>99</v>
      </c>
      <c r="AB1648" s="22">
        <v>1644</v>
      </c>
      <c r="AC1648" s="23">
        <v>99</v>
      </c>
      <c r="AD1648" s="23">
        <v>99</v>
      </c>
      <c r="AE1648" s="24">
        <v>99</v>
      </c>
      <c r="AF1648" s="24">
        <v>99</v>
      </c>
      <c r="AG1648" s="24">
        <v>99</v>
      </c>
      <c r="AH1648" s="24">
        <v>99</v>
      </c>
      <c r="AI1648" s="24">
        <v>99</v>
      </c>
      <c r="AJ1648" s="24">
        <v>99</v>
      </c>
      <c r="AK1648" s="24">
        <v>99</v>
      </c>
      <c r="AL1648" s="24">
        <v>99</v>
      </c>
      <c r="AM1648" s="24">
        <v>99</v>
      </c>
      <c r="AN1648" s="24">
        <v>99</v>
      </c>
      <c r="DX1648" s="19">
        <v>1644</v>
      </c>
      <c r="DY1648" t="s">
        <v>568</v>
      </c>
      <c r="DZ1648" t="s">
        <v>568</v>
      </c>
      <c r="EA1648" t="s">
        <v>568</v>
      </c>
      <c r="EB1648" t="s">
        <v>568</v>
      </c>
    </row>
    <row r="1649" spans="1:132" x14ac:dyDescent="0.25">
      <c r="A1649" s="12">
        <v>1646</v>
      </c>
      <c r="B1649" s="12">
        <v>0</v>
      </c>
      <c r="C1649" s="12">
        <v>0</v>
      </c>
      <c r="D1649" s="12">
        <v>0</v>
      </c>
      <c r="E1649" s="12">
        <v>0</v>
      </c>
      <c r="F1649" s="12">
        <v>0</v>
      </c>
      <c r="G1649" s="12">
        <v>0</v>
      </c>
      <c r="H1649" s="12">
        <v>0</v>
      </c>
      <c r="I1649" s="12">
        <v>0</v>
      </c>
      <c r="J1649" s="12">
        <v>0</v>
      </c>
      <c r="K1649" s="12">
        <v>0</v>
      </c>
      <c r="L1649" s="12">
        <v>0</v>
      </c>
      <c r="M1649" s="12">
        <v>0</v>
      </c>
      <c r="O1649" s="19">
        <v>1645</v>
      </c>
      <c r="P1649" s="20">
        <v>99</v>
      </c>
      <c r="Q1649" s="20">
        <v>99</v>
      </c>
      <c r="R1649" s="21">
        <v>99</v>
      </c>
      <c r="S1649" s="21">
        <v>99</v>
      </c>
      <c r="T1649" s="21">
        <v>99</v>
      </c>
      <c r="U1649" s="21">
        <v>99</v>
      </c>
      <c r="V1649" s="21">
        <v>99</v>
      </c>
      <c r="W1649" s="21">
        <v>99</v>
      </c>
      <c r="X1649" s="21">
        <v>99</v>
      </c>
      <c r="Y1649" s="21">
        <v>99</v>
      </c>
      <c r="Z1649" s="21">
        <v>99</v>
      </c>
      <c r="AA1649" s="21">
        <v>99</v>
      </c>
      <c r="AB1649" s="22">
        <v>1645</v>
      </c>
      <c r="AC1649" s="23">
        <v>99</v>
      </c>
      <c r="AD1649" s="23">
        <v>99</v>
      </c>
      <c r="AE1649" s="24">
        <v>99</v>
      </c>
      <c r="AF1649" s="24">
        <v>99</v>
      </c>
      <c r="AG1649" s="24">
        <v>99</v>
      </c>
      <c r="AH1649" s="24">
        <v>99</v>
      </c>
      <c r="AI1649" s="24">
        <v>99</v>
      </c>
      <c r="AJ1649" s="24">
        <v>99</v>
      </c>
      <c r="AK1649" s="24">
        <v>99</v>
      </c>
      <c r="AL1649" s="24">
        <v>99</v>
      </c>
      <c r="AM1649" s="24">
        <v>99</v>
      </c>
      <c r="AN1649" s="24">
        <v>99</v>
      </c>
      <c r="DX1649" s="19">
        <v>1645</v>
      </c>
      <c r="DY1649" t="s">
        <v>568</v>
      </c>
      <c r="DZ1649" t="s">
        <v>568</v>
      </c>
      <c r="EA1649" t="s">
        <v>568</v>
      </c>
      <c r="EB1649" t="s">
        <v>568</v>
      </c>
    </row>
    <row r="1650" spans="1:132" x14ac:dyDescent="0.25">
      <c r="A1650" s="13">
        <v>1647</v>
      </c>
      <c r="B1650" s="13">
        <v>0</v>
      </c>
      <c r="C1650" s="13">
        <v>0</v>
      </c>
      <c r="D1650" s="13">
        <v>0</v>
      </c>
      <c r="E1650" s="13">
        <v>0</v>
      </c>
      <c r="F1650" s="13">
        <v>0</v>
      </c>
      <c r="G1650" s="13">
        <v>0</v>
      </c>
      <c r="H1650" s="13">
        <v>0</v>
      </c>
      <c r="I1650" s="13">
        <v>0</v>
      </c>
      <c r="J1650" s="13">
        <v>0</v>
      </c>
      <c r="K1650" s="13">
        <v>0</v>
      </c>
      <c r="L1650" s="13">
        <v>0</v>
      </c>
      <c r="M1650" s="13">
        <v>0</v>
      </c>
      <c r="O1650" s="19">
        <v>1646</v>
      </c>
      <c r="P1650" s="20">
        <v>99</v>
      </c>
      <c r="Q1650" s="20">
        <v>99</v>
      </c>
      <c r="R1650" s="21">
        <v>99</v>
      </c>
      <c r="S1650" s="21">
        <v>99</v>
      </c>
      <c r="T1650" s="21">
        <v>99</v>
      </c>
      <c r="U1650" s="21">
        <v>99</v>
      </c>
      <c r="V1650" s="21">
        <v>99</v>
      </c>
      <c r="W1650" s="21">
        <v>99</v>
      </c>
      <c r="X1650" s="21">
        <v>99</v>
      </c>
      <c r="Y1650" s="21">
        <v>99</v>
      </c>
      <c r="Z1650" s="21">
        <v>99</v>
      </c>
      <c r="AA1650" s="21">
        <v>99</v>
      </c>
      <c r="AB1650" s="22">
        <v>1646</v>
      </c>
      <c r="AC1650" s="23">
        <v>99</v>
      </c>
      <c r="AD1650" s="23">
        <v>99</v>
      </c>
      <c r="AE1650" s="24">
        <v>99</v>
      </c>
      <c r="AF1650" s="24">
        <v>99</v>
      </c>
      <c r="AG1650" s="24">
        <v>99</v>
      </c>
      <c r="AH1650" s="24">
        <v>99</v>
      </c>
      <c r="AI1650" s="24">
        <v>99</v>
      </c>
      <c r="AJ1650" s="24">
        <v>99</v>
      </c>
      <c r="AK1650" s="24">
        <v>99</v>
      </c>
      <c r="AL1650" s="24">
        <v>99</v>
      </c>
      <c r="AM1650" s="24">
        <v>99</v>
      </c>
      <c r="AN1650" s="24">
        <v>99</v>
      </c>
      <c r="DX1650" s="19">
        <v>1646</v>
      </c>
      <c r="DY1650" t="s">
        <v>568</v>
      </c>
      <c r="DZ1650" t="s">
        <v>568</v>
      </c>
      <c r="EA1650" t="s">
        <v>568</v>
      </c>
      <c r="EB1650" t="s">
        <v>568</v>
      </c>
    </row>
    <row r="1651" spans="1:132" x14ac:dyDescent="0.25">
      <c r="A1651" s="12">
        <v>1648</v>
      </c>
      <c r="B1651" s="12">
        <v>0</v>
      </c>
      <c r="C1651" s="12">
        <v>0</v>
      </c>
      <c r="D1651" s="12">
        <v>0</v>
      </c>
      <c r="E1651" s="12">
        <v>0</v>
      </c>
      <c r="F1651" s="12">
        <v>0</v>
      </c>
      <c r="G1651" s="12">
        <v>0</v>
      </c>
      <c r="H1651" s="12">
        <v>0</v>
      </c>
      <c r="I1651" s="12">
        <v>0</v>
      </c>
      <c r="J1651" s="12">
        <v>0</v>
      </c>
      <c r="K1651" s="12">
        <v>0</v>
      </c>
      <c r="L1651" s="12">
        <v>0</v>
      </c>
      <c r="M1651" s="12">
        <v>0</v>
      </c>
      <c r="O1651" s="19">
        <v>1647</v>
      </c>
      <c r="P1651" s="20">
        <v>99</v>
      </c>
      <c r="Q1651" s="20">
        <v>99</v>
      </c>
      <c r="R1651" s="21">
        <v>99</v>
      </c>
      <c r="S1651" s="21">
        <v>99</v>
      </c>
      <c r="T1651" s="21">
        <v>99</v>
      </c>
      <c r="U1651" s="21">
        <v>99</v>
      </c>
      <c r="V1651" s="21">
        <v>99</v>
      </c>
      <c r="W1651" s="21">
        <v>99</v>
      </c>
      <c r="X1651" s="21">
        <v>99</v>
      </c>
      <c r="Y1651" s="21">
        <v>99</v>
      </c>
      <c r="Z1651" s="21">
        <v>99</v>
      </c>
      <c r="AA1651" s="21">
        <v>99</v>
      </c>
      <c r="AB1651" s="22">
        <v>1647</v>
      </c>
      <c r="AC1651" s="23">
        <v>99</v>
      </c>
      <c r="AD1651" s="23">
        <v>99</v>
      </c>
      <c r="AE1651" s="24">
        <v>99</v>
      </c>
      <c r="AF1651" s="24">
        <v>99</v>
      </c>
      <c r="AG1651" s="24">
        <v>99</v>
      </c>
      <c r="AH1651" s="24">
        <v>99</v>
      </c>
      <c r="AI1651" s="24">
        <v>99</v>
      </c>
      <c r="AJ1651" s="24">
        <v>99</v>
      </c>
      <c r="AK1651" s="24">
        <v>99</v>
      </c>
      <c r="AL1651" s="24">
        <v>99</v>
      </c>
      <c r="AM1651" s="24">
        <v>99</v>
      </c>
      <c r="AN1651" s="24">
        <v>99</v>
      </c>
      <c r="DX1651" s="19">
        <v>1647</v>
      </c>
      <c r="DY1651" t="s">
        <v>568</v>
      </c>
      <c r="DZ1651" t="s">
        <v>568</v>
      </c>
      <c r="EA1651" t="s">
        <v>568</v>
      </c>
      <c r="EB1651" t="s">
        <v>568</v>
      </c>
    </row>
    <row r="1652" spans="1:132" x14ac:dyDescent="0.25">
      <c r="A1652" s="13">
        <v>1649</v>
      </c>
      <c r="B1652" s="13">
        <v>0</v>
      </c>
      <c r="C1652" s="13">
        <v>0</v>
      </c>
      <c r="D1652" s="13">
        <v>0</v>
      </c>
      <c r="E1652" s="13">
        <v>0</v>
      </c>
      <c r="F1652" s="13">
        <v>0</v>
      </c>
      <c r="G1652" s="13">
        <v>0</v>
      </c>
      <c r="H1652" s="13">
        <v>0</v>
      </c>
      <c r="I1652" s="13">
        <v>0</v>
      </c>
      <c r="J1652" s="13">
        <v>0</v>
      </c>
      <c r="K1652" s="13">
        <v>0</v>
      </c>
      <c r="L1652" s="13">
        <v>0</v>
      </c>
      <c r="M1652" s="13">
        <v>0</v>
      </c>
      <c r="O1652" s="19">
        <v>1648</v>
      </c>
      <c r="P1652" s="20">
        <v>99</v>
      </c>
      <c r="Q1652" s="20">
        <v>99</v>
      </c>
      <c r="R1652" s="21">
        <v>99</v>
      </c>
      <c r="S1652" s="21">
        <v>99</v>
      </c>
      <c r="T1652" s="21">
        <v>99</v>
      </c>
      <c r="U1652" s="21">
        <v>99</v>
      </c>
      <c r="V1652" s="21">
        <v>99</v>
      </c>
      <c r="W1652" s="21">
        <v>99</v>
      </c>
      <c r="X1652" s="21">
        <v>99</v>
      </c>
      <c r="Y1652" s="21">
        <v>99</v>
      </c>
      <c r="Z1652" s="21">
        <v>99</v>
      </c>
      <c r="AA1652" s="21">
        <v>99</v>
      </c>
      <c r="AB1652" s="22">
        <v>1648</v>
      </c>
      <c r="AC1652" s="23">
        <v>99</v>
      </c>
      <c r="AD1652" s="23">
        <v>99</v>
      </c>
      <c r="AE1652" s="24">
        <v>99</v>
      </c>
      <c r="AF1652" s="24">
        <v>99</v>
      </c>
      <c r="AG1652" s="24">
        <v>99</v>
      </c>
      <c r="AH1652" s="24">
        <v>99</v>
      </c>
      <c r="AI1652" s="24">
        <v>99</v>
      </c>
      <c r="AJ1652" s="24">
        <v>99</v>
      </c>
      <c r="AK1652" s="24">
        <v>99</v>
      </c>
      <c r="AL1652" s="24">
        <v>99</v>
      </c>
      <c r="AM1652" s="24">
        <v>99</v>
      </c>
      <c r="AN1652" s="24">
        <v>99</v>
      </c>
      <c r="DX1652" s="19">
        <v>1648</v>
      </c>
      <c r="DY1652" t="s">
        <v>568</v>
      </c>
      <c r="DZ1652" t="s">
        <v>568</v>
      </c>
      <c r="EA1652" t="s">
        <v>568</v>
      </c>
      <c r="EB1652" t="s">
        <v>568</v>
      </c>
    </row>
    <row r="1653" spans="1:132" x14ac:dyDescent="0.25">
      <c r="A1653" s="12">
        <v>1650</v>
      </c>
      <c r="B1653" s="12">
        <v>0</v>
      </c>
      <c r="C1653" s="12">
        <v>0</v>
      </c>
      <c r="D1653" s="12">
        <v>0</v>
      </c>
      <c r="E1653" s="12">
        <v>0</v>
      </c>
      <c r="F1653" s="12">
        <v>0</v>
      </c>
      <c r="G1653" s="12">
        <v>0</v>
      </c>
      <c r="H1653" s="12">
        <v>0</v>
      </c>
      <c r="I1653" s="12">
        <v>0</v>
      </c>
      <c r="J1653" s="12">
        <v>0</v>
      </c>
      <c r="K1653" s="12">
        <v>0</v>
      </c>
      <c r="L1653" s="12">
        <v>0</v>
      </c>
      <c r="M1653" s="12">
        <v>0</v>
      </c>
      <c r="O1653" s="19">
        <v>1649</v>
      </c>
      <c r="P1653" s="20">
        <v>99</v>
      </c>
      <c r="Q1653" s="20">
        <v>99</v>
      </c>
      <c r="R1653" s="21">
        <v>99</v>
      </c>
      <c r="S1653" s="21">
        <v>99</v>
      </c>
      <c r="T1653" s="21">
        <v>99</v>
      </c>
      <c r="U1653" s="21">
        <v>99</v>
      </c>
      <c r="V1653" s="21">
        <v>99</v>
      </c>
      <c r="W1653" s="21">
        <v>99</v>
      </c>
      <c r="X1653" s="21">
        <v>99</v>
      </c>
      <c r="Y1653" s="21">
        <v>99</v>
      </c>
      <c r="Z1653" s="21">
        <v>99</v>
      </c>
      <c r="AA1653" s="21">
        <v>99</v>
      </c>
      <c r="AB1653" s="22">
        <v>1649</v>
      </c>
      <c r="AC1653" s="23">
        <v>99</v>
      </c>
      <c r="AD1653" s="23">
        <v>99</v>
      </c>
      <c r="AE1653" s="24">
        <v>99</v>
      </c>
      <c r="AF1653" s="24">
        <v>99</v>
      </c>
      <c r="AG1653" s="24">
        <v>99</v>
      </c>
      <c r="AH1653" s="24">
        <v>99</v>
      </c>
      <c r="AI1653" s="24">
        <v>99</v>
      </c>
      <c r="AJ1653" s="24">
        <v>99</v>
      </c>
      <c r="AK1653" s="24">
        <v>99</v>
      </c>
      <c r="AL1653" s="24">
        <v>99</v>
      </c>
      <c r="AM1653" s="24">
        <v>99</v>
      </c>
      <c r="AN1653" s="24">
        <v>99</v>
      </c>
      <c r="DX1653" s="19">
        <v>1649</v>
      </c>
      <c r="DY1653" t="s">
        <v>568</v>
      </c>
      <c r="DZ1653" t="s">
        <v>568</v>
      </c>
      <c r="EA1653" t="s">
        <v>568</v>
      </c>
      <c r="EB1653" t="s">
        <v>568</v>
      </c>
    </row>
    <row r="1654" spans="1:132" x14ac:dyDescent="0.25">
      <c r="A1654" s="13">
        <v>1651</v>
      </c>
      <c r="B1654" s="13">
        <v>0</v>
      </c>
      <c r="C1654" s="13">
        <v>0</v>
      </c>
      <c r="D1654" s="13">
        <v>0</v>
      </c>
      <c r="E1654" s="13">
        <v>0</v>
      </c>
      <c r="F1654" s="13">
        <v>0</v>
      </c>
      <c r="G1654" s="13">
        <v>0</v>
      </c>
      <c r="H1654" s="13">
        <v>0</v>
      </c>
      <c r="I1654" s="13">
        <v>0</v>
      </c>
      <c r="J1654" s="13">
        <v>0</v>
      </c>
      <c r="K1654" s="13">
        <v>0</v>
      </c>
      <c r="L1654" s="13">
        <v>0</v>
      </c>
      <c r="M1654" s="13">
        <v>0</v>
      </c>
      <c r="O1654" s="19">
        <v>1650</v>
      </c>
      <c r="P1654" s="20">
        <v>99</v>
      </c>
      <c r="Q1654" s="20">
        <v>99</v>
      </c>
      <c r="R1654" s="21">
        <v>99</v>
      </c>
      <c r="S1654" s="21">
        <v>99</v>
      </c>
      <c r="T1654" s="21">
        <v>99</v>
      </c>
      <c r="U1654" s="21">
        <v>99</v>
      </c>
      <c r="V1654" s="21">
        <v>99</v>
      </c>
      <c r="W1654" s="21">
        <v>99</v>
      </c>
      <c r="X1654" s="21">
        <v>99</v>
      </c>
      <c r="Y1654" s="21">
        <v>99</v>
      </c>
      <c r="Z1654" s="21">
        <v>99</v>
      </c>
      <c r="AA1654" s="21">
        <v>99</v>
      </c>
      <c r="AB1654" s="22">
        <v>1650</v>
      </c>
      <c r="AC1654" s="23">
        <v>99</v>
      </c>
      <c r="AD1654" s="23">
        <v>99</v>
      </c>
      <c r="AE1654" s="24">
        <v>99</v>
      </c>
      <c r="AF1654" s="24">
        <v>99</v>
      </c>
      <c r="AG1654" s="24">
        <v>99</v>
      </c>
      <c r="AH1654" s="24">
        <v>99</v>
      </c>
      <c r="AI1654" s="24">
        <v>99</v>
      </c>
      <c r="AJ1654" s="24">
        <v>99</v>
      </c>
      <c r="AK1654" s="24">
        <v>99</v>
      </c>
      <c r="AL1654" s="24">
        <v>99</v>
      </c>
      <c r="AM1654" s="24">
        <v>99</v>
      </c>
      <c r="AN1654" s="24">
        <v>99</v>
      </c>
      <c r="DX1654" s="19">
        <v>1650</v>
      </c>
      <c r="DY1654" t="s">
        <v>568</v>
      </c>
      <c r="DZ1654" t="s">
        <v>568</v>
      </c>
      <c r="EA1654" t="s">
        <v>568</v>
      </c>
      <c r="EB1654" t="s">
        <v>568</v>
      </c>
    </row>
    <row r="1655" spans="1:132" x14ac:dyDescent="0.25">
      <c r="A1655" s="12">
        <v>1652</v>
      </c>
      <c r="B1655" s="12">
        <v>0</v>
      </c>
      <c r="C1655" s="12">
        <v>0</v>
      </c>
      <c r="D1655" s="12">
        <v>0</v>
      </c>
      <c r="E1655" s="12">
        <v>0</v>
      </c>
      <c r="F1655" s="12">
        <v>0</v>
      </c>
      <c r="G1655" s="12">
        <v>0</v>
      </c>
      <c r="H1655" s="12">
        <v>0</v>
      </c>
      <c r="I1655" s="12">
        <v>0</v>
      </c>
      <c r="J1655" s="12">
        <v>0</v>
      </c>
      <c r="K1655" s="12">
        <v>0</v>
      </c>
      <c r="L1655" s="12">
        <v>0</v>
      </c>
      <c r="M1655" s="12">
        <v>0</v>
      </c>
      <c r="O1655" s="19">
        <v>1651</v>
      </c>
      <c r="P1655" s="20">
        <v>99</v>
      </c>
      <c r="Q1655" s="20">
        <v>99</v>
      </c>
      <c r="R1655" s="21">
        <v>99</v>
      </c>
      <c r="S1655" s="21">
        <v>99</v>
      </c>
      <c r="T1655" s="21">
        <v>99</v>
      </c>
      <c r="U1655" s="21">
        <v>99</v>
      </c>
      <c r="V1655" s="21">
        <v>99</v>
      </c>
      <c r="W1655" s="21">
        <v>99</v>
      </c>
      <c r="X1655" s="21">
        <v>99</v>
      </c>
      <c r="Y1655" s="21">
        <v>99</v>
      </c>
      <c r="Z1655" s="21">
        <v>99</v>
      </c>
      <c r="AA1655" s="21">
        <v>99</v>
      </c>
      <c r="AB1655" s="22">
        <v>1651</v>
      </c>
      <c r="AC1655" s="23">
        <v>99</v>
      </c>
      <c r="AD1655" s="23">
        <v>99</v>
      </c>
      <c r="AE1655" s="24">
        <v>99</v>
      </c>
      <c r="AF1655" s="24">
        <v>99</v>
      </c>
      <c r="AG1655" s="24">
        <v>99</v>
      </c>
      <c r="AH1655" s="24">
        <v>99</v>
      </c>
      <c r="AI1655" s="24">
        <v>99</v>
      </c>
      <c r="AJ1655" s="24">
        <v>99</v>
      </c>
      <c r="AK1655" s="24">
        <v>99</v>
      </c>
      <c r="AL1655" s="24">
        <v>99</v>
      </c>
      <c r="AM1655" s="24">
        <v>99</v>
      </c>
      <c r="AN1655" s="24">
        <v>99</v>
      </c>
      <c r="DX1655" s="19">
        <v>1651</v>
      </c>
      <c r="DY1655" t="s">
        <v>568</v>
      </c>
      <c r="DZ1655" t="s">
        <v>568</v>
      </c>
      <c r="EA1655" t="s">
        <v>568</v>
      </c>
      <c r="EB1655" t="s">
        <v>568</v>
      </c>
    </row>
    <row r="1656" spans="1:132" x14ac:dyDescent="0.25">
      <c r="A1656" s="13">
        <v>1653</v>
      </c>
      <c r="B1656" s="13">
        <v>0</v>
      </c>
      <c r="C1656" s="13">
        <v>0</v>
      </c>
      <c r="D1656" s="13">
        <v>0</v>
      </c>
      <c r="E1656" s="13">
        <v>0</v>
      </c>
      <c r="F1656" s="13">
        <v>0</v>
      </c>
      <c r="G1656" s="13">
        <v>0</v>
      </c>
      <c r="H1656" s="13">
        <v>0</v>
      </c>
      <c r="I1656" s="13">
        <v>0</v>
      </c>
      <c r="J1656" s="13">
        <v>0</v>
      </c>
      <c r="K1656" s="13">
        <v>0</v>
      </c>
      <c r="L1656" s="13">
        <v>0</v>
      </c>
      <c r="M1656" s="13">
        <v>0</v>
      </c>
      <c r="O1656" s="19">
        <v>1652</v>
      </c>
      <c r="P1656" s="20">
        <v>99</v>
      </c>
      <c r="Q1656" s="20">
        <v>99</v>
      </c>
      <c r="R1656" s="21">
        <v>99</v>
      </c>
      <c r="S1656" s="21">
        <v>99</v>
      </c>
      <c r="T1656" s="21">
        <v>99</v>
      </c>
      <c r="U1656" s="21">
        <v>99</v>
      </c>
      <c r="V1656" s="21">
        <v>99</v>
      </c>
      <c r="W1656" s="21">
        <v>99</v>
      </c>
      <c r="X1656" s="21">
        <v>99</v>
      </c>
      <c r="Y1656" s="21">
        <v>99</v>
      </c>
      <c r="Z1656" s="21">
        <v>99</v>
      </c>
      <c r="AA1656" s="21">
        <v>99</v>
      </c>
      <c r="AB1656" s="22">
        <v>1652</v>
      </c>
      <c r="AC1656" s="23">
        <v>99</v>
      </c>
      <c r="AD1656" s="23">
        <v>99</v>
      </c>
      <c r="AE1656" s="24">
        <v>99</v>
      </c>
      <c r="AF1656" s="24">
        <v>99</v>
      </c>
      <c r="AG1656" s="24">
        <v>99</v>
      </c>
      <c r="AH1656" s="24">
        <v>99</v>
      </c>
      <c r="AI1656" s="24">
        <v>99</v>
      </c>
      <c r="AJ1656" s="24">
        <v>99</v>
      </c>
      <c r="AK1656" s="24">
        <v>99</v>
      </c>
      <c r="AL1656" s="24">
        <v>99</v>
      </c>
      <c r="AM1656" s="24">
        <v>99</v>
      </c>
      <c r="AN1656" s="24">
        <v>99</v>
      </c>
      <c r="DX1656" s="19">
        <v>1652</v>
      </c>
      <c r="DY1656" t="s">
        <v>568</v>
      </c>
      <c r="DZ1656" t="s">
        <v>568</v>
      </c>
      <c r="EA1656" t="s">
        <v>568</v>
      </c>
      <c r="EB1656" t="s">
        <v>568</v>
      </c>
    </row>
    <row r="1657" spans="1:132" x14ac:dyDescent="0.25">
      <c r="A1657" s="12">
        <v>1654</v>
      </c>
      <c r="B1657" s="12">
        <v>0</v>
      </c>
      <c r="C1657" s="12">
        <v>0</v>
      </c>
      <c r="D1657" s="12">
        <v>0</v>
      </c>
      <c r="E1657" s="12">
        <v>0</v>
      </c>
      <c r="F1657" s="12">
        <v>0</v>
      </c>
      <c r="G1657" s="12">
        <v>0</v>
      </c>
      <c r="H1657" s="12">
        <v>0</v>
      </c>
      <c r="I1657" s="12">
        <v>0</v>
      </c>
      <c r="J1657" s="12">
        <v>0</v>
      </c>
      <c r="K1657" s="12">
        <v>0</v>
      </c>
      <c r="L1657" s="12">
        <v>0</v>
      </c>
      <c r="M1657" s="12">
        <v>0</v>
      </c>
      <c r="O1657" s="19">
        <v>1653</v>
      </c>
      <c r="P1657" s="20">
        <v>99</v>
      </c>
      <c r="Q1657" s="20">
        <v>99</v>
      </c>
      <c r="R1657" s="21">
        <v>99</v>
      </c>
      <c r="S1657" s="21">
        <v>99</v>
      </c>
      <c r="T1657" s="21">
        <v>99</v>
      </c>
      <c r="U1657" s="21">
        <v>99</v>
      </c>
      <c r="V1657" s="21">
        <v>99</v>
      </c>
      <c r="W1657" s="21">
        <v>99</v>
      </c>
      <c r="X1657" s="21">
        <v>99</v>
      </c>
      <c r="Y1657" s="21">
        <v>99</v>
      </c>
      <c r="Z1657" s="21">
        <v>99</v>
      </c>
      <c r="AA1657" s="21">
        <v>99</v>
      </c>
      <c r="AB1657" s="22">
        <v>1653</v>
      </c>
      <c r="AC1657" s="23">
        <v>99</v>
      </c>
      <c r="AD1657" s="23">
        <v>99</v>
      </c>
      <c r="AE1657" s="24">
        <v>99</v>
      </c>
      <c r="AF1657" s="24">
        <v>99</v>
      </c>
      <c r="AG1657" s="24">
        <v>99</v>
      </c>
      <c r="AH1657" s="24">
        <v>99</v>
      </c>
      <c r="AI1657" s="24">
        <v>99</v>
      </c>
      <c r="AJ1657" s="24">
        <v>99</v>
      </c>
      <c r="AK1657" s="24">
        <v>99</v>
      </c>
      <c r="AL1657" s="24">
        <v>99</v>
      </c>
      <c r="AM1657" s="24">
        <v>99</v>
      </c>
      <c r="AN1657" s="24">
        <v>99</v>
      </c>
      <c r="DX1657" s="19">
        <v>1653</v>
      </c>
      <c r="DY1657" t="s">
        <v>568</v>
      </c>
      <c r="DZ1657" t="s">
        <v>568</v>
      </c>
      <c r="EA1657" t="s">
        <v>568</v>
      </c>
      <c r="EB1657" t="s">
        <v>568</v>
      </c>
    </row>
    <row r="1658" spans="1:132" x14ac:dyDescent="0.25">
      <c r="A1658" s="13">
        <v>1655</v>
      </c>
      <c r="B1658" s="13">
        <v>0</v>
      </c>
      <c r="C1658" s="13">
        <v>0</v>
      </c>
      <c r="D1658" s="13">
        <v>0</v>
      </c>
      <c r="E1658" s="13">
        <v>0</v>
      </c>
      <c r="F1658" s="13">
        <v>0</v>
      </c>
      <c r="G1658" s="13">
        <v>0</v>
      </c>
      <c r="H1658" s="13">
        <v>0</v>
      </c>
      <c r="I1658" s="13">
        <v>0</v>
      </c>
      <c r="J1658" s="13">
        <v>0</v>
      </c>
      <c r="K1658" s="13">
        <v>0</v>
      </c>
      <c r="L1658" s="13">
        <v>0</v>
      </c>
      <c r="M1658" s="13">
        <v>0</v>
      </c>
      <c r="O1658" s="19">
        <v>1654</v>
      </c>
      <c r="P1658" s="20">
        <v>99</v>
      </c>
      <c r="Q1658" s="20">
        <v>99</v>
      </c>
      <c r="R1658" s="21">
        <v>99</v>
      </c>
      <c r="S1658" s="21">
        <v>99</v>
      </c>
      <c r="T1658" s="21">
        <v>99</v>
      </c>
      <c r="U1658" s="21">
        <v>99</v>
      </c>
      <c r="V1658" s="21">
        <v>99</v>
      </c>
      <c r="W1658" s="21">
        <v>99</v>
      </c>
      <c r="X1658" s="21">
        <v>99</v>
      </c>
      <c r="Y1658" s="21">
        <v>99</v>
      </c>
      <c r="Z1658" s="21">
        <v>99</v>
      </c>
      <c r="AA1658" s="21">
        <v>99</v>
      </c>
      <c r="AB1658" s="22">
        <v>1654</v>
      </c>
      <c r="AC1658" s="23">
        <v>99</v>
      </c>
      <c r="AD1658" s="23">
        <v>99</v>
      </c>
      <c r="AE1658" s="24">
        <v>99</v>
      </c>
      <c r="AF1658" s="24">
        <v>99</v>
      </c>
      <c r="AG1658" s="24">
        <v>99</v>
      </c>
      <c r="AH1658" s="24">
        <v>99</v>
      </c>
      <c r="AI1658" s="24">
        <v>99</v>
      </c>
      <c r="AJ1658" s="24">
        <v>99</v>
      </c>
      <c r="AK1658" s="24">
        <v>99</v>
      </c>
      <c r="AL1658" s="24">
        <v>99</v>
      </c>
      <c r="AM1658" s="24">
        <v>99</v>
      </c>
      <c r="AN1658" s="24">
        <v>99</v>
      </c>
      <c r="DX1658" s="19">
        <v>1654</v>
      </c>
      <c r="DY1658" t="s">
        <v>568</v>
      </c>
      <c r="DZ1658" t="s">
        <v>568</v>
      </c>
      <c r="EA1658" t="s">
        <v>568</v>
      </c>
      <c r="EB1658" t="s">
        <v>568</v>
      </c>
    </row>
    <row r="1659" spans="1:132" x14ac:dyDescent="0.25">
      <c r="A1659" s="12">
        <v>1656</v>
      </c>
      <c r="B1659" s="12">
        <v>0</v>
      </c>
      <c r="C1659" s="12">
        <v>0</v>
      </c>
      <c r="D1659" s="12">
        <v>0</v>
      </c>
      <c r="E1659" s="12">
        <v>0</v>
      </c>
      <c r="F1659" s="12">
        <v>0</v>
      </c>
      <c r="G1659" s="12">
        <v>0</v>
      </c>
      <c r="H1659" s="12">
        <v>0</v>
      </c>
      <c r="I1659" s="12">
        <v>0</v>
      </c>
      <c r="J1659" s="12">
        <v>0</v>
      </c>
      <c r="K1659" s="12">
        <v>0</v>
      </c>
      <c r="L1659" s="12">
        <v>0</v>
      </c>
      <c r="M1659" s="12">
        <v>0</v>
      </c>
      <c r="O1659" s="19">
        <v>1655</v>
      </c>
      <c r="P1659" s="20">
        <v>99</v>
      </c>
      <c r="Q1659" s="20">
        <v>99</v>
      </c>
      <c r="R1659" s="21">
        <v>99</v>
      </c>
      <c r="S1659" s="21">
        <v>99</v>
      </c>
      <c r="T1659" s="21">
        <v>99</v>
      </c>
      <c r="U1659" s="21">
        <v>99</v>
      </c>
      <c r="V1659" s="21">
        <v>99</v>
      </c>
      <c r="W1659" s="21">
        <v>99</v>
      </c>
      <c r="X1659" s="21">
        <v>99</v>
      </c>
      <c r="Y1659" s="21">
        <v>99</v>
      </c>
      <c r="Z1659" s="21">
        <v>99</v>
      </c>
      <c r="AA1659" s="21">
        <v>99</v>
      </c>
      <c r="AB1659" s="22">
        <v>1655</v>
      </c>
      <c r="AC1659" s="23">
        <v>99</v>
      </c>
      <c r="AD1659" s="23">
        <v>99</v>
      </c>
      <c r="AE1659" s="24">
        <v>99</v>
      </c>
      <c r="AF1659" s="24">
        <v>99</v>
      </c>
      <c r="AG1659" s="24">
        <v>99</v>
      </c>
      <c r="AH1659" s="24">
        <v>99</v>
      </c>
      <c r="AI1659" s="24">
        <v>99</v>
      </c>
      <c r="AJ1659" s="24">
        <v>99</v>
      </c>
      <c r="AK1659" s="24">
        <v>99</v>
      </c>
      <c r="AL1659" s="24">
        <v>99</v>
      </c>
      <c r="AM1659" s="24">
        <v>99</v>
      </c>
      <c r="AN1659" s="24">
        <v>99</v>
      </c>
      <c r="DX1659" s="19">
        <v>1655</v>
      </c>
      <c r="DY1659" t="s">
        <v>568</v>
      </c>
      <c r="DZ1659" t="s">
        <v>568</v>
      </c>
      <c r="EA1659" t="s">
        <v>568</v>
      </c>
      <c r="EB1659" t="s">
        <v>568</v>
      </c>
    </row>
    <row r="1660" spans="1:132" x14ac:dyDescent="0.25">
      <c r="A1660" s="13">
        <v>1657</v>
      </c>
      <c r="B1660" s="13">
        <v>0</v>
      </c>
      <c r="C1660" s="13">
        <v>0</v>
      </c>
      <c r="D1660" s="13">
        <v>0</v>
      </c>
      <c r="E1660" s="13">
        <v>0</v>
      </c>
      <c r="F1660" s="13">
        <v>0</v>
      </c>
      <c r="G1660" s="13">
        <v>0</v>
      </c>
      <c r="H1660" s="13">
        <v>0</v>
      </c>
      <c r="I1660" s="13">
        <v>0</v>
      </c>
      <c r="J1660" s="13">
        <v>0</v>
      </c>
      <c r="K1660" s="13">
        <v>0</v>
      </c>
      <c r="L1660" s="13">
        <v>0</v>
      </c>
      <c r="M1660" s="13">
        <v>0</v>
      </c>
      <c r="O1660" s="19">
        <v>1656</v>
      </c>
      <c r="P1660" s="20">
        <v>99</v>
      </c>
      <c r="Q1660" s="20">
        <v>99</v>
      </c>
      <c r="R1660" s="21">
        <v>99</v>
      </c>
      <c r="S1660" s="21">
        <v>99</v>
      </c>
      <c r="T1660" s="21">
        <v>99</v>
      </c>
      <c r="U1660" s="21">
        <v>99</v>
      </c>
      <c r="V1660" s="21">
        <v>99</v>
      </c>
      <c r="W1660" s="21">
        <v>99</v>
      </c>
      <c r="X1660" s="21">
        <v>99</v>
      </c>
      <c r="Y1660" s="21">
        <v>99</v>
      </c>
      <c r="Z1660" s="21">
        <v>99</v>
      </c>
      <c r="AA1660" s="21">
        <v>99</v>
      </c>
      <c r="AB1660" s="22">
        <v>1656</v>
      </c>
      <c r="AC1660" s="23">
        <v>99</v>
      </c>
      <c r="AD1660" s="23">
        <v>99</v>
      </c>
      <c r="AE1660" s="24">
        <v>99</v>
      </c>
      <c r="AF1660" s="24">
        <v>99</v>
      </c>
      <c r="AG1660" s="24">
        <v>99</v>
      </c>
      <c r="AH1660" s="24">
        <v>99</v>
      </c>
      <c r="AI1660" s="24">
        <v>99</v>
      </c>
      <c r="AJ1660" s="24">
        <v>99</v>
      </c>
      <c r="AK1660" s="24">
        <v>99</v>
      </c>
      <c r="AL1660" s="24">
        <v>99</v>
      </c>
      <c r="AM1660" s="24">
        <v>99</v>
      </c>
      <c r="AN1660" s="24">
        <v>99</v>
      </c>
      <c r="DX1660" s="19">
        <v>1656</v>
      </c>
      <c r="DY1660" t="s">
        <v>568</v>
      </c>
      <c r="DZ1660" t="s">
        <v>568</v>
      </c>
      <c r="EA1660" t="s">
        <v>568</v>
      </c>
      <c r="EB1660" t="s">
        <v>568</v>
      </c>
    </row>
    <row r="1661" spans="1:132" x14ac:dyDescent="0.25">
      <c r="A1661" s="12">
        <v>1658</v>
      </c>
      <c r="B1661" s="12">
        <v>0</v>
      </c>
      <c r="C1661" s="12">
        <v>0</v>
      </c>
      <c r="D1661" s="12">
        <v>0</v>
      </c>
      <c r="E1661" s="12">
        <v>0</v>
      </c>
      <c r="F1661" s="12">
        <v>0</v>
      </c>
      <c r="G1661" s="12">
        <v>0</v>
      </c>
      <c r="H1661" s="12">
        <v>0</v>
      </c>
      <c r="I1661" s="12">
        <v>0</v>
      </c>
      <c r="J1661" s="12">
        <v>0</v>
      </c>
      <c r="K1661" s="12">
        <v>0</v>
      </c>
      <c r="L1661" s="12">
        <v>0</v>
      </c>
      <c r="M1661" s="12">
        <v>0</v>
      </c>
      <c r="O1661" s="19">
        <v>1657</v>
      </c>
      <c r="P1661" s="20">
        <v>99</v>
      </c>
      <c r="Q1661" s="20">
        <v>99</v>
      </c>
      <c r="R1661" s="21">
        <v>99</v>
      </c>
      <c r="S1661" s="21">
        <v>99</v>
      </c>
      <c r="T1661" s="21">
        <v>99</v>
      </c>
      <c r="U1661" s="21">
        <v>99</v>
      </c>
      <c r="V1661" s="21">
        <v>99</v>
      </c>
      <c r="W1661" s="21">
        <v>99</v>
      </c>
      <c r="X1661" s="21">
        <v>99</v>
      </c>
      <c r="Y1661" s="21">
        <v>99</v>
      </c>
      <c r="Z1661" s="21">
        <v>99</v>
      </c>
      <c r="AA1661" s="21">
        <v>99</v>
      </c>
      <c r="AB1661" s="22">
        <v>1657</v>
      </c>
      <c r="AC1661" s="23">
        <v>99</v>
      </c>
      <c r="AD1661" s="23">
        <v>99</v>
      </c>
      <c r="AE1661" s="24">
        <v>99</v>
      </c>
      <c r="AF1661" s="24">
        <v>99</v>
      </c>
      <c r="AG1661" s="24">
        <v>99</v>
      </c>
      <c r="AH1661" s="24">
        <v>99</v>
      </c>
      <c r="AI1661" s="24">
        <v>99</v>
      </c>
      <c r="AJ1661" s="24">
        <v>99</v>
      </c>
      <c r="AK1661" s="24">
        <v>99</v>
      </c>
      <c r="AL1661" s="24">
        <v>99</v>
      </c>
      <c r="AM1661" s="24">
        <v>99</v>
      </c>
      <c r="AN1661" s="24">
        <v>99</v>
      </c>
      <c r="DX1661" s="19">
        <v>1657</v>
      </c>
      <c r="DY1661" t="s">
        <v>568</v>
      </c>
      <c r="DZ1661" t="s">
        <v>568</v>
      </c>
      <c r="EA1661" t="s">
        <v>568</v>
      </c>
      <c r="EB1661" t="s">
        <v>568</v>
      </c>
    </row>
    <row r="1662" spans="1:132" x14ac:dyDescent="0.25">
      <c r="A1662" s="13">
        <v>1659</v>
      </c>
      <c r="B1662" s="13">
        <v>0</v>
      </c>
      <c r="C1662" s="13">
        <v>0</v>
      </c>
      <c r="D1662" s="13">
        <v>0</v>
      </c>
      <c r="E1662" s="13">
        <v>0</v>
      </c>
      <c r="F1662" s="13">
        <v>0</v>
      </c>
      <c r="G1662" s="13">
        <v>0</v>
      </c>
      <c r="H1662" s="13">
        <v>0</v>
      </c>
      <c r="I1662" s="13">
        <v>0</v>
      </c>
      <c r="J1662" s="13">
        <v>0</v>
      </c>
      <c r="K1662" s="13">
        <v>0</v>
      </c>
      <c r="L1662" s="13">
        <v>0</v>
      </c>
      <c r="M1662" s="13">
        <v>0</v>
      </c>
      <c r="O1662" s="19">
        <v>1658</v>
      </c>
      <c r="P1662" s="20">
        <v>99</v>
      </c>
      <c r="Q1662" s="20">
        <v>99</v>
      </c>
      <c r="R1662" s="21">
        <v>99</v>
      </c>
      <c r="S1662" s="21">
        <v>99</v>
      </c>
      <c r="T1662" s="21">
        <v>99</v>
      </c>
      <c r="U1662" s="21">
        <v>99</v>
      </c>
      <c r="V1662" s="21">
        <v>99</v>
      </c>
      <c r="W1662" s="21">
        <v>99</v>
      </c>
      <c r="X1662" s="21">
        <v>99</v>
      </c>
      <c r="Y1662" s="21">
        <v>99</v>
      </c>
      <c r="Z1662" s="21">
        <v>99</v>
      </c>
      <c r="AA1662" s="21">
        <v>99</v>
      </c>
      <c r="AB1662" s="22">
        <v>1658</v>
      </c>
      <c r="AC1662" s="23">
        <v>99</v>
      </c>
      <c r="AD1662" s="23">
        <v>99</v>
      </c>
      <c r="AE1662" s="24">
        <v>99</v>
      </c>
      <c r="AF1662" s="24">
        <v>99</v>
      </c>
      <c r="AG1662" s="24">
        <v>99</v>
      </c>
      <c r="AH1662" s="24">
        <v>99</v>
      </c>
      <c r="AI1662" s="24">
        <v>99</v>
      </c>
      <c r="AJ1662" s="24">
        <v>99</v>
      </c>
      <c r="AK1662" s="24">
        <v>99</v>
      </c>
      <c r="AL1662" s="24">
        <v>99</v>
      </c>
      <c r="AM1662" s="24">
        <v>99</v>
      </c>
      <c r="AN1662" s="24">
        <v>99</v>
      </c>
      <c r="DX1662" s="19">
        <v>1658</v>
      </c>
      <c r="DY1662" t="s">
        <v>568</v>
      </c>
      <c r="DZ1662" t="s">
        <v>568</v>
      </c>
      <c r="EA1662" t="s">
        <v>568</v>
      </c>
      <c r="EB1662" t="s">
        <v>568</v>
      </c>
    </row>
    <row r="1663" spans="1:132" x14ac:dyDescent="0.25">
      <c r="A1663" s="12">
        <v>1660</v>
      </c>
      <c r="B1663" s="12">
        <v>0</v>
      </c>
      <c r="C1663" s="12">
        <v>0</v>
      </c>
      <c r="D1663" s="12">
        <v>0</v>
      </c>
      <c r="E1663" s="12">
        <v>0</v>
      </c>
      <c r="F1663" s="12">
        <v>0</v>
      </c>
      <c r="G1663" s="12">
        <v>0</v>
      </c>
      <c r="H1663" s="12">
        <v>0</v>
      </c>
      <c r="I1663" s="12">
        <v>0</v>
      </c>
      <c r="J1663" s="12">
        <v>0</v>
      </c>
      <c r="K1663" s="12">
        <v>0</v>
      </c>
      <c r="L1663" s="12">
        <v>0</v>
      </c>
      <c r="M1663" s="12">
        <v>0</v>
      </c>
      <c r="O1663" s="19">
        <v>1659</v>
      </c>
      <c r="P1663" s="20">
        <v>99</v>
      </c>
      <c r="Q1663" s="20">
        <v>99</v>
      </c>
      <c r="R1663" s="21">
        <v>99</v>
      </c>
      <c r="S1663" s="21">
        <v>99</v>
      </c>
      <c r="T1663" s="21">
        <v>99</v>
      </c>
      <c r="U1663" s="21">
        <v>99</v>
      </c>
      <c r="V1663" s="21">
        <v>99</v>
      </c>
      <c r="W1663" s="21">
        <v>99</v>
      </c>
      <c r="X1663" s="21">
        <v>99</v>
      </c>
      <c r="Y1663" s="21">
        <v>99</v>
      </c>
      <c r="Z1663" s="21">
        <v>99</v>
      </c>
      <c r="AA1663" s="21">
        <v>99</v>
      </c>
      <c r="AB1663" s="22">
        <v>1659</v>
      </c>
      <c r="AC1663" s="23">
        <v>99</v>
      </c>
      <c r="AD1663" s="23">
        <v>99</v>
      </c>
      <c r="AE1663" s="24">
        <v>99</v>
      </c>
      <c r="AF1663" s="24">
        <v>99</v>
      </c>
      <c r="AG1663" s="24">
        <v>99</v>
      </c>
      <c r="AH1663" s="24">
        <v>99</v>
      </c>
      <c r="AI1663" s="24">
        <v>99</v>
      </c>
      <c r="AJ1663" s="24">
        <v>99</v>
      </c>
      <c r="AK1663" s="24">
        <v>99</v>
      </c>
      <c r="AL1663" s="24">
        <v>99</v>
      </c>
      <c r="AM1663" s="24">
        <v>99</v>
      </c>
      <c r="AN1663" s="24">
        <v>99</v>
      </c>
      <c r="DX1663" s="19">
        <v>1659</v>
      </c>
      <c r="DY1663" t="s">
        <v>568</v>
      </c>
      <c r="DZ1663" t="s">
        <v>568</v>
      </c>
      <c r="EA1663" t="s">
        <v>568</v>
      </c>
      <c r="EB1663" t="s">
        <v>568</v>
      </c>
    </row>
    <row r="1664" spans="1:132" x14ac:dyDescent="0.25">
      <c r="A1664" s="13">
        <v>1661</v>
      </c>
      <c r="B1664" s="13">
        <v>0</v>
      </c>
      <c r="C1664" s="13">
        <v>0</v>
      </c>
      <c r="D1664" s="13">
        <v>0</v>
      </c>
      <c r="E1664" s="13">
        <v>0</v>
      </c>
      <c r="F1664" s="13">
        <v>0</v>
      </c>
      <c r="G1664" s="13">
        <v>0</v>
      </c>
      <c r="H1664" s="13">
        <v>0</v>
      </c>
      <c r="I1664" s="13">
        <v>0</v>
      </c>
      <c r="J1664" s="13">
        <v>0</v>
      </c>
      <c r="K1664" s="13">
        <v>0</v>
      </c>
      <c r="L1664" s="13">
        <v>0</v>
      </c>
      <c r="M1664" s="13">
        <v>0</v>
      </c>
      <c r="O1664" s="19">
        <v>1660</v>
      </c>
      <c r="P1664" s="20">
        <v>99</v>
      </c>
      <c r="Q1664" s="20">
        <v>99</v>
      </c>
      <c r="R1664" s="21">
        <v>99</v>
      </c>
      <c r="S1664" s="21">
        <v>99</v>
      </c>
      <c r="T1664" s="21">
        <v>99</v>
      </c>
      <c r="U1664" s="21">
        <v>99</v>
      </c>
      <c r="V1664" s="21">
        <v>99</v>
      </c>
      <c r="W1664" s="21">
        <v>99</v>
      </c>
      <c r="X1664" s="21">
        <v>99</v>
      </c>
      <c r="Y1664" s="21">
        <v>99</v>
      </c>
      <c r="Z1664" s="21">
        <v>99</v>
      </c>
      <c r="AA1664" s="21">
        <v>99</v>
      </c>
      <c r="AB1664" s="22">
        <v>1660</v>
      </c>
      <c r="AC1664" s="23">
        <v>99</v>
      </c>
      <c r="AD1664" s="23">
        <v>99</v>
      </c>
      <c r="AE1664" s="24">
        <v>99</v>
      </c>
      <c r="AF1664" s="24">
        <v>99</v>
      </c>
      <c r="AG1664" s="24">
        <v>99</v>
      </c>
      <c r="AH1664" s="24">
        <v>99</v>
      </c>
      <c r="AI1664" s="24">
        <v>99</v>
      </c>
      <c r="AJ1664" s="24">
        <v>99</v>
      </c>
      <c r="AK1664" s="24">
        <v>99</v>
      </c>
      <c r="AL1664" s="24">
        <v>99</v>
      </c>
      <c r="AM1664" s="24">
        <v>99</v>
      </c>
      <c r="AN1664" s="24">
        <v>99</v>
      </c>
      <c r="DX1664" s="19">
        <v>1660</v>
      </c>
      <c r="DY1664" t="s">
        <v>568</v>
      </c>
      <c r="DZ1664" t="s">
        <v>568</v>
      </c>
      <c r="EA1664" t="s">
        <v>568</v>
      </c>
      <c r="EB1664" t="s">
        <v>568</v>
      </c>
    </row>
    <row r="1665" spans="1:132" x14ac:dyDescent="0.25">
      <c r="A1665" s="12">
        <v>1662</v>
      </c>
      <c r="B1665" s="12">
        <v>0</v>
      </c>
      <c r="C1665" s="12">
        <v>0</v>
      </c>
      <c r="D1665" s="12">
        <v>0</v>
      </c>
      <c r="E1665" s="12">
        <v>0</v>
      </c>
      <c r="F1665" s="12">
        <v>0</v>
      </c>
      <c r="G1665" s="12">
        <v>0</v>
      </c>
      <c r="H1665" s="12">
        <v>0</v>
      </c>
      <c r="I1665" s="12">
        <v>0</v>
      </c>
      <c r="J1665" s="12">
        <v>0</v>
      </c>
      <c r="K1665" s="12">
        <v>0</v>
      </c>
      <c r="L1665" s="12">
        <v>0</v>
      </c>
      <c r="M1665" s="12">
        <v>0</v>
      </c>
      <c r="O1665" s="19">
        <v>1661</v>
      </c>
      <c r="P1665" s="20">
        <v>99</v>
      </c>
      <c r="Q1665" s="20">
        <v>99</v>
      </c>
      <c r="R1665" s="21">
        <v>99</v>
      </c>
      <c r="S1665" s="21">
        <v>99</v>
      </c>
      <c r="T1665" s="21">
        <v>99</v>
      </c>
      <c r="U1665" s="21">
        <v>99</v>
      </c>
      <c r="V1665" s="21">
        <v>99</v>
      </c>
      <c r="W1665" s="21">
        <v>99</v>
      </c>
      <c r="X1665" s="21">
        <v>99</v>
      </c>
      <c r="Y1665" s="21">
        <v>99</v>
      </c>
      <c r="Z1665" s="21">
        <v>99</v>
      </c>
      <c r="AA1665" s="21">
        <v>99</v>
      </c>
      <c r="AB1665" s="22">
        <v>1661</v>
      </c>
      <c r="AC1665" s="23">
        <v>99</v>
      </c>
      <c r="AD1665" s="23">
        <v>99</v>
      </c>
      <c r="AE1665" s="24">
        <v>99</v>
      </c>
      <c r="AF1665" s="24">
        <v>99</v>
      </c>
      <c r="AG1665" s="24">
        <v>99</v>
      </c>
      <c r="AH1665" s="24">
        <v>99</v>
      </c>
      <c r="AI1665" s="24">
        <v>99</v>
      </c>
      <c r="AJ1665" s="24">
        <v>99</v>
      </c>
      <c r="AK1665" s="24">
        <v>99</v>
      </c>
      <c r="AL1665" s="24">
        <v>99</v>
      </c>
      <c r="AM1665" s="24">
        <v>99</v>
      </c>
      <c r="AN1665" s="24">
        <v>99</v>
      </c>
      <c r="DX1665" s="19">
        <v>1661</v>
      </c>
      <c r="DY1665" t="s">
        <v>568</v>
      </c>
      <c r="DZ1665" t="s">
        <v>568</v>
      </c>
      <c r="EA1665" t="s">
        <v>568</v>
      </c>
      <c r="EB1665" t="s">
        <v>568</v>
      </c>
    </row>
    <row r="1666" spans="1:132" x14ac:dyDescent="0.25">
      <c r="A1666" s="13">
        <v>1663</v>
      </c>
      <c r="B1666" s="13">
        <v>0</v>
      </c>
      <c r="C1666" s="13">
        <v>0</v>
      </c>
      <c r="D1666" s="13">
        <v>0</v>
      </c>
      <c r="E1666" s="13">
        <v>0</v>
      </c>
      <c r="F1666" s="13">
        <v>0</v>
      </c>
      <c r="G1666" s="13">
        <v>0</v>
      </c>
      <c r="H1666" s="13">
        <v>0</v>
      </c>
      <c r="I1666" s="13">
        <v>0</v>
      </c>
      <c r="J1666" s="13">
        <v>0</v>
      </c>
      <c r="K1666" s="13">
        <v>0</v>
      </c>
      <c r="L1666" s="13">
        <v>0</v>
      </c>
      <c r="M1666" s="13">
        <v>0</v>
      </c>
      <c r="O1666" s="19">
        <v>1662</v>
      </c>
      <c r="P1666" s="20">
        <v>99</v>
      </c>
      <c r="Q1666" s="20">
        <v>99</v>
      </c>
      <c r="R1666" s="21">
        <v>99</v>
      </c>
      <c r="S1666" s="21">
        <v>99</v>
      </c>
      <c r="T1666" s="21">
        <v>99</v>
      </c>
      <c r="U1666" s="21">
        <v>99</v>
      </c>
      <c r="V1666" s="21">
        <v>99</v>
      </c>
      <c r="W1666" s="21">
        <v>99</v>
      </c>
      <c r="X1666" s="21">
        <v>99</v>
      </c>
      <c r="Y1666" s="21">
        <v>99</v>
      </c>
      <c r="Z1666" s="21">
        <v>99</v>
      </c>
      <c r="AA1666" s="21">
        <v>99</v>
      </c>
      <c r="AB1666" s="22">
        <v>1662</v>
      </c>
      <c r="AC1666" s="23">
        <v>99</v>
      </c>
      <c r="AD1666" s="23">
        <v>99</v>
      </c>
      <c r="AE1666" s="24">
        <v>99</v>
      </c>
      <c r="AF1666" s="24">
        <v>99</v>
      </c>
      <c r="AG1666" s="24">
        <v>99</v>
      </c>
      <c r="AH1666" s="24">
        <v>99</v>
      </c>
      <c r="AI1666" s="24">
        <v>99</v>
      </c>
      <c r="AJ1666" s="24">
        <v>99</v>
      </c>
      <c r="AK1666" s="24">
        <v>99</v>
      </c>
      <c r="AL1666" s="24">
        <v>99</v>
      </c>
      <c r="AM1666" s="24">
        <v>99</v>
      </c>
      <c r="AN1666" s="24">
        <v>99</v>
      </c>
      <c r="DX1666" s="19">
        <v>1662</v>
      </c>
      <c r="DY1666" t="s">
        <v>568</v>
      </c>
      <c r="DZ1666" t="s">
        <v>568</v>
      </c>
      <c r="EA1666" t="s">
        <v>568</v>
      </c>
      <c r="EB1666" t="s">
        <v>568</v>
      </c>
    </row>
    <row r="1667" spans="1:132" x14ac:dyDescent="0.25">
      <c r="A1667" s="12">
        <v>1664</v>
      </c>
      <c r="B1667" s="12">
        <v>0</v>
      </c>
      <c r="C1667" s="12">
        <v>0</v>
      </c>
      <c r="D1667" s="12">
        <v>0</v>
      </c>
      <c r="E1667" s="12">
        <v>0</v>
      </c>
      <c r="F1667" s="12">
        <v>0</v>
      </c>
      <c r="G1667" s="12">
        <v>0</v>
      </c>
      <c r="H1667" s="12">
        <v>0</v>
      </c>
      <c r="I1667" s="12">
        <v>0</v>
      </c>
      <c r="J1667" s="12">
        <v>0</v>
      </c>
      <c r="K1667" s="12">
        <v>0</v>
      </c>
      <c r="L1667" s="12">
        <v>0</v>
      </c>
      <c r="M1667" s="12">
        <v>0</v>
      </c>
      <c r="O1667" s="19">
        <v>1663</v>
      </c>
      <c r="P1667" s="20">
        <v>99</v>
      </c>
      <c r="Q1667" s="20">
        <v>99</v>
      </c>
      <c r="R1667" s="21">
        <v>99</v>
      </c>
      <c r="S1667" s="21">
        <v>99</v>
      </c>
      <c r="T1667" s="21">
        <v>99</v>
      </c>
      <c r="U1667" s="21">
        <v>99</v>
      </c>
      <c r="V1667" s="21">
        <v>99</v>
      </c>
      <c r="W1667" s="21">
        <v>99</v>
      </c>
      <c r="X1667" s="21">
        <v>99</v>
      </c>
      <c r="Y1667" s="21">
        <v>99</v>
      </c>
      <c r="Z1667" s="21">
        <v>99</v>
      </c>
      <c r="AA1667" s="21">
        <v>99</v>
      </c>
      <c r="AB1667" s="22">
        <v>1663</v>
      </c>
      <c r="AC1667" s="23">
        <v>99</v>
      </c>
      <c r="AD1667" s="23">
        <v>99</v>
      </c>
      <c r="AE1667" s="24">
        <v>99</v>
      </c>
      <c r="AF1667" s="24">
        <v>99</v>
      </c>
      <c r="AG1667" s="24">
        <v>99</v>
      </c>
      <c r="AH1667" s="24">
        <v>99</v>
      </c>
      <c r="AI1667" s="24">
        <v>99</v>
      </c>
      <c r="AJ1667" s="24">
        <v>99</v>
      </c>
      <c r="AK1667" s="24">
        <v>99</v>
      </c>
      <c r="AL1667" s="24">
        <v>99</v>
      </c>
      <c r="AM1667" s="24">
        <v>99</v>
      </c>
      <c r="AN1667" s="24">
        <v>99</v>
      </c>
      <c r="DX1667" s="19">
        <v>1663</v>
      </c>
      <c r="DY1667" t="s">
        <v>568</v>
      </c>
      <c r="DZ1667" t="s">
        <v>568</v>
      </c>
      <c r="EA1667" t="s">
        <v>568</v>
      </c>
      <c r="EB1667" t="s">
        <v>568</v>
      </c>
    </row>
    <row r="1668" spans="1:132" x14ac:dyDescent="0.25">
      <c r="A1668" s="13">
        <v>1665</v>
      </c>
      <c r="B1668" s="13">
        <v>0</v>
      </c>
      <c r="C1668" s="13">
        <v>0</v>
      </c>
      <c r="D1668" s="13">
        <v>0</v>
      </c>
      <c r="E1668" s="13">
        <v>0</v>
      </c>
      <c r="F1668" s="13">
        <v>0</v>
      </c>
      <c r="G1668" s="13">
        <v>0</v>
      </c>
      <c r="H1668" s="13">
        <v>0</v>
      </c>
      <c r="I1668" s="13">
        <v>0</v>
      </c>
      <c r="J1668" s="13">
        <v>0</v>
      </c>
      <c r="K1668" s="13">
        <v>0</v>
      </c>
      <c r="L1668" s="13">
        <v>0</v>
      </c>
      <c r="M1668" s="13">
        <v>0</v>
      </c>
      <c r="O1668" s="19">
        <v>1664</v>
      </c>
      <c r="P1668" s="20">
        <v>99</v>
      </c>
      <c r="Q1668" s="20">
        <v>99</v>
      </c>
      <c r="R1668" s="21">
        <v>99</v>
      </c>
      <c r="S1668" s="21">
        <v>99</v>
      </c>
      <c r="T1668" s="21">
        <v>99</v>
      </c>
      <c r="U1668" s="21">
        <v>99</v>
      </c>
      <c r="V1668" s="21">
        <v>99</v>
      </c>
      <c r="W1668" s="21">
        <v>99</v>
      </c>
      <c r="X1668" s="21">
        <v>99</v>
      </c>
      <c r="Y1668" s="21">
        <v>99</v>
      </c>
      <c r="Z1668" s="21">
        <v>99</v>
      </c>
      <c r="AA1668" s="21">
        <v>99</v>
      </c>
      <c r="AB1668" s="22">
        <v>1664</v>
      </c>
      <c r="AC1668" s="23">
        <v>99</v>
      </c>
      <c r="AD1668" s="23">
        <v>99</v>
      </c>
      <c r="AE1668" s="24">
        <v>99</v>
      </c>
      <c r="AF1668" s="24">
        <v>99</v>
      </c>
      <c r="AG1668" s="24">
        <v>99</v>
      </c>
      <c r="AH1668" s="24">
        <v>99</v>
      </c>
      <c r="AI1668" s="24">
        <v>99</v>
      </c>
      <c r="AJ1668" s="24">
        <v>99</v>
      </c>
      <c r="AK1668" s="24">
        <v>99</v>
      </c>
      <c r="AL1668" s="24">
        <v>99</v>
      </c>
      <c r="AM1668" s="24">
        <v>99</v>
      </c>
      <c r="AN1668" s="24">
        <v>99</v>
      </c>
      <c r="DX1668" s="19">
        <v>1664</v>
      </c>
      <c r="DY1668" t="s">
        <v>568</v>
      </c>
      <c r="DZ1668" t="s">
        <v>568</v>
      </c>
      <c r="EA1668" t="s">
        <v>568</v>
      </c>
      <c r="EB1668" t="s">
        <v>568</v>
      </c>
    </row>
    <row r="1669" spans="1:132" x14ac:dyDescent="0.25">
      <c r="A1669" s="12">
        <v>1666</v>
      </c>
      <c r="B1669" s="12">
        <v>0</v>
      </c>
      <c r="C1669" s="12">
        <v>0</v>
      </c>
      <c r="D1669" s="12">
        <v>0</v>
      </c>
      <c r="E1669" s="12">
        <v>0</v>
      </c>
      <c r="F1669" s="12">
        <v>0</v>
      </c>
      <c r="G1669" s="12">
        <v>0</v>
      </c>
      <c r="H1669" s="12">
        <v>0</v>
      </c>
      <c r="I1669" s="12">
        <v>0</v>
      </c>
      <c r="J1669" s="12">
        <v>0</v>
      </c>
      <c r="K1669" s="12">
        <v>0</v>
      </c>
      <c r="L1669" s="12">
        <v>0</v>
      </c>
      <c r="M1669" s="12">
        <v>0</v>
      </c>
      <c r="O1669" s="19">
        <v>1665</v>
      </c>
      <c r="P1669" s="20">
        <v>99</v>
      </c>
      <c r="Q1669" s="20">
        <v>99</v>
      </c>
      <c r="R1669" s="21">
        <v>99</v>
      </c>
      <c r="S1669" s="21">
        <v>99</v>
      </c>
      <c r="T1669" s="21">
        <v>99</v>
      </c>
      <c r="U1669" s="21">
        <v>99</v>
      </c>
      <c r="V1669" s="21">
        <v>99</v>
      </c>
      <c r="W1669" s="21">
        <v>99</v>
      </c>
      <c r="X1669" s="21">
        <v>99</v>
      </c>
      <c r="Y1669" s="21">
        <v>99</v>
      </c>
      <c r="Z1669" s="21">
        <v>99</v>
      </c>
      <c r="AA1669" s="21">
        <v>99</v>
      </c>
      <c r="AB1669" s="22">
        <v>1665</v>
      </c>
      <c r="AC1669" s="23">
        <v>99</v>
      </c>
      <c r="AD1669" s="23">
        <v>99</v>
      </c>
      <c r="AE1669" s="24">
        <v>99</v>
      </c>
      <c r="AF1669" s="24">
        <v>99</v>
      </c>
      <c r="AG1669" s="24">
        <v>99</v>
      </c>
      <c r="AH1669" s="24">
        <v>99</v>
      </c>
      <c r="AI1669" s="24">
        <v>99</v>
      </c>
      <c r="AJ1669" s="24">
        <v>99</v>
      </c>
      <c r="AK1669" s="24">
        <v>99</v>
      </c>
      <c r="AL1669" s="24">
        <v>99</v>
      </c>
      <c r="AM1669" s="24">
        <v>99</v>
      </c>
      <c r="AN1669" s="24">
        <v>99</v>
      </c>
      <c r="DX1669" s="19">
        <v>1665</v>
      </c>
      <c r="DY1669" t="s">
        <v>568</v>
      </c>
      <c r="DZ1669" t="s">
        <v>568</v>
      </c>
      <c r="EA1669" t="s">
        <v>568</v>
      </c>
      <c r="EB1669" t="s">
        <v>568</v>
      </c>
    </row>
    <row r="1670" spans="1:132" x14ac:dyDescent="0.25">
      <c r="A1670" s="13">
        <v>1667</v>
      </c>
      <c r="B1670" s="13">
        <v>0</v>
      </c>
      <c r="C1670" s="13">
        <v>0</v>
      </c>
      <c r="D1670" s="13">
        <v>0</v>
      </c>
      <c r="E1670" s="13">
        <v>0</v>
      </c>
      <c r="F1670" s="13">
        <v>0</v>
      </c>
      <c r="G1670" s="13">
        <v>0</v>
      </c>
      <c r="H1670" s="13">
        <v>0</v>
      </c>
      <c r="I1670" s="13">
        <v>0</v>
      </c>
      <c r="J1670" s="13">
        <v>0</v>
      </c>
      <c r="K1670" s="13">
        <v>0</v>
      </c>
      <c r="L1670" s="13">
        <v>0</v>
      </c>
      <c r="M1670" s="13">
        <v>0</v>
      </c>
      <c r="O1670" s="19">
        <v>1666</v>
      </c>
      <c r="P1670" s="20">
        <v>99</v>
      </c>
      <c r="Q1670" s="20">
        <v>99</v>
      </c>
      <c r="R1670" s="21">
        <v>99</v>
      </c>
      <c r="S1670" s="21">
        <v>99</v>
      </c>
      <c r="T1670" s="21">
        <v>99</v>
      </c>
      <c r="U1670" s="21">
        <v>99</v>
      </c>
      <c r="V1670" s="21">
        <v>99</v>
      </c>
      <c r="W1670" s="21">
        <v>99</v>
      </c>
      <c r="X1670" s="21">
        <v>99</v>
      </c>
      <c r="Y1670" s="21">
        <v>99</v>
      </c>
      <c r="Z1670" s="21">
        <v>99</v>
      </c>
      <c r="AA1670" s="21">
        <v>99</v>
      </c>
      <c r="AB1670" s="22">
        <v>1666</v>
      </c>
      <c r="AC1670" s="23">
        <v>99</v>
      </c>
      <c r="AD1670" s="23">
        <v>99</v>
      </c>
      <c r="AE1670" s="24">
        <v>99</v>
      </c>
      <c r="AF1670" s="24">
        <v>99</v>
      </c>
      <c r="AG1670" s="24">
        <v>99</v>
      </c>
      <c r="AH1670" s="24">
        <v>99</v>
      </c>
      <c r="AI1670" s="24">
        <v>99</v>
      </c>
      <c r="AJ1670" s="24">
        <v>99</v>
      </c>
      <c r="AK1670" s="24">
        <v>99</v>
      </c>
      <c r="AL1670" s="24">
        <v>99</v>
      </c>
      <c r="AM1670" s="24">
        <v>99</v>
      </c>
      <c r="AN1670" s="24">
        <v>99</v>
      </c>
      <c r="DX1670" s="19">
        <v>1666</v>
      </c>
      <c r="DY1670" t="s">
        <v>568</v>
      </c>
      <c r="DZ1670" t="s">
        <v>568</v>
      </c>
      <c r="EA1670" t="s">
        <v>568</v>
      </c>
      <c r="EB1670" t="s">
        <v>568</v>
      </c>
    </row>
    <row r="1671" spans="1:132" x14ac:dyDescent="0.25">
      <c r="A1671" s="12">
        <v>1668</v>
      </c>
      <c r="B1671" s="12">
        <v>0</v>
      </c>
      <c r="C1671" s="12">
        <v>0</v>
      </c>
      <c r="D1671" s="12">
        <v>0</v>
      </c>
      <c r="E1671" s="12">
        <v>0</v>
      </c>
      <c r="F1671" s="12">
        <v>0</v>
      </c>
      <c r="G1671" s="12">
        <v>0</v>
      </c>
      <c r="H1671" s="12">
        <v>0</v>
      </c>
      <c r="I1671" s="12">
        <v>0</v>
      </c>
      <c r="J1671" s="12">
        <v>0</v>
      </c>
      <c r="K1671" s="12">
        <v>0</v>
      </c>
      <c r="L1671" s="12">
        <v>0</v>
      </c>
      <c r="M1671" s="12">
        <v>0</v>
      </c>
      <c r="O1671" s="19">
        <v>1667</v>
      </c>
      <c r="P1671" s="20">
        <v>99</v>
      </c>
      <c r="Q1671" s="20">
        <v>99</v>
      </c>
      <c r="R1671" s="21">
        <v>99</v>
      </c>
      <c r="S1671" s="21">
        <v>99</v>
      </c>
      <c r="T1671" s="21">
        <v>99</v>
      </c>
      <c r="U1671" s="21">
        <v>99</v>
      </c>
      <c r="V1671" s="21">
        <v>99</v>
      </c>
      <c r="W1671" s="21">
        <v>99</v>
      </c>
      <c r="X1671" s="21">
        <v>99</v>
      </c>
      <c r="Y1671" s="21">
        <v>99</v>
      </c>
      <c r="Z1671" s="21">
        <v>99</v>
      </c>
      <c r="AA1671" s="21">
        <v>99</v>
      </c>
      <c r="AB1671" s="22">
        <v>1667</v>
      </c>
      <c r="AC1671" s="23">
        <v>99</v>
      </c>
      <c r="AD1671" s="23">
        <v>99</v>
      </c>
      <c r="AE1671" s="24">
        <v>99</v>
      </c>
      <c r="AF1671" s="24">
        <v>99</v>
      </c>
      <c r="AG1671" s="24">
        <v>99</v>
      </c>
      <c r="AH1671" s="24">
        <v>99</v>
      </c>
      <c r="AI1671" s="24">
        <v>99</v>
      </c>
      <c r="AJ1671" s="24">
        <v>99</v>
      </c>
      <c r="AK1671" s="24">
        <v>99</v>
      </c>
      <c r="AL1671" s="24">
        <v>99</v>
      </c>
      <c r="AM1671" s="24">
        <v>99</v>
      </c>
      <c r="AN1671" s="24">
        <v>99</v>
      </c>
      <c r="DX1671" s="19">
        <v>1667</v>
      </c>
      <c r="DY1671" t="s">
        <v>568</v>
      </c>
      <c r="DZ1671" t="s">
        <v>568</v>
      </c>
      <c r="EA1671" t="s">
        <v>568</v>
      </c>
      <c r="EB1671" t="s">
        <v>568</v>
      </c>
    </row>
    <row r="1672" spans="1:132" x14ac:dyDescent="0.25">
      <c r="A1672" s="13">
        <v>1669</v>
      </c>
      <c r="B1672" s="13">
        <v>0</v>
      </c>
      <c r="C1672" s="13">
        <v>0</v>
      </c>
      <c r="D1672" s="13">
        <v>0</v>
      </c>
      <c r="E1672" s="13">
        <v>0</v>
      </c>
      <c r="F1672" s="13">
        <v>0</v>
      </c>
      <c r="G1672" s="13">
        <v>0</v>
      </c>
      <c r="H1672" s="13">
        <v>0</v>
      </c>
      <c r="I1672" s="13">
        <v>0</v>
      </c>
      <c r="J1672" s="13">
        <v>0</v>
      </c>
      <c r="K1672" s="13">
        <v>0</v>
      </c>
      <c r="L1672" s="13">
        <v>0</v>
      </c>
      <c r="M1672" s="13">
        <v>0</v>
      </c>
      <c r="O1672" s="19">
        <v>1668</v>
      </c>
      <c r="P1672" s="20">
        <v>99</v>
      </c>
      <c r="Q1672" s="20">
        <v>99</v>
      </c>
      <c r="R1672" s="21">
        <v>99</v>
      </c>
      <c r="S1672" s="21">
        <v>99</v>
      </c>
      <c r="T1672" s="21">
        <v>99</v>
      </c>
      <c r="U1672" s="21">
        <v>99</v>
      </c>
      <c r="V1672" s="21">
        <v>99</v>
      </c>
      <c r="W1672" s="21">
        <v>99</v>
      </c>
      <c r="X1672" s="21">
        <v>99</v>
      </c>
      <c r="Y1672" s="21">
        <v>99</v>
      </c>
      <c r="Z1672" s="21">
        <v>99</v>
      </c>
      <c r="AA1672" s="21">
        <v>99</v>
      </c>
      <c r="AB1672" s="22">
        <v>1668</v>
      </c>
      <c r="AC1672" s="23">
        <v>99</v>
      </c>
      <c r="AD1672" s="23">
        <v>99</v>
      </c>
      <c r="AE1672" s="24">
        <v>99</v>
      </c>
      <c r="AF1672" s="24">
        <v>99</v>
      </c>
      <c r="AG1672" s="24">
        <v>99</v>
      </c>
      <c r="AH1672" s="24">
        <v>99</v>
      </c>
      <c r="AI1672" s="24">
        <v>99</v>
      </c>
      <c r="AJ1672" s="24">
        <v>99</v>
      </c>
      <c r="AK1672" s="24">
        <v>99</v>
      </c>
      <c r="AL1672" s="24">
        <v>99</v>
      </c>
      <c r="AM1672" s="24">
        <v>99</v>
      </c>
      <c r="AN1672" s="24">
        <v>99</v>
      </c>
      <c r="DX1672" s="19">
        <v>1668</v>
      </c>
      <c r="DY1672" t="s">
        <v>568</v>
      </c>
      <c r="DZ1672" t="s">
        <v>568</v>
      </c>
      <c r="EA1672" t="s">
        <v>568</v>
      </c>
      <c r="EB1672" t="s">
        <v>568</v>
      </c>
    </row>
    <row r="1673" spans="1:132" x14ac:dyDescent="0.25">
      <c r="A1673" s="12">
        <v>1670</v>
      </c>
      <c r="B1673" s="12">
        <v>0</v>
      </c>
      <c r="C1673" s="12">
        <v>0</v>
      </c>
      <c r="D1673" s="12">
        <v>0</v>
      </c>
      <c r="E1673" s="12">
        <v>0</v>
      </c>
      <c r="F1673" s="12">
        <v>0</v>
      </c>
      <c r="G1673" s="12">
        <v>0</v>
      </c>
      <c r="H1673" s="12">
        <v>0</v>
      </c>
      <c r="I1673" s="12">
        <v>0</v>
      </c>
      <c r="J1673" s="12">
        <v>0</v>
      </c>
      <c r="K1673" s="12">
        <v>0</v>
      </c>
      <c r="L1673" s="12">
        <v>0</v>
      </c>
      <c r="M1673" s="12">
        <v>0</v>
      </c>
      <c r="O1673" s="19">
        <v>1669</v>
      </c>
      <c r="P1673" s="20">
        <v>99</v>
      </c>
      <c r="Q1673" s="20">
        <v>99</v>
      </c>
      <c r="R1673" s="21">
        <v>99</v>
      </c>
      <c r="S1673" s="21">
        <v>99</v>
      </c>
      <c r="T1673" s="21">
        <v>99</v>
      </c>
      <c r="U1673" s="21">
        <v>99</v>
      </c>
      <c r="V1673" s="21">
        <v>99</v>
      </c>
      <c r="W1673" s="21">
        <v>99</v>
      </c>
      <c r="X1673" s="21">
        <v>99</v>
      </c>
      <c r="Y1673" s="21">
        <v>99</v>
      </c>
      <c r="Z1673" s="21">
        <v>99</v>
      </c>
      <c r="AA1673" s="21">
        <v>99</v>
      </c>
      <c r="AB1673" s="22">
        <v>1669</v>
      </c>
      <c r="AC1673" s="23">
        <v>99</v>
      </c>
      <c r="AD1673" s="23">
        <v>99</v>
      </c>
      <c r="AE1673" s="24">
        <v>99</v>
      </c>
      <c r="AF1673" s="24">
        <v>99</v>
      </c>
      <c r="AG1673" s="24">
        <v>99</v>
      </c>
      <c r="AH1673" s="24">
        <v>99</v>
      </c>
      <c r="AI1673" s="24">
        <v>99</v>
      </c>
      <c r="AJ1673" s="24">
        <v>99</v>
      </c>
      <c r="AK1673" s="24">
        <v>99</v>
      </c>
      <c r="AL1673" s="24">
        <v>99</v>
      </c>
      <c r="AM1673" s="24">
        <v>99</v>
      </c>
      <c r="AN1673" s="24">
        <v>99</v>
      </c>
      <c r="DX1673" s="19">
        <v>1669</v>
      </c>
      <c r="DY1673" t="s">
        <v>568</v>
      </c>
      <c r="DZ1673" t="s">
        <v>568</v>
      </c>
      <c r="EA1673" t="s">
        <v>568</v>
      </c>
      <c r="EB1673" t="s">
        <v>568</v>
      </c>
    </row>
    <row r="1674" spans="1:132" x14ac:dyDescent="0.25">
      <c r="A1674" s="13">
        <v>1671</v>
      </c>
      <c r="B1674" s="13">
        <v>0</v>
      </c>
      <c r="C1674" s="13">
        <v>0</v>
      </c>
      <c r="D1674" s="13">
        <v>0</v>
      </c>
      <c r="E1674" s="13">
        <v>0</v>
      </c>
      <c r="F1674" s="13">
        <v>0</v>
      </c>
      <c r="G1674" s="13">
        <v>0</v>
      </c>
      <c r="H1674" s="13">
        <v>0</v>
      </c>
      <c r="I1674" s="13">
        <v>0</v>
      </c>
      <c r="J1674" s="13">
        <v>0</v>
      </c>
      <c r="K1674" s="13">
        <v>0</v>
      </c>
      <c r="L1674" s="13">
        <v>0</v>
      </c>
      <c r="M1674" s="13">
        <v>0</v>
      </c>
      <c r="O1674" s="19">
        <v>1670</v>
      </c>
      <c r="P1674" s="20">
        <v>99</v>
      </c>
      <c r="Q1674" s="20">
        <v>99</v>
      </c>
      <c r="R1674" s="21">
        <v>99</v>
      </c>
      <c r="S1674" s="21">
        <v>99</v>
      </c>
      <c r="T1674" s="21">
        <v>99</v>
      </c>
      <c r="U1674" s="21">
        <v>99</v>
      </c>
      <c r="V1674" s="21">
        <v>99</v>
      </c>
      <c r="W1674" s="21">
        <v>99</v>
      </c>
      <c r="X1674" s="21">
        <v>99</v>
      </c>
      <c r="Y1674" s="21">
        <v>99</v>
      </c>
      <c r="Z1674" s="21">
        <v>99</v>
      </c>
      <c r="AA1674" s="21">
        <v>99</v>
      </c>
      <c r="AB1674" s="22">
        <v>1670</v>
      </c>
      <c r="AC1674" s="23">
        <v>99</v>
      </c>
      <c r="AD1674" s="23">
        <v>99</v>
      </c>
      <c r="AE1674" s="24">
        <v>99</v>
      </c>
      <c r="AF1674" s="24">
        <v>99</v>
      </c>
      <c r="AG1674" s="24">
        <v>99</v>
      </c>
      <c r="AH1674" s="24">
        <v>99</v>
      </c>
      <c r="AI1674" s="24">
        <v>99</v>
      </c>
      <c r="AJ1674" s="24">
        <v>99</v>
      </c>
      <c r="AK1674" s="24">
        <v>99</v>
      </c>
      <c r="AL1674" s="24">
        <v>99</v>
      </c>
      <c r="AM1674" s="24">
        <v>99</v>
      </c>
      <c r="AN1674" s="24">
        <v>99</v>
      </c>
      <c r="DX1674" s="19">
        <v>1670</v>
      </c>
      <c r="DY1674" t="s">
        <v>568</v>
      </c>
      <c r="DZ1674" t="s">
        <v>568</v>
      </c>
      <c r="EA1674" t="s">
        <v>568</v>
      </c>
      <c r="EB1674" t="s">
        <v>568</v>
      </c>
    </row>
    <row r="1675" spans="1:132" x14ac:dyDescent="0.25">
      <c r="A1675" s="12">
        <v>1672</v>
      </c>
      <c r="B1675" s="12">
        <v>0</v>
      </c>
      <c r="C1675" s="12">
        <v>0</v>
      </c>
      <c r="D1675" s="12">
        <v>0</v>
      </c>
      <c r="E1675" s="12">
        <v>0</v>
      </c>
      <c r="F1675" s="12">
        <v>0</v>
      </c>
      <c r="G1675" s="12">
        <v>0</v>
      </c>
      <c r="H1675" s="12">
        <v>0</v>
      </c>
      <c r="I1675" s="12">
        <v>0</v>
      </c>
      <c r="J1675" s="12">
        <v>0</v>
      </c>
      <c r="K1675" s="12">
        <v>0</v>
      </c>
      <c r="L1675" s="12">
        <v>0</v>
      </c>
      <c r="M1675" s="12">
        <v>0</v>
      </c>
      <c r="O1675" s="19">
        <v>1671</v>
      </c>
      <c r="P1675" s="20">
        <v>99</v>
      </c>
      <c r="Q1675" s="20">
        <v>99</v>
      </c>
      <c r="R1675" s="21">
        <v>99</v>
      </c>
      <c r="S1675" s="21">
        <v>99</v>
      </c>
      <c r="T1675" s="21">
        <v>99</v>
      </c>
      <c r="U1675" s="21">
        <v>99</v>
      </c>
      <c r="V1675" s="21">
        <v>99</v>
      </c>
      <c r="W1675" s="21">
        <v>99</v>
      </c>
      <c r="X1675" s="21">
        <v>99</v>
      </c>
      <c r="Y1675" s="21">
        <v>99</v>
      </c>
      <c r="Z1675" s="21">
        <v>99</v>
      </c>
      <c r="AA1675" s="21">
        <v>99</v>
      </c>
      <c r="AB1675" s="22">
        <v>1671</v>
      </c>
      <c r="AC1675" s="23">
        <v>99</v>
      </c>
      <c r="AD1675" s="23">
        <v>99</v>
      </c>
      <c r="AE1675" s="24">
        <v>99</v>
      </c>
      <c r="AF1675" s="24">
        <v>99</v>
      </c>
      <c r="AG1675" s="24">
        <v>99</v>
      </c>
      <c r="AH1675" s="24">
        <v>99</v>
      </c>
      <c r="AI1675" s="24">
        <v>99</v>
      </c>
      <c r="AJ1675" s="24">
        <v>99</v>
      </c>
      <c r="AK1675" s="24">
        <v>99</v>
      </c>
      <c r="AL1675" s="24">
        <v>99</v>
      </c>
      <c r="AM1675" s="24">
        <v>99</v>
      </c>
      <c r="AN1675" s="24">
        <v>99</v>
      </c>
      <c r="DX1675" s="19">
        <v>1671</v>
      </c>
      <c r="DY1675" t="s">
        <v>568</v>
      </c>
      <c r="DZ1675" t="s">
        <v>568</v>
      </c>
      <c r="EA1675" t="s">
        <v>568</v>
      </c>
      <c r="EB1675" t="s">
        <v>568</v>
      </c>
    </row>
    <row r="1676" spans="1:132" x14ac:dyDescent="0.25">
      <c r="A1676" s="13">
        <v>1673</v>
      </c>
      <c r="B1676" s="13">
        <v>0</v>
      </c>
      <c r="C1676" s="13">
        <v>0</v>
      </c>
      <c r="D1676" s="13">
        <v>0</v>
      </c>
      <c r="E1676" s="13">
        <v>0</v>
      </c>
      <c r="F1676" s="13">
        <v>0</v>
      </c>
      <c r="G1676" s="13">
        <v>0</v>
      </c>
      <c r="H1676" s="13">
        <v>0</v>
      </c>
      <c r="I1676" s="13">
        <v>0</v>
      </c>
      <c r="J1676" s="13">
        <v>0</v>
      </c>
      <c r="K1676" s="13">
        <v>0</v>
      </c>
      <c r="L1676" s="13">
        <v>0</v>
      </c>
      <c r="M1676" s="13">
        <v>0</v>
      </c>
      <c r="O1676" s="19">
        <v>1672</v>
      </c>
      <c r="P1676" s="20">
        <v>99</v>
      </c>
      <c r="Q1676" s="20">
        <v>99</v>
      </c>
      <c r="R1676" s="21">
        <v>99</v>
      </c>
      <c r="S1676" s="21">
        <v>99</v>
      </c>
      <c r="T1676" s="21">
        <v>99</v>
      </c>
      <c r="U1676" s="21">
        <v>99</v>
      </c>
      <c r="V1676" s="21">
        <v>99</v>
      </c>
      <c r="W1676" s="21">
        <v>99</v>
      </c>
      <c r="X1676" s="21">
        <v>99</v>
      </c>
      <c r="Y1676" s="21">
        <v>99</v>
      </c>
      <c r="Z1676" s="21">
        <v>99</v>
      </c>
      <c r="AA1676" s="21">
        <v>99</v>
      </c>
      <c r="AB1676" s="22">
        <v>1672</v>
      </c>
      <c r="AC1676" s="23">
        <v>99</v>
      </c>
      <c r="AD1676" s="23">
        <v>99</v>
      </c>
      <c r="AE1676" s="24">
        <v>99</v>
      </c>
      <c r="AF1676" s="24">
        <v>99</v>
      </c>
      <c r="AG1676" s="24">
        <v>99</v>
      </c>
      <c r="AH1676" s="24">
        <v>99</v>
      </c>
      <c r="AI1676" s="24">
        <v>99</v>
      </c>
      <c r="AJ1676" s="24">
        <v>99</v>
      </c>
      <c r="AK1676" s="24">
        <v>99</v>
      </c>
      <c r="AL1676" s="24">
        <v>99</v>
      </c>
      <c r="AM1676" s="24">
        <v>99</v>
      </c>
      <c r="AN1676" s="24">
        <v>99</v>
      </c>
      <c r="DX1676" s="19">
        <v>1672</v>
      </c>
      <c r="DY1676" t="s">
        <v>568</v>
      </c>
      <c r="DZ1676" t="s">
        <v>568</v>
      </c>
      <c r="EA1676" t="s">
        <v>568</v>
      </c>
      <c r="EB1676" t="s">
        <v>568</v>
      </c>
    </row>
    <row r="1677" spans="1:132" x14ac:dyDescent="0.25">
      <c r="A1677" s="12">
        <v>1674</v>
      </c>
      <c r="B1677" s="12">
        <v>0</v>
      </c>
      <c r="C1677" s="12">
        <v>0</v>
      </c>
      <c r="D1677" s="12">
        <v>0</v>
      </c>
      <c r="E1677" s="12">
        <v>0</v>
      </c>
      <c r="F1677" s="12">
        <v>0</v>
      </c>
      <c r="G1677" s="12">
        <v>0</v>
      </c>
      <c r="H1677" s="12">
        <v>0</v>
      </c>
      <c r="I1677" s="12">
        <v>0</v>
      </c>
      <c r="J1677" s="12">
        <v>0</v>
      </c>
      <c r="K1677" s="12">
        <v>0</v>
      </c>
      <c r="L1677" s="12">
        <v>0</v>
      </c>
      <c r="M1677" s="12">
        <v>0</v>
      </c>
      <c r="O1677" s="19">
        <v>1673</v>
      </c>
      <c r="P1677" s="20">
        <v>99</v>
      </c>
      <c r="Q1677" s="20">
        <v>99</v>
      </c>
      <c r="R1677" s="21">
        <v>99</v>
      </c>
      <c r="S1677" s="21">
        <v>99</v>
      </c>
      <c r="T1677" s="21">
        <v>99</v>
      </c>
      <c r="U1677" s="21">
        <v>99</v>
      </c>
      <c r="V1677" s="21">
        <v>99</v>
      </c>
      <c r="W1677" s="21">
        <v>99</v>
      </c>
      <c r="X1677" s="21">
        <v>99</v>
      </c>
      <c r="Y1677" s="21">
        <v>99</v>
      </c>
      <c r="Z1677" s="21">
        <v>99</v>
      </c>
      <c r="AA1677" s="21">
        <v>99</v>
      </c>
      <c r="AB1677" s="22">
        <v>1673</v>
      </c>
      <c r="AC1677" s="23">
        <v>99</v>
      </c>
      <c r="AD1677" s="23">
        <v>99</v>
      </c>
      <c r="AE1677" s="24">
        <v>99</v>
      </c>
      <c r="AF1677" s="24">
        <v>99</v>
      </c>
      <c r="AG1677" s="24">
        <v>99</v>
      </c>
      <c r="AH1677" s="24">
        <v>99</v>
      </c>
      <c r="AI1677" s="24">
        <v>99</v>
      </c>
      <c r="AJ1677" s="24">
        <v>99</v>
      </c>
      <c r="AK1677" s="24">
        <v>99</v>
      </c>
      <c r="AL1677" s="24">
        <v>99</v>
      </c>
      <c r="AM1677" s="24">
        <v>99</v>
      </c>
      <c r="AN1677" s="24">
        <v>99</v>
      </c>
      <c r="DX1677" s="19">
        <v>1673</v>
      </c>
      <c r="DY1677" t="s">
        <v>568</v>
      </c>
      <c r="DZ1677" t="s">
        <v>568</v>
      </c>
      <c r="EA1677" t="s">
        <v>568</v>
      </c>
      <c r="EB1677" t="s">
        <v>568</v>
      </c>
    </row>
    <row r="1678" spans="1:132" x14ac:dyDescent="0.25">
      <c r="A1678" s="13">
        <v>1675</v>
      </c>
      <c r="B1678" s="13">
        <v>0</v>
      </c>
      <c r="C1678" s="13">
        <v>0</v>
      </c>
      <c r="D1678" s="13">
        <v>0</v>
      </c>
      <c r="E1678" s="13">
        <v>0</v>
      </c>
      <c r="F1678" s="13">
        <v>0</v>
      </c>
      <c r="G1678" s="13">
        <v>0</v>
      </c>
      <c r="H1678" s="13">
        <v>0</v>
      </c>
      <c r="I1678" s="13">
        <v>0</v>
      </c>
      <c r="J1678" s="13">
        <v>0</v>
      </c>
      <c r="K1678" s="13">
        <v>0</v>
      </c>
      <c r="L1678" s="13">
        <v>0</v>
      </c>
      <c r="M1678" s="13">
        <v>0</v>
      </c>
      <c r="O1678" s="19">
        <v>1674</v>
      </c>
      <c r="P1678" s="20">
        <v>99</v>
      </c>
      <c r="Q1678" s="20">
        <v>99</v>
      </c>
      <c r="R1678" s="21">
        <v>99</v>
      </c>
      <c r="S1678" s="21">
        <v>99</v>
      </c>
      <c r="T1678" s="21">
        <v>99</v>
      </c>
      <c r="U1678" s="21">
        <v>99</v>
      </c>
      <c r="V1678" s="21">
        <v>99</v>
      </c>
      <c r="W1678" s="21">
        <v>99</v>
      </c>
      <c r="X1678" s="21">
        <v>99</v>
      </c>
      <c r="Y1678" s="21">
        <v>99</v>
      </c>
      <c r="Z1678" s="21">
        <v>99</v>
      </c>
      <c r="AA1678" s="21">
        <v>99</v>
      </c>
      <c r="AB1678" s="22">
        <v>1674</v>
      </c>
      <c r="AC1678" s="23">
        <v>99</v>
      </c>
      <c r="AD1678" s="23">
        <v>99</v>
      </c>
      <c r="AE1678" s="24">
        <v>99</v>
      </c>
      <c r="AF1678" s="24">
        <v>99</v>
      </c>
      <c r="AG1678" s="24">
        <v>99</v>
      </c>
      <c r="AH1678" s="24">
        <v>99</v>
      </c>
      <c r="AI1678" s="24">
        <v>99</v>
      </c>
      <c r="AJ1678" s="24">
        <v>99</v>
      </c>
      <c r="AK1678" s="24">
        <v>99</v>
      </c>
      <c r="AL1678" s="24">
        <v>99</v>
      </c>
      <c r="AM1678" s="24">
        <v>99</v>
      </c>
      <c r="AN1678" s="24">
        <v>99</v>
      </c>
      <c r="DX1678" s="19">
        <v>1674</v>
      </c>
      <c r="DY1678" t="s">
        <v>568</v>
      </c>
      <c r="DZ1678" t="s">
        <v>568</v>
      </c>
      <c r="EA1678" t="s">
        <v>568</v>
      </c>
      <c r="EB1678" t="s">
        <v>568</v>
      </c>
    </row>
    <row r="1679" spans="1:132" x14ac:dyDescent="0.25">
      <c r="A1679" s="12">
        <v>1676</v>
      </c>
      <c r="B1679" s="12">
        <v>0</v>
      </c>
      <c r="C1679" s="12">
        <v>0</v>
      </c>
      <c r="D1679" s="12">
        <v>0</v>
      </c>
      <c r="E1679" s="12">
        <v>0</v>
      </c>
      <c r="F1679" s="12">
        <v>0</v>
      </c>
      <c r="G1679" s="12">
        <v>0</v>
      </c>
      <c r="H1679" s="12">
        <v>0</v>
      </c>
      <c r="I1679" s="12">
        <v>0</v>
      </c>
      <c r="J1679" s="12">
        <v>0</v>
      </c>
      <c r="K1679" s="12">
        <v>0</v>
      </c>
      <c r="L1679" s="12">
        <v>0</v>
      </c>
      <c r="M1679" s="12">
        <v>0</v>
      </c>
      <c r="O1679" s="19">
        <v>1675</v>
      </c>
      <c r="P1679" s="20">
        <v>99</v>
      </c>
      <c r="Q1679" s="20">
        <v>99</v>
      </c>
      <c r="R1679" s="21">
        <v>99</v>
      </c>
      <c r="S1679" s="21">
        <v>99</v>
      </c>
      <c r="T1679" s="21">
        <v>99</v>
      </c>
      <c r="U1679" s="21">
        <v>99</v>
      </c>
      <c r="V1679" s="21">
        <v>99</v>
      </c>
      <c r="W1679" s="21">
        <v>99</v>
      </c>
      <c r="X1679" s="21">
        <v>99</v>
      </c>
      <c r="Y1679" s="21">
        <v>99</v>
      </c>
      <c r="Z1679" s="21">
        <v>99</v>
      </c>
      <c r="AA1679" s="21">
        <v>99</v>
      </c>
      <c r="AB1679" s="22">
        <v>1675</v>
      </c>
      <c r="AC1679" s="23">
        <v>99</v>
      </c>
      <c r="AD1679" s="23">
        <v>99</v>
      </c>
      <c r="AE1679" s="24">
        <v>99</v>
      </c>
      <c r="AF1679" s="24">
        <v>99</v>
      </c>
      <c r="AG1679" s="24">
        <v>99</v>
      </c>
      <c r="AH1679" s="24">
        <v>99</v>
      </c>
      <c r="AI1679" s="24">
        <v>99</v>
      </c>
      <c r="AJ1679" s="24">
        <v>99</v>
      </c>
      <c r="AK1679" s="24">
        <v>99</v>
      </c>
      <c r="AL1679" s="24">
        <v>99</v>
      </c>
      <c r="AM1679" s="24">
        <v>99</v>
      </c>
      <c r="AN1679" s="24">
        <v>99</v>
      </c>
      <c r="DX1679" s="19">
        <v>1675</v>
      </c>
      <c r="DY1679" t="s">
        <v>568</v>
      </c>
      <c r="DZ1679" t="s">
        <v>568</v>
      </c>
      <c r="EA1679" t="s">
        <v>568</v>
      </c>
      <c r="EB1679" t="s">
        <v>568</v>
      </c>
    </row>
    <row r="1680" spans="1:132" x14ac:dyDescent="0.25">
      <c r="A1680" s="13">
        <v>1677</v>
      </c>
      <c r="B1680" s="13">
        <v>0</v>
      </c>
      <c r="C1680" s="13">
        <v>0</v>
      </c>
      <c r="D1680" s="13">
        <v>0</v>
      </c>
      <c r="E1680" s="13">
        <v>0</v>
      </c>
      <c r="F1680" s="13">
        <v>0</v>
      </c>
      <c r="G1680" s="13">
        <v>0</v>
      </c>
      <c r="H1680" s="13">
        <v>0</v>
      </c>
      <c r="I1680" s="13">
        <v>0</v>
      </c>
      <c r="J1680" s="13">
        <v>0</v>
      </c>
      <c r="K1680" s="13">
        <v>0</v>
      </c>
      <c r="L1680" s="13">
        <v>0</v>
      </c>
      <c r="M1680" s="13">
        <v>0</v>
      </c>
      <c r="O1680" s="19">
        <v>1676</v>
      </c>
      <c r="P1680" s="20">
        <v>99</v>
      </c>
      <c r="Q1680" s="20">
        <v>99</v>
      </c>
      <c r="R1680" s="21">
        <v>99</v>
      </c>
      <c r="S1680" s="21">
        <v>99</v>
      </c>
      <c r="T1680" s="21">
        <v>99</v>
      </c>
      <c r="U1680" s="21">
        <v>99</v>
      </c>
      <c r="V1680" s="21">
        <v>99</v>
      </c>
      <c r="W1680" s="21">
        <v>99</v>
      </c>
      <c r="X1680" s="21">
        <v>99</v>
      </c>
      <c r="Y1680" s="21">
        <v>99</v>
      </c>
      <c r="Z1680" s="21">
        <v>99</v>
      </c>
      <c r="AA1680" s="21">
        <v>99</v>
      </c>
      <c r="AB1680" s="22">
        <v>1676</v>
      </c>
      <c r="AC1680" s="23">
        <v>99</v>
      </c>
      <c r="AD1680" s="23">
        <v>99</v>
      </c>
      <c r="AE1680" s="24">
        <v>99</v>
      </c>
      <c r="AF1680" s="24">
        <v>99</v>
      </c>
      <c r="AG1680" s="24">
        <v>99</v>
      </c>
      <c r="AH1680" s="24">
        <v>99</v>
      </c>
      <c r="AI1680" s="24">
        <v>99</v>
      </c>
      <c r="AJ1680" s="24">
        <v>99</v>
      </c>
      <c r="AK1680" s="24">
        <v>99</v>
      </c>
      <c r="AL1680" s="24">
        <v>99</v>
      </c>
      <c r="AM1680" s="24">
        <v>99</v>
      </c>
      <c r="AN1680" s="24">
        <v>99</v>
      </c>
      <c r="DX1680" s="19">
        <v>1676</v>
      </c>
      <c r="DY1680" t="s">
        <v>568</v>
      </c>
      <c r="DZ1680" t="s">
        <v>568</v>
      </c>
      <c r="EA1680" t="s">
        <v>568</v>
      </c>
      <c r="EB1680" t="s">
        <v>568</v>
      </c>
    </row>
    <row r="1681" spans="1:132" x14ac:dyDescent="0.25">
      <c r="A1681" s="12">
        <v>1678</v>
      </c>
      <c r="B1681" s="12">
        <v>0</v>
      </c>
      <c r="C1681" s="12">
        <v>0</v>
      </c>
      <c r="D1681" s="12">
        <v>0</v>
      </c>
      <c r="E1681" s="12">
        <v>0</v>
      </c>
      <c r="F1681" s="12">
        <v>0</v>
      </c>
      <c r="G1681" s="12">
        <v>0</v>
      </c>
      <c r="H1681" s="12">
        <v>0</v>
      </c>
      <c r="I1681" s="12">
        <v>0</v>
      </c>
      <c r="J1681" s="12">
        <v>0</v>
      </c>
      <c r="K1681" s="12">
        <v>0</v>
      </c>
      <c r="L1681" s="12">
        <v>0</v>
      </c>
      <c r="M1681" s="12">
        <v>0</v>
      </c>
      <c r="O1681" s="19">
        <v>1677</v>
      </c>
      <c r="P1681" s="20">
        <v>99</v>
      </c>
      <c r="Q1681" s="20">
        <v>99</v>
      </c>
      <c r="R1681" s="21">
        <v>99</v>
      </c>
      <c r="S1681" s="21">
        <v>99</v>
      </c>
      <c r="T1681" s="21">
        <v>99</v>
      </c>
      <c r="U1681" s="21">
        <v>99</v>
      </c>
      <c r="V1681" s="21">
        <v>99</v>
      </c>
      <c r="W1681" s="21">
        <v>99</v>
      </c>
      <c r="X1681" s="21">
        <v>99</v>
      </c>
      <c r="Y1681" s="21">
        <v>99</v>
      </c>
      <c r="Z1681" s="21">
        <v>99</v>
      </c>
      <c r="AA1681" s="21">
        <v>99</v>
      </c>
      <c r="AB1681" s="22">
        <v>1677</v>
      </c>
      <c r="AC1681" s="23">
        <v>99</v>
      </c>
      <c r="AD1681" s="23">
        <v>99</v>
      </c>
      <c r="AE1681" s="24">
        <v>99</v>
      </c>
      <c r="AF1681" s="24">
        <v>99</v>
      </c>
      <c r="AG1681" s="24">
        <v>99</v>
      </c>
      <c r="AH1681" s="24">
        <v>99</v>
      </c>
      <c r="AI1681" s="24">
        <v>99</v>
      </c>
      <c r="AJ1681" s="24">
        <v>99</v>
      </c>
      <c r="AK1681" s="24">
        <v>99</v>
      </c>
      <c r="AL1681" s="24">
        <v>99</v>
      </c>
      <c r="AM1681" s="24">
        <v>99</v>
      </c>
      <c r="AN1681" s="24">
        <v>99</v>
      </c>
      <c r="DX1681" s="19">
        <v>1677</v>
      </c>
      <c r="DY1681" t="s">
        <v>568</v>
      </c>
      <c r="DZ1681" t="s">
        <v>568</v>
      </c>
      <c r="EA1681" t="s">
        <v>568</v>
      </c>
      <c r="EB1681" t="s">
        <v>568</v>
      </c>
    </row>
    <row r="1682" spans="1:132" x14ac:dyDescent="0.25">
      <c r="A1682" s="13">
        <v>1679</v>
      </c>
      <c r="B1682" s="13">
        <v>0</v>
      </c>
      <c r="C1682" s="13">
        <v>0</v>
      </c>
      <c r="D1682" s="13">
        <v>0</v>
      </c>
      <c r="E1682" s="13">
        <v>0</v>
      </c>
      <c r="F1682" s="13">
        <v>0</v>
      </c>
      <c r="G1682" s="13">
        <v>0</v>
      </c>
      <c r="H1682" s="13">
        <v>0</v>
      </c>
      <c r="I1682" s="13">
        <v>0</v>
      </c>
      <c r="J1682" s="13">
        <v>0</v>
      </c>
      <c r="K1682" s="13">
        <v>0</v>
      </c>
      <c r="L1682" s="13">
        <v>0</v>
      </c>
      <c r="M1682" s="13">
        <v>0</v>
      </c>
      <c r="O1682" s="19">
        <v>1678</v>
      </c>
      <c r="P1682" s="20">
        <v>99</v>
      </c>
      <c r="Q1682" s="20">
        <v>99</v>
      </c>
      <c r="R1682" s="21">
        <v>99</v>
      </c>
      <c r="S1682" s="21">
        <v>99</v>
      </c>
      <c r="T1682" s="21">
        <v>99</v>
      </c>
      <c r="U1682" s="21">
        <v>99</v>
      </c>
      <c r="V1682" s="21">
        <v>99</v>
      </c>
      <c r="W1682" s="21">
        <v>99</v>
      </c>
      <c r="X1682" s="21">
        <v>99</v>
      </c>
      <c r="Y1682" s="21">
        <v>99</v>
      </c>
      <c r="Z1682" s="21">
        <v>99</v>
      </c>
      <c r="AA1682" s="21">
        <v>99</v>
      </c>
      <c r="AB1682" s="22">
        <v>1678</v>
      </c>
      <c r="AC1682" s="23">
        <v>99</v>
      </c>
      <c r="AD1682" s="23">
        <v>99</v>
      </c>
      <c r="AE1682" s="24">
        <v>99</v>
      </c>
      <c r="AF1682" s="24">
        <v>99</v>
      </c>
      <c r="AG1682" s="24">
        <v>99</v>
      </c>
      <c r="AH1682" s="24">
        <v>99</v>
      </c>
      <c r="AI1682" s="24">
        <v>99</v>
      </c>
      <c r="AJ1682" s="24">
        <v>99</v>
      </c>
      <c r="AK1682" s="24">
        <v>99</v>
      </c>
      <c r="AL1682" s="24">
        <v>99</v>
      </c>
      <c r="AM1682" s="24">
        <v>99</v>
      </c>
      <c r="AN1682" s="24">
        <v>99</v>
      </c>
      <c r="DX1682" s="19">
        <v>1678</v>
      </c>
      <c r="DY1682" t="s">
        <v>568</v>
      </c>
      <c r="DZ1682" t="s">
        <v>568</v>
      </c>
      <c r="EA1682" t="s">
        <v>568</v>
      </c>
      <c r="EB1682" t="s">
        <v>568</v>
      </c>
    </row>
    <row r="1683" spans="1:132" x14ac:dyDescent="0.25">
      <c r="A1683" s="12">
        <v>1680</v>
      </c>
      <c r="B1683" s="12">
        <v>0</v>
      </c>
      <c r="C1683" s="12">
        <v>0</v>
      </c>
      <c r="D1683" s="12">
        <v>0</v>
      </c>
      <c r="E1683" s="12">
        <v>0</v>
      </c>
      <c r="F1683" s="12">
        <v>0</v>
      </c>
      <c r="G1683" s="12">
        <v>0</v>
      </c>
      <c r="H1683" s="12">
        <v>0</v>
      </c>
      <c r="I1683" s="12">
        <v>0</v>
      </c>
      <c r="J1683" s="12">
        <v>0</v>
      </c>
      <c r="K1683" s="12">
        <v>0</v>
      </c>
      <c r="L1683" s="12">
        <v>0</v>
      </c>
      <c r="M1683" s="12">
        <v>0</v>
      </c>
      <c r="O1683" s="19">
        <v>1679</v>
      </c>
      <c r="P1683" s="20">
        <v>99</v>
      </c>
      <c r="Q1683" s="20">
        <v>99</v>
      </c>
      <c r="R1683" s="21">
        <v>99</v>
      </c>
      <c r="S1683" s="21">
        <v>99</v>
      </c>
      <c r="T1683" s="21">
        <v>99</v>
      </c>
      <c r="U1683" s="21">
        <v>99</v>
      </c>
      <c r="V1683" s="21">
        <v>99</v>
      </c>
      <c r="W1683" s="21">
        <v>99</v>
      </c>
      <c r="X1683" s="21">
        <v>99</v>
      </c>
      <c r="Y1683" s="21">
        <v>99</v>
      </c>
      <c r="Z1683" s="21">
        <v>99</v>
      </c>
      <c r="AA1683" s="21">
        <v>99</v>
      </c>
      <c r="AB1683" s="22">
        <v>1679</v>
      </c>
      <c r="AC1683" s="23">
        <v>99</v>
      </c>
      <c r="AD1683" s="23">
        <v>99</v>
      </c>
      <c r="AE1683" s="24">
        <v>99</v>
      </c>
      <c r="AF1683" s="24">
        <v>99</v>
      </c>
      <c r="AG1683" s="24">
        <v>99</v>
      </c>
      <c r="AH1683" s="24">
        <v>99</v>
      </c>
      <c r="AI1683" s="24">
        <v>99</v>
      </c>
      <c r="AJ1683" s="24">
        <v>99</v>
      </c>
      <c r="AK1683" s="24">
        <v>99</v>
      </c>
      <c r="AL1683" s="24">
        <v>99</v>
      </c>
      <c r="AM1683" s="24">
        <v>99</v>
      </c>
      <c r="AN1683" s="24">
        <v>99</v>
      </c>
      <c r="DX1683" s="19">
        <v>1679</v>
      </c>
      <c r="DY1683" t="s">
        <v>568</v>
      </c>
      <c r="DZ1683" t="s">
        <v>568</v>
      </c>
      <c r="EA1683" t="s">
        <v>568</v>
      </c>
      <c r="EB1683" t="s">
        <v>568</v>
      </c>
    </row>
    <row r="1684" spans="1:132" x14ac:dyDescent="0.25">
      <c r="A1684" s="13">
        <v>1681</v>
      </c>
      <c r="B1684" s="13">
        <v>0</v>
      </c>
      <c r="C1684" s="13">
        <v>0</v>
      </c>
      <c r="D1684" s="13">
        <v>0</v>
      </c>
      <c r="E1684" s="13">
        <v>0</v>
      </c>
      <c r="F1684" s="13">
        <v>0</v>
      </c>
      <c r="G1684" s="13">
        <v>0</v>
      </c>
      <c r="H1684" s="13">
        <v>0</v>
      </c>
      <c r="I1684" s="13">
        <v>0</v>
      </c>
      <c r="J1684" s="13">
        <v>0</v>
      </c>
      <c r="K1684" s="13">
        <v>0</v>
      </c>
      <c r="L1684" s="13">
        <v>0</v>
      </c>
      <c r="M1684" s="13">
        <v>0</v>
      </c>
      <c r="O1684" s="19">
        <v>1680</v>
      </c>
      <c r="P1684" s="20">
        <v>99</v>
      </c>
      <c r="Q1684" s="20">
        <v>99</v>
      </c>
      <c r="R1684" s="21">
        <v>99</v>
      </c>
      <c r="S1684" s="21">
        <v>99</v>
      </c>
      <c r="T1684" s="21">
        <v>99</v>
      </c>
      <c r="U1684" s="21">
        <v>99</v>
      </c>
      <c r="V1684" s="21">
        <v>99</v>
      </c>
      <c r="W1684" s="21">
        <v>99</v>
      </c>
      <c r="X1684" s="21">
        <v>99</v>
      </c>
      <c r="Y1684" s="21">
        <v>99</v>
      </c>
      <c r="Z1684" s="21">
        <v>99</v>
      </c>
      <c r="AA1684" s="21">
        <v>99</v>
      </c>
      <c r="AB1684" s="22">
        <v>1680</v>
      </c>
      <c r="AC1684" s="23">
        <v>99</v>
      </c>
      <c r="AD1684" s="23">
        <v>99</v>
      </c>
      <c r="AE1684" s="24">
        <v>99</v>
      </c>
      <c r="AF1684" s="24">
        <v>99</v>
      </c>
      <c r="AG1684" s="24">
        <v>99</v>
      </c>
      <c r="AH1684" s="24">
        <v>99</v>
      </c>
      <c r="AI1684" s="24">
        <v>99</v>
      </c>
      <c r="AJ1684" s="24">
        <v>99</v>
      </c>
      <c r="AK1684" s="24">
        <v>99</v>
      </c>
      <c r="AL1684" s="24">
        <v>99</v>
      </c>
      <c r="AM1684" s="24">
        <v>99</v>
      </c>
      <c r="AN1684" s="24">
        <v>99</v>
      </c>
      <c r="DX1684" s="19">
        <v>1680</v>
      </c>
      <c r="DY1684" t="s">
        <v>568</v>
      </c>
      <c r="DZ1684" t="s">
        <v>568</v>
      </c>
      <c r="EA1684" t="s">
        <v>568</v>
      </c>
      <c r="EB1684" t="s">
        <v>568</v>
      </c>
    </row>
    <row r="1685" spans="1:132" x14ac:dyDescent="0.25">
      <c r="A1685" s="12">
        <v>1682</v>
      </c>
      <c r="B1685" s="12">
        <v>0</v>
      </c>
      <c r="C1685" s="12">
        <v>0</v>
      </c>
      <c r="D1685" s="12">
        <v>0</v>
      </c>
      <c r="E1685" s="12">
        <v>0</v>
      </c>
      <c r="F1685" s="12">
        <v>0</v>
      </c>
      <c r="G1685" s="12">
        <v>0</v>
      </c>
      <c r="H1685" s="12">
        <v>0</v>
      </c>
      <c r="I1685" s="12">
        <v>0</v>
      </c>
      <c r="J1685" s="12">
        <v>0</v>
      </c>
      <c r="K1685" s="12">
        <v>0</v>
      </c>
      <c r="L1685" s="12">
        <v>0</v>
      </c>
      <c r="M1685" s="12">
        <v>0</v>
      </c>
      <c r="O1685" s="19">
        <v>1681</v>
      </c>
      <c r="P1685" s="20">
        <v>99</v>
      </c>
      <c r="Q1685" s="20">
        <v>99</v>
      </c>
      <c r="R1685" s="21">
        <v>99</v>
      </c>
      <c r="S1685" s="21">
        <v>99</v>
      </c>
      <c r="T1685" s="21">
        <v>99</v>
      </c>
      <c r="U1685" s="21">
        <v>99</v>
      </c>
      <c r="V1685" s="21">
        <v>99</v>
      </c>
      <c r="W1685" s="21">
        <v>99</v>
      </c>
      <c r="X1685" s="21">
        <v>99</v>
      </c>
      <c r="Y1685" s="21">
        <v>99</v>
      </c>
      <c r="Z1685" s="21">
        <v>99</v>
      </c>
      <c r="AA1685" s="21">
        <v>99</v>
      </c>
      <c r="AB1685" s="22">
        <v>1681</v>
      </c>
      <c r="AC1685" s="23">
        <v>99</v>
      </c>
      <c r="AD1685" s="23">
        <v>99</v>
      </c>
      <c r="AE1685" s="24">
        <v>99</v>
      </c>
      <c r="AF1685" s="24">
        <v>99</v>
      </c>
      <c r="AG1685" s="24">
        <v>99</v>
      </c>
      <c r="AH1685" s="24">
        <v>99</v>
      </c>
      <c r="AI1685" s="24">
        <v>99</v>
      </c>
      <c r="AJ1685" s="24">
        <v>99</v>
      </c>
      <c r="AK1685" s="24">
        <v>99</v>
      </c>
      <c r="AL1685" s="24">
        <v>99</v>
      </c>
      <c r="AM1685" s="24">
        <v>99</v>
      </c>
      <c r="AN1685" s="24">
        <v>99</v>
      </c>
      <c r="DX1685" s="19">
        <v>1681</v>
      </c>
      <c r="DY1685" t="s">
        <v>568</v>
      </c>
      <c r="DZ1685" t="s">
        <v>568</v>
      </c>
      <c r="EA1685" t="s">
        <v>568</v>
      </c>
      <c r="EB1685" t="s">
        <v>568</v>
      </c>
    </row>
    <row r="1686" spans="1:132" x14ac:dyDescent="0.25">
      <c r="A1686" s="13">
        <v>1683</v>
      </c>
      <c r="B1686" s="13">
        <v>0</v>
      </c>
      <c r="C1686" s="13">
        <v>0</v>
      </c>
      <c r="D1686" s="13">
        <v>0</v>
      </c>
      <c r="E1686" s="13">
        <v>0</v>
      </c>
      <c r="F1686" s="13">
        <v>0</v>
      </c>
      <c r="G1686" s="13">
        <v>0</v>
      </c>
      <c r="H1686" s="13">
        <v>0</v>
      </c>
      <c r="I1686" s="13">
        <v>0</v>
      </c>
      <c r="J1686" s="13">
        <v>0</v>
      </c>
      <c r="K1686" s="13">
        <v>0</v>
      </c>
      <c r="L1686" s="13">
        <v>0</v>
      </c>
      <c r="M1686" s="13">
        <v>0</v>
      </c>
      <c r="O1686" s="19">
        <v>1682</v>
      </c>
      <c r="P1686" s="20">
        <v>99</v>
      </c>
      <c r="Q1686" s="20">
        <v>99</v>
      </c>
      <c r="R1686" s="21">
        <v>99</v>
      </c>
      <c r="S1686" s="21">
        <v>99</v>
      </c>
      <c r="T1686" s="21">
        <v>99</v>
      </c>
      <c r="U1686" s="21">
        <v>99</v>
      </c>
      <c r="V1686" s="21">
        <v>99</v>
      </c>
      <c r="W1686" s="21">
        <v>99</v>
      </c>
      <c r="X1686" s="21">
        <v>99</v>
      </c>
      <c r="Y1686" s="21">
        <v>99</v>
      </c>
      <c r="Z1686" s="21">
        <v>99</v>
      </c>
      <c r="AA1686" s="21">
        <v>99</v>
      </c>
      <c r="AB1686" s="22">
        <v>1682</v>
      </c>
      <c r="AC1686" s="23">
        <v>99</v>
      </c>
      <c r="AD1686" s="23">
        <v>99</v>
      </c>
      <c r="AE1686" s="24">
        <v>99</v>
      </c>
      <c r="AF1686" s="24">
        <v>99</v>
      </c>
      <c r="AG1686" s="24">
        <v>99</v>
      </c>
      <c r="AH1686" s="24">
        <v>99</v>
      </c>
      <c r="AI1686" s="24">
        <v>99</v>
      </c>
      <c r="AJ1686" s="24">
        <v>99</v>
      </c>
      <c r="AK1686" s="24">
        <v>99</v>
      </c>
      <c r="AL1686" s="24">
        <v>99</v>
      </c>
      <c r="AM1686" s="24">
        <v>99</v>
      </c>
      <c r="AN1686" s="24">
        <v>99</v>
      </c>
      <c r="DX1686" s="19">
        <v>1682</v>
      </c>
      <c r="DY1686" t="s">
        <v>568</v>
      </c>
      <c r="DZ1686" t="s">
        <v>568</v>
      </c>
      <c r="EA1686" t="s">
        <v>568</v>
      </c>
      <c r="EB1686" t="s">
        <v>568</v>
      </c>
    </row>
    <row r="1687" spans="1:132" x14ac:dyDescent="0.25">
      <c r="A1687" s="12">
        <v>1684</v>
      </c>
      <c r="B1687" s="12">
        <v>0</v>
      </c>
      <c r="C1687" s="12">
        <v>0</v>
      </c>
      <c r="D1687" s="12">
        <v>0</v>
      </c>
      <c r="E1687" s="12">
        <v>0</v>
      </c>
      <c r="F1687" s="12">
        <v>0</v>
      </c>
      <c r="G1687" s="12">
        <v>0</v>
      </c>
      <c r="H1687" s="12">
        <v>0</v>
      </c>
      <c r="I1687" s="12">
        <v>0</v>
      </c>
      <c r="J1687" s="12">
        <v>0</v>
      </c>
      <c r="K1687" s="12">
        <v>0</v>
      </c>
      <c r="L1687" s="12">
        <v>0</v>
      </c>
      <c r="M1687" s="12">
        <v>0</v>
      </c>
      <c r="O1687" s="19">
        <v>1683</v>
      </c>
      <c r="P1687" s="20">
        <v>99</v>
      </c>
      <c r="Q1687" s="20">
        <v>99</v>
      </c>
      <c r="R1687" s="21">
        <v>99</v>
      </c>
      <c r="S1687" s="21">
        <v>99</v>
      </c>
      <c r="T1687" s="21">
        <v>99</v>
      </c>
      <c r="U1687" s="21">
        <v>99</v>
      </c>
      <c r="V1687" s="21">
        <v>99</v>
      </c>
      <c r="W1687" s="21">
        <v>99</v>
      </c>
      <c r="X1687" s="21">
        <v>99</v>
      </c>
      <c r="Y1687" s="21">
        <v>99</v>
      </c>
      <c r="Z1687" s="21">
        <v>99</v>
      </c>
      <c r="AA1687" s="21">
        <v>99</v>
      </c>
      <c r="AB1687" s="22">
        <v>1683</v>
      </c>
      <c r="AC1687" s="23">
        <v>99</v>
      </c>
      <c r="AD1687" s="23">
        <v>99</v>
      </c>
      <c r="AE1687" s="24">
        <v>99</v>
      </c>
      <c r="AF1687" s="24">
        <v>99</v>
      </c>
      <c r="AG1687" s="24">
        <v>99</v>
      </c>
      <c r="AH1687" s="24">
        <v>99</v>
      </c>
      <c r="AI1687" s="24">
        <v>99</v>
      </c>
      <c r="AJ1687" s="24">
        <v>99</v>
      </c>
      <c r="AK1687" s="24">
        <v>99</v>
      </c>
      <c r="AL1687" s="24">
        <v>99</v>
      </c>
      <c r="AM1687" s="24">
        <v>99</v>
      </c>
      <c r="AN1687" s="24">
        <v>99</v>
      </c>
      <c r="DX1687" s="19">
        <v>1683</v>
      </c>
      <c r="DY1687" t="s">
        <v>568</v>
      </c>
      <c r="DZ1687" t="s">
        <v>568</v>
      </c>
      <c r="EA1687" t="s">
        <v>568</v>
      </c>
      <c r="EB1687" t="s">
        <v>568</v>
      </c>
    </row>
    <row r="1688" spans="1:132" x14ac:dyDescent="0.25">
      <c r="A1688" s="13">
        <v>1685</v>
      </c>
      <c r="B1688" s="13">
        <v>0</v>
      </c>
      <c r="C1688" s="13">
        <v>0</v>
      </c>
      <c r="D1688" s="13">
        <v>0</v>
      </c>
      <c r="E1688" s="13">
        <v>0</v>
      </c>
      <c r="F1688" s="13">
        <v>0</v>
      </c>
      <c r="G1688" s="13">
        <v>0</v>
      </c>
      <c r="H1688" s="13">
        <v>0</v>
      </c>
      <c r="I1688" s="13">
        <v>0</v>
      </c>
      <c r="J1688" s="13">
        <v>0</v>
      </c>
      <c r="K1688" s="13">
        <v>0</v>
      </c>
      <c r="L1688" s="13">
        <v>0</v>
      </c>
      <c r="M1688" s="13">
        <v>0</v>
      </c>
      <c r="O1688" s="19">
        <v>1684</v>
      </c>
      <c r="P1688" s="20">
        <v>99</v>
      </c>
      <c r="Q1688" s="20">
        <v>99</v>
      </c>
      <c r="R1688" s="21">
        <v>99</v>
      </c>
      <c r="S1688" s="21">
        <v>99</v>
      </c>
      <c r="T1688" s="21">
        <v>99</v>
      </c>
      <c r="U1688" s="21">
        <v>99</v>
      </c>
      <c r="V1688" s="21">
        <v>99</v>
      </c>
      <c r="W1688" s="21">
        <v>99</v>
      </c>
      <c r="X1688" s="21">
        <v>99</v>
      </c>
      <c r="Y1688" s="21">
        <v>99</v>
      </c>
      <c r="Z1688" s="21">
        <v>99</v>
      </c>
      <c r="AA1688" s="21">
        <v>99</v>
      </c>
      <c r="AB1688" s="22">
        <v>1684</v>
      </c>
      <c r="AC1688" s="23">
        <v>99</v>
      </c>
      <c r="AD1688" s="23">
        <v>99</v>
      </c>
      <c r="AE1688" s="24">
        <v>99</v>
      </c>
      <c r="AF1688" s="24">
        <v>99</v>
      </c>
      <c r="AG1688" s="24">
        <v>99</v>
      </c>
      <c r="AH1688" s="24">
        <v>99</v>
      </c>
      <c r="AI1688" s="24">
        <v>99</v>
      </c>
      <c r="AJ1688" s="24">
        <v>99</v>
      </c>
      <c r="AK1688" s="24">
        <v>99</v>
      </c>
      <c r="AL1688" s="24">
        <v>99</v>
      </c>
      <c r="AM1688" s="24">
        <v>99</v>
      </c>
      <c r="AN1688" s="24">
        <v>99</v>
      </c>
      <c r="DX1688" s="19">
        <v>1684</v>
      </c>
      <c r="DY1688" t="s">
        <v>568</v>
      </c>
      <c r="DZ1688" t="s">
        <v>568</v>
      </c>
      <c r="EA1688" t="s">
        <v>568</v>
      </c>
      <c r="EB1688" t="s">
        <v>568</v>
      </c>
    </row>
    <row r="1689" spans="1:132" x14ac:dyDescent="0.25">
      <c r="A1689" s="12">
        <v>1686</v>
      </c>
      <c r="B1689" s="12">
        <v>0</v>
      </c>
      <c r="C1689" s="12">
        <v>0</v>
      </c>
      <c r="D1689" s="12">
        <v>0</v>
      </c>
      <c r="E1689" s="12">
        <v>0</v>
      </c>
      <c r="F1689" s="12">
        <v>0</v>
      </c>
      <c r="G1689" s="12">
        <v>0</v>
      </c>
      <c r="H1689" s="12">
        <v>0</v>
      </c>
      <c r="I1689" s="12">
        <v>0</v>
      </c>
      <c r="J1689" s="12">
        <v>0</v>
      </c>
      <c r="K1689" s="12">
        <v>0</v>
      </c>
      <c r="L1689" s="12">
        <v>0</v>
      </c>
      <c r="M1689" s="12">
        <v>0</v>
      </c>
      <c r="O1689" s="19">
        <v>1685</v>
      </c>
      <c r="P1689" s="20">
        <v>99</v>
      </c>
      <c r="Q1689" s="20">
        <v>99</v>
      </c>
      <c r="R1689" s="21">
        <v>99</v>
      </c>
      <c r="S1689" s="21">
        <v>99</v>
      </c>
      <c r="T1689" s="21">
        <v>99</v>
      </c>
      <c r="U1689" s="21">
        <v>99</v>
      </c>
      <c r="V1689" s="21">
        <v>99</v>
      </c>
      <c r="W1689" s="21">
        <v>99</v>
      </c>
      <c r="X1689" s="21">
        <v>99</v>
      </c>
      <c r="Y1689" s="21">
        <v>99</v>
      </c>
      <c r="Z1689" s="21">
        <v>99</v>
      </c>
      <c r="AA1689" s="21">
        <v>99</v>
      </c>
      <c r="AB1689" s="22">
        <v>1685</v>
      </c>
      <c r="AC1689" s="23">
        <v>99</v>
      </c>
      <c r="AD1689" s="23">
        <v>99</v>
      </c>
      <c r="AE1689" s="24">
        <v>99</v>
      </c>
      <c r="AF1689" s="24">
        <v>99</v>
      </c>
      <c r="AG1689" s="24">
        <v>99</v>
      </c>
      <c r="AH1689" s="24">
        <v>99</v>
      </c>
      <c r="AI1689" s="24">
        <v>99</v>
      </c>
      <c r="AJ1689" s="24">
        <v>99</v>
      </c>
      <c r="AK1689" s="24">
        <v>99</v>
      </c>
      <c r="AL1689" s="24">
        <v>99</v>
      </c>
      <c r="AM1689" s="24">
        <v>99</v>
      </c>
      <c r="AN1689" s="24">
        <v>99</v>
      </c>
      <c r="DX1689" s="19">
        <v>1685</v>
      </c>
      <c r="DY1689" t="s">
        <v>568</v>
      </c>
      <c r="DZ1689" t="s">
        <v>568</v>
      </c>
      <c r="EA1689" t="s">
        <v>568</v>
      </c>
      <c r="EB1689" t="s">
        <v>568</v>
      </c>
    </row>
    <row r="1690" spans="1:132" x14ac:dyDescent="0.25">
      <c r="A1690" s="13">
        <v>1687</v>
      </c>
      <c r="B1690" s="13">
        <v>0</v>
      </c>
      <c r="C1690" s="13">
        <v>0</v>
      </c>
      <c r="D1690" s="13">
        <v>0</v>
      </c>
      <c r="E1690" s="13">
        <v>0</v>
      </c>
      <c r="F1690" s="13">
        <v>0</v>
      </c>
      <c r="G1690" s="13">
        <v>0</v>
      </c>
      <c r="H1690" s="13">
        <v>0</v>
      </c>
      <c r="I1690" s="13">
        <v>0</v>
      </c>
      <c r="J1690" s="13">
        <v>0</v>
      </c>
      <c r="K1690" s="13">
        <v>0</v>
      </c>
      <c r="L1690" s="13">
        <v>0</v>
      </c>
      <c r="M1690" s="13">
        <v>0</v>
      </c>
      <c r="O1690" s="19">
        <v>1686</v>
      </c>
      <c r="P1690" s="20">
        <v>99</v>
      </c>
      <c r="Q1690" s="20">
        <v>99</v>
      </c>
      <c r="R1690" s="21">
        <v>99</v>
      </c>
      <c r="S1690" s="21">
        <v>99</v>
      </c>
      <c r="T1690" s="21">
        <v>99</v>
      </c>
      <c r="U1690" s="21">
        <v>99</v>
      </c>
      <c r="V1690" s="21">
        <v>99</v>
      </c>
      <c r="W1690" s="21">
        <v>99</v>
      </c>
      <c r="X1690" s="21">
        <v>99</v>
      </c>
      <c r="Y1690" s="21">
        <v>99</v>
      </c>
      <c r="Z1690" s="21">
        <v>99</v>
      </c>
      <c r="AA1690" s="21">
        <v>99</v>
      </c>
      <c r="AB1690" s="22">
        <v>1686</v>
      </c>
      <c r="AC1690" s="23">
        <v>99</v>
      </c>
      <c r="AD1690" s="23">
        <v>99</v>
      </c>
      <c r="AE1690" s="24">
        <v>99</v>
      </c>
      <c r="AF1690" s="24">
        <v>99</v>
      </c>
      <c r="AG1690" s="24">
        <v>99</v>
      </c>
      <c r="AH1690" s="24">
        <v>99</v>
      </c>
      <c r="AI1690" s="24">
        <v>99</v>
      </c>
      <c r="AJ1690" s="24">
        <v>99</v>
      </c>
      <c r="AK1690" s="24">
        <v>99</v>
      </c>
      <c r="AL1690" s="24">
        <v>99</v>
      </c>
      <c r="AM1690" s="24">
        <v>99</v>
      </c>
      <c r="AN1690" s="24">
        <v>99</v>
      </c>
      <c r="DX1690" s="19">
        <v>1686</v>
      </c>
      <c r="DY1690" t="s">
        <v>568</v>
      </c>
      <c r="DZ1690" t="s">
        <v>568</v>
      </c>
      <c r="EA1690" t="s">
        <v>568</v>
      </c>
      <c r="EB1690" t="s">
        <v>568</v>
      </c>
    </row>
    <row r="1691" spans="1:132" x14ac:dyDescent="0.25">
      <c r="A1691" s="12">
        <v>1688</v>
      </c>
      <c r="B1691" s="12">
        <v>0</v>
      </c>
      <c r="C1691" s="12">
        <v>0</v>
      </c>
      <c r="D1691" s="12">
        <v>0</v>
      </c>
      <c r="E1691" s="12">
        <v>0</v>
      </c>
      <c r="F1691" s="12">
        <v>0</v>
      </c>
      <c r="G1691" s="12">
        <v>0</v>
      </c>
      <c r="H1691" s="12">
        <v>0</v>
      </c>
      <c r="I1691" s="12">
        <v>0</v>
      </c>
      <c r="J1691" s="12">
        <v>0</v>
      </c>
      <c r="K1691" s="12">
        <v>0</v>
      </c>
      <c r="L1691" s="12">
        <v>0</v>
      </c>
      <c r="M1691" s="12">
        <v>0</v>
      </c>
      <c r="O1691" s="19">
        <v>1687</v>
      </c>
      <c r="P1691" s="20">
        <v>99</v>
      </c>
      <c r="Q1691" s="20">
        <v>99</v>
      </c>
      <c r="R1691" s="21">
        <v>99</v>
      </c>
      <c r="S1691" s="21">
        <v>99</v>
      </c>
      <c r="T1691" s="21">
        <v>99</v>
      </c>
      <c r="U1691" s="21">
        <v>99</v>
      </c>
      <c r="V1691" s="21">
        <v>99</v>
      </c>
      <c r="W1691" s="21">
        <v>99</v>
      </c>
      <c r="X1691" s="21">
        <v>99</v>
      </c>
      <c r="Y1691" s="21">
        <v>99</v>
      </c>
      <c r="Z1691" s="21">
        <v>99</v>
      </c>
      <c r="AA1691" s="21">
        <v>99</v>
      </c>
      <c r="AB1691" s="22">
        <v>1687</v>
      </c>
      <c r="AC1691" s="23">
        <v>99</v>
      </c>
      <c r="AD1691" s="23">
        <v>99</v>
      </c>
      <c r="AE1691" s="24">
        <v>99</v>
      </c>
      <c r="AF1691" s="24">
        <v>99</v>
      </c>
      <c r="AG1691" s="24">
        <v>99</v>
      </c>
      <c r="AH1691" s="24">
        <v>99</v>
      </c>
      <c r="AI1691" s="24">
        <v>99</v>
      </c>
      <c r="AJ1691" s="24">
        <v>99</v>
      </c>
      <c r="AK1691" s="24">
        <v>99</v>
      </c>
      <c r="AL1691" s="24">
        <v>99</v>
      </c>
      <c r="AM1691" s="24">
        <v>99</v>
      </c>
      <c r="AN1691" s="24">
        <v>99</v>
      </c>
      <c r="DX1691" s="19">
        <v>1687</v>
      </c>
      <c r="DY1691" t="s">
        <v>568</v>
      </c>
      <c r="DZ1691" t="s">
        <v>568</v>
      </c>
      <c r="EA1691" t="s">
        <v>568</v>
      </c>
      <c r="EB1691" t="s">
        <v>568</v>
      </c>
    </row>
    <row r="1692" spans="1:132" x14ac:dyDescent="0.25">
      <c r="A1692" s="13">
        <v>1689</v>
      </c>
      <c r="B1692" s="13">
        <v>0</v>
      </c>
      <c r="C1692" s="13">
        <v>0</v>
      </c>
      <c r="D1692" s="13">
        <v>0</v>
      </c>
      <c r="E1692" s="13">
        <v>0</v>
      </c>
      <c r="F1692" s="13">
        <v>0</v>
      </c>
      <c r="G1692" s="13">
        <v>0</v>
      </c>
      <c r="H1692" s="13">
        <v>0</v>
      </c>
      <c r="I1692" s="13">
        <v>0</v>
      </c>
      <c r="J1692" s="13">
        <v>0</v>
      </c>
      <c r="K1692" s="13">
        <v>0</v>
      </c>
      <c r="L1692" s="13">
        <v>0</v>
      </c>
      <c r="M1692" s="13">
        <v>0</v>
      </c>
      <c r="O1692" s="19">
        <v>1688</v>
      </c>
      <c r="P1692" s="20">
        <v>99</v>
      </c>
      <c r="Q1692" s="20">
        <v>99</v>
      </c>
      <c r="R1692" s="21">
        <v>99</v>
      </c>
      <c r="S1692" s="21">
        <v>99</v>
      </c>
      <c r="T1692" s="21">
        <v>99</v>
      </c>
      <c r="U1692" s="21">
        <v>99</v>
      </c>
      <c r="V1692" s="21">
        <v>99</v>
      </c>
      <c r="W1692" s="21">
        <v>99</v>
      </c>
      <c r="X1692" s="21">
        <v>99</v>
      </c>
      <c r="Y1692" s="21">
        <v>99</v>
      </c>
      <c r="Z1692" s="21">
        <v>99</v>
      </c>
      <c r="AA1692" s="21">
        <v>99</v>
      </c>
      <c r="AB1692" s="22">
        <v>1688</v>
      </c>
      <c r="AC1692" s="23">
        <v>99</v>
      </c>
      <c r="AD1692" s="23">
        <v>99</v>
      </c>
      <c r="AE1692" s="24">
        <v>99</v>
      </c>
      <c r="AF1692" s="24">
        <v>99</v>
      </c>
      <c r="AG1692" s="24">
        <v>99</v>
      </c>
      <c r="AH1692" s="24">
        <v>99</v>
      </c>
      <c r="AI1692" s="24">
        <v>99</v>
      </c>
      <c r="AJ1692" s="24">
        <v>99</v>
      </c>
      <c r="AK1692" s="24">
        <v>99</v>
      </c>
      <c r="AL1692" s="24">
        <v>99</v>
      </c>
      <c r="AM1692" s="24">
        <v>99</v>
      </c>
      <c r="AN1692" s="24">
        <v>99</v>
      </c>
      <c r="DX1692" s="19">
        <v>1688</v>
      </c>
      <c r="DY1692" t="s">
        <v>568</v>
      </c>
      <c r="DZ1692" t="s">
        <v>568</v>
      </c>
      <c r="EA1692" t="s">
        <v>568</v>
      </c>
      <c r="EB1692" t="s">
        <v>568</v>
      </c>
    </row>
    <row r="1693" spans="1:132" x14ac:dyDescent="0.25">
      <c r="A1693" s="12">
        <v>1690</v>
      </c>
      <c r="B1693" s="12">
        <v>0</v>
      </c>
      <c r="C1693" s="12">
        <v>0</v>
      </c>
      <c r="D1693" s="12">
        <v>0</v>
      </c>
      <c r="E1693" s="12">
        <v>0</v>
      </c>
      <c r="F1693" s="12">
        <v>0</v>
      </c>
      <c r="G1693" s="12">
        <v>0</v>
      </c>
      <c r="H1693" s="12">
        <v>0</v>
      </c>
      <c r="I1693" s="12">
        <v>0</v>
      </c>
      <c r="J1693" s="12">
        <v>0</v>
      </c>
      <c r="K1693" s="12">
        <v>0</v>
      </c>
      <c r="L1693" s="12">
        <v>0</v>
      </c>
      <c r="M1693" s="12">
        <v>0</v>
      </c>
      <c r="O1693" s="19">
        <v>1689</v>
      </c>
      <c r="P1693" s="20">
        <v>99</v>
      </c>
      <c r="Q1693" s="20">
        <v>99</v>
      </c>
      <c r="R1693" s="21">
        <v>99</v>
      </c>
      <c r="S1693" s="21">
        <v>99</v>
      </c>
      <c r="T1693" s="21">
        <v>99</v>
      </c>
      <c r="U1693" s="21">
        <v>99</v>
      </c>
      <c r="V1693" s="21">
        <v>99</v>
      </c>
      <c r="W1693" s="21">
        <v>99</v>
      </c>
      <c r="X1693" s="21">
        <v>99</v>
      </c>
      <c r="Y1693" s="21">
        <v>99</v>
      </c>
      <c r="Z1693" s="21">
        <v>99</v>
      </c>
      <c r="AA1693" s="21">
        <v>99</v>
      </c>
      <c r="AB1693" s="22">
        <v>1689</v>
      </c>
      <c r="AC1693" s="23">
        <v>99</v>
      </c>
      <c r="AD1693" s="23">
        <v>99</v>
      </c>
      <c r="AE1693" s="24">
        <v>99</v>
      </c>
      <c r="AF1693" s="24">
        <v>99</v>
      </c>
      <c r="AG1693" s="24">
        <v>99</v>
      </c>
      <c r="AH1693" s="24">
        <v>99</v>
      </c>
      <c r="AI1693" s="24">
        <v>99</v>
      </c>
      <c r="AJ1693" s="24">
        <v>99</v>
      </c>
      <c r="AK1693" s="24">
        <v>99</v>
      </c>
      <c r="AL1693" s="24">
        <v>99</v>
      </c>
      <c r="AM1693" s="24">
        <v>99</v>
      </c>
      <c r="AN1693" s="24">
        <v>99</v>
      </c>
      <c r="DX1693" s="19">
        <v>1689</v>
      </c>
      <c r="DY1693" t="s">
        <v>568</v>
      </c>
      <c r="DZ1693" t="s">
        <v>568</v>
      </c>
      <c r="EA1693" t="s">
        <v>568</v>
      </c>
      <c r="EB1693" t="s">
        <v>568</v>
      </c>
    </row>
    <row r="1694" spans="1:132" x14ac:dyDescent="0.25">
      <c r="A1694" s="13">
        <v>1691</v>
      </c>
      <c r="B1694" s="13">
        <v>0</v>
      </c>
      <c r="C1694" s="13">
        <v>0</v>
      </c>
      <c r="D1694" s="13">
        <v>0</v>
      </c>
      <c r="E1694" s="13">
        <v>0</v>
      </c>
      <c r="F1694" s="13">
        <v>0</v>
      </c>
      <c r="G1694" s="13">
        <v>0</v>
      </c>
      <c r="H1694" s="13">
        <v>0</v>
      </c>
      <c r="I1694" s="13">
        <v>0</v>
      </c>
      <c r="J1694" s="13">
        <v>0</v>
      </c>
      <c r="K1694" s="13">
        <v>0</v>
      </c>
      <c r="L1694" s="13">
        <v>0</v>
      </c>
      <c r="M1694" s="13">
        <v>0</v>
      </c>
      <c r="O1694" s="19">
        <v>1690</v>
      </c>
      <c r="P1694" s="20">
        <v>99</v>
      </c>
      <c r="Q1694" s="20">
        <v>99</v>
      </c>
      <c r="R1694" s="21">
        <v>99</v>
      </c>
      <c r="S1694" s="21">
        <v>99</v>
      </c>
      <c r="T1694" s="21">
        <v>99</v>
      </c>
      <c r="U1694" s="21">
        <v>99</v>
      </c>
      <c r="V1694" s="21">
        <v>99</v>
      </c>
      <c r="W1694" s="21">
        <v>99</v>
      </c>
      <c r="X1694" s="21">
        <v>99</v>
      </c>
      <c r="Y1694" s="21">
        <v>99</v>
      </c>
      <c r="Z1694" s="21">
        <v>99</v>
      </c>
      <c r="AA1694" s="21">
        <v>99</v>
      </c>
      <c r="AB1694" s="22">
        <v>1690</v>
      </c>
      <c r="AC1694" s="23">
        <v>99</v>
      </c>
      <c r="AD1694" s="23">
        <v>99</v>
      </c>
      <c r="AE1694" s="24">
        <v>99</v>
      </c>
      <c r="AF1694" s="24">
        <v>99</v>
      </c>
      <c r="AG1694" s="24">
        <v>99</v>
      </c>
      <c r="AH1694" s="24">
        <v>99</v>
      </c>
      <c r="AI1694" s="24">
        <v>99</v>
      </c>
      <c r="AJ1694" s="24">
        <v>99</v>
      </c>
      <c r="AK1694" s="24">
        <v>99</v>
      </c>
      <c r="AL1694" s="24">
        <v>99</v>
      </c>
      <c r="AM1694" s="24">
        <v>99</v>
      </c>
      <c r="AN1694" s="24">
        <v>99</v>
      </c>
      <c r="DX1694" s="19">
        <v>1690</v>
      </c>
      <c r="DY1694" t="s">
        <v>568</v>
      </c>
      <c r="DZ1694" t="s">
        <v>568</v>
      </c>
      <c r="EA1694" t="s">
        <v>568</v>
      </c>
      <c r="EB1694" t="s">
        <v>568</v>
      </c>
    </row>
    <row r="1695" spans="1:132" x14ac:dyDescent="0.25">
      <c r="A1695" s="12">
        <v>1692</v>
      </c>
      <c r="B1695" s="12">
        <v>0</v>
      </c>
      <c r="C1695" s="12">
        <v>0</v>
      </c>
      <c r="D1695" s="12">
        <v>0</v>
      </c>
      <c r="E1695" s="12">
        <v>0</v>
      </c>
      <c r="F1695" s="12">
        <v>0</v>
      </c>
      <c r="G1695" s="12">
        <v>0</v>
      </c>
      <c r="H1695" s="12">
        <v>0</v>
      </c>
      <c r="I1695" s="12">
        <v>0</v>
      </c>
      <c r="J1695" s="12">
        <v>0</v>
      </c>
      <c r="K1695" s="12">
        <v>0</v>
      </c>
      <c r="L1695" s="12">
        <v>0</v>
      </c>
      <c r="M1695" s="12">
        <v>0</v>
      </c>
      <c r="O1695" s="19">
        <v>1691</v>
      </c>
      <c r="P1695" s="20">
        <v>99</v>
      </c>
      <c r="Q1695" s="20">
        <v>99</v>
      </c>
      <c r="R1695" s="21">
        <v>99</v>
      </c>
      <c r="S1695" s="21">
        <v>99</v>
      </c>
      <c r="T1695" s="21">
        <v>99</v>
      </c>
      <c r="U1695" s="21">
        <v>99</v>
      </c>
      <c r="V1695" s="21">
        <v>99</v>
      </c>
      <c r="W1695" s="21">
        <v>99</v>
      </c>
      <c r="X1695" s="21">
        <v>99</v>
      </c>
      <c r="Y1695" s="21">
        <v>99</v>
      </c>
      <c r="Z1695" s="21">
        <v>99</v>
      </c>
      <c r="AA1695" s="21">
        <v>99</v>
      </c>
      <c r="AB1695" s="22">
        <v>1691</v>
      </c>
      <c r="AC1695" s="23">
        <v>99</v>
      </c>
      <c r="AD1695" s="23">
        <v>99</v>
      </c>
      <c r="AE1695" s="24">
        <v>99</v>
      </c>
      <c r="AF1695" s="24">
        <v>99</v>
      </c>
      <c r="AG1695" s="24">
        <v>99</v>
      </c>
      <c r="AH1695" s="24">
        <v>99</v>
      </c>
      <c r="AI1695" s="24">
        <v>99</v>
      </c>
      <c r="AJ1695" s="24">
        <v>99</v>
      </c>
      <c r="AK1695" s="24">
        <v>99</v>
      </c>
      <c r="AL1695" s="24">
        <v>99</v>
      </c>
      <c r="AM1695" s="24">
        <v>99</v>
      </c>
      <c r="AN1695" s="24">
        <v>99</v>
      </c>
      <c r="DX1695" s="19">
        <v>1691</v>
      </c>
      <c r="DY1695" t="s">
        <v>568</v>
      </c>
      <c r="DZ1695" t="s">
        <v>568</v>
      </c>
      <c r="EA1695" t="s">
        <v>568</v>
      </c>
      <c r="EB1695" t="s">
        <v>568</v>
      </c>
    </row>
    <row r="1696" spans="1:132" x14ac:dyDescent="0.25">
      <c r="A1696" s="13">
        <v>1693</v>
      </c>
      <c r="B1696" s="13">
        <v>0</v>
      </c>
      <c r="C1696" s="13">
        <v>0</v>
      </c>
      <c r="D1696" s="13">
        <v>0</v>
      </c>
      <c r="E1696" s="13">
        <v>0</v>
      </c>
      <c r="F1696" s="13">
        <v>0</v>
      </c>
      <c r="G1696" s="13">
        <v>0</v>
      </c>
      <c r="H1696" s="13">
        <v>0</v>
      </c>
      <c r="I1696" s="13">
        <v>0</v>
      </c>
      <c r="J1696" s="13">
        <v>0</v>
      </c>
      <c r="K1696" s="13">
        <v>0</v>
      </c>
      <c r="L1696" s="13">
        <v>0</v>
      </c>
      <c r="M1696" s="13">
        <v>0</v>
      </c>
      <c r="O1696" s="19">
        <v>1692</v>
      </c>
      <c r="P1696" s="20">
        <v>99</v>
      </c>
      <c r="Q1696" s="20">
        <v>99</v>
      </c>
      <c r="R1696" s="21">
        <v>99</v>
      </c>
      <c r="S1696" s="21">
        <v>99</v>
      </c>
      <c r="T1696" s="21">
        <v>99</v>
      </c>
      <c r="U1696" s="21">
        <v>99</v>
      </c>
      <c r="V1696" s="21">
        <v>99</v>
      </c>
      <c r="W1696" s="21">
        <v>99</v>
      </c>
      <c r="X1696" s="21">
        <v>99</v>
      </c>
      <c r="Y1696" s="21">
        <v>99</v>
      </c>
      <c r="Z1696" s="21">
        <v>99</v>
      </c>
      <c r="AA1696" s="21">
        <v>99</v>
      </c>
      <c r="AB1696" s="22">
        <v>1692</v>
      </c>
      <c r="AC1696" s="23">
        <v>99</v>
      </c>
      <c r="AD1696" s="23">
        <v>99</v>
      </c>
      <c r="AE1696" s="24">
        <v>99</v>
      </c>
      <c r="AF1696" s="24">
        <v>99</v>
      </c>
      <c r="AG1696" s="24">
        <v>99</v>
      </c>
      <c r="AH1696" s="24">
        <v>99</v>
      </c>
      <c r="AI1696" s="24">
        <v>99</v>
      </c>
      <c r="AJ1696" s="24">
        <v>99</v>
      </c>
      <c r="AK1696" s="24">
        <v>99</v>
      </c>
      <c r="AL1696" s="24">
        <v>99</v>
      </c>
      <c r="AM1696" s="24">
        <v>99</v>
      </c>
      <c r="AN1696" s="24">
        <v>99</v>
      </c>
      <c r="DX1696" s="19">
        <v>1692</v>
      </c>
      <c r="DY1696" t="s">
        <v>568</v>
      </c>
      <c r="DZ1696" t="s">
        <v>568</v>
      </c>
      <c r="EA1696" t="s">
        <v>568</v>
      </c>
      <c r="EB1696" t="s">
        <v>568</v>
      </c>
    </row>
    <row r="1697" spans="1:132" x14ac:dyDescent="0.25">
      <c r="A1697" s="12">
        <v>1694</v>
      </c>
      <c r="B1697" s="12">
        <v>0</v>
      </c>
      <c r="C1697" s="12">
        <v>0</v>
      </c>
      <c r="D1697" s="12">
        <v>0</v>
      </c>
      <c r="E1697" s="12">
        <v>0</v>
      </c>
      <c r="F1697" s="12">
        <v>0</v>
      </c>
      <c r="G1697" s="12">
        <v>0</v>
      </c>
      <c r="H1697" s="12">
        <v>0</v>
      </c>
      <c r="I1697" s="12">
        <v>0</v>
      </c>
      <c r="J1697" s="12">
        <v>0</v>
      </c>
      <c r="K1697" s="12">
        <v>0</v>
      </c>
      <c r="L1697" s="12">
        <v>0</v>
      </c>
      <c r="M1697" s="12">
        <v>0</v>
      </c>
      <c r="O1697" s="19">
        <v>1693</v>
      </c>
      <c r="P1697" s="20">
        <v>99</v>
      </c>
      <c r="Q1697" s="20">
        <v>99</v>
      </c>
      <c r="R1697" s="21">
        <v>99</v>
      </c>
      <c r="S1697" s="21">
        <v>99</v>
      </c>
      <c r="T1697" s="21">
        <v>99</v>
      </c>
      <c r="U1697" s="21">
        <v>99</v>
      </c>
      <c r="V1697" s="21">
        <v>99</v>
      </c>
      <c r="W1697" s="21">
        <v>99</v>
      </c>
      <c r="X1697" s="21">
        <v>99</v>
      </c>
      <c r="Y1697" s="21">
        <v>99</v>
      </c>
      <c r="Z1697" s="21">
        <v>99</v>
      </c>
      <c r="AA1697" s="21">
        <v>99</v>
      </c>
      <c r="AB1697" s="22">
        <v>1693</v>
      </c>
      <c r="AC1697" s="23">
        <v>99</v>
      </c>
      <c r="AD1697" s="23">
        <v>99</v>
      </c>
      <c r="AE1697" s="24">
        <v>99</v>
      </c>
      <c r="AF1697" s="24">
        <v>99</v>
      </c>
      <c r="AG1697" s="24">
        <v>99</v>
      </c>
      <c r="AH1697" s="24">
        <v>99</v>
      </c>
      <c r="AI1697" s="24">
        <v>99</v>
      </c>
      <c r="AJ1697" s="24">
        <v>99</v>
      </c>
      <c r="AK1697" s="24">
        <v>99</v>
      </c>
      <c r="AL1697" s="24">
        <v>99</v>
      </c>
      <c r="AM1697" s="24">
        <v>99</v>
      </c>
      <c r="AN1697" s="24">
        <v>99</v>
      </c>
      <c r="DX1697" s="19">
        <v>1693</v>
      </c>
      <c r="DY1697" t="s">
        <v>568</v>
      </c>
      <c r="DZ1697" t="s">
        <v>568</v>
      </c>
      <c r="EA1697" t="s">
        <v>568</v>
      </c>
      <c r="EB1697" t="s">
        <v>568</v>
      </c>
    </row>
    <row r="1698" spans="1:132" x14ac:dyDescent="0.25">
      <c r="A1698" s="13">
        <v>1695</v>
      </c>
      <c r="B1698" s="13">
        <v>0</v>
      </c>
      <c r="C1698" s="13">
        <v>0</v>
      </c>
      <c r="D1698" s="13">
        <v>0</v>
      </c>
      <c r="E1698" s="13">
        <v>0</v>
      </c>
      <c r="F1698" s="13">
        <v>0</v>
      </c>
      <c r="G1698" s="13">
        <v>0</v>
      </c>
      <c r="H1698" s="13">
        <v>0</v>
      </c>
      <c r="I1698" s="13">
        <v>0</v>
      </c>
      <c r="J1698" s="13">
        <v>0</v>
      </c>
      <c r="K1698" s="13">
        <v>0</v>
      </c>
      <c r="L1698" s="13">
        <v>0</v>
      </c>
      <c r="M1698" s="13">
        <v>0</v>
      </c>
      <c r="O1698" s="19">
        <v>1694</v>
      </c>
      <c r="P1698" s="20">
        <v>99</v>
      </c>
      <c r="Q1698" s="20">
        <v>99</v>
      </c>
      <c r="R1698" s="21">
        <v>99</v>
      </c>
      <c r="S1698" s="21">
        <v>99</v>
      </c>
      <c r="T1698" s="21">
        <v>99</v>
      </c>
      <c r="U1698" s="21">
        <v>99</v>
      </c>
      <c r="V1698" s="21">
        <v>99</v>
      </c>
      <c r="W1698" s="21">
        <v>99</v>
      </c>
      <c r="X1698" s="21">
        <v>99</v>
      </c>
      <c r="Y1698" s="21">
        <v>99</v>
      </c>
      <c r="Z1698" s="21">
        <v>99</v>
      </c>
      <c r="AA1698" s="21">
        <v>99</v>
      </c>
      <c r="AB1698" s="22">
        <v>1694</v>
      </c>
      <c r="AC1698" s="23">
        <v>99</v>
      </c>
      <c r="AD1698" s="23">
        <v>99</v>
      </c>
      <c r="AE1698" s="24">
        <v>99</v>
      </c>
      <c r="AF1698" s="24">
        <v>99</v>
      </c>
      <c r="AG1698" s="24">
        <v>99</v>
      </c>
      <c r="AH1698" s="24">
        <v>99</v>
      </c>
      <c r="AI1698" s="24">
        <v>99</v>
      </c>
      <c r="AJ1698" s="24">
        <v>99</v>
      </c>
      <c r="AK1698" s="24">
        <v>99</v>
      </c>
      <c r="AL1698" s="24">
        <v>99</v>
      </c>
      <c r="AM1698" s="24">
        <v>99</v>
      </c>
      <c r="AN1698" s="24">
        <v>99</v>
      </c>
      <c r="DX1698" s="19">
        <v>1694</v>
      </c>
      <c r="DY1698" t="s">
        <v>568</v>
      </c>
      <c r="DZ1698" t="s">
        <v>568</v>
      </c>
      <c r="EA1698" t="s">
        <v>568</v>
      </c>
      <c r="EB1698" t="s">
        <v>568</v>
      </c>
    </row>
    <row r="1699" spans="1:132" x14ac:dyDescent="0.25">
      <c r="A1699" s="12">
        <v>1696</v>
      </c>
      <c r="B1699" s="12">
        <v>0</v>
      </c>
      <c r="C1699" s="12">
        <v>0</v>
      </c>
      <c r="D1699" s="12">
        <v>0</v>
      </c>
      <c r="E1699" s="12">
        <v>0</v>
      </c>
      <c r="F1699" s="12">
        <v>0</v>
      </c>
      <c r="G1699" s="12">
        <v>0</v>
      </c>
      <c r="H1699" s="12">
        <v>0</v>
      </c>
      <c r="I1699" s="12">
        <v>0</v>
      </c>
      <c r="J1699" s="12">
        <v>0</v>
      </c>
      <c r="K1699" s="12">
        <v>0</v>
      </c>
      <c r="L1699" s="12">
        <v>0</v>
      </c>
      <c r="M1699" s="12">
        <v>0</v>
      </c>
      <c r="O1699" s="19">
        <v>1695</v>
      </c>
      <c r="P1699" s="20">
        <v>99</v>
      </c>
      <c r="Q1699" s="20">
        <v>99</v>
      </c>
      <c r="R1699" s="21">
        <v>99</v>
      </c>
      <c r="S1699" s="21">
        <v>99</v>
      </c>
      <c r="T1699" s="21">
        <v>99</v>
      </c>
      <c r="U1699" s="21">
        <v>99</v>
      </c>
      <c r="V1699" s="21">
        <v>99</v>
      </c>
      <c r="W1699" s="21">
        <v>99</v>
      </c>
      <c r="X1699" s="21">
        <v>99</v>
      </c>
      <c r="Y1699" s="21">
        <v>99</v>
      </c>
      <c r="Z1699" s="21">
        <v>99</v>
      </c>
      <c r="AA1699" s="21">
        <v>99</v>
      </c>
      <c r="AB1699" s="22">
        <v>1695</v>
      </c>
      <c r="AC1699" s="23">
        <v>99</v>
      </c>
      <c r="AD1699" s="23">
        <v>99</v>
      </c>
      <c r="AE1699" s="24">
        <v>99</v>
      </c>
      <c r="AF1699" s="24">
        <v>99</v>
      </c>
      <c r="AG1699" s="24">
        <v>99</v>
      </c>
      <c r="AH1699" s="24">
        <v>99</v>
      </c>
      <c r="AI1699" s="24">
        <v>99</v>
      </c>
      <c r="AJ1699" s="24">
        <v>99</v>
      </c>
      <c r="AK1699" s="24">
        <v>99</v>
      </c>
      <c r="AL1699" s="24">
        <v>99</v>
      </c>
      <c r="AM1699" s="24">
        <v>99</v>
      </c>
      <c r="AN1699" s="24">
        <v>99</v>
      </c>
      <c r="DX1699" s="19">
        <v>1695</v>
      </c>
      <c r="DY1699" t="s">
        <v>568</v>
      </c>
      <c r="DZ1699" t="s">
        <v>568</v>
      </c>
      <c r="EA1699" t="s">
        <v>568</v>
      </c>
      <c r="EB1699" t="s">
        <v>568</v>
      </c>
    </row>
    <row r="1700" spans="1:132" x14ac:dyDescent="0.25">
      <c r="A1700" s="13">
        <v>1697</v>
      </c>
      <c r="B1700" s="13">
        <v>0</v>
      </c>
      <c r="C1700" s="13">
        <v>0</v>
      </c>
      <c r="D1700" s="13">
        <v>0</v>
      </c>
      <c r="E1700" s="13">
        <v>0</v>
      </c>
      <c r="F1700" s="13">
        <v>0</v>
      </c>
      <c r="G1700" s="13">
        <v>0</v>
      </c>
      <c r="H1700" s="13">
        <v>0</v>
      </c>
      <c r="I1700" s="13">
        <v>0</v>
      </c>
      <c r="J1700" s="13">
        <v>0</v>
      </c>
      <c r="K1700" s="13">
        <v>0</v>
      </c>
      <c r="L1700" s="13">
        <v>0</v>
      </c>
      <c r="M1700" s="13">
        <v>0</v>
      </c>
      <c r="O1700" s="19">
        <v>1696</v>
      </c>
      <c r="P1700" s="20">
        <v>99</v>
      </c>
      <c r="Q1700" s="20">
        <v>99</v>
      </c>
      <c r="R1700" s="21">
        <v>99</v>
      </c>
      <c r="S1700" s="21">
        <v>99</v>
      </c>
      <c r="T1700" s="21">
        <v>99</v>
      </c>
      <c r="U1700" s="21">
        <v>99</v>
      </c>
      <c r="V1700" s="21">
        <v>99</v>
      </c>
      <c r="W1700" s="21">
        <v>99</v>
      </c>
      <c r="X1700" s="21">
        <v>99</v>
      </c>
      <c r="Y1700" s="21">
        <v>99</v>
      </c>
      <c r="Z1700" s="21">
        <v>99</v>
      </c>
      <c r="AA1700" s="21">
        <v>99</v>
      </c>
      <c r="AB1700" s="22">
        <v>1696</v>
      </c>
      <c r="AC1700" s="23">
        <v>99</v>
      </c>
      <c r="AD1700" s="23">
        <v>99</v>
      </c>
      <c r="AE1700" s="24">
        <v>99</v>
      </c>
      <c r="AF1700" s="24">
        <v>99</v>
      </c>
      <c r="AG1700" s="24">
        <v>99</v>
      </c>
      <c r="AH1700" s="24">
        <v>99</v>
      </c>
      <c r="AI1700" s="24">
        <v>99</v>
      </c>
      <c r="AJ1700" s="24">
        <v>99</v>
      </c>
      <c r="AK1700" s="24">
        <v>99</v>
      </c>
      <c r="AL1700" s="24">
        <v>99</v>
      </c>
      <c r="AM1700" s="24">
        <v>99</v>
      </c>
      <c r="AN1700" s="24">
        <v>99</v>
      </c>
      <c r="DX1700" s="19">
        <v>1696</v>
      </c>
      <c r="DY1700" t="s">
        <v>568</v>
      </c>
      <c r="DZ1700" t="s">
        <v>568</v>
      </c>
      <c r="EA1700" t="s">
        <v>568</v>
      </c>
      <c r="EB1700" t="s">
        <v>568</v>
      </c>
    </row>
    <row r="1701" spans="1:132" x14ac:dyDescent="0.25">
      <c r="A1701" s="12">
        <v>1698</v>
      </c>
      <c r="B1701" s="12">
        <v>0</v>
      </c>
      <c r="C1701" s="12">
        <v>0</v>
      </c>
      <c r="D1701" s="12">
        <v>0</v>
      </c>
      <c r="E1701" s="12">
        <v>0</v>
      </c>
      <c r="F1701" s="12">
        <v>0</v>
      </c>
      <c r="G1701" s="12">
        <v>0</v>
      </c>
      <c r="H1701" s="12">
        <v>0</v>
      </c>
      <c r="I1701" s="12">
        <v>0</v>
      </c>
      <c r="J1701" s="12">
        <v>0</v>
      </c>
      <c r="K1701" s="12">
        <v>0</v>
      </c>
      <c r="L1701" s="12">
        <v>0</v>
      </c>
      <c r="M1701" s="12">
        <v>0</v>
      </c>
      <c r="O1701" s="19">
        <v>1697</v>
      </c>
      <c r="P1701" s="20">
        <v>99</v>
      </c>
      <c r="Q1701" s="20">
        <v>99</v>
      </c>
      <c r="R1701" s="21">
        <v>99</v>
      </c>
      <c r="S1701" s="21">
        <v>99</v>
      </c>
      <c r="T1701" s="21">
        <v>99</v>
      </c>
      <c r="U1701" s="21">
        <v>99</v>
      </c>
      <c r="V1701" s="21">
        <v>99</v>
      </c>
      <c r="W1701" s="21">
        <v>99</v>
      </c>
      <c r="X1701" s="21">
        <v>99</v>
      </c>
      <c r="Y1701" s="21">
        <v>99</v>
      </c>
      <c r="Z1701" s="21">
        <v>99</v>
      </c>
      <c r="AA1701" s="21">
        <v>99</v>
      </c>
      <c r="AB1701" s="22">
        <v>1697</v>
      </c>
      <c r="AC1701" s="23">
        <v>99</v>
      </c>
      <c r="AD1701" s="23">
        <v>99</v>
      </c>
      <c r="AE1701" s="24">
        <v>99</v>
      </c>
      <c r="AF1701" s="24">
        <v>99</v>
      </c>
      <c r="AG1701" s="24">
        <v>99</v>
      </c>
      <c r="AH1701" s="24">
        <v>99</v>
      </c>
      <c r="AI1701" s="24">
        <v>99</v>
      </c>
      <c r="AJ1701" s="24">
        <v>99</v>
      </c>
      <c r="AK1701" s="24">
        <v>99</v>
      </c>
      <c r="AL1701" s="24">
        <v>99</v>
      </c>
      <c r="AM1701" s="24">
        <v>99</v>
      </c>
      <c r="AN1701" s="24">
        <v>99</v>
      </c>
      <c r="DX1701" s="19">
        <v>1697</v>
      </c>
      <c r="DY1701" t="s">
        <v>568</v>
      </c>
      <c r="DZ1701" t="s">
        <v>568</v>
      </c>
      <c r="EA1701" t="s">
        <v>568</v>
      </c>
      <c r="EB1701" t="s">
        <v>568</v>
      </c>
    </row>
    <row r="1702" spans="1:132" x14ac:dyDescent="0.25">
      <c r="A1702" s="13">
        <v>1699</v>
      </c>
      <c r="B1702" s="13">
        <v>0</v>
      </c>
      <c r="C1702" s="13">
        <v>0</v>
      </c>
      <c r="D1702" s="13">
        <v>0</v>
      </c>
      <c r="E1702" s="13">
        <v>0</v>
      </c>
      <c r="F1702" s="13">
        <v>0</v>
      </c>
      <c r="G1702" s="13">
        <v>0</v>
      </c>
      <c r="H1702" s="13">
        <v>0</v>
      </c>
      <c r="I1702" s="13">
        <v>0</v>
      </c>
      <c r="J1702" s="13">
        <v>0</v>
      </c>
      <c r="K1702" s="13">
        <v>0</v>
      </c>
      <c r="L1702" s="13">
        <v>0</v>
      </c>
      <c r="M1702" s="13">
        <v>0</v>
      </c>
      <c r="O1702" s="19">
        <v>1698</v>
      </c>
      <c r="P1702" s="20">
        <v>99</v>
      </c>
      <c r="Q1702" s="20">
        <v>99</v>
      </c>
      <c r="R1702" s="21">
        <v>99</v>
      </c>
      <c r="S1702" s="21">
        <v>99</v>
      </c>
      <c r="T1702" s="21">
        <v>99</v>
      </c>
      <c r="U1702" s="21">
        <v>99</v>
      </c>
      <c r="V1702" s="21">
        <v>99</v>
      </c>
      <c r="W1702" s="21">
        <v>99</v>
      </c>
      <c r="X1702" s="21">
        <v>99</v>
      </c>
      <c r="Y1702" s="21">
        <v>99</v>
      </c>
      <c r="Z1702" s="21">
        <v>99</v>
      </c>
      <c r="AA1702" s="21">
        <v>99</v>
      </c>
      <c r="AB1702" s="22">
        <v>1698</v>
      </c>
      <c r="AC1702" s="23">
        <v>99</v>
      </c>
      <c r="AD1702" s="23">
        <v>99</v>
      </c>
      <c r="AE1702" s="24">
        <v>99</v>
      </c>
      <c r="AF1702" s="24">
        <v>99</v>
      </c>
      <c r="AG1702" s="24">
        <v>99</v>
      </c>
      <c r="AH1702" s="24">
        <v>99</v>
      </c>
      <c r="AI1702" s="24">
        <v>99</v>
      </c>
      <c r="AJ1702" s="24">
        <v>99</v>
      </c>
      <c r="AK1702" s="24">
        <v>99</v>
      </c>
      <c r="AL1702" s="24">
        <v>99</v>
      </c>
      <c r="AM1702" s="24">
        <v>99</v>
      </c>
      <c r="AN1702" s="24">
        <v>99</v>
      </c>
      <c r="DX1702" s="19">
        <v>1698</v>
      </c>
      <c r="DY1702" t="s">
        <v>568</v>
      </c>
      <c r="DZ1702" t="s">
        <v>568</v>
      </c>
      <c r="EA1702" t="s">
        <v>568</v>
      </c>
      <c r="EB1702" t="s">
        <v>568</v>
      </c>
    </row>
    <row r="1703" spans="1:132" x14ac:dyDescent="0.25">
      <c r="A1703" s="12">
        <v>1700</v>
      </c>
      <c r="B1703" s="12">
        <v>0</v>
      </c>
      <c r="C1703" s="12">
        <v>0</v>
      </c>
      <c r="D1703" s="12">
        <v>0</v>
      </c>
      <c r="E1703" s="12">
        <v>0</v>
      </c>
      <c r="F1703" s="12">
        <v>0</v>
      </c>
      <c r="G1703" s="12">
        <v>0</v>
      </c>
      <c r="H1703" s="12">
        <v>0</v>
      </c>
      <c r="I1703" s="12">
        <v>0</v>
      </c>
      <c r="J1703" s="12">
        <v>0</v>
      </c>
      <c r="K1703" s="12">
        <v>0</v>
      </c>
      <c r="L1703" s="12">
        <v>0</v>
      </c>
      <c r="M1703" s="12">
        <v>0</v>
      </c>
      <c r="O1703" s="19">
        <v>1699</v>
      </c>
      <c r="P1703" s="20">
        <v>99</v>
      </c>
      <c r="Q1703" s="20">
        <v>99</v>
      </c>
      <c r="R1703" s="21">
        <v>99</v>
      </c>
      <c r="S1703" s="21">
        <v>99</v>
      </c>
      <c r="T1703" s="21">
        <v>99</v>
      </c>
      <c r="U1703" s="21">
        <v>99</v>
      </c>
      <c r="V1703" s="21">
        <v>99</v>
      </c>
      <c r="W1703" s="21">
        <v>99</v>
      </c>
      <c r="X1703" s="21">
        <v>99</v>
      </c>
      <c r="Y1703" s="21">
        <v>99</v>
      </c>
      <c r="Z1703" s="21">
        <v>99</v>
      </c>
      <c r="AA1703" s="21">
        <v>99</v>
      </c>
      <c r="AB1703" s="22">
        <v>1699</v>
      </c>
      <c r="AC1703" s="23">
        <v>99</v>
      </c>
      <c r="AD1703" s="23">
        <v>99</v>
      </c>
      <c r="AE1703" s="24">
        <v>99</v>
      </c>
      <c r="AF1703" s="24">
        <v>99</v>
      </c>
      <c r="AG1703" s="24">
        <v>99</v>
      </c>
      <c r="AH1703" s="24">
        <v>99</v>
      </c>
      <c r="AI1703" s="24">
        <v>99</v>
      </c>
      <c r="AJ1703" s="24">
        <v>99</v>
      </c>
      <c r="AK1703" s="24">
        <v>99</v>
      </c>
      <c r="AL1703" s="24">
        <v>99</v>
      </c>
      <c r="AM1703" s="24">
        <v>99</v>
      </c>
      <c r="AN1703" s="24">
        <v>99</v>
      </c>
      <c r="DX1703" s="19">
        <v>1699</v>
      </c>
      <c r="DY1703" t="s">
        <v>568</v>
      </c>
      <c r="DZ1703" t="s">
        <v>568</v>
      </c>
      <c r="EA1703" t="s">
        <v>568</v>
      </c>
      <c r="EB1703" t="s">
        <v>568</v>
      </c>
    </row>
    <row r="1704" spans="1:132" x14ac:dyDescent="0.25">
      <c r="A1704" s="13">
        <v>1701</v>
      </c>
      <c r="B1704" s="13">
        <v>0</v>
      </c>
      <c r="C1704" s="13">
        <v>0</v>
      </c>
      <c r="D1704" s="13">
        <v>0</v>
      </c>
      <c r="E1704" s="13">
        <v>0</v>
      </c>
      <c r="F1704" s="13">
        <v>0</v>
      </c>
      <c r="G1704" s="13">
        <v>0</v>
      </c>
      <c r="H1704" s="13">
        <v>0</v>
      </c>
      <c r="I1704" s="13">
        <v>0</v>
      </c>
      <c r="J1704" s="13">
        <v>0</v>
      </c>
      <c r="K1704" s="13">
        <v>0</v>
      </c>
      <c r="L1704" s="13">
        <v>0</v>
      </c>
      <c r="M1704" s="13">
        <v>0</v>
      </c>
      <c r="O1704" s="19">
        <v>1700</v>
      </c>
      <c r="P1704" s="20">
        <v>99</v>
      </c>
      <c r="Q1704" s="20">
        <v>99</v>
      </c>
      <c r="R1704" s="21">
        <v>99</v>
      </c>
      <c r="S1704" s="21">
        <v>99</v>
      </c>
      <c r="T1704" s="21">
        <v>99</v>
      </c>
      <c r="U1704" s="21">
        <v>99</v>
      </c>
      <c r="V1704" s="21">
        <v>99</v>
      </c>
      <c r="W1704" s="21">
        <v>99</v>
      </c>
      <c r="X1704" s="21">
        <v>99</v>
      </c>
      <c r="Y1704" s="21">
        <v>99</v>
      </c>
      <c r="Z1704" s="21">
        <v>99</v>
      </c>
      <c r="AA1704" s="21">
        <v>99</v>
      </c>
      <c r="AB1704" s="22">
        <v>1700</v>
      </c>
      <c r="AC1704" s="23">
        <v>99</v>
      </c>
      <c r="AD1704" s="23">
        <v>99</v>
      </c>
      <c r="AE1704" s="24">
        <v>99</v>
      </c>
      <c r="AF1704" s="24">
        <v>99</v>
      </c>
      <c r="AG1704" s="24">
        <v>99</v>
      </c>
      <c r="AH1704" s="24">
        <v>99</v>
      </c>
      <c r="AI1704" s="24">
        <v>99</v>
      </c>
      <c r="AJ1704" s="24">
        <v>99</v>
      </c>
      <c r="AK1704" s="24">
        <v>99</v>
      </c>
      <c r="AL1704" s="24">
        <v>99</v>
      </c>
      <c r="AM1704" s="24">
        <v>99</v>
      </c>
      <c r="AN1704" s="24">
        <v>99</v>
      </c>
      <c r="DX1704" s="19">
        <v>1700</v>
      </c>
      <c r="DY1704" t="s">
        <v>568</v>
      </c>
      <c r="DZ1704" t="s">
        <v>568</v>
      </c>
      <c r="EA1704" t="s">
        <v>568</v>
      </c>
      <c r="EB1704" t="s">
        <v>568</v>
      </c>
    </row>
    <row r="1705" spans="1:132" x14ac:dyDescent="0.25">
      <c r="A1705" s="12">
        <v>1702</v>
      </c>
      <c r="B1705" s="12">
        <v>0</v>
      </c>
      <c r="C1705" s="12">
        <v>0</v>
      </c>
      <c r="D1705" s="12">
        <v>0</v>
      </c>
      <c r="E1705" s="12">
        <v>0</v>
      </c>
      <c r="F1705" s="12">
        <v>0</v>
      </c>
      <c r="G1705" s="12">
        <v>0</v>
      </c>
      <c r="H1705" s="12">
        <v>0</v>
      </c>
      <c r="I1705" s="12">
        <v>0</v>
      </c>
      <c r="J1705" s="12">
        <v>0</v>
      </c>
      <c r="K1705" s="12">
        <v>0</v>
      </c>
      <c r="L1705" s="12">
        <v>0</v>
      </c>
      <c r="M1705" s="12">
        <v>0</v>
      </c>
      <c r="O1705" s="19">
        <v>1701</v>
      </c>
      <c r="P1705" s="20">
        <v>99</v>
      </c>
      <c r="Q1705" s="20">
        <v>99</v>
      </c>
      <c r="R1705" s="21">
        <v>99</v>
      </c>
      <c r="S1705" s="21">
        <v>99</v>
      </c>
      <c r="T1705" s="21">
        <v>99</v>
      </c>
      <c r="U1705" s="21">
        <v>99</v>
      </c>
      <c r="V1705" s="21">
        <v>99</v>
      </c>
      <c r="W1705" s="21">
        <v>99</v>
      </c>
      <c r="X1705" s="21">
        <v>99</v>
      </c>
      <c r="Y1705" s="21">
        <v>99</v>
      </c>
      <c r="Z1705" s="21">
        <v>99</v>
      </c>
      <c r="AA1705" s="21">
        <v>99</v>
      </c>
      <c r="AB1705" s="22">
        <v>1701</v>
      </c>
      <c r="AC1705" s="23">
        <v>99</v>
      </c>
      <c r="AD1705" s="23">
        <v>99</v>
      </c>
      <c r="AE1705" s="24">
        <v>99</v>
      </c>
      <c r="AF1705" s="24">
        <v>99</v>
      </c>
      <c r="AG1705" s="24">
        <v>99</v>
      </c>
      <c r="AH1705" s="24">
        <v>99</v>
      </c>
      <c r="AI1705" s="24">
        <v>99</v>
      </c>
      <c r="AJ1705" s="24">
        <v>99</v>
      </c>
      <c r="AK1705" s="24">
        <v>99</v>
      </c>
      <c r="AL1705" s="24">
        <v>99</v>
      </c>
      <c r="AM1705" s="24">
        <v>99</v>
      </c>
      <c r="AN1705" s="24">
        <v>99</v>
      </c>
      <c r="DX1705" s="19">
        <v>1701</v>
      </c>
      <c r="DY1705" t="s">
        <v>568</v>
      </c>
      <c r="DZ1705" t="s">
        <v>568</v>
      </c>
      <c r="EA1705" t="s">
        <v>568</v>
      </c>
      <c r="EB1705" t="s">
        <v>568</v>
      </c>
    </row>
    <row r="1706" spans="1:132" x14ac:dyDescent="0.25">
      <c r="A1706" s="13">
        <v>1703</v>
      </c>
      <c r="B1706" s="13">
        <v>0</v>
      </c>
      <c r="C1706" s="13">
        <v>0</v>
      </c>
      <c r="D1706" s="13">
        <v>0</v>
      </c>
      <c r="E1706" s="13">
        <v>0</v>
      </c>
      <c r="F1706" s="13">
        <v>0</v>
      </c>
      <c r="G1706" s="13">
        <v>0</v>
      </c>
      <c r="H1706" s="13">
        <v>0</v>
      </c>
      <c r="I1706" s="13">
        <v>0</v>
      </c>
      <c r="J1706" s="13">
        <v>0</v>
      </c>
      <c r="K1706" s="13">
        <v>0</v>
      </c>
      <c r="L1706" s="13">
        <v>0</v>
      </c>
      <c r="M1706" s="13">
        <v>0</v>
      </c>
      <c r="O1706" s="19">
        <v>1702</v>
      </c>
      <c r="P1706" s="20">
        <v>99</v>
      </c>
      <c r="Q1706" s="20">
        <v>99</v>
      </c>
      <c r="R1706" s="21">
        <v>99</v>
      </c>
      <c r="S1706" s="21">
        <v>99</v>
      </c>
      <c r="T1706" s="21">
        <v>99</v>
      </c>
      <c r="U1706" s="21">
        <v>99</v>
      </c>
      <c r="V1706" s="21">
        <v>99</v>
      </c>
      <c r="W1706" s="21">
        <v>99</v>
      </c>
      <c r="X1706" s="21">
        <v>99</v>
      </c>
      <c r="Y1706" s="21">
        <v>99</v>
      </c>
      <c r="Z1706" s="21">
        <v>99</v>
      </c>
      <c r="AA1706" s="21">
        <v>99</v>
      </c>
      <c r="AB1706" s="22">
        <v>1702</v>
      </c>
      <c r="AC1706" s="23">
        <v>99</v>
      </c>
      <c r="AD1706" s="23">
        <v>99</v>
      </c>
      <c r="AE1706" s="24">
        <v>99</v>
      </c>
      <c r="AF1706" s="24">
        <v>99</v>
      </c>
      <c r="AG1706" s="24">
        <v>99</v>
      </c>
      <c r="AH1706" s="24">
        <v>99</v>
      </c>
      <c r="AI1706" s="24">
        <v>99</v>
      </c>
      <c r="AJ1706" s="24">
        <v>99</v>
      </c>
      <c r="AK1706" s="24">
        <v>99</v>
      </c>
      <c r="AL1706" s="24">
        <v>99</v>
      </c>
      <c r="AM1706" s="24">
        <v>99</v>
      </c>
      <c r="AN1706" s="24">
        <v>99</v>
      </c>
      <c r="DX1706" s="19">
        <v>1702</v>
      </c>
      <c r="DY1706" t="s">
        <v>568</v>
      </c>
      <c r="DZ1706" t="s">
        <v>568</v>
      </c>
      <c r="EA1706" t="s">
        <v>568</v>
      </c>
      <c r="EB1706" t="s">
        <v>568</v>
      </c>
    </row>
    <row r="1707" spans="1:132" x14ac:dyDescent="0.25">
      <c r="A1707" s="12">
        <v>1704</v>
      </c>
      <c r="B1707" s="12">
        <v>0</v>
      </c>
      <c r="C1707" s="12">
        <v>0</v>
      </c>
      <c r="D1707" s="12">
        <v>0</v>
      </c>
      <c r="E1707" s="12">
        <v>0</v>
      </c>
      <c r="F1707" s="12">
        <v>0</v>
      </c>
      <c r="G1707" s="12">
        <v>0</v>
      </c>
      <c r="H1707" s="12">
        <v>0</v>
      </c>
      <c r="I1707" s="12">
        <v>0</v>
      </c>
      <c r="J1707" s="12">
        <v>0</v>
      </c>
      <c r="K1707" s="12">
        <v>0</v>
      </c>
      <c r="L1707" s="12">
        <v>0</v>
      </c>
      <c r="M1707" s="12">
        <v>0</v>
      </c>
      <c r="O1707" s="19">
        <v>1703</v>
      </c>
      <c r="P1707" s="20">
        <v>99</v>
      </c>
      <c r="Q1707" s="20">
        <v>99</v>
      </c>
      <c r="R1707" s="21">
        <v>99</v>
      </c>
      <c r="S1707" s="21">
        <v>99</v>
      </c>
      <c r="T1707" s="21">
        <v>99</v>
      </c>
      <c r="U1707" s="21">
        <v>99</v>
      </c>
      <c r="V1707" s="21">
        <v>99</v>
      </c>
      <c r="W1707" s="21">
        <v>99</v>
      </c>
      <c r="X1707" s="21">
        <v>99</v>
      </c>
      <c r="Y1707" s="21">
        <v>99</v>
      </c>
      <c r="Z1707" s="21">
        <v>99</v>
      </c>
      <c r="AA1707" s="21">
        <v>99</v>
      </c>
      <c r="AB1707" s="22">
        <v>1703</v>
      </c>
      <c r="AC1707" s="23">
        <v>99</v>
      </c>
      <c r="AD1707" s="23">
        <v>99</v>
      </c>
      <c r="AE1707" s="24">
        <v>99</v>
      </c>
      <c r="AF1707" s="24">
        <v>99</v>
      </c>
      <c r="AG1707" s="24">
        <v>99</v>
      </c>
      <c r="AH1707" s="24">
        <v>99</v>
      </c>
      <c r="AI1707" s="24">
        <v>99</v>
      </c>
      <c r="AJ1707" s="24">
        <v>99</v>
      </c>
      <c r="AK1707" s="24">
        <v>99</v>
      </c>
      <c r="AL1707" s="24">
        <v>99</v>
      </c>
      <c r="AM1707" s="24">
        <v>99</v>
      </c>
      <c r="AN1707" s="24">
        <v>99</v>
      </c>
      <c r="DX1707" s="19">
        <v>1703</v>
      </c>
      <c r="DY1707" t="s">
        <v>568</v>
      </c>
      <c r="DZ1707" t="s">
        <v>568</v>
      </c>
      <c r="EA1707" t="s">
        <v>568</v>
      </c>
      <c r="EB1707" t="s">
        <v>568</v>
      </c>
    </row>
    <row r="1708" spans="1:132" x14ac:dyDescent="0.25">
      <c r="A1708" s="13">
        <v>1705</v>
      </c>
      <c r="B1708" s="13">
        <v>0</v>
      </c>
      <c r="C1708" s="13">
        <v>0</v>
      </c>
      <c r="D1708" s="13">
        <v>0</v>
      </c>
      <c r="E1708" s="13">
        <v>0</v>
      </c>
      <c r="F1708" s="13">
        <v>0</v>
      </c>
      <c r="G1708" s="13">
        <v>0</v>
      </c>
      <c r="H1708" s="13">
        <v>0</v>
      </c>
      <c r="I1708" s="13">
        <v>0</v>
      </c>
      <c r="J1708" s="13">
        <v>0</v>
      </c>
      <c r="K1708" s="13">
        <v>0</v>
      </c>
      <c r="L1708" s="13">
        <v>0</v>
      </c>
      <c r="M1708" s="13">
        <v>0</v>
      </c>
      <c r="O1708" s="19">
        <v>1704</v>
      </c>
      <c r="P1708" s="20">
        <v>99</v>
      </c>
      <c r="Q1708" s="20">
        <v>99</v>
      </c>
      <c r="R1708" s="21">
        <v>99</v>
      </c>
      <c r="S1708" s="21">
        <v>99</v>
      </c>
      <c r="T1708" s="21">
        <v>99</v>
      </c>
      <c r="U1708" s="21">
        <v>99</v>
      </c>
      <c r="V1708" s="21">
        <v>99</v>
      </c>
      <c r="W1708" s="21">
        <v>99</v>
      </c>
      <c r="X1708" s="21">
        <v>99</v>
      </c>
      <c r="Y1708" s="21">
        <v>99</v>
      </c>
      <c r="Z1708" s="21">
        <v>99</v>
      </c>
      <c r="AA1708" s="21">
        <v>99</v>
      </c>
      <c r="AB1708" s="22">
        <v>1704</v>
      </c>
      <c r="AC1708" s="23">
        <v>99</v>
      </c>
      <c r="AD1708" s="23">
        <v>99</v>
      </c>
      <c r="AE1708" s="24">
        <v>99</v>
      </c>
      <c r="AF1708" s="24">
        <v>99</v>
      </c>
      <c r="AG1708" s="24">
        <v>99</v>
      </c>
      <c r="AH1708" s="24">
        <v>99</v>
      </c>
      <c r="AI1708" s="24">
        <v>99</v>
      </c>
      <c r="AJ1708" s="24">
        <v>99</v>
      </c>
      <c r="AK1708" s="24">
        <v>99</v>
      </c>
      <c r="AL1708" s="24">
        <v>99</v>
      </c>
      <c r="AM1708" s="24">
        <v>99</v>
      </c>
      <c r="AN1708" s="24">
        <v>99</v>
      </c>
      <c r="DX1708" s="19">
        <v>1704</v>
      </c>
      <c r="DY1708" t="s">
        <v>568</v>
      </c>
      <c r="DZ1708" t="s">
        <v>568</v>
      </c>
      <c r="EA1708" t="s">
        <v>568</v>
      </c>
      <c r="EB1708" t="s">
        <v>568</v>
      </c>
    </row>
    <row r="1709" spans="1:132" x14ac:dyDescent="0.25">
      <c r="A1709" s="12">
        <v>1706</v>
      </c>
      <c r="B1709" s="12">
        <v>0</v>
      </c>
      <c r="C1709" s="12">
        <v>0</v>
      </c>
      <c r="D1709" s="12">
        <v>0</v>
      </c>
      <c r="E1709" s="12">
        <v>0</v>
      </c>
      <c r="F1709" s="12">
        <v>0</v>
      </c>
      <c r="G1709" s="12">
        <v>0</v>
      </c>
      <c r="H1709" s="12">
        <v>0</v>
      </c>
      <c r="I1709" s="12">
        <v>0</v>
      </c>
      <c r="J1709" s="12">
        <v>0</v>
      </c>
      <c r="K1709" s="12">
        <v>0</v>
      </c>
      <c r="L1709" s="12">
        <v>0</v>
      </c>
      <c r="M1709" s="12">
        <v>0</v>
      </c>
      <c r="O1709" s="19">
        <v>1705</v>
      </c>
      <c r="P1709" s="20">
        <v>99</v>
      </c>
      <c r="Q1709" s="20">
        <v>99</v>
      </c>
      <c r="R1709" s="21">
        <v>99</v>
      </c>
      <c r="S1709" s="21">
        <v>99</v>
      </c>
      <c r="T1709" s="21">
        <v>99</v>
      </c>
      <c r="U1709" s="21">
        <v>99</v>
      </c>
      <c r="V1709" s="21">
        <v>99</v>
      </c>
      <c r="W1709" s="21">
        <v>99</v>
      </c>
      <c r="X1709" s="21">
        <v>99</v>
      </c>
      <c r="Y1709" s="21">
        <v>99</v>
      </c>
      <c r="Z1709" s="21">
        <v>99</v>
      </c>
      <c r="AA1709" s="21">
        <v>99</v>
      </c>
      <c r="AB1709" s="22">
        <v>1705</v>
      </c>
      <c r="AC1709" s="23">
        <v>99</v>
      </c>
      <c r="AD1709" s="23">
        <v>99</v>
      </c>
      <c r="AE1709" s="24">
        <v>99</v>
      </c>
      <c r="AF1709" s="24">
        <v>99</v>
      </c>
      <c r="AG1709" s="24">
        <v>99</v>
      </c>
      <c r="AH1709" s="24">
        <v>99</v>
      </c>
      <c r="AI1709" s="24">
        <v>99</v>
      </c>
      <c r="AJ1709" s="24">
        <v>99</v>
      </c>
      <c r="AK1709" s="24">
        <v>99</v>
      </c>
      <c r="AL1709" s="24">
        <v>99</v>
      </c>
      <c r="AM1709" s="24">
        <v>99</v>
      </c>
      <c r="AN1709" s="24">
        <v>99</v>
      </c>
      <c r="DX1709" s="19">
        <v>1705</v>
      </c>
      <c r="DY1709" t="s">
        <v>568</v>
      </c>
      <c r="DZ1709" t="s">
        <v>568</v>
      </c>
      <c r="EA1709" t="s">
        <v>568</v>
      </c>
      <c r="EB1709" t="s">
        <v>568</v>
      </c>
    </row>
    <row r="1710" spans="1:132" x14ac:dyDescent="0.25">
      <c r="A1710" s="13">
        <v>1707</v>
      </c>
      <c r="B1710" s="13">
        <v>0</v>
      </c>
      <c r="C1710" s="13">
        <v>0</v>
      </c>
      <c r="D1710" s="13">
        <v>0</v>
      </c>
      <c r="E1710" s="13">
        <v>0</v>
      </c>
      <c r="F1710" s="13">
        <v>0</v>
      </c>
      <c r="G1710" s="13">
        <v>0</v>
      </c>
      <c r="H1710" s="13">
        <v>0</v>
      </c>
      <c r="I1710" s="13">
        <v>0</v>
      </c>
      <c r="J1710" s="13">
        <v>0</v>
      </c>
      <c r="K1710" s="13">
        <v>0</v>
      </c>
      <c r="L1710" s="13">
        <v>0</v>
      </c>
      <c r="M1710" s="13">
        <v>0</v>
      </c>
      <c r="O1710" s="19">
        <v>1706</v>
      </c>
      <c r="P1710" s="20">
        <v>99</v>
      </c>
      <c r="Q1710" s="20">
        <v>99</v>
      </c>
      <c r="R1710" s="21">
        <v>99</v>
      </c>
      <c r="S1710" s="21">
        <v>99</v>
      </c>
      <c r="T1710" s="21">
        <v>99</v>
      </c>
      <c r="U1710" s="21">
        <v>99</v>
      </c>
      <c r="V1710" s="21">
        <v>99</v>
      </c>
      <c r="W1710" s="21">
        <v>99</v>
      </c>
      <c r="X1710" s="21">
        <v>99</v>
      </c>
      <c r="Y1710" s="21">
        <v>99</v>
      </c>
      <c r="Z1710" s="21">
        <v>99</v>
      </c>
      <c r="AA1710" s="21">
        <v>99</v>
      </c>
      <c r="AB1710" s="22">
        <v>1706</v>
      </c>
      <c r="AC1710" s="23">
        <v>99</v>
      </c>
      <c r="AD1710" s="23">
        <v>99</v>
      </c>
      <c r="AE1710" s="24">
        <v>99</v>
      </c>
      <c r="AF1710" s="24">
        <v>99</v>
      </c>
      <c r="AG1710" s="24">
        <v>99</v>
      </c>
      <c r="AH1710" s="24">
        <v>99</v>
      </c>
      <c r="AI1710" s="24">
        <v>99</v>
      </c>
      <c r="AJ1710" s="24">
        <v>99</v>
      </c>
      <c r="AK1710" s="24">
        <v>99</v>
      </c>
      <c r="AL1710" s="24">
        <v>99</v>
      </c>
      <c r="AM1710" s="24">
        <v>99</v>
      </c>
      <c r="AN1710" s="24">
        <v>99</v>
      </c>
      <c r="DX1710" s="19">
        <v>1706</v>
      </c>
      <c r="DY1710" t="s">
        <v>568</v>
      </c>
      <c r="DZ1710" t="s">
        <v>568</v>
      </c>
      <c r="EA1710" t="s">
        <v>568</v>
      </c>
      <c r="EB1710" t="s">
        <v>568</v>
      </c>
    </row>
    <row r="1711" spans="1:132" x14ac:dyDescent="0.25">
      <c r="A1711" s="12">
        <v>1708</v>
      </c>
      <c r="B1711" s="12">
        <v>0</v>
      </c>
      <c r="C1711" s="12">
        <v>0</v>
      </c>
      <c r="D1711" s="12">
        <v>0</v>
      </c>
      <c r="E1711" s="12">
        <v>0</v>
      </c>
      <c r="F1711" s="12">
        <v>0</v>
      </c>
      <c r="G1711" s="12">
        <v>0</v>
      </c>
      <c r="H1711" s="12">
        <v>0</v>
      </c>
      <c r="I1711" s="12">
        <v>0</v>
      </c>
      <c r="J1711" s="12">
        <v>0</v>
      </c>
      <c r="K1711" s="12">
        <v>0</v>
      </c>
      <c r="L1711" s="12">
        <v>0</v>
      </c>
      <c r="M1711" s="12">
        <v>0</v>
      </c>
      <c r="O1711" s="19">
        <v>1707</v>
      </c>
      <c r="P1711" s="20">
        <v>99</v>
      </c>
      <c r="Q1711" s="20">
        <v>99</v>
      </c>
      <c r="R1711" s="21">
        <v>99</v>
      </c>
      <c r="S1711" s="21">
        <v>99</v>
      </c>
      <c r="T1711" s="21">
        <v>99</v>
      </c>
      <c r="U1711" s="21">
        <v>99</v>
      </c>
      <c r="V1711" s="21">
        <v>99</v>
      </c>
      <c r="W1711" s="21">
        <v>99</v>
      </c>
      <c r="X1711" s="21">
        <v>99</v>
      </c>
      <c r="Y1711" s="21">
        <v>99</v>
      </c>
      <c r="Z1711" s="21">
        <v>99</v>
      </c>
      <c r="AA1711" s="21">
        <v>99</v>
      </c>
      <c r="AB1711" s="22">
        <v>1707</v>
      </c>
      <c r="AC1711" s="23">
        <v>99</v>
      </c>
      <c r="AD1711" s="23">
        <v>99</v>
      </c>
      <c r="AE1711" s="24">
        <v>99</v>
      </c>
      <c r="AF1711" s="24">
        <v>99</v>
      </c>
      <c r="AG1711" s="24">
        <v>99</v>
      </c>
      <c r="AH1711" s="24">
        <v>99</v>
      </c>
      <c r="AI1711" s="24">
        <v>99</v>
      </c>
      <c r="AJ1711" s="24">
        <v>99</v>
      </c>
      <c r="AK1711" s="24">
        <v>99</v>
      </c>
      <c r="AL1711" s="24">
        <v>99</v>
      </c>
      <c r="AM1711" s="24">
        <v>99</v>
      </c>
      <c r="AN1711" s="24">
        <v>99</v>
      </c>
      <c r="DX1711" s="19">
        <v>1707</v>
      </c>
      <c r="DY1711" t="s">
        <v>568</v>
      </c>
      <c r="DZ1711" t="s">
        <v>568</v>
      </c>
      <c r="EA1711" t="s">
        <v>568</v>
      </c>
      <c r="EB1711" t="s">
        <v>568</v>
      </c>
    </row>
    <row r="1712" spans="1:132" x14ac:dyDescent="0.25">
      <c r="A1712" s="13">
        <v>1709</v>
      </c>
      <c r="B1712" s="13">
        <v>0</v>
      </c>
      <c r="C1712" s="13">
        <v>0</v>
      </c>
      <c r="D1712" s="13">
        <v>0</v>
      </c>
      <c r="E1712" s="13">
        <v>0</v>
      </c>
      <c r="F1712" s="13">
        <v>0</v>
      </c>
      <c r="G1712" s="13">
        <v>0</v>
      </c>
      <c r="H1712" s="13">
        <v>0</v>
      </c>
      <c r="I1712" s="13">
        <v>0</v>
      </c>
      <c r="J1712" s="13">
        <v>0</v>
      </c>
      <c r="K1712" s="13">
        <v>0</v>
      </c>
      <c r="L1712" s="13">
        <v>0</v>
      </c>
      <c r="M1712" s="13">
        <v>0</v>
      </c>
      <c r="O1712" s="19">
        <v>1708</v>
      </c>
      <c r="P1712" s="20">
        <v>99</v>
      </c>
      <c r="Q1712" s="20">
        <v>99</v>
      </c>
      <c r="R1712" s="21">
        <v>99</v>
      </c>
      <c r="S1712" s="21">
        <v>99</v>
      </c>
      <c r="T1712" s="21">
        <v>99</v>
      </c>
      <c r="U1712" s="21">
        <v>99</v>
      </c>
      <c r="V1712" s="21">
        <v>99</v>
      </c>
      <c r="W1712" s="21">
        <v>99</v>
      </c>
      <c r="X1712" s="21">
        <v>99</v>
      </c>
      <c r="Y1712" s="21">
        <v>99</v>
      </c>
      <c r="Z1712" s="21">
        <v>99</v>
      </c>
      <c r="AA1712" s="21">
        <v>99</v>
      </c>
      <c r="AB1712" s="22">
        <v>1708</v>
      </c>
      <c r="AC1712" s="23">
        <v>99</v>
      </c>
      <c r="AD1712" s="23">
        <v>99</v>
      </c>
      <c r="AE1712" s="24">
        <v>99</v>
      </c>
      <c r="AF1712" s="24">
        <v>99</v>
      </c>
      <c r="AG1712" s="24">
        <v>99</v>
      </c>
      <c r="AH1712" s="24">
        <v>99</v>
      </c>
      <c r="AI1712" s="24">
        <v>99</v>
      </c>
      <c r="AJ1712" s="24">
        <v>99</v>
      </c>
      <c r="AK1712" s="24">
        <v>99</v>
      </c>
      <c r="AL1712" s="24">
        <v>99</v>
      </c>
      <c r="AM1712" s="24">
        <v>99</v>
      </c>
      <c r="AN1712" s="24">
        <v>99</v>
      </c>
      <c r="DX1712" s="19">
        <v>1708</v>
      </c>
      <c r="DY1712" t="s">
        <v>568</v>
      </c>
      <c r="DZ1712" t="s">
        <v>568</v>
      </c>
      <c r="EA1712" t="s">
        <v>568</v>
      </c>
      <c r="EB1712" t="s">
        <v>568</v>
      </c>
    </row>
    <row r="1713" spans="1:132" x14ac:dyDescent="0.25">
      <c r="A1713" s="12">
        <v>1710</v>
      </c>
      <c r="B1713" s="12">
        <v>0</v>
      </c>
      <c r="C1713" s="12">
        <v>0</v>
      </c>
      <c r="D1713" s="12">
        <v>0</v>
      </c>
      <c r="E1713" s="12">
        <v>0</v>
      </c>
      <c r="F1713" s="12">
        <v>0</v>
      </c>
      <c r="G1713" s="12">
        <v>0</v>
      </c>
      <c r="H1713" s="12">
        <v>0</v>
      </c>
      <c r="I1713" s="12">
        <v>0</v>
      </c>
      <c r="J1713" s="12">
        <v>0</v>
      </c>
      <c r="K1713" s="12">
        <v>0</v>
      </c>
      <c r="L1713" s="12">
        <v>0</v>
      </c>
      <c r="M1713" s="12">
        <v>0</v>
      </c>
      <c r="O1713" s="19">
        <v>1709</v>
      </c>
      <c r="P1713" s="20">
        <v>99</v>
      </c>
      <c r="Q1713" s="20">
        <v>99</v>
      </c>
      <c r="R1713" s="21">
        <v>99</v>
      </c>
      <c r="S1713" s="21">
        <v>99</v>
      </c>
      <c r="T1713" s="21">
        <v>99</v>
      </c>
      <c r="U1713" s="21">
        <v>99</v>
      </c>
      <c r="V1713" s="21">
        <v>99</v>
      </c>
      <c r="W1713" s="21">
        <v>99</v>
      </c>
      <c r="X1713" s="21">
        <v>99</v>
      </c>
      <c r="Y1713" s="21">
        <v>99</v>
      </c>
      <c r="Z1713" s="21">
        <v>99</v>
      </c>
      <c r="AA1713" s="21">
        <v>99</v>
      </c>
      <c r="AB1713" s="22">
        <v>1709</v>
      </c>
      <c r="AC1713" s="23">
        <v>99</v>
      </c>
      <c r="AD1713" s="23">
        <v>99</v>
      </c>
      <c r="AE1713" s="24">
        <v>99</v>
      </c>
      <c r="AF1713" s="24">
        <v>99</v>
      </c>
      <c r="AG1713" s="24">
        <v>99</v>
      </c>
      <c r="AH1713" s="24">
        <v>99</v>
      </c>
      <c r="AI1713" s="24">
        <v>99</v>
      </c>
      <c r="AJ1713" s="24">
        <v>99</v>
      </c>
      <c r="AK1713" s="24">
        <v>99</v>
      </c>
      <c r="AL1713" s="24">
        <v>99</v>
      </c>
      <c r="AM1713" s="24">
        <v>99</v>
      </c>
      <c r="AN1713" s="24">
        <v>99</v>
      </c>
      <c r="DX1713" s="19">
        <v>1709</v>
      </c>
      <c r="DY1713" t="s">
        <v>568</v>
      </c>
      <c r="DZ1713" t="s">
        <v>568</v>
      </c>
      <c r="EA1713" t="s">
        <v>568</v>
      </c>
      <c r="EB1713" t="s">
        <v>568</v>
      </c>
    </row>
    <row r="1714" spans="1:132" x14ac:dyDescent="0.25">
      <c r="A1714" s="13">
        <v>1711</v>
      </c>
      <c r="B1714" s="13">
        <v>0</v>
      </c>
      <c r="C1714" s="13">
        <v>0</v>
      </c>
      <c r="D1714" s="13">
        <v>0</v>
      </c>
      <c r="E1714" s="13">
        <v>0</v>
      </c>
      <c r="F1714" s="13">
        <v>0</v>
      </c>
      <c r="G1714" s="13">
        <v>0</v>
      </c>
      <c r="H1714" s="13">
        <v>0</v>
      </c>
      <c r="I1714" s="13">
        <v>0</v>
      </c>
      <c r="J1714" s="13">
        <v>0</v>
      </c>
      <c r="K1714" s="13">
        <v>0</v>
      </c>
      <c r="L1714" s="13">
        <v>0</v>
      </c>
      <c r="M1714" s="13">
        <v>0</v>
      </c>
      <c r="O1714" s="19">
        <v>1710</v>
      </c>
      <c r="P1714" s="20">
        <v>99</v>
      </c>
      <c r="Q1714" s="20">
        <v>99</v>
      </c>
      <c r="R1714" s="21">
        <v>99</v>
      </c>
      <c r="S1714" s="21">
        <v>99</v>
      </c>
      <c r="T1714" s="21">
        <v>99</v>
      </c>
      <c r="U1714" s="21">
        <v>99</v>
      </c>
      <c r="V1714" s="21">
        <v>99</v>
      </c>
      <c r="W1714" s="21">
        <v>99</v>
      </c>
      <c r="X1714" s="21">
        <v>99</v>
      </c>
      <c r="Y1714" s="21">
        <v>99</v>
      </c>
      <c r="Z1714" s="21">
        <v>99</v>
      </c>
      <c r="AA1714" s="21">
        <v>99</v>
      </c>
      <c r="AB1714" s="22">
        <v>1710</v>
      </c>
      <c r="AC1714" s="23">
        <v>99</v>
      </c>
      <c r="AD1714" s="23">
        <v>99</v>
      </c>
      <c r="AE1714" s="24">
        <v>99</v>
      </c>
      <c r="AF1714" s="24">
        <v>99</v>
      </c>
      <c r="AG1714" s="24">
        <v>99</v>
      </c>
      <c r="AH1714" s="24">
        <v>99</v>
      </c>
      <c r="AI1714" s="24">
        <v>99</v>
      </c>
      <c r="AJ1714" s="24">
        <v>99</v>
      </c>
      <c r="AK1714" s="24">
        <v>99</v>
      </c>
      <c r="AL1714" s="24">
        <v>99</v>
      </c>
      <c r="AM1714" s="24">
        <v>99</v>
      </c>
      <c r="AN1714" s="24">
        <v>99</v>
      </c>
      <c r="DX1714" s="19">
        <v>1710</v>
      </c>
      <c r="DY1714" t="s">
        <v>568</v>
      </c>
      <c r="DZ1714" t="s">
        <v>568</v>
      </c>
      <c r="EA1714" t="s">
        <v>568</v>
      </c>
      <c r="EB1714" t="s">
        <v>568</v>
      </c>
    </row>
    <row r="1715" spans="1:132" x14ac:dyDescent="0.25">
      <c r="A1715" s="12">
        <v>1712</v>
      </c>
      <c r="B1715" s="12">
        <v>0</v>
      </c>
      <c r="C1715" s="12">
        <v>0</v>
      </c>
      <c r="D1715" s="12">
        <v>0</v>
      </c>
      <c r="E1715" s="12">
        <v>0</v>
      </c>
      <c r="F1715" s="12">
        <v>0</v>
      </c>
      <c r="G1715" s="12">
        <v>0</v>
      </c>
      <c r="H1715" s="12">
        <v>0</v>
      </c>
      <c r="I1715" s="12">
        <v>0</v>
      </c>
      <c r="J1715" s="12">
        <v>0</v>
      </c>
      <c r="K1715" s="12">
        <v>0</v>
      </c>
      <c r="L1715" s="12">
        <v>0</v>
      </c>
      <c r="M1715" s="12">
        <v>0</v>
      </c>
      <c r="O1715" s="19">
        <v>1711</v>
      </c>
      <c r="P1715" s="20">
        <v>99</v>
      </c>
      <c r="Q1715" s="20">
        <v>99</v>
      </c>
      <c r="R1715" s="21">
        <v>99</v>
      </c>
      <c r="S1715" s="21">
        <v>99</v>
      </c>
      <c r="T1715" s="21">
        <v>99</v>
      </c>
      <c r="U1715" s="21">
        <v>99</v>
      </c>
      <c r="V1715" s="21">
        <v>99</v>
      </c>
      <c r="W1715" s="21">
        <v>99</v>
      </c>
      <c r="X1715" s="21">
        <v>99</v>
      </c>
      <c r="Y1715" s="21">
        <v>99</v>
      </c>
      <c r="Z1715" s="21">
        <v>99</v>
      </c>
      <c r="AA1715" s="21">
        <v>99</v>
      </c>
      <c r="AB1715" s="22">
        <v>1711</v>
      </c>
      <c r="AC1715" s="23">
        <v>99</v>
      </c>
      <c r="AD1715" s="23">
        <v>99</v>
      </c>
      <c r="AE1715" s="24">
        <v>99</v>
      </c>
      <c r="AF1715" s="24">
        <v>99</v>
      </c>
      <c r="AG1715" s="24">
        <v>99</v>
      </c>
      <c r="AH1715" s="24">
        <v>99</v>
      </c>
      <c r="AI1715" s="24">
        <v>99</v>
      </c>
      <c r="AJ1715" s="24">
        <v>99</v>
      </c>
      <c r="AK1715" s="24">
        <v>99</v>
      </c>
      <c r="AL1715" s="24">
        <v>99</v>
      </c>
      <c r="AM1715" s="24">
        <v>99</v>
      </c>
      <c r="AN1715" s="24">
        <v>99</v>
      </c>
      <c r="DX1715" s="19">
        <v>1711</v>
      </c>
      <c r="DY1715" t="s">
        <v>568</v>
      </c>
      <c r="DZ1715" t="s">
        <v>568</v>
      </c>
      <c r="EA1715" t="s">
        <v>568</v>
      </c>
      <c r="EB1715" t="s">
        <v>568</v>
      </c>
    </row>
    <row r="1716" spans="1:132" x14ac:dyDescent="0.25">
      <c r="A1716" s="13">
        <v>1713</v>
      </c>
      <c r="B1716" s="13">
        <v>0</v>
      </c>
      <c r="C1716" s="13">
        <v>0</v>
      </c>
      <c r="D1716" s="13">
        <v>0</v>
      </c>
      <c r="E1716" s="13">
        <v>0</v>
      </c>
      <c r="F1716" s="13">
        <v>0</v>
      </c>
      <c r="G1716" s="13">
        <v>0</v>
      </c>
      <c r="H1716" s="13">
        <v>0</v>
      </c>
      <c r="I1716" s="13">
        <v>0</v>
      </c>
      <c r="J1716" s="13">
        <v>0</v>
      </c>
      <c r="K1716" s="13">
        <v>0</v>
      </c>
      <c r="L1716" s="13">
        <v>0</v>
      </c>
      <c r="M1716" s="13">
        <v>0</v>
      </c>
      <c r="O1716" s="19">
        <v>1712</v>
      </c>
      <c r="P1716" s="20">
        <v>99</v>
      </c>
      <c r="Q1716" s="20">
        <v>99</v>
      </c>
      <c r="R1716" s="21">
        <v>99</v>
      </c>
      <c r="S1716" s="21">
        <v>99</v>
      </c>
      <c r="T1716" s="21">
        <v>99</v>
      </c>
      <c r="U1716" s="21">
        <v>99</v>
      </c>
      <c r="V1716" s="21">
        <v>99</v>
      </c>
      <c r="W1716" s="21">
        <v>99</v>
      </c>
      <c r="X1716" s="21">
        <v>99</v>
      </c>
      <c r="Y1716" s="21">
        <v>99</v>
      </c>
      <c r="Z1716" s="21">
        <v>99</v>
      </c>
      <c r="AA1716" s="21">
        <v>99</v>
      </c>
      <c r="AB1716" s="22">
        <v>1712</v>
      </c>
      <c r="AC1716" s="23">
        <v>99</v>
      </c>
      <c r="AD1716" s="23">
        <v>99</v>
      </c>
      <c r="AE1716" s="24">
        <v>99</v>
      </c>
      <c r="AF1716" s="24">
        <v>99</v>
      </c>
      <c r="AG1716" s="24">
        <v>99</v>
      </c>
      <c r="AH1716" s="24">
        <v>99</v>
      </c>
      <c r="AI1716" s="24">
        <v>99</v>
      </c>
      <c r="AJ1716" s="24">
        <v>99</v>
      </c>
      <c r="AK1716" s="24">
        <v>99</v>
      </c>
      <c r="AL1716" s="24">
        <v>99</v>
      </c>
      <c r="AM1716" s="24">
        <v>99</v>
      </c>
      <c r="AN1716" s="24">
        <v>99</v>
      </c>
      <c r="DX1716" s="19">
        <v>1712</v>
      </c>
      <c r="DY1716" t="s">
        <v>568</v>
      </c>
      <c r="DZ1716" t="s">
        <v>568</v>
      </c>
      <c r="EA1716" t="s">
        <v>568</v>
      </c>
      <c r="EB1716" t="s">
        <v>568</v>
      </c>
    </row>
    <row r="1717" spans="1:132" x14ac:dyDescent="0.25">
      <c r="A1717" s="12">
        <v>1714</v>
      </c>
      <c r="B1717" s="12">
        <v>0</v>
      </c>
      <c r="C1717" s="12">
        <v>0</v>
      </c>
      <c r="D1717" s="12">
        <v>0</v>
      </c>
      <c r="E1717" s="12">
        <v>0</v>
      </c>
      <c r="F1717" s="12">
        <v>0</v>
      </c>
      <c r="G1717" s="12">
        <v>0</v>
      </c>
      <c r="H1717" s="12">
        <v>0</v>
      </c>
      <c r="I1717" s="12">
        <v>0</v>
      </c>
      <c r="J1717" s="12">
        <v>0</v>
      </c>
      <c r="K1717" s="12">
        <v>0</v>
      </c>
      <c r="L1717" s="12">
        <v>0</v>
      </c>
      <c r="M1717" s="12">
        <v>0</v>
      </c>
      <c r="O1717" s="19">
        <v>1713</v>
      </c>
      <c r="P1717" s="20">
        <v>99</v>
      </c>
      <c r="Q1717" s="20">
        <v>99</v>
      </c>
      <c r="R1717" s="21">
        <v>99</v>
      </c>
      <c r="S1717" s="21">
        <v>99</v>
      </c>
      <c r="T1717" s="21">
        <v>99</v>
      </c>
      <c r="U1717" s="21">
        <v>99</v>
      </c>
      <c r="V1717" s="21">
        <v>99</v>
      </c>
      <c r="W1717" s="21">
        <v>99</v>
      </c>
      <c r="X1717" s="21">
        <v>99</v>
      </c>
      <c r="Y1717" s="21">
        <v>99</v>
      </c>
      <c r="Z1717" s="21">
        <v>99</v>
      </c>
      <c r="AA1717" s="21">
        <v>99</v>
      </c>
      <c r="AB1717" s="22">
        <v>1713</v>
      </c>
      <c r="AC1717" s="23">
        <v>99</v>
      </c>
      <c r="AD1717" s="23">
        <v>99</v>
      </c>
      <c r="AE1717" s="24">
        <v>99</v>
      </c>
      <c r="AF1717" s="24">
        <v>99</v>
      </c>
      <c r="AG1717" s="24">
        <v>99</v>
      </c>
      <c r="AH1717" s="24">
        <v>99</v>
      </c>
      <c r="AI1717" s="24">
        <v>99</v>
      </c>
      <c r="AJ1717" s="24">
        <v>99</v>
      </c>
      <c r="AK1717" s="24">
        <v>99</v>
      </c>
      <c r="AL1717" s="24">
        <v>99</v>
      </c>
      <c r="AM1717" s="24">
        <v>99</v>
      </c>
      <c r="AN1717" s="24">
        <v>99</v>
      </c>
      <c r="DX1717" s="19">
        <v>1713</v>
      </c>
      <c r="DY1717" t="s">
        <v>568</v>
      </c>
      <c r="DZ1717" t="s">
        <v>568</v>
      </c>
      <c r="EA1717" t="s">
        <v>568</v>
      </c>
      <c r="EB1717" t="s">
        <v>568</v>
      </c>
    </row>
    <row r="1718" spans="1:132" x14ac:dyDescent="0.25">
      <c r="A1718" s="13">
        <v>1715</v>
      </c>
      <c r="B1718" s="13">
        <v>0</v>
      </c>
      <c r="C1718" s="13">
        <v>0</v>
      </c>
      <c r="D1718" s="13">
        <v>0</v>
      </c>
      <c r="E1718" s="13">
        <v>0</v>
      </c>
      <c r="F1718" s="13">
        <v>0</v>
      </c>
      <c r="G1718" s="13">
        <v>0</v>
      </c>
      <c r="H1718" s="13">
        <v>0</v>
      </c>
      <c r="I1718" s="13">
        <v>0</v>
      </c>
      <c r="J1718" s="13">
        <v>0</v>
      </c>
      <c r="K1718" s="13">
        <v>0</v>
      </c>
      <c r="L1718" s="13">
        <v>0</v>
      </c>
      <c r="M1718" s="13">
        <v>0</v>
      </c>
      <c r="O1718" s="19">
        <v>1714</v>
      </c>
      <c r="P1718" s="20">
        <v>99</v>
      </c>
      <c r="Q1718" s="20">
        <v>99</v>
      </c>
      <c r="R1718" s="21">
        <v>99</v>
      </c>
      <c r="S1718" s="21">
        <v>99</v>
      </c>
      <c r="T1718" s="21">
        <v>99</v>
      </c>
      <c r="U1718" s="21">
        <v>99</v>
      </c>
      <c r="V1718" s="21">
        <v>99</v>
      </c>
      <c r="W1718" s="21">
        <v>99</v>
      </c>
      <c r="X1718" s="21">
        <v>99</v>
      </c>
      <c r="Y1718" s="21">
        <v>99</v>
      </c>
      <c r="Z1718" s="21">
        <v>99</v>
      </c>
      <c r="AA1718" s="21">
        <v>99</v>
      </c>
      <c r="AB1718" s="22">
        <v>1714</v>
      </c>
      <c r="AC1718" s="23">
        <v>99</v>
      </c>
      <c r="AD1718" s="23">
        <v>99</v>
      </c>
      <c r="AE1718" s="24">
        <v>99</v>
      </c>
      <c r="AF1718" s="24">
        <v>99</v>
      </c>
      <c r="AG1718" s="24">
        <v>99</v>
      </c>
      <c r="AH1718" s="24">
        <v>99</v>
      </c>
      <c r="AI1718" s="24">
        <v>99</v>
      </c>
      <c r="AJ1718" s="24">
        <v>99</v>
      </c>
      <c r="AK1718" s="24">
        <v>99</v>
      </c>
      <c r="AL1718" s="24">
        <v>99</v>
      </c>
      <c r="AM1718" s="24">
        <v>99</v>
      </c>
      <c r="AN1718" s="24">
        <v>99</v>
      </c>
      <c r="DX1718" s="19">
        <v>1714</v>
      </c>
      <c r="DY1718" t="s">
        <v>568</v>
      </c>
      <c r="DZ1718" t="s">
        <v>568</v>
      </c>
      <c r="EA1718" t="s">
        <v>568</v>
      </c>
      <c r="EB1718" t="s">
        <v>568</v>
      </c>
    </row>
    <row r="1719" spans="1:132" x14ac:dyDescent="0.25">
      <c r="A1719" s="12">
        <v>1716</v>
      </c>
      <c r="B1719" s="12">
        <v>0</v>
      </c>
      <c r="C1719" s="12">
        <v>0</v>
      </c>
      <c r="D1719" s="12">
        <v>0</v>
      </c>
      <c r="E1719" s="12">
        <v>0</v>
      </c>
      <c r="F1719" s="12">
        <v>0</v>
      </c>
      <c r="G1719" s="12">
        <v>0</v>
      </c>
      <c r="H1719" s="12">
        <v>0</v>
      </c>
      <c r="I1719" s="12">
        <v>0</v>
      </c>
      <c r="J1719" s="12">
        <v>0</v>
      </c>
      <c r="K1719" s="12">
        <v>0</v>
      </c>
      <c r="L1719" s="12">
        <v>0</v>
      </c>
      <c r="M1719" s="12">
        <v>0</v>
      </c>
      <c r="O1719" s="19">
        <v>1715</v>
      </c>
      <c r="P1719" s="20">
        <v>99</v>
      </c>
      <c r="Q1719" s="20">
        <v>99</v>
      </c>
      <c r="R1719" s="21">
        <v>99</v>
      </c>
      <c r="S1719" s="21">
        <v>99</v>
      </c>
      <c r="T1719" s="21">
        <v>99</v>
      </c>
      <c r="U1719" s="21">
        <v>99</v>
      </c>
      <c r="V1719" s="21">
        <v>99</v>
      </c>
      <c r="W1719" s="21">
        <v>99</v>
      </c>
      <c r="X1719" s="21">
        <v>99</v>
      </c>
      <c r="Y1719" s="21">
        <v>99</v>
      </c>
      <c r="Z1719" s="21">
        <v>99</v>
      </c>
      <c r="AA1719" s="21">
        <v>99</v>
      </c>
      <c r="AB1719" s="22">
        <v>1715</v>
      </c>
      <c r="AC1719" s="23">
        <v>99</v>
      </c>
      <c r="AD1719" s="23">
        <v>99</v>
      </c>
      <c r="AE1719" s="24">
        <v>99</v>
      </c>
      <c r="AF1719" s="24">
        <v>99</v>
      </c>
      <c r="AG1719" s="24">
        <v>99</v>
      </c>
      <c r="AH1719" s="24">
        <v>99</v>
      </c>
      <c r="AI1719" s="24">
        <v>99</v>
      </c>
      <c r="AJ1719" s="24">
        <v>99</v>
      </c>
      <c r="AK1719" s="24">
        <v>99</v>
      </c>
      <c r="AL1719" s="24">
        <v>99</v>
      </c>
      <c r="AM1719" s="24">
        <v>99</v>
      </c>
      <c r="AN1719" s="24">
        <v>99</v>
      </c>
      <c r="DX1719" s="19">
        <v>1715</v>
      </c>
      <c r="DY1719" t="s">
        <v>568</v>
      </c>
      <c r="DZ1719" t="s">
        <v>568</v>
      </c>
      <c r="EA1719" t="s">
        <v>568</v>
      </c>
      <c r="EB1719" t="s">
        <v>568</v>
      </c>
    </row>
    <row r="1720" spans="1:132" x14ac:dyDescent="0.25">
      <c r="A1720" s="13">
        <v>1717</v>
      </c>
      <c r="B1720" s="13">
        <v>0</v>
      </c>
      <c r="C1720" s="13">
        <v>0</v>
      </c>
      <c r="D1720" s="13">
        <v>0</v>
      </c>
      <c r="E1720" s="13">
        <v>0</v>
      </c>
      <c r="F1720" s="13">
        <v>0</v>
      </c>
      <c r="G1720" s="13">
        <v>0</v>
      </c>
      <c r="H1720" s="13">
        <v>0</v>
      </c>
      <c r="I1720" s="13">
        <v>0</v>
      </c>
      <c r="J1720" s="13">
        <v>0</v>
      </c>
      <c r="K1720" s="13">
        <v>0</v>
      </c>
      <c r="L1720" s="13">
        <v>0</v>
      </c>
      <c r="M1720" s="13">
        <v>0</v>
      </c>
      <c r="O1720" s="19">
        <v>1716</v>
      </c>
      <c r="P1720" s="20">
        <v>99</v>
      </c>
      <c r="Q1720" s="20">
        <v>99</v>
      </c>
      <c r="R1720" s="21">
        <v>99</v>
      </c>
      <c r="S1720" s="21">
        <v>99</v>
      </c>
      <c r="T1720" s="21">
        <v>99</v>
      </c>
      <c r="U1720" s="21">
        <v>99</v>
      </c>
      <c r="V1720" s="21">
        <v>99</v>
      </c>
      <c r="W1720" s="21">
        <v>99</v>
      </c>
      <c r="X1720" s="21">
        <v>99</v>
      </c>
      <c r="Y1720" s="21">
        <v>99</v>
      </c>
      <c r="Z1720" s="21">
        <v>99</v>
      </c>
      <c r="AA1720" s="21">
        <v>99</v>
      </c>
      <c r="AB1720" s="22">
        <v>1716</v>
      </c>
      <c r="AC1720" s="23">
        <v>99</v>
      </c>
      <c r="AD1720" s="23">
        <v>99</v>
      </c>
      <c r="AE1720" s="24">
        <v>99</v>
      </c>
      <c r="AF1720" s="24">
        <v>99</v>
      </c>
      <c r="AG1720" s="24">
        <v>99</v>
      </c>
      <c r="AH1720" s="24">
        <v>99</v>
      </c>
      <c r="AI1720" s="24">
        <v>99</v>
      </c>
      <c r="AJ1720" s="24">
        <v>99</v>
      </c>
      <c r="AK1720" s="24">
        <v>99</v>
      </c>
      <c r="AL1720" s="24">
        <v>99</v>
      </c>
      <c r="AM1720" s="24">
        <v>99</v>
      </c>
      <c r="AN1720" s="24">
        <v>99</v>
      </c>
      <c r="DX1720" s="19">
        <v>1716</v>
      </c>
      <c r="DY1720" t="s">
        <v>568</v>
      </c>
      <c r="DZ1720" t="s">
        <v>568</v>
      </c>
      <c r="EA1720" t="s">
        <v>568</v>
      </c>
      <c r="EB1720" t="s">
        <v>568</v>
      </c>
    </row>
    <row r="1721" spans="1:132" x14ac:dyDescent="0.25">
      <c r="A1721" s="12">
        <v>1718</v>
      </c>
      <c r="B1721" s="12">
        <v>0</v>
      </c>
      <c r="C1721" s="12">
        <v>0</v>
      </c>
      <c r="D1721" s="12">
        <v>0</v>
      </c>
      <c r="E1721" s="12">
        <v>0</v>
      </c>
      <c r="F1721" s="12">
        <v>0</v>
      </c>
      <c r="G1721" s="12">
        <v>0</v>
      </c>
      <c r="H1721" s="12">
        <v>0</v>
      </c>
      <c r="I1721" s="12">
        <v>0</v>
      </c>
      <c r="J1721" s="12">
        <v>0</v>
      </c>
      <c r="K1721" s="12">
        <v>0</v>
      </c>
      <c r="L1721" s="12">
        <v>0</v>
      </c>
      <c r="M1721" s="12">
        <v>0</v>
      </c>
      <c r="O1721" s="19">
        <v>1717</v>
      </c>
      <c r="P1721" s="20">
        <v>99</v>
      </c>
      <c r="Q1721" s="20">
        <v>99</v>
      </c>
      <c r="R1721" s="21">
        <v>99</v>
      </c>
      <c r="S1721" s="21">
        <v>99</v>
      </c>
      <c r="T1721" s="21">
        <v>99</v>
      </c>
      <c r="U1721" s="21">
        <v>99</v>
      </c>
      <c r="V1721" s="21">
        <v>99</v>
      </c>
      <c r="W1721" s="21">
        <v>99</v>
      </c>
      <c r="X1721" s="21">
        <v>99</v>
      </c>
      <c r="Y1721" s="21">
        <v>99</v>
      </c>
      <c r="Z1721" s="21">
        <v>99</v>
      </c>
      <c r="AA1721" s="21">
        <v>99</v>
      </c>
      <c r="AB1721" s="22">
        <v>1717</v>
      </c>
      <c r="AC1721" s="23">
        <v>99</v>
      </c>
      <c r="AD1721" s="23">
        <v>99</v>
      </c>
      <c r="AE1721" s="24">
        <v>99</v>
      </c>
      <c r="AF1721" s="24">
        <v>99</v>
      </c>
      <c r="AG1721" s="24">
        <v>99</v>
      </c>
      <c r="AH1721" s="24">
        <v>99</v>
      </c>
      <c r="AI1721" s="24">
        <v>99</v>
      </c>
      <c r="AJ1721" s="24">
        <v>99</v>
      </c>
      <c r="AK1721" s="24">
        <v>99</v>
      </c>
      <c r="AL1721" s="24">
        <v>99</v>
      </c>
      <c r="AM1721" s="24">
        <v>99</v>
      </c>
      <c r="AN1721" s="24">
        <v>99</v>
      </c>
      <c r="DX1721" s="19">
        <v>1717</v>
      </c>
      <c r="DY1721" t="s">
        <v>568</v>
      </c>
      <c r="DZ1721" t="s">
        <v>568</v>
      </c>
      <c r="EA1721" t="s">
        <v>568</v>
      </c>
      <c r="EB1721" t="s">
        <v>568</v>
      </c>
    </row>
    <row r="1722" spans="1:132" x14ac:dyDescent="0.25">
      <c r="A1722" s="13">
        <v>1719</v>
      </c>
      <c r="B1722" s="13">
        <v>0</v>
      </c>
      <c r="C1722" s="13">
        <v>0</v>
      </c>
      <c r="D1722" s="13">
        <v>0</v>
      </c>
      <c r="E1722" s="13">
        <v>0</v>
      </c>
      <c r="F1722" s="13">
        <v>0</v>
      </c>
      <c r="G1722" s="13">
        <v>0</v>
      </c>
      <c r="H1722" s="13">
        <v>0</v>
      </c>
      <c r="I1722" s="13">
        <v>0</v>
      </c>
      <c r="J1722" s="13">
        <v>0</v>
      </c>
      <c r="K1722" s="13">
        <v>0</v>
      </c>
      <c r="L1722" s="13">
        <v>0</v>
      </c>
      <c r="M1722" s="13">
        <v>0</v>
      </c>
      <c r="O1722" s="19">
        <v>1718</v>
      </c>
      <c r="P1722" s="20">
        <v>99</v>
      </c>
      <c r="Q1722" s="20">
        <v>99</v>
      </c>
      <c r="R1722" s="21">
        <v>99</v>
      </c>
      <c r="S1722" s="21">
        <v>99</v>
      </c>
      <c r="T1722" s="21">
        <v>99</v>
      </c>
      <c r="U1722" s="21">
        <v>99</v>
      </c>
      <c r="V1722" s="21">
        <v>99</v>
      </c>
      <c r="W1722" s="21">
        <v>99</v>
      </c>
      <c r="X1722" s="21">
        <v>99</v>
      </c>
      <c r="Y1722" s="21">
        <v>99</v>
      </c>
      <c r="Z1722" s="21">
        <v>99</v>
      </c>
      <c r="AA1722" s="21">
        <v>99</v>
      </c>
      <c r="AB1722" s="22">
        <v>1718</v>
      </c>
      <c r="AC1722" s="23">
        <v>99</v>
      </c>
      <c r="AD1722" s="23">
        <v>99</v>
      </c>
      <c r="AE1722" s="24">
        <v>99</v>
      </c>
      <c r="AF1722" s="24">
        <v>99</v>
      </c>
      <c r="AG1722" s="24">
        <v>99</v>
      </c>
      <c r="AH1722" s="24">
        <v>99</v>
      </c>
      <c r="AI1722" s="24">
        <v>99</v>
      </c>
      <c r="AJ1722" s="24">
        <v>99</v>
      </c>
      <c r="AK1722" s="24">
        <v>99</v>
      </c>
      <c r="AL1722" s="24">
        <v>99</v>
      </c>
      <c r="AM1722" s="24">
        <v>99</v>
      </c>
      <c r="AN1722" s="24">
        <v>99</v>
      </c>
      <c r="DX1722" s="19">
        <v>1718</v>
      </c>
      <c r="DY1722" t="s">
        <v>568</v>
      </c>
      <c r="DZ1722" t="s">
        <v>568</v>
      </c>
      <c r="EA1722" t="s">
        <v>568</v>
      </c>
      <c r="EB1722" t="s">
        <v>568</v>
      </c>
    </row>
    <row r="1723" spans="1:132" x14ac:dyDescent="0.25">
      <c r="A1723" s="12">
        <v>1720</v>
      </c>
      <c r="B1723" s="12">
        <v>0</v>
      </c>
      <c r="C1723" s="12">
        <v>0</v>
      </c>
      <c r="D1723" s="12">
        <v>0</v>
      </c>
      <c r="E1723" s="12">
        <v>0</v>
      </c>
      <c r="F1723" s="12">
        <v>0</v>
      </c>
      <c r="G1723" s="12">
        <v>0</v>
      </c>
      <c r="H1723" s="12">
        <v>0</v>
      </c>
      <c r="I1723" s="12">
        <v>0</v>
      </c>
      <c r="J1723" s="12">
        <v>0</v>
      </c>
      <c r="K1723" s="12">
        <v>0</v>
      </c>
      <c r="L1723" s="12">
        <v>0</v>
      </c>
      <c r="M1723" s="12">
        <v>0</v>
      </c>
      <c r="O1723" s="19">
        <v>1719</v>
      </c>
      <c r="P1723" s="20">
        <v>99</v>
      </c>
      <c r="Q1723" s="20">
        <v>99</v>
      </c>
      <c r="R1723" s="21">
        <v>99</v>
      </c>
      <c r="S1723" s="21">
        <v>99</v>
      </c>
      <c r="T1723" s="21">
        <v>99</v>
      </c>
      <c r="U1723" s="21">
        <v>99</v>
      </c>
      <c r="V1723" s="21">
        <v>99</v>
      </c>
      <c r="W1723" s="21">
        <v>99</v>
      </c>
      <c r="X1723" s="21">
        <v>99</v>
      </c>
      <c r="Y1723" s="21">
        <v>99</v>
      </c>
      <c r="Z1723" s="21">
        <v>99</v>
      </c>
      <c r="AA1723" s="21">
        <v>99</v>
      </c>
      <c r="AB1723" s="22">
        <v>1719</v>
      </c>
      <c r="AC1723" s="23">
        <v>99</v>
      </c>
      <c r="AD1723" s="23">
        <v>99</v>
      </c>
      <c r="AE1723" s="24">
        <v>99</v>
      </c>
      <c r="AF1723" s="24">
        <v>99</v>
      </c>
      <c r="AG1723" s="24">
        <v>99</v>
      </c>
      <c r="AH1723" s="24">
        <v>99</v>
      </c>
      <c r="AI1723" s="24">
        <v>99</v>
      </c>
      <c r="AJ1723" s="24">
        <v>99</v>
      </c>
      <c r="AK1723" s="24">
        <v>99</v>
      </c>
      <c r="AL1723" s="24">
        <v>99</v>
      </c>
      <c r="AM1723" s="24">
        <v>99</v>
      </c>
      <c r="AN1723" s="24">
        <v>99</v>
      </c>
      <c r="DX1723" s="19">
        <v>1719</v>
      </c>
      <c r="DY1723" t="s">
        <v>568</v>
      </c>
      <c r="DZ1723" t="s">
        <v>568</v>
      </c>
      <c r="EA1723" t="s">
        <v>568</v>
      </c>
      <c r="EB1723" t="s">
        <v>568</v>
      </c>
    </row>
    <row r="1724" spans="1:132" x14ac:dyDescent="0.25">
      <c r="A1724" s="13">
        <v>1721</v>
      </c>
      <c r="B1724" s="13">
        <v>0</v>
      </c>
      <c r="C1724" s="13">
        <v>0</v>
      </c>
      <c r="D1724" s="13">
        <v>0</v>
      </c>
      <c r="E1724" s="13">
        <v>0</v>
      </c>
      <c r="F1724" s="13">
        <v>0</v>
      </c>
      <c r="G1724" s="13">
        <v>0</v>
      </c>
      <c r="H1724" s="13">
        <v>0</v>
      </c>
      <c r="I1724" s="13">
        <v>0</v>
      </c>
      <c r="J1724" s="13">
        <v>0</v>
      </c>
      <c r="K1724" s="13">
        <v>0</v>
      </c>
      <c r="L1724" s="13">
        <v>0</v>
      </c>
      <c r="M1724" s="13">
        <v>0</v>
      </c>
      <c r="O1724" s="19">
        <v>1720</v>
      </c>
      <c r="P1724" s="20">
        <v>99</v>
      </c>
      <c r="Q1724" s="20">
        <v>99</v>
      </c>
      <c r="R1724" s="21">
        <v>99</v>
      </c>
      <c r="S1724" s="21">
        <v>99</v>
      </c>
      <c r="T1724" s="21">
        <v>99</v>
      </c>
      <c r="U1724" s="21">
        <v>99</v>
      </c>
      <c r="V1724" s="21">
        <v>99</v>
      </c>
      <c r="W1724" s="21">
        <v>99</v>
      </c>
      <c r="X1724" s="21">
        <v>99</v>
      </c>
      <c r="Y1724" s="21">
        <v>99</v>
      </c>
      <c r="Z1724" s="21">
        <v>99</v>
      </c>
      <c r="AA1724" s="21">
        <v>99</v>
      </c>
      <c r="AB1724" s="22">
        <v>1720</v>
      </c>
      <c r="AC1724" s="23">
        <v>99</v>
      </c>
      <c r="AD1724" s="23">
        <v>99</v>
      </c>
      <c r="AE1724" s="24">
        <v>99</v>
      </c>
      <c r="AF1724" s="24">
        <v>99</v>
      </c>
      <c r="AG1724" s="24">
        <v>99</v>
      </c>
      <c r="AH1724" s="24">
        <v>99</v>
      </c>
      <c r="AI1724" s="24">
        <v>99</v>
      </c>
      <c r="AJ1724" s="24">
        <v>99</v>
      </c>
      <c r="AK1724" s="24">
        <v>99</v>
      </c>
      <c r="AL1724" s="24">
        <v>99</v>
      </c>
      <c r="AM1724" s="24">
        <v>99</v>
      </c>
      <c r="AN1724" s="24">
        <v>99</v>
      </c>
      <c r="DX1724" s="19">
        <v>1720</v>
      </c>
      <c r="DY1724" t="s">
        <v>568</v>
      </c>
      <c r="DZ1724" t="s">
        <v>568</v>
      </c>
      <c r="EA1724" t="s">
        <v>568</v>
      </c>
      <c r="EB1724" t="s">
        <v>568</v>
      </c>
    </row>
    <row r="1725" spans="1:132" x14ac:dyDescent="0.25">
      <c r="A1725" s="12">
        <v>1722</v>
      </c>
      <c r="B1725" s="12">
        <v>0</v>
      </c>
      <c r="C1725" s="12">
        <v>0</v>
      </c>
      <c r="D1725" s="12">
        <v>0</v>
      </c>
      <c r="E1725" s="12">
        <v>0</v>
      </c>
      <c r="F1725" s="12">
        <v>0</v>
      </c>
      <c r="G1725" s="12">
        <v>0</v>
      </c>
      <c r="H1725" s="12">
        <v>0</v>
      </c>
      <c r="I1725" s="12">
        <v>0</v>
      </c>
      <c r="J1725" s="12">
        <v>0</v>
      </c>
      <c r="K1725" s="12">
        <v>0</v>
      </c>
      <c r="L1725" s="12">
        <v>0</v>
      </c>
      <c r="M1725" s="12">
        <v>0</v>
      </c>
      <c r="O1725" s="19">
        <v>1721</v>
      </c>
      <c r="P1725" s="20">
        <v>99</v>
      </c>
      <c r="Q1725" s="20">
        <v>99</v>
      </c>
      <c r="R1725" s="21">
        <v>99</v>
      </c>
      <c r="S1725" s="21">
        <v>99</v>
      </c>
      <c r="T1725" s="21">
        <v>99</v>
      </c>
      <c r="U1725" s="21">
        <v>99</v>
      </c>
      <c r="V1725" s="21">
        <v>99</v>
      </c>
      <c r="W1725" s="21">
        <v>99</v>
      </c>
      <c r="X1725" s="21">
        <v>99</v>
      </c>
      <c r="Y1725" s="21">
        <v>99</v>
      </c>
      <c r="Z1725" s="21">
        <v>99</v>
      </c>
      <c r="AA1725" s="21">
        <v>99</v>
      </c>
      <c r="AB1725" s="22">
        <v>1721</v>
      </c>
      <c r="AC1725" s="23">
        <v>99</v>
      </c>
      <c r="AD1725" s="23">
        <v>99</v>
      </c>
      <c r="AE1725" s="24">
        <v>99</v>
      </c>
      <c r="AF1725" s="24">
        <v>99</v>
      </c>
      <c r="AG1725" s="24">
        <v>99</v>
      </c>
      <c r="AH1725" s="24">
        <v>99</v>
      </c>
      <c r="AI1725" s="24">
        <v>99</v>
      </c>
      <c r="AJ1725" s="24">
        <v>99</v>
      </c>
      <c r="AK1725" s="24">
        <v>99</v>
      </c>
      <c r="AL1725" s="24">
        <v>99</v>
      </c>
      <c r="AM1725" s="24">
        <v>99</v>
      </c>
      <c r="AN1725" s="24">
        <v>99</v>
      </c>
      <c r="DX1725" s="19">
        <v>1721</v>
      </c>
      <c r="DY1725" t="s">
        <v>568</v>
      </c>
      <c r="DZ1725" t="s">
        <v>568</v>
      </c>
      <c r="EA1725" t="s">
        <v>568</v>
      </c>
      <c r="EB1725" t="s">
        <v>568</v>
      </c>
    </row>
    <row r="1726" spans="1:132" x14ac:dyDescent="0.25">
      <c r="A1726" s="13">
        <v>1723</v>
      </c>
      <c r="B1726" s="13">
        <v>0</v>
      </c>
      <c r="C1726" s="13">
        <v>0</v>
      </c>
      <c r="D1726" s="13">
        <v>0</v>
      </c>
      <c r="E1726" s="13">
        <v>0</v>
      </c>
      <c r="F1726" s="13">
        <v>0</v>
      </c>
      <c r="G1726" s="13">
        <v>0</v>
      </c>
      <c r="H1726" s="13">
        <v>0</v>
      </c>
      <c r="I1726" s="13">
        <v>0</v>
      </c>
      <c r="J1726" s="13">
        <v>0</v>
      </c>
      <c r="K1726" s="13">
        <v>0</v>
      </c>
      <c r="L1726" s="13">
        <v>0</v>
      </c>
      <c r="M1726" s="13">
        <v>0</v>
      </c>
      <c r="O1726" s="19">
        <v>1722</v>
      </c>
      <c r="P1726" s="20">
        <v>99</v>
      </c>
      <c r="Q1726" s="20">
        <v>99</v>
      </c>
      <c r="R1726" s="21">
        <v>99</v>
      </c>
      <c r="S1726" s="21">
        <v>99</v>
      </c>
      <c r="T1726" s="21">
        <v>99</v>
      </c>
      <c r="U1726" s="21">
        <v>99</v>
      </c>
      <c r="V1726" s="21">
        <v>99</v>
      </c>
      <c r="W1726" s="21">
        <v>99</v>
      </c>
      <c r="X1726" s="21">
        <v>99</v>
      </c>
      <c r="Y1726" s="21">
        <v>99</v>
      </c>
      <c r="Z1726" s="21">
        <v>99</v>
      </c>
      <c r="AA1726" s="21">
        <v>99</v>
      </c>
      <c r="AB1726" s="22">
        <v>1722</v>
      </c>
      <c r="AC1726" s="23">
        <v>99</v>
      </c>
      <c r="AD1726" s="23">
        <v>99</v>
      </c>
      <c r="AE1726" s="24">
        <v>99</v>
      </c>
      <c r="AF1726" s="24">
        <v>99</v>
      </c>
      <c r="AG1726" s="24">
        <v>99</v>
      </c>
      <c r="AH1726" s="24">
        <v>99</v>
      </c>
      <c r="AI1726" s="24">
        <v>99</v>
      </c>
      <c r="AJ1726" s="24">
        <v>99</v>
      </c>
      <c r="AK1726" s="24">
        <v>99</v>
      </c>
      <c r="AL1726" s="24">
        <v>99</v>
      </c>
      <c r="AM1726" s="24">
        <v>99</v>
      </c>
      <c r="AN1726" s="24">
        <v>99</v>
      </c>
      <c r="DX1726" s="19">
        <v>1722</v>
      </c>
      <c r="DY1726" t="s">
        <v>568</v>
      </c>
      <c r="DZ1726" t="s">
        <v>568</v>
      </c>
      <c r="EA1726" t="s">
        <v>568</v>
      </c>
      <c r="EB1726" t="s">
        <v>568</v>
      </c>
    </row>
    <row r="1727" spans="1:132" x14ac:dyDescent="0.25">
      <c r="A1727" s="12">
        <v>1724</v>
      </c>
      <c r="B1727" s="12">
        <v>0</v>
      </c>
      <c r="C1727" s="12">
        <v>0</v>
      </c>
      <c r="D1727" s="12">
        <v>0</v>
      </c>
      <c r="E1727" s="12">
        <v>0</v>
      </c>
      <c r="F1727" s="12">
        <v>0</v>
      </c>
      <c r="G1727" s="12">
        <v>0</v>
      </c>
      <c r="H1727" s="12">
        <v>0</v>
      </c>
      <c r="I1727" s="12">
        <v>0</v>
      </c>
      <c r="J1727" s="12">
        <v>0</v>
      </c>
      <c r="K1727" s="12">
        <v>0</v>
      </c>
      <c r="L1727" s="12">
        <v>0</v>
      </c>
      <c r="M1727" s="12">
        <v>0</v>
      </c>
      <c r="O1727" s="19">
        <v>1723</v>
      </c>
      <c r="P1727" s="20">
        <v>99</v>
      </c>
      <c r="Q1727" s="20">
        <v>99</v>
      </c>
      <c r="R1727" s="21">
        <v>99</v>
      </c>
      <c r="S1727" s="21">
        <v>99</v>
      </c>
      <c r="T1727" s="21">
        <v>99</v>
      </c>
      <c r="U1727" s="21">
        <v>99</v>
      </c>
      <c r="V1727" s="21">
        <v>99</v>
      </c>
      <c r="W1727" s="21">
        <v>99</v>
      </c>
      <c r="X1727" s="21">
        <v>99</v>
      </c>
      <c r="Y1727" s="21">
        <v>99</v>
      </c>
      <c r="Z1727" s="21">
        <v>99</v>
      </c>
      <c r="AA1727" s="21">
        <v>99</v>
      </c>
      <c r="AB1727" s="22">
        <v>1723</v>
      </c>
      <c r="AC1727" s="23">
        <v>99</v>
      </c>
      <c r="AD1727" s="23">
        <v>99</v>
      </c>
      <c r="AE1727" s="24">
        <v>99</v>
      </c>
      <c r="AF1727" s="24">
        <v>99</v>
      </c>
      <c r="AG1727" s="24">
        <v>99</v>
      </c>
      <c r="AH1727" s="24">
        <v>99</v>
      </c>
      <c r="AI1727" s="24">
        <v>99</v>
      </c>
      <c r="AJ1727" s="24">
        <v>99</v>
      </c>
      <c r="AK1727" s="24">
        <v>99</v>
      </c>
      <c r="AL1727" s="24">
        <v>99</v>
      </c>
      <c r="AM1727" s="24">
        <v>99</v>
      </c>
      <c r="AN1727" s="24">
        <v>99</v>
      </c>
      <c r="DX1727" s="19">
        <v>1723</v>
      </c>
      <c r="DY1727" t="s">
        <v>568</v>
      </c>
      <c r="DZ1727" t="s">
        <v>568</v>
      </c>
      <c r="EA1727" t="s">
        <v>568</v>
      </c>
      <c r="EB1727" t="s">
        <v>568</v>
      </c>
    </row>
    <row r="1728" spans="1:132" x14ac:dyDescent="0.25">
      <c r="A1728" s="13">
        <v>1725</v>
      </c>
      <c r="B1728" s="13">
        <v>0</v>
      </c>
      <c r="C1728" s="13">
        <v>0</v>
      </c>
      <c r="D1728" s="13">
        <v>0</v>
      </c>
      <c r="E1728" s="13">
        <v>0</v>
      </c>
      <c r="F1728" s="13">
        <v>0</v>
      </c>
      <c r="G1728" s="13">
        <v>0</v>
      </c>
      <c r="H1728" s="13">
        <v>0</v>
      </c>
      <c r="I1728" s="13">
        <v>0</v>
      </c>
      <c r="J1728" s="13">
        <v>0</v>
      </c>
      <c r="K1728" s="13">
        <v>0</v>
      </c>
      <c r="L1728" s="13">
        <v>0</v>
      </c>
      <c r="M1728" s="13">
        <v>0</v>
      </c>
      <c r="O1728" s="19">
        <v>1724</v>
      </c>
      <c r="P1728" s="20">
        <v>99</v>
      </c>
      <c r="Q1728" s="20">
        <v>99</v>
      </c>
      <c r="R1728" s="21">
        <v>99</v>
      </c>
      <c r="S1728" s="21">
        <v>99</v>
      </c>
      <c r="T1728" s="21">
        <v>99</v>
      </c>
      <c r="U1728" s="21">
        <v>99</v>
      </c>
      <c r="V1728" s="21">
        <v>99</v>
      </c>
      <c r="W1728" s="21">
        <v>99</v>
      </c>
      <c r="X1728" s="21">
        <v>99</v>
      </c>
      <c r="Y1728" s="21">
        <v>99</v>
      </c>
      <c r="Z1728" s="21">
        <v>99</v>
      </c>
      <c r="AA1728" s="21">
        <v>99</v>
      </c>
      <c r="AB1728" s="22">
        <v>1724</v>
      </c>
      <c r="AC1728" s="23">
        <v>99</v>
      </c>
      <c r="AD1728" s="23">
        <v>99</v>
      </c>
      <c r="AE1728" s="24">
        <v>99</v>
      </c>
      <c r="AF1728" s="24">
        <v>99</v>
      </c>
      <c r="AG1728" s="24">
        <v>99</v>
      </c>
      <c r="AH1728" s="24">
        <v>99</v>
      </c>
      <c r="AI1728" s="24">
        <v>99</v>
      </c>
      <c r="AJ1728" s="24">
        <v>99</v>
      </c>
      <c r="AK1728" s="24">
        <v>99</v>
      </c>
      <c r="AL1728" s="24">
        <v>99</v>
      </c>
      <c r="AM1728" s="24">
        <v>99</v>
      </c>
      <c r="AN1728" s="24">
        <v>99</v>
      </c>
      <c r="DX1728" s="19">
        <v>1724</v>
      </c>
      <c r="DY1728" t="s">
        <v>568</v>
      </c>
      <c r="DZ1728" t="s">
        <v>568</v>
      </c>
      <c r="EA1728" t="s">
        <v>568</v>
      </c>
      <c r="EB1728" t="s">
        <v>568</v>
      </c>
    </row>
    <row r="1729" spans="1:132" x14ac:dyDescent="0.25">
      <c r="A1729" s="12">
        <v>1726</v>
      </c>
      <c r="B1729" s="12">
        <v>0</v>
      </c>
      <c r="C1729" s="12">
        <v>0</v>
      </c>
      <c r="D1729" s="12">
        <v>0</v>
      </c>
      <c r="E1729" s="12">
        <v>0</v>
      </c>
      <c r="F1729" s="12">
        <v>0</v>
      </c>
      <c r="G1729" s="12">
        <v>0</v>
      </c>
      <c r="H1729" s="12">
        <v>0</v>
      </c>
      <c r="I1729" s="12">
        <v>0</v>
      </c>
      <c r="J1729" s="12">
        <v>0</v>
      </c>
      <c r="K1729" s="12">
        <v>0</v>
      </c>
      <c r="L1729" s="12">
        <v>0</v>
      </c>
      <c r="M1729" s="12">
        <v>0</v>
      </c>
      <c r="O1729" s="19">
        <v>1725</v>
      </c>
      <c r="P1729" s="20">
        <v>99</v>
      </c>
      <c r="Q1729" s="20">
        <v>99</v>
      </c>
      <c r="R1729" s="21">
        <v>99</v>
      </c>
      <c r="S1729" s="21">
        <v>99</v>
      </c>
      <c r="T1729" s="21">
        <v>99</v>
      </c>
      <c r="U1729" s="21">
        <v>99</v>
      </c>
      <c r="V1729" s="21">
        <v>99</v>
      </c>
      <c r="W1729" s="21">
        <v>99</v>
      </c>
      <c r="X1729" s="21">
        <v>99</v>
      </c>
      <c r="Y1729" s="21">
        <v>99</v>
      </c>
      <c r="Z1729" s="21">
        <v>99</v>
      </c>
      <c r="AA1729" s="21">
        <v>99</v>
      </c>
      <c r="AB1729" s="22">
        <v>1725</v>
      </c>
      <c r="AC1729" s="23">
        <v>99</v>
      </c>
      <c r="AD1729" s="23">
        <v>99</v>
      </c>
      <c r="AE1729" s="24">
        <v>99</v>
      </c>
      <c r="AF1729" s="24">
        <v>99</v>
      </c>
      <c r="AG1729" s="24">
        <v>99</v>
      </c>
      <c r="AH1729" s="24">
        <v>99</v>
      </c>
      <c r="AI1729" s="24">
        <v>99</v>
      </c>
      <c r="AJ1729" s="24">
        <v>99</v>
      </c>
      <c r="AK1729" s="24">
        <v>99</v>
      </c>
      <c r="AL1729" s="24">
        <v>99</v>
      </c>
      <c r="AM1729" s="24">
        <v>99</v>
      </c>
      <c r="AN1729" s="24">
        <v>99</v>
      </c>
      <c r="DX1729" s="19">
        <v>1725</v>
      </c>
      <c r="DY1729" t="s">
        <v>568</v>
      </c>
      <c r="DZ1729" t="s">
        <v>568</v>
      </c>
      <c r="EA1729" t="s">
        <v>568</v>
      </c>
      <c r="EB1729" t="s">
        <v>568</v>
      </c>
    </row>
    <row r="1730" spans="1:132" x14ac:dyDescent="0.25">
      <c r="A1730" s="13">
        <v>1727</v>
      </c>
      <c r="B1730" s="13">
        <v>0</v>
      </c>
      <c r="C1730" s="13">
        <v>0</v>
      </c>
      <c r="D1730" s="13">
        <v>0</v>
      </c>
      <c r="E1730" s="13">
        <v>0</v>
      </c>
      <c r="F1730" s="13">
        <v>0</v>
      </c>
      <c r="G1730" s="13">
        <v>0</v>
      </c>
      <c r="H1730" s="13">
        <v>0</v>
      </c>
      <c r="I1730" s="13">
        <v>0</v>
      </c>
      <c r="J1730" s="13">
        <v>0</v>
      </c>
      <c r="K1730" s="13">
        <v>0</v>
      </c>
      <c r="L1730" s="13">
        <v>0</v>
      </c>
      <c r="M1730" s="13">
        <v>0</v>
      </c>
      <c r="O1730" s="19">
        <v>1726</v>
      </c>
      <c r="P1730" s="20">
        <v>99</v>
      </c>
      <c r="Q1730" s="20">
        <v>99</v>
      </c>
      <c r="R1730" s="21">
        <v>99</v>
      </c>
      <c r="S1730" s="21">
        <v>99</v>
      </c>
      <c r="T1730" s="21">
        <v>99</v>
      </c>
      <c r="U1730" s="21">
        <v>99</v>
      </c>
      <c r="V1730" s="21">
        <v>99</v>
      </c>
      <c r="W1730" s="21">
        <v>99</v>
      </c>
      <c r="X1730" s="21">
        <v>99</v>
      </c>
      <c r="Y1730" s="21">
        <v>99</v>
      </c>
      <c r="Z1730" s="21">
        <v>99</v>
      </c>
      <c r="AA1730" s="21">
        <v>99</v>
      </c>
      <c r="AB1730" s="22">
        <v>1726</v>
      </c>
      <c r="AC1730" s="23">
        <v>99</v>
      </c>
      <c r="AD1730" s="23">
        <v>99</v>
      </c>
      <c r="AE1730" s="24">
        <v>99</v>
      </c>
      <c r="AF1730" s="24">
        <v>99</v>
      </c>
      <c r="AG1730" s="24">
        <v>99</v>
      </c>
      <c r="AH1730" s="24">
        <v>99</v>
      </c>
      <c r="AI1730" s="24">
        <v>99</v>
      </c>
      <c r="AJ1730" s="24">
        <v>99</v>
      </c>
      <c r="AK1730" s="24">
        <v>99</v>
      </c>
      <c r="AL1730" s="24">
        <v>99</v>
      </c>
      <c r="AM1730" s="24">
        <v>99</v>
      </c>
      <c r="AN1730" s="24">
        <v>99</v>
      </c>
      <c r="DX1730" s="19">
        <v>1726</v>
      </c>
      <c r="DY1730" t="s">
        <v>568</v>
      </c>
      <c r="DZ1730" t="s">
        <v>568</v>
      </c>
      <c r="EA1730" t="s">
        <v>568</v>
      </c>
      <c r="EB1730" t="s">
        <v>568</v>
      </c>
    </row>
    <row r="1731" spans="1:132" x14ac:dyDescent="0.25">
      <c r="A1731" s="12">
        <v>1728</v>
      </c>
      <c r="B1731" s="12">
        <v>0</v>
      </c>
      <c r="C1731" s="12">
        <v>0</v>
      </c>
      <c r="D1731" s="12">
        <v>0</v>
      </c>
      <c r="E1731" s="12">
        <v>0</v>
      </c>
      <c r="F1731" s="12">
        <v>0</v>
      </c>
      <c r="G1731" s="12">
        <v>0</v>
      </c>
      <c r="H1731" s="12">
        <v>0</v>
      </c>
      <c r="I1731" s="12">
        <v>0</v>
      </c>
      <c r="J1731" s="12">
        <v>0</v>
      </c>
      <c r="K1731" s="12">
        <v>0</v>
      </c>
      <c r="L1731" s="12">
        <v>0</v>
      </c>
      <c r="M1731" s="12">
        <v>0</v>
      </c>
      <c r="O1731" s="19">
        <v>1727</v>
      </c>
      <c r="P1731" s="20">
        <v>99</v>
      </c>
      <c r="Q1731" s="20">
        <v>99</v>
      </c>
      <c r="R1731" s="21">
        <v>99</v>
      </c>
      <c r="S1731" s="21">
        <v>99</v>
      </c>
      <c r="T1731" s="21">
        <v>99</v>
      </c>
      <c r="U1731" s="21">
        <v>99</v>
      </c>
      <c r="V1731" s="21">
        <v>99</v>
      </c>
      <c r="W1731" s="21">
        <v>99</v>
      </c>
      <c r="X1731" s="21">
        <v>99</v>
      </c>
      <c r="Y1731" s="21">
        <v>99</v>
      </c>
      <c r="Z1731" s="21">
        <v>99</v>
      </c>
      <c r="AA1731" s="21">
        <v>99</v>
      </c>
      <c r="AB1731" s="22">
        <v>1727</v>
      </c>
      <c r="AC1731" s="23">
        <v>99</v>
      </c>
      <c r="AD1731" s="23">
        <v>99</v>
      </c>
      <c r="AE1731" s="24">
        <v>99</v>
      </c>
      <c r="AF1731" s="24">
        <v>99</v>
      </c>
      <c r="AG1731" s="24">
        <v>99</v>
      </c>
      <c r="AH1731" s="24">
        <v>99</v>
      </c>
      <c r="AI1731" s="24">
        <v>99</v>
      </c>
      <c r="AJ1731" s="24">
        <v>99</v>
      </c>
      <c r="AK1731" s="24">
        <v>99</v>
      </c>
      <c r="AL1731" s="24">
        <v>99</v>
      </c>
      <c r="AM1731" s="24">
        <v>99</v>
      </c>
      <c r="AN1731" s="24">
        <v>99</v>
      </c>
      <c r="DX1731" s="19">
        <v>1727</v>
      </c>
      <c r="DY1731" t="s">
        <v>568</v>
      </c>
      <c r="DZ1731" t="s">
        <v>568</v>
      </c>
      <c r="EA1731" t="s">
        <v>568</v>
      </c>
      <c r="EB1731" t="s">
        <v>568</v>
      </c>
    </row>
    <row r="1732" spans="1:132" x14ac:dyDescent="0.25">
      <c r="A1732" s="13">
        <v>1729</v>
      </c>
      <c r="B1732" s="13">
        <v>0</v>
      </c>
      <c r="C1732" s="13">
        <v>0</v>
      </c>
      <c r="D1732" s="13">
        <v>0</v>
      </c>
      <c r="E1732" s="13">
        <v>0</v>
      </c>
      <c r="F1732" s="13">
        <v>0</v>
      </c>
      <c r="G1732" s="13">
        <v>0</v>
      </c>
      <c r="H1732" s="13">
        <v>0</v>
      </c>
      <c r="I1732" s="13">
        <v>0</v>
      </c>
      <c r="J1732" s="13">
        <v>0</v>
      </c>
      <c r="K1732" s="13">
        <v>0</v>
      </c>
      <c r="L1732" s="13">
        <v>0</v>
      </c>
      <c r="M1732" s="13">
        <v>0</v>
      </c>
      <c r="O1732" s="19">
        <v>1728</v>
      </c>
      <c r="P1732" s="20">
        <v>99</v>
      </c>
      <c r="Q1732" s="20">
        <v>99</v>
      </c>
      <c r="R1732" s="21">
        <v>99</v>
      </c>
      <c r="S1732" s="21">
        <v>99</v>
      </c>
      <c r="T1732" s="21">
        <v>99</v>
      </c>
      <c r="U1732" s="21">
        <v>99</v>
      </c>
      <c r="V1732" s="21">
        <v>99</v>
      </c>
      <c r="W1732" s="21">
        <v>99</v>
      </c>
      <c r="X1732" s="21">
        <v>99</v>
      </c>
      <c r="Y1732" s="21">
        <v>99</v>
      </c>
      <c r="Z1732" s="21">
        <v>99</v>
      </c>
      <c r="AA1732" s="21">
        <v>99</v>
      </c>
      <c r="AB1732" s="22">
        <v>1728</v>
      </c>
      <c r="AC1732" s="23">
        <v>99</v>
      </c>
      <c r="AD1732" s="23">
        <v>99</v>
      </c>
      <c r="AE1732" s="24">
        <v>99</v>
      </c>
      <c r="AF1732" s="24">
        <v>99</v>
      </c>
      <c r="AG1732" s="24">
        <v>99</v>
      </c>
      <c r="AH1732" s="24">
        <v>99</v>
      </c>
      <c r="AI1732" s="24">
        <v>99</v>
      </c>
      <c r="AJ1732" s="24">
        <v>99</v>
      </c>
      <c r="AK1732" s="24">
        <v>99</v>
      </c>
      <c r="AL1732" s="24">
        <v>99</v>
      </c>
      <c r="AM1732" s="24">
        <v>99</v>
      </c>
      <c r="AN1732" s="24">
        <v>99</v>
      </c>
      <c r="DX1732" s="19">
        <v>1728</v>
      </c>
      <c r="DY1732" t="s">
        <v>568</v>
      </c>
      <c r="DZ1732" t="s">
        <v>568</v>
      </c>
      <c r="EA1732" t="s">
        <v>568</v>
      </c>
      <c r="EB1732" t="s">
        <v>568</v>
      </c>
    </row>
    <row r="1733" spans="1:132" x14ac:dyDescent="0.25">
      <c r="A1733" s="12">
        <v>1730</v>
      </c>
      <c r="B1733" s="12">
        <v>0</v>
      </c>
      <c r="C1733" s="12">
        <v>0</v>
      </c>
      <c r="D1733" s="12">
        <v>0</v>
      </c>
      <c r="E1733" s="12">
        <v>0</v>
      </c>
      <c r="F1733" s="12">
        <v>0</v>
      </c>
      <c r="G1733" s="12">
        <v>0</v>
      </c>
      <c r="H1733" s="12">
        <v>0</v>
      </c>
      <c r="I1733" s="12">
        <v>0</v>
      </c>
      <c r="J1733" s="12">
        <v>0</v>
      </c>
      <c r="K1733" s="12">
        <v>0</v>
      </c>
      <c r="L1733" s="12">
        <v>0</v>
      </c>
      <c r="M1733" s="12">
        <v>0</v>
      </c>
      <c r="O1733" s="19">
        <v>1729</v>
      </c>
      <c r="P1733" s="20">
        <v>99</v>
      </c>
      <c r="Q1733" s="20">
        <v>99</v>
      </c>
      <c r="R1733" s="21">
        <v>99</v>
      </c>
      <c r="S1733" s="21">
        <v>99</v>
      </c>
      <c r="T1733" s="21">
        <v>99</v>
      </c>
      <c r="U1733" s="21">
        <v>99</v>
      </c>
      <c r="V1733" s="21">
        <v>99</v>
      </c>
      <c r="W1733" s="21">
        <v>99</v>
      </c>
      <c r="X1733" s="21">
        <v>99</v>
      </c>
      <c r="Y1733" s="21">
        <v>99</v>
      </c>
      <c r="Z1733" s="21">
        <v>99</v>
      </c>
      <c r="AA1733" s="21">
        <v>99</v>
      </c>
      <c r="AB1733" s="22">
        <v>1729</v>
      </c>
      <c r="AC1733" s="23">
        <v>99</v>
      </c>
      <c r="AD1733" s="23">
        <v>99</v>
      </c>
      <c r="AE1733" s="24">
        <v>99</v>
      </c>
      <c r="AF1733" s="24">
        <v>99</v>
      </c>
      <c r="AG1733" s="24">
        <v>99</v>
      </c>
      <c r="AH1733" s="24">
        <v>99</v>
      </c>
      <c r="AI1733" s="24">
        <v>99</v>
      </c>
      <c r="AJ1733" s="24">
        <v>99</v>
      </c>
      <c r="AK1733" s="24">
        <v>99</v>
      </c>
      <c r="AL1733" s="24">
        <v>99</v>
      </c>
      <c r="AM1733" s="24">
        <v>99</v>
      </c>
      <c r="AN1733" s="24">
        <v>99</v>
      </c>
      <c r="DX1733" s="19">
        <v>1729</v>
      </c>
      <c r="DY1733" t="s">
        <v>568</v>
      </c>
      <c r="DZ1733" t="s">
        <v>568</v>
      </c>
      <c r="EA1733" t="s">
        <v>568</v>
      </c>
      <c r="EB1733" t="s">
        <v>568</v>
      </c>
    </row>
    <row r="1734" spans="1:132" x14ac:dyDescent="0.25">
      <c r="A1734" s="13">
        <v>1731</v>
      </c>
      <c r="B1734" s="13">
        <v>0</v>
      </c>
      <c r="C1734" s="13">
        <v>0</v>
      </c>
      <c r="D1734" s="13">
        <v>0</v>
      </c>
      <c r="E1734" s="13">
        <v>0</v>
      </c>
      <c r="F1734" s="13">
        <v>0</v>
      </c>
      <c r="G1734" s="13">
        <v>0</v>
      </c>
      <c r="H1734" s="13">
        <v>0</v>
      </c>
      <c r="I1734" s="13">
        <v>0</v>
      </c>
      <c r="J1734" s="13">
        <v>0</v>
      </c>
      <c r="K1734" s="13">
        <v>0</v>
      </c>
      <c r="L1734" s="13">
        <v>0</v>
      </c>
      <c r="M1734" s="13">
        <v>0</v>
      </c>
      <c r="O1734" s="19">
        <v>1730</v>
      </c>
      <c r="P1734" s="20">
        <v>99</v>
      </c>
      <c r="Q1734" s="20">
        <v>99</v>
      </c>
      <c r="R1734" s="21">
        <v>99</v>
      </c>
      <c r="S1734" s="21">
        <v>99</v>
      </c>
      <c r="T1734" s="21">
        <v>99</v>
      </c>
      <c r="U1734" s="21">
        <v>99</v>
      </c>
      <c r="V1734" s="21">
        <v>99</v>
      </c>
      <c r="W1734" s="21">
        <v>99</v>
      </c>
      <c r="X1734" s="21">
        <v>99</v>
      </c>
      <c r="Y1734" s="21">
        <v>99</v>
      </c>
      <c r="Z1734" s="21">
        <v>99</v>
      </c>
      <c r="AA1734" s="21">
        <v>99</v>
      </c>
      <c r="AB1734" s="22">
        <v>1730</v>
      </c>
      <c r="AC1734" s="23">
        <v>99</v>
      </c>
      <c r="AD1734" s="23">
        <v>99</v>
      </c>
      <c r="AE1734" s="24">
        <v>99</v>
      </c>
      <c r="AF1734" s="24">
        <v>99</v>
      </c>
      <c r="AG1734" s="24">
        <v>99</v>
      </c>
      <c r="AH1734" s="24">
        <v>99</v>
      </c>
      <c r="AI1734" s="24">
        <v>99</v>
      </c>
      <c r="AJ1734" s="24">
        <v>99</v>
      </c>
      <c r="AK1734" s="24">
        <v>99</v>
      </c>
      <c r="AL1734" s="24">
        <v>99</v>
      </c>
      <c r="AM1734" s="24">
        <v>99</v>
      </c>
      <c r="AN1734" s="24">
        <v>99</v>
      </c>
      <c r="DX1734" s="19">
        <v>1730</v>
      </c>
      <c r="DY1734" t="s">
        <v>568</v>
      </c>
      <c r="DZ1734" t="s">
        <v>568</v>
      </c>
      <c r="EA1734" t="s">
        <v>568</v>
      </c>
      <c r="EB1734" t="s">
        <v>568</v>
      </c>
    </row>
    <row r="1735" spans="1:132" x14ac:dyDescent="0.25">
      <c r="A1735" s="12">
        <v>1732</v>
      </c>
      <c r="B1735" s="12">
        <v>0</v>
      </c>
      <c r="C1735" s="12">
        <v>0</v>
      </c>
      <c r="D1735" s="12">
        <v>0</v>
      </c>
      <c r="E1735" s="12">
        <v>0</v>
      </c>
      <c r="F1735" s="12">
        <v>0</v>
      </c>
      <c r="G1735" s="12">
        <v>0</v>
      </c>
      <c r="H1735" s="12">
        <v>0</v>
      </c>
      <c r="I1735" s="12">
        <v>0</v>
      </c>
      <c r="J1735" s="12">
        <v>0</v>
      </c>
      <c r="K1735" s="12">
        <v>0</v>
      </c>
      <c r="L1735" s="12">
        <v>0</v>
      </c>
      <c r="M1735" s="12">
        <v>0</v>
      </c>
      <c r="O1735" s="19">
        <v>1731</v>
      </c>
      <c r="P1735" s="20">
        <v>99</v>
      </c>
      <c r="Q1735" s="20">
        <v>99</v>
      </c>
      <c r="R1735" s="21">
        <v>99</v>
      </c>
      <c r="S1735" s="21">
        <v>99</v>
      </c>
      <c r="T1735" s="21">
        <v>99</v>
      </c>
      <c r="U1735" s="21">
        <v>99</v>
      </c>
      <c r="V1735" s="21">
        <v>99</v>
      </c>
      <c r="W1735" s="21">
        <v>99</v>
      </c>
      <c r="X1735" s="21">
        <v>99</v>
      </c>
      <c r="Y1735" s="21">
        <v>99</v>
      </c>
      <c r="Z1735" s="21">
        <v>99</v>
      </c>
      <c r="AA1735" s="21">
        <v>99</v>
      </c>
      <c r="AB1735" s="22">
        <v>1731</v>
      </c>
      <c r="AC1735" s="23">
        <v>99</v>
      </c>
      <c r="AD1735" s="23">
        <v>99</v>
      </c>
      <c r="AE1735" s="24">
        <v>99</v>
      </c>
      <c r="AF1735" s="24">
        <v>99</v>
      </c>
      <c r="AG1735" s="24">
        <v>99</v>
      </c>
      <c r="AH1735" s="24">
        <v>99</v>
      </c>
      <c r="AI1735" s="24">
        <v>99</v>
      </c>
      <c r="AJ1735" s="24">
        <v>99</v>
      </c>
      <c r="AK1735" s="24">
        <v>99</v>
      </c>
      <c r="AL1735" s="24">
        <v>99</v>
      </c>
      <c r="AM1735" s="24">
        <v>99</v>
      </c>
      <c r="AN1735" s="24">
        <v>99</v>
      </c>
      <c r="DX1735" s="19">
        <v>1731</v>
      </c>
      <c r="DY1735" t="s">
        <v>568</v>
      </c>
      <c r="DZ1735" t="s">
        <v>568</v>
      </c>
      <c r="EA1735" t="s">
        <v>568</v>
      </c>
      <c r="EB1735" t="s">
        <v>568</v>
      </c>
    </row>
    <row r="1736" spans="1:132" x14ac:dyDescent="0.25">
      <c r="A1736" s="13">
        <v>1733</v>
      </c>
      <c r="B1736" s="13">
        <v>0</v>
      </c>
      <c r="C1736" s="13">
        <v>0</v>
      </c>
      <c r="D1736" s="13">
        <v>0</v>
      </c>
      <c r="E1736" s="13">
        <v>0</v>
      </c>
      <c r="F1736" s="13">
        <v>0</v>
      </c>
      <c r="G1736" s="13">
        <v>0</v>
      </c>
      <c r="H1736" s="13">
        <v>0</v>
      </c>
      <c r="I1736" s="13">
        <v>0</v>
      </c>
      <c r="J1736" s="13">
        <v>0</v>
      </c>
      <c r="K1736" s="13">
        <v>0</v>
      </c>
      <c r="L1736" s="13">
        <v>0</v>
      </c>
      <c r="M1736" s="13">
        <v>0</v>
      </c>
      <c r="O1736" s="19">
        <v>1732</v>
      </c>
      <c r="P1736" s="20">
        <v>99</v>
      </c>
      <c r="Q1736" s="20">
        <v>99</v>
      </c>
      <c r="R1736" s="21">
        <v>99</v>
      </c>
      <c r="S1736" s="21">
        <v>99</v>
      </c>
      <c r="T1736" s="21">
        <v>99</v>
      </c>
      <c r="U1736" s="21">
        <v>99</v>
      </c>
      <c r="V1736" s="21">
        <v>99</v>
      </c>
      <c r="W1736" s="21">
        <v>99</v>
      </c>
      <c r="X1736" s="21">
        <v>99</v>
      </c>
      <c r="Y1736" s="21">
        <v>99</v>
      </c>
      <c r="Z1736" s="21">
        <v>99</v>
      </c>
      <c r="AA1736" s="21">
        <v>99</v>
      </c>
      <c r="AB1736" s="22">
        <v>1732</v>
      </c>
      <c r="AC1736" s="23">
        <v>99</v>
      </c>
      <c r="AD1736" s="23">
        <v>99</v>
      </c>
      <c r="AE1736" s="24">
        <v>99</v>
      </c>
      <c r="AF1736" s="24">
        <v>99</v>
      </c>
      <c r="AG1736" s="24">
        <v>99</v>
      </c>
      <c r="AH1736" s="24">
        <v>99</v>
      </c>
      <c r="AI1736" s="24">
        <v>99</v>
      </c>
      <c r="AJ1736" s="24">
        <v>99</v>
      </c>
      <c r="AK1736" s="24">
        <v>99</v>
      </c>
      <c r="AL1736" s="24">
        <v>99</v>
      </c>
      <c r="AM1736" s="24">
        <v>99</v>
      </c>
      <c r="AN1736" s="24">
        <v>99</v>
      </c>
      <c r="DX1736" s="19">
        <v>1732</v>
      </c>
      <c r="DY1736" t="s">
        <v>568</v>
      </c>
      <c r="DZ1736" t="s">
        <v>568</v>
      </c>
      <c r="EA1736" t="s">
        <v>568</v>
      </c>
      <c r="EB1736" t="s">
        <v>568</v>
      </c>
    </row>
    <row r="1737" spans="1:132" x14ac:dyDescent="0.25">
      <c r="A1737" s="12">
        <v>1734</v>
      </c>
      <c r="B1737" s="12">
        <v>0</v>
      </c>
      <c r="C1737" s="12">
        <v>0</v>
      </c>
      <c r="D1737" s="12">
        <v>0</v>
      </c>
      <c r="E1737" s="12">
        <v>0</v>
      </c>
      <c r="F1737" s="12">
        <v>0</v>
      </c>
      <c r="G1737" s="12">
        <v>0</v>
      </c>
      <c r="H1737" s="12">
        <v>0</v>
      </c>
      <c r="I1737" s="12">
        <v>0</v>
      </c>
      <c r="J1737" s="12">
        <v>0</v>
      </c>
      <c r="K1737" s="12">
        <v>0</v>
      </c>
      <c r="L1737" s="12">
        <v>0</v>
      </c>
      <c r="M1737" s="12">
        <v>0</v>
      </c>
      <c r="O1737" s="19">
        <v>1733</v>
      </c>
      <c r="P1737" s="20">
        <v>99</v>
      </c>
      <c r="Q1737" s="20">
        <v>99</v>
      </c>
      <c r="R1737" s="21">
        <v>99</v>
      </c>
      <c r="S1737" s="21">
        <v>99</v>
      </c>
      <c r="T1737" s="21">
        <v>99</v>
      </c>
      <c r="U1737" s="21">
        <v>99</v>
      </c>
      <c r="V1737" s="21">
        <v>99</v>
      </c>
      <c r="W1737" s="21">
        <v>99</v>
      </c>
      <c r="X1737" s="21">
        <v>99</v>
      </c>
      <c r="Y1737" s="21">
        <v>99</v>
      </c>
      <c r="Z1737" s="21">
        <v>99</v>
      </c>
      <c r="AA1737" s="21">
        <v>99</v>
      </c>
      <c r="AB1737" s="22">
        <v>1733</v>
      </c>
      <c r="AC1737" s="23">
        <v>99</v>
      </c>
      <c r="AD1737" s="23">
        <v>99</v>
      </c>
      <c r="AE1737" s="24">
        <v>99</v>
      </c>
      <c r="AF1737" s="24">
        <v>99</v>
      </c>
      <c r="AG1737" s="24">
        <v>99</v>
      </c>
      <c r="AH1737" s="24">
        <v>99</v>
      </c>
      <c r="AI1737" s="24">
        <v>99</v>
      </c>
      <c r="AJ1737" s="24">
        <v>99</v>
      </c>
      <c r="AK1737" s="24">
        <v>99</v>
      </c>
      <c r="AL1737" s="24">
        <v>99</v>
      </c>
      <c r="AM1737" s="24">
        <v>99</v>
      </c>
      <c r="AN1737" s="24">
        <v>99</v>
      </c>
      <c r="DX1737" s="19">
        <v>1733</v>
      </c>
      <c r="DY1737" t="s">
        <v>568</v>
      </c>
      <c r="DZ1737" t="s">
        <v>568</v>
      </c>
      <c r="EA1737" t="s">
        <v>568</v>
      </c>
      <c r="EB1737" t="s">
        <v>568</v>
      </c>
    </row>
    <row r="1738" spans="1:132" x14ac:dyDescent="0.25">
      <c r="A1738" s="13">
        <v>1735</v>
      </c>
      <c r="B1738" s="13">
        <v>0</v>
      </c>
      <c r="C1738" s="13">
        <v>0</v>
      </c>
      <c r="D1738" s="13">
        <v>0</v>
      </c>
      <c r="E1738" s="13">
        <v>0</v>
      </c>
      <c r="F1738" s="13">
        <v>0</v>
      </c>
      <c r="G1738" s="13">
        <v>0</v>
      </c>
      <c r="H1738" s="13">
        <v>0</v>
      </c>
      <c r="I1738" s="13">
        <v>0</v>
      </c>
      <c r="J1738" s="13">
        <v>0</v>
      </c>
      <c r="K1738" s="13">
        <v>0</v>
      </c>
      <c r="L1738" s="13">
        <v>0</v>
      </c>
      <c r="M1738" s="13">
        <v>0</v>
      </c>
      <c r="O1738" s="19">
        <v>1734</v>
      </c>
      <c r="P1738" s="20">
        <v>99</v>
      </c>
      <c r="Q1738" s="20">
        <v>99</v>
      </c>
      <c r="R1738" s="21">
        <v>99</v>
      </c>
      <c r="S1738" s="21">
        <v>99</v>
      </c>
      <c r="T1738" s="21">
        <v>99</v>
      </c>
      <c r="U1738" s="21">
        <v>99</v>
      </c>
      <c r="V1738" s="21">
        <v>99</v>
      </c>
      <c r="W1738" s="21">
        <v>99</v>
      </c>
      <c r="X1738" s="21">
        <v>99</v>
      </c>
      <c r="Y1738" s="21">
        <v>99</v>
      </c>
      <c r="Z1738" s="21">
        <v>99</v>
      </c>
      <c r="AA1738" s="21">
        <v>99</v>
      </c>
      <c r="AB1738" s="22">
        <v>1734</v>
      </c>
      <c r="AC1738" s="23">
        <v>99</v>
      </c>
      <c r="AD1738" s="23">
        <v>99</v>
      </c>
      <c r="AE1738" s="24">
        <v>99</v>
      </c>
      <c r="AF1738" s="24">
        <v>99</v>
      </c>
      <c r="AG1738" s="24">
        <v>99</v>
      </c>
      <c r="AH1738" s="24">
        <v>99</v>
      </c>
      <c r="AI1738" s="24">
        <v>99</v>
      </c>
      <c r="AJ1738" s="24">
        <v>99</v>
      </c>
      <c r="AK1738" s="24">
        <v>99</v>
      </c>
      <c r="AL1738" s="24">
        <v>99</v>
      </c>
      <c r="AM1738" s="24">
        <v>99</v>
      </c>
      <c r="AN1738" s="24">
        <v>99</v>
      </c>
      <c r="DX1738" s="19">
        <v>1734</v>
      </c>
      <c r="DY1738" t="s">
        <v>568</v>
      </c>
      <c r="DZ1738" t="s">
        <v>568</v>
      </c>
      <c r="EA1738" t="s">
        <v>568</v>
      </c>
      <c r="EB1738" t="s">
        <v>568</v>
      </c>
    </row>
    <row r="1739" spans="1:132" x14ac:dyDescent="0.25">
      <c r="A1739" s="12">
        <v>1736</v>
      </c>
      <c r="B1739" s="12">
        <v>0</v>
      </c>
      <c r="C1739" s="12">
        <v>0</v>
      </c>
      <c r="D1739" s="12">
        <v>0</v>
      </c>
      <c r="E1739" s="12">
        <v>0</v>
      </c>
      <c r="F1739" s="12">
        <v>0</v>
      </c>
      <c r="G1739" s="12">
        <v>0</v>
      </c>
      <c r="H1739" s="12">
        <v>0</v>
      </c>
      <c r="I1739" s="12">
        <v>0</v>
      </c>
      <c r="J1739" s="12">
        <v>0</v>
      </c>
      <c r="K1739" s="12">
        <v>0</v>
      </c>
      <c r="L1739" s="12">
        <v>0</v>
      </c>
      <c r="M1739" s="12">
        <v>0</v>
      </c>
      <c r="O1739" s="19">
        <v>1735</v>
      </c>
      <c r="P1739" s="20">
        <v>99</v>
      </c>
      <c r="Q1739" s="20">
        <v>99</v>
      </c>
      <c r="R1739" s="21">
        <v>99</v>
      </c>
      <c r="S1739" s="21">
        <v>99</v>
      </c>
      <c r="T1739" s="21">
        <v>99</v>
      </c>
      <c r="U1739" s="21">
        <v>99</v>
      </c>
      <c r="V1739" s="21">
        <v>99</v>
      </c>
      <c r="W1739" s="21">
        <v>99</v>
      </c>
      <c r="X1739" s="21">
        <v>99</v>
      </c>
      <c r="Y1739" s="21">
        <v>99</v>
      </c>
      <c r="Z1739" s="21">
        <v>99</v>
      </c>
      <c r="AA1739" s="21">
        <v>99</v>
      </c>
      <c r="AB1739" s="22">
        <v>1735</v>
      </c>
      <c r="AC1739" s="23">
        <v>99</v>
      </c>
      <c r="AD1739" s="23">
        <v>99</v>
      </c>
      <c r="AE1739" s="24">
        <v>99</v>
      </c>
      <c r="AF1739" s="24">
        <v>99</v>
      </c>
      <c r="AG1739" s="24">
        <v>99</v>
      </c>
      <c r="AH1739" s="24">
        <v>99</v>
      </c>
      <c r="AI1739" s="24">
        <v>99</v>
      </c>
      <c r="AJ1739" s="24">
        <v>99</v>
      </c>
      <c r="AK1739" s="24">
        <v>99</v>
      </c>
      <c r="AL1739" s="24">
        <v>99</v>
      </c>
      <c r="AM1739" s="24">
        <v>99</v>
      </c>
      <c r="AN1739" s="24">
        <v>99</v>
      </c>
      <c r="DX1739" s="19">
        <v>1735</v>
      </c>
      <c r="DY1739" t="s">
        <v>568</v>
      </c>
      <c r="DZ1739" t="s">
        <v>568</v>
      </c>
      <c r="EA1739" t="s">
        <v>568</v>
      </c>
      <c r="EB1739" t="s">
        <v>568</v>
      </c>
    </row>
    <row r="1740" spans="1:132" x14ac:dyDescent="0.25">
      <c r="A1740" s="13">
        <v>1737</v>
      </c>
      <c r="B1740" s="13">
        <v>0</v>
      </c>
      <c r="C1740" s="13">
        <v>0</v>
      </c>
      <c r="D1740" s="13">
        <v>0</v>
      </c>
      <c r="E1740" s="13">
        <v>0</v>
      </c>
      <c r="F1740" s="13">
        <v>0</v>
      </c>
      <c r="G1740" s="13">
        <v>0</v>
      </c>
      <c r="H1740" s="13">
        <v>0</v>
      </c>
      <c r="I1740" s="13">
        <v>0</v>
      </c>
      <c r="J1740" s="13">
        <v>0</v>
      </c>
      <c r="K1740" s="13">
        <v>0</v>
      </c>
      <c r="L1740" s="13">
        <v>0</v>
      </c>
      <c r="M1740" s="13">
        <v>0</v>
      </c>
      <c r="O1740" s="19">
        <v>1736</v>
      </c>
      <c r="P1740" s="20">
        <v>99</v>
      </c>
      <c r="Q1740" s="20">
        <v>99</v>
      </c>
      <c r="R1740" s="21">
        <v>99</v>
      </c>
      <c r="S1740" s="21">
        <v>99</v>
      </c>
      <c r="T1740" s="21">
        <v>99</v>
      </c>
      <c r="U1740" s="21">
        <v>99</v>
      </c>
      <c r="V1740" s="21">
        <v>99</v>
      </c>
      <c r="W1740" s="21">
        <v>99</v>
      </c>
      <c r="X1740" s="21">
        <v>99</v>
      </c>
      <c r="Y1740" s="21">
        <v>99</v>
      </c>
      <c r="Z1740" s="21">
        <v>99</v>
      </c>
      <c r="AA1740" s="21">
        <v>99</v>
      </c>
      <c r="AB1740" s="22">
        <v>1736</v>
      </c>
      <c r="AC1740" s="23">
        <v>99</v>
      </c>
      <c r="AD1740" s="23">
        <v>99</v>
      </c>
      <c r="AE1740" s="24">
        <v>99</v>
      </c>
      <c r="AF1740" s="24">
        <v>99</v>
      </c>
      <c r="AG1740" s="24">
        <v>99</v>
      </c>
      <c r="AH1740" s="24">
        <v>99</v>
      </c>
      <c r="AI1740" s="24">
        <v>99</v>
      </c>
      <c r="AJ1740" s="24">
        <v>99</v>
      </c>
      <c r="AK1740" s="24">
        <v>99</v>
      </c>
      <c r="AL1740" s="24">
        <v>99</v>
      </c>
      <c r="AM1740" s="24">
        <v>99</v>
      </c>
      <c r="AN1740" s="24">
        <v>99</v>
      </c>
      <c r="DX1740" s="19">
        <v>1736</v>
      </c>
      <c r="DY1740" t="s">
        <v>568</v>
      </c>
      <c r="DZ1740" t="s">
        <v>568</v>
      </c>
      <c r="EA1740" t="s">
        <v>568</v>
      </c>
      <c r="EB1740" t="s">
        <v>568</v>
      </c>
    </row>
    <row r="1741" spans="1:132" x14ac:dyDescent="0.25">
      <c r="A1741" s="12">
        <v>1738</v>
      </c>
      <c r="B1741" s="12">
        <v>0</v>
      </c>
      <c r="C1741" s="12">
        <v>0</v>
      </c>
      <c r="D1741" s="12">
        <v>0</v>
      </c>
      <c r="E1741" s="12">
        <v>0</v>
      </c>
      <c r="F1741" s="12">
        <v>0</v>
      </c>
      <c r="G1741" s="12">
        <v>0</v>
      </c>
      <c r="H1741" s="12">
        <v>0</v>
      </c>
      <c r="I1741" s="12">
        <v>0</v>
      </c>
      <c r="J1741" s="12">
        <v>0</v>
      </c>
      <c r="K1741" s="12">
        <v>0</v>
      </c>
      <c r="L1741" s="12">
        <v>0</v>
      </c>
      <c r="M1741" s="12">
        <v>0</v>
      </c>
      <c r="O1741" s="19">
        <v>1737</v>
      </c>
      <c r="P1741" s="20">
        <v>99</v>
      </c>
      <c r="Q1741" s="20">
        <v>99</v>
      </c>
      <c r="R1741" s="21">
        <v>99</v>
      </c>
      <c r="S1741" s="21">
        <v>99</v>
      </c>
      <c r="T1741" s="21">
        <v>99</v>
      </c>
      <c r="U1741" s="21">
        <v>99</v>
      </c>
      <c r="V1741" s="21">
        <v>99</v>
      </c>
      <c r="W1741" s="21">
        <v>99</v>
      </c>
      <c r="X1741" s="21">
        <v>99</v>
      </c>
      <c r="Y1741" s="21">
        <v>99</v>
      </c>
      <c r="Z1741" s="21">
        <v>99</v>
      </c>
      <c r="AA1741" s="21">
        <v>99</v>
      </c>
      <c r="AB1741" s="22">
        <v>1737</v>
      </c>
      <c r="AC1741" s="23">
        <v>99</v>
      </c>
      <c r="AD1741" s="23">
        <v>99</v>
      </c>
      <c r="AE1741" s="24">
        <v>99</v>
      </c>
      <c r="AF1741" s="24">
        <v>99</v>
      </c>
      <c r="AG1741" s="24">
        <v>99</v>
      </c>
      <c r="AH1741" s="24">
        <v>99</v>
      </c>
      <c r="AI1741" s="24">
        <v>99</v>
      </c>
      <c r="AJ1741" s="24">
        <v>99</v>
      </c>
      <c r="AK1741" s="24">
        <v>99</v>
      </c>
      <c r="AL1741" s="24">
        <v>99</v>
      </c>
      <c r="AM1741" s="24">
        <v>99</v>
      </c>
      <c r="AN1741" s="24">
        <v>99</v>
      </c>
      <c r="DX1741" s="19">
        <v>1737</v>
      </c>
      <c r="DY1741" t="s">
        <v>568</v>
      </c>
      <c r="DZ1741" t="s">
        <v>568</v>
      </c>
      <c r="EA1741" t="s">
        <v>568</v>
      </c>
      <c r="EB1741" t="s">
        <v>568</v>
      </c>
    </row>
    <row r="1742" spans="1:132" x14ac:dyDescent="0.25">
      <c r="A1742" s="13">
        <v>1739</v>
      </c>
      <c r="B1742" s="13">
        <v>0</v>
      </c>
      <c r="C1742" s="13">
        <v>0</v>
      </c>
      <c r="D1742" s="13">
        <v>0</v>
      </c>
      <c r="E1742" s="13">
        <v>0</v>
      </c>
      <c r="F1742" s="13">
        <v>0</v>
      </c>
      <c r="G1742" s="13">
        <v>0</v>
      </c>
      <c r="H1742" s="13">
        <v>0</v>
      </c>
      <c r="I1742" s="13">
        <v>0</v>
      </c>
      <c r="J1742" s="13">
        <v>0</v>
      </c>
      <c r="K1742" s="13">
        <v>0</v>
      </c>
      <c r="L1742" s="13">
        <v>0</v>
      </c>
      <c r="M1742" s="13">
        <v>0</v>
      </c>
      <c r="O1742" s="19">
        <v>1738</v>
      </c>
      <c r="P1742" s="20">
        <v>99</v>
      </c>
      <c r="Q1742" s="20">
        <v>99</v>
      </c>
      <c r="R1742" s="21">
        <v>99</v>
      </c>
      <c r="S1742" s="21">
        <v>99</v>
      </c>
      <c r="T1742" s="21">
        <v>99</v>
      </c>
      <c r="U1742" s="21">
        <v>99</v>
      </c>
      <c r="V1742" s="21">
        <v>99</v>
      </c>
      <c r="W1742" s="21">
        <v>99</v>
      </c>
      <c r="X1742" s="21">
        <v>99</v>
      </c>
      <c r="Y1742" s="21">
        <v>99</v>
      </c>
      <c r="Z1742" s="21">
        <v>99</v>
      </c>
      <c r="AA1742" s="21">
        <v>99</v>
      </c>
      <c r="AB1742" s="22">
        <v>1738</v>
      </c>
      <c r="AC1742" s="23">
        <v>99</v>
      </c>
      <c r="AD1742" s="23">
        <v>99</v>
      </c>
      <c r="AE1742" s="24">
        <v>99</v>
      </c>
      <c r="AF1742" s="24">
        <v>99</v>
      </c>
      <c r="AG1742" s="24">
        <v>99</v>
      </c>
      <c r="AH1742" s="24">
        <v>99</v>
      </c>
      <c r="AI1742" s="24">
        <v>99</v>
      </c>
      <c r="AJ1742" s="24">
        <v>99</v>
      </c>
      <c r="AK1742" s="24">
        <v>99</v>
      </c>
      <c r="AL1742" s="24">
        <v>99</v>
      </c>
      <c r="AM1742" s="24">
        <v>99</v>
      </c>
      <c r="AN1742" s="24">
        <v>99</v>
      </c>
      <c r="DX1742" s="19">
        <v>1738</v>
      </c>
      <c r="DY1742" t="s">
        <v>568</v>
      </c>
      <c r="DZ1742" t="s">
        <v>568</v>
      </c>
      <c r="EA1742" t="s">
        <v>568</v>
      </c>
      <c r="EB1742" t="s">
        <v>568</v>
      </c>
    </row>
    <row r="1743" spans="1:132" x14ac:dyDescent="0.25">
      <c r="A1743" s="12">
        <v>1740</v>
      </c>
      <c r="B1743" s="12">
        <v>0</v>
      </c>
      <c r="C1743" s="12">
        <v>0</v>
      </c>
      <c r="D1743" s="12">
        <v>0</v>
      </c>
      <c r="E1743" s="12">
        <v>0</v>
      </c>
      <c r="F1743" s="12">
        <v>0</v>
      </c>
      <c r="G1743" s="12">
        <v>0</v>
      </c>
      <c r="H1743" s="12">
        <v>0</v>
      </c>
      <c r="I1743" s="12">
        <v>0</v>
      </c>
      <c r="J1743" s="12">
        <v>0</v>
      </c>
      <c r="K1743" s="12">
        <v>0</v>
      </c>
      <c r="L1743" s="12">
        <v>0</v>
      </c>
      <c r="M1743" s="12">
        <v>0</v>
      </c>
      <c r="O1743" s="19">
        <v>1739</v>
      </c>
      <c r="P1743" s="20">
        <v>99</v>
      </c>
      <c r="Q1743" s="20">
        <v>99</v>
      </c>
      <c r="R1743" s="21">
        <v>99</v>
      </c>
      <c r="S1743" s="21">
        <v>99</v>
      </c>
      <c r="T1743" s="21">
        <v>99</v>
      </c>
      <c r="U1743" s="21">
        <v>99</v>
      </c>
      <c r="V1743" s="21">
        <v>99</v>
      </c>
      <c r="W1743" s="21">
        <v>99</v>
      </c>
      <c r="X1743" s="21">
        <v>99</v>
      </c>
      <c r="Y1743" s="21">
        <v>99</v>
      </c>
      <c r="Z1743" s="21">
        <v>99</v>
      </c>
      <c r="AA1743" s="21">
        <v>99</v>
      </c>
      <c r="AB1743" s="22">
        <v>1739</v>
      </c>
      <c r="AC1743" s="23">
        <v>99</v>
      </c>
      <c r="AD1743" s="23">
        <v>99</v>
      </c>
      <c r="AE1743" s="24">
        <v>99</v>
      </c>
      <c r="AF1743" s="24">
        <v>99</v>
      </c>
      <c r="AG1743" s="24">
        <v>99</v>
      </c>
      <c r="AH1743" s="24">
        <v>99</v>
      </c>
      <c r="AI1743" s="24">
        <v>99</v>
      </c>
      <c r="AJ1743" s="24">
        <v>99</v>
      </c>
      <c r="AK1743" s="24">
        <v>99</v>
      </c>
      <c r="AL1743" s="24">
        <v>99</v>
      </c>
      <c r="AM1743" s="24">
        <v>99</v>
      </c>
      <c r="AN1743" s="24">
        <v>99</v>
      </c>
      <c r="DX1743" s="19">
        <v>1739</v>
      </c>
      <c r="DY1743" t="s">
        <v>568</v>
      </c>
      <c r="DZ1743" t="s">
        <v>568</v>
      </c>
      <c r="EA1743" t="s">
        <v>568</v>
      </c>
      <c r="EB1743" t="s">
        <v>568</v>
      </c>
    </row>
    <row r="1744" spans="1:132" x14ac:dyDescent="0.25">
      <c r="A1744" s="13">
        <v>1741</v>
      </c>
      <c r="B1744" s="13">
        <v>0</v>
      </c>
      <c r="C1744" s="13">
        <v>0</v>
      </c>
      <c r="D1744" s="13">
        <v>0</v>
      </c>
      <c r="E1744" s="13">
        <v>0</v>
      </c>
      <c r="F1744" s="13">
        <v>0</v>
      </c>
      <c r="G1744" s="13">
        <v>0</v>
      </c>
      <c r="H1744" s="13">
        <v>0</v>
      </c>
      <c r="I1744" s="13">
        <v>0</v>
      </c>
      <c r="J1744" s="13">
        <v>0</v>
      </c>
      <c r="K1744" s="13">
        <v>0</v>
      </c>
      <c r="L1744" s="13">
        <v>0</v>
      </c>
      <c r="M1744" s="13">
        <v>0</v>
      </c>
      <c r="O1744" s="19">
        <v>1740</v>
      </c>
      <c r="P1744" s="20">
        <v>99</v>
      </c>
      <c r="Q1744" s="20">
        <v>99</v>
      </c>
      <c r="R1744" s="21">
        <v>99</v>
      </c>
      <c r="S1744" s="21">
        <v>99</v>
      </c>
      <c r="T1744" s="21">
        <v>99</v>
      </c>
      <c r="U1744" s="21">
        <v>99</v>
      </c>
      <c r="V1744" s="21">
        <v>99</v>
      </c>
      <c r="W1744" s="21">
        <v>99</v>
      </c>
      <c r="X1744" s="21">
        <v>99</v>
      </c>
      <c r="Y1744" s="21">
        <v>99</v>
      </c>
      <c r="Z1744" s="21">
        <v>99</v>
      </c>
      <c r="AA1744" s="21">
        <v>99</v>
      </c>
      <c r="AB1744" s="22">
        <v>1740</v>
      </c>
      <c r="AC1744" s="23">
        <v>99</v>
      </c>
      <c r="AD1744" s="23">
        <v>99</v>
      </c>
      <c r="AE1744" s="24">
        <v>99</v>
      </c>
      <c r="AF1744" s="24">
        <v>99</v>
      </c>
      <c r="AG1744" s="24">
        <v>99</v>
      </c>
      <c r="AH1744" s="24">
        <v>99</v>
      </c>
      <c r="AI1744" s="24">
        <v>99</v>
      </c>
      <c r="AJ1744" s="24">
        <v>99</v>
      </c>
      <c r="AK1744" s="24">
        <v>99</v>
      </c>
      <c r="AL1744" s="24">
        <v>99</v>
      </c>
      <c r="AM1744" s="24">
        <v>99</v>
      </c>
      <c r="AN1744" s="24">
        <v>99</v>
      </c>
      <c r="DX1744" s="19">
        <v>1740</v>
      </c>
      <c r="DY1744" t="s">
        <v>568</v>
      </c>
      <c r="DZ1744" t="s">
        <v>568</v>
      </c>
      <c r="EA1744" t="s">
        <v>568</v>
      </c>
      <c r="EB1744" t="s">
        <v>568</v>
      </c>
    </row>
    <row r="1745" spans="1:132" x14ac:dyDescent="0.25">
      <c r="A1745" s="12">
        <v>1742</v>
      </c>
      <c r="B1745" s="12">
        <v>0</v>
      </c>
      <c r="C1745" s="12">
        <v>0</v>
      </c>
      <c r="D1745" s="12">
        <v>0</v>
      </c>
      <c r="E1745" s="12">
        <v>0</v>
      </c>
      <c r="F1745" s="12">
        <v>0</v>
      </c>
      <c r="G1745" s="12">
        <v>0</v>
      </c>
      <c r="H1745" s="12">
        <v>0</v>
      </c>
      <c r="I1745" s="12">
        <v>0</v>
      </c>
      <c r="J1745" s="12">
        <v>0</v>
      </c>
      <c r="K1745" s="12">
        <v>0</v>
      </c>
      <c r="L1745" s="12">
        <v>0</v>
      </c>
      <c r="M1745" s="12">
        <v>0</v>
      </c>
      <c r="O1745" s="19">
        <v>1741</v>
      </c>
      <c r="P1745" s="20">
        <v>99</v>
      </c>
      <c r="Q1745" s="20">
        <v>99</v>
      </c>
      <c r="R1745" s="21">
        <v>99</v>
      </c>
      <c r="S1745" s="21">
        <v>99</v>
      </c>
      <c r="T1745" s="21">
        <v>99</v>
      </c>
      <c r="U1745" s="21">
        <v>99</v>
      </c>
      <c r="V1745" s="21">
        <v>99</v>
      </c>
      <c r="W1745" s="21">
        <v>99</v>
      </c>
      <c r="X1745" s="21">
        <v>99</v>
      </c>
      <c r="Y1745" s="21">
        <v>99</v>
      </c>
      <c r="Z1745" s="21">
        <v>99</v>
      </c>
      <c r="AA1745" s="21">
        <v>99</v>
      </c>
      <c r="AB1745" s="22">
        <v>1741</v>
      </c>
      <c r="AC1745" s="23">
        <v>99</v>
      </c>
      <c r="AD1745" s="23">
        <v>99</v>
      </c>
      <c r="AE1745" s="24">
        <v>99</v>
      </c>
      <c r="AF1745" s="24">
        <v>99</v>
      </c>
      <c r="AG1745" s="24">
        <v>99</v>
      </c>
      <c r="AH1745" s="24">
        <v>99</v>
      </c>
      <c r="AI1745" s="24">
        <v>99</v>
      </c>
      <c r="AJ1745" s="24">
        <v>99</v>
      </c>
      <c r="AK1745" s="24">
        <v>99</v>
      </c>
      <c r="AL1745" s="24">
        <v>99</v>
      </c>
      <c r="AM1745" s="24">
        <v>99</v>
      </c>
      <c r="AN1745" s="24">
        <v>99</v>
      </c>
      <c r="DX1745" s="19">
        <v>1741</v>
      </c>
      <c r="DY1745" t="s">
        <v>568</v>
      </c>
      <c r="DZ1745" t="s">
        <v>568</v>
      </c>
      <c r="EA1745" t="s">
        <v>568</v>
      </c>
      <c r="EB1745" t="s">
        <v>568</v>
      </c>
    </row>
    <row r="1746" spans="1:132" x14ac:dyDescent="0.25">
      <c r="A1746" s="13">
        <v>1743</v>
      </c>
      <c r="B1746" s="13">
        <v>0</v>
      </c>
      <c r="C1746" s="13">
        <v>0</v>
      </c>
      <c r="D1746" s="13">
        <v>0</v>
      </c>
      <c r="E1746" s="13">
        <v>0</v>
      </c>
      <c r="F1746" s="13">
        <v>0</v>
      </c>
      <c r="G1746" s="13">
        <v>0</v>
      </c>
      <c r="H1746" s="13">
        <v>0</v>
      </c>
      <c r="I1746" s="13">
        <v>0</v>
      </c>
      <c r="J1746" s="13">
        <v>0</v>
      </c>
      <c r="K1746" s="13">
        <v>0</v>
      </c>
      <c r="L1746" s="13">
        <v>0</v>
      </c>
      <c r="M1746" s="13">
        <v>0</v>
      </c>
      <c r="O1746" s="19">
        <v>1742</v>
      </c>
      <c r="P1746" s="20">
        <v>99</v>
      </c>
      <c r="Q1746" s="20">
        <v>99</v>
      </c>
      <c r="R1746" s="21">
        <v>99</v>
      </c>
      <c r="S1746" s="21">
        <v>99</v>
      </c>
      <c r="T1746" s="21">
        <v>99</v>
      </c>
      <c r="U1746" s="21">
        <v>99</v>
      </c>
      <c r="V1746" s="21">
        <v>99</v>
      </c>
      <c r="W1746" s="21">
        <v>99</v>
      </c>
      <c r="X1746" s="21">
        <v>99</v>
      </c>
      <c r="Y1746" s="21">
        <v>99</v>
      </c>
      <c r="Z1746" s="21">
        <v>99</v>
      </c>
      <c r="AA1746" s="21">
        <v>99</v>
      </c>
      <c r="AB1746" s="22">
        <v>1742</v>
      </c>
      <c r="AC1746" s="23">
        <v>99</v>
      </c>
      <c r="AD1746" s="23">
        <v>99</v>
      </c>
      <c r="AE1746" s="24">
        <v>99</v>
      </c>
      <c r="AF1746" s="24">
        <v>99</v>
      </c>
      <c r="AG1746" s="24">
        <v>99</v>
      </c>
      <c r="AH1746" s="24">
        <v>99</v>
      </c>
      <c r="AI1746" s="24">
        <v>99</v>
      </c>
      <c r="AJ1746" s="24">
        <v>99</v>
      </c>
      <c r="AK1746" s="24">
        <v>99</v>
      </c>
      <c r="AL1746" s="24">
        <v>99</v>
      </c>
      <c r="AM1746" s="24">
        <v>99</v>
      </c>
      <c r="AN1746" s="24">
        <v>99</v>
      </c>
      <c r="DX1746" s="19">
        <v>1742</v>
      </c>
      <c r="DY1746" t="s">
        <v>568</v>
      </c>
      <c r="DZ1746" t="s">
        <v>568</v>
      </c>
      <c r="EA1746" t="s">
        <v>568</v>
      </c>
      <c r="EB1746" t="s">
        <v>568</v>
      </c>
    </row>
    <row r="1747" spans="1:132" x14ac:dyDescent="0.25">
      <c r="A1747" s="12">
        <v>1744</v>
      </c>
      <c r="B1747" s="12">
        <v>0</v>
      </c>
      <c r="C1747" s="12">
        <v>0</v>
      </c>
      <c r="D1747" s="12">
        <v>0</v>
      </c>
      <c r="E1747" s="12">
        <v>0</v>
      </c>
      <c r="F1747" s="12">
        <v>0</v>
      </c>
      <c r="G1747" s="12">
        <v>0</v>
      </c>
      <c r="H1747" s="12">
        <v>0</v>
      </c>
      <c r="I1747" s="12">
        <v>0</v>
      </c>
      <c r="J1747" s="12">
        <v>0</v>
      </c>
      <c r="K1747" s="12">
        <v>0</v>
      </c>
      <c r="L1747" s="12">
        <v>0</v>
      </c>
      <c r="M1747" s="12">
        <v>0</v>
      </c>
      <c r="O1747" s="19">
        <v>1743</v>
      </c>
      <c r="P1747" s="20">
        <v>99</v>
      </c>
      <c r="Q1747" s="20">
        <v>99</v>
      </c>
      <c r="R1747" s="21">
        <v>99</v>
      </c>
      <c r="S1747" s="21">
        <v>99</v>
      </c>
      <c r="T1747" s="21">
        <v>99</v>
      </c>
      <c r="U1747" s="21">
        <v>99</v>
      </c>
      <c r="V1747" s="21">
        <v>99</v>
      </c>
      <c r="W1747" s="21">
        <v>99</v>
      </c>
      <c r="X1747" s="21">
        <v>99</v>
      </c>
      <c r="Y1747" s="21">
        <v>99</v>
      </c>
      <c r="Z1747" s="21">
        <v>99</v>
      </c>
      <c r="AA1747" s="21">
        <v>99</v>
      </c>
      <c r="AB1747" s="22">
        <v>1743</v>
      </c>
      <c r="AC1747" s="23">
        <v>99</v>
      </c>
      <c r="AD1747" s="23">
        <v>99</v>
      </c>
      <c r="AE1747" s="24">
        <v>99</v>
      </c>
      <c r="AF1747" s="24">
        <v>99</v>
      </c>
      <c r="AG1747" s="24">
        <v>99</v>
      </c>
      <c r="AH1747" s="24">
        <v>99</v>
      </c>
      <c r="AI1747" s="24">
        <v>99</v>
      </c>
      <c r="AJ1747" s="24">
        <v>99</v>
      </c>
      <c r="AK1747" s="24">
        <v>99</v>
      </c>
      <c r="AL1747" s="24">
        <v>99</v>
      </c>
      <c r="AM1747" s="24">
        <v>99</v>
      </c>
      <c r="AN1747" s="24">
        <v>99</v>
      </c>
      <c r="DX1747" s="19">
        <v>1743</v>
      </c>
      <c r="DY1747" t="s">
        <v>568</v>
      </c>
      <c r="DZ1747" t="s">
        <v>568</v>
      </c>
      <c r="EA1747" t="s">
        <v>568</v>
      </c>
      <c r="EB1747" t="s">
        <v>568</v>
      </c>
    </row>
    <row r="1748" spans="1:132" x14ac:dyDescent="0.25">
      <c r="A1748" s="13">
        <v>1745</v>
      </c>
      <c r="B1748" s="13">
        <v>0</v>
      </c>
      <c r="C1748" s="13">
        <v>0</v>
      </c>
      <c r="D1748" s="13">
        <v>0</v>
      </c>
      <c r="E1748" s="13">
        <v>0</v>
      </c>
      <c r="F1748" s="13">
        <v>0</v>
      </c>
      <c r="G1748" s="13">
        <v>0</v>
      </c>
      <c r="H1748" s="13">
        <v>0</v>
      </c>
      <c r="I1748" s="13">
        <v>0</v>
      </c>
      <c r="J1748" s="13">
        <v>0</v>
      </c>
      <c r="K1748" s="13">
        <v>0</v>
      </c>
      <c r="L1748" s="13">
        <v>0</v>
      </c>
      <c r="M1748" s="13">
        <v>0</v>
      </c>
      <c r="O1748" s="19">
        <v>1744</v>
      </c>
      <c r="P1748" s="20">
        <v>99</v>
      </c>
      <c r="Q1748" s="20">
        <v>99</v>
      </c>
      <c r="R1748" s="21">
        <v>99</v>
      </c>
      <c r="S1748" s="21">
        <v>99</v>
      </c>
      <c r="T1748" s="21">
        <v>99</v>
      </c>
      <c r="U1748" s="21">
        <v>99</v>
      </c>
      <c r="V1748" s="21">
        <v>99</v>
      </c>
      <c r="W1748" s="21">
        <v>99</v>
      </c>
      <c r="X1748" s="21">
        <v>99</v>
      </c>
      <c r="Y1748" s="21">
        <v>99</v>
      </c>
      <c r="Z1748" s="21">
        <v>99</v>
      </c>
      <c r="AA1748" s="21">
        <v>99</v>
      </c>
      <c r="AB1748" s="22">
        <v>1744</v>
      </c>
      <c r="AC1748" s="23">
        <v>99</v>
      </c>
      <c r="AD1748" s="23">
        <v>99</v>
      </c>
      <c r="AE1748" s="24">
        <v>99</v>
      </c>
      <c r="AF1748" s="24">
        <v>99</v>
      </c>
      <c r="AG1748" s="24">
        <v>99</v>
      </c>
      <c r="AH1748" s="24">
        <v>99</v>
      </c>
      <c r="AI1748" s="24">
        <v>99</v>
      </c>
      <c r="AJ1748" s="24">
        <v>99</v>
      </c>
      <c r="AK1748" s="24">
        <v>99</v>
      </c>
      <c r="AL1748" s="24">
        <v>99</v>
      </c>
      <c r="AM1748" s="24">
        <v>99</v>
      </c>
      <c r="AN1748" s="24">
        <v>99</v>
      </c>
      <c r="DX1748" s="19">
        <v>1744</v>
      </c>
      <c r="DY1748" t="s">
        <v>568</v>
      </c>
      <c r="DZ1748" t="s">
        <v>568</v>
      </c>
      <c r="EA1748" t="s">
        <v>568</v>
      </c>
      <c r="EB1748" t="s">
        <v>568</v>
      </c>
    </row>
    <row r="1749" spans="1:132" x14ac:dyDescent="0.25">
      <c r="A1749" s="12">
        <v>1746</v>
      </c>
      <c r="B1749" s="12">
        <v>0</v>
      </c>
      <c r="C1749" s="12">
        <v>0</v>
      </c>
      <c r="D1749" s="12">
        <v>0</v>
      </c>
      <c r="E1749" s="12">
        <v>0</v>
      </c>
      <c r="F1749" s="12">
        <v>0</v>
      </c>
      <c r="G1749" s="12">
        <v>0</v>
      </c>
      <c r="H1749" s="12">
        <v>0</v>
      </c>
      <c r="I1749" s="12">
        <v>0</v>
      </c>
      <c r="J1749" s="12">
        <v>0</v>
      </c>
      <c r="K1749" s="12">
        <v>0</v>
      </c>
      <c r="L1749" s="12">
        <v>0</v>
      </c>
      <c r="M1749" s="12">
        <v>0</v>
      </c>
      <c r="O1749" s="19">
        <v>1745</v>
      </c>
      <c r="P1749" s="20">
        <v>99</v>
      </c>
      <c r="Q1749" s="20">
        <v>99</v>
      </c>
      <c r="R1749" s="21">
        <v>99</v>
      </c>
      <c r="S1749" s="21">
        <v>99</v>
      </c>
      <c r="T1749" s="21">
        <v>99</v>
      </c>
      <c r="U1749" s="21">
        <v>99</v>
      </c>
      <c r="V1749" s="21">
        <v>99</v>
      </c>
      <c r="W1749" s="21">
        <v>99</v>
      </c>
      <c r="X1749" s="21">
        <v>99</v>
      </c>
      <c r="Y1749" s="21">
        <v>99</v>
      </c>
      <c r="Z1749" s="21">
        <v>99</v>
      </c>
      <c r="AA1749" s="21">
        <v>99</v>
      </c>
      <c r="AB1749" s="22">
        <v>1745</v>
      </c>
      <c r="AC1749" s="23">
        <v>99</v>
      </c>
      <c r="AD1749" s="23">
        <v>99</v>
      </c>
      <c r="AE1749" s="24">
        <v>99</v>
      </c>
      <c r="AF1749" s="24">
        <v>99</v>
      </c>
      <c r="AG1749" s="24">
        <v>99</v>
      </c>
      <c r="AH1749" s="24">
        <v>99</v>
      </c>
      <c r="AI1749" s="24">
        <v>99</v>
      </c>
      <c r="AJ1749" s="24">
        <v>99</v>
      </c>
      <c r="AK1749" s="24">
        <v>99</v>
      </c>
      <c r="AL1749" s="24">
        <v>99</v>
      </c>
      <c r="AM1749" s="24">
        <v>99</v>
      </c>
      <c r="AN1749" s="24">
        <v>99</v>
      </c>
      <c r="DX1749" s="19">
        <v>1745</v>
      </c>
      <c r="DY1749" t="s">
        <v>568</v>
      </c>
      <c r="DZ1749" t="s">
        <v>568</v>
      </c>
      <c r="EA1749" t="s">
        <v>568</v>
      </c>
      <c r="EB1749" t="s">
        <v>568</v>
      </c>
    </row>
    <row r="1750" spans="1:132" x14ac:dyDescent="0.25">
      <c r="A1750" s="13">
        <v>1747</v>
      </c>
      <c r="B1750" s="13">
        <v>0</v>
      </c>
      <c r="C1750" s="13">
        <v>0</v>
      </c>
      <c r="D1750" s="13">
        <v>0</v>
      </c>
      <c r="E1750" s="13">
        <v>0</v>
      </c>
      <c r="F1750" s="13">
        <v>0</v>
      </c>
      <c r="G1750" s="13">
        <v>0</v>
      </c>
      <c r="H1750" s="13">
        <v>0</v>
      </c>
      <c r="I1750" s="13">
        <v>0</v>
      </c>
      <c r="J1750" s="13">
        <v>0</v>
      </c>
      <c r="K1750" s="13">
        <v>0</v>
      </c>
      <c r="L1750" s="13">
        <v>0</v>
      </c>
      <c r="M1750" s="13">
        <v>0</v>
      </c>
      <c r="O1750" s="19">
        <v>1746</v>
      </c>
      <c r="P1750" s="20">
        <v>99</v>
      </c>
      <c r="Q1750" s="20">
        <v>99</v>
      </c>
      <c r="R1750" s="21">
        <v>99</v>
      </c>
      <c r="S1750" s="21">
        <v>99</v>
      </c>
      <c r="T1750" s="21">
        <v>99</v>
      </c>
      <c r="U1750" s="21">
        <v>99</v>
      </c>
      <c r="V1750" s="21">
        <v>99</v>
      </c>
      <c r="W1750" s="21">
        <v>99</v>
      </c>
      <c r="X1750" s="21">
        <v>99</v>
      </c>
      <c r="Y1750" s="21">
        <v>99</v>
      </c>
      <c r="Z1750" s="21">
        <v>99</v>
      </c>
      <c r="AA1750" s="21">
        <v>99</v>
      </c>
      <c r="AB1750" s="22">
        <v>1746</v>
      </c>
      <c r="AC1750" s="23">
        <v>99</v>
      </c>
      <c r="AD1750" s="23">
        <v>99</v>
      </c>
      <c r="AE1750" s="24">
        <v>99</v>
      </c>
      <c r="AF1750" s="24">
        <v>99</v>
      </c>
      <c r="AG1750" s="24">
        <v>99</v>
      </c>
      <c r="AH1750" s="24">
        <v>99</v>
      </c>
      <c r="AI1750" s="24">
        <v>99</v>
      </c>
      <c r="AJ1750" s="24">
        <v>99</v>
      </c>
      <c r="AK1750" s="24">
        <v>99</v>
      </c>
      <c r="AL1750" s="24">
        <v>99</v>
      </c>
      <c r="AM1750" s="24">
        <v>99</v>
      </c>
      <c r="AN1750" s="24">
        <v>99</v>
      </c>
      <c r="DX1750" s="19">
        <v>1746</v>
      </c>
      <c r="DY1750" t="s">
        <v>568</v>
      </c>
      <c r="DZ1750" t="s">
        <v>568</v>
      </c>
      <c r="EA1750" t="s">
        <v>568</v>
      </c>
      <c r="EB1750" t="s">
        <v>568</v>
      </c>
    </row>
    <row r="1751" spans="1:132" x14ac:dyDescent="0.25">
      <c r="A1751" s="12">
        <v>1748</v>
      </c>
      <c r="B1751" s="12">
        <v>0</v>
      </c>
      <c r="C1751" s="12">
        <v>0</v>
      </c>
      <c r="D1751" s="12">
        <v>0</v>
      </c>
      <c r="E1751" s="12">
        <v>0</v>
      </c>
      <c r="F1751" s="12">
        <v>0</v>
      </c>
      <c r="G1751" s="12">
        <v>0</v>
      </c>
      <c r="H1751" s="12">
        <v>0</v>
      </c>
      <c r="I1751" s="12">
        <v>0</v>
      </c>
      <c r="J1751" s="12">
        <v>0</v>
      </c>
      <c r="K1751" s="12">
        <v>0</v>
      </c>
      <c r="L1751" s="12">
        <v>0</v>
      </c>
      <c r="M1751" s="12">
        <v>0</v>
      </c>
      <c r="O1751" s="19">
        <v>1747</v>
      </c>
      <c r="P1751" s="20">
        <v>99</v>
      </c>
      <c r="Q1751" s="20">
        <v>99</v>
      </c>
      <c r="R1751" s="21">
        <v>99</v>
      </c>
      <c r="S1751" s="21">
        <v>99</v>
      </c>
      <c r="T1751" s="21">
        <v>99</v>
      </c>
      <c r="U1751" s="21">
        <v>99</v>
      </c>
      <c r="V1751" s="21">
        <v>99</v>
      </c>
      <c r="W1751" s="21">
        <v>99</v>
      </c>
      <c r="X1751" s="21">
        <v>99</v>
      </c>
      <c r="Y1751" s="21">
        <v>99</v>
      </c>
      <c r="Z1751" s="21">
        <v>99</v>
      </c>
      <c r="AA1751" s="21">
        <v>99</v>
      </c>
      <c r="AB1751" s="22">
        <v>1747</v>
      </c>
      <c r="AC1751" s="23">
        <v>99</v>
      </c>
      <c r="AD1751" s="23">
        <v>99</v>
      </c>
      <c r="AE1751" s="24">
        <v>99</v>
      </c>
      <c r="AF1751" s="24">
        <v>99</v>
      </c>
      <c r="AG1751" s="24">
        <v>99</v>
      </c>
      <c r="AH1751" s="24">
        <v>99</v>
      </c>
      <c r="AI1751" s="24">
        <v>99</v>
      </c>
      <c r="AJ1751" s="24">
        <v>99</v>
      </c>
      <c r="AK1751" s="24">
        <v>99</v>
      </c>
      <c r="AL1751" s="24">
        <v>99</v>
      </c>
      <c r="AM1751" s="24">
        <v>99</v>
      </c>
      <c r="AN1751" s="24">
        <v>99</v>
      </c>
      <c r="DX1751" s="19">
        <v>1747</v>
      </c>
      <c r="DY1751" t="s">
        <v>568</v>
      </c>
      <c r="DZ1751" t="s">
        <v>568</v>
      </c>
      <c r="EA1751" t="s">
        <v>568</v>
      </c>
      <c r="EB1751" t="s">
        <v>568</v>
      </c>
    </row>
    <row r="1752" spans="1:132" x14ac:dyDescent="0.25">
      <c r="A1752" s="13">
        <v>1749</v>
      </c>
      <c r="B1752" s="13">
        <v>0</v>
      </c>
      <c r="C1752" s="13">
        <v>0</v>
      </c>
      <c r="D1752" s="13">
        <v>0</v>
      </c>
      <c r="E1752" s="13">
        <v>0</v>
      </c>
      <c r="F1752" s="13">
        <v>0</v>
      </c>
      <c r="G1752" s="13">
        <v>0</v>
      </c>
      <c r="H1752" s="13">
        <v>0</v>
      </c>
      <c r="I1752" s="13">
        <v>0</v>
      </c>
      <c r="J1752" s="13">
        <v>0</v>
      </c>
      <c r="K1752" s="13">
        <v>0</v>
      </c>
      <c r="L1752" s="13">
        <v>0</v>
      </c>
      <c r="M1752" s="13">
        <v>0</v>
      </c>
      <c r="O1752" s="19">
        <v>1748</v>
      </c>
      <c r="P1752" s="20">
        <v>99</v>
      </c>
      <c r="Q1752" s="20">
        <v>99</v>
      </c>
      <c r="R1752" s="21">
        <v>99</v>
      </c>
      <c r="S1752" s="21">
        <v>99</v>
      </c>
      <c r="T1752" s="21">
        <v>99</v>
      </c>
      <c r="U1752" s="21">
        <v>99</v>
      </c>
      <c r="V1752" s="21">
        <v>99</v>
      </c>
      <c r="W1752" s="21">
        <v>99</v>
      </c>
      <c r="X1752" s="21">
        <v>99</v>
      </c>
      <c r="Y1752" s="21">
        <v>99</v>
      </c>
      <c r="Z1752" s="21">
        <v>99</v>
      </c>
      <c r="AA1752" s="21">
        <v>99</v>
      </c>
      <c r="AB1752" s="22">
        <v>1748</v>
      </c>
      <c r="AC1752" s="23">
        <v>99</v>
      </c>
      <c r="AD1752" s="23">
        <v>99</v>
      </c>
      <c r="AE1752" s="24">
        <v>99</v>
      </c>
      <c r="AF1752" s="24">
        <v>99</v>
      </c>
      <c r="AG1752" s="24">
        <v>99</v>
      </c>
      <c r="AH1752" s="24">
        <v>99</v>
      </c>
      <c r="AI1752" s="24">
        <v>99</v>
      </c>
      <c r="AJ1752" s="24">
        <v>99</v>
      </c>
      <c r="AK1752" s="24">
        <v>99</v>
      </c>
      <c r="AL1752" s="24">
        <v>99</v>
      </c>
      <c r="AM1752" s="24">
        <v>99</v>
      </c>
      <c r="AN1752" s="24">
        <v>99</v>
      </c>
      <c r="DX1752" s="19">
        <v>1748</v>
      </c>
      <c r="DY1752" t="s">
        <v>568</v>
      </c>
      <c r="DZ1752" t="s">
        <v>568</v>
      </c>
      <c r="EA1752" t="s">
        <v>568</v>
      </c>
      <c r="EB1752" t="s">
        <v>568</v>
      </c>
    </row>
    <row r="1753" spans="1:132" x14ac:dyDescent="0.25">
      <c r="A1753" s="12">
        <v>1750</v>
      </c>
      <c r="B1753" s="12">
        <v>0</v>
      </c>
      <c r="C1753" s="12">
        <v>0</v>
      </c>
      <c r="D1753" s="12">
        <v>0</v>
      </c>
      <c r="E1753" s="12">
        <v>0</v>
      </c>
      <c r="F1753" s="12">
        <v>0</v>
      </c>
      <c r="G1753" s="12">
        <v>0</v>
      </c>
      <c r="H1753" s="12">
        <v>0</v>
      </c>
      <c r="I1753" s="12">
        <v>0</v>
      </c>
      <c r="J1753" s="12">
        <v>0</v>
      </c>
      <c r="K1753" s="12">
        <v>0</v>
      </c>
      <c r="L1753" s="12">
        <v>0</v>
      </c>
      <c r="M1753" s="12">
        <v>0</v>
      </c>
      <c r="O1753" s="19">
        <v>1749</v>
      </c>
      <c r="P1753" s="20">
        <v>99</v>
      </c>
      <c r="Q1753" s="20">
        <v>99</v>
      </c>
      <c r="R1753" s="21">
        <v>99</v>
      </c>
      <c r="S1753" s="21">
        <v>99</v>
      </c>
      <c r="T1753" s="21">
        <v>99</v>
      </c>
      <c r="U1753" s="21">
        <v>99</v>
      </c>
      <c r="V1753" s="21">
        <v>99</v>
      </c>
      <c r="W1753" s="21">
        <v>99</v>
      </c>
      <c r="X1753" s="21">
        <v>99</v>
      </c>
      <c r="Y1753" s="21">
        <v>99</v>
      </c>
      <c r="Z1753" s="21">
        <v>99</v>
      </c>
      <c r="AA1753" s="21">
        <v>99</v>
      </c>
      <c r="AB1753" s="22">
        <v>1749</v>
      </c>
      <c r="AC1753" s="23">
        <v>99</v>
      </c>
      <c r="AD1753" s="23">
        <v>99</v>
      </c>
      <c r="AE1753" s="24">
        <v>99</v>
      </c>
      <c r="AF1753" s="24">
        <v>99</v>
      </c>
      <c r="AG1753" s="24">
        <v>99</v>
      </c>
      <c r="AH1753" s="24">
        <v>99</v>
      </c>
      <c r="AI1753" s="24">
        <v>99</v>
      </c>
      <c r="AJ1753" s="24">
        <v>99</v>
      </c>
      <c r="AK1753" s="24">
        <v>99</v>
      </c>
      <c r="AL1753" s="24">
        <v>99</v>
      </c>
      <c r="AM1753" s="24">
        <v>99</v>
      </c>
      <c r="AN1753" s="24">
        <v>99</v>
      </c>
      <c r="DX1753" s="19">
        <v>1749</v>
      </c>
      <c r="DY1753" t="s">
        <v>568</v>
      </c>
      <c r="DZ1753" t="s">
        <v>568</v>
      </c>
      <c r="EA1753" t="s">
        <v>568</v>
      </c>
      <c r="EB1753" t="s">
        <v>568</v>
      </c>
    </row>
    <row r="1754" spans="1:132" x14ac:dyDescent="0.25">
      <c r="A1754" s="13">
        <v>1751</v>
      </c>
      <c r="B1754" s="13">
        <v>0</v>
      </c>
      <c r="C1754" s="13">
        <v>0</v>
      </c>
      <c r="D1754" s="13">
        <v>0</v>
      </c>
      <c r="E1754" s="13">
        <v>0</v>
      </c>
      <c r="F1754" s="13">
        <v>0</v>
      </c>
      <c r="G1754" s="13">
        <v>0</v>
      </c>
      <c r="H1754" s="13">
        <v>0</v>
      </c>
      <c r="I1754" s="13">
        <v>0</v>
      </c>
      <c r="J1754" s="13">
        <v>0</v>
      </c>
      <c r="K1754" s="13">
        <v>0</v>
      </c>
      <c r="L1754" s="13">
        <v>0</v>
      </c>
      <c r="M1754" s="13">
        <v>0</v>
      </c>
      <c r="O1754" s="19">
        <v>1750</v>
      </c>
      <c r="P1754" s="20">
        <v>99</v>
      </c>
      <c r="Q1754" s="20">
        <v>99</v>
      </c>
      <c r="R1754" s="21">
        <v>99</v>
      </c>
      <c r="S1754" s="21">
        <v>99</v>
      </c>
      <c r="T1754" s="21">
        <v>99</v>
      </c>
      <c r="U1754" s="21">
        <v>99</v>
      </c>
      <c r="V1754" s="21">
        <v>99</v>
      </c>
      <c r="W1754" s="21">
        <v>99</v>
      </c>
      <c r="X1754" s="21">
        <v>99</v>
      </c>
      <c r="Y1754" s="21">
        <v>99</v>
      </c>
      <c r="Z1754" s="21">
        <v>99</v>
      </c>
      <c r="AA1754" s="21">
        <v>99</v>
      </c>
      <c r="AB1754" s="22">
        <v>1750</v>
      </c>
      <c r="AC1754" s="23">
        <v>99</v>
      </c>
      <c r="AD1754" s="23">
        <v>99</v>
      </c>
      <c r="AE1754" s="24">
        <v>99</v>
      </c>
      <c r="AF1754" s="24">
        <v>99</v>
      </c>
      <c r="AG1754" s="24">
        <v>99</v>
      </c>
      <c r="AH1754" s="24">
        <v>99</v>
      </c>
      <c r="AI1754" s="24">
        <v>99</v>
      </c>
      <c r="AJ1754" s="24">
        <v>99</v>
      </c>
      <c r="AK1754" s="24">
        <v>99</v>
      </c>
      <c r="AL1754" s="24">
        <v>99</v>
      </c>
      <c r="AM1754" s="24">
        <v>99</v>
      </c>
      <c r="AN1754" s="24">
        <v>99</v>
      </c>
      <c r="DX1754" s="19">
        <v>1750</v>
      </c>
      <c r="DY1754" t="s">
        <v>568</v>
      </c>
      <c r="DZ1754" t="s">
        <v>568</v>
      </c>
      <c r="EA1754" t="s">
        <v>568</v>
      </c>
      <c r="EB1754" t="s">
        <v>568</v>
      </c>
    </row>
    <row r="1755" spans="1:132" ht="15.75" thickBot="1" x14ac:dyDescent="0.3">
      <c r="A1755" s="12">
        <v>1752</v>
      </c>
      <c r="B1755" s="12">
        <v>0</v>
      </c>
      <c r="C1755" s="12">
        <v>0</v>
      </c>
      <c r="D1755" s="12">
        <v>0</v>
      </c>
      <c r="E1755" s="12">
        <v>0</v>
      </c>
      <c r="F1755" s="12">
        <v>0</v>
      </c>
      <c r="G1755" s="12">
        <v>0</v>
      </c>
      <c r="H1755" s="12">
        <v>0</v>
      </c>
      <c r="I1755" s="12">
        <v>0</v>
      </c>
      <c r="J1755" s="12">
        <v>0</v>
      </c>
      <c r="K1755" s="12">
        <v>0</v>
      </c>
      <c r="L1755" s="12">
        <v>0</v>
      </c>
      <c r="M1755" s="12">
        <v>0</v>
      </c>
      <c r="O1755" s="25">
        <v>1751</v>
      </c>
      <c r="P1755" s="20">
        <v>99</v>
      </c>
      <c r="Q1755" s="20">
        <v>99</v>
      </c>
      <c r="R1755" s="21">
        <v>99</v>
      </c>
      <c r="S1755" s="21">
        <v>99</v>
      </c>
      <c r="T1755" s="21">
        <v>99</v>
      </c>
      <c r="U1755" s="21">
        <v>99</v>
      </c>
      <c r="V1755" s="21">
        <v>99</v>
      </c>
      <c r="W1755" s="21">
        <v>99</v>
      </c>
      <c r="X1755" s="21">
        <v>99</v>
      </c>
      <c r="Y1755" s="21">
        <v>99</v>
      </c>
      <c r="Z1755" s="21">
        <v>99</v>
      </c>
      <c r="AA1755" s="21">
        <v>99</v>
      </c>
      <c r="AB1755" s="26">
        <v>1751</v>
      </c>
      <c r="AC1755" s="23">
        <v>99</v>
      </c>
      <c r="AD1755" s="23">
        <v>99</v>
      </c>
      <c r="AE1755" s="24">
        <v>99</v>
      </c>
      <c r="AF1755" s="24">
        <v>99</v>
      </c>
      <c r="AG1755" s="24">
        <v>99</v>
      </c>
      <c r="AH1755" s="24">
        <v>99</v>
      </c>
      <c r="AI1755" s="24">
        <v>99</v>
      </c>
      <c r="AJ1755" s="24">
        <v>99</v>
      </c>
      <c r="AK1755" s="24">
        <v>99</v>
      </c>
      <c r="AL1755" s="24">
        <v>99</v>
      </c>
      <c r="AM1755" s="24">
        <v>99</v>
      </c>
      <c r="AN1755" s="24">
        <v>99</v>
      </c>
      <c r="DX1755" s="25">
        <v>1751</v>
      </c>
      <c r="DY1755" t="s">
        <v>568</v>
      </c>
      <c r="DZ1755" t="s">
        <v>568</v>
      </c>
      <c r="EA1755" t="s">
        <v>568</v>
      </c>
      <c r="EB1755" t="s">
        <v>568</v>
      </c>
    </row>
    <row r="1756" spans="1:132" x14ac:dyDescent="0.25">
      <c r="A1756" s="13">
        <v>1753</v>
      </c>
      <c r="B1756" s="13">
        <v>0</v>
      </c>
      <c r="C1756" s="13">
        <v>0</v>
      </c>
      <c r="D1756" s="13">
        <v>0</v>
      </c>
      <c r="E1756" s="13">
        <v>0</v>
      </c>
      <c r="F1756" s="13">
        <v>0</v>
      </c>
      <c r="G1756" s="13">
        <v>0</v>
      </c>
      <c r="H1756" s="13">
        <v>0</v>
      </c>
      <c r="I1756" s="13">
        <v>0</v>
      </c>
      <c r="J1756" s="13">
        <v>0</v>
      </c>
      <c r="K1756" s="13">
        <v>0</v>
      </c>
      <c r="L1756" s="13">
        <v>0</v>
      </c>
      <c r="M1756" s="13">
        <v>0</v>
      </c>
      <c r="O1756" s="19">
        <v>1752</v>
      </c>
      <c r="P1756" s="20">
        <v>99</v>
      </c>
      <c r="Q1756" s="20">
        <v>99</v>
      </c>
      <c r="R1756" s="21">
        <v>99</v>
      </c>
      <c r="S1756" s="21">
        <v>99</v>
      </c>
      <c r="T1756" s="21">
        <v>99</v>
      </c>
      <c r="U1756" s="21">
        <v>99</v>
      </c>
      <c r="V1756" s="21">
        <v>99</v>
      </c>
      <c r="W1756" s="21">
        <v>99</v>
      </c>
      <c r="X1756" s="21">
        <v>99</v>
      </c>
      <c r="Y1756" s="21">
        <v>99</v>
      </c>
      <c r="Z1756" s="21">
        <v>99</v>
      </c>
      <c r="AA1756" s="21">
        <v>99</v>
      </c>
      <c r="AB1756" s="22">
        <v>1752</v>
      </c>
      <c r="AC1756" s="23">
        <v>99</v>
      </c>
      <c r="AD1756" s="23">
        <v>99</v>
      </c>
      <c r="AE1756" s="24">
        <v>99</v>
      </c>
      <c r="AF1756" s="24">
        <v>99</v>
      </c>
      <c r="AG1756" s="24">
        <v>99</v>
      </c>
      <c r="AH1756" s="24">
        <v>99</v>
      </c>
      <c r="AI1756" s="24">
        <v>99</v>
      </c>
      <c r="AJ1756" s="24">
        <v>99</v>
      </c>
      <c r="AK1756" s="24">
        <v>99</v>
      </c>
      <c r="AL1756" s="24">
        <v>99</v>
      </c>
      <c r="AM1756" s="24">
        <v>99</v>
      </c>
      <c r="AN1756" s="24">
        <v>99</v>
      </c>
      <c r="DX1756" s="19">
        <v>1752</v>
      </c>
      <c r="DY1756" t="s">
        <v>568</v>
      </c>
      <c r="DZ1756" t="s">
        <v>568</v>
      </c>
      <c r="EA1756" t="s">
        <v>568</v>
      </c>
      <c r="EB1756" t="s">
        <v>568</v>
      </c>
    </row>
    <row r="1757" spans="1:132" x14ac:dyDescent="0.25">
      <c r="A1757" s="12">
        <v>1754</v>
      </c>
      <c r="B1757" s="12">
        <v>0</v>
      </c>
      <c r="C1757" s="12">
        <v>0</v>
      </c>
      <c r="D1757" s="12">
        <v>0</v>
      </c>
      <c r="E1757" s="12">
        <v>0</v>
      </c>
      <c r="F1757" s="12">
        <v>0</v>
      </c>
      <c r="G1757" s="12">
        <v>0</v>
      </c>
      <c r="H1757" s="12">
        <v>0</v>
      </c>
      <c r="I1757" s="12">
        <v>0</v>
      </c>
      <c r="J1757" s="12">
        <v>0</v>
      </c>
      <c r="K1757" s="12">
        <v>0</v>
      </c>
      <c r="L1757" s="12">
        <v>0</v>
      </c>
      <c r="M1757" s="12">
        <v>0</v>
      </c>
      <c r="O1757" s="19">
        <v>1753</v>
      </c>
      <c r="P1757" s="20">
        <v>99</v>
      </c>
      <c r="Q1757" s="20">
        <v>99</v>
      </c>
      <c r="R1757" s="21">
        <v>99</v>
      </c>
      <c r="S1757" s="21">
        <v>99</v>
      </c>
      <c r="T1757" s="21">
        <v>99</v>
      </c>
      <c r="U1757" s="21">
        <v>99</v>
      </c>
      <c r="V1757" s="21">
        <v>99</v>
      </c>
      <c r="W1757" s="21">
        <v>99</v>
      </c>
      <c r="X1757" s="21">
        <v>99</v>
      </c>
      <c r="Y1757" s="21">
        <v>99</v>
      </c>
      <c r="Z1757" s="21">
        <v>99</v>
      </c>
      <c r="AA1757" s="21">
        <v>99</v>
      </c>
      <c r="AB1757" s="22">
        <v>1753</v>
      </c>
      <c r="AC1757" s="23">
        <v>99</v>
      </c>
      <c r="AD1757" s="23">
        <v>99</v>
      </c>
      <c r="AE1757" s="24">
        <v>99</v>
      </c>
      <c r="AF1757" s="24">
        <v>99</v>
      </c>
      <c r="AG1757" s="24">
        <v>99</v>
      </c>
      <c r="AH1757" s="24">
        <v>99</v>
      </c>
      <c r="AI1757" s="24">
        <v>99</v>
      </c>
      <c r="AJ1757" s="24">
        <v>99</v>
      </c>
      <c r="AK1757" s="24">
        <v>99</v>
      </c>
      <c r="AL1757" s="24">
        <v>99</v>
      </c>
      <c r="AM1757" s="24">
        <v>99</v>
      </c>
      <c r="AN1757" s="24">
        <v>99</v>
      </c>
      <c r="DX1757" s="19">
        <v>1753</v>
      </c>
      <c r="DY1757" t="s">
        <v>568</v>
      </c>
      <c r="DZ1757" t="s">
        <v>568</v>
      </c>
      <c r="EA1757" t="s">
        <v>568</v>
      </c>
      <c r="EB1757" t="s">
        <v>568</v>
      </c>
    </row>
    <row r="1758" spans="1:132" x14ac:dyDescent="0.25">
      <c r="A1758" s="13">
        <v>1755</v>
      </c>
      <c r="B1758" s="13">
        <v>0</v>
      </c>
      <c r="C1758" s="13">
        <v>0</v>
      </c>
      <c r="D1758" s="13">
        <v>0</v>
      </c>
      <c r="E1758" s="13">
        <v>0</v>
      </c>
      <c r="F1758" s="13">
        <v>0</v>
      </c>
      <c r="G1758" s="13">
        <v>0</v>
      </c>
      <c r="H1758" s="13">
        <v>0</v>
      </c>
      <c r="I1758" s="13">
        <v>0</v>
      </c>
      <c r="J1758" s="13">
        <v>0</v>
      </c>
      <c r="K1758" s="13">
        <v>0</v>
      </c>
      <c r="L1758" s="13">
        <v>0</v>
      </c>
      <c r="M1758" s="13">
        <v>0</v>
      </c>
      <c r="O1758" s="19">
        <v>1754</v>
      </c>
      <c r="P1758" s="20">
        <v>99</v>
      </c>
      <c r="Q1758" s="20">
        <v>99</v>
      </c>
      <c r="R1758" s="21">
        <v>99</v>
      </c>
      <c r="S1758" s="21">
        <v>99</v>
      </c>
      <c r="T1758" s="21">
        <v>99</v>
      </c>
      <c r="U1758" s="21">
        <v>99</v>
      </c>
      <c r="V1758" s="21">
        <v>99</v>
      </c>
      <c r="W1758" s="21">
        <v>99</v>
      </c>
      <c r="X1758" s="21">
        <v>99</v>
      </c>
      <c r="Y1758" s="21">
        <v>99</v>
      </c>
      <c r="Z1758" s="21">
        <v>99</v>
      </c>
      <c r="AA1758" s="21">
        <v>99</v>
      </c>
      <c r="AB1758" s="22">
        <v>1754</v>
      </c>
      <c r="AC1758" s="23">
        <v>99</v>
      </c>
      <c r="AD1758" s="23">
        <v>99</v>
      </c>
      <c r="AE1758" s="24">
        <v>99</v>
      </c>
      <c r="AF1758" s="24">
        <v>99</v>
      </c>
      <c r="AG1758" s="24">
        <v>99</v>
      </c>
      <c r="AH1758" s="24">
        <v>99</v>
      </c>
      <c r="AI1758" s="24">
        <v>99</v>
      </c>
      <c r="AJ1758" s="24">
        <v>99</v>
      </c>
      <c r="AK1758" s="24">
        <v>99</v>
      </c>
      <c r="AL1758" s="24">
        <v>99</v>
      </c>
      <c r="AM1758" s="24">
        <v>99</v>
      </c>
      <c r="AN1758" s="24">
        <v>99</v>
      </c>
      <c r="DX1758" s="19">
        <v>1754</v>
      </c>
      <c r="DY1758" t="s">
        <v>568</v>
      </c>
      <c r="DZ1758" t="s">
        <v>568</v>
      </c>
      <c r="EA1758" t="s">
        <v>568</v>
      </c>
      <c r="EB1758" t="s">
        <v>568</v>
      </c>
    </row>
    <row r="1759" spans="1:132" x14ac:dyDescent="0.25">
      <c r="A1759" s="12">
        <v>1756</v>
      </c>
      <c r="B1759" s="12">
        <v>0</v>
      </c>
      <c r="C1759" s="12">
        <v>0</v>
      </c>
      <c r="D1759" s="12">
        <v>0</v>
      </c>
      <c r="E1759" s="12">
        <v>0</v>
      </c>
      <c r="F1759" s="12">
        <v>0</v>
      </c>
      <c r="G1759" s="12">
        <v>0</v>
      </c>
      <c r="H1759" s="12">
        <v>0</v>
      </c>
      <c r="I1759" s="12">
        <v>0</v>
      </c>
      <c r="J1759" s="12">
        <v>0</v>
      </c>
      <c r="K1759" s="12">
        <v>0</v>
      </c>
      <c r="L1759" s="12">
        <v>0</v>
      </c>
      <c r="M1759" s="12">
        <v>0</v>
      </c>
      <c r="O1759" s="19">
        <v>1755</v>
      </c>
      <c r="P1759" s="20">
        <v>99</v>
      </c>
      <c r="Q1759" s="20">
        <v>99</v>
      </c>
      <c r="R1759" s="21">
        <v>99</v>
      </c>
      <c r="S1759" s="21">
        <v>99</v>
      </c>
      <c r="T1759" s="21">
        <v>99</v>
      </c>
      <c r="U1759" s="21">
        <v>99</v>
      </c>
      <c r="V1759" s="21">
        <v>99</v>
      </c>
      <c r="W1759" s="21">
        <v>99</v>
      </c>
      <c r="X1759" s="21">
        <v>99</v>
      </c>
      <c r="Y1759" s="21">
        <v>99</v>
      </c>
      <c r="Z1759" s="21">
        <v>99</v>
      </c>
      <c r="AA1759" s="21">
        <v>99</v>
      </c>
      <c r="AB1759" s="22">
        <v>1755</v>
      </c>
      <c r="AC1759" s="23">
        <v>99</v>
      </c>
      <c r="AD1759" s="23">
        <v>99</v>
      </c>
      <c r="AE1759" s="24">
        <v>99</v>
      </c>
      <c r="AF1759" s="24">
        <v>99</v>
      </c>
      <c r="AG1759" s="24">
        <v>99</v>
      </c>
      <c r="AH1759" s="24">
        <v>99</v>
      </c>
      <c r="AI1759" s="24">
        <v>99</v>
      </c>
      <c r="AJ1759" s="24">
        <v>99</v>
      </c>
      <c r="AK1759" s="24">
        <v>99</v>
      </c>
      <c r="AL1759" s="24">
        <v>99</v>
      </c>
      <c r="AM1759" s="24">
        <v>99</v>
      </c>
      <c r="AN1759" s="24">
        <v>99</v>
      </c>
      <c r="DX1759" s="19">
        <v>1755</v>
      </c>
      <c r="DY1759" t="s">
        <v>568</v>
      </c>
      <c r="DZ1759" t="s">
        <v>568</v>
      </c>
      <c r="EA1759" t="s">
        <v>568</v>
      </c>
      <c r="EB1759" t="s">
        <v>568</v>
      </c>
    </row>
    <row r="1760" spans="1:132" x14ac:dyDescent="0.25">
      <c r="A1760" s="13">
        <v>1757</v>
      </c>
      <c r="B1760" s="13">
        <v>0</v>
      </c>
      <c r="C1760" s="13">
        <v>0</v>
      </c>
      <c r="D1760" s="13">
        <v>0</v>
      </c>
      <c r="E1760" s="13">
        <v>0</v>
      </c>
      <c r="F1760" s="13">
        <v>0</v>
      </c>
      <c r="G1760" s="13">
        <v>0</v>
      </c>
      <c r="H1760" s="13">
        <v>0</v>
      </c>
      <c r="I1760" s="13">
        <v>0</v>
      </c>
      <c r="J1760" s="13">
        <v>0</v>
      </c>
      <c r="K1760" s="13">
        <v>0</v>
      </c>
      <c r="L1760" s="13">
        <v>0</v>
      </c>
      <c r="M1760" s="13">
        <v>0</v>
      </c>
      <c r="O1760" s="19">
        <v>1756</v>
      </c>
      <c r="P1760" s="20">
        <v>99</v>
      </c>
      <c r="Q1760" s="20">
        <v>99</v>
      </c>
      <c r="R1760" s="21">
        <v>99</v>
      </c>
      <c r="S1760" s="21">
        <v>99</v>
      </c>
      <c r="T1760" s="21">
        <v>99</v>
      </c>
      <c r="U1760" s="21">
        <v>99</v>
      </c>
      <c r="V1760" s="21">
        <v>99</v>
      </c>
      <c r="W1760" s="21">
        <v>99</v>
      </c>
      <c r="X1760" s="21">
        <v>99</v>
      </c>
      <c r="Y1760" s="21">
        <v>99</v>
      </c>
      <c r="Z1760" s="21">
        <v>99</v>
      </c>
      <c r="AA1760" s="21">
        <v>99</v>
      </c>
      <c r="AB1760" s="22">
        <v>1756</v>
      </c>
      <c r="AC1760" s="23">
        <v>99</v>
      </c>
      <c r="AD1760" s="23">
        <v>99</v>
      </c>
      <c r="AE1760" s="24">
        <v>99</v>
      </c>
      <c r="AF1760" s="24">
        <v>99</v>
      </c>
      <c r="AG1760" s="24">
        <v>99</v>
      </c>
      <c r="AH1760" s="24">
        <v>99</v>
      </c>
      <c r="AI1760" s="24">
        <v>99</v>
      </c>
      <c r="AJ1760" s="24">
        <v>99</v>
      </c>
      <c r="AK1760" s="24">
        <v>99</v>
      </c>
      <c r="AL1760" s="24">
        <v>99</v>
      </c>
      <c r="AM1760" s="24">
        <v>99</v>
      </c>
      <c r="AN1760" s="24">
        <v>99</v>
      </c>
      <c r="DX1760" s="19">
        <v>1756</v>
      </c>
      <c r="DY1760" t="s">
        <v>568</v>
      </c>
      <c r="DZ1760" t="s">
        <v>568</v>
      </c>
      <c r="EA1760" t="s">
        <v>568</v>
      </c>
      <c r="EB1760" t="s">
        <v>568</v>
      </c>
    </row>
    <row r="1761" spans="1:132" x14ac:dyDescent="0.25">
      <c r="A1761" s="12">
        <v>1758</v>
      </c>
      <c r="B1761" s="12">
        <v>0</v>
      </c>
      <c r="C1761" s="12">
        <v>0</v>
      </c>
      <c r="D1761" s="12">
        <v>0</v>
      </c>
      <c r="E1761" s="12">
        <v>0</v>
      </c>
      <c r="F1761" s="12">
        <v>0</v>
      </c>
      <c r="G1761" s="12">
        <v>0</v>
      </c>
      <c r="H1761" s="12">
        <v>0</v>
      </c>
      <c r="I1761" s="12">
        <v>0</v>
      </c>
      <c r="J1761" s="12">
        <v>0</v>
      </c>
      <c r="K1761" s="12">
        <v>0</v>
      </c>
      <c r="L1761" s="12">
        <v>0</v>
      </c>
      <c r="M1761" s="12">
        <v>0</v>
      </c>
      <c r="O1761" s="19">
        <v>1757</v>
      </c>
      <c r="P1761" s="20">
        <v>99</v>
      </c>
      <c r="Q1761" s="20">
        <v>99</v>
      </c>
      <c r="R1761" s="21">
        <v>99</v>
      </c>
      <c r="S1761" s="21">
        <v>99</v>
      </c>
      <c r="T1761" s="21">
        <v>99</v>
      </c>
      <c r="U1761" s="21">
        <v>99</v>
      </c>
      <c r="V1761" s="21">
        <v>99</v>
      </c>
      <c r="W1761" s="21">
        <v>99</v>
      </c>
      <c r="X1761" s="21">
        <v>99</v>
      </c>
      <c r="Y1761" s="21">
        <v>99</v>
      </c>
      <c r="Z1761" s="21">
        <v>99</v>
      </c>
      <c r="AA1761" s="21">
        <v>99</v>
      </c>
      <c r="AB1761" s="22">
        <v>1757</v>
      </c>
      <c r="AC1761" s="23">
        <v>99</v>
      </c>
      <c r="AD1761" s="23">
        <v>99</v>
      </c>
      <c r="AE1761" s="24">
        <v>99</v>
      </c>
      <c r="AF1761" s="24">
        <v>99</v>
      </c>
      <c r="AG1761" s="24">
        <v>99</v>
      </c>
      <c r="AH1761" s="24">
        <v>99</v>
      </c>
      <c r="AI1761" s="24">
        <v>99</v>
      </c>
      <c r="AJ1761" s="24">
        <v>99</v>
      </c>
      <c r="AK1761" s="24">
        <v>99</v>
      </c>
      <c r="AL1761" s="24">
        <v>99</v>
      </c>
      <c r="AM1761" s="24">
        <v>99</v>
      </c>
      <c r="AN1761" s="24">
        <v>99</v>
      </c>
      <c r="DX1761" s="19">
        <v>1757</v>
      </c>
      <c r="DY1761" t="s">
        <v>568</v>
      </c>
      <c r="DZ1761" t="s">
        <v>568</v>
      </c>
      <c r="EA1761" t="s">
        <v>568</v>
      </c>
      <c r="EB1761" t="s">
        <v>568</v>
      </c>
    </row>
    <row r="1762" spans="1:132" x14ac:dyDescent="0.25">
      <c r="A1762" s="13">
        <v>1759</v>
      </c>
      <c r="B1762" s="13">
        <v>0</v>
      </c>
      <c r="C1762" s="13">
        <v>0</v>
      </c>
      <c r="D1762" s="13">
        <v>0</v>
      </c>
      <c r="E1762" s="13">
        <v>0</v>
      </c>
      <c r="F1762" s="13">
        <v>0</v>
      </c>
      <c r="G1762" s="13">
        <v>0</v>
      </c>
      <c r="H1762" s="13">
        <v>0</v>
      </c>
      <c r="I1762" s="13">
        <v>0</v>
      </c>
      <c r="J1762" s="13">
        <v>0</v>
      </c>
      <c r="K1762" s="13">
        <v>0</v>
      </c>
      <c r="L1762" s="13">
        <v>0</v>
      </c>
      <c r="M1762" s="13">
        <v>0</v>
      </c>
      <c r="O1762" s="19">
        <v>1758</v>
      </c>
      <c r="P1762" s="20">
        <v>99</v>
      </c>
      <c r="Q1762" s="20">
        <v>99</v>
      </c>
      <c r="R1762" s="21">
        <v>99</v>
      </c>
      <c r="S1762" s="21">
        <v>99</v>
      </c>
      <c r="T1762" s="21">
        <v>99</v>
      </c>
      <c r="U1762" s="21">
        <v>99</v>
      </c>
      <c r="V1762" s="21">
        <v>99</v>
      </c>
      <c r="W1762" s="21">
        <v>99</v>
      </c>
      <c r="X1762" s="21">
        <v>99</v>
      </c>
      <c r="Y1762" s="21">
        <v>99</v>
      </c>
      <c r="Z1762" s="21">
        <v>99</v>
      </c>
      <c r="AA1762" s="21">
        <v>99</v>
      </c>
      <c r="AB1762" s="22">
        <v>1758</v>
      </c>
      <c r="AC1762" s="23">
        <v>99</v>
      </c>
      <c r="AD1762" s="23">
        <v>99</v>
      </c>
      <c r="AE1762" s="24">
        <v>99</v>
      </c>
      <c r="AF1762" s="24">
        <v>99</v>
      </c>
      <c r="AG1762" s="24">
        <v>99</v>
      </c>
      <c r="AH1762" s="24">
        <v>99</v>
      </c>
      <c r="AI1762" s="24">
        <v>99</v>
      </c>
      <c r="AJ1762" s="24">
        <v>99</v>
      </c>
      <c r="AK1762" s="24">
        <v>99</v>
      </c>
      <c r="AL1762" s="24">
        <v>99</v>
      </c>
      <c r="AM1762" s="24">
        <v>99</v>
      </c>
      <c r="AN1762" s="24">
        <v>99</v>
      </c>
      <c r="DX1762" s="19">
        <v>1758</v>
      </c>
      <c r="DY1762" t="s">
        <v>568</v>
      </c>
      <c r="DZ1762" t="s">
        <v>568</v>
      </c>
      <c r="EA1762" t="s">
        <v>568</v>
      </c>
      <c r="EB1762" t="s">
        <v>568</v>
      </c>
    </row>
    <row r="1763" spans="1:132" x14ac:dyDescent="0.25">
      <c r="A1763" s="12">
        <v>1760</v>
      </c>
      <c r="B1763" s="12">
        <v>0</v>
      </c>
      <c r="C1763" s="12">
        <v>0</v>
      </c>
      <c r="D1763" s="12">
        <v>0</v>
      </c>
      <c r="E1763" s="12">
        <v>0</v>
      </c>
      <c r="F1763" s="12">
        <v>0</v>
      </c>
      <c r="G1763" s="12">
        <v>0</v>
      </c>
      <c r="H1763" s="12">
        <v>0</v>
      </c>
      <c r="I1763" s="12">
        <v>0</v>
      </c>
      <c r="J1763" s="12">
        <v>0</v>
      </c>
      <c r="K1763" s="12">
        <v>0</v>
      </c>
      <c r="L1763" s="12">
        <v>0</v>
      </c>
      <c r="M1763" s="12">
        <v>0</v>
      </c>
      <c r="O1763" s="19">
        <v>1759</v>
      </c>
      <c r="P1763" s="20">
        <v>99</v>
      </c>
      <c r="Q1763" s="20">
        <v>99</v>
      </c>
      <c r="R1763" s="21">
        <v>99</v>
      </c>
      <c r="S1763" s="21">
        <v>99</v>
      </c>
      <c r="T1763" s="21">
        <v>99</v>
      </c>
      <c r="U1763" s="21">
        <v>99</v>
      </c>
      <c r="V1763" s="21">
        <v>99</v>
      </c>
      <c r="W1763" s="21">
        <v>99</v>
      </c>
      <c r="X1763" s="21">
        <v>99</v>
      </c>
      <c r="Y1763" s="21">
        <v>99</v>
      </c>
      <c r="Z1763" s="21">
        <v>99</v>
      </c>
      <c r="AA1763" s="21">
        <v>99</v>
      </c>
      <c r="AB1763" s="22">
        <v>1759</v>
      </c>
      <c r="AC1763" s="23">
        <v>99</v>
      </c>
      <c r="AD1763" s="23">
        <v>99</v>
      </c>
      <c r="AE1763" s="24">
        <v>99</v>
      </c>
      <c r="AF1763" s="24">
        <v>99</v>
      </c>
      <c r="AG1763" s="24">
        <v>99</v>
      </c>
      <c r="AH1763" s="24">
        <v>99</v>
      </c>
      <c r="AI1763" s="24">
        <v>99</v>
      </c>
      <c r="AJ1763" s="24">
        <v>99</v>
      </c>
      <c r="AK1763" s="24">
        <v>99</v>
      </c>
      <c r="AL1763" s="24">
        <v>99</v>
      </c>
      <c r="AM1763" s="24">
        <v>99</v>
      </c>
      <c r="AN1763" s="24">
        <v>99</v>
      </c>
      <c r="DX1763" s="19">
        <v>1759</v>
      </c>
      <c r="DY1763" t="s">
        <v>568</v>
      </c>
      <c r="DZ1763" t="s">
        <v>568</v>
      </c>
      <c r="EA1763" t="s">
        <v>568</v>
      </c>
      <c r="EB1763" t="s">
        <v>568</v>
      </c>
    </row>
    <row r="1764" spans="1:132" x14ac:dyDescent="0.25">
      <c r="A1764" s="13">
        <v>1761</v>
      </c>
      <c r="B1764" s="13">
        <v>0</v>
      </c>
      <c r="C1764" s="13">
        <v>0</v>
      </c>
      <c r="D1764" s="13">
        <v>0</v>
      </c>
      <c r="E1764" s="13">
        <v>0</v>
      </c>
      <c r="F1764" s="13">
        <v>0</v>
      </c>
      <c r="G1764" s="13">
        <v>0</v>
      </c>
      <c r="H1764" s="13">
        <v>0</v>
      </c>
      <c r="I1764" s="13">
        <v>0</v>
      </c>
      <c r="J1764" s="13">
        <v>0</v>
      </c>
      <c r="K1764" s="13">
        <v>0</v>
      </c>
      <c r="L1764" s="13">
        <v>0</v>
      </c>
      <c r="M1764" s="13">
        <v>0</v>
      </c>
      <c r="O1764" s="19">
        <v>1760</v>
      </c>
      <c r="P1764" s="20">
        <v>99</v>
      </c>
      <c r="Q1764" s="20">
        <v>99</v>
      </c>
      <c r="R1764" s="21">
        <v>99</v>
      </c>
      <c r="S1764" s="21">
        <v>99</v>
      </c>
      <c r="T1764" s="21">
        <v>99</v>
      </c>
      <c r="U1764" s="21">
        <v>99</v>
      </c>
      <c r="V1764" s="21">
        <v>99</v>
      </c>
      <c r="W1764" s="21">
        <v>99</v>
      </c>
      <c r="X1764" s="21">
        <v>99</v>
      </c>
      <c r="Y1764" s="21">
        <v>99</v>
      </c>
      <c r="Z1764" s="21">
        <v>99</v>
      </c>
      <c r="AA1764" s="21">
        <v>99</v>
      </c>
      <c r="AB1764" s="22">
        <v>1760</v>
      </c>
      <c r="AC1764" s="23">
        <v>99</v>
      </c>
      <c r="AD1764" s="23">
        <v>99</v>
      </c>
      <c r="AE1764" s="24">
        <v>99</v>
      </c>
      <c r="AF1764" s="24">
        <v>99</v>
      </c>
      <c r="AG1764" s="24">
        <v>99</v>
      </c>
      <c r="AH1764" s="24">
        <v>99</v>
      </c>
      <c r="AI1764" s="24">
        <v>99</v>
      </c>
      <c r="AJ1764" s="24">
        <v>99</v>
      </c>
      <c r="AK1764" s="24">
        <v>99</v>
      </c>
      <c r="AL1764" s="24">
        <v>99</v>
      </c>
      <c r="AM1764" s="24">
        <v>99</v>
      </c>
      <c r="AN1764" s="24">
        <v>99</v>
      </c>
      <c r="DX1764" s="19">
        <v>1760</v>
      </c>
      <c r="DY1764" t="s">
        <v>568</v>
      </c>
      <c r="DZ1764" t="s">
        <v>568</v>
      </c>
      <c r="EA1764" t="s">
        <v>568</v>
      </c>
      <c r="EB1764" t="s">
        <v>568</v>
      </c>
    </row>
    <row r="1765" spans="1:132" x14ac:dyDescent="0.25">
      <c r="A1765" s="12">
        <v>1762</v>
      </c>
      <c r="B1765" s="12">
        <v>0</v>
      </c>
      <c r="C1765" s="12">
        <v>0</v>
      </c>
      <c r="D1765" s="12">
        <v>0</v>
      </c>
      <c r="E1765" s="12">
        <v>0</v>
      </c>
      <c r="F1765" s="12">
        <v>0</v>
      </c>
      <c r="G1765" s="12">
        <v>0</v>
      </c>
      <c r="H1765" s="12">
        <v>0</v>
      </c>
      <c r="I1765" s="12">
        <v>0</v>
      </c>
      <c r="J1765" s="12">
        <v>0</v>
      </c>
      <c r="K1765" s="12">
        <v>0</v>
      </c>
      <c r="L1765" s="12">
        <v>0</v>
      </c>
      <c r="M1765" s="12">
        <v>0</v>
      </c>
      <c r="O1765" s="19">
        <v>1761</v>
      </c>
      <c r="P1765" s="20">
        <v>99</v>
      </c>
      <c r="Q1765" s="20">
        <v>99</v>
      </c>
      <c r="R1765" s="21">
        <v>99</v>
      </c>
      <c r="S1765" s="21">
        <v>99</v>
      </c>
      <c r="T1765" s="21">
        <v>99</v>
      </c>
      <c r="U1765" s="21">
        <v>99</v>
      </c>
      <c r="V1765" s="21">
        <v>99</v>
      </c>
      <c r="W1765" s="21">
        <v>99</v>
      </c>
      <c r="X1765" s="21">
        <v>99</v>
      </c>
      <c r="Y1765" s="21">
        <v>99</v>
      </c>
      <c r="Z1765" s="21">
        <v>99</v>
      </c>
      <c r="AA1765" s="21">
        <v>99</v>
      </c>
      <c r="AB1765" s="22">
        <v>1761</v>
      </c>
      <c r="AC1765" s="23">
        <v>99</v>
      </c>
      <c r="AD1765" s="23">
        <v>99</v>
      </c>
      <c r="AE1765" s="24">
        <v>99</v>
      </c>
      <c r="AF1765" s="24">
        <v>99</v>
      </c>
      <c r="AG1765" s="24">
        <v>99</v>
      </c>
      <c r="AH1765" s="24">
        <v>99</v>
      </c>
      <c r="AI1765" s="24">
        <v>99</v>
      </c>
      <c r="AJ1765" s="24">
        <v>99</v>
      </c>
      <c r="AK1765" s="24">
        <v>99</v>
      </c>
      <c r="AL1765" s="24">
        <v>99</v>
      </c>
      <c r="AM1765" s="24">
        <v>99</v>
      </c>
      <c r="AN1765" s="24">
        <v>99</v>
      </c>
      <c r="DX1765" s="19">
        <v>1761</v>
      </c>
      <c r="DY1765" t="s">
        <v>568</v>
      </c>
      <c r="DZ1765" t="s">
        <v>568</v>
      </c>
      <c r="EA1765" t="s">
        <v>568</v>
      </c>
      <c r="EB1765" t="s">
        <v>568</v>
      </c>
    </row>
    <row r="1766" spans="1:132" x14ac:dyDescent="0.25">
      <c r="A1766" s="13">
        <v>1763</v>
      </c>
      <c r="B1766" s="13">
        <v>0</v>
      </c>
      <c r="C1766" s="13">
        <v>0</v>
      </c>
      <c r="D1766" s="13">
        <v>0</v>
      </c>
      <c r="E1766" s="13">
        <v>0</v>
      </c>
      <c r="F1766" s="13">
        <v>0</v>
      </c>
      <c r="G1766" s="13">
        <v>0</v>
      </c>
      <c r="H1766" s="13">
        <v>0</v>
      </c>
      <c r="I1766" s="13">
        <v>0</v>
      </c>
      <c r="J1766" s="13">
        <v>0</v>
      </c>
      <c r="K1766" s="13">
        <v>0</v>
      </c>
      <c r="L1766" s="13">
        <v>0</v>
      </c>
      <c r="M1766" s="13">
        <v>0</v>
      </c>
      <c r="O1766" s="19">
        <v>1762</v>
      </c>
      <c r="P1766" s="20">
        <v>99</v>
      </c>
      <c r="Q1766" s="20">
        <v>99</v>
      </c>
      <c r="R1766" s="21">
        <v>99</v>
      </c>
      <c r="S1766" s="21">
        <v>99</v>
      </c>
      <c r="T1766" s="21">
        <v>99</v>
      </c>
      <c r="U1766" s="21">
        <v>99</v>
      </c>
      <c r="V1766" s="21">
        <v>99</v>
      </c>
      <c r="W1766" s="21">
        <v>99</v>
      </c>
      <c r="X1766" s="21">
        <v>99</v>
      </c>
      <c r="Y1766" s="21">
        <v>99</v>
      </c>
      <c r="Z1766" s="21">
        <v>99</v>
      </c>
      <c r="AA1766" s="21">
        <v>99</v>
      </c>
      <c r="AB1766" s="22">
        <v>1762</v>
      </c>
      <c r="AC1766" s="23">
        <v>99</v>
      </c>
      <c r="AD1766" s="23">
        <v>99</v>
      </c>
      <c r="AE1766" s="24">
        <v>99</v>
      </c>
      <c r="AF1766" s="24">
        <v>99</v>
      </c>
      <c r="AG1766" s="24">
        <v>99</v>
      </c>
      <c r="AH1766" s="24">
        <v>99</v>
      </c>
      <c r="AI1766" s="24">
        <v>99</v>
      </c>
      <c r="AJ1766" s="24">
        <v>99</v>
      </c>
      <c r="AK1766" s="24">
        <v>99</v>
      </c>
      <c r="AL1766" s="24">
        <v>99</v>
      </c>
      <c r="AM1766" s="24">
        <v>99</v>
      </c>
      <c r="AN1766" s="24">
        <v>99</v>
      </c>
      <c r="DX1766" s="19">
        <v>1762</v>
      </c>
      <c r="DY1766" t="s">
        <v>568</v>
      </c>
      <c r="DZ1766" t="s">
        <v>568</v>
      </c>
      <c r="EA1766" t="s">
        <v>568</v>
      </c>
      <c r="EB1766" t="s">
        <v>568</v>
      </c>
    </row>
    <row r="1767" spans="1:132" x14ac:dyDescent="0.25">
      <c r="A1767" s="12">
        <v>1764</v>
      </c>
      <c r="B1767" s="12">
        <v>0</v>
      </c>
      <c r="C1767" s="12">
        <v>0</v>
      </c>
      <c r="D1767" s="12">
        <v>0</v>
      </c>
      <c r="E1767" s="12">
        <v>0</v>
      </c>
      <c r="F1767" s="12">
        <v>0</v>
      </c>
      <c r="G1767" s="12">
        <v>0</v>
      </c>
      <c r="H1767" s="12">
        <v>0</v>
      </c>
      <c r="I1767" s="12">
        <v>0</v>
      </c>
      <c r="J1767" s="12">
        <v>0</v>
      </c>
      <c r="K1767" s="12">
        <v>0</v>
      </c>
      <c r="L1767" s="12">
        <v>0</v>
      </c>
      <c r="M1767" s="12">
        <v>0</v>
      </c>
      <c r="O1767" s="19">
        <v>1763</v>
      </c>
      <c r="P1767" s="20">
        <v>99</v>
      </c>
      <c r="Q1767" s="20">
        <v>99</v>
      </c>
      <c r="R1767" s="21">
        <v>99</v>
      </c>
      <c r="S1767" s="21">
        <v>99</v>
      </c>
      <c r="T1767" s="21">
        <v>99</v>
      </c>
      <c r="U1767" s="21">
        <v>99</v>
      </c>
      <c r="V1767" s="21">
        <v>99</v>
      </c>
      <c r="W1767" s="21">
        <v>99</v>
      </c>
      <c r="X1767" s="21">
        <v>99</v>
      </c>
      <c r="Y1767" s="21">
        <v>99</v>
      </c>
      <c r="Z1767" s="21">
        <v>99</v>
      </c>
      <c r="AA1767" s="21">
        <v>99</v>
      </c>
      <c r="AB1767" s="22">
        <v>1763</v>
      </c>
      <c r="AC1767" s="23">
        <v>99</v>
      </c>
      <c r="AD1767" s="23">
        <v>99</v>
      </c>
      <c r="AE1767" s="24">
        <v>99</v>
      </c>
      <c r="AF1767" s="24">
        <v>99</v>
      </c>
      <c r="AG1767" s="24">
        <v>99</v>
      </c>
      <c r="AH1767" s="24">
        <v>99</v>
      </c>
      <c r="AI1767" s="24">
        <v>99</v>
      </c>
      <c r="AJ1767" s="24">
        <v>99</v>
      </c>
      <c r="AK1767" s="24">
        <v>99</v>
      </c>
      <c r="AL1767" s="24">
        <v>99</v>
      </c>
      <c r="AM1767" s="24">
        <v>99</v>
      </c>
      <c r="AN1767" s="24">
        <v>99</v>
      </c>
      <c r="DX1767" s="19">
        <v>1763</v>
      </c>
      <c r="DY1767" t="s">
        <v>568</v>
      </c>
      <c r="DZ1767" t="s">
        <v>568</v>
      </c>
      <c r="EA1767" t="s">
        <v>568</v>
      </c>
      <c r="EB1767" t="s">
        <v>568</v>
      </c>
    </row>
    <row r="1768" spans="1:132" x14ac:dyDescent="0.25">
      <c r="A1768" s="13">
        <v>1765</v>
      </c>
      <c r="B1768" s="13">
        <v>0</v>
      </c>
      <c r="C1768" s="13">
        <v>0</v>
      </c>
      <c r="D1768" s="13">
        <v>0</v>
      </c>
      <c r="E1768" s="13">
        <v>0</v>
      </c>
      <c r="F1768" s="13">
        <v>0</v>
      </c>
      <c r="G1768" s="13">
        <v>0</v>
      </c>
      <c r="H1768" s="13">
        <v>0</v>
      </c>
      <c r="I1768" s="13">
        <v>0</v>
      </c>
      <c r="J1768" s="13">
        <v>0</v>
      </c>
      <c r="K1768" s="13">
        <v>0</v>
      </c>
      <c r="L1768" s="13">
        <v>0</v>
      </c>
      <c r="M1768" s="13">
        <v>0</v>
      </c>
      <c r="O1768" s="19">
        <v>1764</v>
      </c>
      <c r="P1768" s="20">
        <v>99</v>
      </c>
      <c r="Q1768" s="20">
        <v>99</v>
      </c>
      <c r="R1768" s="21">
        <v>99</v>
      </c>
      <c r="S1768" s="21">
        <v>99</v>
      </c>
      <c r="T1768" s="21">
        <v>99</v>
      </c>
      <c r="U1768" s="21">
        <v>99</v>
      </c>
      <c r="V1768" s="21">
        <v>99</v>
      </c>
      <c r="W1768" s="21">
        <v>99</v>
      </c>
      <c r="X1768" s="21">
        <v>99</v>
      </c>
      <c r="Y1768" s="21">
        <v>99</v>
      </c>
      <c r="Z1768" s="21">
        <v>99</v>
      </c>
      <c r="AA1768" s="21">
        <v>99</v>
      </c>
      <c r="AB1768" s="22">
        <v>1764</v>
      </c>
      <c r="AC1768" s="23">
        <v>99</v>
      </c>
      <c r="AD1768" s="23">
        <v>99</v>
      </c>
      <c r="AE1768" s="24">
        <v>99</v>
      </c>
      <c r="AF1768" s="24">
        <v>99</v>
      </c>
      <c r="AG1768" s="24">
        <v>99</v>
      </c>
      <c r="AH1768" s="24">
        <v>99</v>
      </c>
      <c r="AI1768" s="24">
        <v>99</v>
      </c>
      <c r="AJ1768" s="24">
        <v>99</v>
      </c>
      <c r="AK1768" s="24">
        <v>99</v>
      </c>
      <c r="AL1768" s="24">
        <v>99</v>
      </c>
      <c r="AM1768" s="24">
        <v>99</v>
      </c>
      <c r="AN1768" s="24">
        <v>99</v>
      </c>
      <c r="DX1768" s="19">
        <v>1764</v>
      </c>
      <c r="DY1768" t="s">
        <v>568</v>
      </c>
      <c r="DZ1768" t="s">
        <v>568</v>
      </c>
      <c r="EA1768" t="s">
        <v>568</v>
      </c>
      <c r="EB1768" t="s">
        <v>568</v>
      </c>
    </row>
    <row r="1769" spans="1:132" x14ac:dyDescent="0.25">
      <c r="A1769" s="12">
        <v>1766</v>
      </c>
      <c r="B1769" s="12">
        <v>0</v>
      </c>
      <c r="C1769" s="12">
        <v>0</v>
      </c>
      <c r="D1769" s="12">
        <v>0</v>
      </c>
      <c r="E1769" s="12">
        <v>0</v>
      </c>
      <c r="F1769" s="12">
        <v>0</v>
      </c>
      <c r="G1769" s="12">
        <v>0</v>
      </c>
      <c r="H1769" s="12">
        <v>0</v>
      </c>
      <c r="I1769" s="12">
        <v>0</v>
      </c>
      <c r="J1769" s="12">
        <v>0</v>
      </c>
      <c r="K1769" s="12">
        <v>0</v>
      </c>
      <c r="L1769" s="12">
        <v>0</v>
      </c>
      <c r="M1769" s="12">
        <v>0</v>
      </c>
      <c r="O1769" s="19">
        <v>1765</v>
      </c>
      <c r="P1769" s="20">
        <v>99</v>
      </c>
      <c r="Q1769" s="20">
        <v>99</v>
      </c>
      <c r="R1769" s="21">
        <v>99</v>
      </c>
      <c r="S1769" s="21">
        <v>99</v>
      </c>
      <c r="T1769" s="21">
        <v>99</v>
      </c>
      <c r="U1769" s="21">
        <v>99</v>
      </c>
      <c r="V1769" s="21">
        <v>99</v>
      </c>
      <c r="W1769" s="21">
        <v>99</v>
      </c>
      <c r="X1769" s="21">
        <v>99</v>
      </c>
      <c r="Y1769" s="21">
        <v>99</v>
      </c>
      <c r="Z1769" s="21">
        <v>99</v>
      </c>
      <c r="AA1769" s="21">
        <v>99</v>
      </c>
      <c r="AB1769" s="22">
        <v>1765</v>
      </c>
      <c r="AC1769" s="23">
        <v>99</v>
      </c>
      <c r="AD1769" s="23">
        <v>99</v>
      </c>
      <c r="AE1769" s="24">
        <v>99</v>
      </c>
      <c r="AF1769" s="24">
        <v>99</v>
      </c>
      <c r="AG1769" s="24">
        <v>99</v>
      </c>
      <c r="AH1769" s="24">
        <v>99</v>
      </c>
      <c r="AI1769" s="24">
        <v>99</v>
      </c>
      <c r="AJ1769" s="24">
        <v>99</v>
      </c>
      <c r="AK1769" s="24">
        <v>99</v>
      </c>
      <c r="AL1769" s="24">
        <v>99</v>
      </c>
      <c r="AM1769" s="24">
        <v>99</v>
      </c>
      <c r="AN1769" s="24">
        <v>99</v>
      </c>
      <c r="DX1769" s="19">
        <v>1765</v>
      </c>
      <c r="DY1769" t="s">
        <v>568</v>
      </c>
      <c r="DZ1769" t="s">
        <v>568</v>
      </c>
      <c r="EA1769" t="s">
        <v>568</v>
      </c>
      <c r="EB1769" t="s">
        <v>568</v>
      </c>
    </row>
    <row r="1770" spans="1:132" x14ac:dyDescent="0.25">
      <c r="A1770" s="13">
        <v>1767</v>
      </c>
      <c r="B1770" s="13">
        <v>0</v>
      </c>
      <c r="C1770" s="13">
        <v>0</v>
      </c>
      <c r="D1770" s="13">
        <v>0</v>
      </c>
      <c r="E1770" s="13">
        <v>0</v>
      </c>
      <c r="F1770" s="13">
        <v>0</v>
      </c>
      <c r="G1770" s="13">
        <v>0</v>
      </c>
      <c r="H1770" s="13">
        <v>0</v>
      </c>
      <c r="I1770" s="13">
        <v>0</v>
      </c>
      <c r="J1770" s="13">
        <v>0</v>
      </c>
      <c r="K1770" s="13">
        <v>0</v>
      </c>
      <c r="L1770" s="13">
        <v>0</v>
      </c>
      <c r="M1770" s="13">
        <v>0</v>
      </c>
      <c r="O1770" s="19">
        <v>1766</v>
      </c>
      <c r="P1770" s="20">
        <v>99</v>
      </c>
      <c r="Q1770" s="20">
        <v>99</v>
      </c>
      <c r="R1770" s="21">
        <v>99</v>
      </c>
      <c r="S1770" s="21">
        <v>99</v>
      </c>
      <c r="T1770" s="21">
        <v>99</v>
      </c>
      <c r="U1770" s="21">
        <v>99</v>
      </c>
      <c r="V1770" s="21">
        <v>99</v>
      </c>
      <c r="W1770" s="21">
        <v>99</v>
      </c>
      <c r="X1770" s="21">
        <v>99</v>
      </c>
      <c r="Y1770" s="21">
        <v>99</v>
      </c>
      <c r="Z1770" s="21">
        <v>99</v>
      </c>
      <c r="AA1770" s="21">
        <v>99</v>
      </c>
      <c r="AB1770" s="22">
        <v>1766</v>
      </c>
      <c r="AC1770" s="23">
        <v>99</v>
      </c>
      <c r="AD1770" s="23">
        <v>99</v>
      </c>
      <c r="AE1770" s="24">
        <v>99</v>
      </c>
      <c r="AF1770" s="24">
        <v>99</v>
      </c>
      <c r="AG1770" s="24">
        <v>99</v>
      </c>
      <c r="AH1770" s="24">
        <v>99</v>
      </c>
      <c r="AI1770" s="24">
        <v>99</v>
      </c>
      <c r="AJ1770" s="24">
        <v>99</v>
      </c>
      <c r="AK1770" s="24">
        <v>99</v>
      </c>
      <c r="AL1770" s="24">
        <v>99</v>
      </c>
      <c r="AM1770" s="24">
        <v>99</v>
      </c>
      <c r="AN1770" s="24">
        <v>99</v>
      </c>
      <c r="DX1770" s="19">
        <v>1766</v>
      </c>
      <c r="DY1770" t="s">
        <v>568</v>
      </c>
      <c r="DZ1770" t="s">
        <v>568</v>
      </c>
      <c r="EA1770" t="s">
        <v>568</v>
      </c>
      <c r="EB1770" t="s">
        <v>568</v>
      </c>
    </row>
    <row r="1771" spans="1:132" x14ac:dyDescent="0.25">
      <c r="A1771" s="12">
        <v>1768</v>
      </c>
      <c r="B1771" s="12">
        <v>0</v>
      </c>
      <c r="C1771" s="12">
        <v>0</v>
      </c>
      <c r="D1771" s="12">
        <v>0</v>
      </c>
      <c r="E1771" s="12">
        <v>0</v>
      </c>
      <c r="F1771" s="12">
        <v>0</v>
      </c>
      <c r="G1771" s="12">
        <v>0</v>
      </c>
      <c r="H1771" s="12">
        <v>0</v>
      </c>
      <c r="I1771" s="12">
        <v>0</v>
      </c>
      <c r="J1771" s="12">
        <v>0</v>
      </c>
      <c r="K1771" s="12">
        <v>0</v>
      </c>
      <c r="L1771" s="12">
        <v>0</v>
      </c>
      <c r="M1771" s="12">
        <v>0</v>
      </c>
      <c r="O1771" s="19">
        <v>1767</v>
      </c>
      <c r="P1771" s="20">
        <v>99</v>
      </c>
      <c r="Q1771" s="20">
        <v>99</v>
      </c>
      <c r="R1771" s="21">
        <v>99</v>
      </c>
      <c r="S1771" s="21">
        <v>99</v>
      </c>
      <c r="T1771" s="21">
        <v>99</v>
      </c>
      <c r="U1771" s="21">
        <v>99</v>
      </c>
      <c r="V1771" s="21">
        <v>99</v>
      </c>
      <c r="W1771" s="21">
        <v>99</v>
      </c>
      <c r="X1771" s="21">
        <v>99</v>
      </c>
      <c r="Y1771" s="21">
        <v>99</v>
      </c>
      <c r="Z1771" s="21">
        <v>99</v>
      </c>
      <c r="AA1771" s="21">
        <v>99</v>
      </c>
      <c r="AB1771" s="22">
        <v>1767</v>
      </c>
      <c r="AC1771" s="23">
        <v>99</v>
      </c>
      <c r="AD1771" s="23">
        <v>99</v>
      </c>
      <c r="AE1771" s="24">
        <v>99</v>
      </c>
      <c r="AF1771" s="24">
        <v>99</v>
      </c>
      <c r="AG1771" s="24">
        <v>99</v>
      </c>
      <c r="AH1771" s="24">
        <v>99</v>
      </c>
      <c r="AI1771" s="24">
        <v>99</v>
      </c>
      <c r="AJ1771" s="24">
        <v>99</v>
      </c>
      <c r="AK1771" s="24">
        <v>99</v>
      </c>
      <c r="AL1771" s="24">
        <v>99</v>
      </c>
      <c r="AM1771" s="24">
        <v>99</v>
      </c>
      <c r="AN1771" s="24">
        <v>99</v>
      </c>
      <c r="DX1771" s="19">
        <v>1767</v>
      </c>
      <c r="DY1771" t="s">
        <v>568</v>
      </c>
      <c r="DZ1771" t="s">
        <v>568</v>
      </c>
      <c r="EA1771" t="s">
        <v>568</v>
      </c>
      <c r="EB1771" t="s">
        <v>568</v>
      </c>
    </row>
    <row r="1772" spans="1:132" x14ac:dyDescent="0.25">
      <c r="A1772" s="13">
        <v>1769</v>
      </c>
      <c r="B1772" s="13">
        <v>0</v>
      </c>
      <c r="C1772" s="13">
        <v>0</v>
      </c>
      <c r="D1772" s="13">
        <v>0</v>
      </c>
      <c r="E1772" s="13">
        <v>0</v>
      </c>
      <c r="F1772" s="13">
        <v>0</v>
      </c>
      <c r="G1772" s="13">
        <v>0</v>
      </c>
      <c r="H1772" s="13">
        <v>0</v>
      </c>
      <c r="I1772" s="13">
        <v>0</v>
      </c>
      <c r="J1772" s="13">
        <v>0</v>
      </c>
      <c r="K1772" s="13">
        <v>0</v>
      </c>
      <c r="L1772" s="13">
        <v>0</v>
      </c>
      <c r="M1772" s="13">
        <v>0</v>
      </c>
      <c r="O1772" s="19">
        <v>1768</v>
      </c>
      <c r="P1772" s="20">
        <v>99</v>
      </c>
      <c r="Q1772" s="20">
        <v>99</v>
      </c>
      <c r="R1772" s="21">
        <v>99</v>
      </c>
      <c r="S1772" s="21">
        <v>99</v>
      </c>
      <c r="T1772" s="21">
        <v>99</v>
      </c>
      <c r="U1772" s="21">
        <v>99</v>
      </c>
      <c r="V1772" s="21">
        <v>99</v>
      </c>
      <c r="W1772" s="21">
        <v>99</v>
      </c>
      <c r="X1772" s="21">
        <v>99</v>
      </c>
      <c r="Y1772" s="21">
        <v>99</v>
      </c>
      <c r="Z1772" s="21">
        <v>99</v>
      </c>
      <c r="AA1772" s="21">
        <v>99</v>
      </c>
      <c r="AB1772" s="22">
        <v>1768</v>
      </c>
      <c r="AC1772" s="23">
        <v>99</v>
      </c>
      <c r="AD1772" s="23">
        <v>99</v>
      </c>
      <c r="AE1772" s="24">
        <v>99</v>
      </c>
      <c r="AF1772" s="24">
        <v>99</v>
      </c>
      <c r="AG1772" s="24">
        <v>99</v>
      </c>
      <c r="AH1772" s="24">
        <v>99</v>
      </c>
      <c r="AI1772" s="24">
        <v>99</v>
      </c>
      <c r="AJ1772" s="24">
        <v>99</v>
      </c>
      <c r="AK1772" s="24">
        <v>99</v>
      </c>
      <c r="AL1772" s="24">
        <v>99</v>
      </c>
      <c r="AM1772" s="24">
        <v>99</v>
      </c>
      <c r="AN1772" s="24">
        <v>99</v>
      </c>
      <c r="DX1772" s="19">
        <v>1768</v>
      </c>
      <c r="DY1772" t="s">
        <v>568</v>
      </c>
      <c r="DZ1772" t="s">
        <v>568</v>
      </c>
      <c r="EA1772" t="s">
        <v>568</v>
      </c>
      <c r="EB1772" t="s">
        <v>568</v>
      </c>
    </row>
    <row r="1773" spans="1:132" x14ac:dyDescent="0.25">
      <c r="A1773" s="12">
        <v>1770</v>
      </c>
      <c r="B1773" s="12">
        <v>0</v>
      </c>
      <c r="C1773" s="12">
        <v>0</v>
      </c>
      <c r="D1773" s="12">
        <v>0</v>
      </c>
      <c r="E1773" s="12">
        <v>0</v>
      </c>
      <c r="F1773" s="12">
        <v>0</v>
      </c>
      <c r="G1773" s="12">
        <v>0</v>
      </c>
      <c r="H1773" s="12">
        <v>0</v>
      </c>
      <c r="I1773" s="12">
        <v>0</v>
      </c>
      <c r="J1773" s="12">
        <v>0</v>
      </c>
      <c r="K1773" s="12">
        <v>0</v>
      </c>
      <c r="L1773" s="12">
        <v>0</v>
      </c>
      <c r="M1773" s="12">
        <v>0</v>
      </c>
      <c r="O1773" s="19">
        <v>1769</v>
      </c>
      <c r="P1773" s="20">
        <v>99</v>
      </c>
      <c r="Q1773" s="20">
        <v>99</v>
      </c>
      <c r="R1773" s="21">
        <v>99</v>
      </c>
      <c r="S1773" s="21">
        <v>99</v>
      </c>
      <c r="T1773" s="21">
        <v>99</v>
      </c>
      <c r="U1773" s="21">
        <v>99</v>
      </c>
      <c r="V1773" s="21">
        <v>99</v>
      </c>
      <c r="W1773" s="21">
        <v>99</v>
      </c>
      <c r="X1773" s="21">
        <v>99</v>
      </c>
      <c r="Y1773" s="21">
        <v>99</v>
      </c>
      <c r="Z1773" s="21">
        <v>99</v>
      </c>
      <c r="AA1773" s="21">
        <v>99</v>
      </c>
      <c r="AB1773" s="22">
        <v>1769</v>
      </c>
      <c r="AC1773" s="23">
        <v>99</v>
      </c>
      <c r="AD1773" s="23">
        <v>99</v>
      </c>
      <c r="AE1773" s="24">
        <v>99</v>
      </c>
      <c r="AF1773" s="24">
        <v>99</v>
      </c>
      <c r="AG1773" s="24">
        <v>99</v>
      </c>
      <c r="AH1773" s="24">
        <v>99</v>
      </c>
      <c r="AI1773" s="24">
        <v>99</v>
      </c>
      <c r="AJ1773" s="24">
        <v>99</v>
      </c>
      <c r="AK1773" s="24">
        <v>99</v>
      </c>
      <c r="AL1773" s="24">
        <v>99</v>
      </c>
      <c r="AM1773" s="24">
        <v>99</v>
      </c>
      <c r="AN1773" s="24">
        <v>99</v>
      </c>
      <c r="DX1773" s="19">
        <v>1769</v>
      </c>
      <c r="DY1773" t="s">
        <v>568</v>
      </c>
      <c r="DZ1773" t="s">
        <v>568</v>
      </c>
      <c r="EA1773" t="s">
        <v>568</v>
      </c>
      <c r="EB1773" t="s">
        <v>568</v>
      </c>
    </row>
    <row r="1774" spans="1:132" x14ac:dyDescent="0.25">
      <c r="A1774" s="13">
        <v>1771</v>
      </c>
      <c r="B1774" s="13">
        <v>0</v>
      </c>
      <c r="C1774" s="13">
        <v>0</v>
      </c>
      <c r="D1774" s="13">
        <v>0</v>
      </c>
      <c r="E1774" s="13">
        <v>0</v>
      </c>
      <c r="F1774" s="13">
        <v>0</v>
      </c>
      <c r="G1774" s="13">
        <v>0</v>
      </c>
      <c r="H1774" s="13">
        <v>0</v>
      </c>
      <c r="I1774" s="13">
        <v>0</v>
      </c>
      <c r="J1774" s="13">
        <v>0</v>
      </c>
      <c r="K1774" s="13">
        <v>0</v>
      </c>
      <c r="L1774" s="13">
        <v>0</v>
      </c>
      <c r="M1774" s="13">
        <v>0</v>
      </c>
      <c r="O1774" s="19">
        <v>1770</v>
      </c>
      <c r="P1774" s="20">
        <v>99</v>
      </c>
      <c r="Q1774" s="20">
        <v>99</v>
      </c>
      <c r="R1774" s="21">
        <v>99</v>
      </c>
      <c r="S1774" s="21">
        <v>99</v>
      </c>
      <c r="T1774" s="21">
        <v>99</v>
      </c>
      <c r="U1774" s="21">
        <v>99</v>
      </c>
      <c r="V1774" s="21">
        <v>99</v>
      </c>
      <c r="W1774" s="21">
        <v>99</v>
      </c>
      <c r="X1774" s="21">
        <v>99</v>
      </c>
      <c r="Y1774" s="21">
        <v>99</v>
      </c>
      <c r="Z1774" s="21">
        <v>99</v>
      </c>
      <c r="AA1774" s="21">
        <v>99</v>
      </c>
      <c r="AB1774" s="22">
        <v>1770</v>
      </c>
      <c r="AC1774" s="23">
        <v>99</v>
      </c>
      <c r="AD1774" s="23">
        <v>99</v>
      </c>
      <c r="AE1774" s="24">
        <v>99</v>
      </c>
      <c r="AF1774" s="24">
        <v>99</v>
      </c>
      <c r="AG1774" s="24">
        <v>99</v>
      </c>
      <c r="AH1774" s="24">
        <v>99</v>
      </c>
      <c r="AI1774" s="24">
        <v>99</v>
      </c>
      <c r="AJ1774" s="24">
        <v>99</v>
      </c>
      <c r="AK1774" s="24">
        <v>99</v>
      </c>
      <c r="AL1774" s="24">
        <v>99</v>
      </c>
      <c r="AM1774" s="24">
        <v>99</v>
      </c>
      <c r="AN1774" s="24">
        <v>99</v>
      </c>
      <c r="DX1774" s="19">
        <v>1770</v>
      </c>
      <c r="DY1774" t="s">
        <v>568</v>
      </c>
      <c r="DZ1774" t="s">
        <v>568</v>
      </c>
      <c r="EA1774" t="s">
        <v>568</v>
      </c>
      <c r="EB1774" t="s">
        <v>568</v>
      </c>
    </row>
    <row r="1775" spans="1:132" x14ac:dyDescent="0.25">
      <c r="A1775" s="12">
        <v>1772</v>
      </c>
      <c r="B1775" s="12">
        <v>0</v>
      </c>
      <c r="C1775" s="12">
        <v>0</v>
      </c>
      <c r="D1775" s="12">
        <v>0</v>
      </c>
      <c r="E1775" s="12">
        <v>0</v>
      </c>
      <c r="F1775" s="12">
        <v>0</v>
      </c>
      <c r="G1775" s="12">
        <v>0</v>
      </c>
      <c r="H1775" s="12">
        <v>0</v>
      </c>
      <c r="I1775" s="12">
        <v>0</v>
      </c>
      <c r="J1775" s="12">
        <v>0</v>
      </c>
      <c r="K1775" s="12">
        <v>0</v>
      </c>
      <c r="L1775" s="12">
        <v>0</v>
      </c>
      <c r="M1775" s="12">
        <v>0</v>
      </c>
      <c r="O1775" s="19">
        <v>1771</v>
      </c>
      <c r="P1775" s="20">
        <v>99</v>
      </c>
      <c r="Q1775" s="20">
        <v>99</v>
      </c>
      <c r="R1775" s="21">
        <v>99</v>
      </c>
      <c r="S1775" s="21">
        <v>99</v>
      </c>
      <c r="T1775" s="21">
        <v>99</v>
      </c>
      <c r="U1775" s="21">
        <v>99</v>
      </c>
      <c r="V1775" s="21">
        <v>99</v>
      </c>
      <c r="W1775" s="21">
        <v>99</v>
      </c>
      <c r="X1775" s="21">
        <v>99</v>
      </c>
      <c r="Y1775" s="21">
        <v>99</v>
      </c>
      <c r="Z1775" s="21">
        <v>99</v>
      </c>
      <c r="AA1775" s="21">
        <v>99</v>
      </c>
      <c r="AB1775" s="22">
        <v>1771</v>
      </c>
      <c r="AC1775" s="23">
        <v>99</v>
      </c>
      <c r="AD1775" s="23">
        <v>99</v>
      </c>
      <c r="AE1775" s="24">
        <v>99</v>
      </c>
      <c r="AF1775" s="24">
        <v>99</v>
      </c>
      <c r="AG1775" s="24">
        <v>99</v>
      </c>
      <c r="AH1775" s="24">
        <v>99</v>
      </c>
      <c r="AI1775" s="24">
        <v>99</v>
      </c>
      <c r="AJ1775" s="24">
        <v>99</v>
      </c>
      <c r="AK1775" s="24">
        <v>99</v>
      </c>
      <c r="AL1775" s="24">
        <v>99</v>
      </c>
      <c r="AM1775" s="24">
        <v>99</v>
      </c>
      <c r="AN1775" s="24">
        <v>99</v>
      </c>
      <c r="DX1775" s="19">
        <v>1771</v>
      </c>
      <c r="DY1775" t="s">
        <v>568</v>
      </c>
      <c r="DZ1775" t="s">
        <v>568</v>
      </c>
      <c r="EA1775" t="s">
        <v>568</v>
      </c>
      <c r="EB1775" t="s">
        <v>568</v>
      </c>
    </row>
    <row r="1776" spans="1:132" x14ac:dyDescent="0.25">
      <c r="A1776" s="13">
        <v>1773</v>
      </c>
      <c r="B1776" s="13">
        <v>0</v>
      </c>
      <c r="C1776" s="13">
        <v>0</v>
      </c>
      <c r="D1776" s="13">
        <v>0</v>
      </c>
      <c r="E1776" s="13">
        <v>0</v>
      </c>
      <c r="F1776" s="13">
        <v>0</v>
      </c>
      <c r="G1776" s="13">
        <v>0</v>
      </c>
      <c r="H1776" s="13">
        <v>0</v>
      </c>
      <c r="I1776" s="13">
        <v>0</v>
      </c>
      <c r="J1776" s="13">
        <v>0</v>
      </c>
      <c r="K1776" s="13">
        <v>0</v>
      </c>
      <c r="L1776" s="13">
        <v>0</v>
      </c>
      <c r="M1776" s="13">
        <v>0</v>
      </c>
      <c r="O1776" s="19">
        <v>1772</v>
      </c>
      <c r="P1776" s="20">
        <v>99</v>
      </c>
      <c r="Q1776" s="20">
        <v>99</v>
      </c>
      <c r="R1776" s="21">
        <v>99</v>
      </c>
      <c r="S1776" s="21">
        <v>99</v>
      </c>
      <c r="T1776" s="21">
        <v>99</v>
      </c>
      <c r="U1776" s="21">
        <v>99</v>
      </c>
      <c r="V1776" s="21">
        <v>99</v>
      </c>
      <c r="W1776" s="21">
        <v>99</v>
      </c>
      <c r="X1776" s="21">
        <v>99</v>
      </c>
      <c r="Y1776" s="21">
        <v>99</v>
      </c>
      <c r="Z1776" s="21">
        <v>99</v>
      </c>
      <c r="AA1776" s="21">
        <v>99</v>
      </c>
      <c r="AB1776" s="22">
        <v>1772</v>
      </c>
      <c r="AC1776" s="23">
        <v>99</v>
      </c>
      <c r="AD1776" s="23">
        <v>99</v>
      </c>
      <c r="AE1776" s="24">
        <v>99</v>
      </c>
      <c r="AF1776" s="24">
        <v>99</v>
      </c>
      <c r="AG1776" s="24">
        <v>99</v>
      </c>
      <c r="AH1776" s="24">
        <v>99</v>
      </c>
      <c r="AI1776" s="24">
        <v>99</v>
      </c>
      <c r="AJ1776" s="24">
        <v>99</v>
      </c>
      <c r="AK1776" s="24">
        <v>99</v>
      </c>
      <c r="AL1776" s="24">
        <v>99</v>
      </c>
      <c r="AM1776" s="24">
        <v>99</v>
      </c>
      <c r="AN1776" s="24">
        <v>99</v>
      </c>
      <c r="DX1776" s="19">
        <v>1772</v>
      </c>
      <c r="DY1776" t="s">
        <v>568</v>
      </c>
      <c r="DZ1776" t="s">
        <v>568</v>
      </c>
      <c r="EA1776" t="s">
        <v>568</v>
      </c>
      <c r="EB1776" t="s">
        <v>568</v>
      </c>
    </row>
    <row r="1777" spans="1:132" x14ac:dyDescent="0.25">
      <c r="A1777" s="12">
        <v>1774</v>
      </c>
      <c r="B1777" s="12">
        <v>0</v>
      </c>
      <c r="C1777" s="12">
        <v>0</v>
      </c>
      <c r="D1777" s="12">
        <v>0</v>
      </c>
      <c r="E1777" s="12">
        <v>0</v>
      </c>
      <c r="F1777" s="12">
        <v>0</v>
      </c>
      <c r="G1777" s="12">
        <v>0</v>
      </c>
      <c r="H1777" s="12">
        <v>0</v>
      </c>
      <c r="I1777" s="12">
        <v>0</v>
      </c>
      <c r="J1777" s="12">
        <v>0</v>
      </c>
      <c r="K1777" s="12">
        <v>0</v>
      </c>
      <c r="L1777" s="12">
        <v>0</v>
      </c>
      <c r="M1777" s="12">
        <v>0</v>
      </c>
      <c r="O1777" s="19">
        <v>1773</v>
      </c>
      <c r="P1777" s="20">
        <v>99</v>
      </c>
      <c r="Q1777" s="20">
        <v>99</v>
      </c>
      <c r="R1777" s="21">
        <v>99</v>
      </c>
      <c r="S1777" s="21">
        <v>99</v>
      </c>
      <c r="T1777" s="21">
        <v>99</v>
      </c>
      <c r="U1777" s="21">
        <v>99</v>
      </c>
      <c r="V1777" s="21">
        <v>99</v>
      </c>
      <c r="W1777" s="21">
        <v>99</v>
      </c>
      <c r="X1777" s="21">
        <v>99</v>
      </c>
      <c r="Y1777" s="21">
        <v>99</v>
      </c>
      <c r="Z1777" s="21">
        <v>99</v>
      </c>
      <c r="AA1777" s="21">
        <v>99</v>
      </c>
      <c r="AB1777" s="22">
        <v>1773</v>
      </c>
      <c r="AC1777" s="23">
        <v>99</v>
      </c>
      <c r="AD1777" s="23">
        <v>99</v>
      </c>
      <c r="AE1777" s="24">
        <v>99</v>
      </c>
      <c r="AF1777" s="24">
        <v>99</v>
      </c>
      <c r="AG1777" s="24">
        <v>99</v>
      </c>
      <c r="AH1777" s="24">
        <v>99</v>
      </c>
      <c r="AI1777" s="24">
        <v>99</v>
      </c>
      <c r="AJ1777" s="24">
        <v>99</v>
      </c>
      <c r="AK1777" s="24">
        <v>99</v>
      </c>
      <c r="AL1777" s="24">
        <v>99</v>
      </c>
      <c r="AM1777" s="24">
        <v>99</v>
      </c>
      <c r="AN1777" s="24">
        <v>99</v>
      </c>
      <c r="DX1777" s="19">
        <v>1773</v>
      </c>
      <c r="DY1777" t="s">
        <v>568</v>
      </c>
      <c r="DZ1777" t="s">
        <v>568</v>
      </c>
      <c r="EA1777" t="s">
        <v>568</v>
      </c>
      <c r="EB1777" t="s">
        <v>568</v>
      </c>
    </row>
    <row r="1778" spans="1:132" x14ac:dyDescent="0.25">
      <c r="A1778" s="13">
        <v>1775</v>
      </c>
      <c r="B1778" s="13">
        <v>0</v>
      </c>
      <c r="C1778" s="13">
        <v>0</v>
      </c>
      <c r="D1778" s="13">
        <v>0</v>
      </c>
      <c r="E1778" s="13">
        <v>0</v>
      </c>
      <c r="F1778" s="13">
        <v>0</v>
      </c>
      <c r="G1778" s="13">
        <v>0</v>
      </c>
      <c r="H1778" s="13">
        <v>0</v>
      </c>
      <c r="I1778" s="13">
        <v>0</v>
      </c>
      <c r="J1778" s="13">
        <v>0</v>
      </c>
      <c r="K1778" s="13">
        <v>0</v>
      </c>
      <c r="L1778" s="13">
        <v>0</v>
      </c>
      <c r="M1778" s="13">
        <v>0</v>
      </c>
      <c r="O1778" s="19">
        <v>1774</v>
      </c>
      <c r="P1778" s="20">
        <v>99</v>
      </c>
      <c r="Q1778" s="20">
        <v>99</v>
      </c>
      <c r="R1778" s="21">
        <v>99</v>
      </c>
      <c r="S1778" s="21">
        <v>99</v>
      </c>
      <c r="T1778" s="21">
        <v>99</v>
      </c>
      <c r="U1778" s="21">
        <v>99</v>
      </c>
      <c r="V1778" s="21">
        <v>99</v>
      </c>
      <c r="W1778" s="21">
        <v>99</v>
      </c>
      <c r="X1778" s="21">
        <v>99</v>
      </c>
      <c r="Y1778" s="21">
        <v>99</v>
      </c>
      <c r="Z1778" s="21">
        <v>99</v>
      </c>
      <c r="AA1778" s="21">
        <v>99</v>
      </c>
      <c r="AB1778" s="22">
        <v>1774</v>
      </c>
      <c r="AC1778" s="23">
        <v>99</v>
      </c>
      <c r="AD1778" s="23">
        <v>99</v>
      </c>
      <c r="AE1778" s="24">
        <v>99</v>
      </c>
      <c r="AF1778" s="24">
        <v>99</v>
      </c>
      <c r="AG1778" s="24">
        <v>99</v>
      </c>
      <c r="AH1778" s="24">
        <v>99</v>
      </c>
      <c r="AI1778" s="24">
        <v>99</v>
      </c>
      <c r="AJ1778" s="24">
        <v>99</v>
      </c>
      <c r="AK1778" s="24">
        <v>99</v>
      </c>
      <c r="AL1778" s="24">
        <v>99</v>
      </c>
      <c r="AM1778" s="24">
        <v>99</v>
      </c>
      <c r="AN1778" s="24">
        <v>99</v>
      </c>
      <c r="DX1778" s="19">
        <v>1774</v>
      </c>
      <c r="DY1778" t="s">
        <v>568</v>
      </c>
      <c r="DZ1778" t="s">
        <v>568</v>
      </c>
      <c r="EA1778" t="s">
        <v>568</v>
      </c>
      <c r="EB1778" t="s">
        <v>568</v>
      </c>
    </row>
    <row r="1779" spans="1:132" x14ac:dyDescent="0.25">
      <c r="A1779" s="12">
        <v>1776</v>
      </c>
      <c r="B1779" s="12">
        <v>0</v>
      </c>
      <c r="C1779" s="12">
        <v>0</v>
      </c>
      <c r="D1779" s="12">
        <v>0</v>
      </c>
      <c r="E1779" s="12">
        <v>0</v>
      </c>
      <c r="F1779" s="12">
        <v>0</v>
      </c>
      <c r="G1779" s="12">
        <v>0</v>
      </c>
      <c r="H1779" s="12">
        <v>0</v>
      </c>
      <c r="I1779" s="12">
        <v>0</v>
      </c>
      <c r="J1779" s="12">
        <v>0</v>
      </c>
      <c r="K1779" s="12">
        <v>0</v>
      </c>
      <c r="L1779" s="12">
        <v>0</v>
      </c>
      <c r="M1779" s="12">
        <v>0</v>
      </c>
      <c r="O1779" s="19">
        <v>1775</v>
      </c>
      <c r="P1779" s="20">
        <v>99</v>
      </c>
      <c r="Q1779" s="20">
        <v>99</v>
      </c>
      <c r="R1779" s="21">
        <v>99</v>
      </c>
      <c r="S1779" s="21">
        <v>99</v>
      </c>
      <c r="T1779" s="21">
        <v>99</v>
      </c>
      <c r="U1779" s="21">
        <v>99</v>
      </c>
      <c r="V1779" s="21">
        <v>99</v>
      </c>
      <c r="W1779" s="21">
        <v>99</v>
      </c>
      <c r="X1779" s="21">
        <v>99</v>
      </c>
      <c r="Y1779" s="21">
        <v>99</v>
      </c>
      <c r="Z1779" s="21">
        <v>99</v>
      </c>
      <c r="AA1779" s="21">
        <v>99</v>
      </c>
      <c r="AB1779" s="22">
        <v>1775</v>
      </c>
      <c r="AC1779" s="23">
        <v>99</v>
      </c>
      <c r="AD1779" s="23">
        <v>99</v>
      </c>
      <c r="AE1779" s="24">
        <v>99</v>
      </c>
      <c r="AF1779" s="24">
        <v>99</v>
      </c>
      <c r="AG1779" s="24">
        <v>99</v>
      </c>
      <c r="AH1779" s="24">
        <v>99</v>
      </c>
      <c r="AI1779" s="24">
        <v>99</v>
      </c>
      <c r="AJ1779" s="24">
        <v>99</v>
      </c>
      <c r="AK1779" s="24">
        <v>99</v>
      </c>
      <c r="AL1779" s="24">
        <v>99</v>
      </c>
      <c r="AM1779" s="24">
        <v>99</v>
      </c>
      <c r="AN1779" s="24">
        <v>99</v>
      </c>
      <c r="DX1779" s="19">
        <v>1775</v>
      </c>
      <c r="DY1779" t="s">
        <v>568</v>
      </c>
      <c r="DZ1779" t="s">
        <v>568</v>
      </c>
      <c r="EA1779" t="s">
        <v>568</v>
      </c>
      <c r="EB1779" t="s">
        <v>568</v>
      </c>
    </row>
    <row r="1780" spans="1:132" x14ac:dyDescent="0.25">
      <c r="A1780" s="13">
        <v>1777</v>
      </c>
      <c r="B1780" s="13">
        <v>0</v>
      </c>
      <c r="C1780" s="13">
        <v>0</v>
      </c>
      <c r="D1780" s="13">
        <v>0</v>
      </c>
      <c r="E1780" s="13">
        <v>0</v>
      </c>
      <c r="F1780" s="13">
        <v>0</v>
      </c>
      <c r="G1780" s="13">
        <v>0</v>
      </c>
      <c r="H1780" s="13">
        <v>0</v>
      </c>
      <c r="I1780" s="13">
        <v>0</v>
      </c>
      <c r="J1780" s="13">
        <v>0</v>
      </c>
      <c r="K1780" s="13">
        <v>0</v>
      </c>
      <c r="L1780" s="13">
        <v>0</v>
      </c>
      <c r="M1780" s="13">
        <v>0</v>
      </c>
      <c r="O1780" s="19">
        <v>1776</v>
      </c>
      <c r="P1780" s="20">
        <v>99</v>
      </c>
      <c r="Q1780" s="20">
        <v>99</v>
      </c>
      <c r="R1780" s="21">
        <v>99</v>
      </c>
      <c r="S1780" s="21">
        <v>99</v>
      </c>
      <c r="T1780" s="21">
        <v>99</v>
      </c>
      <c r="U1780" s="21">
        <v>99</v>
      </c>
      <c r="V1780" s="21">
        <v>99</v>
      </c>
      <c r="W1780" s="21">
        <v>99</v>
      </c>
      <c r="X1780" s="21">
        <v>99</v>
      </c>
      <c r="Y1780" s="21">
        <v>99</v>
      </c>
      <c r="Z1780" s="21">
        <v>99</v>
      </c>
      <c r="AA1780" s="21">
        <v>99</v>
      </c>
      <c r="AB1780" s="22">
        <v>1776</v>
      </c>
      <c r="AC1780" s="23">
        <v>99</v>
      </c>
      <c r="AD1780" s="23">
        <v>99</v>
      </c>
      <c r="AE1780" s="24">
        <v>99</v>
      </c>
      <c r="AF1780" s="24">
        <v>99</v>
      </c>
      <c r="AG1780" s="24">
        <v>99</v>
      </c>
      <c r="AH1780" s="24">
        <v>99</v>
      </c>
      <c r="AI1780" s="24">
        <v>99</v>
      </c>
      <c r="AJ1780" s="24">
        <v>99</v>
      </c>
      <c r="AK1780" s="24">
        <v>99</v>
      </c>
      <c r="AL1780" s="24">
        <v>99</v>
      </c>
      <c r="AM1780" s="24">
        <v>99</v>
      </c>
      <c r="AN1780" s="24">
        <v>99</v>
      </c>
      <c r="DX1780" s="19">
        <v>1776</v>
      </c>
      <c r="DY1780" t="s">
        <v>568</v>
      </c>
      <c r="DZ1780" t="s">
        <v>568</v>
      </c>
      <c r="EA1780" t="s">
        <v>568</v>
      </c>
      <c r="EB1780" t="s">
        <v>568</v>
      </c>
    </row>
    <row r="1781" spans="1:132" x14ac:dyDescent="0.25">
      <c r="A1781" s="12">
        <v>1778</v>
      </c>
      <c r="B1781" s="12">
        <v>0</v>
      </c>
      <c r="C1781" s="12">
        <v>0</v>
      </c>
      <c r="D1781" s="12">
        <v>0</v>
      </c>
      <c r="E1781" s="12">
        <v>0</v>
      </c>
      <c r="F1781" s="12">
        <v>0</v>
      </c>
      <c r="G1781" s="12">
        <v>0</v>
      </c>
      <c r="H1781" s="12">
        <v>0</v>
      </c>
      <c r="I1781" s="12">
        <v>0</v>
      </c>
      <c r="J1781" s="12">
        <v>0</v>
      </c>
      <c r="K1781" s="12">
        <v>0</v>
      </c>
      <c r="L1781" s="12">
        <v>0</v>
      </c>
      <c r="M1781" s="12">
        <v>0</v>
      </c>
      <c r="O1781" s="19">
        <v>1777</v>
      </c>
      <c r="P1781" s="20">
        <v>99</v>
      </c>
      <c r="Q1781" s="20">
        <v>99</v>
      </c>
      <c r="R1781" s="21">
        <v>99</v>
      </c>
      <c r="S1781" s="21">
        <v>99</v>
      </c>
      <c r="T1781" s="21">
        <v>99</v>
      </c>
      <c r="U1781" s="21">
        <v>99</v>
      </c>
      <c r="V1781" s="21">
        <v>99</v>
      </c>
      <c r="W1781" s="21">
        <v>99</v>
      </c>
      <c r="X1781" s="21">
        <v>99</v>
      </c>
      <c r="Y1781" s="21">
        <v>99</v>
      </c>
      <c r="Z1781" s="21">
        <v>99</v>
      </c>
      <c r="AA1781" s="21">
        <v>99</v>
      </c>
      <c r="AB1781" s="22">
        <v>1777</v>
      </c>
      <c r="AC1781" s="23">
        <v>99</v>
      </c>
      <c r="AD1781" s="23">
        <v>99</v>
      </c>
      <c r="AE1781" s="24">
        <v>99</v>
      </c>
      <c r="AF1781" s="24">
        <v>99</v>
      </c>
      <c r="AG1781" s="24">
        <v>99</v>
      </c>
      <c r="AH1781" s="24">
        <v>99</v>
      </c>
      <c r="AI1781" s="24">
        <v>99</v>
      </c>
      <c r="AJ1781" s="24">
        <v>99</v>
      </c>
      <c r="AK1781" s="24">
        <v>99</v>
      </c>
      <c r="AL1781" s="24">
        <v>99</v>
      </c>
      <c r="AM1781" s="24">
        <v>99</v>
      </c>
      <c r="AN1781" s="24">
        <v>99</v>
      </c>
      <c r="DX1781" s="19">
        <v>1777</v>
      </c>
      <c r="DY1781" t="s">
        <v>568</v>
      </c>
      <c r="DZ1781" t="s">
        <v>568</v>
      </c>
      <c r="EA1781" t="s">
        <v>568</v>
      </c>
      <c r="EB1781" t="s">
        <v>568</v>
      </c>
    </row>
    <row r="1782" spans="1:132" x14ac:dyDescent="0.25">
      <c r="A1782" s="13">
        <v>1779</v>
      </c>
      <c r="B1782" s="13">
        <v>0</v>
      </c>
      <c r="C1782" s="13">
        <v>0</v>
      </c>
      <c r="D1782" s="13">
        <v>0</v>
      </c>
      <c r="E1782" s="13">
        <v>0</v>
      </c>
      <c r="F1782" s="13">
        <v>0</v>
      </c>
      <c r="G1782" s="13">
        <v>0</v>
      </c>
      <c r="H1782" s="13">
        <v>0</v>
      </c>
      <c r="I1782" s="13">
        <v>0</v>
      </c>
      <c r="J1782" s="13">
        <v>0</v>
      </c>
      <c r="K1782" s="13">
        <v>0</v>
      </c>
      <c r="L1782" s="13">
        <v>0</v>
      </c>
      <c r="M1782" s="13">
        <v>0</v>
      </c>
      <c r="O1782" s="19">
        <v>1778</v>
      </c>
      <c r="P1782" s="20">
        <v>99</v>
      </c>
      <c r="Q1782" s="20">
        <v>99</v>
      </c>
      <c r="R1782" s="21">
        <v>99</v>
      </c>
      <c r="S1782" s="21">
        <v>99</v>
      </c>
      <c r="T1782" s="21">
        <v>99</v>
      </c>
      <c r="U1782" s="21">
        <v>99</v>
      </c>
      <c r="V1782" s="21">
        <v>99</v>
      </c>
      <c r="W1782" s="21">
        <v>99</v>
      </c>
      <c r="X1782" s="21">
        <v>99</v>
      </c>
      <c r="Y1782" s="21">
        <v>99</v>
      </c>
      <c r="Z1782" s="21">
        <v>99</v>
      </c>
      <c r="AA1782" s="21">
        <v>99</v>
      </c>
      <c r="AB1782" s="22">
        <v>1778</v>
      </c>
      <c r="AC1782" s="23">
        <v>99</v>
      </c>
      <c r="AD1782" s="23">
        <v>99</v>
      </c>
      <c r="AE1782" s="24">
        <v>99</v>
      </c>
      <c r="AF1782" s="24">
        <v>99</v>
      </c>
      <c r="AG1782" s="24">
        <v>99</v>
      </c>
      <c r="AH1782" s="24">
        <v>99</v>
      </c>
      <c r="AI1782" s="24">
        <v>99</v>
      </c>
      <c r="AJ1782" s="24">
        <v>99</v>
      </c>
      <c r="AK1782" s="24">
        <v>99</v>
      </c>
      <c r="AL1782" s="24">
        <v>99</v>
      </c>
      <c r="AM1782" s="24">
        <v>99</v>
      </c>
      <c r="AN1782" s="24">
        <v>99</v>
      </c>
      <c r="DX1782" s="19">
        <v>1778</v>
      </c>
      <c r="DY1782" t="s">
        <v>568</v>
      </c>
      <c r="DZ1782" t="s">
        <v>568</v>
      </c>
      <c r="EA1782" t="s">
        <v>568</v>
      </c>
      <c r="EB1782" t="s">
        <v>568</v>
      </c>
    </row>
    <row r="1783" spans="1:132" x14ac:dyDescent="0.25">
      <c r="A1783" s="12">
        <v>1780</v>
      </c>
      <c r="B1783" s="12">
        <v>0</v>
      </c>
      <c r="C1783" s="12">
        <v>0</v>
      </c>
      <c r="D1783" s="12">
        <v>0</v>
      </c>
      <c r="E1783" s="12">
        <v>0</v>
      </c>
      <c r="F1783" s="12">
        <v>0</v>
      </c>
      <c r="G1783" s="12">
        <v>0</v>
      </c>
      <c r="H1783" s="12">
        <v>0</v>
      </c>
      <c r="I1783" s="12">
        <v>0</v>
      </c>
      <c r="J1783" s="12">
        <v>0</v>
      </c>
      <c r="K1783" s="12">
        <v>0</v>
      </c>
      <c r="L1783" s="12">
        <v>0</v>
      </c>
      <c r="M1783" s="12">
        <v>0</v>
      </c>
      <c r="O1783" s="19">
        <v>1779</v>
      </c>
      <c r="P1783" s="20">
        <v>99</v>
      </c>
      <c r="Q1783" s="20">
        <v>99</v>
      </c>
      <c r="R1783" s="21">
        <v>99</v>
      </c>
      <c r="S1783" s="21">
        <v>99</v>
      </c>
      <c r="T1783" s="21">
        <v>99</v>
      </c>
      <c r="U1783" s="21">
        <v>99</v>
      </c>
      <c r="V1783" s="21">
        <v>99</v>
      </c>
      <c r="W1783" s="21">
        <v>99</v>
      </c>
      <c r="X1783" s="21">
        <v>99</v>
      </c>
      <c r="Y1783" s="21">
        <v>99</v>
      </c>
      <c r="Z1783" s="21">
        <v>99</v>
      </c>
      <c r="AA1783" s="21">
        <v>99</v>
      </c>
      <c r="AB1783" s="22">
        <v>1779</v>
      </c>
      <c r="AC1783" s="23">
        <v>99</v>
      </c>
      <c r="AD1783" s="23">
        <v>99</v>
      </c>
      <c r="AE1783" s="24">
        <v>99</v>
      </c>
      <c r="AF1783" s="24">
        <v>99</v>
      </c>
      <c r="AG1783" s="24">
        <v>99</v>
      </c>
      <c r="AH1783" s="24">
        <v>99</v>
      </c>
      <c r="AI1783" s="24">
        <v>99</v>
      </c>
      <c r="AJ1783" s="24">
        <v>99</v>
      </c>
      <c r="AK1783" s="24">
        <v>99</v>
      </c>
      <c r="AL1783" s="24">
        <v>99</v>
      </c>
      <c r="AM1783" s="24">
        <v>99</v>
      </c>
      <c r="AN1783" s="24">
        <v>99</v>
      </c>
      <c r="DX1783" s="19">
        <v>1779</v>
      </c>
      <c r="DY1783" t="s">
        <v>568</v>
      </c>
      <c r="DZ1783" t="s">
        <v>568</v>
      </c>
      <c r="EA1783" t="s">
        <v>568</v>
      </c>
      <c r="EB1783" t="s">
        <v>568</v>
      </c>
    </row>
    <row r="1784" spans="1:132" x14ac:dyDescent="0.25">
      <c r="A1784" s="13">
        <v>1781</v>
      </c>
      <c r="B1784" s="13">
        <v>0</v>
      </c>
      <c r="C1784" s="13">
        <v>0</v>
      </c>
      <c r="D1784" s="13">
        <v>0</v>
      </c>
      <c r="E1784" s="13">
        <v>0</v>
      </c>
      <c r="F1784" s="13">
        <v>0</v>
      </c>
      <c r="G1784" s="13">
        <v>0</v>
      </c>
      <c r="H1784" s="13">
        <v>0</v>
      </c>
      <c r="I1784" s="13">
        <v>0</v>
      </c>
      <c r="J1784" s="13">
        <v>0</v>
      </c>
      <c r="K1784" s="13">
        <v>0</v>
      </c>
      <c r="L1784" s="13">
        <v>0</v>
      </c>
      <c r="M1784" s="13">
        <v>0</v>
      </c>
      <c r="O1784" s="19">
        <v>1780</v>
      </c>
      <c r="P1784" s="20">
        <v>99</v>
      </c>
      <c r="Q1784" s="20">
        <v>99</v>
      </c>
      <c r="R1784" s="21">
        <v>99</v>
      </c>
      <c r="S1784" s="21">
        <v>99</v>
      </c>
      <c r="T1784" s="21">
        <v>99</v>
      </c>
      <c r="U1784" s="21">
        <v>99</v>
      </c>
      <c r="V1784" s="21">
        <v>99</v>
      </c>
      <c r="W1784" s="21">
        <v>99</v>
      </c>
      <c r="X1784" s="21">
        <v>99</v>
      </c>
      <c r="Y1784" s="21">
        <v>99</v>
      </c>
      <c r="Z1784" s="21">
        <v>99</v>
      </c>
      <c r="AA1784" s="21">
        <v>99</v>
      </c>
      <c r="AB1784" s="22">
        <v>1780</v>
      </c>
      <c r="AC1784" s="23">
        <v>99</v>
      </c>
      <c r="AD1784" s="23">
        <v>99</v>
      </c>
      <c r="AE1784" s="24">
        <v>99</v>
      </c>
      <c r="AF1784" s="24">
        <v>99</v>
      </c>
      <c r="AG1784" s="24">
        <v>99</v>
      </c>
      <c r="AH1784" s="24">
        <v>99</v>
      </c>
      <c r="AI1784" s="24">
        <v>99</v>
      </c>
      <c r="AJ1784" s="24">
        <v>99</v>
      </c>
      <c r="AK1784" s="24">
        <v>99</v>
      </c>
      <c r="AL1784" s="24">
        <v>99</v>
      </c>
      <c r="AM1784" s="24">
        <v>99</v>
      </c>
      <c r="AN1784" s="24">
        <v>99</v>
      </c>
      <c r="DX1784" s="19">
        <v>1780</v>
      </c>
      <c r="DY1784" t="s">
        <v>568</v>
      </c>
      <c r="DZ1784" t="s">
        <v>568</v>
      </c>
      <c r="EA1784" t="s">
        <v>568</v>
      </c>
      <c r="EB1784" t="s">
        <v>568</v>
      </c>
    </row>
    <row r="1785" spans="1:132" x14ac:dyDescent="0.25">
      <c r="A1785" s="12">
        <v>1782</v>
      </c>
      <c r="B1785" s="12">
        <v>0</v>
      </c>
      <c r="C1785" s="12">
        <v>0</v>
      </c>
      <c r="D1785" s="12">
        <v>0</v>
      </c>
      <c r="E1785" s="12">
        <v>0</v>
      </c>
      <c r="F1785" s="12">
        <v>0</v>
      </c>
      <c r="G1785" s="12">
        <v>0</v>
      </c>
      <c r="H1785" s="12">
        <v>0</v>
      </c>
      <c r="I1785" s="12">
        <v>0</v>
      </c>
      <c r="J1785" s="12">
        <v>0</v>
      </c>
      <c r="K1785" s="12">
        <v>0</v>
      </c>
      <c r="L1785" s="12">
        <v>0</v>
      </c>
      <c r="M1785" s="12">
        <v>0</v>
      </c>
      <c r="O1785" s="19">
        <v>1781</v>
      </c>
      <c r="P1785" s="20">
        <v>99</v>
      </c>
      <c r="Q1785" s="20">
        <v>99</v>
      </c>
      <c r="R1785" s="21">
        <v>99</v>
      </c>
      <c r="S1785" s="21">
        <v>99</v>
      </c>
      <c r="T1785" s="21">
        <v>99</v>
      </c>
      <c r="U1785" s="21">
        <v>99</v>
      </c>
      <c r="V1785" s="21">
        <v>99</v>
      </c>
      <c r="W1785" s="21">
        <v>99</v>
      </c>
      <c r="X1785" s="21">
        <v>99</v>
      </c>
      <c r="Y1785" s="21">
        <v>99</v>
      </c>
      <c r="Z1785" s="21">
        <v>99</v>
      </c>
      <c r="AA1785" s="21">
        <v>99</v>
      </c>
      <c r="AB1785" s="22">
        <v>1781</v>
      </c>
      <c r="AC1785" s="23">
        <v>99</v>
      </c>
      <c r="AD1785" s="23">
        <v>99</v>
      </c>
      <c r="AE1785" s="24">
        <v>99</v>
      </c>
      <c r="AF1785" s="24">
        <v>99</v>
      </c>
      <c r="AG1785" s="24">
        <v>99</v>
      </c>
      <c r="AH1785" s="24">
        <v>99</v>
      </c>
      <c r="AI1785" s="24">
        <v>99</v>
      </c>
      <c r="AJ1785" s="24">
        <v>99</v>
      </c>
      <c r="AK1785" s="24">
        <v>99</v>
      </c>
      <c r="AL1785" s="24">
        <v>99</v>
      </c>
      <c r="AM1785" s="24">
        <v>99</v>
      </c>
      <c r="AN1785" s="24">
        <v>99</v>
      </c>
      <c r="DX1785" s="19">
        <v>1781</v>
      </c>
      <c r="DY1785" t="s">
        <v>568</v>
      </c>
      <c r="DZ1785" t="s">
        <v>568</v>
      </c>
      <c r="EA1785" t="s">
        <v>568</v>
      </c>
      <c r="EB1785" t="s">
        <v>568</v>
      </c>
    </row>
    <row r="1786" spans="1:132" x14ac:dyDescent="0.25">
      <c r="A1786" s="13">
        <v>1783</v>
      </c>
      <c r="B1786" s="13">
        <v>0</v>
      </c>
      <c r="C1786" s="13">
        <v>0</v>
      </c>
      <c r="D1786" s="13">
        <v>0</v>
      </c>
      <c r="E1786" s="13">
        <v>0</v>
      </c>
      <c r="F1786" s="13">
        <v>0</v>
      </c>
      <c r="G1786" s="13">
        <v>0</v>
      </c>
      <c r="H1786" s="13">
        <v>0</v>
      </c>
      <c r="I1786" s="13">
        <v>0</v>
      </c>
      <c r="J1786" s="13">
        <v>0</v>
      </c>
      <c r="K1786" s="13">
        <v>0</v>
      </c>
      <c r="L1786" s="13">
        <v>0</v>
      </c>
      <c r="M1786" s="13">
        <v>0</v>
      </c>
      <c r="O1786" s="19">
        <v>1782</v>
      </c>
      <c r="P1786" s="20">
        <v>99</v>
      </c>
      <c r="Q1786" s="20">
        <v>99</v>
      </c>
      <c r="R1786" s="21">
        <v>99</v>
      </c>
      <c r="S1786" s="21">
        <v>99</v>
      </c>
      <c r="T1786" s="21">
        <v>99</v>
      </c>
      <c r="U1786" s="21">
        <v>99</v>
      </c>
      <c r="V1786" s="21">
        <v>99</v>
      </c>
      <c r="W1786" s="21">
        <v>99</v>
      </c>
      <c r="X1786" s="21">
        <v>99</v>
      </c>
      <c r="Y1786" s="21">
        <v>99</v>
      </c>
      <c r="Z1786" s="21">
        <v>99</v>
      </c>
      <c r="AA1786" s="21">
        <v>99</v>
      </c>
      <c r="AB1786" s="22">
        <v>1782</v>
      </c>
      <c r="AC1786" s="23">
        <v>99</v>
      </c>
      <c r="AD1786" s="23">
        <v>99</v>
      </c>
      <c r="AE1786" s="24">
        <v>99</v>
      </c>
      <c r="AF1786" s="24">
        <v>99</v>
      </c>
      <c r="AG1786" s="24">
        <v>99</v>
      </c>
      <c r="AH1786" s="24">
        <v>99</v>
      </c>
      <c r="AI1786" s="24">
        <v>99</v>
      </c>
      <c r="AJ1786" s="24">
        <v>99</v>
      </c>
      <c r="AK1786" s="24">
        <v>99</v>
      </c>
      <c r="AL1786" s="24">
        <v>99</v>
      </c>
      <c r="AM1786" s="24">
        <v>99</v>
      </c>
      <c r="AN1786" s="24">
        <v>99</v>
      </c>
      <c r="DX1786" s="19">
        <v>1782</v>
      </c>
      <c r="DY1786" t="s">
        <v>568</v>
      </c>
      <c r="DZ1786" t="s">
        <v>568</v>
      </c>
      <c r="EA1786" t="s">
        <v>568</v>
      </c>
      <c r="EB1786" t="s">
        <v>568</v>
      </c>
    </row>
    <row r="1787" spans="1:132" x14ac:dyDescent="0.25">
      <c r="A1787" s="12">
        <v>1784</v>
      </c>
      <c r="B1787" s="12">
        <v>0</v>
      </c>
      <c r="C1787" s="12">
        <v>0</v>
      </c>
      <c r="D1787" s="12">
        <v>0</v>
      </c>
      <c r="E1787" s="12">
        <v>0</v>
      </c>
      <c r="F1787" s="12">
        <v>0</v>
      </c>
      <c r="G1787" s="12">
        <v>0</v>
      </c>
      <c r="H1787" s="12">
        <v>0</v>
      </c>
      <c r="I1787" s="12">
        <v>0</v>
      </c>
      <c r="J1787" s="12">
        <v>0</v>
      </c>
      <c r="K1787" s="12">
        <v>0</v>
      </c>
      <c r="L1787" s="12">
        <v>0</v>
      </c>
      <c r="M1787" s="12">
        <v>0</v>
      </c>
      <c r="O1787" s="19">
        <v>1783</v>
      </c>
      <c r="P1787" s="20">
        <v>99</v>
      </c>
      <c r="Q1787" s="20">
        <v>99</v>
      </c>
      <c r="R1787" s="21">
        <v>99</v>
      </c>
      <c r="S1787" s="21">
        <v>99</v>
      </c>
      <c r="T1787" s="21">
        <v>99</v>
      </c>
      <c r="U1787" s="21">
        <v>99</v>
      </c>
      <c r="V1787" s="21">
        <v>99</v>
      </c>
      <c r="W1787" s="21">
        <v>99</v>
      </c>
      <c r="X1787" s="21">
        <v>99</v>
      </c>
      <c r="Y1787" s="21">
        <v>99</v>
      </c>
      <c r="Z1787" s="21">
        <v>99</v>
      </c>
      <c r="AA1787" s="21">
        <v>99</v>
      </c>
      <c r="AB1787" s="22">
        <v>1783</v>
      </c>
      <c r="AC1787" s="23">
        <v>99</v>
      </c>
      <c r="AD1787" s="23">
        <v>99</v>
      </c>
      <c r="AE1787" s="24">
        <v>99</v>
      </c>
      <c r="AF1787" s="24">
        <v>99</v>
      </c>
      <c r="AG1787" s="24">
        <v>99</v>
      </c>
      <c r="AH1787" s="24">
        <v>99</v>
      </c>
      <c r="AI1787" s="24">
        <v>99</v>
      </c>
      <c r="AJ1787" s="24">
        <v>99</v>
      </c>
      <c r="AK1787" s="24">
        <v>99</v>
      </c>
      <c r="AL1787" s="24">
        <v>99</v>
      </c>
      <c r="AM1787" s="24">
        <v>99</v>
      </c>
      <c r="AN1787" s="24">
        <v>99</v>
      </c>
      <c r="DX1787" s="19">
        <v>1783</v>
      </c>
      <c r="DY1787" t="s">
        <v>568</v>
      </c>
      <c r="DZ1787" t="s">
        <v>568</v>
      </c>
      <c r="EA1787" t="s">
        <v>568</v>
      </c>
      <c r="EB1787" t="s">
        <v>568</v>
      </c>
    </row>
    <row r="1788" spans="1:132" x14ac:dyDescent="0.25">
      <c r="A1788" s="13">
        <v>1785</v>
      </c>
      <c r="B1788" s="13">
        <v>0</v>
      </c>
      <c r="C1788" s="13">
        <v>0</v>
      </c>
      <c r="D1788" s="13">
        <v>0</v>
      </c>
      <c r="E1788" s="13">
        <v>0</v>
      </c>
      <c r="F1788" s="13">
        <v>0</v>
      </c>
      <c r="G1788" s="13">
        <v>0</v>
      </c>
      <c r="H1788" s="13">
        <v>0</v>
      </c>
      <c r="I1788" s="13">
        <v>0</v>
      </c>
      <c r="J1788" s="13">
        <v>0</v>
      </c>
      <c r="K1788" s="13">
        <v>0</v>
      </c>
      <c r="L1788" s="13">
        <v>0</v>
      </c>
      <c r="M1788" s="13">
        <v>0</v>
      </c>
      <c r="O1788" s="19">
        <v>1784</v>
      </c>
      <c r="P1788" s="20">
        <v>99</v>
      </c>
      <c r="Q1788" s="20">
        <v>99</v>
      </c>
      <c r="R1788" s="21">
        <v>99</v>
      </c>
      <c r="S1788" s="21">
        <v>99</v>
      </c>
      <c r="T1788" s="21">
        <v>99</v>
      </c>
      <c r="U1788" s="21">
        <v>99</v>
      </c>
      <c r="V1788" s="21">
        <v>99</v>
      </c>
      <c r="W1788" s="21">
        <v>99</v>
      </c>
      <c r="X1788" s="21">
        <v>99</v>
      </c>
      <c r="Y1788" s="21">
        <v>99</v>
      </c>
      <c r="Z1788" s="21">
        <v>99</v>
      </c>
      <c r="AA1788" s="21">
        <v>99</v>
      </c>
      <c r="AB1788" s="22">
        <v>1784</v>
      </c>
      <c r="AC1788" s="23">
        <v>99</v>
      </c>
      <c r="AD1788" s="23">
        <v>99</v>
      </c>
      <c r="AE1788" s="24">
        <v>99</v>
      </c>
      <c r="AF1788" s="24">
        <v>99</v>
      </c>
      <c r="AG1788" s="24">
        <v>99</v>
      </c>
      <c r="AH1788" s="24">
        <v>99</v>
      </c>
      <c r="AI1788" s="24">
        <v>99</v>
      </c>
      <c r="AJ1788" s="24">
        <v>99</v>
      </c>
      <c r="AK1788" s="24">
        <v>99</v>
      </c>
      <c r="AL1788" s="24">
        <v>99</v>
      </c>
      <c r="AM1788" s="24">
        <v>99</v>
      </c>
      <c r="AN1788" s="24">
        <v>99</v>
      </c>
      <c r="DX1788" s="19">
        <v>1784</v>
      </c>
      <c r="DY1788" t="s">
        <v>568</v>
      </c>
      <c r="DZ1788" t="s">
        <v>568</v>
      </c>
      <c r="EA1788" t="s">
        <v>568</v>
      </c>
      <c r="EB1788" t="s">
        <v>568</v>
      </c>
    </row>
    <row r="1789" spans="1:132" x14ac:dyDescent="0.25">
      <c r="A1789" s="12">
        <v>1786</v>
      </c>
      <c r="B1789" s="12">
        <v>0</v>
      </c>
      <c r="C1789" s="12">
        <v>0</v>
      </c>
      <c r="D1789" s="12">
        <v>0</v>
      </c>
      <c r="E1789" s="12">
        <v>0</v>
      </c>
      <c r="F1789" s="12">
        <v>0</v>
      </c>
      <c r="G1789" s="12">
        <v>0</v>
      </c>
      <c r="H1789" s="12">
        <v>0</v>
      </c>
      <c r="I1789" s="12">
        <v>0</v>
      </c>
      <c r="J1789" s="12">
        <v>0</v>
      </c>
      <c r="K1789" s="12">
        <v>0</v>
      </c>
      <c r="L1789" s="12">
        <v>0</v>
      </c>
      <c r="M1789" s="12">
        <v>0</v>
      </c>
      <c r="O1789" s="19">
        <v>1785</v>
      </c>
      <c r="P1789" s="20">
        <v>99</v>
      </c>
      <c r="Q1789" s="20">
        <v>99</v>
      </c>
      <c r="R1789" s="21">
        <v>99</v>
      </c>
      <c r="S1789" s="21">
        <v>99</v>
      </c>
      <c r="T1789" s="21">
        <v>99</v>
      </c>
      <c r="U1789" s="21">
        <v>99</v>
      </c>
      <c r="V1789" s="21">
        <v>99</v>
      </c>
      <c r="W1789" s="21">
        <v>99</v>
      </c>
      <c r="X1789" s="21">
        <v>99</v>
      </c>
      <c r="Y1789" s="21">
        <v>99</v>
      </c>
      <c r="Z1789" s="21">
        <v>99</v>
      </c>
      <c r="AA1789" s="21">
        <v>99</v>
      </c>
      <c r="AB1789" s="22">
        <v>1785</v>
      </c>
      <c r="AC1789" s="23">
        <v>99</v>
      </c>
      <c r="AD1789" s="23">
        <v>99</v>
      </c>
      <c r="AE1789" s="24">
        <v>99</v>
      </c>
      <c r="AF1789" s="24">
        <v>99</v>
      </c>
      <c r="AG1789" s="24">
        <v>99</v>
      </c>
      <c r="AH1789" s="24">
        <v>99</v>
      </c>
      <c r="AI1789" s="24">
        <v>99</v>
      </c>
      <c r="AJ1789" s="24">
        <v>99</v>
      </c>
      <c r="AK1789" s="24">
        <v>99</v>
      </c>
      <c r="AL1789" s="24">
        <v>99</v>
      </c>
      <c r="AM1789" s="24">
        <v>99</v>
      </c>
      <c r="AN1789" s="24">
        <v>99</v>
      </c>
      <c r="DX1789" s="19">
        <v>1785</v>
      </c>
      <c r="DY1789" t="s">
        <v>568</v>
      </c>
      <c r="DZ1789" t="s">
        <v>568</v>
      </c>
      <c r="EA1789" t="s">
        <v>568</v>
      </c>
      <c r="EB1789" t="s">
        <v>568</v>
      </c>
    </row>
    <row r="1790" spans="1:132" x14ac:dyDescent="0.25">
      <c r="A1790" s="13">
        <v>1787</v>
      </c>
      <c r="B1790" s="13">
        <v>0</v>
      </c>
      <c r="C1790" s="13">
        <v>0</v>
      </c>
      <c r="D1790" s="13">
        <v>0</v>
      </c>
      <c r="E1790" s="13">
        <v>0</v>
      </c>
      <c r="F1790" s="13">
        <v>0</v>
      </c>
      <c r="G1790" s="13">
        <v>0</v>
      </c>
      <c r="H1790" s="13">
        <v>0</v>
      </c>
      <c r="I1790" s="13">
        <v>0</v>
      </c>
      <c r="J1790" s="13">
        <v>0</v>
      </c>
      <c r="K1790" s="13">
        <v>0</v>
      </c>
      <c r="L1790" s="13">
        <v>0</v>
      </c>
      <c r="M1790" s="13">
        <v>0</v>
      </c>
      <c r="O1790" s="19">
        <v>1786</v>
      </c>
      <c r="P1790" s="20">
        <v>99</v>
      </c>
      <c r="Q1790" s="20">
        <v>99</v>
      </c>
      <c r="R1790" s="21">
        <v>99</v>
      </c>
      <c r="S1790" s="21">
        <v>99</v>
      </c>
      <c r="T1790" s="21">
        <v>99</v>
      </c>
      <c r="U1790" s="21">
        <v>99</v>
      </c>
      <c r="V1790" s="21">
        <v>99</v>
      </c>
      <c r="W1790" s="21">
        <v>99</v>
      </c>
      <c r="X1790" s="21">
        <v>99</v>
      </c>
      <c r="Y1790" s="21">
        <v>99</v>
      </c>
      <c r="Z1790" s="21">
        <v>99</v>
      </c>
      <c r="AA1790" s="21">
        <v>99</v>
      </c>
      <c r="AB1790" s="22">
        <v>1786</v>
      </c>
      <c r="AC1790" s="23">
        <v>99</v>
      </c>
      <c r="AD1790" s="23">
        <v>99</v>
      </c>
      <c r="AE1790" s="24">
        <v>99</v>
      </c>
      <c r="AF1790" s="24">
        <v>99</v>
      </c>
      <c r="AG1790" s="24">
        <v>99</v>
      </c>
      <c r="AH1790" s="24">
        <v>99</v>
      </c>
      <c r="AI1790" s="24">
        <v>99</v>
      </c>
      <c r="AJ1790" s="24">
        <v>99</v>
      </c>
      <c r="AK1790" s="24">
        <v>99</v>
      </c>
      <c r="AL1790" s="24">
        <v>99</v>
      </c>
      <c r="AM1790" s="24">
        <v>99</v>
      </c>
      <c r="AN1790" s="24">
        <v>99</v>
      </c>
      <c r="DX1790" s="19">
        <v>1786</v>
      </c>
      <c r="DY1790" t="s">
        <v>568</v>
      </c>
      <c r="DZ1790" t="s">
        <v>568</v>
      </c>
      <c r="EA1790" t="s">
        <v>568</v>
      </c>
      <c r="EB1790" t="s">
        <v>568</v>
      </c>
    </row>
    <row r="1791" spans="1:132" x14ac:dyDescent="0.25">
      <c r="A1791" s="12">
        <v>1788</v>
      </c>
      <c r="B1791" s="12">
        <v>0</v>
      </c>
      <c r="C1791" s="12">
        <v>0</v>
      </c>
      <c r="D1791" s="12">
        <v>0</v>
      </c>
      <c r="E1791" s="12">
        <v>0</v>
      </c>
      <c r="F1791" s="12">
        <v>0</v>
      </c>
      <c r="G1791" s="12">
        <v>0</v>
      </c>
      <c r="H1791" s="12">
        <v>0</v>
      </c>
      <c r="I1791" s="12">
        <v>0</v>
      </c>
      <c r="J1791" s="12">
        <v>0</v>
      </c>
      <c r="K1791" s="12">
        <v>0</v>
      </c>
      <c r="L1791" s="12">
        <v>0</v>
      </c>
      <c r="M1791" s="12">
        <v>0</v>
      </c>
      <c r="O1791" s="19">
        <v>1787</v>
      </c>
      <c r="P1791" s="20">
        <v>99</v>
      </c>
      <c r="Q1791" s="20">
        <v>99</v>
      </c>
      <c r="R1791" s="21">
        <v>99</v>
      </c>
      <c r="S1791" s="21">
        <v>99</v>
      </c>
      <c r="T1791" s="21">
        <v>99</v>
      </c>
      <c r="U1791" s="21">
        <v>99</v>
      </c>
      <c r="V1791" s="21">
        <v>99</v>
      </c>
      <c r="W1791" s="21">
        <v>99</v>
      </c>
      <c r="X1791" s="21">
        <v>99</v>
      </c>
      <c r="Y1791" s="21">
        <v>99</v>
      </c>
      <c r="Z1791" s="21">
        <v>99</v>
      </c>
      <c r="AA1791" s="21">
        <v>99</v>
      </c>
      <c r="AB1791" s="22">
        <v>1787</v>
      </c>
      <c r="AC1791" s="23">
        <v>99</v>
      </c>
      <c r="AD1791" s="23">
        <v>99</v>
      </c>
      <c r="AE1791" s="24">
        <v>99</v>
      </c>
      <c r="AF1791" s="24">
        <v>99</v>
      </c>
      <c r="AG1791" s="24">
        <v>99</v>
      </c>
      <c r="AH1791" s="24">
        <v>99</v>
      </c>
      <c r="AI1791" s="24">
        <v>99</v>
      </c>
      <c r="AJ1791" s="24">
        <v>99</v>
      </c>
      <c r="AK1791" s="24">
        <v>99</v>
      </c>
      <c r="AL1791" s="24">
        <v>99</v>
      </c>
      <c r="AM1791" s="24">
        <v>99</v>
      </c>
      <c r="AN1791" s="24">
        <v>99</v>
      </c>
      <c r="DX1791" s="19">
        <v>1787</v>
      </c>
      <c r="DY1791" t="s">
        <v>568</v>
      </c>
      <c r="DZ1791" t="s">
        <v>568</v>
      </c>
      <c r="EA1791" t="s">
        <v>568</v>
      </c>
      <c r="EB1791" t="s">
        <v>568</v>
      </c>
    </row>
    <row r="1792" spans="1:132" x14ac:dyDescent="0.25">
      <c r="A1792" s="13">
        <v>1789</v>
      </c>
      <c r="B1792" s="13">
        <v>0</v>
      </c>
      <c r="C1792" s="13">
        <v>0</v>
      </c>
      <c r="D1792" s="13">
        <v>0</v>
      </c>
      <c r="E1792" s="13">
        <v>0</v>
      </c>
      <c r="F1792" s="13">
        <v>0</v>
      </c>
      <c r="G1792" s="13">
        <v>0</v>
      </c>
      <c r="H1792" s="13">
        <v>0</v>
      </c>
      <c r="I1792" s="13">
        <v>0</v>
      </c>
      <c r="J1792" s="13">
        <v>0</v>
      </c>
      <c r="K1792" s="13">
        <v>0</v>
      </c>
      <c r="L1792" s="13">
        <v>0</v>
      </c>
      <c r="M1792" s="13">
        <v>0</v>
      </c>
      <c r="O1792" s="19">
        <v>1788</v>
      </c>
      <c r="P1792" s="20">
        <v>99</v>
      </c>
      <c r="Q1792" s="20">
        <v>99</v>
      </c>
      <c r="R1792" s="21">
        <v>99</v>
      </c>
      <c r="S1792" s="21">
        <v>99</v>
      </c>
      <c r="T1792" s="21">
        <v>99</v>
      </c>
      <c r="U1792" s="21">
        <v>99</v>
      </c>
      <c r="V1792" s="21">
        <v>99</v>
      </c>
      <c r="W1792" s="21">
        <v>99</v>
      </c>
      <c r="X1792" s="21">
        <v>99</v>
      </c>
      <c r="Y1792" s="21">
        <v>99</v>
      </c>
      <c r="Z1792" s="21">
        <v>99</v>
      </c>
      <c r="AA1792" s="21">
        <v>99</v>
      </c>
      <c r="AB1792" s="22">
        <v>1788</v>
      </c>
      <c r="AC1792" s="23">
        <v>99</v>
      </c>
      <c r="AD1792" s="23">
        <v>99</v>
      </c>
      <c r="AE1792" s="24">
        <v>99</v>
      </c>
      <c r="AF1792" s="24">
        <v>99</v>
      </c>
      <c r="AG1792" s="24">
        <v>99</v>
      </c>
      <c r="AH1792" s="24">
        <v>99</v>
      </c>
      <c r="AI1792" s="24">
        <v>99</v>
      </c>
      <c r="AJ1792" s="24">
        <v>99</v>
      </c>
      <c r="AK1792" s="24">
        <v>99</v>
      </c>
      <c r="AL1792" s="24">
        <v>99</v>
      </c>
      <c r="AM1792" s="24">
        <v>99</v>
      </c>
      <c r="AN1792" s="24">
        <v>99</v>
      </c>
      <c r="DX1792" s="19">
        <v>1788</v>
      </c>
      <c r="DY1792" t="s">
        <v>568</v>
      </c>
      <c r="DZ1792" t="s">
        <v>568</v>
      </c>
      <c r="EA1792" t="s">
        <v>568</v>
      </c>
      <c r="EB1792" t="s">
        <v>568</v>
      </c>
    </row>
    <row r="1793" spans="1:132" x14ac:dyDescent="0.25">
      <c r="A1793" s="12">
        <v>1790</v>
      </c>
      <c r="B1793" s="12">
        <v>0</v>
      </c>
      <c r="C1793" s="12">
        <v>0</v>
      </c>
      <c r="D1793" s="12">
        <v>0</v>
      </c>
      <c r="E1793" s="12">
        <v>0</v>
      </c>
      <c r="F1793" s="12">
        <v>0</v>
      </c>
      <c r="G1793" s="12">
        <v>0</v>
      </c>
      <c r="H1793" s="12">
        <v>0</v>
      </c>
      <c r="I1793" s="12">
        <v>0</v>
      </c>
      <c r="J1793" s="12">
        <v>0</v>
      </c>
      <c r="K1793" s="12">
        <v>0</v>
      </c>
      <c r="L1793" s="12">
        <v>0</v>
      </c>
      <c r="M1793" s="12">
        <v>0</v>
      </c>
      <c r="O1793" s="19">
        <v>1789</v>
      </c>
      <c r="P1793" s="20">
        <v>99</v>
      </c>
      <c r="Q1793" s="20">
        <v>99</v>
      </c>
      <c r="R1793" s="21">
        <v>99</v>
      </c>
      <c r="S1793" s="21">
        <v>99</v>
      </c>
      <c r="T1793" s="21">
        <v>99</v>
      </c>
      <c r="U1793" s="21">
        <v>99</v>
      </c>
      <c r="V1793" s="21">
        <v>99</v>
      </c>
      <c r="W1793" s="21">
        <v>99</v>
      </c>
      <c r="X1793" s="21">
        <v>99</v>
      </c>
      <c r="Y1793" s="21">
        <v>99</v>
      </c>
      <c r="Z1793" s="21">
        <v>99</v>
      </c>
      <c r="AA1793" s="21">
        <v>99</v>
      </c>
      <c r="AB1793" s="22">
        <v>1789</v>
      </c>
      <c r="AC1793" s="23">
        <v>99</v>
      </c>
      <c r="AD1793" s="23">
        <v>99</v>
      </c>
      <c r="AE1793" s="24">
        <v>99</v>
      </c>
      <c r="AF1793" s="24">
        <v>99</v>
      </c>
      <c r="AG1793" s="24">
        <v>99</v>
      </c>
      <c r="AH1793" s="24">
        <v>99</v>
      </c>
      <c r="AI1793" s="24">
        <v>99</v>
      </c>
      <c r="AJ1793" s="24">
        <v>99</v>
      </c>
      <c r="AK1793" s="24">
        <v>99</v>
      </c>
      <c r="AL1793" s="24">
        <v>99</v>
      </c>
      <c r="AM1793" s="24">
        <v>99</v>
      </c>
      <c r="AN1793" s="24">
        <v>99</v>
      </c>
      <c r="DX1793" s="19">
        <v>1789</v>
      </c>
      <c r="DY1793" t="s">
        <v>568</v>
      </c>
      <c r="DZ1793" t="s">
        <v>568</v>
      </c>
      <c r="EA1793" t="s">
        <v>568</v>
      </c>
      <c r="EB1793" t="s">
        <v>568</v>
      </c>
    </row>
    <row r="1794" spans="1:132" x14ac:dyDescent="0.25">
      <c r="A1794" s="13">
        <v>1791</v>
      </c>
      <c r="B1794" s="13">
        <v>0</v>
      </c>
      <c r="C1794" s="13">
        <v>0</v>
      </c>
      <c r="D1794" s="13">
        <v>0</v>
      </c>
      <c r="E1794" s="13">
        <v>0</v>
      </c>
      <c r="F1794" s="13">
        <v>0</v>
      </c>
      <c r="G1794" s="13">
        <v>0</v>
      </c>
      <c r="H1794" s="13">
        <v>0</v>
      </c>
      <c r="I1794" s="13">
        <v>0</v>
      </c>
      <c r="J1794" s="13">
        <v>0</v>
      </c>
      <c r="K1794" s="13">
        <v>0</v>
      </c>
      <c r="L1794" s="13">
        <v>0</v>
      </c>
      <c r="M1794" s="13">
        <v>0</v>
      </c>
      <c r="O1794" s="19">
        <v>1790</v>
      </c>
      <c r="P1794" s="20">
        <v>99</v>
      </c>
      <c r="Q1794" s="20">
        <v>99</v>
      </c>
      <c r="R1794" s="21">
        <v>99</v>
      </c>
      <c r="S1794" s="21">
        <v>99</v>
      </c>
      <c r="T1794" s="21">
        <v>99</v>
      </c>
      <c r="U1794" s="21">
        <v>99</v>
      </c>
      <c r="V1794" s="21">
        <v>99</v>
      </c>
      <c r="W1794" s="21">
        <v>99</v>
      </c>
      <c r="X1794" s="21">
        <v>99</v>
      </c>
      <c r="Y1794" s="21">
        <v>99</v>
      </c>
      <c r="Z1794" s="21">
        <v>99</v>
      </c>
      <c r="AA1794" s="21">
        <v>99</v>
      </c>
      <c r="AB1794" s="22">
        <v>1790</v>
      </c>
      <c r="AC1794" s="23">
        <v>99</v>
      </c>
      <c r="AD1794" s="23">
        <v>99</v>
      </c>
      <c r="AE1794" s="24">
        <v>99</v>
      </c>
      <c r="AF1794" s="24">
        <v>99</v>
      </c>
      <c r="AG1794" s="24">
        <v>99</v>
      </c>
      <c r="AH1794" s="24">
        <v>99</v>
      </c>
      <c r="AI1794" s="24">
        <v>99</v>
      </c>
      <c r="AJ1794" s="24">
        <v>99</v>
      </c>
      <c r="AK1794" s="24">
        <v>99</v>
      </c>
      <c r="AL1794" s="24">
        <v>99</v>
      </c>
      <c r="AM1794" s="24">
        <v>99</v>
      </c>
      <c r="AN1794" s="24">
        <v>99</v>
      </c>
      <c r="DX1794" s="19">
        <v>1790</v>
      </c>
      <c r="DY1794" t="s">
        <v>568</v>
      </c>
      <c r="DZ1794" t="s">
        <v>568</v>
      </c>
      <c r="EA1794" t="s">
        <v>568</v>
      </c>
      <c r="EB1794" t="s">
        <v>568</v>
      </c>
    </row>
    <row r="1795" spans="1:132" x14ac:dyDescent="0.25">
      <c r="A1795" s="12">
        <v>1792</v>
      </c>
      <c r="B1795" s="12">
        <v>0</v>
      </c>
      <c r="C1795" s="12">
        <v>0</v>
      </c>
      <c r="D1795" s="12">
        <v>0</v>
      </c>
      <c r="E1795" s="12">
        <v>0</v>
      </c>
      <c r="F1795" s="12">
        <v>0</v>
      </c>
      <c r="G1795" s="12">
        <v>0</v>
      </c>
      <c r="H1795" s="12">
        <v>0</v>
      </c>
      <c r="I1795" s="12">
        <v>0</v>
      </c>
      <c r="J1795" s="12">
        <v>0</v>
      </c>
      <c r="K1795" s="12">
        <v>0</v>
      </c>
      <c r="L1795" s="12">
        <v>0</v>
      </c>
      <c r="M1795" s="12">
        <v>0</v>
      </c>
      <c r="O1795" s="19">
        <v>1791</v>
      </c>
      <c r="P1795" s="20">
        <v>99</v>
      </c>
      <c r="Q1795" s="20">
        <v>99</v>
      </c>
      <c r="R1795" s="21">
        <v>99</v>
      </c>
      <c r="S1795" s="21">
        <v>99</v>
      </c>
      <c r="T1795" s="21">
        <v>99</v>
      </c>
      <c r="U1795" s="21">
        <v>99</v>
      </c>
      <c r="V1795" s="21">
        <v>99</v>
      </c>
      <c r="W1795" s="21">
        <v>99</v>
      </c>
      <c r="X1795" s="21">
        <v>99</v>
      </c>
      <c r="Y1795" s="21">
        <v>99</v>
      </c>
      <c r="Z1795" s="21">
        <v>99</v>
      </c>
      <c r="AA1795" s="21">
        <v>99</v>
      </c>
      <c r="AB1795" s="22">
        <v>1791</v>
      </c>
      <c r="AC1795" s="23">
        <v>99</v>
      </c>
      <c r="AD1795" s="23">
        <v>99</v>
      </c>
      <c r="AE1795" s="24">
        <v>99</v>
      </c>
      <c r="AF1795" s="24">
        <v>99</v>
      </c>
      <c r="AG1795" s="24">
        <v>99</v>
      </c>
      <c r="AH1795" s="24">
        <v>99</v>
      </c>
      <c r="AI1795" s="24">
        <v>99</v>
      </c>
      <c r="AJ1795" s="24">
        <v>99</v>
      </c>
      <c r="AK1795" s="24">
        <v>99</v>
      </c>
      <c r="AL1795" s="24">
        <v>99</v>
      </c>
      <c r="AM1795" s="24">
        <v>99</v>
      </c>
      <c r="AN1795" s="24">
        <v>99</v>
      </c>
      <c r="DX1795" s="19">
        <v>1791</v>
      </c>
      <c r="DY1795" t="s">
        <v>568</v>
      </c>
      <c r="DZ1795" t="s">
        <v>568</v>
      </c>
      <c r="EA1795" t="s">
        <v>568</v>
      </c>
      <c r="EB1795" t="s">
        <v>568</v>
      </c>
    </row>
    <row r="1796" spans="1:132" x14ac:dyDescent="0.25">
      <c r="A1796" s="13">
        <v>1793</v>
      </c>
      <c r="B1796" s="13">
        <v>0</v>
      </c>
      <c r="C1796" s="13">
        <v>0</v>
      </c>
      <c r="D1796" s="13">
        <v>0</v>
      </c>
      <c r="E1796" s="13">
        <v>0</v>
      </c>
      <c r="F1796" s="13">
        <v>0</v>
      </c>
      <c r="G1796" s="13">
        <v>0</v>
      </c>
      <c r="H1796" s="13">
        <v>0</v>
      </c>
      <c r="I1796" s="13">
        <v>0</v>
      </c>
      <c r="J1796" s="13">
        <v>0</v>
      </c>
      <c r="K1796" s="13">
        <v>0</v>
      </c>
      <c r="L1796" s="13">
        <v>0</v>
      </c>
      <c r="M1796" s="13">
        <v>0</v>
      </c>
      <c r="O1796" s="19">
        <v>1792</v>
      </c>
      <c r="P1796" s="20">
        <v>99</v>
      </c>
      <c r="Q1796" s="20">
        <v>99</v>
      </c>
      <c r="R1796" s="21">
        <v>99</v>
      </c>
      <c r="S1796" s="21">
        <v>99</v>
      </c>
      <c r="T1796" s="21">
        <v>99</v>
      </c>
      <c r="U1796" s="21">
        <v>99</v>
      </c>
      <c r="V1796" s="21">
        <v>99</v>
      </c>
      <c r="W1796" s="21">
        <v>99</v>
      </c>
      <c r="X1796" s="21">
        <v>99</v>
      </c>
      <c r="Y1796" s="21">
        <v>99</v>
      </c>
      <c r="Z1796" s="21">
        <v>99</v>
      </c>
      <c r="AA1796" s="21">
        <v>99</v>
      </c>
      <c r="AB1796" s="22">
        <v>1792</v>
      </c>
      <c r="AC1796" s="23">
        <v>99</v>
      </c>
      <c r="AD1796" s="23">
        <v>99</v>
      </c>
      <c r="AE1796" s="24">
        <v>99</v>
      </c>
      <c r="AF1796" s="24">
        <v>99</v>
      </c>
      <c r="AG1796" s="24">
        <v>99</v>
      </c>
      <c r="AH1796" s="24">
        <v>99</v>
      </c>
      <c r="AI1796" s="24">
        <v>99</v>
      </c>
      <c r="AJ1796" s="24">
        <v>99</v>
      </c>
      <c r="AK1796" s="24">
        <v>99</v>
      </c>
      <c r="AL1796" s="24">
        <v>99</v>
      </c>
      <c r="AM1796" s="24">
        <v>99</v>
      </c>
      <c r="AN1796" s="24">
        <v>99</v>
      </c>
      <c r="DX1796" s="19">
        <v>1792</v>
      </c>
      <c r="DY1796" t="s">
        <v>568</v>
      </c>
      <c r="DZ1796" t="s">
        <v>568</v>
      </c>
      <c r="EA1796" t="s">
        <v>568</v>
      </c>
      <c r="EB1796" t="s">
        <v>568</v>
      </c>
    </row>
    <row r="1797" spans="1:132" x14ac:dyDescent="0.25">
      <c r="A1797" s="12">
        <v>1794</v>
      </c>
      <c r="B1797" s="12">
        <v>0</v>
      </c>
      <c r="C1797" s="12">
        <v>0</v>
      </c>
      <c r="D1797" s="12">
        <v>0</v>
      </c>
      <c r="E1797" s="12">
        <v>0</v>
      </c>
      <c r="F1797" s="12">
        <v>0</v>
      </c>
      <c r="G1797" s="12">
        <v>0</v>
      </c>
      <c r="H1797" s="12">
        <v>0</v>
      </c>
      <c r="I1797" s="12">
        <v>0</v>
      </c>
      <c r="J1797" s="12">
        <v>0</v>
      </c>
      <c r="K1797" s="12">
        <v>0</v>
      </c>
      <c r="L1797" s="12">
        <v>0</v>
      </c>
      <c r="M1797" s="12">
        <v>0</v>
      </c>
      <c r="O1797" s="19">
        <v>1793</v>
      </c>
      <c r="P1797" s="20">
        <v>99</v>
      </c>
      <c r="Q1797" s="20">
        <v>99</v>
      </c>
      <c r="R1797" s="21">
        <v>99</v>
      </c>
      <c r="S1797" s="21">
        <v>99</v>
      </c>
      <c r="T1797" s="21">
        <v>99</v>
      </c>
      <c r="U1797" s="21">
        <v>99</v>
      </c>
      <c r="V1797" s="21">
        <v>99</v>
      </c>
      <c r="W1797" s="21">
        <v>99</v>
      </c>
      <c r="X1797" s="21">
        <v>99</v>
      </c>
      <c r="Y1797" s="21">
        <v>99</v>
      </c>
      <c r="Z1797" s="21">
        <v>99</v>
      </c>
      <c r="AA1797" s="21">
        <v>99</v>
      </c>
      <c r="AB1797" s="22">
        <v>1793</v>
      </c>
      <c r="AC1797" s="23">
        <v>99</v>
      </c>
      <c r="AD1797" s="23">
        <v>99</v>
      </c>
      <c r="AE1797" s="24">
        <v>99</v>
      </c>
      <c r="AF1797" s="24">
        <v>99</v>
      </c>
      <c r="AG1797" s="24">
        <v>99</v>
      </c>
      <c r="AH1797" s="24">
        <v>99</v>
      </c>
      <c r="AI1797" s="24">
        <v>99</v>
      </c>
      <c r="AJ1797" s="24">
        <v>99</v>
      </c>
      <c r="AK1797" s="24">
        <v>99</v>
      </c>
      <c r="AL1797" s="24">
        <v>99</v>
      </c>
      <c r="AM1797" s="24">
        <v>99</v>
      </c>
      <c r="AN1797" s="24">
        <v>99</v>
      </c>
      <c r="DX1797" s="19">
        <v>1793</v>
      </c>
      <c r="DY1797" t="s">
        <v>568</v>
      </c>
      <c r="DZ1797" t="s">
        <v>568</v>
      </c>
      <c r="EA1797" t="s">
        <v>568</v>
      </c>
      <c r="EB1797" t="s">
        <v>568</v>
      </c>
    </row>
    <row r="1798" spans="1:132" x14ac:dyDescent="0.25">
      <c r="A1798" s="13">
        <v>1795</v>
      </c>
      <c r="B1798" s="13">
        <v>0</v>
      </c>
      <c r="C1798" s="13">
        <v>0</v>
      </c>
      <c r="D1798" s="13">
        <v>0</v>
      </c>
      <c r="E1798" s="13">
        <v>0</v>
      </c>
      <c r="F1798" s="13">
        <v>0</v>
      </c>
      <c r="G1798" s="13">
        <v>0</v>
      </c>
      <c r="H1798" s="13">
        <v>0</v>
      </c>
      <c r="I1798" s="13">
        <v>0</v>
      </c>
      <c r="J1798" s="13">
        <v>0</v>
      </c>
      <c r="K1798" s="13">
        <v>0</v>
      </c>
      <c r="L1798" s="13">
        <v>0</v>
      </c>
      <c r="M1798" s="13">
        <v>0</v>
      </c>
      <c r="O1798" s="19">
        <v>1794</v>
      </c>
      <c r="P1798" s="20">
        <v>99</v>
      </c>
      <c r="Q1798" s="20">
        <v>99</v>
      </c>
      <c r="R1798" s="21">
        <v>99</v>
      </c>
      <c r="S1798" s="21">
        <v>99</v>
      </c>
      <c r="T1798" s="21">
        <v>99</v>
      </c>
      <c r="U1798" s="21">
        <v>99</v>
      </c>
      <c r="V1798" s="21">
        <v>99</v>
      </c>
      <c r="W1798" s="21">
        <v>99</v>
      </c>
      <c r="X1798" s="21">
        <v>99</v>
      </c>
      <c r="Y1798" s="21">
        <v>99</v>
      </c>
      <c r="Z1798" s="21">
        <v>99</v>
      </c>
      <c r="AA1798" s="21">
        <v>99</v>
      </c>
      <c r="AB1798" s="22">
        <v>1794</v>
      </c>
      <c r="AC1798" s="23">
        <v>99</v>
      </c>
      <c r="AD1798" s="23">
        <v>99</v>
      </c>
      <c r="AE1798" s="24">
        <v>99</v>
      </c>
      <c r="AF1798" s="24">
        <v>99</v>
      </c>
      <c r="AG1798" s="24">
        <v>99</v>
      </c>
      <c r="AH1798" s="24">
        <v>99</v>
      </c>
      <c r="AI1798" s="24">
        <v>99</v>
      </c>
      <c r="AJ1798" s="24">
        <v>99</v>
      </c>
      <c r="AK1798" s="24">
        <v>99</v>
      </c>
      <c r="AL1798" s="24">
        <v>99</v>
      </c>
      <c r="AM1798" s="24">
        <v>99</v>
      </c>
      <c r="AN1798" s="24">
        <v>99</v>
      </c>
      <c r="DX1798" s="19">
        <v>1794</v>
      </c>
      <c r="DY1798" t="s">
        <v>568</v>
      </c>
      <c r="DZ1798" t="s">
        <v>568</v>
      </c>
      <c r="EA1798" t="s">
        <v>568</v>
      </c>
      <c r="EB1798" t="s">
        <v>568</v>
      </c>
    </row>
    <row r="1799" spans="1:132" x14ac:dyDescent="0.25">
      <c r="A1799" s="12">
        <v>1796</v>
      </c>
      <c r="B1799" s="12">
        <v>0</v>
      </c>
      <c r="C1799" s="12">
        <v>0</v>
      </c>
      <c r="D1799" s="12">
        <v>0</v>
      </c>
      <c r="E1799" s="12">
        <v>0</v>
      </c>
      <c r="F1799" s="12">
        <v>0</v>
      </c>
      <c r="G1799" s="12">
        <v>0</v>
      </c>
      <c r="H1799" s="12">
        <v>0</v>
      </c>
      <c r="I1799" s="12">
        <v>0</v>
      </c>
      <c r="J1799" s="12">
        <v>0</v>
      </c>
      <c r="K1799" s="12">
        <v>0</v>
      </c>
      <c r="L1799" s="12">
        <v>0</v>
      </c>
      <c r="M1799" s="12">
        <v>0</v>
      </c>
      <c r="O1799" s="19">
        <v>1795</v>
      </c>
      <c r="P1799" s="20">
        <v>99</v>
      </c>
      <c r="Q1799" s="20">
        <v>99</v>
      </c>
      <c r="R1799" s="21">
        <v>99</v>
      </c>
      <c r="S1799" s="21">
        <v>99</v>
      </c>
      <c r="T1799" s="21">
        <v>99</v>
      </c>
      <c r="U1799" s="21">
        <v>99</v>
      </c>
      <c r="V1799" s="21">
        <v>99</v>
      </c>
      <c r="W1799" s="21">
        <v>99</v>
      </c>
      <c r="X1799" s="21">
        <v>99</v>
      </c>
      <c r="Y1799" s="21">
        <v>99</v>
      </c>
      <c r="Z1799" s="21">
        <v>99</v>
      </c>
      <c r="AA1799" s="21">
        <v>99</v>
      </c>
      <c r="AB1799" s="22">
        <v>1795</v>
      </c>
      <c r="AC1799" s="23">
        <v>99</v>
      </c>
      <c r="AD1799" s="23">
        <v>99</v>
      </c>
      <c r="AE1799" s="24">
        <v>99</v>
      </c>
      <c r="AF1799" s="24">
        <v>99</v>
      </c>
      <c r="AG1799" s="24">
        <v>99</v>
      </c>
      <c r="AH1799" s="24">
        <v>99</v>
      </c>
      <c r="AI1799" s="24">
        <v>99</v>
      </c>
      <c r="AJ1799" s="24">
        <v>99</v>
      </c>
      <c r="AK1799" s="24">
        <v>99</v>
      </c>
      <c r="AL1799" s="24">
        <v>99</v>
      </c>
      <c r="AM1799" s="24">
        <v>99</v>
      </c>
      <c r="AN1799" s="24">
        <v>99</v>
      </c>
      <c r="DX1799" s="19">
        <v>1795</v>
      </c>
      <c r="DY1799" t="s">
        <v>568</v>
      </c>
      <c r="DZ1799" t="s">
        <v>568</v>
      </c>
      <c r="EA1799" t="s">
        <v>568</v>
      </c>
      <c r="EB1799" t="s">
        <v>568</v>
      </c>
    </row>
    <row r="1800" spans="1:132" x14ac:dyDescent="0.25">
      <c r="A1800" s="13">
        <v>1797</v>
      </c>
      <c r="B1800" s="13">
        <v>0</v>
      </c>
      <c r="C1800" s="13">
        <v>0</v>
      </c>
      <c r="D1800" s="13">
        <v>0</v>
      </c>
      <c r="E1800" s="13">
        <v>0</v>
      </c>
      <c r="F1800" s="13">
        <v>0</v>
      </c>
      <c r="G1800" s="13">
        <v>0</v>
      </c>
      <c r="H1800" s="13">
        <v>0</v>
      </c>
      <c r="I1800" s="13">
        <v>0</v>
      </c>
      <c r="J1800" s="13">
        <v>0</v>
      </c>
      <c r="K1800" s="13">
        <v>0</v>
      </c>
      <c r="L1800" s="13">
        <v>0</v>
      </c>
      <c r="M1800" s="13">
        <v>0</v>
      </c>
      <c r="O1800" s="19">
        <v>1796</v>
      </c>
      <c r="P1800" s="20">
        <v>99</v>
      </c>
      <c r="Q1800" s="20">
        <v>99</v>
      </c>
      <c r="R1800" s="21">
        <v>99</v>
      </c>
      <c r="S1800" s="21">
        <v>99</v>
      </c>
      <c r="T1800" s="21">
        <v>99</v>
      </c>
      <c r="U1800" s="21">
        <v>99</v>
      </c>
      <c r="V1800" s="21">
        <v>99</v>
      </c>
      <c r="W1800" s="21">
        <v>99</v>
      </c>
      <c r="X1800" s="21">
        <v>99</v>
      </c>
      <c r="Y1800" s="21">
        <v>99</v>
      </c>
      <c r="Z1800" s="21">
        <v>99</v>
      </c>
      <c r="AA1800" s="21">
        <v>99</v>
      </c>
      <c r="AB1800" s="22">
        <v>1796</v>
      </c>
      <c r="AC1800" s="23">
        <v>99</v>
      </c>
      <c r="AD1800" s="23">
        <v>99</v>
      </c>
      <c r="AE1800" s="24">
        <v>99</v>
      </c>
      <c r="AF1800" s="24">
        <v>99</v>
      </c>
      <c r="AG1800" s="24">
        <v>99</v>
      </c>
      <c r="AH1800" s="24">
        <v>99</v>
      </c>
      <c r="AI1800" s="24">
        <v>99</v>
      </c>
      <c r="AJ1800" s="24">
        <v>99</v>
      </c>
      <c r="AK1800" s="24">
        <v>99</v>
      </c>
      <c r="AL1800" s="24">
        <v>99</v>
      </c>
      <c r="AM1800" s="24">
        <v>99</v>
      </c>
      <c r="AN1800" s="24">
        <v>99</v>
      </c>
      <c r="DX1800" s="19">
        <v>1796</v>
      </c>
      <c r="DY1800" t="s">
        <v>568</v>
      </c>
      <c r="DZ1800" t="s">
        <v>568</v>
      </c>
      <c r="EA1800" t="s">
        <v>568</v>
      </c>
      <c r="EB1800" t="s">
        <v>568</v>
      </c>
    </row>
    <row r="1801" spans="1:132" x14ac:dyDescent="0.25">
      <c r="A1801" s="12">
        <v>1798</v>
      </c>
      <c r="B1801" s="12">
        <v>0</v>
      </c>
      <c r="C1801" s="12">
        <v>0</v>
      </c>
      <c r="D1801" s="12">
        <v>0</v>
      </c>
      <c r="E1801" s="12">
        <v>0</v>
      </c>
      <c r="F1801" s="12">
        <v>0</v>
      </c>
      <c r="G1801" s="12">
        <v>0</v>
      </c>
      <c r="H1801" s="12">
        <v>0</v>
      </c>
      <c r="I1801" s="12">
        <v>0</v>
      </c>
      <c r="J1801" s="12">
        <v>0</v>
      </c>
      <c r="K1801" s="12">
        <v>0</v>
      </c>
      <c r="L1801" s="12">
        <v>0</v>
      </c>
      <c r="M1801" s="12">
        <v>0</v>
      </c>
      <c r="O1801" s="19">
        <v>1797</v>
      </c>
      <c r="P1801" s="20">
        <v>99</v>
      </c>
      <c r="Q1801" s="20">
        <v>99</v>
      </c>
      <c r="R1801" s="21">
        <v>99</v>
      </c>
      <c r="S1801" s="21">
        <v>99</v>
      </c>
      <c r="T1801" s="21">
        <v>99</v>
      </c>
      <c r="U1801" s="21">
        <v>99</v>
      </c>
      <c r="V1801" s="21">
        <v>99</v>
      </c>
      <c r="W1801" s="21">
        <v>99</v>
      </c>
      <c r="X1801" s="21">
        <v>99</v>
      </c>
      <c r="Y1801" s="21">
        <v>99</v>
      </c>
      <c r="Z1801" s="21">
        <v>99</v>
      </c>
      <c r="AA1801" s="21">
        <v>99</v>
      </c>
      <c r="AB1801" s="22">
        <v>1797</v>
      </c>
      <c r="AC1801" s="23">
        <v>99</v>
      </c>
      <c r="AD1801" s="23">
        <v>99</v>
      </c>
      <c r="AE1801" s="24">
        <v>99</v>
      </c>
      <c r="AF1801" s="24">
        <v>99</v>
      </c>
      <c r="AG1801" s="24">
        <v>99</v>
      </c>
      <c r="AH1801" s="24">
        <v>99</v>
      </c>
      <c r="AI1801" s="24">
        <v>99</v>
      </c>
      <c r="AJ1801" s="24">
        <v>99</v>
      </c>
      <c r="AK1801" s="24">
        <v>99</v>
      </c>
      <c r="AL1801" s="24">
        <v>99</v>
      </c>
      <c r="AM1801" s="24">
        <v>99</v>
      </c>
      <c r="AN1801" s="24">
        <v>99</v>
      </c>
      <c r="DX1801" s="19">
        <v>1797</v>
      </c>
      <c r="DY1801" t="s">
        <v>568</v>
      </c>
      <c r="DZ1801" t="s">
        <v>568</v>
      </c>
      <c r="EA1801" t="s">
        <v>568</v>
      </c>
      <c r="EB1801" t="s">
        <v>568</v>
      </c>
    </row>
    <row r="1802" spans="1:132" x14ac:dyDescent="0.25">
      <c r="A1802" s="13">
        <v>1799</v>
      </c>
      <c r="B1802" s="13">
        <v>0</v>
      </c>
      <c r="C1802" s="13">
        <v>0</v>
      </c>
      <c r="D1802" s="13">
        <v>0</v>
      </c>
      <c r="E1802" s="13">
        <v>0</v>
      </c>
      <c r="F1802" s="13">
        <v>0</v>
      </c>
      <c r="G1802" s="13">
        <v>0</v>
      </c>
      <c r="H1802" s="13">
        <v>0</v>
      </c>
      <c r="I1802" s="13">
        <v>0</v>
      </c>
      <c r="J1802" s="13">
        <v>0</v>
      </c>
      <c r="K1802" s="13">
        <v>0</v>
      </c>
      <c r="L1802" s="13">
        <v>0</v>
      </c>
      <c r="M1802" s="13">
        <v>0</v>
      </c>
      <c r="O1802" s="19">
        <v>1798</v>
      </c>
      <c r="P1802" s="20">
        <v>99</v>
      </c>
      <c r="Q1802" s="20">
        <v>99</v>
      </c>
      <c r="R1802" s="21">
        <v>99</v>
      </c>
      <c r="S1802" s="21">
        <v>99</v>
      </c>
      <c r="T1802" s="21">
        <v>99</v>
      </c>
      <c r="U1802" s="21">
        <v>99</v>
      </c>
      <c r="V1802" s="21">
        <v>99</v>
      </c>
      <c r="W1802" s="21">
        <v>99</v>
      </c>
      <c r="X1802" s="21">
        <v>99</v>
      </c>
      <c r="Y1802" s="21">
        <v>99</v>
      </c>
      <c r="Z1802" s="21">
        <v>99</v>
      </c>
      <c r="AA1802" s="21">
        <v>99</v>
      </c>
      <c r="AB1802" s="22">
        <v>1798</v>
      </c>
      <c r="AC1802" s="23">
        <v>99</v>
      </c>
      <c r="AD1802" s="23">
        <v>99</v>
      </c>
      <c r="AE1802" s="24">
        <v>99</v>
      </c>
      <c r="AF1802" s="24">
        <v>99</v>
      </c>
      <c r="AG1802" s="24">
        <v>99</v>
      </c>
      <c r="AH1802" s="24">
        <v>99</v>
      </c>
      <c r="AI1802" s="24">
        <v>99</v>
      </c>
      <c r="AJ1802" s="24">
        <v>99</v>
      </c>
      <c r="AK1802" s="24">
        <v>99</v>
      </c>
      <c r="AL1802" s="24">
        <v>99</v>
      </c>
      <c r="AM1802" s="24">
        <v>99</v>
      </c>
      <c r="AN1802" s="24">
        <v>99</v>
      </c>
      <c r="DX1802" s="19">
        <v>1798</v>
      </c>
      <c r="DY1802" t="s">
        <v>568</v>
      </c>
      <c r="DZ1802" t="s">
        <v>568</v>
      </c>
      <c r="EA1802" t="s">
        <v>568</v>
      </c>
      <c r="EB1802" t="s">
        <v>568</v>
      </c>
    </row>
    <row r="1803" spans="1:132" x14ac:dyDescent="0.25">
      <c r="A1803" s="12">
        <v>1800</v>
      </c>
      <c r="B1803" s="12">
        <v>0</v>
      </c>
      <c r="C1803" s="12">
        <v>0</v>
      </c>
      <c r="D1803" s="12">
        <v>0</v>
      </c>
      <c r="E1803" s="12">
        <v>0</v>
      </c>
      <c r="F1803" s="12">
        <v>0</v>
      </c>
      <c r="G1803" s="12">
        <v>0</v>
      </c>
      <c r="H1803" s="12">
        <v>0</v>
      </c>
      <c r="I1803" s="12">
        <v>0</v>
      </c>
      <c r="J1803" s="12">
        <v>0</v>
      </c>
      <c r="K1803" s="12">
        <v>0</v>
      </c>
      <c r="L1803" s="12">
        <v>0</v>
      </c>
      <c r="M1803" s="12">
        <v>0</v>
      </c>
      <c r="O1803" s="19">
        <v>1799</v>
      </c>
      <c r="P1803" s="20">
        <v>99</v>
      </c>
      <c r="Q1803" s="20">
        <v>99</v>
      </c>
      <c r="R1803" s="21">
        <v>99</v>
      </c>
      <c r="S1803" s="21">
        <v>99</v>
      </c>
      <c r="T1803" s="21">
        <v>99</v>
      </c>
      <c r="U1803" s="21">
        <v>99</v>
      </c>
      <c r="V1803" s="21">
        <v>99</v>
      </c>
      <c r="W1803" s="21">
        <v>99</v>
      </c>
      <c r="X1803" s="21">
        <v>99</v>
      </c>
      <c r="Y1803" s="21">
        <v>99</v>
      </c>
      <c r="Z1803" s="21">
        <v>99</v>
      </c>
      <c r="AA1803" s="21">
        <v>99</v>
      </c>
      <c r="AB1803" s="22">
        <v>1799</v>
      </c>
      <c r="AC1803" s="23">
        <v>99</v>
      </c>
      <c r="AD1803" s="23">
        <v>99</v>
      </c>
      <c r="AE1803" s="24">
        <v>99</v>
      </c>
      <c r="AF1803" s="24">
        <v>99</v>
      </c>
      <c r="AG1803" s="24">
        <v>99</v>
      </c>
      <c r="AH1803" s="24">
        <v>99</v>
      </c>
      <c r="AI1803" s="24">
        <v>99</v>
      </c>
      <c r="AJ1803" s="24">
        <v>99</v>
      </c>
      <c r="AK1803" s="24">
        <v>99</v>
      </c>
      <c r="AL1803" s="24">
        <v>99</v>
      </c>
      <c r="AM1803" s="24">
        <v>99</v>
      </c>
      <c r="AN1803" s="24">
        <v>99</v>
      </c>
      <c r="DX1803" s="19">
        <v>1799</v>
      </c>
      <c r="DY1803" t="s">
        <v>568</v>
      </c>
      <c r="DZ1803" t="s">
        <v>568</v>
      </c>
      <c r="EA1803" t="s">
        <v>568</v>
      </c>
      <c r="EB1803" t="s">
        <v>568</v>
      </c>
    </row>
    <row r="1804" spans="1:132" x14ac:dyDescent="0.25">
      <c r="A1804" s="13">
        <v>1801</v>
      </c>
      <c r="B1804" s="13">
        <v>0</v>
      </c>
      <c r="C1804" s="13">
        <v>0</v>
      </c>
      <c r="D1804" s="13">
        <v>0</v>
      </c>
      <c r="E1804" s="13">
        <v>0</v>
      </c>
      <c r="F1804" s="13">
        <v>0</v>
      </c>
      <c r="G1804" s="13">
        <v>0</v>
      </c>
      <c r="H1804" s="13">
        <v>0</v>
      </c>
      <c r="I1804" s="13">
        <v>0</v>
      </c>
      <c r="J1804" s="13">
        <v>0</v>
      </c>
      <c r="K1804" s="13">
        <v>0</v>
      </c>
      <c r="L1804" s="13">
        <v>0</v>
      </c>
      <c r="M1804" s="13">
        <v>0</v>
      </c>
      <c r="O1804" s="19">
        <v>1800</v>
      </c>
      <c r="P1804" s="20">
        <v>99</v>
      </c>
      <c r="Q1804" s="20">
        <v>99</v>
      </c>
      <c r="R1804" s="21">
        <v>99</v>
      </c>
      <c r="S1804" s="21">
        <v>99</v>
      </c>
      <c r="T1804" s="21">
        <v>99</v>
      </c>
      <c r="U1804" s="21">
        <v>99</v>
      </c>
      <c r="V1804" s="21">
        <v>99</v>
      </c>
      <c r="W1804" s="21">
        <v>99</v>
      </c>
      <c r="X1804" s="21">
        <v>99</v>
      </c>
      <c r="Y1804" s="21">
        <v>99</v>
      </c>
      <c r="Z1804" s="21">
        <v>99</v>
      </c>
      <c r="AA1804" s="21">
        <v>99</v>
      </c>
      <c r="AB1804" s="22">
        <v>1800</v>
      </c>
      <c r="AC1804" s="23">
        <v>99</v>
      </c>
      <c r="AD1804" s="23">
        <v>99</v>
      </c>
      <c r="AE1804" s="24">
        <v>99</v>
      </c>
      <c r="AF1804" s="24">
        <v>99</v>
      </c>
      <c r="AG1804" s="24">
        <v>99</v>
      </c>
      <c r="AH1804" s="24">
        <v>99</v>
      </c>
      <c r="AI1804" s="24">
        <v>99</v>
      </c>
      <c r="AJ1804" s="24">
        <v>99</v>
      </c>
      <c r="AK1804" s="24">
        <v>99</v>
      </c>
      <c r="AL1804" s="24">
        <v>99</v>
      </c>
      <c r="AM1804" s="24">
        <v>99</v>
      </c>
      <c r="AN1804" s="24">
        <v>99</v>
      </c>
      <c r="DX1804" s="19">
        <v>1800</v>
      </c>
      <c r="DY1804" t="s">
        <v>568</v>
      </c>
      <c r="DZ1804" t="s">
        <v>568</v>
      </c>
      <c r="EA1804" t="s">
        <v>568</v>
      </c>
      <c r="EB1804" t="s">
        <v>568</v>
      </c>
    </row>
    <row r="1805" spans="1:132" x14ac:dyDescent="0.25">
      <c r="A1805" s="12">
        <v>1802</v>
      </c>
      <c r="B1805" s="12">
        <v>0</v>
      </c>
      <c r="C1805" s="12">
        <v>0</v>
      </c>
      <c r="D1805" s="12">
        <v>0</v>
      </c>
      <c r="E1805" s="12">
        <v>0</v>
      </c>
      <c r="F1805" s="12">
        <v>0</v>
      </c>
      <c r="G1805" s="12">
        <v>0</v>
      </c>
      <c r="H1805" s="12">
        <v>0</v>
      </c>
      <c r="I1805" s="12">
        <v>0</v>
      </c>
      <c r="J1805" s="12">
        <v>0</v>
      </c>
      <c r="K1805" s="12">
        <v>0</v>
      </c>
      <c r="L1805" s="12">
        <v>0</v>
      </c>
      <c r="M1805" s="12">
        <v>0</v>
      </c>
      <c r="O1805" s="19">
        <v>1801</v>
      </c>
      <c r="P1805" s="20">
        <v>99</v>
      </c>
      <c r="Q1805" s="20">
        <v>99</v>
      </c>
      <c r="R1805" s="21">
        <v>99</v>
      </c>
      <c r="S1805" s="21">
        <v>99</v>
      </c>
      <c r="T1805" s="21">
        <v>99</v>
      </c>
      <c r="U1805" s="21">
        <v>99</v>
      </c>
      <c r="V1805" s="21">
        <v>99</v>
      </c>
      <c r="W1805" s="21">
        <v>99</v>
      </c>
      <c r="X1805" s="21">
        <v>99</v>
      </c>
      <c r="Y1805" s="21">
        <v>99</v>
      </c>
      <c r="Z1805" s="21">
        <v>99</v>
      </c>
      <c r="AA1805" s="21">
        <v>99</v>
      </c>
      <c r="AB1805" s="22">
        <v>1801</v>
      </c>
      <c r="AC1805" s="23">
        <v>99</v>
      </c>
      <c r="AD1805" s="23">
        <v>99</v>
      </c>
      <c r="AE1805" s="24">
        <v>99</v>
      </c>
      <c r="AF1805" s="24">
        <v>99</v>
      </c>
      <c r="AG1805" s="24">
        <v>99</v>
      </c>
      <c r="AH1805" s="24">
        <v>99</v>
      </c>
      <c r="AI1805" s="24">
        <v>99</v>
      </c>
      <c r="AJ1805" s="24">
        <v>99</v>
      </c>
      <c r="AK1805" s="24">
        <v>99</v>
      </c>
      <c r="AL1805" s="24">
        <v>99</v>
      </c>
      <c r="AM1805" s="24">
        <v>99</v>
      </c>
      <c r="AN1805" s="24">
        <v>99</v>
      </c>
      <c r="DX1805" s="19">
        <v>1801</v>
      </c>
      <c r="DY1805" t="s">
        <v>568</v>
      </c>
      <c r="DZ1805" t="s">
        <v>568</v>
      </c>
      <c r="EA1805" t="s">
        <v>568</v>
      </c>
      <c r="EB1805" t="s">
        <v>568</v>
      </c>
    </row>
    <row r="1806" spans="1:132" x14ac:dyDescent="0.25">
      <c r="A1806" s="13">
        <v>1803</v>
      </c>
      <c r="B1806" s="13">
        <v>0</v>
      </c>
      <c r="C1806" s="13">
        <v>0</v>
      </c>
      <c r="D1806" s="13">
        <v>0</v>
      </c>
      <c r="E1806" s="13">
        <v>0</v>
      </c>
      <c r="F1806" s="13">
        <v>0</v>
      </c>
      <c r="G1806" s="13">
        <v>0</v>
      </c>
      <c r="H1806" s="13">
        <v>0</v>
      </c>
      <c r="I1806" s="13">
        <v>0</v>
      </c>
      <c r="J1806" s="13">
        <v>0</v>
      </c>
      <c r="K1806" s="13">
        <v>0</v>
      </c>
      <c r="L1806" s="13">
        <v>0</v>
      </c>
      <c r="M1806" s="13">
        <v>0</v>
      </c>
      <c r="O1806" s="19">
        <v>1802</v>
      </c>
      <c r="P1806" s="20">
        <v>99</v>
      </c>
      <c r="Q1806" s="20">
        <v>99</v>
      </c>
      <c r="R1806" s="21">
        <v>99</v>
      </c>
      <c r="S1806" s="21">
        <v>99</v>
      </c>
      <c r="T1806" s="21">
        <v>99</v>
      </c>
      <c r="U1806" s="21">
        <v>99</v>
      </c>
      <c r="V1806" s="21">
        <v>99</v>
      </c>
      <c r="W1806" s="21">
        <v>99</v>
      </c>
      <c r="X1806" s="21">
        <v>99</v>
      </c>
      <c r="Y1806" s="21">
        <v>99</v>
      </c>
      <c r="Z1806" s="21">
        <v>99</v>
      </c>
      <c r="AA1806" s="21">
        <v>99</v>
      </c>
      <c r="AB1806" s="22">
        <v>1802</v>
      </c>
      <c r="AC1806" s="23">
        <v>99</v>
      </c>
      <c r="AD1806" s="23">
        <v>99</v>
      </c>
      <c r="AE1806" s="24">
        <v>99</v>
      </c>
      <c r="AF1806" s="24">
        <v>99</v>
      </c>
      <c r="AG1806" s="24">
        <v>99</v>
      </c>
      <c r="AH1806" s="24">
        <v>99</v>
      </c>
      <c r="AI1806" s="24">
        <v>99</v>
      </c>
      <c r="AJ1806" s="24">
        <v>99</v>
      </c>
      <c r="AK1806" s="24">
        <v>99</v>
      </c>
      <c r="AL1806" s="24">
        <v>99</v>
      </c>
      <c r="AM1806" s="24">
        <v>99</v>
      </c>
      <c r="AN1806" s="24">
        <v>99</v>
      </c>
      <c r="DX1806" s="19">
        <v>1802</v>
      </c>
      <c r="DY1806" t="s">
        <v>568</v>
      </c>
      <c r="DZ1806" t="s">
        <v>568</v>
      </c>
      <c r="EA1806" t="s">
        <v>568</v>
      </c>
      <c r="EB1806" t="s">
        <v>568</v>
      </c>
    </row>
    <row r="1807" spans="1:132" x14ac:dyDescent="0.25">
      <c r="A1807" s="12">
        <v>1804</v>
      </c>
      <c r="B1807" s="12">
        <v>0</v>
      </c>
      <c r="C1807" s="12">
        <v>0</v>
      </c>
      <c r="D1807" s="12">
        <v>0</v>
      </c>
      <c r="E1807" s="12">
        <v>0</v>
      </c>
      <c r="F1807" s="12">
        <v>0</v>
      </c>
      <c r="G1807" s="12">
        <v>0</v>
      </c>
      <c r="H1807" s="12">
        <v>0</v>
      </c>
      <c r="I1807" s="12">
        <v>0</v>
      </c>
      <c r="J1807" s="12">
        <v>0</v>
      </c>
      <c r="K1807" s="12">
        <v>0</v>
      </c>
      <c r="L1807" s="12">
        <v>0</v>
      </c>
      <c r="M1807" s="12">
        <v>0</v>
      </c>
      <c r="O1807" s="19">
        <v>1803</v>
      </c>
      <c r="P1807" s="20">
        <v>99</v>
      </c>
      <c r="Q1807" s="20">
        <v>99</v>
      </c>
      <c r="R1807" s="21">
        <v>99</v>
      </c>
      <c r="S1807" s="21">
        <v>99</v>
      </c>
      <c r="T1807" s="21">
        <v>99</v>
      </c>
      <c r="U1807" s="21">
        <v>99</v>
      </c>
      <c r="V1807" s="21">
        <v>99</v>
      </c>
      <c r="W1807" s="21">
        <v>99</v>
      </c>
      <c r="X1807" s="21">
        <v>99</v>
      </c>
      <c r="Y1807" s="21">
        <v>99</v>
      </c>
      <c r="Z1807" s="21">
        <v>99</v>
      </c>
      <c r="AA1807" s="21">
        <v>99</v>
      </c>
      <c r="AB1807" s="22">
        <v>1803</v>
      </c>
      <c r="AC1807" s="23">
        <v>99</v>
      </c>
      <c r="AD1807" s="23">
        <v>99</v>
      </c>
      <c r="AE1807" s="24">
        <v>99</v>
      </c>
      <c r="AF1807" s="24">
        <v>99</v>
      </c>
      <c r="AG1807" s="24">
        <v>99</v>
      </c>
      <c r="AH1807" s="24">
        <v>99</v>
      </c>
      <c r="AI1807" s="24">
        <v>99</v>
      </c>
      <c r="AJ1807" s="24">
        <v>99</v>
      </c>
      <c r="AK1807" s="24">
        <v>99</v>
      </c>
      <c r="AL1807" s="24">
        <v>99</v>
      </c>
      <c r="AM1807" s="24">
        <v>99</v>
      </c>
      <c r="AN1807" s="24">
        <v>99</v>
      </c>
      <c r="DX1807" s="19">
        <v>1803</v>
      </c>
      <c r="DY1807" t="s">
        <v>568</v>
      </c>
      <c r="DZ1807" t="s">
        <v>568</v>
      </c>
      <c r="EA1807" t="s">
        <v>568</v>
      </c>
      <c r="EB1807" t="s">
        <v>568</v>
      </c>
    </row>
    <row r="1808" spans="1:132" x14ac:dyDescent="0.25">
      <c r="A1808" s="13">
        <v>1805</v>
      </c>
      <c r="B1808" s="13">
        <v>0</v>
      </c>
      <c r="C1808" s="13">
        <v>0</v>
      </c>
      <c r="D1808" s="13">
        <v>0</v>
      </c>
      <c r="E1808" s="13">
        <v>0</v>
      </c>
      <c r="F1808" s="13">
        <v>0</v>
      </c>
      <c r="G1808" s="13">
        <v>0</v>
      </c>
      <c r="H1808" s="13">
        <v>0</v>
      </c>
      <c r="I1808" s="13">
        <v>0</v>
      </c>
      <c r="J1808" s="13">
        <v>0</v>
      </c>
      <c r="K1808" s="13">
        <v>0</v>
      </c>
      <c r="L1808" s="13">
        <v>0</v>
      </c>
      <c r="M1808" s="13">
        <v>0</v>
      </c>
      <c r="O1808" s="19">
        <v>1804</v>
      </c>
      <c r="P1808" s="20">
        <v>99</v>
      </c>
      <c r="Q1808" s="20">
        <v>99</v>
      </c>
      <c r="R1808" s="21">
        <v>99</v>
      </c>
      <c r="S1808" s="21">
        <v>99</v>
      </c>
      <c r="T1808" s="21">
        <v>99</v>
      </c>
      <c r="U1808" s="21">
        <v>99</v>
      </c>
      <c r="V1808" s="21">
        <v>99</v>
      </c>
      <c r="W1808" s="21">
        <v>99</v>
      </c>
      <c r="X1808" s="21">
        <v>99</v>
      </c>
      <c r="Y1808" s="21">
        <v>99</v>
      </c>
      <c r="Z1808" s="21">
        <v>99</v>
      </c>
      <c r="AA1808" s="21">
        <v>99</v>
      </c>
      <c r="AB1808" s="22">
        <v>1804</v>
      </c>
      <c r="AC1808" s="23">
        <v>99</v>
      </c>
      <c r="AD1808" s="23">
        <v>99</v>
      </c>
      <c r="AE1808" s="24">
        <v>99</v>
      </c>
      <c r="AF1808" s="24">
        <v>99</v>
      </c>
      <c r="AG1808" s="24">
        <v>99</v>
      </c>
      <c r="AH1808" s="24">
        <v>99</v>
      </c>
      <c r="AI1808" s="24">
        <v>99</v>
      </c>
      <c r="AJ1808" s="24">
        <v>99</v>
      </c>
      <c r="AK1808" s="24">
        <v>99</v>
      </c>
      <c r="AL1808" s="24">
        <v>99</v>
      </c>
      <c r="AM1808" s="24">
        <v>99</v>
      </c>
      <c r="AN1808" s="24">
        <v>99</v>
      </c>
      <c r="DX1808" s="19">
        <v>1804</v>
      </c>
      <c r="DY1808" t="s">
        <v>568</v>
      </c>
      <c r="DZ1808" t="s">
        <v>568</v>
      </c>
      <c r="EA1808" t="s">
        <v>568</v>
      </c>
      <c r="EB1808" t="s">
        <v>568</v>
      </c>
    </row>
    <row r="1809" spans="1:132" x14ac:dyDescent="0.25">
      <c r="A1809" s="12">
        <v>1806</v>
      </c>
      <c r="B1809" s="12">
        <v>0</v>
      </c>
      <c r="C1809" s="12">
        <v>0</v>
      </c>
      <c r="D1809" s="12">
        <v>0</v>
      </c>
      <c r="E1809" s="12">
        <v>0</v>
      </c>
      <c r="F1809" s="12">
        <v>0</v>
      </c>
      <c r="G1809" s="12">
        <v>0</v>
      </c>
      <c r="H1809" s="12">
        <v>0</v>
      </c>
      <c r="I1809" s="12">
        <v>0</v>
      </c>
      <c r="J1809" s="12">
        <v>0</v>
      </c>
      <c r="K1809" s="12">
        <v>0</v>
      </c>
      <c r="L1809" s="12">
        <v>0</v>
      </c>
      <c r="M1809" s="12">
        <v>0</v>
      </c>
      <c r="O1809" s="19">
        <v>1805</v>
      </c>
      <c r="P1809" s="20">
        <v>99</v>
      </c>
      <c r="Q1809" s="20">
        <v>99</v>
      </c>
      <c r="R1809" s="21">
        <v>99</v>
      </c>
      <c r="S1809" s="21">
        <v>99</v>
      </c>
      <c r="T1809" s="21">
        <v>99</v>
      </c>
      <c r="U1809" s="21">
        <v>99</v>
      </c>
      <c r="V1809" s="21">
        <v>99</v>
      </c>
      <c r="W1809" s="21">
        <v>99</v>
      </c>
      <c r="X1809" s="21">
        <v>99</v>
      </c>
      <c r="Y1809" s="21">
        <v>99</v>
      </c>
      <c r="Z1809" s="21">
        <v>99</v>
      </c>
      <c r="AA1809" s="21">
        <v>99</v>
      </c>
      <c r="AB1809" s="22">
        <v>1805</v>
      </c>
      <c r="AC1809" s="23">
        <v>99</v>
      </c>
      <c r="AD1809" s="23">
        <v>99</v>
      </c>
      <c r="AE1809" s="24">
        <v>99</v>
      </c>
      <c r="AF1809" s="24">
        <v>99</v>
      </c>
      <c r="AG1809" s="24">
        <v>99</v>
      </c>
      <c r="AH1809" s="24">
        <v>99</v>
      </c>
      <c r="AI1809" s="24">
        <v>99</v>
      </c>
      <c r="AJ1809" s="24">
        <v>99</v>
      </c>
      <c r="AK1809" s="24">
        <v>99</v>
      </c>
      <c r="AL1809" s="24">
        <v>99</v>
      </c>
      <c r="AM1809" s="24">
        <v>99</v>
      </c>
      <c r="AN1809" s="24">
        <v>99</v>
      </c>
      <c r="DX1809" s="19">
        <v>1805</v>
      </c>
      <c r="DY1809" t="s">
        <v>568</v>
      </c>
      <c r="DZ1809" t="s">
        <v>568</v>
      </c>
      <c r="EA1809" t="s">
        <v>568</v>
      </c>
      <c r="EB1809" t="s">
        <v>568</v>
      </c>
    </row>
    <row r="1810" spans="1:132" x14ac:dyDescent="0.25">
      <c r="A1810" s="13">
        <v>1807</v>
      </c>
      <c r="B1810" s="13">
        <v>0</v>
      </c>
      <c r="C1810" s="13">
        <v>0</v>
      </c>
      <c r="D1810" s="13">
        <v>0</v>
      </c>
      <c r="E1810" s="13">
        <v>0</v>
      </c>
      <c r="F1810" s="13">
        <v>0</v>
      </c>
      <c r="G1810" s="13">
        <v>0</v>
      </c>
      <c r="H1810" s="13">
        <v>0</v>
      </c>
      <c r="I1810" s="13">
        <v>0</v>
      </c>
      <c r="J1810" s="13">
        <v>0</v>
      </c>
      <c r="K1810" s="13">
        <v>0</v>
      </c>
      <c r="L1810" s="13">
        <v>0</v>
      </c>
      <c r="M1810" s="13">
        <v>0</v>
      </c>
      <c r="O1810" s="19">
        <v>1806</v>
      </c>
      <c r="P1810" s="20">
        <v>99</v>
      </c>
      <c r="Q1810" s="20">
        <v>99</v>
      </c>
      <c r="R1810" s="21">
        <v>99</v>
      </c>
      <c r="S1810" s="21">
        <v>99</v>
      </c>
      <c r="T1810" s="21">
        <v>99</v>
      </c>
      <c r="U1810" s="21">
        <v>99</v>
      </c>
      <c r="V1810" s="21">
        <v>99</v>
      </c>
      <c r="W1810" s="21">
        <v>99</v>
      </c>
      <c r="X1810" s="21">
        <v>99</v>
      </c>
      <c r="Y1810" s="21">
        <v>99</v>
      </c>
      <c r="Z1810" s="21">
        <v>99</v>
      </c>
      <c r="AA1810" s="21">
        <v>99</v>
      </c>
      <c r="AB1810" s="22">
        <v>1806</v>
      </c>
      <c r="AC1810" s="23">
        <v>99</v>
      </c>
      <c r="AD1810" s="23">
        <v>99</v>
      </c>
      <c r="AE1810" s="24">
        <v>99</v>
      </c>
      <c r="AF1810" s="24">
        <v>99</v>
      </c>
      <c r="AG1810" s="24">
        <v>99</v>
      </c>
      <c r="AH1810" s="24">
        <v>99</v>
      </c>
      <c r="AI1810" s="24">
        <v>99</v>
      </c>
      <c r="AJ1810" s="24">
        <v>99</v>
      </c>
      <c r="AK1810" s="24">
        <v>99</v>
      </c>
      <c r="AL1810" s="24">
        <v>99</v>
      </c>
      <c r="AM1810" s="24">
        <v>99</v>
      </c>
      <c r="AN1810" s="24">
        <v>99</v>
      </c>
      <c r="DX1810" s="19">
        <v>1806</v>
      </c>
      <c r="DY1810" t="s">
        <v>568</v>
      </c>
      <c r="DZ1810" t="s">
        <v>568</v>
      </c>
      <c r="EA1810" t="s">
        <v>568</v>
      </c>
      <c r="EB1810" t="s">
        <v>568</v>
      </c>
    </row>
    <row r="1811" spans="1:132" x14ac:dyDescent="0.25">
      <c r="A1811" s="12">
        <v>1808</v>
      </c>
      <c r="B1811" s="12">
        <v>0</v>
      </c>
      <c r="C1811" s="12">
        <v>0</v>
      </c>
      <c r="D1811" s="12">
        <v>0</v>
      </c>
      <c r="E1811" s="12">
        <v>0</v>
      </c>
      <c r="F1811" s="12">
        <v>0</v>
      </c>
      <c r="G1811" s="12">
        <v>0</v>
      </c>
      <c r="H1811" s="12">
        <v>0</v>
      </c>
      <c r="I1811" s="12">
        <v>0</v>
      </c>
      <c r="J1811" s="12">
        <v>0</v>
      </c>
      <c r="K1811" s="12">
        <v>0</v>
      </c>
      <c r="L1811" s="12">
        <v>0</v>
      </c>
      <c r="M1811" s="12">
        <v>0</v>
      </c>
      <c r="O1811" s="19">
        <v>1807</v>
      </c>
      <c r="P1811" s="20">
        <v>99</v>
      </c>
      <c r="Q1811" s="20">
        <v>99</v>
      </c>
      <c r="R1811" s="21">
        <v>99</v>
      </c>
      <c r="S1811" s="21">
        <v>99</v>
      </c>
      <c r="T1811" s="21">
        <v>99</v>
      </c>
      <c r="U1811" s="21">
        <v>99</v>
      </c>
      <c r="V1811" s="21">
        <v>99</v>
      </c>
      <c r="W1811" s="21">
        <v>99</v>
      </c>
      <c r="X1811" s="21">
        <v>99</v>
      </c>
      <c r="Y1811" s="21">
        <v>99</v>
      </c>
      <c r="Z1811" s="21">
        <v>99</v>
      </c>
      <c r="AA1811" s="21">
        <v>99</v>
      </c>
      <c r="AB1811" s="22">
        <v>1807</v>
      </c>
      <c r="AC1811" s="23">
        <v>99</v>
      </c>
      <c r="AD1811" s="23">
        <v>99</v>
      </c>
      <c r="AE1811" s="24">
        <v>99</v>
      </c>
      <c r="AF1811" s="24">
        <v>99</v>
      </c>
      <c r="AG1811" s="24">
        <v>99</v>
      </c>
      <c r="AH1811" s="24">
        <v>99</v>
      </c>
      <c r="AI1811" s="24">
        <v>99</v>
      </c>
      <c r="AJ1811" s="24">
        <v>99</v>
      </c>
      <c r="AK1811" s="24">
        <v>99</v>
      </c>
      <c r="AL1811" s="24">
        <v>99</v>
      </c>
      <c r="AM1811" s="24">
        <v>99</v>
      </c>
      <c r="AN1811" s="24">
        <v>99</v>
      </c>
      <c r="DX1811" s="19">
        <v>1807</v>
      </c>
      <c r="DY1811" t="s">
        <v>568</v>
      </c>
      <c r="DZ1811" t="s">
        <v>568</v>
      </c>
      <c r="EA1811" t="s">
        <v>568</v>
      </c>
      <c r="EB1811" t="s">
        <v>568</v>
      </c>
    </row>
    <row r="1812" spans="1:132" x14ac:dyDescent="0.25">
      <c r="A1812" s="13">
        <v>1809</v>
      </c>
      <c r="B1812" s="13">
        <v>0</v>
      </c>
      <c r="C1812" s="13">
        <v>0</v>
      </c>
      <c r="D1812" s="13">
        <v>0</v>
      </c>
      <c r="E1812" s="13">
        <v>0</v>
      </c>
      <c r="F1812" s="13">
        <v>0</v>
      </c>
      <c r="G1812" s="13">
        <v>0</v>
      </c>
      <c r="H1812" s="13">
        <v>0</v>
      </c>
      <c r="I1812" s="13">
        <v>0</v>
      </c>
      <c r="J1812" s="13">
        <v>0</v>
      </c>
      <c r="K1812" s="13">
        <v>0</v>
      </c>
      <c r="L1812" s="13">
        <v>0</v>
      </c>
      <c r="M1812" s="13">
        <v>0</v>
      </c>
      <c r="O1812" s="19">
        <v>1808</v>
      </c>
      <c r="P1812" s="20">
        <v>99</v>
      </c>
      <c r="Q1812" s="20">
        <v>99</v>
      </c>
      <c r="R1812" s="21">
        <v>99</v>
      </c>
      <c r="S1812" s="21">
        <v>99</v>
      </c>
      <c r="T1812" s="21">
        <v>99</v>
      </c>
      <c r="U1812" s="21">
        <v>99</v>
      </c>
      <c r="V1812" s="21">
        <v>99</v>
      </c>
      <c r="W1812" s="21">
        <v>99</v>
      </c>
      <c r="X1812" s="21">
        <v>99</v>
      </c>
      <c r="Y1812" s="21">
        <v>99</v>
      </c>
      <c r="Z1812" s="21">
        <v>99</v>
      </c>
      <c r="AA1812" s="21">
        <v>99</v>
      </c>
      <c r="AB1812" s="22">
        <v>1808</v>
      </c>
      <c r="AC1812" s="23">
        <v>99</v>
      </c>
      <c r="AD1812" s="23">
        <v>99</v>
      </c>
      <c r="AE1812" s="24">
        <v>99</v>
      </c>
      <c r="AF1812" s="24">
        <v>99</v>
      </c>
      <c r="AG1812" s="24">
        <v>99</v>
      </c>
      <c r="AH1812" s="24">
        <v>99</v>
      </c>
      <c r="AI1812" s="24">
        <v>99</v>
      </c>
      <c r="AJ1812" s="24">
        <v>99</v>
      </c>
      <c r="AK1812" s="24">
        <v>99</v>
      </c>
      <c r="AL1812" s="24">
        <v>99</v>
      </c>
      <c r="AM1812" s="24">
        <v>99</v>
      </c>
      <c r="AN1812" s="24">
        <v>99</v>
      </c>
      <c r="DX1812" s="19">
        <v>1808</v>
      </c>
      <c r="DY1812" t="s">
        <v>568</v>
      </c>
      <c r="DZ1812" t="s">
        <v>568</v>
      </c>
      <c r="EA1812" t="s">
        <v>568</v>
      </c>
      <c r="EB1812" t="s">
        <v>568</v>
      </c>
    </row>
    <row r="1813" spans="1:132" x14ac:dyDescent="0.25">
      <c r="A1813" s="12">
        <v>1810</v>
      </c>
      <c r="B1813" s="12">
        <v>0</v>
      </c>
      <c r="C1813" s="12">
        <v>0</v>
      </c>
      <c r="D1813" s="12">
        <v>0</v>
      </c>
      <c r="E1813" s="12">
        <v>0</v>
      </c>
      <c r="F1813" s="12">
        <v>0</v>
      </c>
      <c r="G1813" s="12">
        <v>0</v>
      </c>
      <c r="H1813" s="12">
        <v>0</v>
      </c>
      <c r="I1813" s="12">
        <v>0</v>
      </c>
      <c r="J1813" s="12">
        <v>0</v>
      </c>
      <c r="K1813" s="12">
        <v>0</v>
      </c>
      <c r="L1813" s="12">
        <v>0</v>
      </c>
      <c r="M1813" s="12">
        <v>0</v>
      </c>
      <c r="O1813" s="19">
        <v>1809</v>
      </c>
      <c r="P1813" s="20">
        <v>99</v>
      </c>
      <c r="Q1813" s="20">
        <v>99</v>
      </c>
      <c r="R1813" s="21">
        <v>99</v>
      </c>
      <c r="S1813" s="21">
        <v>99</v>
      </c>
      <c r="T1813" s="21">
        <v>99</v>
      </c>
      <c r="U1813" s="21">
        <v>99</v>
      </c>
      <c r="V1813" s="21">
        <v>99</v>
      </c>
      <c r="W1813" s="21">
        <v>99</v>
      </c>
      <c r="X1813" s="21">
        <v>99</v>
      </c>
      <c r="Y1813" s="21">
        <v>99</v>
      </c>
      <c r="Z1813" s="21">
        <v>99</v>
      </c>
      <c r="AA1813" s="21">
        <v>99</v>
      </c>
      <c r="AB1813" s="22">
        <v>1809</v>
      </c>
      <c r="AC1813" s="23">
        <v>99</v>
      </c>
      <c r="AD1813" s="23">
        <v>99</v>
      </c>
      <c r="AE1813" s="24">
        <v>99</v>
      </c>
      <c r="AF1813" s="24">
        <v>99</v>
      </c>
      <c r="AG1813" s="24">
        <v>99</v>
      </c>
      <c r="AH1813" s="24">
        <v>99</v>
      </c>
      <c r="AI1813" s="24">
        <v>99</v>
      </c>
      <c r="AJ1813" s="24">
        <v>99</v>
      </c>
      <c r="AK1813" s="24">
        <v>99</v>
      </c>
      <c r="AL1813" s="24">
        <v>99</v>
      </c>
      <c r="AM1813" s="24">
        <v>99</v>
      </c>
      <c r="AN1813" s="24">
        <v>99</v>
      </c>
      <c r="DX1813" s="19">
        <v>1809</v>
      </c>
      <c r="DY1813" t="s">
        <v>568</v>
      </c>
      <c r="DZ1813" t="s">
        <v>568</v>
      </c>
      <c r="EA1813" t="s">
        <v>568</v>
      </c>
      <c r="EB1813" t="s">
        <v>568</v>
      </c>
    </row>
    <row r="1814" spans="1:132" x14ac:dyDescent="0.25">
      <c r="A1814" s="13">
        <v>1811</v>
      </c>
      <c r="B1814" s="13">
        <v>0</v>
      </c>
      <c r="C1814" s="13">
        <v>0</v>
      </c>
      <c r="D1814" s="13">
        <v>0</v>
      </c>
      <c r="E1814" s="13">
        <v>0</v>
      </c>
      <c r="F1814" s="13">
        <v>0</v>
      </c>
      <c r="G1814" s="13">
        <v>0</v>
      </c>
      <c r="H1814" s="13">
        <v>0</v>
      </c>
      <c r="I1814" s="13">
        <v>0</v>
      </c>
      <c r="J1814" s="13">
        <v>0</v>
      </c>
      <c r="K1814" s="13">
        <v>0</v>
      </c>
      <c r="L1814" s="13">
        <v>0</v>
      </c>
      <c r="M1814" s="13">
        <v>0</v>
      </c>
      <c r="O1814" s="19">
        <v>1810</v>
      </c>
      <c r="P1814" s="20">
        <v>99</v>
      </c>
      <c r="Q1814" s="20">
        <v>99</v>
      </c>
      <c r="R1814" s="21">
        <v>99</v>
      </c>
      <c r="S1814" s="21">
        <v>99</v>
      </c>
      <c r="T1814" s="21">
        <v>99</v>
      </c>
      <c r="U1814" s="21">
        <v>99</v>
      </c>
      <c r="V1814" s="21">
        <v>99</v>
      </c>
      <c r="W1814" s="21">
        <v>99</v>
      </c>
      <c r="X1814" s="21">
        <v>99</v>
      </c>
      <c r="Y1814" s="21">
        <v>99</v>
      </c>
      <c r="Z1814" s="21">
        <v>99</v>
      </c>
      <c r="AA1814" s="21">
        <v>99</v>
      </c>
      <c r="AB1814" s="22">
        <v>1810</v>
      </c>
      <c r="AC1814" s="23">
        <v>99</v>
      </c>
      <c r="AD1814" s="23">
        <v>99</v>
      </c>
      <c r="AE1814" s="24">
        <v>99</v>
      </c>
      <c r="AF1814" s="24">
        <v>99</v>
      </c>
      <c r="AG1814" s="24">
        <v>99</v>
      </c>
      <c r="AH1814" s="24">
        <v>99</v>
      </c>
      <c r="AI1814" s="24">
        <v>99</v>
      </c>
      <c r="AJ1814" s="24">
        <v>99</v>
      </c>
      <c r="AK1814" s="24">
        <v>99</v>
      </c>
      <c r="AL1814" s="24">
        <v>99</v>
      </c>
      <c r="AM1814" s="24">
        <v>99</v>
      </c>
      <c r="AN1814" s="24">
        <v>99</v>
      </c>
      <c r="DX1814" s="19">
        <v>1810</v>
      </c>
      <c r="DY1814" t="s">
        <v>568</v>
      </c>
      <c r="DZ1814" t="s">
        <v>568</v>
      </c>
      <c r="EA1814" t="s">
        <v>568</v>
      </c>
      <c r="EB1814" t="s">
        <v>568</v>
      </c>
    </row>
    <row r="1815" spans="1:132" x14ac:dyDescent="0.25">
      <c r="A1815" s="12">
        <v>1812</v>
      </c>
      <c r="B1815" s="12">
        <v>0</v>
      </c>
      <c r="C1815" s="12">
        <v>0</v>
      </c>
      <c r="D1815" s="12">
        <v>0</v>
      </c>
      <c r="E1815" s="12">
        <v>0</v>
      </c>
      <c r="F1815" s="12">
        <v>0</v>
      </c>
      <c r="G1815" s="12">
        <v>0</v>
      </c>
      <c r="H1815" s="12">
        <v>0</v>
      </c>
      <c r="I1815" s="12">
        <v>0</v>
      </c>
      <c r="J1815" s="12">
        <v>0</v>
      </c>
      <c r="K1815" s="12">
        <v>0</v>
      </c>
      <c r="L1815" s="12">
        <v>0</v>
      </c>
      <c r="M1815" s="12">
        <v>0</v>
      </c>
      <c r="O1815" s="19">
        <v>1811</v>
      </c>
      <c r="P1815" s="20">
        <v>99</v>
      </c>
      <c r="Q1815" s="20">
        <v>99</v>
      </c>
      <c r="R1815" s="21">
        <v>99</v>
      </c>
      <c r="S1815" s="21">
        <v>99</v>
      </c>
      <c r="T1815" s="21">
        <v>99</v>
      </c>
      <c r="U1815" s="21">
        <v>99</v>
      </c>
      <c r="V1815" s="21">
        <v>99</v>
      </c>
      <c r="W1815" s="21">
        <v>99</v>
      </c>
      <c r="X1815" s="21">
        <v>99</v>
      </c>
      <c r="Y1815" s="21">
        <v>99</v>
      </c>
      <c r="Z1815" s="21">
        <v>99</v>
      </c>
      <c r="AA1815" s="21">
        <v>99</v>
      </c>
      <c r="AB1815" s="22">
        <v>1811</v>
      </c>
      <c r="AC1815" s="23">
        <v>99</v>
      </c>
      <c r="AD1815" s="23">
        <v>99</v>
      </c>
      <c r="AE1815" s="24">
        <v>99</v>
      </c>
      <c r="AF1815" s="24">
        <v>99</v>
      </c>
      <c r="AG1815" s="24">
        <v>99</v>
      </c>
      <c r="AH1815" s="24">
        <v>99</v>
      </c>
      <c r="AI1815" s="24">
        <v>99</v>
      </c>
      <c r="AJ1815" s="24">
        <v>99</v>
      </c>
      <c r="AK1815" s="24">
        <v>99</v>
      </c>
      <c r="AL1815" s="24">
        <v>99</v>
      </c>
      <c r="AM1815" s="24">
        <v>99</v>
      </c>
      <c r="AN1815" s="24">
        <v>99</v>
      </c>
      <c r="DX1815" s="19">
        <v>1811</v>
      </c>
      <c r="DY1815" t="s">
        <v>568</v>
      </c>
      <c r="DZ1815" t="s">
        <v>568</v>
      </c>
      <c r="EA1815" t="s">
        <v>568</v>
      </c>
      <c r="EB1815" t="s">
        <v>568</v>
      </c>
    </row>
    <row r="1816" spans="1:132" x14ac:dyDescent="0.25">
      <c r="A1816" s="13">
        <v>1813</v>
      </c>
      <c r="B1816" s="13">
        <v>0</v>
      </c>
      <c r="C1816" s="13">
        <v>0</v>
      </c>
      <c r="D1816" s="13">
        <v>0</v>
      </c>
      <c r="E1816" s="13">
        <v>0</v>
      </c>
      <c r="F1816" s="13">
        <v>0</v>
      </c>
      <c r="G1816" s="13">
        <v>0</v>
      </c>
      <c r="H1816" s="13">
        <v>0</v>
      </c>
      <c r="I1816" s="13">
        <v>0</v>
      </c>
      <c r="J1816" s="13">
        <v>0</v>
      </c>
      <c r="K1816" s="13">
        <v>0</v>
      </c>
      <c r="L1816" s="13">
        <v>0</v>
      </c>
      <c r="M1816" s="13">
        <v>0</v>
      </c>
      <c r="O1816" s="19">
        <v>1812</v>
      </c>
      <c r="P1816" s="20">
        <v>99</v>
      </c>
      <c r="Q1816" s="20">
        <v>99</v>
      </c>
      <c r="R1816" s="21">
        <v>99</v>
      </c>
      <c r="S1816" s="21">
        <v>99</v>
      </c>
      <c r="T1816" s="21">
        <v>99</v>
      </c>
      <c r="U1816" s="21">
        <v>99</v>
      </c>
      <c r="V1816" s="21">
        <v>99</v>
      </c>
      <c r="W1816" s="21">
        <v>99</v>
      </c>
      <c r="X1816" s="21">
        <v>99</v>
      </c>
      <c r="Y1816" s="21">
        <v>99</v>
      </c>
      <c r="Z1816" s="21">
        <v>99</v>
      </c>
      <c r="AA1816" s="21">
        <v>99</v>
      </c>
      <c r="AB1816" s="22">
        <v>1812</v>
      </c>
      <c r="AC1816" s="23">
        <v>99</v>
      </c>
      <c r="AD1816" s="23">
        <v>99</v>
      </c>
      <c r="AE1816" s="24">
        <v>99</v>
      </c>
      <c r="AF1816" s="24">
        <v>99</v>
      </c>
      <c r="AG1816" s="24">
        <v>99</v>
      </c>
      <c r="AH1816" s="24">
        <v>99</v>
      </c>
      <c r="AI1816" s="24">
        <v>99</v>
      </c>
      <c r="AJ1816" s="24">
        <v>99</v>
      </c>
      <c r="AK1816" s="24">
        <v>99</v>
      </c>
      <c r="AL1816" s="24">
        <v>99</v>
      </c>
      <c r="AM1816" s="24">
        <v>99</v>
      </c>
      <c r="AN1816" s="24">
        <v>99</v>
      </c>
      <c r="DX1816" s="19">
        <v>1812</v>
      </c>
      <c r="DY1816" t="s">
        <v>568</v>
      </c>
      <c r="DZ1816" t="s">
        <v>568</v>
      </c>
      <c r="EA1816" t="s">
        <v>568</v>
      </c>
      <c r="EB1816" t="s">
        <v>568</v>
      </c>
    </row>
    <row r="1817" spans="1:132" x14ac:dyDescent="0.25">
      <c r="A1817" s="12">
        <v>1814</v>
      </c>
      <c r="B1817" s="12">
        <v>0</v>
      </c>
      <c r="C1817" s="12">
        <v>0</v>
      </c>
      <c r="D1817" s="12">
        <v>0</v>
      </c>
      <c r="E1817" s="12">
        <v>0</v>
      </c>
      <c r="F1817" s="12">
        <v>0</v>
      </c>
      <c r="G1817" s="12">
        <v>0</v>
      </c>
      <c r="H1817" s="12">
        <v>0</v>
      </c>
      <c r="I1817" s="12">
        <v>0</v>
      </c>
      <c r="J1817" s="12">
        <v>0</v>
      </c>
      <c r="K1817" s="12">
        <v>0</v>
      </c>
      <c r="L1817" s="12">
        <v>0</v>
      </c>
      <c r="M1817" s="12">
        <v>0</v>
      </c>
      <c r="O1817" s="19">
        <v>1813</v>
      </c>
      <c r="P1817" s="20">
        <v>99</v>
      </c>
      <c r="Q1817" s="20">
        <v>99</v>
      </c>
      <c r="R1817" s="21">
        <v>99</v>
      </c>
      <c r="S1817" s="21">
        <v>99</v>
      </c>
      <c r="T1817" s="21">
        <v>99</v>
      </c>
      <c r="U1817" s="21">
        <v>99</v>
      </c>
      <c r="V1817" s="21">
        <v>99</v>
      </c>
      <c r="W1817" s="21">
        <v>99</v>
      </c>
      <c r="X1817" s="21">
        <v>99</v>
      </c>
      <c r="Y1817" s="21">
        <v>99</v>
      </c>
      <c r="Z1817" s="21">
        <v>99</v>
      </c>
      <c r="AA1817" s="21">
        <v>99</v>
      </c>
      <c r="AB1817" s="22">
        <v>1813</v>
      </c>
      <c r="AC1817" s="23">
        <v>99</v>
      </c>
      <c r="AD1817" s="23">
        <v>99</v>
      </c>
      <c r="AE1817" s="24">
        <v>99</v>
      </c>
      <c r="AF1817" s="24">
        <v>99</v>
      </c>
      <c r="AG1817" s="24">
        <v>99</v>
      </c>
      <c r="AH1817" s="24">
        <v>99</v>
      </c>
      <c r="AI1817" s="24">
        <v>99</v>
      </c>
      <c r="AJ1817" s="24">
        <v>99</v>
      </c>
      <c r="AK1817" s="24">
        <v>99</v>
      </c>
      <c r="AL1817" s="24">
        <v>99</v>
      </c>
      <c r="AM1817" s="24">
        <v>99</v>
      </c>
      <c r="AN1817" s="24">
        <v>99</v>
      </c>
      <c r="DX1817" s="19">
        <v>1813</v>
      </c>
      <c r="DY1817" t="s">
        <v>568</v>
      </c>
      <c r="DZ1817" t="s">
        <v>568</v>
      </c>
      <c r="EA1817" t="s">
        <v>568</v>
      </c>
      <c r="EB1817" t="s">
        <v>568</v>
      </c>
    </row>
    <row r="1818" spans="1:132" x14ac:dyDescent="0.25">
      <c r="A1818" s="13">
        <v>1815</v>
      </c>
      <c r="B1818" s="13">
        <v>0</v>
      </c>
      <c r="C1818" s="13">
        <v>0</v>
      </c>
      <c r="D1818" s="13">
        <v>0</v>
      </c>
      <c r="E1818" s="13">
        <v>0</v>
      </c>
      <c r="F1818" s="13">
        <v>0</v>
      </c>
      <c r="G1818" s="13">
        <v>0</v>
      </c>
      <c r="H1818" s="13">
        <v>0</v>
      </c>
      <c r="I1818" s="13">
        <v>0</v>
      </c>
      <c r="J1818" s="13">
        <v>0</v>
      </c>
      <c r="K1818" s="13">
        <v>0</v>
      </c>
      <c r="L1818" s="13">
        <v>0</v>
      </c>
      <c r="M1818" s="13">
        <v>0</v>
      </c>
      <c r="O1818" s="19">
        <v>1814</v>
      </c>
      <c r="P1818" s="20">
        <v>99</v>
      </c>
      <c r="Q1818" s="20">
        <v>99</v>
      </c>
      <c r="R1818" s="21">
        <v>99</v>
      </c>
      <c r="S1818" s="21">
        <v>99</v>
      </c>
      <c r="T1818" s="21">
        <v>99</v>
      </c>
      <c r="U1818" s="21">
        <v>99</v>
      </c>
      <c r="V1818" s="21">
        <v>99</v>
      </c>
      <c r="W1818" s="21">
        <v>99</v>
      </c>
      <c r="X1818" s="21">
        <v>99</v>
      </c>
      <c r="Y1818" s="21">
        <v>99</v>
      </c>
      <c r="Z1818" s="21">
        <v>99</v>
      </c>
      <c r="AA1818" s="21">
        <v>99</v>
      </c>
      <c r="AB1818" s="22">
        <v>1814</v>
      </c>
      <c r="AC1818" s="23">
        <v>99</v>
      </c>
      <c r="AD1818" s="23">
        <v>99</v>
      </c>
      <c r="AE1818" s="24">
        <v>99</v>
      </c>
      <c r="AF1818" s="24">
        <v>99</v>
      </c>
      <c r="AG1818" s="24">
        <v>99</v>
      </c>
      <c r="AH1818" s="24">
        <v>99</v>
      </c>
      <c r="AI1818" s="24">
        <v>99</v>
      </c>
      <c r="AJ1818" s="24">
        <v>99</v>
      </c>
      <c r="AK1818" s="24">
        <v>99</v>
      </c>
      <c r="AL1818" s="24">
        <v>99</v>
      </c>
      <c r="AM1818" s="24">
        <v>99</v>
      </c>
      <c r="AN1818" s="24">
        <v>99</v>
      </c>
      <c r="DX1818" s="19">
        <v>1814</v>
      </c>
      <c r="DY1818" t="s">
        <v>568</v>
      </c>
      <c r="DZ1818" t="s">
        <v>568</v>
      </c>
      <c r="EA1818" t="s">
        <v>568</v>
      </c>
      <c r="EB1818" t="s">
        <v>568</v>
      </c>
    </row>
    <row r="1819" spans="1:132" x14ac:dyDescent="0.25">
      <c r="A1819" s="12">
        <v>1816</v>
      </c>
      <c r="B1819" s="12">
        <v>0</v>
      </c>
      <c r="C1819" s="12">
        <v>0</v>
      </c>
      <c r="D1819" s="12">
        <v>0</v>
      </c>
      <c r="E1819" s="12">
        <v>0</v>
      </c>
      <c r="F1819" s="12">
        <v>0</v>
      </c>
      <c r="G1819" s="12">
        <v>0</v>
      </c>
      <c r="H1819" s="12">
        <v>0</v>
      </c>
      <c r="I1819" s="12">
        <v>0</v>
      </c>
      <c r="J1819" s="12">
        <v>0</v>
      </c>
      <c r="K1819" s="12">
        <v>0</v>
      </c>
      <c r="L1819" s="12">
        <v>0</v>
      </c>
      <c r="M1819" s="12">
        <v>0</v>
      </c>
      <c r="O1819" s="19">
        <v>1815</v>
      </c>
      <c r="P1819" s="20">
        <v>99</v>
      </c>
      <c r="Q1819" s="20">
        <v>99</v>
      </c>
      <c r="R1819" s="21">
        <v>99</v>
      </c>
      <c r="S1819" s="21">
        <v>99</v>
      </c>
      <c r="T1819" s="21">
        <v>99</v>
      </c>
      <c r="U1819" s="21">
        <v>99</v>
      </c>
      <c r="V1819" s="21">
        <v>99</v>
      </c>
      <c r="W1819" s="21">
        <v>99</v>
      </c>
      <c r="X1819" s="21">
        <v>99</v>
      </c>
      <c r="Y1819" s="21">
        <v>99</v>
      </c>
      <c r="Z1819" s="21">
        <v>99</v>
      </c>
      <c r="AA1819" s="21">
        <v>99</v>
      </c>
      <c r="AB1819" s="22">
        <v>1815</v>
      </c>
      <c r="AC1819" s="23">
        <v>99</v>
      </c>
      <c r="AD1819" s="23">
        <v>99</v>
      </c>
      <c r="AE1819" s="24">
        <v>99</v>
      </c>
      <c r="AF1819" s="24">
        <v>99</v>
      </c>
      <c r="AG1819" s="24">
        <v>99</v>
      </c>
      <c r="AH1819" s="24">
        <v>99</v>
      </c>
      <c r="AI1819" s="24">
        <v>99</v>
      </c>
      <c r="AJ1819" s="24">
        <v>99</v>
      </c>
      <c r="AK1819" s="24">
        <v>99</v>
      </c>
      <c r="AL1819" s="24">
        <v>99</v>
      </c>
      <c r="AM1819" s="24">
        <v>99</v>
      </c>
      <c r="AN1819" s="24">
        <v>99</v>
      </c>
      <c r="DX1819" s="19">
        <v>1815</v>
      </c>
      <c r="DY1819" t="s">
        <v>568</v>
      </c>
      <c r="DZ1819" t="s">
        <v>568</v>
      </c>
      <c r="EA1819" t="s">
        <v>568</v>
      </c>
      <c r="EB1819" t="s">
        <v>568</v>
      </c>
    </row>
    <row r="1820" spans="1:132" x14ac:dyDescent="0.25">
      <c r="A1820" s="13">
        <v>1817</v>
      </c>
      <c r="B1820" s="13">
        <v>0</v>
      </c>
      <c r="C1820" s="13">
        <v>0</v>
      </c>
      <c r="D1820" s="13">
        <v>0</v>
      </c>
      <c r="E1820" s="13">
        <v>0</v>
      </c>
      <c r="F1820" s="13">
        <v>0</v>
      </c>
      <c r="G1820" s="13">
        <v>0</v>
      </c>
      <c r="H1820" s="13">
        <v>0</v>
      </c>
      <c r="I1820" s="13">
        <v>0</v>
      </c>
      <c r="J1820" s="13">
        <v>0</v>
      </c>
      <c r="K1820" s="13">
        <v>0</v>
      </c>
      <c r="L1820" s="13">
        <v>0</v>
      </c>
      <c r="M1820" s="13">
        <v>0</v>
      </c>
      <c r="O1820" s="19">
        <v>1816</v>
      </c>
      <c r="P1820" s="20">
        <v>99</v>
      </c>
      <c r="Q1820" s="20">
        <v>99</v>
      </c>
      <c r="R1820" s="21">
        <v>99</v>
      </c>
      <c r="S1820" s="21">
        <v>99</v>
      </c>
      <c r="T1820" s="21">
        <v>99</v>
      </c>
      <c r="U1820" s="21">
        <v>99</v>
      </c>
      <c r="V1820" s="21">
        <v>99</v>
      </c>
      <c r="W1820" s="21">
        <v>99</v>
      </c>
      <c r="X1820" s="21">
        <v>99</v>
      </c>
      <c r="Y1820" s="21">
        <v>99</v>
      </c>
      <c r="Z1820" s="21">
        <v>99</v>
      </c>
      <c r="AA1820" s="21">
        <v>99</v>
      </c>
      <c r="AB1820" s="22">
        <v>1816</v>
      </c>
      <c r="AC1820" s="23">
        <v>99</v>
      </c>
      <c r="AD1820" s="23">
        <v>99</v>
      </c>
      <c r="AE1820" s="24">
        <v>99</v>
      </c>
      <c r="AF1820" s="24">
        <v>99</v>
      </c>
      <c r="AG1820" s="24">
        <v>99</v>
      </c>
      <c r="AH1820" s="24">
        <v>99</v>
      </c>
      <c r="AI1820" s="24">
        <v>99</v>
      </c>
      <c r="AJ1820" s="24">
        <v>99</v>
      </c>
      <c r="AK1820" s="24">
        <v>99</v>
      </c>
      <c r="AL1820" s="24">
        <v>99</v>
      </c>
      <c r="AM1820" s="24">
        <v>99</v>
      </c>
      <c r="AN1820" s="24">
        <v>99</v>
      </c>
      <c r="DX1820" s="19">
        <v>1816</v>
      </c>
      <c r="DY1820" t="s">
        <v>568</v>
      </c>
      <c r="DZ1820" t="s">
        <v>568</v>
      </c>
      <c r="EA1820" t="s">
        <v>568</v>
      </c>
      <c r="EB1820" t="s">
        <v>568</v>
      </c>
    </row>
    <row r="1821" spans="1:132" x14ac:dyDescent="0.25">
      <c r="A1821" s="12">
        <v>1818</v>
      </c>
      <c r="B1821" s="12">
        <v>0</v>
      </c>
      <c r="C1821" s="12">
        <v>0</v>
      </c>
      <c r="D1821" s="12">
        <v>0</v>
      </c>
      <c r="E1821" s="12">
        <v>0</v>
      </c>
      <c r="F1821" s="12">
        <v>0</v>
      </c>
      <c r="G1821" s="12">
        <v>0</v>
      </c>
      <c r="H1821" s="12">
        <v>0</v>
      </c>
      <c r="I1821" s="12">
        <v>0</v>
      </c>
      <c r="J1821" s="12">
        <v>0</v>
      </c>
      <c r="K1821" s="12">
        <v>0</v>
      </c>
      <c r="L1821" s="12">
        <v>0</v>
      </c>
      <c r="M1821" s="12">
        <v>0</v>
      </c>
      <c r="O1821" s="19">
        <v>1817</v>
      </c>
      <c r="P1821" s="20">
        <v>99</v>
      </c>
      <c r="Q1821" s="20">
        <v>99</v>
      </c>
      <c r="R1821" s="21">
        <v>99</v>
      </c>
      <c r="S1821" s="21">
        <v>99</v>
      </c>
      <c r="T1821" s="21">
        <v>99</v>
      </c>
      <c r="U1821" s="21">
        <v>99</v>
      </c>
      <c r="V1821" s="21">
        <v>99</v>
      </c>
      <c r="W1821" s="21">
        <v>99</v>
      </c>
      <c r="X1821" s="21">
        <v>99</v>
      </c>
      <c r="Y1821" s="21">
        <v>99</v>
      </c>
      <c r="Z1821" s="21">
        <v>99</v>
      </c>
      <c r="AA1821" s="21">
        <v>99</v>
      </c>
      <c r="AB1821" s="22">
        <v>1817</v>
      </c>
      <c r="AC1821" s="23">
        <v>99</v>
      </c>
      <c r="AD1821" s="23">
        <v>99</v>
      </c>
      <c r="AE1821" s="24">
        <v>99</v>
      </c>
      <c r="AF1821" s="24">
        <v>99</v>
      </c>
      <c r="AG1821" s="24">
        <v>99</v>
      </c>
      <c r="AH1821" s="24">
        <v>99</v>
      </c>
      <c r="AI1821" s="24">
        <v>99</v>
      </c>
      <c r="AJ1821" s="24">
        <v>99</v>
      </c>
      <c r="AK1821" s="24">
        <v>99</v>
      </c>
      <c r="AL1821" s="24">
        <v>99</v>
      </c>
      <c r="AM1821" s="24">
        <v>99</v>
      </c>
      <c r="AN1821" s="24">
        <v>99</v>
      </c>
      <c r="DX1821" s="19">
        <v>1817</v>
      </c>
      <c r="DY1821" t="s">
        <v>568</v>
      </c>
      <c r="DZ1821" t="s">
        <v>568</v>
      </c>
      <c r="EA1821" t="s">
        <v>568</v>
      </c>
      <c r="EB1821" t="s">
        <v>568</v>
      </c>
    </row>
    <row r="1822" spans="1:132" x14ac:dyDescent="0.25">
      <c r="A1822" s="13">
        <v>1819</v>
      </c>
      <c r="B1822" s="13">
        <v>0</v>
      </c>
      <c r="C1822" s="13">
        <v>0</v>
      </c>
      <c r="D1822" s="13">
        <v>0</v>
      </c>
      <c r="E1822" s="13">
        <v>0</v>
      </c>
      <c r="F1822" s="13">
        <v>0</v>
      </c>
      <c r="G1822" s="13">
        <v>0</v>
      </c>
      <c r="H1822" s="13">
        <v>0</v>
      </c>
      <c r="I1822" s="13">
        <v>0</v>
      </c>
      <c r="J1822" s="13">
        <v>0</v>
      </c>
      <c r="K1822" s="13">
        <v>0</v>
      </c>
      <c r="L1822" s="13">
        <v>0</v>
      </c>
      <c r="M1822" s="13">
        <v>0</v>
      </c>
      <c r="O1822" s="19">
        <v>1818</v>
      </c>
      <c r="P1822" s="20">
        <v>99</v>
      </c>
      <c r="Q1822" s="20">
        <v>99</v>
      </c>
      <c r="R1822" s="21">
        <v>99</v>
      </c>
      <c r="S1822" s="21">
        <v>99</v>
      </c>
      <c r="T1822" s="21">
        <v>99</v>
      </c>
      <c r="U1822" s="21">
        <v>99</v>
      </c>
      <c r="V1822" s="21">
        <v>99</v>
      </c>
      <c r="W1822" s="21">
        <v>99</v>
      </c>
      <c r="X1822" s="21">
        <v>99</v>
      </c>
      <c r="Y1822" s="21">
        <v>99</v>
      </c>
      <c r="Z1822" s="21">
        <v>99</v>
      </c>
      <c r="AA1822" s="21">
        <v>99</v>
      </c>
      <c r="AB1822" s="22">
        <v>1818</v>
      </c>
      <c r="AC1822" s="23">
        <v>99</v>
      </c>
      <c r="AD1822" s="23">
        <v>99</v>
      </c>
      <c r="AE1822" s="24">
        <v>99</v>
      </c>
      <c r="AF1822" s="24">
        <v>99</v>
      </c>
      <c r="AG1822" s="24">
        <v>99</v>
      </c>
      <c r="AH1822" s="24">
        <v>99</v>
      </c>
      <c r="AI1822" s="24">
        <v>99</v>
      </c>
      <c r="AJ1822" s="24">
        <v>99</v>
      </c>
      <c r="AK1822" s="24">
        <v>99</v>
      </c>
      <c r="AL1822" s="24">
        <v>99</v>
      </c>
      <c r="AM1822" s="24">
        <v>99</v>
      </c>
      <c r="AN1822" s="24">
        <v>99</v>
      </c>
      <c r="DX1822" s="19">
        <v>1818</v>
      </c>
      <c r="DY1822" t="s">
        <v>568</v>
      </c>
      <c r="DZ1822" t="s">
        <v>568</v>
      </c>
      <c r="EA1822" t="s">
        <v>568</v>
      </c>
      <c r="EB1822" t="s">
        <v>568</v>
      </c>
    </row>
    <row r="1823" spans="1:132" x14ac:dyDescent="0.25">
      <c r="A1823" s="12">
        <v>1820</v>
      </c>
      <c r="B1823" s="12">
        <v>0</v>
      </c>
      <c r="C1823" s="12">
        <v>0</v>
      </c>
      <c r="D1823" s="12">
        <v>0</v>
      </c>
      <c r="E1823" s="12">
        <v>0</v>
      </c>
      <c r="F1823" s="12">
        <v>0</v>
      </c>
      <c r="G1823" s="12">
        <v>0</v>
      </c>
      <c r="H1823" s="12">
        <v>0</v>
      </c>
      <c r="I1823" s="12">
        <v>0</v>
      </c>
      <c r="J1823" s="12">
        <v>0</v>
      </c>
      <c r="K1823" s="12">
        <v>0</v>
      </c>
      <c r="L1823" s="12">
        <v>0</v>
      </c>
      <c r="M1823" s="12">
        <v>0</v>
      </c>
      <c r="O1823" s="19">
        <v>1819</v>
      </c>
      <c r="P1823" s="20">
        <v>99</v>
      </c>
      <c r="Q1823" s="20">
        <v>99</v>
      </c>
      <c r="R1823" s="21">
        <v>99</v>
      </c>
      <c r="S1823" s="21">
        <v>99</v>
      </c>
      <c r="T1823" s="21">
        <v>99</v>
      </c>
      <c r="U1823" s="21">
        <v>99</v>
      </c>
      <c r="V1823" s="21">
        <v>99</v>
      </c>
      <c r="W1823" s="21">
        <v>99</v>
      </c>
      <c r="X1823" s="21">
        <v>99</v>
      </c>
      <c r="Y1823" s="21">
        <v>99</v>
      </c>
      <c r="Z1823" s="21">
        <v>99</v>
      </c>
      <c r="AA1823" s="21">
        <v>99</v>
      </c>
      <c r="AB1823" s="22">
        <v>1819</v>
      </c>
      <c r="AC1823" s="23">
        <v>99</v>
      </c>
      <c r="AD1823" s="23">
        <v>99</v>
      </c>
      <c r="AE1823" s="24">
        <v>99</v>
      </c>
      <c r="AF1823" s="24">
        <v>99</v>
      </c>
      <c r="AG1823" s="24">
        <v>99</v>
      </c>
      <c r="AH1823" s="24">
        <v>99</v>
      </c>
      <c r="AI1823" s="24">
        <v>99</v>
      </c>
      <c r="AJ1823" s="24">
        <v>99</v>
      </c>
      <c r="AK1823" s="24">
        <v>99</v>
      </c>
      <c r="AL1823" s="24">
        <v>99</v>
      </c>
      <c r="AM1823" s="24">
        <v>99</v>
      </c>
      <c r="AN1823" s="24">
        <v>99</v>
      </c>
      <c r="DX1823" s="19">
        <v>1819</v>
      </c>
      <c r="DY1823" t="s">
        <v>568</v>
      </c>
      <c r="DZ1823" t="s">
        <v>568</v>
      </c>
      <c r="EA1823" t="s">
        <v>568</v>
      </c>
      <c r="EB1823" t="s">
        <v>568</v>
      </c>
    </row>
    <row r="1824" spans="1:132" x14ac:dyDescent="0.25">
      <c r="A1824" s="13">
        <v>1821</v>
      </c>
      <c r="B1824" s="13">
        <v>0</v>
      </c>
      <c r="C1824" s="13">
        <v>0</v>
      </c>
      <c r="D1824" s="13">
        <v>0</v>
      </c>
      <c r="E1824" s="13">
        <v>0</v>
      </c>
      <c r="F1824" s="13">
        <v>0</v>
      </c>
      <c r="G1824" s="13">
        <v>0</v>
      </c>
      <c r="H1824" s="13">
        <v>0</v>
      </c>
      <c r="I1824" s="13">
        <v>0</v>
      </c>
      <c r="J1824" s="13">
        <v>0</v>
      </c>
      <c r="K1824" s="13">
        <v>0</v>
      </c>
      <c r="L1824" s="13">
        <v>0</v>
      </c>
      <c r="M1824" s="13">
        <v>0</v>
      </c>
      <c r="O1824" s="19">
        <v>1820</v>
      </c>
      <c r="P1824" s="20">
        <v>99</v>
      </c>
      <c r="Q1824" s="20">
        <v>99</v>
      </c>
      <c r="R1824" s="21">
        <v>99</v>
      </c>
      <c r="S1824" s="21">
        <v>99</v>
      </c>
      <c r="T1824" s="21">
        <v>99</v>
      </c>
      <c r="U1824" s="21">
        <v>99</v>
      </c>
      <c r="V1824" s="21">
        <v>99</v>
      </c>
      <c r="W1824" s="21">
        <v>99</v>
      </c>
      <c r="X1824" s="21">
        <v>99</v>
      </c>
      <c r="Y1824" s="21">
        <v>99</v>
      </c>
      <c r="Z1824" s="21">
        <v>99</v>
      </c>
      <c r="AA1824" s="21">
        <v>99</v>
      </c>
      <c r="AB1824" s="22">
        <v>1820</v>
      </c>
      <c r="AC1824" s="23">
        <v>99</v>
      </c>
      <c r="AD1824" s="23">
        <v>99</v>
      </c>
      <c r="AE1824" s="24">
        <v>99</v>
      </c>
      <c r="AF1824" s="24">
        <v>99</v>
      </c>
      <c r="AG1824" s="24">
        <v>99</v>
      </c>
      <c r="AH1824" s="24">
        <v>99</v>
      </c>
      <c r="AI1824" s="24">
        <v>99</v>
      </c>
      <c r="AJ1824" s="24">
        <v>99</v>
      </c>
      <c r="AK1824" s="24">
        <v>99</v>
      </c>
      <c r="AL1824" s="24">
        <v>99</v>
      </c>
      <c r="AM1824" s="24">
        <v>99</v>
      </c>
      <c r="AN1824" s="24">
        <v>99</v>
      </c>
      <c r="DX1824" s="19">
        <v>1820</v>
      </c>
      <c r="DY1824" t="s">
        <v>568</v>
      </c>
      <c r="DZ1824" t="s">
        <v>568</v>
      </c>
      <c r="EA1824" t="s">
        <v>568</v>
      </c>
      <c r="EB1824" t="s">
        <v>568</v>
      </c>
    </row>
    <row r="1825" spans="1:132" x14ac:dyDescent="0.25">
      <c r="A1825" s="12">
        <v>1822</v>
      </c>
      <c r="B1825" s="12">
        <v>0</v>
      </c>
      <c r="C1825" s="12">
        <v>0</v>
      </c>
      <c r="D1825" s="12">
        <v>0</v>
      </c>
      <c r="E1825" s="12">
        <v>0</v>
      </c>
      <c r="F1825" s="12">
        <v>0</v>
      </c>
      <c r="G1825" s="12">
        <v>0</v>
      </c>
      <c r="H1825" s="12">
        <v>0</v>
      </c>
      <c r="I1825" s="12">
        <v>0</v>
      </c>
      <c r="J1825" s="12">
        <v>0</v>
      </c>
      <c r="K1825" s="12">
        <v>0</v>
      </c>
      <c r="L1825" s="12">
        <v>0</v>
      </c>
      <c r="M1825" s="12">
        <v>0</v>
      </c>
      <c r="O1825" s="19">
        <v>1821</v>
      </c>
      <c r="P1825" s="20">
        <v>99</v>
      </c>
      <c r="Q1825" s="20">
        <v>99</v>
      </c>
      <c r="R1825" s="21">
        <v>99</v>
      </c>
      <c r="S1825" s="21">
        <v>99</v>
      </c>
      <c r="T1825" s="21">
        <v>99</v>
      </c>
      <c r="U1825" s="21">
        <v>99</v>
      </c>
      <c r="V1825" s="21">
        <v>99</v>
      </c>
      <c r="W1825" s="21">
        <v>99</v>
      </c>
      <c r="X1825" s="21">
        <v>99</v>
      </c>
      <c r="Y1825" s="21">
        <v>99</v>
      </c>
      <c r="Z1825" s="21">
        <v>99</v>
      </c>
      <c r="AA1825" s="21">
        <v>99</v>
      </c>
      <c r="AB1825" s="22">
        <v>1821</v>
      </c>
      <c r="AC1825" s="23">
        <v>99</v>
      </c>
      <c r="AD1825" s="23">
        <v>99</v>
      </c>
      <c r="AE1825" s="24">
        <v>99</v>
      </c>
      <c r="AF1825" s="24">
        <v>99</v>
      </c>
      <c r="AG1825" s="24">
        <v>99</v>
      </c>
      <c r="AH1825" s="24">
        <v>99</v>
      </c>
      <c r="AI1825" s="24">
        <v>99</v>
      </c>
      <c r="AJ1825" s="24">
        <v>99</v>
      </c>
      <c r="AK1825" s="24">
        <v>99</v>
      </c>
      <c r="AL1825" s="24">
        <v>99</v>
      </c>
      <c r="AM1825" s="24">
        <v>99</v>
      </c>
      <c r="AN1825" s="24">
        <v>99</v>
      </c>
      <c r="DX1825" s="19">
        <v>1821</v>
      </c>
      <c r="DY1825" t="s">
        <v>568</v>
      </c>
      <c r="DZ1825" t="s">
        <v>568</v>
      </c>
      <c r="EA1825" t="s">
        <v>568</v>
      </c>
      <c r="EB1825" t="s">
        <v>568</v>
      </c>
    </row>
    <row r="1826" spans="1:132" x14ac:dyDescent="0.25">
      <c r="A1826" s="13">
        <v>1823</v>
      </c>
      <c r="B1826" s="13">
        <v>0</v>
      </c>
      <c r="C1826" s="13">
        <v>0</v>
      </c>
      <c r="D1826" s="13">
        <v>0</v>
      </c>
      <c r="E1826" s="13">
        <v>0</v>
      </c>
      <c r="F1826" s="13">
        <v>0</v>
      </c>
      <c r="G1826" s="13">
        <v>0</v>
      </c>
      <c r="H1826" s="13">
        <v>0</v>
      </c>
      <c r="I1826" s="13">
        <v>0</v>
      </c>
      <c r="J1826" s="13">
        <v>0</v>
      </c>
      <c r="K1826" s="13">
        <v>0</v>
      </c>
      <c r="L1826" s="13">
        <v>0</v>
      </c>
      <c r="M1826" s="13">
        <v>0</v>
      </c>
      <c r="O1826" s="19">
        <v>1822</v>
      </c>
      <c r="P1826" s="20">
        <v>99</v>
      </c>
      <c r="Q1826" s="20">
        <v>99</v>
      </c>
      <c r="R1826" s="21">
        <v>99</v>
      </c>
      <c r="S1826" s="21">
        <v>99</v>
      </c>
      <c r="T1826" s="21">
        <v>99</v>
      </c>
      <c r="U1826" s="21">
        <v>99</v>
      </c>
      <c r="V1826" s="21">
        <v>99</v>
      </c>
      <c r="W1826" s="21">
        <v>99</v>
      </c>
      <c r="X1826" s="21">
        <v>99</v>
      </c>
      <c r="Y1826" s="21">
        <v>99</v>
      </c>
      <c r="Z1826" s="21">
        <v>99</v>
      </c>
      <c r="AA1826" s="21">
        <v>99</v>
      </c>
      <c r="AB1826" s="22">
        <v>1822</v>
      </c>
      <c r="AC1826" s="23">
        <v>99</v>
      </c>
      <c r="AD1826" s="23">
        <v>99</v>
      </c>
      <c r="AE1826" s="24">
        <v>99</v>
      </c>
      <c r="AF1826" s="24">
        <v>99</v>
      </c>
      <c r="AG1826" s="24">
        <v>99</v>
      </c>
      <c r="AH1826" s="24">
        <v>99</v>
      </c>
      <c r="AI1826" s="24">
        <v>99</v>
      </c>
      <c r="AJ1826" s="24">
        <v>99</v>
      </c>
      <c r="AK1826" s="24">
        <v>99</v>
      </c>
      <c r="AL1826" s="24">
        <v>99</v>
      </c>
      <c r="AM1826" s="24">
        <v>99</v>
      </c>
      <c r="AN1826" s="24">
        <v>99</v>
      </c>
      <c r="DX1826" s="19">
        <v>1822</v>
      </c>
      <c r="DY1826" t="s">
        <v>568</v>
      </c>
      <c r="DZ1826" t="s">
        <v>568</v>
      </c>
      <c r="EA1826" t="s">
        <v>568</v>
      </c>
      <c r="EB1826" t="s">
        <v>568</v>
      </c>
    </row>
    <row r="1827" spans="1:132" x14ac:dyDescent="0.25">
      <c r="A1827" s="12">
        <v>1824</v>
      </c>
      <c r="B1827" s="12">
        <v>0</v>
      </c>
      <c r="C1827" s="12">
        <v>0</v>
      </c>
      <c r="D1827" s="12">
        <v>0</v>
      </c>
      <c r="E1827" s="12">
        <v>0</v>
      </c>
      <c r="F1827" s="12">
        <v>0</v>
      </c>
      <c r="G1827" s="12">
        <v>0</v>
      </c>
      <c r="H1827" s="12">
        <v>0</v>
      </c>
      <c r="I1827" s="12">
        <v>0</v>
      </c>
      <c r="J1827" s="12">
        <v>0</v>
      </c>
      <c r="K1827" s="12">
        <v>0</v>
      </c>
      <c r="L1827" s="12">
        <v>0</v>
      </c>
      <c r="M1827" s="12">
        <v>0</v>
      </c>
      <c r="O1827" s="19">
        <v>1823</v>
      </c>
      <c r="P1827" s="20">
        <v>99</v>
      </c>
      <c r="Q1827" s="20">
        <v>99</v>
      </c>
      <c r="R1827" s="21">
        <v>99</v>
      </c>
      <c r="S1827" s="21">
        <v>99</v>
      </c>
      <c r="T1827" s="21">
        <v>99</v>
      </c>
      <c r="U1827" s="21">
        <v>99</v>
      </c>
      <c r="V1827" s="21">
        <v>99</v>
      </c>
      <c r="W1827" s="21">
        <v>99</v>
      </c>
      <c r="X1827" s="21">
        <v>99</v>
      </c>
      <c r="Y1827" s="21">
        <v>99</v>
      </c>
      <c r="Z1827" s="21">
        <v>99</v>
      </c>
      <c r="AA1827" s="21">
        <v>99</v>
      </c>
      <c r="AB1827" s="22">
        <v>1823</v>
      </c>
      <c r="AC1827" s="23">
        <v>99</v>
      </c>
      <c r="AD1827" s="23">
        <v>99</v>
      </c>
      <c r="AE1827" s="24">
        <v>99</v>
      </c>
      <c r="AF1827" s="24">
        <v>99</v>
      </c>
      <c r="AG1827" s="24">
        <v>99</v>
      </c>
      <c r="AH1827" s="24">
        <v>99</v>
      </c>
      <c r="AI1827" s="24">
        <v>99</v>
      </c>
      <c r="AJ1827" s="24">
        <v>99</v>
      </c>
      <c r="AK1827" s="24">
        <v>99</v>
      </c>
      <c r="AL1827" s="24">
        <v>99</v>
      </c>
      <c r="AM1827" s="24">
        <v>99</v>
      </c>
      <c r="AN1827" s="24">
        <v>99</v>
      </c>
      <c r="DX1827" s="19">
        <v>1823</v>
      </c>
      <c r="DY1827" t="s">
        <v>568</v>
      </c>
      <c r="DZ1827" t="s">
        <v>568</v>
      </c>
      <c r="EA1827" t="s">
        <v>568</v>
      </c>
      <c r="EB1827" t="s">
        <v>568</v>
      </c>
    </row>
    <row r="1828" spans="1:132" x14ac:dyDescent="0.25">
      <c r="A1828" s="13">
        <v>1825</v>
      </c>
      <c r="B1828" s="13">
        <v>0</v>
      </c>
      <c r="C1828" s="13">
        <v>0</v>
      </c>
      <c r="D1828" s="13">
        <v>0</v>
      </c>
      <c r="E1828" s="13">
        <v>0</v>
      </c>
      <c r="F1828" s="13">
        <v>0</v>
      </c>
      <c r="G1828" s="13">
        <v>0</v>
      </c>
      <c r="H1828" s="13">
        <v>0</v>
      </c>
      <c r="I1828" s="13">
        <v>0</v>
      </c>
      <c r="J1828" s="13">
        <v>0</v>
      </c>
      <c r="K1828" s="13">
        <v>0</v>
      </c>
      <c r="L1828" s="13">
        <v>0</v>
      </c>
      <c r="M1828" s="13">
        <v>0</v>
      </c>
      <c r="O1828" s="19">
        <v>1824</v>
      </c>
      <c r="P1828" s="20">
        <v>99</v>
      </c>
      <c r="Q1828" s="20">
        <v>99</v>
      </c>
      <c r="R1828" s="21">
        <v>99</v>
      </c>
      <c r="S1828" s="21">
        <v>99</v>
      </c>
      <c r="T1828" s="21">
        <v>99</v>
      </c>
      <c r="U1828" s="21">
        <v>99</v>
      </c>
      <c r="V1828" s="21">
        <v>99</v>
      </c>
      <c r="W1828" s="21">
        <v>99</v>
      </c>
      <c r="X1828" s="21">
        <v>99</v>
      </c>
      <c r="Y1828" s="21">
        <v>99</v>
      </c>
      <c r="Z1828" s="21">
        <v>99</v>
      </c>
      <c r="AA1828" s="21">
        <v>99</v>
      </c>
      <c r="AB1828" s="22">
        <v>1824</v>
      </c>
      <c r="AC1828" s="23">
        <v>99</v>
      </c>
      <c r="AD1828" s="23">
        <v>99</v>
      </c>
      <c r="AE1828" s="24">
        <v>99</v>
      </c>
      <c r="AF1828" s="24">
        <v>99</v>
      </c>
      <c r="AG1828" s="24">
        <v>99</v>
      </c>
      <c r="AH1828" s="24">
        <v>99</v>
      </c>
      <c r="AI1828" s="24">
        <v>99</v>
      </c>
      <c r="AJ1828" s="24">
        <v>99</v>
      </c>
      <c r="AK1828" s="24">
        <v>99</v>
      </c>
      <c r="AL1828" s="24">
        <v>99</v>
      </c>
      <c r="AM1828" s="24">
        <v>99</v>
      </c>
      <c r="AN1828" s="24">
        <v>99</v>
      </c>
      <c r="DX1828" s="19">
        <v>1824</v>
      </c>
      <c r="DY1828" t="s">
        <v>568</v>
      </c>
      <c r="DZ1828" t="s">
        <v>568</v>
      </c>
      <c r="EA1828" t="s">
        <v>568</v>
      </c>
      <c r="EB1828" t="s">
        <v>568</v>
      </c>
    </row>
    <row r="1829" spans="1:132" x14ac:dyDescent="0.25">
      <c r="A1829" s="12">
        <v>1826</v>
      </c>
      <c r="B1829" s="12">
        <v>0</v>
      </c>
      <c r="C1829" s="12">
        <v>0</v>
      </c>
      <c r="D1829" s="12">
        <v>0</v>
      </c>
      <c r="E1829" s="12">
        <v>0</v>
      </c>
      <c r="F1829" s="12">
        <v>0</v>
      </c>
      <c r="G1829" s="12">
        <v>0</v>
      </c>
      <c r="H1829" s="12">
        <v>0</v>
      </c>
      <c r="I1829" s="12">
        <v>0</v>
      </c>
      <c r="J1829" s="12">
        <v>0</v>
      </c>
      <c r="K1829" s="12">
        <v>0</v>
      </c>
      <c r="L1829" s="12">
        <v>0</v>
      </c>
      <c r="M1829" s="12">
        <v>0</v>
      </c>
      <c r="O1829" s="19">
        <v>1825</v>
      </c>
      <c r="P1829" s="20">
        <v>99</v>
      </c>
      <c r="Q1829" s="20">
        <v>99</v>
      </c>
      <c r="R1829" s="21">
        <v>99</v>
      </c>
      <c r="S1829" s="21">
        <v>99</v>
      </c>
      <c r="T1829" s="21">
        <v>99</v>
      </c>
      <c r="U1829" s="21">
        <v>99</v>
      </c>
      <c r="V1829" s="21">
        <v>99</v>
      </c>
      <c r="W1829" s="21">
        <v>99</v>
      </c>
      <c r="X1829" s="21">
        <v>99</v>
      </c>
      <c r="Y1829" s="21">
        <v>99</v>
      </c>
      <c r="Z1829" s="21">
        <v>99</v>
      </c>
      <c r="AA1829" s="21">
        <v>99</v>
      </c>
      <c r="AB1829" s="22">
        <v>1825</v>
      </c>
      <c r="AC1829" s="23">
        <v>99</v>
      </c>
      <c r="AD1829" s="23">
        <v>99</v>
      </c>
      <c r="AE1829" s="24">
        <v>99</v>
      </c>
      <c r="AF1829" s="24">
        <v>99</v>
      </c>
      <c r="AG1829" s="24">
        <v>99</v>
      </c>
      <c r="AH1829" s="24">
        <v>99</v>
      </c>
      <c r="AI1829" s="24">
        <v>99</v>
      </c>
      <c r="AJ1829" s="24">
        <v>99</v>
      </c>
      <c r="AK1829" s="24">
        <v>99</v>
      </c>
      <c r="AL1829" s="24">
        <v>99</v>
      </c>
      <c r="AM1829" s="24">
        <v>99</v>
      </c>
      <c r="AN1829" s="24">
        <v>99</v>
      </c>
      <c r="DX1829" s="19">
        <v>1825</v>
      </c>
      <c r="DY1829" t="s">
        <v>568</v>
      </c>
      <c r="DZ1829" t="s">
        <v>568</v>
      </c>
      <c r="EA1829" t="s">
        <v>568</v>
      </c>
      <c r="EB1829" t="s">
        <v>568</v>
      </c>
    </row>
    <row r="1830" spans="1:132" x14ac:dyDescent="0.25">
      <c r="A1830" s="13">
        <v>1827</v>
      </c>
      <c r="B1830" s="13">
        <v>0</v>
      </c>
      <c r="C1830" s="13">
        <v>0</v>
      </c>
      <c r="D1830" s="13">
        <v>0</v>
      </c>
      <c r="E1830" s="13">
        <v>0</v>
      </c>
      <c r="F1830" s="13">
        <v>0</v>
      </c>
      <c r="G1830" s="13">
        <v>0</v>
      </c>
      <c r="H1830" s="13">
        <v>0</v>
      </c>
      <c r="I1830" s="13">
        <v>0</v>
      </c>
      <c r="J1830" s="13">
        <v>0</v>
      </c>
      <c r="K1830" s="13">
        <v>0</v>
      </c>
      <c r="L1830" s="13">
        <v>0</v>
      </c>
      <c r="M1830" s="13">
        <v>0</v>
      </c>
      <c r="O1830" s="19">
        <v>1826</v>
      </c>
      <c r="P1830" s="20">
        <v>99</v>
      </c>
      <c r="Q1830" s="20">
        <v>99</v>
      </c>
      <c r="R1830" s="21">
        <v>99</v>
      </c>
      <c r="S1830" s="21">
        <v>99</v>
      </c>
      <c r="T1830" s="21">
        <v>99</v>
      </c>
      <c r="U1830" s="21">
        <v>99</v>
      </c>
      <c r="V1830" s="21">
        <v>99</v>
      </c>
      <c r="W1830" s="21">
        <v>99</v>
      </c>
      <c r="X1830" s="21">
        <v>99</v>
      </c>
      <c r="Y1830" s="21">
        <v>99</v>
      </c>
      <c r="Z1830" s="21">
        <v>99</v>
      </c>
      <c r="AA1830" s="21">
        <v>99</v>
      </c>
      <c r="AB1830" s="22">
        <v>1826</v>
      </c>
      <c r="AC1830" s="23">
        <v>99</v>
      </c>
      <c r="AD1830" s="23">
        <v>99</v>
      </c>
      <c r="AE1830" s="24">
        <v>99</v>
      </c>
      <c r="AF1830" s="24">
        <v>99</v>
      </c>
      <c r="AG1830" s="24">
        <v>99</v>
      </c>
      <c r="AH1830" s="24">
        <v>99</v>
      </c>
      <c r="AI1830" s="24">
        <v>99</v>
      </c>
      <c r="AJ1830" s="24">
        <v>99</v>
      </c>
      <c r="AK1830" s="24">
        <v>99</v>
      </c>
      <c r="AL1830" s="24">
        <v>99</v>
      </c>
      <c r="AM1830" s="24">
        <v>99</v>
      </c>
      <c r="AN1830" s="24">
        <v>99</v>
      </c>
      <c r="DX1830" s="19">
        <v>1826</v>
      </c>
      <c r="DY1830" t="s">
        <v>568</v>
      </c>
      <c r="DZ1830" t="s">
        <v>568</v>
      </c>
      <c r="EA1830" t="s">
        <v>568</v>
      </c>
      <c r="EB1830" t="s">
        <v>568</v>
      </c>
    </row>
    <row r="1831" spans="1:132" x14ac:dyDescent="0.25">
      <c r="A1831" s="12">
        <v>1828</v>
      </c>
      <c r="B1831" s="12">
        <v>0</v>
      </c>
      <c r="C1831" s="12">
        <v>0</v>
      </c>
      <c r="D1831" s="12">
        <v>0</v>
      </c>
      <c r="E1831" s="12">
        <v>0</v>
      </c>
      <c r="F1831" s="12">
        <v>0</v>
      </c>
      <c r="G1831" s="12">
        <v>0</v>
      </c>
      <c r="H1831" s="12">
        <v>0</v>
      </c>
      <c r="I1831" s="12">
        <v>0</v>
      </c>
      <c r="J1831" s="12">
        <v>0</v>
      </c>
      <c r="K1831" s="12">
        <v>0</v>
      </c>
      <c r="L1831" s="12">
        <v>0</v>
      </c>
      <c r="M1831" s="12">
        <v>0</v>
      </c>
      <c r="O1831" s="19">
        <v>1827</v>
      </c>
      <c r="P1831" s="20">
        <v>99</v>
      </c>
      <c r="Q1831" s="20">
        <v>99</v>
      </c>
      <c r="R1831" s="21">
        <v>99</v>
      </c>
      <c r="S1831" s="21">
        <v>99</v>
      </c>
      <c r="T1831" s="21">
        <v>99</v>
      </c>
      <c r="U1831" s="21">
        <v>99</v>
      </c>
      <c r="V1831" s="21">
        <v>99</v>
      </c>
      <c r="W1831" s="21">
        <v>99</v>
      </c>
      <c r="X1831" s="21">
        <v>99</v>
      </c>
      <c r="Y1831" s="21">
        <v>99</v>
      </c>
      <c r="Z1831" s="21">
        <v>99</v>
      </c>
      <c r="AA1831" s="21">
        <v>99</v>
      </c>
      <c r="AB1831" s="22">
        <v>1827</v>
      </c>
      <c r="AC1831" s="23">
        <v>99</v>
      </c>
      <c r="AD1831" s="23">
        <v>99</v>
      </c>
      <c r="AE1831" s="24">
        <v>99</v>
      </c>
      <c r="AF1831" s="24">
        <v>99</v>
      </c>
      <c r="AG1831" s="24">
        <v>99</v>
      </c>
      <c r="AH1831" s="24">
        <v>99</v>
      </c>
      <c r="AI1831" s="24">
        <v>99</v>
      </c>
      <c r="AJ1831" s="24">
        <v>99</v>
      </c>
      <c r="AK1831" s="24">
        <v>99</v>
      </c>
      <c r="AL1831" s="24">
        <v>99</v>
      </c>
      <c r="AM1831" s="24">
        <v>99</v>
      </c>
      <c r="AN1831" s="24">
        <v>99</v>
      </c>
      <c r="DX1831" s="19">
        <v>1827</v>
      </c>
      <c r="DY1831" t="s">
        <v>568</v>
      </c>
      <c r="DZ1831" t="s">
        <v>568</v>
      </c>
      <c r="EA1831" t="s">
        <v>568</v>
      </c>
      <c r="EB1831" t="s">
        <v>568</v>
      </c>
    </row>
    <row r="1832" spans="1:132" x14ac:dyDescent="0.25">
      <c r="A1832" s="13">
        <v>1829</v>
      </c>
      <c r="B1832" s="13">
        <v>0</v>
      </c>
      <c r="C1832" s="13">
        <v>0</v>
      </c>
      <c r="D1832" s="13">
        <v>0</v>
      </c>
      <c r="E1832" s="13">
        <v>0</v>
      </c>
      <c r="F1832" s="13">
        <v>0</v>
      </c>
      <c r="G1832" s="13">
        <v>0</v>
      </c>
      <c r="H1832" s="13">
        <v>0</v>
      </c>
      <c r="I1832" s="13">
        <v>0</v>
      </c>
      <c r="J1832" s="13">
        <v>0</v>
      </c>
      <c r="K1832" s="13">
        <v>0</v>
      </c>
      <c r="L1832" s="13">
        <v>0</v>
      </c>
      <c r="M1832" s="13">
        <v>0</v>
      </c>
      <c r="O1832" s="19">
        <v>1828</v>
      </c>
      <c r="P1832" s="20">
        <v>99</v>
      </c>
      <c r="Q1832" s="20">
        <v>99</v>
      </c>
      <c r="R1832" s="21">
        <v>99</v>
      </c>
      <c r="S1832" s="21">
        <v>99</v>
      </c>
      <c r="T1832" s="21">
        <v>99</v>
      </c>
      <c r="U1832" s="21">
        <v>99</v>
      </c>
      <c r="V1832" s="21">
        <v>99</v>
      </c>
      <c r="W1832" s="21">
        <v>99</v>
      </c>
      <c r="X1832" s="21">
        <v>99</v>
      </c>
      <c r="Y1832" s="21">
        <v>99</v>
      </c>
      <c r="Z1832" s="21">
        <v>99</v>
      </c>
      <c r="AA1832" s="21">
        <v>99</v>
      </c>
      <c r="AB1832" s="22">
        <v>1828</v>
      </c>
      <c r="AC1832" s="23">
        <v>99</v>
      </c>
      <c r="AD1832" s="23">
        <v>99</v>
      </c>
      <c r="AE1832" s="24">
        <v>99</v>
      </c>
      <c r="AF1832" s="24">
        <v>99</v>
      </c>
      <c r="AG1832" s="24">
        <v>99</v>
      </c>
      <c r="AH1832" s="24">
        <v>99</v>
      </c>
      <c r="AI1832" s="24">
        <v>99</v>
      </c>
      <c r="AJ1832" s="24">
        <v>99</v>
      </c>
      <c r="AK1832" s="24">
        <v>99</v>
      </c>
      <c r="AL1832" s="24">
        <v>99</v>
      </c>
      <c r="AM1832" s="24">
        <v>99</v>
      </c>
      <c r="AN1832" s="24">
        <v>99</v>
      </c>
      <c r="DX1832" s="19">
        <v>1828</v>
      </c>
      <c r="DY1832" t="s">
        <v>568</v>
      </c>
      <c r="DZ1832" t="s">
        <v>568</v>
      </c>
      <c r="EA1832" t="s">
        <v>568</v>
      </c>
      <c r="EB1832" t="s">
        <v>568</v>
      </c>
    </row>
    <row r="1833" spans="1:132" x14ac:dyDescent="0.25">
      <c r="A1833" s="12">
        <v>1830</v>
      </c>
      <c r="B1833" s="12">
        <v>0</v>
      </c>
      <c r="C1833" s="12">
        <v>0</v>
      </c>
      <c r="D1833" s="12">
        <v>0</v>
      </c>
      <c r="E1833" s="12">
        <v>0</v>
      </c>
      <c r="F1833" s="12">
        <v>0</v>
      </c>
      <c r="G1833" s="12">
        <v>0</v>
      </c>
      <c r="H1833" s="12">
        <v>0</v>
      </c>
      <c r="I1833" s="12">
        <v>0</v>
      </c>
      <c r="J1833" s="12">
        <v>0</v>
      </c>
      <c r="K1833" s="12">
        <v>0</v>
      </c>
      <c r="L1833" s="12">
        <v>0</v>
      </c>
      <c r="M1833" s="12">
        <v>0</v>
      </c>
      <c r="O1833" s="19">
        <v>1829</v>
      </c>
      <c r="P1833" s="20">
        <v>99</v>
      </c>
      <c r="Q1833" s="20">
        <v>99</v>
      </c>
      <c r="R1833" s="21">
        <v>99</v>
      </c>
      <c r="S1833" s="21">
        <v>99</v>
      </c>
      <c r="T1833" s="21">
        <v>99</v>
      </c>
      <c r="U1833" s="21">
        <v>99</v>
      </c>
      <c r="V1833" s="21">
        <v>99</v>
      </c>
      <c r="W1833" s="21">
        <v>99</v>
      </c>
      <c r="X1833" s="21">
        <v>99</v>
      </c>
      <c r="Y1833" s="21">
        <v>99</v>
      </c>
      <c r="Z1833" s="21">
        <v>99</v>
      </c>
      <c r="AA1833" s="21">
        <v>99</v>
      </c>
      <c r="AB1833" s="22">
        <v>1829</v>
      </c>
      <c r="AC1833" s="23">
        <v>99</v>
      </c>
      <c r="AD1833" s="23">
        <v>99</v>
      </c>
      <c r="AE1833" s="24">
        <v>99</v>
      </c>
      <c r="AF1833" s="24">
        <v>99</v>
      </c>
      <c r="AG1833" s="24">
        <v>99</v>
      </c>
      <c r="AH1833" s="24">
        <v>99</v>
      </c>
      <c r="AI1833" s="24">
        <v>99</v>
      </c>
      <c r="AJ1833" s="24">
        <v>99</v>
      </c>
      <c r="AK1833" s="24">
        <v>99</v>
      </c>
      <c r="AL1833" s="24">
        <v>99</v>
      </c>
      <c r="AM1833" s="24">
        <v>99</v>
      </c>
      <c r="AN1833" s="24">
        <v>99</v>
      </c>
      <c r="DX1833" s="19">
        <v>1829</v>
      </c>
      <c r="DY1833" t="s">
        <v>568</v>
      </c>
      <c r="DZ1833" t="s">
        <v>568</v>
      </c>
      <c r="EA1833" t="s">
        <v>568</v>
      </c>
      <c r="EB1833" t="s">
        <v>568</v>
      </c>
    </row>
    <row r="1834" spans="1:132" x14ac:dyDescent="0.25">
      <c r="A1834" s="13">
        <v>1831</v>
      </c>
      <c r="B1834" s="13">
        <v>0</v>
      </c>
      <c r="C1834" s="13">
        <v>0</v>
      </c>
      <c r="D1834" s="13">
        <v>0</v>
      </c>
      <c r="E1834" s="13">
        <v>0</v>
      </c>
      <c r="F1834" s="13">
        <v>0</v>
      </c>
      <c r="G1834" s="13">
        <v>0</v>
      </c>
      <c r="H1834" s="13">
        <v>0</v>
      </c>
      <c r="I1834" s="13">
        <v>0</v>
      </c>
      <c r="J1834" s="13">
        <v>0</v>
      </c>
      <c r="K1834" s="13">
        <v>0</v>
      </c>
      <c r="L1834" s="13">
        <v>0</v>
      </c>
      <c r="M1834" s="13">
        <v>0</v>
      </c>
      <c r="O1834" s="19">
        <v>1830</v>
      </c>
      <c r="P1834" s="20">
        <v>99</v>
      </c>
      <c r="Q1834" s="20">
        <v>99</v>
      </c>
      <c r="R1834" s="21">
        <v>99</v>
      </c>
      <c r="S1834" s="21">
        <v>99</v>
      </c>
      <c r="T1834" s="21">
        <v>99</v>
      </c>
      <c r="U1834" s="21">
        <v>99</v>
      </c>
      <c r="V1834" s="21">
        <v>99</v>
      </c>
      <c r="W1834" s="21">
        <v>99</v>
      </c>
      <c r="X1834" s="21">
        <v>99</v>
      </c>
      <c r="Y1834" s="21">
        <v>99</v>
      </c>
      <c r="Z1834" s="21">
        <v>99</v>
      </c>
      <c r="AA1834" s="21">
        <v>99</v>
      </c>
      <c r="AB1834" s="22">
        <v>1830</v>
      </c>
      <c r="AC1834" s="23">
        <v>99</v>
      </c>
      <c r="AD1834" s="23">
        <v>99</v>
      </c>
      <c r="AE1834" s="24">
        <v>99</v>
      </c>
      <c r="AF1834" s="24">
        <v>99</v>
      </c>
      <c r="AG1834" s="24">
        <v>99</v>
      </c>
      <c r="AH1834" s="24">
        <v>99</v>
      </c>
      <c r="AI1834" s="24">
        <v>99</v>
      </c>
      <c r="AJ1834" s="24">
        <v>99</v>
      </c>
      <c r="AK1834" s="24">
        <v>99</v>
      </c>
      <c r="AL1834" s="24">
        <v>99</v>
      </c>
      <c r="AM1834" s="24">
        <v>99</v>
      </c>
      <c r="AN1834" s="24">
        <v>99</v>
      </c>
      <c r="DX1834" s="19">
        <v>1830</v>
      </c>
      <c r="DY1834" t="s">
        <v>568</v>
      </c>
      <c r="DZ1834" t="s">
        <v>568</v>
      </c>
      <c r="EA1834" t="s">
        <v>568</v>
      </c>
      <c r="EB1834" t="s">
        <v>568</v>
      </c>
    </row>
    <row r="1835" spans="1:132" x14ac:dyDescent="0.25">
      <c r="A1835" s="12">
        <v>1832</v>
      </c>
      <c r="B1835" s="12">
        <v>0</v>
      </c>
      <c r="C1835" s="12">
        <v>0</v>
      </c>
      <c r="D1835" s="12">
        <v>0</v>
      </c>
      <c r="E1835" s="12">
        <v>0</v>
      </c>
      <c r="F1835" s="12">
        <v>0</v>
      </c>
      <c r="G1835" s="12">
        <v>0</v>
      </c>
      <c r="H1835" s="12">
        <v>0</v>
      </c>
      <c r="I1835" s="12">
        <v>0</v>
      </c>
      <c r="J1835" s="12">
        <v>0</v>
      </c>
      <c r="K1835" s="12">
        <v>0</v>
      </c>
      <c r="L1835" s="12">
        <v>0</v>
      </c>
      <c r="M1835" s="12">
        <v>0</v>
      </c>
      <c r="O1835" s="19">
        <v>1831</v>
      </c>
      <c r="P1835" s="20">
        <v>99</v>
      </c>
      <c r="Q1835" s="20">
        <v>99</v>
      </c>
      <c r="R1835" s="21">
        <v>99</v>
      </c>
      <c r="S1835" s="21">
        <v>99</v>
      </c>
      <c r="T1835" s="21">
        <v>99</v>
      </c>
      <c r="U1835" s="21">
        <v>99</v>
      </c>
      <c r="V1835" s="21">
        <v>99</v>
      </c>
      <c r="W1835" s="21">
        <v>99</v>
      </c>
      <c r="X1835" s="21">
        <v>99</v>
      </c>
      <c r="Y1835" s="21">
        <v>99</v>
      </c>
      <c r="Z1835" s="21">
        <v>99</v>
      </c>
      <c r="AA1835" s="21">
        <v>99</v>
      </c>
      <c r="AB1835" s="22">
        <v>1831</v>
      </c>
      <c r="AC1835" s="23">
        <v>99</v>
      </c>
      <c r="AD1835" s="23">
        <v>99</v>
      </c>
      <c r="AE1835" s="24">
        <v>99</v>
      </c>
      <c r="AF1835" s="24">
        <v>99</v>
      </c>
      <c r="AG1835" s="24">
        <v>99</v>
      </c>
      <c r="AH1835" s="24">
        <v>99</v>
      </c>
      <c r="AI1835" s="24">
        <v>99</v>
      </c>
      <c r="AJ1835" s="24">
        <v>99</v>
      </c>
      <c r="AK1835" s="24">
        <v>99</v>
      </c>
      <c r="AL1835" s="24">
        <v>99</v>
      </c>
      <c r="AM1835" s="24">
        <v>99</v>
      </c>
      <c r="AN1835" s="24">
        <v>99</v>
      </c>
      <c r="DX1835" s="19">
        <v>1831</v>
      </c>
      <c r="DY1835" t="s">
        <v>568</v>
      </c>
      <c r="DZ1835" t="s">
        <v>568</v>
      </c>
      <c r="EA1835" t="s">
        <v>568</v>
      </c>
      <c r="EB1835" t="s">
        <v>568</v>
      </c>
    </row>
    <row r="1836" spans="1:132" x14ac:dyDescent="0.25">
      <c r="A1836" s="13">
        <v>1833</v>
      </c>
      <c r="B1836" s="13">
        <v>0</v>
      </c>
      <c r="C1836" s="13">
        <v>0</v>
      </c>
      <c r="D1836" s="13">
        <v>0</v>
      </c>
      <c r="E1836" s="13">
        <v>0</v>
      </c>
      <c r="F1836" s="13">
        <v>0</v>
      </c>
      <c r="G1836" s="13">
        <v>0</v>
      </c>
      <c r="H1836" s="13">
        <v>0</v>
      </c>
      <c r="I1836" s="13">
        <v>0</v>
      </c>
      <c r="J1836" s="13">
        <v>0</v>
      </c>
      <c r="K1836" s="13">
        <v>0</v>
      </c>
      <c r="L1836" s="13">
        <v>0</v>
      </c>
      <c r="M1836" s="13">
        <v>0</v>
      </c>
      <c r="O1836" s="19">
        <v>1832</v>
      </c>
      <c r="P1836" s="20">
        <v>99</v>
      </c>
      <c r="Q1836" s="20">
        <v>99</v>
      </c>
      <c r="R1836" s="21">
        <v>99</v>
      </c>
      <c r="S1836" s="21">
        <v>99</v>
      </c>
      <c r="T1836" s="21">
        <v>99</v>
      </c>
      <c r="U1836" s="21">
        <v>99</v>
      </c>
      <c r="V1836" s="21">
        <v>99</v>
      </c>
      <c r="W1836" s="21">
        <v>99</v>
      </c>
      <c r="X1836" s="21">
        <v>99</v>
      </c>
      <c r="Y1836" s="21">
        <v>99</v>
      </c>
      <c r="Z1836" s="21">
        <v>99</v>
      </c>
      <c r="AA1836" s="21">
        <v>99</v>
      </c>
      <c r="AB1836" s="22">
        <v>1832</v>
      </c>
      <c r="AC1836" s="23">
        <v>99</v>
      </c>
      <c r="AD1836" s="23">
        <v>99</v>
      </c>
      <c r="AE1836" s="24">
        <v>99</v>
      </c>
      <c r="AF1836" s="24">
        <v>99</v>
      </c>
      <c r="AG1836" s="24">
        <v>99</v>
      </c>
      <c r="AH1836" s="24">
        <v>99</v>
      </c>
      <c r="AI1836" s="24">
        <v>99</v>
      </c>
      <c r="AJ1836" s="24">
        <v>99</v>
      </c>
      <c r="AK1836" s="24">
        <v>99</v>
      </c>
      <c r="AL1836" s="24">
        <v>99</v>
      </c>
      <c r="AM1836" s="24">
        <v>99</v>
      </c>
      <c r="AN1836" s="24">
        <v>99</v>
      </c>
      <c r="DX1836" s="19">
        <v>1832</v>
      </c>
      <c r="DY1836" t="s">
        <v>568</v>
      </c>
      <c r="DZ1836" t="s">
        <v>568</v>
      </c>
      <c r="EA1836" t="s">
        <v>568</v>
      </c>
      <c r="EB1836" t="s">
        <v>568</v>
      </c>
    </row>
    <row r="1837" spans="1:132" x14ac:dyDescent="0.25">
      <c r="A1837" s="12">
        <v>1834</v>
      </c>
      <c r="B1837" s="12">
        <v>0</v>
      </c>
      <c r="C1837" s="12">
        <v>0</v>
      </c>
      <c r="D1837" s="12">
        <v>0</v>
      </c>
      <c r="E1837" s="12">
        <v>0</v>
      </c>
      <c r="F1837" s="12">
        <v>0</v>
      </c>
      <c r="G1837" s="12">
        <v>0</v>
      </c>
      <c r="H1837" s="12">
        <v>0</v>
      </c>
      <c r="I1837" s="12">
        <v>0</v>
      </c>
      <c r="J1837" s="12">
        <v>0</v>
      </c>
      <c r="K1837" s="12">
        <v>0</v>
      </c>
      <c r="L1837" s="12">
        <v>0</v>
      </c>
      <c r="M1837" s="12">
        <v>0</v>
      </c>
      <c r="O1837" s="19">
        <v>1833</v>
      </c>
      <c r="P1837" s="20">
        <v>99</v>
      </c>
      <c r="Q1837" s="20">
        <v>99</v>
      </c>
      <c r="R1837" s="21">
        <v>99</v>
      </c>
      <c r="S1837" s="21">
        <v>99</v>
      </c>
      <c r="T1837" s="21">
        <v>99</v>
      </c>
      <c r="U1837" s="21">
        <v>99</v>
      </c>
      <c r="V1837" s="21">
        <v>99</v>
      </c>
      <c r="W1837" s="21">
        <v>99</v>
      </c>
      <c r="X1837" s="21">
        <v>99</v>
      </c>
      <c r="Y1837" s="21">
        <v>99</v>
      </c>
      <c r="Z1837" s="21">
        <v>99</v>
      </c>
      <c r="AA1837" s="21">
        <v>99</v>
      </c>
      <c r="AB1837" s="22">
        <v>1833</v>
      </c>
      <c r="AC1837" s="23">
        <v>99</v>
      </c>
      <c r="AD1837" s="23">
        <v>99</v>
      </c>
      <c r="AE1837" s="24">
        <v>99</v>
      </c>
      <c r="AF1837" s="24">
        <v>99</v>
      </c>
      <c r="AG1837" s="24">
        <v>99</v>
      </c>
      <c r="AH1837" s="24">
        <v>99</v>
      </c>
      <c r="AI1837" s="24">
        <v>99</v>
      </c>
      <c r="AJ1837" s="24">
        <v>99</v>
      </c>
      <c r="AK1837" s="24">
        <v>99</v>
      </c>
      <c r="AL1837" s="24">
        <v>99</v>
      </c>
      <c r="AM1837" s="24">
        <v>99</v>
      </c>
      <c r="AN1837" s="24">
        <v>99</v>
      </c>
      <c r="DX1837" s="19">
        <v>1833</v>
      </c>
      <c r="DY1837" t="s">
        <v>568</v>
      </c>
      <c r="DZ1837" t="s">
        <v>568</v>
      </c>
      <c r="EA1837" t="s">
        <v>568</v>
      </c>
      <c r="EB1837" t="s">
        <v>568</v>
      </c>
    </row>
    <row r="1838" spans="1:132" x14ac:dyDescent="0.25">
      <c r="A1838" s="13">
        <v>1835</v>
      </c>
      <c r="B1838" s="13">
        <v>0</v>
      </c>
      <c r="C1838" s="13">
        <v>0</v>
      </c>
      <c r="D1838" s="13">
        <v>0</v>
      </c>
      <c r="E1838" s="13">
        <v>0</v>
      </c>
      <c r="F1838" s="13">
        <v>0</v>
      </c>
      <c r="G1838" s="13">
        <v>0</v>
      </c>
      <c r="H1838" s="13">
        <v>0</v>
      </c>
      <c r="I1838" s="13">
        <v>0</v>
      </c>
      <c r="J1838" s="13">
        <v>0</v>
      </c>
      <c r="K1838" s="13">
        <v>0</v>
      </c>
      <c r="L1838" s="13">
        <v>0</v>
      </c>
      <c r="M1838" s="13">
        <v>0</v>
      </c>
      <c r="O1838" s="19">
        <v>1834</v>
      </c>
      <c r="P1838" s="20">
        <v>99</v>
      </c>
      <c r="Q1838" s="20">
        <v>99</v>
      </c>
      <c r="R1838" s="21">
        <v>99</v>
      </c>
      <c r="S1838" s="21">
        <v>99</v>
      </c>
      <c r="T1838" s="21">
        <v>99</v>
      </c>
      <c r="U1838" s="21">
        <v>99</v>
      </c>
      <c r="V1838" s="21">
        <v>99</v>
      </c>
      <c r="W1838" s="21">
        <v>99</v>
      </c>
      <c r="X1838" s="21">
        <v>99</v>
      </c>
      <c r="Y1838" s="21">
        <v>99</v>
      </c>
      <c r="Z1838" s="21">
        <v>99</v>
      </c>
      <c r="AA1838" s="21">
        <v>99</v>
      </c>
      <c r="AB1838" s="22">
        <v>1834</v>
      </c>
      <c r="AC1838" s="23">
        <v>99</v>
      </c>
      <c r="AD1838" s="23">
        <v>99</v>
      </c>
      <c r="AE1838" s="24">
        <v>99</v>
      </c>
      <c r="AF1838" s="24">
        <v>99</v>
      </c>
      <c r="AG1838" s="24">
        <v>99</v>
      </c>
      <c r="AH1838" s="24">
        <v>99</v>
      </c>
      <c r="AI1838" s="24">
        <v>99</v>
      </c>
      <c r="AJ1838" s="24">
        <v>99</v>
      </c>
      <c r="AK1838" s="24">
        <v>99</v>
      </c>
      <c r="AL1838" s="24">
        <v>99</v>
      </c>
      <c r="AM1838" s="24">
        <v>99</v>
      </c>
      <c r="AN1838" s="24">
        <v>99</v>
      </c>
      <c r="DX1838" s="19">
        <v>1834</v>
      </c>
      <c r="DY1838" t="s">
        <v>568</v>
      </c>
      <c r="DZ1838" t="s">
        <v>568</v>
      </c>
      <c r="EA1838" t="s">
        <v>568</v>
      </c>
      <c r="EB1838" t="s">
        <v>568</v>
      </c>
    </row>
    <row r="1839" spans="1:132" x14ac:dyDescent="0.25">
      <c r="A1839" s="12">
        <v>1836</v>
      </c>
      <c r="B1839" s="12">
        <v>0</v>
      </c>
      <c r="C1839" s="12">
        <v>0</v>
      </c>
      <c r="D1839" s="12">
        <v>0</v>
      </c>
      <c r="E1839" s="12">
        <v>0</v>
      </c>
      <c r="F1839" s="12">
        <v>0</v>
      </c>
      <c r="G1839" s="12">
        <v>0</v>
      </c>
      <c r="H1839" s="12">
        <v>0</v>
      </c>
      <c r="I1839" s="12">
        <v>0</v>
      </c>
      <c r="J1839" s="12">
        <v>0</v>
      </c>
      <c r="K1839" s="12">
        <v>0</v>
      </c>
      <c r="L1839" s="12">
        <v>0</v>
      </c>
      <c r="M1839" s="12">
        <v>0</v>
      </c>
      <c r="O1839" s="19">
        <v>1835</v>
      </c>
      <c r="P1839" s="20">
        <v>99</v>
      </c>
      <c r="Q1839" s="20">
        <v>99</v>
      </c>
      <c r="R1839" s="21">
        <v>99</v>
      </c>
      <c r="S1839" s="21">
        <v>99</v>
      </c>
      <c r="T1839" s="21">
        <v>99</v>
      </c>
      <c r="U1839" s="21">
        <v>99</v>
      </c>
      <c r="V1839" s="21">
        <v>99</v>
      </c>
      <c r="W1839" s="21">
        <v>99</v>
      </c>
      <c r="X1839" s="21">
        <v>99</v>
      </c>
      <c r="Y1839" s="21">
        <v>99</v>
      </c>
      <c r="Z1839" s="21">
        <v>99</v>
      </c>
      <c r="AA1839" s="21">
        <v>99</v>
      </c>
      <c r="AB1839" s="22">
        <v>1835</v>
      </c>
      <c r="AC1839" s="23">
        <v>99</v>
      </c>
      <c r="AD1839" s="23">
        <v>99</v>
      </c>
      <c r="AE1839" s="24">
        <v>99</v>
      </c>
      <c r="AF1839" s="24">
        <v>99</v>
      </c>
      <c r="AG1839" s="24">
        <v>99</v>
      </c>
      <c r="AH1839" s="24">
        <v>99</v>
      </c>
      <c r="AI1839" s="24">
        <v>99</v>
      </c>
      <c r="AJ1839" s="24">
        <v>99</v>
      </c>
      <c r="AK1839" s="24">
        <v>99</v>
      </c>
      <c r="AL1839" s="24">
        <v>99</v>
      </c>
      <c r="AM1839" s="24">
        <v>99</v>
      </c>
      <c r="AN1839" s="24">
        <v>99</v>
      </c>
      <c r="DX1839" s="19">
        <v>1835</v>
      </c>
      <c r="DY1839" t="s">
        <v>568</v>
      </c>
      <c r="DZ1839" t="s">
        <v>568</v>
      </c>
      <c r="EA1839" t="s">
        <v>568</v>
      </c>
      <c r="EB1839" t="s">
        <v>568</v>
      </c>
    </row>
    <row r="1840" spans="1:132" x14ac:dyDescent="0.25">
      <c r="A1840" s="13">
        <v>1837</v>
      </c>
      <c r="B1840" s="13">
        <v>0</v>
      </c>
      <c r="C1840" s="13">
        <v>0</v>
      </c>
      <c r="D1840" s="13">
        <v>0</v>
      </c>
      <c r="E1840" s="13">
        <v>0</v>
      </c>
      <c r="F1840" s="13">
        <v>0</v>
      </c>
      <c r="G1840" s="13">
        <v>0</v>
      </c>
      <c r="H1840" s="13">
        <v>0</v>
      </c>
      <c r="I1840" s="13">
        <v>0</v>
      </c>
      <c r="J1840" s="13">
        <v>0</v>
      </c>
      <c r="K1840" s="13">
        <v>0</v>
      </c>
      <c r="L1840" s="13">
        <v>0</v>
      </c>
      <c r="M1840" s="13">
        <v>0</v>
      </c>
      <c r="O1840" s="19">
        <v>1836</v>
      </c>
      <c r="P1840" s="20">
        <v>99</v>
      </c>
      <c r="Q1840" s="20">
        <v>99</v>
      </c>
      <c r="R1840" s="21">
        <v>99</v>
      </c>
      <c r="S1840" s="21">
        <v>99</v>
      </c>
      <c r="T1840" s="21">
        <v>99</v>
      </c>
      <c r="U1840" s="21">
        <v>99</v>
      </c>
      <c r="V1840" s="21">
        <v>99</v>
      </c>
      <c r="W1840" s="21">
        <v>99</v>
      </c>
      <c r="X1840" s="21">
        <v>99</v>
      </c>
      <c r="Y1840" s="21">
        <v>99</v>
      </c>
      <c r="Z1840" s="21">
        <v>99</v>
      </c>
      <c r="AA1840" s="21">
        <v>99</v>
      </c>
      <c r="AB1840" s="22">
        <v>1836</v>
      </c>
      <c r="AC1840" s="23">
        <v>99</v>
      </c>
      <c r="AD1840" s="23">
        <v>99</v>
      </c>
      <c r="AE1840" s="24">
        <v>99</v>
      </c>
      <c r="AF1840" s="24">
        <v>99</v>
      </c>
      <c r="AG1840" s="24">
        <v>99</v>
      </c>
      <c r="AH1840" s="24">
        <v>99</v>
      </c>
      <c r="AI1840" s="24">
        <v>99</v>
      </c>
      <c r="AJ1840" s="24">
        <v>99</v>
      </c>
      <c r="AK1840" s="24">
        <v>99</v>
      </c>
      <c r="AL1840" s="24">
        <v>99</v>
      </c>
      <c r="AM1840" s="24">
        <v>99</v>
      </c>
      <c r="AN1840" s="24">
        <v>99</v>
      </c>
      <c r="DX1840" s="19">
        <v>1836</v>
      </c>
      <c r="DY1840" t="s">
        <v>568</v>
      </c>
      <c r="DZ1840" t="s">
        <v>568</v>
      </c>
      <c r="EA1840" t="s">
        <v>568</v>
      </c>
      <c r="EB1840" t="s">
        <v>568</v>
      </c>
    </row>
    <row r="1841" spans="1:132" x14ac:dyDescent="0.25">
      <c r="A1841" s="12">
        <v>1838</v>
      </c>
      <c r="B1841" s="12">
        <v>0</v>
      </c>
      <c r="C1841" s="12">
        <v>0</v>
      </c>
      <c r="D1841" s="12">
        <v>0</v>
      </c>
      <c r="E1841" s="12">
        <v>0</v>
      </c>
      <c r="F1841" s="12">
        <v>0</v>
      </c>
      <c r="G1841" s="12">
        <v>0</v>
      </c>
      <c r="H1841" s="12">
        <v>0</v>
      </c>
      <c r="I1841" s="12">
        <v>0</v>
      </c>
      <c r="J1841" s="12">
        <v>0</v>
      </c>
      <c r="K1841" s="12">
        <v>0</v>
      </c>
      <c r="L1841" s="12">
        <v>0</v>
      </c>
      <c r="M1841" s="12">
        <v>0</v>
      </c>
      <c r="O1841" s="19">
        <v>1837</v>
      </c>
      <c r="P1841" s="20">
        <v>99</v>
      </c>
      <c r="Q1841" s="20">
        <v>99</v>
      </c>
      <c r="R1841" s="21">
        <v>99</v>
      </c>
      <c r="S1841" s="21">
        <v>99</v>
      </c>
      <c r="T1841" s="21">
        <v>99</v>
      </c>
      <c r="U1841" s="21">
        <v>99</v>
      </c>
      <c r="V1841" s="21">
        <v>99</v>
      </c>
      <c r="W1841" s="21">
        <v>99</v>
      </c>
      <c r="X1841" s="21">
        <v>99</v>
      </c>
      <c r="Y1841" s="21">
        <v>99</v>
      </c>
      <c r="Z1841" s="21">
        <v>99</v>
      </c>
      <c r="AA1841" s="21">
        <v>99</v>
      </c>
      <c r="AB1841" s="22">
        <v>1837</v>
      </c>
      <c r="AC1841" s="23">
        <v>99</v>
      </c>
      <c r="AD1841" s="23">
        <v>99</v>
      </c>
      <c r="AE1841" s="24">
        <v>99</v>
      </c>
      <c r="AF1841" s="24">
        <v>99</v>
      </c>
      <c r="AG1841" s="24">
        <v>99</v>
      </c>
      <c r="AH1841" s="24">
        <v>99</v>
      </c>
      <c r="AI1841" s="24">
        <v>99</v>
      </c>
      <c r="AJ1841" s="24">
        <v>99</v>
      </c>
      <c r="AK1841" s="24">
        <v>99</v>
      </c>
      <c r="AL1841" s="24">
        <v>99</v>
      </c>
      <c r="AM1841" s="24">
        <v>99</v>
      </c>
      <c r="AN1841" s="24">
        <v>99</v>
      </c>
      <c r="DX1841" s="19">
        <v>1837</v>
      </c>
      <c r="DY1841" t="s">
        <v>568</v>
      </c>
      <c r="DZ1841" t="s">
        <v>568</v>
      </c>
      <c r="EA1841" t="s">
        <v>568</v>
      </c>
      <c r="EB1841" t="s">
        <v>568</v>
      </c>
    </row>
    <row r="1842" spans="1:132" x14ac:dyDescent="0.25">
      <c r="A1842" s="13">
        <v>1839</v>
      </c>
      <c r="B1842" s="13">
        <v>0</v>
      </c>
      <c r="C1842" s="13">
        <v>0</v>
      </c>
      <c r="D1842" s="13">
        <v>0</v>
      </c>
      <c r="E1842" s="13">
        <v>0</v>
      </c>
      <c r="F1842" s="13">
        <v>0</v>
      </c>
      <c r="G1842" s="13">
        <v>0</v>
      </c>
      <c r="H1842" s="13">
        <v>0</v>
      </c>
      <c r="I1842" s="13">
        <v>0</v>
      </c>
      <c r="J1842" s="13">
        <v>0</v>
      </c>
      <c r="K1842" s="13">
        <v>0</v>
      </c>
      <c r="L1842" s="13">
        <v>0</v>
      </c>
      <c r="M1842" s="13">
        <v>0</v>
      </c>
      <c r="O1842" s="19">
        <v>1838</v>
      </c>
      <c r="P1842" s="20">
        <v>99</v>
      </c>
      <c r="Q1842" s="20">
        <v>99</v>
      </c>
      <c r="R1842" s="21">
        <v>99</v>
      </c>
      <c r="S1842" s="21">
        <v>99</v>
      </c>
      <c r="T1842" s="21">
        <v>99</v>
      </c>
      <c r="U1842" s="21">
        <v>99</v>
      </c>
      <c r="V1842" s="21">
        <v>99</v>
      </c>
      <c r="W1842" s="21">
        <v>99</v>
      </c>
      <c r="X1842" s="21">
        <v>99</v>
      </c>
      <c r="Y1842" s="21">
        <v>99</v>
      </c>
      <c r="Z1842" s="21">
        <v>99</v>
      </c>
      <c r="AA1842" s="21">
        <v>99</v>
      </c>
      <c r="AB1842" s="22">
        <v>1838</v>
      </c>
      <c r="AC1842" s="23">
        <v>99</v>
      </c>
      <c r="AD1842" s="23">
        <v>99</v>
      </c>
      <c r="AE1842" s="24">
        <v>99</v>
      </c>
      <c r="AF1842" s="24">
        <v>99</v>
      </c>
      <c r="AG1842" s="24">
        <v>99</v>
      </c>
      <c r="AH1842" s="24">
        <v>99</v>
      </c>
      <c r="AI1842" s="24">
        <v>99</v>
      </c>
      <c r="AJ1842" s="24">
        <v>99</v>
      </c>
      <c r="AK1842" s="24">
        <v>99</v>
      </c>
      <c r="AL1842" s="24">
        <v>99</v>
      </c>
      <c r="AM1842" s="24">
        <v>99</v>
      </c>
      <c r="AN1842" s="24">
        <v>99</v>
      </c>
      <c r="DX1842" s="19">
        <v>1838</v>
      </c>
      <c r="DY1842" t="s">
        <v>568</v>
      </c>
      <c r="DZ1842" t="s">
        <v>568</v>
      </c>
      <c r="EA1842" t="s">
        <v>568</v>
      </c>
      <c r="EB1842" t="s">
        <v>568</v>
      </c>
    </row>
    <row r="1843" spans="1:132" x14ac:dyDescent="0.25">
      <c r="A1843" s="12">
        <v>1840</v>
      </c>
      <c r="B1843" s="12">
        <v>0</v>
      </c>
      <c r="C1843" s="12">
        <v>0</v>
      </c>
      <c r="D1843" s="12">
        <v>0</v>
      </c>
      <c r="E1843" s="12">
        <v>0</v>
      </c>
      <c r="F1843" s="12">
        <v>0</v>
      </c>
      <c r="G1843" s="12">
        <v>0</v>
      </c>
      <c r="H1843" s="12">
        <v>0</v>
      </c>
      <c r="I1843" s="12">
        <v>0</v>
      </c>
      <c r="J1843" s="12">
        <v>0</v>
      </c>
      <c r="K1843" s="12">
        <v>0</v>
      </c>
      <c r="L1843" s="12">
        <v>0</v>
      </c>
      <c r="M1843" s="12">
        <v>0</v>
      </c>
      <c r="O1843" s="19">
        <v>1839</v>
      </c>
      <c r="P1843" s="20">
        <v>99</v>
      </c>
      <c r="Q1843" s="20">
        <v>99</v>
      </c>
      <c r="R1843" s="21">
        <v>99</v>
      </c>
      <c r="S1843" s="21">
        <v>99</v>
      </c>
      <c r="T1843" s="21">
        <v>99</v>
      </c>
      <c r="U1843" s="21">
        <v>99</v>
      </c>
      <c r="V1843" s="21">
        <v>99</v>
      </c>
      <c r="W1843" s="21">
        <v>99</v>
      </c>
      <c r="X1843" s="21">
        <v>99</v>
      </c>
      <c r="Y1843" s="21">
        <v>99</v>
      </c>
      <c r="Z1843" s="21">
        <v>99</v>
      </c>
      <c r="AA1843" s="21">
        <v>99</v>
      </c>
      <c r="AB1843" s="22">
        <v>1839</v>
      </c>
      <c r="AC1843" s="23">
        <v>99</v>
      </c>
      <c r="AD1843" s="23">
        <v>99</v>
      </c>
      <c r="AE1843" s="24">
        <v>99</v>
      </c>
      <c r="AF1843" s="24">
        <v>99</v>
      </c>
      <c r="AG1843" s="24">
        <v>99</v>
      </c>
      <c r="AH1843" s="24">
        <v>99</v>
      </c>
      <c r="AI1843" s="24">
        <v>99</v>
      </c>
      <c r="AJ1843" s="24">
        <v>99</v>
      </c>
      <c r="AK1843" s="24">
        <v>99</v>
      </c>
      <c r="AL1843" s="24">
        <v>99</v>
      </c>
      <c r="AM1843" s="24">
        <v>99</v>
      </c>
      <c r="AN1843" s="24">
        <v>99</v>
      </c>
      <c r="DX1843" s="19">
        <v>1839</v>
      </c>
      <c r="DY1843" t="s">
        <v>568</v>
      </c>
      <c r="DZ1843" t="s">
        <v>568</v>
      </c>
      <c r="EA1843" t="s">
        <v>568</v>
      </c>
      <c r="EB1843" t="s">
        <v>568</v>
      </c>
    </row>
    <row r="1844" spans="1:132" x14ac:dyDescent="0.25">
      <c r="A1844" s="13">
        <v>1841</v>
      </c>
      <c r="B1844" s="13">
        <v>0</v>
      </c>
      <c r="C1844" s="13">
        <v>0</v>
      </c>
      <c r="D1844" s="13">
        <v>0</v>
      </c>
      <c r="E1844" s="13">
        <v>0</v>
      </c>
      <c r="F1844" s="13">
        <v>0</v>
      </c>
      <c r="G1844" s="13">
        <v>0</v>
      </c>
      <c r="H1844" s="13">
        <v>0</v>
      </c>
      <c r="I1844" s="13">
        <v>0</v>
      </c>
      <c r="J1844" s="13">
        <v>0</v>
      </c>
      <c r="K1844" s="13">
        <v>0</v>
      </c>
      <c r="L1844" s="13">
        <v>0</v>
      </c>
      <c r="M1844" s="13">
        <v>0</v>
      </c>
      <c r="O1844" s="19">
        <v>1840</v>
      </c>
      <c r="P1844" s="20">
        <v>99</v>
      </c>
      <c r="Q1844" s="20">
        <v>99</v>
      </c>
      <c r="R1844" s="21">
        <v>99</v>
      </c>
      <c r="S1844" s="21">
        <v>99</v>
      </c>
      <c r="T1844" s="21">
        <v>99</v>
      </c>
      <c r="U1844" s="21">
        <v>99</v>
      </c>
      <c r="V1844" s="21">
        <v>99</v>
      </c>
      <c r="W1844" s="21">
        <v>99</v>
      </c>
      <c r="X1844" s="21">
        <v>99</v>
      </c>
      <c r="Y1844" s="21">
        <v>99</v>
      </c>
      <c r="Z1844" s="21">
        <v>99</v>
      </c>
      <c r="AA1844" s="21">
        <v>99</v>
      </c>
      <c r="AB1844" s="22">
        <v>1840</v>
      </c>
      <c r="AC1844" s="23">
        <v>99</v>
      </c>
      <c r="AD1844" s="23">
        <v>99</v>
      </c>
      <c r="AE1844" s="24">
        <v>99</v>
      </c>
      <c r="AF1844" s="24">
        <v>99</v>
      </c>
      <c r="AG1844" s="24">
        <v>99</v>
      </c>
      <c r="AH1844" s="24">
        <v>99</v>
      </c>
      <c r="AI1844" s="24">
        <v>99</v>
      </c>
      <c r="AJ1844" s="24">
        <v>99</v>
      </c>
      <c r="AK1844" s="24">
        <v>99</v>
      </c>
      <c r="AL1844" s="24">
        <v>99</v>
      </c>
      <c r="AM1844" s="24">
        <v>99</v>
      </c>
      <c r="AN1844" s="24">
        <v>99</v>
      </c>
      <c r="DX1844" s="19">
        <v>1840</v>
      </c>
      <c r="DY1844" t="s">
        <v>568</v>
      </c>
      <c r="DZ1844" t="s">
        <v>568</v>
      </c>
      <c r="EA1844" t="s">
        <v>568</v>
      </c>
      <c r="EB1844" t="s">
        <v>568</v>
      </c>
    </row>
    <row r="1845" spans="1:132" x14ac:dyDescent="0.25">
      <c r="A1845" s="12">
        <v>1842</v>
      </c>
      <c r="B1845" s="12">
        <v>0</v>
      </c>
      <c r="C1845" s="12">
        <v>0</v>
      </c>
      <c r="D1845" s="12">
        <v>0</v>
      </c>
      <c r="E1845" s="12">
        <v>0</v>
      </c>
      <c r="F1845" s="12">
        <v>0</v>
      </c>
      <c r="G1845" s="12">
        <v>0</v>
      </c>
      <c r="H1845" s="12">
        <v>0</v>
      </c>
      <c r="I1845" s="12">
        <v>0</v>
      </c>
      <c r="J1845" s="12">
        <v>0</v>
      </c>
      <c r="K1845" s="12">
        <v>0</v>
      </c>
      <c r="L1845" s="12">
        <v>0</v>
      </c>
      <c r="M1845" s="12">
        <v>0</v>
      </c>
      <c r="O1845" s="19">
        <v>1841</v>
      </c>
      <c r="P1845" s="20">
        <v>99</v>
      </c>
      <c r="Q1845" s="20">
        <v>99</v>
      </c>
      <c r="R1845" s="21">
        <v>99</v>
      </c>
      <c r="S1845" s="21">
        <v>99</v>
      </c>
      <c r="T1845" s="21">
        <v>99</v>
      </c>
      <c r="U1845" s="21">
        <v>99</v>
      </c>
      <c r="V1845" s="21">
        <v>99</v>
      </c>
      <c r="W1845" s="21">
        <v>99</v>
      </c>
      <c r="X1845" s="21">
        <v>99</v>
      </c>
      <c r="Y1845" s="21">
        <v>99</v>
      </c>
      <c r="Z1845" s="21">
        <v>99</v>
      </c>
      <c r="AA1845" s="21">
        <v>99</v>
      </c>
      <c r="AB1845" s="22">
        <v>1841</v>
      </c>
      <c r="AC1845" s="23">
        <v>99</v>
      </c>
      <c r="AD1845" s="23">
        <v>99</v>
      </c>
      <c r="AE1845" s="24">
        <v>99</v>
      </c>
      <c r="AF1845" s="24">
        <v>99</v>
      </c>
      <c r="AG1845" s="24">
        <v>99</v>
      </c>
      <c r="AH1845" s="24">
        <v>99</v>
      </c>
      <c r="AI1845" s="24">
        <v>99</v>
      </c>
      <c r="AJ1845" s="24">
        <v>99</v>
      </c>
      <c r="AK1845" s="24">
        <v>99</v>
      </c>
      <c r="AL1845" s="24">
        <v>99</v>
      </c>
      <c r="AM1845" s="24">
        <v>99</v>
      </c>
      <c r="AN1845" s="24">
        <v>99</v>
      </c>
      <c r="DX1845" s="19">
        <v>1841</v>
      </c>
      <c r="DY1845" t="s">
        <v>568</v>
      </c>
      <c r="DZ1845" t="s">
        <v>568</v>
      </c>
      <c r="EA1845" t="s">
        <v>568</v>
      </c>
      <c r="EB1845" t="s">
        <v>568</v>
      </c>
    </row>
    <row r="1846" spans="1:132" x14ac:dyDescent="0.25">
      <c r="A1846" s="13">
        <v>1843</v>
      </c>
      <c r="B1846" s="13">
        <v>0</v>
      </c>
      <c r="C1846" s="13">
        <v>0</v>
      </c>
      <c r="D1846" s="13">
        <v>0</v>
      </c>
      <c r="E1846" s="13">
        <v>0</v>
      </c>
      <c r="F1846" s="13">
        <v>0</v>
      </c>
      <c r="G1846" s="13">
        <v>0</v>
      </c>
      <c r="H1846" s="13">
        <v>0</v>
      </c>
      <c r="I1846" s="13">
        <v>0</v>
      </c>
      <c r="J1846" s="13">
        <v>0</v>
      </c>
      <c r="K1846" s="13">
        <v>0</v>
      </c>
      <c r="L1846" s="13">
        <v>0</v>
      </c>
      <c r="M1846" s="13">
        <v>0</v>
      </c>
      <c r="O1846" s="19">
        <v>1842</v>
      </c>
      <c r="P1846" s="20">
        <v>99</v>
      </c>
      <c r="Q1846" s="20">
        <v>99</v>
      </c>
      <c r="R1846" s="21">
        <v>99</v>
      </c>
      <c r="S1846" s="21">
        <v>99</v>
      </c>
      <c r="T1846" s="21">
        <v>99</v>
      </c>
      <c r="U1846" s="21">
        <v>99</v>
      </c>
      <c r="V1846" s="21">
        <v>99</v>
      </c>
      <c r="W1846" s="21">
        <v>99</v>
      </c>
      <c r="X1846" s="21">
        <v>99</v>
      </c>
      <c r="Y1846" s="21">
        <v>99</v>
      </c>
      <c r="Z1846" s="21">
        <v>99</v>
      </c>
      <c r="AA1846" s="21">
        <v>99</v>
      </c>
      <c r="AB1846" s="22">
        <v>1842</v>
      </c>
      <c r="AC1846" s="23">
        <v>99</v>
      </c>
      <c r="AD1846" s="23">
        <v>99</v>
      </c>
      <c r="AE1846" s="24">
        <v>99</v>
      </c>
      <c r="AF1846" s="24">
        <v>99</v>
      </c>
      <c r="AG1846" s="24">
        <v>99</v>
      </c>
      <c r="AH1846" s="24">
        <v>99</v>
      </c>
      <c r="AI1846" s="24">
        <v>99</v>
      </c>
      <c r="AJ1846" s="24">
        <v>99</v>
      </c>
      <c r="AK1846" s="24">
        <v>99</v>
      </c>
      <c r="AL1846" s="24">
        <v>99</v>
      </c>
      <c r="AM1846" s="24">
        <v>99</v>
      </c>
      <c r="AN1846" s="24">
        <v>99</v>
      </c>
      <c r="DX1846" s="19">
        <v>1842</v>
      </c>
      <c r="DY1846" t="s">
        <v>568</v>
      </c>
      <c r="DZ1846" t="s">
        <v>568</v>
      </c>
      <c r="EA1846" t="s">
        <v>568</v>
      </c>
      <c r="EB1846" t="s">
        <v>568</v>
      </c>
    </row>
    <row r="1847" spans="1:132" x14ac:dyDescent="0.25">
      <c r="A1847" s="12">
        <v>1844</v>
      </c>
      <c r="B1847" s="12">
        <v>0</v>
      </c>
      <c r="C1847" s="12">
        <v>0</v>
      </c>
      <c r="D1847" s="12">
        <v>0</v>
      </c>
      <c r="E1847" s="12">
        <v>0</v>
      </c>
      <c r="F1847" s="12">
        <v>0</v>
      </c>
      <c r="G1847" s="12">
        <v>0</v>
      </c>
      <c r="H1847" s="12">
        <v>0</v>
      </c>
      <c r="I1847" s="12">
        <v>0</v>
      </c>
      <c r="J1847" s="12">
        <v>0</v>
      </c>
      <c r="K1847" s="12">
        <v>0</v>
      </c>
      <c r="L1847" s="12">
        <v>0</v>
      </c>
      <c r="M1847" s="12">
        <v>0</v>
      </c>
      <c r="O1847" s="19">
        <v>1843</v>
      </c>
      <c r="P1847" s="20">
        <v>99</v>
      </c>
      <c r="Q1847" s="20">
        <v>99</v>
      </c>
      <c r="R1847" s="21">
        <v>99</v>
      </c>
      <c r="S1847" s="21">
        <v>99</v>
      </c>
      <c r="T1847" s="21">
        <v>99</v>
      </c>
      <c r="U1847" s="21">
        <v>99</v>
      </c>
      <c r="V1847" s="21">
        <v>99</v>
      </c>
      <c r="W1847" s="21">
        <v>99</v>
      </c>
      <c r="X1847" s="21">
        <v>99</v>
      </c>
      <c r="Y1847" s="21">
        <v>99</v>
      </c>
      <c r="Z1847" s="21">
        <v>99</v>
      </c>
      <c r="AA1847" s="21">
        <v>99</v>
      </c>
      <c r="AB1847" s="22">
        <v>1843</v>
      </c>
      <c r="AC1847" s="23">
        <v>99</v>
      </c>
      <c r="AD1847" s="23">
        <v>99</v>
      </c>
      <c r="AE1847" s="24">
        <v>99</v>
      </c>
      <c r="AF1847" s="24">
        <v>99</v>
      </c>
      <c r="AG1847" s="24">
        <v>99</v>
      </c>
      <c r="AH1847" s="24">
        <v>99</v>
      </c>
      <c r="AI1847" s="24">
        <v>99</v>
      </c>
      <c r="AJ1847" s="24">
        <v>99</v>
      </c>
      <c r="AK1847" s="24">
        <v>99</v>
      </c>
      <c r="AL1847" s="24">
        <v>99</v>
      </c>
      <c r="AM1847" s="24">
        <v>99</v>
      </c>
      <c r="AN1847" s="24">
        <v>99</v>
      </c>
      <c r="DX1847" s="19">
        <v>1843</v>
      </c>
      <c r="DY1847" t="s">
        <v>568</v>
      </c>
      <c r="DZ1847" t="s">
        <v>568</v>
      </c>
      <c r="EA1847" t="s">
        <v>568</v>
      </c>
      <c r="EB1847" t="s">
        <v>568</v>
      </c>
    </row>
    <row r="1848" spans="1:132" x14ac:dyDescent="0.25">
      <c r="A1848" s="13">
        <v>1845</v>
      </c>
      <c r="B1848" s="13">
        <v>0</v>
      </c>
      <c r="C1848" s="13">
        <v>0</v>
      </c>
      <c r="D1848" s="13">
        <v>0</v>
      </c>
      <c r="E1848" s="13">
        <v>0</v>
      </c>
      <c r="F1848" s="13">
        <v>0</v>
      </c>
      <c r="G1848" s="13">
        <v>0</v>
      </c>
      <c r="H1848" s="13">
        <v>0</v>
      </c>
      <c r="I1848" s="13">
        <v>0</v>
      </c>
      <c r="J1848" s="13">
        <v>0</v>
      </c>
      <c r="K1848" s="13">
        <v>0</v>
      </c>
      <c r="L1848" s="13">
        <v>0</v>
      </c>
      <c r="M1848" s="13">
        <v>0</v>
      </c>
      <c r="O1848" s="19">
        <v>1844</v>
      </c>
      <c r="P1848" s="20">
        <v>99</v>
      </c>
      <c r="Q1848" s="20">
        <v>99</v>
      </c>
      <c r="R1848" s="21">
        <v>99</v>
      </c>
      <c r="S1848" s="21">
        <v>99</v>
      </c>
      <c r="T1848" s="21">
        <v>99</v>
      </c>
      <c r="U1848" s="21">
        <v>99</v>
      </c>
      <c r="V1848" s="21">
        <v>99</v>
      </c>
      <c r="W1848" s="21">
        <v>99</v>
      </c>
      <c r="X1848" s="21">
        <v>99</v>
      </c>
      <c r="Y1848" s="21">
        <v>99</v>
      </c>
      <c r="Z1848" s="21">
        <v>99</v>
      </c>
      <c r="AA1848" s="21">
        <v>99</v>
      </c>
      <c r="AB1848" s="22">
        <v>1844</v>
      </c>
      <c r="AC1848" s="23">
        <v>99</v>
      </c>
      <c r="AD1848" s="23">
        <v>99</v>
      </c>
      <c r="AE1848" s="24">
        <v>99</v>
      </c>
      <c r="AF1848" s="24">
        <v>99</v>
      </c>
      <c r="AG1848" s="24">
        <v>99</v>
      </c>
      <c r="AH1848" s="24">
        <v>99</v>
      </c>
      <c r="AI1848" s="24">
        <v>99</v>
      </c>
      <c r="AJ1848" s="24">
        <v>99</v>
      </c>
      <c r="AK1848" s="24">
        <v>99</v>
      </c>
      <c r="AL1848" s="24">
        <v>99</v>
      </c>
      <c r="AM1848" s="24">
        <v>99</v>
      </c>
      <c r="AN1848" s="24">
        <v>99</v>
      </c>
      <c r="DX1848" s="19">
        <v>1844</v>
      </c>
      <c r="DY1848" t="s">
        <v>568</v>
      </c>
      <c r="DZ1848" t="s">
        <v>568</v>
      </c>
      <c r="EA1848" t="s">
        <v>568</v>
      </c>
      <c r="EB1848" t="s">
        <v>568</v>
      </c>
    </row>
    <row r="1849" spans="1:132" x14ac:dyDescent="0.25">
      <c r="A1849" s="12">
        <v>1846</v>
      </c>
      <c r="B1849" s="12">
        <v>0</v>
      </c>
      <c r="C1849" s="12">
        <v>0</v>
      </c>
      <c r="D1849" s="12">
        <v>0</v>
      </c>
      <c r="E1849" s="12">
        <v>0</v>
      </c>
      <c r="F1849" s="12">
        <v>0</v>
      </c>
      <c r="G1849" s="12">
        <v>0</v>
      </c>
      <c r="H1849" s="12">
        <v>0</v>
      </c>
      <c r="I1849" s="12">
        <v>0</v>
      </c>
      <c r="J1849" s="12">
        <v>0</v>
      </c>
      <c r="K1849" s="12">
        <v>0</v>
      </c>
      <c r="L1849" s="12">
        <v>0</v>
      </c>
      <c r="M1849" s="12">
        <v>0</v>
      </c>
      <c r="O1849" s="19">
        <v>1845</v>
      </c>
      <c r="P1849" s="20">
        <v>99</v>
      </c>
      <c r="Q1849" s="20">
        <v>99</v>
      </c>
      <c r="R1849" s="21">
        <v>99</v>
      </c>
      <c r="S1849" s="21">
        <v>99</v>
      </c>
      <c r="T1849" s="21">
        <v>99</v>
      </c>
      <c r="U1849" s="21">
        <v>99</v>
      </c>
      <c r="V1849" s="21">
        <v>99</v>
      </c>
      <c r="W1849" s="21">
        <v>99</v>
      </c>
      <c r="X1849" s="21">
        <v>99</v>
      </c>
      <c r="Y1849" s="21">
        <v>99</v>
      </c>
      <c r="Z1849" s="21">
        <v>99</v>
      </c>
      <c r="AA1849" s="21">
        <v>99</v>
      </c>
      <c r="AB1849" s="22">
        <v>1845</v>
      </c>
      <c r="AC1849" s="23">
        <v>99</v>
      </c>
      <c r="AD1849" s="23">
        <v>99</v>
      </c>
      <c r="AE1849" s="24">
        <v>99</v>
      </c>
      <c r="AF1849" s="24">
        <v>99</v>
      </c>
      <c r="AG1849" s="24">
        <v>99</v>
      </c>
      <c r="AH1849" s="24">
        <v>99</v>
      </c>
      <c r="AI1849" s="24">
        <v>99</v>
      </c>
      <c r="AJ1849" s="24">
        <v>99</v>
      </c>
      <c r="AK1849" s="24">
        <v>99</v>
      </c>
      <c r="AL1849" s="24">
        <v>99</v>
      </c>
      <c r="AM1849" s="24">
        <v>99</v>
      </c>
      <c r="AN1849" s="24">
        <v>99</v>
      </c>
      <c r="DX1849" s="19">
        <v>1845</v>
      </c>
      <c r="DY1849" t="s">
        <v>568</v>
      </c>
      <c r="DZ1849" t="s">
        <v>568</v>
      </c>
      <c r="EA1849" t="s">
        <v>568</v>
      </c>
      <c r="EB1849" t="s">
        <v>568</v>
      </c>
    </row>
    <row r="1850" spans="1:132" x14ac:dyDescent="0.25">
      <c r="A1850" s="13">
        <v>1847</v>
      </c>
      <c r="B1850" s="13">
        <v>0</v>
      </c>
      <c r="C1850" s="13">
        <v>0</v>
      </c>
      <c r="D1850" s="13">
        <v>0</v>
      </c>
      <c r="E1850" s="13">
        <v>0</v>
      </c>
      <c r="F1850" s="13">
        <v>0</v>
      </c>
      <c r="G1850" s="13">
        <v>0</v>
      </c>
      <c r="H1850" s="13">
        <v>0</v>
      </c>
      <c r="I1850" s="13">
        <v>0</v>
      </c>
      <c r="J1850" s="13">
        <v>0</v>
      </c>
      <c r="K1850" s="13">
        <v>0</v>
      </c>
      <c r="L1850" s="13">
        <v>0</v>
      </c>
      <c r="M1850" s="13">
        <v>0</v>
      </c>
      <c r="O1850" s="19">
        <v>1846</v>
      </c>
      <c r="P1850" s="20">
        <v>99</v>
      </c>
      <c r="Q1850" s="20">
        <v>99</v>
      </c>
      <c r="R1850" s="21">
        <v>99</v>
      </c>
      <c r="S1850" s="21">
        <v>99</v>
      </c>
      <c r="T1850" s="21">
        <v>99</v>
      </c>
      <c r="U1850" s="21">
        <v>99</v>
      </c>
      <c r="V1850" s="21">
        <v>99</v>
      </c>
      <c r="W1850" s="21">
        <v>99</v>
      </c>
      <c r="X1850" s="21">
        <v>99</v>
      </c>
      <c r="Y1850" s="21">
        <v>99</v>
      </c>
      <c r="Z1850" s="21">
        <v>99</v>
      </c>
      <c r="AA1850" s="21">
        <v>99</v>
      </c>
      <c r="AB1850" s="22">
        <v>1846</v>
      </c>
      <c r="AC1850" s="23">
        <v>99</v>
      </c>
      <c r="AD1850" s="23">
        <v>99</v>
      </c>
      <c r="AE1850" s="24">
        <v>99</v>
      </c>
      <c r="AF1850" s="24">
        <v>99</v>
      </c>
      <c r="AG1850" s="24">
        <v>99</v>
      </c>
      <c r="AH1850" s="24">
        <v>99</v>
      </c>
      <c r="AI1850" s="24">
        <v>99</v>
      </c>
      <c r="AJ1850" s="24">
        <v>99</v>
      </c>
      <c r="AK1850" s="24">
        <v>99</v>
      </c>
      <c r="AL1850" s="24">
        <v>99</v>
      </c>
      <c r="AM1850" s="24">
        <v>99</v>
      </c>
      <c r="AN1850" s="24">
        <v>99</v>
      </c>
      <c r="DX1850" s="19">
        <v>1846</v>
      </c>
      <c r="DY1850" t="s">
        <v>568</v>
      </c>
      <c r="DZ1850" t="s">
        <v>568</v>
      </c>
      <c r="EA1850" t="s">
        <v>568</v>
      </c>
      <c r="EB1850" t="s">
        <v>568</v>
      </c>
    </row>
    <row r="1851" spans="1:132" x14ac:dyDescent="0.25">
      <c r="A1851" s="12">
        <v>1848</v>
      </c>
      <c r="B1851" s="12">
        <v>0</v>
      </c>
      <c r="C1851" s="12">
        <v>0</v>
      </c>
      <c r="D1851" s="12">
        <v>0</v>
      </c>
      <c r="E1851" s="12">
        <v>0</v>
      </c>
      <c r="F1851" s="12">
        <v>0</v>
      </c>
      <c r="G1851" s="12">
        <v>0</v>
      </c>
      <c r="H1851" s="12">
        <v>0</v>
      </c>
      <c r="I1851" s="12">
        <v>0</v>
      </c>
      <c r="J1851" s="12">
        <v>0</v>
      </c>
      <c r="K1851" s="12">
        <v>0</v>
      </c>
      <c r="L1851" s="12">
        <v>0</v>
      </c>
      <c r="M1851" s="12">
        <v>0</v>
      </c>
      <c r="O1851" s="19">
        <v>1847</v>
      </c>
      <c r="P1851" s="20">
        <v>99</v>
      </c>
      <c r="Q1851" s="20">
        <v>99</v>
      </c>
      <c r="R1851" s="21">
        <v>99</v>
      </c>
      <c r="S1851" s="21">
        <v>99</v>
      </c>
      <c r="T1851" s="21">
        <v>99</v>
      </c>
      <c r="U1851" s="21">
        <v>99</v>
      </c>
      <c r="V1851" s="21">
        <v>99</v>
      </c>
      <c r="W1851" s="21">
        <v>99</v>
      </c>
      <c r="X1851" s="21">
        <v>99</v>
      </c>
      <c r="Y1851" s="21">
        <v>99</v>
      </c>
      <c r="Z1851" s="21">
        <v>99</v>
      </c>
      <c r="AA1851" s="21">
        <v>99</v>
      </c>
      <c r="AB1851" s="22">
        <v>1847</v>
      </c>
      <c r="AC1851" s="23">
        <v>99</v>
      </c>
      <c r="AD1851" s="23">
        <v>99</v>
      </c>
      <c r="AE1851" s="24">
        <v>99</v>
      </c>
      <c r="AF1851" s="24">
        <v>99</v>
      </c>
      <c r="AG1851" s="24">
        <v>99</v>
      </c>
      <c r="AH1851" s="24">
        <v>99</v>
      </c>
      <c r="AI1851" s="24">
        <v>99</v>
      </c>
      <c r="AJ1851" s="24">
        <v>99</v>
      </c>
      <c r="AK1851" s="24">
        <v>99</v>
      </c>
      <c r="AL1851" s="24">
        <v>99</v>
      </c>
      <c r="AM1851" s="24">
        <v>99</v>
      </c>
      <c r="AN1851" s="24">
        <v>99</v>
      </c>
      <c r="DX1851" s="19">
        <v>1847</v>
      </c>
      <c r="DY1851" t="s">
        <v>568</v>
      </c>
      <c r="DZ1851" t="s">
        <v>568</v>
      </c>
      <c r="EA1851" t="s">
        <v>568</v>
      </c>
      <c r="EB1851" t="s">
        <v>568</v>
      </c>
    </row>
    <row r="1852" spans="1:132" x14ac:dyDescent="0.25">
      <c r="A1852" s="13">
        <v>1849</v>
      </c>
      <c r="B1852" s="13">
        <v>0</v>
      </c>
      <c r="C1852" s="13">
        <v>0</v>
      </c>
      <c r="D1852" s="13">
        <v>0</v>
      </c>
      <c r="E1852" s="13">
        <v>0</v>
      </c>
      <c r="F1852" s="13">
        <v>0</v>
      </c>
      <c r="G1852" s="13">
        <v>0</v>
      </c>
      <c r="H1852" s="13">
        <v>0</v>
      </c>
      <c r="I1852" s="13">
        <v>0</v>
      </c>
      <c r="J1852" s="13">
        <v>0</v>
      </c>
      <c r="K1852" s="13">
        <v>0</v>
      </c>
      <c r="L1852" s="13">
        <v>0</v>
      </c>
      <c r="M1852" s="13">
        <v>0</v>
      </c>
      <c r="O1852" s="19">
        <v>1848</v>
      </c>
      <c r="P1852" s="20">
        <v>99</v>
      </c>
      <c r="Q1852" s="20">
        <v>99</v>
      </c>
      <c r="R1852" s="21">
        <v>99</v>
      </c>
      <c r="S1852" s="21">
        <v>99</v>
      </c>
      <c r="T1852" s="21">
        <v>99</v>
      </c>
      <c r="U1852" s="21">
        <v>99</v>
      </c>
      <c r="V1852" s="21">
        <v>99</v>
      </c>
      <c r="W1852" s="21">
        <v>99</v>
      </c>
      <c r="X1852" s="21">
        <v>99</v>
      </c>
      <c r="Y1852" s="21">
        <v>99</v>
      </c>
      <c r="Z1852" s="21">
        <v>99</v>
      </c>
      <c r="AA1852" s="21">
        <v>99</v>
      </c>
      <c r="AB1852" s="22">
        <v>1848</v>
      </c>
      <c r="AC1852" s="23">
        <v>99</v>
      </c>
      <c r="AD1852" s="23">
        <v>99</v>
      </c>
      <c r="AE1852" s="24">
        <v>99</v>
      </c>
      <c r="AF1852" s="24">
        <v>99</v>
      </c>
      <c r="AG1852" s="24">
        <v>99</v>
      </c>
      <c r="AH1852" s="24">
        <v>99</v>
      </c>
      <c r="AI1852" s="24">
        <v>99</v>
      </c>
      <c r="AJ1852" s="24">
        <v>99</v>
      </c>
      <c r="AK1852" s="24">
        <v>99</v>
      </c>
      <c r="AL1852" s="24">
        <v>99</v>
      </c>
      <c r="AM1852" s="24">
        <v>99</v>
      </c>
      <c r="AN1852" s="24">
        <v>99</v>
      </c>
      <c r="DX1852" s="19">
        <v>1848</v>
      </c>
      <c r="DY1852" t="s">
        <v>568</v>
      </c>
      <c r="DZ1852" t="s">
        <v>568</v>
      </c>
      <c r="EA1852" t="s">
        <v>568</v>
      </c>
      <c r="EB1852" t="s">
        <v>568</v>
      </c>
    </row>
    <row r="1853" spans="1:132" x14ac:dyDescent="0.25">
      <c r="A1853" s="12">
        <v>1850</v>
      </c>
      <c r="B1853" s="12">
        <v>0</v>
      </c>
      <c r="C1853" s="12">
        <v>0</v>
      </c>
      <c r="D1853" s="12">
        <v>0</v>
      </c>
      <c r="E1853" s="12">
        <v>0</v>
      </c>
      <c r="F1853" s="12">
        <v>0</v>
      </c>
      <c r="G1853" s="12">
        <v>0</v>
      </c>
      <c r="H1853" s="12">
        <v>0</v>
      </c>
      <c r="I1853" s="12">
        <v>0</v>
      </c>
      <c r="J1853" s="12">
        <v>0</v>
      </c>
      <c r="K1853" s="12">
        <v>0</v>
      </c>
      <c r="L1853" s="12">
        <v>0</v>
      </c>
      <c r="M1853" s="12">
        <v>0</v>
      </c>
      <c r="O1853" s="19">
        <v>1849</v>
      </c>
      <c r="P1853" s="20">
        <v>99</v>
      </c>
      <c r="Q1853" s="20">
        <v>99</v>
      </c>
      <c r="R1853" s="21">
        <v>99</v>
      </c>
      <c r="S1853" s="21">
        <v>99</v>
      </c>
      <c r="T1853" s="21">
        <v>99</v>
      </c>
      <c r="U1853" s="21">
        <v>99</v>
      </c>
      <c r="V1853" s="21">
        <v>99</v>
      </c>
      <c r="W1853" s="21">
        <v>99</v>
      </c>
      <c r="X1853" s="21">
        <v>99</v>
      </c>
      <c r="Y1853" s="21">
        <v>99</v>
      </c>
      <c r="Z1853" s="21">
        <v>99</v>
      </c>
      <c r="AA1853" s="21">
        <v>99</v>
      </c>
      <c r="AB1853" s="22">
        <v>1849</v>
      </c>
      <c r="AC1853" s="23">
        <v>99</v>
      </c>
      <c r="AD1853" s="23">
        <v>99</v>
      </c>
      <c r="AE1853" s="24">
        <v>99</v>
      </c>
      <c r="AF1853" s="24">
        <v>99</v>
      </c>
      <c r="AG1853" s="24">
        <v>99</v>
      </c>
      <c r="AH1853" s="24">
        <v>99</v>
      </c>
      <c r="AI1853" s="24">
        <v>99</v>
      </c>
      <c r="AJ1853" s="24">
        <v>99</v>
      </c>
      <c r="AK1853" s="24">
        <v>99</v>
      </c>
      <c r="AL1853" s="24">
        <v>99</v>
      </c>
      <c r="AM1853" s="24">
        <v>99</v>
      </c>
      <c r="AN1853" s="24">
        <v>99</v>
      </c>
      <c r="DX1853" s="19">
        <v>1849</v>
      </c>
      <c r="DY1853" t="s">
        <v>568</v>
      </c>
      <c r="DZ1853" t="s">
        <v>568</v>
      </c>
      <c r="EA1853" t="s">
        <v>568</v>
      </c>
      <c r="EB1853" t="s">
        <v>568</v>
      </c>
    </row>
    <row r="1854" spans="1:132" x14ac:dyDescent="0.25">
      <c r="A1854" s="13">
        <v>1851</v>
      </c>
      <c r="B1854" s="13">
        <v>0</v>
      </c>
      <c r="C1854" s="13">
        <v>0</v>
      </c>
      <c r="D1854" s="13">
        <v>0</v>
      </c>
      <c r="E1854" s="13">
        <v>0</v>
      </c>
      <c r="F1854" s="13">
        <v>0</v>
      </c>
      <c r="G1854" s="13">
        <v>0</v>
      </c>
      <c r="H1854" s="13">
        <v>0</v>
      </c>
      <c r="I1854" s="13">
        <v>0</v>
      </c>
      <c r="J1854" s="13">
        <v>0</v>
      </c>
      <c r="K1854" s="13">
        <v>0</v>
      </c>
      <c r="L1854" s="13">
        <v>0</v>
      </c>
      <c r="M1854" s="13">
        <v>0</v>
      </c>
      <c r="O1854" s="19">
        <v>1850</v>
      </c>
      <c r="P1854" s="20">
        <v>99</v>
      </c>
      <c r="Q1854" s="20">
        <v>99</v>
      </c>
      <c r="R1854" s="21">
        <v>99</v>
      </c>
      <c r="S1854" s="21">
        <v>99</v>
      </c>
      <c r="T1854" s="21">
        <v>99</v>
      </c>
      <c r="U1854" s="21">
        <v>99</v>
      </c>
      <c r="V1854" s="21">
        <v>99</v>
      </c>
      <c r="W1854" s="21">
        <v>99</v>
      </c>
      <c r="X1854" s="21">
        <v>99</v>
      </c>
      <c r="Y1854" s="21">
        <v>99</v>
      </c>
      <c r="Z1854" s="21">
        <v>99</v>
      </c>
      <c r="AA1854" s="21">
        <v>99</v>
      </c>
      <c r="AB1854" s="22">
        <v>1850</v>
      </c>
      <c r="AC1854" s="23">
        <v>99</v>
      </c>
      <c r="AD1854" s="23">
        <v>99</v>
      </c>
      <c r="AE1854" s="24">
        <v>99</v>
      </c>
      <c r="AF1854" s="24">
        <v>99</v>
      </c>
      <c r="AG1854" s="24">
        <v>99</v>
      </c>
      <c r="AH1854" s="24">
        <v>99</v>
      </c>
      <c r="AI1854" s="24">
        <v>99</v>
      </c>
      <c r="AJ1854" s="24">
        <v>99</v>
      </c>
      <c r="AK1854" s="24">
        <v>99</v>
      </c>
      <c r="AL1854" s="24">
        <v>99</v>
      </c>
      <c r="AM1854" s="24">
        <v>99</v>
      </c>
      <c r="AN1854" s="24">
        <v>99</v>
      </c>
      <c r="DX1854" s="19">
        <v>1850</v>
      </c>
      <c r="DY1854" t="s">
        <v>568</v>
      </c>
      <c r="DZ1854" t="s">
        <v>568</v>
      </c>
      <c r="EA1854" t="s">
        <v>568</v>
      </c>
      <c r="EB1854" t="s">
        <v>568</v>
      </c>
    </row>
    <row r="1855" spans="1:132" x14ac:dyDescent="0.25">
      <c r="A1855" s="12">
        <v>1852</v>
      </c>
      <c r="B1855" s="12">
        <v>0</v>
      </c>
      <c r="C1855" s="12">
        <v>0</v>
      </c>
      <c r="D1855" s="12">
        <v>0</v>
      </c>
      <c r="E1855" s="12">
        <v>0</v>
      </c>
      <c r="F1855" s="12">
        <v>0</v>
      </c>
      <c r="G1855" s="12">
        <v>0</v>
      </c>
      <c r="H1855" s="12">
        <v>0</v>
      </c>
      <c r="I1855" s="12">
        <v>0</v>
      </c>
      <c r="J1855" s="12">
        <v>0</v>
      </c>
      <c r="K1855" s="12">
        <v>0</v>
      </c>
      <c r="L1855" s="12">
        <v>0</v>
      </c>
      <c r="M1855" s="12">
        <v>0</v>
      </c>
      <c r="O1855" s="19">
        <v>1851</v>
      </c>
      <c r="P1855" s="20">
        <v>99</v>
      </c>
      <c r="Q1855" s="20">
        <v>99</v>
      </c>
      <c r="R1855" s="21">
        <v>99</v>
      </c>
      <c r="S1855" s="21">
        <v>99</v>
      </c>
      <c r="T1855" s="21">
        <v>99</v>
      </c>
      <c r="U1855" s="21">
        <v>99</v>
      </c>
      <c r="V1855" s="21">
        <v>99</v>
      </c>
      <c r="W1855" s="21">
        <v>99</v>
      </c>
      <c r="X1855" s="21">
        <v>99</v>
      </c>
      <c r="Y1855" s="21">
        <v>99</v>
      </c>
      <c r="Z1855" s="21">
        <v>99</v>
      </c>
      <c r="AA1855" s="21">
        <v>99</v>
      </c>
      <c r="AB1855" s="22">
        <v>1851</v>
      </c>
      <c r="AC1855" s="23">
        <v>99</v>
      </c>
      <c r="AD1855" s="23">
        <v>99</v>
      </c>
      <c r="AE1855" s="24">
        <v>99</v>
      </c>
      <c r="AF1855" s="24">
        <v>99</v>
      </c>
      <c r="AG1855" s="24">
        <v>99</v>
      </c>
      <c r="AH1855" s="24">
        <v>99</v>
      </c>
      <c r="AI1855" s="24">
        <v>99</v>
      </c>
      <c r="AJ1855" s="24">
        <v>99</v>
      </c>
      <c r="AK1855" s="24">
        <v>99</v>
      </c>
      <c r="AL1855" s="24">
        <v>99</v>
      </c>
      <c r="AM1855" s="24">
        <v>99</v>
      </c>
      <c r="AN1855" s="24">
        <v>99</v>
      </c>
      <c r="DX1855" s="19">
        <v>1851</v>
      </c>
      <c r="DY1855" t="s">
        <v>568</v>
      </c>
      <c r="DZ1855" t="s">
        <v>568</v>
      </c>
      <c r="EA1855" t="s">
        <v>568</v>
      </c>
      <c r="EB1855" t="s">
        <v>568</v>
      </c>
    </row>
    <row r="1856" spans="1:132" x14ac:dyDescent="0.25">
      <c r="A1856" s="13">
        <v>1853</v>
      </c>
      <c r="B1856" s="13">
        <v>0</v>
      </c>
      <c r="C1856" s="13">
        <v>0</v>
      </c>
      <c r="D1856" s="13">
        <v>0</v>
      </c>
      <c r="E1856" s="13">
        <v>0</v>
      </c>
      <c r="F1856" s="13">
        <v>0</v>
      </c>
      <c r="G1856" s="13">
        <v>0</v>
      </c>
      <c r="H1856" s="13">
        <v>0</v>
      </c>
      <c r="I1856" s="13">
        <v>0</v>
      </c>
      <c r="J1856" s="13">
        <v>0</v>
      </c>
      <c r="K1856" s="13">
        <v>0</v>
      </c>
      <c r="L1856" s="13">
        <v>0</v>
      </c>
      <c r="M1856" s="13">
        <v>0</v>
      </c>
      <c r="O1856" s="19">
        <v>1852</v>
      </c>
      <c r="P1856" s="20">
        <v>99</v>
      </c>
      <c r="Q1856" s="20">
        <v>99</v>
      </c>
      <c r="R1856" s="21">
        <v>99</v>
      </c>
      <c r="S1856" s="21">
        <v>99</v>
      </c>
      <c r="T1856" s="21">
        <v>99</v>
      </c>
      <c r="U1856" s="21">
        <v>99</v>
      </c>
      <c r="V1856" s="21">
        <v>99</v>
      </c>
      <c r="W1856" s="21">
        <v>99</v>
      </c>
      <c r="X1856" s="21">
        <v>99</v>
      </c>
      <c r="Y1856" s="21">
        <v>99</v>
      </c>
      <c r="Z1856" s="21">
        <v>99</v>
      </c>
      <c r="AA1856" s="21">
        <v>99</v>
      </c>
      <c r="AB1856" s="22">
        <v>1852</v>
      </c>
      <c r="AC1856" s="23">
        <v>99</v>
      </c>
      <c r="AD1856" s="23">
        <v>99</v>
      </c>
      <c r="AE1856" s="24">
        <v>99</v>
      </c>
      <c r="AF1856" s="24">
        <v>99</v>
      </c>
      <c r="AG1856" s="24">
        <v>99</v>
      </c>
      <c r="AH1856" s="24">
        <v>99</v>
      </c>
      <c r="AI1856" s="24">
        <v>99</v>
      </c>
      <c r="AJ1856" s="24">
        <v>99</v>
      </c>
      <c r="AK1856" s="24">
        <v>99</v>
      </c>
      <c r="AL1856" s="24">
        <v>99</v>
      </c>
      <c r="AM1856" s="24">
        <v>99</v>
      </c>
      <c r="AN1856" s="24">
        <v>99</v>
      </c>
      <c r="DX1856" s="19">
        <v>1852</v>
      </c>
      <c r="DY1856" t="s">
        <v>568</v>
      </c>
      <c r="DZ1856" t="s">
        <v>568</v>
      </c>
      <c r="EA1856" t="s">
        <v>568</v>
      </c>
      <c r="EB1856" t="s">
        <v>568</v>
      </c>
    </row>
    <row r="1857" spans="1:132" x14ac:dyDescent="0.25">
      <c r="A1857" s="12">
        <v>1854</v>
      </c>
      <c r="B1857" s="12">
        <v>0</v>
      </c>
      <c r="C1857" s="12">
        <v>0</v>
      </c>
      <c r="D1857" s="12">
        <v>0</v>
      </c>
      <c r="E1857" s="12">
        <v>0</v>
      </c>
      <c r="F1857" s="12">
        <v>0</v>
      </c>
      <c r="G1857" s="12">
        <v>0</v>
      </c>
      <c r="H1857" s="12">
        <v>0</v>
      </c>
      <c r="I1857" s="12">
        <v>0</v>
      </c>
      <c r="J1857" s="12">
        <v>0</v>
      </c>
      <c r="K1857" s="12">
        <v>0</v>
      </c>
      <c r="L1857" s="12">
        <v>0</v>
      </c>
      <c r="M1857" s="12">
        <v>0</v>
      </c>
      <c r="O1857" s="19">
        <v>1853</v>
      </c>
      <c r="P1857" s="20">
        <v>99</v>
      </c>
      <c r="Q1857" s="20">
        <v>99</v>
      </c>
      <c r="R1857" s="21">
        <v>99</v>
      </c>
      <c r="S1857" s="21">
        <v>99</v>
      </c>
      <c r="T1857" s="21">
        <v>99</v>
      </c>
      <c r="U1857" s="21">
        <v>99</v>
      </c>
      <c r="V1857" s="21">
        <v>99</v>
      </c>
      <c r="W1857" s="21">
        <v>99</v>
      </c>
      <c r="X1857" s="21">
        <v>99</v>
      </c>
      <c r="Y1857" s="21">
        <v>99</v>
      </c>
      <c r="Z1857" s="21">
        <v>99</v>
      </c>
      <c r="AA1857" s="21">
        <v>99</v>
      </c>
      <c r="AB1857" s="22">
        <v>1853</v>
      </c>
      <c r="AC1857" s="23">
        <v>99</v>
      </c>
      <c r="AD1857" s="23">
        <v>99</v>
      </c>
      <c r="AE1857" s="24">
        <v>99</v>
      </c>
      <c r="AF1857" s="24">
        <v>99</v>
      </c>
      <c r="AG1857" s="24">
        <v>99</v>
      </c>
      <c r="AH1857" s="24">
        <v>99</v>
      </c>
      <c r="AI1857" s="24">
        <v>99</v>
      </c>
      <c r="AJ1857" s="24">
        <v>99</v>
      </c>
      <c r="AK1857" s="24">
        <v>99</v>
      </c>
      <c r="AL1857" s="24">
        <v>99</v>
      </c>
      <c r="AM1857" s="24">
        <v>99</v>
      </c>
      <c r="AN1857" s="24">
        <v>99</v>
      </c>
      <c r="DX1857" s="19">
        <v>1853</v>
      </c>
      <c r="DY1857" t="s">
        <v>568</v>
      </c>
      <c r="DZ1857" t="s">
        <v>568</v>
      </c>
      <c r="EA1857" t="s">
        <v>568</v>
      </c>
      <c r="EB1857" t="s">
        <v>568</v>
      </c>
    </row>
    <row r="1858" spans="1:132" x14ac:dyDescent="0.25">
      <c r="A1858" s="13">
        <v>1855</v>
      </c>
      <c r="B1858" s="13">
        <v>0</v>
      </c>
      <c r="C1858" s="13">
        <v>0</v>
      </c>
      <c r="D1858" s="13">
        <v>0</v>
      </c>
      <c r="E1858" s="13">
        <v>0</v>
      </c>
      <c r="F1858" s="13">
        <v>0</v>
      </c>
      <c r="G1858" s="13">
        <v>0</v>
      </c>
      <c r="H1858" s="13">
        <v>0</v>
      </c>
      <c r="I1858" s="13">
        <v>0</v>
      </c>
      <c r="J1858" s="13">
        <v>0</v>
      </c>
      <c r="K1858" s="13">
        <v>0</v>
      </c>
      <c r="L1858" s="13">
        <v>0</v>
      </c>
      <c r="M1858" s="13">
        <v>0</v>
      </c>
      <c r="O1858" s="19">
        <v>1854</v>
      </c>
      <c r="P1858" s="20">
        <v>99</v>
      </c>
      <c r="Q1858" s="20">
        <v>99</v>
      </c>
      <c r="R1858" s="21">
        <v>99</v>
      </c>
      <c r="S1858" s="21">
        <v>99</v>
      </c>
      <c r="T1858" s="21">
        <v>99</v>
      </c>
      <c r="U1858" s="21">
        <v>99</v>
      </c>
      <c r="V1858" s="21">
        <v>99</v>
      </c>
      <c r="W1858" s="21">
        <v>99</v>
      </c>
      <c r="X1858" s="21">
        <v>99</v>
      </c>
      <c r="Y1858" s="21">
        <v>99</v>
      </c>
      <c r="Z1858" s="21">
        <v>99</v>
      </c>
      <c r="AA1858" s="21">
        <v>99</v>
      </c>
      <c r="AB1858" s="22">
        <v>1854</v>
      </c>
      <c r="AC1858" s="23">
        <v>99</v>
      </c>
      <c r="AD1858" s="23">
        <v>99</v>
      </c>
      <c r="AE1858" s="24">
        <v>99</v>
      </c>
      <c r="AF1858" s="24">
        <v>99</v>
      </c>
      <c r="AG1858" s="24">
        <v>99</v>
      </c>
      <c r="AH1858" s="24">
        <v>99</v>
      </c>
      <c r="AI1858" s="24">
        <v>99</v>
      </c>
      <c r="AJ1858" s="24">
        <v>99</v>
      </c>
      <c r="AK1858" s="24">
        <v>99</v>
      </c>
      <c r="AL1858" s="24">
        <v>99</v>
      </c>
      <c r="AM1858" s="24">
        <v>99</v>
      </c>
      <c r="AN1858" s="24">
        <v>99</v>
      </c>
      <c r="DX1858" s="19">
        <v>1854</v>
      </c>
      <c r="DY1858" t="s">
        <v>568</v>
      </c>
      <c r="DZ1858" t="s">
        <v>568</v>
      </c>
      <c r="EA1858" t="s">
        <v>568</v>
      </c>
      <c r="EB1858" t="s">
        <v>568</v>
      </c>
    </row>
    <row r="1859" spans="1:132" x14ac:dyDescent="0.25">
      <c r="A1859" s="12">
        <v>1856</v>
      </c>
      <c r="B1859" s="12">
        <v>0</v>
      </c>
      <c r="C1859" s="12">
        <v>0</v>
      </c>
      <c r="D1859" s="12">
        <v>0</v>
      </c>
      <c r="E1859" s="12">
        <v>0</v>
      </c>
      <c r="F1859" s="12">
        <v>0</v>
      </c>
      <c r="G1859" s="12">
        <v>0</v>
      </c>
      <c r="H1859" s="12">
        <v>0</v>
      </c>
      <c r="I1859" s="12">
        <v>0</v>
      </c>
      <c r="J1859" s="12">
        <v>0</v>
      </c>
      <c r="K1859" s="12">
        <v>0</v>
      </c>
      <c r="L1859" s="12">
        <v>0</v>
      </c>
      <c r="M1859" s="12">
        <v>0</v>
      </c>
      <c r="O1859" s="19">
        <v>1855</v>
      </c>
      <c r="P1859" s="20">
        <v>99</v>
      </c>
      <c r="Q1859" s="20">
        <v>99</v>
      </c>
      <c r="R1859" s="21">
        <v>99</v>
      </c>
      <c r="S1859" s="21">
        <v>99</v>
      </c>
      <c r="T1859" s="21">
        <v>99</v>
      </c>
      <c r="U1859" s="21">
        <v>99</v>
      </c>
      <c r="V1859" s="21">
        <v>99</v>
      </c>
      <c r="W1859" s="21">
        <v>99</v>
      </c>
      <c r="X1859" s="21">
        <v>99</v>
      </c>
      <c r="Y1859" s="21">
        <v>99</v>
      </c>
      <c r="Z1859" s="21">
        <v>99</v>
      </c>
      <c r="AA1859" s="21">
        <v>99</v>
      </c>
      <c r="AB1859" s="22">
        <v>1855</v>
      </c>
      <c r="AC1859" s="23">
        <v>99</v>
      </c>
      <c r="AD1859" s="23">
        <v>99</v>
      </c>
      <c r="AE1859" s="24">
        <v>99</v>
      </c>
      <c r="AF1859" s="24">
        <v>99</v>
      </c>
      <c r="AG1859" s="24">
        <v>99</v>
      </c>
      <c r="AH1859" s="24">
        <v>99</v>
      </c>
      <c r="AI1859" s="24">
        <v>99</v>
      </c>
      <c r="AJ1859" s="24">
        <v>99</v>
      </c>
      <c r="AK1859" s="24">
        <v>99</v>
      </c>
      <c r="AL1859" s="24">
        <v>99</v>
      </c>
      <c r="AM1859" s="24">
        <v>99</v>
      </c>
      <c r="AN1859" s="24">
        <v>99</v>
      </c>
      <c r="DX1859" s="19">
        <v>1855</v>
      </c>
      <c r="DY1859" t="s">
        <v>568</v>
      </c>
      <c r="DZ1859" t="s">
        <v>568</v>
      </c>
      <c r="EA1859" t="s">
        <v>568</v>
      </c>
      <c r="EB1859" t="s">
        <v>568</v>
      </c>
    </row>
    <row r="1860" spans="1:132" x14ac:dyDescent="0.25">
      <c r="A1860" s="13">
        <v>1857</v>
      </c>
      <c r="B1860" s="13">
        <v>0</v>
      </c>
      <c r="C1860" s="13">
        <v>0</v>
      </c>
      <c r="D1860" s="13">
        <v>0</v>
      </c>
      <c r="E1860" s="13">
        <v>0</v>
      </c>
      <c r="F1860" s="13">
        <v>0</v>
      </c>
      <c r="G1860" s="13">
        <v>0</v>
      </c>
      <c r="H1860" s="13">
        <v>0</v>
      </c>
      <c r="I1860" s="13">
        <v>0</v>
      </c>
      <c r="J1860" s="13">
        <v>0</v>
      </c>
      <c r="K1860" s="13">
        <v>0</v>
      </c>
      <c r="L1860" s="13">
        <v>0</v>
      </c>
      <c r="M1860" s="13">
        <v>0</v>
      </c>
      <c r="O1860" s="19">
        <v>1856</v>
      </c>
      <c r="P1860" s="20">
        <v>99</v>
      </c>
      <c r="Q1860" s="20">
        <v>99</v>
      </c>
      <c r="R1860" s="21">
        <v>99</v>
      </c>
      <c r="S1860" s="21">
        <v>99</v>
      </c>
      <c r="T1860" s="21">
        <v>99</v>
      </c>
      <c r="U1860" s="21">
        <v>99</v>
      </c>
      <c r="V1860" s="21">
        <v>99</v>
      </c>
      <c r="W1860" s="21">
        <v>99</v>
      </c>
      <c r="X1860" s="21">
        <v>99</v>
      </c>
      <c r="Y1860" s="21">
        <v>99</v>
      </c>
      <c r="Z1860" s="21">
        <v>99</v>
      </c>
      <c r="AA1860" s="21">
        <v>99</v>
      </c>
      <c r="AB1860" s="22">
        <v>1856</v>
      </c>
      <c r="AC1860" s="23">
        <v>99</v>
      </c>
      <c r="AD1860" s="23">
        <v>99</v>
      </c>
      <c r="AE1860" s="24">
        <v>99</v>
      </c>
      <c r="AF1860" s="24">
        <v>99</v>
      </c>
      <c r="AG1860" s="24">
        <v>99</v>
      </c>
      <c r="AH1860" s="24">
        <v>99</v>
      </c>
      <c r="AI1860" s="24">
        <v>99</v>
      </c>
      <c r="AJ1860" s="24">
        <v>99</v>
      </c>
      <c r="AK1860" s="24">
        <v>99</v>
      </c>
      <c r="AL1860" s="24">
        <v>99</v>
      </c>
      <c r="AM1860" s="24">
        <v>99</v>
      </c>
      <c r="AN1860" s="24">
        <v>99</v>
      </c>
      <c r="DX1860" s="19">
        <v>1856</v>
      </c>
      <c r="DY1860" t="s">
        <v>568</v>
      </c>
      <c r="DZ1860" t="s">
        <v>568</v>
      </c>
      <c r="EA1860" t="s">
        <v>568</v>
      </c>
      <c r="EB1860" t="s">
        <v>568</v>
      </c>
    </row>
    <row r="1861" spans="1:132" x14ac:dyDescent="0.25">
      <c r="A1861" s="12">
        <v>1858</v>
      </c>
      <c r="B1861" s="12">
        <v>0</v>
      </c>
      <c r="C1861" s="12">
        <v>0</v>
      </c>
      <c r="D1861" s="12">
        <v>0</v>
      </c>
      <c r="E1861" s="12">
        <v>0</v>
      </c>
      <c r="F1861" s="12">
        <v>0</v>
      </c>
      <c r="G1861" s="12">
        <v>0</v>
      </c>
      <c r="H1861" s="12">
        <v>0</v>
      </c>
      <c r="I1861" s="12">
        <v>0</v>
      </c>
      <c r="J1861" s="12">
        <v>0</v>
      </c>
      <c r="K1861" s="12">
        <v>0</v>
      </c>
      <c r="L1861" s="12">
        <v>0</v>
      </c>
      <c r="M1861" s="12">
        <v>0</v>
      </c>
      <c r="O1861" s="19">
        <v>1857</v>
      </c>
      <c r="P1861" s="20">
        <v>99</v>
      </c>
      <c r="Q1861" s="20">
        <v>99</v>
      </c>
      <c r="R1861" s="21">
        <v>99</v>
      </c>
      <c r="S1861" s="21">
        <v>99</v>
      </c>
      <c r="T1861" s="21">
        <v>99</v>
      </c>
      <c r="U1861" s="21">
        <v>99</v>
      </c>
      <c r="V1861" s="21">
        <v>99</v>
      </c>
      <c r="W1861" s="21">
        <v>99</v>
      </c>
      <c r="X1861" s="21">
        <v>99</v>
      </c>
      <c r="Y1861" s="21">
        <v>99</v>
      </c>
      <c r="Z1861" s="21">
        <v>99</v>
      </c>
      <c r="AA1861" s="21">
        <v>99</v>
      </c>
      <c r="AB1861" s="22">
        <v>1857</v>
      </c>
      <c r="AC1861" s="23">
        <v>99</v>
      </c>
      <c r="AD1861" s="23">
        <v>99</v>
      </c>
      <c r="AE1861" s="24">
        <v>99</v>
      </c>
      <c r="AF1861" s="24">
        <v>99</v>
      </c>
      <c r="AG1861" s="24">
        <v>99</v>
      </c>
      <c r="AH1861" s="24">
        <v>99</v>
      </c>
      <c r="AI1861" s="24">
        <v>99</v>
      </c>
      <c r="AJ1861" s="24">
        <v>99</v>
      </c>
      <c r="AK1861" s="24">
        <v>99</v>
      </c>
      <c r="AL1861" s="24">
        <v>99</v>
      </c>
      <c r="AM1861" s="24">
        <v>99</v>
      </c>
      <c r="AN1861" s="24">
        <v>99</v>
      </c>
      <c r="DX1861" s="19">
        <v>1857</v>
      </c>
      <c r="DY1861" t="s">
        <v>568</v>
      </c>
      <c r="DZ1861" t="s">
        <v>568</v>
      </c>
      <c r="EA1861" t="s">
        <v>568</v>
      </c>
      <c r="EB1861" t="s">
        <v>568</v>
      </c>
    </row>
    <row r="1862" spans="1:132" x14ac:dyDescent="0.25">
      <c r="A1862" s="13">
        <v>1859</v>
      </c>
      <c r="B1862" s="13">
        <v>0</v>
      </c>
      <c r="C1862" s="13">
        <v>0</v>
      </c>
      <c r="D1862" s="13">
        <v>0</v>
      </c>
      <c r="E1862" s="13">
        <v>0</v>
      </c>
      <c r="F1862" s="13">
        <v>0</v>
      </c>
      <c r="G1862" s="13">
        <v>0</v>
      </c>
      <c r="H1862" s="13">
        <v>0</v>
      </c>
      <c r="I1862" s="13">
        <v>0</v>
      </c>
      <c r="J1862" s="13">
        <v>0</v>
      </c>
      <c r="K1862" s="13">
        <v>0</v>
      </c>
      <c r="L1862" s="13">
        <v>0</v>
      </c>
      <c r="M1862" s="13">
        <v>0</v>
      </c>
      <c r="O1862" s="19">
        <v>1858</v>
      </c>
      <c r="P1862" s="20">
        <v>99</v>
      </c>
      <c r="Q1862" s="20">
        <v>99</v>
      </c>
      <c r="R1862" s="21">
        <v>99</v>
      </c>
      <c r="S1862" s="21">
        <v>99</v>
      </c>
      <c r="T1862" s="21">
        <v>99</v>
      </c>
      <c r="U1862" s="21">
        <v>99</v>
      </c>
      <c r="V1862" s="21">
        <v>99</v>
      </c>
      <c r="W1862" s="21">
        <v>99</v>
      </c>
      <c r="X1862" s="21">
        <v>99</v>
      </c>
      <c r="Y1862" s="21">
        <v>99</v>
      </c>
      <c r="Z1862" s="21">
        <v>99</v>
      </c>
      <c r="AA1862" s="21">
        <v>99</v>
      </c>
      <c r="AB1862" s="22">
        <v>1858</v>
      </c>
      <c r="AC1862" s="23">
        <v>99</v>
      </c>
      <c r="AD1862" s="23">
        <v>99</v>
      </c>
      <c r="AE1862" s="24">
        <v>99</v>
      </c>
      <c r="AF1862" s="24">
        <v>99</v>
      </c>
      <c r="AG1862" s="24">
        <v>99</v>
      </c>
      <c r="AH1862" s="24">
        <v>99</v>
      </c>
      <c r="AI1862" s="24">
        <v>99</v>
      </c>
      <c r="AJ1862" s="24">
        <v>99</v>
      </c>
      <c r="AK1862" s="24">
        <v>99</v>
      </c>
      <c r="AL1862" s="24">
        <v>99</v>
      </c>
      <c r="AM1862" s="24">
        <v>99</v>
      </c>
      <c r="AN1862" s="24">
        <v>99</v>
      </c>
      <c r="DX1862" s="19">
        <v>1858</v>
      </c>
      <c r="DY1862" t="s">
        <v>568</v>
      </c>
      <c r="DZ1862" t="s">
        <v>568</v>
      </c>
      <c r="EA1862" t="s">
        <v>568</v>
      </c>
      <c r="EB1862" t="s">
        <v>568</v>
      </c>
    </row>
    <row r="1863" spans="1:132" x14ac:dyDescent="0.25">
      <c r="A1863" s="12">
        <v>1860</v>
      </c>
      <c r="B1863" s="12">
        <v>0</v>
      </c>
      <c r="C1863" s="12">
        <v>0</v>
      </c>
      <c r="D1863" s="12">
        <v>0</v>
      </c>
      <c r="E1863" s="12">
        <v>0</v>
      </c>
      <c r="F1863" s="12">
        <v>0</v>
      </c>
      <c r="G1863" s="12">
        <v>0</v>
      </c>
      <c r="H1863" s="12">
        <v>0</v>
      </c>
      <c r="I1863" s="12">
        <v>0</v>
      </c>
      <c r="J1863" s="12">
        <v>0</v>
      </c>
      <c r="K1863" s="12">
        <v>0</v>
      </c>
      <c r="L1863" s="12">
        <v>0</v>
      </c>
      <c r="M1863" s="12">
        <v>0</v>
      </c>
      <c r="O1863" s="19">
        <v>1859</v>
      </c>
      <c r="P1863" s="20">
        <v>99</v>
      </c>
      <c r="Q1863" s="20">
        <v>99</v>
      </c>
      <c r="R1863" s="21">
        <v>99</v>
      </c>
      <c r="S1863" s="21">
        <v>99</v>
      </c>
      <c r="T1863" s="21">
        <v>99</v>
      </c>
      <c r="U1863" s="21">
        <v>99</v>
      </c>
      <c r="V1863" s="21">
        <v>99</v>
      </c>
      <c r="W1863" s="21">
        <v>99</v>
      </c>
      <c r="X1863" s="21">
        <v>99</v>
      </c>
      <c r="Y1863" s="21">
        <v>99</v>
      </c>
      <c r="Z1863" s="21">
        <v>99</v>
      </c>
      <c r="AA1863" s="21">
        <v>99</v>
      </c>
      <c r="AB1863" s="22">
        <v>1859</v>
      </c>
      <c r="AC1863" s="23">
        <v>99</v>
      </c>
      <c r="AD1863" s="23">
        <v>99</v>
      </c>
      <c r="AE1863" s="24">
        <v>99</v>
      </c>
      <c r="AF1863" s="24">
        <v>99</v>
      </c>
      <c r="AG1863" s="24">
        <v>99</v>
      </c>
      <c r="AH1863" s="24">
        <v>99</v>
      </c>
      <c r="AI1863" s="24">
        <v>99</v>
      </c>
      <c r="AJ1863" s="24">
        <v>99</v>
      </c>
      <c r="AK1863" s="24">
        <v>99</v>
      </c>
      <c r="AL1863" s="24">
        <v>99</v>
      </c>
      <c r="AM1863" s="24">
        <v>99</v>
      </c>
      <c r="AN1863" s="24">
        <v>99</v>
      </c>
      <c r="DX1863" s="19">
        <v>1859</v>
      </c>
      <c r="DY1863" t="s">
        <v>568</v>
      </c>
      <c r="DZ1863" t="s">
        <v>568</v>
      </c>
      <c r="EA1863" t="s">
        <v>568</v>
      </c>
      <c r="EB1863" t="s">
        <v>568</v>
      </c>
    </row>
    <row r="1864" spans="1:132" x14ac:dyDescent="0.25">
      <c r="A1864" s="13">
        <v>1861</v>
      </c>
      <c r="B1864" s="13">
        <v>0</v>
      </c>
      <c r="C1864" s="13">
        <v>0</v>
      </c>
      <c r="D1864" s="13">
        <v>0</v>
      </c>
      <c r="E1864" s="13">
        <v>0</v>
      </c>
      <c r="F1864" s="13">
        <v>0</v>
      </c>
      <c r="G1864" s="13">
        <v>0</v>
      </c>
      <c r="H1864" s="13">
        <v>0</v>
      </c>
      <c r="I1864" s="13">
        <v>0</v>
      </c>
      <c r="J1864" s="13">
        <v>0</v>
      </c>
      <c r="K1864" s="13">
        <v>0</v>
      </c>
      <c r="L1864" s="13">
        <v>0</v>
      </c>
      <c r="M1864" s="13">
        <v>0</v>
      </c>
      <c r="O1864" s="19">
        <v>1860</v>
      </c>
      <c r="P1864" s="20">
        <v>99</v>
      </c>
      <c r="Q1864" s="20">
        <v>99</v>
      </c>
      <c r="R1864" s="21">
        <v>99</v>
      </c>
      <c r="S1864" s="21">
        <v>99</v>
      </c>
      <c r="T1864" s="21">
        <v>99</v>
      </c>
      <c r="U1864" s="21">
        <v>99</v>
      </c>
      <c r="V1864" s="21">
        <v>99</v>
      </c>
      <c r="W1864" s="21">
        <v>99</v>
      </c>
      <c r="X1864" s="21">
        <v>99</v>
      </c>
      <c r="Y1864" s="21">
        <v>99</v>
      </c>
      <c r="Z1864" s="21">
        <v>99</v>
      </c>
      <c r="AA1864" s="21">
        <v>99</v>
      </c>
      <c r="AB1864" s="22">
        <v>1860</v>
      </c>
      <c r="AC1864" s="23">
        <v>99</v>
      </c>
      <c r="AD1864" s="23">
        <v>99</v>
      </c>
      <c r="AE1864" s="24">
        <v>99</v>
      </c>
      <c r="AF1864" s="24">
        <v>99</v>
      </c>
      <c r="AG1864" s="24">
        <v>99</v>
      </c>
      <c r="AH1864" s="24">
        <v>99</v>
      </c>
      <c r="AI1864" s="24">
        <v>99</v>
      </c>
      <c r="AJ1864" s="24">
        <v>99</v>
      </c>
      <c r="AK1864" s="24">
        <v>99</v>
      </c>
      <c r="AL1864" s="24">
        <v>99</v>
      </c>
      <c r="AM1864" s="24">
        <v>99</v>
      </c>
      <c r="AN1864" s="24">
        <v>99</v>
      </c>
      <c r="DX1864" s="19">
        <v>1860</v>
      </c>
      <c r="DY1864" t="s">
        <v>568</v>
      </c>
      <c r="DZ1864" t="s">
        <v>568</v>
      </c>
      <c r="EA1864" t="s">
        <v>568</v>
      </c>
      <c r="EB1864" t="s">
        <v>568</v>
      </c>
    </row>
    <row r="1865" spans="1:132" x14ac:dyDescent="0.25">
      <c r="A1865" s="12">
        <v>1862</v>
      </c>
      <c r="B1865" s="12">
        <v>0</v>
      </c>
      <c r="C1865" s="12">
        <v>0</v>
      </c>
      <c r="D1865" s="12">
        <v>0</v>
      </c>
      <c r="E1865" s="12">
        <v>0</v>
      </c>
      <c r="F1865" s="12">
        <v>0</v>
      </c>
      <c r="G1865" s="12">
        <v>0</v>
      </c>
      <c r="H1865" s="12">
        <v>0</v>
      </c>
      <c r="I1865" s="12">
        <v>0</v>
      </c>
      <c r="J1865" s="12">
        <v>0</v>
      </c>
      <c r="K1865" s="12">
        <v>0</v>
      </c>
      <c r="L1865" s="12">
        <v>0</v>
      </c>
      <c r="M1865" s="12">
        <v>0</v>
      </c>
      <c r="O1865" s="19">
        <v>1861</v>
      </c>
      <c r="P1865" s="20">
        <v>99</v>
      </c>
      <c r="Q1865" s="20">
        <v>99</v>
      </c>
      <c r="R1865" s="21">
        <v>99</v>
      </c>
      <c r="S1865" s="21">
        <v>99</v>
      </c>
      <c r="T1865" s="21">
        <v>99</v>
      </c>
      <c r="U1865" s="21">
        <v>99</v>
      </c>
      <c r="V1865" s="21">
        <v>99</v>
      </c>
      <c r="W1865" s="21">
        <v>99</v>
      </c>
      <c r="X1865" s="21">
        <v>99</v>
      </c>
      <c r="Y1865" s="21">
        <v>99</v>
      </c>
      <c r="Z1865" s="21">
        <v>99</v>
      </c>
      <c r="AA1865" s="21">
        <v>99</v>
      </c>
      <c r="AB1865" s="22">
        <v>1861</v>
      </c>
      <c r="AC1865" s="23">
        <v>99</v>
      </c>
      <c r="AD1865" s="23">
        <v>99</v>
      </c>
      <c r="AE1865" s="24">
        <v>99</v>
      </c>
      <c r="AF1865" s="24">
        <v>99</v>
      </c>
      <c r="AG1865" s="24">
        <v>99</v>
      </c>
      <c r="AH1865" s="24">
        <v>99</v>
      </c>
      <c r="AI1865" s="24">
        <v>99</v>
      </c>
      <c r="AJ1865" s="24">
        <v>99</v>
      </c>
      <c r="AK1865" s="24">
        <v>99</v>
      </c>
      <c r="AL1865" s="24">
        <v>99</v>
      </c>
      <c r="AM1865" s="24">
        <v>99</v>
      </c>
      <c r="AN1865" s="24">
        <v>99</v>
      </c>
      <c r="DX1865" s="19">
        <v>1861</v>
      </c>
      <c r="DY1865" t="s">
        <v>568</v>
      </c>
      <c r="DZ1865" t="s">
        <v>568</v>
      </c>
      <c r="EA1865" t="s">
        <v>568</v>
      </c>
      <c r="EB1865" t="s">
        <v>568</v>
      </c>
    </row>
    <row r="1866" spans="1:132" x14ac:dyDescent="0.25">
      <c r="A1866" s="13">
        <v>1863</v>
      </c>
      <c r="B1866" s="13">
        <v>0</v>
      </c>
      <c r="C1866" s="13">
        <v>0</v>
      </c>
      <c r="D1866" s="13">
        <v>0</v>
      </c>
      <c r="E1866" s="13">
        <v>0</v>
      </c>
      <c r="F1866" s="13">
        <v>0</v>
      </c>
      <c r="G1866" s="13">
        <v>0</v>
      </c>
      <c r="H1866" s="13">
        <v>0</v>
      </c>
      <c r="I1866" s="13">
        <v>0</v>
      </c>
      <c r="J1866" s="13">
        <v>0</v>
      </c>
      <c r="K1866" s="13">
        <v>0</v>
      </c>
      <c r="L1866" s="13">
        <v>0</v>
      </c>
      <c r="M1866" s="13">
        <v>0</v>
      </c>
      <c r="O1866" s="19">
        <v>1862</v>
      </c>
      <c r="P1866" s="20">
        <v>99</v>
      </c>
      <c r="Q1866" s="20">
        <v>99</v>
      </c>
      <c r="R1866" s="21">
        <v>99</v>
      </c>
      <c r="S1866" s="21">
        <v>99</v>
      </c>
      <c r="T1866" s="21">
        <v>99</v>
      </c>
      <c r="U1866" s="21">
        <v>99</v>
      </c>
      <c r="V1866" s="21">
        <v>99</v>
      </c>
      <c r="W1866" s="21">
        <v>99</v>
      </c>
      <c r="X1866" s="21">
        <v>99</v>
      </c>
      <c r="Y1866" s="21">
        <v>99</v>
      </c>
      <c r="Z1866" s="21">
        <v>99</v>
      </c>
      <c r="AA1866" s="21">
        <v>99</v>
      </c>
      <c r="AB1866" s="22">
        <v>1862</v>
      </c>
      <c r="AC1866" s="23">
        <v>99</v>
      </c>
      <c r="AD1866" s="23">
        <v>99</v>
      </c>
      <c r="AE1866" s="24">
        <v>99</v>
      </c>
      <c r="AF1866" s="24">
        <v>99</v>
      </c>
      <c r="AG1866" s="24">
        <v>99</v>
      </c>
      <c r="AH1866" s="24">
        <v>99</v>
      </c>
      <c r="AI1866" s="24">
        <v>99</v>
      </c>
      <c r="AJ1866" s="24">
        <v>99</v>
      </c>
      <c r="AK1866" s="24">
        <v>99</v>
      </c>
      <c r="AL1866" s="24">
        <v>99</v>
      </c>
      <c r="AM1866" s="24">
        <v>99</v>
      </c>
      <c r="AN1866" s="24">
        <v>99</v>
      </c>
      <c r="DX1866" s="19">
        <v>1862</v>
      </c>
      <c r="DY1866" t="s">
        <v>568</v>
      </c>
      <c r="DZ1866" t="s">
        <v>568</v>
      </c>
      <c r="EA1866" t="s">
        <v>568</v>
      </c>
      <c r="EB1866" t="s">
        <v>568</v>
      </c>
    </row>
    <row r="1867" spans="1:132" x14ac:dyDescent="0.25">
      <c r="A1867" s="12">
        <v>1864</v>
      </c>
      <c r="B1867" s="12">
        <v>0</v>
      </c>
      <c r="C1867" s="12">
        <v>0</v>
      </c>
      <c r="D1867" s="12">
        <v>0</v>
      </c>
      <c r="E1867" s="12">
        <v>0</v>
      </c>
      <c r="F1867" s="12">
        <v>0</v>
      </c>
      <c r="G1867" s="12">
        <v>0</v>
      </c>
      <c r="H1867" s="12">
        <v>0</v>
      </c>
      <c r="I1867" s="12">
        <v>0</v>
      </c>
      <c r="J1867" s="12">
        <v>0</v>
      </c>
      <c r="K1867" s="12">
        <v>0</v>
      </c>
      <c r="L1867" s="12">
        <v>0</v>
      </c>
      <c r="M1867" s="12">
        <v>0</v>
      </c>
      <c r="O1867" s="19">
        <v>1863</v>
      </c>
      <c r="P1867" s="20">
        <v>99</v>
      </c>
      <c r="Q1867" s="20">
        <v>99</v>
      </c>
      <c r="R1867" s="21">
        <v>99</v>
      </c>
      <c r="S1867" s="21">
        <v>99</v>
      </c>
      <c r="T1867" s="21">
        <v>99</v>
      </c>
      <c r="U1867" s="21">
        <v>99</v>
      </c>
      <c r="V1867" s="21">
        <v>99</v>
      </c>
      <c r="W1867" s="21">
        <v>99</v>
      </c>
      <c r="X1867" s="21">
        <v>99</v>
      </c>
      <c r="Y1867" s="21">
        <v>99</v>
      </c>
      <c r="Z1867" s="21">
        <v>99</v>
      </c>
      <c r="AA1867" s="21">
        <v>99</v>
      </c>
      <c r="AB1867" s="22">
        <v>1863</v>
      </c>
      <c r="AC1867" s="23">
        <v>99</v>
      </c>
      <c r="AD1867" s="23">
        <v>99</v>
      </c>
      <c r="AE1867" s="24">
        <v>99</v>
      </c>
      <c r="AF1867" s="24">
        <v>99</v>
      </c>
      <c r="AG1867" s="24">
        <v>99</v>
      </c>
      <c r="AH1867" s="24">
        <v>99</v>
      </c>
      <c r="AI1867" s="24">
        <v>99</v>
      </c>
      <c r="AJ1867" s="24">
        <v>99</v>
      </c>
      <c r="AK1867" s="24">
        <v>99</v>
      </c>
      <c r="AL1867" s="24">
        <v>99</v>
      </c>
      <c r="AM1867" s="24">
        <v>99</v>
      </c>
      <c r="AN1867" s="24">
        <v>99</v>
      </c>
      <c r="DX1867" s="19">
        <v>1863</v>
      </c>
      <c r="DY1867" t="s">
        <v>568</v>
      </c>
      <c r="DZ1867" t="s">
        <v>568</v>
      </c>
      <c r="EA1867" t="s">
        <v>568</v>
      </c>
      <c r="EB1867" t="s">
        <v>568</v>
      </c>
    </row>
    <row r="1868" spans="1:132" x14ac:dyDescent="0.25">
      <c r="A1868" s="13">
        <v>1865</v>
      </c>
      <c r="B1868" s="13">
        <v>0</v>
      </c>
      <c r="C1868" s="13">
        <v>0</v>
      </c>
      <c r="D1868" s="13">
        <v>0</v>
      </c>
      <c r="E1868" s="13">
        <v>0</v>
      </c>
      <c r="F1868" s="13">
        <v>0</v>
      </c>
      <c r="G1868" s="13">
        <v>0</v>
      </c>
      <c r="H1868" s="13">
        <v>0</v>
      </c>
      <c r="I1868" s="13">
        <v>0</v>
      </c>
      <c r="J1868" s="13">
        <v>0</v>
      </c>
      <c r="K1868" s="13">
        <v>0</v>
      </c>
      <c r="L1868" s="13">
        <v>0</v>
      </c>
      <c r="M1868" s="13">
        <v>0</v>
      </c>
      <c r="O1868" s="19">
        <v>1864</v>
      </c>
      <c r="P1868" s="20">
        <v>99</v>
      </c>
      <c r="Q1868" s="20">
        <v>99</v>
      </c>
      <c r="R1868" s="21">
        <v>99</v>
      </c>
      <c r="S1868" s="21">
        <v>99</v>
      </c>
      <c r="T1868" s="21">
        <v>99</v>
      </c>
      <c r="U1868" s="21">
        <v>99</v>
      </c>
      <c r="V1868" s="21">
        <v>99</v>
      </c>
      <c r="W1868" s="21">
        <v>99</v>
      </c>
      <c r="X1868" s="21">
        <v>99</v>
      </c>
      <c r="Y1868" s="21">
        <v>99</v>
      </c>
      <c r="Z1868" s="21">
        <v>99</v>
      </c>
      <c r="AA1868" s="21">
        <v>99</v>
      </c>
      <c r="AB1868" s="22">
        <v>1864</v>
      </c>
      <c r="AC1868" s="23">
        <v>99</v>
      </c>
      <c r="AD1868" s="23">
        <v>99</v>
      </c>
      <c r="AE1868" s="24">
        <v>99</v>
      </c>
      <c r="AF1868" s="24">
        <v>99</v>
      </c>
      <c r="AG1868" s="24">
        <v>99</v>
      </c>
      <c r="AH1868" s="24">
        <v>99</v>
      </c>
      <c r="AI1868" s="24">
        <v>99</v>
      </c>
      <c r="AJ1868" s="24">
        <v>99</v>
      </c>
      <c r="AK1868" s="24">
        <v>99</v>
      </c>
      <c r="AL1868" s="24">
        <v>99</v>
      </c>
      <c r="AM1868" s="24">
        <v>99</v>
      </c>
      <c r="AN1868" s="24">
        <v>99</v>
      </c>
      <c r="DX1868" s="19">
        <v>1864</v>
      </c>
      <c r="DY1868" t="s">
        <v>568</v>
      </c>
      <c r="DZ1868" t="s">
        <v>568</v>
      </c>
      <c r="EA1868" t="s">
        <v>568</v>
      </c>
      <c r="EB1868" t="s">
        <v>568</v>
      </c>
    </row>
    <row r="1869" spans="1:132" x14ac:dyDescent="0.25">
      <c r="A1869" s="12">
        <v>1866</v>
      </c>
      <c r="B1869" s="12">
        <v>0</v>
      </c>
      <c r="C1869" s="12">
        <v>0</v>
      </c>
      <c r="D1869" s="12">
        <v>0</v>
      </c>
      <c r="E1869" s="12">
        <v>0</v>
      </c>
      <c r="F1869" s="12">
        <v>0</v>
      </c>
      <c r="G1869" s="12">
        <v>0</v>
      </c>
      <c r="H1869" s="12">
        <v>0</v>
      </c>
      <c r="I1869" s="12">
        <v>0</v>
      </c>
      <c r="J1869" s="12">
        <v>0</v>
      </c>
      <c r="K1869" s="12">
        <v>0</v>
      </c>
      <c r="L1869" s="12">
        <v>0</v>
      </c>
      <c r="M1869" s="12">
        <v>0</v>
      </c>
      <c r="O1869" s="19">
        <v>1865</v>
      </c>
      <c r="P1869" s="20">
        <v>99</v>
      </c>
      <c r="Q1869" s="20">
        <v>99</v>
      </c>
      <c r="R1869" s="21">
        <v>99</v>
      </c>
      <c r="S1869" s="21">
        <v>99</v>
      </c>
      <c r="T1869" s="21">
        <v>99</v>
      </c>
      <c r="U1869" s="21">
        <v>99</v>
      </c>
      <c r="V1869" s="21">
        <v>99</v>
      </c>
      <c r="W1869" s="21">
        <v>99</v>
      </c>
      <c r="X1869" s="21">
        <v>99</v>
      </c>
      <c r="Y1869" s="21">
        <v>99</v>
      </c>
      <c r="Z1869" s="21">
        <v>99</v>
      </c>
      <c r="AA1869" s="21">
        <v>99</v>
      </c>
      <c r="AB1869" s="22">
        <v>1865</v>
      </c>
      <c r="AC1869" s="23">
        <v>99</v>
      </c>
      <c r="AD1869" s="23">
        <v>99</v>
      </c>
      <c r="AE1869" s="24">
        <v>99</v>
      </c>
      <c r="AF1869" s="24">
        <v>99</v>
      </c>
      <c r="AG1869" s="24">
        <v>99</v>
      </c>
      <c r="AH1869" s="24">
        <v>99</v>
      </c>
      <c r="AI1869" s="24">
        <v>99</v>
      </c>
      <c r="AJ1869" s="24">
        <v>99</v>
      </c>
      <c r="AK1869" s="24">
        <v>99</v>
      </c>
      <c r="AL1869" s="24">
        <v>99</v>
      </c>
      <c r="AM1869" s="24">
        <v>99</v>
      </c>
      <c r="AN1869" s="24">
        <v>99</v>
      </c>
      <c r="DX1869" s="19">
        <v>1865</v>
      </c>
      <c r="DY1869" t="s">
        <v>568</v>
      </c>
      <c r="DZ1869" t="s">
        <v>568</v>
      </c>
      <c r="EA1869" t="s">
        <v>568</v>
      </c>
      <c r="EB1869" t="s">
        <v>568</v>
      </c>
    </row>
    <row r="1870" spans="1:132" x14ac:dyDescent="0.25">
      <c r="A1870" s="13">
        <v>1867</v>
      </c>
      <c r="B1870" s="13">
        <v>0</v>
      </c>
      <c r="C1870" s="13">
        <v>0</v>
      </c>
      <c r="D1870" s="13">
        <v>0</v>
      </c>
      <c r="E1870" s="13">
        <v>0</v>
      </c>
      <c r="F1870" s="13">
        <v>0</v>
      </c>
      <c r="G1870" s="13">
        <v>0</v>
      </c>
      <c r="H1870" s="13">
        <v>0</v>
      </c>
      <c r="I1870" s="13">
        <v>0</v>
      </c>
      <c r="J1870" s="13">
        <v>0</v>
      </c>
      <c r="K1870" s="13">
        <v>0</v>
      </c>
      <c r="L1870" s="13">
        <v>0</v>
      </c>
      <c r="M1870" s="13">
        <v>0</v>
      </c>
      <c r="O1870" s="19">
        <v>1866</v>
      </c>
      <c r="P1870" s="20">
        <v>99</v>
      </c>
      <c r="Q1870" s="20">
        <v>99</v>
      </c>
      <c r="R1870" s="21">
        <v>99</v>
      </c>
      <c r="S1870" s="21">
        <v>99</v>
      </c>
      <c r="T1870" s="21">
        <v>99</v>
      </c>
      <c r="U1870" s="21">
        <v>99</v>
      </c>
      <c r="V1870" s="21">
        <v>99</v>
      </c>
      <c r="W1870" s="21">
        <v>99</v>
      </c>
      <c r="X1870" s="21">
        <v>99</v>
      </c>
      <c r="Y1870" s="21">
        <v>99</v>
      </c>
      <c r="Z1870" s="21">
        <v>99</v>
      </c>
      <c r="AA1870" s="21">
        <v>99</v>
      </c>
      <c r="AB1870" s="22">
        <v>1866</v>
      </c>
      <c r="AC1870" s="23">
        <v>99</v>
      </c>
      <c r="AD1870" s="23">
        <v>99</v>
      </c>
      <c r="AE1870" s="24">
        <v>99</v>
      </c>
      <c r="AF1870" s="24">
        <v>99</v>
      </c>
      <c r="AG1870" s="24">
        <v>99</v>
      </c>
      <c r="AH1870" s="24">
        <v>99</v>
      </c>
      <c r="AI1870" s="24">
        <v>99</v>
      </c>
      <c r="AJ1870" s="24">
        <v>99</v>
      </c>
      <c r="AK1870" s="24">
        <v>99</v>
      </c>
      <c r="AL1870" s="24">
        <v>99</v>
      </c>
      <c r="AM1870" s="24">
        <v>99</v>
      </c>
      <c r="AN1870" s="24">
        <v>99</v>
      </c>
      <c r="DX1870" s="19">
        <v>1866</v>
      </c>
      <c r="DY1870" t="s">
        <v>568</v>
      </c>
      <c r="DZ1870" t="s">
        <v>568</v>
      </c>
      <c r="EA1870" t="s">
        <v>568</v>
      </c>
      <c r="EB1870" t="s">
        <v>568</v>
      </c>
    </row>
    <row r="1871" spans="1:132" x14ac:dyDescent="0.25">
      <c r="A1871" s="12">
        <v>1868</v>
      </c>
      <c r="B1871" s="12">
        <v>0</v>
      </c>
      <c r="C1871" s="12">
        <v>0</v>
      </c>
      <c r="D1871" s="12">
        <v>0</v>
      </c>
      <c r="E1871" s="12">
        <v>0</v>
      </c>
      <c r="F1871" s="12">
        <v>0</v>
      </c>
      <c r="G1871" s="12">
        <v>0</v>
      </c>
      <c r="H1871" s="12">
        <v>0</v>
      </c>
      <c r="I1871" s="12">
        <v>0</v>
      </c>
      <c r="J1871" s="12">
        <v>0</v>
      </c>
      <c r="K1871" s="12">
        <v>0</v>
      </c>
      <c r="L1871" s="12">
        <v>0</v>
      </c>
      <c r="M1871" s="12">
        <v>0</v>
      </c>
      <c r="O1871" s="19">
        <v>1867</v>
      </c>
      <c r="P1871" s="20">
        <v>99</v>
      </c>
      <c r="Q1871" s="20">
        <v>99</v>
      </c>
      <c r="R1871" s="21">
        <v>99</v>
      </c>
      <c r="S1871" s="21">
        <v>99</v>
      </c>
      <c r="T1871" s="21">
        <v>99</v>
      </c>
      <c r="U1871" s="21">
        <v>99</v>
      </c>
      <c r="V1871" s="21">
        <v>99</v>
      </c>
      <c r="W1871" s="21">
        <v>99</v>
      </c>
      <c r="X1871" s="21">
        <v>99</v>
      </c>
      <c r="Y1871" s="21">
        <v>99</v>
      </c>
      <c r="Z1871" s="21">
        <v>99</v>
      </c>
      <c r="AA1871" s="21">
        <v>99</v>
      </c>
      <c r="AB1871" s="22">
        <v>1867</v>
      </c>
      <c r="AC1871" s="23">
        <v>99</v>
      </c>
      <c r="AD1871" s="23">
        <v>99</v>
      </c>
      <c r="AE1871" s="24">
        <v>99</v>
      </c>
      <c r="AF1871" s="24">
        <v>99</v>
      </c>
      <c r="AG1871" s="24">
        <v>99</v>
      </c>
      <c r="AH1871" s="24">
        <v>99</v>
      </c>
      <c r="AI1871" s="24">
        <v>99</v>
      </c>
      <c r="AJ1871" s="24">
        <v>99</v>
      </c>
      <c r="AK1871" s="24">
        <v>99</v>
      </c>
      <c r="AL1871" s="24">
        <v>99</v>
      </c>
      <c r="AM1871" s="24">
        <v>99</v>
      </c>
      <c r="AN1871" s="24">
        <v>99</v>
      </c>
      <c r="DX1871" s="19">
        <v>1867</v>
      </c>
      <c r="DY1871" t="s">
        <v>568</v>
      </c>
      <c r="DZ1871" t="s">
        <v>568</v>
      </c>
      <c r="EA1871" t="s">
        <v>568</v>
      </c>
      <c r="EB1871" t="s">
        <v>568</v>
      </c>
    </row>
    <row r="1872" spans="1:132" x14ac:dyDescent="0.25">
      <c r="A1872" s="13">
        <v>1869</v>
      </c>
      <c r="B1872" s="13">
        <v>0</v>
      </c>
      <c r="C1872" s="13">
        <v>0</v>
      </c>
      <c r="D1872" s="13">
        <v>0</v>
      </c>
      <c r="E1872" s="13">
        <v>0</v>
      </c>
      <c r="F1872" s="13">
        <v>0</v>
      </c>
      <c r="G1872" s="13">
        <v>0</v>
      </c>
      <c r="H1872" s="13">
        <v>0</v>
      </c>
      <c r="I1872" s="13">
        <v>0</v>
      </c>
      <c r="J1872" s="13">
        <v>0</v>
      </c>
      <c r="K1872" s="13">
        <v>0</v>
      </c>
      <c r="L1872" s="13">
        <v>0</v>
      </c>
      <c r="M1872" s="13">
        <v>0</v>
      </c>
      <c r="O1872" s="19">
        <v>1868</v>
      </c>
      <c r="P1872" s="20">
        <v>99</v>
      </c>
      <c r="Q1872" s="20">
        <v>99</v>
      </c>
      <c r="R1872" s="21">
        <v>99</v>
      </c>
      <c r="S1872" s="21">
        <v>99</v>
      </c>
      <c r="T1872" s="21">
        <v>99</v>
      </c>
      <c r="U1872" s="21">
        <v>99</v>
      </c>
      <c r="V1872" s="21">
        <v>99</v>
      </c>
      <c r="W1872" s="21">
        <v>99</v>
      </c>
      <c r="X1872" s="21">
        <v>99</v>
      </c>
      <c r="Y1872" s="21">
        <v>99</v>
      </c>
      <c r="Z1872" s="21">
        <v>99</v>
      </c>
      <c r="AA1872" s="21">
        <v>99</v>
      </c>
      <c r="AB1872" s="22">
        <v>1868</v>
      </c>
      <c r="AC1872" s="23">
        <v>99</v>
      </c>
      <c r="AD1872" s="23">
        <v>99</v>
      </c>
      <c r="AE1872" s="24">
        <v>99</v>
      </c>
      <c r="AF1872" s="24">
        <v>99</v>
      </c>
      <c r="AG1872" s="24">
        <v>99</v>
      </c>
      <c r="AH1872" s="24">
        <v>99</v>
      </c>
      <c r="AI1872" s="24">
        <v>99</v>
      </c>
      <c r="AJ1872" s="24">
        <v>99</v>
      </c>
      <c r="AK1872" s="24">
        <v>99</v>
      </c>
      <c r="AL1872" s="24">
        <v>99</v>
      </c>
      <c r="AM1872" s="24">
        <v>99</v>
      </c>
      <c r="AN1872" s="24">
        <v>99</v>
      </c>
      <c r="DX1872" s="19">
        <v>1868</v>
      </c>
      <c r="DY1872" t="s">
        <v>568</v>
      </c>
      <c r="DZ1872" t="s">
        <v>568</v>
      </c>
      <c r="EA1872" t="s">
        <v>568</v>
      </c>
      <c r="EB1872" t="s">
        <v>568</v>
      </c>
    </row>
    <row r="1873" spans="1:132" x14ac:dyDescent="0.25">
      <c r="A1873" s="12">
        <v>1870</v>
      </c>
      <c r="B1873" s="12">
        <v>0</v>
      </c>
      <c r="C1873" s="12">
        <v>0</v>
      </c>
      <c r="D1873" s="12">
        <v>0</v>
      </c>
      <c r="E1873" s="12">
        <v>0</v>
      </c>
      <c r="F1873" s="12">
        <v>0</v>
      </c>
      <c r="G1873" s="12">
        <v>0</v>
      </c>
      <c r="H1873" s="12">
        <v>0</v>
      </c>
      <c r="I1873" s="12">
        <v>0</v>
      </c>
      <c r="J1873" s="12">
        <v>0</v>
      </c>
      <c r="K1873" s="12">
        <v>0</v>
      </c>
      <c r="L1873" s="12">
        <v>0</v>
      </c>
      <c r="M1873" s="12">
        <v>0</v>
      </c>
      <c r="O1873" s="19">
        <v>1869</v>
      </c>
      <c r="P1873" s="20">
        <v>99</v>
      </c>
      <c r="Q1873" s="20">
        <v>99</v>
      </c>
      <c r="R1873" s="21">
        <v>99</v>
      </c>
      <c r="S1873" s="21">
        <v>99</v>
      </c>
      <c r="T1873" s="21">
        <v>99</v>
      </c>
      <c r="U1873" s="21">
        <v>99</v>
      </c>
      <c r="V1873" s="21">
        <v>99</v>
      </c>
      <c r="W1873" s="21">
        <v>99</v>
      </c>
      <c r="X1873" s="21">
        <v>99</v>
      </c>
      <c r="Y1873" s="21">
        <v>99</v>
      </c>
      <c r="Z1873" s="21">
        <v>99</v>
      </c>
      <c r="AA1873" s="21">
        <v>99</v>
      </c>
      <c r="AB1873" s="22">
        <v>1869</v>
      </c>
      <c r="AC1873" s="23">
        <v>99</v>
      </c>
      <c r="AD1873" s="23">
        <v>99</v>
      </c>
      <c r="AE1873" s="24">
        <v>99</v>
      </c>
      <c r="AF1873" s="24">
        <v>99</v>
      </c>
      <c r="AG1873" s="24">
        <v>99</v>
      </c>
      <c r="AH1873" s="24">
        <v>99</v>
      </c>
      <c r="AI1873" s="24">
        <v>99</v>
      </c>
      <c r="AJ1873" s="24">
        <v>99</v>
      </c>
      <c r="AK1873" s="24">
        <v>99</v>
      </c>
      <c r="AL1873" s="24">
        <v>99</v>
      </c>
      <c r="AM1873" s="24">
        <v>99</v>
      </c>
      <c r="AN1873" s="24">
        <v>99</v>
      </c>
      <c r="DX1873" s="19">
        <v>1869</v>
      </c>
      <c r="DY1873" t="s">
        <v>568</v>
      </c>
      <c r="DZ1873" t="s">
        <v>568</v>
      </c>
      <c r="EA1873" t="s">
        <v>568</v>
      </c>
      <c r="EB1873" t="s">
        <v>568</v>
      </c>
    </row>
    <row r="1874" spans="1:132" x14ac:dyDescent="0.25">
      <c r="A1874" s="13">
        <v>1871</v>
      </c>
      <c r="B1874" s="13">
        <v>0</v>
      </c>
      <c r="C1874" s="13">
        <v>0</v>
      </c>
      <c r="D1874" s="13">
        <v>0</v>
      </c>
      <c r="E1874" s="13">
        <v>0</v>
      </c>
      <c r="F1874" s="13">
        <v>0</v>
      </c>
      <c r="G1874" s="13">
        <v>0</v>
      </c>
      <c r="H1874" s="13">
        <v>0</v>
      </c>
      <c r="I1874" s="13">
        <v>0</v>
      </c>
      <c r="J1874" s="13">
        <v>0</v>
      </c>
      <c r="K1874" s="13">
        <v>0</v>
      </c>
      <c r="L1874" s="13">
        <v>0</v>
      </c>
      <c r="M1874" s="13">
        <v>0</v>
      </c>
      <c r="O1874" s="19">
        <v>1870</v>
      </c>
      <c r="P1874" s="20">
        <v>99</v>
      </c>
      <c r="Q1874" s="20">
        <v>99</v>
      </c>
      <c r="R1874" s="21">
        <v>99</v>
      </c>
      <c r="S1874" s="21">
        <v>99</v>
      </c>
      <c r="T1874" s="21">
        <v>99</v>
      </c>
      <c r="U1874" s="21">
        <v>99</v>
      </c>
      <c r="V1874" s="21">
        <v>99</v>
      </c>
      <c r="W1874" s="21">
        <v>99</v>
      </c>
      <c r="X1874" s="21">
        <v>99</v>
      </c>
      <c r="Y1874" s="21">
        <v>99</v>
      </c>
      <c r="Z1874" s="21">
        <v>99</v>
      </c>
      <c r="AA1874" s="21">
        <v>99</v>
      </c>
      <c r="AB1874" s="22">
        <v>1870</v>
      </c>
      <c r="AC1874" s="23">
        <v>99</v>
      </c>
      <c r="AD1874" s="23">
        <v>99</v>
      </c>
      <c r="AE1874" s="24">
        <v>99</v>
      </c>
      <c r="AF1874" s="24">
        <v>99</v>
      </c>
      <c r="AG1874" s="24">
        <v>99</v>
      </c>
      <c r="AH1874" s="24">
        <v>99</v>
      </c>
      <c r="AI1874" s="24">
        <v>99</v>
      </c>
      <c r="AJ1874" s="24">
        <v>99</v>
      </c>
      <c r="AK1874" s="24">
        <v>99</v>
      </c>
      <c r="AL1874" s="24">
        <v>99</v>
      </c>
      <c r="AM1874" s="24">
        <v>99</v>
      </c>
      <c r="AN1874" s="24">
        <v>99</v>
      </c>
      <c r="DX1874" s="19">
        <v>1870</v>
      </c>
      <c r="DY1874" t="s">
        <v>568</v>
      </c>
      <c r="DZ1874" t="s">
        <v>568</v>
      </c>
      <c r="EA1874" t="s">
        <v>568</v>
      </c>
      <c r="EB1874" t="s">
        <v>568</v>
      </c>
    </row>
    <row r="1875" spans="1:132" x14ac:dyDescent="0.25">
      <c r="A1875" s="12">
        <v>1872</v>
      </c>
      <c r="B1875" s="12">
        <v>0</v>
      </c>
      <c r="C1875" s="12">
        <v>0</v>
      </c>
      <c r="D1875" s="12">
        <v>0</v>
      </c>
      <c r="E1875" s="12">
        <v>0</v>
      </c>
      <c r="F1875" s="12">
        <v>0</v>
      </c>
      <c r="G1875" s="12">
        <v>0</v>
      </c>
      <c r="H1875" s="12">
        <v>0</v>
      </c>
      <c r="I1875" s="12">
        <v>0</v>
      </c>
      <c r="J1875" s="12">
        <v>0</v>
      </c>
      <c r="K1875" s="12">
        <v>0</v>
      </c>
      <c r="L1875" s="12">
        <v>0</v>
      </c>
      <c r="M1875" s="12">
        <v>0</v>
      </c>
      <c r="O1875" s="19">
        <v>1871</v>
      </c>
      <c r="P1875" s="20">
        <v>99</v>
      </c>
      <c r="Q1875" s="20">
        <v>99</v>
      </c>
      <c r="R1875" s="21">
        <v>99</v>
      </c>
      <c r="S1875" s="21">
        <v>99</v>
      </c>
      <c r="T1875" s="21">
        <v>99</v>
      </c>
      <c r="U1875" s="21">
        <v>99</v>
      </c>
      <c r="V1875" s="21">
        <v>99</v>
      </c>
      <c r="W1875" s="21">
        <v>99</v>
      </c>
      <c r="X1875" s="21">
        <v>99</v>
      </c>
      <c r="Y1875" s="21">
        <v>99</v>
      </c>
      <c r="Z1875" s="21">
        <v>99</v>
      </c>
      <c r="AA1875" s="21">
        <v>99</v>
      </c>
      <c r="AB1875" s="22">
        <v>1871</v>
      </c>
      <c r="AC1875" s="23">
        <v>99</v>
      </c>
      <c r="AD1875" s="23">
        <v>99</v>
      </c>
      <c r="AE1875" s="24">
        <v>99</v>
      </c>
      <c r="AF1875" s="24">
        <v>99</v>
      </c>
      <c r="AG1875" s="24">
        <v>99</v>
      </c>
      <c r="AH1875" s="24">
        <v>99</v>
      </c>
      <c r="AI1875" s="24">
        <v>99</v>
      </c>
      <c r="AJ1875" s="24">
        <v>99</v>
      </c>
      <c r="AK1875" s="24">
        <v>99</v>
      </c>
      <c r="AL1875" s="24">
        <v>99</v>
      </c>
      <c r="AM1875" s="24">
        <v>99</v>
      </c>
      <c r="AN1875" s="24">
        <v>99</v>
      </c>
      <c r="DX1875" s="19">
        <v>1871</v>
      </c>
      <c r="DY1875" t="s">
        <v>568</v>
      </c>
      <c r="DZ1875" t="s">
        <v>568</v>
      </c>
      <c r="EA1875" t="s">
        <v>568</v>
      </c>
      <c r="EB1875" t="s">
        <v>568</v>
      </c>
    </row>
    <row r="1876" spans="1:132" x14ac:dyDescent="0.25">
      <c r="A1876" s="13">
        <v>1873</v>
      </c>
      <c r="B1876" s="13">
        <v>0</v>
      </c>
      <c r="C1876" s="13">
        <v>0</v>
      </c>
      <c r="D1876" s="13">
        <v>0</v>
      </c>
      <c r="E1876" s="13">
        <v>0</v>
      </c>
      <c r="F1876" s="13">
        <v>0</v>
      </c>
      <c r="G1876" s="13">
        <v>0</v>
      </c>
      <c r="H1876" s="13">
        <v>0</v>
      </c>
      <c r="I1876" s="13">
        <v>0</v>
      </c>
      <c r="J1876" s="13">
        <v>0</v>
      </c>
      <c r="K1876" s="13">
        <v>0</v>
      </c>
      <c r="L1876" s="13">
        <v>0</v>
      </c>
      <c r="M1876" s="13">
        <v>0</v>
      </c>
      <c r="O1876" s="19">
        <v>1872</v>
      </c>
      <c r="P1876" s="20">
        <v>99</v>
      </c>
      <c r="Q1876" s="20">
        <v>99</v>
      </c>
      <c r="R1876" s="21">
        <v>99</v>
      </c>
      <c r="S1876" s="21">
        <v>99</v>
      </c>
      <c r="T1876" s="21">
        <v>99</v>
      </c>
      <c r="U1876" s="21">
        <v>99</v>
      </c>
      <c r="V1876" s="21">
        <v>99</v>
      </c>
      <c r="W1876" s="21">
        <v>99</v>
      </c>
      <c r="X1876" s="21">
        <v>99</v>
      </c>
      <c r="Y1876" s="21">
        <v>99</v>
      </c>
      <c r="Z1876" s="21">
        <v>99</v>
      </c>
      <c r="AA1876" s="21">
        <v>99</v>
      </c>
      <c r="AB1876" s="22">
        <v>1872</v>
      </c>
      <c r="AC1876" s="23">
        <v>99</v>
      </c>
      <c r="AD1876" s="23">
        <v>99</v>
      </c>
      <c r="AE1876" s="24">
        <v>99</v>
      </c>
      <c r="AF1876" s="24">
        <v>99</v>
      </c>
      <c r="AG1876" s="24">
        <v>99</v>
      </c>
      <c r="AH1876" s="24">
        <v>99</v>
      </c>
      <c r="AI1876" s="24">
        <v>99</v>
      </c>
      <c r="AJ1876" s="24">
        <v>99</v>
      </c>
      <c r="AK1876" s="24">
        <v>99</v>
      </c>
      <c r="AL1876" s="24">
        <v>99</v>
      </c>
      <c r="AM1876" s="24">
        <v>99</v>
      </c>
      <c r="AN1876" s="24">
        <v>99</v>
      </c>
      <c r="DX1876" s="19">
        <v>1872</v>
      </c>
      <c r="DY1876" t="s">
        <v>568</v>
      </c>
      <c r="DZ1876" t="s">
        <v>568</v>
      </c>
      <c r="EA1876" t="s">
        <v>568</v>
      </c>
      <c r="EB1876" t="s">
        <v>568</v>
      </c>
    </row>
    <row r="1877" spans="1:132" x14ac:dyDescent="0.25">
      <c r="A1877" s="12">
        <v>1874</v>
      </c>
      <c r="B1877" s="12">
        <v>0</v>
      </c>
      <c r="C1877" s="12">
        <v>0</v>
      </c>
      <c r="D1877" s="12">
        <v>0</v>
      </c>
      <c r="E1877" s="12">
        <v>0</v>
      </c>
      <c r="F1877" s="12">
        <v>0</v>
      </c>
      <c r="G1877" s="12">
        <v>0</v>
      </c>
      <c r="H1877" s="12">
        <v>0</v>
      </c>
      <c r="I1877" s="12">
        <v>0</v>
      </c>
      <c r="J1877" s="12">
        <v>0</v>
      </c>
      <c r="K1877" s="12">
        <v>0</v>
      </c>
      <c r="L1877" s="12">
        <v>0</v>
      </c>
      <c r="M1877" s="12">
        <v>0</v>
      </c>
      <c r="O1877" s="19">
        <v>1873</v>
      </c>
      <c r="P1877" s="20">
        <v>99</v>
      </c>
      <c r="Q1877" s="20">
        <v>99</v>
      </c>
      <c r="R1877" s="21">
        <v>99</v>
      </c>
      <c r="S1877" s="21">
        <v>99</v>
      </c>
      <c r="T1877" s="21">
        <v>99</v>
      </c>
      <c r="U1877" s="21">
        <v>99</v>
      </c>
      <c r="V1877" s="21">
        <v>99</v>
      </c>
      <c r="W1877" s="21">
        <v>99</v>
      </c>
      <c r="X1877" s="21">
        <v>99</v>
      </c>
      <c r="Y1877" s="21">
        <v>99</v>
      </c>
      <c r="Z1877" s="21">
        <v>99</v>
      </c>
      <c r="AA1877" s="21">
        <v>99</v>
      </c>
      <c r="AB1877" s="22">
        <v>1873</v>
      </c>
      <c r="AC1877" s="23">
        <v>99</v>
      </c>
      <c r="AD1877" s="23">
        <v>99</v>
      </c>
      <c r="AE1877" s="24">
        <v>99</v>
      </c>
      <c r="AF1877" s="24">
        <v>99</v>
      </c>
      <c r="AG1877" s="24">
        <v>99</v>
      </c>
      <c r="AH1877" s="24">
        <v>99</v>
      </c>
      <c r="AI1877" s="24">
        <v>99</v>
      </c>
      <c r="AJ1877" s="24">
        <v>99</v>
      </c>
      <c r="AK1877" s="24">
        <v>99</v>
      </c>
      <c r="AL1877" s="24">
        <v>99</v>
      </c>
      <c r="AM1877" s="24">
        <v>99</v>
      </c>
      <c r="AN1877" s="24">
        <v>99</v>
      </c>
      <c r="DX1877" s="19">
        <v>1873</v>
      </c>
      <c r="DY1877" t="s">
        <v>568</v>
      </c>
      <c r="DZ1877" t="s">
        <v>568</v>
      </c>
      <c r="EA1877" t="s">
        <v>568</v>
      </c>
      <c r="EB1877" t="s">
        <v>568</v>
      </c>
    </row>
    <row r="1878" spans="1:132" x14ac:dyDescent="0.25">
      <c r="A1878" s="13">
        <v>1875</v>
      </c>
      <c r="B1878" s="13">
        <v>0</v>
      </c>
      <c r="C1878" s="13">
        <v>0</v>
      </c>
      <c r="D1878" s="13">
        <v>0</v>
      </c>
      <c r="E1878" s="13">
        <v>0</v>
      </c>
      <c r="F1878" s="13">
        <v>0</v>
      </c>
      <c r="G1878" s="13">
        <v>0</v>
      </c>
      <c r="H1878" s="13">
        <v>0</v>
      </c>
      <c r="I1878" s="13">
        <v>0</v>
      </c>
      <c r="J1878" s="13">
        <v>0</v>
      </c>
      <c r="K1878" s="13">
        <v>0</v>
      </c>
      <c r="L1878" s="13">
        <v>0</v>
      </c>
      <c r="M1878" s="13">
        <v>0</v>
      </c>
      <c r="O1878" s="19">
        <v>1874</v>
      </c>
      <c r="P1878" s="20">
        <v>99</v>
      </c>
      <c r="Q1878" s="20">
        <v>99</v>
      </c>
      <c r="R1878" s="21">
        <v>99</v>
      </c>
      <c r="S1878" s="21">
        <v>99</v>
      </c>
      <c r="T1878" s="21">
        <v>99</v>
      </c>
      <c r="U1878" s="21">
        <v>99</v>
      </c>
      <c r="V1878" s="21">
        <v>99</v>
      </c>
      <c r="W1878" s="21">
        <v>99</v>
      </c>
      <c r="X1878" s="21">
        <v>99</v>
      </c>
      <c r="Y1878" s="21">
        <v>99</v>
      </c>
      <c r="Z1878" s="21">
        <v>99</v>
      </c>
      <c r="AA1878" s="21">
        <v>99</v>
      </c>
      <c r="AB1878" s="22">
        <v>1874</v>
      </c>
      <c r="AC1878" s="23">
        <v>99</v>
      </c>
      <c r="AD1878" s="23">
        <v>99</v>
      </c>
      <c r="AE1878" s="24">
        <v>99</v>
      </c>
      <c r="AF1878" s="24">
        <v>99</v>
      </c>
      <c r="AG1878" s="24">
        <v>99</v>
      </c>
      <c r="AH1878" s="24">
        <v>99</v>
      </c>
      <c r="AI1878" s="24">
        <v>99</v>
      </c>
      <c r="AJ1878" s="24">
        <v>99</v>
      </c>
      <c r="AK1878" s="24">
        <v>99</v>
      </c>
      <c r="AL1878" s="24">
        <v>99</v>
      </c>
      <c r="AM1878" s="24">
        <v>99</v>
      </c>
      <c r="AN1878" s="24">
        <v>99</v>
      </c>
      <c r="DX1878" s="19">
        <v>1874</v>
      </c>
      <c r="DY1878" t="s">
        <v>568</v>
      </c>
      <c r="DZ1878" t="s">
        <v>568</v>
      </c>
      <c r="EA1878" t="s">
        <v>568</v>
      </c>
      <c r="EB1878" t="s">
        <v>568</v>
      </c>
    </row>
    <row r="1879" spans="1:132" x14ac:dyDescent="0.25">
      <c r="A1879" s="12">
        <v>1876</v>
      </c>
      <c r="B1879" s="12">
        <v>0</v>
      </c>
      <c r="C1879" s="12">
        <v>0</v>
      </c>
      <c r="D1879" s="12">
        <v>0</v>
      </c>
      <c r="E1879" s="12">
        <v>0</v>
      </c>
      <c r="F1879" s="12">
        <v>0</v>
      </c>
      <c r="G1879" s="12">
        <v>0</v>
      </c>
      <c r="H1879" s="12">
        <v>0</v>
      </c>
      <c r="I1879" s="12">
        <v>0</v>
      </c>
      <c r="J1879" s="12">
        <v>0</v>
      </c>
      <c r="K1879" s="12">
        <v>0</v>
      </c>
      <c r="L1879" s="12">
        <v>0</v>
      </c>
      <c r="M1879" s="12">
        <v>0</v>
      </c>
      <c r="O1879" s="19">
        <v>1875</v>
      </c>
      <c r="P1879" s="20">
        <v>99</v>
      </c>
      <c r="Q1879" s="20">
        <v>99</v>
      </c>
      <c r="R1879" s="21">
        <v>99</v>
      </c>
      <c r="S1879" s="21">
        <v>99</v>
      </c>
      <c r="T1879" s="21">
        <v>99</v>
      </c>
      <c r="U1879" s="21">
        <v>99</v>
      </c>
      <c r="V1879" s="21">
        <v>99</v>
      </c>
      <c r="W1879" s="21">
        <v>99</v>
      </c>
      <c r="X1879" s="21">
        <v>99</v>
      </c>
      <c r="Y1879" s="21">
        <v>99</v>
      </c>
      <c r="Z1879" s="21">
        <v>99</v>
      </c>
      <c r="AA1879" s="21">
        <v>99</v>
      </c>
      <c r="AB1879" s="22">
        <v>1875</v>
      </c>
      <c r="AC1879" s="23">
        <v>99</v>
      </c>
      <c r="AD1879" s="23">
        <v>99</v>
      </c>
      <c r="AE1879" s="24">
        <v>99</v>
      </c>
      <c r="AF1879" s="24">
        <v>99</v>
      </c>
      <c r="AG1879" s="24">
        <v>99</v>
      </c>
      <c r="AH1879" s="24">
        <v>99</v>
      </c>
      <c r="AI1879" s="24">
        <v>99</v>
      </c>
      <c r="AJ1879" s="24">
        <v>99</v>
      </c>
      <c r="AK1879" s="24">
        <v>99</v>
      </c>
      <c r="AL1879" s="24">
        <v>99</v>
      </c>
      <c r="AM1879" s="24">
        <v>99</v>
      </c>
      <c r="AN1879" s="24">
        <v>99</v>
      </c>
      <c r="DX1879" s="19">
        <v>1875</v>
      </c>
      <c r="DY1879" t="s">
        <v>568</v>
      </c>
      <c r="DZ1879" t="s">
        <v>568</v>
      </c>
      <c r="EA1879" t="s">
        <v>568</v>
      </c>
      <c r="EB1879" t="s">
        <v>568</v>
      </c>
    </row>
    <row r="1880" spans="1:132" x14ac:dyDescent="0.25">
      <c r="A1880" s="13">
        <v>1877</v>
      </c>
      <c r="B1880" s="13">
        <v>0</v>
      </c>
      <c r="C1880" s="13">
        <v>0</v>
      </c>
      <c r="D1880" s="13">
        <v>0</v>
      </c>
      <c r="E1880" s="13">
        <v>0</v>
      </c>
      <c r="F1880" s="13">
        <v>0</v>
      </c>
      <c r="G1880" s="13">
        <v>0</v>
      </c>
      <c r="H1880" s="13">
        <v>0</v>
      </c>
      <c r="I1880" s="13">
        <v>0</v>
      </c>
      <c r="J1880" s="13">
        <v>0</v>
      </c>
      <c r="K1880" s="13">
        <v>0</v>
      </c>
      <c r="L1880" s="13">
        <v>0</v>
      </c>
      <c r="M1880" s="13">
        <v>0</v>
      </c>
      <c r="O1880" s="19">
        <v>1876</v>
      </c>
      <c r="P1880" s="20">
        <v>99</v>
      </c>
      <c r="Q1880" s="20">
        <v>99</v>
      </c>
      <c r="R1880" s="21">
        <v>99</v>
      </c>
      <c r="S1880" s="21">
        <v>99</v>
      </c>
      <c r="T1880" s="21">
        <v>99</v>
      </c>
      <c r="U1880" s="21">
        <v>99</v>
      </c>
      <c r="V1880" s="21">
        <v>99</v>
      </c>
      <c r="W1880" s="21">
        <v>99</v>
      </c>
      <c r="X1880" s="21">
        <v>99</v>
      </c>
      <c r="Y1880" s="21">
        <v>99</v>
      </c>
      <c r="Z1880" s="21">
        <v>99</v>
      </c>
      <c r="AA1880" s="21">
        <v>99</v>
      </c>
      <c r="AB1880" s="22">
        <v>1876</v>
      </c>
      <c r="AC1880" s="23">
        <v>99</v>
      </c>
      <c r="AD1880" s="23">
        <v>99</v>
      </c>
      <c r="AE1880" s="24">
        <v>99</v>
      </c>
      <c r="AF1880" s="24">
        <v>99</v>
      </c>
      <c r="AG1880" s="24">
        <v>99</v>
      </c>
      <c r="AH1880" s="24">
        <v>99</v>
      </c>
      <c r="AI1880" s="24">
        <v>99</v>
      </c>
      <c r="AJ1880" s="24">
        <v>99</v>
      </c>
      <c r="AK1880" s="24">
        <v>99</v>
      </c>
      <c r="AL1880" s="24">
        <v>99</v>
      </c>
      <c r="AM1880" s="24">
        <v>99</v>
      </c>
      <c r="AN1880" s="24">
        <v>99</v>
      </c>
      <c r="DX1880" s="19">
        <v>1876</v>
      </c>
      <c r="DY1880" t="s">
        <v>568</v>
      </c>
      <c r="DZ1880" t="s">
        <v>568</v>
      </c>
      <c r="EA1880" t="s">
        <v>568</v>
      </c>
      <c r="EB1880" t="s">
        <v>568</v>
      </c>
    </row>
    <row r="1881" spans="1:132" x14ac:dyDescent="0.25">
      <c r="A1881" s="12">
        <v>1878</v>
      </c>
      <c r="B1881" s="12">
        <v>0</v>
      </c>
      <c r="C1881" s="12">
        <v>0</v>
      </c>
      <c r="D1881" s="12">
        <v>0</v>
      </c>
      <c r="E1881" s="12">
        <v>0</v>
      </c>
      <c r="F1881" s="12">
        <v>0</v>
      </c>
      <c r="G1881" s="12">
        <v>0</v>
      </c>
      <c r="H1881" s="12">
        <v>0</v>
      </c>
      <c r="I1881" s="12">
        <v>0</v>
      </c>
      <c r="J1881" s="12">
        <v>0</v>
      </c>
      <c r="K1881" s="12">
        <v>0</v>
      </c>
      <c r="L1881" s="12">
        <v>0</v>
      </c>
      <c r="M1881" s="12">
        <v>0</v>
      </c>
      <c r="O1881" s="19">
        <v>1877</v>
      </c>
      <c r="P1881" s="20">
        <v>99</v>
      </c>
      <c r="Q1881" s="20">
        <v>99</v>
      </c>
      <c r="R1881" s="21">
        <v>99</v>
      </c>
      <c r="S1881" s="21">
        <v>99</v>
      </c>
      <c r="T1881" s="21">
        <v>99</v>
      </c>
      <c r="U1881" s="21">
        <v>99</v>
      </c>
      <c r="V1881" s="21">
        <v>99</v>
      </c>
      <c r="W1881" s="21">
        <v>99</v>
      </c>
      <c r="X1881" s="21">
        <v>99</v>
      </c>
      <c r="Y1881" s="21">
        <v>99</v>
      </c>
      <c r="Z1881" s="21">
        <v>99</v>
      </c>
      <c r="AA1881" s="21">
        <v>99</v>
      </c>
      <c r="AB1881" s="22">
        <v>1877</v>
      </c>
      <c r="AC1881" s="23">
        <v>99</v>
      </c>
      <c r="AD1881" s="23">
        <v>99</v>
      </c>
      <c r="AE1881" s="24">
        <v>99</v>
      </c>
      <c r="AF1881" s="24">
        <v>99</v>
      </c>
      <c r="AG1881" s="24">
        <v>99</v>
      </c>
      <c r="AH1881" s="24">
        <v>99</v>
      </c>
      <c r="AI1881" s="24">
        <v>99</v>
      </c>
      <c r="AJ1881" s="24">
        <v>99</v>
      </c>
      <c r="AK1881" s="24">
        <v>99</v>
      </c>
      <c r="AL1881" s="24">
        <v>99</v>
      </c>
      <c r="AM1881" s="24">
        <v>99</v>
      </c>
      <c r="AN1881" s="24">
        <v>99</v>
      </c>
      <c r="DX1881" s="19">
        <v>1877</v>
      </c>
      <c r="DY1881" t="s">
        <v>568</v>
      </c>
      <c r="DZ1881" t="s">
        <v>568</v>
      </c>
      <c r="EA1881" t="s">
        <v>568</v>
      </c>
      <c r="EB1881" t="s">
        <v>568</v>
      </c>
    </row>
    <row r="1882" spans="1:132" x14ac:dyDescent="0.25">
      <c r="A1882" s="13">
        <v>1879</v>
      </c>
      <c r="B1882" s="13">
        <v>0</v>
      </c>
      <c r="C1882" s="13">
        <v>0</v>
      </c>
      <c r="D1882" s="13">
        <v>0</v>
      </c>
      <c r="E1882" s="13">
        <v>0</v>
      </c>
      <c r="F1882" s="13">
        <v>0</v>
      </c>
      <c r="G1882" s="13">
        <v>0</v>
      </c>
      <c r="H1882" s="13">
        <v>0</v>
      </c>
      <c r="I1882" s="13">
        <v>0</v>
      </c>
      <c r="J1882" s="13">
        <v>0</v>
      </c>
      <c r="K1882" s="13">
        <v>0</v>
      </c>
      <c r="L1882" s="13">
        <v>0</v>
      </c>
      <c r="M1882" s="13">
        <v>0</v>
      </c>
      <c r="O1882" s="19">
        <v>1878</v>
      </c>
      <c r="P1882" s="20">
        <v>99</v>
      </c>
      <c r="Q1882" s="20">
        <v>99</v>
      </c>
      <c r="R1882" s="21">
        <v>99</v>
      </c>
      <c r="S1882" s="21">
        <v>99</v>
      </c>
      <c r="T1882" s="21">
        <v>99</v>
      </c>
      <c r="U1882" s="21">
        <v>99</v>
      </c>
      <c r="V1882" s="21">
        <v>99</v>
      </c>
      <c r="W1882" s="21">
        <v>99</v>
      </c>
      <c r="X1882" s="21">
        <v>99</v>
      </c>
      <c r="Y1882" s="21">
        <v>99</v>
      </c>
      <c r="Z1882" s="21">
        <v>99</v>
      </c>
      <c r="AA1882" s="21">
        <v>99</v>
      </c>
      <c r="AB1882" s="22">
        <v>1878</v>
      </c>
      <c r="AC1882" s="23">
        <v>99</v>
      </c>
      <c r="AD1882" s="23">
        <v>99</v>
      </c>
      <c r="AE1882" s="24">
        <v>99</v>
      </c>
      <c r="AF1882" s="24">
        <v>99</v>
      </c>
      <c r="AG1882" s="24">
        <v>99</v>
      </c>
      <c r="AH1882" s="24">
        <v>99</v>
      </c>
      <c r="AI1882" s="24">
        <v>99</v>
      </c>
      <c r="AJ1882" s="24">
        <v>99</v>
      </c>
      <c r="AK1882" s="24">
        <v>99</v>
      </c>
      <c r="AL1882" s="24">
        <v>99</v>
      </c>
      <c r="AM1882" s="24">
        <v>99</v>
      </c>
      <c r="AN1882" s="24">
        <v>99</v>
      </c>
      <c r="DX1882" s="19">
        <v>1878</v>
      </c>
      <c r="DY1882" t="s">
        <v>568</v>
      </c>
      <c r="DZ1882" t="s">
        <v>568</v>
      </c>
      <c r="EA1882" t="s">
        <v>568</v>
      </c>
      <c r="EB1882" t="s">
        <v>568</v>
      </c>
    </row>
    <row r="1883" spans="1:132" x14ac:dyDescent="0.25">
      <c r="A1883" s="12">
        <v>1880</v>
      </c>
      <c r="B1883" s="12">
        <v>0</v>
      </c>
      <c r="C1883" s="12">
        <v>0</v>
      </c>
      <c r="D1883" s="12">
        <v>0</v>
      </c>
      <c r="E1883" s="12">
        <v>0</v>
      </c>
      <c r="F1883" s="12">
        <v>0</v>
      </c>
      <c r="G1883" s="12">
        <v>0</v>
      </c>
      <c r="H1883" s="12">
        <v>0</v>
      </c>
      <c r="I1883" s="12">
        <v>0</v>
      </c>
      <c r="J1883" s="12">
        <v>0</v>
      </c>
      <c r="K1883" s="12">
        <v>0</v>
      </c>
      <c r="L1883" s="12">
        <v>0</v>
      </c>
      <c r="M1883" s="12">
        <v>0</v>
      </c>
      <c r="O1883" s="19">
        <v>1879</v>
      </c>
      <c r="P1883" s="20">
        <v>99</v>
      </c>
      <c r="Q1883" s="20">
        <v>99</v>
      </c>
      <c r="R1883" s="21">
        <v>99</v>
      </c>
      <c r="S1883" s="21">
        <v>99</v>
      </c>
      <c r="T1883" s="21">
        <v>99</v>
      </c>
      <c r="U1883" s="21">
        <v>99</v>
      </c>
      <c r="V1883" s="21">
        <v>99</v>
      </c>
      <c r="W1883" s="21">
        <v>99</v>
      </c>
      <c r="X1883" s="21">
        <v>99</v>
      </c>
      <c r="Y1883" s="21">
        <v>99</v>
      </c>
      <c r="Z1883" s="21">
        <v>99</v>
      </c>
      <c r="AA1883" s="21">
        <v>99</v>
      </c>
      <c r="AB1883" s="22">
        <v>1879</v>
      </c>
      <c r="AC1883" s="23">
        <v>99</v>
      </c>
      <c r="AD1883" s="23">
        <v>99</v>
      </c>
      <c r="AE1883" s="24">
        <v>99</v>
      </c>
      <c r="AF1883" s="24">
        <v>99</v>
      </c>
      <c r="AG1883" s="24">
        <v>99</v>
      </c>
      <c r="AH1883" s="24">
        <v>99</v>
      </c>
      <c r="AI1883" s="24">
        <v>99</v>
      </c>
      <c r="AJ1883" s="24">
        <v>99</v>
      </c>
      <c r="AK1883" s="24">
        <v>99</v>
      </c>
      <c r="AL1883" s="24">
        <v>99</v>
      </c>
      <c r="AM1883" s="24">
        <v>99</v>
      </c>
      <c r="AN1883" s="24">
        <v>99</v>
      </c>
      <c r="DX1883" s="19">
        <v>1879</v>
      </c>
      <c r="DY1883" t="s">
        <v>568</v>
      </c>
      <c r="DZ1883" t="s">
        <v>568</v>
      </c>
      <c r="EA1883" t="s">
        <v>568</v>
      </c>
      <c r="EB1883" t="s">
        <v>568</v>
      </c>
    </row>
    <row r="1884" spans="1:132" x14ac:dyDescent="0.25">
      <c r="A1884" s="13">
        <v>1881</v>
      </c>
      <c r="B1884" s="13">
        <v>0</v>
      </c>
      <c r="C1884" s="13">
        <v>0</v>
      </c>
      <c r="D1884" s="13">
        <v>0</v>
      </c>
      <c r="E1884" s="13">
        <v>0</v>
      </c>
      <c r="F1884" s="13">
        <v>0</v>
      </c>
      <c r="G1884" s="13">
        <v>0</v>
      </c>
      <c r="H1884" s="13">
        <v>0</v>
      </c>
      <c r="I1884" s="13">
        <v>0</v>
      </c>
      <c r="J1884" s="13">
        <v>0</v>
      </c>
      <c r="K1884" s="13">
        <v>0</v>
      </c>
      <c r="L1884" s="13">
        <v>0</v>
      </c>
      <c r="M1884" s="13">
        <v>0</v>
      </c>
      <c r="O1884" s="19">
        <v>1880</v>
      </c>
      <c r="P1884" s="20">
        <v>99</v>
      </c>
      <c r="Q1884" s="20">
        <v>99</v>
      </c>
      <c r="R1884" s="21">
        <v>99</v>
      </c>
      <c r="S1884" s="21">
        <v>99</v>
      </c>
      <c r="T1884" s="21">
        <v>99</v>
      </c>
      <c r="U1884" s="21">
        <v>99</v>
      </c>
      <c r="V1884" s="21">
        <v>99</v>
      </c>
      <c r="W1884" s="21">
        <v>99</v>
      </c>
      <c r="X1884" s="21">
        <v>99</v>
      </c>
      <c r="Y1884" s="21">
        <v>99</v>
      </c>
      <c r="Z1884" s="21">
        <v>99</v>
      </c>
      <c r="AA1884" s="21">
        <v>99</v>
      </c>
      <c r="AB1884" s="22">
        <v>1880</v>
      </c>
      <c r="AC1884" s="23">
        <v>99</v>
      </c>
      <c r="AD1884" s="23">
        <v>99</v>
      </c>
      <c r="AE1884" s="24">
        <v>99</v>
      </c>
      <c r="AF1884" s="24">
        <v>99</v>
      </c>
      <c r="AG1884" s="24">
        <v>99</v>
      </c>
      <c r="AH1884" s="24">
        <v>99</v>
      </c>
      <c r="AI1884" s="24">
        <v>99</v>
      </c>
      <c r="AJ1884" s="24">
        <v>99</v>
      </c>
      <c r="AK1884" s="24">
        <v>99</v>
      </c>
      <c r="AL1884" s="24">
        <v>99</v>
      </c>
      <c r="AM1884" s="24">
        <v>99</v>
      </c>
      <c r="AN1884" s="24">
        <v>99</v>
      </c>
      <c r="DX1884" s="19">
        <v>1880</v>
      </c>
      <c r="DY1884" t="s">
        <v>568</v>
      </c>
      <c r="DZ1884" t="s">
        <v>568</v>
      </c>
      <c r="EA1884" t="s">
        <v>568</v>
      </c>
      <c r="EB1884" t="s">
        <v>568</v>
      </c>
    </row>
    <row r="1885" spans="1:132" x14ac:dyDescent="0.25">
      <c r="A1885" s="12">
        <v>1882</v>
      </c>
      <c r="B1885" s="12">
        <v>0</v>
      </c>
      <c r="C1885" s="12">
        <v>0</v>
      </c>
      <c r="D1885" s="12">
        <v>0</v>
      </c>
      <c r="E1885" s="12">
        <v>0</v>
      </c>
      <c r="F1885" s="12">
        <v>0</v>
      </c>
      <c r="G1885" s="12">
        <v>0</v>
      </c>
      <c r="H1885" s="12">
        <v>0</v>
      </c>
      <c r="I1885" s="12">
        <v>0</v>
      </c>
      <c r="J1885" s="12">
        <v>0</v>
      </c>
      <c r="K1885" s="12">
        <v>0</v>
      </c>
      <c r="L1885" s="12">
        <v>0</v>
      </c>
      <c r="M1885" s="12">
        <v>0</v>
      </c>
      <c r="O1885" s="19">
        <v>1881</v>
      </c>
      <c r="P1885" s="20">
        <v>99</v>
      </c>
      <c r="Q1885" s="20">
        <v>99</v>
      </c>
      <c r="R1885" s="21">
        <v>99</v>
      </c>
      <c r="S1885" s="21">
        <v>99</v>
      </c>
      <c r="T1885" s="21">
        <v>99</v>
      </c>
      <c r="U1885" s="21">
        <v>99</v>
      </c>
      <c r="V1885" s="21">
        <v>99</v>
      </c>
      <c r="W1885" s="21">
        <v>99</v>
      </c>
      <c r="X1885" s="21">
        <v>99</v>
      </c>
      <c r="Y1885" s="21">
        <v>99</v>
      </c>
      <c r="Z1885" s="21">
        <v>99</v>
      </c>
      <c r="AA1885" s="21">
        <v>99</v>
      </c>
      <c r="AB1885" s="22">
        <v>1881</v>
      </c>
      <c r="AC1885" s="23">
        <v>99</v>
      </c>
      <c r="AD1885" s="23">
        <v>99</v>
      </c>
      <c r="AE1885" s="24">
        <v>99</v>
      </c>
      <c r="AF1885" s="24">
        <v>99</v>
      </c>
      <c r="AG1885" s="24">
        <v>99</v>
      </c>
      <c r="AH1885" s="24">
        <v>99</v>
      </c>
      <c r="AI1885" s="24">
        <v>99</v>
      </c>
      <c r="AJ1885" s="24">
        <v>99</v>
      </c>
      <c r="AK1885" s="24">
        <v>99</v>
      </c>
      <c r="AL1885" s="24">
        <v>99</v>
      </c>
      <c r="AM1885" s="24">
        <v>99</v>
      </c>
      <c r="AN1885" s="24">
        <v>99</v>
      </c>
      <c r="DX1885" s="19">
        <v>1881</v>
      </c>
      <c r="DY1885" t="s">
        <v>568</v>
      </c>
      <c r="DZ1885" t="s">
        <v>568</v>
      </c>
      <c r="EA1885" t="s">
        <v>568</v>
      </c>
      <c r="EB1885" t="s">
        <v>568</v>
      </c>
    </row>
    <row r="1886" spans="1:132" x14ac:dyDescent="0.25">
      <c r="A1886" s="13">
        <v>1883</v>
      </c>
      <c r="B1886" s="13">
        <v>0</v>
      </c>
      <c r="C1886" s="13">
        <v>0</v>
      </c>
      <c r="D1886" s="13">
        <v>0</v>
      </c>
      <c r="E1886" s="13">
        <v>0</v>
      </c>
      <c r="F1886" s="13">
        <v>0</v>
      </c>
      <c r="G1886" s="13">
        <v>0</v>
      </c>
      <c r="H1886" s="13">
        <v>0</v>
      </c>
      <c r="I1886" s="13">
        <v>0</v>
      </c>
      <c r="J1886" s="13">
        <v>0</v>
      </c>
      <c r="K1886" s="13">
        <v>0</v>
      </c>
      <c r="L1886" s="13">
        <v>0</v>
      </c>
      <c r="M1886" s="13">
        <v>0</v>
      </c>
      <c r="O1886" s="19">
        <v>1882</v>
      </c>
      <c r="P1886" s="20">
        <v>99</v>
      </c>
      <c r="Q1886" s="20">
        <v>99</v>
      </c>
      <c r="R1886" s="21">
        <v>99</v>
      </c>
      <c r="S1886" s="21">
        <v>99</v>
      </c>
      <c r="T1886" s="21">
        <v>99</v>
      </c>
      <c r="U1886" s="21">
        <v>99</v>
      </c>
      <c r="V1886" s="21">
        <v>99</v>
      </c>
      <c r="W1886" s="21">
        <v>99</v>
      </c>
      <c r="X1886" s="21">
        <v>99</v>
      </c>
      <c r="Y1886" s="21">
        <v>99</v>
      </c>
      <c r="Z1886" s="21">
        <v>99</v>
      </c>
      <c r="AA1886" s="21">
        <v>99</v>
      </c>
      <c r="AB1886" s="22">
        <v>1882</v>
      </c>
      <c r="AC1886" s="23">
        <v>99</v>
      </c>
      <c r="AD1886" s="23">
        <v>99</v>
      </c>
      <c r="AE1886" s="24">
        <v>99</v>
      </c>
      <c r="AF1886" s="24">
        <v>99</v>
      </c>
      <c r="AG1886" s="24">
        <v>99</v>
      </c>
      <c r="AH1886" s="24">
        <v>99</v>
      </c>
      <c r="AI1886" s="24">
        <v>99</v>
      </c>
      <c r="AJ1886" s="24">
        <v>99</v>
      </c>
      <c r="AK1886" s="24">
        <v>99</v>
      </c>
      <c r="AL1886" s="24">
        <v>99</v>
      </c>
      <c r="AM1886" s="24">
        <v>99</v>
      </c>
      <c r="AN1886" s="24">
        <v>99</v>
      </c>
      <c r="DX1886" s="19">
        <v>1882</v>
      </c>
      <c r="DY1886" t="s">
        <v>568</v>
      </c>
      <c r="DZ1886" t="s">
        <v>568</v>
      </c>
      <c r="EA1886" t="s">
        <v>568</v>
      </c>
      <c r="EB1886" t="s">
        <v>568</v>
      </c>
    </row>
    <row r="1887" spans="1:132" x14ac:dyDescent="0.25">
      <c r="A1887" s="12">
        <v>1884</v>
      </c>
      <c r="B1887" s="12">
        <v>0</v>
      </c>
      <c r="C1887" s="12">
        <v>0</v>
      </c>
      <c r="D1887" s="12">
        <v>0</v>
      </c>
      <c r="E1887" s="12">
        <v>0</v>
      </c>
      <c r="F1887" s="12">
        <v>0</v>
      </c>
      <c r="G1887" s="12">
        <v>0</v>
      </c>
      <c r="H1887" s="12">
        <v>0</v>
      </c>
      <c r="I1887" s="12">
        <v>0</v>
      </c>
      <c r="J1887" s="12">
        <v>0</v>
      </c>
      <c r="K1887" s="12">
        <v>0</v>
      </c>
      <c r="L1887" s="12">
        <v>0</v>
      </c>
      <c r="M1887" s="12">
        <v>0</v>
      </c>
      <c r="O1887" s="19">
        <v>1883</v>
      </c>
      <c r="P1887" s="20">
        <v>99</v>
      </c>
      <c r="Q1887" s="20">
        <v>99</v>
      </c>
      <c r="R1887" s="21">
        <v>99</v>
      </c>
      <c r="S1887" s="21">
        <v>99</v>
      </c>
      <c r="T1887" s="21">
        <v>99</v>
      </c>
      <c r="U1887" s="21">
        <v>99</v>
      </c>
      <c r="V1887" s="21">
        <v>99</v>
      </c>
      <c r="W1887" s="21">
        <v>99</v>
      </c>
      <c r="X1887" s="21">
        <v>99</v>
      </c>
      <c r="Y1887" s="21">
        <v>99</v>
      </c>
      <c r="Z1887" s="21">
        <v>99</v>
      </c>
      <c r="AA1887" s="21">
        <v>99</v>
      </c>
      <c r="AB1887" s="22">
        <v>1883</v>
      </c>
      <c r="AC1887" s="23">
        <v>99</v>
      </c>
      <c r="AD1887" s="23">
        <v>99</v>
      </c>
      <c r="AE1887" s="24">
        <v>99</v>
      </c>
      <c r="AF1887" s="24">
        <v>99</v>
      </c>
      <c r="AG1887" s="24">
        <v>99</v>
      </c>
      <c r="AH1887" s="24">
        <v>99</v>
      </c>
      <c r="AI1887" s="24">
        <v>99</v>
      </c>
      <c r="AJ1887" s="24">
        <v>99</v>
      </c>
      <c r="AK1887" s="24">
        <v>99</v>
      </c>
      <c r="AL1887" s="24">
        <v>99</v>
      </c>
      <c r="AM1887" s="24">
        <v>99</v>
      </c>
      <c r="AN1887" s="24">
        <v>99</v>
      </c>
      <c r="DX1887" s="19">
        <v>1883</v>
      </c>
      <c r="DY1887" t="s">
        <v>568</v>
      </c>
      <c r="DZ1887" t="s">
        <v>568</v>
      </c>
      <c r="EA1887" t="s">
        <v>568</v>
      </c>
      <c r="EB1887" t="s">
        <v>568</v>
      </c>
    </row>
    <row r="1888" spans="1:132" x14ac:dyDescent="0.25">
      <c r="A1888" s="13">
        <v>1885</v>
      </c>
      <c r="B1888" s="13">
        <v>0</v>
      </c>
      <c r="C1888" s="13">
        <v>0</v>
      </c>
      <c r="D1888" s="13">
        <v>0</v>
      </c>
      <c r="E1888" s="13">
        <v>0</v>
      </c>
      <c r="F1888" s="13">
        <v>0</v>
      </c>
      <c r="G1888" s="13">
        <v>0</v>
      </c>
      <c r="H1888" s="13">
        <v>0</v>
      </c>
      <c r="I1888" s="13">
        <v>0</v>
      </c>
      <c r="J1888" s="13">
        <v>0</v>
      </c>
      <c r="K1888" s="13">
        <v>0</v>
      </c>
      <c r="L1888" s="13">
        <v>0</v>
      </c>
      <c r="M1888" s="13">
        <v>0</v>
      </c>
      <c r="O1888" s="19">
        <v>1884</v>
      </c>
      <c r="P1888" s="20">
        <v>99</v>
      </c>
      <c r="Q1888" s="20">
        <v>99</v>
      </c>
      <c r="R1888" s="21">
        <v>99</v>
      </c>
      <c r="S1888" s="21">
        <v>99</v>
      </c>
      <c r="T1888" s="21">
        <v>99</v>
      </c>
      <c r="U1888" s="21">
        <v>99</v>
      </c>
      <c r="V1888" s="21">
        <v>99</v>
      </c>
      <c r="W1888" s="21">
        <v>99</v>
      </c>
      <c r="X1888" s="21">
        <v>99</v>
      </c>
      <c r="Y1888" s="21">
        <v>99</v>
      </c>
      <c r="Z1888" s="21">
        <v>99</v>
      </c>
      <c r="AA1888" s="21">
        <v>99</v>
      </c>
      <c r="AB1888" s="22">
        <v>1884</v>
      </c>
      <c r="AC1888" s="23">
        <v>99</v>
      </c>
      <c r="AD1888" s="23">
        <v>99</v>
      </c>
      <c r="AE1888" s="24">
        <v>99</v>
      </c>
      <c r="AF1888" s="24">
        <v>99</v>
      </c>
      <c r="AG1888" s="24">
        <v>99</v>
      </c>
      <c r="AH1888" s="24">
        <v>99</v>
      </c>
      <c r="AI1888" s="24">
        <v>99</v>
      </c>
      <c r="AJ1888" s="24">
        <v>99</v>
      </c>
      <c r="AK1888" s="24">
        <v>99</v>
      </c>
      <c r="AL1888" s="24">
        <v>99</v>
      </c>
      <c r="AM1888" s="24">
        <v>99</v>
      </c>
      <c r="AN1888" s="24">
        <v>99</v>
      </c>
      <c r="DX1888" s="19">
        <v>1884</v>
      </c>
      <c r="DY1888" t="s">
        <v>568</v>
      </c>
      <c r="DZ1888" t="s">
        <v>568</v>
      </c>
      <c r="EA1888" t="s">
        <v>568</v>
      </c>
      <c r="EB1888" t="s">
        <v>568</v>
      </c>
    </row>
    <row r="1889" spans="1:132" x14ac:dyDescent="0.25">
      <c r="A1889" s="12">
        <v>1886</v>
      </c>
      <c r="B1889" s="12">
        <v>0</v>
      </c>
      <c r="C1889" s="12">
        <v>0</v>
      </c>
      <c r="D1889" s="12">
        <v>0</v>
      </c>
      <c r="E1889" s="12">
        <v>0</v>
      </c>
      <c r="F1889" s="12">
        <v>0</v>
      </c>
      <c r="G1889" s="12">
        <v>0</v>
      </c>
      <c r="H1889" s="12">
        <v>0</v>
      </c>
      <c r="I1889" s="12">
        <v>0</v>
      </c>
      <c r="J1889" s="12">
        <v>0</v>
      </c>
      <c r="K1889" s="12">
        <v>0</v>
      </c>
      <c r="L1889" s="12">
        <v>0</v>
      </c>
      <c r="M1889" s="12">
        <v>0</v>
      </c>
      <c r="O1889" s="19">
        <v>1885</v>
      </c>
      <c r="P1889" s="20">
        <v>99</v>
      </c>
      <c r="Q1889" s="20">
        <v>99</v>
      </c>
      <c r="R1889" s="21">
        <v>99</v>
      </c>
      <c r="S1889" s="21">
        <v>99</v>
      </c>
      <c r="T1889" s="21">
        <v>99</v>
      </c>
      <c r="U1889" s="21">
        <v>99</v>
      </c>
      <c r="V1889" s="21">
        <v>99</v>
      </c>
      <c r="W1889" s="21">
        <v>99</v>
      </c>
      <c r="X1889" s="21">
        <v>99</v>
      </c>
      <c r="Y1889" s="21">
        <v>99</v>
      </c>
      <c r="Z1889" s="21">
        <v>99</v>
      </c>
      <c r="AA1889" s="21">
        <v>99</v>
      </c>
      <c r="AB1889" s="22">
        <v>1885</v>
      </c>
      <c r="AC1889" s="23">
        <v>99</v>
      </c>
      <c r="AD1889" s="23">
        <v>99</v>
      </c>
      <c r="AE1889" s="24">
        <v>99</v>
      </c>
      <c r="AF1889" s="24">
        <v>99</v>
      </c>
      <c r="AG1889" s="24">
        <v>99</v>
      </c>
      <c r="AH1889" s="24">
        <v>99</v>
      </c>
      <c r="AI1889" s="24">
        <v>99</v>
      </c>
      <c r="AJ1889" s="24">
        <v>99</v>
      </c>
      <c r="AK1889" s="24">
        <v>99</v>
      </c>
      <c r="AL1889" s="24">
        <v>99</v>
      </c>
      <c r="AM1889" s="24">
        <v>99</v>
      </c>
      <c r="AN1889" s="24">
        <v>99</v>
      </c>
      <c r="DX1889" s="19">
        <v>1885</v>
      </c>
      <c r="DY1889" t="s">
        <v>568</v>
      </c>
      <c r="DZ1889" t="s">
        <v>568</v>
      </c>
      <c r="EA1889" t="s">
        <v>568</v>
      </c>
      <c r="EB1889" t="s">
        <v>568</v>
      </c>
    </row>
    <row r="1890" spans="1:132" x14ac:dyDescent="0.25">
      <c r="A1890" s="13">
        <v>1887</v>
      </c>
      <c r="B1890" s="13">
        <v>0</v>
      </c>
      <c r="C1890" s="13">
        <v>0</v>
      </c>
      <c r="D1890" s="13">
        <v>0</v>
      </c>
      <c r="E1890" s="13">
        <v>0</v>
      </c>
      <c r="F1890" s="13">
        <v>0</v>
      </c>
      <c r="G1890" s="13">
        <v>0</v>
      </c>
      <c r="H1890" s="13">
        <v>0</v>
      </c>
      <c r="I1890" s="13">
        <v>0</v>
      </c>
      <c r="J1890" s="13">
        <v>0</v>
      </c>
      <c r="K1890" s="13">
        <v>0</v>
      </c>
      <c r="L1890" s="13">
        <v>0</v>
      </c>
      <c r="M1890" s="13">
        <v>0</v>
      </c>
      <c r="O1890" s="19">
        <v>1886</v>
      </c>
      <c r="P1890" s="20">
        <v>99</v>
      </c>
      <c r="Q1890" s="20">
        <v>99</v>
      </c>
      <c r="R1890" s="21">
        <v>99</v>
      </c>
      <c r="S1890" s="21">
        <v>99</v>
      </c>
      <c r="T1890" s="21">
        <v>99</v>
      </c>
      <c r="U1890" s="21">
        <v>99</v>
      </c>
      <c r="V1890" s="21">
        <v>99</v>
      </c>
      <c r="W1890" s="21">
        <v>99</v>
      </c>
      <c r="X1890" s="21">
        <v>99</v>
      </c>
      <c r="Y1890" s="21">
        <v>99</v>
      </c>
      <c r="Z1890" s="21">
        <v>99</v>
      </c>
      <c r="AA1890" s="21">
        <v>99</v>
      </c>
      <c r="AB1890" s="22">
        <v>1886</v>
      </c>
      <c r="AC1890" s="23">
        <v>99</v>
      </c>
      <c r="AD1890" s="23">
        <v>99</v>
      </c>
      <c r="AE1890" s="24">
        <v>99</v>
      </c>
      <c r="AF1890" s="24">
        <v>99</v>
      </c>
      <c r="AG1890" s="24">
        <v>99</v>
      </c>
      <c r="AH1890" s="24">
        <v>99</v>
      </c>
      <c r="AI1890" s="24">
        <v>99</v>
      </c>
      <c r="AJ1890" s="24">
        <v>99</v>
      </c>
      <c r="AK1890" s="24">
        <v>99</v>
      </c>
      <c r="AL1890" s="24">
        <v>99</v>
      </c>
      <c r="AM1890" s="24">
        <v>99</v>
      </c>
      <c r="AN1890" s="24">
        <v>99</v>
      </c>
      <c r="DX1890" s="19">
        <v>1886</v>
      </c>
      <c r="DY1890" t="s">
        <v>568</v>
      </c>
      <c r="DZ1890" t="s">
        <v>568</v>
      </c>
      <c r="EA1890" t="s">
        <v>568</v>
      </c>
      <c r="EB1890" t="s">
        <v>568</v>
      </c>
    </row>
    <row r="1891" spans="1:132" x14ac:dyDescent="0.25">
      <c r="A1891" s="12">
        <v>1888</v>
      </c>
      <c r="B1891" s="12">
        <v>0</v>
      </c>
      <c r="C1891" s="12">
        <v>0</v>
      </c>
      <c r="D1891" s="12">
        <v>0</v>
      </c>
      <c r="E1891" s="12">
        <v>0</v>
      </c>
      <c r="F1891" s="12">
        <v>0</v>
      </c>
      <c r="G1891" s="12">
        <v>0</v>
      </c>
      <c r="H1891" s="12">
        <v>0</v>
      </c>
      <c r="I1891" s="12">
        <v>0</v>
      </c>
      <c r="J1891" s="12">
        <v>0</v>
      </c>
      <c r="K1891" s="12">
        <v>0</v>
      </c>
      <c r="L1891" s="12">
        <v>0</v>
      </c>
      <c r="M1891" s="12">
        <v>0</v>
      </c>
      <c r="O1891" s="19">
        <v>1887</v>
      </c>
      <c r="P1891" s="20">
        <v>99</v>
      </c>
      <c r="Q1891" s="20">
        <v>99</v>
      </c>
      <c r="R1891" s="21">
        <v>99</v>
      </c>
      <c r="S1891" s="21">
        <v>99</v>
      </c>
      <c r="T1891" s="21">
        <v>99</v>
      </c>
      <c r="U1891" s="21">
        <v>99</v>
      </c>
      <c r="V1891" s="21">
        <v>99</v>
      </c>
      <c r="W1891" s="21">
        <v>99</v>
      </c>
      <c r="X1891" s="21">
        <v>99</v>
      </c>
      <c r="Y1891" s="21">
        <v>99</v>
      </c>
      <c r="Z1891" s="21">
        <v>99</v>
      </c>
      <c r="AA1891" s="21">
        <v>99</v>
      </c>
      <c r="AB1891" s="22">
        <v>1887</v>
      </c>
      <c r="AC1891" s="23">
        <v>99</v>
      </c>
      <c r="AD1891" s="23">
        <v>99</v>
      </c>
      <c r="AE1891" s="24">
        <v>99</v>
      </c>
      <c r="AF1891" s="24">
        <v>99</v>
      </c>
      <c r="AG1891" s="24">
        <v>99</v>
      </c>
      <c r="AH1891" s="24">
        <v>99</v>
      </c>
      <c r="AI1891" s="24">
        <v>99</v>
      </c>
      <c r="AJ1891" s="24">
        <v>99</v>
      </c>
      <c r="AK1891" s="24">
        <v>99</v>
      </c>
      <c r="AL1891" s="24">
        <v>99</v>
      </c>
      <c r="AM1891" s="24">
        <v>99</v>
      </c>
      <c r="AN1891" s="24">
        <v>99</v>
      </c>
      <c r="DX1891" s="19">
        <v>1887</v>
      </c>
      <c r="DY1891" t="s">
        <v>568</v>
      </c>
      <c r="DZ1891" t="s">
        <v>568</v>
      </c>
      <c r="EA1891" t="s">
        <v>568</v>
      </c>
      <c r="EB1891" t="s">
        <v>568</v>
      </c>
    </row>
    <row r="1892" spans="1:132" x14ac:dyDescent="0.25">
      <c r="A1892" s="13">
        <v>1889</v>
      </c>
      <c r="B1892" s="13">
        <v>0</v>
      </c>
      <c r="C1892" s="13">
        <v>0</v>
      </c>
      <c r="D1892" s="13">
        <v>0</v>
      </c>
      <c r="E1892" s="13">
        <v>0</v>
      </c>
      <c r="F1892" s="13">
        <v>0</v>
      </c>
      <c r="G1892" s="13">
        <v>0</v>
      </c>
      <c r="H1892" s="13">
        <v>0</v>
      </c>
      <c r="I1892" s="13">
        <v>0</v>
      </c>
      <c r="J1892" s="13">
        <v>0</v>
      </c>
      <c r="K1892" s="13">
        <v>0</v>
      </c>
      <c r="L1892" s="13">
        <v>0</v>
      </c>
      <c r="M1892" s="13">
        <v>0</v>
      </c>
      <c r="O1892" s="19">
        <v>1888</v>
      </c>
      <c r="P1892" s="20">
        <v>99</v>
      </c>
      <c r="Q1892" s="20">
        <v>99</v>
      </c>
      <c r="R1892" s="21">
        <v>99</v>
      </c>
      <c r="S1892" s="21">
        <v>99</v>
      </c>
      <c r="T1892" s="21">
        <v>99</v>
      </c>
      <c r="U1892" s="21">
        <v>99</v>
      </c>
      <c r="V1892" s="21">
        <v>99</v>
      </c>
      <c r="W1892" s="21">
        <v>99</v>
      </c>
      <c r="X1892" s="21">
        <v>99</v>
      </c>
      <c r="Y1892" s="21">
        <v>99</v>
      </c>
      <c r="Z1892" s="21">
        <v>99</v>
      </c>
      <c r="AA1892" s="21">
        <v>99</v>
      </c>
      <c r="AB1892" s="22">
        <v>1888</v>
      </c>
      <c r="AC1892" s="23">
        <v>99</v>
      </c>
      <c r="AD1892" s="23">
        <v>99</v>
      </c>
      <c r="AE1892" s="24">
        <v>99</v>
      </c>
      <c r="AF1892" s="24">
        <v>99</v>
      </c>
      <c r="AG1892" s="24">
        <v>99</v>
      </c>
      <c r="AH1892" s="24">
        <v>99</v>
      </c>
      <c r="AI1892" s="24">
        <v>99</v>
      </c>
      <c r="AJ1892" s="24">
        <v>99</v>
      </c>
      <c r="AK1892" s="24">
        <v>99</v>
      </c>
      <c r="AL1892" s="24">
        <v>99</v>
      </c>
      <c r="AM1892" s="24">
        <v>99</v>
      </c>
      <c r="AN1892" s="24">
        <v>99</v>
      </c>
      <c r="DX1892" s="19">
        <v>1888</v>
      </c>
      <c r="DY1892" t="s">
        <v>568</v>
      </c>
      <c r="DZ1892" t="s">
        <v>568</v>
      </c>
      <c r="EA1892" t="s">
        <v>568</v>
      </c>
      <c r="EB1892" t="s">
        <v>568</v>
      </c>
    </row>
    <row r="1893" spans="1:132" x14ac:dyDescent="0.25">
      <c r="A1893" s="12">
        <v>1890</v>
      </c>
      <c r="B1893" s="12">
        <v>0</v>
      </c>
      <c r="C1893" s="12">
        <v>0</v>
      </c>
      <c r="D1893" s="12">
        <v>0</v>
      </c>
      <c r="E1893" s="12">
        <v>0</v>
      </c>
      <c r="F1893" s="12">
        <v>0</v>
      </c>
      <c r="G1893" s="12">
        <v>0</v>
      </c>
      <c r="H1893" s="12">
        <v>0</v>
      </c>
      <c r="I1893" s="12">
        <v>0</v>
      </c>
      <c r="J1893" s="12">
        <v>0</v>
      </c>
      <c r="K1893" s="12">
        <v>0</v>
      </c>
      <c r="L1893" s="12">
        <v>0</v>
      </c>
      <c r="M1893" s="12">
        <v>0</v>
      </c>
      <c r="O1893" s="19">
        <v>1889</v>
      </c>
      <c r="P1893" s="20">
        <v>99</v>
      </c>
      <c r="Q1893" s="20">
        <v>99</v>
      </c>
      <c r="R1893" s="21">
        <v>99</v>
      </c>
      <c r="S1893" s="21">
        <v>99</v>
      </c>
      <c r="T1893" s="21">
        <v>99</v>
      </c>
      <c r="U1893" s="21">
        <v>99</v>
      </c>
      <c r="V1893" s="21">
        <v>99</v>
      </c>
      <c r="W1893" s="21">
        <v>99</v>
      </c>
      <c r="X1893" s="21">
        <v>99</v>
      </c>
      <c r="Y1893" s="21">
        <v>99</v>
      </c>
      <c r="Z1893" s="21">
        <v>99</v>
      </c>
      <c r="AA1893" s="21">
        <v>99</v>
      </c>
      <c r="AB1893" s="22">
        <v>1889</v>
      </c>
      <c r="AC1893" s="23">
        <v>99</v>
      </c>
      <c r="AD1893" s="23">
        <v>99</v>
      </c>
      <c r="AE1893" s="24">
        <v>99</v>
      </c>
      <c r="AF1893" s="24">
        <v>99</v>
      </c>
      <c r="AG1893" s="24">
        <v>99</v>
      </c>
      <c r="AH1893" s="24">
        <v>99</v>
      </c>
      <c r="AI1893" s="24">
        <v>99</v>
      </c>
      <c r="AJ1893" s="24">
        <v>99</v>
      </c>
      <c r="AK1893" s="24">
        <v>99</v>
      </c>
      <c r="AL1893" s="24">
        <v>99</v>
      </c>
      <c r="AM1893" s="24">
        <v>99</v>
      </c>
      <c r="AN1893" s="24">
        <v>99</v>
      </c>
      <c r="DX1893" s="19">
        <v>1889</v>
      </c>
      <c r="DY1893" t="s">
        <v>568</v>
      </c>
      <c r="DZ1893" t="s">
        <v>568</v>
      </c>
      <c r="EA1893" t="s">
        <v>568</v>
      </c>
      <c r="EB1893" t="s">
        <v>568</v>
      </c>
    </row>
    <row r="1894" spans="1:132" x14ac:dyDescent="0.25">
      <c r="A1894" s="13">
        <v>1891</v>
      </c>
      <c r="B1894" s="13">
        <v>0</v>
      </c>
      <c r="C1894" s="13">
        <v>0</v>
      </c>
      <c r="D1894" s="13">
        <v>0</v>
      </c>
      <c r="E1894" s="13">
        <v>0</v>
      </c>
      <c r="F1894" s="13">
        <v>0</v>
      </c>
      <c r="G1894" s="13">
        <v>0</v>
      </c>
      <c r="H1894" s="13">
        <v>0</v>
      </c>
      <c r="I1894" s="13">
        <v>0</v>
      </c>
      <c r="J1894" s="13">
        <v>0</v>
      </c>
      <c r="K1894" s="13">
        <v>0</v>
      </c>
      <c r="L1894" s="13">
        <v>0</v>
      </c>
      <c r="M1894" s="13">
        <v>0</v>
      </c>
      <c r="O1894" s="19">
        <v>1890</v>
      </c>
      <c r="P1894" s="20">
        <v>99</v>
      </c>
      <c r="Q1894" s="20">
        <v>99</v>
      </c>
      <c r="R1894" s="21">
        <v>99</v>
      </c>
      <c r="S1894" s="21">
        <v>99</v>
      </c>
      <c r="T1894" s="21">
        <v>99</v>
      </c>
      <c r="U1894" s="21">
        <v>99</v>
      </c>
      <c r="V1894" s="21">
        <v>99</v>
      </c>
      <c r="W1894" s="21">
        <v>99</v>
      </c>
      <c r="X1894" s="21">
        <v>99</v>
      </c>
      <c r="Y1894" s="21">
        <v>99</v>
      </c>
      <c r="Z1894" s="21">
        <v>99</v>
      </c>
      <c r="AA1894" s="21">
        <v>99</v>
      </c>
      <c r="AB1894" s="22">
        <v>1890</v>
      </c>
      <c r="AC1894" s="23">
        <v>99</v>
      </c>
      <c r="AD1894" s="23">
        <v>99</v>
      </c>
      <c r="AE1894" s="24">
        <v>99</v>
      </c>
      <c r="AF1894" s="24">
        <v>99</v>
      </c>
      <c r="AG1894" s="24">
        <v>99</v>
      </c>
      <c r="AH1894" s="24">
        <v>99</v>
      </c>
      <c r="AI1894" s="24">
        <v>99</v>
      </c>
      <c r="AJ1894" s="24">
        <v>99</v>
      </c>
      <c r="AK1894" s="24">
        <v>99</v>
      </c>
      <c r="AL1894" s="24">
        <v>99</v>
      </c>
      <c r="AM1894" s="24">
        <v>99</v>
      </c>
      <c r="AN1894" s="24">
        <v>99</v>
      </c>
      <c r="DX1894" s="19">
        <v>1890</v>
      </c>
      <c r="DY1894" t="s">
        <v>568</v>
      </c>
      <c r="DZ1894" t="s">
        <v>568</v>
      </c>
      <c r="EA1894" t="s">
        <v>568</v>
      </c>
      <c r="EB1894" t="s">
        <v>568</v>
      </c>
    </row>
    <row r="1895" spans="1:132" x14ac:dyDescent="0.25">
      <c r="A1895" s="12">
        <v>1892</v>
      </c>
      <c r="B1895" s="12">
        <v>0</v>
      </c>
      <c r="C1895" s="12">
        <v>0</v>
      </c>
      <c r="D1895" s="12">
        <v>0</v>
      </c>
      <c r="E1895" s="12">
        <v>0</v>
      </c>
      <c r="F1895" s="12">
        <v>0</v>
      </c>
      <c r="G1895" s="12">
        <v>0</v>
      </c>
      <c r="H1895" s="12">
        <v>0</v>
      </c>
      <c r="I1895" s="12">
        <v>0</v>
      </c>
      <c r="J1895" s="12">
        <v>0</v>
      </c>
      <c r="K1895" s="12">
        <v>0</v>
      </c>
      <c r="L1895" s="12">
        <v>0</v>
      </c>
      <c r="M1895" s="12">
        <v>0</v>
      </c>
      <c r="O1895" s="19">
        <v>1891</v>
      </c>
      <c r="P1895" s="20">
        <v>99</v>
      </c>
      <c r="Q1895" s="20">
        <v>99</v>
      </c>
      <c r="R1895" s="21">
        <v>99</v>
      </c>
      <c r="S1895" s="21">
        <v>99</v>
      </c>
      <c r="T1895" s="21">
        <v>99</v>
      </c>
      <c r="U1895" s="21">
        <v>99</v>
      </c>
      <c r="V1895" s="21">
        <v>99</v>
      </c>
      <c r="W1895" s="21">
        <v>99</v>
      </c>
      <c r="X1895" s="21">
        <v>99</v>
      </c>
      <c r="Y1895" s="21">
        <v>99</v>
      </c>
      <c r="Z1895" s="21">
        <v>99</v>
      </c>
      <c r="AA1895" s="21">
        <v>99</v>
      </c>
      <c r="AB1895" s="22">
        <v>1891</v>
      </c>
      <c r="AC1895" s="23">
        <v>99</v>
      </c>
      <c r="AD1895" s="23">
        <v>99</v>
      </c>
      <c r="AE1895" s="24">
        <v>99</v>
      </c>
      <c r="AF1895" s="24">
        <v>99</v>
      </c>
      <c r="AG1895" s="24">
        <v>99</v>
      </c>
      <c r="AH1895" s="24">
        <v>99</v>
      </c>
      <c r="AI1895" s="24">
        <v>99</v>
      </c>
      <c r="AJ1895" s="24">
        <v>99</v>
      </c>
      <c r="AK1895" s="24">
        <v>99</v>
      </c>
      <c r="AL1895" s="24">
        <v>99</v>
      </c>
      <c r="AM1895" s="24">
        <v>99</v>
      </c>
      <c r="AN1895" s="24">
        <v>99</v>
      </c>
      <c r="DX1895" s="19">
        <v>1891</v>
      </c>
      <c r="DY1895" t="s">
        <v>568</v>
      </c>
      <c r="DZ1895" t="s">
        <v>568</v>
      </c>
      <c r="EA1895" t="s">
        <v>568</v>
      </c>
      <c r="EB1895" t="s">
        <v>568</v>
      </c>
    </row>
    <row r="1896" spans="1:132" x14ac:dyDescent="0.25">
      <c r="A1896" s="13">
        <v>1893</v>
      </c>
      <c r="B1896" s="13">
        <v>0</v>
      </c>
      <c r="C1896" s="13">
        <v>0</v>
      </c>
      <c r="D1896" s="13">
        <v>0</v>
      </c>
      <c r="E1896" s="13">
        <v>0</v>
      </c>
      <c r="F1896" s="13">
        <v>0</v>
      </c>
      <c r="G1896" s="13">
        <v>0</v>
      </c>
      <c r="H1896" s="13">
        <v>0</v>
      </c>
      <c r="I1896" s="13">
        <v>0</v>
      </c>
      <c r="J1896" s="13">
        <v>0</v>
      </c>
      <c r="K1896" s="13">
        <v>0</v>
      </c>
      <c r="L1896" s="13">
        <v>0</v>
      </c>
      <c r="M1896" s="13">
        <v>0</v>
      </c>
      <c r="O1896" s="19">
        <v>1892</v>
      </c>
      <c r="P1896" s="20">
        <v>99</v>
      </c>
      <c r="Q1896" s="20">
        <v>99</v>
      </c>
      <c r="R1896" s="21">
        <v>99</v>
      </c>
      <c r="S1896" s="21">
        <v>99</v>
      </c>
      <c r="T1896" s="21">
        <v>99</v>
      </c>
      <c r="U1896" s="21">
        <v>99</v>
      </c>
      <c r="V1896" s="21">
        <v>99</v>
      </c>
      <c r="W1896" s="21">
        <v>99</v>
      </c>
      <c r="X1896" s="21">
        <v>99</v>
      </c>
      <c r="Y1896" s="21">
        <v>99</v>
      </c>
      <c r="Z1896" s="21">
        <v>99</v>
      </c>
      <c r="AA1896" s="21">
        <v>99</v>
      </c>
      <c r="AB1896" s="22">
        <v>1892</v>
      </c>
      <c r="AC1896" s="23">
        <v>99</v>
      </c>
      <c r="AD1896" s="23">
        <v>99</v>
      </c>
      <c r="AE1896" s="24">
        <v>99</v>
      </c>
      <c r="AF1896" s="24">
        <v>99</v>
      </c>
      <c r="AG1896" s="24">
        <v>99</v>
      </c>
      <c r="AH1896" s="24">
        <v>99</v>
      </c>
      <c r="AI1896" s="24">
        <v>99</v>
      </c>
      <c r="AJ1896" s="24">
        <v>99</v>
      </c>
      <c r="AK1896" s="24">
        <v>99</v>
      </c>
      <c r="AL1896" s="24">
        <v>99</v>
      </c>
      <c r="AM1896" s="24">
        <v>99</v>
      </c>
      <c r="AN1896" s="24">
        <v>99</v>
      </c>
      <c r="DX1896" s="19">
        <v>1892</v>
      </c>
      <c r="DY1896" t="s">
        <v>568</v>
      </c>
      <c r="DZ1896" t="s">
        <v>568</v>
      </c>
      <c r="EA1896" t="s">
        <v>568</v>
      </c>
      <c r="EB1896" t="s">
        <v>568</v>
      </c>
    </row>
    <row r="1897" spans="1:132" x14ac:dyDescent="0.25">
      <c r="A1897" s="12">
        <v>1894</v>
      </c>
      <c r="B1897" s="12">
        <v>0</v>
      </c>
      <c r="C1897" s="12">
        <v>0</v>
      </c>
      <c r="D1897" s="12">
        <v>0</v>
      </c>
      <c r="E1897" s="12">
        <v>0</v>
      </c>
      <c r="F1897" s="12">
        <v>0</v>
      </c>
      <c r="G1897" s="12">
        <v>0</v>
      </c>
      <c r="H1897" s="12">
        <v>0</v>
      </c>
      <c r="I1897" s="12">
        <v>0</v>
      </c>
      <c r="J1897" s="12">
        <v>0</v>
      </c>
      <c r="K1897" s="12">
        <v>0</v>
      </c>
      <c r="L1897" s="12">
        <v>0</v>
      </c>
      <c r="M1897" s="12">
        <v>0</v>
      </c>
      <c r="O1897" s="19">
        <v>1893</v>
      </c>
      <c r="P1897" s="20">
        <v>99</v>
      </c>
      <c r="Q1897" s="20">
        <v>99</v>
      </c>
      <c r="R1897" s="21">
        <v>99</v>
      </c>
      <c r="S1897" s="21">
        <v>99</v>
      </c>
      <c r="T1897" s="21">
        <v>99</v>
      </c>
      <c r="U1897" s="21">
        <v>99</v>
      </c>
      <c r="V1897" s="21">
        <v>99</v>
      </c>
      <c r="W1897" s="21">
        <v>99</v>
      </c>
      <c r="X1897" s="21">
        <v>99</v>
      </c>
      <c r="Y1897" s="21">
        <v>99</v>
      </c>
      <c r="Z1897" s="21">
        <v>99</v>
      </c>
      <c r="AA1897" s="21">
        <v>99</v>
      </c>
      <c r="AB1897" s="22">
        <v>1893</v>
      </c>
      <c r="AC1897" s="23">
        <v>99</v>
      </c>
      <c r="AD1897" s="23">
        <v>99</v>
      </c>
      <c r="AE1897" s="24">
        <v>99</v>
      </c>
      <c r="AF1897" s="24">
        <v>99</v>
      </c>
      <c r="AG1897" s="24">
        <v>99</v>
      </c>
      <c r="AH1897" s="24">
        <v>99</v>
      </c>
      <c r="AI1897" s="24">
        <v>99</v>
      </c>
      <c r="AJ1897" s="24">
        <v>99</v>
      </c>
      <c r="AK1897" s="24">
        <v>99</v>
      </c>
      <c r="AL1897" s="24">
        <v>99</v>
      </c>
      <c r="AM1897" s="24">
        <v>99</v>
      </c>
      <c r="AN1897" s="24">
        <v>99</v>
      </c>
      <c r="DX1897" s="19">
        <v>1893</v>
      </c>
      <c r="DY1897" t="s">
        <v>568</v>
      </c>
      <c r="DZ1897" t="s">
        <v>568</v>
      </c>
      <c r="EA1897" t="s">
        <v>568</v>
      </c>
      <c r="EB1897" t="s">
        <v>568</v>
      </c>
    </row>
    <row r="1898" spans="1:132" x14ac:dyDescent="0.25">
      <c r="A1898" s="13">
        <v>1895</v>
      </c>
      <c r="B1898" s="13">
        <v>0</v>
      </c>
      <c r="C1898" s="13">
        <v>0</v>
      </c>
      <c r="D1898" s="13">
        <v>0</v>
      </c>
      <c r="E1898" s="13">
        <v>0</v>
      </c>
      <c r="F1898" s="13">
        <v>0</v>
      </c>
      <c r="G1898" s="13">
        <v>0</v>
      </c>
      <c r="H1898" s="13">
        <v>0</v>
      </c>
      <c r="I1898" s="13">
        <v>0</v>
      </c>
      <c r="J1898" s="13">
        <v>0</v>
      </c>
      <c r="K1898" s="13">
        <v>0</v>
      </c>
      <c r="L1898" s="13">
        <v>0</v>
      </c>
      <c r="M1898" s="13">
        <v>0</v>
      </c>
      <c r="O1898" s="19">
        <v>1894</v>
      </c>
      <c r="P1898" s="20">
        <v>99</v>
      </c>
      <c r="Q1898" s="20">
        <v>99</v>
      </c>
      <c r="R1898" s="21">
        <v>99</v>
      </c>
      <c r="S1898" s="21">
        <v>99</v>
      </c>
      <c r="T1898" s="21">
        <v>99</v>
      </c>
      <c r="U1898" s="21">
        <v>99</v>
      </c>
      <c r="V1898" s="21">
        <v>99</v>
      </c>
      <c r="W1898" s="21">
        <v>99</v>
      </c>
      <c r="X1898" s="21">
        <v>99</v>
      </c>
      <c r="Y1898" s="21">
        <v>99</v>
      </c>
      <c r="Z1898" s="21">
        <v>99</v>
      </c>
      <c r="AA1898" s="21">
        <v>99</v>
      </c>
      <c r="AB1898" s="22">
        <v>1894</v>
      </c>
      <c r="AC1898" s="23">
        <v>99</v>
      </c>
      <c r="AD1898" s="23">
        <v>99</v>
      </c>
      <c r="AE1898" s="24">
        <v>99</v>
      </c>
      <c r="AF1898" s="24">
        <v>99</v>
      </c>
      <c r="AG1898" s="24">
        <v>99</v>
      </c>
      <c r="AH1898" s="24">
        <v>99</v>
      </c>
      <c r="AI1898" s="24">
        <v>99</v>
      </c>
      <c r="AJ1898" s="24">
        <v>99</v>
      </c>
      <c r="AK1898" s="24">
        <v>99</v>
      </c>
      <c r="AL1898" s="24">
        <v>99</v>
      </c>
      <c r="AM1898" s="24">
        <v>99</v>
      </c>
      <c r="AN1898" s="24">
        <v>99</v>
      </c>
      <c r="DX1898" s="19">
        <v>1894</v>
      </c>
      <c r="DY1898" t="s">
        <v>568</v>
      </c>
      <c r="DZ1898" t="s">
        <v>568</v>
      </c>
      <c r="EA1898" t="s">
        <v>568</v>
      </c>
      <c r="EB1898" t="s">
        <v>568</v>
      </c>
    </row>
    <row r="1899" spans="1:132" x14ac:dyDescent="0.25">
      <c r="A1899" s="12">
        <v>1896</v>
      </c>
      <c r="B1899" s="12">
        <v>0</v>
      </c>
      <c r="C1899" s="12">
        <v>0</v>
      </c>
      <c r="D1899" s="12">
        <v>0</v>
      </c>
      <c r="E1899" s="12">
        <v>0</v>
      </c>
      <c r="F1899" s="12">
        <v>0</v>
      </c>
      <c r="G1899" s="12">
        <v>0</v>
      </c>
      <c r="H1899" s="12">
        <v>0</v>
      </c>
      <c r="I1899" s="12">
        <v>0</v>
      </c>
      <c r="J1899" s="12">
        <v>0</v>
      </c>
      <c r="K1899" s="12">
        <v>0</v>
      </c>
      <c r="L1899" s="12">
        <v>0</v>
      </c>
      <c r="M1899" s="12">
        <v>0</v>
      </c>
      <c r="O1899" s="19">
        <v>1895</v>
      </c>
      <c r="P1899" s="20">
        <v>99</v>
      </c>
      <c r="Q1899" s="20">
        <v>99</v>
      </c>
      <c r="R1899" s="21">
        <v>99</v>
      </c>
      <c r="S1899" s="21">
        <v>99</v>
      </c>
      <c r="T1899" s="21">
        <v>99</v>
      </c>
      <c r="U1899" s="21">
        <v>99</v>
      </c>
      <c r="V1899" s="21">
        <v>99</v>
      </c>
      <c r="W1899" s="21">
        <v>99</v>
      </c>
      <c r="X1899" s="21">
        <v>99</v>
      </c>
      <c r="Y1899" s="21">
        <v>99</v>
      </c>
      <c r="Z1899" s="21">
        <v>99</v>
      </c>
      <c r="AA1899" s="21">
        <v>99</v>
      </c>
      <c r="AB1899" s="22">
        <v>1895</v>
      </c>
      <c r="AC1899" s="23">
        <v>99</v>
      </c>
      <c r="AD1899" s="23">
        <v>99</v>
      </c>
      <c r="AE1899" s="24">
        <v>99</v>
      </c>
      <c r="AF1899" s="24">
        <v>99</v>
      </c>
      <c r="AG1899" s="24">
        <v>99</v>
      </c>
      <c r="AH1899" s="24">
        <v>99</v>
      </c>
      <c r="AI1899" s="24">
        <v>99</v>
      </c>
      <c r="AJ1899" s="24">
        <v>99</v>
      </c>
      <c r="AK1899" s="24">
        <v>99</v>
      </c>
      <c r="AL1899" s="24">
        <v>99</v>
      </c>
      <c r="AM1899" s="24">
        <v>99</v>
      </c>
      <c r="AN1899" s="24">
        <v>99</v>
      </c>
      <c r="DX1899" s="19">
        <v>1895</v>
      </c>
      <c r="DY1899" t="s">
        <v>568</v>
      </c>
      <c r="DZ1899" t="s">
        <v>568</v>
      </c>
      <c r="EA1899" t="s">
        <v>568</v>
      </c>
      <c r="EB1899" t="s">
        <v>568</v>
      </c>
    </row>
    <row r="1900" spans="1:132" x14ac:dyDescent="0.25">
      <c r="A1900" s="13">
        <v>1897</v>
      </c>
      <c r="B1900" s="13">
        <v>0</v>
      </c>
      <c r="C1900" s="13">
        <v>0</v>
      </c>
      <c r="D1900" s="13">
        <v>0</v>
      </c>
      <c r="E1900" s="13">
        <v>0</v>
      </c>
      <c r="F1900" s="13">
        <v>0</v>
      </c>
      <c r="G1900" s="13">
        <v>0</v>
      </c>
      <c r="H1900" s="13">
        <v>0</v>
      </c>
      <c r="I1900" s="13">
        <v>0</v>
      </c>
      <c r="J1900" s="13">
        <v>0</v>
      </c>
      <c r="K1900" s="13">
        <v>0</v>
      </c>
      <c r="L1900" s="13">
        <v>0</v>
      </c>
      <c r="M1900" s="13">
        <v>0</v>
      </c>
      <c r="O1900" s="19">
        <v>1896</v>
      </c>
      <c r="P1900" s="20">
        <v>99</v>
      </c>
      <c r="Q1900" s="20">
        <v>99</v>
      </c>
      <c r="R1900" s="21">
        <v>99</v>
      </c>
      <c r="S1900" s="21">
        <v>99</v>
      </c>
      <c r="T1900" s="21">
        <v>99</v>
      </c>
      <c r="U1900" s="21">
        <v>99</v>
      </c>
      <c r="V1900" s="21">
        <v>99</v>
      </c>
      <c r="W1900" s="21">
        <v>99</v>
      </c>
      <c r="X1900" s="21">
        <v>99</v>
      </c>
      <c r="Y1900" s="21">
        <v>99</v>
      </c>
      <c r="Z1900" s="21">
        <v>99</v>
      </c>
      <c r="AA1900" s="21">
        <v>99</v>
      </c>
      <c r="AB1900" s="22">
        <v>1896</v>
      </c>
      <c r="AC1900" s="23">
        <v>99</v>
      </c>
      <c r="AD1900" s="23">
        <v>99</v>
      </c>
      <c r="AE1900" s="24">
        <v>99</v>
      </c>
      <c r="AF1900" s="24">
        <v>99</v>
      </c>
      <c r="AG1900" s="24">
        <v>99</v>
      </c>
      <c r="AH1900" s="24">
        <v>99</v>
      </c>
      <c r="AI1900" s="24">
        <v>99</v>
      </c>
      <c r="AJ1900" s="24">
        <v>99</v>
      </c>
      <c r="AK1900" s="24">
        <v>99</v>
      </c>
      <c r="AL1900" s="24">
        <v>99</v>
      </c>
      <c r="AM1900" s="24">
        <v>99</v>
      </c>
      <c r="AN1900" s="24">
        <v>99</v>
      </c>
      <c r="DX1900" s="19">
        <v>1896</v>
      </c>
      <c r="DY1900" t="s">
        <v>568</v>
      </c>
      <c r="DZ1900" t="s">
        <v>568</v>
      </c>
      <c r="EA1900" t="s">
        <v>568</v>
      </c>
      <c r="EB1900" t="s">
        <v>568</v>
      </c>
    </row>
    <row r="1901" spans="1:132" x14ac:dyDescent="0.25">
      <c r="A1901" s="12">
        <v>1898</v>
      </c>
      <c r="B1901" s="12">
        <v>0</v>
      </c>
      <c r="C1901" s="12">
        <v>0</v>
      </c>
      <c r="D1901" s="12">
        <v>0</v>
      </c>
      <c r="E1901" s="12">
        <v>0</v>
      </c>
      <c r="F1901" s="12">
        <v>0</v>
      </c>
      <c r="G1901" s="12">
        <v>0</v>
      </c>
      <c r="H1901" s="12">
        <v>0</v>
      </c>
      <c r="I1901" s="12">
        <v>0</v>
      </c>
      <c r="J1901" s="12">
        <v>0</v>
      </c>
      <c r="K1901" s="12">
        <v>0</v>
      </c>
      <c r="L1901" s="12">
        <v>0</v>
      </c>
      <c r="M1901" s="12">
        <v>0</v>
      </c>
      <c r="O1901" s="19">
        <v>1897</v>
      </c>
      <c r="P1901" s="20">
        <v>99</v>
      </c>
      <c r="Q1901" s="20">
        <v>99</v>
      </c>
      <c r="R1901" s="21">
        <v>99</v>
      </c>
      <c r="S1901" s="21">
        <v>99</v>
      </c>
      <c r="T1901" s="21">
        <v>99</v>
      </c>
      <c r="U1901" s="21">
        <v>99</v>
      </c>
      <c r="V1901" s="21">
        <v>99</v>
      </c>
      <c r="W1901" s="21">
        <v>99</v>
      </c>
      <c r="X1901" s="21">
        <v>99</v>
      </c>
      <c r="Y1901" s="21">
        <v>99</v>
      </c>
      <c r="Z1901" s="21">
        <v>99</v>
      </c>
      <c r="AA1901" s="21">
        <v>99</v>
      </c>
      <c r="AB1901" s="22">
        <v>1897</v>
      </c>
      <c r="AC1901" s="23">
        <v>99</v>
      </c>
      <c r="AD1901" s="23">
        <v>99</v>
      </c>
      <c r="AE1901" s="24">
        <v>99</v>
      </c>
      <c r="AF1901" s="24">
        <v>99</v>
      </c>
      <c r="AG1901" s="24">
        <v>99</v>
      </c>
      <c r="AH1901" s="24">
        <v>99</v>
      </c>
      <c r="AI1901" s="24">
        <v>99</v>
      </c>
      <c r="AJ1901" s="24">
        <v>99</v>
      </c>
      <c r="AK1901" s="24">
        <v>99</v>
      </c>
      <c r="AL1901" s="24">
        <v>99</v>
      </c>
      <c r="AM1901" s="24">
        <v>99</v>
      </c>
      <c r="AN1901" s="24">
        <v>99</v>
      </c>
      <c r="DX1901" s="19">
        <v>1897</v>
      </c>
      <c r="DY1901" t="s">
        <v>568</v>
      </c>
      <c r="DZ1901" t="s">
        <v>568</v>
      </c>
      <c r="EA1901" t="s">
        <v>568</v>
      </c>
      <c r="EB1901" t="s">
        <v>568</v>
      </c>
    </row>
    <row r="1902" spans="1:132" x14ac:dyDescent="0.25">
      <c r="A1902" s="13">
        <v>1899</v>
      </c>
      <c r="B1902" s="13">
        <v>0</v>
      </c>
      <c r="C1902" s="13">
        <v>0</v>
      </c>
      <c r="D1902" s="13">
        <v>0</v>
      </c>
      <c r="E1902" s="13">
        <v>0</v>
      </c>
      <c r="F1902" s="13">
        <v>0</v>
      </c>
      <c r="G1902" s="13">
        <v>0</v>
      </c>
      <c r="H1902" s="13">
        <v>0</v>
      </c>
      <c r="I1902" s="13">
        <v>0</v>
      </c>
      <c r="J1902" s="13">
        <v>0</v>
      </c>
      <c r="K1902" s="13">
        <v>0</v>
      </c>
      <c r="L1902" s="13">
        <v>0</v>
      </c>
      <c r="M1902" s="13">
        <v>0</v>
      </c>
      <c r="O1902" s="19">
        <v>1898</v>
      </c>
      <c r="P1902" s="20">
        <v>99</v>
      </c>
      <c r="Q1902" s="20">
        <v>99</v>
      </c>
      <c r="R1902" s="21">
        <v>99</v>
      </c>
      <c r="S1902" s="21">
        <v>99</v>
      </c>
      <c r="T1902" s="21">
        <v>99</v>
      </c>
      <c r="U1902" s="21">
        <v>99</v>
      </c>
      <c r="V1902" s="21">
        <v>99</v>
      </c>
      <c r="W1902" s="21">
        <v>99</v>
      </c>
      <c r="X1902" s="21">
        <v>99</v>
      </c>
      <c r="Y1902" s="21">
        <v>99</v>
      </c>
      <c r="Z1902" s="21">
        <v>99</v>
      </c>
      <c r="AA1902" s="21">
        <v>99</v>
      </c>
      <c r="AB1902" s="22">
        <v>1898</v>
      </c>
      <c r="AC1902" s="23">
        <v>99</v>
      </c>
      <c r="AD1902" s="23">
        <v>99</v>
      </c>
      <c r="AE1902" s="24">
        <v>99</v>
      </c>
      <c r="AF1902" s="24">
        <v>99</v>
      </c>
      <c r="AG1902" s="24">
        <v>99</v>
      </c>
      <c r="AH1902" s="24">
        <v>99</v>
      </c>
      <c r="AI1902" s="24">
        <v>99</v>
      </c>
      <c r="AJ1902" s="24">
        <v>99</v>
      </c>
      <c r="AK1902" s="24">
        <v>99</v>
      </c>
      <c r="AL1902" s="24">
        <v>99</v>
      </c>
      <c r="AM1902" s="24">
        <v>99</v>
      </c>
      <c r="AN1902" s="24">
        <v>99</v>
      </c>
      <c r="DX1902" s="19">
        <v>1898</v>
      </c>
      <c r="DY1902" t="s">
        <v>568</v>
      </c>
      <c r="DZ1902" t="s">
        <v>568</v>
      </c>
      <c r="EA1902" t="s">
        <v>568</v>
      </c>
      <c r="EB1902" t="s">
        <v>568</v>
      </c>
    </row>
    <row r="1903" spans="1:132" x14ac:dyDescent="0.25">
      <c r="A1903" s="12">
        <v>1900</v>
      </c>
      <c r="B1903" s="12">
        <v>0</v>
      </c>
      <c r="C1903" s="12">
        <v>0</v>
      </c>
      <c r="D1903" s="12">
        <v>0</v>
      </c>
      <c r="E1903" s="12">
        <v>0</v>
      </c>
      <c r="F1903" s="12">
        <v>0</v>
      </c>
      <c r="G1903" s="12">
        <v>0</v>
      </c>
      <c r="H1903" s="12">
        <v>0</v>
      </c>
      <c r="I1903" s="12">
        <v>0</v>
      </c>
      <c r="J1903" s="12">
        <v>0</v>
      </c>
      <c r="K1903" s="12">
        <v>0</v>
      </c>
      <c r="L1903" s="12">
        <v>0</v>
      </c>
      <c r="M1903" s="12">
        <v>0</v>
      </c>
      <c r="O1903" s="19">
        <v>1899</v>
      </c>
      <c r="P1903" s="20">
        <v>99</v>
      </c>
      <c r="Q1903" s="20">
        <v>99</v>
      </c>
      <c r="R1903" s="21">
        <v>99</v>
      </c>
      <c r="S1903" s="21">
        <v>99</v>
      </c>
      <c r="T1903" s="21">
        <v>99</v>
      </c>
      <c r="U1903" s="21">
        <v>99</v>
      </c>
      <c r="V1903" s="21">
        <v>99</v>
      </c>
      <c r="W1903" s="21">
        <v>99</v>
      </c>
      <c r="X1903" s="21">
        <v>99</v>
      </c>
      <c r="Y1903" s="21">
        <v>99</v>
      </c>
      <c r="Z1903" s="21">
        <v>99</v>
      </c>
      <c r="AA1903" s="21">
        <v>99</v>
      </c>
      <c r="AB1903" s="22">
        <v>1899</v>
      </c>
      <c r="AC1903" s="23">
        <v>99</v>
      </c>
      <c r="AD1903" s="23">
        <v>99</v>
      </c>
      <c r="AE1903" s="24">
        <v>99</v>
      </c>
      <c r="AF1903" s="24">
        <v>99</v>
      </c>
      <c r="AG1903" s="24">
        <v>99</v>
      </c>
      <c r="AH1903" s="24">
        <v>99</v>
      </c>
      <c r="AI1903" s="24">
        <v>99</v>
      </c>
      <c r="AJ1903" s="24">
        <v>99</v>
      </c>
      <c r="AK1903" s="24">
        <v>99</v>
      </c>
      <c r="AL1903" s="24">
        <v>99</v>
      </c>
      <c r="AM1903" s="24">
        <v>99</v>
      </c>
      <c r="AN1903" s="24">
        <v>99</v>
      </c>
      <c r="DX1903" s="19">
        <v>1899</v>
      </c>
      <c r="DY1903" t="s">
        <v>568</v>
      </c>
      <c r="DZ1903" t="s">
        <v>568</v>
      </c>
      <c r="EA1903" t="s">
        <v>568</v>
      </c>
      <c r="EB1903" t="s">
        <v>568</v>
      </c>
    </row>
    <row r="1904" spans="1:132" x14ac:dyDescent="0.25">
      <c r="A1904" s="13">
        <v>1901</v>
      </c>
      <c r="B1904" s="13">
        <v>0</v>
      </c>
      <c r="C1904" s="13">
        <v>0</v>
      </c>
      <c r="D1904" s="13">
        <v>0</v>
      </c>
      <c r="E1904" s="13">
        <v>0</v>
      </c>
      <c r="F1904" s="13">
        <v>0</v>
      </c>
      <c r="G1904" s="13">
        <v>0</v>
      </c>
      <c r="H1904" s="13">
        <v>0</v>
      </c>
      <c r="I1904" s="13">
        <v>0</v>
      </c>
      <c r="J1904" s="13">
        <v>0</v>
      </c>
      <c r="K1904" s="13">
        <v>0</v>
      </c>
      <c r="L1904" s="13">
        <v>0</v>
      </c>
      <c r="M1904" s="13">
        <v>0</v>
      </c>
      <c r="O1904" s="19">
        <v>1900</v>
      </c>
      <c r="P1904" s="20">
        <v>99</v>
      </c>
      <c r="Q1904" s="20">
        <v>99</v>
      </c>
      <c r="R1904" s="21">
        <v>99</v>
      </c>
      <c r="S1904" s="21">
        <v>99</v>
      </c>
      <c r="T1904" s="21">
        <v>99</v>
      </c>
      <c r="U1904" s="21">
        <v>99</v>
      </c>
      <c r="V1904" s="21">
        <v>99</v>
      </c>
      <c r="W1904" s="21">
        <v>99</v>
      </c>
      <c r="X1904" s="21">
        <v>99</v>
      </c>
      <c r="Y1904" s="21">
        <v>99</v>
      </c>
      <c r="Z1904" s="21">
        <v>99</v>
      </c>
      <c r="AA1904" s="21">
        <v>99</v>
      </c>
      <c r="AB1904" s="22">
        <v>1900</v>
      </c>
      <c r="AC1904" s="23">
        <v>99</v>
      </c>
      <c r="AD1904" s="23">
        <v>99</v>
      </c>
      <c r="AE1904" s="24">
        <v>99</v>
      </c>
      <c r="AF1904" s="24">
        <v>99</v>
      </c>
      <c r="AG1904" s="24">
        <v>99</v>
      </c>
      <c r="AH1904" s="24">
        <v>99</v>
      </c>
      <c r="AI1904" s="24">
        <v>99</v>
      </c>
      <c r="AJ1904" s="24">
        <v>99</v>
      </c>
      <c r="AK1904" s="24">
        <v>99</v>
      </c>
      <c r="AL1904" s="24">
        <v>99</v>
      </c>
      <c r="AM1904" s="24">
        <v>99</v>
      </c>
      <c r="AN1904" s="24">
        <v>99</v>
      </c>
      <c r="DX1904" s="19">
        <v>1900</v>
      </c>
      <c r="DY1904" t="s">
        <v>568</v>
      </c>
      <c r="DZ1904" t="s">
        <v>568</v>
      </c>
      <c r="EA1904" t="s">
        <v>568</v>
      </c>
      <c r="EB1904" t="s">
        <v>568</v>
      </c>
    </row>
    <row r="1905" spans="1:132" x14ac:dyDescent="0.25">
      <c r="A1905" s="12">
        <v>1902</v>
      </c>
      <c r="B1905" s="12">
        <v>0</v>
      </c>
      <c r="C1905" s="12">
        <v>0</v>
      </c>
      <c r="D1905" s="12">
        <v>0</v>
      </c>
      <c r="E1905" s="12">
        <v>0</v>
      </c>
      <c r="F1905" s="12">
        <v>0</v>
      </c>
      <c r="G1905" s="12">
        <v>0</v>
      </c>
      <c r="H1905" s="12">
        <v>0</v>
      </c>
      <c r="I1905" s="12">
        <v>0</v>
      </c>
      <c r="J1905" s="12">
        <v>0</v>
      </c>
      <c r="K1905" s="12">
        <v>0</v>
      </c>
      <c r="L1905" s="12">
        <v>0</v>
      </c>
      <c r="M1905" s="12">
        <v>0</v>
      </c>
      <c r="O1905" s="19">
        <v>1901</v>
      </c>
      <c r="P1905" s="20">
        <v>99</v>
      </c>
      <c r="Q1905" s="20">
        <v>99</v>
      </c>
      <c r="R1905" s="21">
        <v>99</v>
      </c>
      <c r="S1905" s="21">
        <v>99</v>
      </c>
      <c r="T1905" s="21">
        <v>99</v>
      </c>
      <c r="U1905" s="21">
        <v>99</v>
      </c>
      <c r="V1905" s="21">
        <v>99</v>
      </c>
      <c r="W1905" s="21">
        <v>99</v>
      </c>
      <c r="X1905" s="21">
        <v>99</v>
      </c>
      <c r="Y1905" s="21">
        <v>99</v>
      </c>
      <c r="Z1905" s="21">
        <v>99</v>
      </c>
      <c r="AA1905" s="21">
        <v>99</v>
      </c>
      <c r="AB1905" s="22">
        <v>1901</v>
      </c>
      <c r="AC1905" s="23">
        <v>99</v>
      </c>
      <c r="AD1905" s="23">
        <v>99</v>
      </c>
      <c r="AE1905" s="24">
        <v>99</v>
      </c>
      <c r="AF1905" s="24">
        <v>99</v>
      </c>
      <c r="AG1905" s="24">
        <v>99</v>
      </c>
      <c r="AH1905" s="24">
        <v>99</v>
      </c>
      <c r="AI1905" s="24">
        <v>99</v>
      </c>
      <c r="AJ1905" s="24">
        <v>99</v>
      </c>
      <c r="AK1905" s="24">
        <v>99</v>
      </c>
      <c r="AL1905" s="24">
        <v>99</v>
      </c>
      <c r="AM1905" s="24">
        <v>99</v>
      </c>
      <c r="AN1905" s="24">
        <v>99</v>
      </c>
      <c r="DX1905" s="19">
        <v>1901</v>
      </c>
      <c r="DY1905" t="s">
        <v>568</v>
      </c>
      <c r="DZ1905" t="s">
        <v>568</v>
      </c>
      <c r="EA1905" t="s">
        <v>568</v>
      </c>
      <c r="EB1905" t="s">
        <v>568</v>
      </c>
    </row>
    <row r="1906" spans="1:132" x14ac:dyDescent="0.25">
      <c r="A1906" s="13">
        <v>1903</v>
      </c>
      <c r="B1906" s="13">
        <v>0</v>
      </c>
      <c r="C1906" s="13">
        <v>0</v>
      </c>
      <c r="D1906" s="13">
        <v>0</v>
      </c>
      <c r="E1906" s="13">
        <v>0</v>
      </c>
      <c r="F1906" s="13">
        <v>0</v>
      </c>
      <c r="G1906" s="13">
        <v>0</v>
      </c>
      <c r="H1906" s="13">
        <v>0</v>
      </c>
      <c r="I1906" s="13">
        <v>0</v>
      </c>
      <c r="J1906" s="13">
        <v>0</v>
      </c>
      <c r="K1906" s="13">
        <v>0</v>
      </c>
      <c r="L1906" s="13">
        <v>0</v>
      </c>
      <c r="M1906" s="13">
        <v>0</v>
      </c>
      <c r="O1906" s="19">
        <v>1902</v>
      </c>
      <c r="P1906" s="20">
        <v>99</v>
      </c>
      <c r="Q1906" s="20">
        <v>99</v>
      </c>
      <c r="R1906" s="21">
        <v>99</v>
      </c>
      <c r="S1906" s="21">
        <v>99</v>
      </c>
      <c r="T1906" s="21">
        <v>99</v>
      </c>
      <c r="U1906" s="21">
        <v>99</v>
      </c>
      <c r="V1906" s="21">
        <v>99</v>
      </c>
      <c r="W1906" s="21">
        <v>99</v>
      </c>
      <c r="X1906" s="21">
        <v>99</v>
      </c>
      <c r="Y1906" s="21">
        <v>99</v>
      </c>
      <c r="Z1906" s="21">
        <v>99</v>
      </c>
      <c r="AA1906" s="21">
        <v>99</v>
      </c>
      <c r="AB1906" s="22">
        <v>1902</v>
      </c>
      <c r="AC1906" s="23">
        <v>99</v>
      </c>
      <c r="AD1906" s="23">
        <v>99</v>
      </c>
      <c r="AE1906" s="24">
        <v>99</v>
      </c>
      <c r="AF1906" s="24">
        <v>99</v>
      </c>
      <c r="AG1906" s="24">
        <v>99</v>
      </c>
      <c r="AH1906" s="24">
        <v>99</v>
      </c>
      <c r="AI1906" s="24">
        <v>99</v>
      </c>
      <c r="AJ1906" s="24">
        <v>99</v>
      </c>
      <c r="AK1906" s="24">
        <v>99</v>
      </c>
      <c r="AL1906" s="24">
        <v>99</v>
      </c>
      <c r="AM1906" s="24">
        <v>99</v>
      </c>
      <c r="AN1906" s="24">
        <v>99</v>
      </c>
      <c r="DX1906" s="19">
        <v>1902</v>
      </c>
      <c r="DY1906" t="s">
        <v>568</v>
      </c>
      <c r="DZ1906" t="s">
        <v>568</v>
      </c>
      <c r="EA1906" t="s">
        <v>568</v>
      </c>
      <c r="EB1906" t="s">
        <v>568</v>
      </c>
    </row>
    <row r="1907" spans="1:132" x14ac:dyDescent="0.25">
      <c r="A1907" s="12">
        <v>1904</v>
      </c>
      <c r="B1907" s="12">
        <v>0</v>
      </c>
      <c r="C1907" s="12">
        <v>0</v>
      </c>
      <c r="D1907" s="12">
        <v>0</v>
      </c>
      <c r="E1907" s="12">
        <v>0</v>
      </c>
      <c r="F1907" s="12">
        <v>0</v>
      </c>
      <c r="G1907" s="12">
        <v>0</v>
      </c>
      <c r="H1907" s="12">
        <v>0</v>
      </c>
      <c r="I1907" s="12">
        <v>0</v>
      </c>
      <c r="J1907" s="12">
        <v>0</v>
      </c>
      <c r="K1907" s="12">
        <v>0</v>
      </c>
      <c r="L1907" s="12">
        <v>0</v>
      </c>
      <c r="M1907" s="12">
        <v>0</v>
      </c>
      <c r="O1907" s="19">
        <v>1903</v>
      </c>
      <c r="P1907" s="20">
        <v>99</v>
      </c>
      <c r="Q1907" s="20">
        <v>99</v>
      </c>
      <c r="R1907" s="21">
        <v>99</v>
      </c>
      <c r="S1907" s="21">
        <v>99</v>
      </c>
      <c r="T1907" s="21">
        <v>99</v>
      </c>
      <c r="U1907" s="21">
        <v>99</v>
      </c>
      <c r="V1907" s="21">
        <v>99</v>
      </c>
      <c r="W1907" s="21">
        <v>99</v>
      </c>
      <c r="X1907" s="21">
        <v>99</v>
      </c>
      <c r="Y1907" s="21">
        <v>99</v>
      </c>
      <c r="Z1907" s="21">
        <v>99</v>
      </c>
      <c r="AA1907" s="21">
        <v>99</v>
      </c>
      <c r="AB1907" s="22">
        <v>1903</v>
      </c>
      <c r="AC1907" s="23">
        <v>99</v>
      </c>
      <c r="AD1907" s="23">
        <v>99</v>
      </c>
      <c r="AE1907" s="24">
        <v>99</v>
      </c>
      <c r="AF1907" s="24">
        <v>99</v>
      </c>
      <c r="AG1907" s="24">
        <v>99</v>
      </c>
      <c r="AH1907" s="24">
        <v>99</v>
      </c>
      <c r="AI1907" s="24">
        <v>99</v>
      </c>
      <c r="AJ1907" s="24">
        <v>99</v>
      </c>
      <c r="AK1907" s="24">
        <v>99</v>
      </c>
      <c r="AL1907" s="24">
        <v>99</v>
      </c>
      <c r="AM1907" s="24">
        <v>99</v>
      </c>
      <c r="AN1907" s="24">
        <v>99</v>
      </c>
      <c r="DX1907" s="19">
        <v>1903</v>
      </c>
      <c r="DY1907" t="s">
        <v>568</v>
      </c>
      <c r="DZ1907" t="s">
        <v>568</v>
      </c>
      <c r="EA1907" t="s">
        <v>568</v>
      </c>
      <c r="EB1907" t="s">
        <v>568</v>
      </c>
    </row>
    <row r="1908" spans="1:132" x14ac:dyDescent="0.25">
      <c r="A1908" s="13">
        <v>1905</v>
      </c>
      <c r="B1908" s="13">
        <v>0</v>
      </c>
      <c r="C1908" s="13">
        <v>0</v>
      </c>
      <c r="D1908" s="13">
        <v>0</v>
      </c>
      <c r="E1908" s="13">
        <v>0</v>
      </c>
      <c r="F1908" s="13">
        <v>0</v>
      </c>
      <c r="G1908" s="13">
        <v>0</v>
      </c>
      <c r="H1908" s="13">
        <v>0</v>
      </c>
      <c r="I1908" s="13">
        <v>0</v>
      </c>
      <c r="J1908" s="13">
        <v>0</v>
      </c>
      <c r="K1908" s="13">
        <v>0</v>
      </c>
      <c r="L1908" s="13">
        <v>0</v>
      </c>
      <c r="M1908" s="13">
        <v>0</v>
      </c>
      <c r="O1908" s="19">
        <v>1904</v>
      </c>
      <c r="P1908" s="20">
        <v>99</v>
      </c>
      <c r="Q1908" s="20">
        <v>99</v>
      </c>
      <c r="R1908" s="21">
        <v>99</v>
      </c>
      <c r="S1908" s="21">
        <v>99</v>
      </c>
      <c r="T1908" s="21">
        <v>99</v>
      </c>
      <c r="U1908" s="21">
        <v>99</v>
      </c>
      <c r="V1908" s="21">
        <v>99</v>
      </c>
      <c r="W1908" s="21">
        <v>99</v>
      </c>
      <c r="X1908" s="21">
        <v>99</v>
      </c>
      <c r="Y1908" s="21">
        <v>99</v>
      </c>
      <c r="Z1908" s="21">
        <v>99</v>
      </c>
      <c r="AA1908" s="21">
        <v>99</v>
      </c>
      <c r="AB1908" s="22">
        <v>1904</v>
      </c>
      <c r="AC1908" s="23">
        <v>99</v>
      </c>
      <c r="AD1908" s="23">
        <v>99</v>
      </c>
      <c r="AE1908" s="24">
        <v>99</v>
      </c>
      <c r="AF1908" s="24">
        <v>99</v>
      </c>
      <c r="AG1908" s="24">
        <v>99</v>
      </c>
      <c r="AH1908" s="24">
        <v>99</v>
      </c>
      <c r="AI1908" s="24">
        <v>99</v>
      </c>
      <c r="AJ1908" s="24">
        <v>99</v>
      </c>
      <c r="AK1908" s="24">
        <v>99</v>
      </c>
      <c r="AL1908" s="24">
        <v>99</v>
      </c>
      <c r="AM1908" s="24">
        <v>99</v>
      </c>
      <c r="AN1908" s="24">
        <v>99</v>
      </c>
      <c r="DX1908" s="19">
        <v>1904</v>
      </c>
      <c r="DY1908" t="s">
        <v>568</v>
      </c>
      <c r="DZ1908" t="s">
        <v>568</v>
      </c>
      <c r="EA1908" t="s">
        <v>568</v>
      </c>
      <c r="EB1908" t="s">
        <v>568</v>
      </c>
    </row>
    <row r="1909" spans="1:132" x14ac:dyDescent="0.25">
      <c r="A1909" s="12">
        <v>1906</v>
      </c>
      <c r="B1909" s="12">
        <v>0</v>
      </c>
      <c r="C1909" s="12">
        <v>0</v>
      </c>
      <c r="D1909" s="12">
        <v>0</v>
      </c>
      <c r="E1909" s="12">
        <v>0</v>
      </c>
      <c r="F1909" s="12">
        <v>0</v>
      </c>
      <c r="G1909" s="12">
        <v>0</v>
      </c>
      <c r="H1909" s="12">
        <v>0</v>
      </c>
      <c r="I1909" s="12">
        <v>0</v>
      </c>
      <c r="J1909" s="12">
        <v>0</v>
      </c>
      <c r="K1909" s="12">
        <v>0</v>
      </c>
      <c r="L1909" s="12">
        <v>0</v>
      </c>
      <c r="M1909" s="12">
        <v>0</v>
      </c>
      <c r="O1909" s="19">
        <v>1905</v>
      </c>
      <c r="P1909" s="20">
        <v>99</v>
      </c>
      <c r="Q1909" s="20">
        <v>99</v>
      </c>
      <c r="R1909" s="21">
        <v>99</v>
      </c>
      <c r="S1909" s="21">
        <v>99</v>
      </c>
      <c r="T1909" s="21">
        <v>99</v>
      </c>
      <c r="U1909" s="21">
        <v>99</v>
      </c>
      <c r="V1909" s="21">
        <v>99</v>
      </c>
      <c r="W1909" s="21">
        <v>99</v>
      </c>
      <c r="X1909" s="21">
        <v>99</v>
      </c>
      <c r="Y1909" s="21">
        <v>99</v>
      </c>
      <c r="Z1909" s="21">
        <v>99</v>
      </c>
      <c r="AA1909" s="21">
        <v>99</v>
      </c>
      <c r="AB1909" s="22">
        <v>1905</v>
      </c>
      <c r="AC1909" s="23">
        <v>99</v>
      </c>
      <c r="AD1909" s="23">
        <v>99</v>
      </c>
      <c r="AE1909" s="24">
        <v>99</v>
      </c>
      <c r="AF1909" s="24">
        <v>99</v>
      </c>
      <c r="AG1909" s="24">
        <v>99</v>
      </c>
      <c r="AH1909" s="24">
        <v>99</v>
      </c>
      <c r="AI1909" s="24">
        <v>99</v>
      </c>
      <c r="AJ1909" s="24">
        <v>99</v>
      </c>
      <c r="AK1909" s="24">
        <v>99</v>
      </c>
      <c r="AL1909" s="24">
        <v>99</v>
      </c>
      <c r="AM1909" s="24">
        <v>99</v>
      </c>
      <c r="AN1909" s="24">
        <v>99</v>
      </c>
      <c r="DX1909" s="19">
        <v>1905</v>
      </c>
      <c r="DY1909" t="s">
        <v>568</v>
      </c>
      <c r="DZ1909" t="s">
        <v>568</v>
      </c>
      <c r="EA1909" t="s">
        <v>568</v>
      </c>
      <c r="EB1909" t="s">
        <v>568</v>
      </c>
    </row>
    <row r="1910" spans="1:132" x14ac:dyDescent="0.25">
      <c r="A1910" s="13">
        <v>1907</v>
      </c>
      <c r="B1910" s="13">
        <v>0</v>
      </c>
      <c r="C1910" s="13">
        <v>0</v>
      </c>
      <c r="D1910" s="13">
        <v>0</v>
      </c>
      <c r="E1910" s="13">
        <v>0</v>
      </c>
      <c r="F1910" s="13">
        <v>0</v>
      </c>
      <c r="G1910" s="13">
        <v>0</v>
      </c>
      <c r="H1910" s="13">
        <v>0</v>
      </c>
      <c r="I1910" s="13">
        <v>0</v>
      </c>
      <c r="J1910" s="13">
        <v>0</v>
      </c>
      <c r="K1910" s="13">
        <v>0</v>
      </c>
      <c r="L1910" s="13">
        <v>0</v>
      </c>
      <c r="M1910" s="13">
        <v>0</v>
      </c>
      <c r="O1910" s="19">
        <v>1906</v>
      </c>
      <c r="P1910" s="20">
        <v>99</v>
      </c>
      <c r="Q1910" s="20">
        <v>99</v>
      </c>
      <c r="R1910" s="21">
        <v>99</v>
      </c>
      <c r="S1910" s="21">
        <v>99</v>
      </c>
      <c r="T1910" s="21">
        <v>99</v>
      </c>
      <c r="U1910" s="21">
        <v>99</v>
      </c>
      <c r="V1910" s="21">
        <v>99</v>
      </c>
      <c r="W1910" s="21">
        <v>99</v>
      </c>
      <c r="X1910" s="21">
        <v>99</v>
      </c>
      <c r="Y1910" s="21">
        <v>99</v>
      </c>
      <c r="Z1910" s="21">
        <v>99</v>
      </c>
      <c r="AA1910" s="21">
        <v>99</v>
      </c>
      <c r="AB1910" s="22">
        <v>1906</v>
      </c>
      <c r="AC1910" s="23">
        <v>99</v>
      </c>
      <c r="AD1910" s="23">
        <v>99</v>
      </c>
      <c r="AE1910" s="24">
        <v>99</v>
      </c>
      <c r="AF1910" s="24">
        <v>99</v>
      </c>
      <c r="AG1910" s="24">
        <v>99</v>
      </c>
      <c r="AH1910" s="24">
        <v>99</v>
      </c>
      <c r="AI1910" s="24">
        <v>99</v>
      </c>
      <c r="AJ1910" s="24">
        <v>99</v>
      </c>
      <c r="AK1910" s="24">
        <v>99</v>
      </c>
      <c r="AL1910" s="24">
        <v>99</v>
      </c>
      <c r="AM1910" s="24">
        <v>99</v>
      </c>
      <c r="AN1910" s="24">
        <v>99</v>
      </c>
      <c r="DX1910" s="19">
        <v>1906</v>
      </c>
      <c r="DY1910" t="s">
        <v>568</v>
      </c>
      <c r="DZ1910" t="s">
        <v>568</v>
      </c>
      <c r="EA1910" t="s">
        <v>568</v>
      </c>
      <c r="EB1910" t="s">
        <v>568</v>
      </c>
    </row>
    <row r="1911" spans="1:132" x14ac:dyDescent="0.25">
      <c r="A1911" s="12">
        <v>1908</v>
      </c>
      <c r="B1911" s="12">
        <v>0</v>
      </c>
      <c r="C1911" s="12">
        <v>0</v>
      </c>
      <c r="D1911" s="12">
        <v>0</v>
      </c>
      <c r="E1911" s="12">
        <v>0</v>
      </c>
      <c r="F1911" s="12">
        <v>0</v>
      </c>
      <c r="G1911" s="12">
        <v>0</v>
      </c>
      <c r="H1911" s="12">
        <v>0</v>
      </c>
      <c r="I1911" s="12">
        <v>0</v>
      </c>
      <c r="J1911" s="12">
        <v>0</v>
      </c>
      <c r="K1911" s="12">
        <v>0</v>
      </c>
      <c r="L1911" s="12">
        <v>0</v>
      </c>
      <c r="M1911" s="12">
        <v>0</v>
      </c>
      <c r="O1911" s="19">
        <v>1907</v>
      </c>
      <c r="P1911" s="20">
        <v>99</v>
      </c>
      <c r="Q1911" s="20">
        <v>99</v>
      </c>
      <c r="R1911" s="21">
        <v>99</v>
      </c>
      <c r="S1911" s="21">
        <v>99</v>
      </c>
      <c r="T1911" s="21">
        <v>99</v>
      </c>
      <c r="U1911" s="21">
        <v>99</v>
      </c>
      <c r="V1911" s="21">
        <v>99</v>
      </c>
      <c r="W1911" s="21">
        <v>99</v>
      </c>
      <c r="X1911" s="21">
        <v>99</v>
      </c>
      <c r="Y1911" s="21">
        <v>99</v>
      </c>
      <c r="Z1911" s="21">
        <v>99</v>
      </c>
      <c r="AA1911" s="21">
        <v>99</v>
      </c>
      <c r="AB1911" s="22">
        <v>1907</v>
      </c>
      <c r="AC1911" s="23">
        <v>99</v>
      </c>
      <c r="AD1911" s="23">
        <v>99</v>
      </c>
      <c r="AE1911" s="24">
        <v>99</v>
      </c>
      <c r="AF1911" s="24">
        <v>99</v>
      </c>
      <c r="AG1911" s="24">
        <v>99</v>
      </c>
      <c r="AH1911" s="24">
        <v>99</v>
      </c>
      <c r="AI1911" s="24">
        <v>99</v>
      </c>
      <c r="AJ1911" s="24">
        <v>99</v>
      </c>
      <c r="AK1911" s="24">
        <v>99</v>
      </c>
      <c r="AL1911" s="24">
        <v>99</v>
      </c>
      <c r="AM1911" s="24">
        <v>99</v>
      </c>
      <c r="AN1911" s="24">
        <v>99</v>
      </c>
      <c r="DX1911" s="19">
        <v>1907</v>
      </c>
      <c r="DY1911" t="s">
        <v>568</v>
      </c>
      <c r="DZ1911" t="s">
        <v>568</v>
      </c>
      <c r="EA1911" t="s">
        <v>568</v>
      </c>
      <c r="EB1911" t="s">
        <v>568</v>
      </c>
    </row>
    <row r="1912" spans="1:132" x14ac:dyDescent="0.25">
      <c r="A1912" s="13">
        <v>1909</v>
      </c>
      <c r="B1912" s="13">
        <v>0</v>
      </c>
      <c r="C1912" s="13">
        <v>0</v>
      </c>
      <c r="D1912" s="13">
        <v>0</v>
      </c>
      <c r="E1912" s="13">
        <v>0</v>
      </c>
      <c r="F1912" s="13">
        <v>0</v>
      </c>
      <c r="G1912" s="13">
        <v>0</v>
      </c>
      <c r="H1912" s="13">
        <v>0</v>
      </c>
      <c r="I1912" s="13">
        <v>0</v>
      </c>
      <c r="J1912" s="13">
        <v>0</v>
      </c>
      <c r="K1912" s="13">
        <v>0</v>
      </c>
      <c r="L1912" s="13">
        <v>0</v>
      </c>
      <c r="M1912" s="13">
        <v>0</v>
      </c>
      <c r="O1912" s="19">
        <v>1908</v>
      </c>
      <c r="P1912" s="20">
        <v>99</v>
      </c>
      <c r="Q1912" s="20">
        <v>99</v>
      </c>
      <c r="R1912" s="21">
        <v>99</v>
      </c>
      <c r="S1912" s="21">
        <v>99</v>
      </c>
      <c r="T1912" s="21">
        <v>99</v>
      </c>
      <c r="U1912" s="21">
        <v>99</v>
      </c>
      <c r="V1912" s="21">
        <v>99</v>
      </c>
      <c r="W1912" s="21">
        <v>99</v>
      </c>
      <c r="X1912" s="21">
        <v>99</v>
      </c>
      <c r="Y1912" s="21">
        <v>99</v>
      </c>
      <c r="Z1912" s="21">
        <v>99</v>
      </c>
      <c r="AA1912" s="21">
        <v>99</v>
      </c>
      <c r="AB1912" s="22">
        <v>1908</v>
      </c>
      <c r="AC1912" s="23">
        <v>99</v>
      </c>
      <c r="AD1912" s="23">
        <v>99</v>
      </c>
      <c r="AE1912" s="24">
        <v>99</v>
      </c>
      <c r="AF1912" s="24">
        <v>99</v>
      </c>
      <c r="AG1912" s="24">
        <v>99</v>
      </c>
      <c r="AH1912" s="24">
        <v>99</v>
      </c>
      <c r="AI1912" s="24">
        <v>99</v>
      </c>
      <c r="AJ1912" s="24">
        <v>99</v>
      </c>
      <c r="AK1912" s="24">
        <v>99</v>
      </c>
      <c r="AL1912" s="24">
        <v>99</v>
      </c>
      <c r="AM1912" s="24">
        <v>99</v>
      </c>
      <c r="AN1912" s="24">
        <v>99</v>
      </c>
      <c r="DX1912" s="19">
        <v>1908</v>
      </c>
      <c r="DY1912" t="s">
        <v>568</v>
      </c>
      <c r="DZ1912" t="s">
        <v>568</v>
      </c>
      <c r="EA1912" t="s">
        <v>568</v>
      </c>
      <c r="EB1912" t="s">
        <v>568</v>
      </c>
    </row>
    <row r="1913" spans="1:132" x14ac:dyDescent="0.25">
      <c r="A1913" s="12">
        <v>1910</v>
      </c>
      <c r="B1913" s="12">
        <v>0</v>
      </c>
      <c r="C1913" s="12">
        <v>0</v>
      </c>
      <c r="D1913" s="12">
        <v>0</v>
      </c>
      <c r="E1913" s="12">
        <v>0</v>
      </c>
      <c r="F1913" s="12">
        <v>0</v>
      </c>
      <c r="G1913" s="12">
        <v>0</v>
      </c>
      <c r="H1913" s="12">
        <v>0</v>
      </c>
      <c r="I1913" s="12">
        <v>0</v>
      </c>
      <c r="J1913" s="12">
        <v>0</v>
      </c>
      <c r="K1913" s="12">
        <v>0</v>
      </c>
      <c r="L1913" s="12">
        <v>0</v>
      </c>
      <c r="M1913" s="12">
        <v>0</v>
      </c>
      <c r="O1913" s="19">
        <v>1909</v>
      </c>
      <c r="P1913" s="20">
        <v>99</v>
      </c>
      <c r="Q1913" s="20">
        <v>99</v>
      </c>
      <c r="R1913" s="21">
        <v>99</v>
      </c>
      <c r="S1913" s="21">
        <v>99</v>
      </c>
      <c r="T1913" s="21">
        <v>99</v>
      </c>
      <c r="U1913" s="21">
        <v>99</v>
      </c>
      <c r="V1913" s="21">
        <v>99</v>
      </c>
      <c r="W1913" s="21">
        <v>99</v>
      </c>
      <c r="X1913" s="21">
        <v>99</v>
      </c>
      <c r="Y1913" s="21">
        <v>99</v>
      </c>
      <c r="Z1913" s="21">
        <v>99</v>
      </c>
      <c r="AA1913" s="21">
        <v>99</v>
      </c>
      <c r="AB1913" s="22">
        <v>1909</v>
      </c>
      <c r="AC1913" s="23">
        <v>99</v>
      </c>
      <c r="AD1913" s="23">
        <v>99</v>
      </c>
      <c r="AE1913" s="24">
        <v>99</v>
      </c>
      <c r="AF1913" s="24">
        <v>99</v>
      </c>
      <c r="AG1913" s="24">
        <v>99</v>
      </c>
      <c r="AH1913" s="24">
        <v>99</v>
      </c>
      <c r="AI1913" s="24">
        <v>99</v>
      </c>
      <c r="AJ1913" s="24">
        <v>99</v>
      </c>
      <c r="AK1913" s="24">
        <v>99</v>
      </c>
      <c r="AL1913" s="24">
        <v>99</v>
      </c>
      <c r="AM1913" s="24">
        <v>99</v>
      </c>
      <c r="AN1913" s="24">
        <v>99</v>
      </c>
      <c r="DX1913" s="19">
        <v>1909</v>
      </c>
      <c r="DY1913" t="s">
        <v>568</v>
      </c>
      <c r="DZ1913" t="s">
        <v>568</v>
      </c>
      <c r="EA1913" t="s">
        <v>568</v>
      </c>
      <c r="EB1913" t="s">
        <v>568</v>
      </c>
    </row>
    <row r="1914" spans="1:132" x14ac:dyDescent="0.25">
      <c r="A1914" s="13">
        <v>1911</v>
      </c>
      <c r="B1914" s="13">
        <v>0</v>
      </c>
      <c r="C1914" s="13">
        <v>0</v>
      </c>
      <c r="D1914" s="13">
        <v>0</v>
      </c>
      <c r="E1914" s="13">
        <v>0</v>
      </c>
      <c r="F1914" s="13">
        <v>0</v>
      </c>
      <c r="G1914" s="13">
        <v>0</v>
      </c>
      <c r="H1914" s="13">
        <v>0</v>
      </c>
      <c r="I1914" s="13">
        <v>0</v>
      </c>
      <c r="J1914" s="13">
        <v>0</v>
      </c>
      <c r="K1914" s="13">
        <v>0</v>
      </c>
      <c r="L1914" s="13">
        <v>0</v>
      </c>
      <c r="M1914" s="13">
        <v>0</v>
      </c>
      <c r="O1914" s="19">
        <v>1910</v>
      </c>
      <c r="P1914" s="20">
        <v>99</v>
      </c>
      <c r="Q1914" s="20">
        <v>99</v>
      </c>
      <c r="R1914" s="21">
        <v>99</v>
      </c>
      <c r="S1914" s="21">
        <v>99</v>
      </c>
      <c r="T1914" s="21">
        <v>99</v>
      </c>
      <c r="U1914" s="21">
        <v>99</v>
      </c>
      <c r="V1914" s="21">
        <v>99</v>
      </c>
      <c r="W1914" s="21">
        <v>99</v>
      </c>
      <c r="X1914" s="21">
        <v>99</v>
      </c>
      <c r="Y1914" s="21">
        <v>99</v>
      </c>
      <c r="Z1914" s="21">
        <v>99</v>
      </c>
      <c r="AA1914" s="21">
        <v>99</v>
      </c>
      <c r="AB1914" s="22">
        <v>1910</v>
      </c>
      <c r="AC1914" s="23">
        <v>99</v>
      </c>
      <c r="AD1914" s="23">
        <v>99</v>
      </c>
      <c r="AE1914" s="24">
        <v>99</v>
      </c>
      <c r="AF1914" s="24">
        <v>99</v>
      </c>
      <c r="AG1914" s="24">
        <v>99</v>
      </c>
      <c r="AH1914" s="24">
        <v>99</v>
      </c>
      <c r="AI1914" s="24">
        <v>99</v>
      </c>
      <c r="AJ1914" s="24">
        <v>99</v>
      </c>
      <c r="AK1914" s="24">
        <v>99</v>
      </c>
      <c r="AL1914" s="24">
        <v>99</v>
      </c>
      <c r="AM1914" s="24">
        <v>99</v>
      </c>
      <c r="AN1914" s="24">
        <v>99</v>
      </c>
      <c r="DX1914" s="19">
        <v>1910</v>
      </c>
      <c r="DY1914" t="s">
        <v>568</v>
      </c>
      <c r="DZ1914" t="s">
        <v>568</v>
      </c>
      <c r="EA1914" t="s">
        <v>568</v>
      </c>
      <c r="EB1914" t="s">
        <v>568</v>
      </c>
    </row>
    <row r="1915" spans="1:132" x14ac:dyDescent="0.25">
      <c r="A1915" s="12">
        <v>1912</v>
      </c>
      <c r="B1915" s="12">
        <v>0</v>
      </c>
      <c r="C1915" s="12">
        <v>0</v>
      </c>
      <c r="D1915" s="12">
        <v>0</v>
      </c>
      <c r="E1915" s="12">
        <v>0</v>
      </c>
      <c r="F1915" s="12">
        <v>0</v>
      </c>
      <c r="G1915" s="12">
        <v>0</v>
      </c>
      <c r="H1915" s="12">
        <v>0</v>
      </c>
      <c r="I1915" s="12">
        <v>0</v>
      </c>
      <c r="J1915" s="12">
        <v>0</v>
      </c>
      <c r="K1915" s="12">
        <v>0</v>
      </c>
      <c r="L1915" s="12">
        <v>0</v>
      </c>
      <c r="M1915" s="12">
        <v>0</v>
      </c>
      <c r="O1915" s="19">
        <v>1911</v>
      </c>
      <c r="P1915" s="20">
        <v>99</v>
      </c>
      <c r="Q1915" s="20">
        <v>99</v>
      </c>
      <c r="R1915" s="21">
        <v>99</v>
      </c>
      <c r="S1915" s="21">
        <v>99</v>
      </c>
      <c r="T1915" s="21">
        <v>99</v>
      </c>
      <c r="U1915" s="21">
        <v>99</v>
      </c>
      <c r="V1915" s="21">
        <v>99</v>
      </c>
      <c r="W1915" s="21">
        <v>99</v>
      </c>
      <c r="X1915" s="21">
        <v>99</v>
      </c>
      <c r="Y1915" s="21">
        <v>99</v>
      </c>
      <c r="Z1915" s="21">
        <v>99</v>
      </c>
      <c r="AA1915" s="21">
        <v>99</v>
      </c>
      <c r="AB1915" s="22">
        <v>1911</v>
      </c>
      <c r="AC1915" s="23">
        <v>99</v>
      </c>
      <c r="AD1915" s="23">
        <v>99</v>
      </c>
      <c r="AE1915" s="24">
        <v>99</v>
      </c>
      <c r="AF1915" s="24">
        <v>99</v>
      </c>
      <c r="AG1915" s="24">
        <v>99</v>
      </c>
      <c r="AH1915" s="24">
        <v>99</v>
      </c>
      <c r="AI1915" s="24">
        <v>99</v>
      </c>
      <c r="AJ1915" s="24">
        <v>99</v>
      </c>
      <c r="AK1915" s="24">
        <v>99</v>
      </c>
      <c r="AL1915" s="24">
        <v>99</v>
      </c>
      <c r="AM1915" s="24">
        <v>99</v>
      </c>
      <c r="AN1915" s="24">
        <v>99</v>
      </c>
      <c r="DX1915" s="19">
        <v>1911</v>
      </c>
      <c r="DY1915" t="s">
        <v>568</v>
      </c>
      <c r="DZ1915" t="s">
        <v>568</v>
      </c>
      <c r="EA1915" t="s">
        <v>568</v>
      </c>
      <c r="EB1915" t="s">
        <v>568</v>
      </c>
    </row>
    <row r="1916" spans="1:132" x14ac:dyDescent="0.25">
      <c r="A1916" s="13">
        <v>1913</v>
      </c>
      <c r="B1916" s="13">
        <v>0</v>
      </c>
      <c r="C1916" s="13">
        <v>0</v>
      </c>
      <c r="D1916" s="13">
        <v>0</v>
      </c>
      <c r="E1916" s="13">
        <v>0</v>
      </c>
      <c r="F1916" s="13">
        <v>0</v>
      </c>
      <c r="G1916" s="13">
        <v>0</v>
      </c>
      <c r="H1916" s="13">
        <v>0</v>
      </c>
      <c r="I1916" s="13">
        <v>0</v>
      </c>
      <c r="J1916" s="13">
        <v>0</v>
      </c>
      <c r="K1916" s="13">
        <v>0</v>
      </c>
      <c r="L1916" s="13">
        <v>0</v>
      </c>
      <c r="M1916" s="13">
        <v>0</v>
      </c>
      <c r="O1916" s="19">
        <v>1912</v>
      </c>
      <c r="P1916" s="20">
        <v>99</v>
      </c>
      <c r="Q1916" s="20">
        <v>99</v>
      </c>
      <c r="R1916" s="21">
        <v>99</v>
      </c>
      <c r="S1916" s="21">
        <v>99</v>
      </c>
      <c r="T1916" s="21">
        <v>99</v>
      </c>
      <c r="U1916" s="21">
        <v>99</v>
      </c>
      <c r="V1916" s="21">
        <v>99</v>
      </c>
      <c r="W1916" s="21">
        <v>99</v>
      </c>
      <c r="X1916" s="21">
        <v>99</v>
      </c>
      <c r="Y1916" s="21">
        <v>99</v>
      </c>
      <c r="Z1916" s="21">
        <v>99</v>
      </c>
      <c r="AA1916" s="21">
        <v>99</v>
      </c>
      <c r="AB1916" s="22">
        <v>1912</v>
      </c>
      <c r="AC1916" s="23">
        <v>99</v>
      </c>
      <c r="AD1916" s="23">
        <v>99</v>
      </c>
      <c r="AE1916" s="24">
        <v>99</v>
      </c>
      <c r="AF1916" s="24">
        <v>99</v>
      </c>
      <c r="AG1916" s="24">
        <v>99</v>
      </c>
      <c r="AH1916" s="24">
        <v>99</v>
      </c>
      <c r="AI1916" s="24">
        <v>99</v>
      </c>
      <c r="AJ1916" s="24">
        <v>99</v>
      </c>
      <c r="AK1916" s="24">
        <v>99</v>
      </c>
      <c r="AL1916" s="24">
        <v>99</v>
      </c>
      <c r="AM1916" s="24">
        <v>99</v>
      </c>
      <c r="AN1916" s="24">
        <v>99</v>
      </c>
      <c r="DX1916" s="19">
        <v>1912</v>
      </c>
      <c r="DY1916" t="s">
        <v>568</v>
      </c>
      <c r="DZ1916" t="s">
        <v>568</v>
      </c>
      <c r="EA1916" t="s">
        <v>568</v>
      </c>
      <c r="EB1916" t="s">
        <v>568</v>
      </c>
    </row>
    <row r="1917" spans="1:132" x14ac:dyDescent="0.25">
      <c r="A1917" s="12">
        <v>1914</v>
      </c>
      <c r="B1917" s="12">
        <v>0</v>
      </c>
      <c r="C1917" s="12">
        <v>0</v>
      </c>
      <c r="D1917" s="12">
        <v>0</v>
      </c>
      <c r="E1917" s="12">
        <v>0</v>
      </c>
      <c r="F1917" s="12">
        <v>0</v>
      </c>
      <c r="G1917" s="12">
        <v>0</v>
      </c>
      <c r="H1917" s="12">
        <v>0</v>
      </c>
      <c r="I1917" s="12">
        <v>0</v>
      </c>
      <c r="J1917" s="12">
        <v>0</v>
      </c>
      <c r="K1917" s="12">
        <v>0</v>
      </c>
      <c r="L1917" s="12">
        <v>0</v>
      </c>
      <c r="M1917" s="12">
        <v>0</v>
      </c>
      <c r="O1917" s="19">
        <v>1913</v>
      </c>
      <c r="P1917" s="20">
        <v>99</v>
      </c>
      <c r="Q1917" s="20">
        <v>99</v>
      </c>
      <c r="R1917" s="21">
        <v>99</v>
      </c>
      <c r="S1917" s="21">
        <v>99</v>
      </c>
      <c r="T1917" s="21">
        <v>99</v>
      </c>
      <c r="U1917" s="21">
        <v>99</v>
      </c>
      <c r="V1917" s="21">
        <v>99</v>
      </c>
      <c r="W1917" s="21">
        <v>99</v>
      </c>
      <c r="X1917" s="21">
        <v>99</v>
      </c>
      <c r="Y1917" s="21">
        <v>99</v>
      </c>
      <c r="Z1917" s="21">
        <v>99</v>
      </c>
      <c r="AA1917" s="21">
        <v>99</v>
      </c>
      <c r="AB1917" s="22">
        <v>1913</v>
      </c>
      <c r="AC1917" s="23">
        <v>99</v>
      </c>
      <c r="AD1917" s="23">
        <v>99</v>
      </c>
      <c r="AE1917" s="24">
        <v>99</v>
      </c>
      <c r="AF1917" s="24">
        <v>99</v>
      </c>
      <c r="AG1917" s="24">
        <v>99</v>
      </c>
      <c r="AH1917" s="24">
        <v>99</v>
      </c>
      <c r="AI1917" s="24">
        <v>99</v>
      </c>
      <c r="AJ1917" s="24">
        <v>99</v>
      </c>
      <c r="AK1917" s="24">
        <v>99</v>
      </c>
      <c r="AL1917" s="24">
        <v>99</v>
      </c>
      <c r="AM1917" s="24">
        <v>99</v>
      </c>
      <c r="AN1917" s="24">
        <v>99</v>
      </c>
      <c r="DX1917" s="19">
        <v>1913</v>
      </c>
      <c r="DY1917" t="s">
        <v>568</v>
      </c>
      <c r="DZ1917" t="s">
        <v>568</v>
      </c>
      <c r="EA1917" t="s">
        <v>568</v>
      </c>
      <c r="EB1917" t="s">
        <v>568</v>
      </c>
    </row>
    <row r="1918" spans="1:132" x14ac:dyDescent="0.25">
      <c r="A1918" s="13">
        <v>1915</v>
      </c>
      <c r="B1918" s="13">
        <v>0</v>
      </c>
      <c r="C1918" s="13">
        <v>0</v>
      </c>
      <c r="D1918" s="13">
        <v>0</v>
      </c>
      <c r="E1918" s="13">
        <v>0</v>
      </c>
      <c r="F1918" s="13">
        <v>0</v>
      </c>
      <c r="G1918" s="13">
        <v>0</v>
      </c>
      <c r="H1918" s="13">
        <v>0</v>
      </c>
      <c r="I1918" s="13">
        <v>0</v>
      </c>
      <c r="J1918" s="13">
        <v>0</v>
      </c>
      <c r="K1918" s="13">
        <v>0</v>
      </c>
      <c r="L1918" s="13">
        <v>0</v>
      </c>
      <c r="M1918" s="13">
        <v>0</v>
      </c>
      <c r="O1918" s="19">
        <v>1914</v>
      </c>
      <c r="P1918" s="20">
        <v>99</v>
      </c>
      <c r="Q1918" s="20">
        <v>99</v>
      </c>
      <c r="R1918" s="21">
        <v>99</v>
      </c>
      <c r="S1918" s="21">
        <v>99</v>
      </c>
      <c r="T1918" s="21">
        <v>99</v>
      </c>
      <c r="U1918" s="21">
        <v>99</v>
      </c>
      <c r="V1918" s="21">
        <v>99</v>
      </c>
      <c r="W1918" s="21">
        <v>99</v>
      </c>
      <c r="X1918" s="21">
        <v>99</v>
      </c>
      <c r="Y1918" s="21">
        <v>99</v>
      </c>
      <c r="Z1918" s="21">
        <v>99</v>
      </c>
      <c r="AA1918" s="21">
        <v>99</v>
      </c>
      <c r="AB1918" s="22">
        <v>1914</v>
      </c>
      <c r="AC1918" s="23">
        <v>99</v>
      </c>
      <c r="AD1918" s="23">
        <v>99</v>
      </c>
      <c r="AE1918" s="24">
        <v>99</v>
      </c>
      <c r="AF1918" s="24">
        <v>99</v>
      </c>
      <c r="AG1918" s="24">
        <v>99</v>
      </c>
      <c r="AH1918" s="24">
        <v>99</v>
      </c>
      <c r="AI1918" s="24">
        <v>99</v>
      </c>
      <c r="AJ1918" s="24">
        <v>99</v>
      </c>
      <c r="AK1918" s="24">
        <v>99</v>
      </c>
      <c r="AL1918" s="24">
        <v>99</v>
      </c>
      <c r="AM1918" s="24">
        <v>99</v>
      </c>
      <c r="AN1918" s="24">
        <v>99</v>
      </c>
      <c r="DX1918" s="19">
        <v>1914</v>
      </c>
      <c r="DY1918" t="s">
        <v>568</v>
      </c>
      <c r="DZ1918" t="s">
        <v>568</v>
      </c>
      <c r="EA1918" t="s">
        <v>568</v>
      </c>
      <c r="EB1918" t="s">
        <v>568</v>
      </c>
    </row>
    <row r="1919" spans="1:132" x14ac:dyDescent="0.25">
      <c r="A1919" s="12">
        <v>1916</v>
      </c>
      <c r="B1919" s="12">
        <v>0</v>
      </c>
      <c r="C1919" s="12">
        <v>0</v>
      </c>
      <c r="D1919" s="12">
        <v>0</v>
      </c>
      <c r="E1919" s="12">
        <v>0</v>
      </c>
      <c r="F1919" s="12">
        <v>0</v>
      </c>
      <c r="G1919" s="12">
        <v>0</v>
      </c>
      <c r="H1919" s="12">
        <v>0</v>
      </c>
      <c r="I1919" s="12">
        <v>0</v>
      </c>
      <c r="J1919" s="12">
        <v>0</v>
      </c>
      <c r="K1919" s="12">
        <v>0</v>
      </c>
      <c r="L1919" s="12">
        <v>0</v>
      </c>
      <c r="M1919" s="12">
        <v>0</v>
      </c>
      <c r="O1919" s="19">
        <v>1915</v>
      </c>
      <c r="P1919" s="20">
        <v>99</v>
      </c>
      <c r="Q1919" s="20">
        <v>99</v>
      </c>
      <c r="R1919" s="21">
        <v>99</v>
      </c>
      <c r="S1919" s="21">
        <v>99</v>
      </c>
      <c r="T1919" s="21">
        <v>99</v>
      </c>
      <c r="U1919" s="21">
        <v>99</v>
      </c>
      <c r="V1919" s="21">
        <v>99</v>
      </c>
      <c r="W1919" s="21">
        <v>99</v>
      </c>
      <c r="X1919" s="21">
        <v>99</v>
      </c>
      <c r="Y1919" s="21">
        <v>99</v>
      </c>
      <c r="Z1919" s="21">
        <v>99</v>
      </c>
      <c r="AA1919" s="21">
        <v>99</v>
      </c>
      <c r="AB1919" s="22">
        <v>1915</v>
      </c>
      <c r="AC1919" s="23">
        <v>99</v>
      </c>
      <c r="AD1919" s="23">
        <v>99</v>
      </c>
      <c r="AE1919" s="24">
        <v>99</v>
      </c>
      <c r="AF1919" s="24">
        <v>99</v>
      </c>
      <c r="AG1919" s="24">
        <v>99</v>
      </c>
      <c r="AH1919" s="24">
        <v>99</v>
      </c>
      <c r="AI1919" s="24">
        <v>99</v>
      </c>
      <c r="AJ1919" s="24">
        <v>99</v>
      </c>
      <c r="AK1919" s="24">
        <v>99</v>
      </c>
      <c r="AL1919" s="24">
        <v>99</v>
      </c>
      <c r="AM1919" s="24">
        <v>99</v>
      </c>
      <c r="AN1919" s="24">
        <v>99</v>
      </c>
      <c r="DX1919" s="19">
        <v>1915</v>
      </c>
      <c r="DY1919" t="s">
        <v>568</v>
      </c>
      <c r="DZ1919" t="s">
        <v>568</v>
      </c>
      <c r="EA1919" t="s">
        <v>568</v>
      </c>
      <c r="EB1919" t="s">
        <v>568</v>
      </c>
    </row>
    <row r="1920" spans="1:132" x14ac:dyDescent="0.25">
      <c r="A1920" s="13">
        <v>1917</v>
      </c>
      <c r="B1920" s="13">
        <v>0</v>
      </c>
      <c r="C1920" s="13">
        <v>0</v>
      </c>
      <c r="D1920" s="13">
        <v>0</v>
      </c>
      <c r="E1920" s="13">
        <v>0</v>
      </c>
      <c r="F1920" s="13">
        <v>0</v>
      </c>
      <c r="G1920" s="13">
        <v>0</v>
      </c>
      <c r="H1920" s="13">
        <v>0</v>
      </c>
      <c r="I1920" s="13">
        <v>0</v>
      </c>
      <c r="J1920" s="13">
        <v>0</v>
      </c>
      <c r="K1920" s="13">
        <v>0</v>
      </c>
      <c r="L1920" s="13">
        <v>0</v>
      </c>
      <c r="M1920" s="13">
        <v>0</v>
      </c>
      <c r="O1920" s="19">
        <v>1916</v>
      </c>
      <c r="P1920" s="20">
        <v>99</v>
      </c>
      <c r="Q1920" s="20">
        <v>99</v>
      </c>
      <c r="R1920" s="21">
        <v>99</v>
      </c>
      <c r="S1920" s="21">
        <v>99</v>
      </c>
      <c r="T1920" s="21">
        <v>99</v>
      </c>
      <c r="U1920" s="21">
        <v>99</v>
      </c>
      <c r="V1920" s="21">
        <v>99</v>
      </c>
      <c r="W1920" s="21">
        <v>99</v>
      </c>
      <c r="X1920" s="21">
        <v>99</v>
      </c>
      <c r="Y1920" s="21">
        <v>99</v>
      </c>
      <c r="Z1920" s="21">
        <v>99</v>
      </c>
      <c r="AA1920" s="21">
        <v>99</v>
      </c>
      <c r="AB1920" s="22">
        <v>1916</v>
      </c>
      <c r="AC1920" s="23">
        <v>99</v>
      </c>
      <c r="AD1920" s="23">
        <v>99</v>
      </c>
      <c r="AE1920" s="24">
        <v>99</v>
      </c>
      <c r="AF1920" s="24">
        <v>99</v>
      </c>
      <c r="AG1920" s="24">
        <v>99</v>
      </c>
      <c r="AH1920" s="24">
        <v>99</v>
      </c>
      <c r="AI1920" s="24">
        <v>99</v>
      </c>
      <c r="AJ1920" s="24">
        <v>99</v>
      </c>
      <c r="AK1920" s="24">
        <v>99</v>
      </c>
      <c r="AL1920" s="24">
        <v>99</v>
      </c>
      <c r="AM1920" s="24">
        <v>99</v>
      </c>
      <c r="AN1920" s="24">
        <v>99</v>
      </c>
      <c r="DX1920" s="19">
        <v>1916</v>
      </c>
      <c r="DY1920" t="s">
        <v>568</v>
      </c>
      <c r="DZ1920" t="s">
        <v>568</v>
      </c>
      <c r="EA1920" t="s">
        <v>568</v>
      </c>
      <c r="EB1920" t="s">
        <v>568</v>
      </c>
    </row>
    <row r="1921" spans="1:132" x14ac:dyDescent="0.25">
      <c r="A1921" s="12">
        <v>1918</v>
      </c>
      <c r="B1921" s="12">
        <v>0</v>
      </c>
      <c r="C1921" s="12">
        <v>0</v>
      </c>
      <c r="D1921" s="12">
        <v>0</v>
      </c>
      <c r="E1921" s="12">
        <v>0</v>
      </c>
      <c r="F1921" s="12">
        <v>0</v>
      </c>
      <c r="G1921" s="12">
        <v>0</v>
      </c>
      <c r="H1921" s="12">
        <v>0</v>
      </c>
      <c r="I1921" s="12">
        <v>0</v>
      </c>
      <c r="J1921" s="12">
        <v>0</v>
      </c>
      <c r="K1921" s="12">
        <v>0</v>
      </c>
      <c r="L1921" s="12">
        <v>0</v>
      </c>
      <c r="M1921" s="12">
        <v>0</v>
      </c>
      <c r="O1921" s="19">
        <v>1917</v>
      </c>
      <c r="P1921" s="20">
        <v>99</v>
      </c>
      <c r="Q1921" s="20">
        <v>99</v>
      </c>
      <c r="R1921" s="21">
        <v>99</v>
      </c>
      <c r="S1921" s="21">
        <v>99</v>
      </c>
      <c r="T1921" s="21">
        <v>99</v>
      </c>
      <c r="U1921" s="21">
        <v>99</v>
      </c>
      <c r="V1921" s="21">
        <v>99</v>
      </c>
      <c r="W1921" s="21">
        <v>99</v>
      </c>
      <c r="X1921" s="21">
        <v>99</v>
      </c>
      <c r="Y1921" s="21">
        <v>99</v>
      </c>
      <c r="Z1921" s="21">
        <v>99</v>
      </c>
      <c r="AA1921" s="21">
        <v>99</v>
      </c>
      <c r="AB1921" s="22">
        <v>1917</v>
      </c>
      <c r="AC1921" s="23">
        <v>99</v>
      </c>
      <c r="AD1921" s="23">
        <v>99</v>
      </c>
      <c r="AE1921" s="24">
        <v>99</v>
      </c>
      <c r="AF1921" s="24">
        <v>99</v>
      </c>
      <c r="AG1921" s="24">
        <v>99</v>
      </c>
      <c r="AH1921" s="24">
        <v>99</v>
      </c>
      <c r="AI1921" s="24">
        <v>99</v>
      </c>
      <c r="AJ1921" s="24">
        <v>99</v>
      </c>
      <c r="AK1921" s="24">
        <v>99</v>
      </c>
      <c r="AL1921" s="24">
        <v>99</v>
      </c>
      <c r="AM1921" s="24">
        <v>99</v>
      </c>
      <c r="AN1921" s="24">
        <v>99</v>
      </c>
      <c r="DX1921" s="19">
        <v>1917</v>
      </c>
      <c r="DY1921" t="s">
        <v>568</v>
      </c>
      <c r="DZ1921" t="s">
        <v>568</v>
      </c>
      <c r="EA1921" t="s">
        <v>568</v>
      </c>
      <c r="EB1921" t="s">
        <v>568</v>
      </c>
    </row>
    <row r="1922" spans="1:132" x14ac:dyDescent="0.25">
      <c r="A1922" s="13">
        <v>1919</v>
      </c>
      <c r="B1922" s="13">
        <v>0</v>
      </c>
      <c r="C1922" s="13">
        <v>0</v>
      </c>
      <c r="D1922" s="13">
        <v>0</v>
      </c>
      <c r="E1922" s="13">
        <v>0</v>
      </c>
      <c r="F1922" s="13">
        <v>0</v>
      </c>
      <c r="G1922" s="13">
        <v>0</v>
      </c>
      <c r="H1922" s="13">
        <v>0</v>
      </c>
      <c r="I1922" s="13">
        <v>0</v>
      </c>
      <c r="J1922" s="13">
        <v>0</v>
      </c>
      <c r="K1922" s="13">
        <v>0</v>
      </c>
      <c r="L1922" s="13">
        <v>0</v>
      </c>
      <c r="M1922" s="13">
        <v>0</v>
      </c>
      <c r="O1922" s="19">
        <v>1918</v>
      </c>
      <c r="P1922" s="20">
        <v>99</v>
      </c>
      <c r="Q1922" s="20">
        <v>99</v>
      </c>
      <c r="R1922" s="21">
        <v>99</v>
      </c>
      <c r="S1922" s="21">
        <v>99</v>
      </c>
      <c r="T1922" s="21">
        <v>99</v>
      </c>
      <c r="U1922" s="21">
        <v>99</v>
      </c>
      <c r="V1922" s="21">
        <v>99</v>
      </c>
      <c r="W1922" s="21">
        <v>99</v>
      </c>
      <c r="X1922" s="21">
        <v>99</v>
      </c>
      <c r="Y1922" s="21">
        <v>99</v>
      </c>
      <c r="Z1922" s="21">
        <v>99</v>
      </c>
      <c r="AA1922" s="21">
        <v>99</v>
      </c>
      <c r="AB1922" s="22">
        <v>1918</v>
      </c>
      <c r="AC1922" s="23">
        <v>99</v>
      </c>
      <c r="AD1922" s="23">
        <v>99</v>
      </c>
      <c r="AE1922" s="24">
        <v>99</v>
      </c>
      <c r="AF1922" s="24">
        <v>99</v>
      </c>
      <c r="AG1922" s="24">
        <v>99</v>
      </c>
      <c r="AH1922" s="24">
        <v>99</v>
      </c>
      <c r="AI1922" s="24">
        <v>99</v>
      </c>
      <c r="AJ1922" s="24">
        <v>99</v>
      </c>
      <c r="AK1922" s="24">
        <v>99</v>
      </c>
      <c r="AL1922" s="24">
        <v>99</v>
      </c>
      <c r="AM1922" s="24">
        <v>99</v>
      </c>
      <c r="AN1922" s="24">
        <v>99</v>
      </c>
      <c r="DX1922" s="19">
        <v>1918</v>
      </c>
      <c r="DY1922" t="s">
        <v>568</v>
      </c>
      <c r="DZ1922" t="s">
        <v>568</v>
      </c>
      <c r="EA1922" t="s">
        <v>568</v>
      </c>
      <c r="EB1922" t="s">
        <v>568</v>
      </c>
    </row>
    <row r="1923" spans="1:132" x14ac:dyDescent="0.25">
      <c r="A1923" s="12">
        <v>1920</v>
      </c>
      <c r="B1923" s="12">
        <v>0</v>
      </c>
      <c r="C1923" s="12">
        <v>0</v>
      </c>
      <c r="D1923" s="12">
        <v>0</v>
      </c>
      <c r="E1923" s="12">
        <v>0</v>
      </c>
      <c r="F1923" s="12">
        <v>0</v>
      </c>
      <c r="G1923" s="12">
        <v>0</v>
      </c>
      <c r="H1923" s="12">
        <v>0</v>
      </c>
      <c r="I1923" s="12">
        <v>0</v>
      </c>
      <c r="J1923" s="12">
        <v>0</v>
      </c>
      <c r="K1923" s="12">
        <v>0</v>
      </c>
      <c r="L1923" s="12">
        <v>0</v>
      </c>
      <c r="M1923" s="12">
        <v>0</v>
      </c>
      <c r="O1923" s="19">
        <v>1919</v>
      </c>
      <c r="P1923" s="20">
        <v>99</v>
      </c>
      <c r="Q1923" s="20">
        <v>99</v>
      </c>
      <c r="R1923" s="21">
        <v>99</v>
      </c>
      <c r="S1923" s="21">
        <v>99</v>
      </c>
      <c r="T1923" s="21">
        <v>99</v>
      </c>
      <c r="U1923" s="21">
        <v>99</v>
      </c>
      <c r="V1923" s="21">
        <v>99</v>
      </c>
      <c r="W1923" s="21">
        <v>99</v>
      </c>
      <c r="X1923" s="21">
        <v>99</v>
      </c>
      <c r="Y1923" s="21">
        <v>99</v>
      </c>
      <c r="Z1923" s="21">
        <v>99</v>
      </c>
      <c r="AA1923" s="21">
        <v>99</v>
      </c>
      <c r="AB1923" s="22">
        <v>1919</v>
      </c>
      <c r="AC1923" s="23">
        <v>99</v>
      </c>
      <c r="AD1923" s="23">
        <v>99</v>
      </c>
      <c r="AE1923" s="24">
        <v>99</v>
      </c>
      <c r="AF1923" s="24">
        <v>99</v>
      </c>
      <c r="AG1923" s="24">
        <v>99</v>
      </c>
      <c r="AH1923" s="24">
        <v>99</v>
      </c>
      <c r="AI1923" s="24">
        <v>99</v>
      </c>
      <c r="AJ1923" s="24">
        <v>99</v>
      </c>
      <c r="AK1923" s="24">
        <v>99</v>
      </c>
      <c r="AL1923" s="24">
        <v>99</v>
      </c>
      <c r="AM1923" s="24">
        <v>99</v>
      </c>
      <c r="AN1923" s="24">
        <v>99</v>
      </c>
      <c r="DX1923" s="19">
        <v>1919</v>
      </c>
      <c r="DY1923" t="s">
        <v>568</v>
      </c>
      <c r="DZ1923" t="s">
        <v>568</v>
      </c>
      <c r="EA1923" t="s">
        <v>568</v>
      </c>
      <c r="EB1923" t="s">
        <v>568</v>
      </c>
    </row>
    <row r="1924" spans="1:132" x14ac:dyDescent="0.25">
      <c r="A1924" s="13">
        <v>1921</v>
      </c>
      <c r="B1924" s="13">
        <v>0</v>
      </c>
      <c r="C1924" s="13">
        <v>0</v>
      </c>
      <c r="D1924" s="13">
        <v>0</v>
      </c>
      <c r="E1924" s="13">
        <v>0</v>
      </c>
      <c r="F1924" s="13">
        <v>0</v>
      </c>
      <c r="G1924" s="13">
        <v>0</v>
      </c>
      <c r="H1924" s="13">
        <v>0</v>
      </c>
      <c r="I1924" s="13">
        <v>0</v>
      </c>
      <c r="J1924" s="13">
        <v>0</v>
      </c>
      <c r="K1924" s="13">
        <v>0</v>
      </c>
      <c r="L1924" s="13">
        <v>0</v>
      </c>
      <c r="M1924" s="13">
        <v>0</v>
      </c>
      <c r="O1924" s="19">
        <v>1920</v>
      </c>
      <c r="P1924" s="20">
        <v>99</v>
      </c>
      <c r="Q1924" s="20">
        <v>99</v>
      </c>
      <c r="R1924" s="21">
        <v>99</v>
      </c>
      <c r="S1924" s="21">
        <v>99</v>
      </c>
      <c r="T1924" s="21">
        <v>99</v>
      </c>
      <c r="U1924" s="21">
        <v>99</v>
      </c>
      <c r="V1924" s="21">
        <v>99</v>
      </c>
      <c r="W1924" s="21">
        <v>99</v>
      </c>
      <c r="X1924" s="21">
        <v>99</v>
      </c>
      <c r="Y1924" s="21">
        <v>99</v>
      </c>
      <c r="Z1924" s="21">
        <v>99</v>
      </c>
      <c r="AA1924" s="21">
        <v>99</v>
      </c>
      <c r="AB1924" s="22">
        <v>1920</v>
      </c>
      <c r="AC1924" s="23">
        <v>99</v>
      </c>
      <c r="AD1924" s="23">
        <v>99</v>
      </c>
      <c r="AE1924" s="24">
        <v>99</v>
      </c>
      <c r="AF1924" s="24">
        <v>99</v>
      </c>
      <c r="AG1924" s="24">
        <v>99</v>
      </c>
      <c r="AH1924" s="24">
        <v>99</v>
      </c>
      <c r="AI1924" s="24">
        <v>99</v>
      </c>
      <c r="AJ1924" s="24">
        <v>99</v>
      </c>
      <c r="AK1924" s="24">
        <v>99</v>
      </c>
      <c r="AL1924" s="24">
        <v>99</v>
      </c>
      <c r="AM1924" s="24">
        <v>99</v>
      </c>
      <c r="AN1924" s="24">
        <v>99</v>
      </c>
      <c r="DX1924" s="19">
        <v>1920</v>
      </c>
      <c r="DY1924" t="s">
        <v>568</v>
      </c>
      <c r="DZ1924" t="s">
        <v>568</v>
      </c>
      <c r="EA1924" t="s">
        <v>568</v>
      </c>
      <c r="EB1924" t="s">
        <v>568</v>
      </c>
    </row>
    <row r="1925" spans="1:132" x14ac:dyDescent="0.25">
      <c r="A1925" s="12">
        <v>1922</v>
      </c>
      <c r="B1925" s="12">
        <v>0</v>
      </c>
      <c r="C1925" s="12">
        <v>0</v>
      </c>
      <c r="D1925" s="12">
        <v>0</v>
      </c>
      <c r="E1925" s="12">
        <v>0</v>
      </c>
      <c r="F1925" s="12">
        <v>0</v>
      </c>
      <c r="G1925" s="12">
        <v>0</v>
      </c>
      <c r="H1925" s="12">
        <v>0</v>
      </c>
      <c r="I1925" s="12">
        <v>0</v>
      </c>
      <c r="J1925" s="12">
        <v>0</v>
      </c>
      <c r="K1925" s="12">
        <v>0</v>
      </c>
      <c r="L1925" s="12">
        <v>0</v>
      </c>
      <c r="M1925" s="12">
        <v>0</v>
      </c>
      <c r="O1925" s="19">
        <v>1921</v>
      </c>
      <c r="P1925" s="20">
        <v>99</v>
      </c>
      <c r="Q1925" s="20">
        <v>99</v>
      </c>
      <c r="R1925" s="21">
        <v>99</v>
      </c>
      <c r="S1925" s="21">
        <v>99</v>
      </c>
      <c r="T1925" s="21">
        <v>99</v>
      </c>
      <c r="U1925" s="21">
        <v>99</v>
      </c>
      <c r="V1925" s="21">
        <v>99</v>
      </c>
      <c r="W1925" s="21">
        <v>99</v>
      </c>
      <c r="X1925" s="21">
        <v>99</v>
      </c>
      <c r="Y1925" s="21">
        <v>99</v>
      </c>
      <c r="Z1925" s="21">
        <v>99</v>
      </c>
      <c r="AA1925" s="21">
        <v>99</v>
      </c>
      <c r="AB1925" s="22">
        <v>1921</v>
      </c>
      <c r="AC1925" s="23">
        <v>99</v>
      </c>
      <c r="AD1925" s="23">
        <v>99</v>
      </c>
      <c r="AE1925" s="24">
        <v>99</v>
      </c>
      <c r="AF1925" s="24">
        <v>99</v>
      </c>
      <c r="AG1925" s="24">
        <v>99</v>
      </c>
      <c r="AH1925" s="24">
        <v>99</v>
      </c>
      <c r="AI1925" s="24">
        <v>99</v>
      </c>
      <c r="AJ1925" s="24">
        <v>99</v>
      </c>
      <c r="AK1925" s="24">
        <v>99</v>
      </c>
      <c r="AL1925" s="24">
        <v>99</v>
      </c>
      <c r="AM1925" s="24">
        <v>99</v>
      </c>
      <c r="AN1925" s="24">
        <v>99</v>
      </c>
      <c r="DX1925" s="19">
        <v>1921</v>
      </c>
      <c r="DY1925" t="s">
        <v>568</v>
      </c>
      <c r="DZ1925" t="s">
        <v>568</v>
      </c>
      <c r="EA1925" t="s">
        <v>568</v>
      </c>
      <c r="EB1925" t="s">
        <v>568</v>
      </c>
    </row>
    <row r="1926" spans="1:132" x14ac:dyDescent="0.25">
      <c r="A1926" s="13">
        <v>1923</v>
      </c>
      <c r="B1926" s="13">
        <v>0</v>
      </c>
      <c r="C1926" s="13">
        <v>0</v>
      </c>
      <c r="D1926" s="13">
        <v>0</v>
      </c>
      <c r="E1926" s="13">
        <v>0</v>
      </c>
      <c r="F1926" s="13">
        <v>0</v>
      </c>
      <c r="G1926" s="13">
        <v>0</v>
      </c>
      <c r="H1926" s="13">
        <v>0</v>
      </c>
      <c r="I1926" s="13">
        <v>0</v>
      </c>
      <c r="J1926" s="13">
        <v>0</v>
      </c>
      <c r="K1926" s="13">
        <v>0</v>
      </c>
      <c r="L1926" s="13">
        <v>0</v>
      </c>
      <c r="M1926" s="13">
        <v>0</v>
      </c>
      <c r="O1926" s="19">
        <v>1922</v>
      </c>
      <c r="P1926" s="20">
        <v>99</v>
      </c>
      <c r="Q1926" s="20">
        <v>99</v>
      </c>
      <c r="R1926" s="21">
        <v>99</v>
      </c>
      <c r="S1926" s="21">
        <v>99</v>
      </c>
      <c r="T1926" s="21">
        <v>99</v>
      </c>
      <c r="U1926" s="21">
        <v>99</v>
      </c>
      <c r="V1926" s="21">
        <v>99</v>
      </c>
      <c r="W1926" s="21">
        <v>99</v>
      </c>
      <c r="X1926" s="21">
        <v>99</v>
      </c>
      <c r="Y1926" s="21">
        <v>99</v>
      </c>
      <c r="Z1926" s="21">
        <v>99</v>
      </c>
      <c r="AA1926" s="21">
        <v>99</v>
      </c>
      <c r="AB1926" s="22">
        <v>1922</v>
      </c>
      <c r="AC1926" s="23">
        <v>99</v>
      </c>
      <c r="AD1926" s="23">
        <v>99</v>
      </c>
      <c r="AE1926" s="24">
        <v>99</v>
      </c>
      <c r="AF1926" s="24">
        <v>99</v>
      </c>
      <c r="AG1926" s="24">
        <v>99</v>
      </c>
      <c r="AH1926" s="24">
        <v>99</v>
      </c>
      <c r="AI1926" s="24">
        <v>99</v>
      </c>
      <c r="AJ1926" s="24">
        <v>99</v>
      </c>
      <c r="AK1926" s="24">
        <v>99</v>
      </c>
      <c r="AL1926" s="24">
        <v>99</v>
      </c>
      <c r="AM1926" s="24">
        <v>99</v>
      </c>
      <c r="AN1926" s="24">
        <v>99</v>
      </c>
      <c r="DX1926" s="19">
        <v>1922</v>
      </c>
      <c r="DY1926" t="s">
        <v>568</v>
      </c>
      <c r="DZ1926" t="s">
        <v>568</v>
      </c>
      <c r="EA1926" t="s">
        <v>568</v>
      </c>
      <c r="EB1926" t="s">
        <v>568</v>
      </c>
    </row>
    <row r="1927" spans="1:132" x14ac:dyDescent="0.25">
      <c r="A1927" s="12">
        <v>1924</v>
      </c>
      <c r="B1927" s="12">
        <v>0</v>
      </c>
      <c r="C1927" s="12">
        <v>0</v>
      </c>
      <c r="D1927" s="12">
        <v>0</v>
      </c>
      <c r="E1927" s="12">
        <v>0</v>
      </c>
      <c r="F1927" s="12">
        <v>0</v>
      </c>
      <c r="G1927" s="12">
        <v>0</v>
      </c>
      <c r="H1927" s="12">
        <v>0</v>
      </c>
      <c r="I1927" s="12">
        <v>0</v>
      </c>
      <c r="J1927" s="12">
        <v>0</v>
      </c>
      <c r="K1927" s="12">
        <v>0</v>
      </c>
      <c r="L1927" s="12">
        <v>0</v>
      </c>
      <c r="M1927" s="12">
        <v>0</v>
      </c>
      <c r="O1927" s="19">
        <v>1923</v>
      </c>
      <c r="P1927" s="20">
        <v>99</v>
      </c>
      <c r="Q1927" s="20">
        <v>99</v>
      </c>
      <c r="R1927" s="21">
        <v>99</v>
      </c>
      <c r="S1927" s="21">
        <v>99</v>
      </c>
      <c r="T1927" s="21">
        <v>99</v>
      </c>
      <c r="U1927" s="21">
        <v>99</v>
      </c>
      <c r="V1927" s="21">
        <v>99</v>
      </c>
      <c r="W1927" s="21">
        <v>99</v>
      </c>
      <c r="X1927" s="21">
        <v>99</v>
      </c>
      <c r="Y1927" s="21">
        <v>99</v>
      </c>
      <c r="Z1927" s="21">
        <v>99</v>
      </c>
      <c r="AA1927" s="21">
        <v>99</v>
      </c>
      <c r="AB1927" s="22">
        <v>1923</v>
      </c>
      <c r="AC1927" s="23">
        <v>99</v>
      </c>
      <c r="AD1927" s="23">
        <v>99</v>
      </c>
      <c r="AE1927" s="24">
        <v>99</v>
      </c>
      <c r="AF1927" s="24">
        <v>99</v>
      </c>
      <c r="AG1927" s="24">
        <v>99</v>
      </c>
      <c r="AH1927" s="24">
        <v>99</v>
      </c>
      <c r="AI1927" s="24">
        <v>99</v>
      </c>
      <c r="AJ1927" s="24">
        <v>99</v>
      </c>
      <c r="AK1927" s="24">
        <v>99</v>
      </c>
      <c r="AL1927" s="24">
        <v>99</v>
      </c>
      <c r="AM1927" s="24">
        <v>99</v>
      </c>
      <c r="AN1927" s="24">
        <v>99</v>
      </c>
      <c r="DX1927" s="19">
        <v>1923</v>
      </c>
      <c r="DY1927" t="s">
        <v>568</v>
      </c>
      <c r="DZ1927" t="s">
        <v>568</v>
      </c>
      <c r="EA1927" t="s">
        <v>568</v>
      </c>
      <c r="EB1927" t="s">
        <v>568</v>
      </c>
    </row>
    <row r="1928" spans="1:132" x14ac:dyDescent="0.25">
      <c r="A1928" s="13">
        <v>1925</v>
      </c>
      <c r="B1928" s="13">
        <v>0</v>
      </c>
      <c r="C1928" s="13">
        <v>0</v>
      </c>
      <c r="D1928" s="13">
        <v>0</v>
      </c>
      <c r="E1928" s="13">
        <v>0</v>
      </c>
      <c r="F1928" s="13">
        <v>0</v>
      </c>
      <c r="G1928" s="13">
        <v>0</v>
      </c>
      <c r="H1928" s="13">
        <v>0</v>
      </c>
      <c r="I1928" s="13">
        <v>0</v>
      </c>
      <c r="J1928" s="13">
        <v>0</v>
      </c>
      <c r="K1928" s="13">
        <v>0</v>
      </c>
      <c r="L1928" s="13">
        <v>0</v>
      </c>
      <c r="M1928" s="13">
        <v>0</v>
      </c>
      <c r="O1928" s="19">
        <v>1924</v>
      </c>
      <c r="P1928" s="20">
        <v>99</v>
      </c>
      <c r="Q1928" s="20">
        <v>99</v>
      </c>
      <c r="R1928" s="21">
        <v>99</v>
      </c>
      <c r="S1928" s="21">
        <v>99</v>
      </c>
      <c r="T1928" s="21">
        <v>99</v>
      </c>
      <c r="U1928" s="21">
        <v>99</v>
      </c>
      <c r="V1928" s="21">
        <v>99</v>
      </c>
      <c r="W1928" s="21">
        <v>99</v>
      </c>
      <c r="X1928" s="21">
        <v>99</v>
      </c>
      <c r="Y1928" s="21">
        <v>99</v>
      </c>
      <c r="Z1928" s="21">
        <v>99</v>
      </c>
      <c r="AA1928" s="21">
        <v>99</v>
      </c>
      <c r="AB1928" s="22">
        <v>1924</v>
      </c>
      <c r="AC1928" s="23">
        <v>99</v>
      </c>
      <c r="AD1928" s="23">
        <v>99</v>
      </c>
      <c r="AE1928" s="24">
        <v>99</v>
      </c>
      <c r="AF1928" s="24">
        <v>99</v>
      </c>
      <c r="AG1928" s="24">
        <v>99</v>
      </c>
      <c r="AH1928" s="24">
        <v>99</v>
      </c>
      <c r="AI1928" s="24">
        <v>99</v>
      </c>
      <c r="AJ1928" s="24">
        <v>99</v>
      </c>
      <c r="AK1928" s="24">
        <v>99</v>
      </c>
      <c r="AL1928" s="24">
        <v>99</v>
      </c>
      <c r="AM1928" s="24">
        <v>99</v>
      </c>
      <c r="AN1928" s="24">
        <v>99</v>
      </c>
      <c r="DX1928" s="19">
        <v>1924</v>
      </c>
      <c r="DY1928" t="s">
        <v>568</v>
      </c>
      <c r="DZ1928" t="s">
        <v>568</v>
      </c>
      <c r="EA1928" t="s">
        <v>568</v>
      </c>
      <c r="EB1928" t="s">
        <v>568</v>
      </c>
    </row>
    <row r="1929" spans="1:132" x14ac:dyDescent="0.25">
      <c r="A1929" s="12">
        <v>1926</v>
      </c>
      <c r="B1929" s="12">
        <v>0</v>
      </c>
      <c r="C1929" s="12">
        <v>0</v>
      </c>
      <c r="D1929" s="12">
        <v>0</v>
      </c>
      <c r="E1929" s="12">
        <v>0</v>
      </c>
      <c r="F1929" s="12">
        <v>0</v>
      </c>
      <c r="G1929" s="12">
        <v>0</v>
      </c>
      <c r="H1929" s="12">
        <v>0</v>
      </c>
      <c r="I1929" s="12">
        <v>0</v>
      </c>
      <c r="J1929" s="12">
        <v>0</v>
      </c>
      <c r="K1929" s="12">
        <v>0</v>
      </c>
      <c r="L1929" s="12">
        <v>0</v>
      </c>
      <c r="M1929" s="12">
        <v>0</v>
      </c>
      <c r="O1929" s="19">
        <v>1925</v>
      </c>
      <c r="P1929" s="20">
        <v>99</v>
      </c>
      <c r="Q1929" s="20">
        <v>99</v>
      </c>
      <c r="R1929" s="21">
        <v>99</v>
      </c>
      <c r="S1929" s="21">
        <v>99</v>
      </c>
      <c r="T1929" s="21">
        <v>99</v>
      </c>
      <c r="U1929" s="21">
        <v>99</v>
      </c>
      <c r="V1929" s="21">
        <v>99</v>
      </c>
      <c r="W1929" s="21">
        <v>99</v>
      </c>
      <c r="X1929" s="21">
        <v>99</v>
      </c>
      <c r="Y1929" s="21">
        <v>99</v>
      </c>
      <c r="Z1929" s="21">
        <v>99</v>
      </c>
      <c r="AA1929" s="21">
        <v>99</v>
      </c>
      <c r="AB1929" s="22">
        <v>1925</v>
      </c>
      <c r="AC1929" s="23">
        <v>99</v>
      </c>
      <c r="AD1929" s="23">
        <v>99</v>
      </c>
      <c r="AE1929" s="24">
        <v>99</v>
      </c>
      <c r="AF1929" s="24">
        <v>99</v>
      </c>
      <c r="AG1929" s="24">
        <v>99</v>
      </c>
      <c r="AH1929" s="24">
        <v>99</v>
      </c>
      <c r="AI1929" s="24">
        <v>99</v>
      </c>
      <c r="AJ1929" s="24">
        <v>99</v>
      </c>
      <c r="AK1929" s="24">
        <v>99</v>
      </c>
      <c r="AL1929" s="24">
        <v>99</v>
      </c>
      <c r="AM1929" s="24">
        <v>99</v>
      </c>
      <c r="AN1929" s="24">
        <v>99</v>
      </c>
      <c r="DX1929" s="19">
        <v>1925</v>
      </c>
      <c r="DY1929" t="s">
        <v>568</v>
      </c>
      <c r="DZ1929" t="s">
        <v>568</v>
      </c>
      <c r="EA1929" t="s">
        <v>568</v>
      </c>
      <c r="EB1929" t="s">
        <v>568</v>
      </c>
    </row>
    <row r="1930" spans="1:132" x14ac:dyDescent="0.25">
      <c r="A1930" s="13">
        <v>1927</v>
      </c>
      <c r="B1930" s="13">
        <v>0</v>
      </c>
      <c r="C1930" s="13">
        <v>0</v>
      </c>
      <c r="D1930" s="13">
        <v>0</v>
      </c>
      <c r="E1930" s="13">
        <v>0</v>
      </c>
      <c r="F1930" s="13">
        <v>0</v>
      </c>
      <c r="G1930" s="13">
        <v>0</v>
      </c>
      <c r="H1930" s="13">
        <v>0</v>
      </c>
      <c r="I1930" s="13">
        <v>0</v>
      </c>
      <c r="J1930" s="13">
        <v>0</v>
      </c>
      <c r="K1930" s="13">
        <v>0</v>
      </c>
      <c r="L1930" s="13">
        <v>0</v>
      </c>
      <c r="M1930" s="13">
        <v>0</v>
      </c>
      <c r="O1930" s="19">
        <v>1926</v>
      </c>
      <c r="P1930" s="20">
        <v>99</v>
      </c>
      <c r="Q1930" s="20">
        <v>99</v>
      </c>
      <c r="R1930" s="21">
        <v>99</v>
      </c>
      <c r="S1930" s="21">
        <v>99</v>
      </c>
      <c r="T1930" s="21">
        <v>99</v>
      </c>
      <c r="U1930" s="21">
        <v>99</v>
      </c>
      <c r="V1930" s="21">
        <v>99</v>
      </c>
      <c r="W1930" s="21">
        <v>99</v>
      </c>
      <c r="X1930" s="21">
        <v>99</v>
      </c>
      <c r="Y1930" s="21">
        <v>99</v>
      </c>
      <c r="Z1930" s="21">
        <v>99</v>
      </c>
      <c r="AA1930" s="21">
        <v>99</v>
      </c>
      <c r="AB1930" s="22">
        <v>1926</v>
      </c>
      <c r="AC1930" s="23">
        <v>99</v>
      </c>
      <c r="AD1930" s="23">
        <v>99</v>
      </c>
      <c r="AE1930" s="24">
        <v>99</v>
      </c>
      <c r="AF1930" s="24">
        <v>99</v>
      </c>
      <c r="AG1930" s="24">
        <v>99</v>
      </c>
      <c r="AH1930" s="24">
        <v>99</v>
      </c>
      <c r="AI1930" s="24">
        <v>99</v>
      </c>
      <c r="AJ1930" s="24">
        <v>99</v>
      </c>
      <c r="AK1930" s="24">
        <v>99</v>
      </c>
      <c r="AL1930" s="24">
        <v>99</v>
      </c>
      <c r="AM1930" s="24">
        <v>99</v>
      </c>
      <c r="AN1930" s="24">
        <v>99</v>
      </c>
      <c r="DX1930" s="19">
        <v>1926</v>
      </c>
      <c r="DY1930" t="s">
        <v>568</v>
      </c>
      <c r="DZ1930" t="s">
        <v>568</v>
      </c>
      <c r="EA1930" t="s">
        <v>568</v>
      </c>
      <c r="EB1930" t="s">
        <v>568</v>
      </c>
    </row>
    <row r="1931" spans="1:132" x14ac:dyDescent="0.25">
      <c r="A1931" s="12">
        <v>1928</v>
      </c>
      <c r="B1931" s="12">
        <v>0</v>
      </c>
      <c r="C1931" s="12">
        <v>0</v>
      </c>
      <c r="D1931" s="12">
        <v>0</v>
      </c>
      <c r="E1931" s="12">
        <v>0</v>
      </c>
      <c r="F1931" s="12">
        <v>0</v>
      </c>
      <c r="G1931" s="12">
        <v>0</v>
      </c>
      <c r="H1931" s="12">
        <v>0</v>
      </c>
      <c r="I1931" s="12">
        <v>0</v>
      </c>
      <c r="J1931" s="12">
        <v>0</v>
      </c>
      <c r="K1931" s="12">
        <v>0</v>
      </c>
      <c r="L1931" s="12">
        <v>0</v>
      </c>
      <c r="M1931" s="12">
        <v>0</v>
      </c>
      <c r="O1931" s="19">
        <v>1927</v>
      </c>
      <c r="P1931" s="20">
        <v>99</v>
      </c>
      <c r="Q1931" s="20">
        <v>99</v>
      </c>
      <c r="R1931" s="21">
        <v>99</v>
      </c>
      <c r="S1931" s="21">
        <v>99</v>
      </c>
      <c r="T1931" s="21">
        <v>99</v>
      </c>
      <c r="U1931" s="21">
        <v>99</v>
      </c>
      <c r="V1931" s="21">
        <v>99</v>
      </c>
      <c r="W1931" s="21">
        <v>99</v>
      </c>
      <c r="X1931" s="21">
        <v>99</v>
      </c>
      <c r="Y1931" s="21">
        <v>99</v>
      </c>
      <c r="Z1931" s="21">
        <v>99</v>
      </c>
      <c r="AA1931" s="21">
        <v>99</v>
      </c>
      <c r="AB1931" s="22">
        <v>1927</v>
      </c>
      <c r="AC1931" s="23">
        <v>99</v>
      </c>
      <c r="AD1931" s="23">
        <v>99</v>
      </c>
      <c r="AE1931" s="24">
        <v>99</v>
      </c>
      <c r="AF1931" s="24">
        <v>99</v>
      </c>
      <c r="AG1931" s="24">
        <v>99</v>
      </c>
      <c r="AH1931" s="24">
        <v>99</v>
      </c>
      <c r="AI1931" s="24">
        <v>99</v>
      </c>
      <c r="AJ1931" s="24">
        <v>99</v>
      </c>
      <c r="AK1931" s="24">
        <v>99</v>
      </c>
      <c r="AL1931" s="24">
        <v>99</v>
      </c>
      <c r="AM1931" s="24">
        <v>99</v>
      </c>
      <c r="AN1931" s="24">
        <v>99</v>
      </c>
      <c r="DX1931" s="19">
        <v>1927</v>
      </c>
      <c r="DY1931" t="s">
        <v>568</v>
      </c>
      <c r="DZ1931" t="s">
        <v>568</v>
      </c>
      <c r="EA1931" t="s">
        <v>568</v>
      </c>
      <c r="EB1931" t="s">
        <v>568</v>
      </c>
    </row>
    <row r="1932" spans="1:132" x14ac:dyDescent="0.25">
      <c r="A1932" s="13">
        <v>1929</v>
      </c>
      <c r="B1932" s="13">
        <v>0</v>
      </c>
      <c r="C1932" s="13">
        <v>0</v>
      </c>
      <c r="D1932" s="13">
        <v>0</v>
      </c>
      <c r="E1932" s="13">
        <v>0</v>
      </c>
      <c r="F1932" s="13">
        <v>0</v>
      </c>
      <c r="G1932" s="13">
        <v>0</v>
      </c>
      <c r="H1932" s="13">
        <v>0</v>
      </c>
      <c r="I1932" s="13">
        <v>0</v>
      </c>
      <c r="J1932" s="13">
        <v>0</v>
      </c>
      <c r="K1932" s="13">
        <v>0</v>
      </c>
      <c r="L1932" s="13">
        <v>0</v>
      </c>
      <c r="M1932" s="13">
        <v>0</v>
      </c>
      <c r="O1932" s="19">
        <v>1928</v>
      </c>
      <c r="P1932" s="20">
        <v>99</v>
      </c>
      <c r="Q1932" s="20">
        <v>99</v>
      </c>
      <c r="R1932" s="21">
        <v>99</v>
      </c>
      <c r="S1932" s="21">
        <v>99</v>
      </c>
      <c r="T1932" s="21">
        <v>99</v>
      </c>
      <c r="U1932" s="21">
        <v>99</v>
      </c>
      <c r="V1932" s="21">
        <v>99</v>
      </c>
      <c r="W1932" s="21">
        <v>99</v>
      </c>
      <c r="X1932" s="21">
        <v>99</v>
      </c>
      <c r="Y1932" s="21">
        <v>99</v>
      </c>
      <c r="Z1932" s="21">
        <v>99</v>
      </c>
      <c r="AA1932" s="21">
        <v>99</v>
      </c>
      <c r="AB1932" s="22">
        <v>1928</v>
      </c>
      <c r="AC1932" s="23">
        <v>99</v>
      </c>
      <c r="AD1932" s="23">
        <v>99</v>
      </c>
      <c r="AE1932" s="24">
        <v>99</v>
      </c>
      <c r="AF1932" s="24">
        <v>99</v>
      </c>
      <c r="AG1932" s="24">
        <v>99</v>
      </c>
      <c r="AH1932" s="24">
        <v>99</v>
      </c>
      <c r="AI1932" s="24">
        <v>99</v>
      </c>
      <c r="AJ1932" s="24">
        <v>99</v>
      </c>
      <c r="AK1932" s="24">
        <v>99</v>
      </c>
      <c r="AL1932" s="24">
        <v>99</v>
      </c>
      <c r="AM1932" s="24">
        <v>99</v>
      </c>
      <c r="AN1932" s="24">
        <v>99</v>
      </c>
      <c r="DX1932" s="19">
        <v>1928</v>
      </c>
      <c r="DY1932" t="s">
        <v>568</v>
      </c>
      <c r="DZ1932" t="s">
        <v>568</v>
      </c>
      <c r="EA1932" t="s">
        <v>568</v>
      </c>
      <c r="EB1932" t="s">
        <v>568</v>
      </c>
    </row>
    <row r="1933" spans="1:132" x14ac:dyDescent="0.25">
      <c r="A1933" s="12">
        <v>1930</v>
      </c>
      <c r="B1933" s="12">
        <v>0</v>
      </c>
      <c r="C1933" s="12">
        <v>0</v>
      </c>
      <c r="D1933" s="12">
        <v>0</v>
      </c>
      <c r="E1933" s="12">
        <v>0</v>
      </c>
      <c r="F1933" s="12">
        <v>0</v>
      </c>
      <c r="G1933" s="12">
        <v>0</v>
      </c>
      <c r="H1933" s="12">
        <v>0</v>
      </c>
      <c r="I1933" s="12">
        <v>0</v>
      </c>
      <c r="J1933" s="12">
        <v>0</v>
      </c>
      <c r="K1933" s="12">
        <v>0</v>
      </c>
      <c r="L1933" s="12">
        <v>0</v>
      </c>
      <c r="M1933" s="12">
        <v>0</v>
      </c>
      <c r="O1933" s="19">
        <v>1929</v>
      </c>
      <c r="P1933" s="20">
        <v>99</v>
      </c>
      <c r="Q1933" s="20">
        <v>99</v>
      </c>
      <c r="R1933" s="21">
        <v>99</v>
      </c>
      <c r="S1933" s="21">
        <v>99</v>
      </c>
      <c r="T1933" s="21">
        <v>99</v>
      </c>
      <c r="U1933" s="21">
        <v>99</v>
      </c>
      <c r="V1933" s="21">
        <v>99</v>
      </c>
      <c r="W1933" s="21">
        <v>99</v>
      </c>
      <c r="X1933" s="21">
        <v>99</v>
      </c>
      <c r="Y1933" s="21">
        <v>99</v>
      </c>
      <c r="Z1933" s="21">
        <v>99</v>
      </c>
      <c r="AA1933" s="21">
        <v>99</v>
      </c>
      <c r="AB1933" s="22">
        <v>1929</v>
      </c>
      <c r="AC1933" s="23">
        <v>99</v>
      </c>
      <c r="AD1933" s="23">
        <v>99</v>
      </c>
      <c r="AE1933" s="24">
        <v>99</v>
      </c>
      <c r="AF1933" s="24">
        <v>99</v>
      </c>
      <c r="AG1933" s="24">
        <v>99</v>
      </c>
      <c r="AH1933" s="24">
        <v>99</v>
      </c>
      <c r="AI1933" s="24">
        <v>99</v>
      </c>
      <c r="AJ1933" s="24">
        <v>99</v>
      </c>
      <c r="AK1933" s="24">
        <v>99</v>
      </c>
      <c r="AL1933" s="24">
        <v>99</v>
      </c>
      <c r="AM1933" s="24">
        <v>99</v>
      </c>
      <c r="AN1933" s="24">
        <v>99</v>
      </c>
      <c r="DX1933" s="19">
        <v>1929</v>
      </c>
      <c r="DY1933" t="s">
        <v>568</v>
      </c>
      <c r="DZ1933" t="s">
        <v>568</v>
      </c>
      <c r="EA1933" t="s">
        <v>568</v>
      </c>
      <c r="EB1933" t="s">
        <v>568</v>
      </c>
    </row>
    <row r="1934" spans="1:132" x14ac:dyDescent="0.25">
      <c r="A1934" s="13">
        <v>1931</v>
      </c>
      <c r="B1934" s="13">
        <v>0</v>
      </c>
      <c r="C1934" s="13">
        <v>0</v>
      </c>
      <c r="D1934" s="13">
        <v>0</v>
      </c>
      <c r="E1934" s="13">
        <v>0</v>
      </c>
      <c r="F1934" s="13">
        <v>0</v>
      </c>
      <c r="G1934" s="13">
        <v>0</v>
      </c>
      <c r="H1934" s="13">
        <v>0</v>
      </c>
      <c r="I1934" s="13">
        <v>0</v>
      </c>
      <c r="J1934" s="13">
        <v>0</v>
      </c>
      <c r="K1934" s="13">
        <v>0</v>
      </c>
      <c r="L1934" s="13">
        <v>0</v>
      </c>
      <c r="M1934" s="13">
        <v>0</v>
      </c>
      <c r="O1934" s="19">
        <v>1930</v>
      </c>
      <c r="P1934" s="20">
        <v>99</v>
      </c>
      <c r="Q1934" s="20">
        <v>99</v>
      </c>
      <c r="R1934" s="21">
        <v>99</v>
      </c>
      <c r="S1934" s="21">
        <v>99</v>
      </c>
      <c r="T1934" s="21">
        <v>99</v>
      </c>
      <c r="U1934" s="21">
        <v>99</v>
      </c>
      <c r="V1934" s="21">
        <v>99</v>
      </c>
      <c r="W1934" s="21">
        <v>99</v>
      </c>
      <c r="X1934" s="21">
        <v>99</v>
      </c>
      <c r="Y1934" s="21">
        <v>99</v>
      </c>
      <c r="Z1934" s="21">
        <v>99</v>
      </c>
      <c r="AA1934" s="21">
        <v>99</v>
      </c>
      <c r="AB1934" s="22">
        <v>1930</v>
      </c>
      <c r="AC1934" s="23">
        <v>99</v>
      </c>
      <c r="AD1934" s="23">
        <v>99</v>
      </c>
      <c r="AE1934" s="24">
        <v>99</v>
      </c>
      <c r="AF1934" s="24">
        <v>99</v>
      </c>
      <c r="AG1934" s="24">
        <v>99</v>
      </c>
      <c r="AH1934" s="24">
        <v>99</v>
      </c>
      <c r="AI1934" s="24">
        <v>99</v>
      </c>
      <c r="AJ1934" s="24">
        <v>99</v>
      </c>
      <c r="AK1934" s="24">
        <v>99</v>
      </c>
      <c r="AL1934" s="24">
        <v>99</v>
      </c>
      <c r="AM1934" s="24">
        <v>99</v>
      </c>
      <c r="AN1934" s="24">
        <v>99</v>
      </c>
      <c r="DX1934" s="19">
        <v>1930</v>
      </c>
      <c r="DY1934" t="s">
        <v>568</v>
      </c>
      <c r="DZ1934" t="s">
        <v>568</v>
      </c>
      <c r="EA1934" t="s">
        <v>568</v>
      </c>
      <c r="EB1934" t="s">
        <v>568</v>
      </c>
    </row>
    <row r="1935" spans="1:132" x14ac:dyDescent="0.25">
      <c r="A1935" s="12">
        <v>1932</v>
      </c>
      <c r="B1935" s="12">
        <v>0</v>
      </c>
      <c r="C1935" s="12">
        <v>0</v>
      </c>
      <c r="D1935" s="12">
        <v>0</v>
      </c>
      <c r="E1935" s="12">
        <v>0</v>
      </c>
      <c r="F1935" s="12">
        <v>0</v>
      </c>
      <c r="G1935" s="12">
        <v>0</v>
      </c>
      <c r="H1935" s="12">
        <v>0</v>
      </c>
      <c r="I1935" s="12">
        <v>0</v>
      </c>
      <c r="J1935" s="12">
        <v>0</v>
      </c>
      <c r="K1935" s="12">
        <v>0</v>
      </c>
      <c r="L1935" s="12">
        <v>0</v>
      </c>
      <c r="M1935" s="12">
        <v>0</v>
      </c>
      <c r="O1935" s="19">
        <v>1931</v>
      </c>
      <c r="P1935" s="20">
        <v>99</v>
      </c>
      <c r="Q1935" s="20">
        <v>99</v>
      </c>
      <c r="R1935" s="21">
        <v>99</v>
      </c>
      <c r="S1935" s="21">
        <v>99</v>
      </c>
      <c r="T1935" s="21">
        <v>99</v>
      </c>
      <c r="U1935" s="21">
        <v>99</v>
      </c>
      <c r="V1935" s="21">
        <v>99</v>
      </c>
      <c r="W1935" s="21">
        <v>99</v>
      </c>
      <c r="X1935" s="21">
        <v>99</v>
      </c>
      <c r="Y1935" s="21">
        <v>99</v>
      </c>
      <c r="Z1935" s="21">
        <v>99</v>
      </c>
      <c r="AA1935" s="21">
        <v>99</v>
      </c>
      <c r="AB1935" s="22">
        <v>1931</v>
      </c>
      <c r="AC1935" s="23">
        <v>99</v>
      </c>
      <c r="AD1935" s="23">
        <v>99</v>
      </c>
      <c r="AE1935" s="24">
        <v>99</v>
      </c>
      <c r="AF1935" s="24">
        <v>99</v>
      </c>
      <c r="AG1935" s="24">
        <v>99</v>
      </c>
      <c r="AH1935" s="24">
        <v>99</v>
      </c>
      <c r="AI1935" s="24">
        <v>99</v>
      </c>
      <c r="AJ1935" s="24">
        <v>99</v>
      </c>
      <c r="AK1935" s="24">
        <v>99</v>
      </c>
      <c r="AL1935" s="24">
        <v>99</v>
      </c>
      <c r="AM1935" s="24">
        <v>99</v>
      </c>
      <c r="AN1935" s="24">
        <v>99</v>
      </c>
      <c r="DX1935" s="19">
        <v>1931</v>
      </c>
      <c r="DY1935" t="s">
        <v>568</v>
      </c>
      <c r="DZ1935" t="s">
        <v>568</v>
      </c>
      <c r="EA1935" t="s">
        <v>568</v>
      </c>
      <c r="EB1935" t="s">
        <v>568</v>
      </c>
    </row>
    <row r="1936" spans="1:132" x14ac:dyDescent="0.25">
      <c r="A1936" s="13">
        <v>1933</v>
      </c>
      <c r="B1936" s="13">
        <v>0</v>
      </c>
      <c r="C1936" s="13">
        <v>0</v>
      </c>
      <c r="D1936" s="13">
        <v>0</v>
      </c>
      <c r="E1936" s="13">
        <v>0</v>
      </c>
      <c r="F1936" s="13">
        <v>0</v>
      </c>
      <c r="G1936" s="13">
        <v>0</v>
      </c>
      <c r="H1936" s="13">
        <v>0</v>
      </c>
      <c r="I1936" s="13">
        <v>0</v>
      </c>
      <c r="J1936" s="13">
        <v>0</v>
      </c>
      <c r="K1936" s="13">
        <v>0</v>
      </c>
      <c r="L1936" s="13">
        <v>0</v>
      </c>
      <c r="M1936" s="13">
        <v>0</v>
      </c>
      <c r="O1936" s="19">
        <v>1932</v>
      </c>
      <c r="P1936" s="20">
        <v>99</v>
      </c>
      <c r="Q1936" s="20">
        <v>99</v>
      </c>
      <c r="R1936" s="21">
        <v>99</v>
      </c>
      <c r="S1936" s="21">
        <v>99</v>
      </c>
      <c r="T1936" s="21">
        <v>99</v>
      </c>
      <c r="U1936" s="21">
        <v>99</v>
      </c>
      <c r="V1936" s="21">
        <v>99</v>
      </c>
      <c r="W1936" s="21">
        <v>99</v>
      </c>
      <c r="X1936" s="21">
        <v>99</v>
      </c>
      <c r="Y1936" s="21">
        <v>99</v>
      </c>
      <c r="Z1936" s="21">
        <v>99</v>
      </c>
      <c r="AA1936" s="21">
        <v>99</v>
      </c>
      <c r="AB1936" s="22">
        <v>1932</v>
      </c>
      <c r="AC1936" s="23">
        <v>99</v>
      </c>
      <c r="AD1936" s="23">
        <v>99</v>
      </c>
      <c r="AE1936" s="24">
        <v>99</v>
      </c>
      <c r="AF1936" s="24">
        <v>99</v>
      </c>
      <c r="AG1936" s="24">
        <v>99</v>
      </c>
      <c r="AH1936" s="24">
        <v>99</v>
      </c>
      <c r="AI1936" s="24">
        <v>99</v>
      </c>
      <c r="AJ1936" s="24">
        <v>99</v>
      </c>
      <c r="AK1936" s="24">
        <v>99</v>
      </c>
      <c r="AL1936" s="24">
        <v>99</v>
      </c>
      <c r="AM1936" s="24">
        <v>99</v>
      </c>
      <c r="AN1936" s="24">
        <v>99</v>
      </c>
      <c r="DX1936" s="19">
        <v>1932</v>
      </c>
      <c r="DY1936" t="s">
        <v>568</v>
      </c>
      <c r="DZ1936" t="s">
        <v>568</v>
      </c>
      <c r="EA1936" t="s">
        <v>568</v>
      </c>
      <c r="EB1936" t="s">
        <v>568</v>
      </c>
    </row>
    <row r="1937" spans="1:132" x14ac:dyDescent="0.25">
      <c r="A1937" s="12">
        <v>1934</v>
      </c>
      <c r="B1937" s="12">
        <v>0</v>
      </c>
      <c r="C1937" s="12">
        <v>0</v>
      </c>
      <c r="D1937" s="12">
        <v>0</v>
      </c>
      <c r="E1937" s="12">
        <v>0</v>
      </c>
      <c r="F1937" s="12">
        <v>0</v>
      </c>
      <c r="G1937" s="12">
        <v>0</v>
      </c>
      <c r="H1937" s="12">
        <v>0</v>
      </c>
      <c r="I1937" s="12">
        <v>0</v>
      </c>
      <c r="J1937" s="12">
        <v>0</v>
      </c>
      <c r="K1937" s="12">
        <v>0</v>
      </c>
      <c r="L1937" s="12">
        <v>0</v>
      </c>
      <c r="M1937" s="12">
        <v>0</v>
      </c>
      <c r="O1937" s="19">
        <v>1933</v>
      </c>
      <c r="P1937" s="20">
        <v>99</v>
      </c>
      <c r="Q1937" s="20">
        <v>99</v>
      </c>
      <c r="R1937" s="21">
        <v>99</v>
      </c>
      <c r="S1937" s="21">
        <v>99</v>
      </c>
      <c r="T1937" s="21">
        <v>99</v>
      </c>
      <c r="U1937" s="21">
        <v>99</v>
      </c>
      <c r="V1937" s="21">
        <v>99</v>
      </c>
      <c r="W1937" s="21">
        <v>99</v>
      </c>
      <c r="X1937" s="21">
        <v>99</v>
      </c>
      <c r="Y1937" s="21">
        <v>99</v>
      </c>
      <c r="Z1937" s="21">
        <v>99</v>
      </c>
      <c r="AA1937" s="21">
        <v>99</v>
      </c>
      <c r="AB1937" s="22">
        <v>1933</v>
      </c>
      <c r="AC1937" s="23">
        <v>99</v>
      </c>
      <c r="AD1937" s="23">
        <v>99</v>
      </c>
      <c r="AE1937" s="24">
        <v>99</v>
      </c>
      <c r="AF1937" s="24">
        <v>99</v>
      </c>
      <c r="AG1937" s="24">
        <v>99</v>
      </c>
      <c r="AH1937" s="24">
        <v>99</v>
      </c>
      <c r="AI1937" s="24">
        <v>99</v>
      </c>
      <c r="AJ1937" s="24">
        <v>99</v>
      </c>
      <c r="AK1937" s="24">
        <v>99</v>
      </c>
      <c r="AL1937" s="24">
        <v>99</v>
      </c>
      <c r="AM1937" s="24">
        <v>99</v>
      </c>
      <c r="AN1937" s="24">
        <v>99</v>
      </c>
      <c r="DX1937" s="19">
        <v>1933</v>
      </c>
      <c r="DY1937" t="s">
        <v>568</v>
      </c>
      <c r="DZ1937" t="s">
        <v>568</v>
      </c>
      <c r="EA1937" t="s">
        <v>568</v>
      </c>
      <c r="EB1937" t="s">
        <v>568</v>
      </c>
    </row>
    <row r="1938" spans="1:132" x14ac:dyDescent="0.25">
      <c r="A1938" s="13">
        <v>1935</v>
      </c>
      <c r="B1938" s="13">
        <v>0</v>
      </c>
      <c r="C1938" s="13">
        <v>0</v>
      </c>
      <c r="D1938" s="13">
        <v>0</v>
      </c>
      <c r="E1938" s="13">
        <v>0</v>
      </c>
      <c r="F1938" s="13">
        <v>0</v>
      </c>
      <c r="G1938" s="13">
        <v>0</v>
      </c>
      <c r="H1938" s="13">
        <v>0</v>
      </c>
      <c r="I1938" s="13">
        <v>0</v>
      </c>
      <c r="J1938" s="13">
        <v>0</v>
      </c>
      <c r="K1938" s="13">
        <v>0</v>
      </c>
      <c r="L1938" s="13">
        <v>0</v>
      </c>
      <c r="M1938" s="13">
        <v>0</v>
      </c>
      <c r="O1938" s="19">
        <v>1934</v>
      </c>
      <c r="P1938" s="20">
        <v>99</v>
      </c>
      <c r="Q1938" s="20">
        <v>99</v>
      </c>
      <c r="R1938" s="21">
        <v>99</v>
      </c>
      <c r="S1938" s="21">
        <v>99</v>
      </c>
      <c r="T1938" s="21">
        <v>99</v>
      </c>
      <c r="U1938" s="21">
        <v>99</v>
      </c>
      <c r="V1938" s="21">
        <v>99</v>
      </c>
      <c r="W1938" s="21">
        <v>99</v>
      </c>
      <c r="X1938" s="21">
        <v>99</v>
      </c>
      <c r="Y1938" s="21">
        <v>99</v>
      </c>
      <c r="Z1938" s="21">
        <v>99</v>
      </c>
      <c r="AA1938" s="21">
        <v>99</v>
      </c>
      <c r="AB1938" s="22">
        <v>1934</v>
      </c>
      <c r="AC1938" s="23">
        <v>99</v>
      </c>
      <c r="AD1938" s="23">
        <v>99</v>
      </c>
      <c r="AE1938" s="24">
        <v>99</v>
      </c>
      <c r="AF1938" s="24">
        <v>99</v>
      </c>
      <c r="AG1938" s="24">
        <v>99</v>
      </c>
      <c r="AH1938" s="24">
        <v>99</v>
      </c>
      <c r="AI1938" s="24">
        <v>99</v>
      </c>
      <c r="AJ1938" s="24">
        <v>99</v>
      </c>
      <c r="AK1938" s="24">
        <v>99</v>
      </c>
      <c r="AL1938" s="24">
        <v>99</v>
      </c>
      <c r="AM1938" s="24">
        <v>99</v>
      </c>
      <c r="AN1938" s="24">
        <v>99</v>
      </c>
      <c r="DX1938" s="19">
        <v>1934</v>
      </c>
      <c r="DY1938" t="s">
        <v>568</v>
      </c>
      <c r="DZ1938" t="s">
        <v>568</v>
      </c>
      <c r="EA1938" t="s">
        <v>568</v>
      </c>
      <c r="EB1938" t="s">
        <v>568</v>
      </c>
    </row>
    <row r="1939" spans="1:132" x14ac:dyDescent="0.25">
      <c r="A1939" s="12">
        <v>1936</v>
      </c>
      <c r="B1939" s="12">
        <v>0</v>
      </c>
      <c r="C1939" s="12">
        <v>0</v>
      </c>
      <c r="D1939" s="12">
        <v>0</v>
      </c>
      <c r="E1939" s="12">
        <v>0</v>
      </c>
      <c r="F1939" s="12">
        <v>0</v>
      </c>
      <c r="G1939" s="12">
        <v>0</v>
      </c>
      <c r="H1939" s="12">
        <v>0</v>
      </c>
      <c r="I1939" s="12">
        <v>0</v>
      </c>
      <c r="J1939" s="12">
        <v>0</v>
      </c>
      <c r="K1939" s="12">
        <v>0</v>
      </c>
      <c r="L1939" s="12">
        <v>0</v>
      </c>
      <c r="M1939" s="12">
        <v>0</v>
      </c>
      <c r="O1939" s="19">
        <v>1935</v>
      </c>
      <c r="P1939" s="20">
        <v>99</v>
      </c>
      <c r="Q1939" s="20">
        <v>99</v>
      </c>
      <c r="R1939" s="21">
        <v>99</v>
      </c>
      <c r="S1939" s="21">
        <v>99</v>
      </c>
      <c r="T1939" s="21">
        <v>99</v>
      </c>
      <c r="U1939" s="21">
        <v>99</v>
      </c>
      <c r="V1939" s="21">
        <v>99</v>
      </c>
      <c r="W1939" s="21">
        <v>99</v>
      </c>
      <c r="X1939" s="21">
        <v>99</v>
      </c>
      <c r="Y1939" s="21">
        <v>99</v>
      </c>
      <c r="Z1939" s="21">
        <v>99</v>
      </c>
      <c r="AA1939" s="21">
        <v>99</v>
      </c>
      <c r="AB1939" s="22">
        <v>1935</v>
      </c>
      <c r="AC1939" s="23">
        <v>99</v>
      </c>
      <c r="AD1939" s="23">
        <v>99</v>
      </c>
      <c r="AE1939" s="24">
        <v>99</v>
      </c>
      <c r="AF1939" s="24">
        <v>99</v>
      </c>
      <c r="AG1939" s="24">
        <v>99</v>
      </c>
      <c r="AH1939" s="24">
        <v>99</v>
      </c>
      <c r="AI1939" s="24">
        <v>99</v>
      </c>
      <c r="AJ1939" s="24">
        <v>99</v>
      </c>
      <c r="AK1939" s="24">
        <v>99</v>
      </c>
      <c r="AL1939" s="24">
        <v>99</v>
      </c>
      <c r="AM1939" s="24">
        <v>99</v>
      </c>
      <c r="AN1939" s="24">
        <v>99</v>
      </c>
      <c r="DX1939" s="19">
        <v>1935</v>
      </c>
      <c r="DY1939" t="s">
        <v>568</v>
      </c>
      <c r="DZ1939" t="s">
        <v>568</v>
      </c>
      <c r="EA1939" t="s">
        <v>568</v>
      </c>
      <c r="EB1939" t="s">
        <v>568</v>
      </c>
    </row>
    <row r="1940" spans="1:132" x14ac:dyDescent="0.25">
      <c r="A1940" s="13">
        <v>1937</v>
      </c>
      <c r="B1940" s="13">
        <v>0</v>
      </c>
      <c r="C1940" s="13">
        <v>0</v>
      </c>
      <c r="D1940" s="13">
        <v>0</v>
      </c>
      <c r="E1940" s="13">
        <v>0</v>
      </c>
      <c r="F1940" s="13">
        <v>0</v>
      </c>
      <c r="G1940" s="13">
        <v>0</v>
      </c>
      <c r="H1940" s="13">
        <v>0</v>
      </c>
      <c r="I1940" s="13">
        <v>0</v>
      </c>
      <c r="J1940" s="13">
        <v>0</v>
      </c>
      <c r="K1940" s="13">
        <v>0</v>
      </c>
      <c r="L1940" s="13">
        <v>0</v>
      </c>
      <c r="M1940" s="13">
        <v>0</v>
      </c>
      <c r="O1940" s="19">
        <v>1936</v>
      </c>
      <c r="P1940" s="20">
        <v>99</v>
      </c>
      <c r="Q1940" s="20">
        <v>99</v>
      </c>
      <c r="R1940" s="21">
        <v>99</v>
      </c>
      <c r="S1940" s="21">
        <v>99</v>
      </c>
      <c r="T1940" s="21">
        <v>99</v>
      </c>
      <c r="U1940" s="21">
        <v>99</v>
      </c>
      <c r="V1940" s="21">
        <v>99</v>
      </c>
      <c r="W1940" s="21">
        <v>99</v>
      </c>
      <c r="X1940" s="21">
        <v>99</v>
      </c>
      <c r="Y1940" s="21">
        <v>99</v>
      </c>
      <c r="Z1940" s="21">
        <v>99</v>
      </c>
      <c r="AA1940" s="21">
        <v>99</v>
      </c>
      <c r="AB1940" s="22">
        <v>1936</v>
      </c>
      <c r="AC1940" s="23">
        <v>99</v>
      </c>
      <c r="AD1940" s="23">
        <v>99</v>
      </c>
      <c r="AE1940" s="24">
        <v>99</v>
      </c>
      <c r="AF1940" s="24">
        <v>99</v>
      </c>
      <c r="AG1940" s="24">
        <v>99</v>
      </c>
      <c r="AH1940" s="24">
        <v>99</v>
      </c>
      <c r="AI1940" s="24">
        <v>99</v>
      </c>
      <c r="AJ1940" s="24">
        <v>99</v>
      </c>
      <c r="AK1940" s="24">
        <v>99</v>
      </c>
      <c r="AL1940" s="24">
        <v>99</v>
      </c>
      <c r="AM1940" s="24">
        <v>99</v>
      </c>
      <c r="AN1940" s="24">
        <v>99</v>
      </c>
      <c r="DX1940" s="19">
        <v>1936</v>
      </c>
      <c r="DY1940" t="s">
        <v>568</v>
      </c>
      <c r="DZ1940" t="s">
        <v>568</v>
      </c>
      <c r="EA1940" t="s">
        <v>568</v>
      </c>
      <c r="EB1940" t="s">
        <v>568</v>
      </c>
    </row>
    <row r="1941" spans="1:132" x14ac:dyDescent="0.25">
      <c r="A1941" s="12">
        <v>1938</v>
      </c>
      <c r="B1941" s="12">
        <v>0</v>
      </c>
      <c r="C1941" s="12">
        <v>0</v>
      </c>
      <c r="D1941" s="12">
        <v>0</v>
      </c>
      <c r="E1941" s="12">
        <v>0</v>
      </c>
      <c r="F1941" s="12">
        <v>0</v>
      </c>
      <c r="G1941" s="12">
        <v>0</v>
      </c>
      <c r="H1941" s="12">
        <v>0</v>
      </c>
      <c r="I1941" s="12">
        <v>0</v>
      </c>
      <c r="J1941" s="12">
        <v>0</v>
      </c>
      <c r="K1941" s="12">
        <v>0</v>
      </c>
      <c r="L1941" s="12">
        <v>0</v>
      </c>
      <c r="M1941" s="12">
        <v>0</v>
      </c>
      <c r="O1941" s="19">
        <v>1937</v>
      </c>
      <c r="P1941" s="20">
        <v>99</v>
      </c>
      <c r="Q1941" s="20">
        <v>99</v>
      </c>
      <c r="R1941" s="21">
        <v>99</v>
      </c>
      <c r="S1941" s="21">
        <v>99</v>
      </c>
      <c r="T1941" s="21">
        <v>99</v>
      </c>
      <c r="U1941" s="21">
        <v>99</v>
      </c>
      <c r="V1941" s="21">
        <v>99</v>
      </c>
      <c r="W1941" s="21">
        <v>99</v>
      </c>
      <c r="X1941" s="21">
        <v>99</v>
      </c>
      <c r="Y1941" s="21">
        <v>99</v>
      </c>
      <c r="Z1941" s="21">
        <v>99</v>
      </c>
      <c r="AA1941" s="21">
        <v>99</v>
      </c>
      <c r="AB1941" s="22">
        <v>1937</v>
      </c>
      <c r="AC1941" s="23">
        <v>99</v>
      </c>
      <c r="AD1941" s="23">
        <v>99</v>
      </c>
      <c r="AE1941" s="24">
        <v>99</v>
      </c>
      <c r="AF1941" s="24">
        <v>99</v>
      </c>
      <c r="AG1941" s="24">
        <v>99</v>
      </c>
      <c r="AH1941" s="24">
        <v>99</v>
      </c>
      <c r="AI1941" s="24">
        <v>99</v>
      </c>
      <c r="AJ1941" s="24">
        <v>99</v>
      </c>
      <c r="AK1941" s="24">
        <v>99</v>
      </c>
      <c r="AL1941" s="24">
        <v>99</v>
      </c>
      <c r="AM1941" s="24">
        <v>99</v>
      </c>
      <c r="AN1941" s="24">
        <v>99</v>
      </c>
      <c r="DX1941" s="19">
        <v>1937</v>
      </c>
      <c r="DY1941" t="s">
        <v>568</v>
      </c>
      <c r="DZ1941" t="s">
        <v>568</v>
      </c>
      <c r="EA1941" t="s">
        <v>568</v>
      </c>
      <c r="EB1941" t="s">
        <v>568</v>
      </c>
    </row>
    <row r="1942" spans="1:132" x14ac:dyDescent="0.25">
      <c r="A1942" s="13">
        <v>1939</v>
      </c>
      <c r="B1942" s="13">
        <v>0</v>
      </c>
      <c r="C1942" s="13">
        <v>0</v>
      </c>
      <c r="D1942" s="13">
        <v>0</v>
      </c>
      <c r="E1942" s="13">
        <v>0</v>
      </c>
      <c r="F1942" s="13">
        <v>0</v>
      </c>
      <c r="G1942" s="13">
        <v>0</v>
      </c>
      <c r="H1942" s="13">
        <v>0</v>
      </c>
      <c r="I1942" s="13">
        <v>0</v>
      </c>
      <c r="J1942" s="13">
        <v>0</v>
      </c>
      <c r="K1942" s="13">
        <v>0</v>
      </c>
      <c r="L1942" s="13">
        <v>0</v>
      </c>
      <c r="M1942" s="13">
        <v>0</v>
      </c>
      <c r="O1942" s="19">
        <v>1938</v>
      </c>
      <c r="P1942" s="20">
        <v>99</v>
      </c>
      <c r="Q1942" s="20">
        <v>99</v>
      </c>
      <c r="R1942" s="21">
        <v>99</v>
      </c>
      <c r="S1942" s="21">
        <v>99</v>
      </c>
      <c r="T1942" s="21">
        <v>99</v>
      </c>
      <c r="U1942" s="21">
        <v>99</v>
      </c>
      <c r="V1942" s="21">
        <v>99</v>
      </c>
      <c r="W1942" s="21">
        <v>99</v>
      </c>
      <c r="X1942" s="21">
        <v>99</v>
      </c>
      <c r="Y1942" s="21">
        <v>99</v>
      </c>
      <c r="Z1942" s="21">
        <v>99</v>
      </c>
      <c r="AA1942" s="21">
        <v>99</v>
      </c>
      <c r="AB1942" s="22">
        <v>1938</v>
      </c>
      <c r="AC1942" s="23">
        <v>99</v>
      </c>
      <c r="AD1942" s="23">
        <v>99</v>
      </c>
      <c r="AE1942" s="24">
        <v>99</v>
      </c>
      <c r="AF1942" s="24">
        <v>99</v>
      </c>
      <c r="AG1942" s="24">
        <v>99</v>
      </c>
      <c r="AH1942" s="24">
        <v>99</v>
      </c>
      <c r="AI1942" s="24">
        <v>99</v>
      </c>
      <c r="AJ1942" s="24">
        <v>99</v>
      </c>
      <c r="AK1942" s="24">
        <v>99</v>
      </c>
      <c r="AL1942" s="24">
        <v>99</v>
      </c>
      <c r="AM1942" s="24">
        <v>99</v>
      </c>
      <c r="AN1942" s="24">
        <v>99</v>
      </c>
      <c r="DX1942" s="19">
        <v>1938</v>
      </c>
      <c r="DY1942" t="s">
        <v>568</v>
      </c>
      <c r="DZ1942" t="s">
        <v>568</v>
      </c>
      <c r="EA1942" t="s">
        <v>568</v>
      </c>
      <c r="EB1942" t="s">
        <v>568</v>
      </c>
    </row>
    <row r="1943" spans="1:132" x14ac:dyDescent="0.25">
      <c r="A1943" s="12">
        <v>1940</v>
      </c>
      <c r="B1943" s="12">
        <v>0</v>
      </c>
      <c r="C1943" s="12">
        <v>0</v>
      </c>
      <c r="D1943" s="12">
        <v>0</v>
      </c>
      <c r="E1943" s="12">
        <v>0</v>
      </c>
      <c r="F1943" s="12">
        <v>0</v>
      </c>
      <c r="G1943" s="12">
        <v>0</v>
      </c>
      <c r="H1943" s="12">
        <v>0</v>
      </c>
      <c r="I1943" s="12">
        <v>0</v>
      </c>
      <c r="J1943" s="12">
        <v>0</v>
      </c>
      <c r="K1943" s="12">
        <v>0</v>
      </c>
      <c r="L1943" s="12">
        <v>0</v>
      </c>
      <c r="M1943" s="12">
        <v>0</v>
      </c>
      <c r="O1943" s="19">
        <v>1939</v>
      </c>
      <c r="P1943" s="20">
        <v>99</v>
      </c>
      <c r="Q1943" s="20">
        <v>99</v>
      </c>
      <c r="R1943" s="21">
        <v>99</v>
      </c>
      <c r="S1943" s="21">
        <v>99</v>
      </c>
      <c r="T1943" s="21">
        <v>99</v>
      </c>
      <c r="U1943" s="21">
        <v>99</v>
      </c>
      <c r="V1943" s="21">
        <v>99</v>
      </c>
      <c r="W1943" s="21">
        <v>99</v>
      </c>
      <c r="X1943" s="21">
        <v>99</v>
      </c>
      <c r="Y1943" s="21">
        <v>99</v>
      </c>
      <c r="Z1943" s="21">
        <v>99</v>
      </c>
      <c r="AA1943" s="21">
        <v>99</v>
      </c>
      <c r="AB1943" s="22">
        <v>1939</v>
      </c>
      <c r="AC1943" s="23">
        <v>99</v>
      </c>
      <c r="AD1943" s="23">
        <v>99</v>
      </c>
      <c r="AE1943" s="24">
        <v>99</v>
      </c>
      <c r="AF1943" s="24">
        <v>99</v>
      </c>
      <c r="AG1943" s="24">
        <v>99</v>
      </c>
      <c r="AH1943" s="24">
        <v>99</v>
      </c>
      <c r="AI1943" s="24">
        <v>99</v>
      </c>
      <c r="AJ1943" s="24">
        <v>99</v>
      </c>
      <c r="AK1943" s="24">
        <v>99</v>
      </c>
      <c r="AL1943" s="24">
        <v>99</v>
      </c>
      <c r="AM1943" s="24">
        <v>99</v>
      </c>
      <c r="AN1943" s="24">
        <v>99</v>
      </c>
      <c r="DX1943" s="19">
        <v>1939</v>
      </c>
      <c r="DY1943" t="s">
        <v>568</v>
      </c>
      <c r="DZ1943" t="s">
        <v>568</v>
      </c>
      <c r="EA1943" t="s">
        <v>568</v>
      </c>
      <c r="EB1943" t="s">
        <v>568</v>
      </c>
    </row>
    <row r="1944" spans="1:132" x14ac:dyDescent="0.25">
      <c r="A1944" s="13">
        <v>1941</v>
      </c>
      <c r="B1944" s="13">
        <v>0</v>
      </c>
      <c r="C1944" s="13">
        <v>0</v>
      </c>
      <c r="D1944" s="13">
        <v>0</v>
      </c>
      <c r="E1944" s="13">
        <v>0</v>
      </c>
      <c r="F1944" s="13">
        <v>0</v>
      </c>
      <c r="G1944" s="13">
        <v>0</v>
      </c>
      <c r="H1944" s="13">
        <v>0</v>
      </c>
      <c r="I1944" s="13">
        <v>0</v>
      </c>
      <c r="J1944" s="13">
        <v>0</v>
      </c>
      <c r="K1944" s="13">
        <v>0</v>
      </c>
      <c r="L1944" s="13">
        <v>0</v>
      </c>
      <c r="M1944" s="13">
        <v>0</v>
      </c>
      <c r="O1944" s="19">
        <v>1940</v>
      </c>
      <c r="P1944" s="20">
        <v>99</v>
      </c>
      <c r="Q1944" s="20">
        <v>99</v>
      </c>
      <c r="R1944" s="21">
        <v>99</v>
      </c>
      <c r="S1944" s="21">
        <v>99</v>
      </c>
      <c r="T1944" s="21">
        <v>99</v>
      </c>
      <c r="U1944" s="21">
        <v>99</v>
      </c>
      <c r="V1944" s="21">
        <v>99</v>
      </c>
      <c r="W1944" s="21">
        <v>99</v>
      </c>
      <c r="X1944" s="21">
        <v>99</v>
      </c>
      <c r="Y1944" s="21">
        <v>99</v>
      </c>
      <c r="Z1944" s="21">
        <v>99</v>
      </c>
      <c r="AA1944" s="21">
        <v>99</v>
      </c>
      <c r="AB1944" s="22">
        <v>1940</v>
      </c>
      <c r="AC1944" s="23">
        <v>99</v>
      </c>
      <c r="AD1944" s="23">
        <v>99</v>
      </c>
      <c r="AE1944" s="24">
        <v>99</v>
      </c>
      <c r="AF1944" s="24">
        <v>99</v>
      </c>
      <c r="AG1944" s="24">
        <v>99</v>
      </c>
      <c r="AH1944" s="24">
        <v>99</v>
      </c>
      <c r="AI1944" s="24">
        <v>99</v>
      </c>
      <c r="AJ1944" s="24">
        <v>99</v>
      </c>
      <c r="AK1944" s="24">
        <v>99</v>
      </c>
      <c r="AL1944" s="24">
        <v>99</v>
      </c>
      <c r="AM1944" s="24">
        <v>99</v>
      </c>
      <c r="AN1944" s="24">
        <v>99</v>
      </c>
      <c r="DX1944" s="19">
        <v>1940</v>
      </c>
      <c r="DY1944" t="s">
        <v>568</v>
      </c>
      <c r="DZ1944" t="s">
        <v>568</v>
      </c>
      <c r="EA1944" t="s">
        <v>568</v>
      </c>
      <c r="EB1944" t="s">
        <v>568</v>
      </c>
    </row>
    <row r="1945" spans="1:132" x14ac:dyDescent="0.25">
      <c r="A1945" s="12">
        <v>1942</v>
      </c>
      <c r="B1945" s="12">
        <v>0</v>
      </c>
      <c r="C1945" s="12">
        <v>0</v>
      </c>
      <c r="D1945" s="12">
        <v>0</v>
      </c>
      <c r="E1945" s="12">
        <v>0</v>
      </c>
      <c r="F1945" s="12">
        <v>0</v>
      </c>
      <c r="G1945" s="12">
        <v>0</v>
      </c>
      <c r="H1945" s="12">
        <v>0</v>
      </c>
      <c r="I1945" s="12">
        <v>0</v>
      </c>
      <c r="J1945" s="12">
        <v>0</v>
      </c>
      <c r="K1945" s="12">
        <v>0</v>
      </c>
      <c r="L1945" s="12">
        <v>0</v>
      </c>
      <c r="M1945" s="12">
        <v>0</v>
      </c>
      <c r="O1945" s="19">
        <v>1941</v>
      </c>
      <c r="P1945" s="20">
        <v>99</v>
      </c>
      <c r="Q1945" s="20">
        <v>99</v>
      </c>
      <c r="R1945" s="21">
        <v>99</v>
      </c>
      <c r="S1945" s="21">
        <v>99</v>
      </c>
      <c r="T1945" s="21">
        <v>99</v>
      </c>
      <c r="U1945" s="21">
        <v>99</v>
      </c>
      <c r="V1945" s="21">
        <v>99</v>
      </c>
      <c r="W1945" s="21">
        <v>99</v>
      </c>
      <c r="X1945" s="21">
        <v>99</v>
      </c>
      <c r="Y1945" s="21">
        <v>99</v>
      </c>
      <c r="Z1945" s="21">
        <v>99</v>
      </c>
      <c r="AA1945" s="21">
        <v>99</v>
      </c>
      <c r="AB1945" s="22">
        <v>1941</v>
      </c>
      <c r="AC1945" s="23">
        <v>99</v>
      </c>
      <c r="AD1945" s="23">
        <v>99</v>
      </c>
      <c r="AE1945" s="24">
        <v>99</v>
      </c>
      <c r="AF1945" s="24">
        <v>99</v>
      </c>
      <c r="AG1945" s="24">
        <v>99</v>
      </c>
      <c r="AH1945" s="24">
        <v>99</v>
      </c>
      <c r="AI1945" s="24">
        <v>99</v>
      </c>
      <c r="AJ1945" s="24">
        <v>99</v>
      </c>
      <c r="AK1945" s="24">
        <v>99</v>
      </c>
      <c r="AL1945" s="24">
        <v>99</v>
      </c>
      <c r="AM1945" s="24">
        <v>99</v>
      </c>
      <c r="AN1945" s="24">
        <v>99</v>
      </c>
      <c r="DX1945" s="19">
        <v>1941</v>
      </c>
      <c r="DY1945" t="s">
        <v>568</v>
      </c>
      <c r="DZ1945" t="s">
        <v>568</v>
      </c>
      <c r="EA1945" t="s">
        <v>568</v>
      </c>
      <c r="EB1945" t="s">
        <v>568</v>
      </c>
    </row>
    <row r="1946" spans="1:132" x14ac:dyDescent="0.25">
      <c r="A1946" s="13">
        <v>1943</v>
      </c>
      <c r="B1946" s="13">
        <v>0</v>
      </c>
      <c r="C1946" s="13">
        <v>0</v>
      </c>
      <c r="D1946" s="13">
        <v>0</v>
      </c>
      <c r="E1946" s="13">
        <v>0</v>
      </c>
      <c r="F1946" s="13">
        <v>0</v>
      </c>
      <c r="G1946" s="13">
        <v>0</v>
      </c>
      <c r="H1946" s="13">
        <v>0</v>
      </c>
      <c r="I1946" s="13">
        <v>0</v>
      </c>
      <c r="J1946" s="13">
        <v>0</v>
      </c>
      <c r="K1946" s="13">
        <v>0</v>
      </c>
      <c r="L1946" s="13">
        <v>0</v>
      </c>
      <c r="M1946" s="13">
        <v>0</v>
      </c>
      <c r="O1946" s="19">
        <v>1942</v>
      </c>
      <c r="P1946" s="20">
        <v>99</v>
      </c>
      <c r="Q1946" s="20">
        <v>99</v>
      </c>
      <c r="R1946" s="21">
        <v>99</v>
      </c>
      <c r="S1946" s="21">
        <v>99</v>
      </c>
      <c r="T1946" s="21">
        <v>99</v>
      </c>
      <c r="U1946" s="21">
        <v>99</v>
      </c>
      <c r="V1946" s="21">
        <v>99</v>
      </c>
      <c r="W1946" s="21">
        <v>99</v>
      </c>
      <c r="X1946" s="21">
        <v>99</v>
      </c>
      <c r="Y1946" s="21">
        <v>99</v>
      </c>
      <c r="Z1946" s="21">
        <v>99</v>
      </c>
      <c r="AA1946" s="21">
        <v>99</v>
      </c>
      <c r="AB1946" s="22">
        <v>1942</v>
      </c>
      <c r="AC1946" s="23">
        <v>99</v>
      </c>
      <c r="AD1946" s="23">
        <v>99</v>
      </c>
      <c r="AE1946" s="24">
        <v>99</v>
      </c>
      <c r="AF1946" s="24">
        <v>99</v>
      </c>
      <c r="AG1946" s="24">
        <v>99</v>
      </c>
      <c r="AH1946" s="24">
        <v>99</v>
      </c>
      <c r="AI1946" s="24">
        <v>99</v>
      </c>
      <c r="AJ1946" s="24">
        <v>99</v>
      </c>
      <c r="AK1946" s="24">
        <v>99</v>
      </c>
      <c r="AL1946" s="24">
        <v>99</v>
      </c>
      <c r="AM1946" s="24">
        <v>99</v>
      </c>
      <c r="AN1946" s="24">
        <v>99</v>
      </c>
      <c r="DX1946" s="19">
        <v>1942</v>
      </c>
      <c r="DY1946" t="s">
        <v>568</v>
      </c>
      <c r="DZ1946" t="s">
        <v>568</v>
      </c>
      <c r="EA1946" t="s">
        <v>568</v>
      </c>
      <c r="EB1946" t="s">
        <v>568</v>
      </c>
    </row>
    <row r="1947" spans="1:132" x14ac:dyDescent="0.25">
      <c r="A1947" s="12">
        <v>1944</v>
      </c>
      <c r="B1947" s="12">
        <v>0</v>
      </c>
      <c r="C1947" s="12">
        <v>0</v>
      </c>
      <c r="D1947" s="12">
        <v>0</v>
      </c>
      <c r="E1947" s="12">
        <v>0</v>
      </c>
      <c r="F1947" s="12">
        <v>0</v>
      </c>
      <c r="G1947" s="12">
        <v>0</v>
      </c>
      <c r="H1947" s="12">
        <v>0</v>
      </c>
      <c r="I1947" s="12">
        <v>0</v>
      </c>
      <c r="J1947" s="12">
        <v>0</v>
      </c>
      <c r="K1947" s="12">
        <v>0</v>
      </c>
      <c r="L1947" s="12">
        <v>0</v>
      </c>
      <c r="M1947" s="12">
        <v>0</v>
      </c>
      <c r="O1947" s="19">
        <v>1943</v>
      </c>
      <c r="P1947" s="20">
        <v>99</v>
      </c>
      <c r="Q1947" s="20">
        <v>99</v>
      </c>
      <c r="R1947" s="21">
        <v>99</v>
      </c>
      <c r="S1947" s="21">
        <v>99</v>
      </c>
      <c r="T1947" s="21">
        <v>99</v>
      </c>
      <c r="U1947" s="21">
        <v>99</v>
      </c>
      <c r="V1947" s="21">
        <v>99</v>
      </c>
      <c r="W1947" s="21">
        <v>99</v>
      </c>
      <c r="X1947" s="21">
        <v>99</v>
      </c>
      <c r="Y1947" s="21">
        <v>99</v>
      </c>
      <c r="Z1947" s="21">
        <v>99</v>
      </c>
      <c r="AA1947" s="21">
        <v>99</v>
      </c>
      <c r="AB1947" s="22">
        <v>1943</v>
      </c>
      <c r="AC1947" s="23">
        <v>99</v>
      </c>
      <c r="AD1947" s="23">
        <v>99</v>
      </c>
      <c r="AE1947" s="24">
        <v>99</v>
      </c>
      <c r="AF1947" s="24">
        <v>99</v>
      </c>
      <c r="AG1947" s="24">
        <v>99</v>
      </c>
      <c r="AH1947" s="24">
        <v>99</v>
      </c>
      <c r="AI1947" s="24">
        <v>99</v>
      </c>
      <c r="AJ1947" s="24">
        <v>99</v>
      </c>
      <c r="AK1947" s="24">
        <v>99</v>
      </c>
      <c r="AL1947" s="24">
        <v>99</v>
      </c>
      <c r="AM1947" s="24">
        <v>99</v>
      </c>
      <c r="AN1947" s="24">
        <v>99</v>
      </c>
      <c r="DX1947" s="19">
        <v>1943</v>
      </c>
      <c r="DY1947" t="s">
        <v>568</v>
      </c>
      <c r="DZ1947" t="s">
        <v>568</v>
      </c>
      <c r="EA1947" t="s">
        <v>568</v>
      </c>
      <c r="EB1947" t="s">
        <v>568</v>
      </c>
    </row>
    <row r="1948" spans="1:132" x14ac:dyDescent="0.25">
      <c r="A1948" s="13">
        <v>1945</v>
      </c>
      <c r="B1948" s="13">
        <v>0</v>
      </c>
      <c r="C1948" s="13">
        <v>0</v>
      </c>
      <c r="D1948" s="13">
        <v>0</v>
      </c>
      <c r="E1948" s="13">
        <v>0</v>
      </c>
      <c r="F1948" s="13">
        <v>0</v>
      </c>
      <c r="G1948" s="13">
        <v>0</v>
      </c>
      <c r="H1948" s="13">
        <v>0</v>
      </c>
      <c r="I1948" s="13">
        <v>0</v>
      </c>
      <c r="J1948" s="13">
        <v>0</v>
      </c>
      <c r="K1948" s="13">
        <v>0</v>
      </c>
      <c r="L1948" s="13">
        <v>0</v>
      </c>
      <c r="M1948" s="13">
        <v>0</v>
      </c>
      <c r="O1948" s="19">
        <v>1944</v>
      </c>
      <c r="P1948" s="20">
        <v>99</v>
      </c>
      <c r="Q1948" s="20">
        <v>99</v>
      </c>
      <c r="R1948" s="21">
        <v>99</v>
      </c>
      <c r="S1948" s="21">
        <v>99</v>
      </c>
      <c r="T1948" s="21">
        <v>99</v>
      </c>
      <c r="U1948" s="21">
        <v>99</v>
      </c>
      <c r="V1948" s="21">
        <v>99</v>
      </c>
      <c r="W1948" s="21">
        <v>99</v>
      </c>
      <c r="X1948" s="21">
        <v>99</v>
      </c>
      <c r="Y1948" s="21">
        <v>99</v>
      </c>
      <c r="Z1948" s="21">
        <v>99</v>
      </c>
      <c r="AA1948" s="21">
        <v>99</v>
      </c>
      <c r="AB1948" s="22">
        <v>1944</v>
      </c>
      <c r="AC1948" s="23">
        <v>99</v>
      </c>
      <c r="AD1948" s="23">
        <v>99</v>
      </c>
      <c r="AE1948" s="24">
        <v>99</v>
      </c>
      <c r="AF1948" s="24">
        <v>99</v>
      </c>
      <c r="AG1948" s="24">
        <v>99</v>
      </c>
      <c r="AH1948" s="24">
        <v>99</v>
      </c>
      <c r="AI1948" s="24">
        <v>99</v>
      </c>
      <c r="AJ1948" s="24">
        <v>99</v>
      </c>
      <c r="AK1948" s="24">
        <v>99</v>
      </c>
      <c r="AL1948" s="24">
        <v>99</v>
      </c>
      <c r="AM1948" s="24">
        <v>99</v>
      </c>
      <c r="AN1948" s="24">
        <v>99</v>
      </c>
      <c r="DX1948" s="19">
        <v>1944</v>
      </c>
      <c r="DY1948" t="s">
        <v>568</v>
      </c>
      <c r="DZ1948" t="s">
        <v>568</v>
      </c>
      <c r="EA1948" t="s">
        <v>568</v>
      </c>
      <c r="EB1948" t="s">
        <v>568</v>
      </c>
    </row>
    <row r="1949" spans="1:132" x14ac:dyDescent="0.25">
      <c r="A1949" s="12">
        <v>1946</v>
      </c>
      <c r="B1949" s="12">
        <v>0</v>
      </c>
      <c r="C1949" s="12">
        <v>0</v>
      </c>
      <c r="D1949" s="12">
        <v>0</v>
      </c>
      <c r="E1949" s="12">
        <v>0</v>
      </c>
      <c r="F1949" s="12">
        <v>0</v>
      </c>
      <c r="G1949" s="12">
        <v>0</v>
      </c>
      <c r="H1949" s="12">
        <v>0</v>
      </c>
      <c r="I1949" s="12">
        <v>0</v>
      </c>
      <c r="J1949" s="12">
        <v>0</v>
      </c>
      <c r="K1949" s="12">
        <v>0</v>
      </c>
      <c r="L1949" s="12">
        <v>0</v>
      </c>
      <c r="M1949" s="12">
        <v>0</v>
      </c>
      <c r="O1949" s="19">
        <v>1945</v>
      </c>
      <c r="P1949" s="20">
        <v>99</v>
      </c>
      <c r="Q1949" s="20">
        <v>99</v>
      </c>
      <c r="R1949" s="21">
        <v>99</v>
      </c>
      <c r="S1949" s="21">
        <v>99</v>
      </c>
      <c r="T1949" s="21">
        <v>99</v>
      </c>
      <c r="U1949" s="21">
        <v>99</v>
      </c>
      <c r="V1949" s="21">
        <v>99</v>
      </c>
      <c r="W1949" s="21">
        <v>99</v>
      </c>
      <c r="X1949" s="21">
        <v>99</v>
      </c>
      <c r="Y1949" s="21">
        <v>99</v>
      </c>
      <c r="Z1949" s="21">
        <v>99</v>
      </c>
      <c r="AA1949" s="21">
        <v>99</v>
      </c>
      <c r="AB1949" s="22">
        <v>1945</v>
      </c>
      <c r="AC1949" s="23">
        <v>99</v>
      </c>
      <c r="AD1949" s="23">
        <v>99</v>
      </c>
      <c r="AE1949" s="24">
        <v>99</v>
      </c>
      <c r="AF1949" s="24">
        <v>99</v>
      </c>
      <c r="AG1949" s="24">
        <v>99</v>
      </c>
      <c r="AH1949" s="24">
        <v>99</v>
      </c>
      <c r="AI1949" s="24">
        <v>99</v>
      </c>
      <c r="AJ1949" s="24">
        <v>99</v>
      </c>
      <c r="AK1949" s="24">
        <v>99</v>
      </c>
      <c r="AL1949" s="24">
        <v>99</v>
      </c>
      <c r="AM1949" s="24">
        <v>99</v>
      </c>
      <c r="AN1949" s="24">
        <v>99</v>
      </c>
      <c r="DX1949" s="19">
        <v>1945</v>
      </c>
      <c r="DY1949" t="s">
        <v>568</v>
      </c>
      <c r="DZ1949" t="s">
        <v>568</v>
      </c>
      <c r="EA1949" t="s">
        <v>568</v>
      </c>
      <c r="EB1949" t="s">
        <v>568</v>
      </c>
    </row>
    <row r="1950" spans="1:132" x14ac:dyDescent="0.25">
      <c r="A1950" s="13">
        <v>1947</v>
      </c>
      <c r="B1950" s="13">
        <v>0</v>
      </c>
      <c r="C1950" s="13">
        <v>0</v>
      </c>
      <c r="D1950" s="13">
        <v>0</v>
      </c>
      <c r="E1950" s="13">
        <v>0</v>
      </c>
      <c r="F1950" s="13">
        <v>0</v>
      </c>
      <c r="G1950" s="13">
        <v>0</v>
      </c>
      <c r="H1950" s="13">
        <v>0</v>
      </c>
      <c r="I1950" s="13">
        <v>0</v>
      </c>
      <c r="J1950" s="13">
        <v>0</v>
      </c>
      <c r="K1950" s="13">
        <v>0</v>
      </c>
      <c r="L1950" s="13">
        <v>0</v>
      </c>
      <c r="M1950" s="13">
        <v>0</v>
      </c>
      <c r="O1950" s="19">
        <v>1946</v>
      </c>
      <c r="P1950" s="20">
        <v>99</v>
      </c>
      <c r="Q1950" s="20">
        <v>99</v>
      </c>
      <c r="R1950" s="21">
        <v>99</v>
      </c>
      <c r="S1950" s="21">
        <v>99</v>
      </c>
      <c r="T1950" s="21">
        <v>99</v>
      </c>
      <c r="U1950" s="21">
        <v>99</v>
      </c>
      <c r="V1950" s="21">
        <v>99</v>
      </c>
      <c r="W1950" s="21">
        <v>99</v>
      </c>
      <c r="X1950" s="21">
        <v>99</v>
      </c>
      <c r="Y1950" s="21">
        <v>99</v>
      </c>
      <c r="Z1950" s="21">
        <v>99</v>
      </c>
      <c r="AA1950" s="21">
        <v>99</v>
      </c>
      <c r="AB1950" s="22">
        <v>1946</v>
      </c>
      <c r="AC1950" s="23">
        <v>99</v>
      </c>
      <c r="AD1950" s="23">
        <v>99</v>
      </c>
      <c r="AE1950" s="24">
        <v>99</v>
      </c>
      <c r="AF1950" s="24">
        <v>99</v>
      </c>
      <c r="AG1950" s="24">
        <v>99</v>
      </c>
      <c r="AH1950" s="24">
        <v>99</v>
      </c>
      <c r="AI1950" s="24">
        <v>99</v>
      </c>
      <c r="AJ1950" s="24">
        <v>99</v>
      </c>
      <c r="AK1950" s="24">
        <v>99</v>
      </c>
      <c r="AL1950" s="24">
        <v>99</v>
      </c>
      <c r="AM1950" s="24">
        <v>99</v>
      </c>
      <c r="AN1950" s="24">
        <v>99</v>
      </c>
      <c r="DX1950" s="19">
        <v>1946</v>
      </c>
      <c r="DY1950" t="s">
        <v>568</v>
      </c>
      <c r="DZ1950" t="s">
        <v>568</v>
      </c>
      <c r="EA1950" t="s">
        <v>568</v>
      </c>
      <c r="EB1950" t="s">
        <v>568</v>
      </c>
    </row>
    <row r="1951" spans="1:132" x14ac:dyDescent="0.25">
      <c r="A1951" s="12">
        <v>1948</v>
      </c>
      <c r="B1951" s="12">
        <v>0</v>
      </c>
      <c r="C1951" s="12">
        <v>0</v>
      </c>
      <c r="D1951" s="12">
        <v>0</v>
      </c>
      <c r="E1951" s="12">
        <v>0</v>
      </c>
      <c r="F1951" s="12">
        <v>0</v>
      </c>
      <c r="G1951" s="12">
        <v>0</v>
      </c>
      <c r="H1951" s="12">
        <v>0</v>
      </c>
      <c r="I1951" s="12">
        <v>0</v>
      </c>
      <c r="J1951" s="12">
        <v>0</v>
      </c>
      <c r="K1951" s="12">
        <v>0</v>
      </c>
      <c r="L1951" s="12">
        <v>0</v>
      </c>
      <c r="M1951" s="12">
        <v>0</v>
      </c>
      <c r="O1951" s="19">
        <v>1947</v>
      </c>
      <c r="P1951" s="20">
        <v>99</v>
      </c>
      <c r="Q1951" s="20">
        <v>99</v>
      </c>
      <c r="R1951" s="21">
        <v>99</v>
      </c>
      <c r="S1951" s="21">
        <v>99</v>
      </c>
      <c r="T1951" s="21">
        <v>99</v>
      </c>
      <c r="U1951" s="21">
        <v>99</v>
      </c>
      <c r="V1951" s="21">
        <v>99</v>
      </c>
      <c r="W1951" s="21">
        <v>99</v>
      </c>
      <c r="X1951" s="21">
        <v>99</v>
      </c>
      <c r="Y1951" s="21">
        <v>99</v>
      </c>
      <c r="Z1951" s="21">
        <v>99</v>
      </c>
      <c r="AA1951" s="21">
        <v>99</v>
      </c>
      <c r="AB1951" s="22">
        <v>1947</v>
      </c>
      <c r="AC1951" s="23">
        <v>99</v>
      </c>
      <c r="AD1951" s="23">
        <v>99</v>
      </c>
      <c r="AE1951" s="24">
        <v>99</v>
      </c>
      <c r="AF1951" s="24">
        <v>99</v>
      </c>
      <c r="AG1951" s="24">
        <v>99</v>
      </c>
      <c r="AH1951" s="24">
        <v>99</v>
      </c>
      <c r="AI1951" s="24">
        <v>99</v>
      </c>
      <c r="AJ1951" s="24">
        <v>99</v>
      </c>
      <c r="AK1951" s="24">
        <v>99</v>
      </c>
      <c r="AL1951" s="24">
        <v>99</v>
      </c>
      <c r="AM1951" s="24">
        <v>99</v>
      </c>
      <c r="AN1951" s="24">
        <v>99</v>
      </c>
      <c r="DX1951" s="19">
        <v>1947</v>
      </c>
      <c r="DY1951" t="s">
        <v>568</v>
      </c>
      <c r="DZ1951" t="s">
        <v>568</v>
      </c>
      <c r="EA1951" t="s">
        <v>568</v>
      </c>
      <c r="EB1951" t="s">
        <v>568</v>
      </c>
    </row>
    <row r="1952" spans="1:132" x14ac:dyDescent="0.25">
      <c r="A1952" s="13">
        <v>1949</v>
      </c>
      <c r="B1952" s="13">
        <v>0</v>
      </c>
      <c r="C1952" s="13">
        <v>0</v>
      </c>
      <c r="D1952" s="13">
        <v>0</v>
      </c>
      <c r="E1952" s="13">
        <v>0</v>
      </c>
      <c r="F1952" s="13">
        <v>0</v>
      </c>
      <c r="G1952" s="13">
        <v>0</v>
      </c>
      <c r="H1952" s="13">
        <v>0</v>
      </c>
      <c r="I1952" s="13">
        <v>0</v>
      </c>
      <c r="J1952" s="13">
        <v>0</v>
      </c>
      <c r="K1952" s="13">
        <v>0</v>
      </c>
      <c r="L1952" s="13">
        <v>0</v>
      </c>
      <c r="M1952" s="13">
        <v>0</v>
      </c>
      <c r="O1952" s="19">
        <v>1948</v>
      </c>
      <c r="P1952" s="20">
        <v>99</v>
      </c>
      <c r="Q1952" s="20">
        <v>99</v>
      </c>
      <c r="R1952" s="21">
        <v>99</v>
      </c>
      <c r="S1952" s="21">
        <v>99</v>
      </c>
      <c r="T1952" s="21">
        <v>99</v>
      </c>
      <c r="U1952" s="21">
        <v>99</v>
      </c>
      <c r="V1952" s="21">
        <v>99</v>
      </c>
      <c r="W1952" s="21">
        <v>99</v>
      </c>
      <c r="X1952" s="21">
        <v>99</v>
      </c>
      <c r="Y1952" s="21">
        <v>99</v>
      </c>
      <c r="Z1952" s="21">
        <v>99</v>
      </c>
      <c r="AA1952" s="21">
        <v>99</v>
      </c>
      <c r="AB1952" s="22">
        <v>1948</v>
      </c>
      <c r="AC1952" s="23">
        <v>99</v>
      </c>
      <c r="AD1952" s="23">
        <v>99</v>
      </c>
      <c r="AE1952" s="24">
        <v>99</v>
      </c>
      <c r="AF1952" s="24">
        <v>99</v>
      </c>
      <c r="AG1952" s="24">
        <v>99</v>
      </c>
      <c r="AH1952" s="24">
        <v>99</v>
      </c>
      <c r="AI1952" s="24">
        <v>99</v>
      </c>
      <c r="AJ1952" s="24">
        <v>99</v>
      </c>
      <c r="AK1952" s="24">
        <v>99</v>
      </c>
      <c r="AL1952" s="24">
        <v>99</v>
      </c>
      <c r="AM1952" s="24">
        <v>99</v>
      </c>
      <c r="AN1952" s="24">
        <v>99</v>
      </c>
      <c r="DX1952" s="19">
        <v>1948</v>
      </c>
      <c r="DY1952" t="s">
        <v>568</v>
      </c>
      <c r="DZ1952" t="s">
        <v>568</v>
      </c>
      <c r="EA1952" t="s">
        <v>568</v>
      </c>
      <c r="EB1952" t="s">
        <v>568</v>
      </c>
    </row>
    <row r="1953" spans="1:132" x14ac:dyDescent="0.25">
      <c r="A1953" s="12">
        <v>1950</v>
      </c>
      <c r="B1953" s="12">
        <v>0</v>
      </c>
      <c r="C1953" s="12">
        <v>0</v>
      </c>
      <c r="D1953" s="12">
        <v>0</v>
      </c>
      <c r="E1953" s="12">
        <v>0</v>
      </c>
      <c r="F1953" s="12">
        <v>0</v>
      </c>
      <c r="G1953" s="12">
        <v>0</v>
      </c>
      <c r="H1953" s="12">
        <v>0</v>
      </c>
      <c r="I1953" s="12">
        <v>0</v>
      </c>
      <c r="J1953" s="12">
        <v>0</v>
      </c>
      <c r="K1953" s="12">
        <v>0</v>
      </c>
      <c r="L1953" s="12">
        <v>0</v>
      </c>
      <c r="M1953" s="12">
        <v>0</v>
      </c>
      <c r="O1953" s="19">
        <v>1949</v>
      </c>
      <c r="P1953" s="20">
        <v>99</v>
      </c>
      <c r="Q1953" s="20">
        <v>99</v>
      </c>
      <c r="R1953" s="21">
        <v>99</v>
      </c>
      <c r="S1953" s="21">
        <v>99</v>
      </c>
      <c r="T1953" s="21">
        <v>99</v>
      </c>
      <c r="U1953" s="21">
        <v>99</v>
      </c>
      <c r="V1953" s="21">
        <v>99</v>
      </c>
      <c r="W1953" s="21">
        <v>99</v>
      </c>
      <c r="X1953" s="21">
        <v>99</v>
      </c>
      <c r="Y1953" s="21">
        <v>99</v>
      </c>
      <c r="Z1953" s="21">
        <v>99</v>
      </c>
      <c r="AA1953" s="21">
        <v>99</v>
      </c>
      <c r="AB1953" s="22">
        <v>1949</v>
      </c>
      <c r="AC1953" s="23">
        <v>99</v>
      </c>
      <c r="AD1953" s="23">
        <v>99</v>
      </c>
      <c r="AE1953" s="24">
        <v>99</v>
      </c>
      <c r="AF1953" s="24">
        <v>99</v>
      </c>
      <c r="AG1953" s="24">
        <v>99</v>
      </c>
      <c r="AH1953" s="24">
        <v>99</v>
      </c>
      <c r="AI1953" s="24">
        <v>99</v>
      </c>
      <c r="AJ1953" s="24">
        <v>99</v>
      </c>
      <c r="AK1953" s="24">
        <v>99</v>
      </c>
      <c r="AL1953" s="24">
        <v>99</v>
      </c>
      <c r="AM1953" s="24">
        <v>99</v>
      </c>
      <c r="AN1953" s="24">
        <v>99</v>
      </c>
      <c r="DX1953" s="19">
        <v>1949</v>
      </c>
      <c r="DY1953" t="s">
        <v>568</v>
      </c>
      <c r="DZ1953" t="s">
        <v>568</v>
      </c>
      <c r="EA1953" t="s">
        <v>568</v>
      </c>
      <c r="EB1953" t="s">
        <v>568</v>
      </c>
    </row>
    <row r="1954" spans="1:132" x14ac:dyDescent="0.25">
      <c r="A1954" s="13">
        <v>1951</v>
      </c>
      <c r="B1954" s="13">
        <v>0</v>
      </c>
      <c r="C1954" s="13">
        <v>0</v>
      </c>
      <c r="D1954" s="13">
        <v>0</v>
      </c>
      <c r="E1954" s="13">
        <v>0</v>
      </c>
      <c r="F1954" s="13">
        <v>0</v>
      </c>
      <c r="G1954" s="13">
        <v>0</v>
      </c>
      <c r="H1954" s="13">
        <v>0</v>
      </c>
      <c r="I1954" s="13">
        <v>0</v>
      </c>
      <c r="J1954" s="13">
        <v>0</v>
      </c>
      <c r="K1954" s="13">
        <v>0</v>
      </c>
      <c r="L1954" s="13">
        <v>0</v>
      </c>
      <c r="M1954" s="13">
        <v>0</v>
      </c>
      <c r="O1954" s="19">
        <v>1950</v>
      </c>
      <c r="P1954" s="20">
        <v>99</v>
      </c>
      <c r="Q1954" s="20">
        <v>99</v>
      </c>
      <c r="R1954" s="21">
        <v>99</v>
      </c>
      <c r="S1954" s="21">
        <v>99</v>
      </c>
      <c r="T1954" s="21">
        <v>99</v>
      </c>
      <c r="U1954" s="21">
        <v>99</v>
      </c>
      <c r="V1954" s="21">
        <v>99</v>
      </c>
      <c r="W1954" s="21">
        <v>99</v>
      </c>
      <c r="X1954" s="21">
        <v>99</v>
      </c>
      <c r="Y1954" s="21">
        <v>99</v>
      </c>
      <c r="Z1954" s="21">
        <v>99</v>
      </c>
      <c r="AA1954" s="21">
        <v>99</v>
      </c>
      <c r="AB1954" s="22">
        <v>1950</v>
      </c>
      <c r="AC1954" s="23">
        <v>99</v>
      </c>
      <c r="AD1954" s="23">
        <v>99</v>
      </c>
      <c r="AE1954" s="24">
        <v>99</v>
      </c>
      <c r="AF1954" s="24">
        <v>99</v>
      </c>
      <c r="AG1954" s="24">
        <v>99</v>
      </c>
      <c r="AH1954" s="24">
        <v>99</v>
      </c>
      <c r="AI1954" s="24">
        <v>99</v>
      </c>
      <c r="AJ1954" s="24">
        <v>99</v>
      </c>
      <c r="AK1954" s="24">
        <v>99</v>
      </c>
      <c r="AL1954" s="24">
        <v>99</v>
      </c>
      <c r="AM1954" s="24">
        <v>99</v>
      </c>
      <c r="AN1954" s="24">
        <v>99</v>
      </c>
      <c r="DX1954" s="19">
        <v>1950</v>
      </c>
      <c r="DY1954" t="s">
        <v>568</v>
      </c>
      <c r="DZ1954" t="s">
        <v>568</v>
      </c>
      <c r="EA1954" t="s">
        <v>568</v>
      </c>
      <c r="EB1954" t="s">
        <v>568</v>
      </c>
    </row>
    <row r="1955" spans="1:132" x14ac:dyDescent="0.25">
      <c r="A1955" s="12">
        <v>1952</v>
      </c>
      <c r="B1955" s="12">
        <v>0</v>
      </c>
      <c r="C1955" s="12">
        <v>0</v>
      </c>
      <c r="D1955" s="12">
        <v>0</v>
      </c>
      <c r="E1955" s="12">
        <v>0</v>
      </c>
      <c r="F1955" s="12">
        <v>0</v>
      </c>
      <c r="G1955" s="12">
        <v>0</v>
      </c>
      <c r="H1955" s="12">
        <v>0</v>
      </c>
      <c r="I1955" s="12">
        <v>0</v>
      </c>
      <c r="J1955" s="12">
        <v>0</v>
      </c>
      <c r="K1955" s="12">
        <v>0</v>
      </c>
      <c r="L1955" s="12">
        <v>0</v>
      </c>
      <c r="M1955" s="12">
        <v>0</v>
      </c>
      <c r="O1955" s="19">
        <v>1951</v>
      </c>
      <c r="P1955" s="20">
        <v>99</v>
      </c>
      <c r="Q1955" s="20">
        <v>99</v>
      </c>
      <c r="R1955" s="21">
        <v>99</v>
      </c>
      <c r="S1955" s="21">
        <v>99</v>
      </c>
      <c r="T1955" s="21">
        <v>99</v>
      </c>
      <c r="U1955" s="21">
        <v>99</v>
      </c>
      <c r="V1955" s="21">
        <v>99</v>
      </c>
      <c r="W1955" s="21">
        <v>99</v>
      </c>
      <c r="X1955" s="21">
        <v>99</v>
      </c>
      <c r="Y1955" s="21">
        <v>99</v>
      </c>
      <c r="Z1955" s="21">
        <v>99</v>
      </c>
      <c r="AA1955" s="21">
        <v>99</v>
      </c>
      <c r="AB1955" s="22">
        <v>1951</v>
      </c>
      <c r="AC1955" s="23">
        <v>99</v>
      </c>
      <c r="AD1955" s="23">
        <v>99</v>
      </c>
      <c r="AE1955" s="24">
        <v>99</v>
      </c>
      <c r="AF1955" s="24">
        <v>99</v>
      </c>
      <c r="AG1955" s="24">
        <v>99</v>
      </c>
      <c r="AH1955" s="24">
        <v>99</v>
      </c>
      <c r="AI1955" s="24">
        <v>99</v>
      </c>
      <c r="AJ1955" s="24">
        <v>99</v>
      </c>
      <c r="AK1955" s="24">
        <v>99</v>
      </c>
      <c r="AL1955" s="24">
        <v>99</v>
      </c>
      <c r="AM1955" s="24">
        <v>99</v>
      </c>
      <c r="AN1955" s="24">
        <v>99</v>
      </c>
      <c r="DX1955" s="19">
        <v>1951</v>
      </c>
      <c r="DY1955" t="s">
        <v>568</v>
      </c>
      <c r="DZ1955" t="s">
        <v>568</v>
      </c>
      <c r="EA1955" t="s">
        <v>568</v>
      </c>
      <c r="EB1955" t="s">
        <v>568</v>
      </c>
    </row>
    <row r="1956" spans="1:132" x14ac:dyDescent="0.25">
      <c r="A1956" s="13">
        <v>1953</v>
      </c>
      <c r="B1956" s="13">
        <v>0</v>
      </c>
      <c r="C1956" s="13">
        <v>0</v>
      </c>
      <c r="D1956" s="13">
        <v>0</v>
      </c>
      <c r="E1956" s="13">
        <v>0</v>
      </c>
      <c r="F1956" s="13">
        <v>0</v>
      </c>
      <c r="G1956" s="13">
        <v>0</v>
      </c>
      <c r="H1956" s="13">
        <v>0</v>
      </c>
      <c r="I1956" s="13">
        <v>0</v>
      </c>
      <c r="J1956" s="13">
        <v>0</v>
      </c>
      <c r="K1956" s="13">
        <v>0</v>
      </c>
      <c r="L1956" s="13">
        <v>0</v>
      </c>
      <c r="M1956" s="13">
        <v>0</v>
      </c>
      <c r="O1956" s="19">
        <v>1952</v>
      </c>
      <c r="P1956" s="20">
        <v>99</v>
      </c>
      <c r="Q1956" s="20">
        <v>99</v>
      </c>
      <c r="R1956" s="21">
        <v>99</v>
      </c>
      <c r="S1956" s="21">
        <v>99</v>
      </c>
      <c r="T1956" s="21">
        <v>99</v>
      </c>
      <c r="U1956" s="21">
        <v>99</v>
      </c>
      <c r="V1956" s="21">
        <v>99</v>
      </c>
      <c r="W1956" s="21">
        <v>99</v>
      </c>
      <c r="X1956" s="21">
        <v>99</v>
      </c>
      <c r="Y1956" s="21">
        <v>99</v>
      </c>
      <c r="Z1956" s="21">
        <v>99</v>
      </c>
      <c r="AA1956" s="21">
        <v>99</v>
      </c>
      <c r="AB1956" s="22">
        <v>1952</v>
      </c>
      <c r="AC1956" s="23">
        <v>99</v>
      </c>
      <c r="AD1956" s="23">
        <v>99</v>
      </c>
      <c r="AE1956" s="24">
        <v>99</v>
      </c>
      <c r="AF1956" s="24">
        <v>99</v>
      </c>
      <c r="AG1956" s="24">
        <v>99</v>
      </c>
      <c r="AH1956" s="24">
        <v>99</v>
      </c>
      <c r="AI1956" s="24">
        <v>99</v>
      </c>
      <c r="AJ1956" s="24">
        <v>99</v>
      </c>
      <c r="AK1956" s="24">
        <v>99</v>
      </c>
      <c r="AL1956" s="24">
        <v>99</v>
      </c>
      <c r="AM1956" s="24">
        <v>99</v>
      </c>
      <c r="AN1956" s="24">
        <v>99</v>
      </c>
      <c r="DX1956" s="19">
        <v>1952</v>
      </c>
      <c r="DY1956" t="s">
        <v>568</v>
      </c>
      <c r="DZ1956" t="s">
        <v>568</v>
      </c>
      <c r="EA1956" t="s">
        <v>568</v>
      </c>
      <c r="EB1956" t="s">
        <v>568</v>
      </c>
    </row>
    <row r="1957" spans="1:132" x14ac:dyDescent="0.25">
      <c r="A1957" s="12">
        <v>1954</v>
      </c>
      <c r="B1957" s="12">
        <v>0</v>
      </c>
      <c r="C1957" s="12">
        <v>0</v>
      </c>
      <c r="D1957" s="12">
        <v>0</v>
      </c>
      <c r="E1957" s="12">
        <v>0</v>
      </c>
      <c r="F1957" s="12">
        <v>0</v>
      </c>
      <c r="G1957" s="12">
        <v>0</v>
      </c>
      <c r="H1957" s="12">
        <v>0</v>
      </c>
      <c r="I1957" s="12">
        <v>0</v>
      </c>
      <c r="J1957" s="12">
        <v>0</v>
      </c>
      <c r="K1957" s="12">
        <v>0</v>
      </c>
      <c r="L1957" s="12">
        <v>0</v>
      </c>
      <c r="M1957" s="12">
        <v>0</v>
      </c>
      <c r="O1957" s="19">
        <v>1953</v>
      </c>
      <c r="P1957" s="20">
        <v>99</v>
      </c>
      <c r="Q1957" s="20">
        <v>99</v>
      </c>
      <c r="R1957" s="21">
        <v>99</v>
      </c>
      <c r="S1957" s="21">
        <v>99</v>
      </c>
      <c r="T1957" s="21">
        <v>99</v>
      </c>
      <c r="U1957" s="21">
        <v>99</v>
      </c>
      <c r="V1957" s="21">
        <v>99</v>
      </c>
      <c r="W1957" s="21">
        <v>99</v>
      </c>
      <c r="X1957" s="21">
        <v>99</v>
      </c>
      <c r="Y1957" s="21">
        <v>99</v>
      </c>
      <c r="Z1957" s="21">
        <v>99</v>
      </c>
      <c r="AA1957" s="21">
        <v>99</v>
      </c>
      <c r="AB1957" s="22">
        <v>1953</v>
      </c>
      <c r="AC1957" s="23">
        <v>99</v>
      </c>
      <c r="AD1957" s="23">
        <v>99</v>
      </c>
      <c r="AE1957" s="24">
        <v>99</v>
      </c>
      <c r="AF1957" s="24">
        <v>99</v>
      </c>
      <c r="AG1957" s="24">
        <v>99</v>
      </c>
      <c r="AH1957" s="24">
        <v>99</v>
      </c>
      <c r="AI1957" s="24">
        <v>99</v>
      </c>
      <c r="AJ1957" s="24">
        <v>99</v>
      </c>
      <c r="AK1957" s="24">
        <v>99</v>
      </c>
      <c r="AL1957" s="24">
        <v>99</v>
      </c>
      <c r="AM1957" s="24">
        <v>99</v>
      </c>
      <c r="AN1957" s="24">
        <v>99</v>
      </c>
      <c r="DX1957" s="19">
        <v>1953</v>
      </c>
      <c r="DY1957" t="s">
        <v>568</v>
      </c>
      <c r="DZ1957" t="s">
        <v>568</v>
      </c>
      <c r="EA1957" t="s">
        <v>568</v>
      </c>
      <c r="EB1957" t="s">
        <v>568</v>
      </c>
    </row>
    <row r="1958" spans="1:132" x14ac:dyDescent="0.25">
      <c r="A1958" s="13">
        <v>1955</v>
      </c>
      <c r="B1958" s="13">
        <v>0</v>
      </c>
      <c r="C1958" s="13">
        <v>0</v>
      </c>
      <c r="D1958" s="13">
        <v>0</v>
      </c>
      <c r="E1958" s="13">
        <v>0</v>
      </c>
      <c r="F1958" s="13">
        <v>0</v>
      </c>
      <c r="G1958" s="13">
        <v>0</v>
      </c>
      <c r="H1958" s="13">
        <v>0</v>
      </c>
      <c r="I1958" s="13">
        <v>0</v>
      </c>
      <c r="J1958" s="13">
        <v>0</v>
      </c>
      <c r="K1958" s="13">
        <v>0</v>
      </c>
      <c r="L1958" s="13">
        <v>0</v>
      </c>
      <c r="M1958" s="13">
        <v>0</v>
      </c>
      <c r="O1958" s="19">
        <v>1954</v>
      </c>
      <c r="P1958" s="20">
        <v>99</v>
      </c>
      <c r="Q1958" s="20">
        <v>99</v>
      </c>
      <c r="R1958" s="21">
        <v>99</v>
      </c>
      <c r="S1958" s="21">
        <v>99</v>
      </c>
      <c r="T1958" s="21">
        <v>99</v>
      </c>
      <c r="U1958" s="21">
        <v>99</v>
      </c>
      <c r="V1958" s="21">
        <v>99</v>
      </c>
      <c r="W1958" s="21">
        <v>99</v>
      </c>
      <c r="X1958" s="21">
        <v>99</v>
      </c>
      <c r="Y1958" s="21">
        <v>99</v>
      </c>
      <c r="Z1958" s="21">
        <v>99</v>
      </c>
      <c r="AA1958" s="21">
        <v>99</v>
      </c>
      <c r="AB1958" s="22">
        <v>1954</v>
      </c>
      <c r="AC1958" s="23">
        <v>99</v>
      </c>
      <c r="AD1958" s="23">
        <v>99</v>
      </c>
      <c r="AE1958" s="24">
        <v>99</v>
      </c>
      <c r="AF1958" s="24">
        <v>99</v>
      </c>
      <c r="AG1958" s="24">
        <v>99</v>
      </c>
      <c r="AH1958" s="24">
        <v>99</v>
      </c>
      <c r="AI1958" s="24">
        <v>99</v>
      </c>
      <c r="AJ1958" s="24">
        <v>99</v>
      </c>
      <c r="AK1958" s="24">
        <v>99</v>
      </c>
      <c r="AL1958" s="24">
        <v>99</v>
      </c>
      <c r="AM1958" s="24">
        <v>99</v>
      </c>
      <c r="AN1958" s="24">
        <v>99</v>
      </c>
      <c r="DX1958" s="19">
        <v>1954</v>
      </c>
      <c r="DY1958" t="s">
        <v>568</v>
      </c>
      <c r="DZ1958" t="s">
        <v>568</v>
      </c>
      <c r="EA1958" t="s">
        <v>568</v>
      </c>
      <c r="EB1958" t="s">
        <v>568</v>
      </c>
    </row>
    <row r="1959" spans="1:132" x14ac:dyDescent="0.25">
      <c r="A1959" s="12">
        <v>1956</v>
      </c>
      <c r="B1959" s="12">
        <v>0</v>
      </c>
      <c r="C1959" s="12">
        <v>0</v>
      </c>
      <c r="D1959" s="12">
        <v>0</v>
      </c>
      <c r="E1959" s="12">
        <v>0</v>
      </c>
      <c r="F1959" s="12">
        <v>0</v>
      </c>
      <c r="G1959" s="12">
        <v>0</v>
      </c>
      <c r="H1959" s="12">
        <v>0</v>
      </c>
      <c r="I1959" s="12">
        <v>0</v>
      </c>
      <c r="J1959" s="12">
        <v>0</v>
      </c>
      <c r="K1959" s="12">
        <v>0</v>
      </c>
      <c r="L1959" s="12">
        <v>0</v>
      </c>
      <c r="M1959" s="12">
        <v>0</v>
      </c>
      <c r="O1959" s="19">
        <v>1955</v>
      </c>
      <c r="P1959" s="20">
        <v>99</v>
      </c>
      <c r="Q1959" s="20">
        <v>99</v>
      </c>
      <c r="R1959" s="21">
        <v>99</v>
      </c>
      <c r="S1959" s="21">
        <v>99</v>
      </c>
      <c r="T1959" s="21">
        <v>99</v>
      </c>
      <c r="U1959" s="21">
        <v>99</v>
      </c>
      <c r="V1959" s="21">
        <v>99</v>
      </c>
      <c r="W1959" s="21">
        <v>99</v>
      </c>
      <c r="X1959" s="21">
        <v>99</v>
      </c>
      <c r="Y1959" s="21">
        <v>99</v>
      </c>
      <c r="Z1959" s="21">
        <v>99</v>
      </c>
      <c r="AA1959" s="21">
        <v>99</v>
      </c>
      <c r="AB1959" s="22">
        <v>1955</v>
      </c>
      <c r="AC1959" s="23">
        <v>99</v>
      </c>
      <c r="AD1959" s="23">
        <v>99</v>
      </c>
      <c r="AE1959" s="24">
        <v>99</v>
      </c>
      <c r="AF1959" s="24">
        <v>99</v>
      </c>
      <c r="AG1959" s="24">
        <v>99</v>
      </c>
      <c r="AH1959" s="24">
        <v>99</v>
      </c>
      <c r="AI1959" s="24">
        <v>99</v>
      </c>
      <c r="AJ1959" s="24">
        <v>99</v>
      </c>
      <c r="AK1959" s="24">
        <v>99</v>
      </c>
      <c r="AL1959" s="24">
        <v>99</v>
      </c>
      <c r="AM1959" s="24">
        <v>99</v>
      </c>
      <c r="AN1959" s="24">
        <v>99</v>
      </c>
      <c r="DX1959" s="19">
        <v>1955</v>
      </c>
      <c r="DY1959" t="s">
        <v>568</v>
      </c>
      <c r="DZ1959" t="s">
        <v>568</v>
      </c>
      <c r="EA1959" t="s">
        <v>568</v>
      </c>
      <c r="EB1959" t="s">
        <v>568</v>
      </c>
    </row>
    <row r="1960" spans="1:132" x14ac:dyDescent="0.25">
      <c r="A1960" s="13">
        <v>1957</v>
      </c>
      <c r="B1960" s="13">
        <v>0</v>
      </c>
      <c r="C1960" s="13">
        <v>0</v>
      </c>
      <c r="D1960" s="13">
        <v>0</v>
      </c>
      <c r="E1960" s="13">
        <v>0</v>
      </c>
      <c r="F1960" s="13">
        <v>0</v>
      </c>
      <c r="G1960" s="13">
        <v>0</v>
      </c>
      <c r="H1960" s="13">
        <v>0</v>
      </c>
      <c r="I1960" s="13">
        <v>0</v>
      </c>
      <c r="J1960" s="13">
        <v>0</v>
      </c>
      <c r="K1960" s="13">
        <v>0</v>
      </c>
      <c r="L1960" s="13">
        <v>0</v>
      </c>
      <c r="M1960" s="13">
        <v>0</v>
      </c>
      <c r="O1960" s="19">
        <v>1956</v>
      </c>
      <c r="P1960" s="20">
        <v>99</v>
      </c>
      <c r="Q1960" s="20">
        <v>99</v>
      </c>
      <c r="R1960" s="21">
        <v>99</v>
      </c>
      <c r="S1960" s="21">
        <v>99</v>
      </c>
      <c r="T1960" s="21">
        <v>99</v>
      </c>
      <c r="U1960" s="21">
        <v>99</v>
      </c>
      <c r="V1960" s="21">
        <v>99</v>
      </c>
      <c r="W1960" s="21">
        <v>99</v>
      </c>
      <c r="X1960" s="21">
        <v>99</v>
      </c>
      <c r="Y1960" s="21">
        <v>99</v>
      </c>
      <c r="Z1960" s="21">
        <v>99</v>
      </c>
      <c r="AA1960" s="21">
        <v>99</v>
      </c>
      <c r="AB1960" s="22">
        <v>1956</v>
      </c>
      <c r="AC1960" s="23">
        <v>99</v>
      </c>
      <c r="AD1960" s="23">
        <v>99</v>
      </c>
      <c r="AE1960" s="24">
        <v>99</v>
      </c>
      <c r="AF1960" s="24">
        <v>99</v>
      </c>
      <c r="AG1960" s="24">
        <v>99</v>
      </c>
      <c r="AH1960" s="24">
        <v>99</v>
      </c>
      <c r="AI1960" s="24">
        <v>99</v>
      </c>
      <c r="AJ1960" s="24">
        <v>99</v>
      </c>
      <c r="AK1960" s="24">
        <v>99</v>
      </c>
      <c r="AL1960" s="24">
        <v>99</v>
      </c>
      <c r="AM1960" s="24">
        <v>99</v>
      </c>
      <c r="AN1960" s="24">
        <v>99</v>
      </c>
      <c r="DX1960" s="19">
        <v>1956</v>
      </c>
      <c r="DY1960" t="s">
        <v>568</v>
      </c>
      <c r="DZ1960" t="s">
        <v>568</v>
      </c>
      <c r="EA1960" t="s">
        <v>568</v>
      </c>
      <c r="EB1960" t="s">
        <v>568</v>
      </c>
    </row>
    <row r="1961" spans="1:132" x14ac:dyDescent="0.25">
      <c r="A1961" s="12">
        <v>1958</v>
      </c>
      <c r="B1961" s="12">
        <v>0</v>
      </c>
      <c r="C1961" s="12">
        <v>0</v>
      </c>
      <c r="D1961" s="12">
        <v>0</v>
      </c>
      <c r="E1961" s="12">
        <v>0</v>
      </c>
      <c r="F1961" s="12">
        <v>0</v>
      </c>
      <c r="G1961" s="12">
        <v>0</v>
      </c>
      <c r="H1961" s="12">
        <v>0</v>
      </c>
      <c r="I1961" s="12">
        <v>0</v>
      </c>
      <c r="J1961" s="12">
        <v>0</v>
      </c>
      <c r="K1961" s="12">
        <v>0</v>
      </c>
      <c r="L1961" s="12">
        <v>0</v>
      </c>
      <c r="M1961" s="12">
        <v>0</v>
      </c>
      <c r="O1961" s="19">
        <v>1957</v>
      </c>
      <c r="P1961" s="20">
        <v>99</v>
      </c>
      <c r="Q1961" s="20">
        <v>99</v>
      </c>
      <c r="R1961" s="21">
        <v>99</v>
      </c>
      <c r="S1961" s="21">
        <v>99</v>
      </c>
      <c r="T1961" s="21">
        <v>99</v>
      </c>
      <c r="U1961" s="21">
        <v>99</v>
      </c>
      <c r="V1961" s="21">
        <v>99</v>
      </c>
      <c r="W1961" s="21">
        <v>99</v>
      </c>
      <c r="X1961" s="21">
        <v>99</v>
      </c>
      <c r="Y1961" s="21">
        <v>99</v>
      </c>
      <c r="Z1961" s="21">
        <v>99</v>
      </c>
      <c r="AA1961" s="21">
        <v>99</v>
      </c>
      <c r="AB1961" s="22">
        <v>1957</v>
      </c>
      <c r="AC1961" s="23">
        <v>99</v>
      </c>
      <c r="AD1961" s="23">
        <v>99</v>
      </c>
      <c r="AE1961" s="24">
        <v>99</v>
      </c>
      <c r="AF1961" s="24">
        <v>99</v>
      </c>
      <c r="AG1961" s="24">
        <v>99</v>
      </c>
      <c r="AH1961" s="24">
        <v>99</v>
      </c>
      <c r="AI1961" s="24">
        <v>99</v>
      </c>
      <c r="AJ1961" s="24">
        <v>99</v>
      </c>
      <c r="AK1961" s="24">
        <v>99</v>
      </c>
      <c r="AL1961" s="24">
        <v>99</v>
      </c>
      <c r="AM1961" s="24">
        <v>99</v>
      </c>
      <c r="AN1961" s="24">
        <v>99</v>
      </c>
      <c r="DX1961" s="19">
        <v>1957</v>
      </c>
      <c r="DY1961" t="s">
        <v>568</v>
      </c>
      <c r="DZ1961" t="s">
        <v>568</v>
      </c>
      <c r="EA1961" t="s">
        <v>568</v>
      </c>
      <c r="EB1961" t="s">
        <v>568</v>
      </c>
    </row>
    <row r="1962" spans="1:132" x14ac:dyDescent="0.25">
      <c r="A1962" s="13">
        <v>1959</v>
      </c>
      <c r="B1962" s="13">
        <v>0</v>
      </c>
      <c r="C1962" s="13">
        <v>0</v>
      </c>
      <c r="D1962" s="13">
        <v>0</v>
      </c>
      <c r="E1962" s="13">
        <v>0</v>
      </c>
      <c r="F1962" s="13">
        <v>0</v>
      </c>
      <c r="G1962" s="13">
        <v>0</v>
      </c>
      <c r="H1962" s="13">
        <v>0</v>
      </c>
      <c r="I1962" s="13">
        <v>0</v>
      </c>
      <c r="J1962" s="13">
        <v>0</v>
      </c>
      <c r="K1962" s="13">
        <v>0</v>
      </c>
      <c r="L1962" s="13">
        <v>0</v>
      </c>
      <c r="M1962" s="13">
        <v>0</v>
      </c>
      <c r="O1962" s="19">
        <v>1958</v>
      </c>
      <c r="P1962" s="20">
        <v>99</v>
      </c>
      <c r="Q1962" s="20">
        <v>99</v>
      </c>
      <c r="R1962" s="21">
        <v>99</v>
      </c>
      <c r="S1962" s="21">
        <v>99</v>
      </c>
      <c r="T1962" s="21">
        <v>99</v>
      </c>
      <c r="U1962" s="21">
        <v>99</v>
      </c>
      <c r="V1962" s="21">
        <v>99</v>
      </c>
      <c r="W1962" s="21">
        <v>99</v>
      </c>
      <c r="X1962" s="21">
        <v>99</v>
      </c>
      <c r="Y1962" s="21">
        <v>99</v>
      </c>
      <c r="Z1962" s="21">
        <v>99</v>
      </c>
      <c r="AA1962" s="21">
        <v>99</v>
      </c>
      <c r="AB1962" s="22">
        <v>1958</v>
      </c>
      <c r="AC1962" s="23">
        <v>99</v>
      </c>
      <c r="AD1962" s="23">
        <v>99</v>
      </c>
      <c r="AE1962" s="24">
        <v>99</v>
      </c>
      <c r="AF1962" s="24">
        <v>99</v>
      </c>
      <c r="AG1962" s="24">
        <v>99</v>
      </c>
      <c r="AH1962" s="24">
        <v>99</v>
      </c>
      <c r="AI1962" s="24">
        <v>99</v>
      </c>
      <c r="AJ1962" s="24">
        <v>99</v>
      </c>
      <c r="AK1962" s="24">
        <v>99</v>
      </c>
      <c r="AL1962" s="24">
        <v>99</v>
      </c>
      <c r="AM1962" s="24">
        <v>99</v>
      </c>
      <c r="AN1962" s="24">
        <v>99</v>
      </c>
      <c r="DX1962" s="19">
        <v>1958</v>
      </c>
      <c r="DY1962" t="s">
        <v>568</v>
      </c>
      <c r="DZ1962" t="s">
        <v>568</v>
      </c>
      <c r="EA1962" t="s">
        <v>568</v>
      </c>
      <c r="EB1962" t="s">
        <v>568</v>
      </c>
    </row>
    <row r="1963" spans="1:132" x14ac:dyDescent="0.25">
      <c r="A1963" s="12">
        <v>1960</v>
      </c>
      <c r="B1963" s="12">
        <v>0</v>
      </c>
      <c r="C1963" s="12">
        <v>0</v>
      </c>
      <c r="D1963" s="12">
        <v>0</v>
      </c>
      <c r="E1963" s="12">
        <v>0</v>
      </c>
      <c r="F1963" s="12">
        <v>0</v>
      </c>
      <c r="G1963" s="12">
        <v>0</v>
      </c>
      <c r="H1963" s="12">
        <v>0</v>
      </c>
      <c r="I1963" s="12">
        <v>0</v>
      </c>
      <c r="J1963" s="12">
        <v>0</v>
      </c>
      <c r="K1963" s="12">
        <v>0</v>
      </c>
      <c r="L1963" s="12">
        <v>0</v>
      </c>
      <c r="M1963" s="12">
        <v>0</v>
      </c>
      <c r="O1963" s="19">
        <v>1959</v>
      </c>
      <c r="P1963" s="20">
        <v>99</v>
      </c>
      <c r="Q1963" s="20">
        <v>99</v>
      </c>
      <c r="R1963" s="21">
        <v>99</v>
      </c>
      <c r="S1963" s="21">
        <v>99</v>
      </c>
      <c r="T1963" s="21">
        <v>99</v>
      </c>
      <c r="U1963" s="21">
        <v>99</v>
      </c>
      <c r="V1963" s="21">
        <v>99</v>
      </c>
      <c r="W1963" s="21">
        <v>99</v>
      </c>
      <c r="X1963" s="21">
        <v>99</v>
      </c>
      <c r="Y1963" s="21">
        <v>99</v>
      </c>
      <c r="Z1963" s="21">
        <v>99</v>
      </c>
      <c r="AA1963" s="21">
        <v>99</v>
      </c>
      <c r="AB1963" s="22">
        <v>1959</v>
      </c>
      <c r="AC1963" s="23">
        <v>99</v>
      </c>
      <c r="AD1963" s="23">
        <v>99</v>
      </c>
      <c r="AE1963" s="24">
        <v>99</v>
      </c>
      <c r="AF1963" s="24">
        <v>99</v>
      </c>
      <c r="AG1963" s="24">
        <v>99</v>
      </c>
      <c r="AH1963" s="24">
        <v>99</v>
      </c>
      <c r="AI1963" s="24">
        <v>99</v>
      </c>
      <c r="AJ1963" s="24">
        <v>99</v>
      </c>
      <c r="AK1963" s="24">
        <v>99</v>
      </c>
      <c r="AL1963" s="24">
        <v>99</v>
      </c>
      <c r="AM1963" s="24">
        <v>99</v>
      </c>
      <c r="AN1963" s="24">
        <v>99</v>
      </c>
      <c r="DX1963" s="19">
        <v>1959</v>
      </c>
      <c r="DY1963" t="s">
        <v>568</v>
      </c>
      <c r="DZ1963" t="s">
        <v>568</v>
      </c>
      <c r="EA1963" t="s">
        <v>568</v>
      </c>
      <c r="EB1963" t="s">
        <v>568</v>
      </c>
    </row>
    <row r="1964" spans="1:132" x14ac:dyDescent="0.25">
      <c r="A1964" s="13">
        <v>1961</v>
      </c>
      <c r="B1964" s="13">
        <v>0</v>
      </c>
      <c r="C1964" s="13">
        <v>0</v>
      </c>
      <c r="D1964" s="13">
        <v>0</v>
      </c>
      <c r="E1964" s="13">
        <v>0</v>
      </c>
      <c r="F1964" s="13">
        <v>0</v>
      </c>
      <c r="G1964" s="13">
        <v>0</v>
      </c>
      <c r="H1964" s="13">
        <v>0</v>
      </c>
      <c r="I1964" s="13">
        <v>0</v>
      </c>
      <c r="J1964" s="13">
        <v>0</v>
      </c>
      <c r="K1964" s="13">
        <v>0</v>
      </c>
      <c r="L1964" s="13">
        <v>0</v>
      </c>
      <c r="M1964" s="13">
        <v>0</v>
      </c>
      <c r="O1964" s="19">
        <v>1960</v>
      </c>
      <c r="P1964" s="20">
        <v>99</v>
      </c>
      <c r="Q1964" s="20">
        <v>99</v>
      </c>
      <c r="R1964" s="21">
        <v>99</v>
      </c>
      <c r="S1964" s="21">
        <v>99</v>
      </c>
      <c r="T1964" s="21">
        <v>99</v>
      </c>
      <c r="U1964" s="21">
        <v>99</v>
      </c>
      <c r="V1964" s="21">
        <v>99</v>
      </c>
      <c r="W1964" s="21">
        <v>99</v>
      </c>
      <c r="X1964" s="21">
        <v>99</v>
      </c>
      <c r="Y1964" s="21">
        <v>99</v>
      </c>
      <c r="Z1964" s="21">
        <v>99</v>
      </c>
      <c r="AA1964" s="21">
        <v>99</v>
      </c>
      <c r="AB1964" s="22">
        <v>1960</v>
      </c>
      <c r="AC1964" s="23">
        <v>99</v>
      </c>
      <c r="AD1964" s="23">
        <v>99</v>
      </c>
      <c r="AE1964" s="24">
        <v>99</v>
      </c>
      <c r="AF1964" s="24">
        <v>99</v>
      </c>
      <c r="AG1964" s="24">
        <v>99</v>
      </c>
      <c r="AH1964" s="24">
        <v>99</v>
      </c>
      <c r="AI1964" s="24">
        <v>99</v>
      </c>
      <c r="AJ1964" s="24">
        <v>99</v>
      </c>
      <c r="AK1964" s="24">
        <v>99</v>
      </c>
      <c r="AL1964" s="24">
        <v>99</v>
      </c>
      <c r="AM1964" s="24">
        <v>99</v>
      </c>
      <c r="AN1964" s="24">
        <v>99</v>
      </c>
      <c r="DX1964" s="19">
        <v>1960</v>
      </c>
      <c r="DY1964" t="s">
        <v>568</v>
      </c>
      <c r="DZ1964" t="s">
        <v>568</v>
      </c>
      <c r="EA1964" t="s">
        <v>568</v>
      </c>
      <c r="EB1964" t="s">
        <v>568</v>
      </c>
    </row>
    <row r="1965" spans="1:132" x14ac:dyDescent="0.25">
      <c r="A1965" s="12">
        <v>1962</v>
      </c>
      <c r="B1965" s="12">
        <v>0</v>
      </c>
      <c r="C1965" s="12">
        <v>0</v>
      </c>
      <c r="D1965" s="12">
        <v>0</v>
      </c>
      <c r="E1965" s="12">
        <v>0</v>
      </c>
      <c r="F1965" s="12">
        <v>0</v>
      </c>
      <c r="G1965" s="12">
        <v>0</v>
      </c>
      <c r="H1965" s="12">
        <v>0</v>
      </c>
      <c r="I1965" s="12">
        <v>0</v>
      </c>
      <c r="J1965" s="12">
        <v>0</v>
      </c>
      <c r="K1965" s="12">
        <v>0</v>
      </c>
      <c r="L1965" s="12">
        <v>0</v>
      </c>
      <c r="M1965" s="12">
        <v>0</v>
      </c>
      <c r="O1965" s="19">
        <v>1961</v>
      </c>
      <c r="P1965" s="20">
        <v>99</v>
      </c>
      <c r="Q1965" s="20">
        <v>99</v>
      </c>
      <c r="R1965" s="21">
        <v>99</v>
      </c>
      <c r="S1965" s="21">
        <v>99</v>
      </c>
      <c r="T1965" s="21">
        <v>99</v>
      </c>
      <c r="U1965" s="21">
        <v>99</v>
      </c>
      <c r="V1965" s="21">
        <v>99</v>
      </c>
      <c r="W1965" s="21">
        <v>99</v>
      </c>
      <c r="X1965" s="21">
        <v>99</v>
      </c>
      <c r="Y1965" s="21">
        <v>99</v>
      </c>
      <c r="Z1965" s="21">
        <v>99</v>
      </c>
      <c r="AA1965" s="21">
        <v>99</v>
      </c>
      <c r="AB1965" s="22">
        <v>1961</v>
      </c>
      <c r="AC1965" s="23">
        <v>99</v>
      </c>
      <c r="AD1965" s="23">
        <v>99</v>
      </c>
      <c r="AE1965" s="24">
        <v>99</v>
      </c>
      <c r="AF1965" s="24">
        <v>99</v>
      </c>
      <c r="AG1965" s="24">
        <v>99</v>
      </c>
      <c r="AH1965" s="24">
        <v>99</v>
      </c>
      <c r="AI1965" s="24">
        <v>99</v>
      </c>
      <c r="AJ1965" s="24">
        <v>99</v>
      </c>
      <c r="AK1965" s="24">
        <v>99</v>
      </c>
      <c r="AL1965" s="24">
        <v>99</v>
      </c>
      <c r="AM1965" s="24">
        <v>99</v>
      </c>
      <c r="AN1965" s="24">
        <v>99</v>
      </c>
      <c r="DX1965" s="19">
        <v>1961</v>
      </c>
      <c r="DY1965" t="s">
        <v>568</v>
      </c>
      <c r="DZ1965" t="s">
        <v>568</v>
      </c>
      <c r="EA1965" t="s">
        <v>568</v>
      </c>
      <c r="EB1965" t="s">
        <v>568</v>
      </c>
    </row>
    <row r="1966" spans="1:132" x14ac:dyDescent="0.25">
      <c r="A1966" s="13">
        <v>1963</v>
      </c>
      <c r="B1966" s="13">
        <v>0</v>
      </c>
      <c r="C1966" s="13">
        <v>0</v>
      </c>
      <c r="D1966" s="13">
        <v>0</v>
      </c>
      <c r="E1966" s="13">
        <v>0</v>
      </c>
      <c r="F1966" s="13">
        <v>0</v>
      </c>
      <c r="G1966" s="13">
        <v>0</v>
      </c>
      <c r="H1966" s="13">
        <v>0</v>
      </c>
      <c r="I1966" s="13">
        <v>0</v>
      </c>
      <c r="J1966" s="13">
        <v>0</v>
      </c>
      <c r="K1966" s="13">
        <v>0</v>
      </c>
      <c r="L1966" s="13">
        <v>0</v>
      </c>
      <c r="M1966" s="13">
        <v>0</v>
      </c>
      <c r="O1966" s="19">
        <v>1962</v>
      </c>
      <c r="P1966" s="20">
        <v>99</v>
      </c>
      <c r="Q1966" s="20">
        <v>99</v>
      </c>
      <c r="R1966" s="21">
        <v>99</v>
      </c>
      <c r="S1966" s="21">
        <v>99</v>
      </c>
      <c r="T1966" s="21">
        <v>99</v>
      </c>
      <c r="U1966" s="21">
        <v>99</v>
      </c>
      <c r="V1966" s="21">
        <v>99</v>
      </c>
      <c r="W1966" s="21">
        <v>99</v>
      </c>
      <c r="X1966" s="21">
        <v>99</v>
      </c>
      <c r="Y1966" s="21">
        <v>99</v>
      </c>
      <c r="Z1966" s="21">
        <v>99</v>
      </c>
      <c r="AA1966" s="21">
        <v>99</v>
      </c>
      <c r="AB1966" s="22">
        <v>1962</v>
      </c>
      <c r="AC1966" s="23">
        <v>99</v>
      </c>
      <c r="AD1966" s="23">
        <v>99</v>
      </c>
      <c r="AE1966" s="24">
        <v>99</v>
      </c>
      <c r="AF1966" s="24">
        <v>99</v>
      </c>
      <c r="AG1966" s="24">
        <v>99</v>
      </c>
      <c r="AH1966" s="24">
        <v>99</v>
      </c>
      <c r="AI1966" s="24">
        <v>99</v>
      </c>
      <c r="AJ1966" s="24">
        <v>99</v>
      </c>
      <c r="AK1966" s="24">
        <v>99</v>
      </c>
      <c r="AL1966" s="24">
        <v>99</v>
      </c>
      <c r="AM1966" s="24">
        <v>99</v>
      </c>
      <c r="AN1966" s="24">
        <v>99</v>
      </c>
      <c r="DX1966" s="19">
        <v>1962</v>
      </c>
      <c r="DY1966" t="s">
        <v>568</v>
      </c>
      <c r="DZ1966" t="s">
        <v>568</v>
      </c>
      <c r="EA1966" t="s">
        <v>568</v>
      </c>
      <c r="EB1966" t="s">
        <v>568</v>
      </c>
    </row>
    <row r="1967" spans="1:132" x14ac:dyDescent="0.25">
      <c r="A1967" s="12">
        <v>1964</v>
      </c>
      <c r="B1967" s="12">
        <v>0</v>
      </c>
      <c r="C1967" s="12">
        <v>0</v>
      </c>
      <c r="D1967" s="12">
        <v>0</v>
      </c>
      <c r="E1967" s="12">
        <v>0</v>
      </c>
      <c r="F1967" s="12">
        <v>0</v>
      </c>
      <c r="G1967" s="12">
        <v>0</v>
      </c>
      <c r="H1967" s="12">
        <v>0</v>
      </c>
      <c r="I1967" s="12">
        <v>0</v>
      </c>
      <c r="J1967" s="12">
        <v>0</v>
      </c>
      <c r="K1967" s="12">
        <v>0</v>
      </c>
      <c r="L1967" s="12">
        <v>0</v>
      </c>
      <c r="M1967" s="12">
        <v>0</v>
      </c>
      <c r="O1967" s="19">
        <v>1963</v>
      </c>
      <c r="P1967" s="20">
        <v>99</v>
      </c>
      <c r="Q1967" s="20">
        <v>99</v>
      </c>
      <c r="R1967" s="21">
        <v>99</v>
      </c>
      <c r="S1967" s="21">
        <v>99</v>
      </c>
      <c r="T1967" s="21">
        <v>99</v>
      </c>
      <c r="U1967" s="21">
        <v>99</v>
      </c>
      <c r="V1967" s="21">
        <v>99</v>
      </c>
      <c r="W1967" s="21">
        <v>99</v>
      </c>
      <c r="X1967" s="21">
        <v>99</v>
      </c>
      <c r="Y1967" s="21">
        <v>99</v>
      </c>
      <c r="Z1967" s="21">
        <v>99</v>
      </c>
      <c r="AA1967" s="21">
        <v>99</v>
      </c>
      <c r="AB1967" s="22">
        <v>1963</v>
      </c>
      <c r="AC1967" s="23">
        <v>99</v>
      </c>
      <c r="AD1967" s="23">
        <v>99</v>
      </c>
      <c r="AE1967" s="24">
        <v>99</v>
      </c>
      <c r="AF1967" s="24">
        <v>99</v>
      </c>
      <c r="AG1967" s="24">
        <v>99</v>
      </c>
      <c r="AH1967" s="24">
        <v>99</v>
      </c>
      <c r="AI1967" s="24">
        <v>99</v>
      </c>
      <c r="AJ1967" s="24">
        <v>99</v>
      </c>
      <c r="AK1967" s="24">
        <v>99</v>
      </c>
      <c r="AL1967" s="24">
        <v>99</v>
      </c>
      <c r="AM1967" s="24">
        <v>99</v>
      </c>
      <c r="AN1967" s="24">
        <v>99</v>
      </c>
      <c r="DX1967" s="19">
        <v>1963</v>
      </c>
      <c r="DY1967" t="s">
        <v>568</v>
      </c>
      <c r="DZ1967" t="s">
        <v>568</v>
      </c>
      <c r="EA1967" t="s">
        <v>568</v>
      </c>
      <c r="EB1967" t="s">
        <v>568</v>
      </c>
    </row>
    <row r="1968" spans="1:132" x14ac:dyDescent="0.25">
      <c r="A1968" s="13">
        <v>1965</v>
      </c>
      <c r="B1968" s="13">
        <v>0</v>
      </c>
      <c r="C1968" s="13">
        <v>0</v>
      </c>
      <c r="D1968" s="13">
        <v>0</v>
      </c>
      <c r="E1968" s="13">
        <v>0</v>
      </c>
      <c r="F1968" s="13">
        <v>0</v>
      </c>
      <c r="G1968" s="13">
        <v>0</v>
      </c>
      <c r="H1968" s="13">
        <v>0</v>
      </c>
      <c r="I1968" s="13">
        <v>0</v>
      </c>
      <c r="J1968" s="13">
        <v>0</v>
      </c>
      <c r="K1968" s="13">
        <v>0</v>
      </c>
      <c r="L1968" s="13">
        <v>0</v>
      </c>
      <c r="M1968" s="13">
        <v>0</v>
      </c>
      <c r="O1968" s="19">
        <v>1964</v>
      </c>
      <c r="P1968" s="20">
        <v>99</v>
      </c>
      <c r="Q1968" s="20">
        <v>99</v>
      </c>
      <c r="R1968" s="21">
        <v>99</v>
      </c>
      <c r="S1968" s="21">
        <v>99</v>
      </c>
      <c r="T1968" s="21">
        <v>99</v>
      </c>
      <c r="U1968" s="21">
        <v>99</v>
      </c>
      <c r="V1968" s="21">
        <v>99</v>
      </c>
      <c r="W1968" s="21">
        <v>99</v>
      </c>
      <c r="X1968" s="21">
        <v>99</v>
      </c>
      <c r="Y1968" s="21">
        <v>99</v>
      </c>
      <c r="Z1968" s="21">
        <v>99</v>
      </c>
      <c r="AA1968" s="21">
        <v>99</v>
      </c>
      <c r="AB1968" s="22">
        <v>1964</v>
      </c>
      <c r="AC1968" s="23">
        <v>99</v>
      </c>
      <c r="AD1968" s="23">
        <v>99</v>
      </c>
      <c r="AE1968" s="24">
        <v>99</v>
      </c>
      <c r="AF1968" s="24">
        <v>99</v>
      </c>
      <c r="AG1968" s="24">
        <v>99</v>
      </c>
      <c r="AH1968" s="24">
        <v>99</v>
      </c>
      <c r="AI1968" s="24">
        <v>99</v>
      </c>
      <c r="AJ1968" s="24">
        <v>99</v>
      </c>
      <c r="AK1968" s="24">
        <v>99</v>
      </c>
      <c r="AL1968" s="24">
        <v>99</v>
      </c>
      <c r="AM1968" s="24">
        <v>99</v>
      </c>
      <c r="AN1968" s="24">
        <v>99</v>
      </c>
      <c r="DX1968" s="19">
        <v>1964</v>
      </c>
      <c r="DY1968" t="s">
        <v>568</v>
      </c>
      <c r="DZ1968" t="s">
        <v>568</v>
      </c>
      <c r="EA1968" t="s">
        <v>568</v>
      </c>
      <c r="EB1968" t="s">
        <v>568</v>
      </c>
    </row>
    <row r="1969" spans="1:132" x14ac:dyDescent="0.25">
      <c r="A1969" s="12">
        <v>1966</v>
      </c>
      <c r="B1969" s="12">
        <v>0</v>
      </c>
      <c r="C1969" s="12">
        <v>0</v>
      </c>
      <c r="D1969" s="12">
        <v>0</v>
      </c>
      <c r="E1969" s="12">
        <v>0</v>
      </c>
      <c r="F1969" s="12">
        <v>0</v>
      </c>
      <c r="G1969" s="12">
        <v>0</v>
      </c>
      <c r="H1969" s="12">
        <v>0</v>
      </c>
      <c r="I1969" s="12">
        <v>0</v>
      </c>
      <c r="J1969" s="12">
        <v>0</v>
      </c>
      <c r="K1969" s="12">
        <v>0</v>
      </c>
      <c r="L1969" s="12">
        <v>0</v>
      </c>
      <c r="M1969" s="12">
        <v>0</v>
      </c>
      <c r="O1969" s="19">
        <v>1965</v>
      </c>
      <c r="P1969" s="20">
        <v>99</v>
      </c>
      <c r="Q1969" s="20">
        <v>99</v>
      </c>
      <c r="R1969" s="21">
        <v>99</v>
      </c>
      <c r="S1969" s="21">
        <v>99</v>
      </c>
      <c r="T1969" s="21">
        <v>99</v>
      </c>
      <c r="U1969" s="21">
        <v>99</v>
      </c>
      <c r="V1969" s="21">
        <v>99</v>
      </c>
      <c r="W1969" s="21">
        <v>99</v>
      </c>
      <c r="X1969" s="21">
        <v>99</v>
      </c>
      <c r="Y1969" s="21">
        <v>99</v>
      </c>
      <c r="Z1969" s="21">
        <v>99</v>
      </c>
      <c r="AA1969" s="21">
        <v>99</v>
      </c>
      <c r="AB1969" s="22">
        <v>1965</v>
      </c>
      <c r="AC1969" s="23">
        <v>99</v>
      </c>
      <c r="AD1969" s="23">
        <v>99</v>
      </c>
      <c r="AE1969" s="24">
        <v>99</v>
      </c>
      <c r="AF1969" s="24">
        <v>99</v>
      </c>
      <c r="AG1969" s="24">
        <v>99</v>
      </c>
      <c r="AH1969" s="24">
        <v>99</v>
      </c>
      <c r="AI1969" s="24">
        <v>99</v>
      </c>
      <c r="AJ1969" s="24">
        <v>99</v>
      </c>
      <c r="AK1969" s="24">
        <v>99</v>
      </c>
      <c r="AL1969" s="24">
        <v>99</v>
      </c>
      <c r="AM1969" s="24">
        <v>99</v>
      </c>
      <c r="AN1969" s="24">
        <v>99</v>
      </c>
      <c r="DX1969" s="19">
        <v>1965</v>
      </c>
      <c r="DY1969" t="s">
        <v>568</v>
      </c>
      <c r="DZ1969" t="s">
        <v>568</v>
      </c>
      <c r="EA1969" t="s">
        <v>568</v>
      </c>
      <c r="EB1969" t="s">
        <v>568</v>
      </c>
    </row>
    <row r="1970" spans="1:132" x14ac:dyDescent="0.25">
      <c r="A1970" s="13">
        <v>1967</v>
      </c>
      <c r="B1970" s="13">
        <v>0</v>
      </c>
      <c r="C1970" s="13">
        <v>0</v>
      </c>
      <c r="D1970" s="13">
        <v>0</v>
      </c>
      <c r="E1970" s="13">
        <v>0</v>
      </c>
      <c r="F1970" s="13">
        <v>0</v>
      </c>
      <c r="G1970" s="13">
        <v>0</v>
      </c>
      <c r="H1970" s="13">
        <v>0</v>
      </c>
      <c r="I1970" s="13">
        <v>0</v>
      </c>
      <c r="J1970" s="13">
        <v>0</v>
      </c>
      <c r="K1970" s="13">
        <v>0</v>
      </c>
      <c r="L1970" s="13">
        <v>0</v>
      </c>
      <c r="M1970" s="13">
        <v>0</v>
      </c>
      <c r="O1970" s="19">
        <v>1966</v>
      </c>
      <c r="P1970" s="20">
        <v>99</v>
      </c>
      <c r="Q1970" s="20">
        <v>99</v>
      </c>
      <c r="R1970" s="21">
        <v>99</v>
      </c>
      <c r="S1970" s="21">
        <v>99</v>
      </c>
      <c r="T1970" s="21">
        <v>99</v>
      </c>
      <c r="U1970" s="21">
        <v>99</v>
      </c>
      <c r="V1970" s="21">
        <v>99</v>
      </c>
      <c r="W1970" s="21">
        <v>99</v>
      </c>
      <c r="X1970" s="21">
        <v>99</v>
      </c>
      <c r="Y1970" s="21">
        <v>99</v>
      </c>
      <c r="Z1970" s="21">
        <v>99</v>
      </c>
      <c r="AA1970" s="21">
        <v>99</v>
      </c>
      <c r="AB1970" s="22">
        <v>1966</v>
      </c>
      <c r="AC1970" s="23">
        <v>99</v>
      </c>
      <c r="AD1970" s="23">
        <v>99</v>
      </c>
      <c r="AE1970" s="24">
        <v>99</v>
      </c>
      <c r="AF1970" s="24">
        <v>99</v>
      </c>
      <c r="AG1970" s="24">
        <v>99</v>
      </c>
      <c r="AH1970" s="24">
        <v>99</v>
      </c>
      <c r="AI1970" s="24">
        <v>99</v>
      </c>
      <c r="AJ1970" s="24">
        <v>99</v>
      </c>
      <c r="AK1970" s="24">
        <v>99</v>
      </c>
      <c r="AL1970" s="24">
        <v>99</v>
      </c>
      <c r="AM1970" s="24">
        <v>99</v>
      </c>
      <c r="AN1970" s="24">
        <v>99</v>
      </c>
      <c r="DX1970" s="19">
        <v>1966</v>
      </c>
      <c r="DY1970" t="s">
        <v>568</v>
      </c>
      <c r="DZ1970" t="s">
        <v>568</v>
      </c>
      <c r="EA1970" t="s">
        <v>568</v>
      </c>
      <c r="EB1970" t="s">
        <v>568</v>
      </c>
    </row>
    <row r="1971" spans="1:132" x14ac:dyDescent="0.25">
      <c r="A1971" s="12">
        <v>1968</v>
      </c>
      <c r="B1971" s="12">
        <v>0</v>
      </c>
      <c r="C1971" s="12">
        <v>0</v>
      </c>
      <c r="D1971" s="12">
        <v>0</v>
      </c>
      <c r="E1971" s="12">
        <v>0</v>
      </c>
      <c r="F1971" s="12">
        <v>0</v>
      </c>
      <c r="G1971" s="12">
        <v>0</v>
      </c>
      <c r="H1971" s="12">
        <v>0</v>
      </c>
      <c r="I1971" s="12">
        <v>0</v>
      </c>
      <c r="J1971" s="12">
        <v>0</v>
      </c>
      <c r="K1971" s="12">
        <v>0</v>
      </c>
      <c r="L1971" s="12">
        <v>0</v>
      </c>
      <c r="M1971" s="12">
        <v>0</v>
      </c>
      <c r="O1971" s="19">
        <v>1967</v>
      </c>
      <c r="P1971" s="20">
        <v>99</v>
      </c>
      <c r="Q1971" s="20">
        <v>99</v>
      </c>
      <c r="R1971" s="21">
        <v>99</v>
      </c>
      <c r="S1971" s="21">
        <v>99</v>
      </c>
      <c r="T1971" s="21">
        <v>99</v>
      </c>
      <c r="U1971" s="21">
        <v>99</v>
      </c>
      <c r="V1971" s="21">
        <v>99</v>
      </c>
      <c r="W1971" s="21">
        <v>99</v>
      </c>
      <c r="X1971" s="21">
        <v>99</v>
      </c>
      <c r="Y1971" s="21">
        <v>99</v>
      </c>
      <c r="Z1971" s="21">
        <v>99</v>
      </c>
      <c r="AA1971" s="21">
        <v>99</v>
      </c>
      <c r="AB1971" s="22">
        <v>1967</v>
      </c>
      <c r="AC1971" s="23">
        <v>99</v>
      </c>
      <c r="AD1971" s="23">
        <v>99</v>
      </c>
      <c r="AE1971" s="24">
        <v>99</v>
      </c>
      <c r="AF1971" s="24">
        <v>99</v>
      </c>
      <c r="AG1971" s="24">
        <v>99</v>
      </c>
      <c r="AH1971" s="24">
        <v>99</v>
      </c>
      <c r="AI1971" s="24">
        <v>99</v>
      </c>
      <c r="AJ1971" s="24">
        <v>99</v>
      </c>
      <c r="AK1971" s="24">
        <v>99</v>
      </c>
      <c r="AL1971" s="24">
        <v>99</v>
      </c>
      <c r="AM1971" s="24">
        <v>99</v>
      </c>
      <c r="AN1971" s="24">
        <v>99</v>
      </c>
      <c r="DX1971" s="19">
        <v>1967</v>
      </c>
      <c r="DY1971" t="s">
        <v>568</v>
      </c>
      <c r="DZ1971" t="s">
        <v>568</v>
      </c>
      <c r="EA1971" t="s">
        <v>568</v>
      </c>
      <c r="EB1971" t="s">
        <v>568</v>
      </c>
    </row>
    <row r="1972" spans="1:132" x14ac:dyDescent="0.25">
      <c r="A1972" s="13">
        <v>1969</v>
      </c>
      <c r="B1972" s="13">
        <v>0</v>
      </c>
      <c r="C1972" s="13">
        <v>0</v>
      </c>
      <c r="D1972" s="13">
        <v>0</v>
      </c>
      <c r="E1972" s="13">
        <v>0</v>
      </c>
      <c r="F1972" s="13">
        <v>0</v>
      </c>
      <c r="G1972" s="13">
        <v>0</v>
      </c>
      <c r="H1972" s="13">
        <v>0</v>
      </c>
      <c r="I1972" s="13">
        <v>0</v>
      </c>
      <c r="J1972" s="13">
        <v>0</v>
      </c>
      <c r="K1972" s="13">
        <v>0</v>
      </c>
      <c r="L1972" s="13">
        <v>0</v>
      </c>
      <c r="M1972" s="13">
        <v>0</v>
      </c>
      <c r="O1972" s="19">
        <v>1968</v>
      </c>
      <c r="P1972" s="20">
        <v>99</v>
      </c>
      <c r="Q1972" s="20">
        <v>99</v>
      </c>
      <c r="R1972" s="21">
        <v>99</v>
      </c>
      <c r="S1972" s="21">
        <v>99</v>
      </c>
      <c r="T1972" s="21">
        <v>99</v>
      </c>
      <c r="U1972" s="21">
        <v>99</v>
      </c>
      <c r="V1972" s="21">
        <v>99</v>
      </c>
      <c r="W1972" s="21">
        <v>99</v>
      </c>
      <c r="X1972" s="21">
        <v>99</v>
      </c>
      <c r="Y1972" s="21">
        <v>99</v>
      </c>
      <c r="Z1972" s="21">
        <v>99</v>
      </c>
      <c r="AA1972" s="21">
        <v>99</v>
      </c>
      <c r="AB1972" s="22">
        <v>1968</v>
      </c>
      <c r="AC1972" s="23">
        <v>99</v>
      </c>
      <c r="AD1972" s="23">
        <v>99</v>
      </c>
      <c r="AE1972" s="24">
        <v>99</v>
      </c>
      <c r="AF1972" s="24">
        <v>99</v>
      </c>
      <c r="AG1972" s="24">
        <v>99</v>
      </c>
      <c r="AH1972" s="24">
        <v>99</v>
      </c>
      <c r="AI1972" s="24">
        <v>99</v>
      </c>
      <c r="AJ1972" s="24">
        <v>99</v>
      </c>
      <c r="AK1972" s="24">
        <v>99</v>
      </c>
      <c r="AL1972" s="24">
        <v>99</v>
      </c>
      <c r="AM1972" s="24">
        <v>99</v>
      </c>
      <c r="AN1972" s="24">
        <v>99</v>
      </c>
      <c r="DX1972" s="19">
        <v>1968</v>
      </c>
      <c r="DY1972" t="s">
        <v>568</v>
      </c>
      <c r="DZ1972" t="s">
        <v>568</v>
      </c>
      <c r="EA1972" t="s">
        <v>568</v>
      </c>
      <c r="EB1972" t="s">
        <v>568</v>
      </c>
    </row>
    <row r="1973" spans="1:132" x14ac:dyDescent="0.25">
      <c r="A1973" s="12">
        <v>1970</v>
      </c>
      <c r="B1973" s="12">
        <v>0</v>
      </c>
      <c r="C1973" s="12">
        <v>0</v>
      </c>
      <c r="D1973" s="12">
        <v>0</v>
      </c>
      <c r="E1973" s="12">
        <v>0</v>
      </c>
      <c r="F1973" s="12">
        <v>0</v>
      </c>
      <c r="G1973" s="12">
        <v>0</v>
      </c>
      <c r="H1973" s="12">
        <v>0</v>
      </c>
      <c r="I1973" s="12">
        <v>0</v>
      </c>
      <c r="J1973" s="12">
        <v>0</v>
      </c>
      <c r="K1973" s="12">
        <v>0</v>
      </c>
      <c r="L1973" s="12">
        <v>0</v>
      </c>
      <c r="M1973" s="12">
        <v>0</v>
      </c>
      <c r="O1973" s="19">
        <v>1969</v>
      </c>
      <c r="P1973" s="20">
        <v>99</v>
      </c>
      <c r="Q1973" s="20">
        <v>99</v>
      </c>
      <c r="R1973" s="21">
        <v>99</v>
      </c>
      <c r="S1973" s="21">
        <v>99</v>
      </c>
      <c r="T1973" s="21">
        <v>99</v>
      </c>
      <c r="U1973" s="21">
        <v>99</v>
      </c>
      <c r="V1973" s="21">
        <v>99</v>
      </c>
      <c r="W1973" s="21">
        <v>99</v>
      </c>
      <c r="X1973" s="21">
        <v>99</v>
      </c>
      <c r="Y1973" s="21">
        <v>99</v>
      </c>
      <c r="Z1973" s="21">
        <v>99</v>
      </c>
      <c r="AA1973" s="21">
        <v>99</v>
      </c>
      <c r="AB1973" s="22">
        <v>1969</v>
      </c>
      <c r="AC1973" s="23">
        <v>99</v>
      </c>
      <c r="AD1973" s="23">
        <v>99</v>
      </c>
      <c r="AE1973" s="24">
        <v>99</v>
      </c>
      <c r="AF1973" s="24">
        <v>99</v>
      </c>
      <c r="AG1973" s="24">
        <v>99</v>
      </c>
      <c r="AH1973" s="24">
        <v>99</v>
      </c>
      <c r="AI1973" s="24">
        <v>99</v>
      </c>
      <c r="AJ1973" s="24">
        <v>99</v>
      </c>
      <c r="AK1973" s="24">
        <v>99</v>
      </c>
      <c r="AL1973" s="24">
        <v>99</v>
      </c>
      <c r="AM1973" s="24">
        <v>99</v>
      </c>
      <c r="AN1973" s="24">
        <v>99</v>
      </c>
      <c r="DX1973" s="19">
        <v>1969</v>
      </c>
      <c r="DY1973" t="s">
        <v>568</v>
      </c>
      <c r="DZ1973" t="s">
        <v>568</v>
      </c>
      <c r="EA1973" t="s">
        <v>568</v>
      </c>
      <c r="EB1973" t="s">
        <v>568</v>
      </c>
    </row>
    <row r="1974" spans="1:132" x14ac:dyDescent="0.25">
      <c r="A1974" s="13">
        <v>1971</v>
      </c>
      <c r="B1974" s="13">
        <v>0</v>
      </c>
      <c r="C1974" s="13">
        <v>0</v>
      </c>
      <c r="D1974" s="13">
        <v>0</v>
      </c>
      <c r="E1974" s="13">
        <v>0</v>
      </c>
      <c r="F1974" s="13">
        <v>0</v>
      </c>
      <c r="G1974" s="13">
        <v>0</v>
      </c>
      <c r="H1974" s="13">
        <v>0</v>
      </c>
      <c r="I1974" s="13">
        <v>0</v>
      </c>
      <c r="J1974" s="13">
        <v>0</v>
      </c>
      <c r="K1974" s="13">
        <v>0</v>
      </c>
      <c r="L1974" s="13">
        <v>0</v>
      </c>
      <c r="M1974" s="13">
        <v>0</v>
      </c>
      <c r="O1974" s="19">
        <v>1970</v>
      </c>
      <c r="P1974" s="20">
        <v>99</v>
      </c>
      <c r="Q1974" s="20">
        <v>99</v>
      </c>
      <c r="R1974" s="21">
        <v>99</v>
      </c>
      <c r="S1974" s="21">
        <v>99</v>
      </c>
      <c r="T1974" s="21">
        <v>99</v>
      </c>
      <c r="U1974" s="21">
        <v>99</v>
      </c>
      <c r="V1974" s="21">
        <v>99</v>
      </c>
      <c r="W1974" s="21">
        <v>99</v>
      </c>
      <c r="X1974" s="21">
        <v>99</v>
      </c>
      <c r="Y1974" s="21">
        <v>99</v>
      </c>
      <c r="Z1974" s="21">
        <v>99</v>
      </c>
      <c r="AA1974" s="21">
        <v>99</v>
      </c>
      <c r="AB1974" s="22">
        <v>1970</v>
      </c>
      <c r="AC1974" s="23">
        <v>99</v>
      </c>
      <c r="AD1974" s="23">
        <v>99</v>
      </c>
      <c r="AE1974" s="24">
        <v>99</v>
      </c>
      <c r="AF1974" s="24">
        <v>99</v>
      </c>
      <c r="AG1974" s="24">
        <v>99</v>
      </c>
      <c r="AH1974" s="24">
        <v>99</v>
      </c>
      <c r="AI1974" s="24">
        <v>99</v>
      </c>
      <c r="AJ1974" s="24">
        <v>99</v>
      </c>
      <c r="AK1974" s="24">
        <v>99</v>
      </c>
      <c r="AL1974" s="24">
        <v>99</v>
      </c>
      <c r="AM1974" s="24">
        <v>99</v>
      </c>
      <c r="AN1974" s="24">
        <v>99</v>
      </c>
      <c r="DX1974" s="19">
        <v>1970</v>
      </c>
      <c r="DY1974" t="s">
        <v>568</v>
      </c>
      <c r="DZ1974" t="s">
        <v>568</v>
      </c>
      <c r="EA1974" t="s">
        <v>568</v>
      </c>
      <c r="EB1974" t="s">
        <v>568</v>
      </c>
    </row>
    <row r="1975" spans="1:132" x14ac:dyDescent="0.25">
      <c r="A1975" s="12">
        <v>1972</v>
      </c>
      <c r="B1975" s="12">
        <v>0</v>
      </c>
      <c r="C1975" s="12">
        <v>0</v>
      </c>
      <c r="D1975" s="12">
        <v>0</v>
      </c>
      <c r="E1975" s="12">
        <v>0</v>
      </c>
      <c r="F1975" s="12">
        <v>0</v>
      </c>
      <c r="G1975" s="12">
        <v>0</v>
      </c>
      <c r="H1975" s="12">
        <v>0</v>
      </c>
      <c r="I1975" s="12">
        <v>0</v>
      </c>
      <c r="J1975" s="12">
        <v>0</v>
      </c>
      <c r="K1975" s="12">
        <v>0</v>
      </c>
      <c r="L1975" s="12">
        <v>0</v>
      </c>
      <c r="M1975" s="12">
        <v>0</v>
      </c>
      <c r="O1975" s="19">
        <v>1971</v>
      </c>
      <c r="P1975" s="20">
        <v>99</v>
      </c>
      <c r="Q1975" s="20">
        <v>99</v>
      </c>
      <c r="R1975" s="21">
        <v>99</v>
      </c>
      <c r="S1975" s="21">
        <v>99</v>
      </c>
      <c r="T1975" s="21">
        <v>99</v>
      </c>
      <c r="U1975" s="21">
        <v>99</v>
      </c>
      <c r="V1975" s="21">
        <v>99</v>
      </c>
      <c r="W1975" s="21">
        <v>99</v>
      </c>
      <c r="X1975" s="21">
        <v>99</v>
      </c>
      <c r="Y1975" s="21">
        <v>99</v>
      </c>
      <c r="Z1975" s="21">
        <v>99</v>
      </c>
      <c r="AA1975" s="21">
        <v>99</v>
      </c>
      <c r="AB1975" s="22">
        <v>1971</v>
      </c>
      <c r="AC1975" s="23">
        <v>99</v>
      </c>
      <c r="AD1975" s="23">
        <v>99</v>
      </c>
      <c r="AE1975" s="24">
        <v>99</v>
      </c>
      <c r="AF1975" s="24">
        <v>99</v>
      </c>
      <c r="AG1975" s="24">
        <v>99</v>
      </c>
      <c r="AH1975" s="24">
        <v>99</v>
      </c>
      <c r="AI1975" s="24">
        <v>99</v>
      </c>
      <c r="AJ1975" s="24">
        <v>99</v>
      </c>
      <c r="AK1975" s="24">
        <v>99</v>
      </c>
      <c r="AL1975" s="24">
        <v>99</v>
      </c>
      <c r="AM1975" s="24">
        <v>99</v>
      </c>
      <c r="AN1975" s="24">
        <v>99</v>
      </c>
      <c r="DX1975" s="19">
        <v>1971</v>
      </c>
      <c r="DY1975" t="s">
        <v>568</v>
      </c>
      <c r="DZ1975" t="s">
        <v>568</v>
      </c>
      <c r="EA1975" t="s">
        <v>568</v>
      </c>
      <c r="EB1975" t="s">
        <v>568</v>
      </c>
    </row>
    <row r="1976" spans="1:132" x14ac:dyDescent="0.25">
      <c r="A1976" s="13">
        <v>1973</v>
      </c>
      <c r="B1976" s="13">
        <v>0</v>
      </c>
      <c r="C1976" s="13">
        <v>0</v>
      </c>
      <c r="D1976" s="13">
        <v>0</v>
      </c>
      <c r="E1976" s="13">
        <v>0</v>
      </c>
      <c r="F1976" s="13">
        <v>0</v>
      </c>
      <c r="G1976" s="13">
        <v>0</v>
      </c>
      <c r="H1976" s="13">
        <v>0</v>
      </c>
      <c r="I1976" s="13">
        <v>0</v>
      </c>
      <c r="J1976" s="13">
        <v>0</v>
      </c>
      <c r="K1976" s="13">
        <v>0</v>
      </c>
      <c r="L1976" s="13">
        <v>0</v>
      </c>
      <c r="M1976" s="13">
        <v>0</v>
      </c>
      <c r="O1976" s="19">
        <v>1972</v>
      </c>
      <c r="P1976" s="20">
        <v>99</v>
      </c>
      <c r="Q1976" s="20">
        <v>99</v>
      </c>
      <c r="R1976" s="21">
        <v>99</v>
      </c>
      <c r="S1976" s="21">
        <v>99</v>
      </c>
      <c r="T1976" s="21">
        <v>99</v>
      </c>
      <c r="U1976" s="21">
        <v>99</v>
      </c>
      <c r="V1976" s="21">
        <v>99</v>
      </c>
      <c r="W1976" s="21">
        <v>99</v>
      </c>
      <c r="X1976" s="21">
        <v>99</v>
      </c>
      <c r="Y1976" s="21">
        <v>99</v>
      </c>
      <c r="Z1976" s="21">
        <v>99</v>
      </c>
      <c r="AA1976" s="21">
        <v>99</v>
      </c>
      <c r="AB1976" s="22">
        <v>1972</v>
      </c>
      <c r="AC1976" s="23">
        <v>99</v>
      </c>
      <c r="AD1976" s="23">
        <v>99</v>
      </c>
      <c r="AE1976" s="24">
        <v>99</v>
      </c>
      <c r="AF1976" s="24">
        <v>99</v>
      </c>
      <c r="AG1976" s="24">
        <v>99</v>
      </c>
      <c r="AH1976" s="24">
        <v>99</v>
      </c>
      <c r="AI1976" s="24">
        <v>99</v>
      </c>
      <c r="AJ1976" s="24">
        <v>99</v>
      </c>
      <c r="AK1976" s="24">
        <v>99</v>
      </c>
      <c r="AL1976" s="24">
        <v>99</v>
      </c>
      <c r="AM1976" s="24">
        <v>99</v>
      </c>
      <c r="AN1976" s="24">
        <v>99</v>
      </c>
      <c r="DX1976" s="19">
        <v>1972</v>
      </c>
      <c r="DY1976" t="s">
        <v>568</v>
      </c>
      <c r="DZ1976" t="s">
        <v>568</v>
      </c>
      <c r="EA1976" t="s">
        <v>568</v>
      </c>
      <c r="EB1976" t="s">
        <v>568</v>
      </c>
    </row>
    <row r="1977" spans="1:132" x14ac:dyDescent="0.25">
      <c r="A1977" s="12">
        <v>1974</v>
      </c>
      <c r="B1977" s="12">
        <v>0</v>
      </c>
      <c r="C1977" s="12">
        <v>0</v>
      </c>
      <c r="D1977" s="12">
        <v>0</v>
      </c>
      <c r="E1977" s="12">
        <v>0</v>
      </c>
      <c r="F1977" s="12">
        <v>0</v>
      </c>
      <c r="G1977" s="12">
        <v>0</v>
      </c>
      <c r="H1977" s="12">
        <v>0</v>
      </c>
      <c r="I1977" s="12">
        <v>0</v>
      </c>
      <c r="J1977" s="12">
        <v>0</v>
      </c>
      <c r="K1977" s="12">
        <v>0</v>
      </c>
      <c r="L1977" s="12">
        <v>0</v>
      </c>
      <c r="M1977" s="12">
        <v>0</v>
      </c>
      <c r="O1977" s="19">
        <v>1973</v>
      </c>
      <c r="P1977" s="20">
        <v>99</v>
      </c>
      <c r="Q1977" s="20">
        <v>99</v>
      </c>
      <c r="R1977" s="21">
        <v>99</v>
      </c>
      <c r="S1977" s="21">
        <v>99</v>
      </c>
      <c r="T1977" s="21">
        <v>99</v>
      </c>
      <c r="U1977" s="21">
        <v>99</v>
      </c>
      <c r="V1977" s="21">
        <v>99</v>
      </c>
      <c r="W1977" s="21">
        <v>99</v>
      </c>
      <c r="X1977" s="21">
        <v>99</v>
      </c>
      <c r="Y1977" s="21">
        <v>99</v>
      </c>
      <c r="Z1977" s="21">
        <v>99</v>
      </c>
      <c r="AA1977" s="21">
        <v>99</v>
      </c>
      <c r="AB1977" s="22">
        <v>1973</v>
      </c>
      <c r="AC1977" s="23">
        <v>99</v>
      </c>
      <c r="AD1977" s="23">
        <v>99</v>
      </c>
      <c r="AE1977" s="24">
        <v>99</v>
      </c>
      <c r="AF1977" s="24">
        <v>99</v>
      </c>
      <c r="AG1977" s="24">
        <v>99</v>
      </c>
      <c r="AH1977" s="24">
        <v>99</v>
      </c>
      <c r="AI1977" s="24">
        <v>99</v>
      </c>
      <c r="AJ1977" s="24">
        <v>99</v>
      </c>
      <c r="AK1977" s="24">
        <v>99</v>
      </c>
      <c r="AL1977" s="24">
        <v>99</v>
      </c>
      <c r="AM1977" s="24">
        <v>99</v>
      </c>
      <c r="AN1977" s="24">
        <v>99</v>
      </c>
      <c r="DX1977" s="19">
        <v>1973</v>
      </c>
      <c r="DY1977" t="s">
        <v>568</v>
      </c>
      <c r="DZ1977" t="s">
        <v>568</v>
      </c>
      <c r="EA1977" t="s">
        <v>568</v>
      </c>
      <c r="EB1977" t="s">
        <v>568</v>
      </c>
    </row>
    <row r="1978" spans="1:132" x14ac:dyDescent="0.25">
      <c r="A1978" s="13">
        <v>1975</v>
      </c>
      <c r="B1978" s="13">
        <v>0</v>
      </c>
      <c r="C1978" s="13">
        <v>0</v>
      </c>
      <c r="D1978" s="13">
        <v>0</v>
      </c>
      <c r="E1978" s="13">
        <v>0</v>
      </c>
      <c r="F1978" s="13">
        <v>0</v>
      </c>
      <c r="G1978" s="13">
        <v>0</v>
      </c>
      <c r="H1978" s="13">
        <v>0</v>
      </c>
      <c r="I1978" s="13">
        <v>0</v>
      </c>
      <c r="J1978" s="13">
        <v>0</v>
      </c>
      <c r="K1978" s="13">
        <v>0</v>
      </c>
      <c r="L1978" s="13">
        <v>0</v>
      </c>
      <c r="M1978" s="13">
        <v>0</v>
      </c>
      <c r="O1978" s="19">
        <v>1974</v>
      </c>
      <c r="P1978" s="20">
        <v>99</v>
      </c>
      <c r="Q1978" s="20">
        <v>99</v>
      </c>
      <c r="R1978" s="21">
        <v>99</v>
      </c>
      <c r="S1978" s="21">
        <v>99</v>
      </c>
      <c r="T1978" s="21">
        <v>99</v>
      </c>
      <c r="U1978" s="21">
        <v>99</v>
      </c>
      <c r="V1978" s="21">
        <v>99</v>
      </c>
      <c r="W1978" s="21">
        <v>99</v>
      </c>
      <c r="X1978" s="21">
        <v>99</v>
      </c>
      <c r="Y1978" s="21">
        <v>99</v>
      </c>
      <c r="Z1978" s="21">
        <v>99</v>
      </c>
      <c r="AA1978" s="21">
        <v>99</v>
      </c>
      <c r="AB1978" s="22">
        <v>1974</v>
      </c>
      <c r="AC1978" s="23">
        <v>99</v>
      </c>
      <c r="AD1978" s="23">
        <v>99</v>
      </c>
      <c r="AE1978" s="24">
        <v>99</v>
      </c>
      <c r="AF1978" s="24">
        <v>99</v>
      </c>
      <c r="AG1978" s="24">
        <v>99</v>
      </c>
      <c r="AH1978" s="24">
        <v>99</v>
      </c>
      <c r="AI1978" s="24">
        <v>99</v>
      </c>
      <c r="AJ1978" s="24">
        <v>99</v>
      </c>
      <c r="AK1978" s="24">
        <v>99</v>
      </c>
      <c r="AL1978" s="24">
        <v>99</v>
      </c>
      <c r="AM1978" s="24">
        <v>99</v>
      </c>
      <c r="AN1978" s="24">
        <v>99</v>
      </c>
      <c r="DX1978" s="19">
        <v>1974</v>
      </c>
      <c r="DY1978" t="s">
        <v>568</v>
      </c>
      <c r="DZ1978" t="s">
        <v>568</v>
      </c>
      <c r="EA1978" t="s">
        <v>568</v>
      </c>
      <c r="EB1978" t="s">
        <v>568</v>
      </c>
    </row>
    <row r="1979" spans="1:132" x14ac:dyDescent="0.25">
      <c r="A1979" s="12">
        <v>1976</v>
      </c>
      <c r="B1979" s="12">
        <v>0</v>
      </c>
      <c r="C1979" s="12">
        <v>0</v>
      </c>
      <c r="D1979" s="12">
        <v>0</v>
      </c>
      <c r="E1979" s="12">
        <v>0</v>
      </c>
      <c r="F1979" s="12">
        <v>0</v>
      </c>
      <c r="G1979" s="12">
        <v>0</v>
      </c>
      <c r="H1979" s="12">
        <v>0</v>
      </c>
      <c r="I1979" s="12">
        <v>0</v>
      </c>
      <c r="J1979" s="12">
        <v>0</v>
      </c>
      <c r="K1979" s="12">
        <v>0</v>
      </c>
      <c r="L1979" s="12">
        <v>0</v>
      </c>
      <c r="M1979" s="12">
        <v>0</v>
      </c>
      <c r="O1979" s="19">
        <v>1975</v>
      </c>
      <c r="P1979" s="20">
        <v>99</v>
      </c>
      <c r="Q1979" s="20">
        <v>99</v>
      </c>
      <c r="R1979" s="21">
        <v>99</v>
      </c>
      <c r="S1979" s="21">
        <v>99</v>
      </c>
      <c r="T1979" s="21">
        <v>99</v>
      </c>
      <c r="U1979" s="21">
        <v>99</v>
      </c>
      <c r="V1979" s="21">
        <v>99</v>
      </c>
      <c r="W1979" s="21">
        <v>99</v>
      </c>
      <c r="X1979" s="21">
        <v>99</v>
      </c>
      <c r="Y1979" s="21">
        <v>99</v>
      </c>
      <c r="Z1979" s="21">
        <v>99</v>
      </c>
      <c r="AA1979" s="21">
        <v>99</v>
      </c>
      <c r="AB1979" s="22">
        <v>1975</v>
      </c>
      <c r="AC1979" s="23">
        <v>99</v>
      </c>
      <c r="AD1979" s="23">
        <v>99</v>
      </c>
      <c r="AE1979" s="24">
        <v>99</v>
      </c>
      <c r="AF1979" s="24">
        <v>99</v>
      </c>
      <c r="AG1979" s="24">
        <v>99</v>
      </c>
      <c r="AH1979" s="24">
        <v>99</v>
      </c>
      <c r="AI1979" s="24">
        <v>99</v>
      </c>
      <c r="AJ1979" s="24">
        <v>99</v>
      </c>
      <c r="AK1979" s="24">
        <v>99</v>
      </c>
      <c r="AL1979" s="24">
        <v>99</v>
      </c>
      <c r="AM1979" s="24">
        <v>99</v>
      </c>
      <c r="AN1979" s="24">
        <v>99</v>
      </c>
      <c r="DX1979" s="19">
        <v>1975</v>
      </c>
      <c r="DY1979" t="s">
        <v>568</v>
      </c>
      <c r="DZ1979" t="s">
        <v>568</v>
      </c>
      <c r="EA1979" t="s">
        <v>568</v>
      </c>
      <c r="EB1979" t="s">
        <v>568</v>
      </c>
    </row>
    <row r="1980" spans="1:132" x14ac:dyDescent="0.25">
      <c r="A1980" s="13">
        <v>1977</v>
      </c>
      <c r="B1980" s="13">
        <v>0</v>
      </c>
      <c r="C1980" s="13">
        <v>0</v>
      </c>
      <c r="D1980" s="13">
        <v>0</v>
      </c>
      <c r="E1980" s="13">
        <v>0</v>
      </c>
      <c r="F1980" s="13">
        <v>0</v>
      </c>
      <c r="G1980" s="13">
        <v>0</v>
      </c>
      <c r="H1980" s="13">
        <v>0</v>
      </c>
      <c r="I1980" s="13">
        <v>0</v>
      </c>
      <c r="J1980" s="13">
        <v>0</v>
      </c>
      <c r="K1980" s="13">
        <v>0</v>
      </c>
      <c r="L1980" s="13">
        <v>0</v>
      </c>
      <c r="M1980" s="13">
        <v>0</v>
      </c>
      <c r="O1980" s="19">
        <v>1976</v>
      </c>
      <c r="P1980" s="20">
        <v>99</v>
      </c>
      <c r="Q1980" s="20">
        <v>99</v>
      </c>
      <c r="R1980" s="21">
        <v>99</v>
      </c>
      <c r="S1980" s="21">
        <v>99</v>
      </c>
      <c r="T1980" s="21">
        <v>99</v>
      </c>
      <c r="U1980" s="21">
        <v>99</v>
      </c>
      <c r="V1980" s="21">
        <v>99</v>
      </c>
      <c r="W1980" s="21">
        <v>99</v>
      </c>
      <c r="X1980" s="21">
        <v>99</v>
      </c>
      <c r="Y1980" s="21">
        <v>99</v>
      </c>
      <c r="Z1980" s="21">
        <v>99</v>
      </c>
      <c r="AA1980" s="21">
        <v>99</v>
      </c>
      <c r="AB1980" s="22">
        <v>1976</v>
      </c>
      <c r="AC1980" s="23">
        <v>99</v>
      </c>
      <c r="AD1980" s="23">
        <v>99</v>
      </c>
      <c r="AE1980" s="24">
        <v>99</v>
      </c>
      <c r="AF1980" s="24">
        <v>99</v>
      </c>
      <c r="AG1980" s="24">
        <v>99</v>
      </c>
      <c r="AH1980" s="24">
        <v>99</v>
      </c>
      <c r="AI1980" s="24">
        <v>99</v>
      </c>
      <c r="AJ1980" s="24">
        <v>99</v>
      </c>
      <c r="AK1980" s="24">
        <v>99</v>
      </c>
      <c r="AL1980" s="24">
        <v>99</v>
      </c>
      <c r="AM1980" s="24">
        <v>99</v>
      </c>
      <c r="AN1980" s="24">
        <v>99</v>
      </c>
      <c r="DX1980" s="19">
        <v>1976</v>
      </c>
      <c r="DY1980" t="s">
        <v>568</v>
      </c>
      <c r="DZ1980" t="s">
        <v>568</v>
      </c>
      <c r="EA1980" t="s">
        <v>568</v>
      </c>
      <c r="EB1980" t="s">
        <v>568</v>
      </c>
    </row>
    <row r="1981" spans="1:132" x14ac:dyDescent="0.25">
      <c r="A1981" s="12">
        <v>1978</v>
      </c>
      <c r="B1981" s="12">
        <v>0</v>
      </c>
      <c r="C1981" s="12">
        <v>0</v>
      </c>
      <c r="D1981" s="12">
        <v>0</v>
      </c>
      <c r="E1981" s="12">
        <v>0</v>
      </c>
      <c r="F1981" s="12">
        <v>0</v>
      </c>
      <c r="G1981" s="12">
        <v>0</v>
      </c>
      <c r="H1981" s="12">
        <v>0</v>
      </c>
      <c r="I1981" s="12">
        <v>0</v>
      </c>
      <c r="J1981" s="12">
        <v>0</v>
      </c>
      <c r="K1981" s="12">
        <v>0</v>
      </c>
      <c r="L1981" s="12">
        <v>0</v>
      </c>
      <c r="M1981" s="12">
        <v>0</v>
      </c>
      <c r="O1981" s="19">
        <v>1977</v>
      </c>
      <c r="P1981" s="20">
        <v>99</v>
      </c>
      <c r="Q1981" s="20">
        <v>99</v>
      </c>
      <c r="R1981" s="21">
        <v>99</v>
      </c>
      <c r="S1981" s="21">
        <v>99</v>
      </c>
      <c r="T1981" s="21">
        <v>99</v>
      </c>
      <c r="U1981" s="21">
        <v>99</v>
      </c>
      <c r="V1981" s="21">
        <v>99</v>
      </c>
      <c r="W1981" s="21">
        <v>99</v>
      </c>
      <c r="X1981" s="21">
        <v>99</v>
      </c>
      <c r="Y1981" s="21">
        <v>99</v>
      </c>
      <c r="Z1981" s="21">
        <v>99</v>
      </c>
      <c r="AA1981" s="21">
        <v>99</v>
      </c>
      <c r="AB1981" s="22">
        <v>1977</v>
      </c>
      <c r="AC1981" s="23">
        <v>99</v>
      </c>
      <c r="AD1981" s="23">
        <v>99</v>
      </c>
      <c r="AE1981" s="24">
        <v>99</v>
      </c>
      <c r="AF1981" s="24">
        <v>99</v>
      </c>
      <c r="AG1981" s="24">
        <v>99</v>
      </c>
      <c r="AH1981" s="24">
        <v>99</v>
      </c>
      <c r="AI1981" s="24">
        <v>99</v>
      </c>
      <c r="AJ1981" s="24">
        <v>99</v>
      </c>
      <c r="AK1981" s="24">
        <v>99</v>
      </c>
      <c r="AL1981" s="24">
        <v>99</v>
      </c>
      <c r="AM1981" s="24">
        <v>99</v>
      </c>
      <c r="AN1981" s="24">
        <v>99</v>
      </c>
      <c r="DX1981" s="19">
        <v>1977</v>
      </c>
      <c r="DY1981" t="s">
        <v>568</v>
      </c>
      <c r="DZ1981" t="s">
        <v>568</v>
      </c>
      <c r="EA1981" t="s">
        <v>568</v>
      </c>
      <c r="EB1981" t="s">
        <v>568</v>
      </c>
    </row>
    <row r="1982" spans="1:132" x14ac:dyDescent="0.25">
      <c r="A1982" s="13">
        <v>1979</v>
      </c>
      <c r="B1982" s="13">
        <v>0</v>
      </c>
      <c r="C1982" s="13">
        <v>0</v>
      </c>
      <c r="D1982" s="13">
        <v>0</v>
      </c>
      <c r="E1982" s="13">
        <v>0</v>
      </c>
      <c r="F1982" s="13">
        <v>0</v>
      </c>
      <c r="G1982" s="13">
        <v>0</v>
      </c>
      <c r="H1982" s="13">
        <v>0</v>
      </c>
      <c r="I1982" s="13">
        <v>0</v>
      </c>
      <c r="J1982" s="13">
        <v>0</v>
      </c>
      <c r="K1982" s="13">
        <v>0</v>
      </c>
      <c r="L1982" s="13">
        <v>0</v>
      </c>
      <c r="M1982" s="13">
        <v>0</v>
      </c>
      <c r="O1982" s="19">
        <v>1978</v>
      </c>
      <c r="P1982" s="20">
        <v>99</v>
      </c>
      <c r="Q1982" s="20">
        <v>99</v>
      </c>
      <c r="R1982" s="21">
        <v>99</v>
      </c>
      <c r="S1982" s="21">
        <v>99</v>
      </c>
      <c r="T1982" s="21">
        <v>99</v>
      </c>
      <c r="U1982" s="21">
        <v>99</v>
      </c>
      <c r="V1982" s="21">
        <v>99</v>
      </c>
      <c r="W1982" s="21">
        <v>99</v>
      </c>
      <c r="X1982" s="21">
        <v>99</v>
      </c>
      <c r="Y1982" s="21">
        <v>99</v>
      </c>
      <c r="Z1982" s="21">
        <v>99</v>
      </c>
      <c r="AA1982" s="21">
        <v>99</v>
      </c>
      <c r="AB1982" s="22">
        <v>1978</v>
      </c>
      <c r="AC1982" s="23">
        <v>99</v>
      </c>
      <c r="AD1982" s="23">
        <v>99</v>
      </c>
      <c r="AE1982" s="24">
        <v>99</v>
      </c>
      <c r="AF1982" s="24">
        <v>99</v>
      </c>
      <c r="AG1982" s="24">
        <v>99</v>
      </c>
      <c r="AH1982" s="24">
        <v>99</v>
      </c>
      <c r="AI1982" s="24">
        <v>99</v>
      </c>
      <c r="AJ1982" s="24">
        <v>99</v>
      </c>
      <c r="AK1982" s="24">
        <v>99</v>
      </c>
      <c r="AL1982" s="24">
        <v>99</v>
      </c>
      <c r="AM1982" s="24">
        <v>99</v>
      </c>
      <c r="AN1982" s="24">
        <v>99</v>
      </c>
      <c r="DX1982" s="19">
        <v>1978</v>
      </c>
      <c r="DY1982" t="s">
        <v>568</v>
      </c>
      <c r="DZ1982" t="s">
        <v>568</v>
      </c>
      <c r="EA1982" t="s">
        <v>568</v>
      </c>
      <c r="EB1982" t="s">
        <v>568</v>
      </c>
    </row>
    <row r="1983" spans="1:132" x14ac:dyDescent="0.25">
      <c r="A1983" s="12">
        <v>1980</v>
      </c>
      <c r="B1983" s="12">
        <v>0</v>
      </c>
      <c r="C1983" s="12">
        <v>0</v>
      </c>
      <c r="D1983" s="12">
        <v>0</v>
      </c>
      <c r="E1983" s="12">
        <v>0</v>
      </c>
      <c r="F1983" s="12">
        <v>0</v>
      </c>
      <c r="G1983" s="12">
        <v>0</v>
      </c>
      <c r="H1983" s="12">
        <v>0</v>
      </c>
      <c r="I1983" s="12">
        <v>0</v>
      </c>
      <c r="J1983" s="12">
        <v>0</v>
      </c>
      <c r="K1983" s="12">
        <v>0</v>
      </c>
      <c r="L1983" s="12">
        <v>0</v>
      </c>
      <c r="M1983" s="12">
        <v>0</v>
      </c>
      <c r="O1983" s="19">
        <v>1979</v>
      </c>
      <c r="P1983" s="20">
        <v>99</v>
      </c>
      <c r="Q1983" s="20">
        <v>99</v>
      </c>
      <c r="R1983" s="21">
        <v>99</v>
      </c>
      <c r="S1983" s="21">
        <v>99</v>
      </c>
      <c r="T1983" s="21">
        <v>99</v>
      </c>
      <c r="U1983" s="21">
        <v>99</v>
      </c>
      <c r="V1983" s="21">
        <v>99</v>
      </c>
      <c r="W1983" s="21">
        <v>99</v>
      </c>
      <c r="X1983" s="21">
        <v>99</v>
      </c>
      <c r="Y1983" s="21">
        <v>99</v>
      </c>
      <c r="Z1983" s="21">
        <v>99</v>
      </c>
      <c r="AA1983" s="21">
        <v>99</v>
      </c>
      <c r="AB1983" s="22">
        <v>1979</v>
      </c>
      <c r="AC1983" s="23">
        <v>99</v>
      </c>
      <c r="AD1983" s="23">
        <v>99</v>
      </c>
      <c r="AE1983" s="24">
        <v>99</v>
      </c>
      <c r="AF1983" s="24">
        <v>99</v>
      </c>
      <c r="AG1983" s="24">
        <v>99</v>
      </c>
      <c r="AH1983" s="24">
        <v>99</v>
      </c>
      <c r="AI1983" s="24">
        <v>99</v>
      </c>
      <c r="AJ1983" s="24">
        <v>99</v>
      </c>
      <c r="AK1983" s="24">
        <v>99</v>
      </c>
      <c r="AL1983" s="24">
        <v>99</v>
      </c>
      <c r="AM1983" s="24">
        <v>99</v>
      </c>
      <c r="AN1983" s="24">
        <v>99</v>
      </c>
      <c r="DX1983" s="19">
        <v>1979</v>
      </c>
      <c r="DY1983" t="s">
        <v>568</v>
      </c>
      <c r="DZ1983" t="s">
        <v>568</v>
      </c>
      <c r="EA1983" t="s">
        <v>568</v>
      </c>
      <c r="EB1983" t="s">
        <v>568</v>
      </c>
    </row>
    <row r="1984" spans="1:132" x14ac:dyDescent="0.25">
      <c r="A1984" s="13">
        <v>1981</v>
      </c>
      <c r="B1984" s="13">
        <v>0</v>
      </c>
      <c r="C1984" s="13">
        <v>0</v>
      </c>
      <c r="D1984" s="13">
        <v>0</v>
      </c>
      <c r="E1984" s="13">
        <v>0</v>
      </c>
      <c r="F1984" s="13">
        <v>0</v>
      </c>
      <c r="G1984" s="13">
        <v>0</v>
      </c>
      <c r="H1984" s="13">
        <v>0</v>
      </c>
      <c r="I1984" s="13">
        <v>0</v>
      </c>
      <c r="J1984" s="13">
        <v>0</v>
      </c>
      <c r="K1984" s="13">
        <v>0</v>
      </c>
      <c r="L1984" s="13">
        <v>0</v>
      </c>
      <c r="M1984" s="13">
        <v>0</v>
      </c>
      <c r="O1984" s="19">
        <v>1980</v>
      </c>
      <c r="P1984" s="20">
        <v>99</v>
      </c>
      <c r="Q1984" s="20">
        <v>99</v>
      </c>
      <c r="R1984" s="21">
        <v>99</v>
      </c>
      <c r="S1984" s="21">
        <v>99</v>
      </c>
      <c r="T1984" s="21">
        <v>99</v>
      </c>
      <c r="U1984" s="21">
        <v>99</v>
      </c>
      <c r="V1984" s="21">
        <v>99</v>
      </c>
      <c r="W1984" s="21">
        <v>99</v>
      </c>
      <c r="X1984" s="21">
        <v>99</v>
      </c>
      <c r="Y1984" s="21">
        <v>99</v>
      </c>
      <c r="Z1984" s="21">
        <v>99</v>
      </c>
      <c r="AA1984" s="21">
        <v>99</v>
      </c>
      <c r="AB1984" s="22">
        <v>1980</v>
      </c>
      <c r="AC1984" s="23">
        <v>99</v>
      </c>
      <c r="AD1984" s="23">
        <v>99</v>
      </c>
      <c r="AE1984" s="24">
        <v>99</v>
      </c>
      <c r="AF1984" s="24">
        <v>99</v>
      </c>
      <c r="AG1984" s="24">
        <v>99</v>
      </c>
      <c r="AH1984" s="24">
        <v>99</v>
      </c>
      <c r="AI1984" s="24">
        <v>99</v>
      </c>
      <c r="AJ1984" s="24">
        <v>99</v>
      </c>
      <c r="AK1984" s="24">
        <v>99</v>
      </c>
      <c r="AL1984" s="24">
        <v>99</v>
      </c>
      <c r="AM1984" s="24">
        <v>99</v>
      </c>
      <c r="AN1984" s="24">
        <v>99</v>
      </c>
      <c r="DX1984" s="19">
        <v>1980</v>
      </c>
      <c r="DY1984" t="s">
        <v>568</v>
      </c>
      <c r="DZ1984" t="s">
        <v>568</v>
      </c>
      <c r="EA1984" t="s">
        <v>568</v>
      </c>
      <c r="EB1984" t="s">
        <v>568</v>
      </c>
    </row>
    <row r="1985" spans="1:132" x14ac:dyDescent="0.25">
      <c r="A1985" s="12">
        <v>1982</v>
      </c>
      <c r="B1985" s="12">
        <v>0</v>
      </c>
      <c r="C1985" s="12">
        <v>0</v>
      </c>
      <c r="D1985" s="12">
        <v>0</v>
      </c>
      <c r="E1985" s="12">
        <v>0</v>
      </c>
      <c r="F1985" s="12">
        <v>0</v>
      </c>
      <c r="G1985" s="12">
        <v>0</v>
      </c>
      <c r="H1985" s="12">
        <v>0</v>
      </c>
      <c r="I1985" s="12">
        <v>0</v>
      </c>
      <c r="J1985" s="12">
        <v>0</v>
      </c>
      <c r="K1985" s="12">
        <v>0</v>
      </c>
      <c r="L1985" s="12">
        <v>0</v>
      </c>
      <c r="M1985" s="12">
        <v>0</v>
      </c>
      <c r="O1985" s="19">
        <v>1981</v>
      </c>
      <c r="P1985" s="20">
        <v>99</v>
      </c>
      <c r="Q1985" s="20">
        <v>99</v>
      </c>
      <c r="R1985" s="21">
        <v>99</v>
      </c>
      <c r="S1985" s="21">
        <v>99</v>
      </c>
      <c r="T1985" s="21">
        <v>99</v>
      </c>
      <c r="U1985" s="21">
        <v>99</v>
      </c>
      <c r="V1985" s="21">
        <v>99</v>
      </c>
      <c r="W1985" s="21">
        <v>99</v>
      </c>
      <c r="X1985" s="21">
        <v>99</v>
      </c>
      <c r="Y1985" s="21">
        <v>99</v>
      </c>
      <c r="Z1985" s="21">
        <v>99</v>
      </c>
      <c r="AA1985" s="21">
        <v>99</v>
      </c>
      <c r="AB1985" s="22">
        <v>1981</v>
      </c>
      <c r="AC1985" s="23">
        <v>99</v>
      </c>
      <c r="AD1985" s="23">
        <v>99</v>
      </c>
      <c r="AE1985" s="24">
        <v>99</v>
      </c>
      <c r="AF1985" s="24">
        <v>99</v>
      </c>
      <c r="AG1985" s="24">
        <v>99</v>
      </c>
      <c r="AH1985" s="24">
        <v>99</v>
      </c>
      <c r="AI1985" s="24">
        <v>99</v>
      </c>
      <c r="AJ1985" s="24">
        <v>99</v>
      </c>
      <c r="AK1985" s="24">
        <v>99</v>
      </c>
      <c r="AL1985" s="24">
        <v>99</v>
      </c>
      <c r="AM1985" s="24">
        <v>99</v>
      </c>
      <c r="AN1985" s="24">
        <v>99</v>
      </c>
      <c r="DX1985" s="19">
        <v>1981</v>
      </c>
      <c r="DY1985" t="s">
        <v>568</v>
      </c>
      <c r="DZ1985" t="s">
        <v>568</v>
      </c>
      <c r="EA1985" t="s">
        <v>568</v>
      </c>
      <c r="EB1985" t="s">
        <v>568</v>
      </c>
    </row>
    <row r="1986" spans="1:132" x14ac:dyDescent="0.25">
      <c r="A1986" s="13">
        <v>1983</v>
      </c>
      <c r="B1986" s="13">
        <v>0</v>
      </c>
      <c r="C1986" s="13">
        <v>0</v>
      </c>
      <c r="D1986" s="13">
        <v>0</v>
      </c>
      <c r="E1986" s="13">
        <v>0</v>
      </c>
      <c r="F1986" s="13">
        <v>0</v>
      </c>
      <c r="G1986" s="13">
        <v>0</v>
      </c>
      <c r="H1986" s="13">
        <v>0</v>
      </c>
      <c r="I1986" s="13">
        <v>0</v>
      </c>
      <c r="J1986" s="13">
        <v>0</v>
      </c>
      <c r="K1986" s="13">
        <v>0</v>
      </c>
      <c r="L1986" s="13">
        <v>0</v>
      </c>
      <c r="M1986" s="13">
        <v>0</v>
      </c>
      <c r="O1986" s="19">
        <v>1982</v>
      </c>
      <c r="P1986" s="20">
        <v>99</v>
      </c>
      <c r="Q1986" s="20">
        <v>99</v>
      </c>
      <c r="R1986" s="21">
        <v>99</v>
      </c>
      <c r="S1986" s="21">
        <v>99</v>
      </c>
      <c r="T1986" s="21">
        <v>99</v>
      </c>
      <c r="U1986" s="21">
        <v>99</v>
      </c>
      <c r="V1986" s="21">
        <v>99</v>
      </c>
      <c r="W1986" s="21">
        <v>99</v>
      </c>
      <c r="X1986" s="21">
        <v>99</v>
      </c>
      <c r="Y1986" s="21">
        <v>99</v>
      </c>
      <c r="Z1986" s="21">
        <v>99</v>
      </c>
      <c r="AA1986" s="21">
        <v>99</v>
      </c>
      <c r="AB1986" s="22">
        <v>1982</v>
      </c>
      <c r="AC1986" s="23">
        <v>99</v>
      </c>
      <c r="AD1986" s="23">
        <v>99</v>
      </c>
      <c r="AE1986" s="24">
        <v>99</v>
      </c>
      <c r="AF1986" s="24">
        <v>99</v>
      </c>
      <c r="AG1986" s="24">
        <v>99</v>
      </c>
      <c r="AH1986" s="24">
        <v>99</v>
      </c>
      <c r="AI1986" s="24">
        <v>99</v>
      </c>
      <c r="AJ1986" s="24">
        <v>99</v>
      </c>
      <c r="AK1986" s="24">
        <v>99</v>
      </c>
      <c r="AL1986" s="24">
        <v>99</v>
      </c>
      <c r="AM1986" s="24">
        <v>99</v>
      </c>
      <c r="AN1986" s="24">
        <v>99</v>
      </c>
      <c r="DX1986" s="19">
        <v>1982</v>
      </c>
      <c r="DY1986" t="s">
        <v>568</v>
      </c>
      <c r="DZ1986" t="s">
        <v>568</v>
      </c>
      <c r="EA1986" t="s">
        <v>568</v>
      </c>
      <c r="EB1986" t="s">
        <v>568</v>
      </c>
    </row>
    <row r="1987" spans="1:132" x14ac:dyDescent="0.25">
      <c r="A1987" s="12">
        <v>1984</v>
      </c>
      <c r="B1987" s="12">
        <v>0</v>
      </c>
      <c r="C1987" s="12">
        <v>0</v>
      </c>
      <c r="D1987" s="12">
        <v>0</v>
      </c>
      <c r="E1987" s="12">
        <v>0</v>
      </c>
      <c r="F1987" s="12">
        <v>0</v>
      </c>
      <c r="G1987" s="12">
        <v>0</v>
      </c>
      <c r="H1987" s="12">
        <v>0</v>
      </c>
      <c r="I1987" s="12">
        <v>0</v>
      </c>
      <c r="J1987" s="12">
        <v>0</v>
      </c>
      <c r="K1987" s="12">
        <v>0</v>
      </c>
      <c r="L1987" s="12">
        <v>0</v>
      </c>
      <c r="M1987" s="12">
        <v>0</v>
      </c>
      <c r="O1987" s="19">
        <v>1983</v>
      </c>
      <c r="P1987" s="20">
        <v>99</v>
      </c>
      <c r="Q1987" s="20">
        <v>99</v>
      </c>
      <c r="R1987" s="21">
        <v>99</v>
      </c>
      <c r="S1987" s="21">
        <v>99</v>
      </c>
      <c r="T1987" s="21">
        <v>99</v>
      </c>
      <c r="U1987" s="21">
        <v>99</v>
      </c>
      <c r="V1987" s="21">
        <v>99</v>
      </c>
      <c r="W1987" s="21">
        <v>99</v>
      </c>
      <c r="X1987" s="21">
        <v>99</v>
      </c>
      <c r="Y1987" s="21">
        <v>99</v>
      </c>
      <c r="Z1987" s="21">
        <v>99</v>
      </c>
      <c r="AA1987" s="21">
        <v>99</v>
      </c>
      <c r="AB1987" s="22">
        <v>1983</v>
      </c>
      <c r="AC1987" s="23">
        <v>99</v>
      </c>
      <c r="AD1987" s="23">
        <v>99</v>
      </c>
      <c r="AE1987" s="24">
        <v>99</v>
      </c>
      <c r="AF1987" s="24">
        <v>99</v>
      </c>
      <c r="AG1987" s="24">
        <v>99</v>
      </c>
      <c r="AH1987" s="24">
        <v>99</v>
      </c>
      <c r="AI1987" s="24">
        <v>99</v>
      </c>
      <c r="AJ1987" s="24">
        <v>99</v>
      </c>
      <c r="AK1987" s="24">
        <v>99</v>
      </c>
      <c r="AL1987" s="24">
        <v>99</v>
      </c>
      <c r="AM1987" s="24">
        <v>99</v>
      </c>
      <c r="AN1987" s="24">
        <v>99</v>
      </c>
      <c r="DX1987" s="19">
        <v>1983</v>
      </c>
      <c r="DY1987" t="s">
        <v>568</v>
      </c>
      <c r="DZ1987" t="s">
        <v>568</v>
      </c>
      <c r="EA1987" t="s">
        <v>568</v>
      </c>
      <c r="EB1987" t="s">
        <v>568</v>
      </c>
    </row>
    <row r="1988" spans="1:132" x14ac:dyDescent="0.25">
      <c r="A1988" s="13">
        <v>1985</v>
      </c>
      <c r="B1988" s="13">
        <v>0</v>
      </c>
      <c r="C1988" s="13">
        <v>0</v>
      </c>
      <c r="D1988" s="13">
        <v>0</v>
      </c>
      <c r="E1988" s="13">
        <v>0</v>
      </c>
      <c r="F1988" s="13">
        <v>0</v>
      </c>
      <c r="G1988" s="13">
        <v>0</v>
      </c>
      <c r="H1988" s="13">
        <v>0</v>
      </c>
      <c r="I1988" s="13">
        <v>0</v>
      </c>
      <c r="J1988" s="13">
        <v>0</v>
      </c>
      <c r="K1988" s="13">
        <v>0</v>
      </c>
      <c r="L1988" s="13">
        <v>0</v>
      </c>
      <c r="M1988" s="13">
        <v>0</v>
      </c>
      <c r="O1988" s="19">
        <v>1984</v>
      </c>
      <c r="P1988" s="20">
        <v>99</v>
      </c>
      <c r="Q1988" s="20">
        <v>99</v>
      </c>
      <c r="R1988" s="21">
        <v>99</v>
      </c>
      <c r="S1988" s="21">
        <v>99</v>
      </c>
      <c r="T1988" s="21">
        <v>99</v>
      </c>
      <c r="U1988" s="21">
        <v>99</v>
      </c>
      <c r="V1988" s="21">
        <v>99</v>
      </c>
      <c r="W1988" s="21">
        <v>99</v>
      </c>
      <c r="X1988" s="21">
        <v>99</v>
      </c>
      <c r="Y1988" s="21">
        <v>99</v>
      </c>
      <c r="Z1988" s="21">
        <v>99</v>
      </c>
      <c r="AA1988" s="21">
        <v>99</v>
      </c>
      <c r="AB1988" s="22">
        <v>1984</v>
      </c>
      <c r="AC1988" s="23">
        <v>99</v>
      </c>
      <c r="AD1988" s="23">
        <v>99</v>
      </c>
      <c r="AE1988" s="24">
        <v>99</v>
      </c>
      <c r="AF1988" s="24">
        <v>99</v>
      </c>
      <c r="AG1988" s="24">
        <v>99</v>
      </c>
      <c r="AH1988" s="24">
        <v>99</v>
      </c>
      <c r="AI1988" s="24">
        <v>99</v>
      </c>
      <c r="AJ1988" s="24">
        <v>99</v>
      </c>
      <c r="AK1988" s="24">
        <v>99</v>
      </c>
      <c r="AL1988" s="24">
        <v>99</v>
      </c>
      <c r="AM1988" s="24">
        <v>99</v>
      </c>
      <c r="AN1988" s="24">
        <v>99</v>
      </c>
      <c r="DX1988" s="19">
        <v>1984</v>
      </c>
      <c r="DY1988" t="s">
        <v>568</v>
      </c>
      <c r="DZ1988" t="s">
        <v>568</v>
      </c>
      <c r="EA1988" t="s">
        <v>568</v>
      </c>
      <c r="EB1988" t="s">
        <v>568</v>
      </c>
    </row>
    <row r="1989" spans="1:132" x14ac:dyDescent="0.25">
      <c r="A1989" s="12">
        <v>1986</v>
      </c>
      <c r="B1989" s="12">
        <v>0</v>
      </c>
      <c r="C1989" s="12">
        <v>0</v>
      </c>
      <c r="D1989" s="12">
        <v>0</v>
      </c>
      <c r="E1989" s="12">
        <v>0</v>
      </c>
      <c r="F1989" s="12">
        <v>0</v>
      </c>
      <c r="G1989" s="12">
        <v>0</v>
      </c>
      <c r="H1989" s="12">
        <v>0</v>
      </c>
      <c r="I1989" s="12">
        <v>0</v>
      </c>
      <c r="J1989" s="12">
        <v>0</v>
      </c>
      <c r="K1989" s="12">
        <v>0</v>
      </c>
      <c r="L1989" s="12">
        <v>0</v>
      </c>
      <c r="M1989" s="12">
        <v>0</v>
      </c>
      <c r="O1989" s="19">
        <v>1985</v>
      </c>
      <c r="P1989" s="20">
        <v>99</v>
      </c>
      <c r="Q1989" s="20">
        <v>99</v>
      </c>
      <c r="R1989" s="21">
        <v>99</v>
      </c>
      <c r="S1989" s="21">
        <v>99</v>
      </c>
      <c r="T1989" s="21">
        <v>99</v>
      </c>
      <c r="U1989" s="21">
        <v>99</v>
      </c>
      <c r="V1989" s="21">
        <v>99</v>
      </c>
      <c r="W1989" s="21">
        <v>99</v>
      </c>
      <c r="X1989" s="21">
        <v>99</v>
      </c>
      <c r="Y1989" s="21">
        <v>99</v>
      </c>
      <c r="Z1989" s="21">
        <v>99</v>
      </c>
      <c r="AA1989" s="21">
        <v>99</v>
      </c>
      <c r="AB1989" s="22">
        <v>1985</v>
      </c>
      <c r="AC1989" s="23">
        <v>99</v>
      </c>
      <c r="AD1989" s="23">
        <v>99</v>
      </c>
      <c r="AE1989" s="24">
        <v>99</v>
      </c>
      <c r="AF1989" s="24">
        <v>99</v>
      </c>
      <c r="AG1989" s="24">
        <v>99</v>
      </c>
      <c r="AH1989" s="24">
        <v>99</v>
      </c>
      <c r="AI1989" s="24">
        <v>99</v>
      </c>
      <c r="AJ1989" s="24">
        <v>99</v>
      </c>
      <c r="AK1989" s="24">
        <v>99</v>
      </c>
      <c r="AL1989" s="24">
        <v>99</v>
      </c>
      <c r="AM1989" s="24">
        <v>99</v>
      </c>
      <c r="AN1989" s="24">
        <v>99</v>
      </c>
      <c r="DX1989" s="19">
        <v>1985</v>
      </c>
      <c r="DY1989" t="s">
        <v>568</v>
      </c>
      <c r="DZ1989" t="s">
        <v>568</v>
      </c>
      <c r="EA1989" t="s">
        <v>568</v>
      </c>
      <c r="EB1989" t="s">
        <v>568</v>
      </c>
    </row>
    <row r="1990" spans="1:132" x14ac:dyDescent="0.25">
      <c r="A1990" s="13">
        <v>1987</v>
      </c>
      <c r="B1990" s="13">
        <v>0</v>
      </c>
      <c r="C1990" s="13">
        <v>0</v>
      </c>
      <c r="D1990" s="13">
        <v>0</v>
      </c>
      <c r="E1990" s="13">
        <v>0</v>
      </c>
      <c r="F1990" s="13">
        <v>0</v>
      </c>
      <c r="G1990" s="13">
        <v>0</v>
      </c>
      <c r="H1990" s="13">
        <v>0</v>
      </c>
      <c r="I1990" s="13">
        <v>0</v>
      </c>
      <c r="J1990" s="13">
        <v>0</v>
      </c>
      <c r="K1990" s="13">
        <v>0</v>
      </c>
      <c r="L1990" s="13">
        <v>0</v>
      </c>
      <c r="M1990" s="13">
        <v>0</v>
      </c>
      <c r="O1990" s="19">
        <v>1986</v>
      </c>
      <c r="P1990" s="20">
        <v>99</v>
      </c>
      <c r="Q1990" s="20">
        <v>99</v>
      </c>
      <c r="R1990" s="21">
        <v>99</v>
      </c>
      <c r="S1990" s="21">
        <v>99</v>
      </c>
      <c r="T1990" s="21">
        <v>99</v>
      </c>
      <c r="U1990" s="21">
        <v>99</v>
      </c>
      <c r="V1990" s="21">
        <v>99</v>
      </c>
      <c r="W1990" s="21">
        <v>99</v>
      </c>
      <c r="X1990" s="21">
        <v>99</v>
      </c>
      <c r="Y1990" s="21">
        <v>99</v>
      </c>
      <c r="Z1990" s="21">
        <v>99</v>
      </c>
      <c r="AA1990" s="21">
        <v>99</v>
      </c>
      <c r="AB1990" s="22">
        <v>1986</v>
      </c>
      <c r="AC1990" s="23">
        <v>99</v>
      </c>
      <c r="AD1990" s="23">
        <v>99</v>
      </c>
      <c r="AE1990" s="24">
        <v>99</v>
      </c>
      <c r="AF1990" s="24">
        <v>99</v>
      </c>
      <c r="AG1990" s="24">
        <v>99</v>
      </c>
      <c r="AH1990" s="24">
        <v>99</v>
      </c>
      <c r="AI1990" s="24">
        <v>99</v>
      </c>
      <c r="AJ1990" s="24">
        <v>99</v>
      </c>
      <c r="AK1990" s="24">
        <v>99</v>
      </c>
      <c r="AL1990" s="24">
        <v>99</v>
      </c>
      <c r="AM1990" s="24">
        <v>99</v>
      </c>
      <c r="AN1990" s="24">
        <v>99</v>
      </c>
      <c r="DX1990" s="19">
        <v>1986</v>
      </c>
      <c r="DY1990" t="s">
        <v>568</v>
      </c>
      <c r="DZ1990" t="s">
        <v>568</v>
      </c>
      <c r="EA1990" t="s">
        <v>568</v>
      </c>
      <c r="EB1990" t="s">
        <v>568</v>
      </c>
    </row>
    <row r="1991" spans="1:132" x14ac:dyDescent="0.25">
      <c r="A1991" s="12">
        <v>1988</v>
      </c>
      <c r="B1991" s="12">
        <v>0</v>
      </c>
      <c r="C1991" s="12">
        <v>0</v>
      </c>
      <c r="D1991" s="12">
        <v>0</v>
      </c>
      <c r="E1991" s="12">
        <v>0</v>
      </c>
      <c r="F1991" s="12">
        <v>0</v>
      </c>
      <c r="G1991" s="12">
        <v>0</v>
      </c>
      <c r="H1991" s="12">
        <v>0</v>
      </c>
      <c r="I1991" s="12">
        <v>0</v>
      </c>
      <c r="J1991" s="12">
        <v>0</v>
      </c>
      <c r="K1991" s="12">
        <v>0</v>
      </c>
      <c r="L1991" s="12">
        <v>0</v>
      </c>
      <c r="M1991" s="12">
        <v>0</v>
      </c>
      <c r="O1991" s="19">
        <v>1987</v>
      </c>
      <c r="P1991" s="20">
        <v>99</v>
      </c>
      <c r="Q1991" s="20">
        <v>99</v>
      </c>
      <c r="R1991" s="21">
        <v>99</v>
      </c>
      <c r="S1991" s="21">
        <v>99</v>
      </c>
      <c r="T1991" s="21">
        <v>99</v>
      </c>
      <c r="U1991" s="21">
        <v>99</v>
      </c>
      <c r="V1991" s="21">
        <v>99</v>
      </c>
      <c r="W1991" s="21">
        <v>99</v>
      </c>
      <c r="X1991" s="21">
        <v>99</v>
      </c>
      <c r="Y1991" s="21">
        <v>99</v>
      </c>
      <c r="Z1991" s="21">
        <v>99</v>
      </c>
      <c r="AA1991" s="21">
        <v>99</v>
      </c>
      <c r="AB1991" s="22">
        <v>1987</v>
      </c>
      <c r="AC1991" s="23">
        <v>99</v>
      </c>
      <c r="AD1991" s="23">
        <v>99</v>
      </c>
      <c r="AE1991" s="24">
        <v>99</v>
      </c>
      <c r="AF1991" s="24">
        <v>99</v>
      </c>
      <c r="AG1991" s="24">
        <v>99</v>
      </c>
      <c r="AH1991" s="24">
        <v>99</v>
      </c>
      <c r="AI1991" s="24">
        <v>99</v>
      </c>
      <c r="AJ1991" s="24">
        <v>99</v>
      </c>
      <c r="AK1991" s="24">
        <v>99</v>
      </c>
      <c r="AL1991" s="24">
        <v>99</v>
      </c>
      <c r="AM1991" s="24">
        <v>99</v>
      </c>
      <c r="AN1991" s="24">
        <v>99</v>
      </c>
      <c r="DX1991" s="19">
        <v>1987</v>
      </c>
      <c r="DY1991" t="s">
        <v>568</v>
      </c>
      <c r="DZ1991" t="s">
        <v>568</v>
      </c>
      <c r="EA1991" t="s">
        <v>568</v>
      </c>
      <c r="EB1991" t="s">
        <v>568</v>
      </c>
    </row>
    <row r="1992" spans="1:132" x14ac:dyDescent="0.25">
      <c r="A1992" s="13">
        <v>1989</v>
      </c>
      <c r="B1992" s="13">
        <v>0</v>
      </c>
      <c r="C1992" s="13">
        <v>0</v>
      </c>
      <c r="D1992" s="13">
        <v>0</v>
      </c>
      <c r="E1992" s="13">
        <v>0</v>
      </c>
      <c r="F1992" s="13">
        <v>0</v>
      </c>
      <c r="G1992" s="13">
        <v>0</v>
      </c>
      <c r="H1992" s="13">
        <v>0</v>
      </c>
      <c r="I1992" s="13">
        <v>0</v>
      </c>
      <c r="J1992" s="13">
        <v>0</v>
      </c>
      <c r="K1992" s="13">
        <v>0</v>
      </c>
      <c r="L1992" s="13">
        <v>0</v>
      </c>
      <c r="M1992" s="13">
        <v>0</v>
      </c>
      <c r="O1992" s="19">
        <v>1988</v>
      </c>
      <c r="P1992" s="20">
        <v>99</v>
      </c>
      <c r="Q1992" s="20">
        <v>99</v>
      </c>
      <c r="R1992" s="21">
        <v>99</v>
      </c>
      <c r="S1992" s="21">
        <v>99</v>
      </c>
      <c r="T1992" s="21">
        <v>99</v>
      </c>
      <c r="U1992" s="21">
        <v>99</v>
      </c>
      <c r="V1992" s="21">
        <v>99</v>
      </c>
      <c r="W1992" s="21">
        <v>99</v>
      </c>
      <c r="X1992" s="21">
        <v>99</v>
      </c>
      <c r="Y1992" s="21">
        <v>99</v>
      </c>
      <c r="Z1992" s="21">
        <v>99</v>
      </c>
      <c r="AA1992" s="21">
        <v>99</v>
      </c>
      <c r="AB1992" s="22">
        <v>1988</v>
      </c>
      <c r="AC1992" s="23">
        <v>99</v>
      </c>
      <c r="AD1992" s="23">
        <v>99</v>
      </c>
      <c r="AE1992" s="24">
        <v>99</v>
      </c>
      <c r="AF1992" s="24">
        <v>99</v>
      </c>
      <c r="AG1992" s="24">
        <v>99</v>
      </c>
      <c r="AH1992" s="24">
        <v>99</v>
      </c>
      <c r="AI1992" s="24">
        <v>99</v>
      </c>
      <c r="AJ1992" s="24">
        <v>99</v>
      </c>
      <c r="AK1992" s="24">
        <v>99</v>
      </c>
      <c r="AL1992" s="24">
        <v>99</v>
      </c>
      <c r="AM1992" s="24">
        <v>99</v>
      </c>
      <c r="AN1992" s="24">
        <v>99</v>
      </c>
      <c r="DX1992" s="19">
        <v>1988</v>
      </c>
      <c r="DY1992" t="s">
        <v>568</v>
      </c>
      <c r="DZ1992" t="s">
        <v>568</v>
      </c>
      <c r="EA1992" t="s">
        <v>568</v>
      </c>
      <c r="EB1992" t="s">
        <v>568</v>
      </c>
    </row>
    <row r="1993" spans="1:132" x14ac:dyDescent="0.25">
      <c r="A1993" s="12">
        <v>1990</v>
      </c>
      <c r="B1993" s="12">
        <v>0</v>
      </c>
      <c r="C1993" s="12">
        <v>0</v>
      </c>
      <c r="D1993" s="12">
        <v>0</v>
      </c>
      <c r="E1993" s="12">
        <v>0</v>
      </c>
      <c r="F1993" s="12">
        <v>0</v>
      </c>
      <c r="G1993" s="12">
        <v>0</v>
      </c>
      <c r="H1993" s="12">
        <v>0</v>
      </c>
      <c r="I1993" s="12">
        <v>0</v>
      </c>
      <c r="J1993" s="12">
        <v>0</v>
      </c>
      <c r="K1993" s="12">
        <v>0</v>
      </c>
      <c r="L1993" s="12">
        <v>0</v>
      </c>
      <c r="M1993" s="12">
        <v>0</v>
      </c>
      <c r="O1993" s="19">
        <v>1989</v>
      </c>
      <c r="P1993" s="20">
        <v>99</v>
      </c>
      <c r="Q1993" s="20">
        <v>99</v>
      </c>
      <c r="R1993" s="21">
        <v>99</v>
      </c>
      <c r="S1993" s="21">
        <v>99</v>
      </c>
      <c r="T1993" s="21">
        <v>99</v>
      </c>
      <c r="U1993" s="21">
        <v>99</v>
      </c>
      <c r="V1993" s="21">
        <v>99</v>
      </c>
      <c r="W1993" s="21">
        <v>99</v>
      </c>
      <c r="X1993" s="21">
        <v>99</v>
      </c>
      <c r="Y1993" s="21">
        <v>99</v>
      </c>
      <c r="Z1993" s="21">
        <v>99</v>
      </c>
      <c r="AA1993" s="21">
        <v>99</v>
      </c>
      <c r="AB1993" s="22">
        <v>1989</v>
      </c>
      <c r="AC1993" s="23">
        <v>99</v>
      </c>
      <c r="AD1993" s="23">
        <v>99</v>
      </c>
      <c r="AE1993" s="24">
        <v>99</v>
      </c>
      <c r="AF1993" s="24">
        <v>99</v>
      </c>
      <c r="AG1993" s="24">
        <v>99</v>
      </c>
      <c r="AH1993" s="24">
        <v>99</v>
      </c>
      <c r="AI1993" s="24">
        <v>99</v>
      </c>
      <c r="AJ1993" s="24">
        <v>99</v>
      </c>
      <c r="AK1993" s="24">
        <v>99</v>
      </c>
      <c r="AL1993" s="24">
        <v>99</v>
      </c>
      <c r="AM1993" s="24">
        <v>99</v>
      </c>
      <c r="AN1993" s="24">
        <v>99</v>
      </c>
      <c r="DX1993" s="19">
        <v>1989</v>
      </c>
      <c r="DY1993" t="s">
        <v>568</v>
      </c>
      <c r="DZ1993" t="s">
        <v>568</v>
      </c>
      <c r="EA1993" t="s">
        <v>568</v>
      </c>
      <c r="EB1993" t="s">
        <v>568</v>
      </c>
    </row>
    <row r="1994" spans="1:132" x14ac:dyDescent="0.25">
      <c r="A1994" s="13">
        <v>1991</v>
      </c>
      <c r="B1994" s="13">
        <v>0</v>
      </c>
      <c r="C1994" s="13">
        <v>0</v>
      </c>
      <c r="D1994" s="13">
        <v>0</v>
      </c>
      <c r="E1994" s="13">
        <v>0</v>
      </c>
      <c r="F1994" s="13">
        <v>0</v>
      </c>
      <c r="G1994" s="13">
        <v>0</v>
      </c>
      <c r="H1994" s="13">
        <v>0</v>
      </c>
      <c r="I1994" s="13">
        <v>0</v>
      </c>
      <c r="J1994" s="13">
        <v>0</v>
      </c>
      <c r="K1994" s="13">
        <v>0</v>
      </c>
      <c r="L1994" s="13">
        <v>0</v>
      </c>
      <c r="M1994" s="13">
        <v>0</v>
      </c>
      <c r="O1994" s="19">
        <v>1990</v>
      </c>
      <c r="P1994" s="20">
        <v>99</v>
      </c>
      <c r="Q1994" s="20">
        <v>99</v>
      </c>
      <c r="R1994" s="21">
        <v>99</v>
      </c>
      <c r="S1994" s="21">
        <v>99</v>
      </c>
      <c r="T1994" s="21">
        <v>99</v>
      </c>
      <c r="U1994" s="21">
        <v>99</v>
      </c>
      <c r="V1994" s="21">
        <v>99</v>
      </c>
      <c r="W1994" s="21">
        <v>99</v>
      </c>
      <c r="X1994" s="21">
        <v>99</v>
      </c>
      <c r="Y1994" s="21">
        <v>99</v>
      </c>
      <c r="Z1994" s="21">
        <v>99</v>
      </c>
      <c r="AA1994" s="21">
        <v>99</v>
      </c>
      <c r="AB1994" s="22">
        <v>1990</v>
      </c>
      <c r="AC1994" s="23">
        <v>99</v>
      </c>
      <c r="AD1994" s="23">
        <v>99</v>
      </c>
      <c r="AE1994" s="24">
        <v>99</v>
      </c>
      <c r="AF1994" s="24">
        <v>99</v>
      </c>
      <c r="AG1994" s="24">
        <v>99</v>
      </c>
      <c r="AH1994" s="24">
        <v>99</v>
      </c>
      <c r="AI1994" s="24">
        <v>99</v>
      </c>
      <c r="AJ1994" s="24">
        <v>99</v>
      </c>
      <c r="AK1994" s="24">
        <v>99</v>
      </c>
      <c r="AL1994" s="24">
        <v>99</v>
      </c>
      <c r="AM1994" s="24">
        <v>99</v>
      </c>
      <c r="AN1994" s="24">
        <v>99</v>
      </c>
      <c r="DX1994" s="19">
        <v>1990</v>
      </c>
      <c r="DY1994" t="s">
        <v>568</v>
      </c>
      <c r="DZ1994" t="s">
        <v>568</v>
      </c>
      <c r="EA1994" t="s">
        <v>568</v>
      </c>
      <c r="EB1994" t="s">
        <v>568</v>
      </c>
    </row>
    <row r="1995" spans="1:132" x14ac:dyDescent="0.25">
      <c r="A1995" s="12">
        <v>1992</v>
      </c>
      <c r="B1995" s="12">
        <v>0</v>
      </c>
      <c r="C1995" s="12">
        <v>0</v>
      </c>
      <c r="D1995" s="12">
        <v>0</v>
      </c>
      <c r="E1995" s="12">
        <v>0</v>
      </c>
      <c r="F1995" s="12">
        <v>0</v>
      </c>
      <c r="G1995" s="12">
        <v>0</v>
      </c>
      <c r="H1995" s="12">
        <v>0</v>
      </c>
      <c r="I1995" s="12">
        <v>0</v>
      </c>
      <c r="J1995" s="12">
        <v>0</v>
      </c>
      <c r="K1995" s="12">
        <v>0</v>
      </c>
      <c r="L1995" s="12">
        <v>0</v>
      </c>
      <c r="M1995" s="12">
        <v>0</v>
      </c>
      <c r="O1995" s="19">
        <v>1991</v>
      </c>
      <c r="P1995" s="20">
        <v>99</v>
      </c>
      <c r="Q1995" s="20">
        <v>99</v>
      </c>
      <c r="R1995" s="21">
        <v>99</v>
      </c>
      <c r="S1995" s="21">
        <v>99</v>
      </c>
      <c r="T1995" s="21">
        <v>99</v>
      </c>
      <c r="U1995" s="21">
        <v>99</v>
      </c>
      <c r="V1995" s="21">
        <v>99</v>
      </c>
      <c r="W1995" s="21">
        <v>99</v>
      </c>
      <c r="X1995" s="21">
        <v>99</v>
      </c>
      <c r="Y1995" s="21">
        <v>99</v>
      </c>
      <c r="Z1995" s="21">
        <v>99</v>
      </c>
      <c r="AA1995" s="21">
        <v>99</v>
      </c>
      <c r="AB1995" s="22">
        <v>1991</v>
      </c>
      <c r="AC1995" s="23">
        <v>99</v>
      </c>
      <c r="AD1995" s="23">
        <v>99</v>
      </c>
      <c r="AE1995" s="24">
        <v>99</v>
      </c>
      <c r="AF1995" s="24">
        <v>99</v>
      </c>
      <c r="AG1995" s="24">
        <v>99</v>
      </c>
      <c r="AH1995" s="24">
        <v>99</v>
      </c>
      <c r="AI1995" s="24">
        <v>99</v>
      </c>
      <c r="AJ1995" s="24">
        <v>99</v>
      </c>
      <c r="AK1995" s="24">
        <v>99</v>
      </c>
      <c r="AL1995" s="24">
        <v>99</v>
      </c>
      <c r="AM1995" s="24">
        <v>99</v>
      </c>
      <c r="AN1995" s="24">
        <v>99</v>
      </c>
      <c r="DX1995" s="19">
        <v>1991</v>
      </c>
      <c r="DY1995" t="s">
        <v>568</v>
      </c>
      <c r="DZ1995" t="s">
        <v>568</v>
      </c>
      <c r="EA1995" t="s">
        <v>568</v>
      </c>
      <c r="EB1995" t="s">
        <v>568</v>
      </c>
    </row>
    <row r="1996" spans="1:132" x14ac:dyDescent="0.25">
      <c r="A1996" s="13">
        <v>1993</v>
      </c>
      <c r="B1996" s="13">
        <v>0</v>
      </c>
      <c r="C1996" s="13">
        <v>0</v>
      </c>
      <c r="D1996" s="13">
        <v>0</v>
      </c>
      <c r="E1996" s="13">
        <v>0</v>
      </c>
      <c r="F1996" s="13">
        <v>0</v>
      </c>
      <c r="G1996" s="13">
        <v>0</v>
      </c>
      <c r="H1996" s="13">
        <v>0</v>
      </c>
      <c r="I1996" s="13">
        <v>0</v>
      </c>
      <c r="J1996" s="13">
        <v>0</v>
      </c>
      <c r="K1996" s="13">
        <v>0</v>
      </c>
      <c r="L1996" s="13">
        <v>0</v>
      </c>
      <c r="M1996" s="13">
        <v>0</v>
      </c>
      <c r="O1996" s="19">
        <v>1992</v>
      </c>
      <c r="P1996" s="20">
        <v>99</v>
      </c>
      <c r="Q1996" s="20">
        <v>99</v>
      </c>
      <c r="R1996" s="21">
        <v>99</v>
      </c>
      <c r="S1996" s="21">
        <v>99</v>
      </c>
      <c r="T1996" s="21">
        <v>99</v>
      </c>
      <c r="U1996" s="21">
        <v>99</v>
      </c>
      <c r="V1996" s="21">
        <v>99</v>
      </c>
      <c r="W1996" s="21">
        <v>99</v>
      </c>
      <c r="X1996" s="21">
        <v>99</v>
      </c>
      <c r="Y1996" s="21">
        <v>99</v>
      </c>
      <c r="Z1996" s="21">
        <v>99</v>
      </c>
      <c r="AA1996" s="21">
        <v>99</v>
      </c>
      <c r="AB1996" s="22">
        <v>1992</v>
      </c>
      <c r="AC1996" s="23">
        <v>99</v>
      </c>
      <c r="AD1996" s="23">
        <v>99</v>
      </c>
      <c r="AE1996" s="24">
        <v>99</v>
      </c>
      <c r="AF1996" s="24">
        <v>99</v>
      </c>
      <c r="AG1996" s="24">
        <v>99</v>
      </c>
      <c r="AH1996" s="24">
        <v>99</v>
      </c>
      <c r="AI1996" s="24">
        <v>99</v>
      </c>
      <c r="AJ1996" s="24">
        <v>99</v>
      </c>
      <c r="AK1996" s="24">
        <v>99</v>
      </c>
      <c r="AL1996" s="24">
        <v>99</v>
      </c>
      <c r="AM1996" s="24">
        <v>99</v>
      </c>
      <c r="AN1996" s="24">
        <v>99</v>
      </c>
      <c r="DX1996" s="19">
        <v>1992</v>
      </c>
      <c r="DY1996" t="s">
        <v>568</v>
      </c>
      <c r="DZ1996" t="s">
        <v>568</v>
      </c>
      <c r="EA1996" t="s">
        <v>568</v>
      </c>
      <c r="EB1996" t="s">
        <v>568</v>
      </c>
    </row>
    <row r="1997" spans="1:132" x14ac:dyDescent="0.25">
      <c r="A1997" s="12">
        <v>1994</v>
      </c>
      <c r="B1997" s="12">
        <v>0</v>
      </c>
      <c r="C1997" s="12">
        <v>0</v>
      </c>
      <c r="D1997" s="12">
        <v>0</v>
      </c>
      <c r="E1997" s="12">
        <v>0</v>
      </c>
      <c r="F1997" s="12">
        <v>0</v>
      </c>
      <c r="G1997" s="12">
        <v>0</v>
      </c>
      <c r="H1997" s="12">
        <v>0</v>
      </c>
      <c r="I1997" s="12">
        <v>0</v>
      </c>
      <c r="J1997" s="12">
        <v>0</v>
      </c>
      <c r="K1997" s="12">
        <v>0</v>
      </c>
      <c r="L1997" s="12">
        <v>0</v>
      </c>
      <c r="M1997" s="12">
        <v>0</v>
      </c>
      <c r="O1997" s="19">
        <v>1993</v>
      </c>
      <c r="P1997" s="20">
        <v>99</v>
      </c>
      <c r="Q1997" s="20">
        <v>99</v>
      </c>
      <c r="R1997" s="21">
        <v>99</v>
      </c>
      <c r="S1997" s="21">
        <v>99</v>
      </c>
      <c r="T1997" s="21">
        <v>99</v>
      </c>
      <c r="U1997" s="21">
        <v>99</v>
      </c>
      <c r="V1997" s="21">
        <v>99</v>
      </c>
      <c r="W1997" s="21">
        <v>99</v>
      </c>
      <c r="X1997" s="21">
        <v>99</v>
      </c>
      <c r="Y1997" s="21">
        <v>99</v>
      </c>
      <c r="Z1997" s="21">
        <v>99</v>
      </c>
      <c r="AA1997" s="21">
        <v>99</v>
      </c>
      <c r="AB1997" s="22">
        <v>1993</v>
      </c>
      <c r="AC1997" s="23">
        <v>99</v>
      </c>
      <c r="AD1997" s="23">
        <v>99</v>
      </c>
      <c r="AE1997" s="24">
        <v>99</v>
      </c>
      <c r="AF1997" s="24">
        <v>99</v>
      </c>
      <c r="AG1997" s="24">
        <v>99</v>
      </c>
      <c r="AH1997" s="24">
        <v>99</v>
      </c>
      <c r="AI1997" s="24">
        <v>99</v>
      </c>
      <c r="AJ1997" s="24">
        <v>99</v>
      </c>
      <c r="AK1997" s="24">
        <v>99</v>
      </c>
      <c r="AL1997" s="24">
        <v>99</v>
      </c>
      <c r="AM1997" s="24">
        <v>99</v>
      </c>
      <c r="AN1997" s="24">
        <v>99</v>
      </c>
      <c r="DX1997" s="19">
        <v>1993</v>
      </c>
      <c r="DY1997" t="s">
        <v>568</v>
      </c>
      <c r="DZ1997" t="s">
        <v>568</v>
      </c>
      <c r="EA1997" t="s">
        <v>568</v>
      </c>
      <c r="EB1997" t="s">
        <v>568</v>
      </c>
    </row>
    <row r="1998" spans="1:132" x14ac:dyDescent="0.25">
      <c r="A1998" s="13">
        <v>1995</v>
      </c>
      <c r="B1998" s="13">
        <v>0</v>
      </c>
      <c r="C1998" s="13">
        <v>0</v>
      </c>
      <c r="D1998" s="13">
        <v>0</v>
      </c>
      <c r="E1998" s="13">
        <v>0</v>
      </c>
      <c r="F1998" s="13">
        <v>0</v>
      </c>
      <c r="G1998" s="13">
        <v>0</v>
      </c>
      <c r="H1998" s="13">
        <v>0</v>
      </c>
      <c r="I1998" s="13">
        <v>0</v>
      </c>
      <c r="J1998" s="13">
        <v>0</v>
      </c>
      <c r="K1998" s="13">
        <v>0</v>
      </c>
      <c r="L1998" s="13">
        <v>0</v>
      </c>
      <c r="M1998" s="13">
        <v>0</v>
      </c>
      <c r="O1998" s="19">
        <v>1994</v>
      </c>
      <c r="P1998" s="20">
        <v>99</v>
      </c>
      <c r="Q1998" s="20">
        <v>99</v>
      </c>
      <c r="R1998" s="21">
        <v>99</v>
      </c>
      <c r="S1998" s="21">
        <v>99</v>
      </c>
      <c r="T1998" s="21">
        <v>99</v>
      </c>
      <c r="U1998" s="21">
        <v>99</v>
      </c>
      <c r="V1998" s="21">
        <v>99</v>
      </c>
      <c r="W1998" s="21">
        <v>99</v>
      </c>
      <c r="X1998" s="21">
        <v>99</v>
      </c>
      <c r="Y1998" s="21">
        <v>99</v>
      </c>
      <c r="Z1998" s="21">
        <v>99</v>
      </c>
      <c r="AA1998" s="21">
        <v>99</v>
      </c>
      <c r="AB1998" s="22">
        <v>1994</v>
      </c>
      <c r="AC1998" s="23">
        <v>99</v>
      </c>
      <c r="AD1998" s="23">
        <v>99</v>
      </c>
      <c r="AE1998" s="24">
        <v>99</v>
      </c>
      <c r="AF1998" s="24">
        <v>99</v>
      </c>
      <c r="AG1998" s="24">
        <v>99</v>
      </c>
      <c r="AH1998" s="24">
        <v>99</v>
      </c>
      <c r="AI1998" s="24">
        <v>99</v>
      </c>
      <c r="AJ1998" s="24">
        <v>99</v>
      </c>
      <c r="AK1998" s="24">
        <v>99</v>
      </c>
      <c r="AL1998" s="24">
        <v>99</v>
      </c>
      <c r="AM1998" s="24">
        <v>99</v>
      </c>
      <c r="AN1998" s="24">
        <v>99</v>
      </c>
      <c r="DX1998" s="19">
        <v>1994</v>
      </c>
      <c r="DY1998" t="s">
        <v>568</v>
      </c>
      <c r="DZ1998" t="s">
        <v>568</v>
      </c>
      <c r="EA1998" t="s">
        <v>568</v>
      </c>
      <c r="EB1998" t="s">
        <v>568</v>
      </c>
    </row>
    <row r="1999" spans="1:132" x14ac:dyDescent="0.25">
      <c r="A1999" s="12">
        <v>1996</v>
      </c>
      <c r="B1999" s="12">
        <v>0</v>
      </c>
      <c r="C1999" s="12">
        <v>0</v>
      </c>
      <c r="D1999" s="12">
        <v>0</v>
      </c>
      <c r="E1999" s="12">
        <v>0</v>
      </c>
      <c r="F1999" s="12">
        <v>0</v>
      </c>
      <c r="G1999" s="12">
        <v>0</v>
      </c>
      <c r="H1999" s="12">
        <v>0</v>
      </c>
      <c r="I1999" s="12">
        <v>0</v>
      </c>
      <c r="J1999" s="12">
        <v>0</v>
      </c>
      <c r="K1999" s="12">
        <v>0</v>
      </c>
      <c r="L1999" s="12">
        <v>0</v>
      </c>
      <c r="M1999" s="12">
        <v>0</v>
      </c>
      <c r="O1999" s="19">
        <v>1995</v>
      </c>
      <c r="P1999" s="20">
        <v>99</v>
      </c>
      <c r="Q1999" s="20">
        <v>99</v>
      </c>
      <c r="R1999" s="21">
        <v>99</v>
      </c>
      <c r="S1999" s="21">
        <v>99</v>
      </c>
      <c r="T1999" s="21">
        <v>99</v>
      </c>
      <c r="U1999" s="21">
        <v>99</v>
      </c>
      <c r="V1999" s="21">
        <v>99</v>
      </c>
      <c r="W1999" s="21">
        <v>99</v>
      </c>
      <c r="X1999" s="21">
        <v>99</v>
      </c>
      <c r="Y1999" s="21">
        <v>99</v>
      </c>
      <c r="Z1999" s="21">
        <v>99</v>
      </c>
      <c r="AA1999" s="21">
        <v>99</v>
      </c>
      <c r="AB1999" s="22">
        <v>1995</v>
      </c>
      <c r="AC1999" s="23">
        <v>99</v>
      </c>
      <c r="AD1999" s="23">
        <v>99</v>
      </c>
      <c r="AE1999" s="24">
        <v>99</v>
      </c>
      <c r="AF1999" s="24">
        <v>99</v>
      </c>
      <c r="AG1999" s="24">
        <v>99</v>
      </c>
      <c r="AH1999" s="24">
        <v>99</v>
      </c>
      <c r="AI1999" s="24">
        <v>99</v>
      </c>
      <c r="AJ1999" s="24">
        <v>99</v>
      </c>
      <c r="AK1999" s="24">
        <v>99</v>
      </c>
      <c r="AL1999" s="24">
        <v>99</v>
      </c>
      <c r="AM1999" s="24">
        <v>99</v>
      </c>
      <c r="AN1999" s="24">
        <v>99</v>
      </c>
      <c r="DX1999" s="19">
        <v>1995</v>
      </c>
      <c r="DY1999" t="s">
        <v>568</v>
      </c>
      <c r="DZ1999" t="s">
        <v>568</v>
      </c>
      <c r="EA1999" t="s">
        <v>568</v>
      </c>
      <c r="EB1999" t="s">
        <v>568</v>
      </c>
    </row>
    <row r="2000" spans="1:132" x14ac:dyDescent="0.25">
      <c r="A2000" s="13">
        <v>1997</v>
      </c>
      <c r="B2000" s="13">
        <v>0</v>
      </c>
      <c r="C2000" s="13">
        <v>0</v>
      </c>
      <c r="D2000" s="13">
        <v>0</v>
      </c>
      <c r="E2000" s="13">
        <v>0</v>
      </c>
      <c r="F2000" s="13">
        <v>0</v>
      </c>
      <c r="G2000" s="13">
        <v>0</v>
      </c>
      <c r="H2000" s="13">
        <v>0</v>
      </c>
      <c r="I2000" s="13">
        <v>0</v>
      </c>
      <c r="J2000" s="13">
        <v>0</v>
      </c>
      <c r="K2000" s="13">
        <v>0</v>
      </c>
      <c r="L2000" s="13">
        <v>0</v>
      </c>
      <c r="M2000" s="13">
        <v>0</v>
      </c>
      <c r="O2000" s="19">
        <v>1996</v>
      </c>
      <c r="P2000" s="20">
        <v>99</v>
      </c>
      <c r="Q2000" s="20">
        <v>99</v>
      </c>
      <c r="R2000" s="21">
        <v>99</v>
      </c>
      <c r="S2000" s="21">
        <v>99</v>
      </c>
      <c r="T2000" s="21">
        <v>99</v>
      </c>
      <c r="U2000" s="21">
        <v>99</v>
      </c>
      <c r="V2000" s="21">
        <v>99</v>
      </c>
      <c r="W2000" s="21">
        <v>99</v>
      </c>
      <c r="X2000" s="21">
        <v>99</v>
      </c>
      <c r="Y2000" s="21">
        <v>99</v>
      </c>
      <c r="Z2000" s="21">
        <v>99</v>
      </c>
      <c r="AA2000" s="21">
        <v>99</v>
      </c>
      <c r="AB2000" s="22">
        <v>1996</v>
      </c>
      <c r="AC2000" s="23">
        <v>99</v>
      </c>
      <c r="AD2000" s="23">
        <v>99</v>
      </c>
      <c r="AE2000" s="24">
        <v>99</v>
      </c>
      <c r="AF2000" s="24">
        <v>99</v>
      </c>
      <c r="AG2000" s="24">
        <v>99</v>
      </c>
      <c r="AH2000" s="24">
        <v>99</v>
      </c>
      <c r="AI2000" s="24">
        <v>99</v>
      </c>
      <c r="AJ2000" s="24">
        <v>99</v>
      </c>
      <c r="AK2000" s="24">
        <v>99</v>
      </c>
      <c r="AL2000" s="24">
        <v>99</v>
      </c>
      <c r="AM2000" s="24">
        <v>99</v>
      </c>
      <c r="AN2000" s="24">
        <v>99</v>
      </c>
      <c r="DX2000" s="19">
        <v>1996</v>
      </c>
      <c r="DY2000" t="s">
        <v>568</v>
      </c>
      <c r="DZ2000" t="s">
        <v>568</v>
      </c>
      <c r="EA2000" t="s">
        <v>568</v>
      </c>
      <c r="EB2000" t="s">
        <v>568</v>
      </c>
    </row>
    <row r="2001" spans="1:132" x14ac:dyDescent="0.25">
      <c r="A2001" s="12">
        <v>1998</v>
      </c>
      <c r="B2001" s="12">
        <v>0</v>
      </c>
      <c r="C2001" s="12">
        <v>0</v>
      </c>
      <c r="D2001" s="12">
        <v>0</v>
      </c>
      <c r="E2001" s="12">
        <v>0</v>
      </c>
      <c r="F2001" s="12">
        <v>0</v>
      </c>
      <c r="G2001" s="12">
        <v>0</v>
      </c>
      <c r="H2001" s="12">
        <v>0</v>
      </c>
      <c r="I2001" s="12">
        <v>0</v>
      </c>
      <c r="J2001" s="12">
        <v>0</v>
      </c>
      <c r="K2001" s="12">
        <v>0</v>
      </c>
      <c r="L2001" s="12">
        <v>0</v>
      </c>
      <c r="M2001" s="12">
        <v>0</v>
      </c>
      <c r="O2001" s="19">
        <v>1997</v>
      </c>
      <c r="P2001" s="20">
        <v>99</v>
      </c>
      <c r="Q2001" s="20">
        <v>99</v>
      </c>
      <c r="R2001" s="21">
        <v>99</v>
      </c>
      <c r="S2001" s="21">
        <v>99</v>
      </c>
      <c r="T2001" s="21">
        <v>99</v>
      </c>
      <c r="U2001" s="21">
        <v>99</v>
      </c>
      <c r="V2001" s="21">
        <v>99</v>
      </c>
      <c r="W2001" s="21">
        <v>99</v>
      </c>
      <c r="X2001" s="21">
        <v>99</v>
      </c>
      <c r="Y2001" s="21">
        <v>99</v>
      </c>
      <c r="Z2001" s="21">
        <v>99</v>
      </c>
      <c r="AA2001" s="21">
        <v>99</v>
      </c>
      <c r="AB2001" s="22">
        <v>1997</v>
      </c>
      <c r="AC2001" s="23">
        <v>99</v>
      </c>
      <c r="AD2001" s="23">
        <v>99</v>
      </c>
      <c r="AE2001" s="24">
        <v>99</v>
      </c>
      <c r="AF2001" s="24">
        <v>99</v>
      </c>
      <c r="AG2001" s="24">
        <v>99</v>
      </c>
      <c r="AH2001" s="24">
        <v>99</v>
      </c>
      <c r="AI2001" s="24">
        <v>99</v>
      </c>
      <c r="AJ2001" s="24">
        <v>99</v>
      </c>
      <c r="AK2001" s="24">
        <v>99</v>
      </c>
      <c r="AL2001" s="24">
        <v>99</v>
      </c>
      <c r="AM2001" s="24">
        <v>99</v>
      </c>
      <c r="AN2001" s="24">
        <v>99</v>
      </c>
      <c r="DX2001" s="19">
        <v>1997</v>
      </c>
      <c r="DY2001" t="s">
        <v>568</v>
      </c>
      <c r="DZ2001" t="s">
        <v>568</v>
      </c>
      <c r="EA2001" t="s">
        <v>568</v>
      </c>
      <c r="EB2001" t="s">
        <v>568</v>
      </c>
    </row>
    <row r="2002" spans="1:132" x14ac:dyDescent="0.25">
      <c r="A2002" s="13">
        <v>1999</v>
      </c>
      <c r="B2002" s="13">
        <v>0</v>
      </c>
      <c r="C2002" s="13">
        <v>0</v>
      </c>
      <c r="D2002" s="13">
        <v>0</v>
      </c>
      <c r="E2002" s="13">
        <v>0</v>
      </c>
      <c r="F2002" s="13">
        <v>0</v>
      </c>
      <c r="G2002" s="13">
        <v>0</v>
      </c>
      <c r="H2002" s="13">
        <v>0</v>
      </c>
      <c r="I2002" s="13">
        <v>0</v>
      </c>
      <c r="J2002" s="13">
        <v>0</v>
      </c>
      <c r="K2002" s="13">
        <v>0</v>
      </c>
      <c r="L2002" s="13">
        <v>0</v>
      </c>
      <c r="M2002" s="13">
        <v>0</v>
      </c>
      <c r="O2002" s="19">
        <v>1998</v>
      </c>
      <c r="P2002" s="20">
        <v>99</v>
      </c>
      <c r="Q2002" s="20">
        <v>99</v>
      </c>
      <c r="R2002" s="21">
        <v>99</v>
      </c>
      <c r="S2002" s="21">
        <v>99</v>
      </c>
      <c r="T2002" s="21">
        <v>99</v>
      </c>
      <c r="U2002" s="21">
        <v>99</v>
      </c>
      <c r="V2002" s="21">
        <v>99</v>
      </c>
      <c r="W2002" s="21">
        <v>99</v>
      </c>
      <c r="X2002" s="21">
        <v>99</v>
      </c>
      <c r="Y2002" s="21">
        <v>99</v>
      </c>
      <c r="Z2002" s="21">
        <v>99</v>
      </c>
      <c r="AA2002" s="21">
        <v>99</v>
      </c>
      <c r="AB2002" s="22">
        <v>1998</v>
      </c>
      <c r="AC2002" s="23">
        <v>99</v>
      </c>
      <c r="AD2002" s="23">
        <v>99</v>
      </c>
      <c r="AE2002" s="24">
        <v>99</v>
      </c>
      <c r="AF2002" s="24">
        <v>99</v>
      </c>
      <c r="AG2002" s="24">
        <v>99</v>
      </c>
      <c r="AH2002" s="24">
        <v>99</v>
      </c>
      <c r="AI2002" s="24">
        <v>99</v>
      </c>
      <c r="AJ2002" s="24">
        <v>99</v>
      </c>
      <c r="AK2002" s="24">
        <v>99</v>
      </c>
      <c r="AL2002" s="24">
        <v>99</v>
      </c>
      <c r="AM2002" s="24">
        <v>99</v>
      </c>
      <c r="AN2002" s="24">
        <v>99</v>
      </c>
      <c r="DX2002" s="19">
        <v>1998</v>
      </c>
      <c r="DY2002" t="s">
        <v>568</v>
      </c>
      <c r="DZ2002" t="s">
        <v>568</v>
      </c>
      <c r="EA2002" t="s">
        <v>568</v>
      </c>
      <c r="EB2002" t="s">
        <v>568</v>
      </c>
    </row>
    <row r="2003" spans="1:132" x14ac:dyDescent="0.25">
      <c r="A2003" s="12">
        <v>2000</v>
      </c>
      <c r="B2003" s="12">
        <v>0</v>
      </c>
      <c r="C2003" s="12">
        <v>0</v>
      </c>
      <c r="D2003" s="12">
        <v>0</v>
      </c>
      <c r="E2003" s="12">
        <v>0</v>
      </c>
      <c r="F2003" s="12">
        <v>0</v>
      </c>
      <c r="G2003" s="12">
        <v>0</v>
      </c>
      <c r="H2003" s="12">
        <v>0</v>
      </c>
      <c r="I2003" s="12">
        <v>0</v>
      </c>
      <c r="J2003" s="12">
        <v>0</v>
      </c>
      <c r="K2003" s="12">
        <v>0</v>
      </c>
      <c r="L2003" s="12">
        <v>0</v>
      </c>
      <c r="M2003" s="12">
        <v>0</v>
      </c>
      <c r="O2003" s="19">
        <v>1999</v>
      </c>
      <c r="P2003" s="20">
        <v>99</v>
      </c>
      <c r="Q2003" s="20">
        <v>99</v>
      </c>
      <c r="R2003" s="21">
        <v>99</v>
      </c>
      <c r="S2003" s="21">
        <v>99</v>
      </c>
      <c r="T2003" s="21">
        <v>99</v>
      </c>
      <c r="U2003" s="21">
        <v>99</v>
      </c>
      <c r="V2003" s="21">
        <v>99</v>
      </c>
      <c r="W2003" s="21">
        <v>99</v>
      </c>
      <c r="X2003" s="21">
        <v>99</v>
      </c>
      <c r="Y2003" s="21">
        <v>99</v>
      </c>
      <c r="Z2003" s="21">
        <v>99</v>
      </c>
      <c r="AA2003" s="21">
        <v>99</v>
      </c>
      <c r="AB2003" s="22">
        <v>1999</v>
      </c>
      <c r="AC2003" s="23">
        <v>99</v>
      </c>
      <c r="AD2003" s="23">
        <v>99</v>
      </c>
      <c r="AE2003" s="24">
        <v>99</v>
      </c>
      <c r="AF2003" s="24">
        <v>99</v>
      </c>
      <c r="AG2003" s="24">
        <v>99</v>
      </c>
      <c r="AH2003" s="24">
        <v>99</v>
      </c>
      <c r="AI2003" s="24">
        <v>99</v>
      </c>
      <c r="AJ2003" s="24">
        <v>99</v>
      </c>
      <c r="AK2003" s="24">
        <v>99</v>
      </c>
      <c r="AL2003" s="24">
        <v>99</v>
      </c>
      <c r="AM2003" s="24">
        <v>99</v>
      </c>
      <c r="AN2003" s="24">
        <v>99</v>
      </c>
      <c r="DX2003" s="19">
        <v>1999</v>
      </c>
      <c r="DY2003" t="s">
        <v>568</v>
      </c>
      <c r="DZ2003" t="s">
        <v>568</v>
      </c>
      <c r="EA2003" t="s">
        <v>568</v>
      </c>
      <c r="EB2003" t="s">
        <v>568</v>
      </c>
    </row>
    <row r="2004" spans="1:132" x14ac:dyDescent="0.25">
      <c r="A2004" s="13">
        <v>2001</v>
      </c>
      <c r="B2004" s="13">
        <v>0</v>
      </c>
      <c r="C2004" s="13">
        <v>0</v>
      </c>
      <c r="D2004" s="13">
        <v>0</v>
      </c>
      <c r="E2004" s="13">
        <v>0</v>
      </c>
      <c r="F2004" s="13">
        <v>0</v>
      </c>
      <c r="G2004" s="13">
        <v>0</v>
      </c>
      <c r="H2004" s="13">
        <v>0</v>
      </c>
      <c r="I2004" s="13">
        <v>0</v>
      </c>
      <c r="J2004" s="13">
        <v>0</v>
      </c>
      <c r="K2004" s="13">
        <v>0</v>
      </c>
      <c r="L2004" s="13">
        <v>0</v>
      </c>
      <c r="M2004" s="13">
        <v>0</v>
      </c>
      <c r="O2004" s="19">
        <v>2000</v>
      </c>
      <c r="P2004" s="20">
        <v>99</v>
      </c>
      <c r="Q2004" s="20">
        <v>99</v>
      </c>
      <c r="R2004" s="21">
        <v>99</v>
      </c>
      <c r="S2004" s="21">
        <v>99</v>
      </c>
      <c r="T2004" s="21">
        <v>99</v>
      </c>
      <c r="U2004" s="21">
        <v>99</v>
      </c>
      <c r="V2004" s="21">
        <v>99</v>
      </c>
      <c r="W2004" s="21">
        <v>99</v>
      </c>
      <c r="X2004" s="21">
        <v>99</v>
      </c>
      <c r="Y2004" s="21">
        <v>99</v>
      </c>
      <c r="Z2004" s="21">
        <v>99</v>
      </c>
      <c r="AA2004" s="21">
        <v>99</v>
      </c>
      <c r="AB2004" s="22">
        <v>2000</v>
      </c>
      <c r="AC2004" s="23">
        <v>99</v>
      </c>
      <c r="AD2004" s="23">
        <v>99</v>
      </c>
      <c r="AE2004" s="24">
        <v>99</v>
      </c>
      <c r="AF2004" s="24">
        <v>99</v>
      </c>
      <c r="AG2004" s="24">
        <v>99</v>
      </c>
      <c r="AH2004" s="24">
        <v>99</v>
      </c>
      <c r="AI2004" s="24">
        <v>99</v>
      </c>
      <c r="AJ2004" s="24">
        <v>99</v>
      </c>
      <c r="AK2004" s="24">
        <v>99</v>
      </c>
      <c r="AL2004" s="24">
        <v>99</v>
      </c>
      <c r="AM2004" s="24">
        <v>99</v>
      </c>
      <c r="AN2004" s="24">
        <v>99</v>
      </c>
      <c r="DX2004" s="19">
        <v>2000</v>
      </c>
      <c r="DY2004" t="s">
        <v>568</v>
      </c>
      <c r="DZ2004" t="s">
        <v>568</v>
      </c>
      <c r="EA2004" t="s">
        <v>568</v>
      </c>
      <c r="EB2004" t="s">
        <v>568</v>
      </c>
    </row>
    <row r="2005" spans="1:132" x14ac:dyDescent="0.25">
      <c r="A2005" s="12">
        <v>2002</v>
      </c>
      <c r="B2005" s="12">
        <v>0</v>
      </c>
      <c r="C2005" s="12">
        <v>0</v>
      </c>
      <c r="D2005" s="12">
        <v>0</v>
      </c>
      <c r="E2005" s="12">
        <v>0</v>
      </c>
      <c r="F2005" s="12">
        <v>0</v>
      </c>
      <c r="G2005" s="12">
        <v>0</v>
      </c>
      <c r="H2005" s="12">
        <v>0</v>
      </c>
      <c r="I2005" s="12">
        <v>0</v>
      </c>
      <c r="J2005" s="12">
        <v>0</v>
      </c>
      <c r="K2005" s="12">
        <v>0</v>
      </c>
      <c r="L2005" s="12">
        <v>0</v>
      </c>
      <c r="M2005" s="12">
        <v>0</v>
      </c>
      <c r="O2005" s="19">
        <v>2001</v>
      </c>
      <c r="P2005" s="20">
        <v>99</v>
      </c>
      <c r="Q2005" s="20">
        <v>99</v>
      </c>
      <c r="R2005" s="21">
        <v>99</v>
      </c>
      <c r="S2005" s="21">
        <v>99</v>
      </c>
      <c r="T2005" s="21">
        <v>99</v>
      </c>
      <c r="U2005" s="21">
        <v>99</v>
      </c>
      <c r="V2005" s="21">
        <v>99</v>
      </c>
      <c r="W2005" s="21">
        <v>99</v>
      </c>
      <c r="X2005" s="21">
        <v>99</v>
      </c>
      <c r="Y2005" s="21">
        <v>99</v>
      </c>
      <c r="Z2005" s="21">
        <v>99</v>
      </c>
      <c r="AA2005" s="21">
        <v>99</v>
      </c>
      <c r="AB2005" s="22">
        <v>2001</v>
      </c>
      <c r="AC2005" s="23">
        <v>99</v>
      </c>
      <c r="AD2005" s="23">
        <v>99</v>
      </c>
      <c r="AE2005" s="24">
        <v>99</v>
      </c>
      <c r="AF2005" s="24">
        <v>99</v>
      </c>
      <c r="AG2005" s="24">
        <v>99</v>
      </c>
      <c r="AH2005" s="24">
        <v>99</v>
      </c>
      <c r="AI2005" s="24">
        <v>99</v>
      </c>
      <c r="AJ2005" s="24">
        <v>99</v>
      </c>
      <c r="AK2005" s="24">
        <v>99</v>
      </c>
      <c r="AL2005" s="24">
        <v>99</v>
      </c>
      <c r="AM2005" s="24">
        <v>99</v>
      </c>
      <c r="AN2005" s="24">
        <v>99</v>
      </c>
      <c r="DX2005" s="19">
        <v>2001</v>
      </c>
      <c r="DY2005" t="s">
        <v>568</v>
      </c>
      <c r="DZ2005" t="s">
        <v>568</v>
      </c>
      <c r="EA2005" t="s">
        <v>568</v>
      </c>
      <c r="EB2005" t="s">
        <v>568</v>
      </c>
    </row>
    <row r="2006" spans="1:132" x14ac:dyDescent="0.25">
      <c r="A2006" s="13">
        <v>2003</v>
      </c>
      <c r="B2006" s="13">
        <v>0</v>
      </c>
      <c r="C2006" s="13">
        <v>0</v>
      </c>
      <c r="D2006" s="13">
        <v>0</v>
      </c>
      <c r="E2006" s="13">
        <v>0</v>
      </c>
      <c r="F2006" s="13">
        <v>0</v>
      </c>
      <c r="G2006" s="13">
        <v>0</v>
      </c>
      <c r="H2006" s="13">
        <v>0</v>
      </c>
      <c r="I2006" s="13">
        <v>0</v>
      </c>
      <c r="J2006" s="13">
        <v>0</v>
      </c>
      <c r="K2006" s="13">
        <v>0</v>
      </c>
      <c r="L2006" s="13">
        <v>0</v>
      </c>
      <c r="M2006" s="13">
        <v>0</v>
      </c>
      <c r="O2006" s="19">
        <v>2002</v>
      </c>
      <c r="P2006" s="20">
        <v>99</v>
      </c>
      <c r="Q2006" s="20">
        <v>99</v>
      </c>
      <c r="R2006" s="21">
        <v>99</v>
      </c>
      <c r="S2006" s="21">
        <v>99</v>
      </c>
      <c r="T2006" s="21">
        <v>99</v>
      </c>
      <c r="U2006" s="21">
        <v>99</v>
      </c>
      <c r="V2006" s="21">
        <v>99</v>
      </c>
      <c r="W2006" s="21">
        <v>99</v>
      </c>
      <c r="X2006" s="21">
        <v>99</v>
      </c>
      <c r="Y2006" s="21">
        <v>99</v>
      </c>
      <c r="Z2006" s="21">
        <v>99</v>
      </c>
      <c r="AA2006" s="21">
        <v>99</v>
      </c>
      <c r="AB2006" s="22">
        <v>2002</v>
      </c>
      <c r="AC2006" s="23">
        <v>99</v>
      </c>
      <c r="AD2006" s="23">
        <v>99</v>
      </c>
      <c r="AE2006" s="24">
        <v>99</v>
      </c>
      <c r="AF2006" s="24">
        <v>99</v>
      </c>
      <c r="AG2006" s="24">
        <v>99</v>
      </c>
      <c r="AH2006" s="24">
        <v>99</v>
      </c>
      <c r="AI2006" s="24">
        <v>99</v>
      </c>
      <c r="AJ2006" s="24">
        <v>99</v>
      </c>
      <c r="AK2006" s="24">
        <v>99</v>
      </c>
      <c r="AL2006" s="24">
        <v>99</v>
      </c>
      <c r="AM2006" s="24">
        <v>99</v>
      </c>
      <c r="AN2006" s="24">
        <v>99</v>
      </c>
      <c r="DX2006" s="19">
        <v>2002</v>
      </c>
      <c r="DY2006" t="s">
        <v>568</v>
      </c>
      <c r="DZ2006" t="s">
        <v>568</v>
      </c>
      <c r="EA2006" t="s">
        <v>568</v>
      </c>
      <c r="EB2006" t="s">
        <v>568</v>
      </c>
    </row>
    <row r="2007" spans="1:132" x14ac:dyDescent="0.25">
      <c r="A2007" s="12">
        <v>2004</v>
      </c>
      <c r="B2007" s="12">
        <v>0</v>
      </c>
      <c r="C2007" s="12">
        <v>0</v>
      </c>
      <c r="D2007" s="12">
        <v>0</v>
      </c>
      <c r="E2007" s="12">
        <v>0</v>
      </c>
      <c r="F2007" s="12">
        <v>0</v>
      </c>
      <c r="G2007" s="12">
        <v>0</v>
      </c>
      <c r="H2007" s="12">
        <v>0</v>
      </c>
      <c r="I2007" s="12">
        <v>0</v>
      </c>
      <c r="J2007" s="12">
        <v>0</v>
      </c>
      <c r="K2007" s="12">
        <v>0</v>
      </c>
      <c r="L2007" s="12">
        <v>0</v>
      </c>
      <c r="M2007" s="12">
        <v>0</v>
      </c>
      <c r="O2007" s="19">
        <v>2003</v>
      </c>
      <c r="P2007" s="20">
        <v>99</v>
      </c>
      <c r="Q2007" s="20">
        <v>99</v>
      </c>
      <c r="R2007" s="21">
        <v>99</v>
      </c>
      <c r="S2007" s="21">
        <v>99</v>
      </c>
      <c r="T2007" s="21">
        <v>99</v>
      </c>
      <c r="U2007" s="21">
        <v>99</v>
      </c>
      <c r="V2007" s="21">
        <v>99</v>
      </c>
      <c r="W2007" s="21">
        <v>99</v>
      </c>
      <c r="X2007" s="21">
        <v>99</v>
      </c>
      <c r="Y2007" s="21">
        <v>99</v>
      </c>
      <c r="Z2007" s="21">
        <v>99</v>
      </c>
      <c r="AA2007" s="21">
        <v>99</v>
      </c>
      <c r="AB2007" s="22">
        <v>2003</v>
      </c>
      <c r="AC2007" s="23">
        <v>99</v>
      </c>
      <c r="AD2007" s="23">
        <v>99</v>
      </c>
      <c r="AE2007" s="24">
        <v>99</v>
      </c>
      <c r="AF2007" s="24">
        <v>99</v>
      </c>
      <c r="AG2007" s="24">
        <v>99</v>
      </c>
      <c r="AH2007" s="24">
        <v>99</v>
      </c>
      <c r="AI2007" s="24">
        <v>99</v>
      </c>
      <c r="AJ2007" s="24">
        <v>99</v>
      </c>
      <c r="AK2007" s="24">
        <v>99</v>
      </c>
      <c r="AL2007" s="24">
        <v>99</v>
      </c>
      <c r="AM2007" s="24">
        <v>99</v>
      </c>
      <c r="AN2007" s="24">
        <v>99</v>
      </c>
      <c r="DX2007" s="19">
        <v>2003</v>
      </c>
      <c r="DY2007" t="s">
        <v>568</v>
      </c>
      <c r="DZ2007" t="s">
        <v>568</v>
      </c>
      <c r="EA2007" t="s">
        <v>568</v>
      </c>
      <c r="EB2007" t="s">
        <v>568</v>
      </c>
    </row>
    <row r="2008" spans="1:132" x14ac:dyDescent="0.25">
      <c r="A2008" s="13">
        <v>2005</v>
      </c>
      <c r="B2008" s="13">
        <v>0</v>
      </c>
      <c r="C2008" s="13">
        <v>0</v>
      </c>
      <c r="D2008" s="13">
        <v>0</v>
      </c>
      <c r="E2008" s="13">
        <v>0</v>
      </c>
      <c r="F2008" s="13">
        <v>0</v>
      </c>
      <c r="G2008" s="13">
        <v>0</v>
      </c>
      <c r="H2008" s="13">
        <v>0</v>
      </c>
      <c r="I2008" s="13">
        <v>0</v>
      </c>
      <c r="J2008" s="13">
        <v>0</v>
      </c>
      <c r="K2008" s="13">
        <v>0</v>
      </c>
      <c r="L2008" s="13">
        <v>0</v>
      </c>
      <c r="M2008" s="13">
        <v>0</v>
      </c>
      <c r="O2008" s="19">
        <v>2004</v>
      </c>
      <c r="P2008" s="20">
        <v>99</v>
      </c>
      <c r="Q2008" s="20">
        <v>99</v>
      </c>
      <c r="R2008" s="21">
        <v>99</v>
      </c>
      <c r="S2008" s="21">
        <v>99</v>
      </c>
      <c r="T2008" s="21">
        <v>99</v>
      </c>
      <c r="U2008" s="21">
        <v>99</v>
      </c>
      <c r="V2008" s="21">
        <v>99</v>
      </c>
      <c r="W2008" s="21">
        <v>99</v>
      </c>
      <c r="X2008" s="21">
        <v>99</v>
      </c>
      <c r="Y2008" s="21">
        <v>99</v>
      </c>
      <c r="Z2008" s="21">
        <v>99</v>
      </c>
      <c r="AA2008" s="21">
        <v>99</v>
      </c>
      <c r="AB2008" s="22">
        <v>2004</v>
      </c>
      <c r="AC2008" s="23">
        <v>99</v>
      </c>
      <c r="AD2008" s="23">
        <v>99</v>
      </c>
      <c r="AE2008" s="24">
        <v>99</v>
      </c>
      <c r="AF2008" s="24">
        <v>99</v>
      </c>
      <c r="AG2008" s="24">
        <v>99</v>
      </c>
      <c r="AH2008" s="24">
        <v>99</v>
      </c>
      <c r="AI2008" s="24">
        <v>99</v>
      </c>
      <c r="AJ2008" s="24">
        <v>99</v>
      </c>
      <c r="AK2008" s="24">
        <v>99</v>
      </c>
      <c r="AL2008" s="24">
        <v>99</v>
      </c>
      <c r="AM2008" s="24">
        <v>99</v>
      </c>
      <c r="AN2008" s="24">
        <v>99</v>
      </c>
      <c r="DX2008" s="19">
        <v>2004</v>
      </c>
      <c r="DY2008" t="s">
        <v>568</v>
      </c>
      <c r="DZ2008" t="s">
        <v>568</v>
      </c>
      <c r="EA2008" t="s">
        <v>568</v>
      </c>
      <c r="EB2008" t="s">
        <v>568</v>
      </c>
    </row>
    <row r="2009" spans="1:132" x14ac:dyDescent="0.25">
      <c r="A2009" s="12">
        <v>2006</v>
      </c>
      <c r="B2009" s="12">
        <v>0</v>
      </c>
      <c r="C2009" s="12">
        <v>0</v>
      </c>
      <c r="D2009" s="12">
        <v>0</v>
      </c>
      <c r="E2009" s="12">
        <v>0</v>
      </c>
      <c r="F2009" s="12">
        <v>0</v>
      </c>
      <c r="G2009" s="12">
        <v>0</v>
      </c>
      <c r="H2009" s="12">
        <v>0</v>
      </c>
      <c r="I2009" s="12">
        <v>0</v>
      </c>
      <c r="J2009" s="12">
        <v>0</v>
      </c>
      <c r="K2009" s="12">
        <v>0</v>
      </c>
      <c r="L2009" s="12">
        <v>0</v>
      </c>
      <c r="M2009" s="12">
        <v>0</v>
      </c>
      <c r="O2009" s="19">
        <v>2005</v>
      </c>
      <c r="P2009" s="20">
        <v>99</v>
      </c>
      <c r="Q2009" s="20">
        <v>99</v>
      </c>
      <c r="R2009" s="21">
        <v>99</v>
      </c>
      <c r="S2009" s="21">
        <v>99</v>
      </c>
      <c r="T2009" s="21">
        <v>99</v>
      </c>
      <c r="U2009" s="21">
        <v>99</v>
      </c>
      <c r="V2009" s="21">
        <v>99</v>
      </c>
      <c r="W2009" s="21">
        <v>99</v>
      </c>
      <c r="X2009" s="21">
        <v>99</v>
      </c>
      <c r="Y2009" s="21">
        <v>99</v>
      </c>
      <c r="Z2009" s="21">
        <v>99</v>
      </c>
      <c r="AA2009" s="21">
        <v>99</v>
      </c>
      <c r="AB2009" s="22">
        <v>2005</v>
      </c>
      <c r="AC2009" s="23">
        <v>99</v>
      </c>
      <c r="AD2009" s="23">
        <v>99</v>
      </c>
      <c r="AE2009" s="24">
        <v>99</v>
      </c>
      <c r="AF2009" s="24">
        <v>99</v>
      </c>
      <c r="AG2009" s="24">
        <v>99</v>
      </c>
      <c r="AH2009" s="24">
        <v>99</v>
      </c>
      <c r="AI2009" s="24">
        <v>99</v>
      </c>
      <c r="AJ2009" s="24">
        <v>99</v>
      </c>
      <c r="AK2009" s="24">
        <v>99</v>
      </c>
      <c r="AL2009" s="24">
        <v>99</v>
      </c>
      <c r="AM2009" s="24">
        <v>99</v>
      </c>
      <c r="AN2009" s="24">
        <v>99</v>
      </c>
      <c r="DX2009" s="19">
        <v>2005</v>
      </c>
      <c r="DY2009" t="s">
        <v>568</v>
      </c>
      <c r="DZ2009" t="s">
        <v>568</v>
      </c>
      <c r="EA2009" t="s">
        <v>568</v>
      </c>
      <c r="EB2009" t="s">
        <v>568</v>
      </c>
    </row>
    <row r="2010" spans="1:132" x14ac:dyDescent="0.25">
      <c r="A2010" s="13">
        <v>2007</v>
      </c>
      <c r="B2010" s="13">
        <v>0</v>
      </c>
      <c r="C2010" s="13">
        <v>0</v>
      </c>
      <c r="D2010" s="13">
        <v>0</v>
      </c>
      <c r="E2010" s="13">
        <v>0</v>
      </c>
      <c r="F2010" s="13">
        <v>0</v>
      </c>
      <c r="G2010" s="13">
        <v>0</v>
      </c>
      <c r="H2010" s="13">
        <v>0</v>
      </c>
      <c r="I2010" s="13">
        <v>0</v>
      </c>
      <c r="J2010" s="13">
        <v>0</v>
      </c>
      <c r="K2010" s="13">
        <v>0</v>
      </c>
      <c r="L2010" s="13">
        <v>0</v>
      </c>
      <c r="M2010" s="13">
        <v>0</v>
      </c>
      <c r="O2010" s="19">
        <v>2006</v>
      </c>
      <c r="P2010" s="20">
        <v>99</v>
      </c>
      <c r="Q2010" s="20">
        <v>99</v>
      </c>
      <c r="R2010" s="21">
        <v>99</v>
      </c>
      <c r="S2010" s="21">
        <v>99</v>
      </c>
      <c r="T2010" s="21">
        <v>99</v>
      </c>
      <c r="U2010" s="21">
        <v>99</v>
      </c>
      <c r="V2010" s="21">
        <v>99</v>
      </c>
      <c r="W2010" s="21">
        <v>99</v>
      </c>
      <c r="X2010" s="21">
        <v>99</v>
      </c>
      <c r="Y2010" s="21">
        <v>99</v>
      </c>
      <c r="Z2010" s="21">
        <v>99</v>
      </c>
      <c r="AA2010" s="21">
        <v>99</v>
      </c>
      <c r="AB2010" s="22">
        <v>2006</v>
      </c>
      <c r="AC2010" s="23">
        <v>99</v>
      </c>
      <c r="AD2010" s="23">
        <v>99</v>
      </c>
      <c r="AE2010" s="24">
        <v>99</v>
      </c>
      <c r="AF2010" s="24">
        <v>99</v>
      </c>
      <c r="AG2010" s="24">
        <v>99</v>
      </c>
      <c r="AH2010" s="24">
        <v>99</v>
      </c>
      <c r="AI2010" s="24">
        <v>99</v>
      </c>
      <c r="AJ2010" s="24">
        <v>99</v>
      </c>
      <c r="AK2010" s="24">
        <v>99</v>
      </c>
      <c r="AL2010" s="24">
        <v>99</v>
      </c>
      <c r="AM2010" s="24">
        <v>99</v>
      </c>
      <c r="AN2010" s="24">
        <v>99</v>
      </c>
      <c r="DX2010" s="19">
        <v>2006</v>
      </c>
      <c r="DY2010" t="s">
        <v>568</v>
      </c>
      <c r="DZ2010" t="s">
        <v>568</v>
      </c>
      <c r="EA2010" t="s">
        <v>568</v>
      </c>
      <c r="EB2010" t="s">
        <v>568</v>
      </c>
    </row>
    <row r="2011" spans="1:132" x14ac:dyDescent="0.25">
      <c r="A2011" s="12">
        <v>2008</v>
      </c>
      <c r="B2011" s="12">
        <v>0</v>
      </c>
      <c r="C2011" s="12">
        <v>0</v>
      </c>
      <c r="D2011" s="12">
        <v>0</v>
      </c>
      <c r="E2011" s="12">
        <v>0</v>
      </c>
      <c r="F2011" s="12">
        <v>0</v>
      </c>
      <c r="G2011" s="12">
        <v>0</v>
      </c>
      <c r="H2011" s="12">
        <v>0</v>
      </c>
      <c r="I2011" s="12">
        <v>0</v>
      </c>
      <c r="J2011" s="12">
        <v>0</v>
      </c>
      <c r="K2011" s="12">
        <v>0</v>
      </c>
      <c r="L2011" s="12">
        <v>0</v>
      </c>
      <c r="M2011" s="12">
        <v>0</v>
      </c>
      <c r="O2011" s="19">
        <v>2007</v>
      </c>
      <c r="P2011" s="20">
        <v>99</v>
      </c>
      <c r="Q2011" s="20">
        <v>99</v>
      </c>
      <c r="R2011" s="21">
        <v>99</v>
      </c>
      <c r="S2011" s="21">
        <v>99</v>
      </c>
      <c r="T2011" s="21">
        <v>99</v>
      </c>
      <c r="U2011" s="21">
        <v>99</v>
      </c>
      <c r="V2011" s="21">
        <v>99</v>
      </c>
      <c r="W2011" s="21">
        <v>99</v>
      </c>
      <c r="X2011" s="21">
        <v>99</v>
      </c>
      <c r="Y2011" s="21">
        <v>99</v>
      </c>
      <c r="Z2011" s="21">
        <v>99</v>
      </c>
      <c r="AA2011" s="21">
        <v>99</v>
      </c>
      <c r="AB2011" s="22">
        <v>2007</v>
      </c>
      <c r="AC2011" s="23">
        <v>99</v>
      </c>
      <c r="AD2011" s="23">
        <v>99</v>
      </c>
      <c r="AE2011" s="24">
        <v>99</v>
      </c>
      <c r="AF2011" s="24">
        <v>99</v>
      </c>
      <c r="AG2011" s="24">
        <v>99</v>
      </c>
      <c r="AH2011" s="24">
        <v>99</v>
      </c>
      <c r="AI2011" s="24">
        <v>99</v>
      </c>
      <c r="AJ2011" s="24">
        <v>99</v>
      </c>
      <c r="AK2011" s="24">
        <v>99</v>
      </c>
      <c r="AL2011" s="24">
        <v>99</v>
      </c>
      <c r="AM2011" s="24">
        <v>99</v>
      </c>
      <c r="AN2011" s="24">
        <v>99</v>
      </c>
      <c r="DX2011" s="19">
        <v>2007</v>
      </c>
      <c r="DY2011" t="s">
        <v>568</v>
      </c>
      <c r="DZ2011" t="s">
        <v>568</v>
      </c>
      <c r="EA2011" t="s">
        <v>568</v>
      </c>
      <c r="EB2011" t="s">
        <v>568</v>
      </c>
    </row>
    <row r="2012" spans="1:132" x14ac:dyDescent="0.25">
      <c r="A2012" s="13">
        <v>2009</v>
      </c>
      <c r="B2012" s="13">
        <v>0</v>
      </c>
      <c r="C2012" s="13">
        <v>0</v>
      </c>
      <c r="D2012" s="13">
        <v>0</v>
      </c>
      <c r="E2012" s="13">
        <v>0</v>
      </c>
      <c r="F2012" s="13">
        <v>0</v>
      </c>
      <c r="G2012" s="13">
        <v>0</v>
      </c>
      <c r="H2012" s="13">
        <v>0</v>
      </c>
      <c r="I2012" s="13">
        <v>0</v>
      </c>
      <c r="J2012" s="13">
        <v>0</v>
      </c>
      <c r="K2012" s="13">
        <v>0</v>
      </c>
      <c r="L2012" s="13">
        <v>0</v>
      </c>
      <c r="M2012" s="13">
        <v>0</v>
      </c>
      <c r="O2012" s="19">
        <v>2008</v>
      </c>
      <c r="P2012" s="20">
        <v>99</v>
      </c>
      <c r="Q2012" s="20">
        <v>99</v>
      </c>
      <c r="R2012" s="21">
        <v>99</v>
      </c>
      <c r="S2012" s="21">
        <v>99</v>
      </c>
      <c r="T2012" s="21">
        <v>99</v>
      </c>
      <c r="U2012" s="21">
        <v>99</v>
      </c>
      <c r="V2012" s="21">
        <v>99</v>
      </c>
      <c r="W2012" s="21">
        <v>99</v>
      </c>
      <c r="X2012" s="21">
        <v>99</v>
      </c>
      <c r="Y2012" s="21">
        <v>99</v>
      </c>
      <c r="Z2012" s="21">
        <v>99</v>
      </c>
      <c r="AA2012" s="21">
        <v>99</v>
      </c>
      <c r="AB2012" s="22">
        <v>2008</v>
      </c>
      <c r="AC2012" s="23">
        <v>99</v>
      </c>
      <c r="AD2012" s="23">
        <v>99</v>
      </c>
      <c r="AE2012" s="24">
        <v>99</v>
      </c>
      <c r="AF2012" s="24">
        <v>99</v>
      </c>
      <c r="AG2012" s="24">
        <v>99</v>
      </c>
      <c r="AH2012" s="24">
        <v>99</v>
      </c>
      <c r="AI2012" s="24">
        <v>99</v>
      </c>
      <c r="AJ2012" s="24">
        <v>99</v>
      </c>
      <c r="AK2012" s="24">
        <v>99</v>
      </c>
      <c r="AL2012" s="24">
        <v>99</v>
      </c>
      <c r="AM2012" s="24">
        <v>99</v>
      </c>
      <c r="AN2012" s="24">
        <v>99</v>
      </c>
      <c r="DX2012" s="19">
        <v>2008</v>
      </c>
      <c r="DY2012" t="s">
        <v>568</v>
      </c>
      <c r="DZ2012" t="s">
        <v>568</v>
      </c>
      <c r="EA2012" t="s">
        <v>568</v>
      </c>
      <c r="EB2012" t="s">
        <v>568</v>
      </c>
    </row>
    <row r="2013" spans="1:132" x14ac:dyDescent="0.25">
      <c r="A2013" s="12">
        <v>2010</v>
      </c>
      <c r="B2013" s="12">
        <v>0</v>
      </c>
      <c r="C2013" s="12">
        <v>0</v>
      </c>
      <c r="D2013" s="12">
        <v>0</v>
      </c>
      <c r="E2013" s="12">
        <v>0</v>
      </c>
      <c r="F2013" s="12">
        <v>0</v>
      </c>
      <c r="G2013" s="12">
        <v>0</v>
      </c>
      <c r="H2013" s="12">
        <v>0</v>
      </c>
      <c r="I2013" s="12">
        <v>0</v>
      </c>
      <c r="J2013" s="12">
        <v>0</v>
      </c>
      <c r="K2013" s="12">
        <v>0</v>
      </c>
      <c r="L2013" s="12">
        <v>0</v>
      </c>
      <c r="M2013" s="12">
        <v>0</v>
      </c>
      <c r="O2013" s="19">
        <v>2009</v>
      </c>
      <c r="P2013" s="20">
        <v>99</v>
      </c>
      <c r="Q2013" s="20">
        <v>99</v>
      </c>
      <c r="R2013" s="21">
        <v>99</v>
      </c>
      <c r="S2013" s="21">
        <v>99</v>
      </c>
      <c r="T2013" s="21">
        <v>99</v>
      </c>
      <c r="U2013" s="21">
        <v>99</v>
      </c>
      <c r="V2013" s="21">
        <v>99</v>
      </c>
      <c r="W2013" s="21">
        <v>99</v>
      </c>
      <c r="X2013" s="21">
        <v>99</v>
      </c>
      <c r="Y2013" s="21">
        <v>99</v>
      </c>
      <c r="Z2013" s="21">
        <v>99</v>
      </c>
      <c r="AA2013" s="21">
        <v>99</v>
      </c>
      <c r="AB2013" s="22">
        <v>2009</v>
      </c>
      <c r="AC2013" s="23">
        <v>99</v>
      </c>
      <c r="AD2013" s="23">
        <v>99</v>
      </c>
      <c r="AE2013" s="24">
        <v>99</v>
      </c>
      <c r="AF2013" s="24">
        <v>99</v>
      </c>
      <c r="AG2013" s="24">
        <v>99</v>
      </c>
      <c r="AH2013" s="24">
        <v>99</v>
      </c>
      <c r="AI2013" s="24">
        <v>99</v>
      </c>
      <c r="AJ2013" s="24">
        <v>99</v>
      </c>
      <c r="AK2013" s="24">
        <v>99</v>
      </c>
      <c r="AL2013" s="24">
        <v>99</v>
      </c>
      <c r="AM2013" s="24">
        <v>99</v>
      </c>
      <c r="AN2013" s="24">
        <v>99</v>
      </c>
      <c r="DX2013" s="19">
        <v>2009</v>
      </c>
      <c r="DY2013" t="s">
        <v>568</v>
      </c>
      <c r="DZ2013" t="s">
        <v>568</v>
      </c>
      <c r="EA2013" t="s">
        <v>568</v>
      </c>
      <c r="EB2013" t="s">
        <v>568</v>
      </c>
    </row>
    <row r="2014" spans="1:132" x14ac:dyDescent="0.25">
      <c r="A2014" s="13">
        <v>2011</v>
      </c>
      <c r="B2014" s="13">
        <v>0</v>
      </c>
      <c r="C2014" s="13">
        <v>0</v>
      </c>
      <c r="D2014" s="13">
        <v>0</v>
      </c>
      <c r="E2014" s="13">
        <v>0</v>
      </c>
      <c r="F2014" s="13">
        <v>0</v>
      </c>
      <c r="G2014" s="13">
        <v>0</v>
      </c>
      <c r="H2014" s="13">
        <v>0</v>
      </c>
      <c r="I2014" s="13">
        <v>0</v>
      </c>
      <c r="J2014" s="13">
        <v>0</v>
      </c>
      <c r="K2014" s="13">
        <v>0</v>
      </c>
      <c r="L2014" s="13">
        <v>0</v>
      </c>
      <c r="M2014" s="13">
        <v>0</v>
      </c>
      <c r="O2014" s="19">
        <v>2010</v>
      </c>
      <c r="P2014" s="20">
        <v>99</v>
      </c>
      <c r="Q2014" s="20">
        <v>99</v>
      </c>
      <c r="R2014" s="21">
        <v>99</v>
      </c>
      <c r="S2014" s="21">
        <v>99</v>
      </c>
      <c r="T2014" s="21">
        <v>99</v>
      </c>
      <c r="U2014" s="21">
        <v>99</v>
      </c>
      <c r="V2014" s="21">
        <v>99</v>
      </c>
      <c r="W2014" s="21">
        <v>99</v>
      </c>
      <c r="X2014" s="21">
        <v>99</v>
      </c>
      <c r="Y2014" s="21">
        <v>99</v>
      </c>
      <c r="Z2014" s="21">
        <v>99</v>
      </c>
      <c r="AA2014" s="21">
        <v>99</v>
      </c>
      <c r="AB2014" s="22">
        <v>2010</v>
      </c>
      <c r="AC2014" s="23">
        <v>99</v>
      </c>
      <c r="AD2014" s="23">
        <v>99</v>
      </c>
      <c r="AE2014" s="24">
        <v>99</v>
      </c>
      <c r="AF2014" s="24">
        <v>99</v>
      </c>
      <c r="AG2014" s="24">
        <v>99</v>
      </c>
      <c r="AH2014" s="24">
        <v>99</v>
      </c>
      <c r="AI2014" s="24">
        <v>99</v>
      </c>
      <c r="AJ2014" s="24">
        <v>99</v>
      </c>
      <c r="AK2014" s="24">
        <v>99</v>
      </c>
      <c r="AL2014" s="24">
        <v>99</v>
      </c>
      <c r="AM2014" s="24">
        <v>99</v>
      </c>
      <c r="AN2014" s="24">
        <v>99</v>
      </c>
      <c r="DX2014" s="19">
        <v>2010</v>
      </c>
      <c r="DY2014" t="s">
        <v>568</v>
      </c>
      <c r="DZ2014" t="s">
        <v>568</v>
      </c>
      <c r="EA2014" t="s">
        <v>568</v>
      </c>
      <c r="EB2014" t="s">
        <v>568</v>
      </c>
    </row>
    <row r="2015" spans="1:132" x14ac:dyDescent="0.25">
      <c r="A2015" s="12">
        <v>2012</v>
      </c>
      <c r="B2015" s="12">
        <v>0</v>
      </c>
      <c r="C2015" s="12">
        <v>0</v>
      </c>
      <c r="D2015" s="12">
        <v>0</v>
      </c>
      <c r="E2015" s="12">
        <v>0</v>
      </c>
      <c r="F2015" s="12">
        <v>0</v>
      </c>
      <c r="G2015" s="12">
        <v>0</v>
      </c>
      <c r="H2015" s="12">
        <v>0</v>
      </c>
      <c r="I2015" s="12">
        <v>0</v>
      </c>
      <c r="J2015" s="12">
        <v>0</v>
      </c>
      <c r="K2015" s="12">
        <v>0</v>
      </c>
      <c r="L2015" s="12">
        <v>0</v>
      </c>
      <c r="M2015" s="12">
        <v>0</v>
      </c>
      <c r="O2015" s="19">
        <v>2011</v>
      </c>
      <c r="P2015" s="20">
        <v>99</v>
      </c>
      <c r="Q2015" s="20">
        <v>99</v>
      </c>
      <c r="R2015" s="21">
        <v>99</v>
      </c>
      <c r="S2015" s="21">
        <v>99</v>
      </c>
      <c r="T2015" s="21">
        <v>99</v>
      </c>
      <c r="U2015" s="21">
        <v>99</v>
      </c>
      <c r="V2015" s="21">
        <v>99</v>
      </c>
      <c r="W2015" s="21">
        <v>99</v>
      </c>
      <c r="X2015" s="21">
        <v>99</v>
      </c>
      <c r="Y2015" s="21">
        <v>99</v>
      </c>
      <c r="Z2015" s="21">
        <v>99</v>
      </c>
      <c r="AA2015" s="21">
        <v>99</v>
      </c>
      <c r="AB2015" s="22">
        <v>2011</v>
      </c>
      <c r="AC2015" s="23">
        <v>99</v>
      </c>
      <c r="AD2015" s="23">
        <v>99</v>
      </c>
      <c r="AE2015" s="24">
        <v>99</v>
      </c>
      <c r="AF2015" s="24">
        <v>99</v>
      </c>
      <c r="AG2015" s="24">
        <v>99</v>
      </c>
      <c r="AH2015" s="24">
        <v>99</v>
      </c>
      <c r="AI2015" s="24">
        <v>99</v>
      </c>
      <c r="AJ2015" s="24">
        <v>99</v>
      </c>
      <c r="AK2015" s="24">
        <v>99</v>
      </c>
      <c r="AL2015" s="24">
        <v>99</v>
      </c>
      <c r="AM2015" s="24">
        <v>99</v>
      </c>
      <c r="AN2015" s="24">
        <v>99</v>
      </c>
      <c r="DX2015" s="19">
        <v>2011</v>
      </c>
      <c r="DY2015" t="s">
        <v>568</v>
      </c>
      <c r="DZ2015" t="s">
        <v>568</v>
      </c>
      <c r="EA2015" t="s">
        <v>568</v>
      </c>
      <c r="EB2015" t="s">
        <v>568</v>
      </c>
    </row>
    <row r="2016" spans="1:132" x14ac:dyDescent="0.25">
      <c r="A2016" s="13">
        <v>2013</v>
      </c>
      <c r="B2016" s="13">
        <v>0</v>
      </c>
      <c r="C2016" s="13">
        <v>0</v>
      </c>
      <c r="D2016" s="13">
        <v>0</v>
      </c>
      <c r="E2016" s="13">
        <v>0</v>
      </c>
      <c r="F2016" s="13">
        <v>0</v>
      </c>
      <c r="G2016" s="13">
        <v>0</v>
      </c>
      <c r="H2016" s="13">
        <v>0</v>
      </c>
      <c r="I2016" s="13">
        <v>0</v>
      </c>
      <c r="J2016" s="13">
        <v>0</v>
      </c>
      <c r="K2016" s="13">
        <v>0</v>
      </c>
      <c r="L2016" s="13">
        <v>0</v>
      </c>
      <c r="M2016" s="13">
        <v>0</v>
      </c>
      <c r="O2016" s="19">
        <v>2012</v>
      </c>
      <c r="P2016" s="20">
        <v>99</v>
      </c>
      <c r="Q2016" s="20">
        <v>99</v>
      </c>
      <c r="R2016" s="21">
        <v>99</v>
      </c>
      <c r="S2016" s="21">
        <v>99</v>
      </c>
      <c r="T2016" s="21">
        <v>99</v>
      </c>
      <c r="U2016" s="21">
        <v>99</v>
      </c>
      <c r="V2016" s="21">
        <v>99</v>
      </c>
      <c r="W2016" s="21">
        <v>99</v>
      </c>
      <c r="X2016" s="21">
        <v>99</v>
      </c>
      <c r="Y2016" s="21">
        <v>99</v>
      </c>
      <c r="Z2016" s="21">
        <v>99</v>
      </c>
      <c r="AA2016" s="21">
        <v>99</v>
      </c>
      <c r="AB2016" s="22">
        <v>2012</v>
      </c>
      <c r="AC2016" s="23">
        <v>99</v>
      </c>
      <c r="AD2016" s="23">
        <v>99</v>
      </c>
      <c r="AE2016" s="24">
        <v>99</v>
      </c>
      <c r="AF2016" s="24">
        <v>99</v>
      </c>
      <c r="AG2016" s="24">
        <v>99</v>
      </c>
      <c r="AH2016" s="24">
        <v>99</v>
      </c>
      <c r="AI2016" s="24">
        <v>99</v>
      </c>
      <c r="AJ2016" s="24">
        <v>99</v>
      </c>
      <c r="AK2016" s="24">
        <v>99</v>
      </c>
      <c r="AL2016" s="24">
        <v>99</v>
      </c>
      <c r="AM2016" s="24">
        <v>99</v>
      </c>
      <c r="AN2016" s="24">
        <v>99</v>
      </c>
      <c r="DX2016" s="19">
        <v>2012</v>
      </c>
      <c r="DY2016" t="s">
        <v>568</v>
      </c>
      <c r="DZ2016" t="s">
        <v>568</v>
      </c>
      <c r="EA2016" t="s">
        <v>568</v>
      </c>
      <c r="EB2016" t="s">
        <v>568</v>
      </c>
    </row>
    <row r="2017" spans="1:132" x14ac:dyDescent="0.25">
      <c r="A2017" s="12">
        <v>2014</v>
      </c>
      <c r="B2017" s="12">
        <v>0</v>
      </c>
      <c r="C2017" s="12">
        <v>0</v>
      </c>
      <c r="D2017" s="12">
        <v>0</v>
      </c>
      <c r="E2017" s="12">
        <v>0</v>
      </c>
      <c r="F2017" s="12">
        <v>0</v>
      </c>
      <c r="G2017" s="12">
        <v>0</v>
      </c>
      <c r="H2017" s="12">
        <v>0</v>
      </c>
      <c r="I2017" s="12">
        <v>0</v>
      </c>
      <c r="J2017" s="12">
        <v>0</v>
      </c>
      <c r="K2017" s="12">
        <v>0</v>
      </c>
      <c r="L2017" s="12">
        <v>0</v>
      </c>
      <c r="M2017" s="12">
        <v>0</v>
      </c>
      <c r="O2017" s="19">
        <v>2013</v>
      </c>
      <c r="P2017" s="20">
        <v>99</v>
      </c>
      <c r="Q2017" s="20">
        <v>99</v>
      </c>
      <c r="R2017" s="21">
        <v>99</v>
      </c>
      <c r="S2017" s="21">
        <v>99</v>
      </c>
      <c r="T2017" s="21">
        <v>99</v>
      </c>
      <c r="U2017" s="21">
        <v>99</v>
      </c>
      <c r="V2017" s="21">
        <v>99</v>
      </c>
      <c r="W2017" s="21">
        <v>99</v>
      </c>
      <c r="X2017" s="21">
        <v>99</v>
      </c>
      <c r="Y2017" s="21">
        <v>99</v>
      </c>
      <c r="Z2017" s="21">
        <v>99</v>
      </c>
      <c r="AA2017" s="21">
        <v>99</v>
      </c>
      <c r="AB2017" s="22">
        <v>2013</v>
      </c>
      <c r="AC2017" s="23">
        <v>99</v>
      </c>
      <c r="AD2017" s="23">
        <v>99</v>
      </c>
      <c r="AE2017" s="24">
        <v>99</v>
      </c>
      <c r="AF2017" s="24">
        <v>99</v>
      </c>
      <c r="AG2017" s="24">
        <v>99</v>
      </c>
      <c r="AH2017" s="24">
        <v>99</v>
      </c>
      <c r="AI2017" s="24">
        <v>99</v>
      </c>
      <c r="AJ2017" s="24">
        <v>99</v>
      </c>
      <c r="AK2017" s="24">
        <v>99</v>
      </c>
      <c r="AL2017" s="24">
        <v>99</v>
      </c>
      <c r="AM2017" s="24">
        <v>99</v>
      </c>
      <c r="AN2017" s="24">
        <v>99</v>
      </c>
      <c r="DX2017" s="19">
        <v>2013</v>
      </c>
      <c r="DY2017" t="s">
        <v>568</v>
      </c>
      <c r="DZ2017" t="s">
        <v>568</v>
      </c>
      <c r="EA2017" t="s">
        <v>568</v>
      </c>
      <c r="EB2017" t="s">
        <v>568</v>
      </c>
    </row>
    <row r="2018" spans="1:132" x14ac:dyDescent="0.25">
      <c r="A2018" s="13">
        <v>2015</v>
      </c>
      <c r="B2018" s="13">
        <v>0</v>
      </c>
      <c r="C2018" s="13">
        <v>0</v>
      </c>
      <c r="D2018" s="13">
        <v>0</v>
      </c>
      <c r="E2018" s="13">
        <v>0</v>
      </c>
      <c r="F2018" s="13">
        <v>0</v>
      </c>
      <c r="G2018" s="13">
        <v>0</v>
      </c>
      <c r="H2018" s="13">
        <v>0</v>
      </c>
      <c r="I2018" s="13">
        <v>0</v>
      </c>
      <c r="J2018" s="13">
        <v>0</v>
      </c>
      <c r="K2018" s="13">
        <v>0</v>
      </c>
      <c r="L2018" s="13">
        <v>0</v>
      </c>
      <c r="M2018" s="13">
        <v>0</v>
      </c>
      <c r="O2018" s="19">
        <v>2014</v>
      </c>
      <c r="P2018" s="20">
        <v>99</v>
      </c>
      <c r="Q2018" s="20">
        <v>99</v>
      </c>
      <c r="R2018" s="21">
        <v>99</v>
      </c>
      <c r="S2018" s="21">
        <v>99</v>
      </c>
      <c r="T2018" s="21">
        <v>99</v>
      </c>
      <c r="U2018" s="21">
        <v>99</v>
      </c>
      <c r="V2018" s="21">
        <v>99</v>
      </c>
      <c r="W2018" s="21">
        <v>99</v>
      </c>
      <c r="X2018" s="21">
        <v>99</v>
      </c>
      <c r="Y2018" s="21">
        <v>99</v>
      </c>
      <c r="Z2018" s="21">
        <v>99</v>
      </c>
      <c r="AA2018" s="21">
        <v>99</v>
      </c>
      <c r="AB2018" s="22">
        <v>2014</v>
      </c>
      <c r="AC2018" s="23">
        <v>99</v>
      </c>
      <c r="AD2018" s="23">
        <v>99</v>
      </c>
      <c r="AE2018" s="24">
        <v>99</v>
      </c>
      <c r="AF2018" s="24">
        <v>99</v>
      </c>
      <c r="AG2018" s="24">
        <v>99</v>
      </c>
      <c r="AH2018" s="24">
        <v>99</v>
      </c>
      <c r="AI2018" s="24">
        <v>99</v>
      </c>
      <c r="AJ2018" s="24">
        <v>99</v>
      </c>
      <c r="AK2018" s="24">
        <v>99</v>
      </c>
      <c r="AL2018" s="24">
        <v>99</v>
      </c>
      <c r="AM2018" s="24">
        <v>99</v>
      </c>
      <c r="AN2018" s="24">
        <v>99</v>
      </c>
      <c r="DX2018" s="19">
        <v>2014</v>
      </c>
      <c r="DY2018" t="s">
        <v>568</v>
      </c>
      <c r="DZ2018" t="s">
        <v>568</v>
      </c>
      <c r="EA2018" t="s">
        <v>568</v>
      </c>
      <c r="EB2018" t="s">
        <v>568</v>
      </c>
    </row>
    <row r="2019" spans="1:132" x14ac:dyDescent="0.25">
      <c r="A2019" s="12">
        <v>2016</v>
      </c>
      <c r="B2019" s="12">
        <v>0</v>
      </c>
      <c r="C2019" s="12">
        <v>0</v>
      </c>
      <c r="D2019" s="12">
        <v>0</v>
      </c>
      <c r="E2019" s="12">
        <v>0</v>
      </c>
      <c r="F2019" s="12">
        <v>0</v>
      </c>
      <c r="G2019" s="12">
        <v>0</v>
      </c>
      <c r="H2019" s="12">
        <v>0</v>
      </c>
      <c r="I2019" s="12">
        <v>0</v>
      </c>
      <c r="J2019" s="12">
        <v>0</v>
      </c>
      <c r="K2019" s="12">
        <v>0</v>
      </c>
      <c r="L2019" s="12">
        <v>0</v>
      </c>
      <c r="M2019" s="12">
        <v>0</v>
      </c>
      <c r="O2019" s="19">
        <v>2015</v>
      </c>
      <c r="P2019" s="20">
        <v>99</v>
      </c>
      <c r="Q2019" s="20">
        <v>99</v>
      </c>
      <c r="R2019" s="21">
        <v>99</v>
      </c>
      <c r="S2019" s="21">
        <v>99</v>
      </c>
      <c r="T2019" s="21">
        <v>99</v>
      </c>
      <c r="U2019" s="21">
        <v>99</v>
      </c>
      <c r="V2019" s="21">
        <v>99</v>
      </c>
      <c r="W2019" s="21">
        <v>99</v>
      </c>
      <c r="X2019" s="21">
        <v>99</v>
      </c>
      <c r="Y2019" s="21">
        <v>99</v>
      </c>
      <c r="Z2019" s="21">
        <v>99</v>
      </c>
      <c r="AA2019" s="21">
        <v>99</v>
      </c>
      <c r="AB2019" s="22">
        <v>2015</v>
      </c>
      <c r="AC2019" s="23">
        <v>99</v>
      </c>
      <c r="AD2019" s="23">
        <v>99</v>
      </c>
      <c r="AE2019" s="24">
        <v>99</v>
      </c>
      <c r="AF2019" s="24">
        <v>99</v>
      </c>
      <c r="AG2019" s="24">
        <v>99</v>
      </c>
      <c r="AH2019" s="24">
        <v>99</v>
      </c>
      <c r="AI2019" s="24">
        <v>99</v>
      </c>
      <c r="AJ2019" s="24">
        <v>99</v>
      </c>
      <c r="AK2019" s="24">
        <v>99</v>
      </c>
      <c r="AL2019" s="24">
        <v>99</v>
      </c>
      <c r="AM2019" s="24">
        <v>99</v>
      </c>
      <c r="AN2019" s="24">
        <v>99</v>
      </c>
      <c r="DX2019" s="19">
        <v>2015</v>
      </c>
      <c r="DY2019" t="s">
        <v>568</v>
      </c>
      <c r="DZ2019" t="s">
        <v>568</v>
      </c>
      <c r="EA2019" t="s">
        <v>568</v>
      </c>
      <c r="EB2019" t="s">
        <v>568</v>
      </c>
    </row>
    <row r="2020" spans="1:132" x14ac:dyDescent="0.25">
      <c r="A2020" s="13">
        <v>2017</v>
      </c>
      <c r="B2020" s="13">
        <v>0</v>
      </c>
      <c r="C2020" s="13">
        <v>0</v>
      </c>
      <c r="D2020" s="13">
        <v>0</v>
      </c>
      <c r="E2020" s="13">
        <v>0</v>
      </c>
      <c r="F2020" s="13">
        <v>0</v>
      </c>
      <c r="G2020" s="13">
        <v>0</v>
      </c>
      <c r="H2020" s="13">
        <v>0</v>
      </c>
      <c r="I2020" s="13">
        <v>0</v>
      </c>
      <c r="J2020" s="13">
        <v>0</v>
      </c>
      <c r="K2020" s="13">
        <v>0</v>
      </c>
      <c r="L2020" s="13">
        <v>0</v>
      </c>
      <c r="M2020" s="13">
        <v>0</v>
      </c>
      <c r="O2020" s="19">
        <v>2016</v>
      </c>
      <c r="P2020" s="20">
        <v>99</v>
      </c>
      <c r="Q2020" s="20">
        <v>99</v>
      </c>
      <c r="R2020" s="21">
        <v>99</v>
      </c>
      <c r="S2020" s="21">
        <v>99</v>
      </c>
      <c r="T2020" s="21">
        <v>99</v>
      </c>
      <c r="U2020" s="21">
        <v>99</v>
      </c>
      <c r="V2020" s="21">
        <v>99</v>
      </c>
      <c r="W2020" s="21">
        <v>99</v>
      </c>
      <c r="X2020" s="21">
        <v>99</v>
      </c>
      <c r="Y2020" s="21">
        <v>99</v>
      </c>
      <c r="Z2020" s="21">
        <v>99</v>
      </c>
      <c r="AA2020" s="21">
        <v>99</v>
      </c>
      <c r="AB2020" s="22">
        <v>2016</v>
      </c>
      <c r="AC2020" s="23">
        <v>99</v>
      </c>
      <c r="AD2020" s="23">
        <v>99</v>
      </c>
      <c r="AE2020" s="24">
        <v>99</v>
      </c>
      <c r="AF2020" s="24">
        <v>99</v>
      </c>
      <c r="AG2020" s="24">
        <v>99</v>
      </c>
      <c r="AH2020" s="24">
        <v>99</v>
      </c>
      <c r="AI2020" s="24">
        <v>99</v>
      </c>
      <c r="AJ2020" s="24">
        <v>99</v>
      </c>
      <c r="AK2020" s="24">
        <v>99</v>
      </c>
      <c r="AL2020" s="24">
        <v>99</v>
      </c>
      <c r="AM2020" s="24">
        <v>99</v>
      </c>
      <c r="AN2020" s="24">
        <v>99</v>
      </c>
      <c r="DX2020" s="19">
        <v>2016</v>
      </c>
      <c r="DY2020" t="s">
        <v>568</v>
      </c>
      <c r="DZ2020" t="s">
        <v>568</v>
      </c>
      <c r="EA2020" t="s">
        <v>568</v>
      </c>
      <c r="EB2020" t="s">
        <v>568</v>
      </c>
    </row>
    <row r="2021" spans="1:132" x14ac:dyDescent="0.25">
      <c r="A2021" s="12">
        <v>2018</v>
      </c>
      <c r="B2021" s="12">
        <v>0</v>
      </c>
      <c r="C2021" s="12">
        <v>0</v>
      </c>
      <c r="D2021" s="12">
        <v>0</v>
      </c>
      <c r="E2021" s="12">
        <v>0</v>
      </c>
      <c r="F2021" s="12">
        <v>0</v>
      </c>
      <c r="G2021" s="12">
        <v>0</v>
      </c>
      <c r="H2021" s="12">
        <v>0</v>
      </c>
      <c r="I2021" s="12">
        <v>0</v>
      </c>
      <c r="J2021" s="12">
        <v>0</v>
      </c>
      <c r="K2021" s="12">
        <v>0</v>
      </c>
      <c r="L2021" s="12">
        <v>0</v>
      </c>
      <c r="M2021" s="12">
        <v>0</v>
      </c>
      <c r="O2021" s="19">
        <v>2017</v>
      </c>
      <c r="P2021" s="20">
        <v>99</v>
      </c>
      <c r="Q2021" s="20">
        <v>99</v>
      </c>
      <c r="R2021" s="21">
        <v>99</v>
      </c>
      <c r="S2021" s="21">
        <v>99</v>
      </c>
      <c r="T2021" s="21">
        <v>99</v>
      </c>
      <c r="U2021" s="21">
        <v>99</v>
      </c>
      <c r="V2021" s="21">
        <v>99</v>
      </c>
      <c r="W2021" s="21">
        <v>99</v>
      </c>
      <c r="X2021" s="21">
        <v>99</v>
      </c>
      <c r="Y2021" s="21">
        <v>99</v>
      </c>
      <c r="Z2021" s="21">
        <v>99</v>
      </c>
      <c r="AA2021" s="21">
        <v>99</v>
      </c>
      <c r="AB2021" s="22">
        <v>2017</v>
      </c>
      <c r="AC2021" s="23">
        <v>99</v>
      </c>
      <c r="AD2021" s="23">
        <v>99</v>
      </c>
      <c r="AE2021" s="24">
        <v>99</v>
      </c>
      <c r="AF2021" s="24">
        <v>99</v>
      </c>
      <c r="AG2021" s="24">
        <v>99</v>
      </c>
      <c r="AH2021" s="24">
        <v>99</v>
      </c>
      <c r="AI2021" s="24">
        <v>99</v>
      </c>
      <c r="AJ2021" s="24">
        <v>99</v>
      </c>
      <c r="AK2021" s="24">
        <v>99</v>
      </c>
      <c r="AL2021" s="24">
        <v>99</v>
      </c>
      <c r="AM2021" s="24">
        <v>99</v>
      </c>
      <c r="AN2021" s="24">
        <v>99</v>
      </c>
      <c r="DX2021" s="19">
        <v>2017</v>
      </c>
      <c r="DY2021" t="s">
        <v>568</v>
      </c>
      <c r="DZ2021" t="s">
        <v>568</v>
      </c>
      <c r="EA2021" t="s">
        <v>568</v>
      </c>
      <c r="EB2021" t="s">
        <v>568</v>
      </c>
    </row>
    <row r="2022" spans="1:132" x14ac:dyDescent="0.25">
      <c r="A2022" s="13">
        <v>2019</v>
      </c>
      <c r="B2022" s="13">
        <v>0</v>
      </c>
      <c r="C2022" s="13">
        <v>0</v>
      </c>
      <c r="D2022" s="13">
        <v>0</v>
      </c>
      <c r="E2022" s="13">
        <v>0</v>
      </c>
      <c r="F2022" s="13">
        <v>0</v>
      </c>
      <c r="G2022" s="13">
        <v>0</v>
      </c>
      <c r="H2022" s="13">
        <v>0</v>
      </c>
      <c r="I2022" s="13">
        <v>0</v>
      </c>
      <c r="J2022" s="13">
        <v>0</v>
      </c>
      <c r="K2022" s="13">
        <v>0</v>
      </c>
      <c r="L2022" s="13">
        <v>0</v>
      </c>
      <c r="M2022" s="13">
        <v>0</v>
      </c>
      <c r="O2022" s="19">
        <v>2018</v>
      </c>
      <c r="P2022" s="20">
        <v>99</v>
      </c>
      <c r="Q2022" s="20">
        <v>99</v>
      </c>
      <c r="R2022" s="21">
        <v>99</v>
      </c>
      <c r="S2022" s="21">
        <v>99</v>
      </c>
      <c r="T2022" s="21">
        <v>99</v>
      </c>
      <c r="U2022" s="21">
        <v>99</v>
      </c>
      <c r="V2022" s="21">
        <v>99</v>
      </c>
      <c r="W2022" s="21">
        <v>99</v>
      </c>
      <c r="X2022" s="21">
        <v>99</v>
      </c>
      <c r="Y2022" s="21">
        <v>99</v>
      </c>
      <c r="Z2022" s="21">
        <v>99</v>
      </c>
      <c r="AA2022" s="21">
        <v>99</v>
      </c>
      <c r="AB2022" s="22">
        <v>2018</v>
      </c>
      <c r="AC2022" s="23">
        <v>99</v>
      </c>
      <c r="AD2022" s="23">
        <v>99</v>
      </c>
      <c r="AE2022" s="24">
        <v>99</v>
      </c>
      <c r="AF2022" s="24">
        <v>99</v>
      </c>
      <c r="AG2022" s="24">
        <v>99</v>
      </c>
      <c r="AH2022" s="24">
        <v>99</v>
      </c>
      <c r="AI2022" s="24">
        <v>99</v>
      </c>
      <c r="AJ2022" s="24">
        <v>99</v>
      </c>
      <c r="AK2022" s="24">
        <v>99</v>
      </c>
      <c r="AL2022" s="24">
        <v>99</v>
      </c>
      <c r="AM2022" s="24">
        <v>99</v>
      </c>
      <c r="AN2022" s="24">
        <v>99</v>
      </c>
      <c r="DX2022" s="19">
        <v>2018</v>
      </c>
      <c r="DY2022" t="s">
        <v>568</v>
      </c>
      <c r="DZ2022" t="s">
        <v>568</v>
      </c>
      <c r="EA2022" t="s">
        <v>568</v>
      </c>
      <c r="EB2022" t="s">
        <v>568</v>
      </c>
    </row>
    <row r="2023" spans="1:132" x14ac:dyDescent="0.25">
      <c r="A2023" s="12">
        <v>2020</v>
      </c>
      <c r="B2023" s="12">
        <v>0</v>
      </c>
      <c r="C2023" s="12">
        <v>0</v>
      </c>
      <c r="D2023" s="12">
        <v>0</v>
      </c>
      <c r="E2023" s="12">
        <v>0</v>
      </c>
      <c r="F2023" s="12">
        <v>0</v>
      </c>
      <c r="G2023" s="12">
        <v>0</v>
      </c>
      <c r="H2023" s="12">
        <v>0</v>
      </c>
      <c r="I2023" s="12">
        <v>0</v>
      </c>
      <c r="J2023" s="12">
        <v>0</v>
      </c>
      <c r="K2023" s="12">
        <v>0</v>
      </c>
      <c r="L2023" s="12">
        <v>0</v>
      </c>
      <c r="M2023" s="12">
        <v>0</v>
      </c>
      <c r="O2023" s="19">
        <v>2019</v>
      </c>
      <c r="P2023" s="20">
        <v>99</v>
      </c>
      <c r="Q2023" s="20">
        <v>99</v>
      </c>
      <c r="R2023" s="21">
        <v>99</v>
      </c>
      <c r="S2023" s="21">
        <v>99</v>
      </c>
      <c r="T2023" s="21">
        <v>99</v>
      </c>
      <c r="U2023" s="21">
        <v>99</v>
      </c>
      <c r="V2023" s="21">
        <v>99</v>
      </c>
      <c r="W2023" s="21">
        <v>99</v>
      </c>
      <c r="X2023" s="21">
        <v>99</v>
      </c>
      <c r="Y2023" s="21">
        <v>99</v>
      </c>
      <c r="Z2023" s="21">
        <v>99</v>
      </c>
      <c r="AA2023" s="21">
        <v>99</v>
      </c>
      <c r="AB2023" s="22">
        <v>2019</v>
      </c>
      <c r="AC2023" s="23">
        <v>99</v>
      </c>
      <c r="AD2023" s="23">
        <v>99</v>
      </c>
      <c r="AE2023" s="24">
        <v>99</v>
      </c>
      <c r="AF2023" s="24">
        <v>99</v>
      </c>
      <c r="AG2023" s="24">
        <v>99</v>
      </c>
      <c r="AH2023" s="24">
        <v>99</v>
      </c>
      <c r="AI2023" s="24">
        <v>99</v>
      </c>
      <c r="AJ2023" s="24">
        <v>99</v>
      </c>
      <c r="AK2023" s="24">
        <v>99</v>
      </c>
      <c r="AL2023" s="24">
        <v>99</v>
      </c>
      <c r="AM2023" s="24">
        <v>99</v>
      </c>
      <c r="AN2023" s="24">
        <v>99</v>
      </c>
      <c r="DX2023" s="19">
        <v>2019</v>
      </c>
      <c r="DY2023" t="s">
        <v>568</v>
      </c>
      <c r="DZ2023" t="s">
        <v>568</v>
      </c>
      <c r="EA2023" t="s">
        <v>568</v>
      </c>
      <c r="EB2023" t="s">
        <v>568</v>
      </c>
    </row>
    <row r="2024" spans="1:132" x14ac:dyDescent="0.25">
      <c r="A2024" s="13">
        <v>2021</v>
      </c>
      <c r="B2024" s="13">
        <v>0</v>
      </c>
      <c r="C2024" s="13">
        <v>0</v>
      </c>
      <c r="D2024" s="13">
        <v>0</v>
      </c>
      <c r="E2024" s="13">
        <v>0</v>
      </c>
      <c r="F2024" s="13">
        <v>0</v>
      </c>
      <c r="G2024" s="13">
        <v>0</v>
      </c>
      <c r="H2024" s="13">
        <v>0</v>
      </c>
      <c r="I2024" s="13">
        <v>0</v>
      </c>
      <c r="J2024" s="13">
        <v>0</v>
      </c>
      <c r="K2024" s="13">
        <v>0</v>
      </c>
      <c r="L2024" s="13">
        <v>0</v>
      </c>
      <c r="M2024" s="13">
        <v>0</v>
      </c>
      <c r="O2024" s="19">
        <v>2020</v>
      </c>
      <c r="P2024" s="20">
        <v>99</v>
      </c>
      <c r="Q2024" s="20">
        <v>99</v>
      </c>
      <c r="R2024" s="21">
        <v>99</v>
      </c>
      <c r="S2024" s="21">
        <v>99</v>
      </c>
      <c r="T2024" s="21">
        <v>99</v>
      </c>
      <c r="U2024" s="21">
        <v>99</v>
      </c>
      <c r="V2024" s="21">
        <v>99</v>
      </c>
      <c r="W2024" s="21">
        <v>99</v>
      </c>
      <c r="X2024" s="21">
        <v>99</v>
      </c>
      <c r="Y2024" s="21">
        <v>99</v>
      </c>
      <c r="Z2024" s="21">
        <v>99</v>
      </c>
      <c r="AA2024" s="21">
        <v>99</v>
      </c>
      <c r="AB2024" s="22">
        <v>2020</v>
      </c>
      <c r="AC2024" s="23">
        <v>99</v>
      </c>
      <c r="AD2024" s="23">
        <v>99</v>
      </c>
      <c r="AE2024" s="24">
        <v>99</v>
      </c>
      <c r="AF2024" s="24">
        <v>99</v>
      </c>
      <c r="AG2024" s="24">
        <v>99</v>
      </c>
      <c r="AH2024" s="24">
        <v>99</v>
      </c>
      <c r="AI2024" s="24">
        <v>99</v>
      </c>
      <c r="AJ2024" s="24">
        <v>99</v>
      </c>
      <c r="AK2024" s="24">
        <v>99</v>
      </c>
      <c r="AL2024" s="24">
        <v>99</v>
      </c>
      <c r="AM2024" s="24">
        <v>99</v>
      </c>
      <c r="AN2024" s="24">
        <v>99</v>
      </c>
      <c r="DX2024" s="19">
        <v>2020</v>
      </c>
      <c r="DY2024" t="s">
        <v>568</v>
      </c>
      <c r="DZ2024" t="s">
        <v>568</v>
      </c>
      <c r="EA2024" t="s">
        <v>568</v>
      </c>
      <c r="EB2024" t="s">
        <v>568</v>
      </c>
    </row>
    <row r="2025" spans="1:132" x14ac:dyDescent="0.25">
      <c r="A2025" s="12">
        <v>2022</v>
      </c>
      <c r="B2025" s="12">
        <v>0</v>
      </c>
      <c r="C2025" s="12">
        <v>0</v>
      </c>
      <c r="D2025" s="12">
        <v>0</v>
      </c>
      <c r="E2025" s="12">
        <v>0</v>
      </c>
      <c r="F2025" s="12">
        <v>0</v>
      </c>
      <c r="G2025" s="12">
        <v>0</v>
      </c>
      <c r="H2025" s="12">
        <v>0</v>
      </c>
      <c r="I2025" s="12">
        <v>0</v>
      </c>
      <c r="J2025" s="12">
        <v>0</v>
      </c>
      <c r="K2025" s="12">
        <v>0</v>
      </c>
      <c r="L2025" s="12">
        <v>0</v>
      </c>
      <c r="M2025" s="12">
        <v>0</v>
      </c>
      <c r="O2025" s="19">
        <v>2021</v>
      </c>
      <c r="P2025" s="20">
        <v>99</v>
      </c>
      <c r="Q2025" s="20">
        <v>99</v>
      </c>
      <c r="R2025" s="21">
        <v>99</v>
      </c>
      <c r="S2025" s="21">
        <v>99</v>
      </c>
      <c r="T2025" s="21">
        <v>99</v>
      </c>
      <c r="U2025" s="21">
        <v>99</v>
      </c>
      <c r="V2025" s="21">
        <v>99</v>
      </c>
      <c r="W2025" s="21">
        <v>99</v>
      </c>
      <c r="X2025" s="21">
        <v>99</v>
      </c>
      <c r="Y2025" s="21">
        <v>99</v>
      </c>
      <c r="Z2025" s="21">
        <v>99</v>
      </c>
      <c r="AA2025" s="21">
        <v>99</v>
      </c>
      <c r="AB2025" s="22">
        <v>2021</v>
      </c>
      <c r="AC2025" s="23">
        <v>99</v>
      </c>
      <c r="AD2025" s="23">
        <v>99</v>
      </c>
      <c r="AE2025" s="24">
        <v>99</v>
      </c>
      <c r="AF2025" s="24">
        <v>99</v>
      </c>
      <c r="AG2025" s="24">
        <v>99</v>
      </c>
      <c r="AH2025" s="24">
        <v>99</v>
      </c>
      <c r="AI2025" s="24">
        <v>99</v>
      </c>
      <c r="AJ2025" s="24">
        <v>99</v>
      </c>
      <c r="AK2025" s="24">
        <v>99</v>
      </c>
      <c r="AL2025" s="24">
        <v>99</v>
      </c>
      <c r="AM2025" s="24">
        <v>99</v>
      </c>
      <c r="AN2025" s="24">
        <v>99</v>
      </c>
      <c r="DX2025" s="19">
        <v>2021</v>
      </c>
      <c r="DY2025" t="s">
        <v>568</v>
      </c>
      <c r="DZ2025" t="s">
        <v>568</v>
      </c>
      <c r="EA2025" t="s">
        <v>568</v>
      </c>
      <c r="EB2025" t="s">
        <v>568</v>
      </c>
    </row>
    <row r="2026" spans="1:132" x14ac:dyDescent="0.25">
      <c r="A2026" s="13">
        <v>2023</v>
      </c>
      <c r="B2026" s="13">
        <v>0</v>
      </c>
      <c r="C2026" s="13">
        <v>0</v>
      </c>
      <c r="D2026" s="13">
        <v>0</v>
      </c>
      <c r="E2026" s="13">
        <v>0</v>
      </c>
      <c r="F2026" s="13">
        <v>0</v>
      </c>
      <c r="G2026" s="13">
        <v>0</v>
      </c>
      <c r="H2026" s="13">
        <v>0</v>
      </c>
      <c r="I2026" s="13">
        <v>0</v>
      </c>
      <c r="J2026" s="13">
        <v>0</v>
      </c>
      <c r="K2026" s="13">
        <v>0</v>
      </c>
      <c r="L2026" s="13">
        <v>0</v>
      </c>
      <c r="M2026" s="13">
        <v>0</v>
      </c>
      <c r="O2026" s="19">
        <v>2022</v>
      </c>
      <c r="P2026" s="20">
        <v>99</v>
      </c>
      <c r="Q2026" s="20">
        <v>99</v>
      </c>
      <c r="R2026" s="21">
        <v>99</v>
      </c>
      <c r="S2026" s="21">
        <v>99</v>
      </c>
      <c r="T2026" s="21">
        <v>99</v>
      </c>
      <c r="U2026" s="21">
        <v>99</v>
      </c>
      <c r="V2026" s="21">
        <v>99</v>
      </c>
      <c r="W2026" s="21">
        <v>99</v>
      </c>
      <c r="X2026" s="21">
        <v>99</v>
      </c>
      <c r="Y2026" s="21">
        <v>99</v>
      </c>
      <c r="Z2026" s="21">
        <v>99</v>
      </c>
      <c r="AA2026" s="21">
        <v>99</v>
      </c>
      <c r="AB2026" s="22">
        <v>2022</v>
      </c>
      <c r="AC2026" s="23">
        <v>99</v>
      </c>
      <c r="AD2026" s="23">
        <v>99</v>
      </c>
      <c r="AE2026" s="24">
        <v>99</v>
      </c>
      <c r="AF2026" s="24">
        <v>99</v>
      </c>
      <c r="AG2026" s="24">
        <v>99</v>
      </c>
      <c r="AH2026" s="24">
        <v>99</v>
      </c>
      <c r="AI2026" s="24">
        <v>99</v>
      </c>
      <c r="AJ2026" s="24">
        <v>99</v>
      </c>
      <c r="AK2026" s="24">
        <v>99</v>
      </c>
      <c r="AL2026" s="24">
        <v>99</v>
      </c>
      <c r="AM2026" s="24">
        <v>99</v>
      </c>
      <c r="AN2026" s="24">
        <v>99</v>
      </c>
      <c r="DX2026" s="19">
        <v>2022</v>
      </c>
      <c r="DY2026" t="s">
        <v>568</v>
      </c>
      <c r="DZ2026" t="s">
        <v>568</v>
      </c>
      <c r="EA2026" t="s">
        <v>568</v>
      </c>
      <c r="EB2026" t="s">
        <v>568</v>
      </c>
    </row>
    <row r="2027" spans="1:132" x14ac:dyDescent="0.25">
      <c r="A2027" s="12">
        <v>2024</v>
      </c>
      <c r="B2027" s="12">
        <v>0</v>
      </c>
      <c r="C2027" s="12">
        <v>0</v>
      </c>
      <c r="D2027" s="12">
        <v>0</v>
      </c>
      <c r="E2027" s="12">
        <v>0</v>
      </c>
      <c r="F2027" s="12">
        <v>0</v>
      </c>
      <c r="G2027" s="12">
        <v>0</v>
      </c>
      <c r="H2027" s="12">
        <v>0</v>
      </c>
      <c r="I2027" s="12">
        <v>0</v>
      </c>
      <c r="J2027" s="12">
        <v>0</v>
      </c>
      <c r="K2027" s="12">
        <v>0</v>
      </c>
      <c r="L2027" s="12">
        <v>0</v>
      </c>
      <c r="M2027" s="12">
        <v>0</v>
      </c>
      <c r="O2027" s="19">
        <v>2023</v>
      </c>
      <c r="P2027" s="20">
        <v>99</v>
      </c>
      <c r="Q2027" s="20">
        <v>99</v>
      </c>
      <c r="R2027" s="21">
        <v>99</v>
      </c>
      <c r="S2027" s="21">
        <v>99</v>
      </c>
      <c r="T2027" s="21">
        <v>99</v>
      </c>
      <c r="U2027" s="21">
        <v>99</v>
      </c>
      <c r="V2027" s="21">
        <v>99</v>
      </c>
      <c r="W2027" s="21">
        <v>99</v>
      </c>
      <c r="X2027" s="21">
        <v>99</v>
      </c>
      <c r="Y2027" s="21">
        <v>99</v>
      </c>
      <c r="Z2027" s="21">
        <v>99</v>
      </c>
      <c r="AA2027" s="21">
        <v>99</v>
      </c>
      <c r="AB2027" s="22">
        <v>2023</v>
      </c>
      <c r="AC2027" s="23">
        <v>99</v>
      </c>
      <c r="AD2027" s="23">
        <v>99</v>
      </c>
      <c r="AE2027" s="24">
        <v>99</v>
      </c>
      <c r="AF2027" s="24">
        <v>99</v>
      </c>
      <c r="AG2027" s="24">
        <v>99</v>
      </c>
      <c r="AH2027" s="24">
        <v>99</v>
      </c>
      <c r="AI2027" s="24">
        <v>99</v>
      </c>
      <c r="AJ2027" s="24">
        <v>99</v>
      </c>
      <c r="AK2027" s="24">
        <v>99</v>
      </c>
      <c r="AL2027" s="24">
        <v>99</v>
      </c>
      <c r="AM2027" s="24">
        <v>99</v>
      </c>
      <c r="AN2027" s="24">
        <v>99</v>
      </c>
      <c r="DX2027" s="19">
        <v>2023</v>
      </c>
      <c r="DY2027" t="s">
        <v>568</v>
      </c>
      <c r="DZ2027" t="s">
        <v>568</v>
      </c>
      <c r="EA2027" t="s">
        <v>568</v>
      </c>
      <c r="EB2027" t="s">
        <v>568</v>
      </c>
    </row>
    <row r="2028" spans="1:132" x14ac:dyDescent="0.25">
      <c r="A2028" s="13">
        <v>2025</v>
      </c>
      <c r="B2028" s="13">
        <v>0</v>
      </c>
      <c r="C2028" s="13">
        <v>0</v>
      </c>
      <c r="D2028" s="13">
        <v>0</v>
      </c>
      <c r="E2028" s="13">
        <v>0</v>
      </c>
      <c r="F2028" s="13">
        <v>0</v>
      </c>
      <c r="G2028" s="13">
        <v>0</v>
      </c>
      <c r="H2028" s="13">
        <v>0</v>
      </c>
      <c r="I2028" s="13">
        <v>0</v>
      </c>
      <c r="J2028" s="13">
        <v>0</v>
      </c>
      <c r="K2028" s="13">
        <v>0</v>
      </c>
      <c r="L2028" s="13">
        <v>0</v>
      </c>
      <c r="M2028" s="13">
        <v>0</v>
      </c>
      <c r="O2028" s="19">
        <v>2024</v>
      </c>
      <c r="P2028" s="20">
        <v>99</v>
      </c>
      <c r="Q2028" s="20">
        <v>99</v>
      </c>
      <c r="R2028" s="21">
        <v>99</v>
      </c>
      <c r="S2028" s="21">
        <v>99</v>
      </c>
      <c r="T2028" s="21">
        <v>99</v>
      </c>
      <c r="U2028" s="21">
        <v>99</v>
      </c>
      <c r="V2028" s="21">
        <v>99</v>
      </c>
      <c r="W2028" s="21">
        <v>99</v>
      </c>
      <c r="X2028" s="21">
        <v>99</v>
      </c>
      <c r="Y2028" s="21">
        <v>99</v>
      </c>
      <c r="Z2028" s="21">
        <v>99</v>
      </c>
      <c r="AA2028" s="21">
        <v>99</v>
      </c>
      <c r="AB2028" s="22">
        <v>2024</v>
      </c>
      <c r="AC2028" s="23">
        <v>99</v>
      </c>
      <c r="AD2028" s="23">
        <v>99</v>
      </c>
      <c r="AE2028" s="24">
        <v>99</v>
      </c>
      <c r="AF2028" s="24">
        <v>99</v>
      </c>
      <c r="AG2028" s="24">
        <v>99</v>
      </c>
      <c r="AH2028" s="24">
        <v>99</v>
      </c>
      <c r="AI2028" s="24">
        <v>99</v>
      </c>
      <c r="AJ2028" s="24">
        <v>99</v>
      </c>
      <c r="AK2028" s="24">
        <v>99</v>
      </c>
      <c r="AL2028" s="24">
        <v>99</v>
      </c>
      <c r="AM2028" s="24">
        <v>99</v>
      </c>
      <c r="AN2028" s="24">
        <v>99</v>
      </c>
      <c r="DX2028" s="19">
        <v>2024</v>
      </c>
      <c r="DY2028" t="s">
        <v>568</v>
      </c>
      <c r="DZ2028" t="s">
        <v>568</v>
      </c>
      <c r="EA2028" t="s">
        <v>568</v>
      </c>
      <c r="EB2028" t="s">
        <v>568</v>
      </c>
    </row>
    <row r="2029" spans="1:132" x14ac:dyDescent="0.25">
      <c r="A2029" s="12">
        <v>2026</v>
      </c>
      <c r="B2029" s="12">
        <v>0</v>
      </c>
      <c r="C2029" s="12">
        <v>0</v>
      </c>
      <c r="D2029" s="12">
        <v>0</v>
      </c>
      <c r="E2029" s="12">
        <v>0</v>
      </c>
      <c r="F2029" s="12">
        <v>0</v>
      </c>
      <c r="G2029" s="12">
        <v>0</v>
      </c>
      <c r="H2029" s="12">
        <v>0</v>
      </c>
      <c r="I2029" s="12">
        <v>0</v>
      </c>
      <c r="J2029" s="12">
        <v>0</v>
      </c>
      <c r="K2029" s="12">
        <v>0</v>
      </c>
      <c r="L2029" s="12">
        <v>0</v>
      </c>
      <c r="M2029" s="12">
        <v>0</v>
      </c>
      <c r="O2029" s="19">
        <v>2025</v>
      </c>
      <c r="P2029" s="20">
        <v>99</v>
      </c>
      <c r="Q2029" s="20">
        <v>99</v>
      </c>
      <c r="R2029" s="21">
        <v>99</v>
      </c>
      <c r="S2029" s="21">
        <v>99</v>
      </c>
      <c r="T2029" s="21">
        <v>99</v>
      </c>
      <c r="U2029" s="21">
        <v>99</v>
      </c>
      <c r="V2029" s="21">
        <v>99</v>
      </c>
      <c r="W2029" s="21">
        <v>99</v>
      </c>
      <c r="X2029" s="21">
        <v>99</v>
      </c>
      <c r="Y2029" s="21">
        <v>99</v>
      </c>
      <c r="Z2029" s="21">
        <v>99</v>
      </c>
      <c r="AA2029" s="21">
        <v>99</v>
      </c>
      <c r="AB2029" s="22">
        <v>2025</v>
      </c>
      <c r="AC2029" s="23">
        <v>99</v>
      </c>
      <c r="AD2029" s="23">
        <v>99</v>
      </c>
      <c r="AE2029" s="24">
        <v>99</v>
      </c>
      <c r="AF2029" s="24">
        <v>99</v>
      </c>
      <c r="AG2029" s="24">
        <v>99</v>
      </c>
      <c r="AH2029" s="24">
        <v>99</v>
      </c>
      <c r="AI2029" s="24">
        <v>99</v>
      </c>
      <c r="AJ2029" s="24">
        <v>99</v>
      </c>
      <c r="AK2029" s="24">
        <v>99</v>
      </c>
      <c r="AL2029" s="24">
        <v>99</v>
      </c>
      <c r="AM2029" s="24">
        <v>99</v>
      </c>
      <c r="AN2029" s="24">
        <v>99</v>
      </c>
      <c r="DX2029" s="19">
        <v>2025</v>
      </c>
      <c r="DY2029" t="s">
        <v>568</v>
      </c>
      <c r="DZ2029" t="s">
        <v>568</v>
      </c>
      <c r="EA2029" t="s">
        <v>568</v>
      </c>
      <c r="EB2029" t="s">
        <v>568</v>
      </c>
    </row>
    <row r="2030" spans="1:132" x14ac:dyDescent="0.25">
      <c r="A2030" s="13">
        <v>2027</v>
      </c>
      <c r="B2030" s="13">
        <v>0</v>
      </c>
      <c r="C2030" s="13">
        <v>0</v>
      </c>
      <c r="D2030" s="13">
        <v>0</v>
      </c>
      <c r="E2030" s="13">
        <v>0</v>
      </c>
      <c r="F2030" s="13">
        <v>0</v>
      </c>
      <c r="G2030" s="13">
        <v>0</v>
      </c>
      <c r="H2030" s="13">
        <v>0</v>
      </c>
      <c r="I2030" s="13">
        <v>0</v>
      </c>
      <c r="J2030" s="13">
        <v>0</v>
      </c>
      <c r="K2030" s="13">
        <v>0</v>
      </c>
      <c r="L2030" s="13">
        <v>0</v>
      </c>
      <c r="M2030" s="13">
        <v>0</v>
      </c>
      <c r="O2030" s="19">
        <v>2026</v>
      </c>
      <c r="P2030" s="20">
        <v>99</v>
      </c>
      <c r="Q2030" s="20">
        <v>99</v>
      </c>
      <c r="R2030" s="21">
        <v>99</v>
      </c>
      <c r="S2030" s="21">
        <v>99</v>
      </c>
      <c r="T2030" s="21">
        <v>99</v>
      </c>
      <c r="U2030" s="21">
        <v>99</v>
      </c>
      <c r="V2030" s="21">
        <v>99</v>
      </c>
      <c r="W2030" s="21">
        <v>99</v>
      </c>
      <c r="X2030" s="21">
        <v>99</v>
      </c>
      <c r="Y2030" s="21">
        <v>99</v>
      </c>
      <c r="Z2030" s="21">
        <v>99</v>
      </c>
      <c r="AA2030" s="21">
        <v>99</v>
      </c>
      <c r="AB2030" s="22">
        <v>2026</v>
      </c>
      <c r="AC2030" s="23">
        <v>99</v>
      </c>
      <c r="AD2030" s="23">
        <v>99</v>
      </c>
      <c r="AE2030" s="24">
        <v>99</v>
      </c>
      <c r="AF2030" s="24">
        <v>99</v>
      </c>
      <c r="AG2030" s="24">
        <v>99</v>
      </c>
      <c r="AH2030" s="24">
        <v>99</v>
      </c>
      <c r="AI2030" s="24">
        <v>99</v>
      </c>
      <c r="AJ2030" s="24">
        <v>99</v>
      </c>
      <c r="AK2030" s="24">
        <v>99</v>
      </c>
      <c r="AL2030" s="24">
        <v>99</v>
      </c>
      <c r="AM2030" s="24">
        <v>99</v>
      </c>
      <c r="AN2030" s="24">
        <v>99</v>
      </c>
      <c r="DX2030" s="19">
        <v>2026</v>
      </c>
      <c r="DY2030" t="s">
        <v>568</v>
      </c>
      <c r="DZ2030" t="s">
        <v>568</v>
      </c>
      <c r="EA2030" t="s">
        <v>568</v>
      </c>
      <c r="EB2030" t="s">
        <v>568</v>
      </c>
    </row>
    <row r="2031" spans="1:132" x14ac:dyDescent="0.25">
      <c r="A2031" s="12">
        <v>2028</v>
      </c>
      <c r="B2031" s="12">
        <v>0</v>
      </c>
      <c r="C2031" s="12">
        <v>0</v>
      </c>
      <c r="D2031" s="12">
        <v>0</v>
      </c>
      <c r="E2031" s="12">
        <v>0</v>
      </c>
      <c r="F2031" s="12">
        <v>0</v>
      </c>
      <c r="G2031" s="12">
        <v>0</v>
      </c>
      <c r="H2031" s="12">
        <v>0</v>
      </c>
      <c r="I2031" s="12">
        <v>0</v>
      </c>
      <c r="J2031" s="12">
        <v>0</v>
      </c>
      <c r="K2031" s="12">
        <v>0</v>
      </c>
      <c r="L2031" s="12">
        <v>0</v>
      </c>
      <c r="M2031" s="12">
        <v>0</v>
      </c>
      <c r="O2031" s="19">
        <v>2027</v>
      </c>
      <c r="P2031" s="20">
        <v>99</v>
      </c>
      <c r="Q2031" s="20">
        <v>99</v>
      </c>
      <c r="R2031" s="21">
        <v>99</v>
      </c>
      <c r="S2031" s="21">
        <v>99</v>
      </c>
      <c r="T2031" s="21">
        <v>99</v>
      </c>
      <c r="U2031" s="21">
        <v>99</v>
      </c>
      <c r="V2031" s="21">
        <v>99</v>
      </c>
      <c r="W2031" s="21">
        <v>99</v>
      </c>
      <c r="X2031" s="21">
        <v>99</v>
      </c>
      <c r="Y2031" s="21">
        <v>99</v>
      </c>
      <c r="Z2031" s="21">
        <v>99</v>
      </c>
      <c r="AA2031" s="21">
        <v>99</v>
      </c>
      <c r="AB2031" s="22">
        <v>2027</v>
      </c>
      <c r="AC2031" s="23">
        <v>99</v>
      </c>
      <c r="AD2031" s="23">
        <v>99</v>
      </c>
      <c r="AE2031" s="24">
        <v>99</v>
      </c>
      <c r="AF2031" s="24">
        <v>99</v>
      </c>
      <c r="AG2031" s="24">
        <v>99</v>
      </c>
      <c r="AH2031" s="24">
        <v>99</v>
      </c>
      <c r="AI2031" s="24">
        <v>99</v>
      </c>
      <c r="AJ2031" s="24">
        <v>99</v>
      </c>
      <c r="AK2031" s="24">
        <v>99</v>
      </c>
      <c r="AL2031" s="24">
        <v>99</v>
      </c>
      <c r="AM2031" s="24">
        <v>99</v>
      </c>
      <c r="AN2031" s="24">
        <v>99</v>
      </c>
      <c r="DX2031" s="19">
        <v>2027</v>
      </c>
      <c r="DY2031" t="s">
        <v>568</v>
      </c>
      <c r="DZ2031" t="s">
        <v>568</v>
      </c>
      <c r="EA2031" t="s">
        <v>568</v>
      </c>
      <c r="EB2031" t="s">
        <v>568</v>
      </c>
    </row>
    <row r="2032" spans="1:132" x14ac:dyDescent="0.25">
      <c r="A2032" s="13">
        <v>2029</v>
      </c>
      <c r="B2032" s="13">
        <v>0</v>
      </c>
      <c r="C2032" s="13">
        <v>0</v>
      </c>
      <c r="D2032" s="13">
        <v>0</v>
      </c>
      <c r="E2032" s="13">
        <v>0</v>
      </c>
      <c r="F2032" s="13">
        <v>0</v>
      </c>
      <c r="G2032" s="13">
        <v>0</v>
      </c>
      <c r="H2032" s="13">
        <v>0</v>
      </c>
      <c r="I2032" s="13">
        <v>0</v>
      </c>
      <c r="J2032" s="13">
        <v>0</v>
      </c>
      <c r="K2032" s="13">
        <v>0</v>
      </c>
      <c r="L2032" s="13">
        <v>0</v>
      </c>
      <c r="M2032" s="13">
        <v>0</v>
      </c>
      <c r="O2032" s="19">
        <v>2028</v>
      </c>
      <c r="P2032" s="20">
        <v>99</v>
      </c>
      <c r="Q2032" s="20">
        <v>99</v>
      </c>
      <c r="R2032" s="21">
        <v>99</v>
      </c>
      <c r="S2032" s="21">
        <v>99</v>
      </c>
      <c r="T2032" s="21">
        <v>99</v>
      </c>
      <c r="U2032" s="21">
        <v>99</v>
      </c>
      <c r="V2032" s="21">
        <v>99</v>
      </c>
      <c r="W2032" s="21">
        <v>99</v>
      </c>
      <c r="X2032" s="21">
        <v>99</v>
      </c>
      <c r="Y2032" s="21">
        <v>99</v>
      </c>
      <c r="Z2032" s="21">
        <v>99</v>
      </c>
      <c r="AA2032" s="21">
        <v>99</v>
      </c>
      <c r="AB2032" s="22">
        <v>2028</v>
      </c>
      <c r="AC2032" s="23">
        <v>99</v>
      </c>
      <c r="AD2032" s="23">
        <v>99</v>
      </c>
      <c r="AE2032" s="24">
        <v>99</v>
      </c>
      <c r="AF2032" s="24">
        <v>99</v>
      </c>
      <c r="AG2032" s="24">
        <v>99</v>
      </c>
      <c r="AH2032" s="24">
        <v>99</v>
      </c>
      <c r="AI2032" s="24">
        <v>99</v>
      </c>
      <c r="AJ2032" s="24">
        <v>99</v>
      </c>
      <c r="AK2032" s="24">
        <v>99</v>
      </c>
      <c r="AL2032" s="24">
        <v>99</v>
      </c>
      <c r="AM2032" s="24">
        <v>99</v>
      </c>
      <c r="AN2032" s="24">
        <v>99</v>
      </c>
      <c r="DX2032" s="19">
        <v>2028</v>
      </c>
      <c r="DY2032" t="s">
        <v>568</v>
      </c>
      <c r="DZ2032" t="s">
        <v>568</v>
      </c>
      <c r="EA2032" t="s">
        <v>568</v>
      </c>
      <c r="EB2032" t="s">
        <v>568</v>
      </c>
    </row>
    <row r="2033" spans="1:132" x14ac:dyDescent="0.25">
      <c r="A2033" s="12">
        <v>2030</v>
      </c>
      <c r="B2033" s="12">
        <v>0</v>
      </c>
      <c r="C2033" s="12">
        <v>0</v>
      </c>
      <c r="D2033" s="12">
        <v>0</v>
      </c>
      <c r="E2033" s="12">
        <v>0</v>
      </c>
      <c r="F2033" s="12">
        <v>0</v>
      </c>
      <c r="G2033" s="12">
        <v>0</v>
      </c>
      <c r="H2033" s="12">
        <v>0</v>
      </c>
      <c r="I2033" s="12">
        <v>0</v>
      </c>
      <c r="J2033" s="12">
        <v>0</v>
      </c>
      <c r="K2033" s="12">
        <v>0</v>
      </c>
      <c r="L2033" s="12">
        <v>0</v>
      </c>
      <c r="M2033" s="12">
        <v>0</v>
      </c>
      <c r="O2033" s="19">
        <v>2029</v>
      </c>
      <c r="P2033" s="20">
        <v>99</v>
      </c>
      <c r="Q2033" s="20">
        <v>99</v>
      </c>
      <c r="R2033" s="21">
        <v>99</v>
      </c>
      <c r="S2033" s="21">
        <v>99</v>
      </c>
      <c r="T2033" s="21">
        <v>99</v>
      </c>
      <c r="U2033" s="21">
        <v>99</v>
      </c>
      <c r="V2033" s="21">
        <v>99</v>
      </c>
      <c r="W2033" s="21">
        <v>99</v>
      </c>
      <c r="X2033" s="21">
        <v>99</v>
      </c>
      <c r="Y2033" s="21">
        <v>99</v>
      </c>
      <c r="Z2033" s="21">
        <v>99</v>
      </c>
      <c r="AA2033" s="21">
        <v>99</v>
      </c>
      <c r="AB2033" s="22">
        <v>2029</v>
      </c>
      <c r="AC2033" s="23">
        <v>99</v>
      </c>
      <c r="AD2033" s="23">
        <v>99</v>
      </c>
      <c r="AE2033" s="24">
        <v>99</v>
      </c>
      <c r="AF2033" s="24">
        <v>99</v>
      </c>
      <c r="AG2033" s="24">
        <v>99</v>
      </c>
      <c r="AH2033" s="24">
        <v>99</v>
      </c>
      <c r="AI2033" s="24">
        <v>99</v>
      </c>
      <c r="AJ2033" s="24">
        <v>99</v>
      </c>
      <c r="AK2033" s="24">
        <v>99</v>
      </c>
      <c r="AL2033" s="24">
        <v>99</v>
      </c>
      <c r="AM2033" s="24">
        <v>99</v>
      </c>
      <c r="AN2033" s="24">
        <v>99</v>
      </c>
      <c r="DX2033" s="19">
        <v>2029</v>
      </c>
      <c r="DY2033" t="s">
        <v>568</v>
      </c>
      <c r="DZ2033" t="s">
        <v>568</v>
      </c>
      <c r="EA2033" t="s">
        <v>568</v>
      </c>
      <c r="EB2033" t="s">
        <v>568</v>
      </c>
    </row>
    <row r="2034" spans="1:132" x14ac:dyDescent="0.25">
      <c r="A2034" s="13">
        <v>2031</v>
      </c>
      <c r="B2034" s="13">
        <v>0</v>
      </c>
      <c r="C2034" s="13">
        <v>0</v>
      </c>
      <c r="D2034" s="13">
        <v>0</v>
      </c>
      <c r="E2034" s="13">
        <v>0</v>
      </c>
      <c r="F2034" s="13">
        <v>0</v>
      </c>
      <c r="G2034" s="13">
        <v>0</v>
      </c>
      <c r="H2034" s="13">
        <v>0</v>
      </c>
      <c r="I2034" s="13">
        <v>0</v>
      </c>
      <c r="J2034" s="13">
        <v>0</v>
      </c>
      <c r="K2034" s="13">
        <v>0</v>
      </c>
      <c r="L2034" s="13">
        <v>0</v>
      </c>
      <c r="M2034" s="13">
        <v>0</v>
      </c>
      <c r="O2034" s="19">
        <v>2030</v>
      </c>
      <c r="P2034" s="20">
        <v>99</v>
      </c>
      <c r="Q2034" s="20">
        <v>99</v>
      </c>
      <c r="R2034" s="21">
        <v>99</v>
      </c>
      <c r="S2034" s="21">
        <v>99</v>
      </c>
      <c r="T2034" s="21">
        <v>99</v>
      </c>
      <c r="U2034" s="21">
        <v>99</v>
      </c>
      <c r="V2034" s="21">
        <v>99</v>
      </c>
      <c r="W2034" s="21">
        <v>99</v>
      </c>
      <c r="X2034" s="21">
        <v>99</v>
      </c>
      <c r="Y2034" s="21">
        <v>99</v>
      </c>
      <c r="Z2034" s="21">
        <v>99</v>
      </c>
      <c r="AA2034" s="21">
        <v>99</v>
      </c>
      <c r="AB2034" s="22">
        <v>2030</v>
      </c>
      <c r="AC2034" s="23">
        <v>99</v>
      </c>
      <c r="AD2034" s="23">
        <v>99</v>
      </c>
      <c r="AE2034" s="24">
        <v>99</v>
      </c>
      <c r="AF2034" s="24">
        <v>99</v>
      </c>
      <c r="AG2034" s="24">
        <v>99</v>
      </c>
      <c r="AH2034" s="24">
        <v>99</v>
      </c>
      <c r="AI2034" s="24">
        <v>99</v>
      </c>
      <c r="AJ2034" s="24">
        <v>99</v>
      </c>
      <c r="AK2034" s="24">
        <v>99</v>
      </c>
      <c r="AL2034" s="24">
        <v>99</v>
      </c>
      <c r="AM2034" s="24">
        <v>99</v>
      </c>
      <c r="AN2034" s="24">
        <v>99</v>
      </c>
      <c r="DX2034" s="19">
        <v>2030</v>
      </c>
      <c r="DY2034" t="s">
        <v>568</v>
      </c>
      <c r="DZ2034" t="s">
        <v>568</v>
      </c>
      <c r="EA2034" t="s">
        <v>568</v>
      </c>
      <c r="EB2034" t="s">
        <v>568</v>
      </c>
    </row>
    <row r="2035" spans="1:132" x14ac:dyDescent="0.25">
      <c r="A2035" s="12">
        <v>2032</v>
      </c>
      <c r="B2035" s="12">
        <v>0</v>
      </c>
      <c r="C2035" s="12">
        <v>0</v>
      </c>
      <c r="D2035" s="12">
        <v>0</v>
      </c>
      <c r="E2035" s="12">
        <v>0</v>
      </c>
      <c r="F2035" s="12">
        <v>0</v>
      </c>
      <c r="G2035" s="12">
        <v>0</v>
      </c>
      <c r="H2035" s="12">
        <v>0</v>
      </c>
      <c r="I2035" s="12">
        <v>0</v>
      </c>
      <c r="J2035" s="12">
        <v>0</v>
      </c>
      <c r="K2035" s="12">
        <v>0</v>
      </c>
      <c r="L2035" s="12">
        <v>0</v>
      </c>
      <c r="M2035" s="12">
        <v>0</v>
      </c>
      <c r="O2035" s="19">
        <v>2031</v>
      </c>
      <c r="P2035" s="20">
        <v>99</v>
      </c>
      <c r="Q2035" s="20">
        <v>99</v>
      </c>
      <c r="R2035" s="21">
        <v>99</v>
      </c>
      <c r="S2035" s="21">
        <v>99</v>
      </c>
      <c r="T2035" s="21">
        <v>99</v>
      </c>
      <c r="U2035" s="21">
        <v>99</v>
      </c>
      <c r="V2035" s="21">
        <v>99</v>
      </c>
      <c r="W2035" s="21">
        <v>99</v>
      </c>
      <c r="X2035" s="21">
        <v>99</v>
      </c>
      <c r="Y2035" s="21">
        <v>99</v>
      </c>
      <c r="Z2035" s="21">
        <v>99</v>
      </c>
      <c r="AA2035" s="21">
        <v>99</v>
      </c>
      <c r="AB2035" s="22">
        <v>2031</v>
      </c>
      <c r="AC2035" s="23">
        <v>99</v>
      </c>
      <c r="AD2035" s="23">
        <v>99</v>
      </c>
      <c r="AE2035" s="24">
        <v>99</v>
      </c>
      <c r="AF2035" s="24">
        <v>99</v>
      </c>
      <c r="AG2035" s="24">
        <v>99</v>
      </c>
      <c r="AH2035" s="24">
        <v>99</v>
      </c>
      <c r="AI2035" s="24">
        <v>99</v>
      </c>
      <c r="AJ2035" s="24">
        <v>99</v>
      </c>
      <c r="AK2035" s="24">
        <v>99</v>
      </c>
      <c r="AL2035" s="24">
        <v>99</v>
      </c>
      <c r="AM2035" s="24">
        <v>99</v>
      </c>
      <c r="AN2035" s="24">
        <v>99</v>
      </c>
      <c r="DX2035" s="19">
        <v>2031</v>
      </c>
      <c r="DY2035" t="s">
        <v>568</v>
      </c>
      <c r="DZ2035" t="s">
        <v>568</v>
      </c>
      <c r="EA2035" t="s">
        <v>568</v>
      </c>
      <c r="EB2035" t="s">
        <v>568</v>
      </c>
    </row>
    <row r="2036" spans="1:132" x14ac:dyDescent="0.25">
      <c r="A2036" s="13">
        <v>2033</v>
      </c>
      <c r="B2036" s="13">
        <v>0</v>
      </c>
      <c r="C2036" s="13">
        <v>0</v>
      </c>
      <c r="D2036" s="13">
        <v>0</v>
      </c>
      <c r="E2036" s="13">
        <v>0</v>
      </c>
      <c r="F2036" s="13">
        <v>0</v>
      </c>
      <c r="G2036" s="13">
        <v>0</v>
      </c>
      <c r="H2036" s="13">
        <v>0</v>
      </c>
      <c r="I2036" s="13">
        <v>0</v>
      </c>
      <c r="J2036" s="13">
        <v>0</v>
      </c>
      <c r="K2036" s="13">
        <v>0</v>
      </c>
      <c r="L2036" s="13">
        <v>0</v>
      </c>
      <c r="M2036" s="13">
        <v>0</v>
      </c>
      <c r="O2036" s="19">
        <v>2032</v>
      </c>
      <c r="P2036" s="20">
        <v>99</v>
      </c>
      <c r="Q2036" s="20">
        <v>99</v>
      </c>
      <c r="R2036" s="21">
        <v>99</v>
      </c>
      <c r="S2036" s="21">
        <v>99</v>
      </c>
      <c r="T2036" s="21">
        <v>99</v>
      </c>
      <c r="U2036" s="21">
        <v>99</v>
      </c>
      <c r="V2036" s="21">
        <v>99</v>
      </c>
      <c r="W2036" s="21">
        <v>99</v>
      </c>
      <c r="X2036" s="21">
        <v>99</v>
      </c>
      <c r="Y2036" s="21">
        <v>99</v>
      </c>
      <c r="Z2036" s="21">
        <v>99</v>
      </c>
      <c r="AA2036" s="21">
        <v>99</v>
      </c>
      <c r="AB2036" s="22">
        <v>2032</v>
      </c>
      <c r="AC2036" s="23">
        <v>99</v>
      </c>
      <c r="AD2036" s="23">
        <v>99</v>
      </c>
      <c r="AE2036" s="24">
        <v>99</v>
      </c>
      <c r="AF2036" s="24">
        <v>99</v>
      </c>
      <c r="AG2036" s="24">
        <v>99</v>
      </c>
      <c r="AH2036" s="24">
        <v>99</v>
      </c>
      <c r="AI2036" s="24">
        <v>99</v>
      </c>
      <c r="AJ2036" s="24">
        <v>99</v>
      </c>
      <c r="AK2036" s="24">
        <v>99</v>
      </c>
      <c r="AL2036" s="24">
        <v>99</v>
      </c>
      <c r="AM2036" s="24">
        <v>99</v>
      </c>
      <c r="AN2036" s="24">
        <v>99</v>
      </c>
      <c r="DX2036" s="19">
        <v>2032</v>
      </c>
      <c r="DY2036" t="s">
        <v>568</v>
      </c>
      <c r="DZ2036" t="s">
        <v>568</v>
      </c>
      <c r="EA2036" t="s">
        <v>568</v>
      </c>
      <c r="EB2036" t="s">
        <v>568</v>
      </c>
    </row>
    <row r="2037" spans="1:132" x14ac:dyDescent="0.25">
      <c r="A2037" s="12">
        <v>2034</v>
      </c>
      <c r="B2037" s="12">
        <v>0</v>
      </c>
      <c r="C2037" s="12">
        <v>0</v>
      </c>
      <c r="D2037" s="12">
        <v>0</v>
      </c>
      <c r="E2037" s="12">
        <v>0</v>
      </c>
      <c r="F2037" s="12">
        <v>0</v>
      </c>
      <c r="G2037" s="12">
        <v>0</v>
      </c>
      <c r="H2037" s="12">
        <v>0</v>
      </c>
      <c r="I2037" s="12">
        <v>0</v>
      </c>
      <c r="J2037" s="12">
        <v>0</v>
      </c>
      <c r="K2037" s="12">
        <v>0</v>
      </c>
      <c r="L2037" s="12">
        <v>0</v>
      </c>
      <c r="M2037" s="12">
        <v>0</v>
      </c>
      <c r="O2037" s="19">
        <v>2033</v>
      </c>
      <c r="P2037" s="20">
        <v>99</v>
      </c>
      <c r="Q2037" s="20">
        <v>99</v>
      </c>
      <c r="R2037" s="21">
        <v>99</v>
      </c>
      <c r="S2037" s="21">
        <v>99</v>
      </c>
      <c r="T2037" s="21">
        <v>99</v>
      </c>
      <c r="U2037" s="21">
        <v>99</v>
      </c>
      <c r="V2037" s="21">
        <v>99</v>
      </c>
      <c r="W2037" s="21">
        <v>99</v>
      </c>
      <c r="X2037" s="21">
        <v>99</v>
      </c>
      <c r="Y2037" s="21">
        <v>99</v>
      </c>
      <c r="Z2037" s="21">
        <v>99</v>
      </c>
      <c r="AA2037" s="21">
        <v>99</v>
      </c>
      <c r="AB2037" s="22">
        <v>2033</v>
      </c>
      <c r="AC2037" s="23">
        <v>99</v>
      </c>
      <c r="AD2037" s="23">
        <v>99</v>
      </c>
      <c r="AE2037" s="24">
        <v>99</v>
      </c>
      <c r="AF2037" s="24">
        <v>99</v>
      </c>
      <c r="AG2037" s="24">
        <v>99</v>
      </c>
      <c r="AH2037" s="24">
        <v>99</v>
      </c>
      <c r="AI2037" s="24">
        <v>99</v>
      </c>
      <c r="AJ2037" s="24">
        <v>99</v>
      </c>
      <c r="AK2037" s="24">
        <v>99</v>
      </c>
      <c r="AL2037" s="24">
        <v>99</v>
      </c>
      <c r="AM2037" s="24">
        <v>99</v>
      </c>
      <c r="AN2037" s="24">
        <v>99</v>
      </c>
      <c r="DX2037" s="19">
        <v>2033</v>
      </c>
      <c r="DY2037" t="s">
        <v>568</v>
      </c>
      <c r="DZ2037" t="s">
        <v>568</v>
      </c>
      <c r="EA2037" t="s">
        <v>568</v>
      </c>
      <c r="EB2037" t="s">
        <v>568</v>
      </c>
    </row>
    <row r="2038" spans="1:132" x14ac:dyDescent="0.25">
      <c r="A2038" s="13">
        <v>2035</v>
      </c>
      <c r="B2038" s="13">
        <v>0</v>
      </c>
      <c r="C2038" s="13">
        <v>0</v>
      </c>
      <c r="D2038" s="13">
        <v>0</v>
      </c>
      <c r="E2038" s="13">
        <v>0</v>
      </c>
      <c r="F2038" s="13">
        <v>0</v>
      </c>
      <c r="G2038" s="13">
        <v>0</v>
      </c>
      <c r="H2038" s="13">
        <v>0</v>
      </c>
      <c r="I2038" s="13">
        <v>0</v>
      </c>
      <c r="J2038" s="13">
        <v>0</v>
      </c>
      <c r="K2038" s="13">
        <v>0</v>
      </c>
      <c r="L2038" s="13">
        <v>0</v>
      </c>
      <c r="M2038" s="13">
        <v>0</v>
      </c>
      <c r="O2038" s="19">
        <v>2034</v>
      </c>
      <c r="P2038" s="20">
        <v>99</v>
      </c>
      <c r="Q2038" s="20">
        <v>99</v>
      </c>
      <c r="R2038" s="21">
        <v>99</v>
      </c>
      <c r="S2038" s="21">
        <v>99</v>
      </c>
      <c r="T2038" s="21">
        <v>99</v>
      </c>
      <c r="U2038" s="21">
        <v>99</v>
      </c>
      <c r="V2038" s="21">
        <v>99</v>
      </c>
      <c r="W2038" s="21">
        <v>99</v>
      </c>
      <c r="X2038" s="21">
        <v>99</v>
      </c>
      <c r="Y2038" s="21">
        <v>99</v>
      </c>
      <c r="Z2038" s="21">
        <v>99</v>
      </c>
      <c r="AA2038" s="21">
        <v>99</v>
      </c>
      <c r="AB2038" s="22">
        <v>2034</v>
      </c>
      <c r="AC2038" s="23">
        <v>99</v>
      </c>
      <c r="AD2038" s="23">
        <v>99</v>
      </c>
      <c r="AE2038" s="24">
        <v>99</v>
      </c>
      <c r="AF2038" s="24">
        <v>99</v>
      </c>
      <c r="AG2038" s="24">
        <v>99</v>
      </c>
      <c r="AH2038" s="24">
        <v>99</v>
      </c>
      <c r="AI2038" s="24">
        <v>99</v>
      </c>
      <c r="AJ2038" s="24">
        <v>99</v>
      </c>
      <c r="AK2038" s="24">
        <v>99</v>
      </c>
      <c r="AL2038" s="24">
        <v>99</v>
      </c>
      <c r="AM2038" s="24">
        <v>99</v>
      </c>
      <c r="AN2038" s="24">
        <v>99</v>
      </c>
      <c r="DX2038" s="19">
        <v>2034</v>
      </c>
      <c r="DY2038" t="s">
        <v>568</v>
      </c>
      <c r="DZ2038" t="s">
        <v>568</v>
      </c>
      <c r="EA2038" t="s">
        <v>568</v>
      </c>
      <c r="EB2038" t="s">
        <v>568</v>
      </c>
    </row>
    <row r="2039" spans="1:132" x14ac:dyDescent="0.25">
      <c r="A2039" s="12">
        <v>2036</v>
      </c>
      <c r="B2039" s="12">
        <v>0</v>
      </c>
      <c r="C2039" s="12">
        <v>0</v>
      </c>
      <c r="D2039" s="12">
        <v>0</v>
      </c>
      <c r="E2039" s="12">
        <v>0</v>
      </c>
      <c r="F2039" s="12">
        <v>0</v>
      </c>
      <c r="G2039" s="12">
        <v>0</v>
      </c>
      <c r="H2039" s="12">
        <v>0</v>
      </c>
      <c r="I2039" s="12">
        <v>0</v>
      </c>
      <c r="J2039" s="12">
        <v>0</v>
      </c>
      <c r="K2039" s="12">
        <v>0</v>
      </c>
      <c r="L2039" s="12">
        <v>0</v>
      </c>
      <c r="M2039" s="12">
        <v>0</v>
      </c>
      <c r="O2039" s="19">
        <v>2035</v>
      </c>
      <c r="P2039" s="20">
        <v>99</v>
      </c>
      <c r="Q2039" s="20">
        <v>99</v>
      </c>
      <c r="R2039" s="21">
        <v>99</v>
      </c>
      <c r="S2039" s="21">
        <v>99</v>
      </c>
      <c r="T2039" s="21">
        <v>99</v>
      </c>
      <c r="U2039" s="21">
        <v>99</v>
      </c>
      <c r="V2039" s="21">
        <v>99</v>
      </c>
      <c r="W2039" s="21">
        <v>99</v>
      </c>
      <c r="X2039" s="21">
        <v>99</v>
      </c>
      <c r="Y2039" s="21">
        <v>99</v>
      </c>
      <c r="Z2039" s="21">
        <v>99</v>
      </c>
      <c r="AA2039" s="21">
        <v>99</v>
      </c>
      <c r="AB2039" s="22">
        <v>2035</v>
      </c>
      <c r="AC2039" s="23">
        <v>99</v>
      </c>
      <c r="AD2039" s="23">
        <v>99</v>
      </c>
      <c r="AE2039" s="24">
        <v>99</v>
      </c>
      <c r="AF2039" s="24">
        <v>99</v>
      </c>
      <c r="AG2039" s="24">
        <v>99</v>
      </c>
      <c r="AH2039" s="24">
        <v>99</v>
      </c>
      <c r="AI2039" s="24">
        <v>99</v>
      </c>
      <c r="AJ2039" s="24">
        <v>99</v>
      </c>
      <c r="AK2039" s="24">
        <v>99</v>
      </c>
      <c r="AL2039" s="24">
        <v>99</v>
      </c>
      <c r="AM2039" s="24">
        <v>99</v>
      </c>
      <c r="AN2039" s="24">
        <v>99</v>
      </c>
      <c r="DX2039" s="19">
        <v>2035</v>
      </c>
      <c r="DY2039" t="s">
        <v>568</v>
      </c>
      <c r="DZ2039" t="s">
        <v>568</v>
      </c>
      <c r="EA2039" t="s">
        <v>568</v>
      </c>
      <c r="EB2039" t="s">
        <v>568</v>
      </c>
    </row>
    <row r="2040" spans="1:132" x14ac:dyDescent="0.25">
      <c r="A2040" s="13">
        <v>2037</v>
      </c>
      <c r="B2040" s="13">
        <v>0</v>
      </c>
      <c r="C2040" s="13">
        <v>0</v>
      </c>
      <c r="D2040" s="13">
        <v>0</v>
      </c>
      <c r="E2040" s="13">
        <v>0</v>
      </c>
      <c r="F2040" s="13">
        <v>0</v>
      </c>
      <c r="G2040" s="13">
        <v>0</v>
      </c>
      <c r="H2040" s="13">
        <v>0</v>
      </c>
      <c r="I2040" s="13">
        <v>0</v>
      </c>
      <c r="J2040" s="13">
        <v>0</v>
      </c>
      <c r="K2040" s="13">
        <v>0</v>
      </c>
      <c r="L2040" s="13">
        <v>0</v>
      </c>
      <c r="M2040" s="13">
        <v>0</v>
      </c>
      <c r="O2040" s="19">
        <v>2036</v>
      </c>
      <c r="P2040" s="20">
        <v>99</v>
      </c>
      <c r="Q2040" s="20">
        <v>99</v>
      </c>
      <c r="R2040" s="21">
        <v>99</v>
      </c>
      <c r="S2040" s="21">
        <v>99</v>
      </c>
      <c r="T2040" s="21">
        <v>99</v>
      </c>
      <c r="U2040" s="21">
        <v>99</v>
      </c>
      <c r="V2040" s="21">
        <v>99</v>
      </c>
      <c r="W2040" s="21">
        <v>99</v>
      </c>
      <c r="X2040" s="21">
        <v>99</v>
      </c>
      <c r="Y2040" s="21">
        <v>99</v>
      </c>
      <c r="Z2040" s="21">
        <v>99</v>
      </c>
      <c r="AA2040" s="21">
        <v>99</v>
      </c>
      <c r="AB2040" s="22">
        <v>2036</v>
      </c>
      <c r="AC2040" s="23">
        <v>99</v>
      </c>
      <c r="AD2040" s="23">
        <v>99</v>
      </c>
      <c r="AE2040" s="24">
        <v>99</v>
      </c>
      <c r="AF2040" s="24">
        <v>99</v>
      </c>
      <c r="AG2040" s="24">
        <v>99</v>
      </c>
      <c r="AH2040" s="24">
        <v>99</v>
      </c>
      <c r="AI2040" s="24">
        <v>99</v>
      </c>
      <c r="AJ2040" s="24">
        <v>99</v>
      </c>
      <c r="AK2040" s="24">
        <v>99</v>
      </c>
      <c r="AL2040" s="24">
        <v>99</v>
      </c>
      <c r="AM2040" s="24">
        <v>99</v>
      </c>
      <c r="AN2040" s="24">
        <v>99</v>
      </c>
      <c r="DX2040" s="19">
        <v>2036</v>
      </c>
      <c r="DY2040" t="s">
        <v>568</v>
      </c>
      <c r="DZ2040" t="s">
        <v>568</v>
      </c>
      <c r="EA2040" t="s">
        <v>568</v>
      </c>
      <c r="EB2040" t="s">
        <v>568</v>
      </c>
    </row>
    <row r="2041" spans="1:132" x14ac:dyDescent="0.25">
      <c r="A2041" s="12">
        <v>2038</v>
      </c>
      <c r="B2041" s="12">
        <v>0</v>
      </c>
      <c r="C2041" s="12">
        <v>0</v>
      </c>
      <c r="D2041" s="12">
        <v>0</v>
      </c>
      <c r="E2041" s="12">
        <v>0</v>
      </c>
      <c r="F2041" s="12">
        <v>0</v>
      </c>
      <c r="G2041" s="12">
        <v>0</v>
      </c>
      <c r="H2041" s="12">
        <v>0</v>
      </c>
      <c r="I2041" s="12">
        <v>0</v>
      </c>
      <c r="J2041" s="12">
        <v>0</v>
      </c>
      <c r="K2041" s="12">
        <v>0</v>
      </c>
      <c r="L2041" s="12">
        <v>0</v>
      </c>
      <c r="M2041" s="12">
        <v>0</v>
      </c>
      <c r="O2041" s="19">
        <v>2037</v>
      </c>
      <c r="P2041" s="20">
        <v>99</v>
      </c>
      <c r="Q2041" s="20">
        <v>99</v>
      </c>
      <c r="R2041" s="21">
        <v>99</v>
      </c>
      <c r="S2041" s="21">
        <v>99</v>
      </c>
      <c r="T2041" s="21">
        <v>99</v>
      </c>
      <c r="U2041" s="21">
        <v>99</v>
      </c>
      <c r="V2041" s="21">
        <v>99</v>
      </c>
      <c r="W2041" s="21">
        <v>99</v>
      </c>
      <c r="X2041" s="21">
        <v>99</v>
      </c>
      <c r="Y2041" s="21">
        <v>99</v>
      </c>
      <c r="Z2041" s="21">
        <v>99</v>
      </c>
      <c r="AA2041" s="21">
        <v>99</v>
      </c>
      <c r="AB2041" s="22">
        <v>2037</v>
      </c>
      <c r="AC2041" s="23">
        <v>99</v>
      </c>
      <c r="AD2041" s="23">
        <v>99</v>
      </c>
      <c r="AE2041" s="24">
        <v>99</v>
      </c>
      <c r="AF2041" s="24">
        <v>99</v>
      </c>
      <c r="AG2041" s="24">
        <v>99</v>
      </c>
      <c r="AH2041" s="24">
        <v>99</v>
      </c>
      <c r="AI2041" s="24">
        <v>99</v>
      </c>
      <c r="AJ2041" s="24">
        <v>99</v>
      </c>
      <c r="AK2041" s="24">
        <v>99</v>
      </c>
      <c r="AL2041" s="24">
        <v>99</v>
      </c>
      <c r="AM2041" s="24">
        <v>99</v>
      </c>
      <c r="AN2041" s="24">
        <v>99</v>
      </c>
      <c r="DX2041" s="19">
        <v>2037</v>
      </c>
      <c r="DY2041" t="s">
        <v>568</v>
      </c>
      <c r="DZ2041" t="s">
        <v>568</v>
      </c>
      <c r="EA2041" t="s">
        <v>568</v>
      </c>
      <c r="EB2041" t="s">
        <v>568</v>
      </c>
    </row>
    <row r="2042" spans="1:132" x14ac:dyDescent="0.25">
      <c r="A2042" s="13">
        <v>2039</v>
      </c>
      <c r="B2042" s="13">
        <v>0</v>
      </c>
      <c r="C2042" s="13">
        <v>0</v>
      </c>
      <c r="D2042" s="13">
        <v>0</v>
      </c>
      <c r="E2042" s="13">
        <v>0</v>
      </c>
      <c r="F2042" s="13">
        <v>0</v>
      </c>
      <c r="G2042" s="13">
        <v>0</v>
      </c>
      <c r="H2042" s="13">
        <v>0</v>
      </c>
      <c r="I2042" s="13">
        <v>0</v>
      </c>
      <c r="J2042" s="13">
        <v>0</v>
      </c>
      <c r="K2042" s="13">
        <v>0</v>
      </c>
      <c r="L2042" s="13">
        <v>0</v>
      </c>
      <c r="M2042" s="13">
        <v>0</v>
      </c>
      <c r="O2042" s="19">
        <v>2038</v>
      </c>
      <c r="P2042" s="20">
        <v>99</v>
      </c>
      <c r="Q2042" s="20">
        <v>99</v>
      </c>
      <c r="R2042" s="21">
        <v>99</v>
      </c>
      <c r="S2042" s="21">
        <v>99</v>
      </c>
      <c r="T2042" s="21">
        <v>99</v>
      </c>
      <c r="U2042" s="21">
        <v>99</v>
      </c>
      <c r="V2042" s="21">
        <v>99</v>
      </c>
      <c r="W2042" s="21">
        <v>99</v>
      </c>
      <c r="X2042" s="21">
        <v>99</v>
      </c>
      <c r="Y2042" s="21">
        <v>99</v>
      </c>
      <c r="Z2042" s="21">
        <v>99</v>
      </c>
      <c r="AA2042" s="21">
        <v>99</v>
      </c>
      <c r="AB2042" s="22">
        <v>2038</v>
      </c>
      <c r="AC2042" s="23">
        <v>99</v>
      </c>
      <c r="AD2042" s="23">
        <v>99</v>
      </c>
      <c r="AE2042" s="24">
        <v>99</v>
      </c>
      <c r="AF2042" s="24">
        <v>99</v>
      </c>
      <c r="AG2042" s="24">
        <v>99</v>
      </c>
      <c r="AH2042" s="24">
        <v>99</v>
      </c>
      <c r="AI2042" s="24">
        <v>99</v>
      </c>
      <c r="AJ2042" s="24">
        <v>99</v>
      </c>
      <c r="AK2042" s="24">
        <v>99</v>
      </c>
      <c r="AL2042" s="24">
        <v>99</v>
      </c>
      <c r="AM2042" s="24">
        <v>99</v>
      </c>
      <c r="AN2042" s="24">
        <v>99</v>
      </c>
      <c r="DX2042" s="19">
        <v>2038</v>
      </c>
      <c r="DY2042" t="s">
        <v>568</v>
      </c>
      <c r="DZ2042" t="s">
        <v>568</v>
      </c>
      <c r="EA2042" t="s">
        <v>568</v>
      </c>
      <c r="EB2042" t="s">
        <v>568</v>
      </c>
    </row>
    <row r="2043" spans="1:132" x14ac:dyDescent="0.25">
      <c r="A2043" s="12">
        <v>2040</v>
      </c>
      <c r="B2043" s="12">
        <v>0</v>
      </c>
      <c r="C2043" s="12">
        <v>0</v>
      </c>
      <c r="D2043" s="12">
        <v>0</v>
      </c>
      <c r="E2043" s="12">
        <v>0</v>
      </c>
      <c r="F2043" s="12">
        <v>0</v>
      </c>
      <c r="G2043" s="12">
        <v>0</v>
      </c>
      <c r="H2043" s="12">
        <v>0</v>
      </c>
      <c r="I2043" s="12">
        <v>0</v>
      </c>
      <c r="J2043" s="12">
        <v>0</v>
      </c>
      <c r="K2043" s="12">
        <v>0</v>
      </c>
      <c r="L2043" s="12">
        <v>0</v>
      </c>
      <c r="M2043" s="12">
        <v>0</v>
      </c>
      <c r="O2043" s="19">
        <v>2039</v>
      </c>
      <c r="P2043" s="20">
        <v>99</v>
      </c>
      <c r="Q2043" s="20">
        <v>99</v>
      </c>
      <c r="R2043" s="21">
        <v>99</v>
      </c>
      <c r="S2043" s="21">
        <v>99</v>
      </c>
      <c r="T2043" s="21">
        <v>99</v>
      </c>
      <c r="U2043" s="21">
        <v>99</v>
      </c>
      <c r="V2043" s="21">
        <v>99</v>
      </c>
      <c r="W2043" s="21">
        <v>99</v>
      </c>
      <c r="X2043" s="21">
        <v>99</v>
      </c>
      <c r="Y2043" s="21">
        <v>99</v>
      </c>
      <c r="Z2043" s="21">
        <v>99</v>
      </c>
      <c r="AA2043" s="21">
        <v>99</v>
      </c>
      <c r="AB2043" s="22">
        <v>2039</v>
      </c>
      <c r="AC2043" s="23">
        <v>99</v>
      </c>
      <c r="AD2043" s="23">
        <v>99</v>
      </c>
      <c r="AE2043" s="24">
        <v>99</v>
      </c>
      <c r="AF2043" s="24">
        <v>99</v>
      </c>
      <c r="AG2043" s="24">
        <v>99</v>
      </c>
      <c r="AH2043" s="24">
        <v>99</v>
      </c>
      <c r="AI2043" s="24">
        <v>99</v>
      </c>
      <c r="AJ2043" s="24">
        <v>99</v>
      </c>
      <c r="AK2043" s="24">
        <v>99</v>
      </c>
      <c r="AL2043" s="24">
        <v>99</v>
      </c>
      <c r="AM2043" s="24">
        <v>99</v>
      </c>
      <c r="AN2043" s="24">
        <v>99</v>
      </c>
      <c r="DX2043" s="19">
        <v>2039</v>
      </c>
      <c r="DY2043" t="s">
        <v>568</v>
      </c>
      <c r="DZ2043" t="s">
        <v>568</v>
      </c>
      <c r="EA2043" t="s">
        <v>568</v>
      </c>
      <c r="EB2043" t="s">
        <v>568</v>
      </c>
    </row>
    <row r="2044" spans="1:132" x14ac:dyDescent="0.25">
      <c r="A2044" s="13">
        <v>2041</v>
      </c>
      <c r="B2044" s="13">
        <v>0</v>
      </c>
      <c r="C2044" s="13">
        <v>0</v>
      </c>
      <c r="D2044" s="13">
        <v>0</v>
      </c>
      <c r="E2044" s="13">
        <v>0</v>
      </c>
      <c r="F2044" s="13">
        <v>0</v>
      </c>
      <c r="G2044" s="13">
        <v>0</v>
      </c>
      <c r="H2044" s="13">
        <v>0</v>
      </c>
      <c r="I2044" s="13">
        <v>0</v>
      </c>
      <c r="J2044" s="13">
        <v>0</v>
      </c>
      <c r="K2044" s="13">
        <v>0</v>
      </c>
      <c r="L2044" s="13">
        <v>0</v>
      </c>
      <c r="M2044" s="13">
        <v>0</v>
      </c>
      <c r="O2044" s="19">
        <v>2040</v>
      </c>
      <c r="P2044" s="20">
        <v>99</v>
      </c>
      <c r="Q2044" s="20">
        <v>99</v>
      </c>
      <c r="R2044" s="21">
        <v>99</v>
      </c>
      <c r="S2044" s="21">
        <v>99</v>
      </c>
      <c r="T2044" s="21">
        <v>99</v>
      </c>
      <c r="U2044" s="21">
        <v>99</v>
      </c>
      <c r="V2044" s="21">
        <v>99</v>
      </c>
      <c r="W2044" s="21">
        <v>99</v>
      </c>
      <c r="X2044" s="21">
        <v>99</v>
      </c>
      <c r="Y2044" s="21">
        <v>99</v>
      </c>
      <c r="Z2044" s="21">
        <v>99</v>
      </c>
      <c r="AA2044" s="21">
        <v>99</v>
      </c>
      <c r="AB2044" s="22">
        <v>2040</v>
      </c>
      <c r="AC2044" s="23">
        <v>99</v>
      </c>
      <c r="AD2044" s="23">
        <v>99</v>
      </c>
      <c r="AE2044" s="24">
        <v>99</v>
      </c>
      <c r="AF2044" s="24">
        <v>99</v>
      </c>
      <c r="AG2044" s="24">
        <v>99</v>
      </c>
      <c r="AH2044" s="24">
        <v>99</v>
      </c>
      <c r="AI2044" s="24">
        <v>99</v>
      </c>
      <c r="AJ2044" s="24">
        <v>99</v>
      </c>
      <c r="AK2044" s="24">
        <v>99</v>
      </c>
      <c r="AL2044" s="24">
        <v>99</v>
      </c>
      <c r="AM2044" s="24">
        <v>99</v>
      </c>
      <c r="AN2044" s="24">
        <v>99</v>
      </c>
      <c r="DX2044" s="19">
        <v>2040</v>
      </c>
      <c r="DY2044" t="s">
        <v>568</v>
      </c>
      <c r="DZ2044" t="s">
        <v>568</v>
      </c>
      <c r="EA2044" t="s">
        <v>568</v>
      </c>
      <c r="EB2044" t="s">
        <v>568</v>
      </c>
    </row>
    <row r="2045" spans="1:132" x14ac:dyDescent="0.25">
      <c r="A2045" s="12">
        <v>2042</v>
      </c>
      <c r="B2045" s="12">
        <v>0</v>
      </c>
      <c r="C2045" s="12">
        <v>0</v>
      </c>
      <c r="D2045" s="12">
        <v>0</v>
      </c>
      <c r="E2045" s="12">
        <v>0</v>
      </c>
      <c r="F2045" s="12">
        <v>0</v>
      </c>
      <c r="G2045" s="12">
        <v>0</v>
      </c>
      <c r="H2045" s="12">
        <v>0</v>
      </c>
      <c r="I2045" s="12">
        <v>0</v>
      </c>
      <c r="J2045" s="12">
        <v>0</v>
      </c>
      <c r="K2045" s="12">
        <v>0</v>
      </c>
      <c r="L2045" s="12">
        <v>0</v>
      </c>
      <c r="M2045" s="12">
        <v>0</v>
      </c>
      <c r="O2045" s="19">
        <v>2041</v>
      </c>
      <c r="P2045" s="20">
        <v>99</v>
      </c>
      <c r="Q2045" s="20">
        <v>99</v>
      </c>
      <c r="R2045" s="21">
        <v>99</v>
      </c>
      <c r="S2045" s="21">
        <v>99</v>
      </c>
      <c r="T2045" s="21">
        <v>99</v>
      </c>
      <c r="U2045" s="21">
        <v>99</v>
      </c>
      <c r="V2045" s="21">
        <v>99</v>
      </c>
      <c r="W2045" s="21">
        <v>99</v>
      </c>
      <c r="X2045" s="21">
        <v>99</v>
      </c>
      <c r="Y2045" s="21">
        <v>99</v>
      </c>
      <c r="Z2045" s="21">
        <v>99</v>
      </c>
      <c r="AA2045" s="21">
        <v>99</v>
      </c>
      <c r="AB2045" s="22">
        <v>2041</v>
      </c>
      <c r="AC2045" s="23">
        <v>99</v>
      </c>
      <c r="AD2045" s="23">
        <v>99</v>
      </c>
      <c r="AE2045" s="24">
        <v>99</v>
      </c>
      <c r="AF2045" s="24">
        <v>99</v>
      </c>
      <c r="AG2045" s="24">
        <v>99</v>
      </c>
      <c r="AH2045" s="24">
        <v>99</v>
      </c>
      <c r="AI2045" s="24">
        <v>99</v>
      </c>
      <c r="AJ2045" s="24">
        <v>99</v>
      </c>
      <c r="AK2045" s="24">
        <v>99</v>
      </c>
      <c r="AL2045" s="24">
        <v>99</v>
      </c>
      <c r="AM2045" s="24">
        <v>99</v>
      </c>
      <c r="AN2045" s="24">
        <v>99</v>
      </c>
      <c r="DX2045" s="19">
        <v>2041</v>
      </c>
      <c r="DY2045" t="s">
        <v>568</v>
      </c>
      <c r="DZ2045" t="s">
        <v>568</v>
      </c>
      <c r="EA2045" t="s">
        <v>568</v>
      </c>
      <c r="EB2045" t="s">
        <v>568</v>
      </c>
    </row>
    <row r="2046" spans="1:132" x14ac:dyDescent="0.25">
      <c r="A2046" s="13">
        <v>2043</v>
      </c>
      <c r="B2046" s="13">
        <v>0</v>
      </c>
      <c r="C2046" s="13">
        <v>0</v>
      </c>
      <c r="D2046" s="13">
        <v>0</v>
      </c>
      <c r="E2046" s="13">
        <v>0</v>
      </c>
      <c r="F2046" s="13">
        <v>0</v>
      </c>
      <c r="G2046" s="13">
        <v>0</v>
      </c>
      <c r="H2046" s="13">
        <v>0</v>
      </c>
      <c r="I2046" s="13">
        <v>0</v>
      </c>
      <c r="J2046" s="13">
        <v>0</v>
      </c>
      <c r="K2046" s="13">
        <v>0</v>
      </c>
      <c r="L2046" s="13">
        <v>0</v>
      </c>
      <c r="M2046" s="13">
        <v>0</v>
      </c>
      <c r="O2046" s="19">
        <v>2042</v>
      </c>
      <c r="P2046" s="20">
        <v>99</v>
      </c>
      <c r="Q2046" s="20">
        <v>99</v>
      </c>
      <c r="R2046" s="21">
        <v>99</v>
      </c>
      <c r="S2046" s="21">
        <v>99</v>
      </c>
      <c r="T2046" s="21">
        <v>99</v>
      </c>
      <c r="U2046" s="21">
        <v>99</v>
      </c>
      <c r="V2046" s="21">
        <v>99</v>
      </c>
      <c r="W2046" s="21">
        <v>99</v>
      </c>
      <c r="X2046" s="21">
        <v>99</v>
      </c>
      <c r="Y2046" s="21">
        <v>99</v>
      </c>
      <c r="Z2046" s="21">
        <v>99</v>
      </c>
      <c r="AA2046" s="21">
        <v>99</v>
      </c>
      <c r="AB2046" s="22">
        <v>2042</v>
      </c>
      <c r="AC2046" s="23">
        <v>99</v>
      </c>
      <c r="AD2046" s="23">
        <v>99</v>
      </c>
      <c r="AE2046" s="24">
        <v>99</v>
      </c>
      <c r="AF2046" s="24">
        <v>99</v>
      </c>
      <c r="AG2046" s="24">
        <v>99</v>
      </c>
      <c r="AH2046" s="24">
        <v>99</v>
      </c>
      <c r="AI2046" s="24">
        <v>99</v>
      </c>
      <c r="AJ2046" s="24">
        <v>99</v>
      </c>
      <c r="AK2046" s="24">
        <v>99</v>
      </c>
      <c r="AL2046" s="24">
        <v>99</v>
      </c>
      <c r="AM2046" s="24">
        <v>99</v>
      </c>
      <c r="AN2046" s="24">
        <v>99</v>
      </c>
      <c r="DX2046" s="19">
        <v>2042</v>
      </c>
      <c r="DY2046" t="s">
        <v>568</v>
      </c>
      <c r="DZ2046" t="s">
        <v>568</v>
      </c>
      <c r="EA2046" t="s">
        <v>568</v>
      </c>
      <c r="EB2046" t="s">
        <v>568</v>
      </c>
    </row>
    <row r="2047" spans="1:132" x14ac:dyDescent="0.25">
      <c r="A2047" s="12">
        <v>2044</v>
      </c>
      <c r="B2047" s="12">
        <v>0</v>
      </c>
      <c r="C2047" s="12">
        <v>0</v>
      </c>
      <c r="D2047" s="12">
        <v>0</v>
      </c>
      <c r="E2047" s="12">
        <v>0</v>
      </c>
      <c r="F2047" s="12">
        <v>0</v>
      </c>
      <c r="G2047" s="12">
        <v>0</v>
      </c>
      <c r="H2047" s="12">
        <v>0</v>
      </c>
      <c r="I2047" s="12">
        <v>0</v>
      </c>
      <c r="J2047" s="12">
        <v>0</v>
      </c>
      <c r="K2047" s="12">
        <v>0</v>
      </c>
      <c r="L2047" s="12">
        <v>0</v>
      </c>
      <c r="M2047" s="12">
        <v>0</v>
      </c>
      <c r="O2047" s="19">
        <v>2043</v>
      </c>
      <c r="P2047" s="20">
        <v>99</v>
      </c>
      <c r="Q2047" s="20">
        <v>99</v>
      </c>
      <c r="R2047" s="21">
        <v>99</v>
      </c>
      <c r="S2047" s="21">
        <v>99</v>
      </c>
      <c r="T2047" s="21">
        <v>99</v>
      </c>
      <c r="U2047" s="21">
        <v>99</v>
      </c>
      <c r="V2047" s="21">
        <v>99</v>
      </c>
      <c r="W2047" s="21">
        <v>99</v>
      </c>
      <c r="X2047" s="21">
        <v>99</v>
      </c>
      <c r="Y2047" s="21">
        <v>99</v>
      </c>
      <c r="Z2047" s="21">
        <v>99</v>
      </c>
      <c r="AA2047" s="21">
        <v>99</v>
      </c>
      <c r="AB2047" s="22">
        <v>2043</v>
      </c>
      <c r="AC2047" s="23">
        <v>99</v>
      </c>
      <c r="AD2047" s="23">
        <v>99</v>
      </c>
      <c r="AE2047" s="24">
        <v>99</v>
      </c>
      <c r="AF2047" s="24">
        <v>99</v>
      </c>
      <c r="AG2047" s="24">
        <v>99</v>
      </c>
      <c r="AH2047" s="24">
        <v>99</v>
      </c>
      <c r="AI2047" s="24">
        <v>99</v>
      </c>
      <c r="AJ2047" s="24">
        <v>99</v>
      </c>
      <c r="AK2047" s="24">
        <v>99</v>
      </c>
      <c r="AL2047" s="24">
        <v>99</v>
      </c>
      <c r="AM2047" s="24">
        <v>99</v>
      </c>
      <c r="AN2047" s="24">
        <v>99</v>
      </c>
      <c r="DX2047" s="19">
        <v>2043</v>
      </c>
      <c r="DY2047" t="s">
        <v>568</v>
      </c>
      <c r="DZ2047" t="s">
        <v>568</v>
      </c>
      <c r="EA2047" t="s">
        <v>568</v>
      </c>
      <c r="EB2047" t="s">
        <v>568</v>
      </c>
    </row>
    <row r="2048" spans="1:132" x14ac:dyDescent="0.25">
      <c r="A2048" s="13">
        <v>2045</v>
      </c>
      <c r="B2048" s="13">
        <v>0</v>
      </c>
      <c r="C2048" s="13">
        <v>0</v>
      </c>
      <c r="D2048" s="13">
        <v>0</v>
      </c>
      <c r="E2048" s="13">
        <v>0</v>
      </c>
      <c r="F2048" s="13">
        <v>0</v>
      </c>
      <c r="G2048" s="13">
        <v>0</v>
      </c>
      <c r="H2048" s="13">
        <v>0</v>
      </c>
      <c r="I2048" s="13">
        <v>0</v>
      </c>
      <c r="J2048" s="13">
        <v>0</v>
      </c>
      <c r="K2048" s="13">
        <v>0</v>
      </c>
      <c r="L2048" s="13">
        <v>0</v>
      </c>
      <c r="M2048" s="13">
        <v>0</v>
      </c>
      <c r="O2048" s="19">
        <v>2044</v>
      </c>
      <c r="P2048" s="20">
        <v>99</v>
      </c>
      <c r="Q2048" s="20">
        <v>99</v>
      </c>
      <c r="R2048" s="21">
        <v>99</v>
      </c>
      <c r="S2048" s="21">
        <v>99</v>
      </c>
      <c r="T2048" s="21">
        <v>99</v>
      </c>
      <c r="U2048" s="21">
        <v>99</v>
      </c>
      <c r="V2048" s="21">
        <v>99</v>
      </c>
      <c r="W2048" s="21">
        <v>99</v>
      </c>
      <c r="X2048" s="21">
        <v>99</v>
      </c>
      <c r="Y2048" s="21">
        <v>99</v>
      </c>
      <c r="Z2048" s="21">
        <v>99</v>
      </c>
      <c r="AA2048" s="21">
        <v>99</v>
      </c>
      <c r="AB2048" s="22">
        <v>2044</v>
      </c>
      <c r="AC2048" s="23">
        <v>99</v>
      </c>
      <c r="AD2048" s="23">
        <v>99</v>
      </c>
      <c r="AE2048" s="24">
        <v>99</v>
      </c>
      <c r="AF2048" s="24">
        <v>99</v>
      </c>
      <c r="AG2048" s="24">
        <v>99</v>
      </c>
      <c r="AH2048" s="24">
        <v>99</v>
      </c>
      <c r="AI2048" s="24">
        <v>99</v>
      </c>
      <c r="AJ2048" s="24">
        <v>99</v>
      </c>
      <c r="AK2048" s="24">
        <v>99</v>
      </c>
      <c r="AL2048" s="24">
        <v>99</v>
      </c>
      <c r="AM2048" s="24">
        <v>99</v>
      </c>
      <c r="AN2048" s="24">
        <v>99</v>
      </c>
      <c r="DX2048" s="19">
        <v>2044</v>
      </c>
      <c r="DY2048" t="s">
        <v>568</v>
      </c>
      <c r="DZ2048" t="s">
        <v>568</v>
      </c>
      <c r="EA2048" t="s">
        <v>568</v>
      </c>
      <c r="EB2048" t="s">
        <v>568</v>
      </c>
    </row>
    <row r="2049" spans="1:771" x14ac:dyDescent="0.25">
      <c r="A2049" s="12">
        <v>2046</v>
      </c>
      <c r="B2049" s="12">
        <v>0</v>
      </c>
      <c r="C2049" s="12">
        <v>0</v>
      </c>
      <c r="D2049" s="12">
        <v>0</v>
      </c>
      <c r="E2049" s="12">
        <v>0</v>
      </c>
      <c r="F2049" s="12">
        <v>0</v>
      </c>
      <c r="G2049" s="12">
        <v>0</v>
      </c>
      <c r="H2049" s="12">
        <v>0</v>
      </c>
      <c r="I2049" s="12">
        <v>0</v>
      </c>
      <c r="J2049" s="12">
        <v>0</v>
      </c>
      <c r="K2049" s="12">
        <v>0</v>
      </c>
      <c r="L2049" s="12">
        <v>0</v>
      </c>
      <c r="M2049" s="12">
        <v>0</v>
      </c>
      <c r="O2049" s="19">
        <v>2045</v>
      </c>
      <c r="P2049" s="20">
        <v>99</v>
      </c>
      <c r="Q2049" s="20">
        <v>99</v>
      </c>
      <c r="R2049" s="21">
        <v>99</v>
      </c>
      <c r="S2049" s="21">
        <v>99</v>
      </c>
      <c r="T2049" s="21">
        <v>99</v>
      </c>
      <c r="U2049" s="21">
        <v>99</v>
      </c>
      <c r="V2049" s="21">
        <v>99</v>
      </c>
      <c r="W2049" s="21">
        <v>99</v>
      </c>
      <c r="X2049" s="21">
        <v>99</v>
      </c>
      <c r="Y2049" s="21">
        <v>99</v>
      </c>
      <c r="Z2049" s="21">
        <v>99</v>
      </c>
      <c r="AA2049" s="21">
        <v>99</v>
      </c>
      <c r="AB2049" s="22">
        <v>2045</v>
      </c>
      <c r="AC2049" s="23">
        <v>99</v>
      </c>
      <c r="AD2049" s="23">
        <v>99</v>
      </c>
      <c r="AE2049" s="24">
        <v>99</v>
      </c>
      <c r="AF2049" s="24">
        <v>99</v>
      </c>
      <c r="AG2049" s="24">
        <v>99</v>
      </c>
      <c r="AH2049" s="24">
        <v>99</v>
      </c>
      <c r="AI2049" s="24">
        <v>99</v>
      </c>
      <c r="AJ2049" s="24">
        <v>99</v>
      </c>
      <c r="AK2049" s="24">
        <v>99</v>
      </c>
      <c r="AL2049" s="24">
        <v>99</v>
      </c>
      <c r="AM2049" s="24">
        <v>99</v>
      </c>
      <c r="AN2049" s="24">
        <v>99</v>
      </c>
      <c r="DX2049" s="19">
        <v>2045</v>
      </c>
      <c r="DY2049" t="s">
        <v>568</v>
      </c>
      <c r="DZ2049" t="s">
        <v>568</v>
      </c>
      <c r="EA2049" t="s">
        <v>568</v>
      </c>
      <c r="EB2049" t="s">
        <v>568</v>
      </c>
    </row>
    <row r="2050" spans="1:771" x14ac:dyDescent="0.25">
      <c r="A2050" s="13">
        <v>2047</v>
      </c>
      <c r="B2050" s="13">
        <v>0</v>
      </c>
      <c r="C2050" s="13">
        <v>0</v>
      </c>
      <c r="D2050" s="13">
        <v>0</v>
      </c>
      <c r="E2050" s="13">
        <v>0</v>
      </c>
      <c r="F2050" s="13">
        <v>0</v>
      </c>
      <c r="G2050" s="13">
        <v>0</v>
      </c>
      <c r="H2050" s="13">
        <v>0</v>
      </c>
      <c r="I2050" s="13">
        <v>0</v>
      </c>
      <c r="J2050" s="13">
        <v>0</v>
      </c>
      <c r="K2050" s="13">
        <v>0</v>
      </c>
      <c r="L2050" s="13">
        <v>0</v>
      </c>
      <c r="M2050" s="13">
        <v>0</v>
      </c>
      <c r="O2050" s="19">
        <v>2046</v>
      </c>
      <c r="P2050" s="20">
        <v>99</v>
      </c>
      <c r="Q2050" s="20">
        <v>99</v>
      </c>
      <c r="R2050" s="21">
        <v>99</v>
      </c>
      <c r="S2050" s="21">
        <v>99</v>
      </c>
      <c r="T2050" s="21">
        <v>99</v>
      </c>
      <c r="U2050" s="21">
        <v>99</v>
      </c>
      <c r="V2050" s="21">
        <v>99</v>
      </c>
      <c r="W2050" s="21">
        <v>99</v>
      </c>
      <c r="X2050" s="21">
        <v>99</v>
      </c>
      <c r="Y2050" s="21">
        <v>99</v>
      </c>
      <c r="Z2050" s="21">
        <v>99</v>
      </c>
      <c r="AA2050" s="21">
        <v>99</v>
      </c>
      <c r="AB2050" s="22">
        <v>2046</v>
      </c>
      <c r="AC2050" s="23">
        <v>99</v>
      </c>
      <c r="AD2050" s="23">
        <v>99</v>
      </c>
      <c r="AE2050" s="24">
        <v>99</v>
      </c>
      <c r="AF2050" s="24">
        <v>99</v>
      </c>
      <c r="AG2050" s="24">
        <v>99</v>
      </c>
      <c r="AH2050" s="24">
        <v>99</v>
      </c>
      <c r="AI2050" s="24">
        <v>99</v>
      </c>
      <c r="AJ2050" s="24">
        <v>99</v>
      </c>
      <c r="AK2050" s="24">
        <v>99</v>
      </c>
      <c r="AL2050" s="24">
        <v>99</v>
      </c>
      <c r="AM2050" s="24">
        <v>99</v>
      </c>
      <c r="AN2050" s="24">
        <v>99</v>
      </c>
      <c r="DX2050" s="19">
        <v>2046</v>
      </c>
      <c r="DY2050" t="s">
        <v>568</v>
      </c>
      <c r="DZ2050" t="s">
        <v>568</v>
      </c>
      <c r="EA2050" t="s">
        <v>568</v>
      </c>
      <c r="EB2050" t="s">
        <v>568</v>
      </c>
    </row>
    <row r="2051" spans="1:771" x14ac:dyDescent="0.25">
      <c r="A2051" s="12">
        <v>2048</v>
      </c>
      <c r="B2051" s="12">
        <v>0</v>
      </c>
      <c r="C2051" s="12">
        <v>0</v>
      </c>
      <c r="D2051" s="12">
        <v>0</v>
      </c>
      <c r="E2051" s="12">
        <v>0</v>
      </c>
      <c r="F2051" s="12">
        <v>0</v>
      </c>
      <c r="G2051" s="12">
        <v>0</v>
      </c>
      <c r="H2051" s="12">
        <v>0</v>
      </c>
      <c r="I2051" s="12">
        <v>0</v>
      </c>
      <c r="J2051" s="12">
        <v>0</v>
      </c>
      <c r="K2051" s="12">
        <v>0</v>
      </c>
      <c r="L2051" s="12">
        <v>0</v>
      </c>
      <c r="M2051" s="12">
        <v>0</v>
      </c>
      <c r="O2051" s="19">
        <v>2047</v>
      </c>
      <c r="P2051" s="20">
        <v>99</v>
      </c>
      <c r="Q2051" s="20">
        <v>99</v>
      </c>
      <c r="R2051" s="21">
        <v>99</v>
      </c>
      <c r="S2051" s="21">
        <v>99</v>
      </c>
      <c r="T2051" s="21">
        <v>99</v>
      </c>
      <c r="U2051" s="21">
        <v>99</v>
      </c>
      <c r="V2051" s="21">
        <v>99</v>
      </c>
      <c r="W2051" s="21">
        <v>99</v>
      </c>
      <c r="X2051" s="21">
        <v>99</v>
      </c>
      <c r="Y2051" s="21">
        <v>99</v>
      </c>
      <c r="Z2051" s="21">
        <v>99</v>
      </c>
      <c r="AA2051" s="21">
        <v>99</v>
      </c>
      <c r="AB2051" s="22">
        <v>2047</v>
      </c>
      <c r="AC2051" s="23">
        <v>99</v>
      </c>
      <c r="AD2051" s="23">
        <v>99</v>
      </c>
      <c r="AE2051" s="24">
        <v>99</v>
      </c>
      <c r="AF2051" s="24">
        <v>99</v>
      </c>
      <c r="AG2051" s="24">
        <v>99</v>
      </c>
      <c r="AH2051" s="24">
        <v>99</v>
      </c>
      <c r="AI2051" s="24">
        <v>99</v>
      </c>
      <c r="AJ2051" s="24">
        <v>99</v>
      </c>
      <c r="AK2051" s="24">
        <v>99</v>
      </c>
      <c r="AL2051" s="24">
        <v>99</v>
      </c>
      <c r="AM2051" s="24">
        <v>99</v>
      </c>
      <c r="AN2051" s="24">
        <v>99</v>
      </c>
      <c r="DX2051" s="19">
        <v>2047</v>
      </c>
      <c r="DY2051" t="s">
        <v>568</v>
      </c>
      <c r="DZ2051" t="s">
        <v>568</v>
      </c>
      <c r="EA2051" t="s">
        <v>568</v>
      </c>
      <c r="EB2051" t="s">
        <v>568</v>
      </c>
    </row>
    <row r="2052" spans="1:771" x14ac:dyDescent="0.25">
      <c r="A2052" s="13">
        <v>2049</v>
      </c>
      <c r="B2052" s="13">
        <v>0</v>
      </c>
      <c r="C2052" s="13">
        <v>0</v>
      </c>
      <c r="D2052" s="13">
        <v>0</v>
      </c>
      <c r="E2052" s="13">
        <v>0</v>
      </c>
      <c r="F2052" s="13">
        <v>0</v>
      </c>
      <c r="G2052" s="13">
        <v>0</v>
      </c>
      <c r="H2052" s="13">
        <v>0</v>
      </c>
      <c r="I2052" s="13">
        <v>0</v>
      </c>
      <c r="J2052" s="13">
        <v>0</v>
      </c>
      <c r="K2052" s="13">
        <v>0</v>
      </c>
      <c r="L2052" s="13">
        <v>0</v>
      </c>
      <c r="M2052" s="13">
        <v>0</v>
      </c>
      <c r="O2052" s="19">
        <v>2048</v>
      </c>
      <c r="P2052" s="20">
        <v>99</v>
      </c>
      <c r="Q2052" s="20">
        <v>99</v>
      </c>
      <c r="R2052" s="21">
        <v>99</v>
      </c>
      <c r="S2052" s="21">
        <v>99</v>
      </c>
      <c r="T2052" s="21">
        <v>99</v>
      </c>
      <c r="U2052" s="21">
        <v>99</v>
      </c>
      <c r="V2052" s="21">
        <v>99</v>
      </c>
      <c r="W2052" s="21">
        <v>99</v>
      </c>
      <c r="X2052" s="21">
        <v>99</v>
      </c>
      <c r="Y2052" s="21">
        <v>99</v>
      </c>
      <c r="Z2052" s="21">
        <v>99</v>
      </c>
      <c r="AA2052" s="21">
        <v>99</v>
      </c>
      <c r="AB2052" s="22">
        <v>2048</v>
      </c>
      <c r="AC2052" s="23">
        <v>99</v>
      </c>
      <c r="AD2052" s="23">
        <v>99</v>
      </c>
      <c r="AE2052" s="24">
        <v>99</v>
      </c>
      <c r="AF2052" s="24">
        <v>99</v>
      </c>
      <c r="AG2052" s="24">
        <v>99</v>
      </c>
      <c r="AH2052" s="24">
        <v>99</v>
      </c>
      <c r="AI2052" s="24">
        <v>99</v>
      </c>
      <c r="AJ2052" s="24">
        <v>99</v>
      </c>
      <c r="AK2052" s="24">
        <v>99</v>
      </c>
      <c r="AL2052" s="24">
        <v>99</v>
      </c>
      <c r="AM2052" s="24">
        <v>99</v>
      </c>
      <c r="AN2052" s="24">
        <v>99</v>
      </c>
      <c r="DX2052" s="19">
        <v>2048</v>
      </c>
      <c r="DY2052" t="s">
        <v>568</v>
      </c>
      <c r="DZ2052" t="s">
        <v>568</v>
      </c>
      <c r="EA2052" t="s">
        <v>568</v>
      </c>
      <c r="EB2052" t="s">
        <v>568</v>
      </c>
    </row>
    <row r="2053" spans="1:771" x14ac:dyDescent="0.25">
      <c r="A2053" s="12">
        <v>2050</v>
      </c>
      <c r="B2053" s="12">
        <v>0</v>
      </c>
      <c r="C2053" s="12">
        <v>0</v>
      </c>
      <c r="D2053" s="12">
        <v>0</v>
      </c>
      <c r="E2053" s="12">
        <v>0</v>
      </c>
      <c r="F2053" s="12">
        <v>0</v>
      </c>
      <c r="G2053" s="12">
        <v>0</v>
      </c>
      <c r="H2053" s="12">
        <v>0</v>
      </c>
      <c r="I2053" s="12">
        <v>0</v>
      </c>
      <c r="J2053" s="12">
        <v>0</v>
      </c>
      <c r="K2053" s="12">
        <v>0</v>
      </c>
      <c r="L2053" s="12">
        <v>0</v>
      </c>
      <c r="M2053" s="12">
        <v>0</v>
      </c>
      <c r="O2053" s="19">
        <v>2049</v>
      </c>
      <c r="P2053" s="20">
        <v>99</v>
      </c>
      <c r="Q2053" s="20">
        <v>99</v>
      </c>
      <c r="R2053" s="21">
        <v>99</v>
      </c>
      <c r="S2053" s="21">
        <v>99</v>
      </c>
      <c r="T2053" s="21">
        <v>99</v>
      </c>
      <c r="U2053" s="21">
        <v>99</v>
      </c>
      <c r="V2053" s="21">
        <v>99</v>
      </c>
      <c r="W2053" s="21">
        <v>99</v>
      </c>
      <c r="X2053" s="21">
        <v>99</v>
      </c>
      <c r="Y2053" s="21">
        <v>99</v>
      </c>
      <c r="Z2053" s="21">
        <v>99</v>
      </c>
      <c r="AA2053" s="21">
        <v>99</v>
      </c>
      <c r="AB2053" s="22">
        <v>2049</v>
      </c>
      <c r="AC2053" s="23">
        <v>99</v>
      </c>
      <c r="AD2053" s="23">
        <v>99</v>
      </c>
      <c r="AE2053" s="24">
        <v>99</v>
      </c>
      <c r="AF2053" s="24">
        <v>99</v>
      </c>
      <c r="AG2053" s="24">
        <v>99</v>
      </c>
      <c r="AH2053" s="24">
        <v>99</v>
      </c>
      <c r="AI2053" s="24">
        <v>99</v>
      </c>
      <c r="AJ2053" s="24">
        <v>99</v>
      </c>
      <c r="AK2053" s="24">
        <v>99</v>
      </c>
      <c r="AL2053" s="24">
        <v>99</v>
      </c>
      <c r="AM2053" s="24">
        <v>99</v>
      </c>
      <c r="AN2053" s="24">
        <v>99</v>
      </c>
      <c r="DX2053" s="19">
        <v>2049</v>
      </c>
      <c r="DY2053" t="s">
        <v>568</v>
      </c>
      <c r="DZ2053" t="s">
        <v>568</v>
      </c>
      <c r="EA2053" t="s">
        <v>568</v>
      </c>
      <c r="EB2053" t="s">
        <v>568</v>
      </c>
    </row>
    <row r="2054" spans="1:771" x14ac:dyDescent="0.25">
      <c r="O2054" s="19">
        <v>2050</v>
      </c>
      <c r="P2054" s="20">
        <v>99</v>
      </c>
      <c r="Q2054" s="20">
        <v>99</v>
      </c>
      <c r="R2054" s="21">
        <v>99</v>
      </c>
      <c r="S2054" s="21">
        <v>99</v>
      </c>
      <c r="T2054" s="21">
        <v>99</v>
      </c>
      <c r="U2054" s="21">
        <v>99</v>
      </c>
      <c r="V2054" s="21">
        <v>99</v>
      </c>
      <c r="W2054" s="21">
        <v>99</v>
      </c>
      <c r="X2054" s="21">
        <v>99</v>
      </c>
      <c r="Y2054" s="21">
        <v>99</v>
      </c>
      <c r="Z2054" s="21">
        <v>99</v>
      </c>
      <c r="AA2054" s="21">
        <v>99</v>
      </c>
      <c r="AB2054" s="22">
        <v>2050</v>
      </c>
      <c r="AC2054" s="23">
        <v>99</v>
      </c>
      <c r="AD2054" s="23">
        <v>99</v>
      </c>
      <c r="AE2054" s="24">
        <v>99</v>
      </c>
      <c r="AF2054" s="24">
        <v>99</v>
      </c>
      <c r="AG2054" s="24">
        <v>99</v>
      </c>
      <c r="AH2054" s="24">
        <v>99</v>
      </c>
      <c r="AI2054" s="24">
        <v>99</v>
      </c>
      <c r="AJ2054" s="24">
        <v>99</v>
      </c>
      <c r="AK2054" s="24">
        <v>99</v>
      </c>
      <c r="AL2054" s="24">
        <v>99</v>
      </c>
      <c r="AM2054" s="24">
        <v>99</v>
      </c>
      <c r="AN2054" s="24">
        <v>99</v>
      </c>
      <c r="DX2054" s="19">
        <v>2050</v>
      </c>
      <c r="DY2054" t="s">
        <v>568</v>
      </c>
      <c r="DZ2054" t="s">
        <v>568</v>
      </c>
      <c r="EA2054" t="s">
        <v>568</v>
      </c>
      <c r="EB2054" t="s">
        <v>568</v>
      </c>
    </row>
    <row r="2058" spans="1:771" ht="21" x14ac:dyDescent="0.35">
      <c r="A2058" s="161"/>
      <c r="B2058" s="161"/>
      <c r="C2058" s="161"/>
      <c r="D2058" s="161"/>
      <c r="E2058" s="161"/>
      <c r="F2058" s="161"/>
      <c r="G2058" s="161"/>
      <c r="H2058" s="161"/>
      <c r="I2058" s="161"/>
      <c r="J2058" s="161"/>
      <c r="K2058" s="161"/>
      <c r="L2058" s="161"/>
      <c r="M2058" s="161"/>
      <c r="N2058" s="161"/>
      <c r="O2058" s="161"/>
      <c r="P2058" s="161"/>
      <c r="Q2058" s="161"/>
      <c r="R2058" s="161"/>
      <c r="S2058" s="161"/>
      <c r="T2058" s="161"/>
      <c r="U2058" s="161"/>
      <c r="V2058" s="161"/>
      <c r="W2058" s="161"/>
      <c r="X2058" s="161"/>
      <c r="Y2058" s="161"/>
      <c r="Z2058" s="161"/>
      <c r="AA2058" s="161"/>
      <c r="AB2058" s="161"/>
      <c r="AC2058" s="161"/>
      <c r="AD2058" s="161"/>
      <c r="AE2058" s="161"/>
      <c r="AF2058" s="161"/>
      <c r="AG2058" s="161"/>
      <c r="AH2058" s="161"/>
      <c r="AI2058" s="161"/>
      <c r="AJ2058" s="161"/>
      <c r="AK2058" s="161"/>
      <c r="AL2058" s="2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61"/>
      <c r="BJ2058" s="161"/>
      <c r="BK2058" s="161"/>
      <c r="BL2058" s="161"/>
      <c r="BM2058" s="161"/>
      <c r="BN2058" s="161"/>
      <c r="BO2058" s="161"/>
      <c r="BP2058" s="161"/>
      <c r="BQ2058" s="161"/>
      <c r="BR2058" s="161"/>
      <c r="BS2058" s="161"/>
      <c r="BT2058" s="161"/>
      <c r="BU2058" s="161"/>
      <c r="BV2058" s="161"/>
      <c r="BW2058" s="161"/>
      <c r="BX2058" s="161"/>
      <c r="BY2058" s="161"/>
      <c r="BZ2058" s="161"/>
      <c r="CA2058" s="161"/>
      <c r="CB2058" s="161"/>
      <c r="CC2058" s="161"/>
      <c r="CD2058" s="161"/>
      <c r="CE2058" s="161"/>
      <c r="CF2058" s="161"/>
      <c r="CG2058" s="161"/>
      <c r="CH2058" s="161"/>
      <c r="CI2058" s="161"/>
      <c r="CJ2058" s="161"/>
      <c r="CK2058" s="161"/>
      <c r="CL2058" s="161"/>
      <c r="CM2058" s="161"/>
      <c r="CN2058" s="161"/>
      <c r="CO2058" s="161"/>
      <c r="CP2058" s="161"/>
      <c r="CQ2058" s="161"/>
      <c r="CR2058" s="161"/>
      <c r="CS2058" s="161"/>
      <c r="CT2058" s="161"/>
      <c r="CU2058" s="161"/>
      <c r="CV2058" s="161"/>
      <c r="CW2058" s="5"/>
      <c r="CX2058" s="161"/>
      <c r="CY2058" s="161"/>
      <c r="CZ2058" s="161"/>
      <c r="DA2058" s="161"/>
      <c r="DB2058" s="5"/>
      <c r="DC2058" s="161"/>
      <c r="DD2058" s="161"/>
      <c r="DE2058" s="161"/>
      <c r="DF2058" s="161"/>
      <c r="DG2058" s="5"/>
      <c r="DH2058" s="161"/>
      <c r="DI2058" s="161"/>
      <c r="DJ2058" s="161"/>
      <c r="DK2058" s="161"/>
      <c r="DL2058" s="5"/>
      <c r="DM2058" s="161"/>
      <c r="DN2058" s="161"/>
      <c r="DO2058" s="161"/>
      <c r="DP2058" s="161"/>
      <c r="DQ2058" s="5"/>
      <c r="DR2058" s="161"/>
      <c r="DS2058" s="161"/>
      <c r="DT2058" s="161"/>
      <c r="DU2058" s="161"/>
      <c r="DV2058" s="5"/>
      <c r="DW2058" s="161"/>
      <c r="DX2058" s="161"/>
      <c r="DY2058" s="161"/>
      <c r="DZ2058" s="161"/>
      <c r="EA2058" s="5"/>
      <c r="EB2058" s="161"/>
      <c r="EC2058" s="161"/>
      <c r="ED2058" s="161"/>
      <c r="EE2058" s="161"/>
      <c r="EF2058" s="5"/>
      <c r="EG2058" s="161"/>
      <c r="EH2058" s="161"/>
      <c r="EI2058" s="161"/>
      <c r="EJ2058" s="161"/>
      <c r="EK2058" s="5"/>
      <c r="EL2058" s="161"/>
      <c r="EM2058" s="161"/>
      <c r="EN2058" s="161"/>
      <c r="EO2058" s="161"/>
      <c r="EP2058" s="5"/>
      <c r="EQ2058" s="2"/>
      <c r="ER2058" s="4"/>
      <c r="ES2058" s="4"/>
      <c r="ET2058" s="4"/>
      <c r="EU2058" s="4"/>
      <c r="EV2058" s="3"/>
      <c r="EW2058" s="4"/>
      <c r="EX2058" s="161"/>
      <c r="EY2058" s="4"/>
      <c r="EZ2058" s="161"/>
      <c r="FA2058" s="4"/>
      <c r="FB2058" s="4"/>
      <c r="FC2058" s="5"/>
      <c r="FD2058" s="5"/>
      <c r="FE2058" s="161"/>
      <c r="FF2058" s="5"/>
      <c r="FG2058" s="5"/>
      <c r="FH2058" s="5"/>
      <c r="FI2058" s="5"/>
      <c r="FJ2058" s="5"/>
      <c r="FK2058" s="161"/>
      <c r="FL2058" s="5"/>
      <c r="FM2058" s="5"/>
      <c r="FN2058" s="5"/>
      <c r="FO2058" s="5"/>
      <c r="FP2058" s="5"/>
      <c r="FQ2058" s="161"/>
      <c r="FR2058" s="5"/>
      <c r="FS2058" s="5"/>
      <c r="FT2058" s="5"/>
      <c r="FU2058" s="5"/>
      <c r="FV2058" s="5"/>
      <c r="FW2058" s="161"/>
      <c r="FX2058" s="5"/>
      <c r="FY2058" s="5"/>
      <c r="FZ2058" s="5"/>
      <c r="GA2058" s="5"/>
      <c r="GB2058" s="5"/>
      <c r="GC2058" s="161"/>
      <c r="GD2058" s="5"/>
      <c r="GE2058" s="5"/>
      <c r="GF2058" s="5"/>
      <c r="GG2058" s="5"/>
      <c r="GH2058" s="5"/>
      <c r="GI2058" s="161"/>
      <c r="GJ2058" s="5"/>
      <c r="GK2058" s="5"/>
      <c r="GL2058" s="5"/>
      <c r="GM2058" s="5"/>
      <c r="GN2058" s="5"/>
      <c r="GO2058" s="161"/>
      <c r="GP2058" s="5"/>
      <c r="GQ2058" s="5"/>
      <c r="GR2058" s="5"/>
      <c r="GS2058" s="5"/>
      <c r="GT2058" s="5"/>
      <c r="GU2058" s="161"/>
      <c r="GV2058" s="5"/>
      <c r="GW2058" s="5"/>
      <c r="GX2058" s="5"/>
      <c r="GY2058" s="5"/>
      <c r="GZ2058" s="5"/>
      <c r="HA2058" s="161"/>
      <c r="HB2058" s="5"/>
      <c r="HC2058" s="5"/>
      <c r="HD2058" s="5"/>
      <c r="HE2058" s="5"/>
      <c r="HF2058" s="5"/>
      <c r="HG2058" s="161"/>
      <c r="HH2058" s="5"/>
      <c r="HI2058" s="5"/>
      <c r="HJ2058" s="5"/>
      <c r="HK2058" s="2"/>
      <c r="HL2058" s="1"/>
      <c r="HM2058" s="1"/>
      <c r="HN2058" s="1"/>
      <c r="HO2058" s="161"/>
      <c r="HP2058" s="161"/>
      <c r="HQ2058" s="1"/>
      <c r="HR2058" s="1"/>
      <c r="HS2058" s="1"/>
      <c r="HT2058" s="1"/>
      <c r="HU2058" s="1"/>
      <c r="HV2058" s="1"/>
      <c r="HW2058" s="1"/>
      <c r="HX2058" s="1"/>
      <c r="HY2058" s="1"/>
      <c r="HZ2058" s="1"/>
      <c r="IA2058" s="1"/>
      <c r="IB2058" s="1"/>
      <c r="IC2058" s="1"/>
      <c r="ID2058" s="1"/>
      <c r="IE2058" s="1"/>
      <c r="IF2058" s="1"/>
      <c r="IG2058" s="161"/>
      <c r="IH2058" s="161"/>
      <c r="II2058" s="161"/>
      <c r="IJ2058" s="161"/>
      <c r="IK2058" s="161"/>
      <c r="IL2058" s="161"/>
      <c r="IM2058" s="161"/>
      <c r="IN2058" s="161"/>
      <c r="IO2058" s="161"/>
      <c r="IP2058" s="161"/>
      <c r="IQ2058" s="161"/>
      <c r="IR2058" s="161"/>
      <c r="IS2058" s="161"/>
      <c r="IT2058" s="161"/>
      <c r="IU2058" s="161"/>
      <c r="IV2058" s="161"/>
      <c r="IW2058" s="161"/>
      <c r="IX2058" s="161"/>
      <c r="IY2058" s="161"/>
      <c r="IZ2058" s="161"/>
      <c r="JA2058" s="161"/>
      <c r="JB2058" s="161"/>
      <c r="JC2058" s="161"/>
      <c r="JD2058" s="161"/>
      <c r="JE2058" s="161"/>
      <c r="JF2058" s="161"/>
      <c r="JG2058" s="161"/>
      <c r="JH2058" s="161"/>
      <c r="JI2058" s="161"/>
      <c r="JJ2058" s="161"/>
      <c r="JK2058" s="161"/>
      <c r="JL2058" s="161"/>
      <c r="JM2058" s="161"/>
      <c r="JN2058" s="161"/>
      <c r="JO2058" s="161"/>
      <c r="JP2058" s="161"/>
      <c r="JQ2058" s="161"/>
      <c r="JR2058" s="161"/>
      <c r="JS2058" s="161"/>
      <c r="JT2058" s="161"/>
      <c r="JU2058" s="161"/>
      <c r="JV2058" s="161"/>
      <c r="JW2058" s="161"/>
      <c r="JX2058" s="161"/>
      <c r="JY2058" s="161"/>
      <c r="JZ2058" s="161"/>
      <c r="KA2058" s="161"/>
      <c r="KB2058" s="161"/>
      <c r="KC2058" s="161"/>
      <c r="KD2058" s="161"/>
      <c r="KE2058" s="161"/>
      <c r="KF2058" s="161"/>
      <c r="KG2058" s="161"/>
      <c r="KH2058" s="161"/>
      <c r="KI2058" s="161"/>
      <c r="KJ2058" s="161"/>
      <c r="KK2058" s="161"/>
      <c r="KL2058" s="161"/>
      <c r="KM2058" s="161"/>
      <c r="KN2058" s="161"/>
      <c r="KO2058" s="161"/>
      <c r="KP2058" s="161"/>
      <c r="KQ2058" s="161"/>
      <c r="KR2058" s="161"/>
      <c r="KS2058" s="161"/>
      <c r="KT2058" s="161"/>
      <c r="KU2058" s="161"/>
      <c r="KV2058" s="161"/>
      <c r="KW2058" s="161"/>
      <c r="KX2058" s="161"/>
      <c r="KY2058" s="161"/>
      <c r="KZ2058" s="161"/>
      <c r="LA2058" s="161"/>
      <c r="LB2058" s="161"/>
      <c r="LC2058" s="161"/>
      <c r="LD2058" s="161"/>
      <c r="LE2058" s="161"/>
      <c r="LF2058" s="161"/>
      <c r="LG2058" s="161"/>
      <c r="LH2058" s="161"/>
      <c r="LI2058" s="161"/>
      <c r="LJ2058" s="161"/>
      <c r="LK2058" s="161"/>
      <c r="LL2058" s="161"/>
      <c r="LM2058" s="161"/>
      <c r="LN2058" s="161"/>
      <c r="LO2058" s="161"/>
      <c r="LP2058" s="161"/>
      <c r="LQ2058" s="161"/>
      <c r="LR2058" s="161"/>
      <c r="LS2058" s="161"/>
      <c r="LT2058" s="161"/>
      <c r="LU2058" s="161"/>
      <c r="LV2058" s="161"/>
      <c r="LW2058" s="161"/>
      <c r="LX2058" s="161"/>
      <c r="LY2058" s="161"/>
      <c r="LZ2058" s="161"/>
      <c r="MA2058" s="161"/>
      <c r="MB2058" s="161"/>
      <c r="MC2058" s="161"/>
      <c r="MD2058" s="161"/>
      <c r="ME2058" s="161"/>
      <c r="MF2058" s="161"/>
      <c r="MG2058" s="161"/>
      <c r="MH2058" s="161"/>
      <c r="MI2058" s="161"/>
      <c r="MJ2058" s="161"/>
      <c r="MK2058" s="161"/>
      <c r="ML2058" s="161"/>
      <c r="MM2058" s="161"/>
      <c r="MN2058" s="161"/>
      <c r="MO2058" s="161"/>
      <c r="MP2058" s="161"/>
      <c r="MQ2058" s="161"/>
      <c r="MR2058" s="161"/>
      <c r="MS2058" s="161"/>
      <c r="MT2058" s="2"/>
      <c r="MU2058" s="1"/>
      <c r="MV2058" s="1"/>
      <c r="MW2058" s="1"/>
      <c r="MX2058" s="1"/>
      <c r="MY2058" s="1"/>
      <c r="MZ2058" s="1"/>
      <c r="NA2058" s="1"/>
      <c r="NB2058" s="1"/>
      <c r="NC2058" s="1"/>
      <c r="ND2058" s="1"/>
      <c r="NE2058" s="1"/>
      <c r="NF2058" s="1"/>
      <c r="NG2058" s="1"/>
      <c r="NH2058" s="1"/>
      <c r="NI2058" s="1"/>
      <c r="NJ2058" s="1"/>
      <c r="NK2058" s="1"/>
      <c r="NL2058" s="1"/>
      <c r="NM2058" s="1"/>
      <c r="NN2058" s="1"/>
      <c r="NO2058" s="1"/>
      <c r="NP2058" s="1"/>
      <c r="NQ2058" s="1"/>
      <c r="NR2058" s="1"/>
      <c r="NS2058" s="1"/>
      <c r="NT2058" s="1"/>
      <c r="NU2058" s="1"/>
      <c r="NV2058" s="1"/>
      <c r="NW2058" s="1"/>
      <c r="NX2058" s="1"/>
      <c r="NY2058" s="1"/>
      <c r="NZ2058" s="1"/>
      <c r="OA2058" s="1"/>
      <c r="OB2058" s="1"/>
      <c r="OC2058" s="1"/>
      <c r="OD2058" s="1"/>
      <c r="OE2058" s="1"/>
    </row>
    <row r="2060" spans="1:771" ht="21" x14ac:dyDescent="0.35">
      <c r="A2060" s="161" t="s">
        <v>0</v>
      </c>
      <c r="B2060" s="161" t="s">
        <v>1</v>
      </c>
      <c r="C2060" s="161" t="s">
        <v>2</v>
      </c>
      <c r="D2060" s="161" t="s">
        <v>3</v>
      </c>
      <c r="E2060" s="161" t="s">
        <v>4</v>
      </c>
      <c r="F2060" s="161" t="s">
        <v>5</v>
      </c>
      <c r="G2060" s="161" t="s">
        <v>6</v>
      </c>
      <c r="H2060" s="161" t="s">
        <v>7</v>
      </c>
      <c r="I2060" s="161" t="s">
        <v>8</v>
      </c>
      <c r="J2060" s="161" t="s">
        <v>9</v>
      </c>
      <c r="K2060" s="161" t="s">
        <v>10</v>
      </c>
      <c r="L2060" s="161" t="s">
        <v>11</v>
      </c>
      <c r="M2060" s="161" t="s">
        <v>12</v>
      </c>
      <c r="N2060" s="161" t="s">
        <v>13</v>
      </c>
      <c r="O2060" s="161" t="s">
        <v>14</v>
      </c>
      <c r="P2060" s="161" t="s">
        <v>15</v>
      </c>
      <c r="Q2060" s="161" t="s">
        <v>16</v>
      </c>
      <c r="R2060" s="161" t="s">
        <v>17</v>
      </c>
      <c r="S2060" s="161" t="s">
        <v>18</v>
      </c>
      <c r="T2060" s="161" t="s">
        <v>19</v>
      </c>
      <c r="U2060" s="161" t="s">
        <v>20</v>
      </c>
      <c r="V2060" s="161" t="s">
        <v>21</v>
      </c>
      <c r="W2060" s="161" t="s">
        <v>22</v>
      </c>
      <c r="X2060" s="161" t="s">
        <v>23</v>
      </c>
      <c r="Y2060" s="161" t="s">
        <v>24</v>
      </c>
      <c r="Z2060" s="161" t="s">
        <v>25</v>
      </c>
      <c r="AA2060" s="161" t="s">
        <v>26</v>
      </c>
      <c r="AB2060" s="161" t="s">
        <v>27</v>
      </c>
      <c r="AC2060" s="161" t="s">
        <v>740</v>
      </c>
      <c r="AD2060" s="161" t="s">
        <v>28</v>
      </c>
      <c r="AE2060" s="161" t="s">
        <v>29</v>
      </c>
      <c r="AF2060" s="161" t="s">
        <v>30</v>
      </c>
      <c r="AG2060" s="161" t="s">
        <v>741</v>
      </c>
      <c r="AH2060" s="161" t="s">
        <v>31</v>
      </c>
      <c r="AI2060" s="161" t="s">
        <v>32</v>
      </c>
      <c r="AJ2060" s="161" t="s">
        <v>33</v>
      </c>
      <c r="AK2060" s="161" t="s">
        <v>34</v>
      </c>
      <c r="AL2060" s="2" t="s">
        <v>35</v>
      </c>
      <c r="AM2060" s="1" t="s">
        <v>36</v>
      </c>
      <c r="AN2060" s="1" t="s">
        <v>37</v>
      </c>
      <c r="AO2060" s="1" t="s">
        <v>38</v>
      </c>
      <c r="AP2060" s="1" t="s">
        <v>39</v>
      </c>
      <c r="AQ2060" s="1" t="s">
        <v>40</v>
      </c>
      <c r="AR2060" s="1" t="s">
        <v>41</v>
      </c>
      <c r="AS2060" s="1" t="s">
        <v>42</v>
      </c>
      <c r="AT2060" s="1" t="s">
        <v>43</v>
      </c>
      <c r="AU2060" s="1" t="s">
        <v>44</v>
      </c>
      <c r="AV2060" s="1" t="s">
        <v>45</v>
      </c>
      <c r="AW2060" s="1" t="s">
        <v>46</v>
      </c>
      <c r="AX2060" s="1" t="s">
        <v>47</v>
      </c>
      <c r="AY2060" s="1" t="s">
        <v>48</v>
      </c>
      <c r="AZ2060" s="1" t="s">
        <v>49</v>
      </c>
      <c r="BA2060" s="1" t="s">
        <v>50</v>
      </c>
      <c r="BB2060" s="1" t="s">
        <v>51</v>
      </c>
      <c r="BC2060" s="1" t="s">
        <v>52</v>
      </c>
      <c r="BD2060" s="1" t="s">
        <v>53</v>
      </c>
      <c r="BE2060" s="1" t="s">
        <v>54</v>
      </c>
      <c r="BF2060" s="1" t="s">
        <v>55</v>
      </c>
      <c r="BG2060" s="1" t="s">
        <v>56</v>
      </c>
      <c r="BH2060" s="1" t="s">
        <v>57</v>
      </c>
      <c r="BI2060" s="161" t="s">
        <v>633</v>
      </c>
      <c r="BJ2060" s="161" t="s">
        <v>634</v>
      </c>
      <c r="BK2060" s="161" t="s">
        <v>635</v>
      </c>
      <c r="BL2060" s="161" t="s">
        <v>636</v>
      </c>
      <c r="BM2060" s="161" t="s">
        <v>637</v>
      </c>
      <c r="BN2060" s="161" t="s">
        <v>638</v>
      </c>
      <c r="BO2060" s="161" t="s">
        <v>639</v>
      </c>
      <c r="BP2060" s="161" t="s">
        <v>640</v>
      </c>
      <c r="BQ2060" s="161" t="s">
        <v>641</v>
      </c>
      <c r="BR2060" s="161" t="s">
        <v>642</v>
      </c>
      <c r="BS2060" s="161" t="s">
        <v>643</v>
      </c>
      <c r="BT2060" s="161" t="s">
        <v>644</v>
      </c>
      <c r="BU2060" s="161" t="s">
        <v>645</v>
      </c>
      <c r="BV2060" s="161" t="s">
        <v>646</v>
      </c>
      <c r="BW2060" s="161" t="s">
        <v>647</v>
      </c>
      <c r="BX2060" s="161" t="s">
        <v>648</v>
      </c>
      <c r="BY2060" s="161" t="s">
        <v>649</v>
      </c>
      <c r="BZ2060" s="161" t="s">
        <v>650</v>
      </c>
      <c r="CA2060" s="161" t="s">
        <v>651</v>
      </c>
      <c r="CB2060" s="161" t="s">
        <v>652</v>
      </c>
      <c r="CC2060" s="161" t="s">
        <v>653</v>
      </c>
      <c r="CD2060" s="161" t="s">
        <v>654</v>
      </c>
      <c r="CE2060" s="161" t="s">
        <v>655</v>
      </c>
      <c r="CF2060" s="161" t="s">
        <v>656</v>
      </c>
      <c r="CG2060" s="161" t="s">
        <v>657</v>
      </c>
      <c r="CH2060" s="161" t="s">
        <v>658</v>
      </c>
      <c r="CI2060" s="161" t="s">
        <v>659</v>
      </c>
      <c r="CJ2060" s="161" t="s">
        <v>58</v>
      </c>
      <c r="CK2060" s="161" t="s">
        <v>59</v>
      </c>
      <c r="CL2060" s="161" t="s">
        <v>60</v>
      </c>
      <c r="CM2060" s="161" t="s">
        <v>61</v>
      </c>
      <c r="CN2060" s="161" t="s">
        <v>62</v>
      </c>
      <c r="CO2060" s="161" t="s">
        <v>63</v>
      </c>
      <c r="CP2060" s="161" t="s">
        <v>64</v>
      </c>
      <c r="CQ2060" s="161" t="s">
        <v>65</v>
      </c>
      <c r="CR2060" s="161" t="s">
        <v>66</v>
      </c>
      <c r="CS2060" s="161" t="s">
        <v>67</v>
      </c>
      <c r="CT2060" s="161" t="s">
        <v>68</v>
      </c>
      <c r="CU2060" s="161" t="s">
        <v>69</v>
      </c>
      <c r="CV2060" s="161" t="s">
        <v>70</v>
      </c>
      <c r="CW2060" s="5" t="s">
        <v>71</v>
      </c>
      <c r="CX2060" s="161" t="s">
        <v>72</v>
      </c>
      <c r="CY2060" s="161" t="s">
        <v>73</v>
      </c>
      <c r="CZ2060" s="161" t="s">
        <v>74</v>
      </c>
      <c r="DA2060" s="161" t="s">
        <v>75</v>
      </c>
      <c r="DB2060" s="5" t="s">
        <v>76</v>
      </c>
      <c r="DC2060" s="161" t="s">
        <v>77</v>
      </c>
      <c r="DD2060" s="161" t="s">
        <v>78</v>
      </c>
      <c r="DE2060" s="161" t="s">
        <v>79</v>
      </c>
      <c r="DF2060" s="161" t="s">
        <v>80</v>
      </c>
      <c r="DG2060" s="5" t="s">
        <v>81</v>
      </c>
      <c r="DH2060" s="161" t="s">
        <v>82</v>
      </c>
      <c r="DI2060" s="161" t="s">
        <v>83</v>
      </c>
      <c r="DJ2060" s="161" t="s">
        <v>84</v>
      </c>
      <c r="DK2060" s="161" t="s">
        <v>85</v>
      </c>
      <c r="DL2060" s="5" t="s">
        <v>86</v>
      </c>
      <c r="DM2060" s="161" t="s">
        <v>87</v>
      </c>
      <c r="DN2060" s="161" t="s">
        <v>88</v>
      </c>
      <c r="DO2060" s="161" t="s">
        <v>89</v>
      </c>
      <c r="DP2060" s="161" t="s">
        <v>90</v>
      </c>
      <c r="DQ2060" s="5" t="s">
        <v>91</v>
      </c>
      <c r="DR2060" s="161" t="s">
        <v>92</v>
      </c>
      <c r="DS2060" s="161" t="s">
        <v>93</v>
      </c>
      <c r="DT2060" s="161" t="s">
        <v>94</v>
      </c>
      <c r="DU2060" s="161" t="s">
        <v>95</v>
      </c>
      <c r="DV2060" s="5" t="s">
        <v>96</v>
      </c>
      <c r="DW2060" s="161" t="s">
        <v>97</v>
      </c>
      <c r="DX2060" s="161" t="s">
        <v>98</v>
      </c>
      <c r="DY2060" s="161" t="s">
        <v>99</v>
      </c>
      <c r="DZ2060" s="161" t="s">
        <v>100</v>
      </c>
      <c r="EA2060" s="5" t="s">
        <v>101</v>
      </c>
      <c r="EB2060" s="161" t="s">
        <v>102</v>
      </c>
      <c r="EC2060" s="161" t="s">
        <v>103</v>
      </c>
      <c r="ED2060" s="161" t="s">
        <v>104</v>
      </c>
      <c r="EE2060" s="161" t="s">
        <v>105</v>
      </c>
      <c r="EF2060" s="5" t="s">
        <v>106</v>
      </c>
      <c r="EG2060" s="161" t="s">
        <v>107</v>
      </c>
      <c r="EH2060" s="161" t="s">
        <v>108</v>
      </c>
      <c r="EI2060" s="161" t="s">
        <v>109</v>
      </c>
      <c r="EJ2060" s="161" t="s">
        <v>110</v>
      </c>
      <c r="EK2060" s="5" t="s">
        <v>111</v>
      </c>
      <c r="EL2060" s="161" t="s">
        <v>112</v>
      </c>
      <c r="EM2060" s="161" t="s">
        <v>113</v>
      </c>
      <c r="EN2060" s="161" t="s">
        <v>114</v>
      </c>
      <c r="EO2060" s="161" t="s">
        <v>115</v>
      </c>
      <c r="EP2060" s="5" t="s">
        <v>116</v>
      </c>
      <c r="EQ2060" s="2" t="s">
        <v>572</v>
      </c>
      <c r="ER2060" s="4" t="s">
        <v>573</v>
      </c>
      <c r="ES2060" s="4" t="s">
        <v>574</v>
      </c>
      <c r="ET2060" s="4" t="s">
        <v>575</v>
      </c>
      <c r="EU2060" s="4" t="s">
        <v>576</v>
      </c>
      <c r="EV2060" s="3" t="s">
        <v>577</v>
      </c>
      <c r="EW2060" s="4" t="s">
        <v>578</v>
      </c>
      <c r="EX2060" s="161" t="s">
        <v>742</v>
      </c>
      <c r="EY2060" s="4" t="s">
        <v>579</v>
      </c>
      <c r="EZ2060" s="161" t="s">
        <v>743</v>
      </c>
      <c r="FA2060" s="4" t="s">
        <v>580</v>
      </c>
      <c r="FB2060" s="4" t="s">
        <v>581</v>
      </c>
      <c r="FC2060" s="5" t="s">
        <v>582</v>
      </c>
      <c r="FD2060" s="5" t="s">
        <v>583</v>
      </c>
      <c r="FE2060" s="161" t="s">
        <v>744</v>
      </c>
      <c r="FF2060" s="5" t="s">
        <v>584</v>
      </c>
      <c r="FG2060" s="5" t="s">
        <v>585</v>
      </c>
      <c r="FH2060" s="5" t="s">
        <v>586</v>
      </c>
      <c r="FI2060" s="5" t="s">
        <v>587</v>
      </c>
      <c r="FJ2060" s="5" t="s">
        <v>588</v>
      </c>
      <c r="FK2060" s="161" t="s">
        <v>745</v>
      </c>
      <c r="FL2060" s="5" t="s">
        <v>589</v>
      </c>
      <c r="FM2060" s="5" t="s">
        <v>590</v>
      </c>
      <c r="FN2060" s="5" t="s">
        <v>591</v>
      </c>
      <c r="FO2060" s="5" t="s">
        <v>592</v>
      </c>
      <c r="FP2060" s="5" t="s">
        <v>593</v>
      </c>
      <c r="FQ2060" s="161" t="s">
        <v>746</v>
      </c>
      <c r="FR2060" s="5" t="s">
        <v>594</v>
      </c>
      <c r="FS2060" s="5" t="s">
        <v>595</v>
      </c>
      <c r="FT2060" s="5" t="s">
        <v>596</v>
      </c>
      <c r="FU2060" s="5" t="s">
        <v>597</v>
      </c>
      <c r="FV2060" s="5" t="s">
        <v>598</v>
      </c>
      <c r="FW2060" s="161" t="s">
        <v>747</v>
      </c>
      <c r="FX2060" s="5" t="s">
        <v>599</v>
      </c>
      <c r="FY2060" s="5" t="s">
        <v>600</v>
      </c>
      <c r="FZ2060" s="5" t="s">
        <v>601</v>
      </c>
      <c r="GA2060" s="5" t="s">
        <v>602</v>
      </c>
      <c r="GB2060" s="5" t="s">
        <v>603</v>
      </c>
      <c r="GC2060" s="161" t="s">
        <v>748</v>
      </c>
      <c r="GD2060" s="5" t="s">
        <v>604</v>
      </c>
      <c r="GE2060" s="5" t="s">
        <v>605</v>
      </c>
      <c r="GF2060" s="5" t="s">
        <v>606</v>
      </c>
      <c r="GG2060" s="5" t="s">
        <v>607</v>
      </c>
      <c r="GH2060" s="5" t="s">
        <v>608</v>
      </c>
      <c r="GI2060" s="161" t="s">
        <v>749</v>
      </c>
      <c r="GJ2060" s="5" t="s">
        <v>609</v>
      </c>
      <c r="GK2060" s="5" t="s">
        <v>610</v>
      </c>
      <c r="GL2060" s="5" t="s">
        <v>611</v>
      </c>
      <c r="GM2060" s="5" t="s">
        <v>612</v>
      </c>
      <c r="GN2060" s="5" t="s">
        <v>613</v>
      </c>
      <c r="GO2060" s="161" t="s">
        <v>750</v>
      </c>
      <c r="GP2060" s="5" t="s">
        <v>614</v>
      </c>
      <c r="GQ2060" s="5" t="s">
        <v>615</v>
      </c>
      <c r="GR2060" s="5" t="s">
        <v>616</v>
      </c>
      <c r="GS2060" s="5" t="s">
        <v>617</v>
      </c>
      <c r="GT2060" s="5" t="s">
        <v>618</v>
      </c>
      <c r="GU2060" s="161" t="s">
        <v>751</v>
      </c>
      <c r="GV2060" s="5" t="s">
        <v>619</v>
      </c>
      <c r="GW2060" s="5" t="s">
        <v>620</v>
      </c>
      <c r="GX2060" s="5" t="s">
        <v>621</v>
      </c>
      <c r="GY2060" s="5" t="s">
        <v>622</v>
      </c>
      <c r="GZ2060" s="5" t="s">
        <v>623</v>
      </c>
      <c r="HA2060" s="161" t="s">
        <v>752</v>
      </c>
      <c r="HB2060" s="5" t="s">
        <v>624</v>
      </c>
      <c r="HC2060" s="5" t="s">
        <v>625</v>
      </c>
      <c r="HD2060" s="5" t="s">
        <v>626</v>
      </c>
      <c r="HE2060" s="5" t="s">
        <v>627</v>
      </c>
      <c r="HF2060" s="5" t="s">
        <v>628</v>
      </c>
      <c r="HG2060" s="161" t="s">
        <v>753</v>
      </c>
      <c r="HH2060" s="5" t="s">
        <v>629</v>
      </c>
      <c r="HI2060" s="5" t="s">
        <v>630</v>
      </c>
      <c r="HJ2060" s="5" t="s">
        <v>631</v>
      </c>
      <c r="HK2060" s="2" t="s">
        <v>117</v>
      </c>
      <c r="HL2060" s="1" t="s">
        <v>660</v>
      </c>
      <c r="HM2060" s="1" t="s">
        <v>118</v>
      </c>
      <c r="HN2060" s="1" t="s">
        <v>119</v>
      </c>
      <c r="HO2060" s="161" t="s">
        <v>120</v>
      </c>
      <c r="HP2060" s="161" t="s">
        <v>121</v>
      </c>
      <c r="HQ2060" s="1" t="s">
        <v>122</v>
      </c>
      <c r="HR2060" s="1" t="s">
        <v>123</v>
      </c>
      <c r="HS2060" s="1" t="s">
        <v>124</v>
      </c>
      <c r="HT2060" s="1" t="s">
        <v>125</v>
      </c>
      <c r="HU2060" s="1" t="s">
        <v>126</v>
      </c>
      <c r="HV2060" s="1" t="s">
        <v>127</v>
      </c>
      <c r="HW2060" s="1" t="s">
        <v>128</v>
      </c>
      <c r="HX2060" s="1" t="s">
        <v>129</v>
      </c>
      <c r="HY2060" s="1" t="s">
        <v>130</v>
      </c>
      <c r="HZ2060" s="1" t="s">
        <v>131</v>
      </c>
      <c r="IA2060" s="1" t="s">
        <v>132</v>
      </c>
      <c r="IB2060" s="1" t="s">
        <v>133</v>
      </c>
      <c r="IC2060" s="1" t="s">
        <v>134</v>
      </c>
      <c r="ID2060" s="1" t="s">
        <v>135</v>
      </c>
      <c r="IE2060" s="1" t="s">
        <v>136</v>
      </c>
      <c r="IF2060" s="1" t="s">
        <v>137</v>
      </c>
      <c r="IG2060" s="161" t="s">
        <v>661</v>
      </c>
      <c r="IH2060" s="161" t="s">
        <v>662</v>
      </c>
      <c r="II2060" s="161" t="s">
        <v>663</v>
      </c>
      <c r="IJ2060" s="161" t="s">
        <v>664</v>
      </c>
      <c r="IK2060" s="161" t="s">
        <v>120</v>
      </c>
      <c r="IL2060" s="161" t="s">
        <v>121</v>
      </c>
      <c r="IM2060" s="161" t="s">
        <v>665</v>
      </c>
      <c r="IN2060" s="161" t="s">
        <v>666</v>
      </c>
      <c r="IO2060" s="161" t="s">
        <v>667</v>
      </c>
      <c r="IP2060" s="161" t="s">
        <v>668</v>
      </c>
      <c r="IQ2060" s="161" t="s">
        <v>669</v>
      </c>
      <c r="IR2060" s="161" t="s">
        <v>670</v>
      </c>
      <c r="IS2060" s="161" t="s">
        <v>671</v>
      </c>
      <c r="IT2060" s="161" t="s">
        <v>672</v>
      </c>
      <c r="IU2060" s="161" t="s">
        <v>673</v>
      </c>
      <c r="IV2060" s="161" t="s">
        <v>674</v>
      </c>
      <c r="IW2060" s="161" t="s">
        <v>675</v>
      </c>
      <c r="IX2060" s="161" t="s">
        <v>676</v>
      </c>
      <c r="IY2060" s="161" t="s">
        <v>677</v>
      </c>
      <c r="IZ2060" s="161" t="s">
        <v>678</v>
      </c>
      <c r="JA2060" s="161" t="s">
        <v>679</v>
      </c>
      <c r="JB2060" s="161" t="s">
        <v>680</v>
      </c>
      <c r="JC2060" s="161" t="s">
        <v>681</v>
      </c>
      <c r="JD2060" s="161" t="s">
        <v>682</v>
      </c>
      <c r="JE2060" s="161" t="s">
        <v>683</v>
      </c>
      <c r="JF2060" s="161" t="s">
        <v>138</v>
      </c>
      <c r="JG2060" s="161" t="s">
        <v>139</v>
      </c>
      <c r="JH2060" s="161" t="s">
        <v>140</v>
      </c>
      <c r="JI2060" s="161" t="s">
        <v>141</v>
      </c>
      <c r="JJ2060" s="161" t="s">
        <v>142</v>
      </c>
      <c r="JK2060" s="161" t="s">
        <v>143</v>
      </c>
      <c r="JL2060" s="161" t="s">
        <v>144</v>
      </c>
      <c r="JM2060" s="161" t="s">
        <v>145</v>
      </c>
      <c r="JN2060" s="161" t="s">
        <v>146</v>
      </c>
      <c r="JO2060" s="161" t="s">
        <v>147</v>
      </c>
      <c r="JP2060" s="161" t="s">
        <v>148</v>
      </c>
      <c r="JQ2060" s="161" t="s">
        <v>149</v>
      </c>
      <c r="JR2060" s="161" t="s">
        <v>150</v>
      </c>
      <c r="JS2060" s="161" t="s">
        <v>151</v>
      </c>
      <c r="JT2060" s="161" t="s">
        <v>152</v>
      </c>
      <c r="JU2060" s="161" t="s">
        <v>153</v>
      </c>
      <c r="JV2060" s="161" t="s">
        <v>154</v>
      </c>
      <c r="JW2060" s="161" t="s">
        <v>155</v>
      </c>
      <c r="JX2060" s="161" t="s">
        <v>156</v>
      </c>
      <c r="JY2060" s="161" t="s">
        <v>157</v>
      </c>
      <c r="JZ2060" s="161" t="s">
        <v>158</v>
      </c>
      <c r="KA2060" s="161" t="s">
        <v>159</v>
      </c>
      <c r="KB2060" s="161" t="s">
        <v>160</v>
      </c>
      <c r="KC2060" s="161" t="s">
        <v>161</v>
      </c>
      <c r="KD2060" s="161" t="s">
        <v>162</v>
      </c>
      <c r="KE2060" s="161" t="s">
        <v>163</v>
      </c>
      <c r="KF2060" s="161" t="s">
        <v>164</v>
      </c>
      <c r="KG2060" s="161" t="s">
        <v>165</v>
      </c>
      <c r="KH2060" s="161" t="s">
        <v>166</v>
      </c>
      <c r="KI2060" s="161" t="s">
        <v>167</v>
      </c>
      <c r="KJ2060" s="161" t="s">
        <v>168</v>
      </c>
      <c r="KK2060" s="161" t="s">
        <v>169</v>
      </c>
      <c r="KL2060" s="161" t="s">
        <v>170</v>
      </c>
      <c r="KM2060" s="161" t="s">
        <v>171</v>
      </c>
      <c r="KN2060" s="161" t="s">
        <v>172</v>
      </c>
      <c r="KO2060" s="161" t="s">
        <v>173</v>
      </c>
      <c r="KP2060" s="161" t="s">
        <v>174</v>
      </c>
      <c r="KQ2060" s="161" t="s">
        <v>175</v>
      </c>
      <c r="KR2060" s="161" t="s">
        <v>176</v>
      </c>
      <c r="KS2060" s="161" t="s">
        <v>177</v>
      </c>
      <c r="KT2060" s="161" t="s">
        <v>178</v>
      </c>
      <c r="KU2060" s="161" t="s">
        <v>179</v>
      </c>
      <c r="KV2060" s="161" t="s">
        <v>180</v>
      </c>
      <c r="KW2060" s="161" t="s">
        <v>181</v>
      </c>
      <c r="KX2060" s="161" t="s">
        <v>182</v>
      </c>
      <c r="KY2060" s="161" t="s">
        <v>183</v>
      </c>
      <c r="KZ2060" s="161" t="s">
        <v>184</v>
      </c>
      <c r="LA2060" s="161" t="s">
        <v>185</v>
      </c>
      <c r="LB2060" s="161" t="s">
        <v>186</v>
      </c>
      <c r="LC2060" s="161" t="s">
        <v>187</v>
      </c>
      <c r="LD2060" s="161" t="s">
        <v>188</v>
      </c>
      <c r="LE2060" s="161" t="s">
        <v>189</v>
      </c>
      <c r="LF2060" s="161" t="s">
        <v>190</v>
      </c>
      <c r="LG2060" s="161" t="s">
        <v>191</v>
      </c>
      <c r="LH2060" s="161" t="s">
        <v>192</v>
      </c>
      <c r="LI2060" s="161" t="s">
        <v>193</v>
      </c>
      <c r="LJ2060" s="161" t="s">
        <v>194</v>
      </c>
      <c r="LK2060" s="161" t="s">
        <v>195</v>
      </c>
      <c r="LL2060" s="161" t="s">
        <v>196</v>
      </c>
      <c r="LM2060" s="161" t="s">
        <v>197</v>
      </c>
      <c r="LN2060" s="161" t="s">
        <v>198</v>
      </c>
      <c r="LO2060" s="161" t="s">
        <v>199</v>
      </c>
      <c r="LP2060" s="161" t="s">
        <v>200</v>
      </c>
      <c r="LQ2060" s="161" t="s">
        <v>201</v>
      </c>
      <c r="LR2060" s="161" t="s">
        <v>202</v>
      </c>
      <c r="LS2060" s="161" t="s">
        <v>684</v>
      </c>
      <c r="LT2060" s="161" t="s">
        <v>685</v>
      </c>
      <c r="LU2060" s="161" t="s">
        <v>686</v>
      </c>
      <c r="LV2060" s="161" t="s">
        <v>687</v>
      </c>
      <c r="LW2060" s="161" t="s">
        <v>688</v>
      </c>
      <c r="LX2060" s="161" t="s">
        <v>689</v>
      </c>
      <c r="LY2060" s="161" t="s">
        <v>690</v>
      </c>
      <c r="LZ2060" s="161" t="s">
        <v>691</v>
      </c>
      <c r="MA2060" s="161" t="s">
        <v>692</v>
      </c>
      <c r="MB2060" s="161" t="s">
        <v>693</v>
      </c>
      <c r="MC2060" s="161" t="s">
        <v>694</v>
      </c>
      <c r="MD2060" s="161" t="s">
        <v>695</v>
      </c>
      <c r="ME2060" s="161" t="s">
        <v>696</v>
      </c>
      <c r="MF2060" s="161" t="s">
        <v>697</v>
      </c>
      <c r="MG2060" s="161" t="s">
        <v>698</v>
      </c>
      <c r="MH2060" s="161" t="s">
        <v>699</v>
      </c>
      <c r="MI2060" s="161" t="s">
        <v>700</v>
      </c>
      <c r="MJ2060" s="161" t="s">
        <v>701</v>
      </c>
      <c r="MK2060" s="161" t="s">
        <v>702</v>
      </c>
      <c r="ML2060" s="161" t="s">
        <v>703</v>
      </c>
      <c r="MM2060" s="161" t="s">
        <v>704</v>
      </c>
      <c r="MN2060" s="161" t="s">
        <v>705</v>
      </c>
      <c r="MO2060" s="161" t="s">
        <v>706</v>
      </c>
      <c r="MP2060" s="161" t="s">
        <v>707</v>
      </c>
      <c r="MQ2060" s="161" t="s">
        <v>708</v>
      </c>
      <c r="MR2060" s="161" t="s">
        <v>709</v>
      </c>
      <c r="MS2060" s="161" t="s">
        <v>710</v>
      </c>
      <c r="MT2060" s="2" t="s">
        <v>203</v>
      </c>
      <c r="MU2060" s="1" t="s">
        <v>204</v>
      </c>
      <c r="MV2060" s="1" t="s">
        <v>205</v>
      </c>
      <c r="MW2060" s="1" t="s">
        <v>206</v>
      </c>
      <c r="MX2060" s="1" t="s">
        <v>207</v>
      </c>
      <c r="MY2060" s="1" t="s">
        <v>208</v>
      </c>
      <c r="MZ2060" s="1" t="s">
        <v>209</v>
      </c>
      <c r="NA2060" s="1" t="s">
        <v>210</v>
      </c>
      <c r="NB2060" s="1" t="s">
        <v>211</v>
      </c>
      <c r="NC2060" s="1" t="s">
        <v>212</v>
      </c>
      <c r="ND2060" s="1" t="s">
        <v>213</v>
      </c>
      <c r="NE2060" s="1" t="s">
        <v>214</v>
      </c>
      <c r="NF2060" s="1" t="s">
        <v>215</v>
      </c>
      <c r="NG2060" s="1" t="s">
        <v>216</v>
      </c>
      <c r="NH2060" s="1" t="s">
        <v>217</v>
      </c>
      <c r="NI2060" s="1" t="s">
        <v>218</v>
      </c>
      <c r="NJ2060" s="1" t="s">
        <v>219</v>
      </c>
      <c r="NK2060" s="1" t="s">
        <v>220</v>
      </c>
      <c r="NL2060" s="1" t="s">
        <v>221</v>
      </c>
      <c r="NM2060" s="1" t="s">
        <v>222</v>
      </c>
      <c r="NN2060" s="1" t="s">
        <v>223</v>
      </c>
      <c r="NO2060" s="1" t="s">
        <v>224</v>
      </c>
      <c r="NP2060" s="1" t="s">
        <v>225</v>
      </c>
      <c r="NQ2060" s="1" t="s">
        <v>226</v>
      </c>
      <c r="NR2060" s="1" t="s">
        <v>227</v>
      </c>
      <c r="NS2060" s="1" t="s">
        <v>228</v>
      </c>
      <c r="NT2060" s="1" t="s">
        <v>229</v>
      </c>
      <c r="NU2060" s="1" t="s">
        <v>230</v>
      </c>
      <c r="NV2060" s="1" t="s">
        <v>231</v>
      </c>
      <c r="NW2060" s="1" t="s">
        <v>232</v>
      </c>
      <c r="NX2060" s="1" t="s">
        <v>233</v>
      </c>
      <c r="NY2060" s="1" t="s">
        <v>234</v>
      </c>
      <c r="NZ2060" s="1" t="s">
        <v>235</v>
      </c>
      <c r="OA2060" s="1" t="s">
        <v>236</v>
      </c>
      <c r="OB2060" s="1" t="s">
        <v>237</v>
      </c>
      <c r="OC2060" s="1" t="s">
        <v>238</v>
      </c>
      <c r="OD2060" s="1" t="s">
        <v>239</v>
      </c>
      <c r="OE2060" s="1" t="s">
        <v>240</v>
      </c>
    </row>
    <row r="2061" spans="1:771" ht="21" x14ac:dyDescent="0.35">
      <c r="OF2061" s="1"/>
      <c r="OG2061" s="1"/>
      <c r="OH2061" s="1"/>
      <c r="OI2061" s="1"/>
      <c r="OJ2061" s="2"/>
      <c r="OK2061" s="145"/>
      <c r="OL2061" s="1"/>
      <c r="OM2061" s="1"/>
      <c r="ON2061" s="1"/>
      <c r="OO2061" s="1"/>
      <c r="OP2061" s="1"/>
      <c r="OQ2061" s="1"/>
      <c r="OR2061" s="1"/>
      <c r="OS2061" s="1"/>
      <c r="OT2061" s="1"/>
      <c r="OU2061" s="1"/>
      <c r="OV2061" s="1"/>
      <c r="OW2061" s="1"/>
      <c r="OX2061" s="1"/>
      <c r="OY2061" s="1"/>
      <c r="OZ2061" s="1"/>
      <c r="PA2061" s="1"/>
      <c r="PB2061" s="1"/>
      <c r="PC2061" s="1"/>
      <c r="PD2061" s="1"/>
      <c r="PE2061" s="1"/>
      <c r="PF2061" s="1"/>
      <c r="PG2061" s="1"/>
      <c r="PH2061" s="1"/>
      <c r="PI2061" s="1"/>
      <c r="PJ2061" s="1"/>
      <c r="PK2061" s="1"/>
      <c r="PL2061" s="1"/>
      <c r="PM2061" s="1"/>
      <c r="PN2061" s="1"/>
      <c r="PO2061" s="1"/>
      <c r="PP2061" s="1"/>
      <c r="PQ2061" s="1"/>
      <c r="PR2061" s="1"/>
      <c r="PS2061" s="1"/>
      <c r="PY2061" s="2"/>
      <c r="PZ2061" s="1"/>
      <c r="QA2061" s="1"/>
      <c r="QB2061" s="1"/>
      <c r="QC2061" s="1"/>
      <c r="QD2061" s="1"/>
      <c r="QE2061" s="1"/>
      <c r="QF2061" s="1"/>
      <c r="QG2061" s="1"/>
      <c r="QH2061" s="1"/>
      <c r="QI2061" s="1"/>
      <c r="QJ2061" s="1"/>
      <c r="QK2061" s="1"/>
      <c r="QL2061" s="1"/>
      <c r="QM2061" s="1"/>
      <c r="QN2061" s="1"/>
      <c r="QO2061" s="1"/>
      <c r="QP2061" s="1"/>
      <c r="QQ2061" s="1"/>
      <c r="QR2061" s="1"/>
      <c r="QS2061" s="1"/>
      <c r="QT2061" s="1"/>
      <c r="QU2061" s="3"/>
      <c r="QV2061" s="3"/>
      <c r="QW2061" s="3"/>
      <c r="QX2061" s="2"/>
      <c r="QY2061" s="145"/>
      <c r="QZ2061" s="1"/>
      <c r="RA2061" s="1"/>
      <c r="RB2061" s="6"/>
      <c r="RC2061" s="1"/>
      <c r="RD2061" s="1"/>
      <c r="RE2061" s="145"/>
      <c r="RF2061" s="145"/>
      <c r="RG2061" s="145"/>
      <c r="RH2061" s="145"/>
      <c r="RI2061" s="145"/>
      <c r="RJ2061" s="145"/>
      <c r="RK2061" s="145"/>
      <c r="RL2061" s="145"/>
      <c r="RM2061" s="1"/>
      <c r="RN2061" s="1"/>
      <c r="RO2061" s="1"/>
      <c r="RP2061" s="1"/>
      <c r="RQ2061" s="1"/>
      <c r="RR2061" s="1"/>
      <c r="RS2061" s="145"/>
      <c r="RT2061" s="145"/>
      <c r="RU2061" s="145"/>
      <c r="RV2061" s="145"/>
      <c r="RW2061" s="145"/>
      <c r="RX2061" s="145"/>
      <c r="RY2061" s="145"/>
      <c r="RZ2061" s="145"/>
      <c r="SA2061" s="1"/>
      <c r="SB2061" s="1"/>
      <c r="SC2061" s="1"/>
      <c r="SD2061" s="1"/>
      <c r="SE2061" s="1"/>
      <c r="SF2061" s="1"/>
      <c r="SG2061" s="145"/>
      <c r="SH2061" s="145"/>
      <c r="SI2061" s="145"/>
      <c r="SJ2061" s="145"/>
      <c r="SK2061" s="145"/>
      <c r="SL2061" s="145"/>
      <c r="SM2061" s="145"/>
      <c r="SN2061" s="145"/>
      <c r="SO2061" s="1"/>
      <c r="SP2061" s="1"/>
      <c r="SQ2061" s="1"/>
      <c r="SR2061" s="1"/>
      <c r="SS2061" s="1"/>
      <c r="ST2061" s="1"/>
      <c r="SU2061" s="145"/>
      <c r="SV2061" s="145"/>
      <c r="SW2061" s="145"/>
      <c r="SX2061" s="145"/>
      <c r="SY2061" s="145"/>
      <c r="SZ2061" s="145"/>
      <c r="TA2061" s="145"/>
      <c r="TB2061" s="145"/>
      <c r="TC2061" s="1"/>
      <c r="TD2061" s="1"/>
      <c r="TE2061" s="1"/>
      <c r="TF2061" s="1"/>
      <c r="TG2061" s="1"/>
      <c r="TH2061" s="1"/>
      <c r="TI2061" s="145"/>
      <c r="TJ2061" s="145"/>
      <c r="TK2061" s="145"/>
      <c r="TL2061" s="145"/>
      <c r="TM2061" s="145"/>
      <c r="TN2061" s="145"/>
      <c r="TO2061" s="145"/>
      <c r="TP2061" s="145"/>
      <c r="TQ2061" s="1"/>
      <c r="TR2061" s="1"/>
      <c r="TS2061" s="1"/>
      <c r="TT2061" s="1"/>
      <c r="TU2061" s="1"/>
      <c r="TV2061" s="1"/>
      <c r="TW2061" s="145"/>
      <c r="TX2061" s="145"/>
      <c r="TY2061" s="145"/>
      <c r="TZ2061" s="145"/>
      <c r="UA2061" s="145"/>
      <c r="UB2061" s="145"/>
      <c r="UC2061" s="145"/>
      <c r="UD2061" s="145"/>
      <c r="UE2061" s="1"/>
      <c r="UF2061" s="1"/>
      <c r="UG2061" s="1"/>
      <c r="UH2061" s="1"/>
      <c r="UI2061" s="2"/>
      <c r="UJ2061" s="145"/>
      <c r="UK2061" s="1"/>
      <c r="UL2061" s="1"/>
      <c r="UM2061" s="1"/>
      <c r="UN2061" s="1"/>
      <c r="UO2061" s="146"/>
      <c r="UP2061" s="145"/>
      <c r="UQ2061" s="2"/>
      <c r="UR2061" s="1"/>
      <c r="US2061" s="1"/>
      <c r="UT2061" s="1"/>
      <c r="UU2061" s="1"/>
      <c r="UV2061" s="1"/>
      <c r="UW2061" s="1"/>
      <c r="UX2061" s="1"/>
      <c r="UY2061" s="1"/>
      <c r="UZ2061" s="1"/>
      <c r="VA2061" s="1"/>
      <c r="VB2061" s="1"/>
      <c r="VC2061" s="1"/>
      <c r="VD2061" s="1"/>
      <c r="VE2061" s="1"/>
      <c r="VF2061" s="1"/>
      <c r="VG2061" s="1"/>
      <c r="VH2061" s="1"/>
      <c r="VI2061" s="1"/>
      <c r="VJ2061" s="1"/>
      <c r="VK2061" s="1"/>
      <c r="VL2061" s="1"/>
      <c r="VM2061" s="1"/>
      <c r="VN2061" s="1"/>
      <c r="VO2061" s="1"/>
      <c r="VP2061" s="1"/>
      <c r="VQ2061" s="1"/>
      <c r="VR2061" s="1"/>
      <c r="VS2061" s="1"/>
      <c r="VT2061" s="1"/>
      <c r="VU2061" s="1"/>
      <c r="VV2061" s="1"/>
      <c r="VW2061" s="1"/>
      <c r="VX2061" s="1"/>
      <c r="VY2061" s="1"/>
      <c r="VZ2061" s="1"/>
      <c r="WA2061" s="1"/>
      <c r="WB2061" s="1"/>
      <c r="WC2061" s="1"/>
      <c r="WD2061" s="1"/>
      <c r="WE2061" s="1"/>
      <c r="WF2061" s="1"/>
      <c r="WG2061" s="1"/>
      <c r="WH2061" s="1"/>
      <c r="WI2061" s="1"/>
      <c r="WJ2061" s="2"/>
      <c r="WK2061" s="1"/>
      <c r="WL2061" s="1"/>
      <c r="WM2061" s="1"/>
      <c r="WN2061" s="1"/>
      <c r="WO2061" s="1"/>
      <c r="WP2061" s="1"/>
      <c r="WQ2061" s="1"/>
      <c r="WR2061" s="145"/>
      <c r="WS2061" s="1"/>
      <c r="WT2061" s="1"/>
      <c r="WU2061" s="1"/>
      <c r="WV2061" s="145"/>
      <c r="WW2061" s="1"/>
      <c r="WX2061" s="1"/>
      <c r="WY2061" s="1"/>
      <c r="WZ2061" s="145"/>
      <c r="XA2061" s="1"/>
      <c r="XB2061" s="1"/>
      <c r="XC2061" s="1"/>
      <c r="XD2061" s="145"/>
      <c r="XE2061" s="1"/>
      <c r="XF2061" s="1"/>
      <c r="XG2061" s="1"/>
      <c r="XH2061" s="145"/>
      <c r="XI2061" s="1"/>
      <c r="XJ2061" s="1"/>
      <c r="XK2061" s="1"/>
      <c r="XL2061" s="145"/>
      <c r="XM2061" s="1"/>
      <c r="XN2061" s="1"/>
      <c r="XO2061" s="1"/>
      <c r="XP2061" s="145"/>
      <c r="XQ2061" s="1"/>
      <c r="XR2061" s="1"/>
      <c r="XS2061" s="1"/>
      <c r="XT2061" s="145"/>
      <c r="XU2061" s="1"/>
      <c r="XV2061" s="1"/>
      <c r="XW2061" s="1"/>
      <c r="XX2061" s="145"/>
      <c r="XY2061" s="1"/>
      <c r="XZ2061" s="1"/>
      <c r="YA2061" s="1"/>
      <c r="YB2061" s="145"/>
      <c r="YC2061" s="1"/>
      <c r="YD2061" s="1"/>
      <c r="YE2061" s="1"/>
      <c r="YF2061" s="145"/>
      <c r="YG2061" s="1"/>
      <c r="YH2061" s="1"/>
      <c r="YI2061" s="1"/>
      <c r="YJ2061" s="145"/>
      <c r="YK2061" s="1"/>
      <c r="YL2061" s="1"/>
      <c r="YM2061" s="1"/>
      <c r="YN2061" s="145"/>
      <c r="YO2061" s="1"/>
      <c r="YP2061" s="1"/>
      <c r="YQ2061" s="1"/>
      <c r="YR2061" s="145"/>
      <c r="YS2061" s="1"/>
      <c r="YT2061" s="1"/>
      <c r="YU2061" s="1"/>
      <c r="YV2061" s="145"/>
      <c r="YW2061" s="1"/>
      <c r="YX2061" s="1"/>
      <c r="YY2061" s="1"/>
      <c r="YZ2061" s="145"/>
      <c r="ZA2061" s="1"/>
      <c r="ZB2061" s="1"/>
      <c r="ZC2061" s="1"/>
      <c r="ZD2061" s="145"/>
      <c r="ZE2061" s="1"/>
      <c r="ZF2061" s="1"/>
      <c r="ZG2061" s="1"/>
      <c r="ZH2061" s="145"/>
      <c r="ZI2061" s="1"/>
      <c r="ZJ2061" s="1"/>
      <c r="ZK2061" s="1"/>
      <c r="ZL2061" s="145"/>
      <c r="ZM2061" s="1"/>
      <c r="ZN2061" s="1"/>
      <c r="ZO2061" s="1"/>
      <c r="ZP2061" s="145"/>
      <c r="ZQ2061" s="1"/>
      <c r="ZR2061" s="1"/>
      <c r="ZS2061" s="1"/>
      <c r="ZT2061" s="145"/>
      <c r="ZU2061" s="1"/>
      <c r="ZV2061" s="1"/>
      <c r="ZW2061" s="1"/>
      <c r="ZX2061" s="145"/>
      <c r="ZY2061" s="1"/>
      <c r="ZZ2061" s="1"/>
      <c r="AAA2061" s="1"/>
      <c r="AAB2061" s="145"/>
      <c r="AAC2061" s="1"/>
      <c r="AAD2061" s="1"/>
      <c r="AAE2061" s="1"/>
      <c r="AAF2061" s="145"/>
      <c r="AAG2061" s="1"/>
      <c r="AAH2061" s="1"/>
      <c r="AAI2061" s="1"/>
      <c r="AAJ2061" s="145"/>
      <c r="AAK2061" s="1"/>
      <c r="AAL2061" s="1"/>
      <c r="AAM2061" s="1"/>
      <c r="AAN2061" s="145"/>
      <c r="AAO2061" s="1"/>
      <c r="AAP2061" s="1"/>
      <c r="AAQ2061" s="1"/>
      <c r="AAR2061" s="145"/>
      <c r="AAS2061" s="1"/>
      <c r="AAT2061" s="1"/>
      <c r="AAU2061" s="1"/>
      <c r="AAV2061" s="145"/>
      <c r="AAW2061" s="1"/>
      <c r="AAX2061" s="1"/>
      <c r="AAY2061" s="1"/>
      <c r="AAZ2061" s="145"/>
      <c r="ABA2061" s="1"/>
      <c r="ABB2061" s="1"/>
      <c r="ABC2061" s="1"/>
      <c r="ABD2061" s="145"/>
      <c r="ABE2061" s="2"/>
      <c r="ABF2061" s="145"/>
      <c r="ABG2061" s="1"/>
      <c r="ABH2061" s="1"/>
      <c r="ABI2061" s="1"/>
      <c r="ABJ2061" s="1"/>
      <c r="ABK2061" s="1"/>
      <c r="ABL2061" s="1"/>
      <c r="ABM2061" s="1"/>
      <c r="ABN2061" s="1"/>
      <c r="ABO2061" s="1"/>
      <c r="ABP2061" s="1"/>
      <c r="ABQ2061" s="1"/>
      <c r="ABR2061" s="1"/>
      <c r="ABS2061" s="1"/>
      <c r="ABT2061" s="1"/>
      <c r="ABU2061" s="1"/>
      <c r="ABV2061" s="1"/>
      <c r="ABW2061" s="1"/>
      <c r="ABX2061" s="1"/>
      <c r="ABY2061" s="1"/>
      <c r="ABZ2061" s="1"/>
      <c r="ACA2061" s="1"/>
      <c r="ACB2061" s="1"/>
      <c r="ACC2061" s="1"/>
      <c r="ACD2061" s="1"/>
      <c r="ACE2061" s="1"/>
      <c r="ACF2061" s="1"/>
      <c r="ACG2061" s="1"/>
      <c r="ACH2061" s="1"/>
      <c r="ACI2061" s="1"/>
      <c r="ACJ2061" s="1"/>
      <c r="ACK2061" s="1"/>
      <c r="ACL2061" s="1"/>
      <c r="ACM2061" s="1"/>
      <c r="ACN2061" s="1"/>
      <c r="ACO2061" s="1"/>
      <c r="ACP2061" s="1"/>
      <c r="ACQ2061" s="1"/>
    </row>
  </sheetData>
  <sortState ref="DF107:DG120">
    <sortCondition ref="DF105"/>
  </sortState>
  <mergeCells count="10">
    <mergeCell ref="AQ36:AS36"/>
    <mergeCell ref="P2:AA2"/>
    <mergeCell ref="AC2:AN2"/>
    <mergeCell ref="AQ2:AS2"/>
    <mergeCell ref="AT2:AU2"/>
    <mergeCell ref="EG4:EK4"/>
    <mergeCell ref="EG8:EK8"/>
    <mergeCell ref="EM4:EQ4"/>
    <mergeCell ref="EM8:EQ8"/>
    <mergeCell ref="AQ19:AU19"/>
  </mergeCells>
  <conditionalFormatting sqref="AR4:AR5">
    <cfRule type="cellIs" priority="2" operator="notEqual">
      <formula>100</formula>
    </cfRule>
  </conditionalFormatting>
  <conditionalFormatting sqref="AR38">
    <cfRule type="cellIs" priority="1" operator="notEqual">
      <formula>100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>
    <tabColor theme="8" tint="-0.249977111117893"/>
  </sheetPr>
  <dimension ref="A1:F46"/>
  <sheetViews>
    <sheetView workbookViewId="0">
      <selection activeCell="D4" sqref="D4"/>
    </sheetView>
  </sheetViews>
  <sheetFormatPr defaultRowHeight="15" x14ac:dyDescent="0.25"/>
  <cols>
    <col min="1" max="2" width="3" customWidth="1"/>
    <col min="3" max="3" width="18.28515625" customWidth="1"/>
    <col min="4" max="4" width="28.28515625" customWidth="1"/>
  </cols>
  <sheetData>
    <row r="1" spans="1:5" ht="18.75" x14ac:dyDescent="0.3">
      <c r="C1" s="9" t="s">
        <v>759</v>
      </c>
    </row>
    <row r="2" spans="1:5" x14ac:dyDescent="0.25">
      <c r="C2" s="157"/>
      <c r="D2" s="157" t="s">
        <v>739</v>
      </c>
      <c r="E2" s="184" t="s">
        <v>735</v>
      </c>
    </row>
    <row r="3" spans="1:5" ht="30" x14ac:dyDescent="0.25">
      <c r="C3" s="158" t="s">
        <v>738</v>
      </c>
      <c r="D3" s="157">
        <v>95</v>
      </c>
      <c r="E3" s="186">
        <f>D4-D3</f>
        <v>620</v>
      </c>
    </row>
    <row r="4" spans="1:5" ht="30" x14ac:dyDescent="0.25">
      <c r="C4" s="158" t="s">
        <v>737</v>
      </c>
      <c r="D4" s="157">
        <v>715</v>
      </c>
      <c r="E4" s="157"/>
    </row>
    <row r="7" spans="1:5" ht="26.25" x14ac:dyDescent="0.4">
      <c r="A7" s="156"/>
      <c r="C7" s="154"/>
    </row>
    <row r="8" spans="1:5" ht="20.25" x14ac:dyDescent="0.25">
      <c r="A8" s="1"/>
      <c r="C8" s="154"/>
    </row>
    <row r="9" spans="1:5" ht="20.25" x14ac:dyDescent="0.25">
      <c r="A9" s="1"/>
      <c r="C9" s="154"/>
    </row>
    <row r="10" spans="1:5" x14ac:dyDescent="0.25">
      <c r="A10" s="1"/>
      <c r="B10" s="1"/>
    </row>
    <row r="11" spans="1:5" ht="31.5" x14ac:dyDescent="0.5">
      <c r="A11" s="155"/>
      <c r="B11" s="1"/>
      <c r="C11" s="154"/>
    </row>
    <row r="12" spans="1:5" ht="20.25" x14ac:dyDescent="0.25">
      <c r="A12" s="1"/>
      <c r="B12" s="1"/>
      <c r="C12" s="154"/>
    </row>
    <row r="13" spans="1:5" ht="20.25" x14ac:dyDescent="0.25">
      <c r="A13" s="1"/>
      <c r="B13" s="1"/>
      <c r="C13" s="154"/>
    </row>
    <row r="14" spans="1:5" x14ac:dyDescent="0.25">
      <c r="A14" s="1"/>
      <c r="B14" s="1"/>
    </row>
    <row r="15" spans="1:5" ht="31.5" x14ac:dyDescent="0.5">
      <c r="A15" s="155"/>
      <c r="B15" s="1"/>
      <c r="C15" s="154"/>
    </row>
    <row r="16" spans="1:5" ht="20.25" x14ac:dyDescent="0.25">
      <c r="A16" s="1"/>
      <c r="B16" s="1"/>
      <c r="C16" s="154"/>
    </row>
    <row r="17" spans="1:6" ht="20.25" x14ac:dyDescent="0.25">
      <c r="A17" s="1"/>
      <c r="B17" s="1"/>
      <c r="C17" s="154"/>
    </row>
    <row r="18" spans="1:6" x14ac:dyDescent="0.25">
      <c r="A18" s="1"/>
      <c r="B18" s="1"/>
    </row>
    <row r="19" spans="1:6" ht="31.5" x14ac:dyDescent="0.5">
      <c r="A19" s="155"/>
      <c r="B19" s="1"/>
      <c r="C19" s="154"/>
    </row>
    <row r="20" spans="1:6" ht="20.25" x14ac:dyDescent="0.25">
      <c r="A20" s="1"/>
      <c r="B20" s="1"/>
      <c r="C20" s="154"/>
    </row>
    <row r="21" spans="1:6" ht="20.25" x14ac:dyDescent="0.25">
      <c r="A21" s="1"/>
      <c r="B21" s="1"/>
      <c r="C21" s="154"/>
    </row>
    <row r="22" spans="1:6" x14ac:dyDescent="0.25">
      <c r="A22" s="1"/>
      <c r="B22" s="1"/>
    </row>
    <row r="23" spans="1:6" ht="31.5" x14ac:dyDescent="0.5">
      <c r="A23" s="155"/>
      <c r="B23" s="1"/>
      <c r="C23" s="154"/>
    </row>
    <row r="24" spans="1:6" ht="20.25" x14ac:dyDescent="0.25">
      <c r="A24" s="1"/>
      <c r="B24" s="1"/>
      <c r="C24" s="154"/>
    </row>
    <row r="25" spans="1:6" ht="20.25" x14ac:dyDescent="0.25">
      <c r="A25" s="1"/>
      <c r="B25" s="1"/>
      <c r="C25" s="154"/>
    </row>
    <row r="26" spans="1:6" x14ac:dyDescent="0.25">
      <c r="A26" s="1"/>
      <c r="B26" s="1"/>
    </row>
    <row r="27" spans="1:6" ht="31.5" x14ac:dyDescent="0.5">
      <c r="A27" s="155"/>
      <c r="B27" s="1"/>
      <c r="C27" s="154"/>
    </row>
    <row r="28" spans="1:6" ht="20.25" x14ac:dyDescent="0.25">
      <c r="A28" s="1"/>
      <c r="B28" s="1"/>
      <c r="C28" s="154"/>
    </row>
    <row r="29" spans="1:6" s="187" customFormat="1" ht="20.25" x14ac:dyDescent="0.25">
      <c r="C29" s="188"/>
    </row>
    <row r="30" spans="1:6" x14ac:dyDescent="0.25">
      <c r="A30" s="1"/>
      <c r="B30" s="1"/>
    </row>
    <row r="31" spans="1:6" ht="31.5" x14ac:dyDescent="0.5">
      <c r="A31" s="155"/>
      <c r="B31" s="1"/>
      <c r="C31" s="9" t="s">
        <v>760</v>
      </c>
    </row>
    <row r="32" spans="1:6" x14ac:dyDescent="0.25">
      <c r="A32" s="1"/>
      <c r="B32" s="1"/>
      <c r="C32" s="157"/>
      <c r="D32" s="157" t="s">
        <v>739</v>
      </c>
      <c r="E32" s="184" t="s">
        <v>735</v>
      </c>
      <c r="F32" s="161"/>
    </row>
    <row r="33" spans="1:6" ht="30" x14ac:dyDescent="0.25">
      <c r="A33" s="1"/>
      <c r="B33" s="1"/>
      <c r="C33" s="158" t="s">
        <v>738</v>
      </c>
      <c r="D33" s="157">
        <f>D3</f>
        <v>95</v>
      </c>
      <c r="E33" s="186">
        <f>D34-D33</f>
        <v>620</v>
      </c>
      <c r="F33" s="161"/>
    </row>
    <row r="34" spans="1:6" ht="30" x14ac:dyDescent="0.25">
      <c r="A34" s="1"/>
      <c r="B34" s="1"/>
      <c r="C34" s="158" t="s">
        <v>737</v>
      </c>
      <c r="D34" s="157">
        <f>D4</f>
        <v>715</v>
      </c>
      <c r="E34" s="157"/>
      <c r="F34" s="157"/>
    </row>
    <row r="35" spans="1:6" ht="33.75" x14ac:dyDescent="0.5">
      <c r="A35" s="155"/>
      <c r="B35" s="1"/>
      <c r="C35" s="158" t="s">
        <v>763</v>
      </c>
      <c r="D35">
        <v>100</v>
      </c>
    </row>
    <row r="36" spans="1:6" ht="20.25" x14ac:dyDescent="0.25">
      <c r="A36" s="1"/>
      <c r="B36" s="1"/>
      <c r="C36" s="154"/>
    </row>
    <row r="37" spans="1:6" ht="20.25" x14ac:dyDescent="0.25">
      <c r="A37" s="1"/>
      <c r="B37" s="1"/>
      <c r="C37" s="154"/>
    </row>
    <row r="38" spans="1:6" x14ac:dyDescent="0.25">
      <c r="A38" s="1"/>
      <c r="B38" s="1"/>
    </row>
    <row r="39" spans="1:6" ht="31.5" x14ac:dyDescent="0.5">
      <c r="A39" s="155"/>
      <c r="B39" s="1"/>
      <c r="C39" s="154"/>
    </row>
    <row r="40" spans="1:6" ht="20.25" x14ac:dyDescent="0.25">
      <c r="A40" s="1"/>
      <c r="B40" s="1"/>
      <c r="C40" s="154"/>
    </row>
    <row r="41" spans="1:6" ht="20.25" x14ac:dyDescent="0.25">
      <c r="A41" s="1"/>
      <c r="B41" s="1"/>
      <c r="C41" s="154"/>
    </row>
    <row r="42" spans="1:6" x14ac:dyDescent="0.25">
      <c r="A42" s="1"/>
      <c r="B42" s="1"/>
    </row>
    <row r="43" spans="1:6" ht="31.5" x14ac:dyDescent="0.5">
      <c r="A43" s="155"/>
      <c r="B43" s="1"/>
      <c r="C43" s="154"/>
    </row>
    <row r="44" spans="1:6" ht="20.25" x14ac:dyDescent="0.25">
      <c r="A44" s="1"/>
      <c r="B44" s="1"/>
      <c r="C44" s="154"/>
    </row>
    <row r="45" spans="1:6" ht="20.25" x14ac:dyDescent="0.25">
      <c r="A45" s="1"/>
      <c r="B45" s="1"/>
      <c r="C45" s="154"/>
    </row>
    <row r="46" spans="1:6" x14ac:dyDescent="0.25">
      <c r="A46" s="1"/>
      <c r="B46" s="1"/>
    </row>
  </sheetData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>
    <tabColor theme="8" tint="-0.249977111117893"/>
  </sheetPr>
  <dimension ref="B2:E45"/>
  <sheetViews>
    <sheetView workbookViewId="0">
      <selection activeCell="K3" sqref="K3"/>
    </sheetView>
  </sheetViews>
  <sheetFormatPr defaultRowHeight="15" x14ac:dyDescent="0.25"/>
  <cols>
    <col min="1" max="1" width="4.42578125" customWidth="1"/>
    <col min="2" max="2" width="18.28515625" customWidth="1"/>
    <col min="3" max="3" width="28.28515625" customWidth="1"/>
  </cols>
  <sheetData>
    <row r="2" spans="2:4" x14ac:dyDescent="0.25">
      <c r="B2" s="157"/>
      <c r="C2" s="157" t="s">
        <v>736</v>
      </c>
      <c r="D2" s="157" t="s">
        <v>735</v>
      </c>
    </row>
    <row r="3" spans="2:4" ht="30" x14ac:dyDescent="0.25">
      <c r="B3" s="158" t="s">
        <v>734</v>
      </c>
      <c r="C3" s="157">
        <v>173</v>
      </c>
      <c r="D3" s="185">
        <f>C4-C3</f>
        <v>107</v>
      </c>
    </row>
    <row r="4" spans="2:4" ht="30" x14ac:dyDescent="0.25">
      <c r="B4" s="158" t="s">
        <v>733</v>
      </c>
      <c r="C4" s="157">
        <v>280</v>
      </c>
      <c r="D4" s="157"/>
    </row>
    <row r="7" spans="2:4" ht="20.25" x14ac:dyDescent="0.25">
      <c r="B7" s="154"/>
    </row>
    <row r="8" spans="2:4" ht="20.25" x14ac:dyDescent="0.25">
      <c r="B8" s="154"/>
    </row>
    <row r="9" spans="2:4" ht="20.25" x14ac:dyDescent="0.25">
      <c r="B9" s="154"/>
    </row>
    <row r="11" spans="2:4" ht="20.25" x14ac:dyDescent="0.25">
      <c r="B11" s="154"/>
    </row>
    <row r="12" spans="2:4" ht="20.25" x14ac:dyDescent="0.25">
      <c r="B12" s="154"/>
    </row>
    <row r="13" spans="2:4" ht="20.25" x14ac:dyDescent="0.25">
      <c r="B13" s="154"/>
    </row>
    <row r="15" spans="2:4" ht="20.25" x14ac:dyDescent="0.25">
      <c r="B15" s="154"/>
    </row>
    <row r="16" spans="2:4" ht="20.25" x14ac:dyDescent="0.25">
      <c r="B16" s="154"/>
    </row>
    <row r="17" spans="2:5" ht="20.25" x14ac:dyDescent="0.25">
      <c r="B17" s="154"/>
    </row>
    <row r="19" spans="2:5" ht="20.25" x14ac:dyDescent="0.25">
      <c r="B19" s="154"/>
    </row>
    <row r="20" spans="2:5" ht="20.25" x14ac:dyDescent="0.25">
      <c r="B20" s="154"/>
    </row>
    <row r="21" spans="2:5" ht="20.25" x14ac:dyDescent="0.25">
      <c r="B21" s="154"/>
    </row>
    <row r="23" spans="2:5" ht="20.25" x14ac:dyDescent="0.25">
      <c r="B23" s="154"/>
    </row>
    <row r="24" spans="2:5" ht="20.25" x14ac:dyDescent="0.25">
      <c r="B24" s="154"/>
    </row>
    <row r="25" spans="2:5" ht="20.25" x14ac:dyDescent="0.25">
      <c r="B25" s="154"/>
    </row>
    <row r="27" spans="2:5" ht="20.25" x14ac:dyDescent="0.25">
      <c r="B27" s="154"/>
    </row>
    <row r="28" spans="2:5" ht="20.25" x14ac:dyDescent="0.25">
      <c r="B28" s="154"/>
    </row>
    <row r="29" spans="2:5" s="187" customFormat="1" ht="20.25" x14ac:dyDescent="0.25">
      <c r="B29" s="188"/>
    </row>
    <row r="31" spans="2:5" ht="18.75" x14ac:dyDescent="0.3">
      <c r="B31" s="9" t="s">
        <v>761</v>
      </c>
      <c r="C31" s="161"/>
      <c r="D31" s="161"/>
      <c r="E31" s="161"/>
    </row>
    <row r="32" spans="2:5" x14ac:dyDescent="0.25">
      <c r="B32" s="157"/>
      <c r="C32" s="157" t="s">
        <v>736</v>
      </c>
      <c r="D32" s="184" t="s">
        <v>735</v>
      </c>
    </row>
    <row r="33" spans="2:4" ht="30" x14ac:dyDescent="0.25">
      <c r="B33" s="158" t="s">
        <v>734</v>
      </c>
      <c r="C33" s="157">
        <f>C3</f>
        <v>173</v>
      </c>
      <c r="D33" s="186">
        <f>C34-C33</f>
        <v>107</v>
      </c>
    </row>
    <row r="34" spans="2:4" ht="30" x14ac:dyDescent="0.25">
      <c r="B34" s="158" t="s">
        <v>733</v>
      </c>
      <c r="C34" s="157">
        <f>C4</f>
        <v>280</v>
      </c>
      <c r="D34" s="157"/>
    </row>
    <row r="35" spans="2:4" ht="30" x14ac:dyDescent="0.25">
      <c r="B35" s="158" t="s">
        <v>762</v>
      </c>
      <c r="C35">
        <v>100</v>
      </c>
    </row>
    <row r="36" spans="2:4" ht="20.25" x14ac:dyDescent="0.25">
      <c r="B36" s="154"/>
    </row>
    <row r="37" spans="2:4" ht="20.25" x14ac:dyDescent="0.25">
      <c r="B37" s="154"/>
    </row>
    <row r="39" spans="2:4" ht="20.25" x14ac:dyDescent="0.25">
      <c r="B39" s="154"/>
    </row>
    <row r="40" spans="2:4" ht="20.25" x14ac:dyDescent="0.25">
      <c r="B40" s="154"/>
    </row>
    <row r="41" spans="2:4" ht="20.25" x14ac:dyDescent="0.25">
      <c r="B41" s="154"/>
    </row>
    <row r="43" spans="2:4" ht="20.25" x14ac:dyDescent="0.25">
      <c r="B43" s="154"/>
    </row>
    <row r="44" spans="2:4" ht="20.25" x14ac:dyDescent="0.25">
      <c r="B44" s="154"/>
    </row>
    <row r="45" spans="2:4" ht="20.25" x14ac:dyDescent="0.25">
      <c r="B45" s="154"/>
    </row>
  </sheetData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7030A0"/>
  </sheetPr>
  <dimension ref="A1:H7"/>
  <sheetViews>
    <sheetView workbookViewId="0">
      <selection activeCell="A2" sqref="A2:H7"/>
    </sheetView>
  </sheetViews>
  <sheetFormatPr defaultRowHeight="15" x14ac:dyDescent="0.25"/>
  <cols>
    <col min="1" max="1" width="23.85546875" customWidth="1"/>
    <col min="2" max="2" width="15.5703125" bestFit="1" customWidth="1"/>
    <col min="3" max="3" width="11.85546875" customWidth="1"/>
    <col min="4" max="4" width="13.42578125" customWidth="1"/>
    <col min="5" max="5" width="15.7109375" bestFit="1" customWidth="1"/>
    <col min="6" max="6" width="10.7109375" bestFit="1" customWidth="1"/>
  </cols>
  <sheetData>
    <row r="1" spans="1:8" ht="45" x14ac:dyDescent="0.25">
      <c r="A1" s="254" t="s">
        <v>1213</v>
      </c>
      <c r="B1" s="161"/>
    </row>
    <row r="2" spans="1:8" ht="54" x14ac:dyDescent="0.25">
      <c r="A2" s="278" t="s">
        <v>1210</v>
      </c>
      <c r="B2" s="278" t="s">
        <v>431</v>
      </c>
      <c r="C2" s="278" t="s">
        <v>570</v>
      </c>
      <c r="D2" s="278" t="s">
        <v>437</v>
      </c>
      <c r="E2" s="278" t="s">
        <v>723</v>
      </c>
      <c r="F2" s="278" t="s">
        <v>1211</v>
      </c>
      <c r="G2" s="278"/>
      <c r="H2" s="278"/>
    </row>
    <row r="3" spans="1:8" ht="18" x14ac:dyDescent="0.25">
      <c r="A3" s="278" t="s">
        <v>770</v>
      </c>
      <c r="B3" s="279"/>
      <c r="C3" s="279">
        <v>253</v>
      </c>
      <c r="D3" s="279"/>
      <c r="E3" s="279"/>
      <c r="F3" s="279">
        <v>253</v>
      </c>
      <c r="G3" s="278"/>
      <c r="H3" s="278"/>
    </row>
    <row r="4" spans="1:8" ht="18" x14ac:dyDescent="0.25">
      <c r="A4" s="278" t="s">
        <v>510</v>
      </c>
      <c r="B4" s="279">
        <v>150</v>
      </c>
      <c r="C4" s="279"/>
      <c r="D4" s="279">
        <v>12</v>
      </c>
      <c r="E4" s="279">
        <v>11</v>
      </c>
      <c r="F4" s="279">
        <v>173</v>
      </c>
      <c r="G4" s="278"/>
      <c r="H4" s="278"/>
    </row>
    <row r="5" spans="1:8" ht="18" x14ac:dyDescent="0.25">
      <c r="A5" s="278" t="s">
        <v>509</v>
      </c>
      <c r="B5" s="279"/>
      <c r="C5" s="279"/>
      <c r="D5" s="279">
        <v>88</v>
      </c>
      <c r="E5" s="279">
        <v>7</v>
      </c>
      <c r="F5" s="279">
        <v>95</v>
      </c>
      <c r="G5" s="278"/>
      <c r="H5" s="278"/>
    </row>
    <row r="6" spans="1:8" ht="18" x14ac:dyDescent="0.25">
      <c r="A6" s="278" t="s">
        <v>758</v>
      </c>
      <c r="B6" s="279"/>
      <c r="C6" s="279"/>
      <c r="D6" s="279"/>
      <c r="E6" s="279">
        <v>17</v>
      </c>
      <c r="F6" s="279">
        <v>17</v>
      </c>
      <c r="G6" s="278"/>
      <c r="H6" s="278"/>
    </row>
    <row r="7" spans="1:8" ht="18" x14ac:dyDescent="0.25">
      <c r="A7" s="278" t="s">
        <v>1211</v>
      </c>
      <c r="B7" s="279">
        <v>150</v>
      </c>
      <c r="C7" s="279">
        <v>253</v>
      </c>
      <c r="D7" s="279">
        <v>100</v>
      </c>
      <c r="E7" s="279">
        <v>35</v>
      </c>
      <c r="F7" s="279">
        <v>538</v>
      </c>
      <c r="G7" s="278"/>
      <c r="H7" s="27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7030A0"/>
  </sheetPr>
  <dimension ref="A1:F33"/>
  <sheetViews>
    <sheetView topLeftCell="A43" workbookViewId="0">
      <selection sqref="A1:K16"/>
    </sheetView>
  </sheetViews>
  <sheetFormatPr defaultRowHeight="15" x14ac:dyDescent="0.25"/>
  <cols>
    <col min="1" max="1" width="25.28515625" customWidth="1"/>
    <col min="2" max="2" width="19.28515625" customWidth="1"/>
    <col min="3" max="3" width="21.140625" customWidth="1"/>
    <col min="4" max="4" width="25.28515625" customWidth="1"/>
    <col min="5" max="5" width="21.42578125" customWidth="1"/>
    <col min="6" max="6" width="20.7109375" customWidth="1"/>
  </cols>
  <sheetData>
    <row r="1" spans="1:6" ht="42.75" customHeight="1" x14ac:dyDescent="0.25">
      <c r="A1" s="257" t="s">
        <v>1214</v>
      </c>
      <c r="B1" s="257" t="s">
        <v>1215</v>
      </c>
      <c r="C1" s="257" t="s">
        <v>1216</v>
      </c>
      <c r="D1" s="257" t="s">
        <v>1217</v>
      </c>
      <c r="E1" s="257" t="s">
        <v>1218</v>
      </c>
      <c r="F1" s="257" t="s">
        <v>1219</v>
      </c>
    </row>
    <row r="2" spans="1:6" ht="30" customHeight="1" x14ac:dyDescent="0.25">
      <c r="A2" s="255" t="s">
        <v>507</v>
      </c>
      <c r="B2" s="256">
        <v>95</v>
      </c>
      <c r="C2" s="256">
        <v>95</v>
      </c>
      <c r="D2" s="256">
        <v>88</v>
      </c>
      <c r="E2" s="256">
        <v>86</v>
      </c>
      <c r="F2" s="256">
        <v>86</v>
      </c>
    </row>
    <row r="3" spans="1:6" ht="30" customHeight="1" x14ac:dyDescent="0.25">
      <c r="A3" s="255" t="s">
        <v>508</v>
      </c>
      <c r="B3" s="256">
        <v>173</v>
      </c>
      <c r="C3" s="256">
        <v>173</v>
      </c>
      <c r="D3" s="256">
        <v>163</v>
      </c>
      <c r="E3" s="256">
        <v>160</v>
      </c>
      <c r="F3" s="256">
        <v>159</v>
      </c>
    </row>
    <row r="4" spans="1:6" ht="30" customHeight="1" x14ac:dyDescent="0.25">
      <c r="A4" s="257" t="s">
        <v>1220</v>
      </c>
      <c r="B4" s="258">
        <v>268</v>
      </c>
      <c r="C4" s="258">
        <v>268</v>
      </c>
      <c r="D4" s="258">
        <v>251</v>
      </c>
      <c r="E4" s="258">
        <v>246</v>
      </c>
      <c r="F4" s="258">
        <v>245</v>
      </c>
    </row>
    <row r="14" spans="1:6" x14ac:dyDescent="0.25">
      <c r="C14" t="s">
        <v>1229</v>
      </c>
    </row>
    <row r="15" spans="1:6" x14ac:dyDescent="0.25">
      <c r="B15" t="s">
        <v>1224</v>
      </c>
      <c r="C15">
        <v>86</v>
      </c>
    </row>
    <row r="16" spans="1:6" x14ac:dyDescent="0.25">
      <c r="B16" t="s">
        <v>1223</v>
      </c>
      <c r="C16">
        <v>86</v>
      </c>
    </row>
    <row r="17" spans="2:3" x14ac:dyDescent="0.25">
      <c r="B17" t="s">
        <v>1228</v>
      </c>
      <c r="C17">
        <v>88</v>
      </c>
    </row>
    <row r="18" spans="2:3" x14ac:dyDescent="0.25">
      <c r="B18" t="s">
        <v>1222</v>
      </c>
      <c r="C18">
        <v>95</v>
      </c>
    </row>
    <row r="19" spans="2:3" x14ac:dyDescent="0.25">
      <c r="B19" t="s">
        <v>1221</v>
      </c>
      <c r="C19">
        <v>95</v>
      </c>
    </row>
    <row r="21" spans="2:3" x14ac:dyDescent="0.25">
      <c r="C21" t="s">
        <v>1230</v>
      </c>
    </row>
    <row r="22" spans="2:3" x14ac:dyDescent="0.25">
      <c r="B22" t="s">
        <v>1227</v>
      </c>
      <c r="C22">
        <v>159</v>
      </c>
    </row>
    <row r="23" spans="2:3" x14ac:dyDescent="0.25">
      <c r="B23" t="s">
        <v>1226</v>
      </c>
      <c r="C23">
        <v>160</v>
      </c>
    </row>
    <row r="24" spans="2:3" x14ac:dyDescent="0.25">
      <c r="B24" t="s">
        <v>1228</v>
      </c>
      <c r="C24">
        <v>163</v>
      </c>
    </row>
    <row r="25" spans="2:3" x14ac:dyDescent="0.25">
      <c r="B25" t="s">
        <v>1225</v>
      </c>
      <c r="C25">
        <v>173</v>
      </c>
    </row>
    <row r="26" spans="2:3" x14ac:dyDescent="0.25">
      <c r="B26" t="s">
        <v>1221</v>
      </c>
      <c r="C26">
        <v>173</v>
      </c>
    </row>
    <row r="29" spans="2:3" x14ac:dyDescent="0.25">
      <c r="C29" t="s">
        <v>1231</v>
      </c>
    </row>
    <row r="30" spans="2:3" x14ac:dyDescent="0.25">
      <c r="B30" t="s">
        <v>1224</v>
      </c>
      <c r="C30">
        <v>0</v>
      </c>
    </row>
    <row r="31" spans="2:3" x14ac:dyDescent="0.25">
      <c r="B31" t="s">
        <v>1223</v>
      </c>
      <c r="C31">
        <v>0</v>
      </c>
    </row>
    <row r="32" spans="2:3" x14ac:dyDescent="0.25">
      <c r="B32" t="s">
        <v>1222</v>
      </c>
      <c r="C32">
        <v>0</v>
      </c>
    </row>
    <row r="33" spans="2:3" x14ac:dyDescent="0.25">
      <c r="B33" t="s">
        <v>1221</v>
      </c>
      <c r="C33"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rgb="FFFF0000"/>
  </sheetPr>
  <dimension ref="A1:F8"/>
  <sheetViews>
    <sheetView showGridLines="0" workbookViewId="0">
      <selection activeCell="A3" sqref="A3:F8"/>
    </sheetView>
  </sheetViews>
  <sheetFormatPr defaultRowHeight="15" x14ac:dyDescent="0.25"/>
  <cols>
    <col min="1" max="1" width="33" bestFit="1" customWidth="1"/>
    <col min="2" max="3" width="20.7109375" customWidth="1"/>
    <col min="4" max="4" width="24.7109375" customWidth="1"/>
    <col min="5" max="6" width="20.7109375" customWidth="1"/>
  </cols>
  <sheetData>
    <row r="1" spans="1:6" x14ac:dyDescent="0.25">
      <c r="A1" s="252" t="s">
        <v>1086</v>
      </c>
      <c r="B1" s="161" t="s">
        <v>507</v>
      </c>
    </row>
    <row r="3" spans="1:6" ht="90" x14ac:dyDescent="0.25">
      <c r="A3" s="261" t="s">
        <v>1232</v>
      </c>
      <c r="B3" s="261" t="s">
        <v>1235</v>
      </c>
      <c r="C3" s="261" t="s">
        <v>1233</v>
      </c>
      <c r="D3" s="261" t="s">
        <v>1236</v>
      </c>
      <c r="E3" s="261" t="s">
        <v>1234</v>
      </c>
      <c r="F3" s="261" t="s">
        <v>1237</v>
      </c>
    </row>
    <row r="4" spans="1:6" ht="23.25" x14ac:dyDescent="0.25">
      <c r="A4" s="259" t="s">
        <v>880</v>
      </c>
      <c r="B4" s="260">
        <v>29</v>
      </c>
      <c r="C4" s="260">
        <v>29</v>
      </c>
      <c r="D4" s="260">
        <v>29</v>
      </c>
      <c r="E4" s="260">
        <v>27</v>
      </c>
      <c r="F4" s="260">
        <v>27</v>
      </c>
    </row>
    <row r="5" spans="1:6" ht="23.25" x14ac:dyDescent="0.25">
      <c r="A5" s="259" t="s">
        <v>883</v>
      </c>
      <c r="B5" s="260">
        <v>30</v>
      </c>
      <c r="C5" s="260">
        <v>30</v>
      </c>
      <c r="D5" s="260">
        <v>28</v>
      </c>
      <c r="E5" s="260">
        <v>28</v>
      </c>
      <c r="F5" s="260">
        <v>28</v>
      </c>
    </row>
    <row r="6" spans="1:6" ht="23.25" x14ac:dyDescent="0.25">
      <c r="A6" s="259" t="s">
        <v>867</v>
      </c>
      <c r="B6" s="260">
        <v>20</v>
      </c>
      <c r="C6" s="260">
        <v>20</v>
      </c>
      <c r="D6" s="260">
        <v>20</v>
      </c>
      <c r="E6" s="260">
        <v>20</v>
      </c>
      <c r="F6" s="260">
        <v>20</v>
      </c>
    </row>
    <row r="7" spans="1:6" ht="23.25" x14ac:dyDescent="0.25">
      <c r="A7" s="259" t="s">
        <v>890</v>
      </c>
      <c r="B7" s="260">
        <v>16</v>
      </c>
      <c r="C7" s="260">
        <v>16</v>
      </c>
      <c r="D7" s="260">
        <v>11</v>
      </c>
      <c r="E7" s="260">
        <v>11</v>
      </c>
      <c r="F7" s="260">
        <v>11</v>
      </c>
    </row>
    <row r="8" spans="1:6" ht="23.25" x14ac:dyDescent="0.25">
      <c r="A8" s="262" t="s">
        <v>1238</v>
      </c>
      <c r="B8" s="263">
        <v>95</v>
      </c>
      <c r="C8" s="263">
        <v>95</v>
      </c>
      <c r="D8" s="263">
        <v>88</v>
      </c>
      <c r="E8" s="263">
        <v>86</v>
      </c>
      <c r="F8" s="263">
        <v>86</v>
      </c>
    </row>
  </sheetData>
  <conditionalFormatting sqref="B4:F4">
    <cfRule type="colorScale" priority="4">
      <colorScale>
        <cfvo type="num" val="5"/>
        <cfvo type="percent" val="100"/>
        <color rgb="FFFFFF66"/>
        <color rgb="FFFCFCFF"/>
      </colorScale>
    </cfRule>
  </conditionalFormatting>
  <conditionalFormatting sqref="B5:F5">
    <cfRule type="colorScale" priority="3">
      <colorScale>
        <cfvo type="num" val="5"/>
        <cfvo type="percent" val="100"/>
        <color rgb="FFFFFF66"/>
        <color rgb="FFFCFCFF"/>
      </colorScale>
    </cfRule>
  </conditionalFormatting>
  <conditionalFormatting sqref="B6:F6">
    <cfRule type="colorScale" priority="2">
      <colorScale>
        <cfvo type="num" val="5"/>
        <cfvo type="percent" val="100"/>
        <color rgb="FFFFFF66"/>
        <color rgb="FFFCFCFF"/>
      </colorScale>
    </cfRule>
  </conditionalFormatting>
  <conditionalFormatting sqref="B7:F7">
    <cfRule type="colorScale" priority="1">
      <colorScale>
        <cfvo type="num" val="5"/>
        <cfvo type="percent" val="100"/>
        <color rgb="FFFFFF66"/>
        <color rgb="FFFCFCFF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0000FF"/>
  </sheetPr>
  <dimension ref="A1:F11"/>
  <sheetViews>
    <sheetView showGridLines="0" workbookViewId="0">
      <selection activeCell="A3" sqref="A3:F11"/>
    </sheetView>
  </sheetViews>
  <sheetFormatPr defaultRowHeight="15" x14ac:dyDescent="0.25"/>
  <cols>
    <col min="1" max="1" width="36.5703125" bestFit="1" customWidth="1"/>
    <col min="2" max="3" width="20.7109375" customWidth="1"/>
    <col min="4" max="4" width="24.7109375" customWidth="1"/>
    <col min="5" max="6" width="20.7109375" customWidth="1"/>
  </cols>
  <sheetData>
    <row r="1" spans="1:6" x14ac:dyDescent="0.25">
      <c r="A1" s="252" t="s">
        <v>1086</v>
      </c>
      <c r="B1" s="161" t="s">
        <v>508</v>
      </c>
    </row>
    <row r="3" spans="1:6" ht="90" x14ac:dyDescent="0.25">
      <c r="A3" s="268" t="s">
        <v>1232</v>
      </c>
      <c r="B3" s="267" t="s">
        <v>1241</v>
      </c>
      <c r="C3" s="267" t="s">
        <v>1239</v>
      </c>
      <c r="D3" s="267" t="s">
        <v>1242</v>
      </c>
      <c r="E3" s="267" t="s">
        <v>1240</v>
      </c>
      <c r="F3" s="267" t="s">
        <v>1237</v>
      </c>
    </row>
    <row r="4" spans="1:6" ht="23.25" x14ac:dyDescent="0.25">
      <c r="A4" s="265" t="s">
        <v>880</v>
      </c>
      <c r="B4" s="266">
        <v>19</v>
      </c>
      <c r="C4" s="266">
        <v>19</v>
      </c>
      <c r="D4" s="266">
        <v>19</v>
      </c>
      <c r="E4" s="266">
        <v>17</v>
      </c>
      <c r="F4" s="266">
        <v>17</v>
      </c>
    </row>
    <row r="5" spans="1:6" ht="23.25" x14ac:dyDescent="0.25">
      <c r="A5" s="265" t="s">
        <v>883</v>
      </c>
      <c r="B5" s="266">
        <v>15</v>
      </c>
      <c r="C5" s="266">
        <v>15</v>
      </c>
      <c r="D5" s="266">
        <v>15</v>
      </c>
      <c r="E5" s="266">
        <v>15</v>
      </c>
      <c r="F5" s="266">
        <v>15</v>
      </c>
    </row>
    <row r="6" spans="1:6" ht="23.25" x14ac:dyDescent="0.25">
      <c r="A6" s="265" t="s">
        <v>875</v>
      </c>
      <c r="B6" s="266">
        <v>50</v>
      </c>
      <c r="C6" s="266">
        <v>50</v>
      </c>
      <c r="D6" s="266">
        <v>48</v>
      </c>
      <c r="E6" s="266">
        <v>48</v>
      </c>
      <c r="F6" s="266">
        <v>48</v>
      </c>
    </row>
    <row r="7" spans="1:6" ht="23.25" x14ac:dyDescent="0.25">
      <c r="A7" s="265" t="s">
        <v>867</v>
      </c>
      <c r="B7" s="266">
        <v>9</v>
      </c>
      <c r="C7" s="266">
        <v>9</v>
      </c>
      <c r="D7" s="266">
        <v>9</v>
      </c>
      <c r="E7" s="266">
        <v>9</v>
      </c>
      <c r="F7" s="266">
        <v>9</v>
      </c>
    </row>
    <row r="8" spans="1:6" ht="23.25" x14ac:dyDescent="0.25">
      <c r="A8" s="265" t="s">
        <v>885</v>
      </c>
      <c r="B8" s="266">
        <v>41</v>
      </c>
      <c r="C8" s="266">
        <v>41</v>
      </c>
      <c r="D8" s="266">
        <v>38</v>
      </c>
      <c r="E8" s="266">
        <v>38</v>
      </c>
      <c r="F8" s="266">
        <v>38</v>
      </c>
    </row>
    <row r="9" spans="1:6" ht="23.25" x14ac:dyDescent="0.25">
      <c r="A9" s="265" t="s">
        <v>887</v>
      </c>
      <c r="B9" s="266">
        <v>22</v>
      </c>
      <c r="C9" s="266">
        <v>22</v>
      </c>
      <c r="D9" s="266">
        <v>22</v>
      </c>
      <c r="E9" s="266">
        <v>21</v>
      </c>
      <c r="F9" s="266">
        <v>21</v>
      </c>
    </row>
    <row r="10" spans="1:6" ht="23.25" x14ac:dyDescent="0.25">
      <c r="A10" s="265" t="s">
        <v>890</v>
      </c>
      <c r="B10" s="266">
        <v>17</v>
      </c>
      <c r="C10" s="266">
        <v>17</v>
      </c>
      <c r="D10" s="266">
        <v>12</v>
      </c>
      <c r="E10" s="266">
        <v>12</v>
      </c>
      <c r="F10" s="266">
        <v>11</v>
      </c>
    </row>
    <row r="11" spans="1:6" ht="23.25" x14ac:dyDescent="0.25">
      <c r="A11" s="269" t="s">
        <v>1243</v>
      </c>
      <c r="B11" s="270">
        <v>173</v>
      </c>
      <c r="C11" s="270">
        <v>173</v>
      </c>
      <c r="D11" s="270">
        <v>163</v>
      </c>
      <c r="E11" s="270">
        <v>160</v>
      </c>
      <c r="F11" s="270">
        <v>159</v>
      </c>
    </row>
  </sheetData>
  <conditionalFormatting sqref="B4:F4">
    <cfRule type="colorScale" priority="7">
      <colorScale>
        <cfvo type="num" val="5"/>
        <cfvo type="percent" val="100"/>
        <color rgb="FFFFFF66"/>
        <color rgb="FFFCFCFF"/>
      </colorScale>
    </cfRule>
  </conditionalFormatting>
  <conditionalFormatting sqref="B5:F5">
    <cfRule type="colorScale" priority="6">
      <colorScale>
        <cfvo type="num" val="5"/>
        <cfvo type="percent" val="100"/>
        <color rgb="FFFFFF66"/>
        <color rgb="FFFCFCFF"/>
      </colorScale>
    </cfRule>
  </conditionalFormatting>
  <conditionalFormatting sqref="B6:F6">
    <cfRule type="colorScale" priority="5">
      <colorScale>
        <cfvo type="num" val="5"/>
        <cfvo type="percent" val="100"/>
        <color rgb="FFFFFF66"/>
        <color rgb="FFFCFCFF"/>
      </colorScale>
    </cfRule>
  </conditionalFormatting>
  <conditionalFormatting sqref="B7:F7">
    <cfRule type="colorScale" priority="4">
      <colorScale>
        <cfvo type="num" val="5"/>
        <cfvo type="percent" val="100"/>
        <color rgb="FFFFFF66"/>
        <color rgb="FFFCFCFF"/>
      </colorScale>
    </cfRule>
  </conditionalFormatting>
  <conditionalFormatting sqref="B8:F8">
    <cfRule type="colorScale" priority="3">
      <colorScale>
        <cfvo type="num" val="5"/>
        <cfvo type="percent" val="100"/>
        <color rgb="FFFFFF66"/>
        <color rgb="FFFCFCFF"/>
      </colorScale>
    </cfRule>
  </conditionalFormatting>
  <conditionalFormatting sqref="B9:F9">
    <cfRule type="colorScale" priority="2">
      <colorScale>
        <cfvo type="num" val="5"/>
        <cfvo type="percent" val="100"/>
        <color rgb="FFFFFF66"/>
        <color rgb="FFFCFCFF"/>
      </colorScale>
    </cfRule>
  </conditionalFormatting>
  <conditionalFormatting sqref="B10:F10">
    <cfRule type="colorScale" priority="1">
      <colorScale>
        <cfvo type="num" val="5"/>
        <cfvo type="percent" val="100"/>
        <color rgb="FFFFFF66"/>
        <color rgb="FFFCFCFF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rgb="FFB2B2B2"/>
  </sheetPr>
  <dimension ref="A1:E6"/>
  <sheetViews>
    <sheetView showGridLines="0" workbookViewId="0">
      <selection activeCell="A3" sqref="A3:E6"/>
    </sheetView>
  </sheetViews>
  <sheetFormatPr defaultRowHeight="15" x14ac:dyDescent="0.25"/>
  <cols>
    <col min="1" max="1" width="43.42578125" bestFit="1" customWidth="1"/>
    <col min="2" max="5" width="20.7109375" customWidth="1"/>
  </cols>
  <sheetData>
    <row r="1" spans="1:5" x14ac:dyDescent="0.25">
      <c r="A1" s="252" t="s">
        <v>1086</v>
      </c>
      <c r="B1" s="161" t="s">
        <v>728</v>
      </c>
    </row>
    <row r="3" spans="1:5" ht="90" x14ac:dyDescent="0.25">
      <c r="A3" s="261" t="s">
        <v>1232</v>
      </c>
      <c r="B3" s="261" t="s">
        <v>1244</v>
      </c>
      <c r="C3" s="261" t="s">
        <v>1233</v>
      </c>
      <c r="D3" s="261" t="s">
        <v>1234</v>
      </c>
      <c r="E3" s="261" t="s">
        <v>1237</v>
      </c>
    </row>
    <row r="4" spans="1:5" ht="23.25" x14ac:dyDescent="0.25">
      <c r="A4" s="259" t="s">
        <v>885</v>
      </c>
      <c r="B4" s="260">
        <v>9</v>
      </c>
      <c r="C4" s="260">
        <v>9</v>
      </c>
      <c r="D4" s="260">
        <v>1</v>
      </c>
      <c r="E4" s="260">
        <v>1</v>
      </c>
    </row>
    <row r="5" spans="1:5" ht="23.25" x14ac:dyDescent="0.25">
      <c r="A5" s="259" t="s">
        <v>887</v>
      </c>
      <c r="B5" s="260">
        <v>8</v>
      </c>
      <c r="C5" s="260">
        <v>8</v>
      </c>
      <c r="D5" s="260">
        <v>0</v>
      </c>
      <c r="E5" s="260">
        <v>0</v>
      </c>
    </row>
    <row r="6" spans="1:5" ht="23.25" x14ac:dyDescent="0.25">
      <c r="A6" s="271" t="s">
        <v>1245</v>
      </c>
      <c r="B6" s="272">
        <v>17</v>
      </c>
      <c r="C6" s="272">
        <v>17</v>
      </c>
      <c r="D6" s="272">
        <v>1</v>
      </c>
      <c r="E6" s="272">
        <v>1</v>
      </c>
    </row>
  </sheetData>
  <conditionalFormatting sqref="B4:E4">
    <cfRule type="colorScale" priority="2">
      <colorScale>
        <cfvo type="num" val="5"/>
        <cfvo type="percent" val="100"/>
        <color rgb="FFFFFF66"/>
        <color rgb="FFFCFCFF"/>
      </colorScale>
    </cfRule>
  </conditionalFormatting>
  <conditionalFormatting sqref="B5:E5">
    <cfRule type="colorScale" priority="1">
      <colorScale>
        <cfvo type="num" val="5"/>
        <cfvo type="percent" val="100"/>
        <color rgb="FFFFFF66"/>
        <color rgb="FFFCFCFF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rgb="FF7030A0"/>
  </sheetPr>
  <dimension ref="A1:I7"/>
  <sheetViews>
    <sheetView topLeftCell="A7" workbookViewId="0">
      <selection sqref="A1:P1048576"/>
    </sheetView>
  </sheetViews>
  <sheetFormatPr defaultRowHeight="15" x14ac:dyDescent="0.25"/>
  <cols>
    <col min="1" max="1" width="27.140625" bestFit="1" customWidth="1"/>
    <col min="2" max="2" width="23.85546875" customWidth="1"/>
    <col min="3" max="3" width="25.7109375" bestFit="1" customWidth="1"/>
    <col min="4" max="4" width="24.28515625" bestFit="1" customWidth="1"/>
    <col min="5" max="5" width="31.28515625" bestFit="1" customWidth="1"/>
    <col min="6" max="6" width="34" bestFit="1" customWidth="1"/>
    <col min="7" max="7" width="14.5703125" bestFit="1" customWidth="1"/>
    <col min="8" max="8" width="19.28515625" bestFit="1" customWidth="1"/>
    <col min="9" max="9" width="18.28515625" bestFit="1" customWidth="1"/>
  </cols>
  <sheetData>
    <row r="1" spans="1:9" x14ac:dyDescent="0.25">
      <c r="A1" s="252" t="s">
        <v>1106</v>
      </c>
      <c r="B1" s="253">
        <v>1</v>
      </c>
    </row>
    <row r="2" spans="1:9" x14ac:dyDescent="0.25">
      <c r="A2" s="252" t="s">
        <v>1088</v>
      </c>
      <c r="B2" s="253">
        <v>1</v>
      </c>
    </row>
    <row r="4" spans="1:9" s="147" customFormat="1" ht="30" x14ac:dyDescent="0.25">
      <c r="A4" s="273" t="s">
        <v>1086</v>
      </c>
      <c r="B4" s="274" t="s">
        <v>1246</v>
      </c>
      <c r="C4" s="274" t="s">
        <v>1247</v>
      </c>
      <c r="D4" s="274" t="s">
        <v>1248</v>
      </c>
      <c r="E4" s="274" t="s">
        <v>1249</v>
      </c>
      <c r="F4" s="274" t="s">
        <v>1250</v>
      </c>
      <c r="G4" s="276" t="s">
        <v>1251</v>
      </c>
      <c r="H4" s="276" t="s">
        <v>1252</v>
      </c>
      <c r="I4" s="276" t="s">
        <v>1215</v>
      </c>
    </row>
    <row r="5" spans="1:9" x14ac:dyDescent="0.25">
      <c r="A5" s="251" t="s">
        <v>507</v>
      </c>
      <c r="B5" s="275">
        <v>0.82558139534883723</v>
      </c>
      <c r="C5" s="275">
        <v>0.60465116279069764</v>
      </c>
      <c r="D5" s="275">
        <v>0.37209302325581395</v>
      </c>
      <c r="E5" s="275">
        <v>0.40697674418604651</v>
      </c>
      <c r="F5" s="275">
        <v>0.23255813953488372</v>
      </c>
      <c r="G5" s="277">
        <v>129.45348837209303</v>
      </c>
      <c r="H5" s="277">
        <v>83.604651162790702</v>
      </c>
      <c r="I5" s="277">
        <v>86</v>
      </c>
    </row>
    <row r="6" spans="1:9" x14ac:dyDescent="0.25">
      <c r="A6" s="251" t="s">
        <v>508</v>
      </c>
      <c r="B6" s="275">
        <v>0.61875000000000002</v>
      </c>
      <c r="C6" s="275">
        <v>0.27500000000000002</v>
      </c>
      <c r="D6" s="275">
        <v>4.3749999999999997E-2</v>
      </c>
      <c r="E6" s="275">
        <v>6.8750000000000006E-2</v>
      </c>
      <c r="F6" s="275">
        <v>6.2500000000000003E-3</v>
      </c>
      <c r="G6" s="277">
        <v>102.06874999999999</v>
      </c>
      <c r="H6" s="277">
        <v>201.71875</v>
      </c>
      <c r="I6" s="277">
        <v>160</v>
      </c>
    </row>
    <row r="7" spans="1:9" x14ac:dyDescent="0.25">
      <c r="A7" s="251" t="s">
        <v>1211</v>
      </c>
      <c r="B7" s="275">
        <v>0.69105691056910568</v>
      </c>
      <c r="C7" s="275">
        <v>0.3902439024390244</v>
      </c>
      <c r="D7" s="275">
        <v>0.15853658536585366</v>
      </c>
      <c r="E7" s="275">
        <v>0.18699186991869918</v>
      </c>
      <c r="F7" s="275">
        <v>8.5365853658536592E-2</v>
      </c>
      <c r="G7" s="277">
        <v>111.64227642276423</v>
      </c>
      <c r="H7" s="277">
        <v>160.42682926829269</v>
      </c>
      <c r="I7" s="277">
        <v>246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rgb="FFFF0000"/>
  </sheetPr>
  <dimension ref="A1:B26"/>
  <sheetViews>
    <sheetView topLeftCell="A7" workbookViewId="0">
      <selection activeCell="B20" sqref="B20:B26"/>
    </sheetView>
  </sheetViews>
  <sheetFormatPr defaultRowHeight="15" x14ac:dyDescent="0.25"/>
  <cols>
    <col min="1" max="1" width="22.85546875" bestFit="1" customWidth="1"/>
    <col min="2" max="2" width="18.28515625" customWidth="1"/>
  </cols>
  <sheetData>
    <row r="1" spans="1:2" x14ac:dyDescent="0.25">
      <c r="A1" s="252" t="s">
        <v>1086</v>
      </c>
      <c r="B1" s="161" t="s">
        <v>1253</v>
      </c>
    </row>
    <row r="3" spans="1:2" x14ac:dyDescent="0.25">
      <c r="A3" s="252" t="s">
        <v>1210</v>
      </c>
      <c r="B3" t="s">
        <v>1215</v>
      </c>
    </row>
    <row r="4" spans="1:2" x14ac:dyDescent="0.25">
      <c r="A4" s="253" t="s">
        <v>1187</v>
      </c>
      <c r="B4" s="250">
        <v>4</v>
      </c>
    </row>
    <row r="5" spans="1:2" x14ac:dyDescent="0.25">
      <c r="A5" s="253" t="s">
        <v>1192</v>
      </c>
      <c r="B5" s="250">
        <v>9</v>
      </c>
    </row>
    <row r="6" spans="1:2" x14ac:dyDescent="0.25">
      <c r="A6" s="253" t="s">
        <v>1188</v>
      </c>
      <c r="B6" s="250">
        <v>28</v>
      </c>
    </row>
    <row r="7" spans="1:2" x14ac:dyDescent="0.25">
      <c r="A7" s="253" t="s">
        <v>1194</v>
      </c>
      <c r="B7" s="250">
        <v>38</v>
      </c>
    </row>
    <row r="8" spans="1:2" x14ac:dyDescent="0.25">
      <c r="A8" s="253" t="s">
        <v>1197</v>
      </c>
      <c r="B8" s="250">
        <v>16</v>
      </c>
    </row>
    <row r="9" spans="1:2" x14ac:dyDescent="0.25">
      <c r="A9" s="253" t="s">
        <v>1211</v>
      </c>
      <c r="B9" s="250">
        <v>95</v>
      </c>
    </row>
    <row r="19" spans="1:2" x14ac:dyDescent="0.25">
      <c r="A19" t="s">
        <v>1254</v>
      </c>
      <c r="B19" t="s">
        <v>1215</v>
      </c>
    </row>
    <row r="20" spans="1:2" x14ac:dyDescent="0.25">
      <c r="A20" t="s">
        <v>1187</v>
      </c>
      <c r="B20">
        <v>4</v>
      </c>
    </row>
    <row r="21" spans="1:2" x14ac:dyDescent="0.25">
      <c r="A21" t="s">
        <v>1192</v>
      </c>
      <c r="B21" s="161">
        <v>9</v>
      </c>
    </row>
    <row r="22" spans="1:2" x14ac:dyDescent="0.25">
      <c r="A22" t="s">
        <v>1188</v>
      </c>
      <c r="B22" s="161">
        <v>28</v>
      </c>
    </row>
    <row r="23" spans="1:2" x14ac:dyDescent="0.25">
      <c r="A23" t="s">
        <v>1194</v>
      </c>
      <c r="B23" s="161">
        <v>38</v>
      </c>
    </row>
    <row r="24" spans="1:2" x14ac:dyDescent="0.25">
      <c r="A24" t="s">
        <v>1197</v>
      </c>
      <c r="B24" s="161">
        <v>16</v>
      </c>
    </row>
    <row r="25" spans="1:2" x14ac:dyDescent="0.25">
      <c r="A25" t="s">
        <v>1201</v>
      </c>
      <c r="B25" s="161"/>
    </row>
    <row r="26" spans="1:2" x14ac:dyDescent="0.25">
      <c r="A26" t="s">
        <v>1255</v>
      </c>
      <c r="B26" s="161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rgb="FFFF0000"/>
  </sheetPr>
  <dimension ref="A1:Q46"/>
  <sheetViews>
    <sheetView showGridLines="0" topLeftCell="A25" workbookViewId="0">
      <selection activeCell="D4" sqref="D4:Q14"/>
    </sheetView>
  </sheetViews>
  <sheetFormatPr defaultRowHeight="15" x14ac:dyDescent="0.25"/>
  <cols>
    <col min="1" max="1" width="17.42578125" customWidth="1"/>
    <col min="4" max="4" width="15.140625" customWidth="1"/>
    <col min="5" max="5" width="7.85546875" customWidth="1"/>
    <col min="6" max="6" width="35.140625" customWidth="1"/>
    <col min="7" max="7" width="10.7109375" customWidth="1"/>
    <col min="8" max="8" width="11.42578125" customWidth="1"/>
    <col min="9" max="9" width="13.42578125" style="159" customWidth="1"/>
    <col min="10" max="10" width="8.7109375" customWidth="1"/>
    <col min="11" max="11" width="13.7109375" style="159" customWidth="1"/>
    <col min="12" max="15" width="9.42578125" customWidth="1"/>
    <col min="17" max="17" width="10.28515625" style="281" customWidth="1"/>
    <col min="18" max="18" width="10.28515625" customWidth="1"/>
  </cols>
  <sheetData>
    <row r="1" spans="1:17" x14ac:dyDescent="0.25">
      <c r="A1" s="161" t="s">
        <v>507</v>
      </c>
      <c r="D1" s="252" t="s">
        <v>1086</v>
      </c>
      <c r="F1" s="184" t="s">
        <v>1312</v>
      </c>
    </row>
    <row r="2" spans="1:17" x14ac:dyDescent="0.25">
      <c r="A2" s="253">
        <v>1</v>
      </c>
      <c r="D2" s="252" t="s">
        <v>1138</v>
      </c>
    </row>
    <row r="4" spans="1:17" s="280" customFormat="1" ht="60" x14ac:dyDescent="0.25">
      <c r="A4" s="280" t="s">
        <v>1256</v>
      </c>
      <c r="B4" s="280" t="s">
        <v>1257</v>
      </c>
      <c r="C4" s="280" t="s">
        <v>1258</v>
      </c>
      <c r="D4" s="282" t="s">
        <v>1311</v>
      </c>
      <c r="E4" s="282" t="s">
        <v>1259</v>
      </c>
      <c r="F4" s="282" t="s">
        <v>1232</v>
      </c>
      <c r="G4" s="286" t="s">
        <v>1260</v>
      </c>
      <c r="H4" s="286" t="s">
        <v>1261</v>
      </c>
      <c r="I4" s="283" t="s">
        <v>1262</v>
      </c>
      <c r="J4" s="282" t="s">
        <v>1263</v>
      </c>
      <c r="K4" s="283" t="s">
        <v>1264</v>
      </c>
      <c r="L4" s="282" t="s">
        <v>1265</v>
      </c>
      <c r="M4" s="282" t="s">
        <v>1266</v>
      </c>
      <c r="N4" s="282" t="s">
        <v>1267</v>
      </c>
      <c r="O4" s="282" t="s">
        <v>1268</v>
      </c>
      <c r="P4" s="284" t="s">
        <v>1251</v>
      </c>
      <c r="Q4" s="285" t="s">
        <v>1269</v>
      </c>
    </row>
    <row r="5" spans="1:17" ht="15.75" x14ac:dyDescent="0.25">
      <c r="A5" t="s">
        <v>914</v>
      </c>
      <c r="B5" t="s">
        <v>915</v>
      </c>
      <c r="C5" t="s">
        <v>913</v>
      </c>
      <c r="D5" s="287" t="s">
        <v>1270</v>
      </c>
      <c r="E5" s="287">
        <v>6</v>
      </c>
      <c r="F5" s="288" t="s">
        <v>883</v>
      </c>
      <c r="G5" s="287">
        <v>9</v>
      </c>
      <c r="H5" s="287">
        <v>92</v>
      </c>
      <c r="I5" s="289">
        <v>42242</v>
      </c>
      <c r="J5" s="287">
        <v>644</v>
      </c>
      <c r="K5" s="289">
        <v>42500</v>
      </c>
      <c r="L5" s="287">
        <v>900</v>
      </c>
      <c r="M5" s="287">
        <v>55</v>
      </c>
      <c r="N5" s="287">
        <v>90</v>
      </c>
      <c r="O5" s="287">
        <v>110</v>
      </c>
      <c r="P5" s="290">
        <v>256</v>
      </c>
      <c r="Q5" s="291">
        <v>3.5310344827586206</v>
      </c>
    </row>
    <row r="6" spans="1:17" ht="15.75" x14ac:dyDescent="0.25">
      <c r="A6" t="s">
        <v>1019</v>
      </c>
      <c r="B6" t="s">
        <v>944</v>
      </c>
      <c r="C6" t="s">
        <v>1020</v>
      </c>
      <c r="D6" s="287" t="s">
        <v>1271</v>
      </c>
      <c r="E6" s="287">
        <v>6</v>
      </c>
      <c r="F6" s="288" t="s">
        <v>883</v>
      </c>
      <c r="G6" s="287">
        <v>18</v>
      </c>
      <c r="H6" s="287">
        <v>86</v>
      </c>
      <c r="I6" s="289">
        <v>42242</v>
      </c>
      <c r="J6" s="287">
        <v>680</v>
      </c>
      <c r="K6" s="289">
        <v>42500</v>
      </c>
      <c r="L6" s="287">
        <v>936</v>
      </c>
      <c r="M6" s="287">
        <v>55</v>
      </c>
      <c r="N6" s="287">
        <v>90</v>
      </c>
      <c r="O6" s="287">
        <v>110</v>
      </c>
      <c r="P6" s="290">
        <v>256</v>
      </c>
      <c r="Q6" s="291">
        <v>3.5310344827586206</v>
      </c>
    </row>
    <row r="7" spans="1:17" ht="15.75" x14ac:dyDescent="0.25">
      <c r="A7">
        <v>1963081652</v>
      </c>
      <c r="B7" t="s">
        <v>1000</v>
      </c>
      <c r="C7" t="s">
        <v>1018</v>
      </c>
      <c r="D7" s="287" t="s">
        <v>1272</v>
      </c>
      <c r="E7" s="287">
        <v>7</v>
      </c>
      <c r="F7" s="288" t="s">
        <v>867</v>
      </c>
      <c r="G7" s="287">
        <v>4</v>
      </c>
      <c r="H7" s="287">
        <v>77</v>
      </c>
      <c r="I7" s="289">
        <v>42237</v>
      </c>
      <c r="J7" s="287">
        <v>624</v>
      </c>
      <c r="K7" s="289">
        <v>42501</v>
      </c>
      <c r="L7" s="287">
        <v>872</v>
      </c>
      <c r="M7" s="287">
        <v>55</v>
      </c>
      <c r="N7" s="287">
        <v>90</v>
      </c>
      <c r="O7" s="287">
        <v>110</v>
      </c>
      <c r="P7" s="290">
        <v>248</v>
      </c>
      <c r="Q7" s="291">
        <v>3.420689655172414</v>
      </c>
    </row>
    <row r="8" spans="1:17" ht="15.75" x14ac:dyDescent="0.25">
      <c r="A8" t="s">
        <v>981</v>
      </c>
      <c r="B8" t="s">
        <v>982</v>
      </c>
      <c r="C8" t="s">
        <v>980</v>
      </c>
      <c r="D8" s="287" t="s">
        <v>1273</v>
      </c>
      <c r="E8" s="287">
        <v>8</v>
      </c>
      <c r="F8" s="288" t="s">
        <v>867</v>
      </c>
      <c r="G8" s="287">
        <v>10</v>
      </c>
      <c r="H8" s="287">
        <v>117</v>
      </c>
      <c r="I8" s="289">
        <v>42235</v>
      </c>
      <c r="J8" s="287">
        <v>872</v>
      </c>
      <c r="K8" s="289">
        <v>42499</v>
      </c>
      <c r="L8" s="287">
        <v>1067</v>
      </c>
      <c r="M8" s="287">
        <v>45</v>
      </c>
      <c r="N8" s="287">
        <v>70</v>
      </c>
      <c r="O8" s="287">
        <v>90</v>
      </c>
      <c r="P8" s="290">
        <v>195</v>
      </c>
      <c r="Q8" s="291">
        <v>3.3913043478260869</v>
      </c>
    </row>
    <row r="9" spans="1:17" ht="15.75" x14ac:dyDescent="0.25">
      <c r="A9" t="s">
        <v>972</v>
      </c>
      <c r="B9" t="s">
        <v>970</v>
      </c>
      <c r="C9" t="s">
        <v>973</v>
      </c>
      <c r="D9" s="287" t="s">
        <v>1274</v>
      </c>
      <c r="E9" s="287">
        <v>7</v>
      </c>
      <c r="F9" s="288" t="s">
        <v>867</v>
      </c>
      <c r="G9" s="287">
        <v>9</v>
      </c>
      <c r="H9" s="287">
        <v>92</v>
      </c>
      <c r="I9" s="289">
        <v>42236</v>
      </c>
      <c r="J9" s="287">
        <v>624</v>
      </c>
      <c r="K9" s="289">
        <v>42499</v>
      </c>
      <c r="L9" s="287">
        <v>862</v>
      </c>
      <c r="M9" s="287">
        <v>55</v>
      </c>
      <c r="N9" s="287">
        <v>90</v>
      </c>
      <c r="O9" s="287">
        <v>110</v>
      </c>
      <c r="P9" s="290">
        <v>238</v>
      </c>
      <c r="Q9" s="291">
        <v>3.2827586206896551</v>
      </c>
    </row>
    <row r="10" spans="1:17" ht="15.75" x14ac:dyDescent="0.25">
      <c r="A10" t="s">
        <v>958</v>
      </c>
      <c r="B10" t="s">
        <v>959</v>
      </c>
      <c r="C10" t="s">
        <v>960</v>
      </c>
      <c r="D10" s="287" t="s">
        <v>1275</v>
      </c>
      <c r="E10" s="287">
        <v>6</v>
      </c>
      <c r="F10" s="288" t="s">
        <v>883</v>
      </c>
      <c r="G10" s="287">
        <v>23</v>
      </c>
      <c r="H10" s="287">
        <v>87</v>
      </c>
      <c r="I10" s="289">
        <v>42242</v>
      </c>
      <c r="J10" s="287">
        <v>316</v>
      </c>
      <c r="K10" s="289">
        <v>42500</v>
      </c>
      <c r="L10" s="287">
        <v>776</v>
      </c>
      <c r="M10" s="287">
        <v>115</v>
      </c>
      <c r="N10" s="287">
        <v>170</v>
      </c>
      <c r="O10" s="287">
        <v>230</v>
      </c>
      <c r="P10" s="290">
        <v>460</v>
      </c>
      <c r="Q10" s="291">
        <v>3.2280701754385963</v>
      </c>
    </row>
    <row r="11" spans="1:17" ht="15.75" x14ac:dyDescent="0.25">
      <c r="A11" t="s">
        <v>957</v>
      </c>
      <c r="B11" t="s">
        <v>928</v>
      </c>
      <c r="C11" t="s">
        <v>956</v>
      </c>
      <c r="D11" s="287" t="s">
        <v>1276</v>
      </c>
      <c r="E11" s="287">
        <v>7</v>
      </c>
      <c r="F11" s="288" t="s">
        <v>867</v>
      </c>
      <c r="G11" s="287">
        <v>7</v>
      </c>
      <c r="H11" s="287">
        <v>84</v>
      </c>
      <c r="I11" s="289">
        <v>42237</v>
      </c>
      <c r="J11" s="287">
        <v>495</v>
      </c>
      <c r="K11" s="289">
        <v>42501</v>
      </c>
      <c r="L11" s="287">
        <v>871</v>
      </c>
      <c r="M11" s="287">
        <v>90</v>
      </c>
      <c r="N11" s="287">
        <v>145</v>
      </c>
      <c r="O11" s="287">
        <v>180</v>
      </c>
      <c r="P11" s="290">
        <v>376</v>
      </c>
      <c r="Q11" s="291">
        <v>3.2</v>
      </c>
    </row>
    <row r="12" spans="1:17" ht="15.75" x14ac:dyDescent="0.25">
      <c r="A12" t="s">
        <v>986</v>
      </c>
      <c r="B12" t="s">
        <v>933</v>
      </c>
      <c r="C12" t="s">
        <v>970</v>
      </c>
      <c r="D12" s="287" t="s">
        <v>1277</v>
      </c>
      <c r="E12" s="287">
        <v>6</v>
      </c>
      <c r="F12" s="288" t="s">
        <v>883</v>
      </c>
      <c r="G12" s="287">
        <v>10</v>
      </c>
      <c r="H12" s="287">
        <v>89</v>
      </c>
      <c r="I12" s="289">
        <v>42242</v>
      </c>
      <c r="J12" s="287">
        <v>659</v>
      </c>
      <c r="K12" s="289">
        <v>42500</v>
      </c>
      <c r="L12" s="287">
        <v>864</v>
      </c>
      <c r="M12" s="287">
        <v>55</v>
      </c>
      <c r="N12" s="287">
        <v>90</v>
      </c>
      <c r="O12" s="287">
        <v>110</v>
      </c>
      <c r="P12" s="290">
        <v>205</v>
      </c>
      <c r="Q12" s="291">
        <v>2.8275862068965516</v>
      </c>
    </row>
    <row r="13" spans="1:17" ht="15.75" x14ac:dyDescent="0.25">
      <c r="A13" t="s">
        <v>1008</v>
      </c>
      <c r="B13" t="s">
        <v>1009</v>
      </c>
      <c r="C13" t="s">
        <v>943</v>
      </c>
      <c r="D13" s="287" t="s">
        <v>1278</v>
      </c>
      <c r="E13" s="287">
        <v>5</v>
      </c>
      <c r="F13" s="288" t="s">
        <v>880</v>
      </c>
      <c r="G13" s="287">
        <v>19</v>
      </c>
      <c r="H13" s="287">
        <v>114</v>
      </c>
      <c r="I13" s="289">
        <v>42243</v>
      </c>
      <c r="J13" s="287">
        <v>689</v>
      </c>
      <c r="K13" s="289">
        <v>42501</v>
      </c>
      <c r="L13" s="287">
        <v>987</v>
      </c>
      <c r="M13" s="287">
        <v>85</v>
      </c>
      <c r="N13" s="287">
        <v>130</v>
      </c>
      <c r="O13" s="287">
        <v>170</v>
      </c>
      <c r="P13" s="290">
        <v>298</v>
      </c>
      <c r="Q13" s="291">
        <v>2.7720930232558141</v>
      </c>
    </row>
    <row r="14" spans="1:17" ht="15.75" x14ac:dyDescent="0.25">
      <c r="A14" t="s">
        <v>937</v>
      </c>
      <c r="B14" t="s">
        <v>938</v>
      </c>
      <c r="C14" t="s">
        <v>939</v>
      </c>
      <c r="D14" s="287" t="s">
        <v>1279</v>
      </c>
      <c r="E14" s="287">
        <v>5</v>
      </c>
      <c r="F14" s="288" t="s">
        <v>883</v>
      </c>
      <c r="G14" s="287">
        <v>12</v>
      </c>
      <c r="H14" s="287">
        <v>99</v>
      </c>
      <c r="I14" s="289">
        <v>42242</v>
      </c>
      <c r="J14" s="287">
        <v>519</v>
      </c>
      <c r="K14" s="289">
        <v>42500</v>
      </c>
      <c r="L14" s="287">
        <v>826</v>
      </c>
      <c r="M14" s="287">
        <v>105</v>
      </c>
      <c r="N14" s="287">
        <v>155</v>
      </c>
      <c r="O14" s="287">
        <v>210</v>
      </c>
      <c r="P14" s="290">
        <v>307</v>
      </c>
      <c r="Q14" s="291">
        <v>2.3615384615384616</v>
      </c>
    </row>
    <row r="15" spans="1:17" ht="15.75" x14ac:dyDescent="0.25">
      <c r="A15" t="s">
        <v>940</v>
      </c>
      <c r="B15" t="s">
        <v>941</v>
      </c>
      <c r="C15" t="s">
        <v>942</v>
      </c>
      <c r="D15" s="287" t="s">
        <v>1280</v>
      </c>
      <c r="E15" s="287">
        <v>8</v>
      </c>
      <c r="F15" s="288" t="s">
        <v>867</v>
      </c>
      <c r="G15" s="287">
        <v>35</v>
      </c>
      <c r="H15" s="287">
        <v>96</v>
      </c>
      <c r="I15" s="289">
        <v>42235</v>
      </c>
      <c r="J15" s="287">
        <v>351</v>
      </c>
      <c r="K15" s="289">
        <v>42499</v>
      </c>
      <c r="L15" s="287">
        <v>747</v>
      </c>
      <c r="M15" s="287">
        <v>140</v>
      </c>
      <c r="N15" s="287">
        <v>200</v>
      </c>
      <c r="O15" s="287">
        <v>280</v>
      </c>
      <c r="P15" s="290">
        <v>396</v>
      </c>
      <c r="Q15" s="291">
        <v>2.3294117647058825</v>
      </c>
    </row>
    <row r="16" spans="1:17" ht="15.75" x14ac:dyDescent="0.25">
      <c r="A16" t="s">
        <v>896</v>
      </c>
      <c r="B16" t="s">
        <v>897</v>
      </c>
      <c r="C16" t="s">
        <v>898</v>
      </c>
      <c r="D16" s="287" t="s">
        <v>1281</v>
      </c>
      <c r="E16" s="287">
        <v>7</v>
      </c>
      <c r="F16" s="288" t="s">
        <v>867</v>
      </c>
      <c r="G16" s="287">
        <v>3</v>
      </c>
      <c r="H16" s="287">
        <v>71</v>
      </c>
      <c r="I16" s="289">
        <v>42236</v>
      </c>
      <c r="J16" s="287">
        <v>866</v>
      </c>
      <c r="K16" s="289">
        <v>42499</v>
      </c>
      <c r="L16" s="287">
        <v>981</v>
      </c>
      <c r="M16" s="287">
        <v>35</v>
      </c>
      <c r="N16" s="287">
        <v>65</v>
      </c>
      <c r="O16" s="287">
        <v>70</v>
      </c>
      <c r="P16" s="290">
        <v>115</v>
      </c>
      <c r="Q16" s="291">
        <v>2.2999999999999998</v>
      </c>
    </row>
    <row r="17" spans="1:17" ht="15.75" x14ac:dyDescent="0.25">
      <c r="A17" t="s">
        <v>946</v>
      </c>
      <c r="B17" t="s">
        <v>947</v>
      </c>
      <c r="C17" t="s">
        <v>945</v>
      </c>
      <c r="D17" s="287" t="s">
        <v>1282</v>
      </c>
      <c r="E17" s="287">
        <v>5</v>
      </c>
      <c r="F17" s="288" t="s">
        <v>880</v>
      </c>
      <c r="G17" s="287">
        <v>14</v>
      </c>
      <c r="H17" s="287">
        <v>98</v>
      </c>
      <c r="I17" s="289">
        <v>42243</v>
      </c>
      <c r="J17" s="287">
        <v>667</v>
      </c>
      <c r="K17" s="289">
        <v>42508</v>
      </c>
      <c r="L17" s="287">
        <v>913</v>
      </c>
      <c r="M17" s="287">
        <v>85</v>
      </c>
      <c r="N17" s="287">
        <v>130</v>
      </c>
      <c r="O17" s="287">
        <v>170</v>
      </c>
      <c r="P17" s="290">
        <v>246</v>
      </c>
      <c r="Q17" s="291">
        <v>2.2883720930232556</v>
      </c>
    </row>
    <row r="18" spans="1:17" ht="15.75" x14ac:dyDescent="0.25">
      <c r="A18" t="s">
        <v>965</v>
      </c>
      <c r="B18" t="s">
        <v>966</v>
      </c>
      <c r="C18" t="s">
        <v>967</v>
      </c>
      <c r="D18" s="287" t="s">
        <v>1283</v>
      </c>
      <c r="E18" s="287">
        <v>5</v>
      </c>
      <c r="F18" s="288" t="s">
        <v>883</v>
      </c>
      <c r="G18" s="287">
        <v>7</v>
      </c>
      <c r="H18" s="287">
        <v>97</v>
      </c>
      <c r="I18" s="289">
        <v>42242</v>
      </c>
      <c r="J18" s="287">
        <v>444</v>
      </c>
      <c r="K18" s="289">
        <v>42500</v>
      </c>
      <c r="L18" s="287">
        <v>798</v>
      </c>
      <c r="M18" s="287">
        <v>130</v>
      </c>
      <c r="N18" s="287">
        <v>180</v>
      </c>
      <c r="O18" s="287">
        <v>260</v>
      </c>
      <c r="P18" s="290">
        <v>354</v>
      </c>
      <c r="Q18" s="291">
        <v>2.2838709677419353</v>
      </c>
    </row>
    <row r="19" spans="1:17" ht="15.75" x14ac:dyDescent="0.25">
      <c r="A19" t="s">
        <v>987</v>
      </c>
      <c r="B19" t="s">
        <v>977</v>
      </c>
      <c r="C19" t="s">
        <v>988</v>
      </c>
      <c r="D19" s="287" t="s">
        <v>1284</v>
      </c>
      <c r="E19" s="287">
        <v>6</v>
      </c>
      <c r="F19" s="288" t="s">
        <v>883</v>
      </c>
      <c r="G19" s="287">
        <v>23</v>
      </c>
      <c r="H19" s="287">
        <v>100</v>
      </c>
      <c r="I19" s="289">
        <v>42244</v>
      </c>
      <c r="J19" s="287">
        <v>578</v>
      </c>
      <c r="K19" s="289">
        <v>42500</v>
      </c>
      <c r="L19" s="287">
        <v>775</v>
      </c>
      <c r="M19" s="287">
        <v>70</v>
      </c>
      <c r="N19" s="287">
        <v>110</v>
      </c>
      <c r="O19" s="287">
        <v>140</v>
      </c>
      <c r="P19" s="290">
        <v>197</v>
      </c>
      <c r="Q19" s="291">
        <v>2.1888888888888891</v>
      </c>
    </row>
    <row r="20" spans="1:17" ht="15.75" x14ac:dyDescent="0.25">
      <c r="A20" t="s">
        <v>995</v>
      </c>
      <c r="B20" t="s">
        <v>996</v>
      </c>
      <c r="C20" t="s">
        <v>994</v>
      </c>
      <c r="D20" s="287" t="s">
        <v>1285</v>
      </c>
      <c r="E20" s="287">
        <v>5</v>
      </c>
      <c r="F20" s="288" t="s">
        <v>883</v>
      </c>
      <c r="G20" s="287">
        <v>10</v>
      </c>
      <c r="H20" s="287">
        <v>85</v>
      </c>
      <c r="I20" s="289">
        <v>42242</v>
      </c>
      <c r="J20" s="287">
        <v>531</v>
      </c>
      <c r="K20" s="289">
        <v>42500</v>
      </c>
      <c r="L20" s="287">
        <v>813</v>
      </c>
      <c r="M20" s="287">
        <v>105</v>
      </c>
      <c r="N20" s="287">
        <v>155</v>
      </c>
      <c r="O20" s="287">
        <v>210</v>
      </c>
      <c r="P20" s="290">
        <v>282</v>
      </c>
      <c r="Q20" s="291">
        <v>2.1692307692307691</v>
      </c>
    </row>
    <row r="21" spans="1:17" ht="15.75" x14ac:dyDescent="0.25">
      <c r="A21" t="s">
        <v>993</v>
      </c>
      <c r="B21" t="s">
        <v>952</v>
      </c>
      <c r="C21" t="s">
        <v>992</v>
      </c>
      <c r="D21" s="287" t="s">
        <v>1286</v>
      </c>
      <c r="E21" s="287">
        <v>5</v>
      </c>
      <c r="F21" s="288" t="s">
        <v>883</v>
      </c>
      <c r="G21" s="287">
        <v>7</v>
      </c>
      <c r="H21" s="287">
        <v>98</v>
      </c>
      <c r="I21" s="289">
        <v>42242</v>
      </c>
      <c r="J21" s="287">
        <v>736</v>
      </c>
      <c r="K21" s="289">
        <v>42500</v>
      </c>
      <c r="L21" s="287">
        <v>914</v>
      </c>
      <c r="M21" s="287">
        <v>65</v>
      </c>
      <c r="N21" s="287">
        <v>110</v>
      </c>
      <c r="O21" s="287">
        <v>130</v>
      </c>
      <c r="P21" s="290">
        <v>178</v>
      </c>
      <c r="Q21" s="291">
        <v>2.0342857142857143</v>
      </c>
    </row>
    <row r="22" spans="1:17" ht="15.75" x14ac:dyDescent="0.25">
      <c r="A22" t="s">
        <v>961</v>
      </c>
      <c r="B22" t="s">
        <v>962</v>
      </c>
      <c r="C22" t="s">
        <v>963</v>
      </c>
      <c r="D22" s="287" t="s">
        <v>1287</v>
      </c>
      <c r="E22" s="287">
        <v>6</v>
      </c>
      <c r="F22" s="288" t="s">
        <v>880</v>
      </c>
      <c r="G22" s="287">
        <v>20</v>
      </c>
      <c r="H22" s="287">
        <v>127</v>
      </c>
      <c r="I22" s="289">
        <v>42243</v>
      </c>
      <c r="J22" s="287">
        <v>685</v>
      </c>
      <c r="K22" s="289">
        <v>42501</v>
      </c>
      <c r="L22" s="287">
        <v>823</v>
      </c>
      <c r="M22" s="287">
        <v>55</v>
      </c>
      <c r="N22" s="287">
        <v>90</v>
      </c>
      <c r="O22" s="287">
        <v>110</v>
      </c>
      <c r="P22" s="290">
        <v>138</v>
      </c>
      <c r="Q22" s="291">
        <v>1.903448275862069</v>
      </c>
    </row>
    <row r="23" spans="1:17" ht="15.75" x14ac:dyDescent="0.25">
      <c r="A23" t="s">
        <v>909</v>
      </c>
      <c r="B23" t="s">
        <v>910</v>
      </c>
      <c r="C23" t="s">
        <v>911</v>
      </c>
      <c r="D23" s="287" t="s">
        <v>1288</v>
      </c>
      <c r="E23" s="287">
        <v>5</v>
      </c>
      <c r="F23" s="288" t="s">
        <v>883</v>
      </c>
      <c r="G23" s="287">
        <v>11</v>
      </c>
      <c r="H23" s="287">
        <v>91</v>
      </c>
      <c r="I23" s="289">
        <v>42242</v>
      </c>
      <c r="J23" s="287">
        <v>559</v>
      </c>
      <c r="K23" s="289">
        <v>42500</v>
      </c>
      <c r="L23" s="287">
        <v>806</v>
      </c>
      <c r="M23" s="287">
        <v>105</v>
      </c>
      <c r="N23" s="287">
        <v>155</v>
      </c>
      <c r="O23" s="287">
        <v>210</v>
      </c>
      <c r="P23" s="290">
        <v>247</v>
      </c>
      <c r="Q23" s="291">
        <v>1.9</v>
      </c>
    </row>
    <row r="24" spans="1:17" ht="15.75" x14ac:dyDescent="0.25">
      <c r="A24" t="s">
        <v>1012</v>
      </c>
      <c r="B24" t="s">
        <v>1013</v>
      </c>
      <c r="C24" t="s">
        <v>1014</v>
      </c>
      <c r="D24" s="287" t="s">
        <v>1289</v>
      </c>
      <c r="E24" s="287">
        <v>6</v>
      </c>
      <c r="F24" s="288" t="s">
        <v>883</v>
      </c>
      <c r="G24" s="287">
        <v>11</v>
      </c>
      <c r="H24" s="287">
        <v>70</v>
      </c>
      <c r="I24" s="289">
        <v>42242</v>
      </c>
      <c r="J24" s="287">
        <v>489</v>
      </c>
      <c r="K24" s="289">
        <v>42500</v>
      </c>
      <c r="L24" s="287">
        <v>700</v>
      </c>
      <c r="M24" s="287">
        <v>90</v>
      </c>
      <c r="N24" s="287">
        <v>135</v>
      </c>
      <c r="O24" s="287">
        <v>180</v>
      </c>
      <c r="P24" s="290">
        <v>211</v>
      </c>
      <c r="Q24" s="291">
        <v>1.8755555555555556</v>
      </c>
    </row>
    <row r="25" spans="1:17" ht="15.75" x14ac:dyDescent="0.25">
      <c r="A25" t="s">
        <v>978</v>
      </c>
      <c r="B25" t="s">
        <v>976</v>
      </c>
      <c r="C25" t="s">
        <v>979</v>
      </c>
      <c r="D25" s="287" t="s">
        <v>1290</v>
      </c>
      <c r="E25" s="287">
        <v>6</v>
      </c>
      <c r="F25" s="288" t="s">
        <v>883</v>
      </c>
      <c r="G25" s="287">
        <v>15</v>
      </c>
      <c r="H25" s="287">
        <v>95</v>
      </c>
      <c r="I25" s="289">
        <v>42242</v>
      </c>
      <c r="J25" s="287">
        <v>739</v>
      </c>
      <c r="K25" s="289">
        <v>42500</v>
      </c>
      <c r="L25" s="287">
        <v>851</v>
      </c>
      <c r="M25" s="287">
        <v>45</v>
      </c>
      <c r="N25" s="287">
        <v>75</v>
      </c>
      <c r="O25" s="287">
        <v>90</v>
      </c>
      <c r="P25" s="290">
        <v>112</v>
      </c>
      <c r="Q25" s="291">
        <v>1.8666666666666667</v>
      </c>
    </row>
    <row r="26" spans="1:17" ht="15.75" x14ac:dyDescent="0.25">
      <c r="A26" t="s">
        <v>975</v>
      </c>
      <c r="B26" t="s">
        <v>964</v>
      </c>
      <c r="C26" t="s">
        <v>974</v>
      </c>
      <c r="D26" s="287" t="s">
        <v>1291</v>
      </c>
      <c r="E26" s="287">
        <v>6</v>
      </c>
      <c r="F26" s="288" t="s">
        <v>867</v>
      </c>
      <c r="G26" s="287">
        <v>11</v>
      </c>
      <c r="H26" s="287">
        <v>110</v>
      </c>
      <c r="I26" s="289">
        <v>42243</v>
      </c>
      <c r="J26" s="287">
        <v>490</v>
      </c>
      <c r="K26" s="289">
        <v>42499</v>
      </c>
      <c r="L26" s="287">
        <v>697</v>
      </c>
      <c r="M26" s="287">
        <v>90</v>
      </c>
      <c r="N26" s="287">
        <v>135</v>
      </c>
      <c r="O26" s="287">
        <v>180</v>
      </c>
      <c r="P26" s="290">
        <v>207</v>
      </c>
      <c r="Q26" s="291">
        <v>1.84</v>
      </c>
    </row>
    <row r="27" spans="1:17" ht="15.75" x14ac:dyDescent="0.25">
      <c r="A27" t="s">
        <v>1010</v>
      </c>
      <c r="B27" t="s">
        <v>905</v>
      </c>
      <c r="C27" t="s">
        <v>1011</v>
      </c>
      <c r="D27" s="287" t="s">
        <v>1292</v>
      </c>
      <c r="E27" s="287">
        <v>6</v>
      </c>
      <c r="F27" s="288" t="s">
        <v>883</v>
      </c>
      <c r="G27" s="287">
        <v>7</v>
      </c>
      <c r="H27" s="287">
        <v>86</v>
      </c>
      <c r="I27" s="289">
        <v>42242</v>
      </c>
      <c r="J27" s="287">
        <v>918</v>
      </c>
      <c r="K27" s="289">
        <v>42500</v>
      </c>
      <c r="L27" s="287">
        <v>993</v>
      </c>
      <c r="M27" s="287">
        <v>30</v>
      </c>
      <c r="N27" s="287">
        <v>55</v>
      </c>
      <c r="O27" s="287">
        <v>60</v>
      </c>
      <c r="P27" s="290">
        <v>75</v>
      </c>
      <c r="Q27" s="291">
        <v>1.7647058823529411</v>
      </c>
    </row>
    <row r="28" spans="1:17" ht="15.75" x14ac:dyDescent="0.25">
      <c r="A28" t="s">
        <v>924</v>
      </c>
      <c r="B28" t="s">
        <v>925</v>
      </c>
      <c r="C28" t="s">
        <v>926</v>
      </c>
      <c r="D28" s="287" t="s">
        <v>1293</v>
      </c>
      <c r="E28" s="287">
        <v>5</v>
      </c>
      <c r="F28" s="288" t="s">
        <v>883</v>
      </c>
      <c r="G28" s="287">
        <v>10</v>
      </c>
      <c r="H28" s="287">
        <v>107</v>
      </c>
      <c r="I28" s="289">
        <v>42242</v>
      </c>
      <c r="J28" s="287">
        <v>668</v>
      </c>
      <c r="K28" s="289">
        <v>42500</v>
      </c>
      <c r="L28" s="287">
        <v>856</v>
      </c>
      <c r="M28" s="287">
        <v>85</v>
      </c>
      <c r="N28" s="287">
        <v>130</v>
      </c>
      <c r="O28" s="287">
        <v>170</v>
      </c>
      <c r="P28" s="290">
        <v>188</v>
      </c>
      <c r="Q28" s="291">
        <v>1.7488372093023257</v>
      </c>
    </row>
    <row r="29" spans="1:17" ht="15.75" x14ac:dyDescent="0.25">
      <c r="A29" t="s">
        <v>998</v>
      </c>
      <c r="B29" t="s">
        <v>999</v>
      </c>
      <c r="C29" t="s">
        <v>997</v>
      </c>
      <c r="D29" s="287" t="s">
        <v>1294</v>
      </c>
      <c r="E29" s="287">
        <v>7</v>
      </c>
      <c r="F29" s="288" t="s">
        <v>890</v>
      </c>
      <c r="G29" s="287">
        <v>8</v>
      </c>
      <c r="H29" s="287">
        <v>35</v>
      </c>
      <c r="I29" s="289">
        <v>42249</v>
      </c>
      <c r="J29" s="287">
        <v>458</v>
      </c>
      <c r="K29" s="289">
        <v>42500</v>
      </c>
      <c r="L29" s="287">
        <v>658</v>
      </c>
      <c r="M29" s="287">
        <v>90</v>
      </c>
      <c r="N29" s="287">
        <v>145</v>
      </c>
      <c r="O29" s="287">
        <v>180</v>
      </c>
      <c r="P29" s="290">
        <v>200</v>
      </c>
      <c r="Q29" s="291">
        <v>1.7021276595744681</v>
      </c>
    </row>
    <row r="30" spans="1:17" ht="15.75" x14ac:dyDescent="0.25">
      <c r="A30" t="s">
        <v>1016</v>
      </c>
      <c r="B30" t="s">
        <v>1017</v>
      </c>
      <c r="C30" t="s">
        <v>1015</v>
      </c>
      <c r="D30" s="287" t="s">
        <v>1295</v>
      </c>
      <c r="E30" s="287">
        <v>7</v>
      </c>
      <c r="F30" s="288" t="s">
        <v>890</v>
      </c>
      <c r="G30" s="287">
        <v>4</v>
      </c>
      <c r="H30" s="287">
        <v>36</v>
      </c>
      <c r="I30" s="289">
        <v>42249</v>
      </c>
      <c r="J30" s="287">
        <v>771</v>
      </c>
      <c r="K30" s="289">
        <v>42500</v>
      </c>
      <c r="L30" s="287">
        <v>871</v>
      </c>
      <c r="M30" s="287">
        <v>45</v>
      </c>
      <c r="N30" s="287">
        <v>75</v>
      </c>
      <c r="O30" s="287">
        <v>90</v>
      </c>
      <c r="P30" s="290">
        <v>100</v>
      </c>
      <c r="Q30" s="291">
        <v>1.6666666666666667</v>
      </c>
    </row>
    <row r="31" spans="1:17" ht="15.75" x14ac:dyDescent="0.25">
      <c r="A31" t="s">
        <v>934</v>
      </c>
      <c r="B31" t="s">
        <v>935</v>
      </c>
      <c r="C31" t="s">
        <v>936</v>
      </c>
      <c r="D31" s="287" t="s">
        <v>1296</v>
      </c>
      <c r="E31" s="287">
        <v>6</v>
      </c>
      <c r="F31" s="288" t="s">
        <v>880</v>
      </c>
      <c r="G31" s="287">
        <v>23</v>
      </c>
      <c r="H31" s="287">
        <v>129</v>
      </c>
      <c r="I31" s="289">
        <v>42243</v>
      </c>
      <c r="J31" s="287">
        <v>664</v>
      </c>
      <c r="K31" s="289">
        <v>42501</v>
      </c>
      <c r="L31" s="287">
        <v>775</v>
      </c>
      <c r="M31" s="287">
        <v>55</v>
      </c>
      <c r="N31" s="287">
        <v>90</v>
      </c>
      <c r="O31" s="287">
        <v>110</v>
      </c>
      <c r="P31" s="290">
        <v>111</v>
      </c>
      <c r="Q31" s="291">
        <v>1.5310344827586206</v>
      </c>
    </row>
    <row r="32" spans="1:17" ht="15.75" x14ac:dyDescent="0.25">
      <c r="A32" t="s">
        <v>1001</v>
      </c>
      <c r="B32" t="s">
        <v>1002</v>
      </c>
      <c r="C32" t="s">
        <v>1003</v>
      </c>
      <c r="D32" s="287" t="s">
        <v>1297</v>
      </c>
      <c r="E32" s="287">
        <v>5</v>
      </c>
      <c r="F32" s="288" t="s">
        <v>883</v>
      </c>
      <c r="G32" s="287">
        <v>10</v>
      </c>
      <c r="H32" s="287">
        <v>101</v>
      </c>
      <c r="I32" s="289">
        <v>42241</v>
      </c>
      <c r="J32" s="287">
        <v>643</v>
      </c>
      <c r="K32" s="289">
        <v>42500</v>
      </c>
      <c r="L32" s="287">
        <v>805</v>
      </c>
      <c r="M32" s="287">
        <v>85</v>
      </c>
      <c r="N32" s="287">
        <v>130</v>
      </c>
      <c r="O32" s="287">
        <v>170</v>
      </c>
      <c r="P32" s="290">
        <v>162</v>
      </c>
      <c r="Q32" s="291">
        <v>1.5069767441860464</v>
      </c>
    </row>
    <row r="33" spans="1:17" ht="15.75" x14ac:dyDescent="0.25">
      <c r="A33" t="s">
        <v>902</v>
      </c>
      <c r="B33" t="s">
        <v>903</v>
      </c>
      <c r="C33" t="s">
        <v>900</v>
      </c>
      <c r="D33" s="287" t="s">
        <v>1298</v>
      </c>
      <c r="E33" s="287">
        <v>5</v>
      </c>
      <c r="F33" s="288" t="s">
        <v>883</v>
      </c>
      <c r="G33" s="287">
        <v>16</v>
      </c>
      <c r="H33" s="287">
        <v>84</v>
      </c>
      <c r="I33" s="289">
        <v>42242</v>
      </c>
      <c r="J33" s="287">
        <v>227</v>
      </c>
      <c r="K33" s="289">
        <v>42500</v>
      </c>
      <c r="L33" s="287">
        <v>557</v>
      </c>
      <c r="M33" s="287">
        <v>190</v>
      </c>
      <c r="N33" s="287">
        <v>260</v>
      </c>
      <c r="O33" s="287">
        <v>380</v>
      </c>
      <c r="P33" s="290">
        <v>330</v>
      </c>
      <c r="Q33" s="291">
        <v>1.4666666666666666</v>
      </c>
    </row>
    <row r="34" spans="1:17" ht="15.75" x14ac:dyDescent="0.25">
      <c r="A34" t="s">
        <v>989</v>
      </c>
      <c r="B34" t="s">
        <v>990</v>
      </c>
      <c r="C34" t="s">
        <v>991</v>
      </c>
      <c r="D34" s="287" t="s">
        <v>1299</v>
      </c>
      <c r="E34" s="287">
        <v>5</v>
      </c>
      <c r="F34" s="288" t="s">
        <v>883</v>
      </c>
      <c r="G34" s="287">
        <v>12</v>
      </c>
      <c r="H34" s="287">
        <v>94</v>
      </c>
      <c r="I34" s="289">
        <v>42243</v>
      </c>
      <c r="J34" s="287">
        <v>577</v>
      </c>
      <c r="K34" s="289">
        <v>42500</v>
      </c>
      <c r="L34" s="287">
        <v>760</v>
      </c>
      <c r="M34" s="287">
        <v>105</v>
      </c>
      <c r="N34" s="287">
        <v>155</v>
      </c>
      <c r="O34" s="287">
        <v>210</v>
      </c>
      <c r="P34" s="290">
        <v>183</v>
      </c>
      <c r="Q34" s="291">
        <v>1.4076923076923078</v>
      </c>
    </row>
    <row r="35" spans="1:17" ht="15.75" x14ac:dyDescent="0.25">
      <c r="A35" t="s">
        <v>920</v>
      </c>
      <c r="B35" t="s">
        <v>921</v>
      </c>
      <c r="C35" t="s">
        <v>922</v>
      </c>
      <c r="D35" s="287" t="s">
        <v>1300</v>
      </c>
      <c r="E35" s="287">
        <v>6</v>
      </c>
      <c r="F35" s="288" t="s">
        <v>867</v>
      </c>
      <c r="G35" s="287">
        <v>17</v>
      </c>
      <c r="H35" s="287">
        <v>85</v>
      </c>
      <c r="I35" s="289">
        <v>42327</v>
      </c>
      <c r="J35" s="287">
        <v>331</v>
      </c>
      <c r="K35" s="289">
        <v>42499</v>
      </c>
      <c r="L35" s="287">
        <v>530</v>
      </c>
      <c r="M35" s="287">
        <v>115</v>
      </c>
      <c r="N35" s="287">
        <v>170</v>
      </c>
      <c r="O35" s="287">
        <v>230</v>
      </c>
      <c r="P35" s="290">
        <v>199</v>
      </c>
      <c r="Q35" s="291">
        <v>1.3964912280701753</v>
      </c>
    </row>
    <row r="36" spans="1:17" ht="15.75" x14ac:dyDescent="0.25">
      <c r="A36">
        <v>1961852948</v>
      </c>
      <c r="B36" t="s">
        <v>930</v>
      </c>
      <c r="C36" t="s">
        <v>931</v>
      </c>
      <c r="D36" s="287" t="s">
        <v>1301</v>
      </c>
      <c r="E36" s="287">
        <v>8</v>
      </c>
      <c r="F36" s="288" t="s">
        <v>890</v>
      </c>
      <c r="G36" s="287">
        <v>5</v>
      </c>
      <c r="H36" s="287">
        <v>36</v>
      </c>
      <c r="I36" s="289">
        <v>42383</v>
      </c>
      <c r="J36" s="287">
        <v>780</v>
      </c>
      <c r="K36" s="289">
        <v>42500</v>
      </c>
      <c r="L36" s="287">
        <v>874</v>
      </c>
      <c r="M36" s="287">
        <v>55</v>
      </c>
      <c r="N36" s="287">
        <v>80</v>
      </c>
      <c r="O36" s="287">
        <v>110</v>
      </c>
      <c r="P36" s="290">
        <v>94</v>
      </c>
      <c r="Q36" s="291">
        <v>1.3925925925925926</v>
      </c>
    </row>
    <row r="37" spans="1:17" ht="15.75" x14ac:dyDescent="0.25">
      <c r="A37" t="s">
        <v>1004</v>
      </c>
      <c r="B37" t="s">
        <v>923</v>
      </c>
      <c r="C37" t="s">
        <v>1005</v>
      </c>
      <c r="D37" s="287" t="s">
        <v>1302</v>
      </c>
      <c r="E37" s="287">
        <v>5</v>
      </c>
      <c r="F37" s="288" t="s">
        <v>880</v>
      </c>
      <c r="G37" s="287">
        <v>12</v>
      </c>
      <c r="H37" s="287">
        <v>100</v>
      </c>
      <c r="I37" s="289">
        <v>42244</v>
      </c>
      <c r="J37" s="287">
        <v>407</v>
      </c>
      <c r="K37" s="289">
        <v>42501</v>
      </c>
      <c r="L37" s="287">
        <v>619</v>
      </c>
      <c r="M37" s="287">
        <v>130</v>
      </c>
      <c r="N37" s="287">
        <v>180</v>
      </c>
      <c r="O37" s="287">
        <v>260</v>
      </c>
      <c r="P37" s="290">
        <v>212</v>
      </c>
      <c r="Q37" s="291">
        <v>1.3677419354838709</v>
      </c>
    </row>
    <row r="38" spans="1:17" ht="15.75" x14ac:dyDescent="0.25">
      <c r="A38">
        <v>1962331820</v>
      </c>
      <c r="B38" t="s">
        <v>950</v>
      </c>
      <c r="C38" t="s">
        <v>951</v>
      </c>
      <c r="D38" s="287" t="s">
        <v>1303</v>
      </c>
      <c r="E38" s="287">
        <v>7</v>
      </c>
      <c r="F38" s="288" t="s">
        <v>867</v>
      </c>
      <c r="G38" s="287">
        <v>3</v>
      </c>
      <c r="H38" s="287">
        <v>63</v>
      </c>
      <c r="I38" s="289">
        <v>42237</v>
      </c>
      <c r="J38" s="287">
        <v>541</v>
      </c>
      <c r="K38" s="289">
        <v>42500</v>
      </c>
      <c r="L38" s="287">
        <v>653</v>
      </c>
      <c r="M38" s="287">
        <v>70</v>
      </c>
      <c r="N38" s="287">
        <v>115</v>
      </c>
      <c r="O38" s="287">
        <v>140</v>
      </c>
      <c r="P38" s="290">
        <v>112</v>
      </c>
      <c r="Q38" s="291">
        <v>1.2108108108108109</v>
      </c>
    </row>
    <row r="39" spans="1:17" ht="15.75" x14ac:dyDescent="0.25">
      <c r="A39" t="s">
        <v>984</v>
      </c>
      <c r="B39" t="s">
        <v>985</v>
      </c>
      <c r="C39" t="s">
        <v>983</v>
      </c>
      <c r="D39" s="287" t="s">
        <v>1304</v>
      </c>
      <c r="E39" s="287">
        <v>5</v>
      </c>
      <c r="F39" s="288" t="s">
        <v>880</v>
      </c>
      <c r="G39" s="287">
        <v>30</v>
      </c>
      <c r="H39" s="287">
        <v>117</v>
      </c>
      <c r="I39" s="289">
        <v>42243</v>
      </c>
      <c r="J39" s="287">
        <v>483</v>
      </c>
      <c r="K39" s="289">
        <v>42501</v>
      </c>
      <c r="L39" s="287">
        <v>669</v>
      </c>
      <c r="M39" s="287">
        <v>130</v>
      </c>
      <c r="N39" s="287">
        <v>180</v>
      </c>
      <c r="O39" s="287">
        <v>260</v>
      </c>
      <c r="P39" s="290">
        <v>186</v>
      </c>
      <c r="Q39" s="291">
        <v>1.2</v>
      </c>
    </row>
    <row r="40" spans="1:17" ht="15.75" x14ac:dyDescent="0.25">
      <c r="A40" t="s">
        <v>969</v>
      </c>
      <c r="B40" t="s">
        <v>970</v>
      </c>
      <c r="C40" t="s">
        <v>971</v>
      </c>
      <c r="D40" s="287" t="s">
        <v>1305</v>
      </c>
      <c r="E40" s="287">
        <v>6</v>
      </c>
      <c r="F40" s="288" t="s">
        <v>883</v>
      </c>
      <c r="G40" s="287">
        <v>21</v>
      </c>
      <c r="H40" s="287">
        <v>100</v>
      </c>
      <c r="I40" s="289">
        <v>42242</v>
      </c>
      <c r="J40" s="287">
        <v>454</v>
      </c>
      <c r="K40" s="289">
        <v>42500</v>
      </c>
      <c r="L40" s="287">
        <v>589</v>
      </c>
      <c r="M40" s="287">
        <v>90</v>
      </c>
      <c r="N40" s="287">
        <v>135</v>
      </c>
      <c r="O40" s="287">
        <v>180</v>
      </c>
      <c r="P40" s="290">
        <v>135</v>
      </c>
      <c r="Q40" s="291">
        <v>1.2</v>
      </c>
    </row>
    <row r="41" spans="1:17" ht="15.75" x14ac:dyDescent="0.25">
      <c r="A41" t="s">
        <v>864</v>
      </c>
      <c r="B41" t="s">
        <v>865</v>
      </c>
      <c r="C41" t="s">
        <v>866</v>
      </c>
      <c r="D41" s="287" t="s">
        <v>1306</v>
      </c>
      <c r="E41" s="287">
        <v>6</v>
      </c>
      <c r="F41" s="288" t="s">
        <v>867</v>
      </c>
      <c r="G41" s="287">
        <v>19</v>
      </c>
      <c r="H41" s="287">
        <v>93</v>
      </c>
      <c r="I41" s="289">
        <v>42244</v>
      </c>
      <c r="J41" s="287">
        <v>199</v>
      </c>
      <c r="K41" s="289">
        <v>42499</v>
      </c>
      <c r="L41" s="287">
        <v>510</v>
      </c>
      <c r="M41" s="287">
        <v>205</v>
      </c>
      <c r="N41" s="287">
        <v>315</v>
      </c>
      <c r="O41" s="287">
        <v>410</v>
      </c>
      <c r="P41" s="290">
        <v>311</v>
      </c>
      <c r="Q41" s="291">
        <v>1.1961538461538461</v>
      </c>
    </row>
    <row r="42" spans="1:17" ht="15.75" x14ac:dyDescent="0.25">
      <c r="A42" t="s">
        <v>916</v>
      </c>
      <c r="B42" t="s">
        <v>917</v>
      </c>
      <c r="C42" t="s">
        <v>913</v>
      </c>
      <c r="D42" s="287" t="s">
        <v>1307</v>
      </c>
      <c r="E42" s="287">
        <v>5</v>
      </c>
      <c r="F42" s="288" t="s">
        <v>880</v>
      </c>
      <c r="G42" s="287">
        <v>42</v>
      </c>
      <c r="H42" s="287">
        <v>109</v>
      </c>
      <c r="I42" s="289">
        <v>42243</v>
      </c>
      <c r="J42" s="287">
        <v>837</v>
      </c>
      <c r="K42" s="289">
        <v>42501</v>
      </c>
      <c r="L42" s="287">
        <v>918</v>
      </c>
      <c r="M42" s="287">
        <v>50</v>
      </c>
      <c r="N42" s="287">
        <v>90</v>
      </c>
      <c r="O42" s="287">
        <v>100</v>
      </c>
      <c r="P42" s="290">
        <v>81</v>
      </c>
      <c r="Q42" s="291">
        <v>1.1571428571428573</v>
      </c>
    </row>
    <row r="43" spans="1:17" ht="15.75" x14ac:dyDescent="0.25">
      <c r="A43" t="s">
        <v>948</v>
      </c>
      <c r="B43" t="s">
        <v>949</v>
      </c>
      <c r="C43" t="s">
        <v>945</v>
      </c>
      <c r="D43" s="287" t="s">
        <v>1308</v>
      </c>
      <c r="E43" s="287">
        <v>5</v>
      </c>
      <c r="F43" s="288" t="s">
        <v>880</v>
      </c>
      <c r="G43" s="287">
        <v>15</v>
      </c>
      <c r="H43" s="287">
        <v>93</v>
      </c>
      <c r="I43" s="289">
        <v>42243</v>
      </c>
      <c r="J43" s="287">
        <v>152</v>
      </c>
      <c r="K43" s="289">
        <v>42501</v>
      </c>
      <c r="L43" s="287">
        <v>481</v>
      </c>
      <c r="M43" s="287">
        <v>235</v>
      </c>
      <c r="N43" s="287">
        <v>335</v>
      </c>
      <c r="O43" s="287">
        <v>470</v>
      </c>
      <c r="P43" s="290">
        <v>329</v>
      </c>
      <c r="Q43" s="291">
        <v>1.1543859649122807</v>
      </c>
    </row>
    <row r="44" spans="1:17" ht="15.75" x14ac:dyDescent="0.25">
      <c r="A44" t="s">
        <v>1007</v>
      </c>
      <c r="B44" t="s">
        <v>968</v>
      </c>
      <c r="C44" t="s">
        <v>1006</v>
      </c>
      <c r="D44" s="287" t="s">
        <v>1309</v>
      </c>
      <c r="E44" s="287">
        <v>8</v>
      </c>
      <c r="F44" s="288" t="s">
        <v>867</v>
      </c>
      <c r="G44" s="287">
        <v>12</v>
      </c>
      <c r="H44" s="287">
        <v>109</v>
      </c>
      <c r="I44" s="289">
        <v>42235</v>
      </c>
      <c r="J44" s="287">
        <v>342</v>
      </c>
      <c r="K44" s="289">
        <v>42499</v>
      </c>
      <c r="L44" s="287">
        <v>536</v>
      </c>
      <c r="M44" s="287">
        <v>140</v>
      </c>
      <c r="N44" s="287">
        <v>200</v>
      </c>
      <c r="O44" s="287">
        <v>280</v>
      </c>
      <c r="P44" s="290">
        <v>194</v>
      </c>
      <c r="Q44" s="291">
        <v>1.1411764705882352</v>
      </c>
    </row>
    <row r="45" spans="1:17" ht="15.75" x14ac:dyDescent="0.25">
      <c r="A45" t="s">
        <v>954</v>
      </c>
      <c r="B45" t="s">
        <v>955</v>
      </c>
      <c r="C45" t="s">
        <v>953</v>
      </c>
      <c r="D45" s="287" t="s">
        <v>1310</v>
      </c>
      <c r="E45" s="287">
        <v>8</v>
      </c>
      <c r="F45" s="288" t="s">
        <v>867</v>
      </c>
      <c r="G45" s="287">
        <v>9</v>
      </c>
      <c r="H45" s="287">
        <v>78</v>
      </c>
      <c r="I45" s="289">
        <v>42235</v>
      </c>
      <c r="J45" s="287">
        <v>273</v>
      </c>
      <c r="K45" s="289">
        <v>42499</v>
      </c>
      <c r="L45" s="287">
        <v>513</v>
      </c>
      <c r="M45" s="287">
        <v>185</v>
      </c>
      <c r="N45" s="287">
        <v>255</v>
      </c>
      <c r="O45" s="287">
        <v>370</v>
      </c>
      <c r="P45" s="290">
        <v>240</v>
      </c>
      <c r="Q45" s="291">
        <v>1.0909090909090908</v>
      </c>
    </row>
    <row r="46" spans="1:17" x14ac:dyDescent="0.25">
      <c r="D46" s="253" t="s">
        <v>1211</v>
      </c>
    </row>
  </sheetData>
  <sortState ref="D5:T45">
    <sortCondition descending="1" ref="Q5:Q45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rgb="FFFF0000"/>
  </sheetPr>
  <dimension ref="A1:E9"/>
  <sheetViews>
    <sheetView workbookViewId="0">
      <selection activeCell="A4" sqref="A4"/>
    </sheetView>
  </sheetViews>
  <sheetFormatPr defaultRowHeight="15" x14ac:dyDescent="0.25"/>
  <cols>
    <col min="1" max="1" width="34.7109375" bestFit="1" customWidth="1"/>
    <col min="2" max="2" width="18.28515625" customWidth="1"/>
  </cols>
  <sheetData>
    <row r="1" spans="1:5" x14ac:dyDescent="0.25">
      <c r="A1" s="252" t="s">
        <v>1086</v>
      </c>
      <c r="B1" s="161" t="s">
        <v>507</v>
      </c>
    </row>
    <row r="2" spans="1:5" x14ac:dyDescent="0.25">
      <c r="A2" s="252" t="s">
        <v>1090</v>
      </c>
      <c r="B2" s="253">
        <v>1</v>
      </c>
    </row>
    <row r="4" spans="1:5" x14ac:dyDescent="0.25">
      <c r="A4" s="252" t="s">
        <v>1210</v>
      </c>
      <c r="B4" s="161" t="s">
        <v>1215</v>
      </c>
      <c r="C4" t="s">
        <v>1317</v>
      </c>
      <c r="D4" t="s">
        <v>1318</v>
      </c>
      <c r="E4" t="s">
        <v>1319</v>
      </c>
    </row>
    <row r="5" spans="1:5" ht="60" x14ac:dyDescent="0.25">
      <c r="A5" s="253" t="s">
        <v>883</v>
      </c>
      <c r="B5" s="250">
        <v>28</v>
      </c>
      <c r="C5" s="147" t="s">
        <v>1313</v>
      </c>
      <c r="D5">
        <v>167</v>
      </c>
      <c r="E5">
        <v>86</v>
      </c>
    </row>
    <row r="6" spans="1:5" ht="75" x14ac:dyDescent="0.25">
      <c r="A6" s="253" t="s">
        <v>880</v>
      </c>
      <c r="B6" s="250">
        <v>27</v>
      </c>
      <c r="C6" s="147" t="s">
        <v>1314</v>
      </c>
      <c r="D6">
        <v>96</v>
      </c>
      <c r="E6">
        <v>84</v>
      </c>
    </row>
    <row r="7" spans="1:5" ht="75" x14ac:dyDescent="0.25">
      <c r="A7" s="253" t="s">
        <v>867</v>
      </c>
      <c r="B7" s="250">
        <v>20</v>
      </c>
      <c r="C7" s="147" t="s">
        <v>1315</v>
      </c>
      <c r="D7">
        <v>171</v>
      </c>
      <c r="E7">
        <v>93</v>
      </c>
    </row>
    <row r="8" spans="1:5" ht="90" x14ac:dyDescent="0.25">
      <c r="A8" s="253" t="s">
        <v>890</v>
      </c>
      <c r="B8" s="250">
        <v>11</v>
      </c>
      <c r="C8" s="147" t="s">
        <v>1316</v>
      </c>
      <c r="D8">
        <v>42</v>
      </c>
      <c r="E8">
        <v>61</v>
      </c>
    </row>
    <row r="9" spans="1:5" x14ac:dyDescent="0.25">
      <c r="A9" s="253" t="s">
        <v>1211</v>
      </c>
      <c r="B9" s="250">
        <v>86</v>
      </c>
    </row>
  </sheetData>
  <sortState ref="A5:D8">
    <sortCondition descending="1" ref="B5:B8"/>
  </sortState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rgb="FFFF0000"/>
  </sheetPr>
  <dimension ref="A1:O10"/>
  <sheetViews>
    <sheetView showGridLines="0" workbookViewId="0">
      <selection activeCell="B3" sqref="B3:O10"/>
    </sheetView>
  </sheetViews>
  <sheetFormatPr defaultRowHeight="15" x14ac:dyDescent="0.25"/>
  <cols>
    <col min="1" max="1" width="8.85546875" style="161"/>
    <col min="2" max="2" width="34.7109375" bestFit="1" customWidth="1"/>
    <col min="3" max="3" width="13.28515625" customWidth="1"/>
    <col min="4" max="4" width="10.28515625" customWidth="1"/>
    <col min="5" max="5" width="11.28515625" customWidth="1"/>
    <col min="6" max="6" width="11.42578125" customWidth="1"/>
    <col min="7" max="7" width="11.140625" customWidth="1"/>
    <col min="8" max="9" width="12.7109375" customWidth="1"/>
    <col min="10" max="10" width="11.7109375" customWidth="1"/>
    <col min="11" max="11" width="13.85546875" style="302" customWidth="1"/>
    <col min="12" max="12" width="14.28515625" customWidth="1"/>
    <col min="13" max="13" width="12.7109375" customWidth="1"/>
    <col min="14" max="14" width="11.85546875" customWidth="1"/>
    <col min="15" max="15" width="14.7109375" customWidth="1"/>
  </cols>
  <sheetData>
    <row r="1" spans="2:15" x14ac:dyDescent="0.25">
      <c r="B1" s="252" t="s">
        <v>1086</v>
      </c>
      <c r="C1" s="161" t="s">
        <v>507</v>
      </c>
    </row>
    <row r="2" spans="2:15" x14ac:dyDescent="0.25">
      <c r="B2" s="252" t="s">
        <v>1090</v>
      </c>
      <c r="C2" s="253">
        <v>1</v>
      </c>
    </row>
    <row r="3" spans="2:15" ht="20.25" x14ac:dyDescent="0.25">
      <c r="E3" s="467" t="s">
        <v>1343</v>
      </c>
      <c r="F3" s="467"/>
      <c r="G3" s="467"/>
      <c r="H3" s="467"/>
      <c r="I3" s="467"/>
      <c r="J3" s="467"/>
      <c r="K3" s="467"/>
      <c r="L3" s="468" t="s">
        <v>1345</v>
      </c>
      <c r="M3" s="468"/>
      <c r="N3" s="468"/>
      <c r="O3" s="468"/>
    </row>
    <row r="4" spans="2:15" ht="108" x14ac:dyDescent="0.25">
      <c r="B4" s="296" t="s">
        <v>1232</v>
      </c>
      <c r="C4" s="297" t="s">
        <v>1215</v>
      </c>
      <c r="D4" s="297" t="s">
        <v>1329</v>
      </c>
      <c r="E4" s="306" t="s">
        <v>1321</v>
      </c>
      <c r="F4" s="306" t="s">
        <v>1322</v>
      </c>
      <c r="G4" s="298" t="s">
        <v>1251</v>
      </c>
      <c r="H4" s="306" t="s">
        <v>1323</v>
      </c>
      <c r="I4" s="306" t="s">
        <v>1324</v>
      </c>
      <c r="J4" s="297" t="s">
        <v>1330</v>
      </c>
      <c r="K4" s="303" t="s">
        <v>1325</v>
      </c>
      <c r="L4" s="307" t="s">
        <v>1340</v>
      </c>
      <c r="M4" s="307" t="s">
        <v>1327</v>
      </c>
      <c r="N4" s="307" t="s">
        <v>855</v>
      </c>
      <c r="O4" s="307" t="s">
        <v>1328</v>
      </c>
    </row>
    <row r="5" spans="2:15" ht="18" x14ac:dyDescent="0.25">
      <c r="B5" s="294" t="s">
        <v>883</v>
      </c>
      <c r="C5" s="293">
        <v>28</v>
      </c>
      <c r="D5" s="292" t="s">
        <v>1331</v>
      </c>
      <c r="E5" s="299">
        <v>571.78571428571433</v>
      </c>
      <c r="F5" s="299">
        <v>738.78571428571433</v>
      </c>
      <c r="G5" s="300">
        <v>167</v>
      </c>
      <c r="H5" s="299">
        <v>85.714285714285708</v>
      </c>
      <c r="I5" s="299">
        <v>129.64285714285714</v>
      </c>
      <c r="J5" s="304">
        <v>1.550912106135987</v>
      </c>
      <c r="K5" s="305">
        <v>0.6785714285714286</v>
      </c>
      <c r="L5" s="301" t="s">
        <v>1333</v>
      </c>
      <c r="M5" s="301">
        <v>2.953035714285714</v>
      </c>
      <c r="N5" s="299">
        <v>19.363687499999994</v>
      </c>
      <c r="O5" s="299">
        <v>12.357142857142858</v>
      </c>
    </row>
    <row r="6" spans="2:15" ht="18" x14ac:dyDescent="0.25">
      <c r="B6" s="294" t="s">
        <v>867</v>
      </c>
      <c r="C6" s="293">
        <v>20</v>
      </c>
      <c r="D6" s="292" t="s">
        <v>1334</v>
      </c>
      <c r="E6" s="299">
        <v>548.65</v>
      </c>
      <c r="F6" s="299">
        <v>719.45</v>
      </c>
      <c r="G6" s="300">
        <v>170.8</v>
      </c>
      <c r="H6" s="299">
        <v>92.5</v>
      </c>
      <c r="I6" s="299">
        <v>142.75</v>
      </c>
      <c r="J6" s="304">
        <v>1.4520722635494157</v>
      </c>
      <c r="K6" s="305">
        <v>0.75</v>
      </c>
      <c r="L6" s="301" t="s">
        <v>1335</v>
      </c>
      <c r="M6" s="301">
        <v>2.8815200000000005</v>
      </c>
      <c r="N6" s="299">
        <v>15.68416249999998</v>
      </c>
      <c r="O6" s="299">
        <v>9.9</v>
      </c>
    </row>
    <row r="7" spans="2:15" ht="18" x14ac:dyDescent="0.25">
      <c r="B7" s="294" t="s">
        <v>880</v>
      </c>
      <c r="C7" s="293">
        <v>27</v>
      </c>
      <c r="D7" s="292" t="s">
        <v>1331</v>
      </c>
      <c r="E7" s="299">
        <v>632.85185185185185</v>
      </c>
      <c r="F7" s="299">
        <v>728.37037037037032</v>
      </c>
      <c r="G7" s="300">
        <v>95.518518518518519</v>
      </c>
      <c r="H7" s="299">
        <v>84.074074074074076</v>
      </c>
      <c r="I7" s="299">
        <v>127.4074074074074</v>
      </c>
      <c r="J7" s="304">
        <v>0.90332749562171633</v>
      </c>
      <c r="K7" s="305">
        <v>0.48148148148148145</v>
      </c>
      <c r="L7" s="301" t="s">
        <v>1332</v>
      </c>
      <c r="M7" s="301">
        <v>3.3496814814814817</v>
      </c>
      <c r="N7" s="299">
        <v>22.360788888888887</v>
      </c>
      <c r="O7" s="299">
        <v>22.037037037037038</v>
      </c>
    </row>
    <row r="8" spans="2:15" ht="18" x14ac:dyDescent="0.25">
      <c r="B8" s="294" t="s">
        <v>890</v>
      </c>
      <c r="C8" s="293">
        <v>11</v>
      </c>
      <c r="D8" s="292" t="s">
        <v>1336</v>
      </c>
      <c r="E8" s="299">
        <v>670.81818181818187</v>
      </c>
      <c r="F8" s="299">
        <v>712.81818181818187</v>
      </c>
      <c r="G8" s="300">
        <v>42</v>
      </c>
      <c r="H8" s="299">
        <v>60.909090909090907</v>
      </c>
      <c r="I8" s="299">
        <v>98.63636363636364</v>
      </c>
      <c r="J8" s="304">
        <v>0.5264957264957264</v>
      </c>
      <c r="K8" s="305">
        <v>0.45454545454545453</v>
      </c>
      <c r="L8" s="301" t="s">
        <v>1337</v>
      </c>
      <c r="M8" s="301">
        <v>1.9549636363636365</v>
      </c>
      <c r="N8" s="299">
        <v>21.825013636363618</v>
      </c>
      <c r="O8" s="299">
        <v>5.7272727272727275</v>
      </c>
    </row>
    <row r="10" spans="2:15" ht="20.25" x14ac:dyDescent="0.25">
      <c r="B10" s="311" t="s">
        <v>1341</v>
      </c>
      <c r="C10" s="308">
        <v>86</v>
      </c>
      <c r="D10" s="295" t="s">
        <v>1338</v>
      </c>
      <c r="E10" s="309">
        <v>598.24418604651157</v>
      </c>
      <c r="F10" s="309">
        <v>727.69767441860461</v>
      </c>
      <c r="G10" s="310">
        <v>129.45348837209303</v>
      </c>
      <c r="H10" s="309">
        <v>83.604651162790702</v>
      </c>
      <c r="I10" s="309">
        <v>128.02325581395348</v>
      </c>
      <c r="J10" s="304">
        <v>1.2234065934065934</v>
      </c>
      <c r="K10" s="305">
        <v>0.60465116279069764</v>
      </c>
      <c r="L10" s="304" t="s">
        <v>1339</v>
      </c>
      <c r="M10" s="304">
        <v>2.9332720930232554</v>
      </c>
      <c r="N10" s="309">
        <v>19.763755232558129</v>
      </c>
      <c r="O10" s="309">
        <v>13.976744186046512</v>
      </c>
    </row>
  </sheetData>
  <sortState ref="A5:O9">
    <sortCondition descending="1" ref="J5:J9"/>
  </sortState>
  <mergeCells count="2">
    <mergeCell ref="E3:K3"/>
    <mergeCell ref="L3:O3"/>
  </mergeCells>
  <conditionalFormatting sqref="J5:J8 J10">
    <cfRule type="cellIs" dxfId="15" priority="3" stopIfTrue="1" operator="greaterThanOrEqual">
      <formula>0.75</formula>
    </cfRule>
    <cfRule type="cellIs" dxfId="14" priority="4" operator="lessThan">
      <formula>0.75</formula>
    </cfRule>
  </conditionalFormatting>
  <conditionalFormatting sqref="K5:K8 K10">
    <cfRule type="cellIs" dxfId="13" priority="1" stopIfTrue="1" operator="greaterThanOrEqual">
      <formula>0.45</formula>
    </cfRule>
    <cfRule type="cellIs" dxfId="12" priority="2" operator="lessThan">
      <formula>0.45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rgb="FFFF0000"/>
  </sheetPr>
  <dimension ref="A1:O12"/>
  <sheetViews>
    <sheetView showGridLines="0" workbookViewId="0">
      <selection activeCell="B6" sqref="B6:O12"/>
    </sheetView>
  </sheetViews>
  <sheetFormatPr defaultRowHeight="15" x14ac:dyDescent="0.25"/>
  <cols>
    <col min="1" max="1" width="18.28515625" style="161" customWidth="1"/>
    <col min="2" max="2" width="34.7109375" bestFit="1" customWidth="1"/>
    <col min="3" max="3" width="13.28515625" customWidth="1"/>
    <col min="4" max="4" width="10.28515625" customWidth="1"/>
    <col min="5" max="5" width="11.28515625" style="118" customWidth="1"/>
    <col min="6" max="6" width="11.42578125" style="118" customWidth="1"/>
    <col min="7" max="7" width="11.140625" style="118" customWidth="1"/>
    <col min="8" max="9" width="12.7109375" style="118" customWidth="1"/>
    <col min="10" max="10" width="10.7109375" style="281" customWidth="1"/>
    <col min="11" max="11" width="13.85546875" style="302" customWidth="1"/>
    <col min="12" max="12" width="14.28515625" customWidth="1"/>
    <col min="13" max="13" width="11.28515625" style="281" customWidth="1"/>
    <col min="14" max="14" width="11.85546875" style="118" customWidth="1"/>
    <col min="15" max="15" width="13.85546875" style="118" customWidth="1"/>
  </cols>
  <sheetData>
    <row r="1" spans="1:15" x14ac:dyDescent="0.25">
      <c r="A1" s="253">
        <v>0</v>
      </c>
      <c r="B1" s="252" t="s">
        <v>1137</v>
      </c>
      <c r="C1" s="253">
        <v>0</v>
      </c>
    </row>
    <row r="2" spans="1:15" x14ac:dyDescent="0.25">
      <c r="A2" s="253">
        <v>1</v>
      </c>
      <c r="B2" s="252" t="s">
        <v>1090</v>
      </c>
      <c r="C2" s="253">
        <v>1</v>
      </c>
    </row>
    <row r="3" spans="1:15" x14ac:dyDescent="0.25">
      <c r="A3" s="161" t="s">
        <v>1253</v>
      </c>
      <c r="B3" s="252" t="s">
        <v>1086</v>
      </c>
      <c r="C3" s="161" t="s">
        <v>1253</v>
      </c>
    </row>
    <row r="4" spans="1:15" ht="21" x14ac:dyDescent="0.35">
      <c r="E4" s="469" t="s">
        <v>1342</v>
      </c>
      <c r="F4" s="469"/>
      <c r="G4" s="469"/>
      <c r="H4" s="469"/>
      <c r="I4" s="469"/>
      <c r="J4" s="469"/>
      <c r="K4" s="470"/>
      <c r="L4" s="471" t="s">
        <v>1344</v>
      </c>
      <c r="M4" s="471"/>
      <c r="N4" s="471"/>
      <c r="O4" s="471"/>
    </row>
    <row r="5" spans="1:15" ht="93.75" x14ac:dyDescent="0.25">
      <c r="A5" s="161" t="s">
        <v>1215</v>
      </c>
      <c r="B5" s="312" t="s">
        <v>1232</v>
      </c>
      <c r="C5" s="257" t="s">
        <v>1215</v>
      </c>
      <c r="D5" s="257" t="s">
        <v>1329</v>
      </c>
      <c r="E5" s="327" t="s">
        <v>1321</v>
      </c>
      <c r="F5" s="327" t="s">
        <v>1322</v>
      </c>
      <c r="G5" s="328" t="s">
        <v>1251</v>
      </c>
      <c r="H5" s="327" t="s">
        <v>1323</v>
      </c>
      <c r="I5" s="327" t="s">
        <v>1324</v>
      </c>
      <c r="J5" s="329" t="s">
        <v>1330</v>
      </c>
      <c r="K5" s="330" t="s">
        <v>1325</v>
      </c>
      <c r="L5" s="331" t="s">
        <v>1348</v>
      </c>
      <c r="M5" s="332" t="s">
        <v>1327</v>
      </c>
      <c r="N5" s="333" t="s">
        <v>855</v>
      </c>
      <c r="O5" s="333" t="s">
        <v>1328</v>
      </c>
    </row>
    <row r="6" spans="1:15" ht="18.75" x14ac:dyDescent="0.25">
      <c r="A6" s="250">
        <v>28</v>
      </c>
      <c r="B6" s="334" t="s">
        <v>883</v>
      </c>
      <c r="C6" s="335">
        <v>28</v>
      </c>
      <c r="D6" s="336" t="s">
        <v>1331</v>
      </c>
      <c r="E6" s="337">
        <v>571.78571428571433</v>
      </c>
      <c r="F6" s="337">
        <v>738.78571428571433</v>
      </c>
      <c r="G6" s="338">
        <v>167</v>
      </c>
      <c r="H6" s="337">
        <v>85.714285714285708</v>
      </c>
      <c r="I6" s="337">
        <v>129.64285714285714</v>
      </c>
      <c r="J6" s="339">
        <v>1.550912106135987</v>
      </c>
      <c r="K6" s="340">
        <v>0.6785714285714286</v>
      </c>
      <c r="L6" s="336" t="s">
        <v>1333</v>
      </c>
      <c r="M6" s="341">
        <v>2.953035714285714</v>
      </c>
      <c r="N6" s="337">
        <v>19.363687499999994</v>
      </c>
      <c r="O6" s="337">
        <v>12.357142857142858</v>
      </c>
    </row>
    <row r="7" spans="1:15" ht="18.75" x14ac:dyDescent="0.25">
      <c r="A7" s="250">
        <v>20</v>
      </c>
      <c r="B7" s="334" t="s">
        <v>867</v>
      </c>
      <c r="C7" s="335">
        <v>20</v>
      </c>
      <c r="D7" s="336" t="s">
        <v>1334</v>
      </c>
      <c r="E7" s="337">
        <v>548.65</v>
      </c>
      <c r="F7" s="337">
        <v>719.45</v>
      </c>
      <c r="G7" s="338">
        <v>170.8</v>
      </c>
      <c r="H7" s="337">
        <v>92.5</v>
      </c>
      <c r="I7" s="337">
        <v>142.75</v>
      </c>
      <c r="J7" s="339">
        <v>1.4520722635494157</v>
      </c>
      <c r="K7" s="340">
        <v>0.75</v>
      </c>
      <c r="L7" s="336" t="s">
        <v>1335</v>
      </c>
      <c r="M7" s="341">
        <v>2.8815200000000005</v>
      </c>
      <c r="N7" s="337">
        <v>15.68416249999998</v>
      </c>
      <c r="O7" s="337">
        <v>9.9</v>
      </c>
    </row>
    <row r="8" spans="1:15" ht="18.75" x14ac:dyDescent="0.25">
      <c r="A8" s="250">
        <v>27</v>
      </c>
      <c r="B8" s="334" t="s">
        <v>880</v>
      </c>
      <c r="C8" s="335">
        <v>27</v>
      </c>
      <c r="D8" s="336" t="s">
        <v>1331</v>
      </c>
      <c r="E8" s="337">
        <v>632.85185185185185</v>
      </c>
      <c r="F8" s="337">
        <v>728.37037037037032</v>
      </c>
      <c r="G8" s="338">
        <v>95.518518518518519</v>
      </c>
      <c r="H8" s="337">
        <v>84.074074074074076</v>
      </c>
      <c r="I8" s="337">
        <v>127.4074074074074</v>
      </c>
      <c r="J8" s="339">
        <v>0.90332749562171633</v>
      </c>
      <c r="K8" s="340">
        <v>0.48148148148148145</v>
      </c>
      <c r="L8" s="336" t="s">
        <v>1332</v>
      </c>
      <c r="M8" s="341">
        <v>3.3496814814814817</v>
      </c>
      <c r="N8" s="337">
        <v>22.360788888888887</v>
      </c>
      <c r="O8" s="337">
        <v>22.037037037037038</v>
      </c>
    </row>
    <row r="9" spans="1:15" ht="18.75" x14ac:dyDescent="0.25">
      <c r="A9" s="250">
        <v>11</v>
      </c>
      <c r="B9" s="334" t="s">
        <v>890</v>
      </c>
      <c r="C9" s="335">
        <v>11</v>
      </c>
      <c r="D9" s="336" t="s">
        <v>1336</v>
      </c>
      <c r="E9" s="337">
        <v>670.81818181818187</v>
      </c>
      <c r="F9" s="337">
        <v>712.81818181818187</v>
      </c>
      <c r="G9" s="338">
        <v>42</v>
      </c>
      <c r="H9" s="337">
        <v>60.909090909090907</v>
      </c>
      <c r="I9" s="337">
        <v>98.63636363636364</v>
      </c>
      <c r="J9" s="339">
        <v>0.5264957264957264</v>
      </c>
      <c r="K9" s="340">
        <v>0.45454545454545453</v>
      </c>
      <c r="L9" s="336" t="s">
        <v>1337</v>
      </c>
      <c r="M9" s="341">
        <v>1.9549636363636365</v>
      </c>
      <c r="N9" s="337">
        <v>21.825013636363618</v>
      </c>
      <c r="O9" s="337">
        <v>5.7272727272727275</v>
      </c>
    </row>
    <row r="10" spans="1:15" x14ac:dyDescent="0.25">
      <c r="A10" s="250">
        <v>86</v>
      </c>
      <c r="B10" s="157"/>
      <c r="C10" s="157"/>
      <c r="D10" s="157"/>
      <c r="E10" s="342"/>
      <c r="F10" s="342"/>
      <c r="G10" s="342"/>
      <c r="H10" s="342"/>
      <c r="I10" s="342"/>
      <c r="J10" s="343"/>
      <c r="K10" s="344"/>
      <c r="L10" s="157"/>
      <c r="M10" s="343"/>
      <c r="N10" s="342"/>
      <c r="O10" s="342"/>
    </row>
    <row r="11" spans="1:15" ht="21" x14ac:dyDescent="0.25">
      <c r="B11" s="345" t="s">
        <v>1320</v>
      </c>
      <c r="C11" s="346">
        <v>86</v>
      </c>
      <c r="D11" s="347" t="s">
        <v>1338</v>
      </c>
      <c r="E11" s="348">
        <v>598.24418604651157</v>
      </c>
      <c r="F11" s="348">
        <v>727.69767441860461</v>
      </c>
      <c r="G11" s="349">
        <v>129.45348837209303</v>
      </c>
      <c r="H11" s="348">
        <v>83.604651162790702</v>
      </c>
      <c r="I11" s="348">
        <v>128.02325581395348</v>
      </c>
      <c r="J11" s="339">
        <v>1.2234065934065934</v>
      </c>
      <c r="K11" s="340">
        <v>0.60465116279069764</v>
      </c>
      <c r="L11" s="347" t="s">
        <v>1339</v>
      </c>
      <c r="M11" s="339">
        <v>2.9332720930232554</v>
      </c>
      <c r="N11" s="348">
        <v>19.763755232558129</v>
      </c>
      <c r="O11" s="348">
        <v>13.976744186046512</v>
      </c>
    </row>
    <row r="12" spans="1:15" x14ac:dyDescent="0.25">
      <c r="B12" s="157"/>
      <c r="C12" s="157"/>
      <c r="D12" s="157"/>
      <c r="E12" s="342"/>
      <c r="F12" s="342"/>
      <c r="G12" s="342"/>
      <c r="H12" s="342"/>
      <c r="I12" s="342"/>
      <c r="J12" s="343"/>
      <c r="K12" s="344"/>
      <c r="L12" s="157"/>
      <c r="M12" s="343"/>
      <c r="N12" s="342"/>
      <c r="O12" s="342"/>
    </row>
  </sheetData>
  <sortState ref="A6:O10">
    <sortCondition descending="1" ref="J6:J10"/>
  </sortState>
  <mergeCells count="2">
    <mergeCell ref="E4:K4"/>
    <mergeCell ref="L4:O4"/>
  </mergeCells>
  <conditionalFormatting sqref="J6:J9 J11">
    <cfRule type="cellIs" dxfId="11" priority="3" stopIfTrue="1" operator="greaterThanOrEqual">
      <formula>0.75</formula>
    </cfRule>
    <cfRule type="cellIs" dxfId="10" priority="4" operator="lessThan">
      <formula>0.75</formula>
    </cfRule>
  </conditionalFormatting>
  <conditionalFormatting sqref="K6:K9 K11">
    <cfRule type="cellIs" dxfId="9" priority="1" stopIfTrue="1" operator="greaterThanOrEqual">
      <formula>0.45</formula>
    </cfRule>
    <cfRule type="cellIs" dxfId="8" priority="2" operator="lessThan">
      <formula>0.45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rgb="FFFF0000"/>
  </sheetPr>
  <dimension ref="A1:E13"/>
  <sheetViews>
    <sheetView tabSelected="1" workbookViewId="0">
      <selection sqref="A1:P1048576"/>
    </sheetView>
  </sheetViews>
  <sheetFormatPr defaultRowHeight="15" x14ac:dyDescent="0.25"/>
  <cols>
    <col min="1" max="1" width="34.7109375" bestFit="1" customWidth="1"/>
    <col min="2" max="2" width="17.42578125" customWidth="1"/>
    <col min="3" max="3" width="18.28515625" bestFit="1" customWidth="1"/>
    <col min="4" max="4" width="19.28515625" bestFit="1" customWidth="1"/>
    <col min="5" max="5" width="22.140625" bestFit="1" customWidth="1"/>
  </cols>
  <sheetData>
    <row r="1" spans="1:5" x14ac:dyDescent="0.25">
      <c r="A1" s="252" t="s">
        <v>1086</v>
      </c>
      <c r="B1" s="161" t="s">
        <v>507</v>
      </c>
    </row>
    <row r="2" spans="1:5" x14ac:dyDescent="0.25">
      <c r="A2" s="252" t="s">
        <v>1090</v>
      </c>
      <c r="B2" s="253">
        <v>1</v>
      </c>
    </row>
    <row r="4" spans="1:5" x14ac:dyDescent="0.25">
      <c r="A4" s="252" t="s">
        <v>1210</v>
      </c>
      <c r="B4" s="161" t="s">
        <v>1251</v>
      </c>
      <c r="C4" s="161" t="s">
        <v>1215</v>
      </c>
      <c r="D4" s="161" t="s">
        <v>1252</v>
      </c>
      <c r="E4" s="161" t="s">
        <v>1326</v>
      </c>
    </row>
    <row r="5" spans="1:5" x14ac:dyDescent="0.25">
      <c r="A5" s="253" t="s">
        <v>1346</v>
      </c>
      <c r="B5" s="250">
        <v>129.45348837209303</v>
      </c>
      <c r="C5" s="250">
        <v>86</v>
      </c>
      <c r="D5" s="250">
        <v>83.604651162790702</v>
      </c>
      <c r="E5" s="250">
        <v>88.081395348837205</v>
      </c>
    </row>
    <row r="6" spans="1:5" x14ac:dyDescent="0.25">
      <c r="A6" s="253" t="s">
        <v>1211</v>
      </c>
      <c r="B6" s="250">
        <v>129.45348837209303</v>
      </c>
      <c r="C6" s="250">
        <v>86</v>
      </c>
      <c r="D6" s="250">
        <v>83.604651162790702</v>
      </c>
      <c r="E6" s="250">
        <v>88.081395348837205</v>
      </c>
    </row>
    <row r="10" spans="1:5" x14ac:dyDescent="0.25">
      <c r="A10" t="s">
        <v>1347</v>
      </c>
      <c r="B10" t="s">
        <v>1251</v>
      </c>
    </row>
    <row r="11" spans="1:5" x14ac:dyDescent="0.25">
      <c r="A11" t="str">
        <f>"All 
"&amp;VLOOKUP("Grand Total",$A$4:$C$8,3,FALSE)&amp;" Students"</f>
        <v>All 
86 Students</v>
      </c>
      <c r="B11">
        <f>ROUND(VLOOKUP("Grand Total",$A$4:$C$8,2,FALSE),0)</f>
        <v>129</v>
      </c>
    </row>
    <row r="12" spans="1:5" x14ac:dyDescent="0.25">
      <c r="A12" t="str">
        <f>IFERROR(VLOOKUP("Decliners 100L+",$A$4:$C$8,3,FALSE),0)&amp;" Students ("&amp;IFERROR(ROUND(100*(VLOOKUP("Decliners 100L+",$A$4:$C$8,3,FALSE)/VLOOKUP("Grand Total",$A$4:$C$8,3,FALSE)),0),0)&amp;"%)
 who Dropped 100L
 or More"</f>
        <v>0 Students (0%)
 who Dropped 100L
 or More</v>
      </c>
      <c r="B12">
        <f>IFERROR(ROUND(VLOOKUP("Decliners 100L+",$A$4:$C$8,2,FALSE),0),0)</f>
        <v>0</v>
      </c>
    </row>
    <row r="13" spans="1:5" x14ac:dyDescent="0.25">
      <c r="A13" t="str">
        <f>"Remaining 
"&amp;VLOOKUP("Remaining Students",$A$4:$C$8,3,FALSE)&amp;" Students"</f>
        <v>Remaining 
86 Students</v>
      </c>
      <c r="B13">
        <f>IFERROR(ROUND(VLOOKUP("Remaining Students",$A$4:$C$8,2,FALSE),0),0)</f>
        <v>129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rgb="FFFF0000"/>
  </sheetPr>
  <dimension ref="A1:K15"/>
  <sheetViews>
    <sheetView showGridLines="0" topLeftCell="G1" workbookViewId="0">
      <selection activeCell="K5" sqref="K5:K10"/>
    </sheetView>
  </sheetViews>
  <sheetFormatPr defaultRowHeight="15" x14ac:dyDescent="0.25"/>
  <cols>
    <col min="1" max="1" width="10.140625" style="161" customWidth="1"/>
    <col min="2" max="7" width="17.140625" customWidth="1"/>
  </cols>
  <sheetData>
    <row r="1" spans="1:11" x14ac:dyDescent="0.25">
      <c r="B1" s="252" t="s">
        <v>1086</v>
      </c>
      <c r="C1" s="161" t="s">
        <v>507</v>
      </c>
      <c r="D1" t="s">
        <v>1349</v>
      </c>
    </row>
    <row r="2" spans="1:11" x14ac:dyDescent="0.25">
      <c r="B2" s="252" t="s">
        <v>1090</v>
      </c>
      <c r="C2" s="253">
        <v>1</v>
      </c>
    </row>
    <row r="4" spans="1:11" ht="35.25" customHeight="1" x14ac:dyDescent="0.25">
      <c r="B4" s="161"/>
      <c r="C4" s="473" t="s">
        <v>1351</v>
      </c>
      <c r="D4" s="473"/>
      <c r="E4" s="473"/>
      <c r="F4" s="473"/>
    </row>
    <row r="5" spans="1:11" ht="44.65" customHeight="1" x14ac:dyDescent="0.25">
      <c r="B5" s="350"/>
      <c r="C5" s="354" t="s">
        <v>1352</v>
      </c>
      <c r="D5" s="354" t="s">
        <v>1353</v>
      </c>
      <c r="E5" s="354" t="s">
        <v>1354</v>
      </c>
      <c r="F5" s="354" t="s">
        <v>1355</v>
      </c>
      <c r="G5" s="352" t="s">
        <v>1356</v>
      </c>
      <c r="I5" t="s">
        <v>1317</v>
      </c>
      <c r="J5" t="s">
        <v>1356</v>
      </c>
      <c r="K5" t="s">
        <v>1357</v>
      </c>
    </row>
    <row r="6" spans="1:11" ht="44.65" customHeight="1" x14ac:dyDescent="0.25">
      <c r="A6" s="472" t="s">
        <v>1350</v>
      </c>
      <c r="B6" s="352" t="s">
        <v>1352</v>
      </c>
      <c r="C6" s="356">
        <v>36</v>
      </c>
      <c r="D6" s="357">
        <v>20</v>
      </c>
      <c r="E6" s="357">
        <v>4</v>
      </c>
      <c r="F6" s="357"/>
      <c r="G6" s="353">
        <v>60</v>
      </c>
      <c r="I6" t="s">
        <v>1352</v>
      </c>
      <c r="J6">
        <v>60</v>
      </c>
      <c r="K6">
        <v>38</v>
      </c>
    </row>
    <row r="7" spans="1:11" ht="44.65" customHeight="1" x14ac:dyDescent="0.25">
      <c r="A7" s="472"/>
      <c r="B7" s="352" t="s">
        <v>1353</v>
      </c>
      <c r="C7" s="351">
        <v>2</v>
      </c>
      <c r="D7" s="356">
        <v>11</v>
      </c>
      <c r="E7" s="357">
        <v>9</v>
      </c>
      <c r="F7" s="357"/>
      <c r="G7" s="353">
        <v>22</v>
      </c>
      <c r="I7" t="s">
        <v>1353</v>
      </c>
      <c r="J7">
        <v>22</v>
      </c>
      <c r="K7">
        <v>31</v>
      </c>
    </row>
    <row r="8" spans="1:11" ht="44.65" customHeight="1" x14ac:dyDescent="0.25">
      <c r="A8" s="472"/>
      <c r="B8" s="352" t="s">
        <v>1354</v>
      </c>
      <c r="C8" s="351"/>
      <c r="D8" s="351"/>
      <c r="E8" s="356">
        <v>2</v>
      </c>
      <c r="F8" s="357">
        <v>2</v>
      </c>
      <c r="G8" s="353">
        <v>4</v>
      </c>
      <c r="I8" t="s">
        <v>1354</v>
      </c>
      <c r="J8">
        <v>4</v>
      </c>
      <c r="K8">
        <v>15</v>
      </c>
    </row>
    <row r="9" spans="1:11" s="161" customFormat="1" ht="44.65" customHeight="1" x14ac:dyDescent="0.25">
      <c r="A9" s="472"/>
      <c r="B9" s="352" t="s">
        <v>1355</v>
      </c>
      <c r="C9" s="351"/>
      <c r="D9" s="351"/>
      <c r="E9" s="351"/>
      <c r="F9" s="356"/>
      <c r="G9" s="353"/>
      <c r="I9" s="161" t="s">
        <v>1355</v>
      </c>
      <c r="K9" s="161">
        <v>2</v>
      </c>
    </row>
    <row r="10" spans="1:11" ht="44.65" customHeight="1" x14ac:dyDescent="0.25">
      <c r="B10" s="354" t="s">
        <v>1357</v>
      </c>
      <c r="C10" s="355">
        <v>38</v>
      </c>
      <c r="D10" s="355">
        <v>31</v>
      </c>
      <c r="E10" s="355">
        <v>15</v>
      </c>
      <c r="F10" s="355">
        <v>2</v>
      </c>
      <c r="G10" s="351">
        <v>86</v>
      </c>
      <c r="I10" t="s">
        <v>1211</v>
      </c>
      <c r="J10">
        <v>86</v>
      </c>
      <c r="K10">
        <v>86</v>
      </c>
    </row>
    <row r="13" spans="1:11" ht="23.25" x14ac:dyDescent="0.25">
      <c r="C13" s="357">
        <f>D6+E6+F6+E7+F7+F8</f>
        <v>35</v>
      </c>
      <c r="D13" s="357" t="str">
        <f>"("&amp;100*ROUND((C13/$G$10),2)&amp;"%)"</f>
        <v>(41%)</v>
      </c>
      <c r="E13" s="358" t="s">
        <v>1358</v>
      </c>
    </row>
    <row r="14" spans="1:11" ht="23.25" x14ac:dyDescent="0.25">
      <c r="C14" s="356">
        <f>C6+D7+E8+F9</f>
        <v>49</v>
      </c>
      <c r="D14" s="356" t="str">
        <f>"("&amp;100*ROUND((C14/$G$10),2)&amp;"%)"</f>
        <v>(57%)</v>
      </c>
      <c r="E14" s="358" t="s">
        <v>1359</v>
      </c>
    </row>
    <row r="15" spans="1:11" ht="23.25" x14ac:dyDescent="0.25">
      <c r="C15" s="351">
        <f>C7+C8+D8+C9+D9+E9</f>
        <v>2</v>
      </c>
      <c r="D15" s="351" t="str">
        <f>"("&amp;100*ROUND((C15/$G$10),2)&amp;"%)"</f>
        <v>(2%)</v>
      </c>
      <c r="E15" s="358" t="s">
        <v>1360</v>
      </c>
    </row>
  </sheetData>
  <mergeCells count="2">
    <mergeCell ref="A6:A9"/>
    <mergeCell ref="C4:F4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rgb="FFFF0000"/>
  </sheetPr>
  <dimension ref="A1:H18"/>
  <sheetViews>
    <sheetView showGridLines="0" topLeftCell="A10" workbookViewId="0">
      <selection activeCell="E22" sqref="E22"/>
    </sheetView>
  </sheetViews>
  <sheetFormatPr defaultRowHeight="15" x14ac:dyDescent="0.25"/>
  <cols>
    <col min="1" max="1" width="34.7109375" bestFit="1" customWidth="1"/>
    <col min="2" max="2" width="28.5703125" customWidth="1"/>
    <col min="3" max="3" width="18.28515625" bestFit="1" customWidth="1"/>
    <col min="4" max="4" width="18" bestFit="1" customWidth="1"/>
    <col min="5" max="5" width="14.5703125" bestFit="1" customWidth="1"/>
    <col min="6" max="6" width="19.28515625" bestFit="1" customWidth="1"/>
    <col min="7" max="7" width="19.5703125" bestFit="1" customWidth="1"/>
    <col min="8" max="8" width="15.42578125" bestFit="1" customWidth="1"/>
  </cols>
  <sheetData>
    <row r="1" spans="1:8" x14ac:dyDescent="0.25">
      <c r="A1" s="252" t="s">
        <v>1086</v>
      </c>
      <c r="B1" s="161" t="s">
        <v>507</v>
      </c>
    </row>
    <row r="2" spans="1:8" x14ac:dyDescent="0.25">
      <c r="A2" s="252" t="s">
        <v>1090</v>
      </c>
      <c r="B2" s="253">
        <v>1</v>
      </c>
    </row>
    <row r="3" spans="1:8" x14ac:dyDescent="0.25">
      <c r="A3" s="252" t="s">
        <v>1120</v>
      </c>
      <c r="B3" s="161" t="s">
        <v>1189</v>
      </c>
    </row>
    <row r="5" spans="1:8" x14ac:dyDescent="0.25">
      <c r="A5" s="252" t="s">
        <v>1210</v>
      </c>
      <c r="B5" s="161" t="s">
        <v>1215</v>
      </c>
      <c r="C5" s="161" t="s">
        <v>1321</v>
      </c>
      <c r="D5" s="161" t="s">
        <v>1322</v>
      </c>
      <c r="E5" s="161" t="s">
        <v>1251</v>
      </c>
      <c r="F5" s="161" t="s">
        <v>1252</v>
      </c>
      <c r="G5" s="161" t="s">
        <v>1361</v>
      </c>
      <c r="H5" s="161" t="s">
        <v>1362</v>
      </c>
    </row>
    <row r="6" spans="1:8" x14ac:dyDescent="0.25">
      <c r="A6" s="253" t="s">
        <v>515</v>
      </c>
      <c r="B6" s="250">
        <v>36</v>
      </c>
      <c r="C6" s="118">
        <v>442.83333333333331</v>
      </c>
      <c r="D6" s="118">
        <v>541</v>
      </c>
      <c r="E6" s="118">
        <v>98.166666666666671</v>
      </c>
      <c r="F6" s="118">
        <v>111.80555555555556</v>
      </c>
      <c r="G6" s="118">
        <v>166.38888888888889</v>
      </c>
      <c r="H6" s="359">
        <v>0.44444444444444442</v>
      </c>
    </row>
    <row r="7" spans="1:8" x14ac:dyDescent="0.25">
      <c r="A7" s="253" t="s">
        <v>520</v>
      </c>
      <c r="B7" s="250">
        <v>11</v>
      </c>
      <c r="C7" s="118">
        <v>763.27272727272725</v>
      </c>
      <c r="D7" s="118">
        <v>800.90909090909088</v>
      </c>
      <c r="E7" s="118">
        <v>37.636363636363633</v>
      </c>
      <c r="F7" s="118">
        <v>55</v>
      </c>
      <c r="G7" s="118">
        <v>90.454545454545453</v>
      </c>
      <c r="H7" s="359">
        <v>0.27272727272727271</v>
      </c>
    </row>
    <row r="8" spans="1:8" x14ac:dyDescent="0.25">
      <c r="A8" s="253" t="s">
        <v>517</v>
      </c>
      <c r="B8" s="250">
        <v>2</v>
      </c>
      <c r="C8" s="118">
        <v>908.5</v>
      </c>
      <c r="D8" s="118">
        <v>940</v>
      </c>
      <c r="E8" s="118">
        <v>31.5</v>
      </c>
      <c r="F8" s="118">
        <v>40</v>
      </c>
      <c r="G8" s="118">
        <v>72.5</v>
      </c>
      <c r="H8" s="359">
        <v>0.5</v>
      </c>
    </row>
    <row r="9" spans="1:8" x14ac:dyDescent="0.25">
      <c r="A9" s="253" t="s">
        <v>1211</v>
      </c>
      <c r="B9" s="250">
        <v>49</v>
      </c>
      <c r="C9" s="118">
        <v>533.77551020408168</v>
      </c>
      <c r="D9" s="118">
        <v>615.63265306122446</v>
      </c>
      <c r="E9" s="118">
        <v>81.857142857142861</v>
      </c>
      <c r="F9" s="118">
        <v>96.122448979591837</v>
      </c>
      <c r="G9" s="118">
        <v>145.51020408163265</v>
      </c>
      <c r="H9" s="359">
        <v>0.40816326530612246</v>
      </c>
    </row>
    <row r="10" spans="1:8" x14ac:dyDescent="0.25">
      <c r="C10" s="118"/>
      <c r="D10" s="118"/>
      <c r="E10" s="118"/>
      <c r="F10" s="118"/>
      <c r="G10" s="118"/>
      <c r="H10" s="359"/>
    </row>
    <row r="14" spans="1:8" ht="45" x14ac:dyDescent="0.25">
      <c r="A14" s="264"/>
      <c r="B14" s="264" t="s">
        <v>1251</v>
      </c>
      <c r="C14" s="264" t="s">
        <v>1323</v>
      </c>
      <c r="D14" s="264" t="s">
        <v>1363</v>
      </c>
    </row>
    <row r="15" spans="1:8" ht="30" x14ac:dyDescent="0.25">
      <c r="A15" s="264" t="str">
        <f>"Below Basic
"&amp;IFERROR(VLOOKUP("1 Below Basic",$A$5:$H$10,2,FALSE),0)&amp;" Students"</f>
        <v>Below Basic
36 Students</v>
      </c>
      <c r="B15" s="276">
        <f>IFERROR(VLOOKUP("1 Below Basic",$A$5:$H$10,5,FALSE),0)</f>
        <v>98.166666666666671</v>
      </c>
      <c r="C15" s="276">
        <f>IFERROR(VLOOKUP("1 Below Basic",$A$5:$H$10,6,FALSE),0)</f>
        <v>111.80555555555556</v>
      </c>
      <c r="D15" s="274">
        <f>IFERROR(VLOOKUP("1 Below Basic",$A$5:$H$10,8,FALSE),0)</f>
        <v>0.44444444444444442</v>
      </c>
    </row>
    <row r="16" spans="1:8" ht="30" x14ac:dyDescent="0.25">
      <c r="A16" s="264" t="str">
        <f>"Basic
"&amp;IFERROR(VLOOKUP("2 Basic",$A$5:$H$10,2,FALSE),0)&amp;" Students"</f>
        <v>Basic
11 Students</v>
      </c>
      <c r="B16" s="276">
        <f>IFERROR(VLOOKUP("2 Basic",$A$5:$H$10,5,FALSE),0)</f>
        <v>37.636363636363633</v>
      </c>
      <c r="C16" s="276">
        <f>IFERROR(VLOOKUP("2 Basic",$A$5:$H$10,6,FALSE),0)</f>
        <v>55</v>
      </c>
      <c r="D16" s="274">
        <f>IFERROR(VLOOKUP("2 Basic",$A$5:$H$10,8,FALSE),0)</f>
        <v>0.27272727272727271</v>
      </c>
    </row>
    <row r="17" spans="1:4" ht="30" x14ac:dyDescent="0.25">
      <c r="A17" s="264" t="str">
        <f>"Proficient
"&amp;IFERROR(VLOOKUP("3 Proficient",$A$5:$H$10,2,FALSE),0)&amp;" Students"</f>
        <v>Proficient
2 Students</v>
      </c>
      <c r="B17" s="276">
        <f>IFERROR(VLOOKUP("3 Proficient",$A$5:$H$10,5,FALSE),0)</f>
        <v>31.5</v>
      </c>
      <c r="C17" s="276">
        <f>IFERROR(VLOOKUP("3 Proficient",$A$5:$H$10,6,FALSE),0)</f>
        <v>40</v>
      </c>
      <c r="D17" s="274">
        <f>IFERROR(VLOOKUP("3 Proficient",$A$5:$H$10,8,FALSE),0)</f>
        <v>0.5</v>
      </c>
    </row>
    <row r="18" spans="1:4" ht="30" x14ac:dyDescent="0.25">
      <c r="A18" s="264" t="str">
        <f>"Advanced
"&amp;IFERROR(VLOOKUP("4 Advanced",$A$5:$H$10,2,FALSE),0)&amp;" Students"</f>
        <v>Advanced
0 Students</v>
      </c>
      <c r="B18" s="276">
        <f>IFERROR(VLOOKUP("4 Advanced",$A$5:$H$10,5,FALSE),0)</f>
        <v>0</v>
      </c>
      <c r="C18" s="276">
        <f>IFERROR(VLOOKUP("4 Advanced",$A$5:$H$10,6,FALSE),0)</f>
        <v>0</v>
      </c>
      <c r="D18" s="274">
        <f>IFERROR(VLOOKUP("4 Advanced",$A$5:$H$10,8,FALSE),0)</f>
        <v>0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rgb="FFFF0000"/>
  </sheetPr>
  <dimension ref="A1:K17"/>
  <sheetViews>
    <sheetView showGridLines="0" workbookViewId="0">
      <selection activeCell="A2" sqref="A2"/>
    </sheetView>
  </sheetViews>
  <sheetFormatPr defaultRowHeight="15" x14ac:dyDescent="0.25"/>
  <cols>
    <col min="1" max="1" width="10.140625" style="161" customWidth="1"/>
    <col min="2" max="6" width="17.140625" customWidth="1"/>
    <col min="7" max="7" width="17.140625" style="161" customWidth="1"/>
    <col min="8" max="8" width="17.140625" customWidth="1"/>
  </cols>
  <sheetData>
    <row r="1" spans="1:11" x14ac:dyDescent="0.25">
      <c r="B1" s="252" t="s">
        <v>1086</v>
      </c>
      <c r="C1" s="161" t="s">
        <v>507</v>
      </c>
      <c r="D1" t="s">
        <v>1364</v>
      </c>
    </row>
    <row r="2" spans="1:11" x14ac:dyDescent="0.25">
      <c r="B2" s="252" t="s">
        <v>1090</v>
      </c>
      <c r="C2" s="253">
        <v>1</v>
      </c>
    </row>
    <row r="3" spans="1:11" x14ac:dyDescent="0.25">
      <c r="B3" s="252" t="s">
        <v>1118</v>
      </c>
      <c r="C3" s="253">
        <v>1</v>
      </c>
    </row>
    <row r="4" spans="1:11" x14ac:dyDescent="0.25">
      <c r="B4" s="252" t="s">
        <v>1116</v>
      </c>
      <c r="C4" s="161" t="s">
        <v>515</v>
      </c>
    </row>
    <row r="5" spans="1:11" x14ac:dyDescent="0.25">
      <c r="I5" t="s">
        <v>1317</v>
      </c>
      <c r="J5" t="s">
        <v>1356</v>
      </c>
      <c r="K5" t="s">
        <v>1357</v>
      </c>
    </row>
    <row r="6" spans="1:11" ht="35.25" customHeight="1" x14ac:dyDescent="0.25">
      <c r="B6" s="161"/>
      <c r="C6" s="473" t="s">
        <v>1366</v>
      </c>
      <c r="D6" s="473"/>
      <c r="E6" s="473"/>
      <c r="F6" s="473"/>
      <c r="G6" s="473"/>
      <c r="I6" t="s">
        <v>1187</v>
      </c>
      <c r="J6">
        <v>4</v>
      </c>
      <c r="K6">
        <v>1</v>
      </c>
    </row>
    <row r="7" spans="1:11" ht="44.65" customHeight="1" x14ac:dyDescent="0.25">
      <c r="B7" s="350"/>
      <c r="C7" s="354" t="s">
        <v>1187</v>
      </c>
      <c r="D7" s="354" t="s">
        <v>1192</v>
      </c>
      <c r="E7" s="354" t="s">
        <v>1188</v>
      </c>
      <c r="F7" s="354" t="s">
        <v>1194</v>
      </c>
      <c r="G7" s="354" t="s">
        <v>1197</v>
      </c>
      <c r="H7" s="352" t="s">
        <v>1356</v>
      </c>
      <c r="I7" t="s">
        <v>1192</v>
      </c>
      <c r="J7">
        <v>7</v>
      </c>
      <c r="K7">
        <v>1</v>
      </c>
    </row>
    <row r="8" spans="1:11" ht="44.65" customHeight="1" x14ac:dyDescent="0.25">
      <c r="A8" s="472" t="s">
        <v>1365</v>
      </c>
      <c r="B8" s="352" t="s">
        <v>1187</v>
      </c>
      <c r="C8" s="356">
        <v>1</v>
      </c>
      <c r="D8" s="357">
        <v>1</v>
      </c>
      <c r="E8" s="357">
        <v>2</v>
      </c>
      <c r="F8" s="357"/>
      <c r="G8" s="357"/>
      <c r="H8" s="353">
        <v>4</v>
      </c>
      <c r="I8" t="s">
        <v>1188</v>
      </c>
      <c r="J8">
        <v>18</v>
      </c>
      <c r="K8">
        <v>22</v>
      </c>
    </row>
    <row r="9" spans="1:11" ht="44.65" customHeight="1" x14ac:dyDescent="0.25">
      <c r="A9" s="472"/>
      <c r="B9" s="352" t="s">
        <v>1192</v>
      </c>
      <c r="C9" s="351"/>
      <c r="D9" s="356"/>
      <c r="E9" s="357">
        <v>6</v>
      </c>
      <c r="F9" s="357">
        <v>1</v>
      </c>
      <c r="G9" s="357"/>
      <c r="H9" s="353">
        <v>7</v>
      </c>
      <c r="I9" t="s">
        <v>1194</v>
      </c>
      <c r="J9">
        <v>7</v>
      </c>
      <c r="K9">
        <v>12</v>
      </c>
    </row>
    <row r="10" spans="1:11" ht="44.65" customHeight="1" x14ac:dyDescent="0.25">
      <c r="A10" s="472"/>
      <c r="B10" s="352" t="s">
        <v>1188</v>
      </c>
      <c r="C10" s="351"/>
      <c r="D10" s="351"/>
      <c r="E10" s="356">
        <v>12</v>
      </c>
      <c r="F10" s="357">
        <v>6</v>
      </c>
      <c r="G10" s="357"/>
      <c r="H10" s="353">
        <v>18</v>
      </c>
      <c r="I10" t="s">
        <v>1197</v>
      </c>
    </row>
    <row r="11" spans="1:11" ht="44.65" customHeight="1" x14ac:dyDescent="0.25">
      <c r="A11" s="472"/>
      <c r="B11" s="352" t="s">
        <v>1194</v>
      </c>
      <c r="C11" s="351"/>
      <c r="D11" s="351"/>
      <c r="E11" s="351">
        <v>2</v>
      </c>
      <c r="F11" s="356">
        <v>5</v>
      </c>
      <c r="G11" s="357"/>
      <c r="H11" s="353">
        <v>7</v>
      </c>
      <c r="I11" t="s">
        <v>1211</v>
      </c>
      <c r="J11">
        <v>36</v>
      </c>
      <c r="K11">
        <v>36</v>
      </c>
    </row>
    <row r="12" spans="1:11" s="161" customFormat="1" ht="44.65" customHeight="1" x14ac:dyDescent="0.25">
      <c r="A12" s="472"/>
      <c r="B12" s="352" t="s">
        <v>1197</v>
      </c>
      <c r="C12" s="351"/>
      <c r="D12" s="351"/>
      <c r="E12" s="351"/>
      <c r="F12" s="351"/>
      <c r="G12" s="356"/>
      <c r="H12" s="353"/>
    </row>
    <row r="13" spans="1:11" ht="44.65" customHeight="1" x14ac:dyDescent="0.25">
      <c r="B13" s="354" t="s">
        <v>1357</v>
      </c>
      <c r="C13" s="355">
        <v>1</v>
      </c>
      <c r="D13" s="355">
        <v>1</v>
      </c>
      <c r="E13" s="355">
        <v>22</v>
      </c>
      <c r="F13" s="355">
        <v>12</v>
      </c>
      <c r="G13" s="355"/>
      <c r="H13" s="351">
        <v>36</v>
      </c>
    </row>
    <row r="15" spans="1:11" ht="23.25" x14ac:dyDescent="0.25">
      <c r="C15" s="357">
        <f>D8+E8+F8+E9+F9+F10+G8+G9+G10+G11</f>
        <v>16</v>
      </c>
      <c r="D15" s="357" t="str">
        <f>"("&amp;100*ROUND((C15/$H$13),2)&amp;"%)"</f>
        <v>(44%)</v>
      </c>
      <c r="E15" s="358" t="s">
        <v>1358</v>
      </c>
    </row>
    <row r="16" spans="1:11" ht="23.25" x14ac:dyDescent="0.25">
      <c r="C16" s="356">
        <f>C8+D9+E10+F11+G12</f>
        <v>18</v>
      </c>
      <c r="D16" s="356" t="str">
        <f>"("&amp;100*ROUND((C16/$H$13),2)&amp;"%)"</f>
        <v>(50%)</v>
      </c>
      <c r="E16" s="358" t="s">
        <v>1359</v>
      </c>
    </row>
    <row r="17" spans="3:5" ht="23.25" x14ac:dyDescent="0.25">
      <c r="C17" s="351">
        <f>C9+C10+D10+C11+D11+E11+C12+D12+E12+F12</f>
        <v>2</v>
      </c>
      <c r="D17" s="351" t="str">
        <f>"("&amp;100*ROUND((C17/$H$13),2)&amp;"%)"</f>
        <v>(6%)</v>
      </c>
      <c r="E17" s="358" t="s">
        <v>1360</v>
      </c>
    </row>
  </sheetData>
  <mergeCells count="2">
    <mergeCell ref="A8:A12"/>
    <mergeCell ref="C6:G6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rgb="FFFF0000"/>
  </sheetPr>
  <dimension ref="A1:P9"/>
  <sheetViews>
    <sheetView workbookViewId="0">
      <selection activeCell="A4" sqref="A4:XFD4"/>
    </sheetView>
  </sheetViews>
  <sheetFormatPr defaultRowHeight="15" x14ac:dyDescent="0.25"/>
  <cols>
    <col min="1" max="1" width="34.7109375" bestFit="1" customWidth="1"/>
    <col min="2" max="2" width="12.42578125" customWidth="1"/>
    <col min="3" max="3" width="11.7109375" customWidth="1"/>
    <col min="4" max="4" width="12.28515625" customWidth="1"/>
    <col min="5" max="5" width="11.7109375" customWidth="1"/>
    <col min="6" max="6" width="14.28515625" customWidth="1"/>
    <col min="7" max="7" width="14.85546875" customWidth="1"/>
    <col min="8" max="8" width="14.28515625" customWidth="1"/>
    <col min="9" max="9" width="12.85546875" customWidth="1"/>
    <col min="10" max="10" width="11.140625" customWidth="1"/>
    <col min="11" max="11" width="12.85546875" customWidth="1"/>
    <col min="12" max="12" width="11.140625" customWidth="1"/>
    <col min="13" max="13" width="12.85546875" customWidth="1"/>
    <col min="14" max="14" width="11.140625" customWidth="1"/>
    <col min="15" max="15" width="12.85546875" customWidth="1"/>
    <col min="16" max="16" width="11.140625" customWidth="1"/>
  </cols>
  <sheetData>
    <row r="1" spans="1:16" x14ac:dyDescent="0.25">
      <c r="A1" s="252" t="s">
        <v>1090</v>
      </c>
      <c r="B1" s="253">
        <v>1</v>
      </c>
    </row>
    <row r="2" spans="1:16" x14ac:dyDescent="0.25">
      <c r="A2" s="252" t="s">
        <v>1086</v>
      </c>
      <c r="B2" s="161" t="s">
        <v>1253</v>
      </c>
    </row>
    <row r="4" spans="1:16" ht="75.400000000000006" customHeight="1" x14ac:dyDescent="0.3">
      <c r="A4" s="362" t="s">
        <v>1232</v>
      </c>
      <c r="B4" s="368" t="s">
        <v>1215</v>
      </c>
      <c r="C4" s="368" t="s">
        <v>1362</v>
      </c>
      <c r="D4" s="324" t="s">
        <v>1326</v>
      </c>
      <c r="E4" s="324" t="s">
        <v>855</v>
      </c>
      <c r="F4" s="324" t="s">
        <v>1328</v>
      </c>
      <c r="G4" s="369" t="s">
        <v>1384</v>
      </c>
      <c r="H4" s="369" t="s">
        <v>1385</v>
      </c>
      <c r="I4" s="370" t="s">
        <v>1386</v>
      </c>
      <c r="J4" s="370" t="s">
        <v>1387</v>
      </c>
      <c r="K4" s="370" t="s">
        <v>1388</v>
      </c>
      <c r="L4" s="370" t="s">
        <v>1389</v>
      </c>
      <c r="M4" s="370" t="s">
        <v>1390</v>
      </c>
      <c r="N4" s="370" t="s">
        <v>1391</v>
      </c>
      <c r="O4" s="370" t="s">
        <v>1392</v>
      </c>
      <c r="P4" s="370" t="s">
        <v>1393</v>
      </c>
    </row>
    <row r="5" spans="1:16" ht="18.75" x14ac:dyDescent="0.3">
      <c r="A5" s="367" t="s">
        <v>880</v>
      </c>
      <c r="B5" s="256">
        <v>27</v>
      </c>
      <c r="C5" s="372">
        <v>0.48148148148148145</v>
      </c>
      <c r="D5" s="374">
        <v>109.11111111111111</v>
      </c>
      <c r="E5" s="374">
        <v>22.360788888888887</v>
      </c>
      <c r="F5" s="374">
        <v>22.037037037037038</v>
      </c>
      <c r="G5" s="374">
        <v>32.444444444444443</v>
      </c>
      <c r="H5" s="374">
        <v>19.407407407407408</v>
      </c>
      <c r="I5" s="374"/>
      <c r="J5" s="374"/>
      <c r="K5" s="374"/>
      <c r="L5" s="374"/>
      <c r="M5" s="374">
        <v>1.6666666666666667</v>
      </c>
      <c r="N5" s="374">
        <v>75.555555555555557</v>
      </c>
      <c r="O5" s="374">
        <v>0.51851851851851849</v>
      </c>
      <c r="P5" s="374">
        <v>26.074074074074073</v>
      </c>
    </row>
    <row r="6" spans="1:16" ht="18.75" x14ac:dyDescent="0.3">
      <c r="A6" s="367" t="s">
        <v>883</v>
      </c>
      <c r="B6" s="256">
        <v>28</v>
      </c>
      <c r="C6" s="372">
        <v>0.6785714285714286</v>
      </c>
      <c r="D6" s="374">
        <v>89.071428571428569</v>
      </c>
      <c r="E6" s="374">
        <v>19.363687499999994</v>
      </c>
      <c r="F6" s="374">
        <v>12.357142857142858</v>
      </c>
      <c r="G6" s="374">
        <v>20.892857142857142</v>
      </c>
      <c r="H6" s="374">
        <v>11.714285714285714</v>
      </c>
      <c r="I6" s="374"/>
      <c r="J6" s="374"/>
      <c r="K6" s="374"/>
      <c r="L6" s="374"/>
      <c r="M6" s="374">
        <v>0.7142857142857143</v>
      </c>
      <c r="N6" s="374">
        <v>59.464285714285715</v>
      </c>
      <c r="O6" s="374">
        <v>2.1785714285714284</v>
      </c>
      <c r="P6" s="374">
        <v>77.178571428571431</v>
      </c>
    </row>
    <row r="7" spans="1:16" ht="18.75" x14ac:dyDescent="0.3">
      <c r="A7" s="367" t="s">
        <v>867</v>
      </c>
      <c r="B7" s="256">
        <v>20</v>
      </c>
      <c r="C7" s="372">
        <v>0.75</v>
      </c>
      <c r="D7" s="374">
        <v>87.95</v>
      </c>
      <c r="E7" s="374">
        <v>15.68416249999998</v>
      </c>
      <c r="F7" s="374">
        <v>9.9</v>
      </c>
      <c r="G7" s="374">
        <v>17.850000000000001</v>
      </c>
      <c r="H7" s="374">
        <v>13.75</v>
      </c>
      <c r="I7" s="374"/>
      <c r="J7" s="374"/>
      <c r="K7" s="374"/>
      <c r="L7" s="374"/>
      <c r="M7" s="374">
        <v>0</v>
      </c>
      <c r="N7" s="374">
        <v>0</v>
      </c>
      <c r="O7" s="374">
        <v>1.65</v>
      </c>
      <c r="P7" s="374">
        <v>69.400000000000006</v>
      </c>
    </row>
    <row r="8" spans="1:16" ht="18.75" x14ac:dyDescent="0.3">
      <c r="A8" s="367" t="s">
        <v>890</v>
      </c>
      <c r="B8" s="256">
        <v>11</v>
      </c>
      <c r="C8" s="372">
        <v>0.45454545454545453</v>
      </c>
      <c r="D8" s="374">
        <v>34.18181818181818</v>
      </c>
      <c r="E8" s="374">
        <v>21.825013636363618</v>
      </c>
      <c r="F8" s="374">
        <v>5.7272727272727275</v>
      </c>
      <c r="G8" s="374">
        <v>6.8181818181818183</v>
      </c>
      <c r="H8" s="374">
        <v>4.0909090909090908</v>
      </c>
      <c r="I8" s="374"/>
      <c r="J8" s="374"/>
      <c r="K8" s="374"/>
      <c r="L8" s="374"/>
      <c r="M8" s="374">
        <v>0</v>
      </c>
      <c r="N8" s="374">
        <v>0</v>
      </c>
      <c r="O8" s="374">
        <v>1</v>
      </c>
      <c r="P8" s="374">
        <v>74.36363636363636</v>
      </c>
    </row>
    <row r="9" spans="1:16" ht="18.75" x14ac:dyDescent="0.3">
      <c r="A9" s="371" t="s">
        <v>1394</v>
      </c>
      <c r="B9" s="258">
        <v>86</v>
      </c>
      <c r="C9" s="373">
        <v>0.60465116279069764</v>
      </c>
      <c r="D9" s="326">
        <v>88.081395348837205</v>
      </c>
      <c r="E9" s="326">
        <v>19.763755232558129</v>
      </c>
      <c r="F9" s="326">
        <v>13.976744186046512</v>
      </c>
      <c r="G9" s="323">
        <v>22.011627906976745</v>
      </c>
      <c r="H9" s="323">
        <v>13.627906976744185</v>
      </c>
      <c r="I9" s="375"/>
      <c r="J9" s="375"/>
      <c r="K9" s="375"/>
      <c r="L9" s="375"/>
      <c r="M9" s="375">
        <v>0.7558139534883721</v>
      </c>
      <c r="N9" s="375">
        <v>43.081395348837212</v>
      </c>
      <c r="O9" s="375">
        <v>1.3837209302325582</v>
      </c>
      <c r="P9" s="375">
        <v>58.965116279069768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rgb="FFFF0000"/>
  </sheetPr>
  <dimension ref="A1:E8"/>
  <sheetViews>
    <sheetView workbookViewId="0">
      <selection activeCell="A8" sqref="A8"/>
    </sheetView>
  </sheetViews>
  <sheetFormatPr defaultRowHeight="15" x14ac:dyDescent="0.25"/>
  <cols>
    <col min="1" max="1" width="30.28515625" bestFit="1" customWidth="1"/>
    <col min="2" max="2" width="14.85546875" customWidth="1"/>
    <col min="3" max="3" width="16.140625" customWidth="1"/>
    <col min="4" max="4" width="15.28515625" customWidth="1"/>
    <col min="5" max="5" width="16.28515625" customWidth="1"/>
  </cols>
  <sheetData>
    <row r="1" spans="1:5" x14ac:dyDescent="0.25">
      <c r="A1" s="252" t="s">
        <v>1086</v>
      </c>
      <c r="B1" s="161" t="s">
        <v>1253</v>
      </c>
    </row>
    <row r="3" spans="1:5" ht="81" customHeight="1" x14ac:dyDescent="0.25">
      <c r="A3" s="442" t="s">
        <v>1232</v>
      </c>
      <c r="B3" s="368" t="s">
        <v>1379</v>
      </c>
      <c r="C3" s="324" t="s">
        <v>1380</v>
      </c>
      <c r="D3" s="369" t="s">
        <v>1381</v>
      </c>
      <c r="E3" s="370" t="s">
        <v>1382</v>
      </c>
    </row>
    <row r="4" spans="1:5" ht="18.75" x14ac:dyDescent="0.3">
      <c r="A4" s="360" t="s">
        <v>880</v>
      </c>
      <c r="B4" s="361">
        <v>29</v>
      </c>
      <c r="C4" s="361">
        <v>29</v>
      </c>
      <c r="D4" s="361">
        <v>27</v>
      </c>
      <c r="E4" s="361">
        <v>26</v>
      </c>
    </row>
    <row r="5" spans="1:5" ht="18.75" x14ac:dyDescent="0.3">
      <c r="A5" s="360" t="s">
        <v>883</v>
      </c>
      <c r="B5" s="361">
        <v>30</v>
      </c>
      <c r="C5" s="361">
        <v>30</v>
      </c>
      <c r="D5" s="361">
        <v>29</v>
      </c>
      <c r="E5" s="361">
        <v>28</v>
      </c>
    </row>
    <row r="6" spans="1:5" ht="18.75" x14ac:dyDescent="0.3">
      <c r="A6" s="360" t="s">
        <v>867</v>
      </c>
      <c r="B6" s="361">
        <v>20</v>
      </c>
      <c r="C6" s="361">
        <v>20</v>
      </c>
      <c r="D6" s="361">
        <v>20</v>
      </c>
      <c r="E6" s="361">
        <v>19</v>
      </c>
    </row>
    <row r="7" spans="1:5" ht="18.75" x14ac:dyDescent="0.3">
      <c r="A7" s="360" t="s">
        <v>890</v>
      </c>
      <c r="B7" s="361">
        <v>16</v>
      </c>
      <c r="C7" s="361">
        <v>16</v>
      </c>
      <c r="D7" s="361">
        <v>15</v>
      </c>
      <c r="E7" s="361">
        <v>12</v>
      </c>
    </row>
    <row r="8" spans="1:5" ht="18.75" x14ac:dyDescent="0.25">
      <c r="A8" s="443" t="s">
        <v>1383</v>
      </c>
      <c r="B8" s="363">
        <v>95</v>
      </c>
      <c r="C8" s="364">
        <v>95</v>
      </c>
      <c r="D8" s="365">
        <v>91</v>
      </c>
      <c r="E8" s="366">
        <v>85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rgb="FFFF0000"/>
  </sheetPr>
  <dimension ref="A1:E22"/>
  <sheetViews>
    <sheetView topLeftCell="A10" workbookViewId="0">
      <selection activeCell="B3" sqref="B3"/>
    </sheetView>
  </sheetViews>
  <sheetFormatPr defaultRowHeight="15" x14ac:dyDescent="0.25"/>
  <cols>
    <col min="1" max="1" width="22.85546875" bestFit="1" customWidth="1"/>
    <col min="2" max="2" width="36.42578125" customWidth="1"/>
    <col min="3" max="3" width="33" bestFit="1" customWidth="1"/>
    <col min="4" max="4" width="30.7109375" bestFit="1" customWidth="1"/>
    <col min="5" max="5" width="32.5703125" bestFit="1" customWidth="1"/>
  </cols>
  <sheetData>
    <row r="1" spans="1:5" x14ac:dyDescent="0.25">
      <c r="A1" s="252" t="s">
        <v>1086</v>
      </c>
      <c r="B1" s="161" t="s">
        <v>1253</v>
      </c>
    </row>
    <row r="3" spans="1:5" x14ac:dyDescent="0.25">
      <c r="A3" s="252" t="s">
        <v>1210</v>
      </c>
      <c r="B3" s="161" t="s">
        <v>1379</v>
      </c>
      <c r="C3" s="161" t="s">
        <v>1372</v>
      </c>
      <c r="D3" s="161" t="s">
        <v>1373</v>
      </c>
      <c r="E3" s="161" t="s">
        <v>1374</v>
      </c>
    </row>
    <row r="4" spans="1:5" x14ac:dyDescent="0.25">
      <c r="A4" s="253" t="s">
        <v>437</v>
      </c>
      <c r="B4" s="250">
        <v>3</v>
      </c>
      <c r="C4" s="250">
        <v>3</v>
      </c>
      <c r="D4" s="250">
        <v>0</v>
      </c>
      <c r="E4" s="250">
        <v>0</v>
      </c>
    </row>
    <row r="5" spans="1:5" x14ac:dyDescent="0.25">
      <c r="A5" s="253" t="s">
        <v>1198</v>
      </c>
      <c r="B5" s="250">
        <v>7</v>
      </c>
      <c r="C5" s="250">
        <v>7</v>
      </c>
      <c r="D5" s="250">
        <v>7</v>
      </c>
      <c r="E5" s="250">
        <v>0</v>
      </c>
    </row>
    <row r="6" spans="1:5" x14ac:dyDescent="0.25">
      <c r="A6" s="253" t="s">
        <v>1203</v>
      </c>
      <c r="B6" s="250">
        <v>1</v>
      </c>
      <c r="C6" s="250">
        <v>1</v>
      </c>
      <c r="D6" s="250">
        <v>0</v>
      </c>
      <c r="E6" s="250">
        <v>1</v>
      </c>
    </row>
    <row r="7" spans="1:5" x14ac:dyDescent="0.25">
      <c r="A7" s="253" t="s">
        <v>1190</v>
      </c>
      <c r="B7" s="250">
        <v>84</v>
      </c>
      <c r="C7" s="250">
        <v>84</v>
      </c>
      <c r="D7" s="250">
        <v>84</v>
      </c>
      <c r="E7" s="250">
        <v>84</v>
      </c>
    </row>
    <row r="8" spans="1:5" x14ac:dyDescent="0.25">
      <c r="A8" s="253" t="s">
        <v>1211</v>
      </c>
      <c r="B8" s="250">
        <v>95</v>
      </c>
      <c r="C8" s="250">
        <v>95</v>
      </c>
      <c r="D8" s="250">
        <v>91</v>
      </c>
      <c r="E8" s="250">
        <v>85</v>
      </c>
    </row>
    <row r="19" spans="1:2" x14ac:dyDescent="0.25">
      <c r="B19" t="s">
        <v>1375</v>
      </c>
    </row>
    <row r="20" spans="1:2" x14ac:dyDescent="0.25">
      <c r="A20" t="s">
        <v>1376</v>
      </c>
      <c r="B20">
        <f>MAX(D3:D14)</f>
        <v>91</v>
      </c>
    </row>
    <row r="21" spans="1:2" x14ac:dyDescent="0.25">
      <c r="A21" t="s">
        <v>1377</v>
      </c>
      <c r="B21">
        <f>MAX(E3:E14)</f>
        <v>85</v>
      </c>
    </row>
    <row r="22" spans="1:2" x14ac:dyDescent="0.25">
      <c r="A22" t="s">
        <v>1378</v>
      </c>
      <c r="B22">
        <f>MAX(C3:C14)</f>
        <v>95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rgb="FFFF0000"/>
  </sheetPr>
  <dimension ref="A1:E9"/>
  <sheetViews>
    <sheetView workbookViewId="0">
      <selection activeCell="A4" sqref="A4"/>
    </sheetView>
  </sheetViews>
  <sheetFormatPr defaultRowHeight="15" x14ac:dyDescent="0.25"/>
  <cols>
    <col min="1" max="1" width="34.7109375" bestFit="1" customWidth="1"/>
    <col min="2" max="2" width="18.28515625" customWidth="1"/>
  </cols>
  <sheetData>
    <row r="1" spans="1:5" x14ac:dyDescent="0.25">
      <c r="A1" s="252" t="s">
        <v>1086</v>
      </c>
      <c r="B1" s="161" t="s">
        <v>507</v>
      </c>
    </row>
    <row r="2" spans="1:5" x14ac:dyDescent="0.25">
      <c r="A2" s="252" t="s">
        <v>1090</v>
      </c>
      <c r="B2" s="253">
        <v>1</v>
      </c>
    </row>
    <row r="4" spans="1:5" x14ac:dyDescent="0.25">
      <c r="A4" s="252" t="s">
        <v>1210</v>
      </c>
      <c r="B4" s="161" t="s">
        <v>1215</v>
      </c>
      <c r="C4" t="s">
        <v>1317</v>
      </c>
      <c r="D4" t="s">
        <v>1318</v>
      </c>
      <c r="E4" t="s">
        <v>1371</v>
      </c>
    </row>
    <row r="5" spans="1:5" ht="75" x14ac:dyDescent="0.25">
      <c r="A5" s="253" t="s">
        <v>1199</v>
      </c>
      <c r="B5" s="250">
        <v>10</v>
      </c>
      <c r="C5" s="147" t="s">
        <v>1367</v>
      </c>
      <c r="D5">
        <v>57</v>
      </c>
      <c r="E5">
        <v>52</v>
      </c>
    </row>
    <row r="6" spans="1:5" ht="75" x14ac:dyDescent="0.25">
      <c r="A6" s="253" t="s">
        <v>1202</v>
      </c>
      <c r="B6" s="250">
        <v>16</v>
      </c>
      <c r="C6" s="147" t="s">
        <v>1368</v>
      </c>
      <c r="D6">
        <v>119</v>
      </c>
      <c r="E6">
        <v>72</v>
      </c>
    </row>
    <row r="7" spans="1:5" ht="75" x14ac:dyDescent="0.25">
      <c r="A7" s="253" t="s">
        <v>1200</v>
      </c>
      <c r="B7" s="250">
        <v>25</v>
      </c>
      <c r="C7" s="147" t="s">
        <v>1369</v>
      </c>
      <c r="D7">
        <v>158</v>
      </c>
      <c r="E7">
        <v>97</v>
      </c>
    </row>
    <row r="8" spans="1:5" ht="90" x14ac:dyDescent="0.25">
      <c r="A8" s="253" t="s">
        <v>1191</v>
      </c>
      <c r="B8" s="250">
        <v>35</v>
      </c>
      <c r="C8" s="147" t="s">
        <v>1370</v>
      </c>
      <c r="D8">
        <v>135</v>
      </c>
      <c r="E8">
        <v>89</v>
      </c>
    </row>
    <row r="9" spans="1:5" x14ac:dyDescent="0.25">
      <c r="A9" s="253"/>
      <c r="B9" s="250"/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rgb="FFFF0000"/>
  </sheetPr>
  <dimension ref="A1:N18"/>
  <sheetViews>
    <sheetView showGridLines="0" workbookViewId="0">
      <selection activeCell="A4" sqref="A4"/>
    </sheetView>
  </sheetViews>
  <sheetFormatPr defaultRowHeight="15" x14ac:dyDescent="0.25"/>
  <cols>
    <col min="1" max="1" width="38.28515625" style="253" customWidth="1"/>
    <col min="2" max="2" width="13.28515625" customWidth="1"/>
    <col min="3" max="3" width="10.28515625" customWidth="1"/>
    <col min="4" max="4" width="11.28515625" style="118" customWidth="1"/>
    <col min="5" max="5" width="11.42578125" style="118" customWidth="1"/>
    <col min="6" max="6" width="11.140625" style="118" customWidth="1"/>
    <col min="7" max="8" width="12.7109375" style="118" customWidth="1"/>
    <col min="9" max="9" width="10.7109375" style="281" customWidth="1"/>
    <col min="10" max="10" width="13.85546875" style="302" customWidth="1"/>
    <col min="11" max="11" width="16.28515625" style="118" customWidth="1"/>
    <col min="12" max="12" width="13" style="281" customWidth="1"/>
    <col min="13" max="13" width="13.140625" style="118" customWidth="1"/>
    <col min="14" max="14" width="15.42578125" style="118" customWidth="1"/>
  </cols>
  <sheetData>
    <row r="1" spans="1:14" x14ac:dyDescent="0.25">
      <c r="A1" s="395" t="s">
        <v>1090</v>
      </c>
      <c r="B1" s="253">
        <v>1</v>
      </c>
      <c r="I1" s="396">
        <v>1</v>
      </c>
    </row>
    <row r="2" spans="1:14" x14ac:dyDescent="0.25">
      <c r="A2" s="395" t="s">
        <v>1086</v>
      </c>
      <c r="B2" s="161" t="s">
        <v>1253</v>
      </c>
    </row>
    <row r="4" spans="1:14" ht="93.75" x14ac:dyDescent="0.25">
      <c r="A4" s="312" t="s">
        <v>1411</v>
      </c>
      <c r="B4" s="257" t="s">
        <v>1215</v>
      </c>
      <c r="C4" s="257" t="s">
        <v>1329</v>
      </c>
      <c r="D4" s="323" t="s">
        <v>1321</v>
      </c>
      <c r="E4" s="323" t="s">
        <v>1322</v>
      </c>
      <c r="F4" s="320" t="s">
        <v>1251</v>
      </c>
      <c r="G4" s="323" t="s">
        <v>1323</v>
      </c>
      <c r="H4" s="323" t="s">
        <v>1324</v>
      </c>
      <c r="I4" s="313" t="s">
        <v>1330</v>
      </c>
      <c r="J4" s="314" t="s">
        <v>1325</v>
      </c>
      <c r="K4" s="326" t="s">
        <v>1412</v>
      </c>
      <c r="L4" s="325" t="s">
        <v>1327</v>
      </c>
      <c r="M4" s="326" t="s">
        <v>855</v>
      </c>
      <c r="N4" s="326" t="s">
        <v>1328</v>
      </c>
    </row>
    <row r="5" spans="1:14" ht="18.75" x14ac:dyDescent="0.25">
      <c r="A5" s="315" t="s">
        <v>1208</v>
      </c>
      <c r="B5" s="316">
        <v>1</v>
      </c>
      <c r="C5" s="316" t="s">
        <v>1404</v>
      </c>
      <c r="D5" s="318">
        <v>624</v>
      </c>
      <c r="E5" s="318">
        <v>872</v>
      </c>
      <c r="F5" s="321">
        <v>248</v>
      </c>
      <c r="G5" s="318">
        <v>55</v>
      </c>
      <c r="H5" s="318">
        <v>90</v>
      </c>
      <c r="I5" s="403">
        <v>3.420689655172414</v>
      </c>
      <c r="J5" s="322">
        <v>1</v>
      </c>
      <c r="K5" s="318">
        <v>77</v>
      </c>
      <c r="L5" s="319">
        <v>2.4062999999999999</v>
      </c>
      <c r="M5" s="318">
        <v>11.783300000000001</v>
      </c>
      <c r="N5" s="318">
        <v>4</v>
      </c>
    </row>
    <row r="6" spans="1:14" ht="18.75" x14ac:dyDescent="0.25">
      <c r="A6" s="315" t="s">
        <v>1186</v>
      </c>
      <c r="B6" s="316">
        <v>85</v>
      </c>
      <c r="C6" s="316" t="s">
        <v>1338</v>
      </c>
      <c r="D6" s="318">
        <v>597.94117647058829</v>
      </c>
      <c r="E6" s="318">
        <v>726</v>
      </c>
      <c r="F6" s="321">
        <v>128.05882352941177</v>
      </c>
      <c r="G6" s="318">
        <v>83.941176470588232</v>
      </c>
      <c r="H6" s="318">
        <v>128.47058823529412</v>
      </c>
      <c r="I6" s="403">
        <v>1.2057601772362228</v>
      </c>
      <c r="J6" s="322">
        <v>0.6</v>
      </c>
      <c r="K6" s="318">
        <v>88.211764705882359</v>
      </c>
      <c r="L6" s="319">
        <v>2.9394717647058823</v>
      </c>
      <c r="M6" s="318">
        <v>19.857642941176458</v>
      </c>
      <c r="N6" s="318">
        <v>14.094117647058823</v>
      </c>
    </row>
    <row r="7" spans="1:14" ht="18.75" x14ac:dyDescent="0.25">
      <c r="A7" s="315" t="s">
        <v>1211</v>
      </c>
      <c r="B7" s="316">
        <v>86</v>
      </c>
      <c r="C7" s="316" t="s">
        <v>1338</v>
      </c>
      <c r="D7" s="318">
        <v>598.24418604651157</v>
      </c>
      <c r="E7" s="318">
        <v>727.69767441860461</v>
      </c>
      <c r="F7" s="321">
        <v>129.45348837209303</v>
      </c>
      <c r="G7" s="318">
        <v>83.604651162790702</v>
      </c>
      <c r="H7" s="318">
        <v>128.02325581395348</v>
      </c>
      <c r="I7" s="403">
        <v>1.2234065934065934</v>
      </c>
      <c r="J7" s="322">
        <v>0.60465116279069764</v>
      </c>
      <c r="K7" s="318">
        <v>88.081395348837205</v>
      </c>
      <c r="L7" s="319">
        <v>2.9332720930232559</v>
      </c>
      <c r="M7" s="318">
        <v>19.763755232558129</v>
      </c>
      <c r="N7" s="318">
        <v>13.976744186046512</v>
      </c>
    </row>
    <row r="8" spans="1:14" ht="18.75" x14ac:dyDescent="0.3">
      <c r="A8" s="397"/>
      <c r="B8" s="398"/>
      <c r="C8" s="398"/>
      <c r="D8" s="399"/>
      <c r="E8" s="399"/>
      <c r="F8" s="399"/>
      <c r="G8" s="399"/>
      <c r="H8" s="399"/>
      <c r="I8" s="400"/>
      <c r="J8" s="401"/>
      <c r="K8" s="399"/>
      <c r="L8" s="402"/>
      <c r="M8" s="399"/>
      <c r="N8" s="399"/>
    </row>
    <row r="9" spans="1:14" ht="18.75" x14ac:dyDescent="0.3">
      <c r="A9" s="397"/>
      <c r="B9" s="398"/>
      <c r="C9" s="398"/>
      <c r="D9" s="399"/>
      <c r="E9" s="399"/>
      <c r="F9" s="399"/>
      <c r="G9" s="399"/>
      <c r="H9" s="399"/>
      <c r="I9" s="400"/>
      <c r="J9" s="401"/>
      <c r="K9" s="399"/>
      <c r="L9" s="402"/>
      <c r="M9" s="399"/>
      <c r="N9" s="399"/>
    </row>
    <row r="10" spans="1:14" ht="18.75" x14ac:dyDescent="0.3">
      <c r="A10" s="397"/>
      <c r="B10" s="398"/>
      <c r="C10" s="398"/>
      <c r="D10" s="399"/>
      <c r="E10" s="399"/>
      <c r="F10" s="399"/>
      <c r="G10" s="399"/>
      <c r="H10" s="399"/>
      <c r="I10" s="400"/>
      <c r="J10" s="401"/>
      <c r="K10" s="399"/>
      <c r="L10" s="402"/>
      <c r="M10" s="399"/>
      <c r="N10" s="399"/>
    </row>
    <row r="11" spans="1:14" ht="18.75" x14ac:dyDescent="0.3">
      <c r="A11" s="397"/>
      <c r="B11" s="398"/>
      <c r="C11" s="398"/>
      <c r="D11" s="399"/>
      <c r="E11" s="399"/>
      <c r="F11" s="399"/>
      <c r="G11" s="399"/>
      <c r="H11" s="399"/>
      <c r="I11" s="400"/>
      <c r="J11" s="401"/>
      <c r="K11" s="399"/>
      <c r="L11" s="402"/>
      <c r="M11" s="399"/>
      <c r="N11" s="399"/>
    </row>
    <row r="12" spans="1:14" ht="18.75" x14ac:dyDescent="0.3">
      <c r="A12" s="397"/>
      <c r="B12" s="398"/>
      <c r="C12" s="398"/>
      <c r="D12" s="399"/>
      <c r="E12" s="399"/>
      <c r="F12" s="399"/>
      <c r="G12" s="399"/>
      <c r="H12" s="399"/>
      <c r="I12" s="400"/>
      <c r="J12" s="401"/>
      <c r="K12" s="399"/>
      <c r="L12" s="402"/>
      <c r="M12" s="399"/>
      <c r="N12" s="399"/>
    </row>
    <row r="13" spans="1:14" ht="18.75" x14ac:dyDescent="0.3">
      <c r="A13" s="397"/>
      <c r="B13" s="398"/>
      <c r="C13" s="398"/>
      <c r="D13" s="399"/>
      <c r="E13" s="399"/>
      <c r="F13" s="399"/>
      <c r="G13" s="399"/>
      <c r="H13" s="399"/>
      <c r="I13" s="400"/>
      <c r="J13" s="401"/>
      <c r="K13" s="399"/>
      <c r="L13" s="402"/>
      <c r="M13" s="399"/>
      <c r="N13" s="399"/>
    </row>
    <row r="14" spans="1:14" ht="18.75" x14ac:dyDescent="0.3">
      <c r="A14" s="397"/>
      <c r="B14" s="398"/>
      <c r="C14" s="398"/>
      <c r="D14" s="399"/>
      <c r="E14" s="399"/>
      <c r="F14" s="399"/>
      <c r="G14" s="399"/>
      <c r="H14" s="399"/>
      <c r="I14" s="400"/>
      <c r="J14" s="401"/>
      <c r="K14" s="399"/>
      <c r="L14" s="402"/>
      <c r="M14" s="399"/>
      <c r="N14" s="399"/>
    </row>
    <row r="15" spans="1:14" ht="18.75" x14ac:dyDescent="0.3">
      <c r="A15" s="397"/>
      <c r="B15" s="398"/>
      <c r="C15" s="398"/>
      <c r="D15" s="399"/>
      <c r="E15" s="399"/>
      <c r="F15" s="399"/>
      <c r="G15" s="399"/>
      <c r="H15" s="399"/>
      <c r="I15" s="400"/>
      <c r="J15" s="401"/>
      <c r="K15" s="399"/>
      <c r="L15" s="402"/>
      <c r="M15" s="399"/>
      <c r="N15" s="399"/>
    </row>
    <row r="16" spans="1:14" ht="18.75" x14ac:dyDescent="0.25">
      <c r="A16" s="315" t="s">
        <v>1207</v>
      </c>
      <c r="B16" s="317" t="s">
        <v>518</v>
      </c>
      <c r="C16" s="317"/>
      <c r="D16" s="318" t="s">
        <v>518</v>
      </c>
      <c r="E16" s="318" t="s">
        <v>518</v>
      </c>
      <c r="F16" s="321" t="s">
        <v>518</v>
      </c>
      <c r="G16" s="318" t="s">
        <v>518</v>
      </c>
      <c r="H16" s="318" t="s">
        <v>518</v>
      </c>
      <c r="I16" s="403">
        <v>1</v>
      </c>
      <c r="J16" s="322" t="s">
        <v>518</v>
      </c>
      <c r="K16" s="318" t="s">
        <v>518</v>
      </c>
      <c r="L16" s="319" t="s">
        <v>518</v>
      </c>
      <c r="M16" s="318" t="s">
        <v>518</v>
      </c>
      <c r="N16" s="318" t="s">
        <v>518</v>
      </c>
    </row>
    <row r="17" spans="1:14" ht="18.75" x14ac:dyDescent="0.25">
      <c r="A17" s="315" t="s">
        <v>1209</v>
      </c>
      <c r="B17" s="317">
        <v>1</v>
      </c>
      <c r="C17" s="317" t="s">
        <v>1404</v>
      </c>
      <c r="D17" s="318">
        <v>624</v>
      </c>
      <c r="E17" s="318">
        <v>872</v>
      </c>
      <c r="F17" s="321">
        <v>248</v>
      </c>
      <c r="G17" s="318">
        <v>55</v>
      </c>
      <c r="H17" s="318">
        <v>90</v>
      </c>
      <c r="I17" s="403">
        <v>3.420689655172414</v>
      </c>
      <c r="J17" s="322">
        <v>1</v>
      </c>
      <c r="K17" s="318">
        <v>77</v>
      </c>
      <c r="L17" s="319">
        <v>2.4062999999999999</v>
      </c>
      <c r="M17" s="318">
        <v>11.783300000000001</v>
      </c>
      <c r="N17" s="318">
        <v>4</v>
      </c>
    </row>
    <row r="18" spans="1:14" ht="18.75" x14ac:dyDescent="0.3">
      <c r="A18" s="397"/>
      <c r="B18" s="398"/>
      <c r="C18" s="398"/>
      <c r="D18" s="399"/>
      <c r="E18" s="399"/>
      <c r="F18" s="399"/>
      <c r="G18" s="399"/>
      <c r="H18" s="399"/>
      <c r="I18" s="400"/>
      <c r="J18" s="401"/>
      <c r="K18" s="399"/>
      <c r="L18" s="402"/>
      <c r="M18" s="399"/>
      <c r="N18" s="399"/>
    </row>
  </sheetData>
  <conditionalFormatting sqref="I5:I7 I16:I17">
    <cfRule type="cellIs" dxfId="7" priority="3" stopIfTrue="1" operator="greaterThanOrEqual">
      <formula>0.75</formula>
    </cfRule>
    <cfRule type="cellIs" dxfId="6" priority="4" operator="lessThan">
      <formula>0.75</formula>
    </cfRule>
  </conditionalFormatting>
  <conditionalFormatting sqref="J5:J7 J16:J17">
    <cfRule type="cellIs" dxfId="5" priority="1" stopIfTrue="1" operator="greaterThanOrEqual">
      <formula>0.45</formula>
    </cfRule>
    <cfRule type="cellIs" dxfId="4" priority="2" operator="lessThan">
      <formula>0.45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rgb="FFFF0000"/>
  </sheetPr>
  <dimension ref="A1:O19"/>
  <sheetViews>
    <sheetView showGridLines="0" workbookViewId="0">
      <selection activeCell="H24" sqref="H24"/>
    </sheetView>
  </sheetViews>
  <sheetFormatPr defaultRowHeight="15" x14ac:dyDescent="0.25"/>
  <cols>
    <col min="1" max="1" width="8.85546875" style="161"/>
    <col min="2" max="2" width="34.7109375" bestFit="1" customWidth="1"/>
    <col min="3" max="3" width="13.28515625" customWidth="1"/>
    <col min="4" max="4" width="10.28515625" customWidth="1"/>
    <col min="5" max="10" width="15.7109375" customWidth="1"/>
    <col min="11" max="11" width="15.7109375" style="302" customWidth="1"/>
    <col min="12" max="15" width="15.7109375" customWidth="1"/>
  </cols>
  <sheetData>
    <row r="1" spans="2:15" x14ac:dyDescent="0.25">
      <c r="B1" s="252" t="s">
        <v>1086</v>
      </c>
      <c r="C1" s="161" t="s">
        <v>507</v>
      </c>
    </row>
    <row r="2" spans="2:15" x14ac:dyDescent="0.25">
      <c r="B2" s="252" t="s">
        <v>1090</v>
      </c>
      <c r="C2" s="253">
        <v>1</v>
      </c>
    </row>
    <row r="3" spans="2:15" ht="20.25" x14ac:dyDescent="0.25">
      <c r="E3" s="474" t="s">
        <v>1343</v>
      </c>
      <c r="F3" s="475"/>
      <c r="G3" s="475"/>
      <c r="H3" s="475"/>
      <c r="I3" s="475"/>
      <c r="J3" s="475"/>
      <c r="K3" s="476"/>
      <c r="L3" s="477" t="s">
        <v>1345</v>
      </c>
      <c r="M3" s="478"/>
      <c r="N3" s="478"/>
      <c r="O3" s="479"/>
    </row>
    <row r="4" spans="2:15" ht="90" x14ac:dyDescent="0.25">
      <c r="B4" s="383" t="s">
        <v>1395</v>
      </c>
      <c r="C4" s="383" t="s">
        <v>1215</v>
      </c>
      <c r="D4" s="383" t="s">
        <v>1329</v>
      </c>
      <c r="E4" s="306" t="s">
        <v>1321</v>
      </c>
      <c r="F4" s="306" t="s">
        <v>1322</v>
      </c>
      <c r="G4" s="298" t="s">
        <v>1251</v>
      </c>
      <c r="H4" s="306" t="s">
        <v>1323</v>
      </c>
      <c r="I4" s="306" t="s">
        <v>1324</v>
      </c>
      <c r="J4" s="383" t="s">
        <v>1330</v>
      </c>
      <c r="K4" s="384" t="s">
        <v>1396</v>
      </c>
      <c r="L4" s="307" t="s">
        <v>1410</v>
      </c>
      <c r="M4" s="307" t="s">
        <v>1327</v>
      </c>
      <c r="N4" s="307" t="s">
        <v>855</v>
      </c>
      <c r="O4" s="307" t="s">
        <v>1328</v>
      </c>
    </row>
    <row r="5" spans="2:15" ht="18" x14ac:dyDescent="0.25">
      <c r="B5" s="388" t="s">
        <v>880</v>
      </c>
      <c r="C5" s="389">
        <v>27</v>
      </c>
      <c r="D5" s="390" t="s">
        <v>1331</v>
      </c>
      <c r="E5" s="391">
        <v>632.85185185185185</v>
      </c>
      <c r="F5" s="391">
        <v>728.37037037037032</v>
      </c>
      <c r="G5" s="391">
        <v>95.518518518518519</v>
      </c>
      <c r="H5" s="391">
        <v>84.074074074074076</v>
      </c>
      <c r="I5" s="391">
        <v>127.4074074074074</v>
      </c>
      <c r="J5" s="392">
        <v>0.90332749562171633</v>
      </c>
      <c r="K5" s="393">
        <v>0.48148148148148145</v>
      </c>
      <c r="L5" s="394" t="s">
        <v>1332</v>
      </c>
      <c r="M5" s="394">
        <v>3.3496814814814817</v>
      </c>
      <c r="N5" s="391">
        <v>22.36078888888888</v>
      </c>
      <c r="O5" s="391">
        <v>22.037037037037038</v>
      </c>
    </row>
    <row r="6" spans="2:15" ht="18" x14ac:dyDescent="0.25">
      <c r="B6" s="380" t="s">
        <v>881</v>
      </c>
      <c r="C6" s="377">
        <v>14</v>
      </c>
      <c r="D6" s="376" t="s">
        <v>1397</v>
      </c>
      <c r="E6" s="378">
        <v>508.14285714285717</v>
      </c>
      <c r="F6" s="378">
        <v>623.14285714285711</v>
      </c>
      <c r="G6" s="300">
        <v>115</v>
      </c>
      <c r="H6" s="378">
        <v>120</v>
      </c>
      <c r="I6" s="378">
        <v>174.64285714285714</v>
      </c>
      <c r="J6" s="385">
        <v>0.78060606060606075</v>
      </c>
      <c r="K6" s="382">
        <v>0.5</v>
      </c>
      <c r="L6" s="379" t="s">
        <v>1398</v>
      </c>
      <c r="M6" s="379">
        <v>3.1353857142857144</v>
      </c>
      <c r="N6" s="378">
        <v>19.567849999999993</v>
      </c>
      <c r="O6" s="378">
        <v>16.928571428571427</v>
      </c>
    </row>
    <row r="7" spans="2:15" ht="18" x14ac:dyDescent="0.25">
      <c r="B7" s="380" t="s">
        <v>907</v>
      </c>
      <c r="C7" s="377">
        <v>13</v>
      </c>
      <c r="D7" s="376" t="s">
        <v>1399</v>
      </c>
      <c r="E7" s="378">
        <v>767.15384615384619</v>
      </c>
      <c r="F7" s="378">
        <v>841.69230769230774</v>
      </c>
      <c r="G7" s="300">
        <v>74.538461538461533</v>
      </c>
      <c r="H7" s="378">
        <v>45.384615384615387</v>
      </c>
      <c r="I7" s="378">
        <v>76.538461538461533</v>
      </c>
      <c r="J7" s="385">
        <v>1.2227129337539431</v>
      </c>
      <c r="K7" s="382">
        <v>0.46153846153846156</v>
      </c>
      <c r="L7" s="379" t="s">
        <v>1400</v>
      </c>
      <c r="M7" s="379">
        <v>3.5804615384615386</v>
      </c>
      <c r="N7" s="378">
        <v>25.368569230769218</v>
      </c>
      <c r="O7" s="378">
        <v>27.53846153846154</v>
      </c>
    </row>
    <row r="8" spans="2:15" ht="18" x14ac:dyDescent="0.25">
      <c r="B8" s="388" t="s">
        <v>883</v>
      </c>
      <c r="C8" s="389">
        <v>28</v>
      </c>
      <c r="D8" s="390" t="s">
        <v>1331</v>
      </c>
      <c r="E8" s="391">
        <v>571.78571428571433</v>
      </c>
      <c r="F8" s="391">
        <v>738.78571428571433</v>
      </c>
      <c r="G8" s="391">
        <v>167</v>
      </c>
      <c r="H8" s="391">
        <v>85.714285714285708</v>
      </c>
      <c r="I8" s="391">
        <v>129.64285714285714</v>
      </c>
      <c r="J8" s="392">
        <v>1.550912106135987</v>
      </c>
      <c r="K8" s="393">
        <v>0.6785714285714286</v>
      </c>
      <c r="L8" s="394" t="s">
        <v>1333</v>
      </c>
      <c r="M8" s="394">
        <v>2.9530357142857149</v>
      </c>
      <c r="N8" s="391">
        <v>19.36368749999999</v>
      </c>
      <c r="O8" s="391">
        <v>12.357142857142858</v>
      </c>
    </row>
    <row r="9" spans="2:15" ht="18" x14ac:dyDescent="0.25">
      <c r="B9" s="380" t="s">
        <v>884</v>
      </c>
      <c r="C9" s="377">
        <v>12</v>
      </c>
      <c r="D9" s="376" t="s">
        <v>1397</v>
      </c>
      <c r="E9" s="378">
        <v>537.25</v>
      </c>
      <c r="F9" s="378">
        <v>728.33333333333337</v>
      </c>
      <c r="G9" s="300">
        <v>191.08333333333334</v>
      </c>
      <c r="H9" s="378">
        <v>110</v>
      </c>
      <c r="I9" s="378">
        <v>160.83333333333334</v>
      </c>
      <c r="J9" s="385">
        <v>1.4110769230769229</v>
      </c>
      <c r="K9" s="382">
        <v>0.75</v>
      </c>
      <c r="L9" s="379" t="s">
        <v>1401</v>
      </c>
      <c r="M9" s="379">
        <v>3.0180583333333337</v>
      </c>
      <c r="N9" s="378">
        <v>18.963179166666663</v>
      </c>
      <c r="O9" s="378">
        <v>12</v>
      </c>
    </row>
    <row r="10" spans="2:15" ht="18" x14ac:dyDescent="0.25">
      <c r="B10" s="380" t="s">
        <v>889</v>
      </c>
      <c r="C10" s="377">
        <v>16</v>
      </c>
      <c r="D10" s="376" t="s">
        <v>1399</v>
      </c>
      <c r="E10" s="378">
        <v>597.6875</v>
      </c>
      <c r="F10" s="378">
        <v>746.625</v>
      </c>
      <c r="G10" s="300">
        <v>148.9375</v>
      </c>
      <c r="H10" s="378">
        <v>67.5</v>
      </c>
      <c r="I10" s="378">
        <v>106.25</v>
      </c>
      <c r="J10" s="385">
        <v>1.7143884892086332</v>
      </c>
      <c r="K10" s="382">
        <v>0.625</v>
      </c>
      <c r="L10" s="379" t="s">
        <v>1402</v>
      </c>
      <c r="M10" s="379">
        <v>2.90426875</v>
      </c>
      <c r="N10" s="378">
        <v>19.664068749999984</v>
      </c>
      <c r="O10" s="378">
        <v>12.625</v>
      </c>
    </row>
    <row r="11" spans="2:15" ht="18" x14ac:dyDescent="0.25">
      <c r="B11" s="388" t="s">
        <v>867</v>
      </c>
      <c r="C11" s="389">
        <v>20</v>
      </c>
      <c r="D11" s="390" t="s">
        <v>1334</v>
      </c>
      <c r="E11" s="391">
        <v>548.65</v>
      </c>
      <c r="F11" s="391">
        <v>719.45</v>
      </c>
      <c r="G11" s="391">
        <v>170.8</v>
      </c>
      <c r="H11" s="391">
        <v>92.5</v>
      </c>
      <c r="I11" s="391">
        <v>142.75</v>
      </c>
      <c r="J11" s="392">
        <v>1.4520722635494157</v>
      </c>
      <c r="K11" s="393">
        <v>0.75</v>
      </c>
      <c r="L11" s="394" t="s">
        <v>1335</v>
      </c>
      <c r="M11" s="394">
        <v>2.8815200000000005</v>
      </c>
      <c r="N11" s="391">
        <v>15.684162499999976</v>
      </c>
      <c r="O11" s="391">
        <v>9.9</v>
      </c>
    </row>
    <row r="12" spans="2:15" ht="18" x14ac:dyDescent="0.25">
      <c r="B12" s="380" t="s">
        <v>868</v>
      </c>
      <c r="C12" s="377">
        <v>4</v>
      </c>
      <c r="D12" s="376" t="s">
        <v>1399</v>
      </c>
      <c r="E12" s="378">
        <v>302</v>
      </c>
      <c r="F12" s="378">
        <v>485.75</v>
      </c>
      <c r="G12" s="300">
        <v>183.75</v>
      </c>
      <c r="H12" s="378">
        <v>153.75</v>
      </c>
      <c r="I12" s="378">
        <v>233.75</v>
      </c>
      <c r="J12" s="385">
        <v>0.94838709677419353</v>
      </c>
      <c r="K12" s="382">
        <v>0.75</v>
      </c>
      <c r="L12" s="379" t="s">
        <v>1403</v>
      </c>
      <c r="M12" s="379">
        <v>3.6884250000000001</v>
      </c>
      <c r="N12" s="378">
        <v>23.712499999999952</v>
      </c>
      <c r="O12" s="378">
        <v>14.75</v>
      </c>
    </row>
    <row r="13" spans="2:15" ht="18" x14ac:dyDescent="0.25">
      <c r="B13" s="380" t="s">
        <v>899</v>
      </c>
      <c r="C13" s="377">
        <v>11</v>
      </c>
      <c r="D13" s="376" t="s">
        <v>1404</v>
      </c>
      <c r="E13" s="378">
        <v>677.18181818181813</v>
      </c>
      <c r="F13" s="378">
        <v>821.18181818181813</v>
      </c>
      <c r="G13" s="300">
        <v>144</v>
      </c>
      <c r="H13" s="378">
        <v>56.363636363636367</v>
      </c>
      <c r="I13" s="378">
        <v>94.545454545454547</v>
      </c>
      <c r="J13" s="385">
        <v>1.9084337349397591</v>
      </c>
      <c r="K13" s="382">
        <v>0.72727272727272729</v>
      </c>
      <c r="L13" s="379" t="s">
        <v>1405</v>
      </c>
      <c r="M13" s="379">
        <v>2.4807454545454544</v>
      </c>
      <c r="N13" s="378">
        <v>12.790899999999983</v>
      </c>
      <c r="O13" s="378">
        <v>5.3636363636363633</v>
      </c>
    </row>
    <row r="14" spans="2:15" ht="18" x14ac:dyDescent="0.25">
      <c r="B14" s="380" t="s">
        <v>929</v>
      </c>
      <c r="C14" s="377">
        <v>5</v>
      </c>
      <c r="D14" s="376" t="s">
        <v>1406</v>
      </c>
      <c r="E14" s="378">
        <v>463.2</v>
      </c>
      <c r="F14" s="378">
        <v>682.6</v>
      </c>
      <c r="G14" s="300">
        <v>219.4</v>
      </c>
      <c r="H14" s="378">
        <v>123</v>
      </c>
      <c r="I14" s="378">
        <v>176</v>
      </c>
      <c r="J14" s="385">
        <v>1.4675585284280936</v>
      </c>
      <c r="K14" s="382">
        <v>0.8</v>
      </c>
      <c r="L14" s="379" t="s">
        <v>1407</v>
      </c>
      <c r="M14" s="379">
        <v>3.1177000000000001</v>
      </c>
      <c r="N14" s="378">
        <v>15.626670000000001</v>
      </c>
      <c r="O14" s="378">
        <v>16</v>
      </c>
    </row>
    <row r="15" spans="2:15" ht="18" x14ac:dyDescent="0.25">
      <c r="B15" s="388" t="s">
        <v>890</v>
      </c>
      <c r="C15" s="389">
        <v>11</v>
      </c>
      <c r="D15" s="390" t="s">
        <v>1336</v>
      </c>
      <c r="E15" s="391">
        <v>670.81818181818187</v>
      </c>
      <c r="F15" s="391">
        <v>712.81818181818187</v>
      </c>
      <c r="G15" s="391">
        <v>42</v>
      </c>
      <c r="H15" s="391">
        <v>60.909090909090907</v>
      </c>
      <c r="I15" s="391">
        <v>98.63636363636364</v>
      </c>
      <c r="J15" s="392">
        <v>0.5264957264957264</v>
      </c>
      <c r="K15" s="393">
        <v>0.45454545454545453</v>
      </c>
      <c r="L15" s="394" t="s">
        <v>1337</v>
      </c>
      <c r="M15" s="394">
        <v>1.9549636363636365</v>
      </c>
      <c r="N15" s="391">
        <v>21.825013636363618</v>
      </c>
      <c r="O15" s="391">
        <v>5.7272727272727275</v>
      </c>
    </row>
    <row r="16" spans="2:15" ht="18" x14ac:dyDescent="0.25">
      <c r="B16" s="380" t="s">
        <v>891</v>
      </c>
      <c r="C16" s="377">
        <v>5</v>
      </c>
      <c r="D16" s="376" t="s">
        <v>1404</v>
      </c>
      <c r="E16" s="378">
        <v>612</v>
      </c>
      <c r="F16" s="378">
        <v>668.6</v>
      </c>
      <c r="G16" s="300">
        <v>56.6</v>
      </c>
      <c r="H16" s="378">
        <v>68</v>
      </c>
      <c r="I16" s="378">
        <v>111</v>
      </c>
      <c r="J16" s="385">
        <v>0.63240223463687151</v>
      </c>
      <c r="K16" s="382">
        <v>0.6</v>
      </c>
      <c r="L16" s="379" t="s">
        <v>1408</v>
      </c>
      <c r="M16" s="379">
        <v>1.7547000000000001</v>
      </c>
      <c r="N16" s="378">
        <v>22.24000999999998</v>
      </c>
      <c r="O16" s="378">
        <v>6.2</v>
      </c>
    </row>
    <row r="17" spans="2:15" ht="18" x14ac:dyDescent="0.25">
      <c r="B17" s="380" t="s">
        <v>895</v>
      </c>
      <c r="C17" s="377">
        <v>6</v>
      </c>
      <c r="D17" s="376" t="s">
        <v>1336</v>
      </c>
      <c r="E17" s="378">
        <v>719.83333333333337</v>
      </c>
      <c r="F17" s="378">
        <v>749.66666666666663</v>
      </c>
      <c r="G17" s="300">
        <v>29.833333333333332</v>
      </c>
      <c r="H17" s="378">
        <v>55</v>
      </c>
      <c r="I17" s="378">
        <v>88.333333333333329</v>
      </c>
      <c r="J17" s="385">
        <v>0.41627906976744189</v>
      </c>
      <c r="K17" s="382">
        <v>0.33333333333333331</v>
      </c>
      <c r="L17" s="379" t="s">
        <v>1409</v>
      </c>
      <c r="M17" s="379">
        <v>2.1218499999999998</v>
      </c>
      <c r="N17" s="378">
        <v>21.479183333333314</v>
      </c>
      <c r="O17" s="378">
        <v>5.333333333333333</v>
      </c>
    </row>
    <row r="19" spans="2:15" ht="18" x14ac:dyDescent="0.25">
      <c r="B19" s="381" t="s">
        <v>1320</v>
      </c>
      <c r="C19" s="386">
        <v>86</v>
      </c>
      <c r="D19" s="381" t="s">
        <v>1338</v>
      </c>
      <c r="E19" s="387">
        <v>598.24418604651157</v>
      </c>
      <c r="F19" s="387">
        <v>727.69767441860461</v>
      </c>
      <c r="G19" s="310">
        <v>129.45348837209303</v>
      </c>
      <c r="H19" s="387">
        <v>83.604651162790702</v>
      </c>
      <c r="I19" s="387">
        <v>128.02325581395348</v>
      </c>
      <c r="J19" s="385">
        <v>1.2234065934065934</v>
      </c>
      <c r="K19" s="382">
        <v>0.60465116279069764</v>
      </c>
      <c r="L19" s="385" t="s">
        <v>1339</v>
      </c>
      <c r="M19" s="385">
        <v>2.9332720930232559</v>
      </c>
      <c r="N19" s="387">
        <v>19.763755232558129</v>
      </c>
      <c r="O19" s="387">
        <v>13.976744186046512</v>
      </c>
    </row>
  </sheetData>
  <mergeCells count="2">
    <mergeCell ref="E3:K3"/>
    <mergeCell ref="L3:O3"/>
  </mergeCells>
  <conditionalFormatting sqref="J5:J17 J19">
    <cfRule type="cellIs" dxfId="3" priority="3" stopIfTrue="1" operator="greaterThanOrEqual">
      <formula>0.75</formula>
    </cfRule>
    <cfRule type="cellIs" dxfId="2" priority="4" operator="lessThan">
      <formula>0.75</formula>
    </cfRule>
  </conditionalFormatting>
  <conditionalFormatting sqref="K5:K17 K19">
    <cfRule type="cellIs" dxfId="1" priority="1" stopIfTrue="1" operator="greaterThanOrEqual">
      <formula>0.45</formula>
    </cfRule>
    <cfRule type="cellIs" dxfId="0" priority="2" operator="lessThan">
      <formula>0.45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rgb="FF0000FF"/>
  </sheetPr>
  <dimension ref="A1:I17"/>
  <sheetViews>
    <sheetView showGridLines="0" workbookViewId="0">
      <selection activeCell="M9" sqref="M9"/>
    </sheetView>
  </sheetViews>
  <sheetFormatPr defaultRowHeight="15" x14ac:dyDescent="0.25"/>
  <cols>
    <col min="1" max="1" width="34.140625" style="405" customWidth="1"/>
    <col min="2" max="3" width="12.28515625" customWidth="1"/>
    <col min="4" max="4" width="11.85546875" customWidth="1"/>
    <col min="5" max="5" width="12.7109375" customWidth="1"/>
    <col min="6" max="6" width="14.140625" customWidth="1"/>
    <col min="7" max="7" width="10.85546875" customWidth="1"/>
    <col min="8" max="8" width="12.140625" customWidth="1"/>
    <col min="9" max="9" width="10.7109375" customWidth="1"/>
  </cols>
  <sheetData>
    <row r="1" spans="1:9" x14ac:dyDescent="0.25">
      <c r="A1" s="404" t="s">
        <v>1062</v>
      </c>
      <c r="B1" s="161" t="s">
        <v>1253</v>
      </c>
    </row>
    <row r="2" spans="1:9" x14ac:dyDescent="0.25">
      <c r="A2" s="404" t="s">
        <v>1086</v>
      </c>
      <c r="B2" s="161" t="s">
        <v>1253</v>
      </c>
    </row>
    <row r="3" spans="1:9" ht="23.25" x14ac:dyDescent="0.25">
      <c r="A3" s="406"/>
      <c r="B3" s="407"/>
      <c r="C3" s="480" t="s">
        <v>1430</v>
      </c>
      <c r="D3" s="480"/>
      <c r="E3" s="481"/>
      <c r="F3" s="482" t="s">
        <v>1431</v>
      </c>
      <c r="G3" s="482"/>
      <c r="H3" s="482"/>
      <c r="I3" s="482"/>
    </row>
    <row r="4" spans="1:9" ht="93.75" x14ac:dyDescent="0.25">
      <c r="A4" s="444" t="s">
        <v>1232</v>
      </c>
      <c r="B4" s="444" t="s">
        <v>1215</v>
      </c>
      <c r="C4" s="445" t="s">
        <v>1420</v>
      </c>
      <c r="D4" s="445" t="s">
        <v>1421</v>
      </c>
      <c r="E4" s="445" t="s">
        <v>1422</v>
      </c>
      <c r="F4" s="446" t="s">
        <v>1423</v>
      </c>
      <c r="G4" s="446" t="s">
        <v>1424</v>
      </c>
      <c r="H4" s="446" t="s">
        <v>1425</v>
      </c>
      <c r="I4" s="446" t="s">
        <v>1426</v>
      </c>
    </row>
    <row r="5" spans="1:9" ht="18.75" x14ac:dyDescent="0.25">
      <c r="A5" s="408" t="s">
        <v>880</v>
      </c>
      <c r="B5" s="409">
        <v>19</v>
      </c>
      <c r="C5" s="409">
        <v>84.631578947368425</v>
      </c>
      <c r="D5" s="410">
        <v>3.0342947368421052</v>
      </c>
      <c r="E5" s="409">
        <v>11.578947368421053</v>
      </c>
      <c r="F5" s="417">
        <v>71.421052631578945</v>
      </c>
      <c r="G5" s="417">
        <v>26.789473684210527</v>
      </c>
      <c r="H5" s="417">
        <v>37.473684210526315</v>
      </c>
      <c r="I5" s="417">
        <v>11.157894736842104</v>
      </c>
    </row>
    <row r="6" spans="1:9" ht="18.75" x14ac:dyDescent="0.25">
      <c r="A6" s="408" t="s">
        <v>883</v>
      </c>
      <c r="B6" s="409">
        <v>15</v>
      </c>
      <c r="C6" s="409">
        <v>82.466666666666669</v>
      </c>
      <c r="D6" s="410">
        <v>2.872186666666666</v>
      </c>
      <c r="E6" s="409">
        <v>13.266666666666667</v>
      </c>
      <c r="F6" s="417">
        <v>59.93333333333333</v>
      </c>
      <c r="G6" s="417">
        <v>22.066666666666666</v>
      </c>
      <c r="H6" s="417">
        <v>37.333333333333336</v>
      </c>
      <c r="I6" s="417">
        <v>9.1999999999999993</v>
      </c>
    </row>
    <row r="7" spans="1:9" ht="37.5" x14ac:dyDescent="0.25">
      <c r="A7" s="408" t="s">
        <v>875</v>
      </c>
      <c r="B7" s="409">
        <v>50</v>
      </c>
      <c r="C7" s="409">
        <v>53.46</v>
      </c>
      <c r="D7" s="410">
        <v>2.2739099999999999</v>
      </c>
      <c r="E7" s="409">
        <v>15.46</v>
      </c>
      <c r="F7" s="417">
        <v>29.58</v>
      </c>
      <c r="G7" s="417">
        <v>8.7200000000000006</v>
      </c>
      <c r="H7" s="417">
        <v>38.86</v>
      </c>
      <c r="I7" s="417">
        <v>4.66</v>
      </c>
    </row>
    <row r="8" spans="1:9" ht="18.75" x14ac:dyDescent="0.25">
      <c r="A8" s="408" t="s">
        <v>867</v>
      </c>
      <c r="B8" s="409">
        <v>9</v>
      </c>
      <c r="C8" s="409">
        <v>76.333333333333329</v>
      </c>
      <c r="D8" s="410">
        <v>2.8122888888888884</v>
      </c>
      <c r="E8" s="409">
        <v>14.333333333333334</v>
      </c>
      <c r="F8" s="417">
        <v>45.444444444444443</v>
      </c>
      <c r="G8" s="417">
        <v>18.111111111111111</v>
      </c>
      <c r="H8" s="417">
        <v>34.555555555555557</v>
      </c>
      <c r="I8" s="417">
        <v>7.1111111111111107</v>
      </c>
    </row>
    <row r="9" spans="1:9" ht="18.75" x14ac:dyDescent="0.25">
      <c r="A9" s="408" t="s">
        <v>885</v>
      </c>
      <c r="B9" s="409">
        <v>41</v>
      </c>
      <c r="C9" s="409">
        <v>45.024390243902438</v>
      </c>
      <c r="D9" s="410">
        <v>2.042636585365853</v>
      </c>
      <c r="E9" s="409">
        <v>18.463414634146343</v>
      </c>
      <c r="F9" s="417">
        <v>30.26829268292683</v>
      </c>
      <c r="G9" s="417">
        <v>8.7560975609756095</v>
      </c>
      <c r="H9" s="417">
        <v>45.048780487804876</v>
      </c>
      <c r="I9" s="417">
        <v>4.7317073170731705</v>
      </c>
    </row>
    <row r="10" spans="1:9" ht="37.5" x14ac:dyDescent="0.25">
      <c r="A10" s="408" t="s">
        <v>887</v>
      </c>
      <c r="B10" s="409">
        <v>22</v>
      </c>
      <c r="C10" s="409">
        <v>54.81818181818182</v>
      </c>
      <c r="D10" s="410">
        <v>2.0633590909090911</v>
      </c>
      <c r="E10" s="409">
        <v>16.363636363636363</v>
      </c>
      <c r="F10" s="417">
        <v>35.409090909090907</v>
      </c>
      <c r="G10" s="417">
        <v>10.909090909090908</v>
      </c>
      <c r="H10" s="417">
        <v>37.090909090909093</v>
      </c>
      <c r="I10" s="417">
        <v>5.5454545454545459</v>
      </c>
    </row>
    <row r="11" spans="1:9" ht="18.75" x14ac:dyDescent="0.25">
      <c r="A11" s="408" t="s">
        <v>890</v>
      </c>
      <c r="B11" s="409">
        <v>17</v>
      </c>
      <c r="C11" s="409">
        <v>32.117647058823529</v>
      </c>
      <c r="D11" s="410">
        <v>1.7733176470588237</v>
      </c>
      <c r="E11" s="409">
        <v>16.941176470588236</v>
      </c>
      <c r="F11" s="417">
        <v>24.529411764705884</v>
      </c>
      <c r="G11" s="417">
        <v>5.882352941176471</v>
      </c>
      <c r="H11" s="417">
        <v>33.529411764705884</v>
      </c>
      <c r="I11" s="417">
        <v>4</v>
      </c>
    </row>
    <row r="12" spans="1:9" ht="18.75" x14ac:dyDescent="0.25">
      <c r="A12" s="411"/>
      <c r="B12" s="412"/>
      <c r="C12" s="412"/>
      <c r="D12" s="413"/>
      <c r="E12" s="412"/>
      <c r="F12" s="412"/>
      <c r="G12" s="412"/>
      <c r="H12" s="412"/>
      <c r="I12" s="412"/>
    </row>
    <row r="13" spans="1:9" ht="37.5" x14ac:dyDescent="0.25">
      <c r="A13" s="414" t="s">
        <v>1427</v>
      </c>
      <c r="B13" s="415">
        <v>98</v>
      </c>
      <c r="C13" s="415">
        <v>51.857142857142854</v>
      </c>
      <c r="D13" s="416">
        <v>2.1554959183673472</v>
      </c>
      <c r="E13" s="415">
        <v>16.306122448979593</v>
      </c>
      <c r="F13" s="418">
        <v>23.142857142857142</v>
      </c>
      <c r="G13" s="418">
        <v>0.31632653061224492</v>
      </c>
      <c r="H13" s="418">
        <v>38.285714285714285</v>
      </c>
      <c r="I13" s="418">
        <v>3.693877551020408</v>
      </c>
    </row>
    <row r="14" spans="1:9" ht="37.5" x14ac:dyDescent="0.25">
      <c r="A14" s="414" t="s">
        <v>1428</v>
      </c>
      <c r="B14" s="415">
        <v>75</v>
      </c>
      <c r="C14" s="415">
        <v>62.946666666666665</v>
      </c>
      <c r="D14" s="416">
        <v>2.5038706666666664</v>
      </c>
      <c r="E14" s="415">
        <v>15.04</v>
      </c>
      <c r="F14" s="418">
        <v>57.506666666666668</v>
      </c>
      <c r="G14" s="418">
        <v>28.093333333333334</v>
      </c>
      <c r="H14" s="418">
        <v>40.093333333333334</v>
      </c>
      <c r="I14" s="418">
        <v>8.92</v>
      </c>
    </row>
    <row r="15" spans="1:9" x14ac:dyDescent="0.25">
      <c r="A15" s="406"/>
      <c r="B15" s="407"/>
      <c r="C15" s="407"/>
      <c r="D15" s="407"/>
      <c r="E15" s="407"/>
      <c r="F15" s="407"/>
      <c r="G15" s="407"/>
      <c r="H15" s="407"/>
      <c r="I15" s="407"/>
    </row>
    <row r="16" spans="1:9" ht="18.75" x14ac:dyDescent="0.25">
      <c r="A16" s="444" t="s">
        <v>1429</v>
      </c>
      <c r="B16" s="415">
        <v>173</v>
      </c>
      <c r="C16" s="415">
        <v>56.664739884393065</v>
      </c>
      <c r="D16" s="416">
        <v>2.306525433526013</v>
      </c>
      <c r="E16" s="415">
        <v>15.757225433526012</v>
      </c>
      <c r="F16" s="418">
        <v>38.040462427745666</v>
      </c>
      <c r="G16" s="418">
        <v>12.358381502890174</v>
      </c>
      <c r="H16" s="418">
        <v>39.069364161849713</v>
      </c>
      <c r="I16" s="418">
        <v>5.9595375722543356</v>
      </c>
    </row>
    <row r="17" spans="5:5" ht="15.75" x14ac:dyDescent="0.25">
      <c r="E17" s="419" t="str">
        <f>ROUND(H16/E16,0)&amp;" days per Topic (avg.)"</f>
        <v>2 days per Topic (avg.)</v>
      </c>
    </row>
  </sheetData>
  <mergeCells count="2">
    <mergeCell ref="C3:E3"/>
    <mergeCell ref="F3:I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rgb="FF0000FF"/>
  </sheetPr>
  <dimension ref="A1:B20"/>
  <sheetViews>
    <sheetView workbookViewId="0">
      <selection activeCell="A14" sqref="A14:B20"/>
    </sheetView>
  </sheetViews>
  <sheetFormatPr defaultRowHeight="15" x14ac:dyDescent="0.25"/>
  <cols>
    <col min="1" max="1" width="22.85546875" bestFit="1" customWidth="1"/>
    <col min="2" max="2" width="18.28515625" customWidth="1"/>
  </cols>
  <sheetData>
    <row r="1" spans="1:2" x14ac:dyDescent="0.25">
      <c r="A1" s="252" t="s">
        <v>1063</v>
      </c>
      <c r="B1" s="161" t="s">
        <v>1253</v>
      </c>
    </row>
    <row r="2" spans="1:2" x14ac:dyDescent="0.25">
      <c r="A2" s="252" t="s">
        <v>1086</v>
      </c>
      <c r="B2" s="161" t="s">
        <v>1253</v>
      </c>
    </row>
    <row r="4" spans="1:2" x14ac:dyDescent="0.25">
      <c r="A4" s="252" t="s">
        <v>1210</v>
      </c>
      <c r="B4" t="s">
        <v>1215</v>
      </c>
    </row>
    <row r="5" spans="1:2" x14ac:dyDescent="0.25">
      <c r="A5" s="253" t="s">
        <v>1193</v>
      </c>
      <c r="B5" s="250">
        <v>78</v>
      </c>
    </row>
    <row r="6" spans="1:2" x14ac:dyDescent="0.25">
      <c r="A6" s="253" t="s">
        <v>1195</v>
      </c>
      <c r="B6" s="250">
        <v>65</v>
      </c>
    </row>
    <row r="7" spans="1:2" x14ac:dyDescent="0.25">
      <c r="A7" s="253" t="s">
        <v>1196</v>
      </c>
      <c r="B7" s="250">
        <v>20</v>
      </c>
    </row>
    <row r="8" spans="1:2" x14ac:dyDescent="0.25">
      <c r="A8" s="253" t="s">
        <v>1205</v>
      </c>
      <c r="B8" s="250">
        <v>4</v>
      </c>
    </row>
    <row r="9" spans="1:2" x14ac:dyDescent="0.25">
      <c r="A9" s="253" t="s">
        <v>1206</v>
      </c>
      <c r="B9" s="250">
        <v>3</v>
      </c>
    </row>
    <row r="10" spans="1:2" x14ac:dyDescent="0.25">
      <c r="A10" s="253" t="s">
        <v>1204</v>
      </c>
      <c r="B10" s="250">
        <v>3</v>
      </c>
    </row>
    <row r="11" spans="1:2" x14ac:dyDescent="0.25">
      <c r="A11" s="253" t="s">
        <v>1211</v>
      </c>
      <c r="B11" s="250">
        <v>173</v>
      </c>
    </row>
    <row r="14" spans="1:2" x14ac:dyDescent="0.25">
      <c r="A14" t="s">
        <v>1214</v>
      </c>
      <c r="B14" t="s">
        <v>1419</v>
      </c>
    </row>
    <row r="15" spans="1:2" ht="30" x14ac:dyDescent="0.25">
      <c r="A15" s="147" t="s">
        <v>1413</v>
      </c>
      <c r="B15">
        <f>IFERROR(VLOOKUP("In Series 1 to 4",$A$5:$B$10,2,FALSE),0)</f>
        <v>78</v>
      </c>
    </row>
    <row r="16" spans="1:2" ht="30" x14ac:dyDescent="0.25">
      <c r="A16" s="147" t="s">
        <v>1414</v>
      </c>
      <c r="B16">
        <f>IFERROR(VLOOKUP("In Series 5 to 8",$A$5:$B$10,2,FALSE),0)</f>
        <v>65</v>
      </c>
    </row>
    <row r="17" spans="1:2" ht="30" x14ac:dyDescent="0.25">
      <c r="A17" s="147" t="s">
        <v>1415</v>
      </c>
      <c r="B17">
        <f>IFERROR(VLOOKUP("In Series 9 to 12",$A$5:$B$10,2,FALSE),0)</f>
        <v>20</v>
      </c>
    </row>
    <row r="18" spans="1:2" ht="30" x14ac:dyDescent="0.25">
      <c r="A18" s="147" t="s">
        <v>1416</v>
      </c>
      <c r="B18">
        <f>IFERROR(VLOOKUP("In Series 13 to 16",$A$5:$B$10,2,FALSE),0)</f>
        <v>4</v>
      </c>
    </row>
    <row r="19" spans="1:2" ht="30" x14ac:dyDescent="0.25">
      <c r="A19" s="147" t="s">
        <v>1417</v>
      </c>
      <c r="B19">
        <f>IFERROR(VLOOKUP("In Series 17 to 20",$A$5:$B$10,2,FALSE),0)</f>
        <v>3</v>
      </c>
    </row>
    <row r="20" spans="1:2" ht="30" x14ac:dyDescent="0.25">
      <c r="A20" s="147" t="s">
        <v>1418</v>
      </c>
      <c r="B20">
        <f>IFERROR(VLOOKUP("In Series 21 to 25",$A$5:$B$10,2,FALSE),0)</f>
        <v>3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rgb="FF0000FF"/>
  </sheetPr>
  <dimension ref="A1:B26"/>
  <sheetViews>
    <sheetView workbookViewId="0">
      <selection activeCell="B20" sqref="B20:B26"/>
    </sheetView>
  </sheetViews>
  <sheetFormatPr defaultRowHeight="15" x14ac:dyDescent="0.25"/>
  <cols>
    <col min="1" max="1" width="22.85546875" bestFit="1" customWidth="1"/>
    <col min="2" max="2" width="18.28515625" customWidth="1"/>
  </cols>
  <sheetData>
    <row r="1" spans="1:2" x14ac:dyDescent="0.25">
      <c r="A1" s="252" t="s">
        <v>1086</v>
      </c>
      <c r="B1" s="161" t="s">
        <v>1253</v>
      </c>
    </row>
    <row r="3" spans="1:2" x14ac:dyDescent="0.25">
      <c r="A3" s="252" t="s">
        <v>1210</v>
      </c>
      <c r="B3" t="s">
        <v>1215</v>
      </c>
    </row>
    <row r="4" spans="1:2" x14ac:dyDescent="0.25">
      <c r="A4" s="253" t="s">
        <v>1187</v>
      </c>
      <c r="B4" s="250">
        <v>108</v>
      </c>
    </row>
    <row r="5" spans="1:2" x14ac:dyDescent="0.25">
      <c r="A5" s="253" t="s">
        <v>1192</v>
      </c>
      <c r="B5" s="250">
        <v>47</v>
      </c>
    </row>
    <row r="6" spans="1:2" x14ac:dyDescent="0.25">
      <c r="A6" s="253" t="s">
        <v>1188</v>
      </c>
      <c r="B6" s="250">
        <v>17</v>
      </c>
    </row>
    <row r="7" spans="1:2" x14ac:dyDescent="0.25">
      <c r="A7" s="253" t="s">
        <v>1194</v>
      </c>
      <c r="B7" s="250">
        <v>1</v>
      </c>
    </row>
    <row r="8" spans="1:2" x14ac:dyDescent="0.25">
      <c r="A8" s="253" t="s">
        <v>1211</v>
      </c>
      <c r="B8" s="250">
        <v>173</v>
      </c>
    </row>
    <row r="19" spans="1:2" x14ac:dyDescent="0.25">
      <c r="A19" t="s">
        <v>1254</v>
      </c>
      <c r="B19" t="s">
        <v>1215</v>
      </c>
    </row>
    <row r="20" spans="1:2" x14ac:dyDescent="0.25">
      <c r="A20" t="s">
        <v>1187</v>
      </c>
      <c r="B20">
        <v>108</v>
      </c>
    </row>
    <row r="21" spans="1:2" x14ac:dyDescent="0.25">
      <c r="A21" t="s">
        <v>1192</v>
      </c>
      <c r="B21" s="161">
        <v>47</v>
      </c>
    </row>
    <row r="22" spans="1:2" x14ac:dyDescent="0.25">
      <c r="A22" t="s">
        <v>1188</v>
      </c>
      <c r="B22" s="161">
        <v>17</v>
      </c>
    </row>
    <row r="23" spans="1:2" x14ac:dyDescent="0.25">
      <c r="A23" t="s">
        <v>1194</v>
      </c>
      <c r="B23" s="161">
        <v>1</v>
      </c>
    </row>
    <row r="24" spans="1:2" x14ac:dyDescent="0.25">
      <c r="A24" t="s">
        <v>1197</v>
      </c>
      <c r="B24" s="161"/>
    </row>
    <row r="25" spans="1:2" x14ac:dyDescent="0.25">
      <c r="A25" t="s">
        <v>1201</v>
      </c>
      <c r="B25" s="161"/>
    </row>
    <row r="26" spans="1:2" x14ac:dyDescent="0.25">
      <c r="A26" t="s">
        <v>1255</v>
      </c>
      <c r="B26" s="161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rgb="FF0000FF"/>
  </sheetPr>
  <dimension ref="A1:K14"/>
  <sheetViews>
    <sheetView showGridLines="0" workbookViewId="0">
      <selection activeCell="A18" sqref="A18"/>
    </sheetView>
  </sheetViews>
  <sheetFormatPr defaultRowHeight="15" x14ac:dyDescent="0.25"/>
  <cols>
    <col min="1" max="1" width="33.42578125" customWidth="1"/>
    <col min="2" max="3" width="12.28515625" customWidth="1"/>
    <col min="4" max="4" width="11.85546875" customWidth="1"/>
    <col min="5" max="5" width="12.7109375" customWidth="1"/>
    <col min="6" max="6" width="14.140625" customWidth="1"/>
    <col min="7" max="7" width="10.85546875" customWidth="1"/>
    <col min="8" max="8" width="12.140625" customWidth="1"/>
    <col min="9" max="9" width="10.7109375" customWidth="1"/>
    <col min="10" max="10" width="18.140625" customWidth="1"/>
    <col min="11" max="11" width="17.140625" customWidth="1"/>
  </cols>
  <sheetData>
    <row r="1" spans="1:11" x14ac:dyDescent="0.25">
      <c r="A1" s="252" t="s">
        <v>1090</v>
      </c>
      <c r="B1" s="161" t="s">
        <v>1253</v>
      </c>
    </row>
    <row r="2" spans="1:11" x14ac:dyDescent="0.25">
      <c r="A2" s="252" t="s">
        <v>1086</v>
      </c>
      <c r="B2" s="161" t="s">
        <v>1253</v>
      </c>
    </row>
    <row r="4" spans="1:11" ht="93.75" x14ac:dyDescent="0.25">
      <c r="A4" s="447" t="s">
        <v>1232</v>
      </c>
      <c r="B4" s="447" t="s">
        <v>1215</v>
      </c>
      <c r="C4" s="447" t="s">
        <v>1437</v>
      </c>
      <c r="D4" s="447" t="s">
        <v>1438</v>
      </c>
      <c r="E4" s="448" t="s">
        <v>1439</v>
      </c>
      <c r="F4" s="448" t="s">
        <v>1440</v>
      </c>
      <c r="G4" s="447" t="s">
        <v>1441</v>
      </c>
      <c r="H4" s="447" t="s">
        <v>1442</v>
      </c>
      <c r="I4" s="449" t="s">
        <v>1443</v>
      </c>
      <c r="J4" s="449" t="s">
        <v>1444</v>
      </c>
      <c r="K4" s="450" t="s">
        <v>1445</v>
      </c>
    </row>
    <row r="5" spans="1:11" ht="18.75" x14ac:dyDescent="0.3">
      <c r="A5" s="428" t="s">
        <v>880</v>
      </c>
      <c r="B5" s="429">
        <v>17</v>
      </c>
      <c r="C5" s="429">
        <v>36</v>
      </c>
      <c r="D5" s="429">
        <v>43.235294117647058</v>
      </c>
      <c r="E5" s="430">
        <v>7.2352941176470589</v>
      </c>
      <c r="F5" s="431">
        <v>0.88235294117647056</v>
      </c>
      <c r="G5" s="429">
        <v>12.882352941176471</v>
      </c>
      <c r="H5" s="429">
        <v>20</v>
      </c>
      <c r="I5" s="432">
        <v>7.117647058823529</v>
      </c>
      <c r="J5" s="433">
        <v>0.6470588235294118</v>
      </c>
      <c r="K5" s="434">
        <v>0.29411764705882354</v>
      </c>
    </row>
    <row r="6" spans="1:11" ht="18.75" x14ac:dyDescent="0.3">
      <c r="A6" s="428" t="s">
        <v>883</v>
      </c>
      <c r="B6" s="429">
        <v>15</v>
      </c>
      <c r="C6" s="429">
        <v>39.866666666666667</v>
      </c>
      <c r="D6" s="429">
        <v>44</v>
      </c>
      <c r="E6" s="430">
        <v>4.1333333333333337</v>
      </c>
      <c r="F6" s="431">
        <v>0.8</v>
      </c>
      <c r="G6" s="429">
        <v>13.933333333333334</v>
      </c>
      <c r="H6" s="429">
        <v>20.933333333333334</v>
      </c>
      <c r="I6" s="432">
        <v>7</v>
      </c>
      <c r="J6" s="433">
        <v>0.73333333333333328</v>
      </c>
      <c r="K6" s="434">
        <v>0.46666666666666667</v>
      </c>
    </row>
    <row r="7" spans="1:11" ht="18.75" x14ac:dyDescent="0.3">
      <c r="A7" s="428" t="s">
        <v>875</v>
      </c>
      <c r="B7" s="429">
        <v>48</v>
      </c>
      <c r="C7" s="429">
        <v>30.041666666666668</v>
      </c>
      <c r="D7" s="429">
        <v>36.333333333333336</v>
      </c>
      <c r="E7" s="430">
        <v>6.291666666666667</v>
      </c>
      <c r="F7" s="431">
        <v>0.83333333333333337</v>
      </c>
      <c r="G7" s="429">
        <v>8.3125</v>
      </c>
      <c r="H7" s="429">
        <v>11.770833333333334</v>
      </c>
      <c r="I7" s="432">
        <v>3.4583333333333335</v>
      </c>
      <c r="J7" s="433">
        <v>0.47916666666666669</v>
      </c>
      <c r="K7" s="434">
        <v>8.3333333333333329E-2</v>
      </c>
    </row>
    <row r="8" spans="1:11" ht="18.75" x14ac:dyDescent="0.3">
      <c r="A8" s="428" t="s">
        <v>867</v>
      </c>
      <c r="B8" s="429">
        <v>9</v>
      </c>
      <c r="C8" s="429">
        <v>38.222222222222221</v>
      </c>
      <c r="D8" s="429">
        <v>44.333333333333336</v>
      </c>
      <c r="E8" s="430">
        <v>6.1111111111111107</v>
      </c>
      <c r="F8" s="431">
        <v>0.88888888888888884</v>
      </c>
      <c r="G8" s="429">
        <v>12</v>
      </c>
      <c r="H8" s="429">
        <v>17.555555555555557</v>
      </c>
      <c r="I8" s="432">
        <v>5.5555555555555554</v>
      </c>
      <c r="J8" s="433">
        <v>0.55555555555555558</v>
      </c>
      <c r="K8" s="434">
        <v>0.22222222222222221</v>
      </c>
    </row>
    <row r="9" spans="1:11" ht="18.75" x14ac:dyDescent="0.3">
      <c r="A9" s="428" t="s">
        <v>885</v>
      </c>
      <c r="B9" s="429">
        <v>38</v>
      </c>
      <c r="C9" s="429">
        <v>29.868421052631579</v>
      </c>
      <c r="D9" s="429">
        <v>36.526315789473685</v>
      </c>
      <c r="E9" s="430">
        <v>6.6578947368421053</v>
      </c>
      <c r="F9" s="431">
        <v>0.76315789473684215</v>
      </c>
      <c r="G9" s="429">
        <v>8.026315789473685</v>
      </c>
      <c r="H9" s="429">
        <v>9.3421052631578956</v>
      </c>
      <c r="I9" s="432">
        <v>1.3157894736842106</v>
      </c>
      <c r="J9" s="433">
        <v>0.23684210526315788</v>
      </c>
      <c r="K9" s="434">
        <v>0.10526315789473684</v>
      </c>
    </row>
    <row r="10" spans="1:11" ht="18.75" x14ac:dyDescent="0.3">
      <c r="A10" s="428" t="s">
        <v>887</v>
      </c>
      <c r="B10" s="429">
        <v>21</v>
      </c>
      <c r="C10" s="429">
        <v>31.38095238095238</v>
      </c>
      <c r="D10" s="429">
        <v>37.666666666666664</v>
      </c>
      <c r="E10" s="430">
        <v>6.2857142857142856</v>
      </c>
      <c r="F10" s="431">
        <v>0.90476190476190477</v>
      </c>
      <c r="G10" s="429">
        <v>9.0952380952380949</v>
      </c>
      <c r="H10" s="429">
        <v>11.952380952380953</v>
      </c>
      <c r="I10" s="432">
        <v>2.8571428571428572</v>
      </c>
      <c r="J10" s="433">
        <v>0.38095238095238093</v>
      </c>
      <c r="K10" s="434">
        <v>9.5238095238095233E-2</v>
      </c>
    </row>
    <row r="11" spans="1:11" ht="18.75" x14ac:dyDescent="0.3">
      <c r="A11" s="428" t="s">
        <v>890</v>
      </c>
      <c r="B11" s="429">
        <v>11</v>
      </c>
      <c r="C11" s="429">
        <v>35.363636363636367</v>
      </c>
      <c r="D11" s="429">
        <v>42.81818181818182</v>
      </c>
      <c r="E11" s="430">
        <v>7.4545454545454541</v>
      </c>
      <c r="F11" s="431">
        <v>1</v>
      </c>
      <c r="G11" s="429">
        <v>6.7272727272727275</v>
      </c>
      <c r="H11" s="429">
        <v>14.909090909090908</v>
      </c>
      <c r="I11" s="432">
        <v>8.1818181818181817</v>
      </c>
      <c r="J11" s="433">
        <v>0.63636363636363635</v>
      </c>
      <c r="K11" s="434">
        <v>0.27272727272727271</v>
      </c>
    </row>
    <row r="12" spans="1:11" ht="12" customHeight="1" x14ac:dyDescent="0.35">
      <c r="A12" s="407"/>
      <c r="B12" s="407"/>
      <c r="C12" s="407"/>
      <c r="D12" s="407"/>
      <c r="E12" s="407"/>
      <c r="F12" s="435"/>
      <c r="G12" s="407"/>
      <c r="H12" s="407"/>
      <c r="I12" s="407"/>
      <c r="J12" s="435"/>
      <c r="K12" s="435"/>
    </row>
    <row r="13" spans="1:11" ht="37.5" x14ac:dyDescent="0.25">
      <c r="A13" s="447" t="s">
        <v>1446</v>
      </c>
      <c r="B13" s="436">
        <v>159</v>
      </c>
      <c r="C13" s="436">
        <v>32.572327044025158</v>
      </c>
      <c r="D13" s="436">
        <v>38.918238993710695</v>
      </c>
      <c r="E13" s="437">
        <v>6.3459119496855347</v>
      </c>
      <c r="F13" s="438">
        <v>0.84276729559748431</v>
      </c>
      <c r="G13" s="436">
        <v>9.465408805031446</v>
      </c>
      <c r="H13" s="436">
        <v>13.50314465408805</v>
      </c>
      <c r="I13" s="439">
        <v>4.0377358490566042</v>
      </c>
      <c r="J13" s="440">
        <v>0.46540880503144655</v>
      </c>
      <c r="K13" s="441">
        <v>0.16981132075471697</v>
      </c>
    </row>
    <row r="14" spans="1:11" x14ac:dyDescent="0.25">
      <c r="A14" s="407"/>
      <c r="B14" s="407"/>
      <c r="C14" s="407"/>
      <c r="D14" s="407"/>
      <c r="E14" s="407"/>
      <c r="F14" s="407"/>
      <c r="G14" s="407"/>
      <c r="H14" s="407"/>
      <c r="I14" s="407"/>
      <c r="J14" s="407"/>
      <c r="K14" s="407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rgb="FF0000FF"/>
  </sheetPr>
  <dimension ref="A1:K14"/>
  <sheetViews>
    <sheetView showGridLines="0" topLeftCell="H1" workbookViewId="0">
      <selection activeCell="K5" sqref="K5:K10"/>
    </sheetView>
  </sheetViews>
  <sheetFormatPr defaultRowHeight="15" x14ac:dyDescent="0.25"/>
  <cols>
    <col min="1" max="1" width="10.140625" style="161" customWidth="1"/>
    <col min="2" max="3" width="19.5703125" customWidth="1"/>
    <col min="4" max="6" width="17.140625" customWidth="1"/>
    <col min="7" max="7" width="15.140625" customWidth="1"/>
  </cols>
  <sheetData>
    <row r="1" spans="1:11" x14ac:dyDescent="0.25">
      <c r="B1" s="252" t="s">
        <v>1086</v>
      </c>
      <c r="C1" s="161" t="s">
        <v>508</v>
      </c>
      <c r="D1" t="s">
        <v>1432</v>
      </c>
    </row>
    <row r="2" spans="1:11" x14ac:dyDescent="0.25">
      <c r="B2" s="252" t="s">
        <v>1090</v>
      </c>
      <c r="C2" s="253">
        <v>1</v>
      </c>
    </row>
    <row r="4" spans="1:11" ht="35.25" customHeight="1" x14ac:dyDescent="0.25">
      <c r="B4" s="161"/>
      <c r="C4" s="484" t="s">
        <v>1435</v>
      </c>
      <c r="D4" s="484"/>
      <c r="E4" s="484"/>
      <c r="F4" s="484"/>
    </row>
    <row r="5" spans="1:11" ht="45.4" customHeight="1" x14ac:dyDescent="0.25">
      <c r="B5" s="350"/>
      <c r="C5" s="422" t="s">
        <v>906</v>
      </c>
      <c r="D5" s="422" t="s">
        <v>878</v>
      </c>
      <c r="E5" s="422" t="s">
        <v>873</v>
      </c>
      <c r="F5" s="422" t="s">
        <v>882</v>
      </c>
      <c r="G5" s="420" t="s">
        <v>1434</v>
      </c>
      <c r="I5" t="s">
        <v>1317</v>
      </c>
      <c r="J5" t="s">
        <v>1434</v>
      </c>
      <c r="K5" t="s">
        <v>1436</v>
      </c>
    </row>
    <row r="6" spans="1:11" ht="45.4" customHeight="1" x14ac:dyDescent="0.25">
      <c r="A6" s="483" t="s">
        <v>1433</v>
      </c>
      <c r="B6" s="420" t="s">
        <v>906</v>
      </c>
      <c r="C6" s="423">
        <v>6</v>
      </c>
      <c r="D6" s="424">
        <v>1</v>
      </c>
      <c r="E6" s="424">
        <v>1</v>
      </c>
      <c r="F6" s="424"/>
      <c r="G6" s="421">
        <v>8</v>
      </c>
      <c r="I6" t="s">
        <v>906</v>
      </c>
      <c r="J6">
        <v>8</v>
      </c>
      <c r="K6">
        <v>10</v>
      </c>
    </row>
    <row r="7" spans="1:11" ht="45.4" customHeight="1" x14ac:dyDescent="0.25">
      <c r="A7" s="483"/>
      <c r="B7" s="420" t="s">
        <v>878</v>
      </c>
      <c r="C7" s="425">
        <v>4</v>
      </c>
      <c r="D7" s="423">
        <v>43</v>
      </c>
      <c r="E7" s="424">
        <v>32</v>
      </c>
      <c r="F7" s="424">
        <v>3</v>
      </c>
      <c r="G7" s="421">
        <v>82</v>
      </c>
      <c r="I7" t="s">
        <v>878</v>
      </c>
      <c r="J7">
        <v>82</v>
      </c>
      <c r="K7">
        <v>57</v>
      </c>
    </row>
    <row r="8" spans="1:11" ht="45.4" customHeight="1" x14ac:dyDescent="0.25">
      <c r="A8" s="483"/>
      <c r="B8" s="420" t="s">
        <v>873</v>
      </c>
      <c r="C8" s="425"/>
      <c r="D8" s="425">
        <v>13</v>
      </c>
      <c r="E8" s="423">
        <v>37</v>
      </c>
      <c r="F8" s="424">
        <v>19</v>
      </c>
      <c r="G8" s="421">
        <v>69</v>
      </c>
      <c r="I8" t="s">
        <v>873</v>
      </c>
      <c r="J8">
        <v>69</v>
      </c>
      <c r="K8">
        <v>70</v>
      </c>
    </row>
    <row r="9" spans="1:11" s="161" customFormat="1" ht="45.4" customHeight="1" x14ac:dyDescent="0.25">
      <c r="A9" s="483"/>
      <c r="B9" s="420" t="s">
        <v>882</v>
      </c>
      <c r="C9" s="425"/>
      <c r="D9" s="425"/>
      <c r="E9" s="425"/>
      <c r="F9" s="423"/>
      <c r="G9" s="421"/>
      <c r="I9" s="161" t="s">
        <v>882</v>
      </c>
      <c r="K9" s="161">
        <v>22</v>
      </c>
    </row>
    <row r="10" spans="1:11" ht="45.4" customHeight="1" x14ac:dyDescent="0.25">
      <c r="B10" s="422" t="s">
        <v>1436</v>
      </c>
      <c r="C10" s="426">
        <v>10</v>
      </c>
      <c r="D10" s="426">
        <v>57</v>
      </c>
      <c r="E10" s="426">
        <v>70</v>
      </c>
      <c r="F10" s="426">
        <v>22</v>
      </c>
      <c r="G10" s="425">
        <v>159</v>
      </c>
      <c r="I10" t="s">
        <v>1211</v>
      </c>
      <c r="J10">
        <v>159</v>
      </c>
      <c r="K10">
        <v>159</v>
      </c>
    </row>
    <row r="12" spans="1:11" ht="23.25" x14ac:dyDescent="0.25">
      <c r="C12" s="424">
        <f>D6+E6+F6+E7+F7+F8</f>
        <v>56</v>
      </c>
      <c r="D12" s="424" t="str">
        <f>"("&amp;100*ROUND((C12/$G$10),2)&amp;"%)"</f>
        <v>(35%)</v>
      </c>
      <c r="E12" s="427" t="s">
        <v>1358</v>
      </c>
    </row>
    <row r="13" spans="1:11" ht="23.25" x14ac:dyDescent="0.25">
      <c r="C13" s="423">
        <f>C6+D7+E8+F9</f>
        <v>86</v>
      </c>
      <c r="D13" s="423" t="str">
        <f>"("&amp;100*ROUND((C13/$G$10),2)&amp;"%)"</f>
        <v>(54%)</v>
      </c>
      <c r="E13" s="427" t="s">
        <v>1359</v>
      </c>
    </row>
    <row r="14" spans="1:11" ht="23.25" x14ac:dyDescent="0.25">
      <c r="C14" s="425">
        <f>C7+C8+D8+C9+D9+E9</f>
        <v>17</v>
      </c>
      <c r="D14" s="425" t="str">
        <f>"("&amp;100*ROUND((C14/$G$10),2)&amp;"%)"</f>
        <v>(11%)</v>
      </c>
      <c r="E14" s="427" t="s">
        <v>1360</v>
      </c>
    </row>
  </sheetData>
  <mergeCells count="2">
    <mergeCell ref="A6:A9"/>
    <mergeCell ref="C4:F4"/>
  </mergeCell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tabColor theme="2"/>
  </sheetPr>
  <dimension ref="B1:OD120"/>
  <sheetViews>
    <sheetView showGridLines="0" topLeftCell="A19" zoomScale="60" zoomScaleNormal="60" workbookViewId="0">
      <selection activeCell="B3" sqref="B3"/>
    </sheetView>
  </sheetViews>
  <sheetFormatPr defaultColWidth="8.7109375" defaultRowHeight="15" x14ac:dyDescent="0.25"/>
  <cols>
    <col min="1" max="1" width="8.7109375" style="162"/>
    <col min="2" max="2" width="31.7109375" style="162" customWidth="1"/>
    <col min="3" max="3" width="8.7109375" style="162"/>
    <col min="4" max="4" width="19.5703125" style="162" customWidth="1"/>
    <col min="5" max="5" width="8.7109375" style="162"/>
    <col min="6" max="6" width="25.7109375" style="162" bestFit="1" customWidth="1"/>
    <col min="7" max="7" width="8.7109375" style="162"/>
    <col min="8" max="8" width="31.5703125" style="162" customWidth="1"/>
    <col min="9" max="16384" width="8.7109375" style="162"/>
  </cols>
  <sheetData>
    <row r="1" spans="2:394" x14ac:dyDescent="0.25">
      <c r="AB1" s="162" t="s">
        <v>242</v>
      </c>
      <c r="AC1" s="162" t="s">
        <v>242</v>
      </c>
      <c r="AD1" s="162" t="s">
        <v>242</v>
      </c>
      <c r="AE1" s="162" t="s">
        <v>242</v>
      </c>
      <c r="AF1" s="162" t="s">
        <v>242</v>
      </c>
      <c r="AG1" s="162" t="s">
        <v>242</v>
      </c>
      <c r="AH1" s="162" t="s">
        <v>242</v>
      </c>
    </row>
    <row r="2" spans="2:394" ht="26.25" x14ac:dyDescent="0.4">
      <c r="B2" s="168" t="s">
        <v>755</v>
      </c>
      <c r="D2" s="169" t="s">
        <v>756</v>
      </c>
      <c r="F2" s="167" t="s">
        <v>424</v>
      </c>
      <c r="H2" s="160" t="s">
        <v>250</v>
      </c>
      <c r="J2" s="494" t="s">
        <v>754</v>
      </c>
      <c r="K2" s="494"/>
      <c r="L2" s="494"/>
      <c r="M2" s="494"/>
      <c r="N2" s="494"/>
      <c r="AB2" s="162" t="s">
        <v>242</v>
      </c>
      <c r="AC2" s="162" t="s">
        <v>242</v>
      </c>
      <c r="AD2" s="162" t="s">
        <v>242</v>
      </c>
      <c r="AE2" s="162" t="s">
        <v>242</v>
      </c>
      <c r="AF2" s="162" t="s">
        <v>242</v>
      </c>
      <c r="AG2" s="162" t="s">
        <v>242</v>
      </c>
      <c r="AH2" s="162" t="s">
        <v>242</v>
      </c>
      <c r="NV2" s="183" t="e">
        <f t="array" ref="NV2">IF($NL2="No RI Tests","No RI Tests",VLOOKUP(IF(AND(E2="K",JJ2&lt;280),3,IF(AND(E2="K",JJ2&gt;=280),4,MAX(IF(E2=Lookups!$DF$6:$DF$99,IF(JJ2&gt;=Lookups!$DG$6:$DG$99,Lookups!$DH$6:$DH$99))))),Lookups!$DE$104:$DG$108,2,FALSE))</f>
        <v>#N/A</v>
      </c>
      <c r="NW2" s="161" t="e">
        <f t="array" ref="NW2">IF($NL2="No RI Tests","No RI Tests",VLOOKUP(IF(AND(E2="K",JH2&lt;280),3,IF(AND(E2="K",JH2&gt;=280),4,MAX(IF(E2=Lookups!$DF$6:$DF$99,IF(NI2&gt;=Lookups!$DG$6:$DG$99,Lookups!$DH$6:$DH$99))))),Lookups!$DE$104:$DG$108,2,FALSE))</f>
        <v>#N/A</v>
      </c>
      <c r="NX2" s="161" t="e">
        <f t="array" ref="NX2">IF($NL2="No RI Tests","No RI Tests",VLOOKUP(IF(AND(E2="K",NK2&lt;280),3,IF(AND(E2="K",NK2&gt;=280),4,MAX(IF(E2=Lookups!$DF$6:$DF$99,IF(NK2&gt;=Lookups!$DG$6:$DG$99,Lookups!$DH$6:$DH$99))))),Lookups!$DE$104:$DG$108,2,FALSE))</f>
        <v>#N/A</v>
      </c>
      <c r="OB2" s="161" t="e">
        <f t="array" ref="OB2">IF($NL2="No RI Tests","No RI Tests",IF(E2="K","N/A",VLOOKUP(MAX(IF(E2=Lookups!$DF$6:$DF$99,IF(JJ2&gt;=Lookups!$DG$6:$DG$99,Lookups!$DI$6:$DI$99))),Lookups!$DE$104:$DG$108,3,FALSE)))</f>
        <v>#N/A</v>
      </c>
      <c r="OC2" s="161" t="e">
        <f t="array" ref="OC2">IF($NL2="No RI Tests","No RI Tests",IF(E2="K","N/A",VLOOKUP(MAX(IF(E2=Lookups!$DF$6:$DF$99,IF(NI2&gt;=Lookups!$DG$6:$DG$99,Lookups!$DI$6:$DI$99))),Lookups!$DE$104:$DG$108,3,FALSE)))</f>
        <v>#N/A</v>
      </c>
      <c r="OD2" s="161" t="e">
        <f t="array" ref="OD2">IF($NL2="No RI Tests","No RI Tests",IF(E2="K","N/A",VLOOKUP(MAX(IF(E2=Lookups!$DF$6:$DF$99,IF(NK2&gt;=Lookups!$DG$6:$DG$99,Lookups!$DI$6:$DI$99))),Lookups!$DE$104:$DG$108,3,FALSE)))</f>
        <v>#N/A</v>
      </c>
    </row>
    <row r="3" spans="2:394" ht="24" x14ac:dyDescent="0.25">
      <c r="B3" s="164" t="s">
        <v>771</v>
      </c>
      <c r="D3" s="164" t="s">
        <v>757</v>
      </c>
      <c r="F3" s="165">
        <v>42217</v>
      </c>
      <c r="H3" s="166" t="s">
        <v>249</v>
      </c>
      <c r="J3" s="485" t="s">
        <v>863</v>
      </c>
      <c r="K3" s="486"/>
      <c r="L3" s="486"/>
      <c r="M3" s="486"/>
      <c r="N3" s="487"/>
      <c r="AB3" s="162" t="s">
        <v>242</v>
      </c>
      <c r="AC3" s="162" t="s">
        <v>242</v>
      </c>
      <c r="AD3" s="162" t="s">
        <v>242</v>
      </c>
      <c r="AE3" s="162" t="s">
        <v>242</v>
      </c>
      <c r="AF3" s="162" t="s">
        <v>242</v>
      </c>
      <c r="AG3" s="162" t="s">
        <v>242</v>
      </c>
      <c r="AH3" s="162" t="s">
        <v>242</v>
      </c>
    </row>
    <row r="4" spans="2:394" x14ac:dyDescent="0.25">
      <c r="J4" s="488"/>
      <c r="K4" s="489"/>
      <c r="L4" s="489"/>
      <c r="M4" s="489"/>
      <c r="N4" s="490"/>
      <c r="AB4" s="162" t="s">
        <v>242</v>
      </c>
      <c r="AC4" s="162" t="s">
        <v>242</v>
      </c>
      <c r="AD4" s="162" t="s">
        <v>242</v>
      </c>
      <c r="AE4" s="162" t="s">
        <v>242</v>
      </c>
      <c r="AF4" s="162" t="s">
        <v>242</v>
      </c>
      <c r="AG4" s="162" t="s">
        <v>242</v>
      </c>
      <c r="AH4" s="162" t="s">
        <v>242</v>
      </c>
      <c r="NV4" s="183" t="e">
        <f t="array" ref="NV4">IF($NL4="No RI Tests","No RI Tests",VLOOKUP(IF(AND(E4="K",JJ4&lt;280),3,IF(AND(E4="K",JJ4&gt;=280),4,MAX(IF(E4=Lookups!$DF$6:$DF$99,IF(JJ4&gt;=Lookups!$DG$6:$DG$99,Lookups!$DH$6:$DH$99))))),Lookups!$DE$104:$DG$108,2,FALSE))</f>
        <v>#N/A</v>
      </c>
      <c r="NW4" s="161" t="e">
        <f t="array" ref="NW4">IF($NL4="No RI Tests","No RI Tests",VLOOKUP(IF(AND(E4="K",JH4&lt;280),3,IF(AND(E4="K",JH4&gt;=280),4,MAX(IF(E4=Lookups!$DF$6:$DF$99,IF(NI4&gt;=Lookups!$DG$6:$DG$99,Lookups!$DH$6:$DH$99))))),Lookups!$DE$104:$DG$108,2,FALSE))</f>
        <v>#N/A</v>
      </c>
      <c r="NX4" s="161" t="e">
        <f t="array" ref="NX4">IF($NL4="No RI Tests","No RI Tests",VLOOKUP(IF(AND(E4="K",NK4&lt;280),3,IF(AND(E4="K",NK4&gt;=280),4,MAX(IF(E4=Lookups!$DF$6:$DF$99,IF(NK4&gt;=Lookups!$DG$6:$DG$99,Lookups!$DH$6:$DH$99))))),Lookups!$DE$104:$DG$108,2,FALSE))</f>
        <v>#N/A</v>
      </c>
      <c r="OB4" s="161" t="e">
        <f t="array" ref="OB4">IF($NL4="No RI Tests","No RI Tests",IF(E4="K","N/A",VLOOKUP(MAX(IF(E4=Lookups!$DF$6:$DF$99,IF(JJ4&gt;=Lookups!$DG$6:$DG$99,Lookups!$DI$6:$DI$99))),Lookups!$DE$104:$DG$108,3,FALSE)))</f>
        <v>#N/A</v>
      </c>
      <c r="OC4" s="161" t="e">
        <f t="array" ref="OC4">IF($NL4="No RI Tests","No RI Tests",IF(E4="K","N/A",VLOOKUP(MAX(IF(E4=Lookups!$DF$6:$DF$99,IF(NI4&gt;=Lookups!$DG$6:$DG$99,Lookups!$DI$6:$DI$99))),Lookups!$DE$104:$DG$108,3,FALSE)))</f>
        <v>#N/A</v>
      </c>
      <c r="OD4" s="161" t="e">
        <f t="array" ref="OD4">IF($NL4="No RI Tests","No RI Tests",IF(E4="K","N/A",VLOOKUP(MAX(IF(E4=Lookups!$DF$6:$DF$99,IF(NK4&gt;=Lookups!$DG$6:$DG$99,Lookups!$DI$6:$DI$99))),Lookups!$DE$104:$DG$108,3,FALSE)))</f>
        <v>#N/A</v>
      </c>
    </row>
    <row r="5" spans="2:394" ht="15.75" x14ac:dyDescent="0.25">
      <c r="F5" s="167" t="s">
        <v>423</v>
      </c>
      <c r="J5" s="491"/>
      <c r="K5" s="492"/>
      <c r="L5" s="492"/>
      <c r="M5" s="492"/>
      <c r="N5" s="493"/>
      <c r="AB5" s="162" t="s">
        <v>242</v>
      </c>
      <c r="AC5" s="162" t="s">
        <v>242</v>
      </c>
      <c r="AD5" s="162" t="s">
        <v>242</v>
      </c>
      <c r="AE5" s="162" t="s">
        <v>242</v>
      </c>
      <c r="AF5" s="162" t="s">
        <v>242</v>
      </c>
      <c r="AG5" s="162" t="s">
        <v>242</v>
      </c>
      <c r="AH5" s="162" t="s">
        <v>242</v>
      </c>
    </row>
    <row r="6" spans="2:394" ht="18.75" x14ac:dyDescent="0.25">
      <c r="F6" s="165">
        <v>42536</v>
      </c>
      <c r="G6" s="167" t="s">
        <v>720</v>
      </c>
      <c r="AB6" s="162" t="s">
        <v>242</v>
      </c>
      <c r="AC6" s="162" t="s">
        <v>242</v>
      </c>
      <c r="AD6" s="162" t="s">
        <v>242</v>
      </c>
      <c r="AE6" s="162" t="s">
        <v>242</v>
      </c>
      <c r="AF6" s="162" t="s">
        <v>242</v>
      </c>
      <c r="AG6" s="162" t="s">
        <v>242</v>
      </c>
      <c r="AH6" s="162" t="s">
        <v>242</v>
      </c>
    </row>
    <row r="7" spans="2:394" ht="32.25" thickBot="1" x14ac:dyDescent="0.55000000000000004">
      <c r="B7" s="207" t="s">
        <v>569</v>
      </c>
      <c r="AB7" s="162" t="s">
        <v>242</v>
      </c>
      <c r="AC7" s="162" t="s">
        <v>242</v>
      </c>
      <c r="AD7" s="162" t="s">
        <v>242</v>
      </c>
      <c r="AE7" s="162" t="s">
        <v>242</v>
      </c>
      <c r="AF7" s="162" t="s">
        <v>242</v>
      </c>
      <c r="AG7" s="162" t="s">
        <v>242</v>
      </c>
      <c r="AH7" s="162" t="s">
        <v>242</v>
      </c>
    </row>
    <row r="8" spans="2:394" x14ac:dyDescent="0.25">
      <c r="B8" s="170"/>
      <c r="C8" s="180"/>
      <c r="D8" s="171"/>
      <c r="E8" s="171"/>
      <c r="F8" s="171"/>
      <c r="G8" s="171"/>
      <c r="H8" s="172"/>
      <c r="J8" s="497" t="s">
        <v>1021</v>
      </c>
      <c r="K8" s="498"/>
      <c r="L8" s="498"/>
      <c r="M8" s="498"/>
      <c r="N8" s="498"/>
      <c r="O8" s="498"/>
      <c r="P8" s="498"/>
      <c r="Q8" s="498"/>
      <c r="R8" s="498"/>
      <c r="S8" s="498"/>
      <c r="T8" s="499"/>
      <c r="AB8" s="162" t="s">
        <v>242</v>
      </c>
      <c r="AC8" s="162" t="s">
        <v>242</v>
      </c>
      <c r="AD8" s="162" t="s">
        <v>242</v>
      </c>
      <c r="AE8" s="162" t="s">
        <v>242</v>
      </c>
      <c r="AF8" s="162" t="s">
        <v>242</v>
      </c>
      <c r="AG8" s="162" t="s">
        <v>242</v>
      </c>
      <c r="AH8" s="162" t="s">
        <v>242</v>
      </c>
    </row>
    <row r="9" spans="2:394" ht="15.75" thickBot="1" x14ac:dyDescent="0.3">
      <c r="B9" s="173"/>
      <c r="C9" s="181"/>
      <c r="D9" s="174"/>
      <c r="E9" s="174"/>
      <c r="F9" s="174"/>
      <c r="G9" s="174"/>
      <c r="H9" s="175"/>
      <c r="J9" s="500"/>
      <c r="K9" s="501"/>
      <c r="L9" s="501"/>
      <c r="M9" s="501"/>
      <c r="N9" s="501"/>
      <c r="O9" s="501"/>
      <c r="P9" s="501"/>
      <c r="Q9" s="501"/>
      <c r="R9" s="501"/>
      <c r="S9" s="501"/>
      <c r="T9" s="502"/>
      <c r="AB9" s="162" t="s">
        <v>242</v>
      </c>
      <c r="AC9" s="162" t="s">
        <v>242</v>
      </c>
      <c r="AD9" s="162" t="s">
        <v>242</v>
      </c>
      <c r="AE9" s="162" t="s">
        <v>242</v>
      </c>
      <c r="AF9" s="162" t="s">
        <v>242</v>
      </c>
      <c r="AG9" s="162" t="s">
        <v>242</v>
      </c>
      <c r="AH9" s="162" t="s">
        <v>242</v>
      </c>
    </row>
    <row r="10" spans="2:394" x14ac:dyDescent="0.25">
      <c r="B10" s="173"/>
      <c r="C10" s="181"/>
      <c r="D10" s="174"/>
      <c r="E10" s="174"/>
      <c r="F10" s="174"/>
      <c r="G10" s="174"/>
      <c r="H10" s="175"/>
      <c r="AB10" s="162" t="s">
        <v>242</v>
      </c>
      <c r="AC10" s="162" t="s">
        <v>242</v>
      </c>
      <c r="AD10" s="162" t="s">
        <v>242</v>
      </c>
      <c r="AE10" s="162" t="s">
        <v>242</v>
      </c>
      <c r="AF10" s="162" t="s">
        <v>242</v>
      </c>
      <c r="AG10" s="162" t="s">
        <v>242</v>
      </c>
      <c r="AH10" s="162" t="s">
        <v>242</v>
      </c>
    </row>
    <row r="11" spans="2:394" x14ac:dyDescent="0.25">
      <c r="B11" s="173"/>
      <c r="C11" s="181"/>
      <c r="D11" s="174"/>
      <c r="E11" s="174"/>
      <c r="F11" s="176"/>
      <c r="G11" s="174"/>
      <c r="H11" s="175"/>
      <c r="AB11" s="162" t="s">
        <v>242</v>
      </c>
      <c r="AC11" s="162" t="s">
        <v>242</v>
      </c>
      <c r="AD11" s="162" t="s">
        <v>242</v>
      </c>
      <c r="AE11" s="162" t="s">
        <v>242</v>
      </c>
      <c r="AF11" s="162" t="s">
        <v>242</v>
      </c>
      <c r="AG11" s="162" t="s">
        <v>242</v>
      </c>
      <c r="AH11" s="162" t="s">
        <v>242</v>
      </c>
    </row>
    <row r="12" spans="2:394" x14ac:dyDescent="0.25">
      <c r="B12" s="173"/>
      <c r="C12" s="181"/>
      <c r="D12" s="174"/>
      <c r="E12" s="174"/>
      <c r="F12" s="174"/>
      <c r="G12" s="174"/>
      <c r="H12" s="175"/>
      <c r="AB12" s="162" t="s">
        <v>242</v>
      </c>
      <c r="AC12" s="162" t="s">
        <v>242</v>
      </c>
      <c r="AD12" s="162" t="s">
        <v>242</v>
      </c>
      <c r="AE12" s="162" t="s">
        <v>242</v>
      </c>
      <c r="AF12" s="162" t="s">
        <v>242</v>
      </c>
      <c r="AG12" s="162" t="s">
        <v>242</v>
      </c>
      <c r="AH12" s="162" t="s">
        <v>242</v>
      </c>
    </row>
    <row r="13" spans="2:394" x14ac:dyDescent="0.25">
      <c r="B13" s="173"/>
      <c r="C13" s="181"/>
      <c r="D13" s="174"/>
      <c r="E13" s="174"/>
      <c r="F13" s="174"/>
      <c r="G13" s="174"/>
      <c r="H13" s="175"/>
      <c r="AB13" s="162" t="s">
        <v>242</v>
      </c>
      <c r="AC13" s="162" t="s">
        <v>242</v>
      </c>
      <c r="AD13" s="162" t="s">
        <v>242</v>
      </c>
      <c r="AE13" s="162" t="s">
        <v>242</v>
      </c>
      <c r="AF13" s="162" t="s">
        <v>242</v>
      </c>
      <c r="AG13" s="162" t="s">
        <v>242</v>
      </c>
      <c r="AH13" s="162" t="s">
        <v>242</v>
      </c>
    </row>
    <row r="14" spans="2:394" x14ac:dyDescent="0.25">
      <c r="B14" s="173"/>
      <c r="C14" s="181"/>
      <c r="D14" s="174"/>
      <c r="E14" s="174"/>
      <c r="F14" s="174"/>
      <c r="G14" s="174"/>
      <c r="H14" s="175"/>
      <c r="AB14" s="162" t="s">
        <v>242</v>
      </c>
      <c r="AC14" s="162" t="s">
        <v>242</v>
      </c>
      <c r="AD14" s="162" t="s">
        <v>242</v>
      </c>
      <c r="AE14" s="162" t="s">
        <v>242</v>
      </c>
      <c r="AF14" s="162" t="s">
        <v>242</v>
      </c>
      <c r="AG14" s="162" t="s">
        <v>242</v>
      </c>
      <c r="AH14" s="162" t="s">
        <v>242</v>
      </c>
    </row>
    <row r="15" spans="2:394" x14ac:dyDescent="0.25">
      <c r="B15" s="173"/>
      <c r="C15" s="181"/>
      <c r="D15" s="174"/>
      <c r="E15" s="174"/>
      <c r="F15" s="174"/>
      <c r="G15" s="174"/>
      <c r="H15" s="175"/>
      <c r="AB15" s="162" t="s">
        <v>242</v>
      </c>
      <c r="AC15" s="162" t="s">
        <v>242</v>
      </c>
      <c r="AD15" s="162" t="s">
        <v>242</v>
      </c>
      <c r="AE15" s="162" t="s">
        <v>242</v>
      </c>
      <c r="AF15" s="162" t="s">
        <v>242</v>
      </c>
      <c r="AG15" s="162" t="s">
        <v>242</v>
      </c>
      <c r="AH15" s="162" t="s">
        <v>242</v>
      </c>
    </row>
    <row r="16" spans="2:394" ht="15.75" thickBot="1" x14ac:dyDescent="0.3">
      <c r="B16" s="177"/>
      <c r="C16" s="182"/>
      <c r="D16" s="178"/>
      <c r="E16" s="178"/>
      <c r="F16" s="178"/>
      <c r="G16" s="178"/>
      <c r="H16" s="179"/>
      <c r="AB16" s="162" t="s">
        <v>242</v>
      </c>
      <c r="AC16" s="162" t="s">
        <v>242</v>
      </c>
      <c r="AD16" s="162" t="s">
        <v>242</v>
      </c>
      <c r="AE16" s="162" t="s">
        <v>242</v>
      </c>
      <c r="AF16" s="162" t="s">
        <v>242</v>
      </c>
      <c r="AG16" s="162" t="s">
        <v>242</v>
      </c>
      <c r="AH16" s="162" t="s">
        <v>242</v>
      </c>
    </row>
    <row r="17" spans="2:34" x14ac:dyDescent="0.25">
      <c r="AB17" s="162" t="s">
        <v>242</v>
      </c>
      <c r="AC17" s="162" t="s">
        <v>242</v>
      </c>
      <c r="AD17" s="162" t="s">
        <v>242</v>
      </c>
      <c r="AE17" s="162" t="s">
        <v>242</v>
      </c>
      <c r="AF17" s="162" t="s">
        <v>242</v>
      </c>
      <c r="AG17" s="162" t="s">
        <v>242</v>
      </c>
      <c r="AH17" s="162" t="s">
        <v>242</v>
      </c>
    </row>
    <row r="18" spans="2:34" ht="32.25" thickBot="1" x14ac:dyDescent="0.55000000000000004">
      <c r="B18" s="207" t="s">
        <v>764</v>
      </c>
      <c r="AB18" s="162" t="s">
        <v>242</v>
      </c>
      <c r="AC18" s="162" t="s">
        <v>242</v>
      </c>
      <c r="AD18" s="162" t="s">
        <v>242</v>
      </c>
      <c r="AE18" s="162" t="s">
        <v>242</v>
      </c>
      <c r="AF18" s="162" t="s">
        <v>242</v>
      </c>
      <c r="AG18" s="162" t="s">
        <v>242</v>
      </c>
      <c r="AH18" s="162" t="s">
        <v>242</v>
      </c>
    </row>
    <row r="19" spans="2:34" x14ac:dyDescent="0.25">
      <c r="B19" s="198"/>
      <c r="C19" s="199"/>
      <c r="D19" s="199"/>
      <c r="E19" s="199"/>
      <c r="F19" s="199"/>
      <c r="G19" s="199"/>
      <c r="H19" s="199"/>
      <c r="I19" s="199"/>
      <c r="J19" s="199"/>
      <c r="K19" s="199"/>
      <c r="L19" s="200"/>
      <c r="AB19" s="162" t="s">
        <v>242</v>
      </c>
      <c r="AC19" s="162" t="s">
        <v>242</v>
      </c>
      <c r="AD19" s="162" t="s">
        <v>242</v>
      </c>
      <c r="AE19" s="162" t="s">
        <v>242</v>
      </c>
      <c r="AF19" s="162" t="s">
        <v>242</v>
      </c>
      <c r="AG19" s="162" t="s">
        <v>242</v>
      </c>
      <c r="AH19" s="162" t="s">
        <v>242</v>
      </c>
    </row>
    <row r="20" spans="2:34" x14ac:dyDescent="0.25">
      <c r="B20" s="201"/>
      <c r="C20" s="202"/>
      <c r="D20" s="202"/>
      <c r="E20" s="202"/>
      <c r="F20" s="202"/>
      <c r="G20" s="202"/>
      <c r="H20" s="202"/>
      <c r="I20" s="202"/>
      <c r="J20" s="202"/>
      <c r="K20" s="202"/>
      <c r="L20" s="203"/>
      <c r="AB20" s="162" t="s">
        <v>242</v>
      </c>
      <c r="AC20" s="162" t="s">
        <v>242</v>
      </c>
      <c r="AD20" s="162" t="s">
        <v>242</v>
      </c>
      <c r="AE20" s="162" t="s">
        <v>242</v>
      </c>
      <c r="AF20" s="162" t="s">
        <v>242</v>
      </c>
      <c r="AG20" s="162" t="s">
        <v>242</v>
      </c>
      <c r="AH20" s="162" t="s">
        <v>242</v>
      </c>
    </row>
    <row r="21" spans="2:34" x14ac:dyDescent="0.25">
      <c r="B21" s="201"/>
      <c r="C21" s="202"/>
      <c r="D21" s="202"/>
      <c r="E21" s="202"/>
      <c r="F21" s="202"/>
      <c r="G21" s="202"/>
      <c r="H21" s="202"/>
      <c r="I21" s="202"/>
      <c r="J21" s="202"/>
      <c r="K21" s="202"/>
      <c r="L21" s="203"/>
      <c r="AB21" s="162" t="s">
        <v>242</v>
      </c>
      <c r="AC21" s="162" t="s">
        <v>242</v>
      </c>
      <c r="AD21" s="162" t="s">
        <v>242</v>
      </c>
      <c r="AE21" s="162" t="s">
        <v>242</v>
      </c>
      <c r="AF21" s="162" t="s">
        <v>242</v>
      </c>
      <c r="AG21" s="162" t="s">
        <v>242</v>
      </c>
      <c r="AH21" s="162" t="s">
        <v>242</v>
      </c>
    </row>
    <row r="22" spans="2:34" x14ac:dyDescent="0.25">
      <c r="B22" s="201"/>
      <c r="C22" s="202"/>
      <c r="D22" s="202"/>
      <c r="E22" s="202"/>
      <c r="F22" s="202"/>
      <c r="G22" s="202"/>
      <c r="H22" s="202"/>
      <c r="I22" s="202"/>
      <c r="J22" s="202"/>
      <c r="K22" s="202"/>
      <c r="L22" s="203"/>
      <c r="AB22" s="162" t="s">
        <v>242</v>
      </c>
      <c r="AC22" s="162" t="s">
        <v>242</v>
      </c>
      <c r="AD22" s="162" t="s">
        <v>242</v>
      </c>
      <c r="AE22" s="162" t="s">
        <v>242</v>
      </c>
      <c r="AF22" s="162" t="s">
        <v>242</v>
      </c>
      <c r="AG22" s="162" t="s">
        <v>242</v>
      </c>
      <c r="AH22" s="162" t="s">
        <v>242</v>
      </c>
    </row>
    <row r="23" spans="2:34" x14ac:dyDescent="0.25">
      <c r="B23" s="201"/>
      <c r="C23" s="202"/>
      <c r="D23" s="202"/>
      <c r="E23" s="202"/>
      <c r="F23" s="202"/>
      <c r="G23" s="202"/>
      <c r="H23" s="202"/>
      <c r="I23" s="202"/>
      <c r="J23" s="202"/>
      <c r="K23" s="202"/>
      <c r="L23" s="203"/>
      <c r="AB23" s="162" t="s">
        <v>242</v>
      </c>
      <c r="AC23" s="162" t="s">
        <v>242</v>
      </c>
      <c r="AD23" s="162" t="s">
        <v>242</v>
      </c>
      <c r="AE23" s="162" t="s">
        <v>242</v>
      </c>
      <c r="AF23" s="162" t="s">
        <v>242</v>
      </c>
      <c r="AG23" s="162" t="s">
        <v>242</v>
      </c>
      <c r="AH23" s="162" t="s">
        <v>242</v>
      </c>
    </row>
    <row r="24" spans="2:34" x14ac:dyDescent="0.25">
      <c r="B24" s="201"/>
      <c r="C24" s="202"/>
      <c r="D24" s="202"/>
      <c r="E24" s="202"/>
      <c r="F24" s="202"/>
      <c r="G24" s="202"/>
      <c r="H24" s="202"/>
      <c r="I24" s="202"/>
      <c r="J24" s="202"/>
      <c r="K24" s="202"/>
      <c r="L24" s="203"/>
      <c r="AB24" s="162" t="s">
        <v>242</v>
      </c>
      <c r="AC24" s="162" t="s">
        <v>242</v>
      </c>
      <c r="AD24" s="162" t="s">
        <v>242</v>
      </c>
      <c r="AE24" s="162" t="s">
        <v>242</v>
      </c>
      <c r="AF24" s="162" t="s">
        <v>242</v>
      </c>
      <c r="AG24" s="162" t="s">
        <v>242</v>
      </c>
      <c r="AH24" s="162" t="s">
        <v>242</v>
      </c>
    </row>
    <row r="25" spans="2:34" x14ac:dyDescent="0.25">
      <c r="B25" s="201"/>
      <c r="C25" s="202"/>
      <c r="D25" s="202"/>
      <c r="E25" s="202"/>
      <c r="F25" s="202"/>
      <c r="G25" s="202"/>
      <c r="H25" s="202"/>
      <c r="I25" s="202"/>
      <c r="J25" s="202"/>
      <c r="K25" s="202"/>
      <c r="L25" s="203"/>
      <c r="AB25" s="162" t="s">
        <v>242</v>
      </c>
      <c r="AC25" s="162" t="s">
        <v>242</v>
      </c>
      <c r="AD25" s="162" t="s">
        <v>242</v>
      </c>
      <c r="AE25" s="162" t="s">
        <v>242</v>
      </c>
      <c r="AF25" s="162" t="s">
        <v>242</v>
      </c>
      <c r="AG25" s="162" t="s">
        <v>242</v>
      </c>
      <c r="AH25" s="162" t="s">
        <v>242</v>
      </c>
    </row>
    <row r="26" spans="2:34" x14ac:dyDescent="0.25">
      <c r="B26" s="201"/>
      <c r="C26" s="202"/>
      <c r="D26" s="202"/>
      <c r="E26" s="202"/>
      <c r="F26" s="202"/>
      <c r="G26" s="202"/>
      <c r="H26" s="202"/>
      <c r="I26" s="202"/>
      <c r="J26" s="202"/>
      <c r="K26" s="202"/>
      <c r="L26" s="203"/>
      <c r="AB26" s="162" t="s">
        <v>242</v>
      </c>
      <c r="AC26" s="162" t="s">
        <v>242</v>
      </c>
      <c r="AD26" s="162" t="s">
        <v>242</v>
      </c>
      <c r="AE26" s="162" t="s">
        <v>242</v>
      </c>
      <c r="AF26" s="162" t="s">
        <v>242</v>
      </c>
      <c r="AG26" s="162" t="s">
        <v>242</v>
      </c>
      <c r="AH26" s="162" t="s">
        <v>242</v>
      </c>
    </row>
    <row r="27" spans="2:34" ht="15.75" thickBot="1" x14ac:dyDescent="0.3">
      <c r="B27" s="204"/>
      <c r="C27" s="205"/>
      <c r="D27" s="205"/>
      <c r="E27" s="205"/>
      <c r="F27" s="205"/>
      <c r="G27" s="205"/>
      <c r="H27" s="205"/>
      <c r="I27" s="205"/>
      <c r="J27" s="205"/>
      <c r="K27" s="205"/>
      <c r="L27" s="206"/>
      <c r="AB27" s="162" t="s">
        <v>242</v>
      </c>
      <c r="AC27" s="162" t="s">
        <v>242</v>
      </c>
      <c r="AD27" s="162" t="s">
        <v>242</v>
      </c>
      <c r="AE27" s="162" t="s">
        <v>242</v>
      </c>
      <c r="AF27" s="162" t="s">
        <v>242</v>
      </c>
      <c r="AG27" s="162" t="s">
        <v>242</v>
      </c>
      <c r="AH27" s="162" t="s">
        <v>242</v>
      </c>
    </row>
    <row r="28" spans="2:34" x14ac:dyDescent="0.25">
      <c r="AB28" s="162" t="s">
        <v>242</v>
      </c>
      <c r="AC28" s="162" t="s">
        <v>242</v>
      </c>
      <c r="AD28" s="162" t="s">
        <v>242</v>
      </c>
      <c r="AE28" s="162" t="s">
        <v>242</v>
      </c>
      <c r="AF28" s="162" t="s">
        <v>242</v>
      </c>
      <c r="AG28" s="162" t="s">
        <v>242</v>
      </c>
      <c r="AH28" s="162" t="s">
        <v>242</v>
      </c>
    </row>
    <row r="29" spans="2:34" x14ac:dyDescent="0.25">
      <c r="AB29" s="162" t="s">
        <v>242</v>
      </c>
      <c r="AC29" s="162" t="s">
        <v>242</v>
      </c>
      <c r="AD29" s="162" t="s">
        <v>242</v>
      </c>
      <c r="AE29" s="162" t="s">
        <v>242</v>
      </c>
      <c r="AF29" s="162" t="s">
        <v>242</v>
      </c>
      <c r="AG29" s="162" t="s">
        <v>242</v>
      </c>
      <c r="AH29" s="162" t="s">
        <v>242</v>
      </c>
    </row>
    <row r="30" spans="2:34" ht="32.25" thickBot="1" x14ac:dyDescent="0.55000000000000004">
      <c r="B30" s="208" t="s">
        <v>765</v>
      </c>
      <c r="AB30" s="162" t="s">
        <v>242</v>
      </c>
      <c r="AC30" s="162" t="s">
        <v>242</v>
      </c>
      <c r="AD30" s="162" t="s">
        <v>242</v>
      </c>
      <c r="AE30" s="162" t="s">
        <v>242</v>
      </c>
      <c r="AF30" s="162" t="s">
        <v>242</v>
      </c>
      <c r="AG30" s="162" t="s">
        <v>242</v>
      </c>
      <c r="AH30" s="162" t="s">
        <v>242</v>
      </c>
    </row>
    <row r="31" spans="2:34" x14ac:dyDescent="0.25">
      <c r="B31" s="189"/>
      <c r="C31" s="190"/>
      <c r="D31" s="190"/>
      <c r="E31" s="190"/>
      <c r="F31" s="190"/>
      <c r="G31" s="190"/>
      <c r="H31" s="190"/>
      <c r="I31" s="190"/>
      <c r="J31" s="190"/>
      <c r="K31" s="190"/>
      <c r="L31" s="191"/>
      <c r="AB31" s="162" t="s">
        <v>242</v>
      </c>
      <c r="AC31" s="162" t="s">
        <v>242</v>
      </c>
      <c r="AD31" s="162" t="s">
        <v>242</v>
      </c>
      <c r="AE31" s="162" t="s">
        <v>242</v>
      </c>
      <c r="AF31" s="162" t="s">
        <v>242</v>
      </c>
      <c r="AG31" s="162" t="s">
        <v>242</v>
      </c>
      <c r="AH31" s="162" t="s">
        <v>242</v>
      </c>
    </row>
    <row r="32" spans="2:34" x14ac:dyDescent="0.25">
      <c r="B32" s="192"/>
      <c r="C32" s="193"/>
      <c r="D32" s="193"/>
      <c r="E32" s="193"/>
      <c r="F32" s="193"/>
      <c r="G32" s="193"/>
      <c r="H32" s="193"/>
      <c r="I32" s="193"/>
      <c r="J32" s="193"/>
      <c r="K32" s="193"/>
      <c r="L32" s="194"/>
      <c r="AB32" s="162" t="s">
        <v>242</v>
      </c>
      <c r="AC32" s="162" t="s">
        <v>242</v>
      </c>
      <c r="AD32" s="162" t="s">
        <v>242</v>
      </c>
      <c r="AE32" s="162" t="s">
        <v>242</v>
      </c>
      <c r="AF32" s="162" t="s">
        <v>242</v>
      </c>
      <c r="AG32" s="162" t="s">
        <v>242</v>
      </c>
      <c r="AH32" s="162" t="s">
        <v>242</v>
      </c>
    </row>
    <row r="33" spans="2:34" x14ac:dyDescent="0.25">
      <c r="B33" s="192"/>
      <c r="C33" s="193"/>
      <c r="D33" s="193"/>
      <c r="E33" s="193"/>
      <c r="F33" s="193"/>
      <c r="G33" s="193"/>
      <c r="H33" s="193"/>
      <c r="I33" s="193"/>
      <c r="J33" s="193"/>
      <c r="K33" s="193"/>
      <c r="L33" s="194"/>
      <c r="AB33" s="162" t="s">
        <v>242</v>
      </c>
      <c r="AC33" s="162" t="s">
        <v>242</v>
      </c>
      <c r="AD33" s="162" t="s">
        <v>242</v>
      </c>
      <c r="AE33" s="162" t="s">
        <v>242</v>
      </c>
      <c r="AF33" s="162" t="s">
        <v>242</v>
      </c>
      <c r="AG33" s="162" t="s">
        <v>242</v>
      </c>
      <c r="AH33" s="162" t="s">
        <v>242</v>
      </c>
    </row>
    <row r="34" spans="2:34" x14ac:dyDescent="0.25">
      <c r="B34" s="192"/>
      <c r="C34" s="193"/>
      <c r="D34" s="193"/>
      <c r="E34" s="193"/>
      <c r="F34" s="193"/>
      <c r="G34" s="193"/>
      <c r="H34" s="193"/>
      <c r="I34" s="193"/>
      <c r="J34" s="193"/>
      <c r="K34" s="193"/>
      <c r="L34" s="194"/>
      <c r="AB34" s="162" t="s">
        <v>242</v>
      </c>
      <c r="AC34" s="162" t="s">
        <v>242</v>
      </c>
      <c r="AD34" s="162" t="s">
        <v>242</v>
      </c>
      <c r="AE34" s="162" t="s">
        <v>242</v>
      </c>
      <c r="AF34" s="162" t="s">
        <v>242</v>
      </c>
      <c r="AG34" s="162" t="s">
        <v>242</v>
      </c>
      <c r="AH34" s="162" t="s">
        <v>242</v>
      </c>
    </row>
    <row r="35" spans="2:34" x14ac:dyDescent="0.25">
      <c r="B35" s="192"/>
      <c r="C35" s="193"/>
      <c r="D35" s="193"/>
      <c r="E35" s="193"/>
      <c r="F35" s="193"/>
      <c r="G35" s="193"/>
      <c r="H35" s="193"/>
      <c r="I35" s="193"/>
      <c r="J35" s="193"/>
      <c r="K35" s="193"/>
      <c r="L35" s="194"/>
      <c r="AB35" s="162" t="s">
        <v>242</v>
      </c>
      <c r="AC35" s="162" t="s">
        <v>242</v>
      </c>
      <c r="AD35" s="162" t="s">
        <v>242</v>
      </c>
      <c r="AE35" s="162" t="s">
        <v>242</v>
      </c>
      <c r="AF35" s="162" t="s">
        <v>242</v>
      </c>
      <c r="AG35" s="162" t="s">
        <v>242</v>
      </c>
      <c r="AH35" s="162" t="s">
        <v>242</v>
      </c>
    </row>
    <row r="36" spans="2:34" x14ac:dyDescent="0.25">
      <c r="B36" s="192"/>
      <c r="C36" s="193"/>
      <c r="D36" s="193"/>
      <c r="E36" s="193"/>
      <c r="F36" s="193"/>
      <c r="G36" s="193"/>
      <c r="H36" s="193"/>
      <c r="I36" s="193"/>
      <c r="J36" s="193"/>
      <c r="K36" s="193"/>
      <c r="L36" s="194"/>
      <c r="AB36" s="162" t="s">
        <v>242</v>
      </c>
      <c r="AC36" s="162" t="s">
        <v>242</v>
      </c>
      <c r="AD36" s="162" t="s">
        <v>242</v>
      </c>
      <c r="AE36" s="162" t="s">
        <v>242</v>
      </c>
      <c r="AF36" s="162" t="s">
        <v>242</v>
      </c>
      <c r="AG36" s="162" t="s">
        <v>242</v>
      </c>
      <c r="AH36" s="162" t="s">
        <v>242</v>
      </c>
    </row>
    <row r="37" spans="2:34" x14ac:dyDescent="0.25">
      <c r="B37" s="192"/>
      <c r="C37" s="193"/>
      <c r="D37" s="193"/>
      <c r="E37" s="193"/>
      <c r="F37" s="193"/>
      <c r="G37" s="193"/>
      <c r="H37" s="193"/>
      <c r="I37" s="193"/>
      <c r="J37" s="193"/>
      <c r="K37" s="193"/>
      <c r="L37" s="194"/>
      <c r="AB37" s="162" t="s">
        <v>242</v>
      </c>
      <c r="AC37" s="162" t="s">
        <v>242</v>
      </c>
      <c r="AD37" s="162" t="s">
        <v>242</v>
      </c>
      <c r="AE37" s="162" t="s">
        <v>242</v>
      </c>
      <c r="AF37" s="162" t="s">
        <v>242</v>
      </c>
      <c r="AG37" s="162" t="s">
        <v>242</v>
      </c>
      <c r="AH37" s="162" t="s">
        <v>242</v>
      </c>
    </row>
    <row r="38" spans="2:34" x14ac:dyDescent="0.25">
      <c r="B38" s="192"/>
      <c r="C38" s="193"/>
      <c r="D38" s="193"/>
      <c r="E38" s="193"/>
      <c r="F38" s="193"/>
      <c r="G38" s="193"/>
      <c r="H38" s="193"/>
      <c r="I38" s="193"/>
      <c r="J38" s="193"/>
      <c r="K38" s="193"/>
      <c r="L38" s="194"/>
      <c r="AB38" s="162" t="s">
        <v>242</v>
      </c>
      <c r="AC38" s="162" t="s">
        <v>242</v>
      </c>
      <c r="AD38" s="162" t="s">
        <v>242</v>
      </c>
      <c r="AE38" s="162" t="s">
        <v>242</v>
      </c>
      <c r="AF38" s="162" t="s">
        <v>242</v>
      </c>
      <c r="AG38" s="162" t="s">
        <v>242</v>
      </c>
      <c r="AH38" s="162" t="s">
        <v>242</v>
      </c>
    </row>
    <row r="39" spans="2:34" x14ac:dyDescent="0.25">
      <c r="B39" s="192"/>
      <c r="C39" s="193"/>
      <c r="D39" s="193"/>
      <c r="E39" s="193"/>
      <c r="F39" s="193"/>
      <c r="G39" s="193"/>
      <c r="H39" s="193"/>
      <c r="I39" s="193"/>
      <c r="J39" s="193"/>
      <c r="K39" s="193"/>
      <c r="L39" s="194"/>
      <c r="AB39" s="162" t="s">
        <v>242</v>
      </c>
      <c r="AC39" s="162" t="s">
        <v>242</v>
      </c>
      <c r="AD39" s="162" t="s">
        <v>242</v>
      </c>
      <c r="AE39" s="162" t="s">
        <v>242</v>
      </c>
      <c r="AF39" s="162" t="s">
        <v>242</v>
      </c>
      <c r="AG39" s="162" t="s">
        <v>242</v>
      </c>
      <c r="AH39" s="162" t="s">
        <v>242</v>
      </c>
    </row>
    <row r="40" spans="2:34" x14ac:dyDescent="0.25">
      <c r="B40" s="192"/>
      <c r="C40" s="193"/>
      <c r="D40" s="193"/>
      <c r="E40" s="193"/>
      <c r="F40" s="193"/>
      <c r="G40" s="193"/>
      <c r="H40" s="193"/>
      <c r="I40" s="193"/>
      <c r="J40" s="193"/>
      <c r="K40" s="193"/>
      <c r="L40" s="194"/>
      <c r="AB40" s="162" t="s">
        <v>242</v>
      </c>
      <c r="AC40" s="162" t="s">
        <v>242</v>
      </c>
      <c r="AD40" s="162" t="s">
        <v>242</v>
      </c>
      <c r="AE40" s="162" t="s">
        <v>242</v>
      </c>
      <c r="AF40" s="162" t="s">
        <v>242</v>
      </c>
      <c r="AG40" s="162" t="s">
        <v>242</v>
      </c>
      <c r="AH40" s="162" t="s">
        <v>242</v>
      </c>
    </row>
    <row r="41" spans="2:34" x14ac:dyDescent="0.25">
      <c r="B41" s="192"/>
      <c r="C41" s="193"/>
      <c r="D41" s="193"/>
      <c r="E41" s="193"/>
      <c r="F41" s="193"/>
      <c r="G41" s="193"/>
      <c r="H41" s="193"/>
      <c r="I41" s="193"/>
      <c r="J41" s="193"/>
      <c r="K41" s="193"/>
      <c r="L41" s="194"/>
      <c r="AB41" s="162" t="s">
        <v>242</v>
      </c>
      <c r="AC41" s="162" t="s">
        <v>242</v>
      </c>
      <c r="AD41" s="162" t="s">
        <v>242</v>
      </c>
      <c r="AE41" s="162" t="s">
        <v>242</v>
      </c>
      <c r="AF41" s="162" t="s">
        <v>242</v>
      </c>
      <c r="AG41" s="162" t="s">
        <v>242</v>
      </c>
      <c r="AH41" s="162" t="s">
        <v>242</v>
      </c>
    </row>
    <row r="42" spans="2:34" x14ac:dyDescent="0.25">
      <c r="B42" s="192"/>
      <c r="C42" s="193"/>
      <c r="D42" s="193"/>
      <c r="E42" s="193"/>
      <c r="F42" s="193"/>
      <c r="G42" s="193"/>
      <c r="H42" s="193"/>
      <c r="I42" s="193"/>
      <c r="J42" s="193"/>
      <c r="K42" s="193"/>
      <c r="L42" s="194"/>
      <c r="AB42" s="162" t="s">
        <v>242</v>
      </c>
      <c r="AC42" s="162" t="s">
        <v>242</v>
      </c>
      <c r="AD42" s="162" t="s">
        <v>242</v>
      </c>
      <c r="AE42" s="162" t="s">
        <v>242</v>
      </c>
      <c r="AF42" s="162" t="s">
        <v>242</v>
      </c>
      <c r="AG42" s="162" t="s">
        <v>242</v>
      </c>
      <c r="AH42" s="162" t="s">
        <v>242</v>
      </c>
    </row>
    <row r="43" spans="2:34" x14ac:dyDescent="0.25">
      <c r="B43" s="192"/>
      <c r="C43" s="193"/>
      <c r="D43" s="193"/>
      <c r="E43" s="193"/>
      <c r="F43" s="193"/>
      <c r="G43" s="193"/>
      <c r="H43" s="193"/>
      <c r="I43" s="193"/>
      <c r="J43" s="193"/>
      <c r="K43" s="193"/>
      <c r="L43" s="194"/>
      <c r="AB43" s="162" t="s">
        <v>242</v>
      </c>
      <c r="AC43" s="162" t="s">
        <v>242</v>
      </c>
      <c r="AD43" s="162" t="s">
        <v>242</v>
      </c>
      <c r="AE43" s="162" t="s">
        <v>242</v>
      </c>
      <c r="AF43" s="162" t="s">
        <v>242</v>
      </c>
      <c r="AG43" s="162" t="s">
        <v>242</v>
      </c>
      <c r="AH43" s="162" t="s">
        <v>242</v>
      </c>
    </row>
    <row r="44" spans="2:34" x14ac:dyDescent="0.25">
      <c r="B44" s="192"/>
      <c r="C44" s="193"/>
      <c r="D44" s="193"/>
      <c r="E44" s="193"/>
      <c r="F44" s="193"/>
      <c r="G44" s="193"/>
      <c r="H44" s="193"/>
      <c r="I44" s="193"/>
      <c r="J44" s="193"/>
      <c r="K44" s="193"/>
      <c r="L44" s="194"/>
      <c r="AB44" s="162" t="s">
        <v>242</v>
      </c>
      <c r="AC44" s="162" t="s">
        <v>242</v>
      </c>
      <c r="AD44" s="162" t="s">
        <v>242</v>
      </c>
      <c r="AE44" s="162" t="s">
        <v>242</v>
      </c>
      <c r="AF44" s="162" t="s">
        <v>242</v>
      </c>
      <c r="AG44" s="162" t="s">
        <v>242</v>
      </c>
      <c r="AH44" s="162" t="s">
        <v>242</v>
      </c>
    </row>
    <row r="45" spans="2:34" x14ac:dyDescent="0.25">
      <c r="B45" s="192"/>
      <c r="C45" s="193"/>
      <c r="D45" s="193"/>
      <c r="E45" s="193"/>
      <c r="F45" s="193"/>
      <c r="G45" s="193"/>
      <c r="H45" s="193"/>
      <c r="I45" s="193"/>
      <c r="J45" s="193"/>
      <c r="K45" s="193"/>
      <c r="L45" s="194"/>
      <c r="AB45" s="162" t="s">
        <v>242</v>
      </c>
      <c r="AC45" s="162" t="s">
        <v>242</v>
      </c>
      <c r="AD45" s="162" t="s">
        <v>242</v>
      </c>
      <c r="AE45" s="162" t="s">
        <v>242</v>
      </c>
      <c r="AF45" s="162" t="s">
        <v>242</v>
      </c>
      <c r="AG45" s="162" t="s">
        <v>242</v>
      </c>
      <c r="AH45" s="162" t="s">
        <v>242</v>
      </c>
    </row>
    <row r="46" spans="2:34" x14ac:dyDescent="0.25">
      <c r="B46" s="192"/>
      <c r="C46" s="193"/>
      <c r="D46" s="193"/>
      <c r="E46" s="193"/>
      <c r="F46" s="193"/>
      <c r="G46" s="193"/>
      <c r="H46" s="193"/>
      <c r="I46" s="193"/>
      <c r="J46" s="193"/>
      <c r="K46" s="193"/>
      <c r="L46" s="194"/>
      <c r="AB46" s="162" t="s">
        <v>242</v>
      </c>
      <c r="AC46" s="162" t="s">
        <v>242</v>
      </c>
      <c r="AD46" s="162" t="s">
        <v>242</v>
      </c>
      <c r="AE46" s="162" t="s">
        <v>242</v>
      </c>
      <c r="AF46" s="162" t="s">
        <v>242</v>
      </c>
      <c r="AG46" s="162" t="s">
        <v>242</v>
      </c>
      <c r="AH46" s="162" t="s">
        <v>242</v>
      </c>
    </row>
    <row r="47" spans="2:34" x14ac:dyDescent="0.25">
      <c r="B47" s="192"/>
      <c r="C47" s="193"/>
      <c r="D47" s="193"/>
      <c r="E47" s="193"/>
      <c r="F47" s="193"/>
      <c r="G47" s="193"/>
      <c r="H47" s="193"/>
      <c r="I47" s="193"/>
      <c r="J47" s="193"/>
      <c r="K47" s="193"/>
      <c r="L47" s="194"/>
      <c r="AB47" s="162" t="s">
        <v>242</v>
      </c>
      <c r="AC47" s="162" t="s">
        <v>242</v>
      </c>
      <c r="AD47" s="162" t="s">
        <v>242</v>
      </c>
      <c r="AE47" s="162" t="s">
        <v>242</v>
      </c>
      <c r="AF47" s="162" t="s">
        <v>242</v>
      </c>
      <c r="AG47" s="162" t="s">
        <v>242</v>
      </c>
      <c r="AH47" s="162" t="s">
        <v>242</v>
      </c>
    </row>
    <row r="48" spans="2:34" x14ac:dyDescent="0.25">
      <c r="B48" s="192"/>
      <c r="C48" s="193"/>
      <c r="D48" s="193"/>
      <c r="E48" s="193"/>
      <c r="F48" s="193"/>
      <c r="G48" s="193"/>
      <c r="H48" s="193"/>
      <c r="I48" s="193"/>
      <c r="J48" s="193"/>
      <c r="K48" s="193"/>
      <c r="L48" s="194"/>
      <c r="AB48" s="162" t="s">
        <v>242</v>
      </c>
      <c r="AC48" s="162" t="s">
        <v>242</v>
      </c>
      <c r="AD48" s="162" t="s">
        <v>242</v>
      </c>
      <c r="AE48" s="162" t="s">
        <v>242</v>
      </c>
      <c r="AF48" s="162" t="s">
        <v>242</v>
      </c>
      <c r="AG48" s="162" t="s">
        <v>242</v>
      </c>
      <c r="AH48" s="162" t="s">
        <v>242</v>
      </c>
    </row>
    <row r="49" spans="2:34" x14ac:dyDescent="0.25">
      <c r="B49" s="192"/>
      <c r="C49" s="193"/>
      <c r="D49" s="193"/>
      <c r="E49" s="193"/>
      <c r="F49" s="193"/>
      <c r="G49" s="193"/>
      <c r="H49" s="193"/>
      <c r="I49" s="193"/>
      <c r="J49" s="193"/>
      <c r="K49" s="193"/>
      <c r="L49" s="194"/>
      <c r="AB49" s="162" t="s">
        <v>242</v>
      </c>
      <c r="AC49" s="162" t="s">
        <v>242</v>
      </c>
      <c r="AD49" s="162" t="s">
        <v>242</v>
      </c>
      <c r="AE49" s="162" t="s">
        <v>242</v>
      </c>
      <c r="AF49" s="162" t="s">
        <v>242</v>
      </c>
      <c r="AG49" s="162" t="s">
        <v>242</v>
      </c>
      <c r="AH49" s="162" t="s">
        <v>242</v>
      </c>
    </row>
    <row r="50" spans="2:34" x14ac:dyDescent="0.25">
      <c r="B50" s="192"/>
      <c r="C50" s="193"/>
      <c r="D50" s="193"/>
      <c r="E50" s="193"/>
      <c r="F50" s="193"/>
      <c r="G50" s="193"/>
      <c r="H50" s="193"/>
      <c r="I50" s="193"/>
      <c r="J50" s="193"/>
      <c r="K50" s="193"/>
      <c r="L50" s="194"/>
      <c r="AB50" s="162" t="s">
        <v>242</v>
      </c>
      <c r="AC50" s="162" t="s">
        <v>242</v>
      </c>
      <c r="AD50" s="162" t="s">
        <v>242</v>
      </c>
      <c r="AE50" s="162" t="s">
        <v>242</v>
      </c>
      <c r="AF50" s="162" t="s">
        <v>242</v>
      </c>
      <c r="AG50" s="162" t="s">
        <v>242</v>
      </c>
      <c r="AH50" s="162" t="s">
        <v>242</v>
      </c>
    </row>
    <row r="51" spans="2:34" x14ac:dyDescent="0.25">
      <c r="B51" s="192"/>
      <c r="C51" s="193"/>
      <c r="D51" s="193"/>
      <c r="E51" s="193"/>
      <c r="F51" s="193"/>
      <c r="G51" s="193"/>
      <c r="H51" s="193"/>
      <c r="I51" s="193"/>
      <c r="J51" s="193"/>
      <c r="K51" s="193"/>
      <c r="L51" s="194"/>
      <c r="AB51" s="162" t="s">
        <v>242</v>
      </c>
      <c r="AC51" s="162" t="s">
        <v>242</v>
      </c>
      <c r="AD51" s="162" t="s">
        <v>242</v>
      </c>
      <c r="AE51" s="162" t="s">
        <v>242</v>
      </c>
      <c r="AF51" s="162" t="s">
        <v>242</v>
      </c>
      <c r="AG51" s="162" t="s">
        <v>242</v>
      </c>
      <c r="AH51" s="162" t="s">
        <v>242</v>
      </c>
    </row>
    <row r="52" spans="2:34" x14ac:dyDescent="0.25">
      <c r="B52" s="192"/>
      <c r="C52" s="193"/>
      <c r="D52" s="193"/>
      <c r="E52" s="193"/>
      <c r="F52" s="193"/>
      <c r="G52" s="193"/>
      <c r="H52" s="193"/>
      <c r="I52" s="193"/>
      <c r="J52" s="193"/>
      <c r="K52" s="193"/>
      <c r="L52" s="194"/>
      <c r="AB52" s="162" t="s">
        <v>242</v>
      </c>
      <c r="AC52" s="162" t="s">
        <v>242</v>
      </c>
      <c r="AD52" s="162" t="s">
        <v>242</v>
      </c>
      <c r="AE52" s="162" t="s">
        <v>242</v>
      </c>
      <c r="AF52" s="162" t="s">
        <v>242</v>
      </c>
      <c r="AG52" s="162" t="s">
        <v>242</v>
      </c>
      <c r="AH52" s="162" t="s">
        <v>242</v>
      </c>
    </row>
    <row r="53" spans="2:34" x14ac:dyDescent="0.25">
      <c r="B53" s="192"/>
      <c r="C53" s="193"/>
      <c r="D53" s="193"/>
      <c r="E53" s="193"/>
      <c r="F53" s="193"/>
      <c r="G53" s="193"/>
      <c r="H53" s="193"/>
      <c r="I53" s="193"/>
      <c r="J53" s="193"/>
      <c r="K53" s="193"/>
      <c r="L53" s="194"/>
      <c r="AB53" s="162" t="s">
        <v>242</v>
      </c>
      <c r="AC53" s="162" t="s">
        <v>242</v>
      </c>
      <c r="AD53" s="162" t="s">
        <v>242</v>
      </c>
      <c r="AE53" s="162" t="s">
        <v>242</v>
      </c>
      <c r="AF53" s="162" t="s">
        <v>242</v>
      </c>
      <c r="AG53" s="162" t="s">
        <v>242</v>
      </c>
      <c r="AH53" s="162" t="s">
        <v>242</v>
      </c>
    </row>
    <row r="54" spans="2:34" x14ac:dyDescent="0.25">
      <c r="B54" s="192"/>
      <c r="C54" s="193"/>
      <c r="D54" s="193"/>
      <c r="E54" s="193"/>
      <c r="F54" s="193"/>
      <c r="G54" s="193"/>
      <c r="H54" s="193"/>
      <c r="I54" s="193"/>
      <c r="J54" s="193"/>
      <c r="K54" s="193"/>
      <c r="L54" s="194"/>
      <c r="AB54" s="162" t="s">
        <v>242</v>
      </c>
      <c r="AC54" s="162" t="s">
        <v>242</v>
      </c>
      <c r="AD54" s="162" t="s">
        <v>242</v>
      </c>
      <c r="AE54" s="162" t="s">
        <v>242</v>
      </c>
      <c r="AF54" s="162" t="s">
        <v>242</v>
      </c>
      <c r="AG54" s="162" t="s">
        <v>242</v>
      </c>
      <c r="AH54" s="162" t="s">
        <v>242</v>
      </c>
    </row>
    <row r="55" spans="2:34" ht="15.75" thickBot="1" x14ac:dyDescent="0.3">
      <c r="B55" s="195"/>
      <c r="C55" s="196"/>
      <c r="D55" s="196"/>
      <c r="E55" s="196"/>
      <c r="F55" s="196"/>
      <c r="G55" s="196"/>
      <c r="H55" s="196"/>
      <c r="I55" s="196"/>
      <c r="J55" s="196"/>
      <c r="K55" s="196"/>
      <c r="L55" s="197"/>
      <c r="AB55" s="162" t="s">
        <v>242</v>
      </c>
      <c r="AC55" s="162" t="s">
        <v>242</v>
      </c>
      <c r="AD55" s="162" t="s">
        <v>242</v>
      </c>
      <c r="AE55" s="162" t="s">
        <v>242</v>
      </c>
      <c r="AF55" s="162" t="s">
        <v>242</v>
      </c>
      <c r="AG55" s="162" t="s">
        <v>242</v>
      </c>
      <c r="AH55" s="162" t="s">
        <v>242</v>
      </c>
    </row>
    <row r="56" spans="2:34" x14ac:dyDescent="0.25">
      <c r="AB56" s="162" t="s">
        <v>242</v>
      </c>
      <c r="AC56" s="162" t="s">
        <v>242</v>
      </c>
      <c r="AD56" s="162" t="s">
        <v>242</v>
      </c>
      <c r="AE56" s="162" t="s">
        <v>242</v>
      </c>
      <c r="AF56" s="162" t="s">
        <v>242</v>
      </c>
      <c r="AG56" s="162" t="s">
        <v>242</v>
      </c>
      <c r="AH56" s="162" t="s">
        <v>242</v>
      </c>
    </row>
    <row r="57" spans="2:34" ht="32.25" thickBot="1" x14ac:dyDescent="0.55000000000000004">
      <c r="B57" s="211" t="s">
        <v>766</v>
      </c>
      <c r="AB57" s="162" t="s">
        <v>242</v>
      </c>
      <c r="AC57" s="162" t="s">
        <v>242</v>
      </c>
      <c r="AD57" s="162" t="s">
        <v>242</v>
      </c>
      <c r="AE57" s="162" t="s">
        <v>242</v>
      </c>
      <c r="AF57" s="162" t="s">
        <v>242</v>
      </c>
      <c r="AG57" s="162" t="s">
        <v>242</v>
      </c>
      <c r="AH57" s="162" t="s">
        <v>242</v>
      </c>
    </row>
    <row r="58" spans="2:34" x14ac:dyDescent="0.25">
      <c r="B58" s="212"/>
      <c r="C58" s="213"/>
      <c r="D58" s="213"/>
      <c r="E58" s="213"/>
      <c r="F58" s="213"/>
      <c r="G58" s="213"/>
      <c r="H58" s="213"/>
      <c r="I58" s="213"/>
      <c r="J58" s="213"/>
      <c r="K58" s="213"/>
      <c r="L58" s="214"/>
      <c r="AB58" s="162" t="s">
        <v>242</v>
      </c>
      <c r="AC58" s="162" t="s">
        <v>242</v>
      </c>
      <c r="AD58" s="162" t="s">
        <v>242</v>
      </c>
      <c r="AE58" s="162" t="s">
        <v>242</v>
      </c>
      <c r="AF58" s="162" t="s">
        <v>242</v>
      </c>
      <c r="AG58" s="162" t="s">
        <v>242</v>
      </c>
      <c r="AH58" s="162" t="s">
        <v>242</v>
      </c>
    </row>
    <row r="59" spans="2:34" x14ac:dyDescent="0.25">
      <c r="B59" s="215"/>
      <c r="C59" s="216"/>
      <c r="D59" s="216"/>
      <c r="E59" s="216"/>
      <c r="F59" s="216"/>
      <c r="G59" s="216"/>
      <c r="H59" s="216"/>
      <c r="I59" s="216"/>
      <c r="J59" s="216"/>
      <c r="K59" s="216"/>
      <c r="L59" s="217"/>
      <c r="AB59" s="162" t="s">
        <v>242</v>
      </c>
      <c r="AC59" s="162" t="s">
        <v>242</v>
      </c>
      <c r="AD59" s="162" t="s">
        <v>242</v>
      </c>
      <c r="AE59" s="162" t="s">
        <v>242</v>
      </c>
      <c r="AF59" s="162" t="s">
        <v>242</v>
      </c>
      <c r="AG59" s="162" t="s">
        <v>242</v>
      </c>
      <c r="AH59" s="162" t="s">
        <v>242</v>
      </c>
    </row>
    <row r="60" spans="2:34" x14ac:dyDescent="0.25">
      <c r="B60" s="215"/>
      <c r="C60" s="216"/>
      <c r="D60" s="216"/>
      <c r="E60" s="216"/>
      <c r="F60" s="216"/>
      <c r="G60" s="216"/>
      <c r="H60" s="216"/>
      <c r="I60" s="216"/>
      <c r="J60" s="216"/>
      <c r="K60" s="216"/>
      <c r="L60" s="217"/>
      <c r="AB60" s="162" t="s">
        <v>242</v>
      </c>
      <c r="AC60" s="162" t="s">
        <v>242</v>
      </c>
      <c r="AD60" s="162" t="s">
        <v>242</v>
      </c>
      <c r="AE60" s="162" t="s">
        <v>242</v>
      </c>
      <c r="AF60" s="162" t="s">
        <v>242</v>
      </c>
      <c r="AG60" s="162" t="s">
        <v>242</v>
      </c>
      <c r="AH60" s="162" t="s">
        <v>242</v>
      </c>
    </row>
    <row r="61" spans="2:34" x14ac:dyDescent="0.25">
      <c r="B61" s="215"/>
      <c r="C61" s="216"/>
      <c r="D61" s="216"/>
      <c r="E61" s="216"/>
      <c r="F61" s="216"/>
      <c r="G61" s="216"/>
      <c r="H61" s="216"/>
      <c r="I61" s="216"/>
      <c r="J61" s="216"/>
      <c r="K61" s="216"/>
      <c r="L61" s="217"/>
      <c r="AB61" s="162" t="s">
        <v>242</v>
      </c>
      <c r="AC61" s="162" t="s">
        <v>242</v>
      </c>
      <c r="AD61" s="162" t="s">
        <v>242</v>
      </c>
      <c r="AE61" s="162" t="s">
        <v>242</v>
      </c>
      <c r="AF61" s="162" t="s">
        <v>242</v>
      </c>
      <c r="AG61" s="162" t="s">
        <v>242</v>
      </c>
      <c r="AH61" s="162" t="s">
        <v>242</v>
      </c>
    </row>
    <row r="62" spans="2:34" x14ac:dyDescent="0.25">
      <c r="B62" s="215"/>
      <c r="C62" s="216"/>
      <c r="D62" s="216"/>
      <c r="E62" s="216"/>
      <c r="F62" s="216"/>
      <c r="G62" s="216"/>
      <c r="H62" s="216"/>
      <c r="I62" s="216"/>
      <c r="J62" s="216"/>
      <c r="K62" s="216"/>
      <c r="L62" s="217"/>
      <c r="AB62" s="162" t="s">
        <v>242</v>
      </c>
      <c r="AC62" s="162" t="s">
        <v>242</v>
      </c>
      <c r="AD62" s="162" t="s">
        <v>242</v>
      </c>
      <c r="AE62" s="162" t="s">
        <v>242</v>
      </c>
      <c r="AF62" s="162" t="s">
        <v>242</v>
      </c>
      <c r="AG62" s="162" t="s">
        <v>242</v>
      </c>
      <c r="AH62" s="162" t="s">
        <v>242</v>
      </c>
    </row>
    <row r="63" spans="2:34" x14ac:dyDescent="0.25">
      <c r="B63" s="215"/>
      <c r="C63" s="216"/>
      <c r="D63" s="216"/>
      <c r="E63" s="216"/>
      <c r="F63" s="216"/>
      <c r="G63" s="216"/>
      <c r="H63" s="216"/>
      <c r="I63" s="216"/>
      <c r="J63" s="216"/>
      <c r="K63" s="216"/>
      <c r="L63" s="217"/>
      <c r="AB63" s="162" t="s">
        <v>242</v>
      </c>
      <c r="AC63" s="162" t="s">
        <v>242</v>
      </c>
      <c r="AD63" s="162" t="s">
        <v>242</v>
      </c>
      <c r="AE63" s="162" t="s">
        <v>242</v>
      </c>
      <c r="AF63" s="162" t="s">
        <v>242</v>
      </c>
      <c r="AG63" s="162" t="s">
        <v>242</v>
      </c>
      <c r="AH63" s="162" t="s">
        <v>242</v>
      </c>
    </row>
    <row r="64" spans="2:34" x14ac:dyDescent="0.25">
      <c r="B64" s="215"/>
      <c r="C64" s="216"/>
      <c r="D64" s="216"/>
      <c r="E64" s="216"/>
      <c r="F64" s="216"/>
      <c r="G64" s="216"/>
      <c r="H64" s="216"/>
      <c r="I64" s="216"/>
      <c r="J64" s="216"/>
      <c r="K64" s="216"/>
      <c r="L64" s="217"/>
      <c r="AB64" s="162" t="s">
        <v>242</v>
      </c>
      <c r="AC64" s="162" t="s">
        <v>242</v>
      </c>
      <c r="AD64" s="162" t="s">
        <v>242</v>
      </c>
      <c r="AE64" s="162" t="s">
        <v>242</v>
      </c>
      <c r="AF64" s="162" t="s">
        <v>242</v>
      </c>
      <c r="AG64" s="162" t="s">
        <v>242</v>
      </c>
      <c r="AH64" s="162" t="s">
        <v>242</v>
      </c>
    </row>
    <row r="65" spans="2:34" x14ac:dyDescent="0.25">
      <c r="B65" s="215"/>
      <c r="C65" s="216"/>
      <c r="D65" s="216"/>
      <c r="E65" s="216"/>
      <c r="F65" s="216"/>
      <c r="G65" s="216"/>
      <c r="H65" s="216"/>
      <c r="I65" s="216"/>
      <c r="J65" s="216"/>
      <c r="K65" s="216"/>
      <c r="L65" s="217"/>
      <c r="AB65" s="162" t="s">
        <v>242</v>
      </c>
      <c r="AC65" s="162" t="s">
        <v>242</v>
      </c>
      <c r="AD65" s="162" t="s">
        <v>242</v>
      </c>
      <c r="AE65" s="162" t="s">
        <v>242</v>
      </c>
      <c r="AF65" s="162" t="s">
        <v>242</v>
      </c>
      <c r="AG65" s="162" t="s">
        <v>242</v>
      </c>
      <c r="AH65" s="162" t="s">
        <v>242</v>
      </c>
    </row>
    <row r="66" spans="2:34" x14ac:dyDescent="0.25">
      <c r="B66" s="215"/>
      <c r="C66" s="216"/>
      <c r="D66" s="216"/>
      <c r="E66" s="216"/>
      <c r="F66" s="216"/>
      <c r="G66" s="216"/>
      <c r="H66" s="216"/>
      <c r="I66" s="216"/>
      <c r="J66" s="216"/>
      <c r="K66" s="216"/>
      <c r="L66" s="217"/>
      <c r="AB66" s="162" t="s">
        <v>242</v>
      </c>
      <c r="AC66" s="162" t="s">
        <v>242</v>
      </c>
      <c r="AD66" s="162" t="s">
        <v>242</v>
      </c>
      <c r="AE66" s="162" t="s">
        <v>242</v>
      </c>
      <c r="AF66" s="162" t="s">
        <v>242</v>
      </c>
      <c r="AG66" s="162" t="s">
        <v>242</v>
      </c>
      <c r="AH66" s="162" t="s">
        <v>242</v>
      </c>
    </row>
    <row r="67" spans="2:34" x14ac:dyDescent="0.25">
      <c r="B67" s="215"/>
      <c r="C67" s="216"/>
      <c r="D67" s="216"/>
      <c r="E67" s="216"/>
      <c r="F67" s="216"/>
      <c r="G67" s="216"/>
      <c r="H67" s="216"/>
      <c r="I67" s="216"/>
      <c r="J67" s="216"/>
      <c r="K67" s="216"/>
      <c r="L67" s="217"/>
      <c r="AB67" s="162" t="s">
        <v>242</v>
      </c>
      <c r="AC67" s="162" t="s">
        <v>242</v>
      </c>
      <c r="AD67" s="162" t="s">
        <v>242</v>
      </c>
      <c r="AE67" s="162" t="s">
        <v>242</v>
      </c>
      <c r="AF67" s="162" t="s">
        <v>242</v>
      </c>
      <c r="AG67" s="162" t="s">
        <v>242</v>
      </c>
      <c r="AH67" s="162" t="s">
        <v>242</v>
      </c>
    </row>
    <row r="68" spans="2:34" x14ac:dyDescent="0.25">
      <c r="B68" s="215"/>
      <c r="C68" s="216"/>
      <c r="D68" s="216"/>
      <c r="E68" s="216"/>
      <c r="F68" s="216"/>
      <c r="G68" s="216"/>
      <c r="H68" s="216"/>
      <c r="I68" s="216"/>
      <c r="J68" s="216"/>
      <c r="K68" s="216"/>
      <c r="L68" s="217"/>
      <c r="AB68" s="162" t="s">
        <v>242</v>
      </c>
      <c r="AC68" s="162" t="s">
        <v>242</v>
      </c>
      <c r="AD68" s="162" t="s">
        <v>242</v>
      </c>
      <c r="AE68" s="162" t="s">
        <v>242</v>
      </c>
      <c r="AF68" s="162" t="s">
        <v>242</v>
      </c>
      <c r="AG68" s="162" t="s">
        <v>242</v>
      </c>
      <c r="AH68" s="162" t="s">
        <v>242</v>
      </c>
    </row>
    <row r="69" spans="2:34" x14ac:dyDescent="0.25">
      <c r="B69" s="215"/>
      <c r="C69" s="216"/>
      <c r="D69" s="216"/>
      <c r="E69" s="216"/>
      <c r="F69" s="216"/>
      <c r="G69" s="216"/>
      <c r="H69" s="216"/>
      <c r="I69" s="216"/>
      <c r="J69" s="216"/>
      <c r="K69" s="216"/>
      <c r="L69" s="217"/>
      <c r="AB69" s="162" t="s">
        <v>242</v>
      </c>
      <c r="AC69" s="162" t="s">
        <v>242</v>
      </c>
      <c r="AD69" s="162" t="s">
        <v>242</v>
      </c>
      <c r="AE69" s="162" t="s">
        <v>242</v>
      </c>
      <c r="AF69" s="162" t="s">
        <v>242</v>
      </c>
      <c r="AG69" s="162" t="s">
        <v>242</v>
      </c>
      <c r="AH69" s="162" t="s">
        <v>242</v>
      </c>
    </row>
    <row r="70" spans="2:34" x14ac:dyDescent="0.25">
      <c r="B70" s="215"/>
      <c r="C70" s="216"/>
      <c r="D70" s="216"/>
      <c r="E70" s="216"/>
      <c r="F70" s="216"/>
      <c r="G70" s="216"/>
      <c r="H70" s="216"/>
      <c r="I70" s="216"/>
      <c r="J70" s="216"/>
      <c r="K70" s="216"/>
      <c r="L70" s="217"/>
      <c r="AB70" s="162" t="s">
        <v>242</v>
      </c>
      <c r="AC70" s="162" t="s">
        <v>242</v>
      </c>
      <c r="AD70" s="162" t="s">
        <v>242</v>
      </c>
      <c r="AE70" s="162" t="s">
        <v>242</v>
      </c>
      <c r="AF70" s="162" t="s">
        <v>242</v>
      </c>
      <c r="AG70" s="162" t="s">
        <v>242</v>
      </c>
      <c r="AH70" s="162" t="s">
        <v>242</v>
      </c>
    </row>
    <row r="71" spans="2:34" x14ac:dyDescent="0.25">
      <c r="B71" s="215"/>
      <c r="C71" s="216"/>
      <c r="D71" s="216"/>
      <c r="E71" s="216"/>
      <c r="F71" s="216"/>
      <c r="G71" s="216"/>
      <c r="H71" s="216"/>
      <c r="I71" s="216"/>
      <c r="J71" s="216"/>
      <c r="K71" s="216"/>
      <c r="L71" s="217"/>
      <c r="AB71" s="162" t="s">
        <v>242</v>
      </c>
      <c r="AC71" s="162" t="s">
        <v>242</v>
      </c>
      <c r="AD71" s="162" t="s">
        <v>242</v>
      </c>
      <c r="AE71" s="162" t="s">
        <v>242</v>
      </c>
      <c r="AF71" s="162" t="s">
        <v>242</v>
      </c>
      <c r="AG71" s="162" t="s">
        <v>242</v>
      </c>
      <c r="AH71" s="162" t="s">
        <v>242</v>
      </c>
    </row>
    <row r="72" spans="2:34" x14ac:dyDescent="0.25">
      <c r="B72" s="215"/>
      <c r="C72" s="216"/>
      <c r="D72" s="216"/>
      <c r="E72" s="216"/>
      <c r="F72" s="216"/>
      <c r="G72" s="216"/>
      <c r="H72" s="216"/>
      <c r="I72" s="216"/>
      <c r="J72" s="216"/>
      <c r="K72" s="216"/>
      <c r="L72" s="217"/>
      <c r="AB72" s="162" t="s">
        <v>242</v>
      </c>
      <c r="AC72" s="162" t="s">
        <v>242</v>
      </c>
      <c r="AD72" s="162" t="s">
        <v>242</v>
      </c>
      <c r="AE72" s="162" t="s">
        <v>242</v>
      </c>
      <c r="AF72" s="162" t="s">
        <v>242</v>
      </c>
      <c r="AG72" s="162" t="s">
        <v>242</v>
      </c>
      <c r="AH72" s="162" t="s">
        <v>242</v>
      </c>
    </row>
    <row r="73" spans="2:34" x14ac:dyDescent="0.25">
      <c r="B73" s="215"/>
      <c r="C73" s="216"/>
      <c r="D73" s="216"/>
      <c r="E73" s="216"/>
      <c r="F73" s="216"/>
      <c r="G73" s="216"/>
      <c r="H73" s="216"/>
      <c r="I73" s="216"/>
      <c r="J73" s="216"/>
      <c r="K73" s="216"/>
      <c r="L73" s="217"/>
      <c r="AB73" s="162" t="s">
        <v>242</v>
      </c>
      <c r="AC73" s="162" t="s">
        <v>242</v>
      </c>
      <c r="AD73" s="162" t="s">
        <v>242</v>
      </c>
      <c r="AE73" s="162" t="s">
        <v>242</v>
      </c>
      <c r="AF73" s="162" t="s">
        <v>242</v>
      </c>
      <c r="AG73" s="162" t="s">
        <v>242</v>
      </c>
      <c r="AH73" s="162" t="s">
        <v>242</v>
      </c>
    </row>
    <row r="74" spans="2:34" x14ac:dyDescent="0.25">
      <c r="B74" s="215"/>
      <c r="C74" s="216"/>
      <c r="D74" s="216"/>
      <c r="E74" s="216"/>
      <c r="F74" s="216"/>
      <c r="G74" s="216"/>
      <c r="H74" s="216"/>
      <c r="I74" s="216"/>
      <c r="J74" s="216"/>
      <c r="K74" s="216"/>
      <c r="L74" s="217"/>
      <c r="AB74" s="162" t="s">
        <v>242</v>
      </c>
      <c r="AC74" s="162" t="s">
        <v>242</v>
      </c>
      <c r="AD74" s="162" t="s">
        <v>242</v>
      </c>
      <c r="AE74" s="162" t="s">
        <v>242</v>
      </c>
      <c r="AF74" s="162" t="s">
        <v>242</v>
      </c>
      <c r="AG74" s="162" t="s">
        <v>242</v>
      </c>
      <c r="AH74" s="162" t="s">
        <v>242</v>
      </c>
    </row>
    <row r="75" spans="2:34" x14ac:dyDescent="0.25">
      <c r="B75" s="215"/>
      <c r="C75" s="216"/>
      <c r="D75" s="216"/>
      <c r="E75" s="216"/>
      <c r="F75" s="216"/>
      <c r="G75" s="216"/>
      <c r="H75" s="216"/>
      <c r="I75" s="216"/>
      <c r="J75" s="216"/>
      <c r="K75" s="216"/>
      <c r="L75" s="217"/>
      <c r="AB75" s="162" t="s">
        <v>242</v>
      </c>
      <c r="AC75" s="162" t="s">
        <v>242</v>
      </c>
      <c r="AD75" s="162" t="s">
        <v>242</v>
      </c>
      <c r="AE75" s="162" t="s">
        <v>242</v>
      </c>
      <c r="AF75" s="162" t="s">
        <v>242</v>
      </c>
      <c r="AG75" s="162" t="s">
        <v>242</v>
      </c>
      <c r="AH75" s="162" t="s">
        <v>242</v>
      </c>
    </row>
    <row r="76" spans="2:34" ht="15.75" thickBot="1" x14ac:dyDescent="0.3">
      <c r="B76" s="218"/>
      <c r="C76" s="219"/>
      <c r="D76" s="219"/>
      <c r="E76" s="219"/>
      <c r="F76" s="219"/>
      <c r="G76" s="219"/>
      <c r="H76" s="219"/>
      <c r="I76" s="219"/>
      <c r="J76" s="219"/>
      <c r="K76" s="219"/>
      <c r="L76" s="220"/>
      <c r="AB76" s="162" t="s">
        <v>242</v>
      </c>
      <c r="AC76" s="162" t="s">
        <v>242</v>
      </c>
      <c r="AD76" s="162" t="s">
        <v>242</v>
      </c>
      <c r="AE76" s="162" t="s">
        <v>242</v>
      </c>
      <c r="AF76" s="162" t="s">
        <v>242</v>
      </c>
      <c r="AG76" s="162" t="s">
        <v>242</v>
      </c>
      <c r="AH76" s="162" t="s">
        <v>242</v>
      </c>
    </row>
    <row r="77" spans="2:34" x14ac:dyDescent="0.25">
      <c r="AB77" s="162" t="s">
        <v>242</v>
      </c>
      <c r="AC77" s="162" t="s">
        <v>242</v>
      </c>
      <c r="AD77" s="162" t="s">
        <v>242</v>
      </c>
      <c r="AE77" s="162" t="s">
        <v>242</v>
      </c>
      <c r="AF77" s="162" t="s">
        <v>242</v>
      </c>
      <c r="AG77" s="162" t="s">
        <v>242</v>
      </c>
      <c r="AH77" s="162" t="s">
        <v>242</v>
      </c>
    </row>
    <row r="78" spans="2:34" ht="32.25" thickBot="1" x14ac:dyDescent="0.3">
      <c r="B78" s="221" t="s">
        <v>721</v>
      </c>
      <c r="C78" s="495" t="s">
        <v>767</v>
      </c>
      <c r="D78" s="495"/>
      <c r="E78" s="495"/>
      <c r="F78" s="495"/>
      <c r="G78" s="496" t="s">
        <v>768</v>
      </c>
      <c r="H78" s="496"/>
      <c r="I78" s="496"/>
      <c r="J78" s="496"/>
      <c r="K78" s="496"/>
      <c r="L78" s="496"/>
      <c r="M78" s="496"/>
      <c r="N78" s="496"/>
      <c r="O78" s="496"/>
      <c r="P78" s="496"/>
      <c r="AB78" s="162" t="s">
        <v>242</v>
      </c>
      <c r="AC78" s="162" t="s">
        <v>242</v>
      </c>
      <c r="AD78" s="162" t="s">
        <v>242</v>
      </c>
      <c r="AE78" s="162" t="s">
        <v>242</v>
      </c>
      <c r="AF78" s="162" t="s">
        <v>242</v>
      </c>
      <c r="AG78" s="162" t="s">
        <v>242</v>
      </c>
      <c r="AH78" s="162" t="s">
        <v>242</v>
      </c>
    </row>
    <row r="79" spans="2:34" x14ac:dyDescent="0.25">
      <c r="B79" s="222"/>
      <c r="C79" s="223"/>
      <c r="D79" s="224"/>
      <c r="E79" s="224"/>
      <c r="F79" s="225"/>
      <c r="G79" s="224"/>
      <c r="H79" s="224"/>
      <c r="I79" s="224"/>
      <c r="J79" s="224"/>
      <c r="K79" s="224"/>
      <c r="L79" s="224"/>
      <c r="M79" s="224"/>
      <c r="N79" s="224"/>
      <c r="O79" s="224"/>
      <c r="P79" s="225"/>
      <c r="AB79" s="162" t="s">
        <v>242</v>
      </c>
      <c r="AC79" s="162" t="s">
        <v>242</v>
      </c>
      <c r="AD79" s="162" t="s">
        <v>242</v>
      </c>
      <c r="AE79" s="162" t="s">
        <v>242</v>
      </c>
      <c r="AF79" s="162" t="s">
        <v>242</v>
      </c>
      <c r="AG79" s="162" t="s">
        <v>242</v>
      </c>
      <c r="AH79" s="162" t="s">
        <v>242</v>
      </c>
    </row>
    <row r="80" spans="2:34" x14ac:dyDescent="0.25">
      <c r="B80" s="226"/>
      <c r="C80" s="227"/>
      <c r="D80" s="228"/>
      <c r="E80" s="228"/>
      <c r="F80" s="229"/>
      <c r="G80" s="228"/>
      <c r="H80" s="228"/>
      <c r="I80" s="228"/>
      <c r="J80" s="228"/>
      <c r="K80" s="228"/>
      <c r="L80" s="228"/>
      <c r="M80" s="228"/>
      <c r="N80" s="228"/>
      <c r="O80" s="228"/>
      <c r="P80" s="229"/>
      <c r="AB80" s="162" t="s">
        <v>242</v>
      </c>
      <c r="AC80" s="162" t="s">
        <v>242</v>
      </c>
      <c r="AD80" s="162" t="s">
        <v>242</v>
      </c>
      <c r="AE80" s="162" t="s">
        <v>242</v>
      </c>
      <c r="AF80" s="162" t="s">
        <v>242</v>
      </c>
      <c r="AG80" s="162" t="s">
        <v>242</v>
      </c>
      <c r="AH80" s="162" t="s">
        <v>242</v>
      </c>
    </row>
    <row r="81" spans="2:34" x14ac:dyDescent="0.25">
      <c r="B81" s="226"/>
      <c r="C81" s="227"/>
      <c r="D81" s="228"/>
      <c r="E81" s="228"/>
      <c r="F81" s="229"/>
      <c r="G81" s="228"/>
      <c r="H81" s="228"/>
      <c r="I81" s="228"/>
      <c r="J81" s="228"/>
      <c r="K81" s="228"/>
      <c r="L81" s="228"/>
      <c r="M81" s="228"/>
      <c r="N81" s="228"/>
      <c r="O81" s="228"/>
      <c r="P81" s="229"/>
      <c r="AB81" s="162" t="s">
        <v>242</v>
      </c>
      <c r="AC81" s="162" t="s">
        <v>242</v>
      </c>
      <c r="AD81" s="162" t="s">
        <v>242</v>
      </c>
      <c r="AE81" s="162" t="s">
        <v>242</v>
      </c>
      <c r="AF81" s="162" t="s">
        <v>242</v>
      </c>
      <c r="AG81" s="162" t="s">
        <v>242</v>
      </c>
      <c r="AH81" s="162" t="s">
        <v>242</v>
      </c>
    </row>
    <row r="82" spans="2:34" x14ac:dyDescent="0.25">
      <c r="B82" s="226"/>
      <c r="C82" s="227"/>
      <c r="D82" s="228"/>
      <c r="E82" s="228"/>
      <c r="F82" s="229"/>
      <c r="G82" s="228"/>
      <c r="H82" s="228"/>
      <c r="I82" s="228"/>
      <c r="J82" s="228"/>
      <c r="K82" s="228"/>
      <c r="L82" s="228"/>
      <c r="M82" s="228"/>
      <c r="N82" s="228"/>
      <c r="O82" s="228"/>
      <c r="P82" s="229"/>
      <c r="AB82" s="162" t="s">
        <v>242</v>
      </c>
      <c r="AC82" s="162" t="s">
        <v>242</v>
      </c>
      <c r="AD82" s="162" t="s">
        <v>242</v>
      </c>
      <c r="AE82" s="162" t="s">
        <v>242</v>
      </c>
      <c r="AF82" s="162" t="s">
        <v>242</v>
      </c>
      <c r="AG82" s="162" t="s">
        <v>242</v>
      </c>
      <c r="AH82" s="162" t="s">
        <v>242</v>
      </c>
    </row>
    <row r="83" spans="2:34" x14ac:dyDescent="0.25">
      <c r="B83" s="226"/>
      <c r="C83" s="227"/>
      <c r="D83" s="228"/>
      <c r="E83" s="228"/>
      <c r="F83" s="229"/>
      <c r="G83" s="228"/>
      <c r="H83" s="228"/>
      <c r="I83" s="228"/>
      <c r="J83" s="228"/>
      <c r="K83" s="228"/>
      <c r="L83" s="228"/>
      <c r="M83" s="228"/>
      <c r="N83" s="228"/>
      <c r="O83" s="228"/>
      <c r="P83" s="229"/>
      <c r="AB83" s="162" t="s">
        <v>242</v>
      </c>
      <c r="AC83" s="162" t="s">
        <v>242</v>
      </c>
      <c r="AD83" s="162" t="s">
        <v>242</v>
      </c>
      <c r="AE83" s="162" t="s">
        <v>242</v>
      </c>
      <c r="AF83" s="162" t="s">
        <v>242</v>
      </c>
      <c r="AG83" s="162" t="s">
        <v>242</v>
      </c>
      <c r="AH83" s="162" t="s">
        <v>242</v>
      </c>
    </row>
    <row r="84" spans="2:34" x14ac:dyDescent="0.25">
      <c r="B84" s="226"/>
      <c r="C84" s="227"/>
      <c r="D84" s="228"/>
      <c r="E84" s="228"/>
      <c r="F84" s="229"/>
      <c r="G84" s="228"/>
      <c r="H84" s="228"/>
      <c r="I84" s="228"/>
      <c r="J84" s="228"/>
      <c r="K84" s="228"/>
      <c r="L84" s="228"/>
      <c r="M84" s="228"/>
      <c r="N84" s="228"/>
      <c r="O84" s="228"/>
      <c r="P84" s="229"/>
      <c r="AB84" s="162" t="s">
        <v>242</v>
      </c>
      <c r="AC84" s="162" t="s">
        <v>242</v>
      </c>
      <c r="AD84" s="162" t="s">
        <v>242</v>
      </c>
      <c r="AE84" s="162" t="s">
        <v>242</v>
      </c>
      <c r="AF84" s="162" t="s">
        <v>242</v>
      </c>
      <c r="AG84" s="162" t="s">
        <v>242</v>
      </c>
      <c r="AH84" s="162" t="s">
        <v>242</v>
      </c>
    </row>
    <row r="85" spans="2:34" x14ac:dyDescent="0.25">
      <c r="B85" s="226"/>
      <c r="C85" s="227"/>
      <c r="D85" s="228"/>
      <c r="E85" s="228"/>
      <c r="F85" s="229"/>
      <c r="G85" s="228"/>
      <c r="H85" s="228"/>
      <c r="I85" s="228"/>
      <c r="J85" s="228"/>
      <c r="K85" s="228"/>
      <c r="L85" s="228"/>
      <c r="M85" s="228"/>
      <c r="N85" s="228"/>
      <c r="O85" s="228"/>
      <c r="P85" s="229"/>
      <c r="AB85" s="162" t="s">
        <v>242</v>
      </c>
      <c r="AC85" s="162" t="s">
        <v>242</v>
      </c>
      <c r="AD85" s="162" t="s">
        <v>242</v>
      </c>
      <c r="AE85" s="162" t="s">
        <v>242</v>
      </c>
      <c r="AF85" s="162" t="s">
        <v>242</v>
      </c>
      <c r="AG85" s="162" t="s">
        <v>242</v>
      </c>
      <c r="AH85" s="162" t="s">
        <v>242</v>
      </c>
    </row>
    <row r="86" spans="2:34" x14ac:dyDescent="0.25">
      <c r="B86" s="226"/>
      <c r="C86" s="227"/>
      <c r="D86" s="228"/>
      <c r="E86" s="228"/>
      <c r="F86" s="229"/>
      <c r="G86" s="228"/>
      <c r="H86" s="228"/>
      <c r="I86" s="228"/>
      <c r="J86" s="228"/>
      <c r="K86" s="228"/>
      <c r="L86" s="228"/>
      <c r="M86" s="228"/>
      <c r="N86" s="228"/>
      <c r="O86" s="228"/>
      <c r="P86" s="229"/>
      <c r="AB86" s="162" t="s">
        <v>242</v>
      </c>
      <c r="AC86" s="162" t="s">
        <v>242</v>
      </c>
      <c r="AD86" s="162" t="s">
        <v>242</v>
      </c>
      <c r="AE86" s="162" t="s">
        <v>242</v>
      </c>
      <c r="AF86" s="162" t="s">
        <v>242</v>
      </c>
      <c r="AG86" s="162" t="s">
        <v>242</v>
      </c>
      <c r="AH86" s="162" t="s">
        <v>242</v>
      </c>
    </row>
    <row r="87" spans="2:34" x14ac:dyDescent="0.25">
      <c r="B87" s="226"/>
      <c r="C87" s="227"/>
      <c r="D87" s="228"/>
      <c r="E87" s="228"/>
      <c r="F87" s="229"/>
      <c r="G87" s="228"/>
      <c r="H87" s="228"/>
      <c r="I87" s="228"/>
      <c r="J87" s="228"/>
      <c r="K87" s="228"/>
      <c r="L87" s="228"/>
      <c r="M87" s="228"/>
      <c r="N87" s="228"/>
      <c r="O87" s="228"/>
      <c r="P87" s="229"/>
      <c r="AB87" s="162" t="s">
        <v>242</v>
      </c>
      <c r="AC87" s="162" t="s">
        <v>242</v>
      </c>
      <c r="AD87" s="162" t="s">
        <v>242</v>
      </c>
      <c r="AE87" s="162" t="s">
        <v>242</v>
      </c>
      <c r="AF87" s="162" t="s">
        <v>242</v>
      </c>
      <c r="AG87" s="162" t="s">
        <v>242</v>
      </c>
      <c r="AH87" s="162" t="s">
        <v>242</v>
      </c>
    </row>
    <row r="88" spans="2:34" x14ac:dyDescent="0.25">
      <c r="B88" s="226"/>
      <c r="C88" s="227"/>
      <c r="D88" s="228"/>
      <c r="E88" s="228"/>
      <c r="F88" s="229"/>
      <c r="G88" s="228"/>
      <c r="H88" s="228"/>
      <c r="I88" s="228"/>
      <c r="J88" s="228"/>
      <c r="K88" s="228"/>
      <c r="L88" s="228"/>
      <c r="M88" s="228"/>
      <c r="N88" s="228"/>
      <c r="O88" s="228"/>
      <c r="P88" s="229"/>
      <c r="AB88" s="162" t="s">
        <v>242</v>
      </c>
      <c r="AC88" s="162" t="s">
        <v>242</v>
      </c>
      <c r="AD88" s="162" t="s">
        <v>242</v>
      </c>
      <c r="AE88" s="162" t="s">
        <v>242</v>
      </c>
      <c r="AF88" s="162" t="s">
        <v>242</v>
      </c>
      <c r="AG88" s="162" t="s">
        <v>242</v>
      </c>
      <c r="AH88" s="162" t="s">
        <v>242</v>
      </c>
    </row>
    <row r="89" spans="2:34" x14ac:dyDescent="0.25">
      <c r="B89" s="226"/>
      <c r="C89" s="227"/>
      <c r="D89" s="228"/>
      <c r="E89" s="228"/>
      <c r="F89" s="229"/>
      <c r="G89" s="228"/>
      <c r="H89" s="228"/>
      <c r="I89" s="228"/>
      <c r="J89" s="228"/>
      <c r="K89" s="228"/>
      <c r="L89" s="228"/>
      <c r="M89" s="228"/>
      <c r="N89" s="228"/>
      <c r="O89" s="228"/>
      <c r="P89" s="229"/>
      <c r="AB89" s="162" t="s">
        <v>242</v>
      </c>
      <c r="AC89" s="162" t="s">
        <v>242</v>
      </c>
      <c r="AD89" s="162" t="s">
        <v>242</v>
      </c>
      <c r="AE89" s="162" t="s">
        <v>242</v>
      </c>
      <c r="AF89" s="162" t="s">
        <v>242</v>
      </c>
      <c r="AG89" s="162" t="s">
        <v>242</v>
      </c>
      <c r="AH89" s="162" t="s">
        <v>242</v>
      </c>
    </row>
    <row r="90" spans="2:34" x14ac:dyDescent="0.25">
      <c r="B90" s="226"/>
      <c r="C90" s="227"/>
      <c r="D90" s="228"/>
      <c r="E90" s="228"/>
      <c r="F90" s="229"/>
      <c r="G90" s="228"/>
      <c r="H90" s="228"/>
      <c r="I90" s="228"/>
      <c r="J90" s="228"/>
      <c r="K90" s="228"/>
      <c r="L90" s="228"/>
      <c r="M90" s="228"/>
      <c r="N90" s="228"/>
      <c r="O90" s="228"/>
      <c r="P90" s="229"/>
      <c r="AB90" s="162" t="s">
        <v>242</v>
      </c>
      <c r="AC90" s="162" t="s">
        <v>242</v>
      </c>
      <c r="AD90" s="162" t="s">
        <v>242</v>
      </c>
      <c r="AE90" s="162" t="s">
        <v>242</v>
      </c>
      <c r="AF90" s="162" t="s">
        <v>242</v>
      </c>
      <c r="AG90" s="162" t="s">
        <v>242</v>
      </c>
      <c r="AH90" s="162" t="s">
        <v>242</v>
      </c>
    </row>
    <row r="91" spans="2:34" x14ac:dyDescent="0.25">
      <c r="B91" s="226"/>
      <c r="C91" s="227"/>
      <c r="D91" s="228"/>
      <c r="E91" s="228"/>
      <c r="F91" s="229"/>
      <c r="G91" s="228"/>
      <c r="H91" s="228"/>
      <c r="I91" s="228"/>
      <c r="J91" s="228"/>
      <c r="K91" s="228"/>
      <c r="L91" s="228"/>
      <c r="M91" s="228"/>
      <c r="N91" s="228"/>
      <c r="O91" s="228"/>
      <c r="P91" s="229"/>
      <c r="AB91" s="162" t="s">
        <v>242</v>
      </c>
      <c r="AC91" s="162" t="s">
        <v>242</v>
      </c>
      <c r="AD91" s="162" t="s">
        <v>242</v>
      </c>
      <c r="AE91" s="162" t="s">
        <v>242</v>
      </c>
      <c r="AF91" s="162" t="s">
        <v>242</v>
      </c>
      <c r="AG91" s="162" t="s">
        <v>242</v>
      </c>
      <c r="AH91" s="162" t="s">
        <v>242</v>
      </c>
    </row>
    <row r="92" spans="2:34" x14ac:dyDescent="0.25">
      <c r="B92" s="226"/>
      <c r="C92" s="227"/>
      <c r="D92" s="228"/>
      <c r="E92" s="228"/>
      <c r="F92" s="229"/>
      <c r="G92" s="228"/>
      <c r="H92" s="228"/>
      <c r="I92" s="228"/>
      <c r="J92" s="228"/>
      <c r="K92" s="228"/>
      <c r="L92" s="228"/>
      <c r="M92" s="228"/>
      <c r="N92" s="228"/>
      <c r="O92" s="228"/>
      <c r="P92" s="229"/>
      <c r="AB92" s="162" t="s">
        <v>242</v>
      </c>
      <c r="AC92" s="162" t="s">
        <v>242</v>
      </c>
      <c r="AD92" s="162" t="s">
        <v>242</v>
      </c>
      <c r="AE92" s="162" t="s">
        <v>242</v>
      </c>
      <c r="AF92" s="162" t="s">
        <v>242</v>
      </c>
      <c r="AG92" s="162" t="s">
        <v>242</v>
      </c>
      <c r="AH92" s="162" t="s">
        <v>242</v>
      </c>
    </row>
    <row r="93" spans="2:34" x14ac:dyDescent="0.25">
      <c r="B93" s="226"/>
      <c r="C93" s="227"/>
      <c r="D93" s="228"/>
      <c r="E93" s="228"/>
      <c r="F93" s="229"/>
      <c r="G93" s="228"/>
      <c r="H93" s="228"/>
      <c r="I93" s="228"/>
      <c r="J93" s="228"/>
      <c r="K93" s="228"/>
      <c r="L93" s="228"/>
      <c r="M93" s="228"/>
      <c r="N93" s="228"/>
      <c r="O93" s="228"/>
      <c r="P93" s="229"/>
      <c r="AB93" s="162" t="s">
        <v>242</v>
      </c>
      <c r="AC93" s="162" t="s">
        <v>242</v>
      </c>
      <c r="AD93" s="162" t="s">
        <v>242</v>
      </c>
      <c r="AE93" s="162" t="s">
        <v>242</v>
      </c>
      <c r="AF93" s="162" t="s">
        <v>242</v>
      </c>
      <c r="AG93" s="162" t="s">
        <v>242</v>
      </c>
      <c r="AH93" s="162" t="s">
        <v>242</v>
      </c>
    </row>
    <row r="94" spans="2:34" ht="15.75" thickBot="1" x14ac:dyDescent="0.3">
      <c r="B94" s="230"/>
      <c r="C94" s="231"/>
      <c r="D94" s="232"/>
      <c r="E94" s="232"/>
      <c r="F94" s="233"/>
      <c r="G94" s="232"/>
      <c r="H94" s="232"/>
      <c r="I94" s="232"/>
      <c r="J94" s="232"/>
      <c r="K94" s="232"/>
      <c r="L94" s="232"/>
      <c r="M94" s="232"/>
      <c r="N94" s="232"/>
      <c r="O94" s="232"/>
      <c r="P94" s="233"/>
      <c r="AB94" s="162" t="s">
        <v>242</v>
      </c>
      <c r="AC94" s="162" t="s">
        <v>242</v>
      </c>
      <c r="AD94" s="162" t="s">
        <v>242</v>
      </c>
      <c r="AE94" s="162" t="s">
        <v>242</v>
      </c>
      <c r="AF94" s="162" t="s">
        <v>242</v>
      </c>
      <c r="AG94" s="162" t="s">
        <v>242</v>
      </c>
      <c r="AH94" s="162" t="s">
        <v>242</v>
      </c>
    </row>
    <row r="95" spans="2:34" x14ac:dyDescent="0.25">
      <c r="AB95" s="162" t="s">
        <v>242</v>
      </c>
      <c r="AC95" s="162" t="s">
        <v>242</v>
      </c>
      <c r="AD95" s="162" t="s">
        <v>242</v>
      </c>
      <c r="AE95" s="162" t="s">
        <v>242</v>
      </c>
      <c r="AF95" s="162" t="s">
        <v>242</v>
      </c>
      <c r="AG95" s="162" t="s">
        <v>242</v>
      </c>
      <c r="AH95" s="162" t="s">
        <v>242</v>
      </c>
    </row>
    <row r="96" spans="2:34" ht="32.25" thickBot="1" x14ac:dyDescent="0.55000000000000004">
      <c r="B96" s="207" t="s">
        <v>769</v>
      </c>
      <c r="AB96" s="162" t="s">
        <v>242</v>
      </c>
      <c r="AC96" s="162" t="s">
        <v>242</v>
      </c>
      <c r="AD96" s="162" t="s">
        <v>242</v>
      </c>
      <c r="AE96" s="162" t="s">
        <v>242</v>
      </c>
      <c r="AF96" s="162" t="s">
        <v>242</v>
      </c>
      <c r="AG96" s="162" t="s">
        <v>242</v>
      </c>
      <c r="AH96" s="162" t="s">
        <v>242</v>
      </c>
    </row>
    <row r="97" spans="2:34" x14ac:dyDescent="0.25">
      <c r="B97" s="234"/>
      <c r="C97" s="235"/>
      <c r="D97" s="235"/>
      <c r="E97" s="235"/>
      <c r="F97" s="235"/>
      <c r="G97" s="235"/>
      <c r="H97" s="235"/>
      <c r="I97" s="235"/>
      <c r="J97" s="235"/>
      <c r="K97" s="235"/>
      <c r="L97" s="236"/>
      <c r="AB97" s="162" t="s">
        <v>242</v>
      </c>
      <c r="AC97" s="162" t="s">
        <v>242</v>
      </c>
      <c r="AD97" s="162" t="s">
        <v>242</v>
      </c>
      <c r="AE97" s="162" t="s">
        <v>242</v>
      </c>
      <c r="AF97" s="162" t="s">
        <v>242</v>
      </c>
      <c r="AG97" s="162" t="s">
        <v>242</v>
      </c>
      <c r="AH97" s="162" t="s">
        <v>242</v>
      </c>
    </row>
    <row r="98" spans="2:34" x14ac:dyDescent="0.25">
      <c r="B98" s="237"/>
      <c r="C98" s="238"/>
      <c r="D98" s="238"/>
      <c r="E98" s="238"/>
      <c r="F98" s="238"/>
      <c r="G98" s="238"/>
      <c r="H98" s="238"/>
      <c r="I98" s="238"/>
      <c r="J98" s="238"/>
      <c r="K98" s="238"/>
      <c r="L98" s="239"/>
      <c r="AB98" s="162" t="s">
        <v>242</v>
      </c>
      <c r="AC98" s="162" t="s">
        <v>242</v>
      </c>
      <c r="AD98" s="162" t="s">
        <v>242</v>
      </c>
      <c r="AE98" s="162" t="s">
        <v>242</v>
      </c>
      <c r="AF98" s="162" t="s">
        <v>242</v>
      </c>
      <c r="AG98" s="162" t="s">
        <v>242</v>
      </c>
      <c r="AH98" s="162" t="s">
        <v>242</v>
      </c>
    </row>
    <row r="99" spans="2:34" x14ac:dyDescent="0.25">
      <c r="B99" s="237"/>
      <c r="C99" s="238"/>
      <c r="D99" s="238"/>
      <c r="E99" s="238"/>
      <c r="F99" s="238"/>
      <c r="G99" s="238"/>
      <c r="H99" s="238"/>
      <c r="I99" s="238"/>
      <c r="J99" s="238"/>
      <c r="K99" s="238"/>
      <c r="L99" s="239"/>
      <c r="AB99" s="162" t="s">
        <v>242</v>
      </c>
      <c r="AC99" s="162" t="s">
        <v>242</v>
      </c>
      <c r="AD99" s="162" t="s">
        <v>242</v>
      </c>
      <c r="AE99" s="162" t="s">
        <v>242</v>
      </c>
      <c r="AF99" s="162" t="s">
        <v>242</v>
      </c>
      <c r="AG99" s="162" t="s">
        <v>242</v>
      </c>
      <c r="AH99" s="162" t="s">
        <v>242</v>
      </c>
    </row>
    <row r="100" spans="2:34" x14ac:dyDescent="0.25">
      <c r="B100" s="237"/>
      <c r="C100" s="238"/>
      <c r="D100" s="238"/>
      <c r="E100" s="238"/>
      <c r="F100" s="238"/>
      <c r="G100" s="238"/>
      <c r="H100" s="238"/>
      <c r="I100" s="238"/>
      <c r="J100" s="238"/>
      <c r="K100" s="238"/>
      <c r="L100" s="239"/>
      <c r="AB100" s="162" t="s">
        <v>242</v>
      </c>
      <c r="AC100" s="162" t="s">
        <v>242</v>
      </c>
      <c r="AD100" s="162" t="s">
        <v>242</v>
      </c>
      <c r="AE100" s="162" t="s">
        <v>242</v>
      </c>
      <c r="AF100" s="162" t="s">
        <v>242</v>
      </c>
      <c r="AG100" s="162" t="s">
        <v>242</v>
      </c>
      <c r="AH100" s="162" t="s">
        <v>242</v>
      </c>
    </row>
    <row r="101" spans="2:34" x14ac:dyDescent="0.25">
      <c r="B101" s="237"/>
      <c r="C101" s="238"/>
      <c r="D101" s="238"/>
      <c r="E101" s="238"/>
      <c r="F101" s="238"/>
      <c r="G101" s="238"/>
      <c r="H101" s="238"/>
      <c r="I101" s="238"/>
      <c r="J101" s="238"/>
      <c r="K101" s="238"/>
      <c r="L101" s="239"/>
      <c r="AB101" s="162" t="s">
        <v>242</v>
      </c>
      <c r="AC101" s="162" t="s">
        <v>242</v>
      </c>
      <c r="AD101" s="162" t="s">
        <v>242</v>
      </c>
      <c r="AE101" s="162" t="s">
        <v>242</v>
      </c>
      <c r="AF101" s="162" t="s">
        <v>242</v>
      </c>
      <c r="AG101" s="162" t="s">
        <v>242</v>
      </c>
      <c r="AH101" s="162" t="s">
        <v>242</v>
      </c>
    </row>
    <row r="102" spans="2:34" x14ac:dyDescent="0.25">
      <c r="B102" s="237"/>
      <c r="C102" s="238"/>
      <c r="D102" s="238"/>
      <c r="E102" s="238"/>
      <c r="F102" s="238"/>
      <c r="G102" s="238"/>
      <c r="H102" s="238"/>
      <c r="I102" s="238"/>
      <c r="J102" s="238"/>
      <c r="K102" s="238"/>
      <c r="L102" s="239"/>
      <c r="AB102" s="162" t="s">
        <v>242</v>
      </c>
      <c r="AC102" s="162" t="s">
        <v>242</v>
      </c>
      <c r="AD102" s="162" t="s">
        <v>242</v>
      </c>
      <c r="AE102" s="162" t="s">
        <v>242</v>
      </c>
      <c r="AF102" s="162" t="s">
        <v>242</v>
      </c>
      <c r="AG102" s="162" t="s">
        <v>242</v>
      </c>
      <c r="AH102" s="162" t="s">
        <v>242</v>
      </c>
    </row>
    <row r="103" spans="2:34" x14ac:dyDescent="0.25">
      <c r="B103" s="237"/>
      <c r="C103" s="238"/>
      <c r="D103" s="238"/>
      <c r="E103" s="238"/>
      <c r="F103" s="238"/>
      <c r="G103" s="238"/>
      <c r="H103" s="238"/>
      <c r="I103" s="238"/>
      <c r="J103" s="238"/>
      <c r="K103" s="238"/>
      <c r="L103" s="239"/>
      <c r="AB103" s="162" t="s">
        <v>242</v>
      </c>
      <c r="AC103" s="162" t="s">
        <v>242</v>
      </c>
      <c r="AD103" s="162" t="s">
        <v>242</v>
      </c>
      <c r="AE103" s="162" t="s">
        <v>242</v>
      </c>
      <c r="AF103" s="162" t="s">
        <v>242</v>
      </c>
      <c r="AG103" s="162" t="s">
        <v>242</v>
      </c>
      <c r="AH103" s="162" t="s">
        <v>242</v>
      </c>
    </row>
    <row r="104" spans="2:34" x14ac:dyDescent="0.25">
      <c r="B104" s="237"/>
      <c r="C104" s="238"/>
      <c r="D104" s="238"/>
      <c r="E104" s="238"/>
      <c r="F104" s="238"/>
      <c r="G104" s="238"/>
      <c r="H104" s="238"/>
      <c r="I104" s="238"/>
      <c r="J104" s="238"/>
      <c r="K104" s="238"/>
      <c r="L104" s="239"/>
      <c r="AB104" s="162" t="s">
        <v>242</v>
      </c>
      <c r="AC104" s="162" t="s">
        <v>242</v>
      </c>
      <c r="AD104" s="162" t="s">
        <v>242</v>
      </c>
      <c r="AE104" s="162" t="s">
        <v>242</v>
      </c>
      <c r="AF104" s="162" t="s">
        <v>242</v>
      </c>
      <c r="AG104" s="162" t="s">
        <v>242</v>
      </c>
      <c r="AH104" s="162" t="s">
        <v>242</v>
      </c>
    </row>
    <row r="105" spans="2:34" x14ac:dyDescent="0.25">
      <c r="B105" s="237"/>
      <c r="C105" s="238"/>
      <c r="D105" s="238"/>
      <c r="E105" s="238"/>
      <c r="F105" s="238"/>
      <c r="G105" s="238"/>
      <c r="H105" s="238"/>
      <c r="I105" s="238"/>
      <c r="J105" s="238"/>
      <c r="K105" s="238"/>
      <c r="L105" s="239"/>
      <c r="AB105" s="162" t="s">
        <v>242</v>
      </c>
      <c r="AC105" s="162" t="s">
        <v>242</v>
      </c>
      <c r="AD105" s="162" t="s">
        <v>242</v>
      </c>
      <c r="AE105" s="162" t="s">
        <v>242</v>
      </c>
      <c r="AF105" s="162" t="s">
        <v>242</v>
      </c>
      <c r="AG105" s="162" t="s">
        <v>242</v>
      </c>
      <c r="AH105" s="162" t="s">
        <v>242</v>
      </c>
    </row>
    <row r="106" spans="2:34" x14ac:dyDescent="0.25">
      <c r="B106" s="237"/>
      <c r="C106" s="238"/>
      <c r="D106" s="238"/>
      <c r="E106" s="238"/>
      <c r="F106" s="238"/>
      <c r="G106" s="238"/>
      <c r="H106" s="238"/>
      <c r="I106" s="238"/>
      <c r="J106" s="238"/>
      <c r="K106" s="238"/>
      <c r="L106" s="239"/>
      <c r="AB106" s="162" t="s">
        <v>242</v>
      </c>
      <c r="AC106" s="162" t="s">
        <v>242</v>
      </c>
      <c r="AD106" s="162" t="s">
        <v>242</v>
      </c>
      <c r="AE106" s="162" t="s">
        <v>242</v>
      </c>
      <c r="AF106" s="162" t="s">
        <v>242</v>
      </c>
      <c r="AG106" s="162" t="s">
        <v>242</v>
      </c>
      <c r="AH106" s="162" t="s">
        <v>242</v>
      </c>
    </row>
    <row r="107" spans="2:34" ht="15.75" thickBot="1" x14ac:dyDescent="0.3">
      <c r="B107" s="240"/>
      <c r="C107" s="241"/>
      <c r="D107" s="241"/>
      <c r="E107" s="241"/>
      <c r="F107" s="241"/>
      <c r="G107" s="241"/>
      <c r="H107" s="241"/>
      <c r="I107" s="241"/>
      <c r="J107" s="241"/>
      <c r="K107" s="241"/>
      <c r="L107" s="242"/>
      <c r="AB107" s="162" t="s">
        <v>242</v>
      </c>
      <c r="AC107" s="162" t="s">
        <v>242</v>
      </c>
      <c r="AD107" s="162" t="s">
        <v>242</v>
      </c>
      <c r="AE107" s="162" t="s">
        <v>242</v>
      </c>
      <c r="AF107" s="162" t="s">
        <v>242</v>
      </c>
      <c r="AG107" s="162" t="s">
        <v>242</v>
      </c>
      <c r="AH107" s="162" t="s">
        <v>242</v>
      </c>
    </row>
    <row r="110" spans="2:34" ht="26.25" x14ac:dyDescent="0.4">
      <c r="B110" s="144" t="s">
        <v>712</v>
      </c>
      <c r="AB110" s="162" t="s">
        <v>242</v>
      </c>
      <c r="AC110" s="162" t="s">
        <v>242</v>
      </c>
      <c r="AD110" s="162" t="s">
        <v>242</v>
      </c>
      <c r="AE110" s="162" t="s">
        <v>242</v>
      </c>
      <c r="AF110" s="162" t="s">
        <v>242</v>
      </c>
      <c r="AG110" s="162" t="s">
        <v>242</v>
      </c>
      <c r="AH110" s="162" t="s">
        <v>242</v>
      </c>
    </row>
    <row r="111" spans="2:34" ht="26.25" x14ac:dyDescent="0.4">
      <c r="B111" s="209"/>
      <c r="C111" s="210"/>
      <c r="D111" s="210"/>
      <c r="E111" s="210"/>
      <c r="F111" s="210"/>
      <c r="G111" s="210"/>
      <c r="H111" s="210"/>
      <c r="I111" s="210"/>
      <c r="J111" s="210"/>
      <c r="AB111" s="162" t="s">
        <v>242</v>
      </c>
      <c r="AC111" s="162" t="s">
        <v>242</v>
      </c>
      <c r="AD111" s="162" t="s">
        <v>242</v>
      </c>
      <c r="AE111" s="162" t="s">
        <v>242</v>
      </c>
      <c r="AF111" s="162" t="s">
        <v>242</v>
      </c>
      <c r="AG111" s="162" t="s">
        <v>242</v>
      </c>
      <c r="AH111" s="162" t="s">
        <v>242</v>
      </c>
    </row>
    <row r="112" spans="2:34" ht="26.25" x14ac:dyDescent="0.4">
      <c r="B112" s="209"/>
      <c r="C112" s="210"/>
      <c r="D112" s="210"/>
      <c r="E112" s="210"/>
      <c r="F112" s="210"/>
      <c r="G112" s="210"/>
      <c r="H112" s="210"/>
      <c r="I112" s="210"/>
      <c r="J112" s="210"/>
      <c r="AB112" s="162" t="s">
        <v>242</v>
      </c>
      <c r="AC112" s="162" t="s">
        <v>242</v>
      </c>
      <c r="AD112" s="162" t="s">
        <v>242</v>
      </c>
      <c r="AE112" s="162" t="s">
        <v>242</v>
      </c>
      <c r="AF112" s="162" t="s">
        <v>242</v>
      </c>
      <c r="AG112" s="162" t="s">
        <v>242</v>
      </c>
      <c r="AH112" s="162" t="s">
        <v>242</v>
      </c>
    </row>
    <row r="113" spans="2:34" ht="26.25" x14ac:dyDescent="0.4">
      <c r="B113" s="209"/>
      <c r="C113" s="210"/>
      <c r="D113" s="210"/>
      <c r="E113" s="210"/>
      <c r="F113" s="210"/>
      <c r="G113" s="210"/>
      <c r="H113" s="210"/>
      <c r="I113" s="210"/>
      <c r="J113" s="210"/>
      <c r="AB113" s="162" t="s">
        <v>242</v>
      </c>
      <c r="AC113" s="162" t="s">
        <v>242</v>
      </c>
      <c r="AD113" s="162" t="s">
        <v>242</v>
      </c>
      <c r="AE113" s="162" t="s">
        <v>242</v>
      </c>
      <c r="AF113" s="162" t="s">
        <v>242</v>
      </c>
      <c r="AG113" s="162" t="s">
        <v>242</v>
      </c>
      <c r="AH113" s="162" t="s">
        <v>242</v>
      </c>
    </row>
    <row r="114" spans="2:34" ht="26.25" x14ac:dyDescent="0.4">
      <c r="B114" s="209"/>
      <c r="C114" s="210"/>
      <c r="D114" s="210"/>
      <c r="E114" s="210"/>
      <c r="F114" s="210"/>
      <c r="G114" s="210"/>
      <c r="H114" s="210"/>
      <c r="I114" s="210"/>
      <c r="J114" s="210"/>
      <c r="AB114" s="162" t="s">
        <v>242</v>
      </c>
      <c r="AC114" s="162" t="s">
        <v>242</v>
      </c>
      <c r="AD114" s="162" t="s">
        <v>242</v>
      </c>
      <c r="AE114" s="162" t="s">
        <v>242</v>
      </c>
      <c r="AF114" s="162" t="s">
        <v>242</v>
      </c>
      <c r="AG114" s="162" t="s">
        <v>242</v>
      </c>
      <c r="AH114" s="162" t="s">
        <v>242</v>
      </c>
    </row>
    <row r="115" spans="2:34" ht="26.25" x14ac:dyDescent="0.4">
      <c r="B115" s="209"/>
      <c r="C115" s="210"/>
      <c r="D115" s="210"/>
      <c r="E115" s="210"/>
      <c r="F115" s="210"/>
      <c r="G115" s="210"/>
      <c r="H115" s="210"/>
      <c r="I115" s="210"/>
      <c r="J115" s="210"/>
      <c r="AB115" s="162" t="s">
        <v>242</v>
      </c>
      <c r="AC115" s="162" t="s">
        <v>242</v>
      </c>
      <c r="AD115" s="162" t="s">
        <v>242</v>
      </c>
      <c r="AE115" s="162" t="s">
        <v>242</v>
      </c>
      <c r="AF115" s="162" t="s">
        <v>242</v>
      </c>
      <c r="AG115" s="162" t="s">
        <v>242</v>
      </c>
      <c r="AH115" s="162" t="s">
        <v>242</v>
      </c>
    </row>
    <row r="116" spans="2:34" ht="26.25" x14ac:dyDescent="0.4">
      <c r="B116" s="209"/>
      <c r="C116" s="210"/>
      <c r="D116" s="210"/>
      <c r="E116" s="210"/>
      <c r="F116" s="210"/>
      <c r="G116" s="210"/>
      <c r="H116" s="210"/>
      <c r="I116" s="210"/>
      <c r="J116" s="210"/>
      <c r="AB116" s="162" t="s">
        <v>242</v>
      </c>
      <c r="AC116" s="162" t="s">
        <v>242</v>
      </c>
      <c r="AD116" s="162" t="s">
        <v>242</v>
      </c>
      <c r="AE116" s="162" t="s">
        <v>242</v>
      </c>
      <c r="AF116" s="162" t="s">
        <v>242</v>
      </c>
      <c r="AG116" s="162" t="s">
        <v>242</v>
      </c>
      <c r="AH116" s="162" t="s">
        <v>242</v>
      </c>
    </row>
    <row r="117" spans="2:34" ht="26.25" x14ac:dyDescent="0.4">
      <c r="B117" s="209"/>
      <c r="C117" s="210"/>
      <c r="D117" s="210"/>
      <c r="E117" s="210"/>
      <c r="F117" s="210"/>
      <c r="G117" s="210"/>
      <c r="H117" s="210"/>
      <c r="I117" s="210"/>
      <c r="J117" s="210"/>
      <c r="AB117" s="162" t="s">
        <v>242</v>
      </c>
      <c r="AC117" s="162" t="s">
        <v>242</v>
      </c>
      <c r="AD117" s="162" t="s">
        <v>242</v>
      </c>
      <c r="AE117" s="162" t="s">
        <v>242</v>
      </c>
      <c r="AF117" s="162" t="s">
        <v>242</v>
      </c>
      <c r="AG117" s="162" t="s">
        <v>242</v>
      </c>
      <c r="AH117" s="162" t="s">
        <v>242</v>
      </c>
    </row>
    <row r="118" spans="2:34" ht="26.25" x14ac:dyDescent="0.4">
      <c r="B118" s="209"/>
      <c r="C118" s="210"/>
      <c r="D118" s="210"/>
      <c r="E118" s="210"/>
      <c r="F118" s="210"/>
      <c r="G118" s="210"/>
      <c r="H118" s="210"/>
      <c r="I118" s="210"/>
      <c r="J118" s="210"/>
      <c r="AB118" s="162" t="s">
        <v>242</v>
      </c>
      <c r="AC118" s="162" t="s">
        <v>242</v>
      </c>
      <c r="AD118" s="162" t="s">
        <v>242</v>
      </c>
      <c r="AE118" s="162" t="s">
        <v>242</v>
      </c>
      <c r="AF118" s="162" t="s">
        <v>242</v>
      </c>
      <c r="AG118" s="162" t="s">
        <v>242</v>
      </c>
      <c r="AH118" s="162" t="s">
        <v>242</v>
      </c>
    </row>
    <row r="119" spans="2:34" ht="26.25" x14ac:dyDescent="0.4">
      <c r="B119" s="209"/>
      <c r="C119" s="210"/>
      <c r="D119" s="210"/>
      <c r="E119" s="210"/>
      <c r="F119" s="210"/>
      <c r="G119" s="210"/>
      <c r="H119" s="210"/>
      <c r="I119" s="210"/>
      <c r="J119" s="210"/>
      <c r="AB119" s="162" t="s">
        <v>242</v>
      </c>
      <c r="AC119" s="162" t="s">
        <v>242</v>
      </c>
      <c r="AD119" s="162" t="s">
        <v>242</v>
      </c>
      <c r="AE119" s="162" t="s">
        <v>242</v>
      </c>
      <c r="AF119" s="162" t="s">
        <v>242</v>
      </c>
      <c r="AG119" s="162" t="s">
        <v>242</v>
      </c>
      <c r="AH119" s="162" t="s">
        <v>242</v>
      </c>
    </row>
    <row r="120" spans="2:34" ht="26.25" x14ac:dyDescent="0.4">
      <c r="B120" s="163"/>
      <c r="AB120" s="162" t="s">
        <v>242</v>
      </c>
      <c r="AC120" s="162" t="s">
        <v>242</v>
      </c>
      <c r="AD120" s="162" t="s">
        <v>242</v>
      </c>
      <c r="AE120" s="162" t="s">
        <v>242</v>
      </c>
      <c r="AF120" s="162" t="s">
        <v>242</v>
      </c>
      <c r="AG120" s="162" t="s">
        <v>242</v>
      </c>
      <c r="AH120" s="162" t="s">
        <v>242</v>
      </c>
    </row>
  </sheetData>
  <mergeCells count="5">
    <mergeCell ref="J3:N5"/>
    <mergeCell ref="J2:N2"/>
    <mergeCell ref="C78:F78"/>
    <mergeCell ref="G78:P78"/>
    <mergeCell ref="J8:T9"/>
  </mergeCells>
  <dataValidations count="5">
    <dataValidation type="list" allowBlank="1" showInputMessage="1" showErrorMessage="1" sqref="B3">
      <formula1>"Snapshot (1+),Semester-AB (10+),EOY (20+),EZ Pass"</formula1>
    </dataValidation>
    <dataValidation type="list" allowBlank="1" showInputMessage="1" showErrorMessage="1" sqref="D3">
      <formula1>"Enrollment,Usage"</formula1>
    </dataValidation>
    <dataValidation type="date" allowBlank="1" showInputMessage="1" showErrorMessage="1" sqref="F6">
      <formula1>41122</formula1>
      <formula2>44044</formula2>
    </dataValidation>
    <dataValidation type="list" allowBlank="1" showInputMessage="1" showErrorMessage="1" sqref="H3">
      <formula1>"College&amp;Career,North Carolina"</formula1>
    </dataValidation>
    <dataValidation type="date" allowBlank="1" showInputMessage="1" showErrorMessage="1" sqref="F3">
      <formula1>40756</formula1>
      <formula2>43678</formula2>
    </dataValidation>
  </dataValidations>
  <pageMargins left="0.7" right="0.7" top="0.75" bottom="0.75" header="0.3" footer="0.3"/>
  <pageSetup orientation="portrait" horizontalDpi="4294967293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7" r:id="rId4" name="Button 3">
              <controlPr defaultSize="0" print="0" autoFill="0" autoPict="0" macro="[0]!ALLREAD180">
                <anchor moveWithCells="1" sizeWithCells="1">
                  <from>
                    <xdr:col>12</xdr:col>
                    <xdr:colOff>361950</xdr:colOff>
                    <xdr:row>30</xdr:row>
                    <xdr:rowOff>180975</xdr:rowOff>
                  </from>
                  <to>
                    <xdr:col>17</xdr:col>
                    <xdr:colOff>104775</xdr:colOff>
                    <xdr:row>36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5" name="Button 5">
              <controlPr defaultSize="0" print="0" autoFill="0" autoPict="0" macro="[0]!ALLSys44">
                <anchor moveWithCells="1" sizeWithCells="1">
                  <from>
                    <xdr:col>13</xdr:col>
                    <xdr:colOff>28575</xdr:colOff>
                    <xdr:row>58</xdr:row>
                    <xdr:rowOff>28575</xdr:rowOff>
                  </from>
                  <to>
                    <xdr:col>17</xdr:col>
                    <xdr:colOff>19050</xdr:colOff>
                    <xdr:row>64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6" name="Button 6">
              <controlPr defaultSize="0" print="0" autoFill="0" autoPict="0" macro="[0]!AllSRI">
                <anchor moveWithCells="1" sizeWithCells="1">
                  <from>
                    <xdr:col>11</xdr:col>
                    <xdr:colOff>514350</xdr:colOff>
                    <xdr:row>87</xdr:row>
                    <xdr:rowOff>19050</xdr:rowOff>
                  </from>
                  <to>
                    <xdr:col>15</xdr:col>
                    <xdr:colOff>0</xdr:colOff>
                    <xdr:row>93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7" name="Button 7">
              <controlPr defaultSize="0" print="0" autoFill="0" autoPict="0" macro="[0]!ALLE21">
                <anchor moveWithCells="1" sizeWithCells="1">
                  <from>
                    <xdr:col>8</xdr:col>
                    <xdr:colOff>19050</xdr:colOff>
                    <xdr:row>98</xdr:row>
                    <xdr:rowOff>28575</xdr:rowOff>
                  </from>
                  <to>
                    <xdr:col>11</xdr:col>
                    <xdr:colOff>381000</xdr:colOff>
                    <xdr:row>105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8" name="Button 9">
              <controlPr defaultSize="0" print="0" autoFill="0" autoPict="0" macro="[0]!ALLTopLevel">
                <anchor moveWithCells="1" sizeWithCells="1">
                  <from>
                    <xdr:col>13</xdr:col>
                    <xdr:colOff>0</xdr:colOff>
                    <xdr:row>18</xdr:row>
                    <xdr:rowOff>104775</xdr:rowOff>
                  </from>
                  <to>
                    <xdr:col>17</xdr:col>
                    <xdr:colOff>38100</xdr:colOff>
                    <xdr:row>25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B6"/>
  <sheetViews>
    <sheetView workbookViewId="0">
      <selection activeCell="C17" sqref="C17"/>
    </sheetView>
  </sheetViews>
  <sheetFormatPr defaultRowHeight="15" x14ac:dyDescent="0.25"/>
  <cols>
    <col min="1" max="1" width="34.7109375" bestFit="1" customWidth="1"/>
    <col min="2" max="2" width="17.42578125" customWidth="1"/>
  </cols>
  <sheetData>
    <row r="1" spans="1:2" x14ac:dyDescent="0.25">
      <c r="A1" s="252" t="s">
        <v>1086</v>
      </c>
      <c r="B1" s="161" t="s">
        <v>507</v>
      </c>
    </row>
    <row r="2" spans="1:2" x14ac:dyDescent="0.25">
      <c r="A2" s="252" t="s">
        <v>1090</v>
      </c>
      <c r="B2" s="253">
        <v>1</v>
      </c>
    </row>
    <row r="3" spans="1:2" x14ac:dyDescent="0.25">
      <c r="A3" s="252" t="s">
        <v>1137</v>
      </c>
      <c r="B3" s="253">
        <v>1</v>
      </c>
    </row>
    <row r="5" spans="1:2" x14ac:dyDescent="0.25">
      <c r="A5" t="s">
        <v>1212</v>
      </c>
    </row>
    <row r="6" spans="1:2" x14ac:dyDescent="0.25">
      <c r="A6" s="250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6"/>
  </sheetPr>
  <dimension ref="A1:QN539"/>
  <sheetViews>
    <sheetView workbookViewId="0">
      <selection activeCell="H1" sqref="H1"/>
    </sheetView>
  </sheetViews>
  <sheetFormatPr defaultRowHeight="15" x14ac:dyDescent="0.25"/>
  <cols>
    <col min="1" max="37" width="8.85546875" style="161"/>
    <col min="38" max="38" width="19.5703125" bestFit="1" customWidth="1"/>
    <col min="39" max="40" width="16.42578125" bestFit="1" customWidth="1"/>
    <col min="41" max="41" width="16.7109375" bestFit="1" customWidth="1"/>
    <col min="42" max="42" width="27.7109375" bestFit="1" customWidth="1"/>
    <col min="43" max="43" width="17.28515625" bestFit="1" customWidth="1"/>
    <col min="44" max="44" width="14.28515625" bestFit="1" customWidth="1"/>
    <col min="45" max="45" width="26" bestFit="1" customWidth="1"/>
    <col min="46" max="46" width="24" bestFit="1" customWidth="1"/>
    <col min="47" max="48" width="25.7109375" bestFit="1" customWidth="1"/>
    <col min="49" max="49" width="26.42578125" bestFit="1" customWidth="1"/>
    <col min="50" max="50" width="24.28515625" bestFit="1" customWidth="1"/>
    <col min="51" max="51" width="30.42578125" bestFit="1" customWidth="1"/>
    <col min="52" max="52" width="28" bestFit="1" customWidth="1"/>
    <col min="53" max="53" width="27.140625" bestFit="1" customWidth="1"/>
    <col min="54" max="54" width="15.5703125" bestFit="1" customWidth="1"/>
    <col min="55" max="55" width="23.7109375" bestFit="1" customWidth="1"/>
    <col min="56" max="56" width="19.85546875" bestFit="1" customWidth="1"/>
    <col min="57" max="58" width="16.7109375" bestFit="1" customWidth="1"/>
    <col min="59" max="59" width="27.7109375" bestFit="1" customWidth="1"/>
    <col min="60" max="60" width="24.28515625" bestFit="1" customWidth="1"/>
    <col min="61" max="61" width="28.7109375" bestFit="1" customWidth="1"/>
    <col min="62" max="62" width="30.42578125" bestFit="1" customWidth="1"/>
    <col min="63" max="63" width="28" bestFit="1" customWidth="1"/>
    <col min="64" max="64" width="31.85546875" bestFit="1" customWidth="1"/>
    <col min="65" max="65" width="18.42578125" bestFit="1" customWidth="1"/>
    <col min="66" max="66" width="18.28515625" bestFit="1" customWidth="1"/>
    <col min="67" max="67" width="30.140625" bestFit="1" customWidth="1"/>
    <col min="68" max="68" width="20.140625" style="159" bestFit="1" customWidth="1"/>
    <col min="69" max="69" width="20.7109375" style="159" bestFit="1" customWidth="1"/>
    <col min="70" max="70" width="17.7109375" bestFit="1" customWidth="1"/>
    <col min="71" max="71" width="8.5703125" bestFit="1" customWidth="1"/>
    <col min="72" max="72" width="12.42578125" style="159" bestFit="1" customWidth="1"/>
    <col min="73" max="73" width="15.7109375" bestFit="1" customWidth="1"/>
    <col min="74" max="74" width="15.42578125" bestFit="1" customWidth="1"/>
    <col min="75" max="75" width="23.85546875" bestFit="1" customWidth="1"/>
    <col min="76" max="76" width="15.85546875" bestFit="1" customWidth="1"/>
    <col min="77" max="77" width="13.140625" bestFit="1" customWidth="1"/>
    <col min="78" max="78" width="14.85546875" bestFit="1" customWidth="1"/>
    <col min="79" max="79" width="20.42578125" bestFit="1" customWidth="1"/>
    <col min="80" max="80" width="21.7109375" bestFit="1" customWidth="1"/>
    <col min="81" max="81" width="26.28515625" bestFit="1" customWidth="1"/>
    <col min="82" max="82" width="14" bestFit="1" customWidth="1"/>
    <col min="83" max="83" width="15.5703125" bestFit="1" customWidth="1"/>
    <col min="84" max="84" width="22.42578125" bestFit="1" customWidth="1"/>
    <col min="85" max="85" width="25" bestFit="1" customWidth="1"/>
    <col min="86" max="86" width="23.7109375" bestFit="1" customWidth="1"/>
    <col min="87" max="87" width="24" bestFit="1" customWidth="1"/>
    <col min="88" max="88" width="29" bestFit="1" customWidth="1"/>
    <col min="89" max="89" width="36.28515625" bestFit="1" customWidth="1"/>
    <col min="90" max="90" width="36" bestFit="1" customWidth="1"/>
    <col min="94" max="149" width="8.7109375" style="161"/>
    <col min="150" max="313" width="8.85546875" style="161"/>
    <col min="352" max="352" width="22.28515625" bestFit="1" customWidth="1"/>
    <col min="353" max="353" width="17.42578125" bestFit="1" customWidth="1"/>
    <col min="354" max="354" width="24.85546875" bestFit="1" customWidth="1"/>
    <col min="355" max="355" width="14.7109375" bestFit="1" customWidth="1"/>
    <col min="356" max="356" width="12" bestFit="1" customWidth="1"/>
    <col min="357" max="357" width="22.85546875" bestFit="1" customWidth="1"/>
    <col min="358" max="358" width="24.28515625" bestFit="1" customWidth="1"/>
    <col min="359" max="359" width="27.140625" bestFit="1" customWidth="1"/>
    <col min="360" max="360" width="25.140625" bestFit="1" customWidth="1"/>
    <col min="361" max="361" width="34.7109375" bestFit="1" customWidth="1"/>
    <col min="362" max="362" width="32" bestFit="1" customWidth="1"/>
    <col min="363" max="363" width="41.28515625" bestFit="1" customWidth="1"/>
    <col min="364" max="364" width="23.140625" bestFit="1" customWidth="1"/>
    <col min="365" max="365" width="15.85546875" bestFit="1" customWidth="1"/>
    <col min="366" max="366" width="17" bestFit="1" customWidth="1"/>
    <col min="367" max="367" width="29.7109375" bestFit="1" customWidth="1"/>
    <col min="368" max="368" width="22.28515625" bestFit="1" customWidth="1"/>
    <col min="369" max="369" width="26.7109375" bestFit="1" customWidth="1"/>
    <col min="370" max="370" width="19.28515625" bestFit="1" customWidth="1"/>
    <col min="371" max="371" width="14.140625" bestFit="1" customWidth="1"/>
    <col min="372" max="372" width="28.7109375" style="159" bestFit="1" customWidth="1"/>
    <col min="373" max="373" width="19.85546875" bestFit="1" customWidth="1"/>
    <col min="374" max="374" width="27.7109375" style="159" bestFit="1" customWidth="1"/>
    <col min="375" max="375" width="28.28515625" bestFit="1" customWidth="1"/>
    <col min="376" max="376" width="21.140625" bestFit="1" customWidth="1"/>
    <col min="377" max="377" width="16.7109375" bestFit="1" customWidth="1"/>
    <col min="378" max="378" width="21" bestFit="1" customWidth="1"/>
    <col min="379" max="379" width="21.140625" bestFit="1" customWidth="1"/>
    <col min="380" max="380" width="23.42578125" bestFit="1" customWidth="1"/>
    <col min="381" max="381" width="35.7109375" bestFit="1" customWidth="1"/>
    <col min="382" max="382" width="36.140625" bestFit="1" customWidth="1"/>
    <col min="383" max="383" width="25.140625" bestFit="1" customWidth="1"/>
    <col min="384" max="384" width="26.7109375" bestFit="1" customWidth="1"/>
    <col min="385" max="385" width="27.7109375" bestFit="1" customWidth="1"/>
    <col min="386" max="386" width="35.140625" bestFit="1" customWidth="1"/>
    <col min="387" max="387" width="36.7109375" bestFit="1" customWidth="1"/>
    <col min="388" max="388" width="37.5703125" bestFit="1" customWidth="1"/>
    <col min="389" max="389" width="32.28515625" bestFit="1" customWidth="1"/>
    <col min="390" max="390" width="30.85546875" bestFit="1" customWidth="1"/>
    <col min="391" max="391" width="26.28515625" bestFit="1" customWidth="1"/>
    <col min="392" max="392" width="28.5703125" bestFit="1" customWidth="1"/>
    <col min="393" max="393" width="30.28515625" bestFit="1" customWidth="1"/>
    <col min="394" max="394" width="31.140625" bestFit="1" customWidth="1"/>
    <col min="395" max="395" width="35.140625" bestFit="1" customWidth="1"/>
    <col min="396" max="396" width="33.7109375" bestFit="1" customWidth="1"/>
    <col min="397" max="397" width="26.28515625" bestFit="1" customWidth="1"/>
    <col min="398" max="398" width="23.85546875" bestFit="1" customWidth="1"/>
    <col min="399" max="399" width="21.28515625" bestFit="1" customWidth="1"/>
    <col min="400" max="400" width="34.7109375" bestFit="1" customWidth="1"/>
    <col min="401" max="401" width="25.85546875" bestFit="1" customWidth="1"/>
    <col min="402" max="402" width="20.28515625" bestFit="1" customWidth="1"/>
    <col min="403" max="404" width="19.140625" bestFit="1" customWidth="1"/>
    <col min="405" max="405" width="25.85546875" bestFit="1" customWidth="1"/>
    <col min="406" max="406" width="40.7109375" bestFit="1" customWidth="1"/>
    <col min="407" max="407" width="40" bestFit="1" customWidth="1"/>
    <col min="408" max="408" width="21.85546875" bestFit="1" customWidth="1"/>
    <col min="409" max="409" width="15.5703125" bestFit="1" customWidth="1"/>
    <col min="410" max="410" width="16.28515625" bestFit="1" customWidth="1"/>
    <col min="411" max="411" width="28.7109375" style="159" bestFit="1" customWidth="1"/>
    <col min="412" max="412" width="15.42578125" bestFit="1" customWidth="1"/>
    <col min="413" max="413" width="20.42578125" bestFit="1" customWidth="1"/>
    <col min="414" max="414" width="19.7109375" bestFit="1" customWidth="1"/>
    <col min="415" max="415" width="18.5703125" bestFit="1" customWidth="1"/>
    <col min="416" max="416" width="20.7109375" bestFit="1" customWidth="1"/>
    <col min="417" max="417" width="21.140625" style="159" bestFit="1" customWidth="1"/>
    <col min="418" max="418" width="21.5703125" bestFit="1" customWidth="1"/>
    <col min="419" max="419" width="30.5703125" bestFit="1" customWidth="1"/>
    <col min="420" max="420" width="29.85546875" bestFit="1" customWidth="1"/>
    <col min="421" max="421" width="21.85546875" bestFit="1" customWidth="1"/>
    <col min="422" max="422" width="30.85546875" bestFit="1" customWidth="1"/>
    <col min="423" max="423" width="21" bestFit="1" customWidth="1"/>
    <col min="424" max="424" width="16.5703125" bestFit="1" customWidth="1"/>
    <col min="425" max="426" width="20.5703125" bestFit="1" customWidth="1"/>
    <col min="427" max="427" width="19.7109375" bestFit="1" customWidth="1"/>
    <col min="428" max="428" width="22.28515625" bestFit="1" customWidth="1"/>
    <col min="429" max="429" width="21.28515625" bestFit="1" customWidth="1"/>
    <col min="430" max="430" width="18.85546875" bestFit="1" customWidth="1"/>
    <col min="431" max="431" width="27.7109375" bestFit="1" customWidth="1"/>
    <col min="432" max="432" width="19.28515625" bestFit="1" customWidth="1"/>
    <col min="433" max="433" width="19.140625" bestFit="1" customWidth="1"/>
    <col min="434" max="434" width="20.85546875" bestFit="1" customWidth="1"/>
    <col min="435" max="435" width="20.7109375" bestFit="1" customWidth="1"/>
    <col min="436" max="436" width="17.7109375" bestFit="1" customWidth="1"/>
    <col min="437" max="437" width="28.85546875" bestFit="1" customWidth="1"/>
    <col min="438" max="438" width="39.5703125" bestFit="1" customWidth="1"/>
    <col min="439" max="439" width="28.85546875" bestFit="1" customWidth="1"/>
    <col min="440" max="440" width="15.7109375" bestFit="1" customWidth="1"/>
    <col min="441" max="441" width="14.5703125" bestFit="1" customWidth="1"/>
    <col min="442" max="442" width="21" bestFit="1" customWidth="1"/>
    <col min="443" max="443" width="29.85546875" bestFit="1" customWidth="1"/>
    <col min="444" max="444" width="29.28515625" bestFit="1" customWidth="1"/>
    <col min="445" max="445" width="35.7109375" bestFit="1" customWidth="1"/>
    <col min="446" max="446" width="18.28515625" bestFit="1" customWidth="1"/>
    <col min="447" max="447" width="26.5703125" bestFit="1" customWidth="1"/>
    <col min="448" max="448" width="21.42578125" bestFit="1" customWidth="1"/>
    <col min="449" max="449" width="23.140625" bestFit="1" customWidth="1"/>
    <col min="450" max="450" width="15" bestFit="1" customWidth="1"/>
    <col min="451" max="451" width="14.5703125" bestFit="1" customWidth="1"/>
    <col min="452" max="452" width="22.28515625" bestFit="1" customWidth="1"/>
    <col min="453" max="453" width="20.7109375" bestFit="1" customWidth="1"/>
    <col min="454" max="454" width="22.7109375" bestFit="1" customWidth="1"/>
    <col min="455" max="455" width="23.140625" bestFit="1" customWidth="1"/>
    <col min="456" max="456" width="26.7109375" bestFit="1" customWidth="1"/>
  </cols>
  <sheetData>
    <row r="1" spans="1:456" ht="15.75" x14ac:dyDescent="0.25">
      <c r="A1" s="161" t="s">
        <v>0</v>
      </c>
      <c r="B1" s="161" t="s">
        <v>1</v>
      </c>
      <c r="C1" s="161" t="s">
        <v>2</v>
      </c>
      <c r="D1" s="161" t="s">
        <v>3</v>
      </c>
      <c r="E1" s="161" t="s">
        <v>4</v>
      </c>
      <c r="F1" s="161" t="s">
        <v>5</v>
      </c>
      <c r="G1" s="161" t="s">
        <v>6</v>
      </c>
      <c r="H1" s="161" t="s">
        <v>7</v>
      </c>
      <c r="I1" s="161" t="s">
        <v>8</v>
      </c>
      <c r="J1" s="161" t="s">
        <v>9</v>
      </c>
      <c r="K1" s="161" t="s">
        <v>10</v>
      </c>
      <c r="L1" s="161" t="s">
        <v>11</v>
      </c>
      <c r="M1" s="161" t="s">
        <v>12</v>
      </c>
      <c r="N1" s="161" t="s">
        <v>13</v>
      </c>
      <c r="O1" s="161" t="s">
        <v>14</v>
      </c>
      <c r="P1" s="161" t="s">
        <v>15</v>
      </c>
      <c r="Q1" s="161" t="s">
        <v>16</v>
      </c>
      <c r="R1" s="161" t="s">
        <v>17</v>
      </c>
      <c r="S1" s="161" t="s">
        <v>18</v>
      </c>
      <c r="T1" s="161" t="s">
        <v>19</v>
      </c>
      <c r="U1" s="161" t="s">
        <v>20</v>
      </c>
      <c r="V1" s="161" t="s">
        <v>21</v>
      </c>
      <c r="W1" s="161" t="s">
        <v>22</v>
      </c>
      <c r="X1" s="161" t="s">
        <v>23</v>
      </c>
      <c r="Y1" s="161" t="s">
        <v>24</v>
      </c>
      <c r="Z1" s="161" t="s">
        <v>25</v>
      </c>
      <c r="AA1" s="161" t="s">
        <v>26</v>
      </c>
      <c r="AB1" s="161" t="s">
        <v>27</v>
      </c>
      <c r="AC1" s="161" t="s">
        <v>740</v>
      </c>
      <c r="AD1" s="161" t="s">
        <v>28</v>
      </c>
      <c r="AE1" s="161" t="s">
        <v>29</v>
      </c>
      <c r="AF1" s="161" t="s">
        <v>30</v>
      </c>
      <c r="AG1" s="161" t="s">
        <v>741</v>
      </c>
      <c r="AH1" s="161" t="s">
        <v>31</v>
      </c>
      <c r="AI1" s="161" t="s">
        <v>32</v>
      </c>
      <c r="AJ1" s="161" t="s">
        <v>33</v>
      </c>
      <c r="AK1" s="161" t="s">
        <v>34</v>
      </c>
      <c r="AL1" t="s">
        <v>1023</v>
      </c>
      <c r="AM1" t="s">
        <v>1024</v>
      </c>
      <c r="AN1" t="s">
        <v>1025</v>
      </c>
      <c r="AO1" t="s">
        <v>1026</v>
      </c>
      <c r="AP1" t="s">
        <v>1027</v>
      </c>
      <c r="AQ1" t="s">
        <v>1028</v>
      </c>
      <c r="AR1" t="s">
        <v>1029</v>
      </c>
      <c r="AS1" t="s">
        <v>1030</v>
      </c>
      <c r="AT1" t="s">
        <v>1031</v>
      </c>
      <c r="AU1" t="s">
        <v>1032</v>
      </c>
      <c r="AV1" t="s">
        <v>1033</v>
      </c>
      <c r="AW1" t="s">
        <v>1034</v>
      </c>
      <c r="AX1" t="s">
        <v>1035</v>
      </c>
      <c r="AY1" t="s">
        <v>1036</v>
      </c>
      <c r="AZ1" t="s">
        <v>1037</v>
      </c>
      <c r="BA1" t="s">
        <v>1038</v>
      </c>
      <c r="BB1" t="s">
        <v>1039</v>
      </c>
      <c r="BC1" t="s">
        <v>1040</v>
      </c>
      <c r="BD1" t="s">
        <v>1041</v>
      </c>
      <c r="BE1" t="s">
        <v>1042</v>
      </c>
      <c r="BF1" t="s">
        <v>1043</v>
      </c>
      <c r="BG1" t="s">
        <v>1044</v>
      </c>
      <c r="BH1" t="s">
        <v>1045</v>
      </c>
      <c r="BI1" t="s">
        <v>1046</v>
      </c>
      <c r="BJ1" t="s">
        <v>1047</v>
      </c>
      <c r="BK1" t="s">
        <v>1048</v>
      </c>
      <c r="BL1" t="s">
        <v>1049</v>
      </c>
      <c r="BM1" t="s">
        <v>1050</v>
      </c>
      <c r="BN1" t="s">
        <v>1051</v>
      </c>
      <c r="BO1" t="s">
        <v>1052</v>
      </c>
      <c r="BP1" s="159" t="s">
        <v>1053</v>
      </c>
      <c r="BQ1" s="159" t="s">
        <v>1054</v>
      </c>
      <c r="BR1" t="s">
        <v>1055</v>
      </c>
      <c r="BS1" t="s">
        <v>1056</v>
      </c>
      <c r="BT1" s="159" t="s">
        <v>1057</v>
      </c>
      <c r="BU1" t="s">
        <v>1058</v>
      </c>
      <c r="BV1" t="s">
        <v>1059</v>
      </c>
      <c r="BW1" t="s">
        <v>1060</v>
      </c>
      <c r="BX1" t="s">
        <v>1061</v>
      </c>
      <c r="BY1" t="s">
        <v>1062</v>
      </c>
      <c r="BZ1" t="s">
        <v>1063</v>
      </c>
      <c r="CA1" t="s">
        <v>1064</v>
      </c>
      <c r="CB1" t="s">
        <v>1065</v>
      </c>
      <c r="CC1" t="s">
        <v>1066</v>
      </c>
      <c r="CD1" t="s">
        <v>1067</v>
      </c>
      <c r="CE1" t="s">
        <v>1068</v>
      </c>
      <c r="CF1" t="s">
        <v>1069</v>
      </c>
      <c r="CG1" t="s">
        <v>1070</v>
      </c>
      <c r="CH1" t="s">
        <v>1071</v>
      </c>
      <c r="CI1" t="s">
        <v>1072</v>
      </c>
      <c r="CJ1" t="s">
        <v>1073</v>
      </c>
      <c r="CK1" t="s">
        <v>1074</v>
      </c>
      <c r="CL1" t="s">
        <v>1075</v>
      </c>
      <c r="CM1" s="243" t="s">
        <v>58</v>
      </c>
      <c r="CN1" s="243" t="s">
        <v>59</v>
      </c>
      <c r="CO1" s="243" t="s">
        <v>60</v>
      </c>
      <c r="CP1" s="243" t="s">
        <v>61</v>
      </c>
      <c r="CQ1" s="243" t="s">
        <v>62</v>
      </c>
      <c r="CR1" s="243" t="s">
        <v>63</v>
      </c>
      <c r="CS1" s="243" t="s">
        <v>64</v>
      </c>
      <c r="CT1" s="243" t="s">
        <v>65</v>
      </c>
      <c r="CU1" s="243" t="s">
        <v>66</v>
      </c>
      <c r="CV1" s="243" t="s">
        <v>67</v>
      </c>
      <c r="CW1" s="243" t="s">
        <v>68</v>
      </c>
      <c r="CX1" s="243" t="s">
        <v>69</v>
      </c>
      <c r="CY1" s="243" t="s">
        <v>70</v>
      </c>
      <c r="CZ1" s="243" t="s">
        <v>71</v>
      </c>
      <c r="DA1" s="243" t="s">
        <v>72</v>
      </c>
      <c r="DB1" s="243" t="s">
        <v>73</v>
      </c>
      <c r="DC1" s="243" t="s">
        <v>74</v>
      </c>
      <c r="DD1" s="243" t="s">
        <v>75</v>
      </c>
      <c r="DE1" s="243" t="s">
        <v>76</v>
      </c>
      <c r="DF1" s="243" t="s">
        <v>77</v>
      </c>
      <c r="DG1" s="243" t="s">
        <v>78</v>
      </c>
      <c r="DH1" s="243" t="s">
        <v>79</v>
      </c>
      <c r="DI1" s="243" t="s">
        <v>80</v>
      </c>
      <c r="DJ1" s="243" t="s">
        <v>81</v>
      </c>
      <c r="DK1" s="243" t="s">
        <v>82</v>
      </c>
      <c r="DL1" s="243" t="s">
        <v>83</v>
      </c>
      <c r="DM1" s="243" t="s">
        <v>84</v>
      </c>
      <c r="DN1" s="243" t="s">
        <v>85</v>
      </c>
      <c r="DO1" s="243" t="s">
        <v>86</v>
      </c>
      <c r="DP1" s="243" t="s">
        <v>87</v>
      </c>
      <c r="DQ1" s="243" t="s">
        <v>88</v>
      </c>
      <c r="DR1" s="243" t="s">
        <v>89</v>
      </c>
      <c r="DS1" s="243" t="s">
        <v>90</v>
      </c>
      <c r="DT1" s="243" t="s">
        <v>91</v>
      </c>
      <c r="DU1" s="243" t="s">
        <v>92</v>
      </c>
      <c r="DV1" s="243" t="s">
        <v>93</v>
      </c>
      <c r="DW1" s="243" t="s">
        <v>94</v>
      </c>
      <c r="DX1" s="243" t="s">
        <v>95</v>
      </c>
      <c r="DY1" s="243" t="s">
        <v>96</v>
      </c>
      <c r="DZ1" s="243" t="s">
        <v>97</v>
      </c>
      <c r="EA1" s="243" t="s">
        <v>98</v>
      </c>
      <c r="EB1" s="243" t="s">
        <v>99</v>
      </c>
      <c r="EC1" s="243" t="s">
        <v>100</v>
      </c>
      <c r="ED1" s="243" t="s">
        <v>101</v>
      </c>
      <c r="EE1" s="243" t="s">
        <v>102</v>
      </c>
      <c r="EF1" s="243" t="s">
        <v>103</v>
      </c>
      <c r="EG1" s="243" t="s">
        <v>104</v>
      </c>
      <c r="EH1" s="243" t="s">
        <v>105</v>
      </c>
      <c r="EI1" s="243" t="s">
        <v>106</v>
      </c>
      <c r="EJ1" s="243" t="s">
        <v>107</v>
      </c>
      <c r="EK1" s="243" t="s">
        <v>108</v>
      </c>
      <c r="EL1" s="243" t="s">
        <v>109</v>
      </c>
      <c r="EM1" s="243" t="s">
        <v>110</v>
      </c>
      <c r="EN1" s="243" t="s">
        <v>111</v>
      </c>
      <c r="EO1" s="243" t="s">
        <v>112</v>
      </c>
      <c r="EP1" s="243" t="s">
        <v>113</v>
      </c>
      <c r="EQ1" s="243" t="s">
        <v>114</v>
      </c>
      <c r="ER1" s="243" t="s">
        <v>115</v>
      </c>
      <c r="ES1" s="243" t="s">
        <v>116</v>
      </c>
      <c r="ET1" s="161" t="s">
        <v>572</v>
      </c>
      <c r="EU1" s="161" t="s">
        <v>573</v>
      </c>
      <c r="EV1" s="161" t="s">
        <v>574</v>
      </c>
      <c r="EW1" s="161" t="s">
        <v>575</v>
      </c>
      <c r="EX1" s="161" t="s">
        <v>576</v>
      </c>
      <c r="EY1" s="161" t="s">
        <v>577</v>
      </c>
      <c r="EZ1" s="161" t="s">
        <v>578</v>
      </c>
      <c r="FA1" s="161" t="s">
        <v>742</v>
      </c>
      <c r="FB1" s="161" t="s">
        <v>579</v>
      </c>
      <c r="FC1" s="161" t="s">
        <v>743</v>
      </c>
      <c r="FD1" s="161" t="s">
        <v>580</v>
      </c>
      <c r="FE1" s="161" t="s">
        <v>581</v>
      </c>
      <c r="FF1" s="161" t="s">
        <v>582</v>
      </c>
      <c r="FG1" s="161" t="s">
        <v>583</v>
      </c>
      <c r="FH1" s="161" t="s">
        <v>744</v>
      </c>
      <c r="FI1" s="161" t="s">
        <v>584</v>
      </c>
      <c r="FJ1" s="161" t="s">
        <v>585</v>
      </c>
      <c r="FK1" s="161" t="s">
        <v>586</v>
      </c>
      <c r="FL1" s="161" t="s">
        <v>587</v>
      </c>
      <c r="FM1" s="161" t="s">
        <v>588</v>
      </c>
      <c r="FN1" s="161" t="s">
        <v>745</v>
      </c>
      <c r="FO1" s="161" t="s">
        <v>589</v>
      </c>
      <c r="FP1" s="161" t="s">
        <v>590</v>
      </c>
      <c r="FQ1" s="161" t="s">
        <v>591</v>
      </c>
      <c r="FR1" s="161" t="s">
        <v>592</v>
      </c>
      <c r="FS1" s="161" t="s">
        <v>593</v>
      </c>
      <c r="FT1" s="161" t="s">
        <v>746</v>
      </c>
      <c r="FU1" s="161" t="s">
        <v>594</v>
      </c>
      <c r="FV1" s="161" t="s">
        <v>595</v>
      </c>
      <c r="FW1" s="161" t="s">
        <v>596</v>
      </c>
      <c r="FX1" s="161" t="s">
        <v>597</v>
      </c>
      <c r="FY1" s="161" t="s">
        <v>598</v>
      </c>
      <c r="FZ1" s="161" t="s">
        <v>747</v>
      </c>
      <c r="GA1" s="161" t="s">
        <v>599</v>
      </c>
      <c r="GB1" s="161" t="s">
        <v>600</v>
      </c>
      <c r="GC1" s="161" t="s">
        <v>601</v>
      </c>
      <c r="GD1" s="161" t="s">
        <v>602</v>
      </c>
      <c r="GE1" s="161" t="s">
        <v>603</v>
      </c>
      <c r="GF1" s="161" t="s">
        <v>748</v>
      </c>
      <c r="GG1" s="161" t="s">
        <v>604</v>
      </c>
      <c r="GH1" s="161" t="s">
        <v>605</v>
      </c>
      <c r="GI1" s="161" t="s">
        <v>606</v>
      </c>
      <c r="GJ1" s="161" t="s">
        <v>607</v>
      </c>
      <c r="GK1" s="161" t="s">
        <v>608</v>
      </c>
      <c r="GL1" s="161" t="s">
        <v>749</v>
      </c>
      <c r="GM1" s="161" t="s">
        <v>609</v>
      </c>
      <c r="GN1" s="161" t="s">
        <v>610</v>
      </c>
      <c r="GO1" s="161" t="s">
        <v>611</v>
      </c>
      <c r="GP1" s="161" t="s">
        <v>612</v>
      </c>
      <c r="GQ1" s="161" t="s">
        <v>613</v>
      </c>
      <c r="GR1" s="161" t="s">
        <v>750</v>
      </c>
      <c r="GS1" s="161" t="s">
        <v>614</v>
      </c>
      <c r="GT1" s="161" t="s">
        <v>615</v>
      </c>
      <c r="GU1" s="161" t="s">
        <v>616</v>
      </c>
      <c r="GV1" s="161" t="s">
        <v>617</v>
      </c>
      <c r="GW1" s="161" t="s">
        <v>618</v>
      </c>
      <c r="GX1" s="161" t="s">
        <v>751</v>
      </c>
      <c r="GY1" s="161" t="s">
        <v>619</v>
      </c>
      <c r="GZ1" s="161" t="s">
        <v>620</v>
      </c>
      <c r="HA1" s="161" t="s">
        <v>621</v>
      </c>
      <c r="HB1" s="161" t="s">
        <v>622</v>
      </c>
      <c r="HC1" s="161" t="s">
        <v>623</v>
      </c>
      <c r="HD1" s="161" t="s">
        <v>752</v>
      </c>
      <c r="HE1" s="161" t="s">
        <v>624</v>
      </c>
      <c r="HF1" s="161" t="s">
        <v>625</v>
      </c>
      <c r="HG1" s="161" t="s">
        <v>626</v>
      </c>
      <c r="HH1" s="161" t="s">
        <v>627</v>
      </c>
      <c r="HI1" s="161" t="s">
        <v>628</v>
      </c>
      <c r="HJ1" s="161" t="s">
        <v>753</v>
      </c>
      <c r="HK1" s="161" t="s">
        <v>629</v>
      </c>
      <c r="HL1" s="161" t="s">
        <v>630</v>
      </c>
      <c r="HM1" s="161" t="s">
        <v>631</v>
      </c>
      <c r="HN1" s="161" t="s">
        <v>138</v>
      </c>
      <c r="HO1" s="161" t="s">
        <v>139</v>
      </c>
      <c r="HP1" s="161" t="s">
        <v>140</v>
      </c>
      <c r="HQ1" s="161" t="s">
        <v>141</v>
      </c>
      <c r="HR1" s="161" t="s">
        <v>142</v>
      </c>
      <c r="HS1" s="161" t="s">
        <v>143</v>
      </c>
      <c r="HT1" s="161" t="s">
        <v>144</v>
      </c>
      <c r="HU1" s="161" t="s">
        <v>145</v>
      </c>
      <c r="HV1" s="161" t="s">
        <v>146</v>
      </c>
      <c r="HW1" s="161" t="s">
        <v>147</v>
      </c>
      <c r="HX1" s="161" t="s">
        <v>148</v>
      </c>
      <c r="HY1" s="161" t="s">
        <v>149</v>
      </c>
      <c r="HZ1" s="161" t="s">
        <v>150</v>
      </c>
      <c r="IA1" s="161" t="s">
        <v>151</v>
      </c>
      <c r="IB1" s="161" t="s">
        <v>152</v>
      </c>
      <c r="IC1" s="161" t="s">
        <v>153</v>
      </c>
      <c r="ID1" s="161" t="s">
        <v>154</v>
      </c>
      <c r="IE1" s="161" t="s">
        <v>155</v>
      </c>
      <c r="IF1" s="161" t="s">
        <v>156</v>
      </c>
      <c r="IG1" s="161" t="s">
        <v>157</v>
      </c>
      <c r="IH1" s="161" t="s">
        <v>158</v>
      </c>
      <c r="II1" s="161" t="s">
        <v>159</v>
      </c>
      <c r="IJ1" s="161" t="s">
        <v>160</v>
      </c>
      <c r="IK1" s="161" t="s">
        <v>161</v>
      </c>
      <c r="IL1" s="161" t="s">
        <v>162</v>
      </c>
      <c r="IM1" s="161" t="s">
        <v>163</v>
      </c>
      <c r="IN1" s="161" t="s">
        <v>164</v>
      </c>
      <c r="IO1" s="161" t="s">
        <v>165</v>
      </c>
      <c r="IP1" s="161" t="s">
        <v>166</v>
      </c>
      <c r="IQ1" s="161" t="s">
        <v>167</v>
      </c>
      <c r="IR1" s="161" t="s">
        <v>168</v>
      </c>
      <c r="IS1" s="161" t="s">
        <v>169</v>
      </c>
      <c r="IT1" s="161" t="s">
        <v>170</v>
      </c>
      <c r="IU1" s="161" t="s">
        <v>171</v>
      </c>
      <c r="IV1" s="161" t="s">
        <v>172</v>
      </c>
      <c r="IW1" s="161" t="s">
        <v>173</v>
      </c>
      <c r="IX1" s="161" t="s">
        <v>174</v>
      </c>
      <c r="IY1" s="161" t="s">
        <v>175</v>
      </c>
      <c r="IZ1" s="161" t="s">
        <v>176</v>
      </c>
      <c r="JA1" s="161" t="s">
        <v>177</v>
      </c>
      <c r="JB1" s="161" t="s">
        <v>178</v>
      </c>
      <c r="JC1" s="161" t="s">
        <v>179</v>
      </c>
      <c r="JD1" s="161" t="s">
        <v>180</v>
      </c>
      <c r="JE1" s="161" t="s">
        <v>181</v>
      </c>
      <c r="JF1" s="161" t="s">
        <v>182</v>
      </c>
      <c r="JG1" s="161" t="s">
        <v>183</v>
      </c>
      <c r="JH1" s="161" t="s">
        <v>184</v>
      </c>
      <c r="JI1" s="161" t="s">
        <v>185</v>
      </c>
      <c r="JJ1" s="161" t="s">
        <v>186</v>
      </c>
      <c r="JK1" s="161" t="s">
        <v>187</v>
      </c>
      <c r="JL1" s="161" t="s">
        <v>188</v>
      </c>
      <c r="JM1" s="161" t="s">
        <v>189</v>
      </c>
      <c r="JN1" s="161" t="s">
        <v>190</v>
      </c>
      <c r="JO1" s="161" t="s">
        <v>191</v>
      </c>
      <c r="JP1" s="161" t="s">
        <v>192</v>
      </c>
      <c r="JQ1" s="161" t="s">
        <v>193</v>
      </c>
      <c r="JR1" s="161" t="s">
        <v>194</v>
      </c>
      <c r="JS1" s="161" t="s">
        <v>195</v>
      </c>
      <c r="JT1" s="161" t="s">
        <v>196</v>
      </c>
      <c r="JU1" s="161" t="s">
        <v>197</v>
      </c>
      <c r="JV1" s="161" t="s">
        <v>198</v>
      </c>
      <c r="JW1" s="161" t="s">
        <v>199</v>
      </c>
      <c r="JX1" s="161" t="s">
        <v>200</v>
      </c>
      <c r="JY1" s="161" t="s">
        <v>201</v>
      </c>
      <c r="JZ1" s="161" t="s">
        <v>202</v>
      </c>
      <c r="KA1" s="161" t="s">
        <v>684</v>
      </c>
      <c r="KB1" s="161" t="s">
        <v>685</v>
      </c>
      <c r="KC1" s="161" t="s">
        <v>686</v>
      </c>
      <c r="KD1" s="161" t="s">
        <v>687</v>
      </c>
      <c r="KE1" s="161" t="s">
        <v>688</v>
      </c>
      <c r="KF1" s="161" t="s">
        <v>689</v>
      </c>
      <c r="KG1" s="161" t="s">
        <v>690</v>
      </c>
      <c r="KH1" s="161" t="s">
        <v>691</v>
      </c>
      <c r="KI1" s="161" t="s">
        <v>692</v>
      </c>
      <c r="KJ1" s="161" t="s">
        <v>693</v>
      </c>
      <c r="KK1" s="161" t="s">
        <v>694</v>
      </c>
      <c r="KL1" s="161" t="s">
        <v>695</v>
      </c>
      <c r="KM1" s="161" t="s">
        <v>696</v>
      </c>
      <c r="KN1" s="161" t="s">
        <v>697</v>
      </c>
      <c r="KO1" s="161" t="s">
        <v>698</v>
      </c>
      <c r="KP1" s="161" t="s">
        <v>699</v>
      </c>
      <c r="KQ1" s="161" t="s">
        <v>700</v>
      </c>
      <c r="KR1" s="161" t="s">
        <v>701</v>
      </c>
      <c r="KS1" s="161" t="s">
        <v>702</v>
      </c>
      <c r="KT1" s="161" t="s">
        <v>703</v>
      </c>
      <c r="KU1" s="161" t="s">
        <v>704</v>
      </c>
      <c r="KV1" s="161" t="s">
        <v>705</v>
      </c>
      <c r="KW1" s="161" t="s">
        <v>706</v>
      </c>
      <c r="KX1" s="161" t="s">
        <v>707</v>
      </c>
      <c r="KY1" s="161" t="s">
        <v>708</v>
      </c>
      <c r="KZ1" s="161" t="s">
        <v>709</v>
      </c>
      <c r="LA1" s="161" t="s">
        <v>710</v>
      </c>
      <c r="LB1" s="243" t="s">
        <v>203</v>
      </c>
      <c r="LC1" s="243" t="s">
        <v>204</v>
      </c>
      <c r="LD1" s="243" t="s">
        <v>205</v>
      </c>
      <c r="LE1" s="243" t="s">
        <v>206</v>
      </c>
      <c r="LF1" s="243" t="s">
        <v>207</v>
      </c>
      <c r="LG1" s="243" t="s">
        <v>208</v>
      </c>
      <c r="LH1" s="243" t="s">
        <v>209</v>
      </c>
      <c r="LI1" s="243" t="s">
        <v>210</v>
      </c>
      <c r="LJ1" s="243" t="s">
        <v>211</v>
      </c>
      <c r="LK1" s="243" t="s">
        <v>212</v>
      </c>
      <c r="LL1" s="243" t="s">
        <v>213</v>
      </c>
      <c r="LM1" s="243" t="s">
        <v>214</v>
      </c>
      <c r="LN1" s="243" t="s">
        <v>215</v>
      </c>
      <c r="LO1" s="243" t="s">
        <v>216</v>
      </c>
      <c r="LP1" s="243" t="s">
        <v>217</v>
      </c>
      <c r="LQ1" s="243" t="s">
        <v>218</v>
      </c>
      <c r="LR1" s="243" t="s">
        <v>219</v>
      </c>
      <c r="LS1" s="243" t="s">
        <v>220</v>
      </c>
      <c r="LT1" s="243" t="s">
        <v>221</v>
      </c>
      <c r="LU1" s="243" t="s">
        <v>222</v>
      </c>
      <c r="LV1" s="243" t="s">
        <v>223</v>
      </c>
      <c r="LW1" s="243" t="s">
        <v>224</v>
      </c>
      <c r="LX1" s="243" t="s">
        <v>225</v>
      </c>
      <c r="LY1" s="243" t="s">
        <v>226</v>
      </c>
      <c r="LZ1" s="243" t="s">
        <v>227</v>
      </c>
      <c r="MA1" s="243" t="s">
        <v>228</v>
      </c>
      <c r="MB1" s="243" t="s">
        <v>229</v>
      </c>
      <c r="MC1" s="243" t="s">
        <v>230</v>
      </c>
      <c r="MD1" s="243" t="s">
        <v>231</v>
      </c>
      <c r="ME1" s="243" t="s">
        <v>232</v>
      </c>
      <c r="MF1" s="243" t="s">
        <v>233</v>
      </c>
      <c r="MG1" s="243" t="s">
        <v>234</v>
      </c>
      <c r="MH1" s="243" t="s">
        <v>235</v>
      </c>
      <c r="MI1" s="243" t="s">
        <v>236</v>
      </c>
      <c r="MJ1" s="243" t="s">
        <v>237</v>
      </c>
      <c r="MK1" s="243" t="s">
        <v>238</v>
      </c>
      <c r="ML1" s="243" t="s">
        <v>239</v>
      </c>
      <c r="MM1" s="243" t="s">
        <v>240</v>
      </c>
      <c r="MN1" t="s">
        <v>1081</v>
      </c>
      <c r="MO1" t="s">
        <v>1082</v>
      </c>
      <c r="MP1" t="s">
        <v>1083</v>
      </c>
      <c r="MQ1" t="s">
        <v>1084</v>
      </c>
      <c r="MR1" t="s">
        <v>1085</v>
      </c>
      <c r="MS1" t="s">
        <v>1086</v>
      </c>
      <c r="MT1" t="s">
        <v>1087</v>
      </c>
      <c r="MU1" t="s">
        <v>1088</v>
      </c>
      <c r="MV1" t="s">
        <v>1089</v>
      </c>
      <c r="MW1" t="s">
        <v>1090</v>
      </c>
      <c r="MX1" t="s">
        <v>1091</v>
      </c>
      <c r="MY1" t="s">
        <v>1092</v>
      </c>
      <c r="MZ1" t="s">
        <v>1093</v>
      </c>
      <c r="NA1" t="s">
        <v>1094</v>
      </c>
      <c r="NB1" t="s">
        <v>1095</v>
      </c>
      <c r="NC1" t="s">
        <v>1096</v>
      </c>
      <c r="ND1" t="s">
        <v>1097</v>
      </c>
      <c r="NE1" t="s">
        <v>1098</v>
      </c>
      <c r="NF1" t="s">
        <v>1099</v>
      </c>
      <c r="NG1" t="s">
        <v>1100</v>
      </c>
      <c r="NH1" s="159" t="s">
        <v>1101</v>
      </c>
      <c r="NI1" t="s">
        <v>1102</v>
      </c>
      <c r="NJ1" s="159" t="s">
        <v>1103</v>
      </c>
      <c r="NK1" t="s">
        <v>1104</v>
      </c>
      <c r="NL1" t="s">
        <v>1105</v>
      </c>
      <c r="NM1" t="s">
        <v>1106</v>
      </c>
      <c r="NN1" t="s">
        <v>1107</v>
      </c>
      <c r="NO1" t="s">
        <v>1108</v>
      </c>
      <c r="NP1" t="s">
        <v>1109</v>
      </c>
      <c r="NQ1" t="s">
        <v>1110</v>
      </c>
      <c r="NR1" t="s">
        <v>1111</v>
      </c>
      <c r="NS1" t="s">
        <v>1112</v>
      </c>
      <c r="NT1" t="s">
        <v>1113</v>
      </c>
      <c r="NU1" t="s">
        <v>1114</v>
      </c>
      <c r="NV1" t="s">
        <v>1115</v>
      </c>
      <c r="NW1" t="s">
        <v>1116</v>
      </c>
      <c r="NX1" t="s">
        <v>1117</v>
      </c>
      <c r="NY1" t="s">
        <v>1118</v>
      </c>
      <c r="NZ1" t="s">
        <v>1119</v>
      </c>
      <c r="OA1" t="s">
        <v>1120</v>
      </c>
      <c r="OB1" t="s">
        <v>1121</v>
      </c>
      <c r="OC1" t="s">
        <v>1122</v>
      </c>
      <c r="OD1" t="s">
        <v>1123</v>
      </c>
      <c r="OE1" t="s">
        <v>1124</v>
      </c>
      <c r="OF1" t="s">
        <v>1125</v>
      </c>
      <c r="OG1" t="s">
        <v>1126</v>
      </c>
      <c r="OH1" t="s">
        <v>1127</v>
      </c>
      <c r="OI1" t="s">
        <v>1128</v>
      </c>
      <c r="OJ1" t="s">
        <v>1129</v>
      </c>
      <c r="OK1" t="s">
        <v>1130</v>
      </c>
      <c r="OL1" t="s">
        <v>1131</v>
      </c>
      <c r="OM1" t="s">
        <v>1132</v>
      </c>
      <c r="ON1" t="s">
        <v>1133</v>
      </c>
      <c r="OO1" t="s">
        <v>1134</v>
      </c>
      <c r="OP1" t="s">
        <v>1135</v>
      </c>
      <c r="OQ1" t="s">
        <v>1136</v>
      </c>
      <c r="OR1" t="s">
        <v>1137</v>
      </c>
      <c r="OS1" t="s">
        <v>1138</v>
      </c>
      <c r="OT1" t="s">
        <v>1139</v>
      </c>
      <c r="OU1" s="159" t="s">
        <v>1140</v>
      </c>
      <c r="OV1" t="s">
        <v>1141</v>
      </c>
      <c r="OW1" t="s">
        <v>1142</v>
      </c>
      <c r="OX1" t="s">
        <v>1143</v>
      </c>
      <c r="OY1" t="s">
        <v>1144</v>
      </c>
      <c r="OZ1" t="s">
        <v>1145</v>
      </c>
      <c r="PA1" s="159" t="s">
        <v>1146</v>
      </c>
      <c r="PB1" t="s">
        <v>1147</v>
      </c>
      <c r="PC1" t="s">
        <v>1148</v>
      </c>
      <c r="PD1" t="s">
        <v>1149</v>
      </c>
      <c r="PE1" t="s">
        <v>1150</v>
      </c>
      <c r="PF1" t="s">
        <v>1151</v>
      </c>
      <c r="PG1" t="s">
        <v>1152</v>
      </c>
      <c r="PH1" t="s">
        <v>1153</v>
      </c>
      <c r="PI1" t="s">
        <v>1154</v>
      </c>
      <c r="PJ1" t="s">
        <v>1155</v>
      </c>
      <c r="PK1" t="s">
        <v>1156</v>
      </c>
      <c r="PL1" t="s">
        <v>1157</v>
      </c>
      <c r="PM1" t="s">
        <v>1158</v>
      </c>
      <c r="PN1" t="s">
        <v>1159</v>
      </c>
      <c r="PO1" t="s">
        <v>1160</v>
      </c>
      <c r="PP1" t="s">
        <v>1161</v>
      </c>
      <c r="PQ1" t="s">
        <v>1162</v>
      </c>
      <c r="PR1" t="s">
        <v>1163</v>
      </c>
      <c r="PS1" t="s">
        <v>1164</v>
      </c>
      <c r="PT1" t="s">
        <v>1165</v>
      </c>
      <c r="PU1" t="s">
        <v>1166</v>
      </c>
      <c r="PV1" t="s">
        <v>1167</v>
      </c>
      <c r="PW1" t="s">
        <v>1168</v>
      </c>
      <c r="PX1" t="s">
        <v>1169</v>
      </c>
      <c r="PY1" t="s">
        <v>1170</v>
      </c>
      <c r="PZ1" t="s">
        <v>1171</v>
      </c>
      <c r="QA1" t="s">
        <v>1172</v>
      </c>
      <c r="QB1" t="s">
        <v>1173</v>
      </c>
      <c r="QC1" t="s">
        <v>1174</v>
      </c>
      <c r="QD1" t="s">
        <v>1175</v>
      </c>
      <c r="QE1" t="s">
        <v>1176</v>
      </c>
      <c r="QF1" t="s">
        <v>1177</v>
      </c>
      <c r="QG1" t="s">
        <v>1178</v>
      </c>
      <c r="QH1" t="s">
        <v>1179</v>
      </c>
      <c r="QI1" t="s">
        <v>1180</v>
      </c>
      <c r="QJ1" t="s">
        <v>1181</v>
      </c>
      <c r="QK1" t="s">
        <v>1182</v>
      </c>
      <c r="QL1" t="s">
        <v>1183</v>
      </c>
      <c r="QM1" t="s">
        <v>1184</v>
      </c>
      <c r="QN1" t="s">
        <v>1185</v>
      </c>
    </row>
    <row r="2" spans="1:456" x14ac:dyDescent="0.25">
      <c r="A2" s="161" t="s">
        <v>1447</v>
      </c>
      <c r="B2" s="161" t="s">
        <v>1447</v>
      </c>
      <c r="C2" s="161" t="s">
        <v>1447</v>
      </c>
      <c r="D2" s="161" t="s">
        <v>1447</v>
      </c>
      <c r="E2" s="161">
        <v>6</v>
      </c>
      <c r="F2" s="161" t="s">
        <v>1447</v>
      </c>
      <c r="G2" s="161" t="s">
        <v>867</v>
      </c>
      <c r="H2" s="161" t="s">
        <v>868</v>
      </c>
      <c r="I2" s="161">
        <v>510</v>
      </c>
      <c r="J2" s="159">
        <v>42499</v>
      </c>
      <c r="K2" s="161">
        <v>0</v>
      </c>
      <c r="L2" s="161">
        <v>0</v>
      </c>
      <c r="M2" s="161">
        <v>0</v>
      </c>
      <c r="N2" s="161">
        <v>0</v>
      </c>
      <c r="O2" s="161">
        <v>0</v>
      </c>
      <c r="P2" s="161">
        <v>0</v>
      </c>
      <c r="Q2" s="161">
        <v>0</v>
      </c>
      <c r="R2" s="161">
        <v>0</v>
      </c>
      <c r="S2" s="161">
        <v>0</v>
      </c>
      <c r="T2" s="161">
        <v>0</v>
      </c>
      <c r="U2" s="161">
        <v>0</v>
      </c>
      <c r="V2" s="161">
        <v>0</v>
      </c>
      <c r="W2" s="161">
        <v>0</v>
      </c>
      <c r="X2" s="161">
        <v>0</v>
      </c>
      <c r="AB2" s="161" t="s">
        <v>241</v>
      </c>
      <c r="AC2" s="161" t="s">
        <v>242</v>
      </c>
      <c r="AD2" s="161" t="s">
        <v>242</v>
      </c>
      <c r="AE2" s="161" t="s">
        <v>242</v>
      </c>
      <c r="AF2" s="161" t="s">
        <v>242</v>
      </c>
      <c r="AG2" s="161" t="s">
        <v>241</v>
      </c>
      <c r="AH2" s="161" t="s">
        <v>242</v>
      </c>
      <c r="AI2" s="161">
        <v>20150801</v>
      </c>
      <c r="AJ2" s="161">
        <v>20160525</v>
      </c>
      <c r="AK2" s="161" t="s">
        <v>869</v>
      </c>
      <c r="AL2" t="s">
        <v>1076</v>
      </c>
      <c r="AM2" t="s">
        <v>868</v>
      </c>
      <c r="AN2">
        <v>2</v>
      </c>
      <c r="AO2" t="s">
        <v>870</v>
      </c>
      <c r="AP2">
        <v>19</v>
      </c>
      <c r="AQ2">
        <v>93</v>
      </c>
      <c r="AR2">
        <v>2345</v>
      </c>
      <c r="AS2">
        <v>629</v>
      </c>
      <c r="AT2">
        <v>355</v>
      </c>
      <c r="AU2">
        <v>997</v>
      </c>
      <c r="AV2">
        <v>129</v>
      </c>
      <c r="AW2">
        <v>62</v>
      </c>
      <c r="AX2">
        <v>23.9833</v>
      </c>
      <c r="AY2">
        <v>6.6875</v>
      </c>
      <c r="AZ2">
        <v>3.875</v>
      </c>
      <c r="BA2">
        <v>141.95845</v>
      </c>
      <c r="BB2">
        <v>50953</v>
      </c>
      <c r="BC2">
        <v>81.318681318000003</v>
      </c>
      <c r="BD2">
        <v>83.962264149999996</v>
      </c>
      <c r="BE2">
        <v>962</v>
      </c>
      <c r="BF2">
        <v>1071</v>
      </c>
      <c r="BG2">
        <v>35</v>
      </c>
      <c r="BH2">
        <v>96</v>
      </c>
      <c r="BI2">
        <v>4</v>
      </c>
      <c r="BJ2">
        <v>4</v>
      </c>
      <c r="BK2">
        <v>235</v>
      </c>
      <c r="BL2">
        <v>2</v>
      </c>
      <c r="BM2" t="s">
        <v>1077</v>
      </c>
      <c r="BN2" t="s">
        <v>1076</v>
      </c>
      <c r="BO2" t="s">
        <v>868</v>
      </c>
      <c r="BP2" s="159">
        <v>42258</v>
      </c>
      <c r="BQ2" s="159">
        <v>42342</v>
      </c>
      <c r="BR2" t="s">
        <v>871</v>
      </c>
      <c r="BS2">
        <v>510</v>
      </c>
      <c r="BT2" s="159">
        <v>42342</v>
      </c>
      <c r="BU2">
        <v>7</v>
      </c>
      <c r="BV2">
        <v>3</v>
      </c>
      <c r="BW2">
        <v>44</v>
      </c>
      <c r="BX2">
        <v>35</v>
      </c>
      <c r="BY2">
        <v>575</v>
      </c>
      <c r="BZ2">
        <v>626</v>
      </c>
      <c r="CA2">
        <v>24</v>
      </c>
      <c r="CB2">
        <v>13</v>
      </c>
      <c r="CC2">
        <v>29</v>
      </c>
      <c r="CD2">
        <v>84</v>
      </c>
      <c r="CE2">
        <v>93</v>
      </c>
      <c r="CF2">
        <v>93</v>
      </c>
      <c r="CG2">
        <v>97</v>
      </c>
      <c r="CH2">
        <v>93</v>
      </c>
      <c r="CI2">
        <v>63362</v>
      </c>
      <c r="CJ2">
        <v>3.3</v>
      </c>
      <c r="CK2">
        <v>7</v>
      </c>
      <c r="CL2">
        <v>2</v>
      </c>
      <c r="ET2" s="161">
        <v>1</v>
      </c>
      <c r="EU2" s="161">
        <v>38</v>
      </c>
      <c r="EV2" s="161">
        <v>38</v>
      </c>
      <c r="EW2" s="161">
        <v>2270</v>
      </c>
      <c r="EX2" s="161">
        <v>0</v>
      </c>
      <c r="EY2" s="161">
        <v>0</v>
      </c>
      <c r="EZ2" s="161">
        <v>0</v>
      </c>
      <c r="FA2" s="161">
        <v>0</v>
      </c>
      <c r="FB2" s="161">
        <v>37</v>
      </c>
      <c r="FC2" s="161">
        <v>61</v>
      </c>
      <c r="FD2" s="161">
        <v>0</v>
      </c>
      <c r="FE2" s="161">
        <v>1</v>
      </c>
      <c r="FF2" s="159">
        <v>42327</v>
      </c>
      <c r="FG2" s="161">
        <v>37</v>
      </c>
      <c r="FH2" s="161">
        <v>61</v>
      </c>
      <c r="FI2" s="161">
        <v>17</v>
      </c>
      <c r="FJ2" s="161">
        <v>30</v>
      </c>
      <c r="FK2" s="161">
        <v>75</v>
      </c>
      <c r="HN2" s="161" t="s">
        <v>868</v>
      </c>
      <c r="HO2" s="159">
        <v>42243</v>
      </c>
      <c r="HP2" s="159">
        <v>42348</v>
      </c>
      <c r="HQ2" s="161">
        <v>2</v>
      </c>
      <c r="HR2" s="159">
        <v>42243</v>
      </c>
      <c r="HS2" s="161" t="s">
        <v>872</v>
      </c>
      <c r="HT2" s="161" t="s">
        <v>873</v>
      </c>
      <c r="HU2" s="161">
        <v>37</v>
      </c>
      <c r="HV2" s="161">
        <v>18</v>
      </c>
      <c r="HW2" s="161">
        <v>0</v>
      </c>
      <c r="HX2" s="159">
        <v>42348</v>
      </c>
      <c r="HY2" s="161" t="s">
        <v>874</v>
      </c>
      <c r="HZ2" s="161" t="s">
        <v>873</v>
      </c>
      <c r="IA2" s="161">
        <v>46</v>
      </c>
      <c r="IB2" s="161">
        <v>17</v>
      </c>
      <c r="IC2" s="161">
        <v>0</v>
      </c>
      <c r="JB2" s="161" t="s">
        <v>868</v>
      </c>
      <c r="JC2" s="161">
        <v>23</v>
      </c>
      <c r="JD2" s="161">
        <v>21</v>
      </c>
      <c r="JE2" s="161">
        <v>51</v>
      </c>
      <c r="JF2" s="161">
        <v>60309</v>
      </c>
      <c r="JG2" s="159">
        <v>42499</v>
      </c>
      <c r="JH2" s="161">
        <v>510</v>
      </c>
      <c r="JI2" s="159">
        <v>42244</v>
      </c>
      <c r="JJ2" s="161">
        <v>199</v>
      </c>
      <c r="JK2" s="161">
        <v>12</v>
      </c>
      <c r="JL2" s="159">
        <v>42348</v>
      </c>
      <c r="JM2" s="161">
        <v>355</v>
      </c>
      <c r="JN2" s="161">
        <v>12</v>
      </c>
      <c r="JO2" s="159">
        <v>42499</v>
      </c>
      <c r="JP2" s="161">
        <v>510</v>
      </c>
      <c r="JQ2" s="161">
        <v>20</v>
      </c>
      <c r="MN2" t="str">
        <f t="shared" ref="MN2:MN65" si="0">AB2&amp;AD2&amp;AE2&amp;AF2&amp;AG2&amp;AH2</f>
        <v>YesNoNoNoYesNo</v>
      </c>
      <c r="MO2" t="str">
        <f>IF(AND(MN2="NoNoNoNoNoNo",JI2=""),"No Programs",VLOOKUP(MN2,Lookups!$DA$4:$DB$67,2,FALSE))</f>
        <v>READ 180 Only</v>
      </c>
      <c r="MP2">
        <f t="shared" ref="MP2:MP65" si="1">IFERROR(AQ2/(AQ2+BX2),0)</f>
        <v>0.7265625</v>
      </c>
      <c r="MQ2" t="str">
        <f t="shared" ref="MQ2:MQ65" si="2">IF(SUM(AQ2,BX2,LD2)=0,IF(JG2="","No Program Use","RI User"),IF(LD2&gt;0,"xSkills User",IF(MP2&lt;0.667,"System 44 User","READ 180 User")))</f>
        <v>READ 180 User</v>
      </c>
      <c r="MR2" t="str">
        <f>Directions!$D$3</f>
        <v>Usage</v>
      </c>
      <c r="MS2" t="str">
        <f>VLOOKUP(MQ2,Lookups!$CU$71:$CV$80,2,FALSE)</f>
        <v>READ 180 Record</v>
      </c>
      <c r="MT2">
        <f t="shared" ref="MT2:MT65" si="3">IF(OR(AND(MS2="READ 180 Record",JI2&lt;&gt;""),AND(MS2="Expert 21 Record",JI2&lt;&gt;""),AND(MS2="RI Record",JI2&lt;&gt;"")),1,IF(AND(MS2="System 44 Record",HR2&lt;&gt;""),1,0))</f>
        <v>1</v>
      </c>
      <c r="MU2">
        <f t="shared" ref="MU2:MU65" si="4">IF(MT2=0,0,IF(OR(AND(MS2="READ 180 Record",AQ2&gt;19),AND(MS2="Expert 21 Record",AH2="Yes"),AND(MS2="RI Record",JI2&lt;&gt;"")),1,IF(AND(MS2="System 44 Record",BX2&gt;19),1,0)))</f>
        <v>1</v>
      </c>
      <c r="MV2">
        <f t="shared" ref="MV2:MV65" si="5">IF(MU2=0,0,IF(OR(AND(MS2="READ 180 Record",JL2&lt;&gt;""),AND(MS2="Expert 21 Record",JL2&lt;&gt;""),AND(MS2="RI Record",JL2&lt;&gt;"")),1,IF(AND(MS2="System 44 Record",HX2&lt;&gt;""),1,0)))</f>
        <v>1</v>
      </c>
      <c r="MW2">
        <f t="shared" ref="MW2:MW65" si="6">IF(MV2=0,0,IF(MX2&lt;8,0,1))</f>
        <v>1</v>
      </c>
      <c r="MX2">
        <f t="shared" ref="MX2:MX65" si="7">IFERROR(IF(MS2="System 44 Record",(HP2-HR2)/7,(NH2-JI2)/7),0)</f>
        <v>36.428571428571431</v>
      </c>
      <c r="MY2" t="str">
        <f t="shared" ref="MY2:MY65" si="8">IF(SUM(K2:X2)=0+COUNTA(Y2:AA2),"Not Used",IF(SUM(K2:X2)+COUNTA(Y2:AA2)=1,"Unlikely",IF(SUM(K2:X2)+COUNTA(Y2:AA2)=2,"Probable","Definite")))</f>
        <v>Not Used</v>
      </c>
      <c r="MZ2">
        <f t="shared" ref="MZ2:MZ65" si="9">SUM(K2:O2)+IF(SUM(P2:Q2)&gt;0,1,0)+IF(SUM(R2:X2)&gt;0,1,0)+COUNTA(Y2:AA2)</f>
        <v>0</v>
      </c>
      <c r="NA2" t="str">
        <f t="shared" ref="NA2:NA65" si="10">IF(OR(SUM(P2:Q2)=2,SUM(P2:Q2)=0),"Not Available",IF(P2=1,"Female","Male"))</f>
        <v>Not Available</v>
      </c>
      <c r="NB2" t="str">
        <f t="shared" ref="NB2:NB65" si="11">IF(SUM(R2:X2)=0,"Not Available",IF(OR(SUM(R2:W2)&gt;1,X2=1),"Multiple Races",IF(R2=1,"Alaska-Native American",IF(S2=1,"Asian",IF(T2=1,"African American",IF(U2=1,"Hispanic",IF(V2=1,"Pacific Islander","Caucasian")))))))</f>
        <v>Not Available</v>
      </c>
      <c r="NC2" t="str">
        <f t="shared" ref="NC2:NC65" si="12">IF($MY2="Not Used","4 Not Indicated",IF(K2=1,"1 Economically Disadvantaged",IF($MY2="Unlikely","3 May Not Be ED","2 Not Economically Disadvantaged")))</f>
        <v>4 Not Indicated</v>
      </c>
      <c r="ND2" t="str">
        <f t="shared" ref="ND2:ND65" si="13">IF($MY2="Not Used","4 Not Indicated",IF(L2=1,"1 Gifted and Talented",IF($MY2="Unlikely","3 May Not Be Gifted","2 Not Gifted and Talented")))</f>
        <v>4 Not Indicated</v>
      </c>
      <c r="NE2" t="str">
        <f t="shared" ref="NE2:NE65" si="14">IF($MY2="Not Used","4 Not Indicated",IF(M2=1,"1 Limited English Proficient",IF($MY2="Unlikely","3 May Not Be LEP","2 Not Limited English Proficient")))</f>
        <v>4 Not Indicated</v>
      </c>
      <c r="NF2" t="str">
        <f t="shared" ref="NF2:NF65" si="15">IF($MY2="Not Used","4 Not Indicated",IF(N2=1,"1 Migrant Student",IF($MY2="Unlikely","3 May Not Be Migrant","2 Not Migrant Student")))</f>
        <v>4 Not Indicated</v>
      </c>
      <c r="NG2" t="str">
        <f t="shared" ref="NG2:NG65" si="16">IF($MY2="Not Used","4 Not Indicated",IF(O2=1,"1 SPED",IF($MY2="Unlikely","3 May Not Be SPED","2 GENED")))</f>
        <v>4 Not Indicated</v>
      </c>
      <c r="NH2" s="159">
        <f t="shared" ref="NH2:NH65" si="17">IF(JI2="","Null",MAX(JI2,JL2,JO2,JR2,JU2,JX2,KA2,KD2,KG2,KJ2,KM2,KP2,KS2,KV2,KY2))</f>
        <v>42499</v>
      </c>
      <c r="NI2">
        <f t="shared" ref="NI2:NI65" si="18">IF(JI2="","Null",IF(NH2=KY2,KZ2,IF(NH2=KV2,KW2,IF(NH2=KS2,KT2,IF(NH2=KP2,KQ2,IF(NH2=KM2,KN2,IF(NH2=KJ2,KK2,IF(NH2=KG2,KH2,IF(NH2=KD2,KE2,IF(NH2=KA2,KB2,IF(NH2=JX2,JY2,IF(NH2=JU2,JV2,IF(NH2=JR2,JS2,IF(NH2=JO2,JP2,IF(NH2=JL2,JM2,JJ2)))))))))))))))</f>
        <v>510</v>
      </c>
      <c r="NJ2" s="159">
        <f t="shared" ref="NJ2:NJ65" si="19">IF(JI2="","Null",IF(NK2=KZ2,KY2,IF(NK2=KW2,KV2,IF(NK2=KT2,KS2,IF(NK2=KQ2,KP2,IF(NK2=KN2,KM2,IF(NK2=KK2,KJ2,IF(NK2=KH2,KG2,IF(NK2=KE2,KD2,IF(NK2=KB2,KA2,IF(NK2=JY2,JX2,IF(NK2=JV2,JU2,IF(NK2=JS2,JR2,IF(NK2=JP2,JO2,IF(NK2=JM2,JL2,JI2)))))))))))))))</f>
        <v>42499</v>
      </c>
      <c r="NK2">
        <f t="shared" ref="NK2:NK65" si="20">IF(JI2="","Null",MAX(JJ2,JM2,JP2,JS2,JV2,JY2,KB2,KE2,KH2,KK2,KN2,KQ2,KT2,KW2,KZ2))</f>
        <v>510</v>
      </c>
      <c r="NL2">
        <f t="shared" ref="NL2:NL65" si="21">IF(JI2="","No RI Tests",IF(JL2="","Lone RI Test",(NH2-JI2)/7))</f>
        <v>36.428571428571431</v>
      </c>
      <c r="NM2">
        <f t="shared" ref="NM2:NM65" si="22">IF(OR($NL2="No RI Tests",$NL2="Lone RI Test"),0,IF(NL2&lt;8,0,1))</f>
        <v>1</v>
      </c>
      <c r="NN2">
        <f>IF(OR(E2="PK",E2="K",JJ2=""),"Null",INDEX(Lookups!$EZ$4:$FW$18,MATCH($JJ2,Lookups!$EY$4:$EY$18,1),MATCH($E2,Lookups!$EZ$3:$FW$3,0)))</f>
        <v>205</v>
      </c>
      <c r="NO2">
        <f>IF(OR(E2="PK",E2="K",JJ2=""),"Null",INDEX(Lookups!$EZ$4:$FW$18,MATCH($JJ2,Lookups!$EY$4:$EY$18,1),MATCH($E2,Lookups!$EZ$3:$FW$3,0) + 1))</f>
        <v>315</v>
      </c>
      <c r="NP2">
        <f t="shared" ref="NP2:NP65" si="23">IF(NN2="Null","Null",NN2*2)</f>
        <v>410</v>
      </c>
      <c r="NQ2" t="str">
        <f t="shared" ref="NQ2:NQ65" si="24">IF(NL2="No RI Tests","Null",IF(JJ2&lt;IF(E2&lt;6,400,600),"PI is Recommended","No PI Needed"))</f>
        <v>PI is Recommended</v>
      </c>
      <c r="NR2" t="str">
        <f t="shared" ref="NR2:NR65" si="25">IF(NL2="No RI Tests","Null",IF(NK2&lt;IF(E2&lt;6,400,600),"PI is Recommended","No PI Needed"))</f>
        <v>PI is Recommended</v>
      </c>
      <c r="NS2" t="str">
        <f t="shared" ref="NS2:NS65" si="26">IF($NL2="No RI Tests","No RI Tests",IF(JJ2&lt;200,"BR to 199L",IF(JJ2&lt;400,"200L to 399L",IF(JJ2&lt;600,"400L to 599L",IF(JJ2&lt;800,"600L to 799L",IF(JJ2&lt;1000,"800L to 999L",IF(JJ2&lt;1200,"1000L to 1199L","1200L or More")))))))</f>
        <v>BR to 199L</v>
      </c>
      <c r="NT2" t="str">
        <f t="shared" ref="NT2:NT65" si="27">IF($NL2="No RI Tests","No RI Tests",IF(NI2&lt;200,"BR to 199L",IF(NI2&lt;400,"200L to 399L",IF(NI2&lt;600,"400L to 599L",IF(NI2&lt;800,"600L to 799L",IF(NI2&lt;1000,"800L to 999L",IF(NI2&lt;1200,"1000L to 1199L","1200L or More")))))))</f>
        <v>400L to 599L</v>
      </c>
      <c r="NU2" t="str">
        <f t="shared" ref="NU2:NU65" si="28">IF($NL2="No RI Tests","No RI Tests",IF(NK2&lt;200,"BR to 199L",IF(NK2&lt;400,"200L to 399L",IF(NK2&lt;600,"400L to 599L",IF(NK2&lt;800,"600L to 799L",IF(NK2&lt;1000,"800L to 999L",IF(NK2&lt;1200,"1000L to 1199L","1200L or More")))))))</f>
        <v>400L to 599L</v>
      </c>
      <c r="NV2" s="183" t="str">
        <f t="array" ref="NV2">IF($NL2="No RI Tests","No RI Tests",VLOOKUP(IF(AND(E2="K",JJ2&lt;280),3,IF(AND(E2="K",JJ2&gt;=280),4,MAX(IF(E2=Lookups!$DF$6:$DF$99,IF(JJ2&gt;=Lookups!$DG$6:$DG$99,Lookups!$DH$6:$DH$99))))),Lookups!$DE$104:$DG$108,2,FALSE))</f>
        <v>1 Below Basic</v>
      </c>
      <c r="NW2" s="161" t="str">
        <f t="array" ref="NW2">IF($NL2="No RI Tests","No RI Tests",VLOOKUP(IF(AND(E2="K",JH2&lt;280),3,IF(AND(E2="K",JH2&gt;=280),4,MAX(IF(E2=Lookups!$DF$6:$DF$99,IF(NI2&gt;=Lookups!$DG$6:$DG$99,Lookups!$DH$6:$DH$99))))),Lookups!$DE$104:$DG$108,2,FALSE))</f>
        <v>1 Below Basic</v>
      </c>
      <c r="NX2" s="161" t="str">
        <f t="array" ref="NX2">IF($NL2="No RI Tests","No RI Tests",VLOOKUP(IF(AND(E2="K",NK2&lt;280),3,IF(AND(E2="K",NK2&gt;=280),4,MAX(IF(E2=Lookups!$DF$6:$DF$99,IF(NK2&gt;=Lookups!$DG$6:$DG$99,Lookups!$DH$6:$DH$99))))),Lookups!$DE$104:$DG$108,2,FALSE))</f>
        <v>1 Below Basic</v>
      </c>
      <c r="NY2">
        <f t="shared" ref="NY2:NY65" si="29">IF(NM2=0,"Null",IF(NV2=NW2,1,0))</f>
        <v>1</v>
      </c>
      <c r="NZ2">
        <f t="shared" ref="NZ2:NZ65" si="30">IF(NM2=0,"Null",IF(NV2="4 Advanced",0,IF(NV2=NW2,0,IF(OR(AND(NV2="2 Basic",NW2="1 Below Basic"),AND(NV2="3 Proficient",NW2="1 Below Basic"),AND(NV2="3 Proficient",NW2="2 Basic")),0,1))))</f>
        <v>0</v>
      </c>
      <c r="OA2" t="str">
        <f t="shared" ref="OA2:OA65" si="31">IF(NM2=0,"No RI for Comparison",IF(NY2=1,"Maintained Performance Level",IF(NZ2=1,"Improved Performance Level","Lowered Performance Level")))</f>
        <v>Maintained Performance Level</v>
      </c>
      <c r="OB2" s="161" t="str">
        <f t="array" ref="OB2">IF($NL2="No RI Tests","No RI Tests",IF(E2="K","N/A",VLOOKUP(MAX(IF(E2=Lookups!$DF$6:$DF$99,IF(JJ2&gt;=Lookups!$DG$6:$DG$99,Lookups!$DI$6:$DI$99))),Lookups!$DE$104:$DG$108,3,FALSE)))</f>
        <v>1 Limited</v>
      </c>
      <c r="OC2" s="161" t="str">
        <f t="array" ref="OC2">IF($NL2="No RI Tests","No RI Tests",IF(E2="K","N/A",VLOOKUP(MAX(IF(E2=Lookups!$DF$6:$DF$99,IF(NI2&gt;=Lookups!$DG$6:$DG$99,Lookups!$DI$6:$DI$99))),Lookups!$DE$104:$DG$108,3,FALSE)))</f>
        <v>1 Limited</v>
      </c>
      <c r="OD2" s="161" t="str">
        <f t="array" ref="OD2">IF($NL2="No RI Tests","No RI Tests",IF(E2="K","N/A",VLOOKUP(MAX(IF(E2=Lookups!$DF$6:$DF$99,IF(NK2&gt;=Lookups!$DG$6:$DG$99,Lookups!$DI$6:$DI$99))),Lookups!$DE$104:$DG$108,3,FALSE)))</f>
        <v>1 Limited</v>
      </c>
      <c r="OE2">
        <f t="shared" ref="OE2:OE65" si="32">IF(NM2=0,"Null",IF(OB2=OC2,1,0))</f>
        <v>1</v>
      </c>
      <c r="OF2">
        <f t="shared" ref="OF2:OF65" si="33">IF(NM2=0,"Null",IF(OB2="5 Superior",0,IF(OC2="1 Limited",0,IF(OB2=OC2,0,IF(OR(AND(OB2="3 Sufficient",OC2="2 Partial"),AND(OB2="4 Solid",OC2="2 Partial"),AND(OB2="4 Solid",OC2="3 Sufficient")),0,1)))))</f>
        <v>0</v>
      </c>
      <c r="OG2" t="str">
        <f t="shared" ref="OG2:OG65" si="34">IF(NM2=0,"No RI for Comparison",IF(OE2=1,"Maintained Performance Level",IF(OF2=1,"Improved Performance Level","Lowered Performance Level")))</f>
        <v>Maintained Performance Level</v>
      </c>
      <c r="OH2">
        <f t="shared" ref="OH2:OH65" si="35">IF(NM2=0,"Null",NI2-JJ2)</f>
        <v>311</v>
      </c>
      <c r="OI2">
        <f t="shared" ref="OI2:OI65" si="36">IF(NM2=0,"Null",IF(OH2&gt;0,1,0))</f>
        <v>1</v>
      </c>
      <c r="OJ2">
        <f t="shared" ref="OJ2:OJ65" si="37">IF(NM2=0,"Null",IF(OH2&lt;NN2,0,1))</f>
        <v>1</v>
      </c>
      <c r="OK2">
        <f t="shared" ref="OK2:OK65" si="38">IF(NM2=0,"Null",IF(OH2&lt;2*NN2,0,1))</f>
        <v>0</v>
      </c>
      <c r="OL2">
        <f t="shared" ref="OL2:OL65" si="39">IF(NM2=0,"Null",MIN(6,IF(AND(OH2&gt;-1,NN2=0),1,IFERROR(OH2/AVERAGE(NN2,NO2),0))))</f>
        <v>1.1961538461538461</v>
      </c>
      <c r="OM2" t="str">
        <f t="shared" ref="OM2:OM65" si="40">IF(JI2="","Null",IF(OR(MONTH(JI2)=8,MONTH(JI2)=9,MONTH(JI2)=10),"Fall Administration",IF(OR(MONTH(JI2)=4,MONTH(JI2)=5,MONTH(JI2)=6,MONTH(JI2)=7),"Spring Administration","Winter Administration")))</f>
        <v>Fall Administration</v>
      </c>
      <c r="ON2" t="str">
        <f t="shared" ref="ON2:ON65" si="41">IF(NM2=0,"Null",IF(OR(MONTH(NI2)=8,MONTH(NI2)=9,MONTH(NI2)=10),"Fall Administration",IF(OR(MONTH(NI2)=4,MONTH(NI2)=5,MONTH(NI2)=6,MONTH(NI2)=7),"Spring Administration","Winter Administration")))</f>
        <v>Spring Administration</v>
      </c>
      <c r="OO2" t="str">
        <f t="shared" ref="OO2:OO65" si="42">IF(NM2=0,OM2&amp;" RI",IF(OM2=ON2,OM2&amp;" RI",IF(OM2="Winter Administration","Winter to Spring RI",IF(ON2="Winter Administration","Fall to Winter RI","Fall to Spring-Full Year RI"))))</f>
        <v>Fall to Spring-Full Year RI</v>
      </c>
      <c r="OP2" t="str">
        <f ca="1">IF(AND(HR2&lt;&gt;"",JJ2&lt;600),IF(HT2="Advancing","Tier 2","Tier 3"),IF(JI2="","Null",IF(OR(E2="K",E2&lt;3),"FRA Recommended",IF(JJ2&gt;=IF(E2&lt;6,400,600),IF(JJ2&lt;VLOOKUP(E2,Lookups!$AP$3:$AR$16,3,FALSE),"Tier 2","Core"),IF(JJ2&lt;400,IF(RAND()&lt;0.81,"Tier 3","Tier 2"),IF(RAND()&lt;0.51,"Tier 3","Tier 2"))))))</f>
        <v>Tier 3</v>
      </c>
      <c r="OQ2" t="str">
        <f t="shared" ref="OQ2:OQ65" si="43">IF(JI2="","Null",IF(AVERAGE(JK2,JN2,JQ2,JT2,JW2,JZ2,KC2,KF2,KI2,KL2,KO2,KR2,KU2,KX2,LA2)&lt;15,"Average Reading Invt. Under 15 Minutes Long","Average Reading Invt. at Least 15 Minutes Long"))</f>
        <v>Average Reading Invt. Under 15 Minutes Long</v>
      </c>
      <c r="OR2">
        <f t="shared" ref="OR2:OR65" si="44">IF(OH2="Null","Null",IF(OH2&gt;=-100,0,1))</f>
        <v>0</v>
      </c>
      <c r="OS2">
        <f t="shared" ref="OS2:OS65" si="45">IF(MS2="READ 180 Record",IF(AND(JJ2&gt;=100,AQ2&gt;=20,OL2&gt;=1,OL2&lt;=4,AP2&gt;=1),1,0),"Null")</f>
        <v>1</v>
      </c>
      <c r="OT2">
        <f t="shared" ref="OT2:OT65" si="46">IF(JI2="","No RI Tests",MAX(JJ2,JM2,JP2,JS2,JV2,JY2,KB2,KE2,KH2,KK2,KN2,KQ2,KT2,KW2,KZ2)-MIN(JJ2,JM2,JP2,JS2,JV2,JY2,KB2,KE2,KH2,KK2,KN2,KQ2,KT2,KW2,KZ2))</f>
        <v>311</v>
      </c>
      <c r="OU2" s="159">
        <f t="shared" ref="OU2:OU65" si="47">IF(HR2="","No PI Tests",IF(IV2="",IF(IP2="",IF(IJ2="",IF(ID2="",IF(HX2="",HR2,HX2),ID2),IJ2),IP2),IV2))</f>
        <v>42348</v>
      </c>
      <c r="OV2" t="str">
        <f t="shared" ref="OV2:OV65" si="48">IF(HR2="","No PI Tests",INDEX(HR2:JA2,MATCH(HP2,HR2:JA2,0)+1))</f>
        <v>Form 2</v>
      </c>
      <c r="OW2" t="str">
        <f t="shared" ref="OW2:OW65" si="49">IFERROR(INDEX(HR2:JA2,MATCH(OU2,HR2:JA2,0)+2),"No PI Tests")</f>
        <v>Developing</v>
      </c>
      <c r="OX2">
        <f t="shared" ref="OX2:OX65" si="50">IF(HR2="","No PI Tests",IFERROR(VLOOKUP(OU2,IV2:JA2,4,FALSE),IFERROR(VLOOKUP(OU2,IP2:IU2,4,FALSE),IFERROR(VLOOKUP(OU2,IJ2:IO2,4,FALSE),IFERROR(VLOOKUP(OU2,ID2:II2,4,FALSE),IFERROR(VLOOKUP(OU2,HX2:IC2,4,FALSE),HU2))))))</f>
        <v>46</v>
      </c>
      <c r="OY2">
        <f t="shared" ref="OY2:OY65" si="51">IF(HR2="","No PI Tests",IFERROR(VLOOKUP(OU2,IV2:JA2,5,FALSE),IFERROR(VLOOKUP(OU2,IP2:IU2,5,FALSE),IFERROR(VLOOKUP(OU2,IJ2:IO2,5,FALSE),IFERROR(VLOOKUP(OU2,ID2:II2,5,FALSE),IFERROR(VLOOKUP(OU2,HX2:IC2,5,FALSE),HV2))))))</f>
        <v>17</v>
      </c>
      <c r="OZ2">
        <f t="shared" ref="OZ2:OZ65" si="52">IF(HR2="","No PI Tests",IFERROR(VLOOKUP(OU2,IV2:JA2,6,FALSE),IFERROR(VLOOKUP(OU2,IP2:IU2,6,FALSE),IFERROR(VLOOKUP(OU2,IJ2:IO2,6,FALSE),IFERROR(VLOOKUP(OU2,ID2:II2,6,FALSE),IFERROR(VLOOKUP(OU2,HX2:IC2,6,FALSE),HW2))))))</f>
        <v>0</v>
      </c>
      <c r="PA2" s="159">
        <f t="shared" ref="PA2:PA65" si="53">IF(HR2="","No PI Tests",IF(PE2=IZ2,IV2,IF(PE2=IT2,IP2,IF(PE2=IN2,IJ2,IF(PE2=IH2,ID2,IF(PE2=IB2,HX2,HR2))))))</f>
        <v>42243</v>
      </c>
      <c r="PB2" t="str">
        <f t="shared" ref="PB2:PB65" si="54">IF(HR2="","No PI Tests",IF(PE2=IZ2,IW2,IF(PE2=IT2,IQ2,IF(PE2=IN2,IK2,IF(PE2=IH2,IE2,IF(PE2=IB2,HY2,HS2))))))</f>
        <v>Form 1</v>
      </c>
      <c r="PC2" t="str">
        <f t="shared" ref="PC2:PC65" si="55">IF(HR2="","No PI Tests",IF(PE2=IZ2,IX2,IF(PE2=IT2,IR2,IF(PE2=IN2,IL2,IF(PE2=IH2,IF2,IF(PE2=IB2,HZ2,HT2))))))</f>
        <v>Developing</v>
      </c>
      <c r="PD2">
        <f t="shared" ref="PD2:PD65" si="56">IF(HR2="","No PI Tests",IF(PE2=IZ2,IY2,IF(PE2=IT2,IS2,IF(PE2=IN2,IM2,IF(PE2=IH2,IG2,IF(PE2=IB2,IA2,HU2))))))</f>
        <v>37</v>
      </c>
      <c r="PE2">
        <f t="shared" ref="PE2:PE65" si="57">IF(HR2="","No PI Tests",MAX(HV2,IB2,IH2,IN2,IT2,IZ2))</f>
        <v>18</v>
      </c>
      <c r="PF2">
        <f t="shared" ref="PF2:PF65" si="58">IF(HR2="","No PI Tests",IF(PE2=IZ2,JA2,IF(PE2=IT2,IU2,IF(PE2=IN2,IO2,IF(PE2=IH2,II2,IF(PE2=IB2,IC2,HW2))))))</f>
        <v>0</v>
      </c>
      <c r="PG2">
        <f t="shared" ref="PG2:PG65" si="59">IF(HR2="","No PI Tests",IF(HX2="","Lone PI Test",(OU2-HR2)/7))</f>
        <v>15</v>
      </c>
      <c r="PH2">
        <f t="shared" ref="PH2:PH65" si="60">IF(OR(PG2="No PI Tests",PG2="Lone PI Test"),0,IF(PG2&lt;8,0,1))</f>
        <v>1</v>
      </c>
      <c r="PI2">
        <f t="shared" ref="PI2:PI65" si="61">IF(JI2="",0,IF(AND(JJ2&lt;IF(E2&lt;6,400,600),HR2&lt;&gt;""),1,0))</f>
        <v>1</v>
      </c>
      <c r="PJ2">
        <f t="shared" ref="PJ2:PJ65" si="62">IF(HR2="","Null",HU2)</f>
        <v>37</v>
      </c>
      <c r="PK2">
        <f>IF(HR2="","Null",IF(E2&lt;3,"Null",IF(HU2=0,0,IF(HS2="Form 1",VLOOKUP(HU2,Lookups!$BE$3:$BP$63,E2,FALSE),IF(HS2="Form 2",VLOOKUP(HU2,Lookups!$BE$67:$BP$127,E2,FALSE),VLOOKUP(HU2,Lookups!$BE$130:$BP$190,E2,FALSE))))))</f>
        <v>5</v>
      </c>
      <c r="PL2">
        <f t="shared" ref="PL2:PL65" si="63">IF($PH2=0,"Null",OX2)</f>
        <v>46</v>
      </c>
      <c r="PM2">
        <f>IF($PH2=0,"Null",IF(E2&lt;3,"Null",IF(OX2=0,0,IF(OV2="Form 1",VLOOKUP(OX2,Lookups!$BE$3:$BP$63,E2,FALSE),IF(OV2="Form 2",VLOOKUP(OX2,Lookups!$BE$67:$BP$127,E2,FALSE),VLOOKUP(OX2,Lookups!$BE$130:$BP$190,E2,FALSE))))))</f>
        <v>19</v>
      </c>
      <c r="PN2">
        <f t="shared" ref="PN2:PN65" si="64">IF($PH2=0,"Null",PL2-PJ2)</f>
        <v>9</v>
      </c>
      <c r="PO2">
        <f t="shared" ref="PO2:PO65" si="65">IF($PH2=0,"Null",IF(PN2&gt;0,1,0))</f>
        <v>1</v>
      </c>
      <c r="PP2">
        <f t="shared" ref="PP2:PP65" si="66">IF(HR2="","Null",HV2)</f>
        <v>18</v>
      </c>
      <c r="PQ2">
        <f>IF(HR2="","Null",IF(E2&lt;3,"Null",IF(HV2=0,0,IF(HS2="Form 1",VLOOKUP(HV2,Lookups!$BR$3:$CC$63,E2,FALSE),IF(HS2="Form 2",VLOOKUP(HV2,Lookups!$BR$67:$CC$127,E2,FALSE),VLOOKUP(HV2,Lookups!$BR$130:$CC$190,E2,FALSE))))))</f>
        <v>21</v>
      </c>
      <c r="PR2">
        <f t="shared" ref="PR2:PR65" si="67">IF($PH2=0,"Null",OY2)</f>
        <v>17</v>
      </c>
      <c r="PS2">
        <f>IF(HR2="","Null",IF(E2&lt;3,"Null",IF(OY2=0,0,IF(OW2="Form 1",VLOOKUP(OY2,Lookups!$BR$3:$CC$63,E2,FALSE),IF(OW2="Form 2",VLOOKUP(OY2,Lookups!$BR$67:$CC$127,E2,FALSE),VLOOKUP(OY2,Lookups!$BR$130:$CC$190,E2,FALSE))))))</f>
        <v>17</v>
      </c>
      <c r="PT2">
        <f t="shared" ref="PT2:PT65" si="68">IF($PH2=0,"Null",PR2-PP2)</f>
        <v>-1</v>
      </c>
      <c r="PU2">
        <f t="shared" ref="PU2:PU65" si="69">IF($PH2=0,"Null",IF(PT2&lt;4,0,1))</f>
        <v>0</v>
      </c>
      <c r="PV2">
        <f t="shared" ref="PV2:PV65" si="70">IF(HR2="","Null",IF(PC2="Advancing",1,0))</f>
        <v>0</v>
      </c>
      <c r="PW2" t="str">
        <f t="shared" ref="PW2:PW65" si="71">IF(PH2=0,IF(HR2="","No PI Tests",IF(OR(MONTH(HR2)=8,MONTH(HR2)=9,MONTH(HR2)=10),"Fall PI Administration", IF(OR(MONTH(HR2)=4,MONTH(HR2)=5,MONTH(HR2)=6,MONTH(HR2)=7),"Spring PI Administration","Winter PI Administration"))), IF(OR(MONTH(HR2)=8,MONTH(HR2)=9,MONTH(HR2)=10),"Fall to ", IF(OR(MONTH(HR2)=4,MONTH(HR2)=5,MONTH(HR2)=6,MONTH(HR2)=7),"Spring to ","Winter to "))&amp;IF(OR(MONTH(OU2)=8,MONTH(OU2)=9,MONTH(OU2)=10),"Fall PI Administration",  IF(OR(MONTH(OU2)=4,MONTH(OU2)=5,MONTH(OU2)=6,MONTH(OU2)=7),"Spring PI Administration","Winter PI Administration")) )</f>
        <v>Fall to Winter PI Administration</v>
      </c>
      <c r="PX2">
        <f t="shared" ref="PX2:PX65" si="72">IF(OR(AB2="Yes",AC2="Yes",AD2="Yes"),1,0)</f>
        <v>1</v>
      </c>
      <c r="PY2">
        <f t="shared" ref="PY2:PY65" si="73">IF(OR(AE2="Yes",AF2="Yes"),1,0)</f>
        <v>0</v>
      </c>
      <c r="PZ2" t="str">
        <f t="shared" ref="PZ2:PZ65" si="74">IF($MS2="System 44 Record",IF(BX2&lt;20,"Under 20 Sessions",IF(BX2&lt;40,"20 to 39 Sessions",IF(BX2&lt;60,"40 to 59 Sessions",IF(BX2&lt;80,"60 to 79 Sessions",IF(BX2&lt;100,"80 to 99 Sessions","100 or More Sessions"))))),"Null")</f>
        <v>Null</v>
      </c>
      <c r="QA2" t="str">
        <f t="shared" ref="QA2:QA65" si="75">IF($MS2="System 44 Record",IF(BR2="Other","Manual Placement",IF(BR2="Level I","Series 1","Series 4")),"Null")</f>
        <v>Null</v>
      </c>
      <c r="QB2" t="str">
        <f t="shared" ref="QB2:QB65" si="76">IF($MS2="System 44 Record",IF(BU2&lt;5,"In Series 1 to 4",IF(BU2&lt;9,"In Series 5 to 8",IF(BU2&lt;13,"In Series 9 to 12",IF(BU2&lt;17,"In Series 13 to 16",IF(BU2&lt;21,"In Series 17 to 20","In Series 21 to 25"))))),"Null")</f>
        <v>Null</v>
      </c>
      <c r="QC2" t="str">
        <f>IF($MS2="System 44 Record",IF(BQ2&lt;MEDIAN(Directions!$F$3,Directions!$F$6),"Mid-Year Exited Student","Full Year Participant")&amp;IF(BP2&lt;Directions!$F$3,", Started Prior Year",", Started This Year"),"Null")</f>
        <v>Null</v>
      </c>
      <c r="QD2" t="str">
        <f t="shared" ref="QD2:QD65" si="77">IF($MS2="System 44 Record",IF(OR(PV2=1,NK2&gt;600,BU2=25),1,0),"Null")</f>
        <v>Null</v>
      </c>
      <c r="QE2">
        <f t="shared" ref="QE2:QE65" si="78">IF(AQ2&lt;1,0,1)</f>
        <v>1</v>
      </c>
      <c r="QF2">
        <f t="shared" ref="QF2:QF65" si="79">IF(JC2&lt;1,0,1)</f>
        <v>1</v>
      </c>
      <c r="QG2">
        <f t="shared" ref="QG2:QG65" si="80">IF(SUM(CT2,CU2,FD2,FE2)&gt;0,1,0)</f>
        <v>1</v>
      </c>
      <c r="QH2">
        <f t="shared" ref="QH2:QH65" si="81">CT2+CU2+FD2+FE2</f>
        <v>1</v>
      </c>
      <c r="QI2">
        <f t="shared" ref="QI2:QI65" si="82">IFERROR((CR2*CT2+CS2*CU2+FA2*FD2+FC2*FE2)/(100*QH2),0)</f>
        <v>0.61</v>
      </c>
      <c r="QJ2" t="str">
        <f t="shared" ref="QJ2:QJ65" si="83">IF(SUM(QE2:QG2)=0,"Used None",IF(SUM(QE2:QG2)=3,"Used All 3",IF(AND(QE2=1,QF2=1),"Used READ 180 and RC!",IF(AND(QE2=1,QG2=1),"Used READ 180 and rSkills",IF(AND(QF2=1,QG2=1),"Used RC! and rSkills",IF(QE2=1,"READ 180 Only",IF(QF2=1,"RC! Only","rSkills Only")))))))</f>
        <v>Used All 3</v>
      </c>
      <c r="QK2" t="str">
        <f t="shared" ref="QK2:QK65" si="84">IF($MS2="READ 180 Record",IF(AQ2="","Null",IF(AQ2&lt;20,"Under 20 Sessions",IF(AQ2&lt;40,"20 to 39 Sessions",IF(AQ2&lt;60,"40 to 59 Sessions",IF(AQ2&lt;80,"60 to 79 Sessions",IF(AQ2&lt;100,"80 to 99 Sessions","100 or More Sessions")))))),"Null")</f>
        <v>80 to 99 Sessions</v>
      </c>
      <c r="QL2" t="str">
        <f t="shared" ref="QL2:QL65" si="85">IF($MS2="READ 180 Record",IF(AQ2="","Null",IF(AP2&lt;5,"Under 5 Segments",IF(AP2&lt;9,"5 to 8 Segments",IF(AP2&lt;13,"9 to 12 Segments","13 or More Segments")))),"Null")</f>
        <v>13 or More Segments</v>
      </c>
      <c r="QM2" t="str">
        <f>IF($MS2="READ 180 Record",IF(AQ2="","Null",VLOOKUP(JJ2,Lookups!$DX$3:$EB$2054,AN2+1,FALSE)),"Null")</f>
        <v>Level is Above Lexile Score</v>
      </c>
      <c r="QN2" t="str">
        <f t="shared" ref="QN2:QN65" si="86">IF($MS2="Expert 21 Record",COUNT(LL2,LO2,LR2,LU2,LX2,MA2,MD2,MG2,MJ2,MM2),"Null")</f>
        <v>Null</v>
      </c>
    </row>
    <row r="3" spans="1:456" x14ac:dyDescent="0.25">
      <c r="A3" s="161" t="s">
        <v>1447</v>
      </c>
      <c r="B3" s="161" t="s">
        <v>1447</v>
      </c>
      <c r="C3" s="161" t="s">
        <v>1447</v>
      </c>
      <c r="D3" s="161" t="s">
        <v>1447</v>
      </c>
      <c r="E3" s="161">
        <v>4</v>
      </c>
      <c r="F3" s="161" t="s">
        <v>1447</v>
      </c>
      <c r="G3" s="161" t="s">
        <v>875</v>
      </c>
      <c r="H3" s="161" t="s">
        <v>876</v>
      </c>
      <c r="I3" s="161">
        <v>398</v>
      </c>
      <c r="J3" s="159">
        <v>42500</v>
      </c>
      <c r="K3" s="161">
        <v>0</v>
      </c>
      <c r="L3" s="161">
        <v>0</v>
      </c>
      <c r="M3" s="161">
        <v>0</v>
      </c>
      <c r="N3" s="161">
        <v>0</v>
      </c>
      <c r="O3" s="161">
        <v>0</v>
      </c>
      <c r="P3" s="161">
        <v>0</v>
      </c>
      <c r="Q3" s="161">
        <v>0</v>
      </c>
      <c r="R3" s="161">
        <v>0</v>
      </c>
      <c r="S3" s="161">
        <v>0</v>
      </c>
      <c r="T3" s="161">
        <v>0</v>
      </c>
      <c r="U3" s="161">
        <v>0</v>
      </c>
      <c r="V3" s="161">
        <v>0</v>
      </c>
      <c r="W3" s="161">
        <v>0</v>
      </c>
      <c r="X3" s="161">
        <v>0</v>
      </c>
      <c r="AB3" s="161" t="s">
        <v>242</v>
      </c>
      <c r="AC3" s="161" t="s">
        <v>242</v>
      </c>
      <c r="AD3" s="161" t="s">
        <v>242</v>
      </c>
      <c r="AE3" s="161" t="s">
        <v>242</v>
      </c>
      <c r="AF3" s="161" t="s">
        <v>241</v>
      </c>
      <c r="AG3" s="161" t="s">
        <v>241</v>
      </c>
      <c r="AH3" s="161" t="s">
        <v>242</v>
      </c>
      <c r="AI3" s="161">
        <v>20150801</v>
      </c>
      <c r="AJ3" s="161">
        <v>20160525</v>
      </c>
      <c r="AK3" s="161" t="s">
        <v>869</v>
      </c>
      <c r="AL3" t="s">
        <v>1078</v>
      </c>
      <c r="BN3" t="s">
        <v>1076</v>
      </c>
      <c r="BO3" t="s">
        <v>876</v>
      </c>
      <c r="BP3" s="159">
        <v>42269</v>
      </c>
      <c r="BQ3" s="159">
        <v>42486</v>
      </c>
      <c r="BR3" t="s">
        <v>877</v>
      </c>
      <c r="BS3">
        <v>398</v>
      </c>
      <c r="BT3" s="159">
        <v>42486</v>
      </c>
      <c r="BU3">
        <v>4</v>
      </c>
      <c r="BV3">
        <v>2</v>
      </c>
      <c r="BW3">
        <v>25</v>
      </c>
      <c r="BX3">
        <v>59</v>
      </c>
      <c r="BY3">
        <v>826</v>
      </c>
      <c r="BZ3">
        <v>878</v>
      </c>
      <c r="CA3">
        <v>0</v>
      </c>
      <c r="CB3">
        <v>18</v>
      </c>
      <c r="CC3">
        <v>33</v>
      </c>
      <c r="CD3">
        <v>85</v>
      </c>
      <c r="CE3">
        <v>94</v>
      </c>
      <c r="CF3">
        <v>98</v>
      </c>
      <c r="CG3">
        <v>92</v>
      </c>
      <c r="CH3">
        <v>83</v>
      </c>
      <c r="CI3">
        <v>5177</v>
      </c>
      <c r="CJ3">
        <v>2.5651999999999999</v>
      </c>
      <c r="CK3">
        <v>4</v>
      </c>
      <c r="CL3">
        <v>1</v>
      </c>
      <c r="ET3" s="161">
        <v>0</v>
      </c>
      <c r="EU3" s="161">
        <v>0</v>
      </c>
      <c r="EV3" s="161">
        <v>0</v>
      </c>
      <c r="EW3" s="161">
        <v>0</v>
      </c>
      <c r="EX3" s="161">
        <v>0</v>
      </c>
      <c r="EY3" s="161">
        <v>0</v>
      </c>
      <c r="EZ3" s="161">
        <v>0</v>
      </c>
      <c r="FA3" s="161">
        <v>0</v>
      </c>
      <c r="FB3" s="161">
        <v>0</v>
      </c>
      <c r="FC3" s="161">
        <v>0</v>
      </c>
      <c r="FD3" s="161">
        <v>0</v>
      </c>
      <c r="FE3" s="161">
        <v>0</v>
      </c>
      <c r="HN3" s="161" t="s">
        <v>876</v>
      </c>
      <c r="HO3" s="159">
        <v>42244</v>
      </c>
      <c r="HP3" s="159">
        <v>42500</v>
      </c>
      <c r="HQ3" s="161">
        <v>3</v>
      </c>
      <c r="HR3" s="159">
        <v>42244</v>
      </c>
      <c r="HS3" s="161" t="s">
        <v>872</v>
      </c>
      <c r="HT3" s="161" t="s">
        <v>878</v>
      </c>
      <c r="HU3" s="161">
        <v>34</v>
      </c>
      <c r="HV3" s="161">
        <v>4</v>
      </c>
      <c r="HW3" s="161">
        <v>0</v>
      </c>
      <c r="HX3" s="159">
        <v>42340</v>
      </c>
      <c r="HY3" s="161" t="s">
        <v>874</v>
      </c>
      <c r="HZ3" s="161" t="s">
        <v>878</v>
      </c>
      <c r="IA3" s="161">
        <v>31</v>
      </c>
      <c r="IB3" s="161">
        <v>5</v>
      </c>
      <c r="IC3" s="161">
        <v>0</v>
      </c>
      <c r="ID3" s="159">
        <v>42500</v>
      </c>
      <c r="IE3" s="161" t="s">
        <v>879</v>
      </c>
      <c r="IF3" s="161" t="s">
        <v>873</v>
      </c>
      <c r="IG3" s="161">
        <v>39</v>
      </c>
      <c r="IH3" s="161">
        <v>14</v>
      </c>
      <c r="II3" s="161">
        <v>0</v>
      </c>
      <c r="JB3" s="161" t="s">
        <v>876</v>
      </c>
      <c r="JC3" s="161">
        <v>9</v>
      </c>
      <c r="JD3" s="161">
        <v>7</v>
      </c>
      <c r="JE3" s="161">
        <v>7</v>
      </c>
      <c r="JF3" s="161">
        <v>2936</v>
      </c>
      <c r="JG3" s="159">
        <v>42500</v>
      </c>
      <c r="JH3" s="161">
        <v>398</v>
      </c>
      <c r="JI3" s="159">
        <v>42243</v>
      </c>
      <c r="JJ3" s="161">
        <v>154</v>
      </c>
      <c r="JK3" s="161">
        <v>4</v>
      </c>
      <c r="JL3" s="159">
        <v>42340</v>
      </c>
      <c r="JM3" s="161">
        <v>0</v>
      </c>
      <c r="JN3" s="161">
        <v>3</v>
      </c>
      <c r="JO3" s="159">
        <v>42500</v>
      </c>
      <c r="JP3" s="161">
        <v>398</v>
      </c>
      <c r="JQ3" s="161">
        <v>9</v>
      </c>
      <c r="MN3" t="str">
        <f t="shared" si="0"/>
        <v>NoNoNoYesYesNo</v>
      </c>
      <c r="MO3" t="str">
        <f>IF(AND(MN3="NoNoNoNoNoNo",JI3=""),"No Programs",VLOOKUP(MN3,Lookups!$DA$4:$DB$67,2,FALSE))</f>
        <v>System 44 Only</v>
      </c>
      <c r="MP3">
        <f t="shared" si="1"/>
        <v>0</v>
      </c>
      <c r="MQ3" t="str">
        <f t="shared" si="2"/>
        <v>System 44 User</v>
      </c>
      <c r="MR3" t="str">
        <f>Directions!$D$3</f>
        <v>Usage</v>
      </c>
      <c r="MS3" t="str">
        <f>VLOOKUP(MQ3,Lookups!$CU$71:$CV$80,2,FALSE)</f>
        <v>System 44 Record</v>
      </c>
      <c r="MT3">
        <f t="shared" si="3"/>
        <v>1</v>
      </c>
      <c r="MU3">
        <f t="shared" si="4"/>
        <v>1</v>
      </c>
      <c r="MV3">
        <f t="shared" si="5"/>
        <v>1</v>
      </c>
      <c r="MW3">
        <f t="shared" si="6"/>
        <v>1</v>
      </c>
      <c r="MX3">
        <f t="shared" si="7"/>
        <v>36.571428571428569</v>
      </c>
      <c r="MY3" t="str">
        <f t="shared" si="8"/>
        <v>Not Used</v>
      </c>
      <c r="MZ3">
        <f t="shared" si="9"/>
        <v>0</v>
      </c>
      <c r="NA3" t="str">
        <f t="shared" si="10"/>
        <v>Not Available</v>
      </c>
      <c r="NB3" t="str">
        <f t="shared" si="11"/>
        <v>Not Available</v>
      </c>
      <c r="NC3" t="str">
        <f t="shared" si="12"/>
        <v>4 Not Indicated</v>
      </c>
      <c r="ND3" t="str">
        <f t="shared" si="13"/>
        <v>4 Not Indicated</v>
      </c>
      <c r="NE3" t="str">
        <f t="shared" si="14"/>
        <v>4 Not Indicated</v>
      </c>
      <c r="NF3" t="str">
        <f t="shared" si="15"/>
        <v>4 Not Indicated</v>
      </c>
      <c r="NG3" t="str">
        <f t="shared" si="16"/>
        <v>4 Not Indicated</v>
      </c>
      <c r="NH3" s="159">
        <f t="shared" si="17"/>
        <v>42500</v>
      </c>
      <c r="NI3">
        <f t="shared" si="18"/>
        <v>398</v>
      </c>
      <c r="NJ3" s="159">
        <f t="shared" si="19"/>
        <v>42500</v>
      </c>
      <c r="NK3">
        <f t="shared" si="20"/>
        <v>398</v>
      </c>
      <c r="NL3">
        <f t="shared" si="21"/>
        <v>36.714285714285715</v>
      </c>
      <c r="NM3">
        <f t="shared" si="22"/>
        <v>1</v>
      </c>
      <c r="NN3">
        <f>IF(OR(E3="PK",E3="K",JJ3=""),"Null",INDEX(Lookups!$EZ$4:$FW$18,MATCH($JJ3,Lookups!$EY$4:$EY$18,1),MATCH($E3,Lookups!$EZ$3:$FW$3,0)))</f>
        <v>245</v>
      </c>
      <c r="NO3">
        <f>IF(OR(E3="PK",E3="K",JJ3=""),"Null",INDEX(Lookups!$EZ$4:$FW$18,MATCH($JJ3,Lookups!$EY$4:$EY$18,1),MATCH($E3,Lookups!$EZ$3:$FW$3,0) + 1))</f>
        <v>345</v>
      </c>
      <c r="NP3">
        <f t="shared" si="23"/>
        <v>490</v>
      </c>
      <c r="NQ3" t="str">
        <f t="shared" si="24"/>
        <v>PI is Recommended</v>
      </c>
      <c r="NR3" t="str">
        <f t="shared" si="25"/>
        <v>PI is Recommended</v>
      </c>
      <c r="NS3" t="str">
        <f t="shared" si="26"/>
        <v>BR to 199L</v>
      </c>
      <c r="NT3" t="str">
        <f t="shared" si="27"/>
        <v>200L to 399L</v>
      </c>
      <c r="NU3" t="str">
        <f t="shared" si="28"/>
        <v>200L to 399L</v>
      </c>
      <c r="NV3" s="183" t="str">
        <f t="array" ref="NV3">IF($NL3="No RI Tests","No RI Tests",VLOOKUP(IF(AND(E3="K",JJ3&lt;280),3,IF(AND(E3="K",JJ3&gt;=280),4,MAX(IF(E3=Lookups!$DF$6:$DF$99,IF(JJ3&gt;=Lookups!$DG$6:$DG$99,Lookups!$DH$6:$DH$99))))),Lookups!$DE$104:$DG$108,2,FALSE))</f>
        <v>1 Below Basic</v>
      </c>
      <c r="NW3" s="161" t="str">
        <f t="array" ref="NW3">IF($NL3="No RI Tests","No RI Tests",VLOOKUP(IF(AND(E3="K",JH3&lt;280),3,IF(AND(E3="K",JH3&gt;=280),4,MAX(IF(E3=Lookups!$DF$6:$DF$99,IF(NI3&gt;=Lookups!$DG$6:$DG$99,Lookups!$DH$6:$DH$99))))),Lookups!$DE$104:$DG$108,2,FALSE))</f>
        <v>1 Below Basic</v>
      </c>
      <c r="NX3" s="161" t="str">
        <f t="array" ref="NX3">IF($NL3="No RI Tests","No RI Tests",VLOOKUP(IF(AND(E3="K",NK3&lt;280),3,IF(AND(E3="K",NK3&gt;=280),4,MAX(IF(E3=Lookups!$DF$6:$DF$99,IF(NK3&gt;=Lookups!$DG$6:$DG$99,Lookups!$DH$6:$DH$99))))),Lookups!$DE$104:$DG$108,2,FALSE))</f>
        <v>1 Below Basic</v>
      </c>
      <c r="NY3">
        <f t="shared" si="29"/>
        <v>1</v>
      </c>
      <c r="NZ3">
        <f t="shared" si="30"/>
        <v>0</v>
      </c>
      <c r="OA3" t="str">
        <f t="shared" si="31"/>
        <v>Maintained Performance Level</v>
      </c>
      <c r="OB3" s="161" t="str">
        <f t="array" ref="OB3">IF($NL3="No RI Tests","No RI Tests",IF(E3="K","N/A",VLOOKUP(MAX(IF(E3=Lookups!$DF$6:$DF$99,IF(JJ3&gt;=Lookups!$DG$6:$DG$99,Lookups!$DI$6:$DI$99))),Lookups!$DE$104:$DG$108,3,FALSE)))</f>
        <v>1 Limited</v>
      </c>
      <c r="OC3" s="161" t="str">
        <f t="array" ref="OC3">IF($NL3="No RI Tests","No RI Tests",IF(E3="K","N/A",VLOOKUP(MAX(IF(E3=Lookups!$DF$6:$DF$99,IF(NI3&gt;=Lookups!$DG$6:$DG$99,Lookups!$DI$6:$DI$99))),Lookups!$DE$104:$DG$108,3,FALSE)))</f>
        <v>1 Limited</v>
      </c>
      <c r="OD3" s="161" t="str">
        <f t="array" ref="OD3">IF($NL3="No RI Tests","No RI Tests",IF(E3="K","N/A",VLOOKUP(MAX(IF(E3=Lookups!$DF$6:$DF$99,IF(NK3&gt;=Lookups!$DG$6:$DG$99,Lookups!$DI$6:$DI$99))),Lookups!$DE$104:$DG$108,3,FALSE)))</f>
        <v>1 Limited</v>
      </c>
      <c r="OE3">
        <f t="shared" si="32"/>
        <v>1</v>
      </c>
      <c r="OF3">
        <f t="shared" si="33"/>
        <v>0</v>
      </c>
      <c r="OG3" t="str">
        <f t="shared" si="34"/>
        <v>Maintained Performance Level</v>
      </c>
      <c r="OH3">
        <f t="shared" si="35"/>
        <v>244</v>
      </c>
      <c r="OI3">
        <f t="shared" si="36"/>
        <v>1</v>
      </c>
      <c r="OJ3">
        <f t="shared" si="37"/>
        <v>0</v>
      </c>
      <c r="OK3">
        <f t="shared" si="38"/>
        <v>0</v>
      </c>
      <c r="OL3">
        <f t="shared" si="39"/>
        <v>0.82711864406779656</v>
      </c>
      <c r="OM3" t="str">
        <f t="shared" si="40"/>
        <v>Fall Administration</v>
      </c>
      <c r="ON3" t="str">
        <f t="shared" si="41"/>
        <v>Winter Administration</v>
      </c>
      <c r="OO3" t="str">
        <f t="shared" si="42"/>
        <v>Fall to Winter RI</v>
      </c>
      <c r="OP3" t="str">
        <f ca="1">IF(AND(HR3&lt;&gt;"",JJ3&lt;600),IF(HT3="Advancing","Tier 2","Tier 3"),IF(JI3="","Null",IF(OR(E3="K",E3&lt;3),"FRA Recommended",IF(JJ3&gt;=IF(E3&lt;6,400,600),IF(JJ3&lt;VLOOKUP(E3,Lookups!$AP$3:$AR$16,3,FALSE),"Tier 2","Core"),IF(JJ3&lt;400,IF(RAND()&lt;0.81,"Tier 3","Tier 2"),IF(RAND()&lt;0.51,"Tier 3","Tier 2"))))))</f>
        <v>Tier 3</v>
      </c>
      <c r="OQ3" t="str">
        <f t="shared" si="43"/>
        <v>Average Reading Invt. Under 15 Minutes Long</v>
      </c>
      <c r="OR3">
        <f t="shared" si="44"/>
        <v>0</v>
      </c>
      <c r="OS3" t="str">
        <f t="shared" si="45"/>
        <v>Null</v>
      </c>
      <c r="OT3">
        <f t="shared" si="46"/>
        <v>398</v>
      </c>
      <c r="OU3" s="159">
        <f t="shared" si="47"/>
        <v>42500</v>
      </c>
      <c r="OV3" t="str">
        <f t="shared" si="48"/>
        <v>Form 3</v>
      </c>
      <c r="OW3" t="str">
        <f t="shared" si="49"/>
        <v>Developing</v>
      </c>
      <c r="OX3">
        <f t="shared" si="50"/>
        <v>39</v>
      </c>
      <c r="OY3">
        <f t="shared" si="51"/>
        <v>14</v>
      </c>
      <c r="OZ3">
        <f t="shared" si="52"/>
        <v>0</v>
      </c>
      <c r="PA3" s="159">
        <f t="shared" si="53"/>
        <v>42500</v>
      </c>
      <c r="PB3" t="str">
        <f t="shared" si="54"/>
        <v>Form 3</v>
      </c>
      <c r="PC3" t="str">
        <f t="shared" si="55"/>
        <v>Developing</v>
      </c>
      <c r="PD3">
        <f t="shared" si="56"/>
        <v>39</v>
      </c>
      <c r="PE3">
        <f t="shared" si="57"/>
        <v>14</v>
      </c>
      <c r="PF3">
        <f t="shared" si="58"/>
        <v>0</v>
      </c>
      <c r="PG3">
        <f t="shared" si="59"/>
        <v>36.571428571428569</v>
      </c>
      <c r="PH3">
        <f t="shared" si="60"/>
        <v>1</v>
      </c>
      <c r="PI3">
        <f t="shared" si="61"/>
        <v>1</v>
      </c>
      <c r="PJ3">
        <f t="shared" si="62"/>
        <v>34</v>
      </c>
      <c r="PK3">
        <f>IF(HR3="","Null",IF(E3&lt;3,"Null",IF(HU3=0,0,IF(HS3="Form 1",VLOOKUP(HU3,Lookups!$BE$3:$BP$63,E3,FALSE),IF(HS3="Form 2",VLOOKUP(HU3,Lookups!$BE$67:$BP$127,E3,FALSE),VLOOKUP(HU3,Lookups!$BE$130:$BP$190,E3,FALSE))))))</f>
        <v>6</v>
      </c>
      <c r="PL3">
        <f t="shared" si="63"/>
        <v>39</v>
      </c>
      <c r="PM3">
        <f>IF($PH3=0,"Null",IF(E3&lt;3,"Null",IF(OX3=0,0,IF(OV3="Form 1",VLOOKUP(OX3,Lookups!$BE$3:$BP$63,E3,FALSE),IF(OV3="Form 2",VLOOKUP(OX3,Lookups!$BE$67:$BP$127,E3,FALSE),VLOOKUP(OX3,Lookups!$BE$130:$BP$190,E3,FALSE))))))</f>
        <v>8</v>
      </c>
      <c r="PN3">
        <f t="shared" si="64"/>
        <v>5</v>
      </c>
      <c r="PO3">
        <f t="shared" si="65"/>
        <v>1</v>
      </c>
      <c r="PP3">
        <f t="shared" si="66"/>
        <v>4</v>
      </c>
      <c r="PQ3">
        <f>IF(HR3="","Null",IF(E3&lt;3,"Null",IF(HV3=0,0,IF(HS3="Form 1",VLOOKUP(HV3,Lookups!$BR$3:$CC$63,E3,FALSE),IF(HS3="Form 2",VLOOKUP(HV3,Lookups!$BR$67:$CC$127,E3,FALSE),VLOOKUP(HV3,Lookups!$BR$130:$CC$190,E3,FALSE))))))</f>
        <v>5</v>
      </c>
      <c r="PR3">
        <f t="shared" si="67"/>
        <v>14</v>
      </c>
      <c r="PS3">
        <f>IF(HR3="","Null",IF(E3&lt;3,"Null",IF(OY3=0,0,IF(OW3="Form 1",VLOOKUP(OY3,Lookups!$BR$3:$CC$63,E3,FALSE),IF(OW3="Form 2",VLOOKUP(OY3,Lookups!$BR$67:$CC$127,E3,FALSE),VLOOKUP(OY3,Lookups!$BR$130:$CC$190,E3,FALSE))))))</f>
        <v>33</v>
      </c>
      <c r="PT3">
        <f t="shared" si="68"/>
        <v>10</v>
      </c>
      <c r="PU3">
        <f t="shared" si="69"/>
        <v>1</v>
      </c>
      <c r="PV3">
        <f t="shared" si="70"/>
        <v>0</v>
      </c>
      <c r="PW3" t="str">
        <f t="shared" si="71"/>
        <v>Fall to Spring PI Administration</v>
      </c>
      <c r="PX3">
        <f t="shared" si="72"/>
        <v>0</v>
      </c>
      <c r="PY3">
        <f t="shared" si="73"/>
        <v>1</v>
      </c>
      <c r="PZ3" t="str">
        <f t="shared" si="74"/>
        <v>40 to 59 Sessions</v>
      </c>
      <c r="QA3" t="str">
        <f t="shared" si="75"/>
        <v>Series 1</v>
      </c>
      <c r="QB3" t="str">
        <f t="shared" si="76"/>
        <v>In Series 1 to 4</v>
      </c>
      <c r="QC3" t="str">
        <f>IF($MS3="System 44 Record",IF(BQ3&lt;MEDIAN(Directions!$F$3,Directions!$F$6),"Mid-Year Exited Student","Full Year Participant")&amp;IF(BP3&lt;Directions!$F$3,", Started Prior Year",", Started This Year"),"Null")</f>
        <v>Full Year Participant, Started This Year</v>
      </c>
      <c r="QD3">
        <f t="shared" si="77"/>
        <v>0</v>
      </c>
      <c r="QE3">
        <f t="shared" si="78"/>
        <v>0</v>
      </c>
      <c r="QF3">
        <f t="shared" si="79"/>
        <v>1</v>
      </c>
      <c r="QG3">
        <f t="shared" si="80"/>
        <v>0</v>
      </c>
      <c r="QH3">
        <f t="shared" si="81"/>
        <v>0</v>
      </c>
      <c r="QI3">
        <f t="shared" si="82"/>
        <v>0</v>
      </c>
      <c r="QJ3" t="str">
        <f t="shared" si="83"/>
        <v>RC! Only</v>
      </c>
      <c r="QK3" t="str">
        <f t="shared" si="84"/>
        <v>Null</v>
      </c>
      <c r="QL3" t="str">
        <f t="shared" si="85"/>
        <v>Null</v>
      </c>
      <c r="QM3" t="str">
        <f>IF($MS3="READ 180 Record",IF(AQ3="","Null",VLOOKUP(JJ3,Lookups!$DX$3:$EB$2054,AN3+1,FALSE)),"Null")</f>
        <v>Null</v>
      </c>
      <c r="QN3" t="str">
        <f t="shared" si="86"/>
        <v>Null</v>
      </c>
    </row>
    <row r="4" spans="1:456" x14ac:dyDescent="0.25">
      <c r="A4" s="161" t="s">
        <v>1447</v>
      </c>
      <c r="B4" s="161" t="s">
        <v>1447</v>
      </c>
      <c r="C4" s="161" t="s">
        <v>1447</v>
      </c>
      <c r="D4" s="161" t="s">
        <v>1447</v>
      </c>
      <c r="E4" s="161">
        <v>5</v>
      </c>
      <c r="F4" s="161" t="s">
        <v>1447</v>
      </c>
      <c r="G4" s="161" t="s">
        <v>880</v>
      </c>
      <c r="H4" s="161" t="s">
        <v>881</v>
      </c>
      <c r="I4" s="161">
        <v>117</v>
      </c>
      <c r="J4" s="159">
        <v>42501</v>
      </c>
      <c r="K4" s="161">
        <v>0</v>
      </c>
      <c r="L4" s="161">
        <v>0</v>
      </c>
      <c r="M4" s="161">
        <v>0</v>
      </c>
      <c r="N4" s="161">
        <v>0</v>
      </c>
      <c r="O4" s="161">
        <v>0</v>
      </c>
      <c r="P4" s="161">
        <v>0</v>
      </c>
      <c r="Q4" s="161">
        <v>0</v>
      </c>
      <c r="R4" s="161">
        <v>0</v>
      </c>
      <c r="S4" s="161">
        <v>0</v>
      </c>
      <c r="T4" s="161">
        <v>0</v>
      </c>
      <c r="U4" s="161">
        <v>0</v>
      </c>
      <c r="V4" s="161">
        <v>0</v>
      </c>
      <c r="W4" s="161">
        <v>0</v>
      </c>
      <c r="X4" s="161">
        <v>0</v>
      </c>
      <c r="AB4" s="161" t="s">
        <v>241</v>
      </c>
      <c r="AC4" s="161" t="s">
        <v>242</v>
      </c>
      <c r="AD4" s="161" t="s">
        <v>242</v>
      </c>
      <c r="AE4" s="161" t="s">
        <v>242</v>
      </c>
      <c r="AF4" s="161" t="s">
        <v>242</v>
      </c>
      <c r="AG4" s="161" t="s">
        <v>241</v>
      </c>
      <c r="AH4" s="161" t="s">
        <v>242</v>
      </c>
      <c r="AI4" s="161">
        <v>20150801</v>
      </c>
      <c r="AJ4" s="161">
        <v>20160525</v>
      </c>
      <c r="AK4" s="161" t="s">
        <v>869</v>
      </c>
      <c r="AL4" t="s">
        <v>1076</v>
      </c>
      <c r="AM4" t="s">
        <v>881</v>
      </c>
      <c r="AN4">
        <v>2</v>
      </c>
      <c r="AO4" t="s">
        <v>870</v>
      </c>
      <c r="AP4">
        <v>22</v>
      </c>
      <c r="AQ4">
        <v>112</v>
      </c>
      <c r="AR4">
        <v>1919</v>
      </c>
      <c r="AS4">
        <v>425</v>
      </c>
      <c r="AT4">
        <v>294</v>
      </c>
      <c r="AU4">
        <v>834</v>
      </c>
      <c r="AV4">
        <v>139</v>
      </c>
      <c r="AW4">
        <v>52</v>
      </c>
      <c r="AX4">
        <v>16.574999999999999</v>
      </c>
      <c r="AY4">
        <v>5.5651999999999999</v>
      </c>
      <c r="AZ4">
        <v>3.2</v>
      </c>
      <c r="BA4">
        <v>77.633200000000002</v>
      </c>
      <c r="BB4">
        <v>26093</v>
      </c>
      <c r="BC4">
        <v>78.971962615999999</v>
      </c>
      <c r="BD4">
        <v>83.2</v>
      </c>
      <c r="BE4">
        <v>757</v>
      </c>
      <c r="BF4">
        <v>820</v>
      </c>
      <c r="BG4">
        <v>55</v>
      </c>
      <c r="BH4">
        <v>86</v>
      </c>
      <c r="BI4">
        <v>4</v>
      </c>
      <c r="BJ4">
        <v>3</v>
      </c>
      <c r="BK4">
        <v>227</v>
      </c>
      <c r="BL4">
        <v>2</v>
      </c>
      <c r="BM4" t="s">
        <v>1077</v>
      </c>
      <c r="BN4" t="s">
        <v>1079</v>
      </c>
      <c r="ET4" s="161">
        <v>3</v>
      </c>
      <c r="EU4" s="161">
        <v>66</v>
      </c>
      <c r="EV4" s="161">
        <v>22</v>
      </c>
      <c r="EW4" s="161">
        <v>3979</v>
      </c>
      <c r="EX4" s="161">
        <v>0</v>
      </c>
      <c r="EY4" s="161">
        <v>0</v>
      </c>
      <c r="EZ4" s="161">
        <v>29</v>
      </c>
      <c r="FA4" s="161">
        <v>53</v>
      </c>
      <c r="FB4" s="161">
        <v>37</v>
      </c>
      <c r="FC4" s="161">
        <v>60</v>
      </c>
      <c r="FD4" s="161">
        <v>1</v>
      </c>
      <c r="FE4" s="161">
        <v>2</v>
      </c>
      <c r="FF4" s="159">
        <v>42390</v>
      </c>
      <c r="FG4" s="161">
        <v>31</v>
      </c>
      <c r="FH4" s="161">
        <v>55</v>
      </c>
      <c r="FI4" s="161">
        <v>20</v>
      </c>
      <c r="FJ4" s="161">
        <v>38</v>
      </c>
      <c r="FK4" s="161">
        <v>38</v>
      </c>
      <c r="FL4" s="159">
        <v>42388</v>
      </c>
      <c r="FM4" s="161">
        <v>29</v>
      </c>
      <c r="FN4" s="161">
        <v>53</v>
      </c>
      <c r="FO4" s="161">
        <v>25</v>
      </c>
      <c r="FP4" s="161">
        <v>25</v>
      </c>
      <c r="FQ4" s="161">
        <v>38</v>
      </c>
      <c r="FR4" s="159">
        <v>42312</v>
      </c>
      <c r="FS4" s="161">
        <v>43</v>
      </c>
      <c r="FT4" s="161">
        <v>66</v>
      </c>
      <c r="FU4" s="161">
        <v>50</v>
      </c>
      <c r="FV4" s="161">
        <v>40</v>
      </c>
      <c r="FW4" s="161">
        <v>38</v>
      </c>
      <c r="HN4" s="161" t="s">
        <v>881</v>
      </c>
      <c r="HO4" s="159">
        <v>42243</v>
      </c>
      <c r="HP4" s="159">
        <v>42501</v>
      </c>
      <c r="HQ4" s="161">
        <v>3</v>
      </c>
      <c r="HR4" s="159">
        <v>42243</v>
      </c>
      <c r="HS4" s="161" t="s">
        <v>872</v>
      </c>
      <c r="HT4" s="161" t="s">
        <v>882</v>
      </c>
      <c r="HU4" s="161">
        <v>37</v>
      </c>
      <c r="HV4" s="161">
        <v>25</v>
      </c>
      <c r="HW4" s="161">
        <v>0</v>
      </c>
      <c r="HX4" s="159">
        <v>42352</v>
      </c>
      <c r="HY4" s="161" t="s">
        <v>874</v>
      </c>
      <c r="HZ4" s="161" t="s">
        <v>882</v>
      </c>
      <c r="IA4" s="161">
        <v>35</v>
      </c>
      <c r="IB4" s="161">
        <v>25</v>
      </c>
      <c r="IC4" s="161">
        <v>0</v>
      </c>
      <c r="ID4" s="159">
        <v>42501</v>
      </c>
      <c r="IE4" s="161" t="s">
        <v>879</v>
      </c>
      <c r="IF4" s="161" t="s">
        <v>873</v>
      </c>
      <c r="IG4" s="161">
        <v>36</v>
      </c>
      <c r="IH4" s="161">
        <v>16</v>
      </c>
      <c r="II4" s="161">
        <v>0</v>
      </c>
      <c r="JB4" s="161" t="s">
        <v>881</v>
      </c>
      <c r="JC4" s="161">
        <v>17</v>
      </c>
      <c r="JD4" s="161">
        <v>4</v>
      </c>
      <c r="JE4" s="161">
        <v>11</v>
      </c>
      <c r="JF4" s="161">
        <v>6725</v>
      </c>
      <c r="JG4" s="159">
        <v>42501</v>
      </c>
      <c r="JH4" s="161">
        <v>117</v>
      </c>
      <c r="JI4" s="159">
        <v>42243</v>
      </c>
      <c r="JJ4" s="161">
        <v>0</v>
      </c>
      <c r="JK4" s="161">
        <v>5</v>
      </c>
      <c r="JL4" s="159">
        <v>42352</v>
      </c>
      <c r="JM4" s="161">
        <v>94</v>
      </c>
      <c r="JN4" s="161">
        <v>10</v>
      </c>
      <c r="JO4" s="159">
        <v>42501</v>
      </c>
      <c r="JP4" s="161">
        <v>117</v>
      </c>
      <c r="JQ4" s="161">
        <v>6</v>
      </c>
      <c r="MN4" t="str">
        <f t="shared" si="0"/>
        <v>YesNoNoNoYesNo</v>
      </c>
      <c r="MO4" t="str">
        <f>IF(AND(MN4="NoNoNoNoNoNo",JI4=""),"No Programs",VLOOKUP(MN4,Lookups!$DA$4:$DB$67,2,FALSE))</f>
        <v>READ 180 Only</v>
      </c>
      <c r="MP4">
        <f t="shared" si="1"/>
        <v>1</v>
      </c>
      <c r="MQ4" t="str">
        <f t="shared" si="2"/>
        <v>READ 180 User</v>
      </c>
      <c r="MR4" t="str">
        <f>Directions!$D$3</f>
        <v>Usage</v>
      </c>
      <c r="MS4" t="str">
        <f>VLOOKUP(MQ4,Lookups!$CU$71:$CV$80,2,FALSE)</f>
        <v>READ 180 Record</v>
      </c>
      <c r="MT4">
        <f t="shared" si="3"/>
        <v>1</v>
      </c>
      <c r="MU4">
        <f t="shared" si="4"/>
        <v>1</v>
      </c>
      <c r="MV4">
        <f t="shared" si="5"/>
        <v>1</v>
      </c>
      <c r="MW4">
        <f t="shared" si="6"/>
        <v>1</v>
      </c>
      <c r="MX4">
        <f t="shared" si="7"/>
        <v>36.857142857142854</v>
      </c>
      <c r="MY4" t="str">
        <f t="shared" si="8"/>
        <v>Not Used</v>
      </c>
      <c r="MZ4">
        <f t="shared" si="9"/>
        <v>0</v>
      </c>
      <c r="NA4" t="str">
        <f t="shared" si="10"/>
        <v>Not Available</v>
      </c>
      <c r="NB4" t="str">
        <f t="shared" si="11"/>
        <v>Not Available</v>
      </c>
      <c r="NC4" t="str">
        <f t="shared" si="12"/>
        <v>4 Not Indicated</v>
      </c>
      <c r="ND4" t="str">
        <f t="shared" si="13"/>
        <v>4 Not Indicated</v>
      </c>
      <c r="NE4" t="str">
        <f t="shared" si="14"/>
        <v>4 Not Indicated</v>
      </c>
      <c r="NF4" t="str">
        <f t="shared" si="15"/>
        <v>4 Not Indicated</v>
      </c>
      <c r="NG4" t="str">
        <f t="shared" si="16"/>
        <v>4 Not Indicated</v>
      </c>
      <c r="NH4" s="159">
        <f t="shared" si="17"/>
        <v>42501</v>
      </c>
      <c r="NI4">
        <f t="shared" si="18"/>
        <v>117</v>
      </c>
      <c r="NJ4" s="159">
        <f t="shared" si="19"/>
        <v>42501</v>
      </c>
      <c r="NK4">
        <f t="shared" si="20"/>
        <v>117</v>
      </c>
      <c r="NL4">
        <f t="shared" si="21"/>
        <v>36.857142857142854</v>
      </c>
      <c r="NM4">
        <f t="shared" si="22"/>
        <v>1</v>
      </c>
      <c r="NN4">
        <f>IF(OR(E4="PK",E4="K",JJ4=""),"Null",INDEX(Lookups!$EZ$4:$FW$18,MATCH($JJ4,Lookups!$EY$4:$EY$18,1),MATCH($E4,Lookups!$EZ$3:$FW$3,0)))</f>
        <v>235</v>
      </c>
      <c r="NO4">
        <f>IF(OR(E4="PK",E4="K",JJ4=""),"Null",INDEX(Lookups!$EZ$4:$FW$18,MATCH($JJ4,Lookups!$EY$4:$EY$18,1),MATCH($E4,Lookups!$EZ$3:$FW$3,0) + 1))</f>
        <v>335</v>
      </c>
      <c r="NP4">
        <f t="shared" si="23"/>
        <v>470</v>
      </c>
      <c r="NQ4" t="str">
        <f t="shared" si="24"/>
        <v>PI is Recommended</v>
      </c>
      <c r="NR4" t="str">
        <f t="shared" si="25"/>
        <v>PI is Recommended</v>
      </c>
      <c r="NS4" t="str">
        <f t="shared" si="26"/>
        <v>BR to 199L</v>
      </c>
      <c r="NT4" t="str">
        <f t="shared" si="27"/>
        <v>BR to 199L</v>
      </c>
      <c r="NU4" t="str">
        <f t="shared" si="28"/>
        <v>BR to 199L</v>
      </c>
      <c r="NV4" s="183" t="str">
        <f t="array" ref="NV4">IF($NL4="No RI Tests","No RI Tests",VLOOKUP(IF(AND(E4="K",JJ4&lt;280),3,IF(AND(E4="K",JJ4&gt;=280),4,MAX(IF(E4=Lookups!$DF$6:$DF$99,IF(JJ4&gt;=Lookups!$DG$6:$DG$99,Lookups!$DH$6:$DH$99))))),Lookups!$DE$104:$DG$108,2,FALSE))</f>
        <v>1 Below Basic</v>
      </c>
      <c r="NW4" s="161" t="str">
        <f t="array" ref="NW4">IF($NL4="No RI Tests","No RI Tests",VLOOKUP(IF(AND(E4="K",JH4&lt;280),3,IF(AND(E4="K",JH4&gt;=280),4,MAX(IF(E4=Lookups!$DF$6:$DF$99,IF(NI4&gt;=Lookups!$DG$6:$DG$99,Lookups!$DH$6:$DH$99))))),Lookups!$DE$104:$DG$108,2,FALSE))</f>
        <v>1 Below Basic</v>
      </c>
      <c r="NX4" s="161" t="str">
        <f t="array" ref="NX4">IF($NL4="No RI Tests","No RI Tests",VLOOKUP(IF(AND(E4="K",NK4&lt;280),3,IF(AND(E4="K",NK4&gt;=280),4,MAX(IF(E4=Lookups!$DF$6:$DF$99,IF(NK4&gt;=Lookups!$DG$6:$DG$99,Lookups!$DH$6:$DH$99))))),Lookups!$DE$104:$DG$108,2,FALSE))</f>
        <v>1 Below Basic</v>
      </c>
      <c r="NY4">
        <f t="shared" si="29"/>
        <v>1</v>
      </c>
      <c r="NZ4">
        <f t="shared" si="30"/>
        <v>0</v>
      </c>
      <c r="OA4" t="str">
        <f t="shared" si="31"/>
        <v>Maintained Performance Level</v>
      </c>
      <c r="OB4" s="161" t="str">
        <f t="array" ref="OB4">IF($NL4="No RI Tests","No RI Tests",IF(E4="K","N/A",VLOOKUP(MAX(IF(E4=Lookups!$DF$6:$DF$99,IF(JJ4&gt;=Lookups!$DG$6:$DG$99,Lookups!$DI$6:$DI$99))),Lookups!$DE$104:$DG$108,3,FALSE)))</f>
        <v>1 Limited</v>
      </c>
      <c r="OC4" s="161" t="str">
        <f t="array" ref="OC4">IF($NL4="No RI Tests","No RI Tests",IF(E4="K","N/A",VLOOKUP(MAX(IF(E4=Lookups!$DF$6:$DF$99,IF(NI4&gt;=Lookups!$DG$6:$DG$99,Lookups!$DI$6:$DI$99))),Lookups!$DE$104:$DG$108,3,FALSE)))</f>
        <v>1 Limited</v>
      </c>
      <c r="OD4" s="161" t="str">
        <f t="array" ref="OD4">IF($NL4="No RI Tests","No RI Tests",IF(E4="K","N/A",VLOOKUP(MAX(IF(E4=Lookups!$DF$6:$DF$99,IF(NK4&gt;=Lookups!$DG$6:$DG$99,Lookups!$DI$6:$DI$99))),Lookups!$DE$104:$DG$108,3,FALSE)))</f>
        <v>1 Limited</v>
      </c>
      <c r="OE4">
        <f t="shared" si="32"/>
        <v>1</v>
      </c>
      <c r="OF4">
        <f t="shared" si="33"/>
        <v>0</v>
      </c>
      <c r="OG4" t="str">
        <f t="shared" si="34"/>
        <v>Maintained Performance Level</v>
      </c>
      <c r="OH4">
        <f t="shared" si="35"/>
        <v>117</v>
      </c>
      <c r="OI4">
        <f t="shared" si="36"/>
        <v>1</v>
      </c>
      <c r="OJ4">
        <f t="shared" si="37"/>
        <v>0</v>
      </c>
      <c r="OK4">
        <f t="shared" si="38"/>
        <v>0</v>
      </c>
      <c r="OL4">
        <f t="shared" si="39"/>
        <v>0.41052631578947368</v>
      </c>
      <c r="OM4" t="str">
        <f t="shared" si="40"/>
        <v>Fall Administration</v>
      </c>
      <c r="ON4" t="str">
        <f t="shared" si="41"/>
        <v>Spring Administration</v>
      </c>
      <c r="OO4" t="str">
        <f t="shared" si="42"/>
        <v>Fall to Spring-Full Year RI</v>
      </c>
      <c r="OP4" t="str">
        <f ca="1">IF(AND(HR4&lt;&gt;"",JJ4&lt;600),IF(HT4="Advancing","Tier 2","Tier 3"),IF(JI4="","Null",IF(OR(E4="K",E4&lt;3),"FRA Recommended",IF(JJ4&gt;=IF(E4&lt;6,400,600),IF(JJ4&lt;VLOOKUP(E4,Lookups!$AP$3:$AR$16,3,FALSE),"Tier 2","Core"),IF(JJ4&lt;400,IF(RAND()&lt;0.81,"Tier 3","Tier 2"),IF(RAND()&lt;0.51,"Tier 3","Tier 2"))))))</f>
        <v>Tier 2</v>
      </c>
      <c r="OQ4" t="str">
        <f t="shared" si="43"/>
        <v>Average Reading Invt. Under 15 Minutes Long</v>
      </c>
      <c r="OR4">
        <f t="shared" si="44"/>
        <v>0</v>
      </c>
      <c r="OS4">
        <f t="shared" si="45"/>
        <v>0</v>
      </c>
      <c r="OT4">
        <f t="shared" si="46"/>
        <v>117</v>
      </c>
      <c r="OU4" s="159">
        <f t="shared" si="47"/>
        <v>42501</v>
      </c>
      <c r="OV4" t="str">
        <f t="shared" si="48"/>
        <v>Form 3</v>
      </c>
      <c r="OW4" t="str">
        <f t="shared" si="49"/>
        <v>Developing</v>
      </c>
      <c r="OX4">
        <f t="shared" si="50"/>
        <v>36</v>
      </c>
      <c r="OY4">
        <f t="shared" si="51"/>
        <v>16</v>
      </c>
      <c r="OZ4">
        <f t="shared" si="52"/>
        <v>0</v>
      </c>
      <c r="PA4" s="159">
        <f t="shared" si="53"/>
        <v>42352</v>
      </c>
      <c r="PB4" t="str">
        <f t="shared" si="54"/>
        <v>Form 2</v>
      </c>
      <c r="PC4" t="str">
        <f t="shared" si="55"/>
        <v>Advancing</v>
      </c>
      <c r="PD4">
        <f t="shared" si="56"/>
        <v>35</v>
      </c>
      <c r="PE4">
        <f t="shared" si="57"/>
        <v>25</v>
      </c>
      <c r="PF4">
        <f t="shared" si="58"/>
        <v>0</v>
      </c>
      <c r="PG4">
        <f t="shared" si="59"/>
        <v>36.857142857142854</v>
      </c>
      <c r="PH4">
        <f t="shared" si="60"/>
        <v>1</v>
      </c>
      <c r="PI4">
        <f t="shared" si="61"/>
        <v>1</v>
      </c>
      <c r="PJ4">
        <f t="shared" si="62"/>
        <v>37</v>
      </c>
      <c r="PK4">
        <f>IF(HR4="","Null",IF(E4&lt;3,"Null",IF(HU4=0,0,IF(HS4="Form 1",VLOOKUP(HU4,Lookups!$BE$3:$BP$63,E4,FALSE),IF(HS4="Form 2",VLOOKUP(HU4,Lookups!$BE$67:$BP$127,E4,FALSE),VLOOKUP(HU4,Lookups!$BE$130:$BP$190,E4,FALSE))))))</f>
        <v>8</v>
      </c>
      <c r="PL4">
        <f t="shared" si="63"/>
        <v>36</v>
      </c>
      <c r="PM4">
        <f>IF($PH4=0,"Null",IF(E4&lt;3,"Null",IF(OX4=0,0,IF(OV4="Form 1",VLOOKUP(OX4,Lookups!$BE$3:$BP$63,E4,FALSE),IF(OV4="Form 2",VLOOKUP(OX4,Lookups!$BE$67:$BP$127,E4,FALSE),VLOOKUP(OX4,Lookups!$BE$130:$BP$190,E4,FALSE))))))</f>
        <v>4</v>
      </c>
      <c r="PN4">
        <f t="shared" si="64"/>
        <v>-1</v>
      </c>
      <c r="PO4">
        <f t="shared" si="65"/>
        <v>0</v>
      </c>
      <c r="PP4">
        <f t="shared" si="66"/>
        <v>25</v>
      </c>
      <c r="PQ4">
        <f>IF(HR4="","Null",IF(E4&lt;3,"Null",IF(HV4=0,0,IF(HS4="Form 1",VLOOKUP(HV4,Lookups!$BR$3:$CC$63,E4,FALSE),IF(HS4="Form 2",VLOOKUP(HV4,Lookups!$BR$67:$CC$127,E4,FALSE),VLOOKUP(HV4,Lookups!$BR$130:$CC$190,E4,FALSE))))))</f>
        <v>62</v>
      </c>
      <c r="PR4">
        <f t="shared" si="67"/>
        <v>16</v>
      </c>
      <c r="PS4">
        <f>IF(HR4="","Null",IF(E4&lt;3,"Null",IF(OY4=0,0,IF(OW4="Form 1",VLOOKUP(OY4,Lookups!$BR$3:$CC$63,E4,FALSE),IF(OW4="Form 2",VLOOKUP(OY4,Lookups!$BR$67:$CC$127,E4,FALSE),VLOOKUP(OY4,Lookups!$BR$130:$CC$190,E4,FALSE))))))</f>
        <v>24</v>
      </c>
      <c r="PT4">
        <f t="shared" si="68"/>
        <v>-9</v>
      </c>
      <c r="PU4">
        <f t="shared" si="69"/>
        <v>0</v>
      </c>
      <c r="PV4">
        <f t="shared" si="70"/>
        <v>1</v>
      </c>
      <c r="PW4" t="str">
        <f t="shared" si="71"/>
        <v>Fall to Spring PI Administration</v>
      </c>
      <c r="PX4">
        <f t="shared" si="72"/>
        <v>1</v>
      </c>
      <c r="PY4">
        <f t="shared" si="73"/>
        <v>0</v>
      </c>
      <c r="PZ4" t="str">
        <f t="shared" si="74"/>
        <v>Null</v>
      </c>
      <c r="QA4" t="str">
        <f t="shared" si="75"/>
        <v>Null</v>
      </c>
      <c r="QB4" t="str">
        <f t="shared" si="76"/>
        <v>Null</v>
      </c>
      <c r="QC4" t="str">
        <f>IF($MS4="System 44 Record",IF(BQ4&lt;MEDIAN(Directions!$F$3,Directions!$F$6),"Mid-Year Exited Student","Full Year Participant")&amp;IF(BP4&lt;Directions!$F$3,", Started Prior Year",", Started This Year"),"Null")</f>
        <v>Null</v>
      </c>
      <c r="QD4" t="str">
        <f t="shared" si="77"/>
        <v>Null</v>
      </c>
      <c r="QE4">
        <f t="shared" si="78"/>
        <v>1</v>
      </c>
      <c r="QF4">
        <f t="shared" si="79"/>
        <v>1</v>
      </c>
      <c r="QG4">
        <f t="shared" si="80"/>
        <v>1</v>
      </c>
      <c r="QH4">
        <f t="shared" si="81"/>
        <v>3</v>
      </c>
      <c r="QI4">
        <f t="shared" si="82"/>
        <v>0.57666666666666666</v>
      </c>
      <c r="QJ4" t="str">
        <f t="shared" si="83"/>
        <v>Used All 3</v>
      </c>
      <c r="QK4" t="str">
        <f t="shared" si="84"/>
        <v>100 or More Sessions</v>
      </c>
      <c r="QL4" t="str">
        <f t="shared" si="85"/>
        <v>13 or More Segments</v>
      </c>
      <c r="QM4" t="str">
        <f>IF($MS4="READ 180 Record",IF(AQ4="","Null",VLOOKUP(JJ4,Lookups!$DX$3:$EB$2054,AN4+1,FALSE)),"Null")</f>
        <v>Level is Above Lexile Score</v>
      </c>
      <c r="QN4" t="str">
        <f t="shared" si="86"/>
        <v>Null</v>
      </c>
    </row>
    <row r="5" spans="1:456" x14ac:dyDescent="0.25">
      <c r="A5" s="161" t="s">
        <v>1447</v>
      </c>
      <c r="B5" s="161" t="s">
        <v>1447</v>
      </c>
      <c r="C5" s="161" t="s">
        <v>1447</v>
      </c>
      <c r="D5" s="161" t="s">
        <v>1447</v>
      </c>
      <c r="E5" s="161">
        <v>5</v>
      </c>
      <c r="F5" s="161" t="s">
        <v>1447</v>
      </c>
      <c r="G5" s="161" t="s">
        <v>883</v>
      </c>
      <c r="H5" s="161" t="s">
        <v>884</v>
      </c>
      <c r="I5" s="161">
        <v>472</v>
      </c>
      <c r="J5" s="159">
        <v>42500</v>
      </c>
      <c r="K5" s="161">
        <v>0</v>
      </c>
      <c r="L5" s="161">
        <v>0</v>
      </c>
      <c r="M5" s="161">
        <v>0</v>
      </c>
      <c r="N5" s="161">
        <v>0</v>
      </c>
      <c r="O5" s="161">
        <v>0</v>
      </c>
      <c r="P5" s="161">
        <v>0</v>
      </c>
      <c r="Q5" s="161">
        <v>0</v>
      </c>
      <c r="R5" s="161">
        <v>0</v>
      </c>
      <c r="S5" s="161">
        <v>0</v>
      </c>
      <c r="T5" s="161">
        <v>0</v>
      </c>
      <c r="U5" s="161">
        <v>0</v>
      </c>
      <c r="V5" s="161">
        <v>0</v>
      </c>
      <c r="W5" s="161">
        <v>0</v>
      </c>
      <c r="X5" s="161">
        <v>0</v>
      </c>
      <c r="AB5" s="161" t="s">
        <v>241</v>
      </c>
      <c r="AC5" s="161" t="s">
        <v>242</v>
      </c>
      <c r="AD5" s="161" t="s">
        <v>242</v>
      </c>
      <c r="AE5" s="161" t="s">
        <v>242</v>
      </c>
      <c r="AF5" s="161" t="s">
        <v>242</v>
      </c>
      <c r="AG5" s="161" t="s">
        <v>241</v>
      </c>
      <c r="AH5" s="161" t="s">
        <v>242</v>
      </c>
      <c r="AI5" s="161">
        <v>20150801</v>
      </c>
      <c r="AJ5" s="161">
        <v>20160525</v>
      </c>
      <c r="AK5" s="161" t="s">
        <v>869</v>
      </c>
      <c r="AL5" t="s">
        <v>1076</v>
      </c>
      <c r="AM5" t="s">
        <v>884</v>
      </c>
      <c r="AN5">
        <v>2</v>
      </c>
      <c r="AO5" t="s">
        <v>870</v>
      </c>
      <c r="AP5">
        <v>13</v>
      </c>
      <c r="AQ5">
        <v>82</v>
      </c>
      <c r="AR5">
        <v>1644</v>
      </c>
      <c r="AS5">
        <v>416</v>
      </c>
      <c r="AT5">
        <v>353</v>
      </c>
      <c r="AU5">
        <v>643</v>
      </c>
      <c r="AV5">
        <v>115</v>
      </c>
      <c r="AW5">
        <v>35</v>
      </c>
      <c r="AX5">
        <v>21.350100000000001</v>
      </c>
      <c r="AY5">
        <v>8</v>
      </c>
      <c r="AZ5">
        <v>2.6452</v>
      </c>
      <c r="BA5">
        <v>171.03370000000001</v>
      </c>
      <c r="BB5">
        <v>27106</v>
      </c>
      <c r="BC5">
        <v>75.257731957999994</v>
      </c>
      <c r="BD5">
        <v>78.947368420999993</v>
      </c>
      <c r="BE5">
        <v>651</v>
      </c>
      <c r="BF5">
        <v>440</v>
      </c>
      <c r="BG5">
        <v>56</v>
      </c>
      <c r="BH5">
        <v>84</v>
      </c>
      <c r="BI5">
        <v>4</v>
      </c>
      <c r="BJ5">
        <v>0</v>
      </c>
      <c r="BK5">
        <v>117</v>
      </c>
      <c r="BL5">
        <v>0</v>
      </c>
      <c r="BM5" t="s">
        <v>1077</v>
      </c>
      <c r="BN5" t="s">
        <v>1079</v>
      </c>
      <c r="ET5" s="161">
        <v>4</v>
      </c>
      <c r="EU5" s="161">
        <v>112</v>
      </c>
      <c r="EV5" s="161">
        <v>37</v>
      </c>
      <c r="EW5" s="161">
        <v>6722</v>
      </c>
      <c r="EX5" s="161">
        <v>0</v>
      </c>
      <c r="EY5" s="161">
        <v>0</v>
      </c>
      <c r="EZ5" s="161">
        <v>0</v>
      </c>
      <c r="FA5" s="161">
        <v>0</v>
      </c>
      <c r="FB5" s="161">
        <v>59</v>
      </c>
      <c r="FC5" s="161">
        <v>76</v>
      </c>
      <c r="FD5" s="161">
        <v>0</v>
      </c>
      <c r="FE5" s="161">
        <v>3</v>
      </c>
      <c r="FF5" s="159">
        <v>42436</v>
      </c>
      <c r="FG5" s="161">
        <v>82</v>
      </c>
      <c r="FH5" s="161">
        <v>91</v>
      </c>
      <c r="FI5" s="161">
        <v>67</v>
      </c>
      <c r="FJ5" s="161">
        <v>88</v>
      </c>
      <c r="FK5" s="161">
        <v>100</v>
      </c>
      <c r="FL5" s="159">
        <v>42352</v>
      </c>
      <c r="FM5" s="161">
        <v>62</v>
      </c>
      <c r="FN5" s="161">
        <v>78</v>
      </c>
      <c r="FO5" s="161">
        <v>40</v>
      </c>
      <c r="FP5" s="161">
        <v>63</v>
      </c>
      <c r="FQ5" s="161">
        <v>88</v>
      </c>
      <c r="FR5" s="159">
        <v>42305</v>
      </c>
      <c r="FS5" s="161">
        <v>33</v>
      </c>
      <c r="FT5" s="161">
        <v>58</v>
      </c>
      <c r="FU5" s="161">
        <v>8</v>
      </c>
      <c r="FV5" s="161">
        <v>30</v>
      </c>
      <c r="FW5" s="161">
        <v>75</v>
      </c>
      <c r="HN5" s="161" t="s">
        <v>884</v>
      </c>
      <c r="JB5" s="161" t="s">
        <v>884</v>
      </c>
      <c r="JC5" s="161">
        <v>12</v>
      </c>
      <c r="JD5" s="161">
        <v>1</v>
      </c>
      <c r="JE5" s="161">
        <v>4</v>
      </c>
      <c r="JF5" s="161">
        <v>1761</v>
      </c>
      <c r="JG5" s="159">
        <v>42500</v>
      </c>
      <c r="JH5" s="161">
        <v>472</v>
      </c>
      <c r="JI5" s="159">
        <v>42241</v>
      </c>
      <c r="JJ5" s="161">
        <v>550</v>
      </c>
      <c r="JK5" s="161">
        <v>24</v>
      </c>
      <c r="JL5" s="159">
        <v>42346</v>
      </c>
      <c r="JM5" s="161">
        <v>501</v>
      </c>
      <c r="JN5" s="161">
        <v>24</v>
      </c>
      <c r="JO5" s="159">
        <v>42500</v>
      </c>
      <c r="JP5" s="161">
        <v>472</v>
      </c>
      <c r="JQ5" s="161">
        <v>18</v>
      </c>
      <c r="MN5" t="str">
        <f t="shared" si="0"/>
        <v>YesNoNoNoYesNo</v>
      </c>
      <c r="MO5" t="str">
        <f>IF(AND(MN5="NoNoNoNoNoNo",JI5=""),"No Programs",VLOOKUP(MN5,Lookups!$DA$4:$DB$67,2,FALSE))</f>
        <v>READ 180 Only</v>
      </c>
      <c r="MP5">
        <f t="shared" si="1"/>
        <v>1</v>
      </c>
      <c r="MQ5" t="str">
        <f t="shared" si="2"/>
        <v>READ 180 User</v>
      </c>
      <c r="MR5" t="str">
        <f>Directions!$D$3</f>
        <v>Usage</v>
      </c>
      <c r="MS5" t="str">
        <f>VLOOKUP(MQ5,Lookups!$CU$71:$CV$80,2,FALSE)</f>
        <v>READ 180 Record</v>
      </c>
      <c r="MT5">
        <f t="shared" si="3"/>
        <v>1</v>
      </c>
      <c r="MU5">
        <f t="shared" si="4"/>
        <v>1</v>
      </c>
      <c r="MV5">
        <f t="shared" si="5"/>
        <v>1</v>
      </c>
      <c r="MW5">
        <f t="shared" si="6"/>
        <v>1</v>
      </c>
      <c r="MX5">
        <f t="shared" si="7"/>
        <v>37</v>
      </c>
      <c r="MY5" t="str">
        <f t="shared" si="8"/>
        <v>Not Used</v>
      </c>
      <c r="MZ5">
        <f t="shared" si="9"/>
        <v>0</v>
      </c>
      <c r="NA5" t="str">
        <f t="shared" si="10"/>
        <v>Not Available</v>
      </c>
      <c r="NB5" t="str">
        <f t="shared" si="11"/>
        <v>Not Available</v>
      </c>
      <c r="NC5" t="str">
        <f t="shared" si="12"/>
        <v>4 Not Indicated</v>
      </c>
      <c r="ND5" t="str">
        <f t="shared" si="13"/>
        <v>4 Not Indicated</v>
      </c>
      <c r="NE5" t="str">
        <f t="shared" si="14"/>
        <v>4 Not Indicated</v>
      </c>
      <c r="NF5" t="str">
        <f t="shared" si="15"/>
        <v>4 Not Indicated</v>
      </c>
      <c r="NG5" t="str">
        <f t="shared" si="16"/>
        <v>4 Not Indicated</v>
      </c>
      <c r="NH5" s="159">
        <f t="shared" si="17"/>
        <v>42500</v>
      </c>
      <c r="NI5">
        <f t="shared" si="18"/>
        <v>472</v>
      </c>
      <c r="NJ5" s="159">
        <f t="shared" si="19"/>
        <v>42241</v>
      </c>
      <c r="NK5">
        <f t="shared" si="20"/>
        <v>550</v>
      </c>
      <c r="NL5">
        <f t="shared" si="21"/>
        <v>37</v>
      </c>
      <c r="NM5">
        <f t="shared" si="22"/>
        <v>1</v>
      </c>
      <c r="NN5">
        <f>IF(OR(E5="PK",E5="K",JJ5=""),"Null",INDEX(Lookups!$EZ$4:$FW$18,MATCH($JJ5,Lookups!$EY$4:$EY$18,1),MATCH($E5,Lookups!$EZ$3:$FW$3,0)))</f>
        <v>105</v>
      </c>
      <c r="NO5">
        <f>IF(OR(E5="PK",E5="K",JJ5=""),"Null",INDEX(Lookups!$EZ$4:$FW$18,MATCH($JJ5,Lookups!$EY$4:$EY$18,1),MATCH($E5,Lookups!$EZ$3:$FW$3,0) + 1))</f>
        <v>155</v>
      </c>
      <c r="NP5">
        <f t="shared" si="23"/>
        <v>210</v>
      </c>
      <c r="NQ5" t="str">
        <f t="shared" si="24"/>
        <v>No PI Needed</v>
      </c>
      <c r="NR5" t="str">
        <f t="shared" si="25"/>
        <v>No PI Needed</v>
      </c>
      <c r="NS5" t="str">
        <f t="shared" si="26"/>
        <v>400L to 599L</v>
      </c>
      <c r="NT5" t="str">
        <f t="shared" si="27"/>
        <v>400L to 599L</v>
      </c>
      <c r="NU5" t="str">
        <f t="shared" si="28"/>
        <v>400L to 599L</v>
      </c>
      <c r="NV5" s="183" t="str">
        <f t="array" ref="NV5">IF($NL5="No RI Tests","No RI Tests",VLOOKUP(IF(AND(E5="K",JJ5&lt;280),3,IF(AND(E5="K",JJ5&gt;=280),4,MAX(IF(E5=Lookups!$DF$6:$DF$99,IF(JJ5&gt;=Lookups!$DG$6:$DG$99,Lookups!$DH$6:$DH$99))))),Lookups!$DE$104:$DG$108,2,FALSE))</f>
        <v>1 Below Basic</v>
      </c>
      <c r="NW5" s="161" t="str">
        <f t="array" ref="NW5">IF($NL5="No RI Tests","No RI Tests",VLOOKUP(IF(AND(E5="K",JH5&lt;280),3,IF(AND(E5="K",JH5&gt;=280),4,MAX(IF(E5=Lookups!$DF$6:$DF$99,IF(NI5&gt;=Lookups!$DG$6:$DG$99,Lookups!$DH$6:$DH$99))))),Lookups!$DE$104:$DG$108,2,FALSE))</f>
        <v>1 Below Basic</v>
      </c>
      <c r="NX5" s="161" t="str">
        <f t="array" ref="NX5">IF($NL5="No RI Tests","No RI Tests",VLOOKUP(IF(AND(E5="K",NK5&lt;280),3,IF(AND(E5="K",NK5&gt;=280),4,MAX(IF(E5=Lookups!$DF$6:$DF$99,IF(NK5&gt;=Lookups!$DG$6:$DG$99,Lookups!$DH$6:$DH$99))))),Lookups!$DE$104:$DG$108,2,FALSE))</f>
        <v>1 Below Basic</v>
      </c>
      <c r="NY5">
        <f t="shared" si="29"/>
        <v>1</v>
      </c>
      <c r="NZ5">
        <f t="shared" si="30"/>
        <v>0</v>
      </c>
      <c r="OA5" t="str">
        <f t="shared" si="31"/>
        <v>Maintained Performance Level</v>
      </c>
      <c r="OB5" s="161" t="str">
        <f t="array" ref="OB5">IF($NL5="No RI Tests","No RI Tests",IF(E5="K","N/A",VLOOKUP(MAX(IF(E5=Lookups!$DF$6:$DF$99,IF(JJ5&gt;=Lookups!$DG$6:$DG$99,Lookups!$DI$6:$DI$99))),Lookups!$DE$104:$DG$108,3,FALSE)))</f>
        <v>1 Limited</v>
      </c>
      <c r="OC5" s="161" t="str">
        <f t="array" ref="OC5">IF($NL5="No RI Tests","No RI Tests",IF(E5="K","N/A",VLOOKUP(MAX(IF(E5=Lookups!$DF$6:$DF$99,IF(NI5&gt;=Lookups!$DG$6:$DG$99,Lookups!$DI$6:$DI$99))),Lookups!$DE$104:$DG$108,3,FALSE)))</f>
        <v>1 Limited</v>
      </c>
      <c r="OD5" s="161" t="str">
        <f t="array" ref="OD5">IF($NL5="No RI Tests","No RI Tests",IF(E5="K","N/A",VLOOKUP(MAX(IF(E5=Lookups!$DF$6:$DF$99,IF(NK5&gt;=Lookups!$DG$6:$DG$99,Lookups!$DI$6:$DI$99))),Lookups!$DE$104:$DG$108,3,FALSE)))</f>
        <v>1 Limited</v>
      </c>
      <c r="OE5">
        <f t="shared" si="32"/>
        <v>1</v>
      </c>
      <c r="OF5">
        <f t="shared" si="33"/>
        <v>0</v>
      </c>
      <c r="OG5" t="str">
        <f t="shared" si="34"/>
        <v>Maintained Performance Level</v>
      </c>
      <c r="OH5">
        <f t="shared" si="35"/>
        <v>-78</v>
      </c>
      <c r="OI5">
        <f t="shared" si="36"/>
        <v>0</v>
      </c>
      <c r="OJ5">
        <f t="shared" si="37"/>
        <v>0</v>
      </c>
      <c r="OK5">
        <f t="shared" si="38"/>
        <v>0</v>
      </c>
      <c r="OL5">
        <f t="shared" si="39"/>
        <v>-0.6</v>
      </c>
      <c r="OM5" t="str">
        <f t="shared" si="40"/>
        <v>Fall Administration</v>
      </c>
      <c r="ON5" t="str">
        <f t="shared" si="41"/>
        <v>Spring Administration</v>
      </c>
      <c r="OO5" t="str">
        <f t="shared" si="42"/>
        <v>Fall to Spring-Full Year RI</v>
      </c>
      <c r="OP5" t="str">
        <f ca="1">IF(AND(HR5&lt;&gt;"",JJ5&lt;600),IF(HT5="Advancing","Tier 2","Tier 3"),IF(JI5="","Null",IF(OR(E5="K",E5&lt;3),"FRA Recommended",IF(JJ5&gt;=IF(E5&lt;6,400,600),IF(JJ5&lt;VLOOKUP(E5,Lookups!$AP$3:$AR$16,3,FALSE),"Tier 2","Core"),IF(JJ5&lt;400,IF(RAND()&lt;0.81,"Tier 3","Tier 2"),IF(RAND()&lt;0.51,"Tier 3","Tier 2"))))))</f>
        <v>Tier 2</v>
      </c>
      <c r="OQ5" t="str">
        <f t="shared" si="43"/>
        <v>Average Reading Invt. at Least 15 Minutes Long</v>
      </c>
      <c r="OR5">
        <f t="shared" si="44"/>
        <v>0</v>
      </c>
      <c r="OS5">
        <f t="shared" si="45"/>
        <v>0</v>
      </c>
      <c r="OT5">
        <f t="shared" si="46"/>
        <v>78</v>
      </c>
      <c r="OU5" s="159" t="str">
        <f t="shared" si="47"/>
        <v>No PI Tests</v>
      </c>
      <c r="OV5" t="str">
        <f t="shared" si="48"/>
        <v>No PI Tests</v>
      </c>
      <c r="OW5" t="str">
        <f t="shared" si="49"/>
        <v>No PI Tests</v>
      </c>
      <c r="OX5" t="str">
        <f t="shared" si="50"/>
        <v>No PI Tests</v>
      </c>
      <c r="OY5" t="str">
        <f t="shared" si="51"/>
        <v>No PI Tests</v>
      </c>
      <c r="OZ5" t="str">
        <f t="shared" si="52"/>
        <v>No PI Tests</v>
      </c>
      <c r="PA5" s="159" t="str">
        <f t="shared" si="53"/>
        <v>No PI Tests</v>
      </c>
      <c r="PB5" t="str">
        <f t="shared" si="54"/>
        <v>No PI Tests</v>
      </c>
      <c r="PC5" t="str">
        <f t="shared" si="55"/>
        <v>No PI Tests</v>
      </c>
      <c r="PD5" t="str">
        <f t="shared" si="56"/>
        <v>No PI Tests</v>
      </c>
      <c r="PE5" t="str">
        <f t="shared" si="57"/>
        <v>No PI Tests</v>
      </c>
      <c r="PF5" t="str">
        <f t="shared" si="58"/>
        <v>No PI Tests</v>
      </c>
      <c r="PG5" t="str">
        <f t="shared" si="59"/>
        <v>No PI Tests</v>
      </c>
      <c r="PH5">
        <f t="shared" si="60"/>
        <v>0</v>
      </c>
      <c r="PI5">
        <f t="shared" si="61"/>
        <v>0</v>
      </c>
      <c r="PJ5" t="str">
        <f t="shared" si="62"/>
        <v>Null</v>
      </c>
      <c r="PK5" t="str">
        <f>IF(HR5="","Null",IF(E5&lt;3,"Null",IF(HU5=0,0,IF(HS5="Form 1",VLOOKUP(HU5,Lookups!$BE$3:$BP$63,E5,FALSE),IF(HS5="Form 2",VLOOKUP(HU5,Lookups!$BE$67:$BP$127,E5,FALSE),VLOOKUP(HU5,Lookups!$BE$130:$BP$190,E5,FALSE))))))</f>
        <v>Null</v>
      </c>
      <c r="PL5" t="str">
        <f t="shared" si="63"/>
        <v>Null</v>
      </c>
      <c r="PM5" t="str">
        <f>IF($PH5=0,"Null",IF(E5&lt;3,"Null",IF(OX5=0,0,IF(OV5="Form 1",VLOOKUP(OX5,Lookups!$BE$3:$BP$63,E5,FALSE),IF(OV5="Form 2",VLOOKUP(OX5,Lookups!$BE$67:$BP$127,E5,FALSE),VLOOKUP(OX5,Lookups!$BE$130:$BP$190,E5,FALSE))))))</f>
        <v>Null</v>
      </c>
      <c r="PN5" t="str">
        <f t="shared" si="64"/>
        <v>Null</v>
      </c>
      <c r="PO5" t="str">
        <f t="shared" si="65"/>
        <v>Null</v>
      </c>
      <c r="PP5" t="str">
        <f t="shared" si="66"/>
        <v>Null</v>
      </c>
      <c r="PQ5" t="str">
        <f>IF(HR5="","Null",IF(E5&lt;3,"Null",IF(HV5=0,0,IF(HS5="Form 1",VLOOKUP(HV5,Lookups!$BR$3:$CC$63,E5,FALSE),IF(HS5="Form 2",VLOOKUP(HV5,Lookups!$BR$67:$CC$127,E5,FALSE),VLOOKUP(HV5,Lookups!$BR$130:$CC$190,E5,FALSE))))))</f>
        <v>Null</v>
      </c>
      <c r="PR5" t="str">
        <f t="shared" si="67"/>
        <v>Null</v>
      </c>
      <c r="PS5" t="str">
        <f>IF(HR5="","Null",IF(E5&lt;3,"Null",IF(OY5=0,0,IF(OW5="Form 1",VLOOKUP(OY5,Lookups!$BR$3:$CC$63,E5,FALSE),IF(OW5="Form 2",VLOOKUP(OY5,Lookups!$BR$67:$CC$127,E5,FALSE),VLOOKUP(OY5,Lookups!$BR$130:$CC$190,E5,FALSE))))))</f>
        <v>Null</v>
      </c>
      <c r="PT5" t="str">
        <f t="shared" si="68"/>
        <v>Null</v>
      </c>
      <c r="PU5" t="str">
        <f t="shared" si="69"/>
        <v>Null</v>
      </c>
      <c r="PV5" t="str">
        <f t="shared" si="70"/>
        <v>Null</v>
      </c>
      <c r="PW5" t="str">
        <f t="shared" si="71"/>
        <v>No PI Tests</v>
      </c>
      <c r="PX5">
        <f t="shared" si="72"/>
        <v>1</v>
      </c>
      <c r="PY5">
        <f t="shared" si="73"/>
        <v>0</v>
      </c>
      <c r="PZ5" t="str">
        <f t="shared" si="74"/>
        <v>Null</v>
      </c>
      <c r="QA5" t="str">
        <f t="shared" si="75"/>
        <v>Null</v>
      </c>
      <c r="QB5" t="str">
        <f t="shared" si="76"/>
        <v>Null</v>
      </c>
      <c r="QC5" t="str">
        <f>IF($MS5="System 44 Record",IF(BQ5&lt;MEDIAN(Directions!$F$3,Directions!$F$6),"Mid-Year Exited Student","Full Year Participant")&amp;IF(BP5&lt;Directions!$F$3,", Started Prior Year",", Started This Year"),"Null")</f>
        <v>Null</v>
      </c>
      <c r="QD5" t="str">
        <f t="shared" si="77"/>
        <v>Null</v>
      </c>
      <c r="QE5">
        <f t="shared" si="78"/>
        <v>1</v>
      </c>
      <c r="QF5">
        <f t="shared" si="79"/>
        <v>1</v>
      </c>
      <c r="QG5">
        <f t="shared" si="80"/>
        <v>1</v>
      </c>
      <c r="QH5">
        <f t="shared" si="81"/>
        <v>3</v>
      </c>
      <c r="QI5">
        <f t="shared" si="82"/>
        <v>0.76</v>
      </c>
      <c r="QJ5" t="str">
        <f t="shared" si="83"/>
        <v>Used All 3</v>
      </c>
      <c r="QK5" t="str">
        <f t="shared" si="84"/>
        <v>80 to 99 Sessions</v>
      </c>
      <c r="QL5" t="str">
        <f t="shared" si="85"/>
        <v>13 or More Segments</v>
      </c>
      <c r="QM5" t="str">
        <f>IF($MS5="READ 180 Record",IF(AQ5="","Null",VLOOKUP(JJ5,Lookups!$DX$3:$EB$2054,AN5+1,FALSE)),"Null")</f>
        <v>Level Matches Lexile Score</v>
      </c>
      <c r="QN5" t="str">
        <f t="shared" si="86"/>
        <v>Null</v>
      </c>
    </row>
    <row r="6" spans="1:456" x14ac:dyDescent="0.25">
      <c r="A6" s="161" t="s">
        <v>1447</v>
      </c>
      <c r="B6" s="161" t="s">
        <v>1447</v>
      </c>
      <c r="C6" s="161" t="s">
        <v>1447</v>
      </c>
      <c r="D6" s="161" t="s">
        <v>1447</v>
      </c>
      <c r="E6" s="161">
        <v>3</v>
      </c>
      <c r="F6" s="161" t="s">
        <v>1447</v>
      </c>
      <c r="G6" s="161" t="s">
        <v>880</v>
      </c>
      <c r="H6" s="161" t="s">
        <v>881</v>
      </c>
      <c r="K6" s="161">
        <v>0</v>
      </c>
      <c r="L6" s="161">
        <v>0</v>
      </c>
      <c r="M6" s="161">
        <v>0</v>
      </c>
      <c r="N6" s="161">
        <v>0</v>
      </c>
      <c r="O6" s="161">
        <v>0</v>
      </c>
      <c r="P6" s="161">
        <v>0</v>
      </c>
      <c r="Q6" s="161">
        <v>0</v>
      </c>
      <c r="R6" s="161">
        <v>0</v>
      </c>
      <c r="S6" s="161">
        <v>0</v>
      </c>
      <c r="T6" s="161">
        <v>0</v>
      </c>
      <c r="U6" s="161">
        <v>0</v>
      </c>
      <c r="V6" s="161">
        <v>0</v>
      </c>
      <c r="W6" s="161">
        <v>0</v>
      </c>
      <c r="X6" s="161">
        <v>0</v>
      </c>
      <c r="AB6" s="161" t="s">
        <v>242</v>
      </c>
      <c r="AC6" s="161" t="s">
        <v>242</v>
      </c>
      <c r="AD6" s="161" t="s">
        <v>242</v>
      </c>
      <c r="AE6" s="161" t="s">
        <v>242</v>
      </c>
      <c r="AF6" s="161" t="s">
        <v>242</v>
      </c>
      <c r="AG6" s="161" t="s">
        <v>242</v>
      </c>
      <c r="AH6" s="161" t="s">
        <v>242</v>
      </c>
      <c r="AI6" s="161">
        <v>20150801</v>
      </c>
      <c r="AJ6" s="161">
        <v>20160525</v>
      </c>
      <c r="AK6" s="161" t="s">
        <v>869</v>
      </c>
      <c r="AL6" t="s">
        <v>1078</v>
      </c>
      <c r="BN6" t="s">
        <v>1079</v>
      </c>
      <c r="ET6" s="161">
        <v>0</v>
      </c>
      <c r="EU6" s="161">
        <v>0</v>
      </c>
      <c r="EV6" s="161">
        <v>0</v>
      </c>
      <c r="EW6" s="161">
        <v>0</v>
      </c>
      <c r="EX6" s="161">
        <v>0</v>
      </c>
      <c r="EY6" s="161">
        <v>0</v>
      </c>
      <c r="EZ6" s="161">
        <v>0</v>
      </c>
      <c r="FA6" s="161">
        <v>0</v>
      </c>
      <c r="FB6" s="161">
        <v>0</v>
      </c>
      <c r="FC6" s="161">
        <v>0</v>
      </c>
      <c r="FD6" s="161">
        <v>0</v>
      </c>
      <c r="FE6" s="161">
        <v>0</v>
      </c>
      <c r="HN6" s="161" t="s">
        <v>881</v>
      </c>
      <c r="JB6" s="161" t="s">
        <v>881</v>
      </c>
      <c r="JC6" s="161">
        <v>0</v>
      </c>
      <c r="JD6" s="161">
        <v>0</v>
      </c>
      <c r="JE6" s="161">
        <v>0</v>
      </c>
      <c r="JF6" s="161">
        <v>0</v>
      </c>
      <c r="MN6" t="str">
        <f t="shared" si="0"/>
        <v>NoNoNoNoNoNo</v>
      </c>
      <c r="MO6" t="str">
        <f>IF(AND(MN6="NoNoNoNoNoNo",JI6=""),"No Programs",VLOOKUP(MN6,Lookups!$DA$4:$DB$67,2,FALSE))</f>
        <v>No Programs</v>
      </c>
      <c r="MP6">
        <f t="shared" si="1"/>
        <v>0</v>
      </c>
      <c r="MQ6" t="str">
        <f t="shared" si="2"/>
        <v>No Program Use</v>
      </c>
      <c r="MR6" t="str">
        <f>Directions!$D$3</f>
        <v>Usage</v>
      </c>
      <c r="MS6" t="str">
        <f>VLOOKUP(MQ6,Lookups!$CU$71:$CV$80,2,FALSE)</f>
        <v>Exclude</v>
      </c>
      <c r="MT6">
        <f t="shared" si="3"/>
        <v>0</v>
      </c>
      <c r="MU6">
        <f t="shared" si="4"/>
        <v>0</v>
      </c>
      <c r="MV6">
        <f t="shared" si="5"/>
        <v>0</v>
      </c>
      <c r="MW6">
        <f t="shared" si="6"/>
        <v>0</v>
      </c>
      <c r="MX6">
        <f t="shared" si="7"/>
        <v>0</v>
      </c>
      <c r="MY6" t="str">
        <f t="shared" si="8"/>
        <v>Not Used</v>
      </c>
      <c r="MZ6">
        <f t="shared" si="9"/>
        <v>0</v>
      </c>
      <c r="NA6" t="str">
        <f t="shared" si="10"/>
        <v>Not Available</v>
      </c>
      <c r="NB6" t="str">
        <f t="shared" si="11"/>
        <v>Not Available</v>
      </c>
      <c r="NC6" t="str">
        <f t="shared" si="12"/>
        <v>4 Not Indicated</v>
      </c>
      <c r="ND6" t="str">
        <f t="shared" si="13"/>
        <v>4 Not Indicated</v>
      </c>
      <c r="NE6" t="str">
        <f t="shared" si="14"/>
        <v>4 Not Indicated</v>
      </c>
      <c r="NF6" t="str">
        <f t="shared" si="15"/>
        <v>4 Not Indicated</v>
      </c>
      <c r="NG6" t="str">
        <f t="shared" si="16"/>
        <v>4 Not Indicated</v>
      </c>
      <c r="NH6" s="159" t="str">
        <f t="shared" si="17"/>
        <v>Null</v>
      </c>
      <c r="NI6" t="str">
        <f t="shared" si="18"/>
        <v>Null</v>
      </c>
      <c r="NJ6" s="159" t="str">
        <f t="shared" si="19"/>
        <v>Null</v>
      </c>
      <c r="NK6" t="str">
        <f t="shared" si="20"/>
        <v>Null</v>
      </c>
      <c r="NL6" t="str">
        <f t="shared" si="21"/>
        <v>No RI Tests</v>
      </c>
      <c r="NM6">
        <f t="shared" si="22"/>
        <v>0</v>
      </c>
      <c r="NN6" t="str">
        <f>IF(OR(E6="PK",E6="K",JJ6=""),"Null",INDEX(Lookups!$EZ$4:$FW$18,MATCH($JJ6,Lookups!$EY$4:$EY$18,1),MATCH($E6,Lookups!$EZ$3:$FW$3,0)))</f>
        <v>Null</v>
      </c>
      <c r="NO6" t="str">
        <f>IF(OR(E6="PK",E6="K",JJ6=""),"Null",INDEX(Lookups!$EZ$4:$FW$18,MATCH($JJ6,Lookups!$EY$4:$EY$18,1),MATCH($E6,Lookups!$EZ$3:$FW$3,0) + 1))</f>
        <v>Null</v>
      </c>
      <c r="NP6" t="str">
        <f t="shared" si="23"/>
        <v>Null</v>
      </c>
      <c r="NQ6" t="str">
        <f t="shared" si="24"/>
        <v>Null</v>
      </c>
      <c r="NR6" t="str">
        <f t="shared" si="25"/>
        <v>Null</v>
      </c>
      <c r="NS6" t="str">
        <f t="shared" si="26"/>
        <v>No RI Tests</v>
      </c>
      <c r="NT6" t="str">
        <f t="shared" si="27"/>
        <v>No RI Tests</v>
      </c>
      <c r="NU6" t="str">
        <f t="shared" si="28"/>
        <v>No RI Tests</v>
      </c>
      <c r="NV6" s="183" t="str">
        <f t="array" ref="NV6">IF($NL6="No RI Tests","No RI Tests",VLOOKUP(IF(AND(E6="K",JJ6&lt;280),3,IF(AND(E6="K",JJ6&gt;=280),4,MAX(IF(E6=Lookups!$DF$6:$DF$99,IF(JJ6&gt;=Lookups!$DG$6:$DG$99,Lookups!$DH$6:$DH$99))))),Lookups!$DE$104:$DG$108,2,FALSE))</f>
        <v>No RI Tests</v>
      </c>
      <c r="NW6" s="161" t="str">
        <f t="array" ref="NW6">IF($NL6="No RI Tests","No RI Tests",VLOOKUP(IF(AND(E6="K",JH6&lt;280),3,IF(AND(E6="K",JH6&gt;=280),4,MAX(IF(E6=Lookups!$DF$6:$DF$99,IF(NI6&gt;=Lookups!$DG$6:$DG$99,Lookups!$DH$6:$DH$99))))),Lookups!$DE$104:$DG$108,2,FALSE))</f>
        <v>No RI Tests</v>
      </c>
      <c r="NX6" s="161" t="str">
        <f t="array" ref="NX6">IF($NL6="No RI Tests","No RI Tests",VLOOKUP(IF(AND(E6="K",NK6&lt;280),3,IF(AND(E6="K",NK6&gt;=280),4,MAX(IF(E6=Lookups!$DF$6:$DF$99,IF(NK6&gt;=Lookups!$DG$6:$DG$99,Lookups!$DH$6:$DH$99))))),Lookups!$DE$104:$DG$108,2,FALSE))</f>
        <v>No RI Tests</v>
      </c>
      <c r="NY6" t="str">
        <f t="shared" si="29"/>
        <v>Null</v>
      </c>
      <c r="NZ6" t="str">
        <f t="shared" si="30"/>
        <v>Null</v>
      </c>
      <c r="OA6" t="str">
        <f t="shared" si="31"/>
        <v>No RI for Comparison</v>
      </c>
      <c r="OB6" s="161" t="str">
        <f t="array" ref="OB6">IF($NL6="No RI Tests","No RI Tests",IF(E6="K","N/A",VLOOKUP(MAX(IF(E6=Lookups!$DF$6:$DF$99,IF(JJ6&gt;=Lookups!$DG$6:$DG$99,Lookups!$DI$6:$DI$99))),Lookups!$DE$104:$DG$108,3,FALSE)))</f>
        <v>No RI Tests</v>
      </c>
      <c r="OC6" s="161" t="str">
        <f t="array" ref="OC6">IF($NL6="No RI Tests","No RI Tests",IF(E6="K","N/A",VLOOKUP(MAX(IF(E6=Lookups!$DF$6:$DF$99,IF(NI6&gt;=Lookups!$DG$6:$DG$99,Lookups!$DI$6:$DI$99))),Lookups!$DE$104:$DG$108,3,FALSE)))</f>
        <v>No RI Tests</v>
      </c>
      <c r="OD6" s="161" t="str">
        <f t="array" ref="OD6">IF($NL6="No RI Tests","No RI Tests",IF(E6="K","N/A",VLOOKUP(MAX(IF(E6=Lookups!$DF$6:$DF$99,IF(NK6&gt;=Lookups!$DG$6:$DG$99,Lookups!$DI$6:$DI$99))),Lookups!$DE$104:$DG$108,3,FALSE)))</f>
        <v>No RI Tests</v>
      </c>
      <c r="OE6" t="str">
        <f t="shared" si="32"/>
        <v>Null</v>
      </c>
      <c r="OF6" t="str">
        <f t="shared" si="33"/>
        <v>Null</v>
      </c>
      <c r="OG6" t="str">
        <f t="shared" si="34"/>
        <v>No RI for Comparison</v>
      </c>
      <c r="OH6" t="str">
        <f t="shared" si="35"/>
        <v>Null</v>
      </c>
      <c r="OI6" t="str">
        <f t="shared" si="36"/>
        <v>Null</v>
      </c>
      <c r="OJ6" t="str">
        <f t="shared" si="37"/>
        <v>Null</v>
      </c>
      <c r="OK6" t="str">
        <f t="shared" si="38"/>
        <v>Null</v>
      </c>
      <c r="OL6" t="str">
        <f t="shared" si="39"/>
        <v>Null</v>
      </c>
      <c r="OM6" t="str">
        <f t="shared" si="40"/>
        <v>Null</v>
      </c>
      <c r="ON6" t="str">
        <f t="shared" si="41"/>
        <v>Null</v>
      </c>
      <c r="OO6" t="str">
        <f t="shared" si="42"/>
        <v>Null RI</v>
      </c>
      <c r="OP6" t="str">
        <f ca="1">IF(AND(HR6&lt;&gt;"",JJ6&lt;600),IF(HT6="Advancing","Tier 2","Tier 3"),IF(JI6="","Null",IF(OR(E6="K",E6&lt;3),"FRA Recommended",IF(JJ6&gt;=IF(E6&lt;6,400,600),IF(JJ6&lt;VLOOKUP(E6,Lookups!$AP$3:$AR$16,3,FALSE),"Tier 2","Core"),IF(JJ6&lt;400,IF(RAND()&lt;0.81,"Tier 3","Tier 2"),IF(RAND()&lt;0.51,"Tier 3","Tier 2"))))))</f>
        <v>Null</v>
      </c>
      <c r="OQ6" t="str">
        <f t="shared" si="43"/>
        <v>Null</v>
      </c>
      <c r="OR6" t="str">
        <f t="shared" si="44"/>
        <v>Null</v>
      </c>
      <c r="OS6" t="str">
        <f t="shared" si="45"/>
        <v>Null</v>
      </c>
      <c r="OT6" t="str">
        <f t="shared" si="46"/>
        <v>No RI Tests</v>
      </c>
      <c r="OU6" s="159" t="str">
        <f t="shared" si="47"/>
        <v>No PI Tests</v>
      </c>
      <c r="OV6" t="str">
        <f t="shared" si="48"/>
        <v>No PI Tests</v>
      </c>
      <c r="OW6" t="str">
        <f t="shared" si="49"/>
        <v>No PI Tests</v>
      </c>
      <c r="OX6" t="str">
        <f t="shared" si="50"/>
        <v>No PI Tests</v>
      </c>
      <c r="OY6" t="str">
        <f t="shared" si="51"/>
        <v>No PI Tests</v>
      </c>
      <c r="OZ6" t="str">
        <f t="shared" si="52"/>
        <v>No PI Tests</v>
      </c>
      <c r="PA6" s="159" t="str">
        <f t="shared" si="53"/>
        <v>No PI Tests</v>
      </c>
      <c r="PB6" t="str">
        <f t="shared" si="54"/>
        <v>No PI Tests</v>
      </c>
      <c r="PC6" t="str">
        <f t="shared" si="55"/>
        <v>No PI Tests</v>
      </c>
      <c r="PD6" t="str">
        <f t="shared" si="56"/>
        <v>No PI Tests</v>
      </c>
      <c r="PE6" t="str">
        <f t="shared" si="57"/>
        <v>No PI Tests</v>
      </c>
      <c r="PF6" t="str">
        <f t="shared" si="58"/>
        <v>No PI Tests</v>
      </c>
      <c r="PG6" t="str">
        <f t="shared" si="59"/>
        <v>No PI Tests</v>
      </c>
      <c r="PH6">
        <f t="shared" si="60"/>
        <v>0</v>
      </c>
      <c r="PI6">
        <f t="shared" si="61"/>
        <v>0</v>
      </c>
      <c r="PJ6" t="str">
        <f t="shared" si="62"/>
        <v>Null</v>
      </c>
      <c r="PK6" t="str">
        <f>IF(HR6="","Null",IF(E6&lt;3,"Null",IF(HU6=0,0,IF(HS6="Form 1",VLOOKUP(HU6,Lookups!$BE$3:$BP$63,E6,FALSE),IF(HS6="Form 2",VLOOKUP(HU6,Lookups!$BE$67:$BP$127,E6,FALSE),VLOOKUP(HU6,Lookups!$BE$130:$BP$190,E6,FALSE))))))</f>
        <v>Null</v>
      </c>
      <c r="PL6" t="str">
        <f t="shared" si="63"/>
        <v>Null</v>
      </c>
      <c r="PM6" t="str">
        <f>IF($PH6=0,"Null",IF(E6&lt;3,"Null",IF(OX6=0,0,IF(OV6="Form 1",VLOOKUP(OX6,Lookups!$BE$3:$BP$63,E6,FALSE),IF(OV6="Form 2",VLOOKUP(OX6,Lookups!$BE$67:$BP$127,E6,FALSE),VLOOKUP(OX6,Lookups!$BE$130:$BP$190,E6,FALSE))))))</f>
        <v>Null</v>
      </c>
      <c r="PN6" t="str">
        <f t="shared" si="64"/>
        <v>Null</v>
      </c>
      <c r="PO6" t="str">
        <f t="shared" si="65"/>
        <v>Null</v>
      </c>
      <c r="PP6" t="str">
        <f t="shared" si="66"/>
        <v>Null</v>
      </c>
      <c r="PQ6" t="str">
        <f>IF(HR6="","Null",IF(E6&lt;3,"Null",IF(HV6=0,0,IF(HS6="Form 1",VLOOKUP(HV6,Lookups!$BR$3:$CC$63,E6,FALSE),IF(HS6="Form 2",VLOOKUP(HV6,Lookups!$BR$67:$CC$127,E6,FALSE),VLOOKUP(HV6,Lookups!$BR$130:$CC$190,E6,FALSE))))))</f>
        <v>Null</v>
      </c>
      <c r="PR6" t="str">
        <f t="shared" si="67"/>
        <v>Null</v>
      </c>
      <c r="PS6" t="str">
        <f>IF(HR6="","Null",IF(E6&lt;3,"Null",IF(OY6=0,0,IF(OW6="Form 1",VLOOKUP(OY6,Lookups!$BR$3:$CC$63,E6,FALSE),IF(OW6="Form 2",VLOOKUP(OY6,Lookups!$BR$67:$CC$127,E6,FALSE),VLOOKUP(OY6,Lookups!$BR$130:$CC$190,E6,FALSE))))))</f>
        <v>Null</v>
      </c>
      <c r="PT6" t="str">
        <f t="shared" si="68"/>
        <v>Null</v>
      </c>
      <c r="PU6" t="str">
        <f t="shared" si="69"/>
        <v>Null</v>
      </c>
      <c r="PV6" t="str">
        <f t="shared" si="70"/>
        <v>Null</v>
      </c>
      <c r="PW6" t="str">
        <f t="shared" si="71"/>
        <v>No PI Tests</v>
      </c>
      <c r="PX6">
        <f t="shared" si="72"/>
        <v>0</v>
      </c>
      <c r="PY6">
        <f t="shared" si="73"/>
        <v>0</v>
      </c>
      <c r="PZ6" t="str">
        <f t="shared" si="74"/>
        <v>Null</v>
      </c>
      <c r="QA6" t="str">
        <f t="shared" si="75"/>
        <v>Null</v>
      </c>
      <c r="QB6" t="str">
        <f t="shared" si="76"/>
        <v>Null</v>
      </c>
      <c r="QC6" t="str">
        <f>IF($MS6="System 44 Record",IF(BQ6&lt;MEDIAN(Directions!$F$3,Directions!$F$6),"Mid-Year Exited Student","Full Year Participant")&amp;IF(BP6&lt;Directions!$F$3,", Started Prior Year",", Started This Year"),"Null")</f>
        <v>Null</v>
      </c>
      <c r="QD6" t="str">
        <f t="shared" si="77"/>
        <v>Null</v>
      </c>
      <c r="QE6">
        <f t="shared" si="78"/>
        <v>0</v>
      </c>
      <c r="QF6">
        <f t="shared" si="79"/>
        <v>0</v>
      </c>
      <c r="QG6">
        <f t="shared" si="80"/>
        <v>0</v>
      </c>
      <c r="QH6">
        <f t="shared" si="81"/>
        <v>0</v>
      </c>
      <c r="QI6">
        <f t="shared" si="82"/>
        <v>0</v>
      </c>
      <c r="QJ6" t="str">
        <f t="shared" si="83"/>
        <v>Used None</v>
      </c>
      <c r="QK6" t="str">
        <f t="shared" si="84"/>
        <v>Null</v>
      </c>
      <c r="QL6" t="str">
        <f t="shared" si="85"/>
        <v>Null</v>
      </c>
      <c r="QM6" t="str">
        <f>IF($MS6="READ 180 Record",IF(AQ6="","Null",VLOOKUP(JJ6,Lookups!$DX$3:$EB$2054,AN6+1,FALSE)),"Null")</f>
        <v>Null</v>
      </c>
      <c r="QN6" t="str">
        <f t="shared" si="86"/>
        <v>Null</v>
      </c>
    </row>
    <row r="7" spans="1:456" x14ac:dyDescent="0.25">
      <c r="A7" s="161" t="s">
        <v>1447</v>
      </c>
      <c r="B7" s="161" t="s">
        <v>1447</v>
      </c>
      <c r="C7" s="161" t="s">
        <v>1447</v>
      </c>
      <c r="D7" s="161" t="s">
        <v>1447</v>
      </c>
      <c r="E7" s="161">
        <v>3</v>
      </c>
      <c r="F7" s="161" t="s">
        <v>1447</v>
      </c>
      <c r="G7" s="161" t="s">
        <v>885</v>
      </c>
      <c r="H7" s="161" t="s">
        <v>886</v>
      </c>
      <c r="I7" s="161">
        <v>352</v>
      </c>
      <c r="J7" s="159">
        <v>42474</v>
      </c>
      <c r="K7" s="161">
        <v>0</v>
      </c>
      <c r="L7" s="161">
        <v>0</v>
      </c>
      <c r="M7" s="161">
        <v>0</v>
      </c>
      <c r="N7" s="161">
        <v>0</v>
      </c>
      <c r="O7" s="161">
        <v>0</v>
      </c>
      <c r="P7" s="161">
        <v>0</v>
      </c>
      <c r="Q7" s="161">
        <v>0</v>
      </c>
      <c r="R7" s="161">
        <v>0</v>
      </c>
      <c r="S7" s="161">
        <v>0</v>
      </c>
      <c r="T7" s="161">
        <v>0</v>
      </c>
      <c r="U7" s="161">
        <v>0</v>
      </c>
      <c r="V7" s="161">
        <v>0</v>
      </c>
      <c r="W7" s="161">
        <v>0</v>
      </c>
      <c r="X7" s="161">
        <v>0</v>
      </c>
      <c r="AB7" s="161" t="s">
        <v>242</v>
      </c>
      <c r="AC7" s="161" t="s">
        <v>242</v>
      </c>
      <c r="AD7" s="161" t="s">
        <v>242</v>
      </c>
      <c r="AE7" s="161" t="s">
        <v>242</v>
      </c>
      <c r="AF7" s="161" t="s">
        <v>242</v>
      </c>
      <c r="AG7" s="161" t="s">
        <v>242</v>
      </c>
      <c r="AH7" s="161" t="s">
        <v>242</v>
      </c>
      <c r="AI7" s="161">
        <v>20150801</v>
      </c>
      <c r="AJ7" s="161">
        <v>20160525</v>
      </c>
      <c r="AK7" s="161" t="s">
        <v>869</v>
      </c>
      <c r="AL7" t="s">
        <v>1078</v>
      </c>
      <c r="BN7" t="s">
        <v>1079</v>
      </c>
      <c r="ET7" s="161">
        <v>0</v>
      </c>
      <c r="EU7" s="161">
        <v>0</v>
      </c>
      <c r="EV7" s="161">
        <v>0</v>
      </c>
      <c r="EW7" s="161">
        <v>0</v>
      </c>
      <c r="EX7" s="161">
        <v>0</v>
      </c>
      <c r="EY7" s="161">
        <v>0</v>
      </c>
      <c r="EZ7" s="161">
        <v>0</v>
      </c>
      <c r="FA7" s="161">
        <v>0</v>
      </c>
      <c r="FB7" s="161">
        <v>0</v>
      </c>
      <c r="FC7" s="161">
        <v>0</v>
      </c>
      <c r="FD7" s="161">
        <v>0</v>
      </c>
      <c r="FE7" s="161">
        <v>0</v>
      </c>
      <c r="HN7" s="161" t="s">
        <v>886</v>
      </c>
      <c r="HO7" s="159">
        <v>42474</v>
      </c>
      <c r="HP7" s="159">
        <v>42474</v>
      </c>
      <c r="HQ7" s="161">
        <v>1</v>
      </c>
      <c r="HR7" s="159">
        <v>42474</v>
      </c>
      <c r="HS7" s="161" t="s">
        <v>872</v>
      </c>
      <c r="HT7" s="161" t="s">
        <v>873</v>
      </c>
      <c r="HU7" s="161">
        <v>48</v>
      </c>
      <c r="HV7" s="161">
        <v>14</v>
      </c>
      <c r="HW7" s="161">
        <v>0</v>
      </c>
      <c r="JB7" s="161" t="s">
        <v>886</v>
      </c>
      <c r="JC7" s="161">
        <v>0</v>
      </c>
      <c r="JD7" s="161">
        <v>0</v>
      </c>
      <c r="JE7" s="161">
        <v>0</v>
      </c>
      <c r="JF7" s="161">
        <v>0</v>
      </c>
      <c r="JG7" s="159">
        <v>42474</v>
      </c>
      <c r="JH7" s="161">
        <v>352</v>
      </c>
      <c r="JI7" s="159">
        <v>42474</v>
      </c>
      <c r="JJ7" s="161">
        <v>352</v>
      </c>
      <c r="JK7" s="161">
        <v>12</v>
      </c>
      <c r="MN7" t="str">
        <f t="shared" si="0"/>
        <v>NoNoNoNoNoNo</v>
      </c>
      <c r="MO7" t="str">
        <f>IF(AND(MN7="NoNoNoNoNoNo",JI7=""),"No Programs",VLOOKUP(MN7,Lookups!$DA$4:$DB$67,2,FALSE))</f>
        <v>RI Screening Only</v>
      </c>
      <c r="MP7">
        <f t="shared" si="1"/>
        <v>0</v>
      </c>
      <c r="MQ7" t="str">
        <f t="shared" si="2"/>
        <v>RI User</v>
      </c>
      <c r="MR7" t="str">
        <f>Directions!$D$3</f>
        <v>Usage</v>
      </c>
      <c r="MS7" t="str">
        <f>VLOOKUP(MQ7,Lookups!$CU$71:$CV$80,2,FALSE)</f>
        <v>RI Record</v>
      </c>
      <c r="MT7">
        <f t="shared" si="3"/>
        <v>1</v>
      </c>
      <c r="MU7">
        <f t="shared" si="4"/>
        <v>1</v>
      </c>
      <c r="MV7">
        <f t="shared" si="5"/>
        <v>0</v>
      </c>
      <c r="MW7">
        <f t="shared" si="6"/>
        <v>0</v>
      </c>
      <c r="MX7">
        <f t="shared" si="7"/>
        <v>0</v>
      </c>
      <c r="MY7" t="str">
        <f t="shared" si="8"/>
        <v>Not Used</v>
      </c>
      <c r="MZ7">
        <f t="shared" si="9"/>
        <v>0</v>
      </c>
      <c r="NA7" t="str">
        <f t="shared" si="10"/>
        <v>Not Available</v>
      </c>
      <c r="NB7" t="str">
        <f t="shared" si="11"/>
        <v>Not Available</v>
      </c>
      <c r="NC7" t="str">
        <f t="shared" si="12"/>
        <v>4 Not Indicated</v>
      </c>
      <c r="ND7" t="str">
        <f t="shared" si="13"/>
        <v>4 Not Indicated</v>
      </c>
      <c r="NE7" t="str">
        <f t="shared" si="14"/>
        <v>4 Not Indicated</v>
      </c>
      <c r="NF7" t="str">
        <f t="shared" si="15"/>
        <v>4 Not Indicated</v>
      </c>
      <c r="NG7" t="str">
        <f t="shared" si="16"/>
        <v>4 Not Indicated</v>
      </c>
      <c r="NH7" s="159">
        <f t="shared" si="17"/>
        <v>42474</v>
      </c>
      <c r="NI7">
        <f t="shared" si="18"/>
        <v>352</v>
      </c>
      <c r="NJ7" s="159">
        <f t="shared" si="19"/>
        <v>42474</v>
      </c>
      <c r="NK7">
        <f t="shared" si="20"/>
        <v>352</v>
      </c>
      <c r="NL7" t="str">
        <f t="shared" si="21"/>
        <v>Lone RI Test</v>
      </c>
      <c r="NM7">
        <f t="shared" si="22"/>
        <v>0</v>
      </c>
      <c r="NN7">
        <f>IF(OR(E7="PK",E7="K",JJ7=""),"Null",INDEX(Lookups!$EZ$4:$FW$18,MATCH($JJ7,Lookups!$EY$4:$EY$18,1),MATCH($E7,Lookups!$EZ$3:$FW$3,0)))</f>
        <v>150</v>
      </c>
      <c r="NO7">
        <f>IF(OR(E7="PK",E7="K",JJ7=""),"Null",INDEX(Lookups!$EZ$4:$FW$18,MATCH($JJ7,Lookups!$EY$4:$EY$18,1),MATCH($E7,Lookups!$EZ$3:$FW$3,0) + 1))</f>
        <v>200</v>
      </c>
      <c r="NP7">
        <f t="shared" si="23"/>
        <v>300</v>
      </c>
      <c r="NQ7" t="str">
        <f t="shared" si="24"/>
        <v>PI is Recommended</v>
      </c>
      <c r="NR7" t="str">
        <f t="shared" si="25"/>
        <v>PI is Recommended</v>
      </c>
      <c r="NS7" t="str">
        <f t="shared" si="26"/>
        <v>200L to 399L</v>
      </c>
      <c r="NT7" t="str">
        <f t="shared" si="27"/>
        <v>200L to 399L</v>
      </c>
      <c r="NU7" t="str">
        <f t="shared" si="28"/>
        <v>200L to 399L</v>
      </c>
      <c r="NV7" s="183" t="str">
        <f t="array" ref="NV7">IF($NL7="No RI Tests","No RI Tests",VLOOKUP(IF(AND(E7="K",JJ7&lt;280),3,IF(AND(E7="K",JJ7&gt;=280),4,MAX(IF(E7=Lookups!$DF$6:$DF$99,IF(JJ7&gt;=Lookups!$DG$6:$DG$99,Lookups!$DH$6:$DH$99))))),Lookups!$DE$104:$DG$108,2,FALSE))</f>
        <v>2 Basic</v>
      </c>
      <c r="NW7" s="161" t="str">
        <f t="array" ref="NW7">IF($NL7="No RI Tests","No RI Tests",VLOOKUP(IF(AND(E7="K",JH7&lt;280),3,IF(AND(E7="K",JH7&gt;=280),4,MAX(IF(E7=Lookups!$DF$6:$DF$99,IF(NI7&gt;=Lookups!$DG$6:$DG$99,Lookups!$DH$6:$DH$99))))),Lookups!$DE$104:$DG$108,2,FALSE))</f>
        <v>2 Basic</v>
      </c>
      <c r="NX7" s="161" t="str">
        <f t="array" ref="NX7">IF($NL7="No RI Tests","No RI Tests",VLOOKUP(IF(AND(E7="K",NK7&lt;280),3,IF(AND(E7="K",NK7&gt;=280),4,MAX(IF(E7=Lookups!$DF$6:$DF$99,IF(NK7&gt;=Lookups!$DG$6:$DG$99,Lookups!$DH$6:$DH$99))))),Lookups!$DE$104:$DG$108,2,FALSE))</f>
        <v>2 Basic</v>
      </c>
      <c r="NY7" t="str">
        <f t="shared" si="29"/>
        <v>Null</v>
      </c>
      <c r="NZ7" t="str">
        <f t="shared" si="30"/>
        <v>Null</v>
      </c>
      <c r="OA7" t="str">
        <f t="shared" si="31"/>
        <v>No RI for Comparison</v>
      </c>
      <c r="OB7" s="161" t="str">
        <f t="array" ref="OB7">IF($NL7="No RI Tests","No RI Tests",IF(E7="K","N/A",VLOOKUP(MAX(IF(E7=Lookups!$DF$6:$DF$99,IF(JJ7&gt;=Lookups!$DG$6:$DG$99,Lookups!$DI$6:$DI$99))),Lookups!$DE$104:$DG$108,3,FALSE)))</f>
        <v>1 Limited</v>
      </c>
      <c r="OC7" s="161" t="str">
        <f t="array" ref="OC7">IF($NL7="No RI Tests","No RI Tests",IF(E7="K","N/A",VLOOKUP(MAX(IF(E7=Lookups!$DF$6:$DF$99,IF(NI7&gt;=Lookups!$DG$6:$DG$99,Lookups!$DI$6:$DI$99))),Lookups!$DE$104:$DG$108,3,FALSE)))</f>
        <v>1 Limited</v>
      </c>
      <c r="OD7" s="161" t="str">
        <f t="array" ref="OD7">IF($NL7="No RI Tests","No RI Tests",IF(E7="K","N/A",VLOOKUP(MAX(IF(E7=Lookups!$DF$6:$DF$99,IF(NK7&gt;=Lookups!$DG$6:$DG$99,Lookups!$DI$6:$DI$99))),Lookups!$DE$104:$DG$108,3,FALSE)))</f>
        <v>1 Limited</v>
      </c>
      <c r="OE7" t="str">
        <f t="shared" si="32"/>
        <v>Null</v>
      </c>
      <c r="OF7" t="str">
        <f t="shared" si="33"/>
        <v>Null</v>
      </c>
      <c r="OG7" t="str">
        <f t="shared" si="34"/>
        <v>No RI for Comparison</v>
      </c>
      <c r="OH7" t="str">
        <f t="shared" si="35"/>
        <v>Null</v>
      </c>
      <c r="OI7" t="str">
        <f t="shared" si="36"/>
        <v>Null</v>
      </c>
      <c r="OJ7" t="str">
        <f t="shared" si="37"/>
        <v>Null</v>
      </c>
      <c r="OK7" t="str">
        <f t="shared" si="38"/>
        <v>Null</v>
      </c>
      <c r="OL7" t="str">
        <f t="shared" si="39"/>
        <v>Null</v>
      </c>
      <c r="OM7" t="str">
        <f t="shared" si="40"/>
        <v>Spring Administration</v>
      </c>
      <c r="ON7" t="str">
        <f t="shared" si="41"/>
        <v>Null</v>
      </c>
      <c r="OO7" t="str">
        <f t="shared" si="42"/>
        <v>Spring Administration RI</v>
      </c>
      <c r="OP7" t="str">
        <f ca="1">IF(AND(HR7&lt;&gt;"",JJ7&lt;600),IF(HT7="Advancing","Tier 2","Tier 3"),IF(JI7="","Null",IF(OR(E7="K",E7&lt;3),"FRA Recommended",IF(JJ7&gt;=IF(E7&lt;6,400,600),IF(JJ7&lt;VLOOKUP(E7,Lookups!$AP$3:$AR$16,3,FALSE),"Tier 2","Core"),IF(JJ7&lt;400,IF(RAND()&lt;0.81,"Tier 3","Tier 2"),IF(RAND()&lt;0.51,"Tier 3","Tier 2"))))))</f>
        <v>Tier 3</v>
      </c>
      <c r="OQ7" t="str">
        <f t="shared" si="43"/>
        <v>Average Reading Invt. Under 15 Minutes Long</v>
      </c>
      <c r="OR7" t="str">
        <f t="shared" si="44"/>
        <v>Null</v>
      </c>
      <c r="OS7" t="str">
        <f t="shared" si="45"/>
        <v>Null</v>
      </c>
      <c r="OT7">
        <f t="shared" si="46"/>
        <v>0</v>
      </c>
      <c r="OU7" s="159">
        <f t="shared" si="47"/>
        <v>42474</v>
      </c>
      <c r="OV7" t="str">
        <f t="shared" si="48"/>
        <v>Form 1</v>
      </c>
      <c r="OW7" t="str">
        <f t="shared" si="49"/>
        <v>Developing</v>
      </c>
      <c r="OX7">
        <f t="shared" si="50"/>
        <v>48</v>
      </c>
      <c r="OY7">
        <f t="shared" si="51"/>
        <v>14</v>
      </c>
      <c r="OZ7">
        <f t="shared" si="52"/>
        <v>0</v>
      </c>
      <c r="PA7" s="159">
        <f t="shared" si="53"/>
        <v>42474</v>
      </c>
      <c r="PB7" t="str">
        <f t="shared" si="54"/>
        <v>Form 1</v>
      </c>
      <c r="PC7" t="str">
        <f t="shared" si="55"/>
        <v>Developing</v>
      </c>
      <c r="PD7">
        <f t="shared" si="56"/>
        <v>48</v>
      </c>
      <c r="PE7">
        <f t="shared" si="57"/>
        <v>14</v>
      </c>
      <c r="PF7">
        <f t="shared" si="58"/>
        <v>0</v>
      </c>
      <c r="PG7" t="str">
        <f t="shared" si="59"/>
        <v>Lone PI Test</v>
      </c>
      <c r="PH7">
        <f t="shared" si="60"/>
        <v>0</v>
      </c>
      <c r="PI7">
        <f t="shared" si="61"/>
        <v>1</v>
      </c>
      <c r="PJ7">
        <f t="shared" si="62"/>
        <v>48</v>
      </c>
      <c r="PK7">
        <f>IF(HR7="","Null",IF(E7&lt;3,"Null",IF(HU7=0,0,IF(HS7="Form 1",VLOOKUP(HU7,Lookups!$BE$3:$BP$63,E7,FALSE),IF(HS7="Form 2",VLOOKUP(HU7,Lookups!$BE$67:$BP$127,E7,FALSE),VLOOKUP(HU7,Lookups!$BE$130:$BP$190,E7,FALSE))))))</f>
        <v>72</v>
      </c>
      <c r="PL7" t="str">
        <f t="shared" si="63"/>
        <v>Null</v>
      </c>
      <c r="PM7" t="str">
        <f>IF($PH7=0,"Null",IF(E7&lt;3,"Null",IF(OX7=0,0,IF(OV7="Form 1",VLOOKUP(OX7,Lookups!$BE$3:$BP$63,E7,FALSE),IF(OV7="Form 2",VLOOKUP(OX7,Lookups!$BE$67:$BP$127,E7,FALSE),VLOOKUP(OX7,Lookups!$BE$130:$BP$190,E7,FALSE))))))</f>
        <v>Null</v>
      </c>
      <c r="PN7" t="str">
        <f t="shared" si="64"/>
        <v>Null</v>
      </c>
      <c r="PO7" t="str">
        <f t="shared" si="65"/>
        <v>Null</v>
      </c>
      <c r="PP7">
        <f t="shared" si="66"/>
        <v>14</v>
      </c>
      <c r="PQ7">
        <f>IF(HR7="","Null",IF(E7&lt;3,"Null",IF(HV7=0,0,IF(HS7="Form 1",VLOOKUP(HV7,Lookups!$BR$3:$CC$63,E7,FALSE),IF(HS7="Form 2",VLOOKUP(HV7,Lookups!$BR$67:$CC$127,E7,FALSE),VLOOKUP(HV7,Lookups!$BR$130:$CC$190,E7,FALSE))))))</f>
        <v>71</v>
      </c>
      <c r="PR7" t="str">
        <f t="shared" si="67"/>
        <v>Null</v>
      </c>
      <c r="PS7">
        <f>IF(HR7="","Null",IF(E7&lt;3,"Null",IF(OY7=0,0,IF(OW7="Form 1",VLOOKUP(OY7,Lookups!$BR$3:$CC$63,E7,FALSE),IF(OW7="Form 2",VLOOKUP(OY7,Lookups!$BR$67:$CC$127,E7,FALSE),VLOOKUP(OY7,Lookups!$BR$130:$CC$190,E7,FALSE))))))</f>
        <v>56</v>
      </c>
      <c r="PT7" t="str">
        <f t="shared" si="68"/>
        <v>Null</v>
      </c>
      <c r="PU7" t="str">
        <f t="shared" si="69"/>
        <v>Null</v>
      </c>
      <c r="PV7">
        <f t="shared" si="70"/>
        <v>0</v>
      </c>
      <c r="PW7" t="str">
        <f t="shared" si="71"/>
        <v>Spring PI Administration</v>
      </c>
      <c r="PX7">
        <f t="shared" si="72"/>
        <v>0</v>
      </c>
      <c r="PY7">
        <f t="shared" si="73"/>
        <v>0</v>
      </c>
      <c r="PZ7" t="str">
        <f t="shared" si="74"/>
        <v>Null</v>
      </c>
      <c r="QA7" t="str">
        <f t="shared" si="75"/>
        <v>Null</v>
      </c>
      <c r="QB7" t="str">
        <f t="shared" si="76"/>
        <v>Null</v>
      </c>
      <c r="QC7" t="str">
        <f>IF($MS7="System 44 Record",IF(BQ7&lt;MEDIAN(Directions!$F$3,Directions!$F$6),"Mid-Year Exited Student","Full Year Participant")&amp;IF(BP7&lt;Directions!$F$3,", Started Prior Year",", Started This Year"),"Null")</f>
        <v>Null</v>
      </c>
      <c r="QD7" t="str">
        <f t="shared" si="77"/>
        <v>Null</v>
      </c>
      <c r="QE7">
        <f t="shared" si="78"/>
        <v>0</v>
      </c>
      <c r="QF7">
        <f t="shared" si="79"/>
        <v>0</v>
      </c>
      <c r="QG7">
        <f t="shared" si="80"/>
        <v>0</v>
      </c>
      <c r="QH7">
        <f t="shared" si="81"/>
        <v>0</v>
      </c>
      <c r="QI7">
        <f t="shared" si="82"/>
        <v>0</v>
      </c>
      <c r="QJ7" t="str">
        <f t="shared" si="83"/>
        <v>Used None</v>
      </c>
      <c r="QK7" t="str">
        <f t="shared" si="84"/>
        <v>Null</v>
      </c>
      <c r="QL7" t="str">
        <f t="shared" si="85"/>
        <v>Null</v>
      </c>
      <c r="QM7" t="str">
        <f>IF($MS7="READ 180 Record",IF(AQ7="","Null",VLOOKUP(JJ7,Lookups!$DX$3:$EB$2054,AN7+1,FALSE)),"Null")</f>
        <v>Null</v>
      </c>
      <c r="QN7" t="str">
        <f t="shared" si="86"/>
        <v>Null</v>
      </c>
    </row>
    <row r="8" spans="1:456" x14ac:dyDescent="0.25">
      <c r="A8" s="161" t="s">
        <v>1447</v>
      </c>
      <c r="B8" s="161" t="s">
        <v>1447</v>
      </c>
      <c r="C8" s="161" t="s">
        <v>1447</v>
      </c>
      <c r="D8" s="161" t="s">
        <v>1447</v>
      </c>
      <c r="E8" s="161">
        <v>5</v>
      </c>
      <c r="F8" s="161" t="s">
        <v>1447</v>
      </c>
      <c r="G8" s="161" t="s">
        <v>887</v>
      </c>
      <c r="H8" s="161" t="s">
        <v>888</v>
      </c>
      <c r="I8" s="161">
        <v>98</v>
      </c>
      <c r="J8" s="159">
        <v>42247</v>
      </c>
      <c r="K8" s="161">
        <v>0</v>
      </c>
      <c r="L8" s="161">
        <v>0</v>
      </c>
      <c r="M8" s="161">
        <v>0</v>
      </c>
      <c r="N8" s="161">
        <v>0</v>
      </c>
      <c r="O8" s="161">
        <v>0</v>
      </c>
      <c r="P8" s="161">
        <v>0</v>
      </c>
      <c r="Q8" s="161">
        <v>0</v>
      </c>
      <c r="R8" s="161">
        <v>0</v>
      </c>
      <c r="S8" s="161">
        <v>0</v>
      </c>
      <c r="T8" s="161">
        <v>0</v>
      </c>
      <c r="U8" s="161">
        <v>0</v>
      </c>
      <c r="V8" s="161">
        <v>0</v>
      </c>
      <c r="W8" s="161">
        <v>0</v>
      </c>
      <c r="X8" s="161">
        <v>0</v>
      </c>
      <c r="AB8" s="161" t="s">
        <v>242</v>
      </c>
      <c r="AC8" s="161" t="s">
        <v>242</v>
      </c>
      <c r="AD8" s="161" t="s">
        <v>242</v>
      </c>
      <c r="AE8" s="161" t="s">
        <v>242</v>
      </c>
      <c r="AF8" s="161" t="s">
        <v>242</v>
      </c>
      <c r="AG8" s="161" t="s">
        <v>242</v>
      </c>
      <c r="AH8" s="161" t="s">
        <v>242</v>
      </c>
      <c r="AI8" s="161">
        <v>20150801</v>
      </c>
      <c r="AJ8" s="161">
        <v>20160525</v>
      </c>
      <c r="AK8" s="161" t="s">
        <v>869</v>
      </c>
      <c r="AL8" t="s">
        <v>1078</v>
      </c>
      <c r="BN8" t="s">
        <v>1079</v>
      </c>
      <c r="ET8" s="161">
        <v>0</v>
      </c>
      <c r="EU8" s="161">
        <v>0</v>
      </c>
      <c r="EV8" s="161">
        <v>0</v>
      </c>
      <c r="EW8" s="161">
        <v>0</v>
      </c>
      <c r="EX8" s="161">
        <v>0</v>
      </c>
      <c r="EY8" s="161">
        <v>0</v>
      </c>
      <c r="EZ8" s="161">
        <v>0</v>
      </c>
      <c r="FA8" s="161">
        <v>0</v>
      </c>
      <c r="FB8" s="161">
        <v>0</v>
      </c>
      <c r="FC8" s="161">
        <v>0</v>
      </c>
      <c r="FD8" s="161">
        <v>0</v>
      </c>
      <c r="FE8" s="161">
        <v>0</v>
      </c>
      <c r="HN8" s="161" t="s">
        <v>888</v>
      </c>
      <c r="HO8" s="159">
        <v>42247</v>
      </c>
      <c r="HP8" s="159">
        <v>42247</v>
      </c>
      <c r="HQ8" s="161">
        <v>1</v>
      </c>
      <c r="HR8" s="159">
        <v>42247</v>
      </c>
      <c r="HS8" s="161" t="s">
        <v>872</v>
      </c>
      <c r="HT8" s="161" t="s">
        <v>878</v>
      </c>
      <c r="HU8" s="161">
        <v>14</v>
      </c>
      <c r="HV8" s="161">
        <v>4</v>
      </c>
      <c r="HW8" s="161">
        <v>0</v>
      </c>
      <c r="JB8" s="161" t="s">
        <v>888</v>
      </c>
      <c r="JC8" s="161">
        <v>0</v>
      </c>
      <c r="JD8" s="161">
        <v>0</v>
      </c>
      <c r="JE8" s="161">
        <v>0</v>
      </c>
      <c r="JF8" s="161">
        <v>0</v>
      </c>
      <c r="JG8" s="159">
        <v>42247</v>
      </c>
      <c r="JH8" s="161">
        <v>98</v>
      </c>
      <c r="JI8" s="159">
        <v>42247</v>
      </c>
      <c r="JJ8" s="161">
        <v>98</v>
      </c>
      <c r="JK8" s="161">
        <v>4</v>
      </c>
      <c r="MN8" t="str">
        <f t="shared" si="0"/>
        <v>NoNoNoNoNoNo</v>
      </c>
      <c r="MO8" t="str">
        <f>IF(AND(MN8="NoNoNoNoNoNo",JI8=""),"No Programs",VLOOKUP(MN8,Lookups!$DA$4:$DB$67,2,FALSE))</f>
        <v>RI Screening Only</v>
      </c>
      <c r="MP8">
        <f t="shared" si="1"/>
        <v>0</v>
      </c>
      <c r="MQ8" t="str">
        <f t="shared" si="2"/>
        <v>RI User</v>
      </c>
      <c r="MR8" t="str">
        <f>Directions!$D$3</f>
        <v>Usage</v>
      </c>
      <c r="MS8" t="str">
        <f>VLOOKUP(MQ8,Lookups!$CU$71:$CV$80,2,FALSE)</f>
        <v>RI Record</v>
      </c>
      <c r="MT8">
        <f t="shared" si="3"/>
        <v>1</v>
      </c>
      <c r="MU8">
        <f t="shared" si="4"/>
        <v>1</v>
      </c>
      <c r="MV8">
        <f t="shared" si="5"/>
        <v>0</v>
      </c>
      <c r="MW8">
        <f t="shared" si="6"/>
        <v>0</v>
      </c>
      <c r="MX8">
        <f t="shared" si="7"/>
        <v>0</v>
      </c>
      <c r="MY8" t="str">
        <f t="shared" si="8"/>
        <v>Not Used</v>
      </c>
      <c r="MZ8">
        <f t="shared" si="9"/>
        <v>0</v>
      </c>
      <c r="NA8" t="str">
        <f t="shared" si="10"/>
        <v>Not Available</v>
      </c>
      <c r="NB8" t="str">
        <f t="shared" si="11"/>
        <v>Not Available</v>
      </c>
      <c r="NC8" t="str">
        <f t="shared" si="12"/>
        <v>4 Not Indicated</v>
      </c>
      <c r="ND8" t="str">
        <f t="shared" si="13"/>
        <v>4 Not Indicated</v>
      </c>
      <c r="NE8" t="str">
        <f t="shared" si="14"/>
        <v>4 Not Indicated</v>
      </c>
      <c r="NF8" t="str">
        <f t="shared" si="15"/>
        <v>4 Not Indicated</v>
      </c>
      <c r="NG8" t="str">
        <f t="shared" si="16"/>
        <v>4 Not Indicated</v>
      </c>
      <c r="NH8" s="159">
        <f t="shared" si="17"/>
        <v>42247</v>
      </c>
      <c r="NI8">
        <f t="shared" si="18"/>
        <v>98</v>
      </c>
      <c r="NJ8" s="159">
        <f t="shared" si="19"/>
        <v>42247</v>
      </c>
      <c r="NK8">
        <f t="shared" si="20"/>
        <v>98</v>
      </c>
      <c r="NL8" t="str">
        <f t="shared" si="21"/>
        <v>Lone RI Test</v>
      </c>
      <c r="NM8">
        <f t="shared" si="22"/>
        <v>0</v>
      </c>
      <c r="NN8">
        <f>IF(OR(E8="PK",E8="K",JJ8=""),"Null",INDEX(Lookups!$EZ$4:$FW$18,MATCH($JJ8,Lookups!$EY$4:$EY$18,1),MATCH($E8,Lookups!$EZ$3:$FW$3,0)))</f>
        <v>235</v>
      </c>
      <c r="NO8">
        <f>IF(OR(E8="PK",E8="K",JJ8=""),"Null",INDEX(Lookups!$EZ$4:$FW$18,MATCH($JJ8,Lookups!$EY$4:$EY$18,1),MATCH($E8,Lookups!$EZ$3:$FW$3,0) + 1))</f>
        <v>335</v>
      </c>
      <c r="NP8">
        <f t="shared" si="23"/>
        <v>470</v>
      </c>
      <c r="NQ8" t="str">
        <f t="shared" si="24"/>
        <v>PI is Recommended</v>
      </c>
      <c r="NR8" t="str">
        <f t="shared" si="25"/>
        <v>PI is Recommended</v>
      </c>
      <c r="NS8" t="str">
        <f t="shared" si="26"/>
        <v>BR to 199L</v>
      </c>
      <c r="NT8" t="str">
        <f t="shared" si="27"/>
        <v>BR to 199L</v>
      </c>
      <c r="NU8" t="str">
        <f t="shared" si="28"/>
        <v>BR to 199L</v>
      </c>
      <c r="NV8" s="183" t="str">
        <f t="array" ref="NV8">IF($NL8="No RI Tests","No RI Tests",VLOOKUP(IF(AND(E8="K",JJ8&lt;280),3,IF(AND(E8="K",JJ8&gt;=280),4,MAX(IF(E8=Lookups!$DF$6:$DF$99,IF(JJ8&gt;=Lookups!$DG$6:$DG$99,Lookups!$DH$6:$DH$99))))),Lookups!$DE$104:$DG$108,2,FALSE))</f>
        <v>1 Below Basic</v>
      </c>
      <c r="NW8" s="161" t="str">
        <f t="array" ref="NW8">IF($NL8="No RI Tests","No RI Tests",VLOOKUP(IF(AND(E8="K",JH8&lt;280),3,IF(AND(E8="K",JH8&gt;=280),4,MAX(IF(E8=Lookups!$DF$6:$DF$99,IF(NI8&gt;=Lookups!$DG$6:$DG$99,Lookups!$DH$6:$DH$99))))),Lookups!$DE$104:$DG$108,2,FALSE))</f>
        <v>1 Below Basic</v>
      </c>
      <c r="NX8" s="161" t="str">
        <f t="array" ref="NX8">IF($NL8="No RI Tests","No RI Tests",VLOOKUP(IF(AND(E8="K",NK8&lt;280),3,IF(AND(E8="K",NK8&gt;=280),4,MAX(IF(E8=Lookups!$DF$6:$DF$99,IF(NK8&gt;=Lookups!$DG$6:$DG$99,Lookups!$DH$6:$DH$99))))),Lookups!$DE$104:$DG$108,2,FALSE))</f>
        <v>1 Below Basic</v>
      </c>
      <c r="NY8" t="str">
        <f t="shared" si="29"/>
        <v>Null</v>
      </c>
      <c r="NZ8" t="str">
        <f t="shared" si="30"/>
        <v>Null</v>
      </c>
      <c r="OA8" t="str">
        <f t="shared" si="31"/>
        <v>No RI for Comparison</v>
      </c>
      <c r="OB8" s="161" t="str">
        <f t="array" ref="OB8">IF($NL8="No RI Tests","No RI Tests",IF(E8="K","N/A",VLOOKUP(MAX(IF(E8=Lookups!$DF$6:$DF$99,IF(JJ8&gt;=Lookups!$DG$6:$DG$99,Lookups!$DI$6:$DI$99))),Lookups!$DE$104:$DG$108,3,FALSE)))</f>
        <v>1 Limited</v>
      </c>
      <c r="OC8" s="161" t="str">
        <f t="array" ref="OC8">IF($NL8="No RI Tests","No RI Tests",IF(E8="K","N/A",VLOOKUP(MAX(IF(E8=Lookups!$DF$6:$DF$99,IF(NI8&gt;=Lookups!$DG$6:$DG$99,Lookups!$DI$6:$DI$99))),Lookups!$DE$104:$DG$108,3,FALSE)))</f>
        <v>1 Limited</v>
      </c>
      <c r="OD8" s="161" t="str">
        <f t="array" ref="OD8">IF($NL8="No RI Tests","No RI Tests",IF(E8="K","N/A",VLOOKUP(MAX(IF(E8=Lookups!$DF$6:$DF$99,IF(NK8&gt;=Lookups!$DG$6:$DG$99,Lookups!$DI$6:$DI$99))),Lookups!$DE$104:$DG$108,3,FALSE)))</f>
        <v>1 Limited</v>
      </c>
      <c r="OE8" t="str">
        <f t="shared" si="32"/>
        <v>Null</v>
      </c>
      <c r="OF8" t="str">
        <f t="shared" si="33"/>
        <v>Null</v>
      </c>
      <c r="OG8" t="str">
        <f t="shared" si="34"/>
        <v>No RI for Comparison</v>
      </c>
      <c r="OH8" t="str">
        <f t="shared" si="35"/>
        <v>Null</v>
      </c>
      <c r="OI8" t="str">
        <f t="shared" si="36"/>
        <v>Null</v>
      </c>
      <c r="OJ8" t="str">
        <f t="shared" si="37"/>
        <v>Null</v>
      </c>
      <c r="OK8" t="str">
        <f t="shared" si="38"/>
        <v>Null</v>
      </c>
      <c r="OL8" t="str">
        <f t="shared" si="39"/>
        <v>Null</v>
      </c>
      <c r="OM8" t="str">
        <f t="shared" si="40"/>
        <v>Fall Administration</v>
      </c>
      <c r="ON8" t="str">
        <f t="shared" si="41"/>
        <v>Null</v>
      </c>
      <c r="OO8" t="str">
        <f t="shared" si="42"/>
        <v>Fall Administration RI</v>
      </c>
      <c r="OP8" t="str">
        <f ca="1">IF(AND(HR8&lt;&gt;"",JJ8&lt;600),IF(HT8="Advancing","Tier 2","Tier 3"),IF(JI8="","Null",IF(OR(E8="K",E8&lt;3),"FRA Recommended",IF(JJ8&gt;=IF(E8&lt;6,400,600),IF(JJ8&lt;VLOOKUP(E8,Lookups!$AP$3:$AR$16,3,FALSE),"Tier 2","Core"),IF(JJ8&lt;400,IF(RAND()&lt;0.81,"Tier 3","Tier 2"),IF(RAND()&lt;0.51,"Tier 3","Tier 2"))))))</f>
        <v>Tier 3</v>
      </c>
      <c r="OQ8" t="str">
        <f t="shared" si="43"/>
        <v>Average Reading Invt. Under 15 Minutes Long</v>
      </c>
      <c r="OR8" t="str">
        <f t="shared" si="44"/>
        <v>Null</v>
      </c>
      <c r="OS8" t="str">
        <f t="shared" si="45"/>
        <v>Null</v>
      </c>
      <c r="OT8">
        <f t="shared" si="46"/>
        <v>0</v>
      </c>
      <c r="OU8" s="159">
        <f t="shared" si="47"/>
        <v>42247</v>
      </c>
      <c r="OV8" t="str">
        <f t="shared" si="48"/>
        <v>Form 1</v>
      </c>
      <c r="OW8" t="str">
        <f t="shared" si="49"/>
        <v>Beginning</v>
      </c>
      <c r="OX8">
        <f t="shared" si="50"/>
        <v>14</v>
      </c>
      <c r="OY8">
        <f t="shared" si="51"/>
        <v>4</v>
      </c>
      <c r="OZ8">
        <f t="shared" si="52"/>
        <v>0</v>
      </c>
      <c r="PA8" s="159">
        <f t="shared" si="53"/>
        <v>42247</v>
      </c>
      <c r="PB8" t="str">
        <f t="shared" si="54"/>
        <v>Form 1</v>
      </c>
      <c r="PC8" t="str">
        <f t="shared" si="55"/>
        <v>Beginning</v>
      </c>
      <c r="PD8">
        <f t="shared" si="56"/>
        <v>14</v>
      </c>
      <c r="PE8">
        <f t="shared" si="57"/>
        <v>4</v>
      </c>
      <c r="PF8">
        <f t="shared" si="58"/>
        <v>0</v>
      </c>
      <c r="PG8" t="str">
        <f t="shared" si="59"/>
        <v>Lone PI Test</v>
      </c>
      <c r="PH8">
        <f t="shared" si="60"/>
        <v>0</v>
      </c>
      <c r="PI8">
        <f t="shared" si="61"/>
        <v>1</v>
      </c>
      <c r="PJ8">
        <f t="shared" si="62"/>
        <v>14</v>
      </c>
      <c r="PK8">
        <f>IF(HR8="","Null",IF(E8&lt;3,"Null",IF(HU8=0,0,IF(HS8="Form 1",VLOOKUP(HU8,Lookups!$BE$3:$BP$63,E8,FALSE),IF(HS8="Form 2",VLOOKUP(HU8,Lookups!$BE$67:$BP$127,E8,FALSE),VLOOKUP(HU8,Lookups!$BE$130:$BP$190,E8,FALSE))))))</f>
        <v>0</v>
      </c>
      <c r="PL8" t="str">
        <f t="shared" si="63"/>
        <v>Null</v>
      </c>
      <c r="PM8" t="str">
        <f>IF($PH8=0,"Null",IF(E8&lt;3,"Null",IF(OX8=0,0,IF(OV8="Form 1",VLOOKUP(OX8,Lookups!$BE$3:$BP$63,E8,FALSE),IF(OV8="Form 2",VLOOKUP(OX8,Lookups!$BE$67:$BP$127,E8,FALSE),VLOOKUP(OX8,Lookups!$BE$130:$BP$190,E8,FALSE))))))</f>
        <v>Null</v>
      </c>
      <c r="PN8" t="str">
        <f t="shared" si="64"/>
        <v>Null</v>
      </c>
      <c r="PO8" t="str">
        <f t="shared" si="65"/>
        <v>Null</v>
      </c>
      <c r="PP8">
        <f t="shared" si="66"/>
        <v>4</v>
      </c>
      <c r="PQ8">
        <f>IF(HR8="","Null",IF(E8&lt;3,"Null",IF(HV8=0,0,IF(HS8="Form 1",VLOOKUP(HV8,Lookups!$BR$3:$CC$63,E8,FALSE),IF(HS8="Form 2",VLOOKUP(HV8,Lookups!$BR$67:$CC$127,E8,FALSE),VLOOKUP(HV8,Lookups!$BR$130:$CC$190,E8,FALSE))))))</f>
        <v>4</v>
      </c>
      <c r="PR8" t="str">
        <f t="shared" si="67"/>
        <v>Null</v>
      </c>
      <c r="PS8">
        <f>IF(HR8="","Null",IF(E8&lt;3,"Null",IF(OY8=0,0,IF(OW8="Form 1",VLOOKUP(OY8,Lookups!$BR$3:$CC$63,E8,FALSE),IF(OW8="Form 2",VLOOKUP(OY8,Lookups!$BR$67:$CC$127,E8,FALSE),VLOOKUP(OY8,Lookups!$BR$130:$CC$190,E8,FALSE))))))</f>
        <v>1</v>
      </c>
      <c r="PT8" t="str">
        <f t="shared" si="68"/>
        <v>Null</v>
      </c>
      <c r="PU8" t="str">
        <f t="shared" si="69"/>
        <v>Null</v>
      </c>
      <c r="PV8">
        <f t="shared" si="70"/>
        <v>0</v>
      </c>
      <c r="PW8" t="str">
        <f t="shared" si="71"/>
        <v>Fall PI Administration</v>
      </c>
      <c r="PX8">
        <f t="shared" si="72"/>
        <v>0</v>
      </c>
      <c r="PY8">
        <f t="shared" si="73"/>
        <v>0</v>
      </c>
      <c r="PZ8" t="str">
        <f t="shared" si="74"/>
        <v>Null</v>
      </c>
      <c r="QA8" t="str">
        <f t="shared" si="75"/>
        <v>Null</v>
      </c>
      <c r="QB8" t="str">
        <f t="shared" si="76"/>
        <v>Null</v>
      </c>
      <c r="QC8" t="str">
        <f>IF($MS8="System 44 Record",IF(BQ8&lt;MEDIAN(Directions!$F$3,Directions!$F$6),"Mid-Year Exited Student","Full Year Participant")&amp;IF(BP8&lt;Directions!$F$3,", Started Prior Year",", Started This Year"),"Null")</f>
        <v>Null</v>
      </c>
      <c r="QD8" t="str">
        <f t="shared" si="77"/>
        <v>Null</v>
      </c>
      <c r="QE8">
        <f t="shared" si="78"/>
        <v>0</v>
      </c>
      <c r="QF8">
        <f t="shared" si="79"/>
        <v>0</v>
      </c>
      <c r="QG8">
        <f t="shared" si="80"/>
        <v>0</v>
      </c>
      <c r="QH8">
        <f t="shared" si="81"/>
        <v>0</v>
      </c>
      <c r="QI8">
        <f t="shared" si="82"/>
        <v>0</v>
      </c>
      <c r="QJ8" t="str">
        <f t="shared" si="83"/>
        <v>Used None</v>
      </c>
      <c r="QK8" t="str">
        <f t="shared" si="84"/>
        <v>Null</v>
      </c>
      <c r="QL8" t="str">
        <f t="shared" si="85"/>
        <v>Null</v>
      </c>
      <c r="QM8" t="str">
        <f>IF($MS8="READ 180 Record",IF(AQ8="","Null",VLOOKUP(JJ8,Lookups!$DX$3:$EB$2054,AN8+1,FALSE)),"Null")</f>
        <v>Null</v>
      </c>
      <c r="QN8" t="str">
        <f t="shared" si="86"/>
        <v>Null</v>
      </c>
    </row>
    <row r="9" spans="1:456" x14ac:dyDescent="0.25">
      <c r="A9" s="161" t="s">
        <v>1447</v>
      </c>
      <c r="B9" s="161" t="s">
        <v>1447</v>
      </c>
      <c r="C9" s="161" t="s">
        <v>1447</v>
      </c>
      <c r="D9" s="161" t="s">
        <v>1447</v>
      </c>
      <c r="E9" s="161">
        <v>1</v>
      </c>
      <c r="F9" s="161" t="s">
        <v>1447</v>
      </c>
      <c r="G9" s="161" t="s">
        <v>880</v>
      </c>
      <c r="H9" s="161" t="s">
        <v>881</v>
      </c>
      <c r="K9" s="161">
        <v>0</v>
      </c>
      <c r="L9" s="161">
        <v>0</v>
      </c>
      <c r="M9" s="161">
        <v>0</v>
      </c>
      <c r="N9" s="161">
        <v>0</v>
      </c>
      <c r="O9" s="161">
        <v>0</v>
      </c>
      <c r="P9" s="161">
        <v>0</v>
      </c>
      <c r="Q9" s="161">
        <v>0</v>
      </c>
      <c r="R9" s="161">
        <v>0</v>
      </c>
      <c r="S9" s="161">
        <v>0</v>
      </c>
      <c r="T9" s="161">
        <v>0</v>
      </c>
      <c r="U9" s="161">
        <v>0</v>
      </c>
      <c r="V9" s="161">
        <v>0</v>
      </c>
      <c r="W9" s="161">
        <v>0</v>
      </c>
      <c r="X9" s="161">
        <v>0</v>
      </c>
      <c r="AB9" s="161" t="s">
        <v>242</v>
      </c>
      <c r="AC9" s="161" t="s">
        <v>242</v>
      </c>
      <c r="AD9" s="161" t="s">
        <v>242</v>
      </c>
      <c r="AE9" s="161" t="s">
        <v>242</v>
      </c>
      <c r="AF9" s="161" t="s">
        <v>242</v>
      </c>
      <c r="AG9" s="161" t="s">
        <v>242</v>
      </c>
      <c r="AH9" s="161" t="s">
        <v>242</v>
      </c>
      <c r="AI9" s="161">
        <v>20150801</v>
      </c>
      <c r="AJ9" s="161">
        <v>20160525</v>
      </c>
      <c r="AK9" s="161" t="s">
        <v>869</v>
      </c>
      <c r="AL9" t="s">
        <v>1078</v>
      </c>
      <c r="BN9" t="s">
        <v>1079</v>
      </c>
      <c r="ET9" s="161">
        <v>0</v>
      </c>
      <c r="EU9" s="161">
        <v>0</v>
      </c>
      <c r="EV9" s="161">
        <v>0</v>
      </c>
      <c r="EW9" s="161">
        <v>0</v>
      </c>
      <c r="EX9" s="161">
        <v>0</v>
      </c>
      <c r="EY9" s="161">
        <v>0</v>
      </c>
      <c r="EZ9" s="161">
        <v>0</v>
      </c>
      <c r="FA9" s="161">
        <v>0</v>
      </c>
      <c r="FB9" s="161">
        <v>0</v>
      </c>
      <c r="FC9" s="161">
        <v>0</v>
      </c>
      <c r="FD9" s="161">
        <v>0</v>
      </c>
      <c r="FE9" s="161">
        <v>0</v>
      </c>
      <c r="HN9" s="161" t="s">
        <v>881</v>
      </c>
      <c r="JB9" s="161" t="s">
        <v>881</v>
      </c>
      <c r="JC9" s="161">
        <v>0</v>
      </c>
      <c r="JD9" s="161">
        <v>0</v>
      </c>
      <c r="JE9" s="161">
        <v>0</v>
      </c>
      <c r="JF9" s="161">
        <v>0</v>
      </c>
      <c r="MN9" t="str">
        <f t="shared" si="0"/>
        <v>NoNoNoNoNoNo</v>
      </c>
      <c r="MO9" t="str">
        <f>IF(AND(MN9="NoNoNoNoNoNo",JI9=""),"No Programs",VLOOKUP(MN9,Lookups!$DA$4:$DB$67,2,FALSE))</f>
        <v>No Programs</v>
      </c>
      <c r="MP9">
        <f t="shared" si="1"/>
        <v>0</v>
      </c>
      <c r="MQ9" t="str">
        <f t="shared" si="2"/>
        <v>No Program Use</v>
      </c>
      <c r="MR9" t="str">
        <f>Directions!$D$3</f>
        <v>Usage</v>
      </c>
      <c r="MS9" t="str">
        <f>VLOOKUP(MQ9,Lookups!$CU$71:$CV$80,2,FALSE)</f>
        <v>Exclude</v>
      </c>
      <c r="MT9">
        <f t="shared" si="3"/>
        <v>0</v>
      </c>
      <c r="MU9">
        <f t="shared" si="4"/>
        <v>0</v>
      </c>
      <c r="MV9">
        <f t="shared" si="5"/>
        <v>0</v>
      </c>
      <c r="MW9">
        <f t="shared" si="6"/>
        <v>0</v>
      </c>
      <c r="MX9">
        <f t="shared" si="7"/>
        <v>0</v>
      </c>
      <c r="MY9" t="str">
        <f t="shared" si="8"/>
        <v>Not Used</v>
      </c>
      <c r="MZ9">
        <f t="shared" si="9"/>
        <v>0</v>
      </c>
      <c r="NA9" t="str">
        <f t="shared" si="10"/>
        <v>Not Available</v>
      </c>
      <c r="NB9" t="str">
        <f t="shared" si="11"/>
        <v>Not Available</v>
      </c>
      <c r="NC9" t="str">
        <f t="shared" si="12"/>
        <v>4 Not Indicated</v>
      </c>
      <c r="ND9" t="str">
        <f t="shared" si="13"/>
        <v>4 Not Indicated</v>
      </c>
      <c r="NE9" t="str">
        <f t="shared" si="14"/>
        <v>4 Not Indicated</v>
      </c>
      <c r="NF9" t="str">
        <f t="shared" si="15"/>
        <v>4 Not Indicated</v>
      </c>
      <c r="NG9" t="str">
        <f t="shared" si="16"/>
        <v>4 Not Indicated</v>
      </c>
      <c r="NH9" s="159" t="str">
        <f t="shared" si="17"/>
        <v>Null</v>
      </c>
      <c r="NI9" t="str">
        <f t="shared" si="18"/>
        <v>Null</v>
      </c>
      <c r="NJ9" s="159" t="str">
        <f t="shared" si="19"/>
        <v>Null</v>
      </c>
      <c r="NK9" t="str">
        <f t="shared" si="20"/>
        <v>Null</v>
      </c>
      <c r="NL9" t="str">
        <f t="shared" si="21"/>
        <v>No RI Tests</v>
      </c>
      <c r="NM9">
        <f t="shared" si="22"/>
        <v>0</v>
      </c>
      <c r="NN9" t="str">
        <f>IF(OR(E9="PK",E9="K",JJ9=""),"Null",INDEX(Lookups!$EZ$4:$FW$18,MATCH($JJ9,Lookups!$EY$4:$EY$18,1),MATCH($E9,Lookups!$EZ$3:$FW$3,0)))</f>
        <v>Null</v>
      </c>
      <c r="NO9" t="str">
        <f>IF(OR(E9="PK",E9="K",JJ9=""),"Null",INDEX(Lookups!$EZ$4:$FW$18,MATCH($JJ9,Lookups!$EY$4:$EY$18,1),MATCH($E9,Lookups!$EZ$3:$FW$3,0) + 1))</f>
        <v>Null</v>
      </c>
      <c r="NP9" t="str">
        <f t="shared" si="23"/>
        <v>Null</v>
      </c>
      <c r="NQ9" t="str">
        <f t="shared" si="24"/>
        <v>Null</v>
      </c>
      <c r="NR9" t="str">
        <f t="shared" si="25"/>
        <v>Null</v>
      </c>
      <c r="NS9" t="str">
        <f t="shared" si="26"/>
        <v>No RI Tests</v>
      </c>
      <c r="NT9" t="str">
        <f t="shared" si="27"/>
        <v>No RI Tests</v>
      </c>
      <c r="NU9" t="str">
        <f t="shared" si="28"/>
        <v>No RI Tests</v>
      </c>
      <c r="NV9" s="183" t="str">
        <f t="array" ref="NV9">IF($NL9="No RI Tests","No RI Tests",VLOOKUP(IF(AND(E9="K",JJ9&lt;280),3,IF(AND(E9="K",JJ9&gt;=280),4,MAX(IF(E9=Lookups!$DF$6:$DF$99,IF(JJ9&gt;=Lookups!$DG$6:$DG$99,Lookups!$DH$6:$DH$99))))),Lookups!$DE$104:$DG$108,2,FALSE))</f>
        <v>No RI Tests</v>
      </c>
      <c r="NW9" s="161" t="str">
        <f t="array" ref="NW9">IF($NL9="No RI Tests","No RI Tests",VLOOKUP(IF(AND(E9="K",JH9&lt;280),3,IF(AND(E9="K",JH9&gt;=280),4,MAX(IF(E9=Lookups!$DF$6:$DF$99,IF(NI9&gt;=Lookups!$DG$6:$DG$99,Lookups!$DH$6:$DH$99))))),Lookups!$DE$104:$DG$108,2,FALSE))</f>
        <v>No RI Tests</v>
      </c>
      <c r="NX9" s="161" t="str">
        <f t="array" ref="NX9">IF($NL9="No RI Tests","No RI Tests",VLOOKUP(IF(AND(E9="K",NK9&lt;280),3,IF(AND(E9="K",NK9&gt;=280),4,MAX(IF(E9=Lookups!$DF$6:$DF$99,IF(NK9&gt;=Lookups!$DG$6:$DG$99,Lookups!$DH$6:$DH$99))))),Lookups!$DE$104:$DG$108,2,FALSE))</f>
        <v>No RI Tests</v>
      </c>
      <c r="NY9" t="str">
        <f t="shared" si="29"/>
        <v>Null</v>
      </c>
      <c r="NZ9" t="str">
        <f t="shared" si="30"/>
        <v>Null</v>
      </c>
      <c r="OA9" t="str">
        <f t="shared" si="31"/>
        <v>No RI for Comparison</v>
      </c>
      <c r="OB9" s="161" t="str">
        <f t="array" ref="OB9">IF($NL9="No RI Tests","No RI Tests",IF(E9="K","N/A",VLOOKUP(MAX(IF(E9=Lookups!$DF$6:$DF$99,IF(JJ9&gt;=Lookups!$DG$6:$DG$99,Lookups!$DI$6:$DI$99))),Lookups!$DE$104:$DG$108,3,FALSE)))</f>
        <v>No RI Tests</v>
      </c>
      <c r="OC9" s="161" t="str">
        <f t="array" ref="OC9">IF($NL9="No RI Tests","No RI Tests",IF(E9="K","N/A",VLOOKUP(MAX(IF(E9=Lookups!$DF$6:$DF$99,IF(NI9&gt;=Lookups!$DG$6:$DG$99,Lookups!$DI$6:$DI$99))),Lookups!$DE$104:$DG$108,3,FALSE)))</f>
        <v>No RI Tests</v>
      </c>
      <c r="OD9" s="161" t="str">
        <f t="array" ref="OD9">IF($NL9="No RI Tests","No RI Tests",IF(E9="K","N/A",VLOOKUP(MAX(IF(E9=Lookups!$DF$6:$DF$99,IF(NK9&gt;=Lookups!$DG$6:$DG$99,Lookups!$DI$6:$DI$99))),Lookups!$DE$104:$DG$108,3,FALSE)))</f>
        <v>No RI Tests</v>
      </c>
      <c r="OE9" t="str">
        <f t="shared" si="32"/>
        <v>Null</v>
      </c>
      <c r="OF9" t="str">
        <f t="shared" si="33"/>
        <v>Null</v>
      </c>
      <c r="OG9" t="str">
        <f t="shared" si="34"/>
        <v>No RI for Comparison</v>
      </c>
      <c r="OH9" t="str">
        <f t="shared" si="35"/>
        <v>Null</v>
      </c>
      <c r="OI9" t="str">
        <f t="shared" si="36"/>
        <v>Null</v>
      </c>
      <c r="OJ9" t="str">
        <f t="shared" si="37"/>
        <v>Null</v>
      </c>
      <c r="OK9" t="str">
        <f t="shared" si="38"/>
        <v>Null</v>
      </c>
      <c r="OL9" t="str">
        <f t="shared" si="39"/>
        <v>Null</v>
      </c>
      <c r="OM9" t="str">
        <f t="shared" si="40"/>
        <v>Null</v>
      </c>
      <c r="ON9" t="str">
        <f t="shared" si="41"/>
        <v>Null</v>
      </c>
      <c r="OO9" t="str">
        <f t="shared" si="42"/>
        <v>Null RI</v>
      </c>
      <c r="OP9" t="str">
        <f ca="1">IF(AND(HR9&lt;&gt;"",JJ9&lt;600),IF(HT9="Advancing","Tier 2","Tier 3"),IF(JI9="","Null",IF(OR(E9="K",E9&lt;3),"FRA Recommended",IF(JJ9&gt;=IF(E9&lt;6,400,600),IF(JJ9&lt;VLOOKUP(E9,Lookups!$AP$3:$AR$16,3,FALSE),"Tier 2","Core"),IF(JJ9&lt;400,IF(RAND()&lt;0.81,"Tier 3","Tier 2"),IF(RAND()&lt;0.51,"Tier 3","Tier 2"))))))</f>
        <v>Null</v>
      </c>
      <c r="OQ9" t="str">
        <f t="shared" si="43"/>
        <v>Null</v>
      </c>
      <c r="OR9" t="str">
        <f t="shared" si="44"/>
        <v>Null</v>
      </c>
      <c r="OS9" t="str">
        <f t="shared" si="45"/>
        <v>Null</v>
      </c>
      <c r="OT9" t="str">
        <f t="shared" si="46"/>
        <v>No RI Tests</v>
      </c>
      <c r="OU9" s="159" t="str">
        <f t="shared" si="47"/>
        <v>No PI Tests</v>
      </c>
      <c r="OV9" t="str">
        <f t="shared" si="48"/>
        <v>No PI Tests</v>
      </c>
      <c r="OW9" t="str">
        <f t="shared" si="49"/>
        <v>No PI Tests</v>
      </c>
      <c r="OX9" t="str">
        <f t="shared" si="50"/>
        <v>No PI Tests</v>
      </c>
      <c r="OY9" t="str">
        <f t="shared" si="51"/>
        <v>No PI Tests</v>
      </c>
      <c r="OZ9" t="str">
        <f t="shared" si="52"/>
        <v>No PI Tests</v>
      </c>
      <c r="PA9" s="159" t="str">
        <f t="shared" si="53"/>
        <v>No PI Tests</v>
      </c>
      <c r="PB9" t="str">
        <f t="shared" si="54"/>
        <v>No PI Tests</v>
      </c>
      <c r="PC9" t="str">
        <f t="shared" si="55"/>
        <v>No PI Tests</v>
      </c>
      <c r="PD9" t="str">
        <f t="shared" si="56"/>
        <v>No PI Tests</v>
      </c>
      <c r="PE9" t="str">
        <f t="shared" si="57"/>
        <v>No PI Tests</v>
      </c>
      <c r="PF9" t="str">
        <f t="shared" si="58"/>
        <v>No PI Tests</v>
      </c>
      <c r="PG9" t="str">
        <f t="shared" si="59"/>
        <v>No PI Tests</v>
      </c>
      <c r="PH9">
        <f t="shared" si="60"/>
        <v>0</v>
      </c>
      <c r="PI9">
        <f t="shared" si="61"/>
        <v>0</v>
      </c>
      <c r="PJ9" t="str">
        <f t="shared" si="62"/>
        <v>Null</v>
      </c>
      <c r="PK9" t="str">
        <f>IF(HR9="","Null",IF(E9&lt;3,"Null",IF(HU9=0,0,IF(HS9="Form 1",VLOOKUP(HU9,Lookups!$BE$3:$BP$63,E9,FALSE),IF(HS9="Form 2",VLOOKUP(HU9,Lookups!$BE$67:$BP$127,E9,FALSE),VLOOKUP(HU9,Lookups!$BE$130:$BP$190,E9,FALSE))))))</f>
        <v>Null</v>
      </c>
      <c r="PL9" t="str">
        <f t="shared" si="63"/>
        <v>Null</v>
      </c>
      <c r="PM9" t="str">
        <f>IF($PH9=0,"Null",IF(E9&lt;3,"Null",IF(OX9=0,0,IF(OV9="Form 1",VLOOKUP(OX9,Lookups!$BE$3:$BP$63,E9,FALSE),IF(OV9="Form 2",VLOOKUP(OX9,Lookups!$BE$67:$BP$127,E9,FALSE),VLOOKUP(OX9,Lookups!$BE$130:$BP$190,E9,FALSE))))))</f>
        <v>Null</v>
      </c>
      <c r="PN9" t="str">
        <f t="shared" si="64"/>
        <v>Null</v>
      </c>
      <c r="PO9" t="str">
        <f t="shared" si="65"/>
        <v>Null</v>
      </c>
      <c r="PP9" t="str">
        <f t="shared" si="66"/>
        <v>Null</v>
      </c>
      <c r="PQ9" t="str">
        <f>IF(HR9="","Null",IF(E9&lt;3,"Null",IF(HV9=0,0,IF(HS9="Form 1",VLOOKUP(HV9,Lookups!$BR$3:$CC$63,E9,FALSE),IF(HS9="Form 2",VLOOKUP(HV9,Lookups!$BR$67:$CC$127,E9,FALSE),VLOOKUP(HV9,Lookups!$BR$130:$CC$190,E9,FALSE))))))</f>
        <v>Null</v>
      </c>
      <c r="PR9" t="str">
        <f t="shared" si="67"/>
        <v>Null</v>
      </c>
      <c r="PS9" t="str">
        <f>IF(HR9="","Null",IF(E9&lt;3,"Null",IF(OY9=0,0,IF(OW9="Form 1",VLOOKUP(OY9,Lookups!$BR$3:$CC$63,E9,FALSE),IF(OW9="Form 2",VLOOKUP(OY9,Lookups!$BR$67:$CC$127,E9,FALSE),VLOOKUP(OY9,Lookups!$BR$130:$CC$190,E9,FALSE))))))</f>
        <v>Null</v>
      </c>
      <c r="PT9" t="str">
        <f t="shared" si="68"/>
        <v>Null</v>
      </c>
      <c r="PU9" t="str">
        <f t="shared" si="69"/>
        <v>Null</v>
      </c>
      <c r="PV9" t="str">
        <f t="shared" si="70"/>
        <v>Null</v>
      </c>
      <c r="PW9" t="str">
        <f t="shared" si="71"/>
        <v>No PI Tests</v>
      </c>
      <c r="PX9">
        <f t="shared" si="72"/>
        <v>0</v>
      </c>
      <c r="PY9">
        <f t="shared" si="73"/>
        <v>0</v>
      </c>
      <c r="PZ9" t="str">
        <f t="shared" si="74"/>
        <v>Null</v>
      </c>
      <c r="QA9" t="str">
        <f t="shared" si="75"/>
        <v>Null</v>
      </c>
      <c r="QB9" t="str">
        <f t="shared" si="76"/>
        <v>Null</v>
      </c>
      <c r="QC9" t="str">
        <f>IF($MS9="System 44 Record",IF(BQ9&lt;MEDIAN(Directions!$F$3,Directions!$F$6),"Mid-Year Exited Student","Full Year Participant")&amp;IF(BP9&lt;Directions!$F$3,", Started Prior Year",", Started This Year"),"Null")</f>
        <v>Null</v>
      </c>
      <c r="QD9" t="str">
        <f t="shared" si="77"/>
        <v>Null</v>
      </c>
      <c r="QE9">
        <f t="shared" si="78"/>
        <v>0</v>
      </c>
      <c r="QF9">
        <f t="shared" si="79"/>
        <v>0</v>
      </c>
      <c r="QG9">
        <f t="shared" si="80"/>
        <v>0</v>
      </c>
      <c r="QH9">
        <f t="shared" si="81"/>
        <v>0</v>
      </c>
      <c r="QI9">
        <f t="shared" si="82"/>
        <v>0</v>
      </c>
      <c r="QJ9" t="str">
        <f t="shared" si="83"/>
        <v>Used None</v>
      </c>
      <c r="QK9" t="str">
        <f t="shared" si="84"/>
        <v>Null</v>
      </c>
      <c r="QL9" t="str">
        <f t="shared" si="85"/>
        <v>Null</v>
      </c>
      <c r="QM9" t="str">
        <f>IF($MS9="READ 180 Record",IF(AQ9="","Null",VLOOKUP(JJ9,Lookups!$DX$3:$EB$2054,AN9+1,FALSE)),"Null")</f>
        <v>Null</v>
      </c>
      <c r="QN9" t="str">
        <f t="shared" si="86"/>
        <v>Null</v>
      </c>
    </row>
    <row r="10" spans="1:456" x14ac:dyDescent="0.25">
      <c r="A10" s="161" t="s">
        <v>1447</v>
      </c>
      <c r="B10" s="161" t="s">
        <v>1447</v>
      </c>
      <c r="C10" s="161" t="s">
        <v>1447</v>
      </c>
      <c r="D10" s="161" t="s">
        <v>1447</v>
      </c>
      <c r="E10" s="161">
        <v>12</v>
      </c>
      <c r="F10" s="161" t="s">
        <v>1447</v>
      </c>
      <c r="G10" s="161" t="s">
        <v>880</v>
      </c>
      <c r="H10" s="161" t="s">
        <v>881</v>
      </c>
      <c r="K10" s="161">
        <v>0</v>
      </c>
      <c r="L10" s="161">
        <v>0</v>
      </c>
      <c r="M10" s="161">
        <v>0</v>
      </c>
      <c r="N10" s="161">
        <v>0</v>
      </c>
      <c r="O10" s="161">
        <v>0</v>
      </c>
      <c r="P10" s="161">
        <v>0</v>
      </c>
      <c r="Q10" s="161">
        <v>0</v>
      </c>
      <c r="R10" s="161">
        <v>0</v>
      </c>
      <c r="S10" s="161">
        <v>0</v>
      </c>
      <c r="T10" s="161">
        <v>0</v>
      </c>
      <c r="U10" s="161">
        <v>0</v>
      </c>
      <c r="V10" s="161">
        <v>0</v>
      </c>
      <c r="W10" s="161">
        <v>0</v>
      </c>
      <c r="X10" s="161">
        <v>0</v>
      </c>
      <c r="AB10" s="161" t="s">
        <v>242</v>
      </c>
      <c r="AC10" s="161" t="s">
        <v>242</v>
      </c>
      <c r="AD10" s="161" t="s">
        <v>242</v>
      </c>
      <c r="AE10" s="161" t="s">
        <v>242</v>
      </c>
      <c r="AF10" s="161" t="s">
        <v>242</v>
      </c>
      <c r="AG10" s="161" t="s">
        <v>242</v>
      </c>
      <c r="AH10" s="161" t="s">
        <v>242</v>
      </c>
      <c r="AI10" s="161">
        <v>20150801</v>
      </c>
      <c r="AJ10" s="161">
        <v>20160525</v>
      </c>
      <c r="AK10" s="161" t="s">
        <v>869</v>
      </c>
      <c r="AL10" t="s">
        <v>1078</v>
      </c>
      <c r="BN10" t="s">
        <v>1079</v>
      </c>
      <c r="ET10" s="161">
        <v>0</v>
      </c>
      <c r="EU10" s="161">
        <v>0</v>
      </c>
      <c r="EV10" s="161">
        <v>0</v>
      </c>
      <c r="EW10" s="161">
        <v>0</v>
      </c>
      <c r="EX10" s="161">
        <v>0</v>
      </c>
      <c r="EY10" s="161">
        <v>0</v>
      </c>
      <c r="EZ10" s="161">
        <v>0</v>
      </c>
      <c r="FA10" s="161">
        <v>0</v>
      </c>
      <c r="FB10" s="161">
        <v>0</v>
      </c>
      <c r="FC10" s="161">
        <v>0</v>
      </c>
      <c r="FD10" s="161">
        <v>0</v>
      </c>
      <c r="FE10" s="161">
        <v>0</v>
      </c>
      <c r="HN10" s="161" t="s">
        <v>881</v>
      </c>
      <c r="JB10" s="161" t="s">
        <v>881</v>
      </c>
      <c r="JC10" s="161">
        <v>0</v>
      </c>
      <c r="JD10" s="161">
        <v>0</v>
      </c>
      <c r="JE10" s="161">
        <v>0</v>
      </c>
      <c r="JF10" s="161">
        <v>0</v>
      </c>
      <c r="MN10" t="str">
        <f t="shared" si="0"/>
        <v>NoNoNoNoNoNo</v>
      </c>
      <c r="MO10" t="str">
        <f>IF(AND(MN10="NoNoNoNoNoNo",JI10=""),"No Programs",VLOOKUP(MN10,Lookups!$DA$4:$DB$67,2,FALSE))</f>
        <v>No Programs</v>
      </c>
      <c r="MP10">
        <f t="shared" si="1"/>
        <v>0</v>
      </c>
      <c r="MQ10" t="str">
        <f t="shared" si="2"/>
        <v>No Program Use</v>
      </c>
      <c r="MR10" t="str">
        <f>Directions!$D$3</f>
        <v>Usage</v>
      </c>
      <c r="MS10" t="str">
        <f>VLOOKUP(MQ10,Lookups!$CU$71:$CV$80,2,FALSE)</f>
        <v>Exclude</v>
      </c>
      <c r="MT10">
        <f t="shared" si="3"/>
        <v>0</v>
      </c>
      <c r="MU10">
        <f t="shared" si="4"/>
        <v>0</v>
      </c>
      <c r="MV10">
        <f t="shared" si="5"/>
        <v>0</v>
      </c>
      <c r="MW10">
        <f t="shared" si="6"/>
        <v>0</v>
      </c>
      <c r="MX10">
        <f t="shared" si="7"/>
        <v>0</v>
      </c>
      <c r="MY10" t="str">
        <f t="shared" si="8"/>
        <v>Not Used</v>
      </c>
      <c r="MZ10">
        <f t="shared" si="9"/>
        <v>0</v>
      </c>
      <c r="NA10" t="str">
        <f t="shared" si="10"/>
        <v>Not Available</v>
      </c>
      <c r="NB10" t="str">
        <f t="shared" si="11"/>
        <v>Not Available</v>
      </c>
      <c r="NC10" t="str">
        <f t="shared" si="12"/>
        <v>4 Not Indicated</v>
      </c>
      <c r="ND10" t="str">
        <f t="shared" si="13"/>
        <v>4 Not Indicated</v>
      </c>
      <c r="NE10" t="str">
        <f t="shared" si="14"/>
        <v>4 Not Indicated</v>
      </c>
      <c r="NF10" t="str">
        <f t="shared" si="15"/>
        <v>4 Not Indicated</v>
      </c>
      <c r="NG10" t="str">
        <f t="shared" si="16"/>
        <v>4 Not Indicated</v>
      </c>
      <c r="NH10" s="159" t="str">
        <f t="shared" si="17"/>
        <v>Null</v>
      </c>
      <c r="NI10" t="str">
        <f t="shared" si="18"/>
        <v>Null</v>
      </c>
      <c r="NJ10" s="159" t="str">
        <f t="shared" si="19"/>
        <v>Null</v>
      </c>
      <c r="NK10" t="str">
        <f t="shared" si="20"/>
        <v>Null</v>
      </c>
      <c r="NL10" t="str">
        <f t="shared" si="21"/>
        <v>No RI Tests</v>
      </c>
      <c r="NM10">
        <f t="shared" si="22"/>
        <v>0</v>
      </c>
      <c r="NN10" t="str">
        <f>IF(OR(E10="PK",E10="K",JJ10=""),"Null",INDEX(Lookups!$EZ$4:$FW$18,MATCH($JJ10,Lookups!$EY$4:$EY$18,1),MATCH($E10,Lookups!$EZ$3:$FW$3,0)))</f>
        <v>Null</v>
      </c>
      <c r="NO10" t="str">
        <f>IF(OR(E10="PK",E10="K",JJ10=""),"Null",INDEX(Lookups!$EZ$4:$FW$18,MATCH($JJ10,Lookups!$EY$4:$EY$18,1),MATCH($E10,Lookups!$EZ$3:$FW$3,0) + 1))</f>
        <v>Null</v>
      </c>
      <c r="NP10" t="str">
        <f t="shared" si="23"/>
        <v>Null</v>
      </c>
      <c r="NQ10" t="str">
        <f t="shared" si="24"/>
        <v>Null</v>
      </c>
      <c r="NR10" t="str">
        <f t="shared" si="25"/>
        <v>Null</v>
      </c>
      <c r="NS10" t="str">
        <f t="shared" si="26"/>
        <v>No RI Tests</v>
      </c>
      <c r="NT10" t="str">
        <f t="shared" si="27"/>
        <v>No RI Tests</v>
      </c>
      <c r="NU10" t="str">
        <f t="shared" si="28"/>
        <v>No RI Tests</v>
      </c>
      <c r="NV10" s="183" t="str">
        <f t="array" ref="NV10">IF($NL10="No RI Tests","No RI Tests",VLOOKUP(IF(AND(E10="K",JJ10&lt;280),3,IF(AND(E10="K",JJ10&gt;=280),4,MAX(IF(E10=Lookups!$DF$6:$DF$99,IF(JJ10&gt;=Lookups!$DG$6:$DG$99,Lookups!$DH$6:$DH$99))))),Lookups!$DE$104:$DG$108,2,FALSE))</f>
        <v>No RI Tests</v>
      </c>
      <c r="NW10" s="161" t="str">
        <f t="array" ref="NW10">IF($NL10="No RI Tests","No RI Tests",VLOOKUP(IF(AND(E10="K",JH10&lt;280),3,IF(AND(E10="K",JH10&gt;=280),4,MAX(IF(E10=Lookups!$DF$6:$DF$99,IF(NI10&gt;=Lookups!$DG$6:$DG$99,Lookups!$DH$6:$DH$99))))),Lookups!$DE$104:$DG$108,2,FALSE))</f>
        <v>No RI Tests</v>
      </c>
      <c r="NX10" s="161" t="str">
        <f t="array" ref="NX10">IF($NL10="No RI Tests","No RI Tests",VLOOKUP(IF(AND(E10="K",NK10&lt;280),3,IF(AND(E10="K",NK10&gt;=280),4,MAX(IF(E10=Lookups!$DF$6:$DF$99,IF(NK10&gt;=Lookups!$DG$6:$DG$99,Lookups!$DH$6:$DH$99))))),Lookups!$DE$104:$DG$108,2,FALSE))</f>
        <v>No RI Tests</v>
      </c>
      <c r="NY10" t="str">
        <f t="shared" si="29"/>
        <v>Null</v>
      </c>
      <c r="NZ10" t="str">
        <f t="shared" si="30"/>
        <v>Null</v>
      </c>
      <c r="OA10" t="str">
        <f t="shared" si="31"/>
        <v>No RI for Comparison</v>
      </c>
      <c r="OB10" s="161" t="str">
        <f t="array" ref="OB10">IF($NL10="No RI Tests","No RI Tests",IF(E10="K","N/A",VLOOKUP(MAX(IF(E10=Lookups!$DF$6:$DF$99,IF(JJ10&gt;=Lookups!$DG$6:$DG$99,Lookups!$DI$6:$DI$99))),Lookups!$DE$104:$DG$108,3,FALSE)))</f>
        <v>No RI Tests</v>
      </c>
      <c r="OC10" s="161" t="str">
        <f t="array" ref="OC10">IF($NL10="No RI Tests","No RI Tests",IF(E10="K","N/A",VLOOKUP(MAX(IF(E10=Lookups!$DF$6:$DF$99,IF(NI10&gt;=Lookups!$DG$6:$DG$99,Lookups!$DI$6:$DI$99))),Lookups!$DE$104:$DG$108,3,FALSE)))</f>
        <v>No RI Tests</v>
      </c>
      <c r="OD10" s="161" t="str">
        <f t="array" ref="OD10">IF($NL10="No RI Tests","No RI Tests",IF(E10="K","N/A",VLOOKUP(MAX(IF(E10=Lookups!$DF$6:$DF$99,IF(NK10&gt;=Lookups!$DG$6:$DG$99,Lookups!$DI$6:$DI$99))),Lookups!$DE$104:$DG$108,3,FALSE)))</f>
        <v>No RI Tests</v>
      </c>
      <c r="OE10" t="str">
        <f t="shared" si="32"/>
        <v>Null</v>
      </c>
      <c r="OF10" t="str">
        <f t="shared" si="33"/>
        <v>Null</v>
      </c>
      <c r="OG10" t="str">
        <f t="shared" si="34"/>
        <v>No RI for Comparison</v>
      </c>
      <c r="OH10" t="str">
        <f t="shared" si="35"/>
        <v>Null</v>
      </c>
      <c r="OI10" t="str">
        <f t="shared" si="36"/>
        <v>Null</v>
      </c>
      <c r="OJ10" t="str">
        <f t="shared" si="37"/>
        <v>Null</v>
      </c>
      <c r="OK10" t="str">
        <f t="shared" si="38"/>
        <v>Null</v>
      </c>
      <c r="OL10" t="str">
        <f t="shared" si="39"/>
        <v>Null</v>
      </c>
      <c r="OM10" t="str">
        <f t="shared" si="40"/>
        <v>Null</v>
      </c>
      <c r="ON10" t="str">
        <f t="shared" si="41"/>
        <v>Null</v>
      </c>
      <c r="OO10" t="str">
        <f t="shared" si="42"/>
        <v>Null RI</v>
      </c>
      <c r="OP10" t="str">
        <f ca="1">IF(AND(HR10&lt;&gt;"",JJ10&lt;600),IF(HT10="Advancing","Tier 2","Tier 3"),IF(JI10="","Null",IF(OR(E10="K",E10&lt;3),"FRA Recommended",IF(JJ10&gt;=IF(E10&lt;6,400,600),IF(JJ10&lt;VLOOKUP(E10,Lookups!$AP$3:$AR$16,3,FALSE),"Tier 2","Core"),IF(JJ10&lt;400,IF(RAND()&lt;0.81,"Tier 3","Tier 2"),IF(RAND()&lt;0.51,"Tier 3","Tier 2"))))))</f>
        <v>Null</v>
      </c>
      <c r="OQ10" t="str">
        <f t="shared" si="43"/>
        <v>Null</v>
      </c>
      <c r="OR10" t="str">
        <f t="shared" si="44"/>
        <v>Null</v>
      </c>
      <c r="OS10" t="str">
        <f t="shared" si="45"/>
        <v>Null</v>
      </c>
      <c r="OT10" t="str">
        <f t="shared" si="46"/>
        <v>No RI Tests</v>
      </c>
      <c r="OU10" s="159" t="str">
        <f t="shared" si="47"/>
        <v>No PI Tests</v>
      </c>
      <c r="OV10" t="str">
        <f t="shared" si="48"/>
        <v>No PI Tests</v>
      </c>
      <c r="OW10" t="str">
        <f t="shared" si="49"/>
        <v>No PI Tests</v>
      </c>
      <c r="OX10" t="str">
        <f t="shared" si="50"/>
        <v>No PI Tests</v>
      </c>
      <c r="OY10" t="str">
        <f t="shared" si="51"/>
        <v>No PI Tests</v>
      </c>
      <c r="OZ10" t="str">
        <f t="shared" si="52"/>
        <v>No PI Tests</v>
      </c>
      <c r="PA10" s="159" t="str">
        <f t="shared" si="53"/>
        <v>No PI Tests</v>
      </c>
      <c r="PB10" t="str">
        <f t="shared" si="54"/>
        <v>No PI Tests</v>
      </c>
      <c r="PC10" t="str">
        <f t="shared" si="55"/>
        <v>No PI Tests</v>
      </c>
      <c r="PD10" t="str">
        <f t="shared" si="56"/>
        <v>No PI Tests</v>
      </c>
      <c r="PE10" t="str">
        <f t="shared" si="57"/>
        <v>No PI Tests</v>
      </c>
      <c r="PF10" t="str">
        <f t="shared" si="58"/>
        <v>No PI Tests</v>
      </c>
      <c r="PG10" t="str">
        <f t="shared" si="59"/>
        <v>No PI Tests</v>
      </c>
      <c r="PH10">
        <f t="shared" si="60"/>
        <v>0</v>
      </c>
      <c r="PI10">
        <f t="shared" si="61"/>
        <v>0</v>
      </c>
      <c r="PJ10" t="str">
        <f t="shared" si="62"/>
        <v>Null</v>
      </c>
      <c r="PK10" t="str">
        <f>IF(HR10="","Null",IF(E10&lt;3,"Null",IF(HU10=0,0,IF(HS10="Form 1",VLOOKUP(HU10,Lookups!$BE$3:$BP$63,E10,FALSE),IF(HS10="Form 2",VLOOKUP(HU10,Lookups!$BE$67:$BP$127,E10,FALSE),VLOOKUP(HU10,Lookups!$BE$130:$BP$190,E10,FALSE))))))</f>
        <v>Null</v>
      </c>
      <c r="PL10" t="str">
        <f t="shared" si="63"/>
        <v>Null</v>
      </c>
      <c r="PM10" t="str">
        <f>IF($PH10=0,"Null",IF(E10&lt;3,"Null",IF(OX10=0,0,IF(OV10="Form 1",VLOOKUP(OX10,Lookups!$BE$3:$BP$63,E10,FALSE),IF(OV10="Form 2",VLOOKUP(OX10,Lookups!$BE$67:$BP$127,E10,FALSE),VLOOKUP(OX10,Lookups!$BE$130:$BP$190,E10,FALSE))))))</f>
        <v>Null</v>
      </c>
      <c r="PN10" t="str">
        <f t="shared" si="64"/>
        <v>Null</v>
      </c>
      <c r="PO10" t="str">
        <f t="shared" si="65"/>
        <v>Null</v>
      </c>
      <c r="PP10" t="str">
        <f t="shared" si="66"/>
        <v>Null</v>
      </c>
      <c r="PQ10" t="str">
        <f>IF(HR10="","Null",IF(E10&lt;3,"Null",IF(HV10=0,0,IF(HS10="Form 1",VLOOKUP(HV10,Lookups!$BR$3:$CC$63,E10,FALSE),IF(HS10="Form 2",VLOOKUP(HV10,Lookups!$BR$67:$CC$127,E10,FALSE),VLOOKUP(HV10,Lookups!$BR$130:$CC$190,E10,FALSE))))))</f>
        <v>Null</v>
      </c>
      <c r="PR10" t="str">
        <f t="shared" si="67"/>
        <v>Null</v>
      </c>
      <c r="PS10" t="str">
        <f>IF(HR10="","Null",IF(E10&lt;3,"Null",IF(OY10=0,0,IF(OW10="Form 1",VLOOKUP(OY10,Lookups!$BR$3:$CC$63,E10,FALSE),IF(OW10="Form 2",VLOOKUP(OY10,Lookups!$BR$67:$CC$127,E10,FALSE),VLOOKUP(OY10,Lookups!$BR$130:$CC$190,E10,FALSE))))))</f>
        <v>Null</v>
      </c>
      <c r="PT10" t="str">
        <f t="shared" si="68"/>
        <v>Null</v>
      </c>
      <c r="PU10" t="str">
        <f t="shared" si="69"/>
        <v>Null</v>
      </c>
      <c r="PV10" t="str">
        <f t="shared" si="70"/>
        <v>Null</v>
      </c>
      <c r="PW10" t="str">
        <f t="shared" si="71"/>
        <v>No PI Tests</v>
      </c>
      <c r="PX10">
        <f t="shared" si="72"/>
        <v>0</v>
      </c>
      <c r="PY10">
        <f t="shared" si="73"/>
        <v>0</v>
      </c>
      <c r="PZ10" t="str">
        <f t="shared" si="74"/>
        <v>Null</v>
      </c>
      <c r="QA10" t="str">
        <f t="shared" si="75"/>
        <v>Null</v>
      </c>
      <c r="QB10" t="str">
        <f t="shared" si="76"/>
        <v>Null</v>
      </c>
      <c r="QC10" t="str">
        <f>IF($MS10="System 44 Record",IF(BQ10&lt;MEDIAN(Directions!$F$3,Directions!$F$6),"Mid-Year Exited Student","Full Year Participant")&amp;IF(BP10&lt;Directions!$F$3,", Started Prior Year",", Started This Year"),"Null")</f>
        <v>Null</v>
      </c>
      <c r="QD10" t="str">
        <f t="shared" si="77"/>
        <v>Null</v>
      </c>
      <c r="QE10">
        <f t="shared" si="78"/>
        <v>0</v>
      </c>
      <c r="QF10">
        <f t="shared" si="79"/>
        <v>0</v>
      </c>
      <c r="QG10">
        <f t="shared" si="80"/>
        <v>0</v>
      </c>
      <c r="QH10">
        <f t="shared" si="81"/>
        <v>0</v>
      </c>
      <c r="QI10">
        <f t="shared" si="82"/>
        <v>0</v>
      </c>
      <c r="QJ10" t="str">
        <f t="shared" si="83"/>
        <v>Used None</v>
      </c>
      <c r="QK10" t="str">
        <f t="shared" si="84"/>
        <v>Null</v>
      </c>
      <c r="QL10" t="str">
        <f t="shared" si="85"/>
        <v>Null</v>
      </c>
      <c r="QM10" t="str">
        <f>IF($MS10="READ 180 Record",IF(AQ10="","Null",VLOOKUP(JJ10,Lookups!$DX$3:$EB$2054,AN10+1,FALSE)),"Null")</f>
        <v>Null</v>
      </c>
      <c r="QN10" t="str">
        <f t="shared" si="86"/>
        <v>Null</v>
      </c>
    </row>
    <row r="11" spans="1:456" x14ac:dyDescent="0.25">
      <c r="A11" s="161" t="s">
        <v>1447</v>
      </c>
      <c r="B11" s="161" t="s">
        <v>1447</v>
      </c>
      <c r="C11" s="161" t="s">
        <v>1447</v>
      </c>
      <c r="D11" s="161" t="s">
        <v>1447</v>
      </c>
      <c r="E11" s="161">
        <v>8</v>
      </c>
      <c r="F11" s="161" t="s">
        <v>1447</v>
      </c>
      <c r="G11" s="161" t="s">
        <v>880</v>
      </c>
      <c r="H11" s="161" t="s">
        <v>881</v>
      </c>
      <c r="K11" s="161">
        <v>0</v>
      </c>
      <c r="L11" s="161">
        <v>0</v>
      </c>
      <c r="M11" s="161">
        <v>0</v>
      </c>
      <c r="N11" s="161">
        <v>0</v>
      </c>
      <c r="O11" s="161">
        <v>0</v>
      </c>
      <c r="P11" s="161">
        <v>0</v>
      </c>
      <c r="Q11" s="161">
        <v>0</v>
      </c>
      <c r="R11" s="161">
        <v>0</v>
      </c>
      <c r="S11" s="161">
        <v>0</v>
      </c>
      <c r="T11" s="161">
        <v>0</v>
      </c>
      <c r="U11" s="161">
        <v>0</v>
      </c>
      <c r="V11" s="161">
        <v>0</v>
      </c>
      <c r="W11" s="161">
        <v>0</v>
      </c>
      <c r="X11" s="161">
        <v>0</v>
      </c>
      <c r="AB11" s="161" t="s">
        <v>242</v>
      </c>
      <c r="AC11" s="161" t="s">
        <v>242</v>
      </c>
      <c r="AD11" s="161" t="s">
        <v>242</v>
      </c>
      <c r="AE11" s="161" t="s">
        <v>242</v>
      </c>
      <c r="AF11" s="161" t="s">
        <v>242</v>
      </c>
      <c r="AG11" s="161" t="s">
        <v>242</v>
      </c>
      <c r="AH11" s="161" t="s">
        <v>242</v>
      </c>
      <c r="AI11" s="161">
        <v>20150801</v>
      </c>
      <c r="AJ11" s="161">
        <v>20160525</v>
      </c>
      <c r="AK11" s="161" t="s">
        <v>869</v>
      </c>
      <c r="AL11" t="s">
        <v>1078</v>
      </c>
      <c r="BN11" t="s">
        <v>1079</v>
      </c>
      <c r="ET11" s="161">
        <v>0</v>
      </c>
      <c r="EU11" s="161">
        <v>0</v>
      </c>
      <c r="EV11" s="161">
        <v>0</v>
      </c>
      <c r="EW11" s="161">
        <v>0</v>
      </c>
      <c r="EX11" s="161">
        <v>0</v>
      </c>
      <c r="EY11" s="161">
        <v>0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HN11" s="161" t="s">
        <v>881</v>
      </c>
      <c r="JB11" s="161" t="s">
        <v>881</v>
      </c>
      <c r="JC11" s="161">
        <v>0</v>
      </c>
      <c r="JD11" s="161">
        <v>0</v>
      </c>
      <c r="JE11" s="161">
        <v>0</v>
      </c>
      <c r="JF11" s="161">
        <v>0</v>
      </c>
      <c r="MN11" t="str">
        <f t="shared" si="0"/>
        <v>NoNoNoNoNoNo</v>
      </c>
      <c r="MO11" t="str">
        <f>IF(AND(MN11="NoNoNoNoNoNo",JI11=""),"No Programs",VLOOKUP(MN11,Lookups!$DA$4:$DB$67,2,FALSE))</f>
        <v>No Programs</v>
      </c>
      <c r="MP11">
        <f t="shared" si="1"/>
        <v>0</v>
      </c>
      <c r="MQ11" t="str">
        <f t="shared" si="2"/>
        <v>No Program Use</v>
      </c>
      <c r="MR11" t="str">
        <f>Directions!$D$3</f>
        <v>Usage</v>
      </c>
      <c r="MS11" t="str">
        <f>VLOOKUP(MQ11,Lookups!$CU$71:$CV$80,2,FALSE)</f>
        <v>Exclude</v>
      </c>
      <c r="MT11">
        <f t="shared" si="3"/>
        <v>0</v>
      </c>
      <c r="MU11">
        <f t="shared" si="4"/>
        <v>0</v>
      </c>
      <c r="MV11">
        <f t="shared" si="5"/>
        <v>0</v>
      </c>
      <c r="MW11">
        <f t="shared" si="6"/>
        <v>0</v>
      </c>
      <c r="MX11">
        <f t="shared" si="7"/>
        <v>0</v>
      </c>
      <c r="MY11" t="str">
        <f t="shared" si="8"/>
        <v>Not Used</v>
      </c>
      <c r="MZ11">
        <f t="shared" si="9"/>
        <v>0</v>
      </c>
      <c r="NA11" t="str">
        <f t="shared" si="10"/>
        <v>Not Available</v>
      </c>
      <c r="NB11" t="str">
        <f t="shared" si="11"/>
        <v>Not Available</v>
      </c>
      <c r="NC11" t="str">
        <f t="shared" si="12"/>
        <v>4 Not Indicated</v>
      </c>
      <c r="ND11" t="str">
        <f t="shared" si="13"/>
        <v>4 Not Indicated</v>
      </c>
      <c r="NE11" t="str">
        <f t="shared" si="14"/>
        <v>4 Not Indicated</v>
      </c>
      <c r="NF11" t="str">
        <f t="shared" si="15"/>
        <v>4 Not Indicated</v>
      </c>
      <c r="NG11" t="str">
        <f t="shared" si="16"/>
        <v>4 Not Indicated</v>
      </c>
      <c r="NH11" s="159" t="str">
        <f t="shared" si="17"/>
        <v>Null</v>
      </c>
      <c r="NI11" t="str">
        <f t="shared" si="18"/>
        <v>Null</v>
      </c>
      <c r="NJ11" s="159" t="str">
        <f t="shared" si="19"/>
        <v>Null</v>
      </c>
      <c r="NK11" t="str">
        <f t="shared" si="20"/>
        <v>Null</v>
      </c>
      <c r="NL11" t="str">
        <f t="shared" si="21"/>
        <v>No RI Tests</v>
      </c>
      <c r="NM11">
        <f t="shared" si="22"/>
        <v>0</v>
      </c>
      <c r="NN11" t="str">
        <f>IF(OR(E11="PK",E11="K",JJ11=""),"Null",INDEX(Lookups!$EZ$4:$FW$18,MATCH($JJ11,Lookups!$EY$4:$EY$18,1),MATCH($E11,Lookups!$EZ$3:$FW$3,0)))</f>
        <v>Null</v>
      </c>
      <c r="NO11" t="str">
        <f>IF(OR(E11="PK",E11="K",JJ11=""),"Null",INDEX(Lookups!$EZ$4:$FW$18,MATCH($JJ11,Lookups!$EY$4:$EY$18,1),MATCH($E11,Lookups!$EZ$3:$FW$3,0) + 1))</f>
        <v>Null</v>
      </c>
      <c r="NP11" t="str">
        <f t="shared" si="23"/>
        <v>Null</v>
      </c>
      <c r="NQ11" t="str">
        <f t="shared" si="24"/>
        <v>Null</v>
      </c>
      <c r="NR11" t="str">
        <f t="shared" si="25"/>
        <v>Null</v>
      </c>
      <c r="NS11" t="str">
        <f t="shared" si="26"/>
        <v>No RI Tests</v>
      </c>
      <c r="NT11" t="str">
        <f t="shared" si="27"/>
        <v>No RI Tests</v>
      </c>
      <c r="NU11" t="str">
        <f t="shared" si="28"/>
        <v>No RI Tests</v>
      </c>
      <c r="NV11" s="183" t="str">
        <f t="array" ref="NV11">IF($NL11="No RI Tests","No RI Tests",VLOOKUP(IF(AND(E11="K",JJ11&lt;280),3,IF(AND(E11="K",JJ11&gt;=280),4,MAX(IF(E11=Lookups!$DF$6:$DF$99,IF(JJ11&gt;=Lookups!$DG$6:$DG$99,Lookups!$DH$6:$DH$99))))),Lookups!$DE$104:$DG$108,2,FALSE))</f>
        <v>No RI Tests</v>
      </c>
      <c r="NW11" s="161" t="str">
        <f t="array" ref="NW11">IF($NL11="No RI Tests","No RI Tests",VLOOKUP(IF(AND(E11="K",JH11&lt;280),3,IF(AND(E11="K",JH11&gt;=280),4,MAX(IF(E11=Lookups!$DF$6:$DF$99,IF(NI11&gt;=Lookups!$DG$6:$DG$99,Lookups!$DH$6:$DH$99))))),Lookups!$DE$104:$DG$108,2,FALSE))</f>
        <v>No RI Tests</v>
      </c>
      <c r="NX11" s="161" t="str">
        <f t="array" ref="NX11">IF($NL11="No RI Tests","No RI Tests",VLOOKUP(IF(AND(E11="K",NK11&lt;280),3,IF(AND(E11="K",NK11&gt;=280),4,MAX(IF(E11=Lookups!$DF$6:$DF$99,IF(NK11&gt;=Lookups!$DG$6:$DG$99,Lookups!$DH$6:$DH$99))))),Lookups!$DE$104:$DG$108,2,FALSE))</f>
        <v>No RI Tests</v>
      </c>
      <c r="NY11" t="str">
        <f t="shared" si="29"/>
        <v>Null</v>
      </c>
      <c r="NZ11" t="str">
        <f t="shared" si="30"/>
        <v>Null</v>
      </c>
      <c r="OA11" t="str">
        <f t="shared" si="31"/>
        <v>No RI for Comparison</v>
      </c>
      <c r="OB11" s="161" t="str">
        <f t="array" ref="OB11">IF($NL11="No RI Tests","No RI Tests",IF(E11="K","N/A",VLOOKUP(MAX(IF(E11=Lookups!$DF$6:$DF$99,IF(JJ11&gt;=Lookups!$DG$6:$DG$99,Lookups!$DI$6:$DI$99))),Lookups!$DE$104:$DG$108,3,FALSE)))</f>
        <v>No RI Tests</v>
      </c>
      <c r="OC11" s="161" t="str">
        <f t="array" ref="OC11">IF($NL11="No RI Tests","No RI Tests",IF(E11="K","N/A",VLOOKUP(MAX(IF(E11=Lookups!$DF$6:$DF$99,IF(NI11&gt;=Lookups!$DG$6:$DG$99,Lookups!$DI$6:$DI$99))),Lookups!$DE$104:$DG$108,3,FALSE)))</f>
        <v>No RI Tests</v>
      </c>
      <c r="OD11" s="161" t="str">
        <f t="array" ref="OD11">IF($NL11="No RI Tests","No RI Tests",IF(E11="K","N/A",VLOOKUP(MAX(IF(E11=Lookups!$DF$6:$DF$99,IF(NK11&gt;=Lookups!$DG$6:$DG$99,Lookups!$DI$6:$DI$99))),Lookups!$DE$104:$DG$108,3,FALSE)))</f>
        <v>No RI Tests</v>
      </c>
      <c r="OE11" t="str">
        <f t="shared" si="32"/>
        <v>Null</v>
      </c>
      <c r="OF11" t="str">
        <f t="shared" si="33"/>
        <v>Null</v>
      </c>
      <c r="OG11" t="str">
        <f t="shared" si="34"/>
        <v>No RI for Comparison</v>
      </c>
      <c r="OH11" t="str">
        <f t="shared" si="35"/>
        <v>Null</v>
      </c>
      <c r="OI11" t="str">
        <f t="shared" si="36"/>
        <v>Null</v>
      </c>
      <c r="OJ11" t="str">
        <f t="shared" si="37"/>
        <v>Null</v>
      </c>
      <c r="OK11" t="str">
        <f t="shared" si="38"/>
        <v>Null</v>
      </c>
      <c r="OL11" t="str">
        <f t="shared" si="39"/>
        <v>Null</v>
      </c>
      <c r="OM11" t="str">
        <f t="shared" si="40"/>
        <v>Null</v>
      </c>
      <c r="ON11" t="str">
        <f t="shared" si="41"/>
        <v>Null</v>
      </c>
      <c r="OO11" t="str">
        <f t="shared" si="42"/>
        <v>Null RI</v>
      </c>
      <c r="OP11" t="str">
        <f ca="1">IF(AND(HR11&lt;&gt;"",JJ11&lt;600),IF(HT11="Advancing","Tier 2","Tier 3"),IF(JI11="","Null",IF(OR(E11="K",E11&lt;3),"FRA Recommended",IF(JJ11&gt;=IF(E11&lt;6,400,600),IF(JJ11&lt;VLOOKUP(E11,Lookups!$AP$3:$AR$16,3,FALSE),"Tier 2","Core"),IF(JJ11&lt;400,IF(RAND()&lt;0.81,"Tier 3","Tier 2"),IF(RAND()&lt;0.51,"Tier 3","Tier 2"))))))</f>
        <v>Null</v>
      </c>
      <c r="OQ11" t="str">
        <f t="shared" si="43"/>
        <v>Null</v>
      </c>
      <c r="OR11" t="str">
        <f t="shared" si="44"/>
        <v>Null</v>
      </c>
      <c r="OS11" t="str">
        <f t="shared" si="45"/>
        <v>Null</v>
      </c>
      <c r="OT11" t="str">
        <f t="shared" si="46"/>
        <v>No RI Tests</v>
      </c>
      <c r="OU11" s="159" t="str">
        <f t="shared" si="47"/>
        <v>No PI Tests</v>
      </c>
      <c r="OV11" t="str">
        <f t="shared" si="48"/>
        <v>No PI Tests</v>
      </c>
      <c r="OW11" t="str">
        <f t="shared" si="49"/>
        <v>No PI Tests</v>
      </c>
      <c r="OX11" t="str">
        <f t="shared" si="50"/>
        <v>No PI Tests</v>
      </c>
      <c r="OY11" t="str">
        <f t="shared" si="51"/>
        <v>No PI Tests</v>
      </c>
      <c r="OZ11" t="str">
        <f t="shared" si="52"/>
        <v>No PI Tests</v>
      </c>
      <c r="PA11" s="159" t="str">
        <f t="shared" si="53"/>
        <v>No PI Tests</v>
      </c>
      <c r="PB11" t="str">
        <f t="shared" si="54"/>
        <v>No PI Tests</v>
      </c>
      <c r="PC11" t="str">
        <f t="shared" si="55"/>
        <v>No PI Tests</v>
      </c>
      <c r="PD11" t="str">
        <f t="shared" si="56"/>
        <v>No PI Tests</v>
      </c>
      <c r="PE11" t="str">
        <f t="shared" si="57"/>
        <v>No PI Tests</v>
      </c>
      <c r="PF11" t="str">
        <f t="shared" si="58"/>
        <v>No PI Tests</v>
      </c>
      <c r="PG11" t="str">
        <f t="shared" si="59"/>
        <v>No PI Tests</v>
      </c>
      <c r="PH11">
        <f t="shared" si="60"/>
        <v>0</v>
      </c>
      <c r="PI11">
        <f t="shared" si="61"/>
        <v>0</v>
      </c>
      <c r="PJ11" t="str">
        <f t="shared" si="62"/>
        <v>Null</v>
      </c>
      <c r="PK11" t="str">
        <f>IF(HR11="","Null",IF(E11&lt;3,"Null",IF(HU11=0,0,IF(HS11="Form 1",VLOOKUP(HU11,Lookups!$BE$3:$BP$63,E11,FALSE),IF(HS11="Form 2",VLOOKUP(HU11,Lookups!$BE$67:$BP$127,E11,FALSE),VLOOKUP(HU11,Lookups!$BE$130:$BP$190,E11,FALSE))))))</f>
        <v>Null</v>
      </c>
      <c r="PL11" t="str">
        <f t="shared" si="63"/>
        <v>Null</v>
      </c>
      <c r="PM11" t="str">
        <f>IF($PH11=0,"Null",IF(E11&lt;3,"Null",IF(OX11=0,0,IF(OV11="Form 1",VLOOKUP(OX11,Lookups!$BE$3:$BP$63,E11,FALSE),IF(OV11="Form 2",VLOOKUP(OX11,Lookups!$BE$67:$BP$127,E11,FALSE),VLOOKUP(OX11,Lookups!$BE$130:$BP$190,E11,FALSE))))))</f>
        <v>Null</v>
      </c>
      <c r="PN11" t="str">
        <f t="shared" si="64"/>
        <v>Null</v>
      </c>
      <c r="PO11" t="str">
        <f t="shared" si="65"/>
        <v>Null</v>
      </c>
      <c r="PP11" t="str">
        <f t="shared" si="66"/>
        <v>Null</v>
      </c>
      <c r="PQ11" t="str">
        <f>IF(HR11="","Null",IF(E11&lt;3,"Null",IF(HV11=0,0,IF(HS11="Form 1",VLOOKUP(HV11,Lookups!$BR$3:$CC$63,E11,FALSE),IF(HS11="Form 2",VLOOKUP(HV11,Lookups!$BR$67:$CC$127,E11,FALSE),VLOOKUP(HV11,Lookups!$BR$130:$CC$190,E11,FALSE))))))</f>
        <v>Null</v>
      </c>
      <c r="PR11" t="str">
        <f t="shared" si="67"/>
        <v>Null</v>
      </c>
      <c r="PS11" t="str">
        <f>IF(HR11="","Null",IF(E11&lt;3,"Null",IF(OY11=0,0,IF(OW11="Form 1",VLOOKUP(OY11,Lookups!$BR$3:$CC$63,E11,FALSE),IF(OW11="Form 2",VLOOKUP(OY11,Lookups!$BR$67:$CC$127,E11,FALSE),VLOOKUP(OY11,Lookups!$BR$130:$CC$190,E11,FALSE))))))</f>
        <v>Null</v>
      </c>
      <c r="PT11" t="str">
        <f t="shared" si="68"/>
        <v>Null</v>
      </c>
      <c r="PU11" t="str">
        <f t="shared" si="69"/>
        <v>Null</v>
      </c>
      <c r="PV11" t="str">
        <f t="shared" si="70"/>
        <v>Null</v>
      </c>
      <c r="PW11" t="str">
        <f t="shared" si="71"/>
        <v>No PI Tests</v>
      </c>
      <c r="PX11">
        <f t="shared" si="72"/>
        <v>0</v>
      </c>
      <c r="PY11">
        <f t="shared" si="73"/>
        <v>0</v>
      </c>
      <c r="PZ11" t="str">
        <f t="shared" si="74"/>
        <v>Null</v>
      </c>
      <c r="QA11" t="str">
        <f t="shared" si="75"/>
        <v>Null</v>
      </c>
      <c r="QB11" t="str">
        <f t="shared" si="76"/>
        <v>Null</v>
      </c>
      <c r="QC11" t="str">
        <f>IF($MS11="System 44 Record",IF(BQ11&lt;MEDIAN(Directions!$F$3,Directions!$F$6),"Mid-Year Exited Student","Full Year Participant")&amp;IF(BP11&lt;Directions!$F$3,", Started Prior Year",", Started This Year"),"Null")</f>
        <v>Null</v>
      </c>
      <c r="QD11" t="str">
        <f t="shared" si="77"/>
        <v>Null</v>
      </c>
      <c r="QE11">
        <f t="shared" si="78"/>
        <v>0</v>
      </c>
      <c r="QF11">
        <f t="shared" si="79"/>
        <v>0</v>
      </c>
      <c r="QG11">
        <f t="shared" si="80"/>
        <v>0</v>
      </c>
      <c r="QH11">
        <f t="shared" si="81"/>
        <v>0</v>
      </c>
      <c r="QI11">
        <f t="shared" si="82"/>
        <v>0</v>
      </c>
      <c r="QJ11" t="str">
        <f t="shared" si="83"/>
        <v>Used None</v>
      </c>
      <c r="QK11" t="str">
        <f t="shared" si="84"/>
        <v>Null</v>
      </c>
      <c r="QL11" t="str">
        <f t="shared" si="85"/>
        <v>Null</v>
      </c>
      <c r="QM11" t="str">
        <f>IF($MS11="READ 180 Record",IF(AQ11="","Null",VLOOKUP(JJ11,Lookups!$DX$3:$EB$2054,AN11+1,FALSE)),"Null")</f>
        <v>Null</v>
      </c>
      <c r="QN11" t="str">
        <f t="shared" si="86"/>
        <v>Null</v>
      </c>
    </row>
    <row r="12" spans="1:456" x14ac:dyDescent="0.25">
      <c r="A12" s="161" t="s">
        <v>1447</v>
      </c>
      <c r="B12" s="161" t="s">
        <v>1447</v>
      </c>
      <c r="C12" s="161" t="s">
        <v>1447</v>
      </c>
      <c r="D12" s="161" t="s">
        <v>1447</v>
      </c>
      <c r="E12" s="161">
        <v>5</v>
      </c>
      <c r="F12" s="161" t="s">
        <v>1447</v>
      </c>
      <c r="G12" s="161" t="s">
        <v>887</v>
      </c>
      <c r="H12" s="161" t="s">
        <v>888</v>
      </c>
      <c r="I12" s="161">
        <v>706</v>
      </c>
      <c r="J12" s="159">
        <v>42501</v>
      </c>
      <c r="K12" s="161">
        <v>0</v>
      </c>
      <c r="L12" s="161">
        <v>0</v>
      </c>
      <c r="M12" s="161">
        <v>0</v>
      </c>
      <c r="N12" s="161">
        <v>0</v>
      </c>
      <c r="O12" s="161">
        <v>0</v>
      </c>
      <c r="P12" s="161">
        <v>0</v>
      </c>
      <c r="Q12" s="161">
        <v>0</v>
      </c>
      <c r="R12" s="161">
        <v>0</v>
      </c>
      <c r="S12" s="161">
        <v>0</v>
      </c>
      <c r="T12" s="161">
        <v>0</v>
      </c>
      <c r="U12" s="161">
        <v>0</v>
      </c>
      <c r="V12" s="161">
        <v>0</v>
      </c>
      <c r="W12" s="161">
        <v>0</v>
      </c>
      <c r="X12" s="161">
        <v>0</v>
      </c>
      <c r="AB12" s="161" t="s">
        <v>242</v>
      </c>
      <c r="AC12" s="161" t="s">
        <v>242</v>
      </c>
      <c r="AD12" s="161" t="s">
        <v>242</v>
      </c>
      <c r="AE12" s="161" t="s">
        <v>242</v>
      </c>
      <c r="AF12" s="161" t="s">
        <v>242</v>
      </c>
      <c r="AG12" s="161" t="s">
        <v>242</v>
      </c>
      <c r="AH12" s="161" t="s">
        <v>242</v>
      </c>
      <c r="AI12" s="161">
        <v>20150801</v>
      </c>
      <c r="AJ12" s="161">
        <v>20160525</v>
      </c>
      <c r="AK12" s="161" t="s">
        <v>869</v>
      </c>
      <c r="AL12" t="s">
        <v>1078</v>
      </c>
      <c r="BN12" t="s">
        <v>1079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HN12" s="161" t="s">
        <v>888</v>
      </c>
      <c r="HO12" s="159">
        <v>42501</v>
      </c>
      <c r="HP12" s="159">
        <v>42501</v>
      </c>
      <c r="HQ12" s="161">
        <v>1</v>
      </c>
      <c r="HR12" s="159">
        <v>42501</v>
      </c>
      <c r="HS12" s="161" t="s">
        <v>872</v>
      </c>
      <c r="HT12" s="161" t="s">
        <v>882</v>
      </c>
      <c r="HU12" s="161">
        <v>50</v>
      </c>
      <c r="HV12" s="161">
        <v>35</v>
      </c>
      <c r="HW12" s="161">
        <v>0</v>
      </c>
      <c r="JB12" s="161" t="s">
        <v>888</v>
      </c>
      <c r="JC12" s="161">
        <v>0</v>
      </c>
      <c r="JD12" s="161">
        <v>0</v>
      </c>
      <c r="JE12" s="161">
        <v>0</v>
      </c>
      <c r="JF12" s="161">
        <v>0</v>
      </c>
      <c r="JG12" s="159">
        <v>42501</v>
      </c>
      <c r="JH12" s="161">
        <v>706</v>
      </c>
      <c r="JI12" s="159">
        <v>42501</v>
      </c>
      <c r="JJ12" s="161">
        <v>706</v>
      </c>
      <c r="JK12" s="161">
        <v>19</v>
      </c>
      <c r="MN12" t="str">
        <f t="shared" si="0"/>
        <v>NoNoNoNoNoNo</v>
      </c>
      <c r="MO12" t="str">
        <f>IF(AND(MN12="NoNoNoNoNoNo",JI12=""),"No Programs",VLOOKUP(MN12,Lookups!$DA$4:$DB$67,2,FALSE))</f>
        <v>RI Screening Only</v>
      </c>
      <c r="MP12">
        <f t="shared" si="1"/>
        <v>0</v>
      </c>
      <c r="MQ12" t="str">
        <f t="shared" si="2"/>
        <v>RI User</v>
      </c>
      <c r="MR12" t="str">
        <f>Directions!$D$3</f>
        <v>Usage</v>
      </c>
      <c r="MS12" t="str">
        <f>VLOOKUP(MQ12,Lookups!$CU$71:$CV$80,2,FALSE)</f>
        <v>RI Record</v>
      </c>
      <c r="MT12">
        <f t="shared" si="3"/>
        <v>1</v>
      </c>
      <c r="MU12">
        <f t="shared" si="4"/>
        <v>1</v>
      </c>
      <c r="MV12">
        <f t="shared" si="5"/>
        <v>0</v>
      </c>
      <c r="MW12">
        <f t="shared" si="6"/>
        <v>0</v>
      </c>
      <c r="MX12">
        <f t="shared" si="7"/>
        <v>0</v>
      </c>
      <c r="MY12" t="str">
        <f t="shared" si="8"/>
        <v>Not Used</v>
      </c>
      <c r="MZ12">
        <f t="shared" si="9"/>
        <v>0</v>
      </c>
      <c r="NA12" t="str">
        <f t="shared" si="10"/>
        <v>Not Available</v>
      </c>
      <c r="NB12" t="str">
        <f t="shared" si="11"/>
        <v>Not Available</v>
      </c>
      <c r="NC12" t="str">
        <f t="shared" si="12"/>
        <v>4 Not Indicated</v>
      </c>
      <c r="ND12" t="str">
        <f t="shared" si="13"/>
        <v>4 Not Indicated</v>
      </c>
      <c r="NE12" t="str">
        <f t="shared" si="14"/>
        <v>4 Not Indicated</v>
      </c>
      <c r="NF12" t="str">
        <f t="shared" si="15"/>
        <v>4 Not Indicated</v>
      </c>
      <c r="NG12" t="str">
        <f t="shared" si="16"/>
        <v>4 Not Indicated</v>
      </c>
      <c r="NH12" s="159">
        <f t="shared" si="17"/>
        <v>42501</v>
      </c>
      <c r="NI12">
        <f t="shared" si="18"/>
        <v>706</v>
      </c>
      <c r="NJ12" s="159">
        <f t="shared" si="19"/>
        <v>42501</v>
      </c>
      <c r="NK12">
        <f t="shared" si="20"/>
        <v>706</v>
      </c>
      <c r="NL12" t="str">
        <f t="shared" si="21"/>
        <v>Lone RI Test</v>
      </c>
      <c r="NM12">
        <f t="shared" si="22"/>
        <v>0</v>
      </c>
      <c r="NN12">
        <f>IF(OR(E12="PK",E12="K",JJ12=""),"Null",INDEX(Lookups!$EZ$4:$FW$18,MATCH($JJ12,Lookups!$EY$4:$EY$18,1),MATCH($E12,Lookups!$EZ$3:$FW$3,0)))</f>
        <v>65</v>
      </c>
      <c r="NO12">
        <f>IF(OR(E12="PK",E12="K",JJ12=""),"Null",INDEX(Lookups!$EZ$4:$FW$18,MATCH($JJ12,Lookups!$EY$4:$EY$18,1),MATCH($E12,Lookups!$EZ$3:$FW$3,0) + 1))</f>
        <v>110</v>
      </c>
      <c r="NP12">
        <f t="shared" si="23"/>
        <v>130</v>
      </c>
      <c r="NQ12" t="str">
        <f t="shared" si="24"/>
        <v>No PI Needed</v>
      </c>
      <c r="NR12" t="str">
        <f t="shared" si="25"/>
        <v>No PI Needed</v>
      </c>
      <c r="NS12" t="str">
        <f t="shared" si="26"/>
        <v>600L to 799L</v>
      </c>
      <c r="NT12" t="str">
        <f t="shared" si="27"/>
        <v>600L to 799L</v>
      </c>
      <c r="NU12" t="str">
        <f t="shared" si="28"/>
        <v>600L to 799L</v>
      </c>
      <c r="NV12" s="183" t="str">
        <f t="array" ref="NV12">IF($NL12="No RI Tests","No RI Tests",VLOOKUP(IF(AND(E12="K",JJ12&lt;280),3,IF(AND(E12="K",JJ12&gt;=280),4,MAX(IF(E12=Lookups!$DF$6:$DF$99,IF(JJ12&gt;=Lookups!$DG$6:$DG$99,Lookups!$DH$6:$DH$99))))),Lookups!$DE$104:$DG$108,2,FALSE))</f>
        <v>2 Basic</v>
      </c>
      <c r="NW12" s="161" t="str">
        <f t="array" ref="NW12">IF($NL12="No RI Tests","No RI Tests",VLOOKUP(IF(AND(E12="K",JH12&lt;280),3,IF(AND(E12="K",JH12&gt;=280),4,MAX(IF(E12=Lookups!$DF$6:$DF$99,IF(NI12&gt;=Lookups!$DG$6:$DG$99,Lookups!$DH$6:$DH$99))))),Lookups!$DE$104:$DG$108,2,FALSE))</f>
        <v>2 Basic</v>
      </c>
      <c r="NX12" s="161" t="str">
        <f t="array" ref="NX12">IF($NL12="No RI Tests","No RI Tests",VLOOKUP(IF(AND(E12="K",NK12&lt;280),3,IF(AND(E12="K",NK12&gt;=280),4,MAX(IF(E12=Lookups!$DF$6:$DF$99,IF(NK12&gt;=Lookups!$DG$6:$DG$99,Lookups!$DH$6:$DH$99))))),Lookups!$DE$104:$DG$108,2,FALSE))</f>
        <v>2 Basic</v>
      </c>
      <c r="NY12" t="str">
        <f t="shared" si="29"/>
        <v>Null</v>
      </c>
      <c r="NZ12" t="str">
        <f t="shared" si="30"/>
        <v>Null</v>
      </c>
      <c r="OA12" t="str">
        <f t="shared" si="31"/>
        <v>No RI for Comparison</v>
      </c>
      <c r="OB12" s="161" t="str">
        <f t="array" ref="OB12">IF($NL12="No RI Tests","No RI Tests",IF(E12="K","N/A",VLOOKUP(MAX(IF(E12=Lookups!$DF$6:$DF$99,IF(JJ12&gt;=Lookups!$DG$6:$DG$99,Lookups!$DI$6:$DI$99))),Lookups!$DE$104:$DG$108,3,FALSE)))</f>
        <v>1 Limited</v>
      </c>
      <c r="OC12" s="161" t="str">
        <f t="array" ref="OC12">IF($NL12="No RI Tests","No RI Tests",IF(E12="K","N/A",VLOOKUP(MAX(IF(E12=Lookups!$DF$6:$DF$99,IF(NI12&gt;=Lookups!$DG$6:$DG$99,Lookups!$DI$6:$DI$99))),Lookups!$DE$104:$DG$108,3,FALSE)))</f>
        <v>1 Limited</v>
      </c>
      <c r="OD12" s="161" t="str">
        <f t="array" ref="OD12">IF($NL12="No RI Tests","No RI Tests",IF(E12="K","N/A",VLOOKUP(MAX(IF(E12=Lookups!$DF$6:$DF$99,IF(NK12&gt;=Lookups!$DG$6:$DG$99,Lookups!$DI$6:$DI$99))),Lookups!$DE$104:$DG$108,3,FALSE)))</f>
        <v>1 Limited</v>
      </c>
      <c r="OE12" t="str">
        <f t="shared" si="32"/>
        <v>Null</v>
      </c>
      <c r="OF12" t="str">
        <f t="shared" si="33"/>
        <v>Null</v>
      </c>
      <c r="OG12" t="str">
        <f t="shared" si="34"/>
        <v>No RI for Comparison</v>
      </c>
      <c r="OH12" t="str">
        <f t="shared" si="35"/>
        <v>Null</v>
      </c>
      <c r="OI12" t="str">
        <f t="shared" si="36"/>
        <v>Null</v>
      </c>
      <c r="OJ12" t="str">
        <f t="shared" si="37"/>
        <v>Null</v>
      </c>
      <c r="OK12" t="str">
        <f t="shared" si="38"/>
        <v>Null</v>
      </c>
      <c r="OL12" t="str">
        <f t="shared" si="39"/>
        <v>Null</v>
      </c>
      <c r="OM12" t="str">
        <f t="shared" si="40"/>
        <v>Spring Administration</v>
      </c>
      <c r="ON12" t="str">
        <f t="shared" si="41"/>
        <v>Null</v>
      </c>
      <c r="OO12" t="str">
        <f t="shared" si="42"/>
        <v>Spring Administration RI</v>
      </c>
      <c r="OP12" t="str">
        <f ca="1">IF(AND(HR12&lt;&gt;"",JJ12&lt;600),IF(HT12="Advancing","Tier 2","Tier 3"),IF(JI12="","Null",IF(OR(E12="K",E12&lt;3),"FRA Recommended",IF(JJ12&gt;=IF(E12&lt;6,400,600),IF(JJ12&lt;VLOOKUP(E12,Lookups!$AP$3:$AR$16,3,FALSE),"Tier 2","Core"),IF(JJ12&lt;400,IF(RAND()&lt;0.81,"Tier 3","Tier 2"),IF(RAND()&lt;0.51,"Tier 3","Tier 2"))))))</f>
        <v>Tier 2</v>
      </c>
      <c r="OQ12" t="str">
        <f t="shared" si="43"/>
        <v>Average Reading Invt. at Least 15 Minutes Long</v>
      </c>
      <c r="OR12" t="str">
        <f t="shared" si="44"/>
        <v>Null</v>
      </c>
      <c r="OS12" t="str">
        <f t="shared" si="45"/>
        <v>Null</v>
      </c>
      <c r="OT12">
        <f t="shared" si="46"/>
        <v>0</v>
      </c>
      <c r="OU12" s="159">
        <f t="shared" si="47"/>
        <v>42501</v>
      </c>
      <c r="OV12" t="str">
        <f t="shared" si="48"/>
        <v>Form 1</v>
      </c>
      <c r="OW12" t="str">
        <f t="shared" si="49"/>
        <v>Advancing</v>
      </c>
      <c r="OX12">
        <f t="shared" si="50"/>
        <v>50</v>
      </c>
      <c r="OY12">
        <f t="shared" si="51"/>
        <v>35</v>
      </c>
      <c r="OZ12">
        <f t="shared" si="52"/>
        <v>0</v>
      </c>
      <c r="PA12" s="159">
        <f t="shared" si="53"/>
        <v>42501</v>
      </c>
      <c r="PB12" t="str">
        <f t="shared" si="54"/>
        <v>Form 1</v>
      </c>
      <c r="PC12" t="str">
        <f t="shared" si="55"/>
        <v>Advancing</v>
      </c>
      <c r="PD12">
        <f t="shared" si="56"/>
        <v>50</v>
      </c>
      <c r="PE12">
        <f t="shared" si="57"/>
        <v>35</v>
      </c>
      <c r="PF12">
        <f t="shared" si="58"/>
        <v>0</v>
      </c>
      <c r="PG12" t="str">
        <f t="shared" si="59"/>
        <v>Lone PI Test</v>
      </c>
      <c r="PH12">
        <f t="shared" si="60"/>
        <v>0</v>
      </c>
      <c r="PI12">
        <f t="shared" si="61"/>
        <v>0</v>
      </c>
      <c r="PJ12">
        <f t="shared" si="62"/>
        <v>50</v>
      </c>
      <c r="PK12">
        <f>IF(HR12="","Null",IF(E12&lt;3,"Null",IF(HU12=0,0,IF(HS12="Form 1",VLOOKUP(HU12,Lookups!$BE$3:$BP$63,E12,FALSE),IF(HS12="Form 2",VLOOKUP(HU12,Lookups!$BE$67:$BP$127,E12,FALSE),VLOOKUP(HU12,Lookups!$BE$130:$BP$190,E12,FALSE))))))</f>
        <v>64</v>
      </c>
      <c r="PL12" t="str">
        <f t="shared" si="63"/>
        <v>Null</v>
      </c>
      <c r="PM12" t="str">
        <f>IF($PH12=0,"Null",IF(E12&lt;3,"Null",IF(OX12=0,0,IF(OV12="Form 1",VLOOKUP(OX12,Lookups!$BE$3:$BP$63,E12,FALSE),IF(OV12="Form 2",VLOOKUP(OX12,Lookups!$BE$67:$BP$127,E12,FALSE),VLOOKUP(OX12,Lookups!$BE$130:$BP$190,E12,FALSE))))))</f>
        <v>Null</v>
      </c>
      <c r="PN12" t="str">
        <f t="shared" si="64"/>
        <v>Null</v>
      </c>
      <c r="PO12" t="str">
        <f t="shared" si="65"/>
        <v>Null</v>
      </c>
      <c r="PP12">
        <f t="shared" si="66"/>
        <v>35</v>
      </c>
      <c r="PQ12">
        <f>IF(HR12="","Null",IF(E12&lt;3,"Null",IF(HV12=0,0,IF(HS12="Form 1",VLOOKUP(HV12,Lookups!$BR$3:$CC$63,E12,FALSE),IF(HS12="Form 2",VLOOKUP(HV12,Lookups!$BR$67:$CC$127,E12,FALSE),VLOOKUP(HV12,Lookups!$BR$130:$CC$190,E12,FALSE))))))</f>
        <v>93</v>
      </c>
      <c r="PR12" t="str">
        <f t="shared" si="67"/>
        <v>Null</v>
      </c>
      <c r="PS12">
        <f>IF(HR12="","Null",IF(E12&lt;3,"Null",IF(OY12=0,0,IF(OW12="Form 1",VLOOKUP(OY12,Lookups!$BR$3:$CC$63,E12,FALSE),IF(OW12="Form 2",VLOOKUP(OY12,Lookups!$BR$67:$CC$127,E12,FALSE),VLOOKUP(OY12,Lookups!$BR$130:$CC$190,E12,FALSE))))))</f>
        <v>85</v>
      </c>
      <c r="PT12" t="str">
        <f t="shared" si="68"/>
        <v>Null</v>
      </c>
      <c r="PU12" t="str">
        <f t="shared" si="69"/>
        <v>Null</v>
      </c>
      <c r="PV12">
        <f t="shared" si="70"/>
        <v>1</v>
      </c>
      <c r="PW12" t="str">
        <f t="shared" si="71"/>
        <v>Spring PI Administration</v>
      </c>
      <c r="PX12">
        <f t="shared" si="72"/>
        <v>0</v>
      </c>
      <c r="PY12">
        <f t="shared" si="73"/>
        <v>0</v>
      </c>
      <c r="PZ12" t="str">
        <f t="shared" si="74"/>
        <v>Null</v>
      </c>
      <c r="QA12" t="str">
        <f t="shared" si="75"/>
        <v>Null</v>
      </c>
      <c r="QB12" t="str">
        <f t="shared" si="76"/>
        <v>Null</v>
      </c>
      <c r="QC12" t="str">
        <f>IF($MS12="System 44 Record",IF(BQ12&lt;MEDIAN(Directions!$F$3,Directions!$F$6),"Mid-Year Exited Student","Full Year Participant")&amp;IF(BP12&lt;Directions!$F$3,", Started Prior Year",", Started This Year"),"Null")</f>
        <v>Null</v>
      </c>
      <c r="QD12" t="str">
        <f t="shared" si="77"/>
        <v>Null</v>
      </c>
      <c r="QE12">
        <f t="shared" si="78"/>
        <v>0</v>
      </c>
      <c r="QF12">
        <f t="shared" si="79"/>
        <v>0</v>
      </c>
      <c r="QG12">
        <f t="shared" si="80"/>
        <v>0</v>
      </c>
      <c r="QH12">
        <f t="shared" si="81"/>
        <v>0</v>
      </c>
      <c r="QI12">
        <f t="shared" si="82"/>
        <v>0</v>
      </c>
      <c r="QJ12" t="str">
        <f t="shared" si="83"/>
        <v>Used None</v>
      </c>
      <c r="QK12" t="str">
        <f t="shared" si="84"/>
        <v>Null</v>
      </c>
      <c r="QL12" t="str">
        <f t="shared" si="85"/>
        <v>Null</v>
      </c>
      <c r="QM12" t="str">
        <f>IF($MS12="READ 180 Record",IF(AQ12="","Null",VLOOKUP(JJ12,Lookups!$DX$3:$EB$2054,AN12+1,FALSE)),"Null")</f>
        <v>Null</v>
      </c>
      <c r="QN12" t="str">
        <f t="shared" si="86"/>
        <v>Null</v>
      </c>
    </row>
    <row r="13" spans="1:456" x14ac:dyDescent="0.25">
      <c r="A13" s="161" t="s">
        <v>1447</v>
      </c>
      <c r="B13" s="161" t="s">
        <v>1447</v>
      </c>
      <c r="C13" s="161" t="s">
        <v>1447</v>
      </c>
      <c r="D13" s="161" t="s">
        <v>1447</v>
      </c>
      <c r="E13" s="161">
        <v>6</v>
      </c>
      <c r="F13" s="161" t="s">
        <v>1447</v>
      </c>
      <c r="G13" s="161" t="s">
        <v>883</v>
      </c>
      <c r="H13" s="161" t="s">
        <v>889</v>
      </c>
      <c r="I13" s="161">
        <v>528</v>
      </c>
      <c r="J13" s="159">
        <v>42502</v>
      </c>
      <c r="K13" s="161">
        <v>0</v>
      </c>
      <c r="L13" s="161">
        <v>0</v>
      </c>
      <c r="M13" s="161">
        <v>0</v>
      </c>
      <c r="N13" s="161">
        <v>0</v>
      </c>
      <c r="O13" s="161">
        <v>0</v>
      </c>
      <c r="P13" s="161">
        <v>0</v>
      </c>
      <c r="Q13" s="161">
        <v>0</v>
      </c>
      <c r="R13" s="161">
        <v>0</v>
      </c>
      <c r="S13" s="161">
        <v>0</v>
      </c>
      <c r="T13" s="161">
        <v>0</v>
      </c>
      <c r="U13" s="161">
        <v>0</v>
      </c>
      <c r="V13" s="161">
        <v>0</v>
      </c>
      <c r="W13" s="161">
        <v>0</v>
      </c>
      <c r="X13" s="161">
        <v>0</v>
      </c>
      <c r="AB13" s="161" t="s">
        <v>241</v>
      </c>
      <c r="AC13" s="161" t="s">
        <v>242</v>
      </c>
      <c r="AD13" s="161" t="s">
        <v>242</v>
      </c>
      <c r="AE13" s="161" t="s">
        <v>242</v>
      </c>
      <c r="AF13" s="161" t="s">
        <v>242</v>
      </c>
      <c r="AG13" s="161" t="s">
        <v>241</v>
      </c>
      <c r="AH13" s="161" t="s">
        <v>242</v>
      </c>
      <c r="AI13" s="161">
        <v>20150801</v>
      </c>
      <c r="AJ13" s="161">
        <v>20160525</v>
      </c>
      <c r="AK13" s="161" t="s">
        <v>869</v>
      </c>
      <c r="AL13" t="s">
        <v>1076</v>
      </c>
      <c r="AM13" t="s">
        <v>889</v>
      </c>
      <c r="AN13">
        <v>3</v>
      </c>
      <c r="AO13" t="s">
        <v>870</v>
      </c>
      <c r="AP13">
        <v>8</v>
      </c>
      <c r="AQ13">
        <v>45</v>
      </c>
      <c r="AR13">
        <v>837</v>
      </c>
      <c r="AS13">
        <v>294</v>
      </c>
      <c r="AT13">
        <v>120</v>
      </c>
      <c r="AU13">
        <v>207</v>
      </c>
      <c r="AV13">
        <v>76</v>
      </c>
      <c r="AW13">
        <v>21</v>
      </c>
      <c r="AX13">
        <v>17.7</v>
      </c>
      <c r="AY13">
        <v>5.6666999999999996</v>
      </c>
      <c r="AZ13">
        <v>2.8125</v>
      </c>
      <c r="BA13">
        <v>85.0501</v>
      </c>
      <c r="BB13">
        <v>29590</v>
      </c>
      <c r="BC13">
        <v>82.022471909999993</v>
      </c>
      <c r="BD13">
        <v>91.304347825999997</v>
      </c>
      <c r="BE13">
        <v>576</v>
      </c>
      <c r="BF13">
        <v>589</v>
      </c>
      <c r="BG13">
        <v>22</v>
      </c>
      <c r="BH13">
        <v>99</v>
      </c>
      <c r="BI13">
        <v>7</v>
      </c>
      <c r="BJ13">
        <v>0</v>
      </c>
      <c r="BK13">
        <v>139</v>
      </c>
      <c r="BL13">
        <v>0</v>
      </c>
      <c r="BM13" t="s">
        <v>1080</v>
      </c>
      <c r="BN13" t="s">
        <v>1076</v>
      </c>
      <c r="BO13" t="s">
        <v>889</v>
      </c>
      <c r="BP13" s="159">
        <v>42263</v>
      </c>
      <c r="BQ13" s="159">
        <v>42394</v>
      </c>
      <c r="BR13" t="s">
        <v>871</v>
      </c>
      <c r="BS13">
        <v>528</v>
      </c>
      <c r="BT13" s="159">
        <v>42394</v>
      </c>
      <c r="BU13">
        <v>8</v>
      </c>
      <c r="BV13">
        <v>6</v>
      </c>
      <c r="BW13">
        <v>54</v>
      </c>
      <c r="BX13">
        <v>47</v>
      </c>
      <c r="BY13">
        <v>720</v>
      </c>
      <c r="BZ13">
        <v>771</v>
      </c>
      <c r="CA13">
        <v>29</v>
      </c>
      <c r="CB13">
        <v>10</v>
      </c>
      <c r="CC13">
        <v>29</v>
      </c>
      <c r="CD13">
        <v>93</v>
      </c>
      <c r="CE13">
        <v>93</v>
      </c>
      <c r="CF13">
        <v>97</v>
      </c>
      <c r="CG13">
        <v>98</v>
      </c>
      <c r="CH13">
        <v>95</v>
      </c>
      <c r="CI13">
        <v>36946</v>
      </c>
      <c r="CJ13">
        <v>2.7059000000000002</v>
      </c>
      <c r="CK13">
        <v>8</v>
      </c>
      <c r="CL13">
        <v>5</v>
      </c>
      <c r="ET13" s="161">
        <v>4</v>
      </c>
      <c r="EU13" s="161">
        <v>47</v>
      </c>
      <c r="EV13" s="161">
        <v>16</v>
      </c>
      <c r="EW13" s="161">
        <v>2797</v>
      </c>
      <c r="EX13" s="161">
        <v>0</v>
      </c>
      <c r="EY13" s="161">
        <v>0</v>
      </c>
      <c r="EZ13" s="161">
        <v>82</v>
      </c>
      <c r="FA13" s="161">
        <v>91</v>
      </c>
      <c r="FB13" s="161">
        <v>72</v>
      </c>
      <c r="FC13" s="161">
        <v>85</v>
      </c>
      <c r="FD13" s="161">
        <v>1</v>
      </c>
      <c r="FE13" s="161">
        <v>2</v>
      </c>
      <c r="FF13" s="159">
        <v>42436</v>
      </c>
      <c r="FG13" s="161">
        <v>82</v>
      </c>
      <c r="FH13" s="161">
        <v>91</v>
      </c>
      <c r="FI13" s="161">
        <v>58</v>
      </c>
      <c r="FJ13" s="161">
        <v>100</v>
      </c>
      <c r="FK13" s="161">
        <v>100</v>
      </c>
      <c r="FL13" s="159">
        <v>42349</v>
      </c>
      <c r="FM13" s="161">
        <v>77</v>
      </c>
      <c r="FN13" s="161">
        <v>88</v>
      </c>
      <c r="FO13" s="161">
        <v>50</v>
      </c>
      <c r="FP13" s="161">
        <v>100</v>
      </c>
      <c r="FQ13" s="161">
        <v>88</v>
      </c>
      <c r="FR13" s="159">
        <v>42304</v>
      </c>
      <c r="FS13" s="161">
        <v>67</v>
      </c>
      <c r="FT13" s="161">
        <v>82</v>
      </c>
      <c r="FU13" s="161">
        <v>67</v>
      </c>
      <c r="FV13" s="161">
        <v>50</v>
      </c>
      <c r="FW13" s="161">
        <v>88</v>
      </c>
      <c r="HN13" s="161" t="s">
        <v>889</v>
      </c>
      <c r="HO13" s="159">
        <v>42244</v>
      </c>
      <c r="HP13" s="159">
        <v>42394</v>
      </c>
      <c r="HQ13" s="161">
        <v>2</v>
      </c>
      <c r="HR13" s="159">
        <v>42244</v>
      </c>
      <c r="HS13" s="161" t="s">
        <v>872</v>
      </c>
      <c r="HT13" s="161" t="s">
        <v>873</v>
      </c>
      <c r="HU13" s="161">
        <v>47</v>
      </c>
      <c r="HV13" s="161">
        <v>15</v>
      </c>
      <c r="HW13" s="161">
        <v>0</v>
      </c>
      <c r="HX13" s="159">
        <v>42394</v>
      </c>
      <c r="HY13" s="161" t="s">
        <v>874</v>
      </c>
      <c r="HZ13" s="161" t="s">
        <v>882</v>
      </c>
      <c r="IA13" s="161">
        <v>55</v>
      </c>
      <c r="IB13" s="161">
        <v>33</v>
      </c>
      <c r="IC13" s="161">
        <v>0</v>
      </c>
      <c r="JB13" s="161" t="s">
        <v>889</v>
      </c>
      <c r="JC13" s="161">
        <v>27</v>
      </c>
      <c r="JD13" s="161">
        <v>19</v>
      </c>
      <c r="JE13" s="161">
        <v>52</v>
      </c>
      <c r="JF13" s="161">
        <v>32748</v>
      </c>
      <c r="JG13" s="159">
        <v>42502</v>
      </c>
      <c r="JH13" s="161">
        <v>528</v>
      </c>
      <c r="JI13" s="159">
        <v>42241</v>
      </c>
      <c r="JJ13" s="161">
        <v>331</v>
      </c>
      <c r="JK13" s="161">
        <v>12</v>
      </c>
      <c r="JL13" s="159">
        <v>42346</v>
      </c>
      <c r="JM13" s="161">
        <v>509</v>
      </c>
      <c r="JN13" s="161">
        <v>12</v>
      </c>
      <c r="JO13" s="159">
        <v>42502</v>
      </c>
      <c r="JP13" s="161">
        <v>528</v>
      </c>
      <c r="JQ13" s="161">
        <v>8</v>
      </c>
      <c r="MN13" t="str">
        <f t="shared" si="0"/>
        <v>YesNoNoNoYesNo</v>
      </c>
      <c r="MO13" t="str">
        <f>IF(AND(MN13="NoNoNoNoNoNo",JI13=""),"No Programs",VLOOKUP(MN13,Lookups!$DA$4:$DB$67,2,FALSE))</f>
        <v>READ 180 Only</v>
      </c>
      <c r="MP13">
        <f t="shared" si="1"/>
        <v>0.4891304347826087</v>
      </c>
      <c r="MQ13" t="str">
        <f t="shared" si="2"/>
        <v>System 44 User</v>
      </c>
      <c r="MR13" t="str">
        <f>Directions!$D$3</f>
        <v>Usage</v>
      </c>
      <c r="MS13" t="str">
        <f>VLOOKUP(MQ13,Lookups!$CU$71:$CV$80,2,FALSE)</f>
        <v>System 44 Record</v>
      </c>
      <c r="MT13">
        <f t="shared" si="3"/>
        <v>1</v>
      </c>
      <c r="MU13">
        <f t="shared" si="4"/>
        <v>1</v>
      </c>
      <c r="MV13">
        <f t="shared" si="5"/>
        <v>1</v>
      </c>
      <c r="MW13">
        <f t="shared" si="6"/>
        <v>1</v>
      </c>
      <c r="MX13">
        <f t="shared" si="7"/>
        <v>21.428571428571427</v>
      </c>
      <c r="MY13" t="str">
        <f t="shared" si="8"/>
        <v>Not Used</v>
      </c>
      <c r="MZ13">
        <f t="shared" si="9"/>
        <v>0</v>
      </c>
      <c r="NA13" t="str">
        <f t="shared" si="10"/>
        <v>Not Available</v>
      </c>
      <c r="NB13" t="str">
        <f t="shared" si="11"/>
        <v>Not Available</v>
      </c>
      <c r="NC13" t="str">
        <f t="shared" si="12"/>
        <v>4 Not Indicated</v>
      </c>
      <c r="ND13" t="str">
        <f t="shared" si="13"/>
        <v>4 Not Indicated</v>
      </c>
      <c r="NE13" t="str">
        <f t="shared" si="14"/>
        <v>4 Not Indicated</v>
      </c>
      <c r="NF13" t="str">
        <f t="shared" si="15"/>
        <v>4 Not Indicated</v>
      </c>
      <c r="NG13" t="str">
        <f t="shared" si="16"/>
        <v>4 Not Indicated</v>
      </c>
      <c r="NH13" s="159">
        <f t="shared" si="17"/>
        <v>42502</v>
      </c>
      <c r="NI13">
        <f t="shared" si="18"/>
        <v>528</v>
      </c>
      <c r="NJ13" s="159">
        <f t="shared" si="19"/>
        <v>42502</v>
      </c>
      <c r="NK13">
        <f t="shared" si="20"/>
        <v>528</v>
      </c>
      <c r="NL13">
        <f t="shared" si="21"/>
        <v>37.285714285714285</v>
      </c>
      <c r="NM13">
        <f t="shared" si="22"/>
        <v>1</v>
      </c>
      <c r="NN13">
        <f>IF(OR(E13="PK",E13="K",JJ13=""),"Null",INDEX(Lookups!$EZ$4:$FW$18,MATCH($JJ13,Lookups!$EY$4:$EY$18,1),MATCH($E13,Lookups!$EZ$3:$FW$3,0)))</f>
        <v>115</v>
      </c>
      <c r="NO13">
        <f>IF(OR(E13="PK",E13="K",JJ13=""),"Null",INDEX(Lookups!$EZ$4:$FW$18,MATCH($JJ13,Lookups!$EY$4:$EY$18,1),MATCH($E13,Lookups!$EZ$3:$FW$3,0) + 1))</f>
        <v>170</v>
      </c>
      <c r="NP13">
        <f t="shared" si="23"/>
        <v>230</v>
      </c>
      <c r="NQ13" t="str">
        <f t="shared" si="24"/>
        <v>PI is Recommended</v>
      </c>
      <c r="NR13" t="str">
        <f t="shared" si="25"/>
        <v>PI is Recommended</v>
      </c>
      <c r="NS13" t="str">
        <f t="shared" si="26"/>
        <v>200L to 399L</v>
      </c>
      <c r="NT13" t="str">
        <f t="shared" si="27"/>
        <v>400L to 599L</v>
      </c>
      <c r="NU13" t="str">
        <f t="shared" si="28"/>
        <v>400L to 599L</v>
      </c>
      <c r="NV13" s="183" t="str">
        <f t="array" ref="NV13">IF($NL13="No RI Tests","No RI Tests",VLOOKUP(IF(AND(E13="K",JJ13&lt;280),3,IF(AND(E13="K",JJ13&gt;=280),4,MAX(IF(E13=Lookups!$DF$6:$DF$99,IF(JJ13&gt;=Lookups!$DG$6:$DG$99,Lookups!$DH$6:$DH$99))))),Lookups!$DE$104:$DG$108,2,FALSE))</f>
        <v>1 Below Basic</v>
      </c>
      <c r="NW13" s="161" t="str">
        <f t="array" ref="NW13">IF($NL13="No RI Tests","No RI Tests",VLOOKUP(IF(AND(E13="K",JH13&lt;280),3,IF(AND(E13="K",JH13&gt;=280),4,MAX(IF(E13=Lookups!$DF$6:$DF$99,IF(NI13&gt;=Lookups!$DG$6:$DG$99,Lookups!$DH$6:$DH$99))))),Lookups!$DE$104:$DG$108,2,FALSE))</f>
        <v>1 Below Basic</v>
      </c>
      <c r="NX13" s="161" t="str">
        <f t="array" ref="NX13">IF($NL13="No RI Tests","No RI Tests",VLOOKUP(IF(AND(E13="K",NK13&lt;280),3,IF(AND(E13="K",NK13&gt;=280),4,MAX(IF(E13=Lookups!$DF$6:$DF$99,IF(NK13&gt;=Lookups!$DG$6:$DG$99,Lookups!$DH$6:$DH$99))))),Lookups!$DE$104:$DG$108,2,FALSE))</f>
        <v>1 Below Basic</v>
      </c>
      <c r="NY13">
        <f t="shared" si="29"/>
        <v>1</v>
      </c>
      <c r="NZ13">
        <f t="shared" si="30"/>
        <v>0</v>
      </c>
      <c r="OA13" t="str">
        <f t="shared" si="31"/>
        <v>Maintained Performance Level</v>
      </c>
      <c r="OB13" s="161" t="str">
        <f t="array" ref="OB13">IF($NL13="No RI Tests","No RI Tests",IF(E13="K","N/A",VLOOKUP(MAX(IF(E13=Lookups!$DF$6:$DF$99,IF(JJ13&gt;=Lookups!$DG$6:$DG$99,Lookups!$DI$6:$DI$99))),Lookups!$DE$104:$DG$108,3,FALSE)))</f>
        <v>1 Limited</v>
      </c>
      <c r="OC13" s="161" t="str">
        <f t="array" ref="OC13">IF($NL13="No RI Tests","No RI Tests",IF(E13="K","N/A",VLOOKUP(MAX(IF(E13=Lookups!$DF$6:$DF$99,IF(NI13&gt;=Lookups!$DG$6:$DG$99,Lookups!$DI$6:$DI$99))),Lookups!$DE$104:$DG$108,3,FALSE)))</f>
        <v>1 Limited</v>
      </c>
      <c r="OD13" s="161" t="str">
        <f t="array" ref="OD13">IF($NL13="No RI Tests","No RI Tests",IF(E13="K","N/A",VLOOKUP(MAX(IF(E13=Lookups!$DF$6:$DF$99,IF(NK13&gt;=Lookups!$DG$6:$DG$99,Lookups!$DI$6:$DI$99))),Lookups!$DE$104:$DG$108,3,FALSE)))</f>
        <v>1 Limited</v>
      </c>
      <c r="OE13">
        <f t="shared" si="32"/>
        <v>1</v>
      </c>
      <c r="OF13">
        <f t="shared" si="33"/>
        <v>0</v>
      </c>
      <c r="OG13" t="str">
        <f t="shared" si="34"/>
        <v>Maintained Performance Level</v>
      </c>
      <c r="OH13">
        <f t="shared" si="35"/>
        <v>197</v>
      </c>
      <c r="OI13">
        <f t="shared" si="36"/>
        <v>1</v>
      </c>
      <c r="OJ13">
        <f t="shared" si="37"/>
        <v>1</v>
      </c>
      <c r="OK13">
        <f t="shared" si="38"/>
        <v>0</v>
      </c>
      <c r="OL13">
        <f t="shared" si="39"/>
        <v>1.3824561403508773</v>
      </c>
      <c r="OM13" t="str">
        <f t="shared" si="40"/>
        <v>Fall Administration</v>
      </c>
      <c r="ON13" t="str">
        <f t="shared" si="41"/>
        <v>Spring Administration</v>
      </c>
      <c r="OO13" t="str">
        <f t="shared" si="42"/>
        <v>Fall to Spring-Full Year RI</v>
      </c>
      <c r="OP13" t="str">
        <f ca="1">IF(AND(HR13&lt;&gt;"",JJ13&lt;600),IF(HT13="Advancing","Tier 2","Tier 3"),IF(JI13="","Null",IF(OR(E13="K",E13&lt;3),"FRA Recommended",IF(JJ13&gt;=IF(E13&lt;6,400,600),IF(JJ13&lt;VLOOKUP(E13,Lookups!$AP$3:$AR$16,3,FALSE),"Tier 2","Core"),IF(JJ13&lt;400,IF(RAND()&lt;0.81,"Tier 3","Tier 2"),IF(RAND()&lt;0.51,"Tier 3","Tier 2"))))))</f>
        <v>Tier 3</v>
      </c>
      <c r="OQ13" t="str">
        <f t="shared" si="43"/>
        <v>Average Reading Invt. Under 15 Minutes Long</v>
      </c>
      <c r="OR13">
        <f t="shared" si="44"/>
        <v>0</v>
      </c>
      <c r="OS13" t="str">
        <f t="shared" si="45"/>
        <v>Null</v>
      </c>
      <c r="OT13">
        <f t="shared" si="46"/>
        <v>197</v>
      </c>
      <c r="OU13" s="159">
        <f t="shared" si="47"/>
        <v>42394</v>
      </c>
      <c r="OV13" t="str">
        <f t="shared" si="48"/>
        <v>Form 2</v>
      </c>
      <c r="OW13" t="str">
        <f t="shared" si="49"/>
        <v>Advancing</v>
      </c>
      <c r="OX13">
        <f t="shared" si="50"/>
        <v>55</v>
      </c>
      <c r="OY13">
        <f t="shared" si="51"/>
        <v>33</v>
      </c>
      <c r="OZ13">
        <f t="shared" si="52"/>
        <v>0</v>
      </c>
      <c r="PA13" s="159">
        <f t="shared" si="53"/>
        <v>42394</v>
      </c>
      <c r="PB13" t="str">
        <f t="shared" si="54"/>
        <v>Form 2</v>
      </c>
      <c r="PC13" t="str">
        <f t="shared" si="55"/>
        <v>Advancing</v>
      </c>
      <c r="PD13">
        <f t="shared" si="56"/>
        <v>55</v>
      </c>
      <c r="PE13">
        <f t="shared" si="57"/>
        <v>33</v>
      </c>
      <c r="PF13">
        <f t="shared" si="58"/>
        <v>0</v>
      </c>
      <c r="PG13">
        <f t="shared" si="59"/>
        <v>21.428571428571427</v>
      </c>
      <c r="PH13">
        <f t="shared" si="60"/>
        <v>1</v>
      </c>
      <c r="PI13">
        <f t="shared" si="61"/>
        <v>1</v>
      </c>
      <c r="PJ13">
        <f t="shared" si="62"/>
        <v>47</v>
      </c>
      <c r="PK13">
        <f>IF(HR13="","Null",IF(E13&lt;3,"Null",IF(HU13=0,0,IF(HS13="Form 1",VLOOKUP(HU13,Lookups!$BE$3:$BP$63,E13,FALSE),IF(HS13="Form 2",VLOOKUP(HU13,Lookups!$BE$67:$BP$127,E13,FALSE),VLOOKUP(HU13,Lookups!$BE$130:$BP$190,E13,FALSE))))))</f>
        <v>29</v>
      </c>
      <c r="PL13">
        <f t="shared" si="63"/>
        <v>55</v>
      </c>
      <c r="PM13">
        <f>IF($PH13=0,"Null",IF(E13&lt;3,"Null",IF(OX13=0,0,IF(OV13="Form 1",VLOOKUP(OX13,Lookups!$BE$3:$BP$63,E13,FALSE),IF(OV13="Form 2",VLOOKUP(OX13,Lookups!$BE$67:$BP$127,E13,FALSE),VLOOKUP(OX13,Lookups!$BE$130:$BP$190,E13,FALSE))))))</f>
        <v>75</v>
      </c>
      <c r="PN13">
        <f t="shared" si="64"/>
        <v>8</v>
      </c>
      <c r="PO13">
        <f t="shared" si="65"/>
        <v>1</v>
      </c>
      <c r="PP13">
        <f t="shared" si="66"/>
        <v>15</v>
      </c>
      <c r="PQ13">
        <f>IF(HR13="","Null",IF(E13&lt;3,"Null",IF(HV13=0,0,IF(HS13="Form 1",VLOOKUP(HV13,Lookups!$BR$3:$CC$63,E13,FALSE),IF(HS13="Form 2",VLOOKUP(HV13,Lookups!$BR$67:$CC$127,E13,FALSE),VLOOKUP(HV13,Lookups!$BR$130:$CC$190,E13,FALSE))))))</f>
        <v>13</v>
      </c>
      <c r="PR13">
        <f t="shared" si="67"/>
        <v>33</v>
      </c>
      <c r="PS13">
        <f>IF(HR13="","Null",IF(E13&lt;3,"Null",IF(OY13=0,0,IF(OW13="Form 1",VLOOKUP(OY13,Lookups!$BR$3:$CC$63,E13,FALSE),IF(OW13="Form 2",VLOOKUP(OY13,Lookups!$BR$67:$CC$127,E13,FALSE),VLOOKUP(OY13,Lookups!$BR$130:$CC$190,E13,FALSE))))))</f>
        <v>65</v>
      </c>
      <c r="PT13">
        <f t="shared" si="68"/>
        <v>18</v>
      </c>
      <c r="PU13">
        <f t="shared" si="69"/>
        <v>1</v>
      </c>
      <c r="PV13">
        <f t="shared" si="70"/>
        <v>1</v>
      </c>
      <c r="PW13" t="str">
        <f t="shared" si="71"/>
        <v>Fall to Winter PI Administration</v>
      </c>
      <c r="PX13">
        <f t="shared" si="72"/>
        <v>1</v>
      </c>
      <c r="PY13">
        <f t="shared" si="73"/>
        <v>0</v>
      </c>
      <c r="PZ13" t="str">
        <f t="shared" si="74"/>
        <v>40 to 59 Sessions</v>
      </c>
      <c r="QA13" t="str">
        <f t="shared" si="75"/>
        <v>Series 4</v>
      </c>
      <c r="QB13" t="str">
        <f t="shared" si="76"/>
        <v>In Series 5 to 8</v>
      </c>
      <c r="QC13" t="str">
        <f>IF($MS13="System 44 Record",IF(BQ13&lt;MEDIAN(Directions!$F$3,Directions!$F$6),"Mid-Year Exited Student","Full Year Participant")&amp;IF(BP13&lt;Directions!$F$3,", Started Prior Year",", Started This Year"),"Null")</f>
        <v>Full Year Participant, Started This Year</v>
      </c>
      <c r="QD13">
        <f t="shared" si="77"/>
        <v>1</v>
      </c>
      <c r="QE13">
        <f t="shared" si="78"/>
        <v>1</v>
      </c>
      <c r="QF13">
        <f t="shared" si="79"/>
        <v>1</v>
      </c>
      <c r="QG13">
        <f t="shared" si="80"/>
        <v>1</v>
      </c>
      <c r="QH13">
        <f t="shared" si="81"/>
        <v>3</v>
      </c>
      <c r="QI13">
        <f t="shared" si="82"/>
        <v>0.87</v>
      </c>
      <c r="QJ13" t="str">
        <f t="shared" si="83"/>
        <v>Used All 3</v>
      </c>
      <c r="QK13" t="str">
        <f t="shared" si="84"/>
        <v>Null</v>
      </c>
      <c r="QL13" t="str">
        <f t="shared" si="85"/>
        <v>Null</v>
      </c>
      <c r="QM13" t="str">
        <f>IF($MS13="READ 180 Record",IF(AQ13="","Null",VLOOKUP(JJ13,Lookups!$DX$3:$EB$2054,AN13+1,FALSE)),"Null")</f>
        <v>Null</v>
      </c>
      <c r="QN13" t="str">
        <f t="shared" si="86"/>
        <v>Null</v>
      </c>
    </row>
    <row r="14" spans="1:456" x14ac:dyDescent="0.25">
      <c r="A14" s="161" t="s">
        <v>1447</v>
      </c>
      <c r="B14" s="161" t="s">
        <v>1447</v>
      </c>
      <c r="C14" s="161" t="s">
        <v>1447</v>
      </c>
      <c r="D14" s="161" t="s">
        <v>1447</v>
      </c>
      <c r="E14" s="161">
        <v>5</v>
      </c>
      <c r="F14" s="161" t="s">
        <v>1447</v>
      </c>
      <c r="G14" s="161" t="s">
        <v>883</v>
      </c>
      <c r="H14" s="161" t="s">
        <v>884</v>
      </c>
      <c r="I14" s="161">
        <v>524</v>
      </c>
      <c r="J14" s="159">
        <v>42500</v>
      </c>
      <c r="K14" s="161">
        <v>0</v>
      </c>
      <c r="L14" s="161">
        <v>0</v>
      </c>
      <c r="M14" s="161">
        <v>0</v>
      </c>
      <c r="N14" s="161">
        <v>0</v>
      </c>
      <c r="O14" s="161">
        <v>0</v>
      </c>
      <c r="P14" s="161">
        <v>0</v>
      </c>
      <c r="Q14" s="161">
        <v>0</v>
      </c>
      <c r="R14" s="161">
        <v>0</v>
      </c>
      <c r="S14" s="161">
        <v>0</v>
      </c>
      <c r="T14" s="161">
        <v>0</v>
      </c>
      <c r="U14" s="161">
        <v>0</v>
      </c>
      <c r="V14" s="161">
        <v>0</v>
      </c>
      <c r="W14" s="161">
        <v>0</v>
      </c>
      <c r="X14" s="161">
        <v>0</v>
      </c>
      <c r="AB14" s="161" t="s">
        <v>241</v>
      </c>
      <c r="AC14" s="161" t="s">
        <v>242</v>
      </c>
      <c r="AD14" s="161" t="s">
        <v>242</v>
      </c>
      <c r="AE14" s="161" t="s">
        <v>242</v>
      </c>
      <c r="AF14" s="161" t="s">
        <v>242</v>
      </c>
      <c r="AG14" s="161" t="s">
        <v>241</v>
      </c>
      <c r="AH14" s="161" t="s">
        <v>242</v>
      </c>
      <c r="AI14" s="161">
        <v>20150801</v>
      </c>
      <c r="AJ14" s="161">
        <v>20160525</v>
      </c>
      <c r="AK14" s="161" t="s">
        <v>869</v>
      </c>
      <c r="AL14" t="s">
        <v>1076</v>
      </c>
      <c r="AM14" t="s">
        <v>884</v>
      </c>
      <c r="AN14">
        <v>3</v>
      </c>
      <c r="AO14" t="s">
        <v>870</v>
      </c>
      <c r="AP14">
        <v>9</v>
      </c>
      <c r="AQ14">
        <v>58</v>
      </c>
      <c r="AR14">
        <v>1158</v>
      </c>
      <c r="AS14">
        <v>288</v>
      </c>
      <c r="AT14">
        <v>252</v>
      </c>
      <c r="AU14">
        <v>464</v>
      </c>
      <c r="AV14">
        <v>76</v>
      </c>
      <c r="AW14">
        <v>38</v>
      </c>
      <c r="AX14">
        <v>20.183299999999999</v>
      </c>
      <c r="AY14">
        <v>6.7</v>
      </c>
      <c r="AZ14">
        <v>3.625</v>
      </c>
      <c r="BA14">
        <v>116.65</v>
      </c>
      <c r="BB14">
        <v>25074</v>
      </c>
      <c r="BC14">
        <v>83.908045977</v>
      </c>
      <c r="BD14">
        <v>88.235294116999995</v>
      </c>
      <c r="BE14">
        <v>597</v>
      </c>
      <c r="BF14">
        <v>641</v>
      </c>
      <c r="BG14">
        <v>44</v>
      </c>
      <c r="BH14">
        <v>91</v>
      </c>
      <c r="BI14">
        <v>5</v>
      </c>
      <c r="BJ14">
        <v>0</v>
      </c>
      <c r="BK14">
        <v>79</v>
      </c>
      <c r="BL14">
        <v>0</v>
      </c>
      <c r="BM14" t="s">
        <v>1080</v>
      </c>
      <c r="BN14" t="s">
        <v>1076</v>
      </c>
      <c r="BO14" t="s">
        <v>884</v>
      </c>
      <c r="BP14" s="159">
        <v>42262</v>
      </c>
      <c r="BQ14" s="159">
        <v>42383</v>
      </c>
      <c r="BR14" t="s">
        <v>871</v>
      </c>
      <c r="BS14">
        <v>524</v>
      </c>
      <c r="BT14" s="159">
        <v>42383</v>
      </c>
      <c r="BU14">
        <v>7</v>
      </c>
      <c r="BV14">
        <v>6</v>
      </c>
      <c r="BW14">
        <v>47</v>
      </c>
      <c r="BX14">
        <v>52</v>
      </c>
      <c r="BY14">
        <v>708</v>
      </c>
      <c r="BZ14">
        <v>751</v>
      </c>
      <c r="CA14">
        <v>24</v>
      </c>
      <c r="CB14">
        <v>10</v>
      </c>
      <c r="CC14">
        <v>31</v>
      </c>
      <c r="CD14">
        <v>91</v>
      </c>
      <c r="CE14">
        <v>92</v>
      </c>
      <c r="CF14">
        <v>96</v>
      </c>
      <c r="CG14">
        <v>88</v>
      </c>
      <c r="CH14">
        <v>87</v>
      </c>
      <c r="CI14">
        <v>49542</v>
      </c>
      <c r="CJ14">
        <v>3.2667000000000002</v>
      </c>
      <c r="CK14">
        <v>7</v>
      </c>
      <c r="CL14">
        <v>5</v>
      </c>
      <c r="ET14" s="161">
        <v>7</v>
      </c>
      <c r="EU14" s="161">
        <v>84</v>
      </c>
      <c r="EV14" s="161">
        <v>28</v>
      </c>
      <c r="EW14" s="161">
        <v>5057</v>
      </c>
      <c r="EX14" s="161">
        <v>0</v>
      </c>
      <c r="EY14" s="161">
        <v>0</v>
      </c>
      <c r="EZ14" s="161">
        <v>0</v>
      </c>
      <c r="FA14" s="161">
        <v>0</v>
      </c>
      <c r="FB14" s="161">
        <v>54</v>
      </c>
      <c r="FC14" s="161">
        <v>72</v>
      </c>
      <c r="FD14" s="161">
        <v>0</v>
      </c>
      <c r="FE14" s="161">
        <v>3</v>
      </c>
      <c r="FF14" s="159">
        <v>42436</v>
      </c>
      <c r="FG14" s="161">
        <v>71</v>
      </c>
      <c r="FH14" s="161">
        <v>85</v>
      </c>
      <c r="FI14" s="161">
        <v>42</v>
      </c>
      <c r="FJ14" s="161">
        <v>100</v>
      </c>
      <c r="FK14" s="161">
        <v>88</v>
      </c>
      <c r="FL14" s="159">
        <v>42352</v>
      </c>
      <c r="FM14" s="161">
        <v>31</v>
      </c>
      <c r="FN14" s="161">
        <v>55</v>
      </c>
      <c r="FO14" s="161">
        <v>20</v>
      </c>
      <c r="FP14" s="161">
        <v>25</v>
      </c>
      <c r="FQ14" s="161">
        <v>50</v>
      </c>
      <c r="FR14" s="159">
        <v>42305</v>
      </c>
      <c r="FS14" s="161">
        <v>60</v>
      </c>
      <c r="FT14" s="161">
        <v>77</v>
      </c>
      <c r="FU14" s="161">
        <v>83</v>
      </c>
      <c r="FV14" s="161">
        <v>50</v>
      </c>
      <c r="FW14" s="161">
        <v>38</v>
      </c>
      <c r="HN14" s="161" t="s">
        <v>884</v>
      </c>
      <c r="HO14" s="159">
        <v>42244</v>
      </c>
      <c r="HP14" s="159">
        <v>42347</v>
      </c>
      <c r="HQ14" s="161">
        <v>2</v>
      </c>
      <c r="HR14" s="159">
        <v>42244</v>
      </c>
      <c r="HS14" s="161" t="s">
        <v>872</v>
      </c>
      <c r="HT14" s="161" t="s">
        <v>873</v>
      </c>
      <c r="HU14" s="161">
        <v>41</v>
      </c>
      <c r="HV14" s="161">
        <v>21</v>
      </c>
      <c r="HW14" s="161">
        <v>0</v>
      </c>
      <c r="HX14" s="159">
        <v>42347</v>
      </c>
      <c r="HY14" s="161" t="s">
        <v>874</v>
      </c>
      <c r="HZ14" s="161" t="s">
        <v>882</v>
      </c>
      <c r="IA14" s="161">
        <v>51</v>
      </c>
      <c r="IB14" s="161">
        <v>26</v>
      </c>
      <c r="IC14" s="161">
        <v>0</v>
      </c>
      <c r="JB14" s="161" t="s">
        <v>884</v>
      </c>
      <c r="JC14" s="161">
        <v>61</v>
      </c>
      <c r="JD14" s="161">
        <v>43</v>
      </c>
      <c r="JE14" s="161">
        <v>69</v>
      </c>
      <c r="JF14" s="161">
        <v>46066</v>
      </c>
      <c r="JG14" s="159">
        <v>42500</v>
      </c>
      <c r="JH14" s="161">
        <v>524</v>
      </c>
      <c r="JI14" s="159">
        <v>42242</v>
      </c>
      <c r="JJ14" s="161">
        <v>385</v>
      </c>
      <c r="JK14" s="161">
        <v>13</v>
      </c>
      <c r="JL14" s="159">
        <v>42346</v>
      </c>
      <c r="JM14" s="161">
        <v>439</v>
      </c>
      <c r="JN14" s="161">
        <v>8</v>
      </c>
      <c r="JO14" s="159">
        <v>42500</v>
      </c>
      <c r="JP14" s="161">
        <v>524</v>
      </c>
      <c r="JQ14" s="161">
        <v>5</v>
      </c>
      <c r="MN14" t="str">
        <f t="shared" si="0"/>
        <v>YesNoNoNoYesNo</v>
      </c>
      <c r="MO14" t="str">
        <f>IF(AND(MN14="NoNoNoNoNoNo",JI14=""),"No Programs",VLOOKUP(MN14,Lookups!$DA$4:$DB$67,2,FALSE))</f>
        <v>READ 180 Only</v>
      </c>
      <c r="MP14">
        <f t="shared" si="1"/>
        <v>0.52727272727272723</v>
      </c>
      <c r="MQ14" t="str">
        <f t="shared" si="2"/>
        <v>System 44 User</v>
      </c>
      <c r="MR14" t="str">
        <f>Directions!$D$3</f>
        <v>Usage</v>
      </c>
      <c r="MS14" t="str">
        <f>VLOOKUP(MQ14,Lookups!$CU$71:$CV$80,2,FALSE)</f>
        <v>System 44 Record</v>
      </c>
      <c r="MT14">
        <f t="shared" si="3"/>
        <v>1</v>
      </c>
      <c r="MU14">
        <f t="shared" si="4"/>
        <v>1</v>
      </c>
      <c r="MV14">
        <f t="shared" si="5"/>
        <v>1</v>
      </c>
      <c r="MW14">
        <f t="shared" si="6"/>
        <v>1</v>
      </c>
      <c r="MX14">
        <f t="shared" si="7"/>
        <v>14.714285714285714</v>
      </c>
      <c r="MY14" t="str">
        <f t="shared" si="8"/>
        <v>Not Used</v>
      </c>
      <c r="MZ14">
        <f t="shared" si="9"/>
        <v>0</v>
      </c>
      <c r="NA14" t="str">
        <f t="shared" si="10"/>
        <v>Not Available</v>
      </c>
      <c r="NB14" t="str">
        <f t="shared" si="11"/>
        <v>Not Available</v>
      </c>
      <c r="NC14" t="str">
        <f t="shared" si="12"/>
        <v>4 Not Indicated</v>
      </c>
      <c r="ND14" t="str">
        <f t="shared" si="13"/>
        <v>4 Not Indicated</v>
      </c>
      <c r="NE14" t="str">
        <f t="shared" si="14"/>
        <v>4 Not Indicated</v>
      </c>
      <c r="NF14" t="str">
        <f t="shared" si="15"/>
        <v>4 Not Indicated</v>
      </c>
      <c r="NG14" t="str">
        <f t="shared" si="16"/>
        <v>4 Not Indicated</v>
      </c>
      <c r="NH14" s="159">
        <f t="shared" si="17"/>
        <v>42500</v>
      </c>
      <c r="NI14">
        <f t="shared" si="18"/>
        <v>524</v>
      </c>
      <c r="NJ14" s="159">
        <f t="shared" si="19"/>
        <v>42500</v>
      </c>
      <c r="NK14">
        <f t="shared" si="20"/>
        <v>524</v>
      </c>
      <c r="NL14">
        <f t="shared" si="21"/>
        <v>36.857142857142854</v>
      </c>
      <c r="NM14">
        <f t="shared" si="22"/>
        <v>1</v>
      </c>
      <c r="NN14">
        <f>IF(OR(E14="PK",E14="K",JJ14=""),"Null",INDEX(Lookups!$EZ$4:$FW$18,MATCH($JJ14,Lookups!$EY$4:$EY$18,1),MATCH($E14,Lookups!$EZ$3:$FW$3,0)))</f>
        <v>155</v>
      </c>
      <c r="NO14">
        <f>IF(OR(E14="PK",E14="K",JJ14=""),"Null",INDEX(Lookups!$EZ$4:$FW$18,MATCH($JJ14,Lookups!$EY$4:$EY$18,1),MATCH($E14,Lookups!$EZ$3:$FW$3,0) + 1))</f>
        <v>215</v>
      </c>
      <c r="NP14">
        <f t="shared" si="23"/>
        <v>310</v>
      </c>
      <c r="NQ14" t="str">
        <f t="shared" si="24"/>
        <v>PI is Recommended</v>
      </c>
      <c r="NR14" t="str">
        <f t="shared" si="25"/>
        <v>No PI Needed</v>
      </c>
      <c r="NS14" t="str">
        <f t="shared" si="26"/>
        <v>200L to 399L</v>
      </c>
      <c r="NT14" t="str">
        <f t="shared" si="27"/>
        <v>400L to 599L</v>
      </c>
      <c r="NU14" t="str">
        <f t="shared" si="28"/>
        <v>400L to 599L</v>
      </c>
      <c r="NV14" s="183" t="str">
        <f t="array" ref="NV14">IF($NL14="No RI Tests","No RI Tests",VLOOKUP(IF(AND(E14="K",JJ14&lt;280),3,IF(AND(E14="K",JJ14&gt;=280),4,MAX(IF(E14=Lookups!$DF$6:$DF$99,IF(JJ14&gt;=Lookups!$DG$6:$DG$99,Lookups!$DH$6:$DH$99))))),Lookups!$DE$104:$DG$108,2,FALSE))</f>
        <v>1 Below Basic</v>
      </c>
      <c r="NW14" s="161" t="str">
        <f t="array" ref="NW14">IF($NL14="No RI Tests","No RI Tests",VLOOKUP(IF(AND(E14="K",JH14&lt;280),3,IF(AND(E14="K",JH14&gt;=280),4,MAX(IF(E14=Lookups!$DF$6:$DF$99,IF(NI14&gt;=Lookups!$DG$6:$DG$99,Lookups!$DH$6:$DH$99))))),Lookups!$DE$104:$DG$108,2,FALSE))</f>
        <v>1 Below Basic</v>
      </c>
      <c r="NX14" s="161" t="str">
        <f t="array" ref="NX14">IF($NL14="No RI Tests","No RI Tests",VLOOKUP(IF(AND(E14="K",NK14&lt;280),3,IF(AND(E14="K",NK14&gt;=280),4,MAX(IF(E14=Lookups!$DF$6:$DF$99,IF(NK14&gt;=Lookups!$DG$6:$DG$99,Lookups!$DH$6:$DH$99))))),Lookups!$DE$104:$DG$108,2,FALSE))</f>
        <v>1 Below Basic</v>
      </c>
      <c r="NY14">
        <f t="shared" si="29"/>
        <v>1</v>
      </c>
      <c r="NZ14">
        <f t="shared" si="30"/>
        <v>0</v>
      </c>
      <c r="OA14" t="str">
        <f t="shared" si="31"/>
        <v>Maintained Performance Level</v>
      </c>
      <c r="OB14" s="161" t="str">
        <f t="array" ref="OB14">IF($NL14="No RI Tests","No RI Tests",IF(E14="K","N/A",VLOOKUP(MAX(IF(E14=Lookups!$DF$6:$DF$99,IF(JJ14&gt;=Lookups!$DG$6:$DG$99,Lookups!$DI$6:$DI$99))),Lookups!$DE$104:$DG$108,3,FALSE)))</f>
        <v>1 Limited</v>
      </c>
      <c r="OC14" s="161" t="str">
        <f t="array" ref="OC14">IF($NL14="No RI Tests","No RI Tests",IF(E14="K","N/A",VLOOKUP(MAX(IF(E14=Lookups!$DF$6:$DF$99,IF(NI14&gt;=Lookups!$DG$6:$DG$99,Lookups!$DI$6:$DI$99))),Lookups!$DE$104:$DG$108,3,FALSE)))</f>
        <v>1 Limited</v>
      </c>
      <c r="OD14" s="161" t="str">
        <f t="array" ref="OD14">IF($NL14="No RI Tests","No RI Tests",IF(E14="K","N/A",VLOOKUP(MAX(IF(E14=Lookups!$DF$6:$DF$99,IF(NK14&gt;=Lookups!$DG$6:$DG$99,Lookups!$DI$6:$DI$99))),Lookups!$DE$104:$DG$108,3,FALSE)))</f>
        <v>1 Limited</v>
      </c>
      <c r="OE14">
        <f t="shared" si="32"/>
        <v>1</v>
      </c>
      <c r="OF14">
        <f t="shared" si="33"/>
        <v>0</v>
      </c>
      <c r="OG14" t="str">
        <f t="shared" si="34"/>
        <v>Maintained Performance Level</v>
      </c>
      <c r="OH14">
        <f t="shared" si="35"/>
        <v>139</v>
      </c>
      <c r="OI14">
        <f t="shared" si="36"/>
        <v>1</v>
      </c>
      <c r="OJ14">
        <f t="shared" si="37"/>
        <v>0</v>
      </c>
      <c r="OK14">
        <f t="shared" si="38"/>
        <v>0</v>
      </c>
      <c r="OL14">
        <f t="shared" si="39"/>
        <v>0.75135135135135134</v>
      </c>
      <c r="OM14" t="str">
        <f t="shared" si="40"/>
        <v>Fall Administration</v>
      </c>
      <c r="ON14" t="str">
        <f t="shared" si="41"/>
        <v>Spring Administration</v>
      </c>
      <c r="OO14" t="str">
        <f t="shared" si="42"/>
        <v>Fall to Spring-Full Year RI</v>
      </c>
      <c r="OP14" t="str">
        <f ca="1">IF(AND(HR14&lt;&gt;"",JJ14&lt;600),IF(HT14="Advancing","Tier 2","Tier 3"),IF(JI14="","Null",IF(OR(E14="K",E14&lt;3),"FRA Recommended",IF(JJ14&gt;=IF(E14&lt;6,400,600),IF(JJ14&lt;VLOOKUP(E14,Lookups!$AP$3:$AR$16,3,FALSE),"Tier 2","Core"),IF(JJ14&lt;400,IF(RAND()&lt;0.81,"Tier 3","Tier 2"),IF(RAND()&lt;0.51,"Tier 3","Tier 2"))))))</f>
        <v>Tier 3</v>
      </c>
      <c r="OQ14" t="str">
        <f t="shared" si="43"/>
        <v>Average Reading Invt. Under 15 Minutes Long</v>
      </c>
      <c r="OR14">
        <f t="shared" si="44"/>
        <v>0</v>
      </c>
      <c r="OS14" t="str">
        <f t="shared" si="45"/>
        <v>Null</v>
      </c>
      <c r="OT14">
        <f t="shared" si="46"/>
        <v>139</v>
      </c>
      <c r="OU14" s="159">
        <f t="shared" si="47"/>
        <v>42347</v>
      </c>
      <c r="OV14" t="str">
        <f t="shared" si="48"/>
        <v>Form 2</v>
      </c>
      <c r="OW14" t="str">
        <f t="shared" si="49"/>
        <v>Advancing</v>
      </c>
      <c r="OX14">
        <f t="shared" si="50"/>
        <v>51</v>
      </c>
      <c r="OY14">
        <f t="shared" si="51"/>
        <v>26</v>
      </c>
      <c r="OZ14">
        <f t="shared" si="52"/>
        <v>0</v>
      </c>
      <c r="PA14" s="159">
        <f t="shared" si="53"/>
        <v>42347</v>
      </c>
      <c r="PB14" t="str">
        <f t="shared" si="54"/>
        <v>Form 2</v>
      </c>
      <c r="PC14" t="str">
        <f t="shared" si="55"/>
        <v>Advancing</v>
      </c>
      <c r="PD14">
        <f t="shared" si="56"/>
        <v>51</v>
      </c>
      <c r="PE14">
        <f t="shared" si="57"/>
        <v>26</v>
      </c>
      <c r="PF14">
        <f t="shared" si="58"/>
        <v>0</v>
      </c>
      <c r="PG14">
        <f t="shared" si="59"/>
        <v>14.714285714285714</v>
      </c>
      <c r="PH14">
        <f t="shared" si="60"/>
        <v>1</v>
      </c>
      <c r="PI14">
        <f t="shared" si="61"/>
        <v>1</v>
      </c>
      <c r="PJ14">
        <f t="shared" si="62"/>
        <v>41</v>
      </c>
      <c r="PK14">
        <f>IF(HR14="","Null",IF(E14&lt;3,"Null",IF(HU14=0,0,IF(HS14="Form 1",VLOOKUP(HU14,Lookups!$BE$3:$BP$63,E14,FALSE),IF(HS14="Form 2",VLOOKUP(HU14,Lookups!$BE$67:$BP$127,E14,FALSE),VLOOKUP(HU14,Lookups!$BE$130:$BP$190,E14,FALSE))))))</f>
        <v>13</v>
      </c>
      <c r="PL14">
        <f t="shared" si="63"/>
        <v>51</v>
      </c>
      <c r="PM14">
        <f>IF($PH14=0,"Null",IF(E14&lt;3,"Null",IF(OX14=0,0,IF(OV14="Form 1",VLOOKUP(OX14,Lookups!$BE$3:$BP$63,E14,FALSE),IF(OV14="Form 2",VLOOKUP(OX14,Lookups!$BE$67:$BP$127,E14,FALSE),VLOOKUP(OX14,Lookups!$BE$130:$BP$190,E14,FALSE))))))</f>
        <v>45</v>
      </c>
      <c r="PN14">
        <f t="shared" si="64"/>
        <v>10</v>
      </c>
      <c r="PO14">
        <f t="shared" si="65"/>
        <v>1</v>
      </c>
      <c r="PP14">
        <f t="shared" si="66"/>
        <v>21</v>
      </c>
      <c r="PQ14">
        <f>IF(HR14="","Null",IF(E14&lt;3,"Null",IF(HV14=0,0,IF(HS14="Form 1",VLOOKUP(HV14,Lookups!$BR$3:$CC$63,E14,FALSE),IF(HS14="Form 2",VLOOKUP(HV14,Lookups!$BR$67:$CC$127,E14,FALSE),VLOOKUP(HV14,Lookups!$BR$130:$CC$190,E14,FALSE))))))</f>
        <v>48</v>
      </c>
      <c r="PR14">
        <f t="shared" si="67"/>
        <v>26</v>
      </c>
      <c r="PS14">
        <f>IF(HR14="","Null",IF(E14&lt;3,"Null",IF(OY14=0,0,IF(OW14="Form 1",VLOOKUP(OY14,Lookups!$BR$3:$CC$63,E14,FALSE),IF(OW14="Form 2",VLOOKUP(OY14,Lookups!$BR$67:$CC$127,E14,FALSE),VLOOKUP(OY14,Lookups!$BR$130:$CC$190,E14,FALSE))))))</f>
        <v>58</v>
      </c>
      <c r="PT14">
        <f t="shared" si="68"/>
        <v>5</v>
      </c>
      <c r="PU14">
        <f t="shared" si="69"/>
        <v>1</v>
      </c>
      <c r="PV14">
        <f t="shared" si="70"/>
        <v>1</v>
      </c>
      <c r="PW14" t="str">
        <f t="shared" si="71"/>
        <v>Fall to Winter PI Administration</v>
      </c>
      <c r="PX14">
        <f t="shared" si="72"/>
        <v>1</v>
      </c>
      <c r="PY14">
        <f t="shared" si="73"/>
        <v>0</v>
      </c>
      <c r="PZ14" t="str">
        <f t="shared" si="74"/>
        <v>40 to 59 Sessions</v>
      </c>
      <c r="QA14" t="str">
        <f t="shared" si="75"/>
        <v>Series 4</v>
      </c>
      <c r="QB14" t="str">
        <f t="shared" si="76"/>
        <v>In Series 5 to 8</v>
      </c>
      <c r="QC14" t="str">
        <f>IF($MS14="System 44 Record",IF(BQ14&lt;MEDIAN(Directions!$F$3,Directions!$F$6),"Mid-Year Exited Student","Full Year Participant")&amp;IF(BP14&lt;Directions!$F$3,", Started Prior Year",", Started This Year"),"Null")</f>
        <v>Full Year Participant, Started This Year</v>
      </c>
      <c r="QD14">
        <f t="shared" si="77"/>
        <v>1</v>
      </c>
      <c r="QE14">
        <f t="shared" si="78"/>
        <v>1</v>
      </c>
      <c r="QF14">
        <f t="shared" si="79"/>
        <v>1</v>
      </c>
      <c r="QG14">
        <f t="shared" si="80"/>
        <v>1</v>
      </c>
      <c r="QH14">
        <f t="shared" si="81"/>
        <v>3</v>
      </c>
      <c r="QI14">
        <f t="shared" si="82"/>
        <v>0.72</v>
      </c>
      <c r="QJ14" t="str">
        <f t="shared" si="83"/>
        <v>Used All 3</v>
      </c>
      <c r="QK14" t="str">
        <f t="shared" si="84"/>
        <v>Null</v>
      </c>
      <c r="QL14" t="str">
        <f t="shared" si="85"/>
        <v>Null</v>
      </c>
      <c r="QM14" t="str">
        <f>IF($MS14="READ 180 Record",IF(AQ14="","Null",VLOOKUP(JJ14,Lookups!$DX$3:$EB$2054,AN14+1,FALSE)),"Null")</f>
        <v>Null</v>
      </c>
      <c r="QN14" t="str">
        <f t="shared" si="86"/>
        <v>Null</v>
      </c>
    </row>
    <row r="15" spans="1:456" x14ac:dyDescent="0.25">
      <c r="A15" s="161" t="s">
        <v>1447</v>
      </c>
      <c r="B15" s="161" t="s">
        <v>1447</v>
      </c>
      <c r="C15" s="161" t="s">
        <v>1447</v>
      </c>
      <c r="D15" s="161" t="s">
        <v>1447</v>
      </c>
      <c r="E15" s="161">
        <v>9</v>
      </c>
      <c r="F15" s="161" t="s">
        <v>1447</v>
      </c>
      <c r="G15" s="161" t="s">
        <v>880</v>
      </c>
      <c r="H15" s="161" t="s">
        <v>881</v>
      </c>
      <c r="K15" s="161">
        <v>0</v>
      </c>
      <c r="L15" s="161">
        <v>0</v>
      </c>
      <c r="M15" s="161">
        <v>0</v>
      </c>
      <c r="N15" s="161">
        <v>0</v>
      </c>
      <c r="O15" s="161">
        <v>0</v>
      </c>
      <c r="P15" s="161">
        <v>0</v>
      </c>
      <c r="Q15" s="161">
        <v>0</v>
      </c>
      <c r="R15" s="161">
        <v>0</v>
      </c>
      <c r="S15" s="161">
        <v>0</v>
      </c>
      <c r="T15" s="161">
        <v>0</v>
      </c>
      <c r="U15" s="161">
        <v>0</v>
      </c>
      <c r="V15" s="161">
        <v>0</v>
      </c>
      <c r="W15" s="161">
        <v>0</v>
      </c>
      <c r="X15" s="161">
        <v>0</v>
      </c>
      <c r="AB15" s="161" t="s">
        <v>242</v>
      </c>
      <c r="AC15" s="161" t="s">
        <v>242</v>
      </c>
      <c r="AD15" s="161" t="s">
        <v>242</v>
      </c>
      <c r="AE15" s="161" t="s">
        <v>242</v>
      </c>
      <c r="AF15" s="161" t="s">
        <v>242</v>
      </c>
      <c r="AG15" s="161" t="s">
        <v>242</v>
      </c>
      <c r="AH15" s="161" t="s">
        <v>242</v>
      </c>
      <c r="AI15" s="161">
        <v>20150801</v>
      </c>
      <c r="AJ15" s="161">
        <v>20160525</v>
      </c>
      <c r="AK15" s="161" t="s">
        <v>869</v>
      </c>
      <c r="AL15" t="s">
        <v>1078</v>
      </c>
      <c r="BN15" t="s">
        <v>1079</v>
      </c>
      <c r="ET15" s="161">
        <v>0</v>
      </c>
      <c r="EU15" s="161">
        <v>0</v>
      </c>
      <c r="EV15" s="161">
        <v>0</v>
      </c>
      <c r="EW15" s="161">
        <v>0</v>
      </c>
      <c r="EX15" s="161">
        <v>0</v>
      </c>
      <c r="EY15" s="161">
        <v>0</v>
      </c>
      <c r="EZ15" s="161">
        <v>0</v>
      </c>
      <c r="FA15" s="161">
        <v>0</v>
      </c>
      <c r="FB15" s="161">
        <v>0</v>
      </c>
      <c r="FC15" s="161">
        <v>0</v>
      </c>
      <c r="FD15" s="161">
        <v>0</v>
      </c>
      <c r="FE15" s="161">
        <v>0</v>
      </c>
      <c r="HN15" s="161" t="s">
        <v>881</v>
      </c>
      <c r="JB15" s="161" t="s">
        <v>881</v>
      </c>
      <c r="JC15" s="161">
        <v>0</v>
      </c>
      <c r="JD15" s="161">
        <v>0</v>
      </c>
      <c r="JE15" s="161">
        <v>0</v>
      </c>
      <c r="JF15" s="161">
        <v>0</v>
      </c>
      <c r="MN15" t="str">
        <f t="shared" si="0"/>
        <v>NoNoNoNoNoNo</v>
      </c>
      <c r="MO15" t="str">
        <f>IF(AND(MN15="NoNoNoNoNoNo",JI15=""),"No Programs",VLOOKUP(MN15,Lookups!$DA$4:$DB$67,2,FALSE))</f>
        <v>No Programs</v>
      </c>
      <c r="MP15">
        <f t="shared" si="1"/>
        <v>0</v>
      </c>
      <c r="MQ15" t="str">
        <f t="shared" si="2"/>
        <v>No Program Use</v>
      </c>
      <c r="MR15" t="str">
        <f>Directions!$D$3</f>
        <v>Usage</v>
      </c>
      <c r="MS15" t="str">
        <f>VLOOKUP(MQ15,Lookups!$CU$71:$CV$80,2,FALSE)</f>
        <v>Exclude</v>
      </c>
      <c r="MT15">
        <f t="shared" si="3"/>
        <v>0</v>
      </c>
      <c r="MU15">
        <f t="shared" si="4"/>
        <v>0</v>
      </c>
      <c r="MV15">
        <f t="shared" si="5"/>
        <v>0</v>
      </c>
      <c r="MW15">
        <f t="shared" si="6"/>
        <v>0</v>
      </c>
      <c r="MX15">
        <f t="shared" si="7"/>
        <v>0</v>
      </c>
      <c r="MY15" t="str">
        <f t="shared" si="8"/>
        <v>Not Used</v>
      </c>
      <c r="MZ15">
        <f t="shared" si="9"/>
        <v>0</v>
      </c>
      <c r="NA15" t="str">
        <f t="shared" si="10"/>
        <v>Not Available</v>
      </c>
      <c r="NB15" t="str">
        <f t="shared" si="11"/>
        <v>Not Available</v>
      </c>
      <c r="NC15" t="str">
        <f t="shared" si="12"/>
        <v>4 Not Indicated</v>
      </c>
      <c r="ND15" t="str">
        <f t="shared" si="13"/>
        <v>4 Not Indicated</v>
      </c>
      <c r="NE15" t="str">
        <f t="shared" si="14"/>
        <v>4 Not Indicated</v>
      </c>
      <c r="NF15" t="str">
        <f t="shared" si="15"/>
        <v>4 Not Indicated</v>
      </c>
      <c r="NG15" t="str">
        <f t="shared" si="16"/>
        <v>4 Not Indicated</v>
      </c>
      <c r="NH15" s="159" t="str">
        <f t="shared" si="17"/>
        <v>Null</v>
      </c>
      <c r="NI15" t="str">
        <f t="shared" si="18"/>
        <v>Null</v>
      </c>
      <c r="NJ15" s="159" t="str">
        <f t="shared" si="19"/>
        <v>Null</v>
      </c>
      <c r="NK15" t="str">
        <f t="shared" si="20"/>
        <v>Null</v>
      </c>
      <c r="NL15" t="str">
        <f t="shared" si="21"/>
        <v>No RI Tests</v>
      </c>
      <c r="NM15">
        <f t="shared" si="22"/>
        <v>0</v>
      </c>
      <c r="NN15" t="str">
        <f>IF(OR(E15="PK",E15="K",JJ15=""),"Null",INDEX(Lookups!$EZ$4:$FW$18,MATCH($JJ15,Lookups!$EY$4:$EY$18,1),MATCH($E15,Lookups!$EZ$3:$FW$3,0)))</f>
        <v>Null</v>
      </c>
      <c r="NO15" t="str">
        <f>IF(OR(E15="PK",E15="K",JJ15=""),"Null",INDEX(Lookups!$EZ$4:$FW$18,MATCH($JJ15,Lookups!$EY$4:$EY$18,1),MATCH($E15,Lookups!$EZ$3:$FW$3,0) + 1))</f>
        <v>Null</v>
      </c>
      <c r="NP15" t="str">
        <f t="shared" si="23"/>
        <v>Null</v>
      </c>
      <c r="NQ15" t="str">
        <f t="shared" si="24"/>
        <v>Null</v>
      </c>
      <c r="NR15" t="str">
        <f t="shared" si="25"/>
        <v>Null</v>
      </c>
      <c r="NS15" t="str">
        <f t="shared" si="26"/>
        <v>No RI Tests</v>
      </c>
      <c r="NT15" t="str">
        <f t="shared" si="27"/>
        <v>No RI Tests</v>
      </c>
      <c r="NU15" t="str">
        <f t="shared" si="28"/>
        <v>No RI Tests</v>
      </c>
      <c r="NV15" s="183" t="str">
        <f t="array" ref="NV15">IF($NL15="No RI Tests","No RI Tests",VLOOKUP(IF(AND(E15="K",JJ15&lt;280),3,IF(AND(E15="K",JJ15&gt;=280),4,MAX(IF(E15=Lookups!$DF$6:$DF$99,IF(JJ15&gt;=Lookups!$DG$6:$DG$99,Lookups!$DH$6:$DH$99))))),Lookups!$DE$104:$DG$108,2,FALSE))</f>
        <v>No RI Tests</v>
      </c>
      <c r="NW15" s="161" t="str">
        <f t="array" ref="NW15">IF($NL15="No RI Tests","No RI Tests",VLOOKUP(IF(AND(E15="K",JH15&lt;280),3,IF(AND(E15="K",JH15&gt;=280),4,MAX(IF(E15=Lookups!$DF$6:$DF$99,IF(NI15&gt;=Lookups!$DG$6:$DG$99,Lookups!$DH$6:$DH$99))))),Lookups!$DE$104:$DG$108,2,FALSE))</f>
        <v>No RI Tests</v>
      </c>
      <c r="NX15" s="161" t="str">
        <f t="array" ref="NX15">IF($NL15="No RI Tests","No RI Tests",VLOOKUP(IF(AND(E15="K",NK15&lt;280),3,IF(AND(E15="K",NK15&gt;=280),4,MAX(IF(E15=Lookups!$DF$6:$DF$99,IF(NK15&gt;=Lookups!$DG$6:$DG$99,Lookups!$DH$6:$DH$99))))),Lookups!$DE$104:$DG$108,2,FALSE))</f>
        <v>No RI Tests</v>
      </c>
      <c r="NY15" t="str">
        <f t="shared" si="29"/>
        <v>Null</v>
      </c>
      <c r="NZ15" t="str">
        <f t="shared" si="30"/>
        <v>Null</v>
      </c>
      <c r="OA15" t="str">
        <f t="shared" si="31"/>
        <v>No RI for Comparison</v>
      </c>
      <c r="OB15" s="161" t="str">
        <f t="array" ref="OB15">IF($NL15="No RI Tests","No RI Tests",IF(E15="K","N/A",VLOOKUP(MAX(IF(E15=Lookups!$DF$6:$DF$99,IF(JJ15&gt;=Lookups!$DG$6:$DG$99,Lookups!$DI$6:$DI$99))),Lookups!$DE$104:$DG$108,3,FALSE)))</f>
        <v>No RI Tests</v>
      </c>
      <c r="OC15" s="161" t="str">
        <f t="array" ref="OC15">IF($NL15="No RI Tests","No RI Tests",IF(E15="K","N/A",VLOOKUP(MAX(IF(E15=Lookups!$DF$6:$DF$99,IF(NI15&gt;=Lookups!$DG$6:$DG$99,Lookups!$DI$6:$DI$99))),Lookups!$DE$104:$DG$108,3,FALSE)))</f>
        <v>No RI Tests</v>
      </c>
      <c r="OD15" s="161" t="str">
        <f t="array" ref="OD15">IF($NL15="No RI Tests","No RI Tests",IF(E15="K","N/A",VLOOKUP(MAX(IF(E15=Lookups!$DF$6:$DF$99,IF(NK15&gt;=Lookups!$DG$6:$DG$99,Lookups!$DI$6:$DI$99))),Lookups!$DE$104:$DG$108,3,FALSE)))</f>
        <v>No RI Tests</v>
      </c>
      <c r="OE15" t="str">
        <f t="shared" si="32"/>
        <v>Null</v>
      </c>
      <c r="OF15" t="str">
        <f t="shared" si="33"/>
        <v>Null</v>
      </c>
      <c r="OG15" t="str">
        <f t="shared" si="34"/>
        <v>No RI for Comparison</v>
      </c>
      <c r="OH15" t="str">
        <f t="shared" si="35"/>
        <v>Null</v>
      </c>
      <c r="OI15" t="str">
        <f t="shared" si="36"/>
        <v>Null</v>
      </c>
      <c r="OJ15" t="str">
        <f t="shared" si="37"/>
        <v>Null</v>
      </c>
      <c r="OK15" t="str">
        <f t="shared" si="38"/>
        <v>Null</v>
      </c>
      <c r="OL15" t="str">
        <f t="shared" si="39"/>
        <v>Null</v>
      </c>
      <c r="OM15" t="str">
        <f t="shared" si="40"/>
        <v>Null</v>
      </c>
      <c r="ON15" t="str">
        <f t="shared" si="41"/>
        <v>Null</v>
      </c>
      <c r="OO15" t="str">
        <f t="shared" si="42"/>
        <v>Null RI</v>
      </c>
      <c r="OP15" t="str">
        <f ca="1">IF(AND(HR15&lt;&gt;"",JJ15&lt;600),IF(HT15="Advancing","Tier 2","Tier 3"),IF(JI15="","Null",IF(OR(E15="K",E15&lt;3),"FRA Recommended",IF(JJ15&gt;=IF(E15&lt;6,400,600),IF(JJ15&lt;VLOOKUP(E15,Lookups!$AP$3:$AR$16,3,FALSE),"Tier 2","Core"),IF(JJ15&lt;400,IF(RAND()&lt;0.81,"Tier 3","Tier 2"),IF(RAND()&lt;0.51,"Tier 3","Tier 2"))))))</f>
        <v>Null</v>
      </c>
      <c r="OQ15" t="str">
        <f t="shared" si="43"/>
        <v>Null</v>
      </c>
      <c r="OR15" t="str">
        <f t="shared" si="44"/>
        <v>Null</v>
      </c>
      <c r="OS15" t="str">
        <f t="shared" si="45"/>
        <v>Null</v>
      </c>
      <c r="OT15" t="str">
        <f t="shared" si="46"/>
        <v>No RI Tests</v>
      </c>
      <c r="OU15" s="159" t="str">
        <f t="shared" si="47"/>
        <v>No PI Tests</v>
      </c>
      <c r="OV15" t="str">
        <f t="shared" si="48"/>
        <v>No PI Tests</v>
      </c>
      <c r="OW15" t="str">
        <f t="shared" si="49"/>
        <v>No PI Tests</v>
      </c>
      <c r="OX15" t="str">
        <f t="shared" si="50"/>
        <v>No PI Tests</v>
      </c>
      <c r="OY15" t="str">
        <f t="shared" si="51"/>
        <v>No PI Tests</v>
      </c>
      <c r="OZ15" t="str">
        <f t="shared" si="52"/>
        <v>No PI Tests</v>
      </c>
      <c r="PA15" s="159" t="str">
        <f t="shared" si="53"/>
        <v>No PI Tests</v>
      </c>
      <c r="PB15" t="str">
        <f t="shared" si="54"/>
        <v>No PI Tests</v>
      </c>
      <c r="PC15" t="str">
        <f t="shared" si="55"/>
        <v>No PI Tests</v>
      </c>
      <c r="PD15" t="str">
        <f t="shared" si="56"/>
        <v>No PI Tests</v>
      </c>
      <c r="PE15" t="str">
        <f t="shared" si="57"/>
        <v>No PI Tests</v>
      </c>
      <c r="PF15" t="str">
        <f t="shared" si="58"/>
        <v>No PI Tests</v>
      </c>
      <c r="PG15" t="str">
        <f t="shared" si="59"/>
        <v>No PI Tests</v>
      </c>
      <c r="PH15">
        <f t="shared" si="60"/>
        <v>0</v>
      </c>
      <c r="PI15">
        <f t="shared" si="61"/>
        <v>0</v>
      </c>
      <c r="PJ15" t="str">
        <f t="shared" si="62"/>
        <v>Null</v>
      </c>
      <c r="PK15" t="str">
        <f>IF(HR15="","Null",IF(E15&lt;3,"Null",IF(HU15=0,0,IF(HS15="Form 1",VLOOKUP(HU15,Lookups!$BE$3:$BP$63,E15,FALSE),IF(HS15="Form 2",VLOOKUP(HU15,Lookups!$BE$67:$BP$127,E15,FALSE),VLOOKUP(HU15,Lookups!$BE$130:$BP$190,E15,FALSE))))))</f>
        <v>Null</v>
      </c>
      <c r="PL15" t="str">
        <f t="shared" si="63"/>
        <v>Null</v>
      </c>
      <c r="PM15" t="str">
        <f>IF($PH15=0,"Null",IF(E15&lt;3,"Null",IF(OX15=0,0,IF(OV15="Form 1",VLOOKUP(OX15,Lookups!$BE$3:$BP$63,E15,FALSE),IF(OV15="Form 2",VLOOKUP(OX15,Lookups!$BE$67:$BP$127,E15,FALSE),VLOOKUP(OX15,Lookups!$BE$130:$BP$190,E15,FALSE))))))</f>
        <v>Null</v>
      </c>
      <c r="PN15" t="str">
        <f t="shared" si="64"/>
        <v>Null</v>
      </c>
      <c r="PO15" t="str">
        <f t="shared" si="65"/>
        <v>Null</v>
      </c>
      <c r="PP15" t="str">
        <f t="shared" si="66"/>
        <v>Null</v>
      </c>
      <c r="PQ15" t="str">
        <f>IF(HR15="","Null",IF(E15&lt;3,"Null",IF(HV15=0,0,IF(HS15="Form 1",VLOOKUP(HV15,Lookups!$BR$3:$CC$63,E15,FALSE),IF(HS15="Form 2",VLOOKUP(HV15,Lookups!$BR$67:$CC$127,E15,FALSE),VLOOKUP(HV15,Lookups!$BR$130:$CC$190,E15,FALSE))))))</f>
        <v>Null</v>
      </c>
      <c r="PR15" t="str">
        <f t="shared" si="67"/>
        <v>Null</v>
      </c>
      <c r="PS15" t="str">
        <f>IF(HR15="","Null",IF(E15&lt;3,"Null",IF(OY15=0,0,IF(OW15="Form 1",VLOOKUP(OY15,Lookups!$BR$3:$CC$63,E15,FALSE),IF(OW15="Form 2",VLOOKUP(OY15,Lookups!$BR$67:$CC$127,E15,FALSE),VLOOKUP(OY15,Lookups!$BR$130:$CC$190,E15,FALSE))))))</f>
        <v>Null</v>
      </c>
      <c r="PT15" t="str">
        <f t="shared" si="68"/>
        <v>Null</v>
      </c>
      <c r="PU15" t="str">
        <f t="shared" si="69"/>
        <v>Null</v>
      </c>
      <c r="PV15" t="str">
        <f t="shared" si="70"/>
        <v>Null</v>
      </c>
      <c r="PW15" t="str">
        <f t="shared" si="71"/>
        <v>No PI Tests</v>
      </c>
      <c r="PX15">
        <f t="shared" si="72"/>
        <v>0</v>
      </c>
      <c r="PY15">
        <f t="shared" si="73"/>
        <v>0</v>
      </c>
      <c r="PZ15" t="str">
        <f t="shared" si="74"/>
        <v>Null</v>
      </c>
      <c r="QA15" t="str">
        <f t="shared" si="75"/>
        <v>Null</v>
      </c>
      <c r="QB15" t="str">
        <f t="shared" si="76"/>
        <v>Null</v>
      </c>
      <c r="QC15" t="str">
        <f>IF($MS15="System 44 Record",IF(BQ15&lt;MEDIAN(Directions!$F$3,Directions!$F$6),"Mid-Year Exited Student","Full Year Participant")&amp;IF(BP15&lt;Directions!$F$3,", Started Prior Year",", Started This Year"),"Null")</f>
        <v>Null</v>
      </c>
      <c r="QD15" t="str">
        <f t="shared" si="77"/>
        <v>Null</v>
      </c>
      <c r="QE15">
        <f t="shared" si="78"/>
        <v>0</v>
      </c>
      <c r="QF15">
        <f t="shared" si="79"/>
        <v>0</v>
      </c>
      <c r="QG15">
        <f t="shared" si="80"/>
        <v>0</v>
      </c>
      <c r="QH15">
        <f t="shared" si="81"/>
        <v>0</v>
      </c>
      <c r="QI15">
        <f t="shared" si="82"/>
        <v>0</v>
      </c>
      <c r="QJ15" t="str">
        <f t="shared" si="83"/>
        <v>Used None</v>
      </c>
      <c r="QK15" t="str">
        <f t="shared" si="84"/>
        <v>Null</v>
      </c>
      <c r="QL15" t="str">
        <f t="shared" si="85"/>
        <v>Null</v>
      </c>
      <c r="QM15" t="str">
        <f>IF($MS15="READ 180 Record",IF(AQ15="","Null",VLOOKUP(JJ15,Lookups!$DX$3:$EB$2054,AN15+1,FALSE)),"Null")</f>
        <v>Null</v>
      </c>
      <c r="QN15" t="str">
        <f t="shared" si="86"/>
        <v>Null</v>
      </c>
    </row>
    <row r="16" spans="1:456" x14ac:dyDescent="0.25">
      <c r="A16" s="161" t="s">
        <v>1447</v>
      </c>
      <c r="B16" s="161" t="s">
        <v>1447</v>
      </c>
      <c r="C16" s="161" t="s">
        <v>1447</v>
      </c>
      <c r="D16" s="161" t="s">
        <v>1447</v>
      </c>
      <c r="E16" s="161">
        <v>12</v>
      </c>
      <c r="F16" s="161" t="s">
        <v>1447</v>
      </c>
      <c r="G16" s="161" t="s">
        <v>880</v>
      </c>
      <c r="H16" s="161" t="s">
        <v>881</v>
      </c>
      <c r="K16" s="161">
        <v>0</v>
      </c>
      <c r="L16" s="161">
        <v>0</v>
      </c>
      <c r="M16" s="161">
        <v>0</v>
      </c>
      <c r="N16" s="161">
        <v>0</v>
      </c>
      <c r="O16" s="161">
        <v>0</v>
      </c>
      <c r="P16" s="161">
        <v>0</v>
      </c>
      <c r="Q16" s="161">
        <v>0</v>
      </c>
      <c r="R16" s="161">
        <v>0</v>
      </c>
      <c r="S16" s="161">
        <v>0</v>
      </c>
      <c r="T16" s="161">
        <v>0</v>
      </c>
      <c r="U16" s="161">
        <v>0</v>
      </c>
      <c r="V16" s="161">
        <v>0</v>
      </c>
      <c r="W16" s="161">
        <v>0</v>
      </c>
      <c r="X16" s="161">
        <v>0</v>
      </c>
      <c r="AB16" s="161" t="s">
        <v>242</v>
      </c>
      <c r="AC16" s="161" t="s">
        <v>242</v>
      </c>
      <c r="AD16" s="161" t="s">
        <v>242</v>
      </c>
      <c r="AE16" s="161" t="s">
        <v>242</v>
      </c>
      <c r="AF16" s="161" t="s">
        <v>242</v>
      </c>
      <c r="AG16" s="161" t="s">
        <v>242</v>
      </c>
      <c r="AH16" s="161" t="s">
        <v>242</v>
      </c>
      <c r="AI16" s="161">
        <v>20150801</v>
      </c>
      <c r="AJ16" s="161">
        <v>20160525</v>
      </c>
      <c r="AK16" s="161" t="s">
        <v>869</v>
      </c>
      <c r="AL16" t="s">
        <v>1078</v>
      </c>
      <c r="BN16" t="s">
        <v>1079</v>
      </c>
      <c r="ET16" s="161">
        <v>0</v>
      </c>
      <c r="EU16" s="161">
        <v>0</v>
      </c>
      <c r="EV16" s="161">
        <v>0</v>
      </c>
      <c r="EW16" s="161">
        <v>0</v>
      </c>
      <c r="EX16" s="161">
        <v>0</v>
      </c>
      <c r="EY16" s="161">
        <v>0</v>
      </c>
      <c r="EZ16" s="161">
        <v>0</v>
      </c>
      <c r="FA16" s="161">
        <v>0</v>
      </c>
      <c r="FB16" s="161">
        <v>0</v>
      </c>
      <c r="FC16" s="161">
        <v>0</v>
      </c>
      <c r="FD16" s="161">
        <v>0</v>
      </c>
      <c r="FE16" s="161">
        <v>0</v>
      </c>
      <c r="HN16" s="161" t="s">
        <v>881</v>
      </c>
      <c r="JB16" s="161" t="s">
        <v>881</v>
      </c>
      <c r="JC16" s="161">
        <v>0</v>
      </c>
      <c r="JD16" s="161">
        <v>0</v>
      </c>
      <c r="JE16" s="161">
        <v>0</v>
      </c>
      <c r="JF16" s="161">
        <v>0</v>
      </c>
      <c r="MN16" t="str">
        <f t="shared" si="0"/>
        <v>NoNoNoNoNoNo</v>
      </c>
      <c r="MO16" t="str">
        <f>IF(AND(MN16="NoNoNoNoNoNo",JI16=""),"No Programs",VLOOKUP(MN16,Lookups!$DA$4:$DB$67,2,FALSE))</f>
        <v>No Programs</v>
      </c>
      <c r="MP16">
        <f t="shared" si="1"/>
        <v>0</v>
      </c>
      <c r="MQ16" t="str">
        <f t="shared" si="2"/>
        <v>No Program Use</v>
      </c>
      <c r="MR16" t="str">
        <f>Directions!$D$3</f>
        <v>Usage</v>
      </c>
      <c r="MS16" t="str">
        <f>VLOOKUP(MQ16,Lookups!$CU$71:$CV$80,2,FALSE)</f>
        <v>Exclude</v>
      </c>
      <c r="MT16">
        <f t="shared" si="3"/>
        <v>0</v>
      </c>
      <c r="MU16">
        <f t="shared" si="4"/>
        <v>0</v>
      </c>
      <c r="MV16">
        <f t="shared" si="5"/>
        <v>0</v>
      </c>
      <c r="MW16">
        <f t="shared" si="6"/>
        <v>0</v>
      </c>
      <c r="MX16">
        <f t="shared" si="7"/>
        <v>0</v>
      </c>
      <c r="MY16" t="str">
        <f t="shared" si="8"/>
        <v>Not Used</v>
      </c>
      <c r="MZ16">
        <f t="shared" si="9"/>
        <v>0</v>
      </c>
      <c r="NA16" t="str">
        <f t="shared" si="10"/>
        <v>Not Available</v>
      </c>
      <c r="NB16" t="str">
        <f t="shared" si="11"/>
        <v>Not Available</v>
      </c>
      <c r="NC16" t="str">
        <f t="shared" si="12"/>
        <v>4 Not Indicated</v>
      </c>
      <c r="ND16" t="str">
        <f t="shared" si="13"/>
        <v>4 Not Indicated</v>
      </c>
      <c r="NE16" t="str">
        <f t="shared" si="14"/>
        <v>4 Not Indicated</v>
      </c>
      <c r="NF16" t="str">
        <f t="shared" si="15"/>
        <v>4 Not Indicated</v>
      </c>
      <c r="NG16" t="str">
        <f t="shared" si="16"/>
        <v>4 Not Indicated</v>
      </c>
      <c r="NH16" s="159" t="str">
        <f t="shared" si="17"/>
        <v>Null</v>
      </c>
      <c r="NI16" t="str">
        <f t="shared" si="18"/>
        <v>Null</v>
      </c>
      <c r="NJ16" s="159" t="str">
        <f t="shared" si="19"/>
        <v>Null</v>
      </c>
      <c r="NK16" t="str">
        <f t="shared" si="20"/>
        <v>Null</v>
      </c>
      <c r="NL16" t="str">
        <f t="shared" si="21"/>
        <v>No RI Tests</v>
      </c>
      <c r="NM16">
        <f t="shared" si="22"/>
        <v>0</v>
      </c>
      <c r="NN16" t="str">
        <f>IF(OR(E16="PK",E16="K",JJ16=""),"Null",INDEX(Lookups!$EZ$4:$FW$18,MATCH($JJ16,Lookups!$EY$4:$EY$18,1),MATCH($E16,Lookups!$EZ$3:$FW$3,0)))</f>
        <v>Null</v>
      </c>
      <c r="NO16" t="str">
        <f>IF(OR(E16="PK",E16="K",JJ16=""),"Null",INDEX(Lookups!$EZ$4:$FW$18,MATCH($JJ16,Lookups!$EY$4:$EY$18,1),MATCH($E16,Lookups!$EZ$3:$FW$3,0) + 1))</f>
        <v>Null</v>
      </c>
      <c r="NP16" t="str">
        <f t="shared" si="23"/>
        <v>Null</v>
      </c>
      <c r="NQ16" t="str">
        <f t="shared" si="24"/>
        <v>Null</v>
      </c>
      <c r="NR16" t="str">
        <f t="shared" si="25"/>
        <v>Null</v>
      </c>
      <c r="NS16" t="str">
        <f t="shared" si="26"/>
        <v>No RI Tests</v>
      </c>
      <c r="NT16" t="str">
        <f t="shared" si="27"/>
        <v>No RI Tests</v>
      </c>
      <c r="NU16" t="str">
        <f t="shared" si="28"/>
        <v>No RI Tests</v>
      </c>
      <c r="NV16" s="183" t="str">
        <f t="array" ref="NV16">IF($NL16="No RI Tests","No RI Tests",VLOOKUP(IF(AND(E16="K",JJ16&lt;280),3,IF(AND(E16="K",JJ16&gt;=280),4,MAX(IF(E16=Lookups!$DF$6:$DF$99,IF(JJ16&gt;=Lookups!$DG$6:$DG$99,Lookups!$DH$6:$DH$99))))),Lookups!$DE$104:$DG$108,2,FALSE))</f>
        <v>No RI Tests</v>
      </c>
      <c r="NW16" s="161" t="str">
        <f t="array" ref="NW16">IF($NL16="No RI Tests","No RI Tests",VLOOKUP(IF(AND(E16="K",JH16&lt;280),3,IF(AND(E16="K",JH16&gt;=280),4,MAX(IF(E16=Lookups!$DF$6:$DF$99,IF(NI16&gt;=Lookups!$DG$6:$DG$99,Lookups!$DH$6:$DH$99))))),Lookups!$DE$104:$DG$108,2,FALSE))</f>
        <v>No RI Tests</v>
      </c>
      <c r="NX16" s="161" t="str">
        <f t="array" ref="NX16">IF($NL16="No RI Tests","No RI Tests",VLOOKUP(IF(AND(E16="K",NK16&lt;280),3,IF(AND(E16="K",NK16&gt;=280),4,MAX(IF(E16=Lookups!$DF$6:$DF$99,IF(NK16&gt;=Lookups!$DG$6:$DG$99,Lookups!$DH$6:$DH$99))))),Lookups!$DE$104:$DG$108,2,FALSE))</f>
        <v>No RI Tests</v>
      </c>
      <c r="NY16" t="str">
        <f t="shared" si="29"/>
        <v>Null</v>
      </c>
      <c r="NZ16" t="str">
        <f t="shared" si="30"/>
        <v>Null</v>
      </c>
      <c r="OA16" t="str">
        <f t="shared" si="31"/>
        <v>No RI for Comparison</v>
      </c>
      <c r="OB16" s="161" t="str">
        <f t="array" ref="OB16">IF($NL16="No RI Tests","No RI Tests",IF(E16="K","N/A",VLOOKUP(MAX(IF(E16=Lookups!$DF$6:$DF$99,IF(JJ16&gt;=Lookups!$DG$6:$DG$99,Lookups!$DI$6:$DI$99))),Lookups!$DE$104:$DG$108,3,FALSE)))</f>
        <v>No RI Tests</v>
      </c>
      <c r="OC16" s="161" t="str">
        <f t="array" ref="OC16">IF($NL16="No RI Tests","No RI Tests",IF(E16="K","N/A",VLOOKUP(MAX(IF(E16=Lookups!$DF$6:$DF$99,IF(NI16&gt;=Lookups!$DG$6:$DG$99,Lookups!$DI$6:$DI$99))),Lookups!$DE$104:$DG$108,3,FALSE)))</f>
        <v>No RI Tests</v>
      </c>
      <c r="OD16" s="161" t="str">
        <f t="array" ref="OD16">IF($NL16="No RI Tests","No RI Tests",IF(E16="K","N/A",VLOOKUP(MAX(IF(E16=Lookups!$DF$6:$DF$99,IF(NK16&gt;=Lookups!$DG$6:$DG$99,Lookups!$DI$6:$DI$99))),Lookups!$DE$104:$DG$108,3,FALSE)))</f>
        <v>No RI Tests</v>
      </c>
      <c r="OE16" t="str">
        <f t="shared" si="32"/>
        <v>Null</v>
      </c>
      <c r="OF16" t="str">
        <f t="shared" si="33"/>
        <v>Null</v>
      </c>
      <c r="OG16" t="str">
        <f t="shared" si="34"/>
        <v>No RI for Comparison</v>
      </c>
      <c r="OH16" t="str">
        <f t="shared" si="35"/>
        <v>Null</v>
      </c>
      <c r="OI16" t="str">
        <f t="shared" si="36"/>
        <v>Null</v>
      </c>
      <c r="OJ16" t="str">
        <f t="shared" si="37"/>
        <v>Null</v>
      </c>
      <c r="OK16" t="str">
        <f t="shared" si="38"/>
        <v>Null</v>
      </c>
      <c r="OL16" t="str">
        <f t="shared" si="39"/>
        <v>Null</v>
      </c>
      <c r="OM16" t="str">
        <f t="shared" si="40"/>
        <v>Null</v>
      </c>
      <c r="ON16" t="str">
        <f t="shared" si="41"/>
        <v>Null</v>
      </c>
      <c r="OO16" t="str">
        <f t="shared" si="42"/>
        <v>Null RI</v>
      </c>
      <c r="OP16" t="str">
        <f ca="1">IF(AND(HR16&lt;&gt;"",JJ16&lt;600),IF(HT16="Advancing","Tier 2","Tier 3"),IF(JI16="","Null",IF(OR(E16="K",E16&lt;3),"FRA Recommended",IF(JJ16&gt;=IF(E16&lt;6,400,600),IF(JJ16&lt;VLOOKUP(E16,Lookups!$AP$3:$AR$16,3,FALSE),"Tier 2","Core"),IF(JJ16&lt;400,IF(RAND()&lt;0.81,"Tier 3","Tier 2"),IF(RAND()&lt;0.51,"Tier 3","Tier 2"))))))</f>
        <v>Null</v>
      </c>
      <c r="OQ16" t="str">
        <f t="shared" si="43"/>
        <v>Null</v>
      </c>
      <c r="OR16" t="str">
        <f t="shared" si="44"/>
        <v>Null</v>
      </c>
      <c r="OS16" t="str">
        <f t="shared" si="45"/>
        <v>Null</v>
      </c>
      <c r="OT16" t="str">
        <f t="shared" si="46"/>
        <v>No RI Tests</v>
      </c>
      <c r="OU16" s="159" t="str">
        <f t="shared" si="47"/>
        <v>No PI Tests</v>
      </c>
      <c r="OV16" t="str">
        <f t="shared" si="48"/>
        <v>No PI Tests</v>
      </c>
      <c r="OW16" t="str">
        <f t="shared" si="49"/>
        <v>No PI Tests</v>
      </c>
      <c r="OX16" t="str">
        <f t="shared" si="50"/>
        <v>No PI Tests</v>
      </c>
      <c r="OY16" t="str">
        <f t="shared" si="51"/>
        <v>No PI Tests</v>
      </c>
      <c r="OZ16" t="str">
        <f t="shared" si="52"/>
        <v>No PI Tests</v>
      </c>
      <c r="PA16" s="159" t="str">
        <f t="shared" si="53"/>
        <v>No PI Tests</v>
      </c>
      <c r="PB16" t="str">
        <f t="shared" si="54"/>
        <v>No PI Tests</v>
      </c>
      <c r="PC16" t="str">
        <f t="shared" si="55"/>
        <v>No PI Tests</v>
      </c>
      <c r="PD16" t="str">
        <f t="shared" si="56"/>
        <v>No PI Tests</v>
      </c>
      <c r="PE16" t="str">
        <f t="shared" si="57"/>
        <v>No PI Tests</v>
      </c>
      <c r="PF16" t="str">
        <f t="shared" si="58"/>
        <v>No PI Tests</v>
      </c>
      <c r="PG16" t="str">
        <f t="shared" si="59"/>
        <v>No PI Tests</v>
      </c>
      <c r="PH16">
        <f t="shared" si="60"/>
        <v>0</v>
      </c>
      <c r="PI16">
        <f t="shared" si="61"/>
        <v>0</v>
      </c>
      <c r="PJ16" t="str">
        <f t="shared" si="62"/>
        <v>Null</v>
      </c>
      <c r="PK16" t="str">
        <f>IF(HR16="","Null",IF(E16&lt;3,"Null",IF(HU16=0,0,IF(HS16="Form 1",VLOOKUP(HU16,Lookups!$BE$3:$BP$63,E16,FALSE),IF(HS16="Form 2",VLOOKUP(HU16,Lookups!$BE$67:$BP$127,E16,FALSE),VLOOKUP(HU16,Lookups!$BE$130:$BP$190,E16,FALSE))))))</f>
        <v>Null</v>
      </c>
      <c r="PL16" t="str">
        <f t="shared" si="63"/>
        <v>Null</v>
      </c>
      <c r="PM16" t="str">
        <f>IF($PH16=0,"Null",IF(E16&lt;3,"Null",IF(OX16=0,0,IF(OV16="Form 1",VLOOKUP(OX16,Lookups!$BE$3:$BP$63,E16,FALSE),IF(OV16="Form 2",VLOOKUP(OX16,Lookups!$BE$67:$BP$127,E16,FALSE),VLOOKUP(OX16,Lookups!$BE$130:$BP$190,E16,FALSE))))))</f>
        <v>Null</v>
      </c>
      <c r="PN16" t="str">
        <f t="shared" si="64"/>
        <v>Null</v>
      </c>
      <c r="PO16" t="str">
        <f t="shared" si="65"/>
        <v>Null</v>
      </c>
      <c r="PP16" t="str">
        <f t="shared" si="66"/>
        <v>Null</v>
      </c>
      <c r="PQ16" t="str">
        <f>IF(HR16="","Null",IF(E16&lt;3,"Null",IF(HV16=0,0,IF(HS16="Form 1",VLOOKUP(HV16,Lookups!$BR$3:$CC$63,E16,FALSE),IF(HS16="Form 2",VLOOKUP(HV16,Lookups!$BR$67:$CC$127,E16,FALSE),VLOOKUP(HV16,Lookups!$BR$130:$CC$190,E16,FALSE))))))</f>
        <v>Null</v>
      </c>
      <c r="PR16" t="str">
        <f t="shared" si="67"/>
        <v>Null</v>
      </c>
      <c r="PS16" t="str">
        <f>IF(HR16="","Null",IF(E16&lt;3,"Null",IF(OY16=0,0,IF(OW16="Form 1",VLOOKUP(OY16,Lookups!$BR$3:$CC$63,E16,FALSE),IF(OW16="Form 2",VLOOKUP(OY16,Lookups!$BR$67:$CC$127,E16,FALSE),VLOOKUP(OY16,Lookups!$BR$130:$CC$190,E16,FALSE))))))</f>
        <v>Null</v>
      </c>
      <c r="PT16" t="str">
        <f t="shared" si="68"/>
        <v>Null</v>
      </c>
      <c r="PU16" t="str">
        <f t="shared" si="69"/>
        <v>Null</v>
      </c>
      <c r="PV16" t="str">
        <f t="shared" si="70"/>
        <v>Null</v>
      </c>
      <c r="PW16" t="str">
        <f t="shared" si="71"/>
        <v>No PI Tests</v>
      </c>
      <c r="PX16">
        <f t="shared" si="72"/>
        <v>0</v>
      </c>
      <c r="PY16">
        <f t="shared" si="73"/>
        <v>0</v>
      </c>
      <c r="PZ16" t="str">
        <f t="shared" si="74"/>
        <v>Null</v>
      </c>
      <c r="QA16" t="str">
        <f t="shared" si="75"/>
        <v>Null</v>
      </c>
      <c r="QB16" t="str">
        <f t="shared" si="76"/>
        <v>Null</v>
      </c>
      <c r="QC16" t="str">
        <f>IF($MS16="System 44 Record",IF(BQ16&lt;MEDIAN(Directions!$F$3,Directions!$F$6),"Mid-Year Exited Student","Full Year Participant")&amp;IF(BP16&lt;Directions!$F$3,", Started Prior Year",", Started This Year"),"Null")</f>
        <v>Null</v>
      </c>
      <c r="QD16" t="str">
        <f t="shared" si="77"/>
        <v>Null</v>
      </c>
      <c r="QE16">
        <f t="shared" si="78"/>
        <v>0</v>
      </c>
      <c r="QF16">
        <f t="shared" si="79"/>
        <v>0</v>
      </c>
      <c r="QG16">
        <f t="shared" si="80"/>
        <v>0</v>
      </c>
      <c r="QH16">
        <f t="shared" si="81"/>
        <v>0</v>
      </c>
      <c r="QI16">
        <f t="shared" si="82"/>
        <v>0</v>
      </c>
      <c r="QJ16" t="str">
        <f t="shared" si="83"/>
        <v>Used None</v>
      </c>
      <c r="QK16" t="str">
        <f t="shared" si="84"/>
        <v>Null</v>
      </c>
      <c r="QL16" t="str">
        <f t="shared" si="85"/>
        <v>Null</v>
      </c>
      <c r="QM16" t="str">
        <f>IF($MS16="READ 180 Record",IF(AQ16="","Null",VLOOKUP(JJ16,Lookups!$DX$3:$EB$2054,AN16+1,FALSE)),"Null")</f>
        <v>Null</v>
      </c>
      <c r="QN16" t="str">
        <f t="shared" si="86"/>
        <v>Null</v>
      </c>
    </row>
    <row r="17" spans="1:456" x14ac:dyDescent="0.25">
      <c r="A17" s="161" t="s">
        <v>1447</v>
      </c>
      <c r="B17" s="161" t="s">
        <v>1447</v>
      </c>
      <c r="C17" s="161" t="s">
        <v>1447</v>
      </c>
      <c r="D17" s="161" t="s">
        <v>1447</v>
      </c>
      <c r="E17" s="161">
        <v>12</v>
      </c>
      <c r="F17" s="161" t="s">
        <v>1447</v>
      </c>
      <c r="G17" s="161" t="s">
        <v>880</v>
      </c>
      <c r="H17" s="161" t="s">
        <v>881</v>
      </c>
      <c r="K17" s="161">
        <v>0</v>
      </c>
      <c r="L17" s="161">
        <v>0</v>
      </c>
      <c r="M17" s="161">
        <v>0</v>
      </c>
      <c r="N17" s="161">
        <v>0</v>
      </c>
      <c r="O17" s="161">
        <v>0</v>
      </c>
      <c r="P17" s="161">
        <v>0</v>
      </c>
      <c r="Q17" s="161">
        <v>0</v>
      </c>
      <c r="R17" s="161">
        <v>0</v>
      </c>
      <c r="S17" s="161">
        <v>0</v>
      </c>
      <c r="T17" s="161">
        <v>0</v>
      </c>
      <c r="U17" s="161">
        <v>0</v>
      </c>
      <c r="V17" s="161">
        <v>0</v>
      </c>
      <c r="W17" s="161">
        <v>0</v>
      </c>
      <c r="X17" s="161">
        <v>0</v>
      </c>
      <c r="AB17" s="161" t="s">
        <v>242</v>
      </c>
      <c r="AC17" s="161" t="s">
        <v>242</v>
      </c>
      <c r="AD17" s="161" t="s">
        <v>242</v>
      </c>
      <c r="AE17" s="161" t="s">
        <v>242</v>
      </c>
      <c r="AF17" s="161" t="s">
        <v>242</v>
      </c>
      <c r="AG17" s="161" t="s">
        <v>242</v>
      </c>
      <c r="AH17" s="161" t="s">
        <v>242</v>
      </c>
      <c r="AI17" s="161">
        <v>20150801</v>
      </c>
      <c r="AJ17" s="161">
        <v>20160525</v>
      </c>
      <c r="AK17" s="161" t="s">
        <v>869</v>
      </c>
      <c r="AL17" t="s">
        <v>1078</v>
      </c>
      <c r="BN17" t="s">
        <v>1079</v>
      </c>
      <c r="ET17" s="161">
        <v>0</v>
      </c>
      <c r="EU17" s="161">
        <v>0</v>
      </c>
      <c r="EV17" s="161">
        <v>0</v>
      </c>
      <c r="EW17" s="161">
        <v>0</v>
      </c>
      <c r="EX17" s="161">
        <v>0</v>
      </c>
      <c r="EY17" s="161">
        <v>0</v>
      </c>
      <c r="EZ17" s="161">
        <v>0</v>
      </c>
      <c r="FA17" s="161">
        <v>0</v>
      </c>
      <c r="FB17" s="161">
        <v>0</v>
      </c>
      <c r="FC17" s="161">
        <v>0</v>
      </c>
      <c r="FD17" s="161">
        <v>0</v>
      </c>
      <c r="FE17" s="161">
        <v>0</v>
      </c>
      <c r="HN17" s="161" t="s">
        <v>881</v>
      </c>
      <c r="JB17" s="161" t="s">
        <v>881</v>
      </c>
      <c r="JC17" s="161">
        <v>0</v>
      </c>
      <c r="JD17" s="161">
        <v>0</v>
      </c>
      <c r="JE17" s="161">
        <v>0</v>
      </c>
      <c r="JF17" s="161">
        <v>0</v>
      </c>
      <c r="MN17" t="str">
        <f t="shared" si="0"/>
        <v>NoNoNoNoNoNo</v>
      </c>
      <c r="MO17" t="str">
        <f>IF(AND(MN17="NoNoNoNoNoNo",JI17=""),"No Programs",VLOOKUP(MN17,Lookups!$DA$4:$DB$67,2,FALSE))</f>
        <v>No Programs</v>
      </c>
      <c r="MP17">
        <f t="shared" si="1"/>
        <v>0</v>
      </c>
      <c r="MQ17" t="str">
        <f t="shared" si="2"/>
        <v>No Program Use</v>
      </c>
      <c r="MR17" t="str">
        <f>Directions!$D$3</f>
        <v>Usage</v>
      </c>
      <c r="MS17" t="str">
        <f>VLOOKUP(MQ17,Lookups!$CU$71:$CV$80,2,FALSE)</f>
        <v>Exclude</v>
      </c>
      <c r="MT17">
        <f t="shared" si="3"/>
        <v>0</v>
      </c>
      <c r="MU17">
        <f t="shared" si="4"/>
        <v>0</v>
      </c>
      <c r="MV17">
        <f t="shared" si="5"/>
        <v>0</v>
      </c>
      <c r="MW17">
        <f t="shared" si="6"/>
        <v>0</v>
      </c>
      <c r="MX17">
        <f t="shared" si="7"/>
        <v>0</v>
      </c>
      <c r="MY17" t="str">
        <f t="shared" si="8"/>
        <v>Not Used</v>
      </c>
      <c r="MZ17">
        <f t="shared" si="9"/>
        <v>0</v>
      </c>
      <c r="NA17" t="str">
        <f t="shared" si="10"/>
        <v>Not Available</v>
      </c>
      <c r="NB17" t="str">
        <f t="shared" si="11"/>
        <v>Not Available</v>
      </c>
      <c r="NC17" t="str">
        <f t="shared" si="12"/>
        <v>4 Not Indicated</v>
      </c>
      <c r="ND17" t="str">
        <f t="shared" si="13"/>
        <v>4 Not Indicated</v>
      </c>
      <c r="NE17" t="str">
        <f t="shared" si="14"/>
        <v>4 Not Indicated</v>
      </c>
      <c r="NF17" t="str">
        <f t="shared" si="15"/>
        <v>4 Not Indicated</v>
      </c>
      <c r="NG17" t="str">
        <f t="shared" si="16"/>
        <v>4 Not Indicated</v>
      </c>
      <c r="NH17" s="159" t="str">
        <f t="shared" si="17"/>
        <v>Null</v>
      </c>
      <c r="NI17" t="str">
        <f t="shared" si="18"/>
        <v>Null</v>
      </c>
      <c r="NJ17" s="159" t="str">
        <f t="shared" si="19"/>
        <v>Null</v>
      </c>
      <c r="NK17" t="str">
        <f t="shared" si="20"/>
        <v>Null</v>
      </c>
      <c r="NL17" t="str">
        <f t="shared" si="21"/>
        <v>No RI Tests</v>
      </c>
      <c r="NM17">
        <f t="shared" si="22"/>
        <v>0</v>
      </c>
      <c r="NN17" t="str">
        <f>IF(OR(E17="PK",E17="K",JJ17=""),"Null",INDEX(Lookups!$EZ$4:$FW$18,MATCH($JJ17,Lookups!$EY$4:$EY$18,1),MATCH($E17,Lookups!$EZ$3:$FW$3,0)))</f>
        <v>Null</v>
      </c>
      <c r="NO17" t="str">
        <f>IF(OR(E17="PK",E17="K",JJ17=""),"Null",INDEX(Lookups!$EZ$4:$FW$18,MATCH($JJ17,Lookups!$EY$4:$EY$18,1),MATCH($E17,Lookups!$EZ$3:$FW$3,0) + 1))</f>
        <v>Null</v>
      </c>
      <c r="NP17" t="str">
        <f t="shared" si="23"/>
        <v>Null</v>
      </c>
      <c r="NQ17" t="str">
        <f t="shared" si="24"/>
        <v>Null</v>
      </c>
      <c r="NR17" t="str">
        <f t="shared" si="25"/>
        <v>Null</v>
      </c>
      <c r="NS17" t="str">
        <f t="shared" si="26"/>
        <v>No RI Tests</v>
      </c>
      <c r="NT17" t="str">
        <f t="shared" si="27"/>
        <v>No RI Tests</v>
      </c>
      <c r="NU17" t="str">
        <f t="shared" si="28"/>
        <v>No RI Tests</v>
      </c>
      <c r="NV17" s="183" t="str">
        <f t="array" ref="NV17">IF($NL17="No RI Tests","No RI Tests",VLOOKUP(IF(AND(E17="K",JJ17&lt;280),3,IF(AND(E17="K",JJ17&gt;=280),4,MAX(IF(E17=Lookups!$DF$6:$DF$99,IF(JJ17&gt;=Lookups!$DG$6:$DG$99,Lookups!$DH$6:$DH$99))))),Lookups!$DE$104:$DG$108,2,FALSE))</f>
        <v>No RI Tests</v>
      </c>
      <c r="NW17" s="161" t="str">
        <f t="array" ref="NW17">IF($NL17="No RI Tests","No RI Tests",VLOOKUP(IF(AND(E17="K",JH17&lt;280),3,IF(AND(E17="K",JH17&gt;=280),4,MAX(IF(E17=Lookups!$DF$6:$DF$99,IF(NI17&gt;=Lookups!$DG$6:$DG$99,Lookups!$DH$6:$DH$99))))),Lookups!$DE$104:$DG$108,2,FALSE))</f>
        <v>No RI Tests</v>
      </c>
      <c r="NX17" s="161" t="str">
        <f t="array" ref="NX17">IF($NL17="No RI Tests","No RI Tests",VLOOKUP(IF(AND(E17="K",NK17&lt;280),3,IF(AND(E17="K",NK17&gt;=280),4,MAX(IF(E17=Lookups!$DF$6:$DF$99,IF(NK17&gt;=Lookups!$DG$6:$DG$99,Lookups!$DH$6:$DH$99))))),Lookups!$DE$104:$DG$108,2,FALSE))</f>
        <v>No RI Tests</v>
      </c>
      <c r="NY17" t="str">
        <f t="shared" si="29"/>
        <v>Null</v>
      </c>
      <c r="NZ17" t="str">
        <f t="shared" si="30"/>
        <v>Null</v>
      </c>
      <c r="OA17" t="str">
        <f t="shared" si="31"/>
        <v>No RI for Comparison</v>
      </c>
      <c r="OB17" s="161" t="str">
        <f t="array" ref="OB17">IF($NL17="No RI Tests","No RI Tests",IF(E17="K","N/A",VLOOKUP(MAX(IF(E17=Lookups!$DF$6:$DF$99,IF(JJ17&gt;=Lookups!$DG$6:$DG$99,Lookups!$DI$6:$DI$99))),Lookups!$DE$104:$DG$108,3,FALSE)))</f>
        <v>No RI Tests</v>
      </c>
      <c r="OC17" s="161" t="str">
        <f t="array" ref="OC17">IF($NL17="No RI Tests","No RI Tests",IF(E17="K","N/A",VLOOKUP(MAX(IF(E17=Lookups!$DF$6:$DF$99,IF(NI17&gt;=Lookups!$DG$6:$DG$99,Lookups!$DI$6:$DI$99))),Lookups!$DE$104:$DG$108,3,FALSE)))</f>
        <v>No RI Tests</v>
      </c>
      <c r="OD17" s="161" t="str">
        <f t="array" ref="OD17">IF($NL17="No RI Tests","No RI Tests",IF(E17="K","N/A",VLOOKUP(MAX(IF(E17=Lookups!$DF$6:$DF$99,IF(NK17&gt;=Lookups!$DG$6:$DG$99,Lookups!$DI$6:$DI$99))),Lookups!$DE$104:$DG$108,3,FALSE)))</f>
        <v>No RI Tests</v>
      </c>
      <c r="OE17" t="str">
        <f t="shared" si="32"/>
        <v>Null</v>
      </c>
      <c r="OF17" t="str">
        <f t="shared" si="33"/>
        <v>Null</v>
      </c>
      <c r="OG17" t="str">
        <f t="shared" si="34"/>
        <v>No RI for Comparison</v>
      </c>
      <c r="OH17" t="str">
        <f t="shared" si="35"/>
        <v>Null</v>
      </c>
      <c r="OI17" t="str">
        <f t="shared" si="36"/>
        <v>Null</v>
      </c>
      <c r="OJ17" t="str">
        <f t="shared" si="37"/>
        <v>Null</v>
      </c>
      <c r="OK17" t="str">
        <f t="shared" si="38"/>
        <v>Null</v>
      </c>
      <c r="OL17" t="str">
        <f t="shared" si="39"/>
        <v>Null</v>
      </c>
      <c r="OM17" t="str">
        <f t="shared" si="40"/>
        <v>Null</v>
      </c>
      <c r="ON17" t="str">
        <f t="shared" si="41"/>
        <v>Null</v>
      </c>
      <c r="OO17" t="str">
        <f t="shared" si="42"/>
        <v>Null RI</v>
      </c>
      <c r="OP17" t="str">
        <f ca="1">IF(AND(HR17&lt;&gt;"",JJ17&lt;600),IF(HT17="Advancing","Tier 2","Tier 3"),IF(JI17="","Null",IF(OR(E17="K",E17&lt;3),"FRA Recommended",IF(JJ17&gt;=IF(E17&lt;6,400,600),IF(JJ17&lt;VLOOKUP(E17,Lookups!$AP$3:$AR$16,3,FALSE),"Tier 2","Core"),IF(JJ17&lt;400,IF(RAND()&lt;0.81,"Tier 3","Tier 2"),IF(RAND()&lt;0.51,"Tier 3","Tier 2"))))))</f>
        <v>Null</v>
      </c>
      <c r="OQ17" t="str">
        <f t="shared" si="43"/>
        <v>Null</v>
      </c>
      <c r="OR17" t="str">
        <f t="shared" si="44"/>
        <v>Null</v>
      </c>
      <c r="OS17" t="str">
        <f t="shared" si="45"/>
        <v>Null</v>
      </c>
      <c r="OT17" t="str">
        <f t="shared" si="46"/>
        <v>No RI Tests</v>
      </c>
      <c r="OU17" s="159" t="str">
        <f t="shared" si="47"/>
        <v>No PI Tests</v>
      </c>
      <c r="OV17" t="str">
        <f t="shared" si="48"/>
        <v>No PI Tests</v>
      </c>
      <c r="OW17" t="str">
        <f t="shared" si="49"/>
        <v>No PI Tests</v>
      </c>
      <c r="OX17" t="str">
        <f t="shared" si="50"/>
        <v>No PI Tests</v>
      </c>
      <c r="OY17" t="str">
        <f t="shared" si="51"/>
        <v>No PI Tests</v>
      </c>
      <c r="OZ17" t="str">
        <f t="shared" si="52"/>
        <v>No PI Tests</v>
      </c>
      <c r="PA17" s="159" t="str">
        <f t="shared" si="53"/>
        <v>No PI Tests</v>
      </c>
      <c r="PB17" t="str">
        <f t="shared" si="54"/>
        <v>No PI Tests</v>
      </c>
      <c r="PC17" t="str">
        <f t="shared" si="55"/>
        <v>No PI Tests</v>
      </c>
      <c r="PD17" t="str">
        <f t="shared" si="56"/>
        <v>No PI Tests</v>
      </c>
      <c r="PE17" t="str">
        <f t="shared" si="57"/>
        <v>No PI Tests</v>
      </c>
      <c r="PF17" t="str">
        <f t="shared" si="58"/>
        <v>No PI Tests</v>
      </c>
      <c r="PG17" t="str">
        <f t="shared" si="59"/>
        <v>No PI Tests</v>
      </c>
      <c r="PH17">
        <f t="shared" si="60"/>
        <v>0</v>
      </c>
      <c r="PI17">
        <f t="shared" si="61"/>
        <v>0</v>
      </c>
      <c r="PJ17" t="str">
        <f t="shared" si="62"/>
        <v>Null</v>
      </c>
      <c r="PK17" t="str">
        <f>IF(HR17="","Null",IF(E17&lt;3,"Null",IF(HU17=0,0,IF(HS17="Form 1",VLOOKUP(HU17,Lookups!$BE$3:$BP$63,E17,FALSE),IF(HS17="Form 2",VLOOKUP(HU17,Lookups!$BE$67:$BP$127,E17,FALSE),VLOOKUP(HU17,Lookups!$BE$130:$BP$190,E17,FALSE))))))</f>
        <v>Null</v>
      </c>
      <c r="PL17" t="str">
        <f t="shared" si="63"/>
        <v>Null</v>
      </c>
      <c r="PM17" t="str">
        <f>IF($PH17=0,"Null",IF(E17&lt;3,"Null",IF(OX17=0,0,IF(OV17="Form 1",VLOOKUP(OX17,Lookups!$BE$3:$BP$63,E17,FALSE),IF(OV17="Form 2",VLOOKUP(OX17,Lookups!$BE$67:$BP$127,E17,FALSE),VLOOKUP(OX17,Lookups!$BE$130:$BP$190,E17,FALSE))))))</f>
        <v>Null</v>
      </c>
      <c r="PN17" t="str">
        <f t="shared" si="64"/>
        <v>Null</v>
      </c>
      <c r="PO17" t="str">
        <f t="shared" si="65"/>
        <v>Null</v>
      </c>
      <c r="PP17" t="str">
        <f t="shared" si="66"/>
        <v>Null</v>
      </c>
      <c r="PQ17" t="str">
        <f>IF(HR17="","Null",IF(E17&lt;3,"Null",IF(HV17=0,0,IF(HS17="Form 1",VLOOKUP(HV17,Lookups!$BR$3:$CC$63,E17,FALSE),IF(HS17="Form 2",VLOOKUP(HV17,Lookups!$BR$67:$CC$127,E17,FALSE),VLOOKUP(HV17,Lookups!$BR$130:$CC$190,E17,FALSE))))))</f>
        <v>Null</v>
      </c>
      <c r="PR17" t="str">
        <f t="shared" si="67"/>
        <v>Null</v>
      </c>
      <c r="PS17" t="str">
        <f>IF(HR17="","Null",IF(E17&lt;3,"Null",IF(OY17=0,0,IF(OW17="Form 1",VLOOKUP(OY17,Lookups!$BR$3:$CC$63,E17,FALSE),IF(OW17="Form 2",VLOOKUP(OY17,Lookups!$BR$67:$CC$127,E17,FALSE),VLOOKUP(OY17,Lookups!$BR$130:$CC$190,E17,FALSE))))))</f>
        <v>Null</v>
      </c>
      <c r="PT17" t="str">
        <f t="shared" si="68"/>
        <v>Null</v>
      </c>
      <c r="PU17" t="str">
        <f t="shared" si="69"/>
        <v>Null</v>
      </c>
      <c r="PV17" t="str">
        <f t="shared" si="70"/>
        <v>Null</v>
      </c>
      <c r="PW17" t="str">
        <f t="shared" si="71"/>
        <v>No PI Tests</v>
      </c>
      <c r="PX17">
        <f t="shared" si="72"/>
        <v>0</v>
      </c>
      <c r="PY17">
        <f t="shared" si="73"/>
        <v>0</v>
      </c>
      <c r="PZ17" t="str">
        <f t="shared" si="74"/>
        <v>Null</v>
      </c>
      <c r="QA17" t="str">
        <f t="shared" si="75"/>
        <v>Null</v>
      </c>
      <c r="QB17" t="str">
        <f t="shared" si="76"/>
        <v>Null</v>
      </c>
      <c r="QC17" t="str">
        <f>IF($MS17="System 44 Record",IF(BQ17&lt;MEDIAN(Directions!$F$3,Directions!$F$6),"Mid-Year Exited Student","Full Year Participant")&amp;IF(BP17&lt;Directions!$F$3,", Started Prior Year",", Started This Year"),"Null")</f>
        <v>Null</v>
      </c>
      <c r="QD17" t="str">
        <f t="shared" si="77"/>
        <v>Null</v>
      </c>
      <c r="QE17">
        <f t="shared" si="78"/>
        <v>0</v>
      </c>
      <c r="QF17">
        <f t="shared" si="79"/>
        <v>0</v>
      </c>
      <c r="QG17">
        <f t="shared" si="80"/>
        <v>0</v>
      </c>
      <c r="QH17">
        <f t="shared" si="81"/>
        <v>0</v>
      </c>
      <c r="QI17">
        <f t="shared" si="82"/>
        <v>0</v>
      </c>
      <c r="QJ17" t="str">
        <f t="shared" si="83"/>
        <v>Used None</v>
      </c>
      <c r="QK17" t="str">
        <f t="shared" si="84"/>
        <v>Null</v>
      </c>
      <c r="QL17" t="str">
        <f t="shared" si="85"/>
        <v>Null</v>
      </c>
      <c r="QM17" t="str">
        <f>IF($MS17="READ 180 Record",IF(AQ17="","Null",VLOOKUP(JJ17,Lookups!$DX$3:$EB$2054,AN17+1,FALSE)),"Null")</f>
        <v>Null</v>
      </c>
      <c r="QN17" t="str">
        <f t="shared" si="86"/>
        <v>Null</v>
      </c>
    </row>
    <row r="18" spans="1:456" x14ac:dyDescent="0.25">
      <c r="A18" s="161" t="s">
        <v>1447</v>
      </c>
      <c r="B18" s="161" t="s">
        <v>1447</v>
      </c>
      <c r="C18" s="161" t="s">
        <v>1447</v>
      </c>
      <c r="D18" s="161" t="s">
        <v>1447</v>
      </c>
      <c r="E18" s="161">
        <v>7</v>
      </c>
      <c r="F18" s="161" t="s">
        <v>1447</v>
      </c>
      <c r="G18" s="161" t="s">
        <v>890</v>
      </c>
      <c r="H18" s="161" t="s">
        <v>891</v>
      </c>
      <c r="I18" s="161">
        <v>286</v>
      </c>
      <c r="J18" s="159">
        <v>42501</v>
      </c>
      <c r="K18" s="161">
        <v>0</v>
      </c>
      <c r="L18" s="161">
        <v>0</v>
      </c>
      <c r="M18" s="161">
        <v>0</v>
      </c>
      <c r="N18" s="161">
        <v>0</v>
      </c>
      <c r="O18" s="161">
        <v>0</v>
      </c>
      <c r="P18" s="161">
        <v>0</v>
      </c>
      <c r="Q18" s="161">
        <v>0</v>
      </c>
      <c r="R18" s="161">
        <v>0</v>
      </c>
      <c r="S18" s="161">
        <v>0</v>
      </c>
      <c r="T18" s="161">
        <v>0</v>
      </c>
      <c r="U18" s="161">
        <v>0</v>
      </c>
      <c r="V18" s="161">
        <v>0</v>
      </c>
      <c r="W18" s="161">
        <v>0</v>
      </c>
      <c r="X18" s="161">
        <v>0</v>
      </c>
      <c r="AB18" s="161" t="s">
        <v>242</v>
      </c>
      <c r="AC18" s="161" t="s">
        <v>242</v>
      </c>
      <c r="AD18" s="161" t="s">
        <v>242</v>
      </c>
      <c r="AE18" s="161" t="s">
        <v>242</v>
      </c>
      <c r="AF18" s="161" t="s">
        <v>241</v>
      </c>
      <c r="AG18" s="161" t="s">
        <v>241</v>
      </c>
      <c r="AH18" s="161" t="s">
        <v>242</v>
      </c>
      <c r="AI18" s="161">
        <v>20150801</v>
      </c>
      <c r="AJ18" s="161">
        <v>20160525</v>
      </c>
      <c r="AK18" s="161" t="s">
        <v>869</v>
      </c>
      <c r="AL18" t="s">
        <v>1078</v>
      </c>
      <c r="BN18" t="s">
        <v>1076</v>
      </c>
      <c r="BO18" t="s">
        <v>891</v>
      </c>
      <c r="BP18" s="159">
        <v>42292</v>
      </c>
      <c r="BQ18" s="159">
        <v>42507</v>
      </c>
      <c r="BR18" t="s">
        <v>877</v>
      </c>
      <c r="BS18">
        <v>286</v>
      </c>
      <c r="BT18" s="159">
        <v>42507</v>
      </c>
      <c r="BU18">
        <v>5</v>
      </c>
      <c r="BV18">
        <v>3</v>
      </c>
      <c r="BW18">
        <v>32</v>
      </c>
      <c r="BX18">
        <v>42</v>
      </c>
      <c r="BY18">
        <v>863</v>
      </c>
      <c r="BZ18">
        <v>916</v>
      </c>
      <c r="CA18">
        <v>0</v>
      </c>
      <c r="CB18">
        <v>23</v>
      </c>
      <c r="CC18">
        <v>27</v>
      </c>
      <c r="CD18">
        <v>90</v>
      </c>
      <c r="CE18">
        <v>94</v>
      </c>
      <c r="CF18">
        <v>87</v>
      </c>
      <c r="CG18">
        <v>96</v>
      </c>
      <c r="CH18">
        <v>91</v>
      </c>
      <c r="CI18">
        <v>6933</v>
      </c>
      <c r="CJ18">
        <v>1.7826</v>
      </c>
      <c r="CK18">
        <v>5</v>
      </c>
      <c r="CL18">
        <v>2</v>
      </c>
      <c r="ET18" s="161">
        <v>1</v>
      </c>
      <c r="EU18" s="161">
        <v>38</v>
      </c>
      <c r="EV18" s="161">
        <v>38</v>
      </c>
      <c r="EW18" s="161">
        <v>2275</v>
      </c>
      <c r="EX18" s="161">
        <v>0</v>
      </c>
      <c r="EY18" s="161">
        <v>0</v>
      </c>
      <c r="EZ18" s="161">
        <v>0</v>
      </c>
      <c r="FA18" s="161">
        <v>0</v>
      </c>
      <c r="FB18" s="161">
        <v>60</v>
      </c>
      <c r="FC18" s="161">
        <v>77</v>
      </c>
      <c r="FD18" s="161">
        <v>0</v>
      </c>
      <c r="FE18" s="161">
        <v>1</v>
      </c>
      <c r="FF18" s="159">
        <v>42411</v>
      </c>
      <c r="FG18" s="161">
        <v>60</v>
      </c>
      <c r="FH18" s="161">
        <v>77</v>
      </c>
      <c r="FI18" s="161">
        <v>33</v>
      </c>
      <c r="FJ18" s="161">
        <v>80</v>
      </c>
      <c r="FK18" s="161">
        <v>75</v>
      </c>
      <c r="HN18" s="161" t="s">
        <v>891</v>
      </c>
      <c r="HO18" s="159">
        <v>42250</v>
      </c>
      <c r="HP18" s="159">
        <v>42501</v>
      </c>
      <c r="HQ18" s="161">
        <v>3</v>
      </c>
      <c r="HR18" s="159">
        <v>42250</v>
      </c>
      <c r="HS18" s="161" t="s">
        <v>872</v>
      </c>
      <c r="HT18" s="161" t="s">
        <v>878</v>
      </c>
      <c r="HU18" s="161">
        <v>48</v>
      </c>
      <c r="HV18" s="161">
        <v>9</v>
      </c>
      <c r="HW18" s="161">
        <v>0</v>
      </c>
      <c r="HX18" s="159">
        <v>42348</v>
      </c>
      <c r="HY18" s="161" t="s">
        <v>874</v>
      </c>
      <c r="HZ18" s="161" t="s">
        <v>873</v>
      </c>
      <c r="IA18" s="161">
        <v>44</v>
      </c>
      <c r="IB18" s="161">
        <v>12</v>
      </c>
      <c r="IC18" s="161">
        <v>0</v>
      </c>
      <c r="ID18" s="159">
        <v>42501</v>
      </c>
      <c r="IE18" s="161" t="s">
        <v>879</v>
      </c>
      <c r="IF18" s="161" t="s">
        <v>882</v>
      </c>
      <c r="IG18" s="161">
        <v>49</v>
      </c>
      <c r="IH18" s="161">
        <v>23</v>
      </c>
      <c r="II18" s="161">
        <v>0</v>
      </c>
      <c r="JB18" s="161" t="s">
        <v>891</v>
      </c>
      <c r="JC18" s="161">
        <v>14</v>
      </c>
      <c r="JD18" s="161">
        <v>6</v>
      </c>
      <c r="JE18" s="161">
        <v>8</v>
      </c>
      <c r="JF18" s="161">
        <v>4011</v>
      </c>
      <c r="JG18" s="159">
        <v>42501</v>
      </c>
      <c r="JH18" s="161">
        <v>286</v>
      </c>
      <c r="JI18" s="159">
        <v>42249</v>
      </c>
      <c r="JJ18" s="161">
        <v>138</v>
      </c>
      <c r="JK18" s="161">
        <v>13</v>
      </c>
      <c r="JL18" s="159">
        <v>42348</v>
      </c>
      <c r="JM18" s="161">
        <v>319</v>
      </c>
      <c r="JN18" s="161">
        <v>13</v>
      </c>
      <c r="JO18" s="159">
        <v>42501</v>
      </c>
      <c r="JP18" s="161">
        <v>286</v>
      </c>
      <c r="JQ18" s="161">
        <v>10</v>
      </c>
      <c r="MN18" t="str">
        <f t="shared" si="0"/>
        <v>NoNoNoYesYesNo</v>
      </c>
      <c r="MO18" t="str">
        <f>IF(AND(MN18="NoNoNoNoNoNo",JI18=""),"No Programs",VLOOKUP(MN18,Lookups!$DA$4:$DB$67,2,FALSE))</f>
        <v>System 44 Only</v>
      </c>
      <c r="MP18">
        <f t="shared" si="1"/>
        <v>0</v>
      </c>
      <c r="MQ18" t="str">
        <f t="shared" si="2"/>
        <v>System 44 User</v>
      </c>
      <c r="MR18" t="str">
        <f>Directions!$D$3</f>
        <v>Usage</v>
      </c>
      <c r="MS18" t="str">
        <f>VLOOKUP(MQ18,Lookups!$CU$71:$CV$80,2,FALSE)</f>
        <v>System 44 Record</v>
      </c>
      <c r="MT18">
        <f t="shared" si="3"/>
        <v>1</v>
      </c>
      <c r="MU18">
        <f t="shared" si="4"/>
        <v>1</v>
      </c>
      <c r="MV18">
        <f t="shared" si="5"/>
        <v>1</v>
      </c>
      <c r="MW18">
        <f t="shared" si="6"/>
        <v>1</v>
      </c>
      <c r="MX18">
        <f t="shared" si="7"/>
        <v>35.857142857142854</v>
      </c>
      <c r="MY18" t="str">
        <f t="shared" si="8"/>
        <v>Not Used</v>
      </c>
      <c r="MZ18">
        <f t="shared" si="9"/>
        <v>0</v>
      </c>
      <c r="NA18" t="str">
        <f t="shared" si="10"/>
        <v>Not Available</v>
      </c>
      <c r="NB18" t="str">
        <f t="shared" si="11"/>
        <v>Not Available</v>
      </c>
      <c r="NC18" t="str">
        <f t="shared" si="12"/>
        <v>4 Not Indicated</v>
      </c>
      <c r="ND18" t="str">
        <f t="shared" si="13"/>
        <v>4 Not Indicated</v>
      </c>
      <c r="NE18" t="str">
        <f t="shared" si="14"/>
        <v>4 Not Indicated</v>
      </c>
      <c r="NF18" t="str">
        <f t="shared" si="15"/>
        <v>4 Not Indicated</v>
      </c>
      <c r="NG18" t="str">
        <f t="shared" si="16"/>
        <v>4 Not Indicated</v>
      </c>
      <c r="NH18" s="159">
        <f t="shared" si="17"/>
        <v>42501</v>
      </c>
      <c r="NI18">
        <f t="shared" si="18"/>
        <v>286</v>
      </c>
      <c r="NJ18" s="159">
        <f t="shared" si="19"/>
        <v>42348</v>
      </c>
      <c r="NK18">
        <f t="shared" si="20"/>
        <v>319</v>
      </c>
      <c r="NL18">
        <f t="shared" si="21"/>
        <v>36</v>
      </c>
      <c r="NM18">
        <f t="shared" si="22"/>
        <v>1</v>
      </c>
      <c r="NN18">
        <f>IF(OR(E18="PK",E18="K",JJ18=""),"Null",INDEX(Lookups!$EZ$4:$FW$18,MATCH($JJ18,Lookups!$EY$4:$EY$18,1),MATCH($E18,Lookups!$EZ$3:$FW$3,0)))</f>
        <v>220</v>
      </c>
      <c r="NO18">
        <f>IF(OR(E18="PK",E18="K",JJ18=""),"Null",INDEX(Lookups!$EZ$4:$FW$18,MATCH($JJ18,Lookups!$EY$4:$EY$18,1),MATCH($E18,Lookups!$EZ$3:$FW$3,0) + 1))</f>
        <v>350</v>
      </c>
      <c r="NP18">
        <f t="shared" si="23"/>
        <v>440</v>
      </c>
      <c r="NQ18" t="str">
        <f t="shared" si="24"/>
        <v>PI is Recommended</v>
      </c>
      <c r="NR18" t="str">
        <f t="shared" si="25"/>
        <v>PI is Recommended</v>
      </c>
      <c r="NS18" t="str">
        <f t="shared" si="26"/>
        <v>BR to 199L</v>
      </c>
      <c r="NT18" t="str">
        <f t="shared" si="27"/>
        <v>200L to 399L</v>
      </c>
      <c r="NU18" t="str">
        <f t="shared" si="28"/>
        <v>200L to 399L</v>
      </c>
      <c r="NV18" s="183" t="str">
        <f t="array" ref="NV18">IF($NL18="No RI Tests","No RI Tests",VLOOKUP(IF(AND(E18="K",JJ18&lt;280),3,IF(AND(E18="K",JJ18&gt;=280),4,MAX(IF(E18=Lookups!$DF$6:$DF$99,IF(JJ18&gt;=Lookups!$DG$6:$DG$99,Lookups!$DH$6:$DH$99))))),Lookups!$DE$104:$DG$108,2,FALSE))</f>
        <v>1 Below Basic</v>
      </c>
      <c r="NW18" s="161" t="str">
        <f t="array" ref="NW18">IF($NL18="No RI Tests","No RI Tests",VLOOKUP(IF(AND(E18="K",JH18&lt;280),3,IF(AND(E18="K",JH18&gt;=280),4,MAX(IF(E18=Lookups!$DF$6:$DF$99,IF(NI18&gt;=Lookups!$DG$6:$DG$99,Lookups!$DH$6:$DH$99))))),Lookups!$DE$104:$DG$108,2,FALSE))</f>
        <v>1 Below Basic</v>
      </c>
      <c r="NX18" s="161" t="str">
        <f t="array" ref="NX18">IF($NL18="No RI Tests","No RI Tests",VLOOKUP(IF(AND(E18="K",NK18&lt;280),3,IF(AND(E18="K",NK18&gt;=280),4,MAX(IF(E18=Lookups!$DF$6:$DF$99,IF(NK18&gt;=Lookups!$DG$6:$DG$99,Lookups!$DH$6:$DH$99))))),Lookups!$DE$104:$DG$108,2,FALSE))</f>
        <v>1 Below Basic</v>
      </c>
      <c r="NY18">
        <f t="shared" si="29"/>
        <v>1</v>
      </c>
      <c r="NZ18">
        <f t="shared" si="30"/>
        <v>0</v>
      </c>
      <c r="OA18" t="str">
        <f t="shared" si="31"/>
        <v>Maintained Performance Level</v>
      </c>
      <c r="OB18" s="161" t="str">
        <f t="array" ref="OB18">IF($NL18="No RI Tests","No RI Tests",IF(E18="K","N/A",VLOOKUP(MAX(IF(E18=Lookups!$DF$6:$DF$99,IF(JJ18&gt;=Lookups!$DG$6:$DG$99,Lookups!$DI$6:$DI$99))),Lookups!$DE$104:$DG$108,3,FALSE)))</f>
        <v>1 Limited</v>
      </c>
      <c r="OC18" s="161" t="str">
        <f t="array" ref="OC18">IF($NL18="No RI Tests","No RI Tests",IF(E18="K","N/A",VLOOKUP(MAX(IF(E18=Lookups!$DF$6:$DF$99,IF(NI18&gt;=Lookups!$DG$6:$DG$99,Lookups!$DI$6:$DI$99))),Lookups!$DE$104:$DG$108,3,FALSE)))</f>
        <v>1 Limited</v>
      </c>
      <c r="OD18" s="161" t="str">
        <f t="array" ref="OD18">IF($NL18="No RI Tests","No RI Tests",IF(E18="K","N/A",VLOOKUP(MAX(IF(E18=Lookups!$DF$6:$DF$99,IF(NK18&gt;=Lookups!$DG$6:$DG$99,Lookups!$DI$6:$DI$99))),Lookups!$DE$104:$DG$108,3,FALSE)))</f>
        <v>1 Limited</v>
      </c>
      <c r="OE18">
        <f t="shared" si="32"/>
        <v>1</v>
      </c>
      <c r="OF18">
        <f t="shared" si="33"/>
        <v>0</v>
      </c>
      <c r="OG18" t="str">
        <f t="shared" si="34"/>
        <v>Maintained Performance Level</v>
      </c>
      <c r="OH18">
        <f t="shared" si="35"/>
        <v>148</v>
      </c>
      <c r="OI18">
        <f t="shared" si="36"/>
        <v>1</v>
      </c>
      <c r="OJ18">
        <f t="shared" si="37"/>
        <v>0</v>
      </c>
      <c r="OK18">
        <f t="shared" si="38"/>
        <v>0</v>
      </c>
      <c r="OL18">
        <f t="shared" si="39"/>
        <v>0.51929824561403504</v>
      </c>
      <c r="OM18" t="str">
        <f t="shared" si="40"/>
        <v>Fall Administration</v>
      </c>
      <c r="ON18" t="str">
        <f t="shared" si="41"/>
        <v>Fall Administration</v>
      </c>
      <c r="OO18" t="str">
        <f t="shared" si="42"/>
        <v>Fall Administration RI</v>
      </c>
      <c r="OP18" t="str">
        <f ca="1">IF(AND(HR18&lt;&gt;"",JJ18&lt;600),IF(HT18="Advancing","Tier 2","Tier 3"),IF(JI18="","Null",IF(OR(E18="K",E18&lt;3),"FRA Recommended",IF(JJ18&gt;=IF(E18&lt;6,400,600),IF(JJ18&lt;VLOOKUP(E18,Lookups!$AP$3:$AR$16,3,FALSE),"Tier 2","Core"),IF(JJ18&lt;400,IF(RAND()&lt;0.81,"Tier 3","Tier 2"),IF(RAND()&lt;0.51,"Tier 3","Tier 2"))))))</f>
        <v>Tier 3</v>
      </c>
      <c r="OQ18" t="str">
        <f t="shared" si="43"/>
        <v>Average Reading Invt. Under 15 Minutes Long</v>
      </c>
      <c r="OR18">
        <f t="shared" si="44"/>
        <v>0</v>
      </c>
      <c r="OS18" t="str">
        <f t="shared" si="45"/>
        <v>Null</v>
      </c>
      <c r="OT18">
        <f t="shared" si="46"/>
        <v>181</v>
      </c>
      <c r="OU18" s="159">
        <f t="shared" si="47"/>
        <v>42501</v>
      </c>
      <c r="OV18" t="str">
        <f t="shared" si="48"/>
        <v>Form 3</v>
      </c>
      <c r="OW18" t="str">
        <f t="shared" si="49"/>
        <v>Advancing</v>
      </c>
      <c r="OX18">
        <f t="shared" si="50"/>
        <v>49</v>
      </c>
      <c r="OY18">
        <f t="shared" si="51"/>
        <v>23</v>
      </c>
      <c r="OZ18">
        <f t="shared" si="52"/>
        <v>0</v>
      </c>
      <c r="PA18" s="159">
        <f t="shared" si="53"/>
        <v>42501</v>
      </c>
      <c r="PB18" t="str">
        <f t="shared" si="54"/>
        <v>Form 3</v>
      </c>
      <c r="PC18" t="str">
        <f t="shared" si="55"/>
        <v>Advancing</v>
      </c>
      <c r="PD18">
        <f t="shared" si="56"/>
        <v>49</v>
      </c>
      <c r="PE18">
        <f t="shared" si="57"/>
        <v>23</v>
      </c>
      <c r="PF18">
        <f t="shared" si="58"/>
        <v>0</v>
      </c>
      <c r="PG18">
        <f t="shared" si="59"/>
        <v>35.857142857142854</v>
      </c>
      <c r="PH18">
        <f t="shared" si="60"/>
        <v>1</v>
      </c>
      <c r="PI18">
        <f t="shared" si="61"/>
        <v>1</v>
      </c>
      <c r="PJ18">
        <f t="shared" si="62"/>
        <v>48</v>
      </c>
      <c r="PK18">
        <f>IF(HR18="","Null",IF(E18&lt;3,"Null",IF(HU18=0,0,IF(HS18="Form 1",VLOOKUP(HU18,Lookups!$BE$3:$BP$63,E18,FALSE),IF(HS18="Form 2",VLOOKUP(HU18,Lookups!$BE$67:$BP$127,E18,FALSE),VLOOKUP(HU18,Lookups!$BE$130:$BP$190,E18,FALSE))))))</f>
        <v>30</v>
      </c>
      <c r="PL18">
        <f t="shared" si="63"/>
        <v>49</v>
      </c>
      <c r="PM18">
        <f>IF($PH18=0,"Null",IF(E18&lt;3,"Null",IF(OX18=0,0,IF(OV18="Form 1",VLOOKUP(OX18,Lookups!$BE$3:$BP$63,E18,FALSE),IF(OV18="Form 2",VLOOKUP(OX18,Lookups!$BE$67:$BP$127,E18,FALSE),VLOOKUP(OX18,Lookups!$BE$130:$BP$190,E18,FALSE))))))</f>
        <v>17</v>
      </c>
      <c r="PN18">
        <f t="shared" si="64"/>
        <v>1</v>
      </c>
      <c r="PO18">
        <f t="shared" si="65"/>
        <v>1</v>
      </c>
      <c r="PP18">
        <f t="shared" si="66"/>
        <v>9</v>
      </c>
      <c r="PQ18">
        <f>IF(HR18="","Null",IF(E18&lt;3,"Null",IF(HV18=0,0,IF(HS18="Form 1",VLOOKUP(HV18,Lookups!$BR$3:$CC$63,E18,FALSE),IF(HS18="Form 2",VLOOKUP(HV18,Lookups!$BR$67:$CC$127,E18,FALSE),VLOOKUP(HV18,Lookups!$BR$130:$CC$190,E18,FALSE))))))</f>
        <v>2</v>
      </c>
      <c r="PR18">
        <f t="shared" si="67"/>
        <v>23</v>
      </c>
      <c r="PS18">
        <f>IF(HR18="","Null",IF(E18&lt;3,"Null",IF(OY18=0,0,IF(OW18="Form 1",VLOOKUP(OY18,Lookups!$BR$3:$CC$63,E18,FALSE),IF(OW18="Form 2",VLOOKUP(OY18,Lookups!$BR$67:$CC$127,E18,FALSE),VLOOKUP(OY18,Lookups!$BR$130:$CC$190,E18,FALSE))))))</f>
        <v>19</v>
      </c>
      <c r="PT18">
        <f t="shared" si="68"/>
        <v>14</v>
      </c>
      <c r="PU18">
        <f t="shared" si="69"/>
        <v>1</v>
      </c>
      <c r="PV18">
        <f t="shared" si="70"/>
        <v>1</v>
      </c>
      <c r="PW18" t="str">
        <f t="shared" si="71"/>
        <v>Fall to Spring PI Administration</v>
      </c>
      <c r="PX18">
        <f t="shared" si="72"/>
        <v>0</v>
      </c>
      <c r="PY18">
        <f t="shared" si="73"/>
        <v>1</v>
      </c>
      <c r="PZ18" t="str">
        <f t="shared" si="74"/>
        <v>40 to 59 Sessions</v>
      </c>
      <c r="QA18" t="str">
        <f t="shared" si="75"/>
        <v>Series 1</v>
      </c>
      <c r="QB18" t="str">
        <f t="shared" si="76"/>
        <v>In Series 5 to 8</v>
      </c>
      <c r="QC18" t="str">
        <f>IF($MS18="System 44 Record",IF(BQ18&lt;MEDIAN(Directions!$F$3,Directions!$F$6),"Mid-Year Exited Student","Full Year Participant")&amp;IF(BP18&lt;Directions!$F$3,", Started Prior Year",", Started This Year"),"Null")</f>
        <v>Full Year Participant, Started This Year</v>
      </c>
      <c r="QD18">
        <f t="shared" si="77"/>
        <v>1</v>
      </c>
      <c r="QE18">
        <f t="shared" si="78"/>
        <v>0</v>
      </c>
      <c r="QF18">
        <f t="shared" si="79"/>
        <v>1</v>
      </c>
      <c r="QG18">
        <f t="shared" si="80"/>
        <v>1</v>
      </c>
      <c r="QH18">
        <f t="shared" si="81"/>
        <v>1</v>
      </c>
      <c r="QI18">
        <f t="shared" si="82"/>
        <v>0.77</v>
      </c>
      <c r="QJ18" t="str">
        <f t="shared" si="83"/>
        <v>Used RC! and rSkills</v>
      </c>
      <c r="QK18" t="str">
        <f t="shared" si="84"/>
        <v>Null</v>
      </c>
      <c r="QL18" t="str">
        <f t="shared" si="85"/>
        <v>Null</v>
      </c>
      <c r="QM18" t="str">
        <f>IF($MS18="READ 180 Record",IF(AQ18="","Null",VLOOKUP(JJ18,Lookups!$DX$3:$EB$2054,AN18+1,FALSE)),"Null")</f>
        <v>Null</v>
      </c>
      <c r="QN18" t="str">
        <f t="shared" si="86"/>
        <v>Null</v>
      </c>
    </row>
    <row r="19" spans="1:456" x14ac:dyDescent="0.25">
      <c r="A19" s="161" t="s">
        <v>1447</v>
      </c>
      <c r="B19" s="161" t="s">
        <v>1447</v>
      </c>
      <c r="C19" s="161" t="s">
        <v>1447</v>
      </c>
      <c r="D19" s="161" t="s">
        <v>1447</v>
      </c>
      <c r="E19" s="161">
        <v>7</v>
      </c>
      <c r="F19" s="161" t="s">
        <v>1447</v>
      </c>
      <c r="G19" s="161" t="s">
        <v>890</v>
      </c>
      <c r="H19" s="161" t="s">
        <v>891</v>
      </c>
      <c r="I19" s="161">
        <v>99</v>
      </c>
      <c r="J19" s="159">
        <v>42500</v>
      </c>
      <c r="K19" s="161">
        <v>0</v>
      </c>
      <c r="L19" s="161">
        <v>0</v>
      </c>
      <c r="M19" s="161">
        <v>0</v>
      </c>
      <c r="N19" s="161">
        <v>0</v>
      </c>
      <c r="O19" s="161">
        <v>0</v>
      </c>
      <c r="P19" s="161">
        <v>0</v>
      </c>
      <c r="Q19" s="161">
        <v>0</v>
      </c>
      <c r="R19" s="161">
        <v>0</v>
      </c>
      <c r="S19" s="161">
        <v>0</v>
      </c>
      <c r="T19" s="161">
        <v>0</v>
      </c>
      <c r="U19" s="161">
        <v>0</v>
      </c>
      <c r="V19" s="161">
        <v>0</v>
      </c>
      <c r="W19" s="161">
        <v>0</v>
      </c>
      <c r="X19" s="161">
        <v>0</v>
      </c>
      <c r="AB19" s="161" t="s">
        <v>242</v>
      </c>
      <c r="AC19" s="161" t="s">
        <v>242</v>
      </c>
      <c r="AD19" s="161" t="s">
        <v>242</v>
      </c>
      <c r="AE19" s="161" t="s">
        <v>242</v>
      </c>
      <c r="AF19" s="161" t="s">
        <v>241</v>
      </c>
      <c r="AG19" s="161" t="s">
        <v>241</v>
      </c>
      <c r="AH19" s="161" t="s">
        <v>242</v>
      </c>
      <c r="AI19" s="161">
        <v>20150801</v>
      </c>
      <c r="AJ19" s="161">
        <v>20160525</v>
      </c>
      <c r="AK19" s="161" t="s">
        <v>869</v>
      </c>
      <c r="AL19" t="s">
        <v>1078</v>
      </c>
      <c r="BN19" t="s">
        <v>1076</v>
      </c>
      <c r="BO19" t="s">
        <v>891</v>
      </c>
      <c r="BP19" s="159">
        <v>42271</v>
      </c>
      <c r="BQ19" s="159">
        <v>42507</v>
      </c>
      <c r="BR19" t="s">
        <v>877</v>
      </c>
      <c r="BS19">
        <v>99</v>
      </c>
      <c r="BT19" s="159">
        <v>42507</v>
      </c>
      <c r="BU19">
        <v>2</v>
      </c>
      <c r="BV19">
        <v>5</v>
      </c>
      <c r="BW19">
        <v>12</v>
      </c>
      <c r="BX19">
        <v>32</v>
      </c>
      <c r="BY19">
        <v>458</v>
      </c>
      <c r="BZ19">
        <v>480</v>
      </c>
      <c r="CA19">
        <v>0</v>
      </c>
      <c r="CB19">
        <v>18</v>
      </c>
      <c r="CC19">
        <v>38</v>
      </c>
      <c r="CD19">
        <v>64</v>
      </c>
      <c r="CE19">
        <v>89</v>
      </c>
      <c r="CF19">
        <v>80</v>
      </c>
      <c r="CG19">
        <v>84</v>
      </c>
      <c r="CH19">
        <v>77</v>
      </c>
      <c r="CI19">
        <v>679</v>
      </c>
      <c r="CJ19">
        <v>1.5556000000000001</v>
      </c>
      <c r="CK19">
        <v>2</v>
      </c>
      <c r="CL19">
        <v>4</v>
      </c>
      <c r="ET19" s="161">
        <v>3</v>
      </c>
      <c r="EU19" s="161">
        <v>23</v>
      </c>
      <c r="EV19" s="161">
        <v>23</v>
      </c>
      <c r="EW19" s="161">
        <v>1359</v>
      </c>
      <c r="EX19" s="161">
        <v>0</v>
      </c>
      <c r="EY19" s="161">
        <v>0</v>
      </c>
      <c r="EZ19" s="161">
        <v>0</v>
      </c>
      <c r="FA19" s="161">
        <v>0</v>
      </c>
      <c r="FB19" s="161">
        <v>33</v>
      </c>
      <c r="FC19" s="161">
        <v>58</v>
      </c>
      <c r="FD19" s="161">
        <v>0</v>
      </c>
      <c r="FE19" s="161">
        <v>1</v>
      </c>
      <c r="FF19" s="159">
        <v>42411</v>
      </c>
      <c r="FG19" s="161">
        <v>33</v>
      </c>
      <c r="FH19" s="161">
        <v>58</v>
      </c>
      <c r="FI19" s="161">
        <v>25</v>
      </c>
      <c r="FJ19" s="161">
        <v>40</v>
      </c>
      <c r="FK19" s="161">
        <v>38</v>
      </c>
      <c r="HN19" s="161" t="s">
        <v>891</v>
      </c>
      <c r="HO19" s="159">
        <v>42262</v>
      </c>
      <c r="HP19" s="159">
        <v>42500</v>
      </c>
      <c r="HQ19" s="161">
        <v>2</v>
      </c>
      <c r="HR19" s="159">
        <v>42262</v>
      </c>
      <c r="HS19" s="161" t="s">
        <v>872</v>
      </c>
      <c r="HT19" s="161" t="s">
        <v>878</v>
      </c>
      <c r="HU19" s="161">
        <v>16</v>
      </c>
      <c r="HV19" s="161">
        <v>3</v>
      </c>
      <c r="HW19" s="161">
        <v>0</v>
      </c>
      <c r="HX19" s="159">
        <v>42500</v>
      </c>
      <c r="HY19" s="161" t="s">
        <v>874</v>
      </c>
      <c r="HZ19" s="161" t="s">
        <v>878</v>
      </c>
      <c r="IA19" s="161">
        <v>33</v>
      </c>
      <c r="IB19" s="161">
        <v>9</v>
      </c>
      <c r="IC19" s="161">
        <v>0</v>
      </c>
      <c r="JB19" s="161" t="s">
        <v>891</v>
      </c>
      <c r="JC19" s="161">
        <v>7</v>
      </c>
      <c r="JD19" s="161">
        <v>0</v>
      </c>
      <c r="JE19" s="161">
        <v>0</v>
      </c>
      <c r="JF19" s="161">
        <v>0</v>
      </c>
      <c r="JG19" s="159">
        <v>42500</v>
      </c>
      <c r="JH19" s="161">
        <v>99</v>
      </c>
      <c r="JI19" s="159">
        <v>42249</v>
      </c>
      <c r="JJ19" s="161">
        <v>0</v>
      </c>
      <c r="JK19" s="161">
        <v>6</v>
      </c>
      <c r="JL19" s="159">
        <v>42500</v>
      </c>
      <c r="JM19" s="161">
        <v>99</v>
      </c>
      <c r="JN19" s="161">
        <v>18</v>
      </c>
      <c r="MN19" t="str">
        <f t="shared" si="0"/>
        <v>NoNoNoYesYesNo</v>
      </c>
      <c r="MO19" t="str">
        <f>IF(AND(MN19="NoNoNoNoNoNo",JI19=""),"No Programs",VLOOKUP(MN19,Lookups!$DA$4:$DB$67,2,FALSE))</f>
        <v>System 44 Only</v>
      </c>
      <c r="MP19">
        <f t="shared" si="1"/>
        <v>0</v>
      </c>
      <c r="MQ19" t="str">
        <f t="shared" si="2"/>
        <v>System 44 User</v>
      </c>
      <c r="MR19" t="str">
        <f>Directions!$D$3</f>
        <v>Usage</v>
      </c>
      <c r="MS19" t="str">
        <f>VLOOKUP(MQ19,Lookups!$CU$71:$CV$80,2,FALSE)</f>
        <v>System 44 Record</v>
      </c>
      <c r="MT19">
        <f t="shared" si="3"/>
        <v>1</v>
      </c>
      <c r="MU19">
        <f t="shared" si="4"/>
        <v>1</v>
      </c>
      <c r="MV19">
        <f t="shared" si="5"/>
        <v>1</v>
      </c>
      <c r="MW19">
        <f t="shared" si="6"/>
        <v>1</v>
      </c>
      <c r="MX19">
        <f t="shared" si="7"/>
        <v>34</v>
      </c>
      <c r="MY19" t="str">
        <f t="shared" si="8"/>
        <v>Not Used</v>
      </c>
      <c r="MZ19">
        <f t="shared" si="9"/>
        <v>0</v>
      </c>
      <c r="NA19" t="str">
        <f t="shared" si="10"/>
        <v>Not Available</v>
      </c>
      <c r="NB19" t="str">
        <f t="shared" si="11"/>
        <v>Not Available</v>
      </c>
      <c r="NC19" t="str">
        <f t="shared" si="12"/>
        <v>4 Not Indicated</v>
      </c>
      <c r="ND19" t="str">
        <f t="shared" si="13"/>
        <v>4 Not Indicated</v>
      </c>
      <c r="NE19" t="str">
        <f t="shared" si="14"/>
        <v>4 Not Indicated</v>
      </c>
      <c r="NF19" t="str">
        <f t="shared" si="15"/>
        <v>4 Not Indicated</v>
      </c>
      <c r="NG19" t="str">
        <f t="shared" si="16"/>
        <v>4 Not Indicated</v>
      </c>
      <c r="NH19" s="159">
        <f t="shared" si="17"/>
        <v>42500</v>
      </c>
      <c r="NI19">
        <f t="shared" si="18"/>
        <v>99</v>
      </c>
      <c r="NJ19" s="159">
        <f t="shared" si="19"/>
        <v>42500</v>
      </c>
      <c r="NK19">
        <f t="shared" si="20"/>
        <v>99</v>
      </c>
      <c r="NL19">
        <f t="shared" si="21"/>
        <v>35.857142857142854</v>
      </c>
      <c r="NM19">
        <f t="shared" si="22"/>
        <v>1</v>
      </c>
      <c r="NN19">
        <f>IF(OR(E19="PK",E19="K",JJ19=""),"Null",INDEX(Lookups!$EZ$4:$FW$18,MATCH($JJ19,Lookups!$EY$4:$EY$18,1),MATCH($E19,Lookups!$EZ$3:$FW$3,0)))</f>
        <v>220</v>
      </c>
      <c r="NO19">
        <f>IF(OR(E19="PK",E19="K",JJ19=""),"Null",INDEX(Lookups!$EZ$4:$FW$18,MATCH($JJ19,Lookups!$EY$4:$EY$18,1),MATCH($E19,Lookups!$EZ$3:$FW$3,0) + 1))</f>
        <v>350</v>
      </c>
      <c r="NP19">
        <f t="shared" si="23"/>
        <v>440</v>
      </c>
      <c r="NQ19" t="str">
        <f t="shared" si="24"/>
        <v>PI is Recommended</v>
      </c>
      <c r="NR19" t="str">
        <f t="shared" si="25"/>
        <v>PI is Recommended</v>
      </c>
      <c r="NS19" t="str">
        <f t="shared" si="26"/>
        <v>BR to 199L</v>
      </c>
      <c r="NT19" t="str">
        <f t="shared" si="27"/>
        <v>BR to 199L</v>
      </c>
      <c r="NU19" t="str">
        <f t="shared" si="28"/>
        <v>BR to 199L</v>
      </c>
      <c r="NV19" s="183" t="str">
        <f t="array" ref="NV19">IF($NL19="No RI Tests","No RI Tests",VLOOKUP(IF(AND(E19="K",JJ19&lt;280),3,IF(AND(E19="K",JJ19&gt;=280),4,MAX(IF(E19=Lookups!$DF$6:$DF$99,IF(JJ19&gt;=Lookups!$DG$6:$DG$99,Lookups!$DH$6:$DH$99))))),Lookups!$DE$104:$DG$108,2,FALSE))</f>
        <v>1 Below Basic</v>
      </c>
      <c r="NW19" s="161" t="str">
        <f t="array" ref="NW19">IF($NL19="No RI Tests","No RI Tests",VLOOKUP(IF(AND(E19="K",JH19&lt;280),3,IF(AND(E19="K",JH19&gt;=280),4,MAX(IF(E19=Lookups!$DF$6:$DF$99,IF(NI19&gt;=Lookups!$DG$6:$DG$99,Lookups!$DH$6:$DH$99))))),Lookups!$DE$104:$DG$108,2,FALSE))</f>
        <v>1 Below Basic</v>
      </c>
      <c r="NX19" s="161" t="str">
        <f t="array" ref="NX19">IF($NL19="No RI Tests","No RI Tests",VLOOKUP(IF(AND(E19="K",NK19&lt;280),3,IF(AND(E19="K",NK19&gt;=280),4,MAX(IF(E19=Lookups!$DF$6:$DF$99,IF(NK19&gt;=Lookups!$DG$6:$DG$99,Lookups!$DH$6:$DH$99))))),Lookups!$DE$104:$DG$108,2,FALSE))</f>
        <v>1 Below Basic</v>
      </c>
      <c r="NY19">
        <f t="shared" si="29"/>
        <v>1</v>
      </c>
      <c r="NZ19">
        <f t="shared" si="30"/>
        <v>0</v>
      </c>
      <c r="OA19" t="str">
        <f t="shared" si="31"/>
        <v>Maintained Performance Level</v>
      </c>
      <c r="OB19" s="161" t="str">
        <f t="array" ref="OB19">IF($NL19="No RI Tests","No RI Tests",IF(E19="K","N/A",VLOOKUP(MAX(IF(E19=Lookups!$DF$6:$DF$99,IF(JJ19&gt;=Lookups!$DG$6:$DG$99,Lookups!$DI$6:$DI$99))),Lookups!$DE$104:$DG$108,3,FALSE)))</f>
        <v>1 Limited</v>
      </c>
      <c r="OC19" s="161" t="str">
        <f t="array" ref="OC19">IF($NL19="No RI Tests","No RI Tests",IF(E19="K","N/A",VLOOKUP(MAX(IF(E19=Lookups!$DF$6:$DF$99,IF(NI19&gt;=Lookups!$DG$6:$DG$99,Lookups!$DI$6:$DI$99))),Lookups!$DE$104:$DG$108,3,FALSE)))</f>
        <v>1 Limited</v>
      </c>
      <c r="OD19" s="161" t="str">
        <f t="array" ref="OD19">IF($NL19="No RI Tests","No RI Tests",IF(E19="K","N/A",VLOOKUP(MAX(IF(E19=Lookups!$DF$6:$DF$99,IF(NK19&gt;=Lookups!$DG$6:$DG$99,Lookups!$DI$6:$DI$99))),Lookups!$DE$104:$DG$108,3,FALSE)))</f>
        <v>1 Limited</v>
      </c>
      <c r="OE19">
        <f t="shared" si="32"/>
        <v>1</v>
      </c>
      <c r="OF19">
        <f t="shared" si="33"/>
        <v>0</v>
      </c>
      <c r="OG19" t="str">
        <f t="shared" si="34"/>
        <v>Maintained Performance Level</v>
      </c>
      <c r="OH19">
        <f t="shared" si="35"/>
        <v>99</v>
      </c>
      <c r="OI19">
        <f t="shared" si="36"/>
        <v>1</v>
      </c>
      <c r="OJ19">
        <f t="shared" si="37"/>
        <v>0</v>
      </c>
      <c r="OK19">
        <f t="shared" si="38"/>
        <v>0</v>
      </c>
      <c r="OL19">
        <f t="shared" si="39"/>
        <v>0.3473684210526316</v>
      </c>
      <c r="OM19" t="str">
        <f t="shared" si="40"/>
        <v>Fall Administration</v>
      </c>
      <c r="ON19" t="str">
        <f t="shared" si="41"/>
        <v>Spring Administration</v>
      </c>
      <c r="OO19" t="str">
        <f t="shared" si="42"/>
        <v>Fall to Spring-Full Year RI</v>
      </c>
      <c r="OP19" t="str">
        <f ca="1">IF(AND(HR19&lt;&gt;"",JJ19&lt;600),IF(HT19="Advancing","Tier 2","Tier 3"),IF(JI19="","Null",IF(OR(E19="K",E19&lt;3),"FRA Recommended",IF(JJ19&gt;=IF(E19&lt;6,400,600),IF(JJ19&lt;VLOOKUP(E19,Lookups!$AP$3:$AR$16,3,FALSE),"Tier 2","Core"),IF(JJ19&lt;400,IF(RAND()&lt;0.81,"Tier 3","Tier 2"),IF(RAND()&lt;0.51,"Tier 3","Tier 2"))))))</f>
        <v>Tier 3</v>
      </c>
      <c r="OQ19" t="str">
        <f t="shared" si="43"/>
        <v>Average Reading Invt. Under 15 Minutes Long</v>
      </c>
      <c r="OR19">
        <f t="shared" si="44"/>
        <v>0</v>
      </c>
      <c r="OS19" t="str">
        <f t="shared" si="45"/>
        <v>Null</v>
      </c>
      <c r="OT19">
        <f t="shared" si="46"/>
        <v>99</v>
      </c>
      <c r="OU19" s="159">
        <f t="shared" si="47"/>
        <v>42500</v>
      </c>
      <c r="OV19" t="str">
        <f t="shared" si="48"/>
        <v>Form 2</v>
      </c>
      <c r="OW19" t="str">
        <f t="shared" si="49"/>
        <v>Beginning</v>
      </c>
      <c r="OX19">
        <f t="shared" si="50"/>
        <v>33</v>
      </c>
      <c r="OY19">
        <f t="shared" si="51"/>
        <v>9</v>
      </c>
      <c r="OZ19">
        <f t="shared" si="52"/>
        <v>0</v>
      </c>
      <c r="PA19" s="159">
        <f t="shared" si="53"/>
        <v>42500</v>
      </c>
      <c r="PB19" t="str">
        <f t="shared" si="54"/>
        <v>Form 2</v>
      </c>
      <c r="PC19" t="str">
        <f t="shared" si="55"/>
        <v>Beginning</v>
      </c>
      <c r="PD19">
        <f t="shared" si="56"/>
        <v>33</v>
      </c>
      <c r="PE19">
        <f t="shared" si="57"/>
        <v>9</v>
      </c>
      <c r="PF19">
        <f t="shared" si="58"/>
        <v>0</v>
      </c>
      <c r="PG19">
        <f t="shared" si="59"/>
        <v>34</v>
      </c>
      <c r="PH19">
        <f t="shared" si="60"/>
        <v>1</v>
      </c>
      <c r="PI19">
        <f t="shared" si="61"/>
        <v>1</v>
      </c>
      <c r="PJ19">
        <f t="shared" si="62"/>
        <v>16</v>
      </c>
      <c r="PK19">
        <f>IF(HR19="","Null",IF(E19&lt;3,"Null",IF(HU19=0,0,IF(HS19="Form 1",VLOOKUP(HU19,Lookups!$BE$3:$BP$63,E19,FALSE),IF(HS19="Form 2",VLOOKUP(HU19,Lookups!$BE$67:$BP$127,E19,FALSE),VLOOKUP(HU19,Lookups!$BE$130:$BP$190,E19,FALSE))))))</f>
        <v>0</v>
      </c>
      <c r="PL19">
        <f t="shared" si="63"/>
        <v>33</v>
      </c>
      <c r="PM19">
        <f>IF($PH19=0,"Null",IF(E19&lt;3,"Null",IF(OX19=0,0,IF(OV19="Form 1",VLOOKUP(OX19,Lookups!$BE$3:$BP$63,E19,FALSE),IF(OV19="Form 2",VLOOKUP(OX19,Lookups!$BE$67:$BP$127,E19,FALSE),VLOOKUP(OX19,Lookups!$BE$130:$BP$190,E19,FALSE))))))</f>
        <v>0</v>
      </c>
      <c r="PN19">
        <f t="shared" si="64"/>
        <v>17</v>
      </c>
      <c r="PO19">
        <f t="shared" si="65"/>
        <v>1</v>
      </c>
      <c r="PP19">
        <f t="shared" si="66"/>
        <v>3</v>
      </c>
      <c r="PQ19">
        <f>IF(HR19="","Null",IF(E19&lt;3,"Null",IF(HV19=0,0,IF(HS19="Form 1",VLOOKUP(HV19,Lookups!$BR$3:$CC$63,E19,FALSE),IF(HS19="Form 2",VLOOKUP(HV19,Lookups!$BR$67:$CC$127,E19,FALSE),VLOOKUP(HV19,Lookups!$BR$130:$CC$190,E19,FALSE))))))</f>
        <v>0</v>
      </c>
      <c r="PR19">
        <f t="shared" si="67"/>
        <v>9</v>
      </c>
      <c r="PS19">
        <f>IF(HR19="","Null",IF(E19&lt;3,"Null",IF(OY19=0,0,IF(OW19="Form 1",VLOOKUP(OY19,Lookups!$BR$3:$CC$63,E19,FALSE),IF(OW19="Form 2",VLOOKUP(OY19,Lookups!$BR$67:$CC$127,E19,FALSE),VLOOKUP(OY19,Lookups!$BR$130:$CC$190,E19,FALSE))))))</f>
        <v>1</v>
      </c>
      <c r="PT19">
        <f t="shared" si="68"/>
        <v>6</v>
      </c>
      <c r="PU19">
        <f t="shared" si="69"/>
        <v>1</v>
      </c>
      <c r="PV19">
        <f t="shared" si="70"/>
        <v>0</v>
      </c>
      <c r="PW19" t="str">
        <f t="shared" si="71"/>
        <v>Fall to Spring PI Administration</v>
      </c>
      <c r="PX19">
        <f t="shared" si="72"/>
        <v>0</v>
      </c>
      <c r="PY19">
        <f t="shared" si="73"/>
        <v>1</v>
      </c>
      <c r="PZ19" t="str">
        <f t="shared" si="74"/>
        <v>20 to 39 Sessions</v>
      </c>
      <c r="QA19" t="str">
        <f t="shared" si="75"/>
        <v>Series 1</v>
      </c>
      <c r="QB19" t="str">
        <f t="shared" si="76"/>
        <v>In Series 1 to 4</v>
      </c>
      <c r="QC19" t="str">
        <f>IF($MS19="System 44 Record",IF(BQ19&lt;MEDIAN(Directions!$F$3,Directions!$F$6),"Mid-Year Exited Student","Full Year Participant")&amp;IF(BP19&lt;Directions!$F$3,", Started Prior Year",", Started This Year"),"Null")</f>
        <v>Full Year Participant, Started This Year</v>
      </c>
      <c r="QD19">
        <f t="shared" si="77"/>
        <v>0</v>
      </c>
      <c r="QE19">
        <f t="shared" si="78"/>
        <v>0</v>
      </c>
      <c r="QF19">
        <f t="shared" si="79"/>
        <v>1</v>
      </c>
      <c r="QG19">
        <f t="shared" si="80"/>
        <v>1</v>
      </c>
      <c r="QH19">
        <f t="shared" si="81"/>
        <v>1</v>
      </c>
      <c r="QI19">
        <f t="shared" si="82"/>
        <v>0.57999999999999996</v>
      </c>
      <c r="QJ19" t="str">
        <f t="shared" si="83"/>
        <v>Used RC! and rSkills</v>
      </c>
      <c r="QK19" t="str">
        <f t="shared" si="84"/>
        <v>Null</v>
      </c>
      <c r="QL19" t="str">
        <f t="shared" si="85"/>
        <v>Null</v>
      </c>
      <c r="QM19" t="str">
        <f>IF($MS19="READ 180 Record",IF(AQ19="","Null",VLOOKUP(JJ19,Lookups!$DX$3:$EB$2054,AN19+1,FALSE)),"Null")</f>
        <v>Null</v>
      </c>
      <c r="QN19" t="str">
        <f t="shared" si="86"/>
        <v>Null</v>
      </c>
    </row>
    <row r="20" spans="1:456" x14ac:dyDescent="0.25">
      <c r="A20" s="161" t="s">
        <v>1447</v>
      </c>
      <c r="B20" s="161" t="s">
        <v>1447</v>
      </c>
      <c r="C20" s="161" t="s">
        <v>1447</v>
      </c>
      <c r="D20" s="161" t="s">
        <v>1447</v>
      </c>
      <c r="E20" s="161">
        <v>3</v>
      </c>
      <c r="F20" s="161" t="s">
        <v>1447</v>
      </c>
      <c r="G20" s="161" t="s">
        <v>885</v>
      </c>
      <c r="H20" s="161" t="s">
        <v>892</v>
      </c>
      <c r="I20" s="161">
        <v>330</v>
      </c>
      <c r="J20" s="159">
        <v>42495</v>
      </c>
      <c r="K20" s="161">
        <v>0</v>
      </c>
      <c r="L20" s="161">
        <v>0</v>
      </c>
      <c r="M20" s="161">
        <v>0</v>
      </c>
      <c r="N20" s="161">
        <v>0</v>
      </c>
      <c r="O20" s="161">
        <v>0</v>
      </c>
      <c r="P20" s="161">
        <v>0</v>
      </c>
      <c r="Q20" s="161">
        <v>0</v>
      </c>
      <c r="R20" s="161">
        <v>0</v>
      </c>
      <c r="S20" s="161">
        <v>0</v>
      </c>
      <c r="T20" s="161">
        <v>0</v>
      </c>
      <c r="U20" s="161">
        <v>0</v>
      </c>
      <c r="V20" s="161">
        <v>0</v>
      </c>
      <c r="W20" s="161">
        <v>0</v>
      </c>
      <c r="X20" s="161">
        <v>0</v>
      </c>
      <c r="AB20" s="161" t="s">
        <v>242</v>
      </c>
      <c r="AC20" s="161" t="s">
        <v>242</v>
      </c>
      <c r="AD20" s="161" t="s">
        <v>242</v>
      </c>
      <c r="AE20" s="161" t="s">
        <v>242</v>
      </c>
      <c r="AF20" s="161" t="s">
        <v>241</v>
      </c>
      <c r="AG20" s="161" t="s">
        <v>241</v>
      </c>
      <c r="AH20" s="161" t="s">
        <v>242</v>
      </c>
      <c r="AI20" s="161">
        <v>20150801</v>
      </c>
      <c r="AJ20" s="161">
        <v>20160525</v>
      </c>
      <c r="AK20" s="161" t="s">
        <v>869</v>
      </c>
      <c r="AL20" t="s">
        <v>1078</v>
      </c>
      <c r="BN20" t="s">
        <v>1076</v>
      </c>
      <c r="BO20" t="s">
        <v>892</v>
      </c>
      <c r="BP20" s="159">
        <v>42256</v>
      </c>
      <c r="BQ20" s="159">
        <v>42499</v>
      </c>
      <c r="BR20" t="s">
        <v>871</v>
      </c>
      <c r="BS20">
        <v>330</v>
      </c>
      <c r="BT20" s="159">
        <v>42499</v>
      </c>
      <c r="BU20">
        <v>7</v>
      </c>
      <c r="BV20">
        <v>3</v>
      </c>
      <c r="BW20">
        <v>44</v>
      </c>
      <c r="BX20">
        <v>50</v>
      </c>
      <c r="BY20">
        <v>813</v>
      </c>
      <c r="BZ20">
        <v>864</v>
      </c>
      <c r="CA20">
        <v>24</v>
      </c>
      <c r="CB20">
        <v>19</v>
      </c>
      <c r="CC20">
        <v>41</v>
      </c>
      <c r="CD20">
        <v>86</v>
      </c>
      <c r="CE20">
        <v>85</v>
      </c>
      <c r="CF20">
        <v>84</v>
      </c>
      <c r="CG20">
        <v>91</v>
      </c>
      <c r="CH20">
        <v>86</v>
      </c>
      <c r="CI20">
        <v>11680</v>
      </c>
      <c r="CJ20">
        <v>1.9231</v>
      </c>
      <c r="CK20">
        <v>7</v>
      </c>
      <c r="CL20">
        <v>2</v>
      </c>
      <c r="ET20" s="161">
        <v>0</v>
      </c>
      <c r="EU20" s="161">
        <v>0</v>
      </c>
      <c r="EV20" s="161">
        <v>0</v>
      </c>
      <c r="EW20" s="161">
        <v>0</v>
      </c>
      <c r="EX20" s="161">
        <v>0</v>
      </c>
      <c r="EY20" s="161">
        <v>0</v>
      </c>
      <c r="EZ20" s="161">
        <v>0</v>
      </c>
      <c r="FA20" s="161">
        <v>0</v>
      </c>
      <c r="FB20" s="161">
        <v>0</v>
      </c>
      <c r="FC20" s="161">
        <v>0</v>
      </c>
      <c r="FD20" s="161">
        <v>0</v>
      </c>
      <c r="FE20" s="161">
        <v>0</v>
      </c>
      <c r="HN20" s="161" t="s">
        <v>892</v>
      </c>
      <c r="HO20" s="159">
        <v>42248</v>
      </c>
      <c r="HP20" s="159">
        <v>42499</v>
      </c>
      <c r="HQ20" s="161">
        <v>3</v>
      </c>
      <c r="HR20" s="159">
        <v>42248</v>
      </c>
      <c r="HS20" s="161" t="s">
        <v>872</v>
      </c>
      <c r="HT20" s="161" t="s">
        <v>873</v>
      </c>
      <c r="HU20" s="161">
        <v>33</v>
      </c>
      <c r="HV20" s="161">
        <v>11</v>
      </c>
      <c r="HW20" s="161">
        <v>0</v>
      </c>
      <c r="HX20" s="159">
        <v>42345</v>
      </c>
      <c r="HY20" s="161" t="s">
        <v>874</v>
      </c>
      <c r="HZ20" s="161" t="s">
        <v>878</v>
      </c>
      <c r="IA20" s="161">
        <v>35</v>
      </c>
      <c r="IB20" s="161">
        <v>7</v>
      </c>
      <c r="IC20" s="161">
        <v>0</v>
      </c>
      <c r="ID20" s="159">
        <v>42499</v>
      </c>
      <c r="IE20" s="161" t="s">
        <v>879</v>
      </c>
      <c r="IF20" s="161" t="s">
        <v>878</v>
      </c>
      <c r="IG20" s="161">
        <v>31</v>
      </c>
      <c r="IH20" s="161">
        <v>5</v>
      </c>
      <c r="II20" s="161">
        <v>0</v>
      </c>
      <c r="JB20" s="161" t="s">
        <v>892</v>
      </c>
      <c r="JC20" s="161">
        <v>22</v>
      </c>
      <c r="JD20" s="161">
        <v>18</v>
      </c>
      <c r="JE20" s="161">
        <v>22</v>
      </c>
      <c r="JF20" s="161">
        <v>8483</v>
      </c>
      <c r="JG20" s="159">
        <v>42495</v>
      </c>
      <c r="JH20" s="161">
        <v>330</v>
      </c>
      <c r="JI20" s="159">
        <v>42242</v>
      </c>
      <c r="JJ20" s="161">
        <v>0</v>
      </c>
      <c r="JK20" s="161">
        <v>19</v>
      </c>
      <c r="JL20" s="159">
        <v>42346</v>
      </c>
      <c r="JM20" s="161">
        <v>230</v>
      </c>
      <c r="JN20" s="161">
        <v>13</v>
      </c>
      <c r="JO20" s="159">
        <v>42495</v>
      </c>
      <c r="JP20" s="161">
        <v>330</v>
      </c>
      <c r="JQ20" s="161">
        <v>22</v>
      </c>
      <c r="MN20" t="str">
        <f t="shared" si="0"/>
        <v>NoNoNoYesYesNo</v>
      </c>
      <c r="MO20" t="str">
        <f>IF(AND(MN20="NoNoNoNoNoNo",JI20=""),"No Programs",VLOOKUP(MN20,Lookups!$DA$4:$DB$67,2,FALSE))</f>
        <v>System 44 Only</v>
      </c>
      <c r="MP20">
        <f t="shared" si="1"/>
        <v>0</v>
      </c>
      <c r="MQ20" t="str">
        <f t="shared" si="2"/>
        <v>System 44 User</v>
      </c>
      <c r="MR20" t="str">
        <f>Directions!$D$3</f>
        <v>Usage</v>
      </c>
      <c r="MS20" t="str">
        <f>VLOOKUP(MQ20,Lookups!$CU$71:$CV$80,2,FALSE)</f>
        <v>System 44 Record</v>
      </c>
      <c r="MT20">
        <f t="shared" si="3"/>
        <v>1</v>
      </c>
      <c r="MU20">
        <f t="shared" si="4"/>
        <v>1</v>
      </c>
      <c r="MV20">
        <f t="shared" si="5"/>
        <v>1</v>
      </c>
      <c r="MW20">
        <f t="shared" si="6"/>
        <v>1</v>
      </c>
      <c r="MX20">
        <f t="shared" si="7"/>
        <v>35.857142857142854</v>
      </c>
      <c r="MY20" t="str">
        <f t="shared" si="8"/>
        <v>Not Used</v>
      </c>
      <c r="MZ20">
        <f t="shared" si="9"/>
        <v>0</v>
      </c>
      <c r="NA20" t="str">
        <f t="shared" si="10"/>
        <v>Not Available</v>
      </c>
      <c r="NB20" t="str">
        <f t="shared" si="11"/>
        <v>Not Available</v>
      </c>
      <c r="NC20" t="str">
        <f t="shared" si="12"/>
        <v>4 Not Indicated</v>
      </c>
      <c r="ND20" t="str">
        <f t="shared" si="13"/>
        <v>4 Not Indicated</v>
      </c>
      <c r="NE20" t="str">
        <f t="shared" si="14"/>
        <v>4 Not Indicated</v>
      </c>
      <c r="NF20" t="str">
        <f t="shared" si="15"/>
        <v>4 Not Indicated</v>
      </c>
      <c r="NG20" t="str">
        <f t="shared" si="16"/>
        <v>4 Not Indicated</v>
      </c>
      <c r="NH20" s="159">
        <f t="shared" si="17"/>
        <v>42495</v>
      </c>
      <c r="NI20">
        <f t="shared" si="18"/>
        <v>330</v>
      </c>
      <c r="NJ20" s="159">
        <f t="shared" si="19"/>
        <v>42495</v>
      </c>
      <c r="NK20">
        <f t="shared" si="20"/>
        <v>330</v>
      </c>
      <c r="NL20">
        <f t="shared" si="21"/>
        <v>36.142857142857146</v>
      </c>
      <c r="NM20">
        <f t="shared" si="22"/>
        <v>1</v>
      </c>
      <c r="NN20">
        <f>IF(OR(E20="PK",E20="K",JJ20=""),"Null",INDEX(Lookups!$EZ$4:$FW$18,MATCH($JJ20,Lookups!$EY$4:$EY$18,1),MATCH($E20,Lookups!$EZ$3:$FW$3,0)))</f>
        <v>235</v>
      </c>
      <c r="NO20">
        <f>IF(OR(E20="PK",E20="K",JJ20=""),"Null",INDEX(Lookups!$EZ$4:$FW$18,MATCH($JJ20,Lookups!$EY$4:$EY$18,1),MATCH($E20,Lookups!$EZ$3:$FW$3,0) + 1))</f>
        <v>340</v>
      </c>
      <c r="NP20">
        <f t="shared" si="23"/>
        <v>470</v>
      </c>
      <c r="NQ20" t="str">
        <f t="shared" si="24"/>
        <v>PI is Recommended</v>
      </c>
      <c r="NR20" t="str">
        <f t="shared" si="25"/>
        <v>PI is Recommended</v>
      </c>
      <c r="NS20" t="str">
        <f t="shared" si="26"/>
        <v>BR to 199L</v>
      </c>
      <c r="NT20" t="str">
        <f t="shared" si="27"/>
        <v>200L to 399L</v>
      </c>
      <c r="NU20" t="str">
        <f t="shared" si="28"/>
        <v>200L to 399L</v>
      </c>
      <c r="NV20" s="183" t="str">
        <f t="array" ref="NV20">IF($NL20="No RI Tests","No RI Tests",VLOOKUP(IF(AND(E20="K",JJ20&lt;280),3,IF(AND(E20="K",JJ20&gt;=280),4,MAX(IF(E20=Lookups!$DF$6:$DF$99,IF(JJ20&gt;=Lookups!$DG$6:$DG$99,Lookups!$DH$6:$DH$99))))),Lookups!$DE$104:$DG$108,2,FALSE))</f>
        <v>1 Below Basic</v>
      </c>
      <c r="NW20" s="161" t="str">
        <f t="array" ref="NW20">IF($NL20="No RI Tests","No RI Tests",VLOOKUP(IF(AND(E20="K",JH20&lt;280),3,IF(AND(E20="K",JH20&gt;=280),4,MAX(IF(E20=Lookups!$DF$6:$DF$99,IF(NI20&gt;=Lookups!$DG$6:$DG$99,Lookups!$DH$6:$DH$99))))),Lookups!$DE$104:$DG$108,2,FALSE))</f>
        <v>2 Basic</v>
      </c>
      <c r="NX20" s="161" t="str">
        <f t="array" ref="NX20">IF($NL20="No RI Tests","No RI Tests",VLOOKUP(IF(AND(E20="K",NK20&lt;280),3,IF(AND(E20="K",NK20&gt;=280),4,MAX(IF(E20=Lookups!$DF$6:$DF$99,IF(NK20&gt;=Lookups!$DG$6:$DG$99,Lookups!$DH$6:$DH$99))))),Lookups!$DE$104:$DG$108,2,FALSE))</f>
        <v>2 Basic</v>
      </c>
      <c r="NY20">
        <f t="shared" si="29"/>
        <v>0</v>
      </c>
      <c r="NZ20">
        <f t="shared" si="30"/>
        <v>1</v>
      </c>
      <c r="OA20" t="str">
        <f t="shared" si="31"/>
        <v>Improved Performance Level</v>
      </c>
      <c r="OB20" s="161" t="str">
        <f t="array" ref="OB20">IF($NL20="No RI Tests","No RI Tests",IF(E20="K","N/A",VLOOKUP(MAX(IF(E20=Lookups!$DF$6:$DF$99,IF(JJ20&gt;=Lookups!$DG$6:$DG$99,Lookups!$DI$6:$DI$99))),Lookups!$DE$104:$DG$108,3,FALSE)))</f>
        <v>1 Limited</v>
      </c>
      <c r="OC20" s="161" t="str">
        <f t="array" ref="OC20">IF($NL20="No RI Tests","No RI Tests",IF(E20="K","N/A",VLOOKUP(MAX(IF(E20=Lookups!$DF$6:$DF$99,IF(NI20&gt;=Lookups!$DG$6:$DG$99,Lookups!$DI$6:$DI$99))),Lookups!$DE$104:$DG$108,3,FALSE)))</f>
        <v>1 Limited</v>
      </c>
      <c r="OD20" s="161" t="str">
        <f t="array" ref="OD20">IF($NL20="No RI Tests","No RI Tests",IF(E20="K","N/A",VLOOKUP(MAX(IF(E20=Lookups!$DF$6:$DF$99,IF(NK20&gt;=Lookups!$DG$6:$DG$99,Lookups!$DI$6:$DI$99))),Lookups!$DE$104:$DG$108,3,FALSE)))</f>
        <v>1 Limited</v>
      </c>
      <c r="OE20">
        <f t="shared" si="32"/>
        <v>1</v>
      </c>
      <c r="OF20">
        <f t="shared" si="33"/>
        <v>0</v>
      </c>
      <c r="OG20" t="str">
        <f t="shared" si="34"/>
        <v>Maintained Performance Level</v>
      </c>
      <c r="OH20">
        <f t="shared" si="35"/>
        <v>330</v>
      </c>
      <c r="OI20">
        <f t="shared" si="36"/>
        <v>1</v>
      </c>
      <c r="OJ20">
        <f t="shared" si="37"/>
        <v>1</v>
      </c>
      <c r="OK20">
        <f t="shared" si="38"/>
        <v>0</v>
      </c>
      <c r="OL20">
        <f t="shared" si="39"/>
        <v>1.1478260869565218</v>
      </c>
      <c r="OM20" t="str">
        <f t="shared" si="40"/>
        <v>Fall Administration</v>
      </c>
      <c r="ON20" t="str">
        <f t="shared" si="41"/>
        <v>Winter Administration</v>
      </c>
      <c r="OO20" t="str">
        <f t="shared" si="42"/>
        <v>Fall to Winter RI</v>
      </c>
      <c r="OP20" t="str">
        <f ca="1">IF(AND(HR20&lt;&gt;"",JJ20&lt;600),IF(HT20="Advancing","Tier 2","Tier 3"),IF(JI20="","Null",IF(OR(E20="K",E20&lt;3),"FRA Recommended",IF(JJ20&gt;=IF(E20&lt;6,400,600),IF(JJ20&lt;VLOOKUP(E20,Lookups!$AP$3:$AR$16,3,FALSE),"Tier 2","Core"),IF(JJ20&lt;400,IF(RAND()&lt;0.81,"Tier 3","Tier 2"),IF(RAND()&lt;0.51,"Tier 3","Tier 2"))))))</f>
        <v>Tier 3</v>
      </c>
      <c r="OQ20" t="str">
        <f t="shared" si="43"/>
        <v>Average Reading Invt. at Least 15 Minutes Long</v>
      </c>
      <c r="OR20">
        <f t="shared" si="44"/>
        <v>0</v>
      </c>
      <c r="OS20" t="str">
        <f t="shared" si="45"/>
        <v>Null</v>
      </c>
      <c r="OT20">
        <f t="shared" si="46"/>
        <v>330</v>
      </c>
      <c r="OU20" s="159">
        <f t="shared" si="47"/>
        <v>42499</v>
      </c>
      <c r="OV20" t="str">
        <f t="shared" si="48"/>
        <v>Form 3</v>
      </c>
      <c r="OW20" t="str">
        <f t="shared" si="49"/>
        <v>Beginning</v>
      </c>
      <c r="OX20">
        <f t="shared" si="50"/>
        <v>31</v>
      </c>
      <c r="OY20">
        <f t="shared" si="51"/>
        <v>5</v>
      </c>
      <c r="OZ20">
        <f t="shared" si="52"/>
        <v>0</v>
      </c>
      <c r="PA20" s="159">
        <f t="shared" si="53"/>
        <v>42248</v>
      </c>
      <c r="PB20" t="str">
        <f t="shared" si="54"/>
        <v>Form 1</v>
      </c>
      <c r="PC20" t="str">
        <f t="shared" si="55"/>
        <v>Developing</v>
      </c>
      <c r="PD20">
        <f t="shared" si="56"/>
        <v>33</v>
      </c>
      <c r="PE20">
        <f t="shared" si="57"/>
        <v>11</v>
      </c>
      <c r="PF20">
        <f t="shared" si="58"/>
        <v>0</v>
      </c>
      <c r="PG20">
        <f t="shared" si="59"/>
        <v>35.857142857142854</v>
      </c>
      <c r="PH20">
        <f t="shared" si="60"/>
        <v>1</v>
      </c>
      <c r="PI20">
        <f t="shared" si="61"/>
        <v>1</v>
      </c>
      <c r="PJ20">
        <f t="shared" si="62"/>
        <v>33</v>
      </c>
      <c r="PK20">
        <f>IF(HR20="","Null",IF(E20&lt;3,"Null",IF(HU20=0,0,IF(HS20="Form 1",VLOOKUP(HU20,Lookups!$BE$3:$BP$63,E20,FALSE),IF(HS20="Form 2",VLOOKUP(HU20,Lookups!$BE$67:$BP$127,E20,FALSE),VLOOKUP(HU20,Lookups!$BE$130:$BP$190,E20,FALSE))))))</f>
        <v>15</v>
      </c>
      <c r="PL20">
        <f t="shared" si="63"/>
        <v>31</v>
      </c>
      <c r="PM20">
        <f>IF($PH20=0,"Null",IF(E20&lt;3,"Null",IF(OX20=0,0,IF(OV20="Form 1",VLOOKUP(OX20,Lookups!$BE$3:$BP$63,E20,FALSE),IF(OV20="Form 2",VLOOKUP(OX20,Lookups!$BE$67:$BP$127,E20,FALSE),VLOOKUP(OX20,Lookups!$BE$130:$BP$190,E20,FALSE))))))</f>
        <v>9</v>
      </c>
      <c r="PN20">
        <f t="shared" si="64"/>
        <v>-2</v>
      </c>
      <c r="PO20">
        <f t="shared" si="65"/>
        <v>0</v>
      </c>
      <c r="PP20">
        <f t="shared" si="66"/>
        <v>11</v>
      </c>
      <c r="PQ20">
        <f>IF(HR20="","Null",IF(E20&lt;3,"Null",IF(HV20=0,0,IF(HS20="Form 1",VLOOKUP(HV20,Lookups!$BR$3:$CC$63,E20,FALSE),IF(HS20="Form 2",VLOOKUP(HV20,Lookups!$BR$67:$CC$127,E20,FALSE),VLOOKUP(HV20,Lookups!$BR$130:$CC$190,E20,FALSE))))))</f>
        <v>57</v>
      </c>
      <c r="PR20">
        <f t="shared" si="67"/>
        <v>5</v>
      </c>
      <c r="PS20">
        <f>IF(HR20="","Null",IF(E20&lt;3,"Null",IF(OY20=0,0,IF(OW20="Form 1",VLOOKUP(OY20,Lookups!$BR$3:$CC$63,E20,FALSE),IF(OW20="Form 2",VLOOKUP(OY20,Lookups!$BR$67:$CC$127,E20,FALSE),VLOOKUP(OY20,Lookups!$BR$130:$CC$190,E20,FALSE))))))</f>
        <v>15</v>
      </c>
      <c r="PT20">
        <f t="shared" si="68"/>
        <v>-6</v>
      </c>
      <c r="PU20">
        <f t="shared" si="69"/>
        <v>0</v>
      </c>
      <c r="PV20">
        <f t="shared" si="70"/>
        <v>0</v>
      </c>
      <c r="PW20" t="str">
        <f t="shared" si="71"/>
        <v>Fall to Spring PI Administration</v>
      </c>
      <c r="PX20">
        <f t="shared" si="72"/>
        <v>0</v>
      </c>
      <c r="PY20">
        <f t="shared" si="73"/>
        <v>1</v>
      </c>
      <c r="PZ20" t="str">
        <f t="shared" si="74"/>
        <v>40 to 59 Sessions</v>
      </c>
      <c r="QA20" t="str">
        <f t="shared" si="75"/>
        <v>Series 4</v>
      </c>
      <c r="QB20" t="str">
        <f t="shared" si="76"/>
        <v>In Series 5 to 8</v>
      </c>
      <c r="QC20" t="str">
        <f>IF($MS20="System 44 Record",IF(BQ20&lt;MEDIAN(Directions!$F$3,Directions!$F$6),"Mid-Year Exited Student","Full Year Participant")&amp;IF(BP20&lt;Directions!$F$3,", Started Prior Year",", Started This Year"),"Null")</f>
        <v>Full Year Participant, Started This Year</v>
      </c>
      <c r="QD20">
        <f t="shared" si="77"/>
        <v>0</v>
      </c>
      <c r="QE20">
        <f t="shared" si="78"/>
        <v>0</v>
      </c>
      <c r="QF20">
        <f t="shared" si="79"/>
        <v>1</v>
      </c>
      <c r="QG20">
        <f t="shared" si="80"/>
        <v>0</v>
      </c>
      <c r="QH20">
        <f t="shared" si="81"/>
        <v>0</v>
      </c>
      <c r="QI20">
        <f t="shared" si="82"/>
        <v>0</v>
      </c>
      <c r="QJ20" t="str">
        <f t="shared" si="83"/>
        <v>RC! Only</v>
      </c>
      <c r="QK20" t="str">
        <f t="shared" si="84"/>
        <v>Null</v>
      </c>
      <c r="QL20" t="str">
        <f t="shared" si="85"/>
        <v>Null</v>
      </c>
      <c r="QM20" t="str">
        <f>IF($MS20="READ 180 Record",IF(AQ20="","Null",VLOOKUP(JJ20,Lookups!$DX$3:$EB$2054,AN20+1,FALSE)),"Null")</f>
        <v>Null</v>
      </c>
      <c r="QN20" t="str">
        <f t="shared" si="86"/>
        <v>Null</v>
      </c>
    </row>
    <row r="21" spans="1:456" x14ac:dyDescent="0.25">
      <c r="A21" s="161" t="s">
        <v>1447</v>
      </c>
      <c r="B21" s="161" t="s">
        <v>1447</v>
      </c>
      <c r="C21" s="161" t="s">
        <v>1447</v>
      </c>
      <c r="D21" s="161" t="s">
        <v>1447</v>
      </c>
      <c r="E21" s="161">
        <v>5</v>
      </c>
      <c r="F21" s="161" t="s">
        <v>1447</v>
      </c>
      <c r="G21" s="161" t="s">
        <v>880</v>
      </c>
      <c r="H21" s="161" t="s">
        <v>881</v>
      </c>
      <c r="I21" s="161">
        <v>80</v>
      </c>
      <c r="J21" s="159">
        <v>42346</v>
      </c>
      <c r="K21" s="161">
        <v>0</v>
      </c>
      <c r="L21" s="161">
        <v>0</v>
      </c>
      <c r="M21" s="161">
        <v>0</v>
      </c>
      <c r="N21" s="161">
        <v>0</v>
      </c>
      <c r="O21" s="161">
        <v>0</v>
      </c>
      <c r="P21" s="161">
        <v>0</v>
      </c>
      <c r="Q21" s="161">
        <v>0</v>
      </c>
      <c r="R21" s="161">
        <v>0</v>
      </c>
      <c r="S21" s="161">
        <v>0</v>
      </c>
      <c r="T21" s="161">
        <v>0</v>
      </c>
      <c r="U21" s="161">
        <v>0</v>
      </c>
      <c r="V21" s="161">
        <v>0</v>
      </c>
      <c r="W21" s="161">
        <v>0</v>
      </c>
      <c r="X21" s="161">
        <v>0</v>
      </c>
      <c r="AB21" s="161" t="s">
        <v>242</v>
      </c>
      <c r="AC21" s="161" t="s">
        <v>242</v>
      </c>
      <c r="AD21" s="161" t="s">
        <v>242</v>
      </c>
      <c r="AE21" s="161" t="s">
        <v>242</v>
      </c>
      <c r="AF21" s="161" t="s">
        <v>241</v>
      </c>
      <c r="AG21" s="161" t="s">
        <v>241</v>
      </c>
      <c r="AH21" s="161" t="s">
        <v>242</v>
      </c>
      <c r="AI21" s="161">
        <v>20150801</v>
      </c>
      <c r="AJ21" s="161">
        <v>20160525</v>
      </c>
      <c r="AK21" s="161" t="s">
        <v>869</v>
      </c>
      <c r="AL21" t="s">
        <v>1078</v>
      </c>
      <c r="BN21" t="s">
        <v>1076</v>
      </c>
      <c r="BO21" t="s">
        <v>881</v>
      </c>
      <c r="BP21" s="159">
        <v>42346</v>
      </c>
      <c r="BQ21" s="159">
        <v>42438</v>
      </c>
      <c r="BR21" t="s">
        <v>871</v>
      </c>
      <c r="BS21">
        <v>80</v>
      </c>
      <c r="BT21" s="159">
        <v>42438</v>
      </c>
      <c r="BU21">
        <v>5</v>
      </c>
      <c r="BV21">
        <v>1</v>
      </c>
      <c r="BW21">
        <v>30</v>
      </c>
      <c r="BX21">
        <v>22</v>
      </c>
      <c r="BY21">
        <v>214</v>
      </c>
      <c r="BZ21">
        <v>252</v>
      </c>
      <c r="CA21">
        <v>24</v>
      </c>
      <c r="CB21">
        <v>8</v>
      </c>
      <c r="CC21">
        <v>36</v>
      </c>
      <c r="CD21">
        <v>92</v>
      </c>
      <c r="CE21">
        <v>97</v>
      </c>
      <c r="CF21">
        <v>100</v>
      </c>
      <c r="CG21">
        <v>96</v>
      </c>
      <c r="CH21">
        <v>95</v>
      </c>
      <c r="CI21">
        <v>1619</v>
      </c>
      <c r="CJ21">
        <v>2</v>
      </c>
      <c r="CK21">
        <v>4</v>
      </c>
      <c r="CL21">
        <v>6</v>
      </c>
      <c r="ET21" s="161">
        <v>0</v>
      </c>
      <c r="EU21" s="161">
        <v>0</v>
      </c>
      <c r="EV21" s="161">
        <v>0</v>
      </c>
      <c r="EW21" s="161">
        <v>0</v>
      </c>
      <c r="EX21" s="161">
        <v>0</v>
      </c>
      <c r="EY21" s="161">
        <v>0</v>
      </c>
      <c r="EZ21" s="161">
        <v>0</v>
      </c>
      <c r="FA21" s="161">
        <v>0</v>
      </c>
      <c r="FB21" s="161">
        <v>0</v>
      </c>
      <c r="FC21" s="161">
        <v>0</v>
      </c>
      <c r="FD21" s="161">
        <v>0</v>
      </c>
      <c r="FE21" s="161">
        <v>0</v>
      </c>
      <c r="HN21" s="161" t="s">
        <v>881</v>
      </c>
      <c r="HO21" s="159">
        <v>42346</v>
      </c>
      <c r="HP21" s="159">
        <v>42346</v>
      </c>
      <c r="HQ21" s="161">
        <v>1</v>
      </c>
      <c r="HR21" s="159">
        <v>42346</v>
      </c>
      <c r="HS21" s="161" t="s">
        <v>872</v>
      </c>
      <c r="HT21" s="161" t="s">
        <v>873</v>
      </c>
      <c r="HU21" s="161">
        <v>45</v>
      </c>
      <c r="HV21" s="161">
        <v>19</v>
      </c>
      <c r="HW21" s="161">
        <v>0</v>
      </c>
      <c r="JB21" s="161" t="s">
        <v>881</v>
      </c>
      <c r="JC21" s="161">
        <v>2</v>
      </c>
      <c r="JD21" s="161">
        <v>2</v>
      </c>
      <c r="JE21" s="161">
        <v>2</v>
      </c>
      <c r="JF21" s="161">
        <v>703</v>
      </c>
      <c r="JG21" s="159">
        <v>42346</v>
      </c>
      <c r="JH21" s="161">
        <v>80</v>
      </c>
      <c r="JI21" s="159">
        <v>42346</v>
      </c>
      <c r="JJ21" s="161">
        <v>80</v>
      </c>
      <c r="JK21" s="161">
        <v>8</v>
      </c>
      <c r="MN21" t="str">
        <f t="shared" si="0"/>
        <v>NoNoNoYesYesNo</v>
      </c>
      <c r="MO21" t="str">
        <f>IF(AND(MN21="NoNoNoNoNoNo",JI21=""),"No Programs",VLOOKUP(MN21,Lookups!$DA$4:$DB$67,2,FALSE))</f>
        <v>System 44 Only</v>
      </c>
      <c r="MP21">
        <f t="shared" si="1"/>
        <v>0</v>
      </c>
      <c r="MQ21" t="str">
        <f t="shared" si="2"/>
        <v>System 44 User</v>
      </c>
      <c r="MR21" t="str">
        <f>Directions!$D$3</f>
        <v>Usage</v>
      </c>
      <c r="MS21" t="str">
        <f>VLOOKUP(MQ21,Lookups!$CU$71:$CV$80,2,FALSE)</f>
        <v>System 44 Record</v>
      </c>
      <c r="MT21">
        <f t="shared" si="3"/>
        <v>1</v>
      </c>
      <c r="MU21">
        <f t="shared" si="4"/>
        <v>1</v>
      </c>
      <c r="MV21">
        <f t="shared" si="5"/>
        <v>0</v>
      </c>
      <c r="MW21">
        <f t="shared" si="6"/>
        <v>0</v>
      </c>
      <c r="MX21">
        <f t="shared" si="7"/>
        <v>0</v>
      </c>
      <c r="MY21" t="str">
        <f t="shared" si="8"/>
        <v>Not Used</v>
      </c>
      <c r="MZ21">
        <f t="shared" si="9"/>
        <v>0</v>
      </c>
      <c r="NA21" t="str">
        <f t="shared" si="10"/>
        <v>Not Available</v>
      </c>
      <c r="NB21" t="str">
        <f t="shared" si="11"/>
        <v>Not Available</v>
      </c>
      <c r="NC21" t="str">
        <f t="shared" si="12"/>
        <v>4 Not Indicated</v>
      </c>
      <c r="ND21" t="str">
        <f t="shared" si="13"/>
        <v>4 Not Indicated</v>
      </c>
      <c r="NE21" t="str">
        <f t="shared" si="14"/>
        <v>4 Not Indicated</v>
      </c>
      <c r="NF21" t="str">
        <f t="shared" si="15"/>
        <v>4 Not Indicated</v>
      </c>
      <c r="NG21" t="str">
        <f t="shared" si="16"/>
        <v>4 Not Indicated</v>
      </c>
      <c r="NH21" s="159">
        <f t="shared" si="17"/>
        <v>42346</v>
      </c>
      <c r="NI21">
        <f t="shared" si="18"/>
        <v>80</v>
      </c>
      <c r="NJ21" s="159">
        <f t="shared" si="19"/>
        <v>42346</v>
      </c>
      <c r="NK21">
        <f t="shared" si="20"/>
        <v>80</v>
      </c>
      <c r="NL21" t="str">
        <f t="shared" si="21"/>
        <v>Lone RI Test</v>
      </c>
      <c r="NM21">
        <f t="shared" si="22"/>
        <v>0</v>
      </c>
      <c r="NN21">
        <f>IF(OR(E21="PK",E21="K",JJ21=""),"Null",INDEX(Lookups!$EZ$4:$FW$18,MATCH($JJ21,Lookups!$EY$4:$EY$18,1),MATCH($E21,Lookups!$EZ$3:$FW$3,0)))</f>
        <v>235</v>
      </c>
      <c r="NO21">
        <f>IF(OR(E21="PK",E21="K",JJ21=""),"Null",INDEX(Lookups!$EZ$4:$FW$18,MATCH($JJ21,Lookups!$EY$4:$EY$18,1),MATCH($E21,Lookups!$EZ$3:$FW$3,0) + 1))</f>
        <v>335</v>
      </c>
      <c r="NP21">
        <f t="shared" si="23"/>
        <v>470</v>
      </c>
      <c r="NQ21" t="str">
        <f t="shared" si="24"/>
        <v>PI is Recommended</v>
      </c>
      <c r="NR21" t="str">
        <f t="shared" si="25"/>
        <v>PI is Recommended</v>
      </c>
      <c r="NS21" t="str">
        <f t="shared" si="26"/>
        <v>BR to 199L</v>
      </c>
      <c r="NT21" t="str">
        <f t="shared" si="27"/>
        <v>BR to 199L</v>
      </c>
      <c r="NU21" t="str">
        <f t="shared" si="28"/>
        <v>BR to 199L</v>
      </c>
      <c r="NV21" s="183" t="str">
        <f t="array" ref="NV21">IF($NL21="No RI Tests","No RI Tests",VLOOKUP(IF(AND(E21="K",JJ21&lt;280),3,IF(AND(E21="K",JJ21&gt;=280),4,MAX(IF(E21=Lookups!$DF$6:$DF$99,IF(JJ21&gt;=Lookups!$DG$6:$DG$99,Lookups!$DH$6:$DH$99))))),Lookups!$DE$104:$DG$108,2,FALSE))</f>
        <v>1 Below Basic</v>
      </c>
      <c r="NW21" s="161" t="str">
        <f t="array" ref="NW21">IF($NL21="No RI Tests","No RI Tests",VLOOKUP(IF(AND(E21="K",JH21&lt;280),3,IF(AND(E21="K",JH21&gt;=280),4,MAX(IF(E21=Lookups!$DF$6:$DF$99,IF(NI21&gt;=Lookups!$DG$6:$DG$99,Lookups!$DH$6:$DH$99))))),Lookups!$DE$104:$DG$108,2,FALSE))</f>
        <v>1 Below Basic</v>
      </c>
      <c r="NX21" s="161" t="str">
        <f t="array" ref="NX21">IF($NL21="No RI Tests","No RI Tests",VLOOKUP(IF(AND(E21="K",NK21&lt;280),3,IF(AND(E21="K",NK21&gt;=280),4,MAX(IF(E21=Lookups!$DF$6:$DF$99,IF(NK21&gt;=Lookups!$DG$6:$DG$99,Lookups!$DH$6:$DH$99))))),Lookups!$DE$104:$DG$108,2,FALSE))</f>
        <v>1 Below Basic</v>
      </c>
      <c r="NY21" t="str">
        <f t="shared" si="29"/>
        <v>Null</v>
      </c>
      <c r="NZ21" t="str">
        <f t="shared" si="30"/>
        <v>Null</v>
      </c>
      <c r="OA21" t="str">
        <f t="shared" si="31"/>
        <v>No RI for Comparison</v>
      </c>
      <c r="OB21" s="161" t="str">
        <f t="array" ref="OB21">IF($NL21="No RI Tests","No RI Tests",IF(E21="K","N/A",VLOOKUP(MAX(IF(E21=Lookups!$DF$6:$DF$99,IF(JJ21&gt;=Lookups!$DG$6:$DG$99,Lookups!$DI$6:$DI$99))),Lookups!$DE$104:$DG$108,3,FALSE)))</f>
        <v>1 Limited</v>
      </c>
      <c r="OC21" s="161" t="str">
        <f t="array" ref="OC21">IF($NL21="No RI Tests","No RI Tests",IF(E21="K","N/A",VLOOKUP(MAX(IF(E21=Lookups!$DF$6:$DF$99,IF(NI21&gt;=Lookups!$DG$6:$DG$99,Lookups!$DI$6:$DI$99))),Lookups!$DE$104:$DG$108,3,FALSE)))</f>
        <v>1 Limited</v>
      </c>
      <c r="OD21" s="161" t="str">
        <f t="array" ref="OD21">IF($NL21="No RI Tests","No RI Tests",IF(E21="K","N/A",VLOOKUP(MAX(IF(E21=Lookups!$DF$6:$DF$99,IF(NK21&gt;=Lookups!$DG$6:$DG$99,Lookups!$DI$6:$DI$99))),Lookups!$DE$104:$DG$108,3,FALSE)))</f>
        <v>1 Limited</v>
      </c>
      <c r="OE21" t="str">
        <f t="shared" si="32"/>
        <v>Null</v>
      </c>
      <c r="OF21" t="str">
        <f t="shared" si="33"/>
        <v>Null</v>
      </c>
      <c r="OG21" t="str">
        <f t="shared" si="34"/>
        <v>No RI for Comparison</v>
      </c>
      <c r="OH21" t="str">
        <f t="shared" si="35"/>
        <v>Null</v>
      </c>
      <c r="OI21" t="str">
        <f t="shared" si="36"/>
        <v>Null</v>
      </c>
      <c r="OJ21" t="str">
        <f t="shared" si="37"/>
        <v>Null</v>
      </c>
      <c r="OK21" t="str">
        <f t="shared" si="38"/>
        <v>Null</v>
      </c>
      <c r="OL21" t="str">
        <f t="shared" si="39"/>
        <v>Null</v>
      </c>
      <c r="OM21" t="str">
        <f t="shared" si="40"/>
        <v>Winter Administration</v>
      </c>
      <c r="ON21" t="str">
        <f t="shared" si="41"/>
        <v>Null</v>
      </c>
      <c r="OO21" t="str">
        <f t="shared" si="42"/>
        <v>Winter Administration RI</v>
      </c>
      <c r="OP21" t="str">
        <f ca="1">IF(AND(HR21&lt;&gt;"",JJ21&lt;600),IF(HT21="Advancing","Tier 2","Tier 3"),IF(JI21="","Null",IF(OR(E21="K",E21&lt;3),"FRA Recommended",IF(JJ21&gt;=IF(E21&lt;6,400,600),IF(JJ21&lt;VLOOKUP(E21,Lookups!$AP$3:$AR$16,3,FALSE),"Tier 2","Core"),IF(JJ21&lt;400,IF(RAND()&lt;0.81,"Tier 3","Tier 2"),IF(RAND()&lt;0.51,"Tier 3","Tier 2"))))))</f>
        <v>Tier 3</v>
      </c>
      <c r="OQ21" t="str">
        <f t="shared" si="43"/>
        <v>Average Reading Invt. Under 15 Minutes Long</v>
      </c>
      <c r="OR21" t="str">
        <f t="shared" si="44"/>
        <v>Null</v>
      </c>
      <c r="OS21" t="str">
        <f t="shared" si="45"/>
        <v>Null</v>
      </c>
      <c r="OT21">
        <f t="shared" si="46"/>
        <v>0</v>
      </c>
      <c r="OU21" s="159">
        <f t="shared" si="47"/>
        <v>42346</v>
      </c>
      <c r="OV21" t="str">
        <f t="shared" si="48"/>
        <v>Form 1</v>
      </c>
      <c r="OW21" t="str">
        <f t="shared" si="49"/>
        <v>Developing</v>
      </c>
      <c r="OX21">
        <f t="shared" si="50"/>
        <v>45</v>
      </c>
      <c r="OY21">
        <f t="shared" si="51"/>
        <v>19</v>
      </c>
      <c r="OZ21">
        <f t="shared" si="52"/>
        <v>0</v>
      </c>
      <c r="PA21" s="159">
        <f t="shared" si="53"/>
        <v>42346</v>
      </c>
      <c r="PB21" t="str">
        <f t="shared" si="54"/>
        <v>Form 1</v>
      </c>
      <c r="PC21" t="str">
        <f t="shared" si="55"/>
        <v>Developing</v>
      </c>
      <c r="PD21">
        <f t="shared" si="56"/>
        <v>45</v>
      </c>
      <c r="PE21">
        <f t="shared" si="57"/>
        <v>19</v>
      </c>
      <c r="PF21">
        <f t="shared" si="58"/>
        <v>0</v>
      </c>
      <c r="PG21" t="str">
        <f t="shared" si="59"/>
        <v>Lone PI Test</v>
      </c>
      <c r="PH21">
        <f t="shared" si="60"/>
        <v>0</v>
      </c>
      <c r="PI21">
        <f t="shared" si="61"/>
        <v>1</v>
      </c>
      <c r="PJ21">
        <f t="shared" si="62"/>
        <v>45</v>
      </c>
      <c r="PK21">
        <f>IF(HR21="","Null",IF(E21&lt;3,"Null",IF(HU21=0,0,IF(HS21="Form 1",VLOOKUP(HU21,Lookups!$BE$3:$BP$63,E21,FALSE),IF(HS21="Form 2",VLOOKUP(HU21,Lookups!$BE$67:$BP$127,E21,FALSE),VLOOKUP(HU21,Lookups!$BE$130:$BP$190,E21,FALSE))))))</f>
        <v>25</v>
      </c>
      <c r="PL21" t="str">
        <f t="shared" si="63"/>
        <v>Null</v>
      </c>
      <c r="PM21" t="str">
        <f>IF($PH21=0,"Null",IF(E21&lt;3,"Null",IF(OX21=0,0,IF(OV21="Form 1",VLOOKUP(OX21,Lookups!$BE$3:$BP$63,E21,FALSE),IF(OV21="Form 2",VLOOKUP(OX21,Lookups!$BE$67:$BP$127,E21,FALSE),VLOOKUP(OX21,Lookups!$BE$130:$BP$190,E21,FALSE))))))</f>
        <v>Null</v>
      </c>
      <c r="PN21" t="str">
        <f t="shared" si="64"/>
        <v>Null</v>
      </c>
      <c r="PO21" t="str">
        <f t="shared" si="65"/>
        <v>Null</v>
      </c>
      <c r="PP21">
        <f t="shared" si="66"/>
        <v>19</v>
      </c>
      <c r="PQ21">
        <f>IF(HR21="","Null",IF(E21&lt;3,"Null",IF(HV21=0,0,IF(HS21="Form 1",VLOOKUP(HV21,Lookups!$BR$3:$CC$63,E21,FALSE),IF(HS21="Form 2",VLOOKUP(HV21,Lookups!$BR$67:$CC$127,E21,FALSE),VLOOKUP(HV21,Lookups!$BR$130:$CC$190,E21,FALSE))))))</f>
        <v>42</v>
      </c>
      <c r="PR21" t="str">
        <f t="shared" si="67"/>
        <v>Null</v>
      </c>
      <c r="PS21">
        <f>IF(HR21="","Null",IF(E21&lt;3,"Null",IF(OY21=0,0,IF(OW21="Form 1",VLOOKUP(OY21,Lookups!$BR$3:$CC$63,E21,FALSE),IF(OW21="Form 2",VLOOKUP(OY21,Lookups!$BR$67:$CC$127,E21,FALSE),VLOOKUP(OY21,Lookups!$BR$130:$CC$190,E21,FALSE))))))</f>
        <v>34</v>
      </c>
      <c r="PT21" t="str">
        <f t="shared" si="68"/>
        <v>Null</v>
      </c>
      <c r="PU21" t="str">
        <f t="shared" si="69"/>
        <v>Null</v>
      </c>
      <c r="PV21">
        <f t="shared" si="70"/>
        <v>0</v>
      </c>
      <c r="PW21" t="str">
        <f t="shared" si="71"/>
        <v>Winter PI Administration</v>
      </c>
      <c r="PX21">
        <f t="shared" si="72"/>
        <v>0</v>
      </c>
      <c r="PY21">
        <f t="shared" si="73"/>
        <v>1</v>
      </c>
      <c r="PZ21" t="str">
        <f t="shared" si="74"/>
        <v>20 to 39 Sessions</v>
      </c>
      <c r="QA21" t="str">
        <f t="shared" si="75"/>
        <v>Series 4</v>
      </c>
      <c r="QB21" t="str">
        <f t="shared" si="76"/>
        <v>In Series 5 to 8</v>
      </c>
      <c r="QC21" t="str">
        <f>IF($MS21="System 44 Record",IF(BQ21&lt;MEDIAN(Directions!$F$3,Directions!$F$6),"Mid-Year Exited Student","Full Year Participant")&amp;IF(BP21&lt;Directions!$F$3,", Started Prior Year",", Started This Year"),"Null")</f>
        <v>Full Year Participant, Started This Year</v>
      </c>
      <c r="QD21">
        <f t="shared" si="77"/>
        <v>0</v>
      </c>
      <c r="QE21">
        <f t="shared" si="78"/>
        <v>0</v>
      </c>
      <c r="QF21">
        <f t="shared" si="79"/>
        <v>1</v>
      </c>
      <c r="QG21">
        <f t="shared" si="80"/>
        <v>0</v>
      </c>
      <c r="QH21">
        <f t="shared" si="81"/>
        <v>0</v>
      </c>
      <c r="QI21">
        <f t="shared" si="82"/>
        <v>0</v>
      </c>
      <c r="QJ21" t="str">
        <f t="shared" si="83"/>
        <v>RC! Only</v>
      </c>
      <c r="QK21" t="str">
        <f t="shared" si="84"/>
        <v>Null</v>
      </c>
      <c r="QL21" t="str">
        <f t="shared" si="85"/>
        <v>Null</v>
      </c>
      <c r="QM21" t="str">
        <f>IF($MS21="READ 180 Record",IF(AQ21="","Null",VLOOKUP(JJ21,Lookups!$DX$3:$EB$2054,AN21+1,FALSE)),"Null")</f>
        <v>Null</v>
      </c>
      <c r="QN21" t="str">
        <f t="shared" si="86"/>
        <v>Null</v>
      </c>
    </row>
    <row r="22" spans="1:456" x14ac:dyDescent="0.25">
      <c r="A22" s="161" t="s">
        <v>1447</v>
      </c>
      <c r="B22" s="161" t="s">
        <v>1447</v>
      </c>
      <c r="C22" s="161" t="s">
        <v>1447</v>
      </c>
      <c r="D22" s="161" t="s">
        <v>1447</v>
      </c>
      <c r="E22" s="161">
        <v>5</v>
      </c>
      <c r="F22" s="161" t="s">
        <v>1447</v>
      </c>
      <c r="G22" s="161" t="s">
        <v>880</v>
      </c>
      <c r="H22" s="161" t="s">
        <v>881</v>
      </c>
      <c r="I22" s="161">
        <v>598</v>
      </c>
      <c r="J22" s="159">
        <v>42501</v>
      </c>
      <c r="K22" s="161">
        <v>0</v>
      </c>
      <c r="L22" s="161">
        <v>0</v>
      </c>
      <c r="M22" s="161">
        <v>0</v>
      </c>
      <c r="N22" s="161">
        <v>0</v>
      </c>
      <c r="O22" s="161">
        <v>0</v>
      </c>
      <c r="P22" s="161">
        <v>0</v>
      </c>
      <c r="Q22" s="161">
        <v>0</v>
      </c>
      <c r="R22" s="161">
        <v>0</v>
      </c>
      <c r="S22" s="161">
        <v>0</v>
      </c>
      <c r="T22" s="161">
        <v>0</v>
      </c>
      <c r="U22" s="161">
        <v>0</v>
      </c>
      <c r="V22" s="161">
        <v>0</v>
      </c>
      <c r="W22" s="161">
        <v>0</v>
      </c>
      <c r="X22" s="161">
        <v>0</v>
      </c>
      <c r="AB22" s="161" t="s">
        <v>241</v>
      </c>
      <c r="AC22" s="161" t="s">
        <v>242</v>
      </c>
      <c r="AD22" s="161" t="s">
        <v>242</v>
      </c>
      <c r="AE22" s="161" t="s">
        <v>242</v>
      </c>
      <c r="AF22" s="161" t="s">
        <v>242</v>
      </c>
      <c r="AG22" s="161" t="s">
        <v>241</v>
      </c>
      <c r="AH22" s="161" t="s">
        <v>242</v>
      </c>
      <c r="AI22" s="161">
        <v>20150801</v>
      </c>
      <c r="AJ22" s="161">
        <v>20160525</v>
      </c>
      <c r="AK22" s="161" t="s">
        <v>869</v>
      </c>
      <c r="AL22" t="s">
        <v>1076</v>
      </c>
      <c r="AM22" t="s">
        <v>881</v>
      </c>
      <c r="AN22">
        <v>3</v>
      </c>
      <c r="AO22" t="s">
        <v>870</v>
      </c>
      <c r="AP22">
        <v>15</v>
      </c>
      <c r="AQ22">
        <v>91</v>
      </c>
      <c r="AR22">
        <v>2121</v>
      </c>
      <c r="AS22">
        <v>396</v>
      </c>
      <c r="AT22">
        <v>280</v>
      </c>
      <c r="AU22">
        <v>1056</v>
      </c>
      <c r="AV22">
        <v>206</v>
      </c>
      <c r="AW22">
        <v>69</v>
      </c>
      <c r="AX22">
        <v>23.50835</v>
      </c>
      <c r="AY22">
        <v>6.5</v>
      </c>
      <c r="AZ22">
        <v>2.7576000000000001</v>
      </c>
      <c r="BA22">
        <v>124.4585</v>
      </c>
      <c r="BB22">
        <v>40138</v>
      </c>
      <c r="BC22">
        <v>77.027027027000003</v>
      </c>
      <c r="BD22">
        <v>81.395348837</v>
      </c>
      <c r="BE22">
        <v>896</v>
      </c>
      <c r="BF22">
        <v>968</v>
      </c>
      <c r="BG22">
        <v>27</v>
      </c>
      <c r="BH22">
        <v>93</v>
      </c>
      <c r="BI22">
        <v>4</v>
      </c>
      <c r="BJ22">
        <v>5</v>
      </c>
      <c r="BK22">
        <v>183</v>
      </c>
      <c r="BL22">
        <v>4</v>
      </c>
      <c r="BM22" t="s">
        <v>1080</v>
      </c>
      <c r="BN22" t="s">
        <v>1079</v>
      </c>
      <c r="ET22" s="161">
        <v>2</v>
      </c>
      <c r="EU22" s="161">
        <v>174</v>
      </c>
      <c r="EV22" s="161">
        <v>87</v>
      </c>
      <c r="EW22" s="161">
        <v>10428</v>
      </c>
      <c r="EX22" s="161">
        <v>0</v>
      </c>
      <c r="EY22" s="161">
        <v>0</v>
      </c>
      <c r="EZ22" s="161">
        <v>58</v>
      </c>
      <c r="FA22" s="161">
        <v>76</v>
      </c>
      <c r="FB22" s="161">
        <v>0</v>
      </c>
      <c r="FC22" s="161">
        <v>0</v>
      </c>
      <c r="FD22" s="161">
        <v>2</v>
      </c>
      <c r="FE22" s="161">
        <v>0</v>
      </c>
      <c r="FF22" s="159">
        <v>42388</v>
      </c>
      <c r="FG22" s="161">
        <v>54</v>
      </c>
      <c r="FH22" s="161">
        <v>73</v>
      </c>
      <c r="FI22" s="161">
        <v>42</v>
      </c>
      <c r="FJ22" s="161">
        <v>50</v>
      </c>
      <c r="FK22" s="161">
        <v>75</v>
      </c>
      <c r="FL22" s="159">
        <v>42312</v>
      </c>
      <c r="FM22" s="161">
        <v>62</v>
      </c>
      <c r="FN22" s="161">
        <v>79</v>
      </c>
      <c r="FO22" s="161">
        <v>50</v>
      </c>
      <c r="FP22" s="161">
        <v>56</v>
      </c>
      <c r="FQ22" s="161">
        <v>88</v>
      </c>
      <c r="HN22" s="161" t="s">
        <v>881</v>
      </c>
      <c r="JB22" s="161" t="s">
        <v>881</v>
      </c>
      <c r="JC22" s="161">
        <v>8</v>
      </c>
      <c r="JD22" s="161">
        <v>4</v>
      </c>
      <c r="JE22" s="161">
        <v>17</v>
      </c>
      <c r="JF22" s="161">
        <v>7777</v>
      </c>
      <c r="JG22" s="159">
        <v>42501</v>
      </c>
      <c r="JH22" s="161">
        <v>598</v>
      </c>
      <c r="JI22" s="159">
        <v>42243</v>
      </c>
      <c r="JJ22" s="161">
        <v>623</v>
      </c>
      <c r="JK22" s="161">
        <v>14</v>
      </c>
      <c r="JL22" s="159">
        <v>42352</v>
      </c>
      <c r="JM22" s="161">
        <v>604</v>
      </c>
      <c r="JN22" s="161">
        <v>9</v>
      </c>
      <c r="JO22" s="159">
        <v>42501</v>
      </c>
      <c r="JP22" s="161">
        <v>598</v>
      </c>
      <c r="JQ22" s="161">
        <v>8</v>
      </c>
      <c r="MN22" t="str">
        <f t="shared" si="0"/>
        <v>YesNoNoNoYesNo</v>
      </c>
      <c r="MO22" t="str">
        <f>IF(AND(MN22="NoNoNoNoNoNo",JI22=""),"No Programs",VLOOKUP(MN22,Lookups!$DA$4:$DB$67,2,FALSE))</f>
        <v>READ 180 Only</v>
      </c>
      <c r="MP22">
        <f t="shared" si="1"/>
        <v>1</v>
      </c>
      <c r="MQ22" t="str">
        <f t="shared" si="2"/>
        <v>READ 180 User</v>
      </c>
      <c r="MR22" t="str">
        <f>Directions!$D$3</f>
        <v>Usage</v>
      </c>
      <c r="MS22" t="str">
        <f>VLOOKUP(MQ22,Lookups!$CU$71:$CV$80,2,FALSE)</f>
        <v>READ 180 Record</v>
      </c>
      <c r="MT22">
        <f t="shared" si="3"/>
        <v>1</v>
      </c>
      <c r="MU22">
        <f t="shared" si="4"/>
        <v>1</v>
      </c>
      <c r="MV22">
        <f t="shared" si="5"/>
        <v>1</v>
      </c>
      <c r="MW22">
        <f t="shared" si="6"/>
        <v>1</v>
      </c>
      <c r="MX22">
        <f t="shared" si="7"/>
        <v>36.857142857142854</v>
      </c>
      <c r="MY22" t="str">
        <f t="shared" si="8"/>
        <v>Not Used</v>
      </c>
      <c r="MZ22">
        <f t="shared" si="9"/>
        <v>0</v>
      </c>
      <c r="NA22" t="str">
        <f t="shared" si="10"/>
        <v>Not Available</v>
      </c>
      <c r="NB22" t="str">
        <f t="shared" si="11"/>
        <v>Not Available</v>
      </c>
      <c r="NC22" t="str">
        <f t="shared" si="12"/>
        <v>4 Not Indicated</v>
      </c>
      <c r="ND22" t="str">
        <f t="shared" si="13"/>
        <v>4 Not Indicated</v>
      </c>
      <c r="NE22" t="str">
        <f t="shared" si="14"/>
        <v>4 Not Indicated</v>
      </c>
      <c r="NF22" t="str">
        <f t="shared" si="15"/>
        <v>4 Not Indicated</v>
      </c>
      <c r="NG22" t="str">
        <f t="shared" si="16"/>
        <v>4 Not Indicated</v>
      </c>
      <c r="NH22" s="159">
        <f t="shared" si="17"/>
        <v>42501</v>
      </c>
      <c r="NI22">
        <f t="shared" si="18"/>
        <v>598</v>
      </c>
      <c r="NJ22" s="159">
        <f t="shared" si="19"/>
        <v>42243</v>
      </c>
      <c r="NK22">
        <f t="shared" si="20"/>
        <v>623</v>
      </c>
      <c r="NL22">
        <f t="shared" si="21"/>
        <v>36.857142857142854</v>
      </c>
      <c r="NM22">
        <f t="shared" si="22"/>
        <v>1</v>
      </c>
      <c r="NN22">
        <f>IF(OR(E22="PK",E22="K",JJ22=""),"Null",INDEX(Lookups!$EZ$4:$FW$18,MATCH($JJ22,Lookups!$EY$4:$EY$18,1),MATCH($E22,Lookups!$EZ$3:$FW$3,0)))</f>
        <v>85</v>
      </c>
      <c r="NO22">
        <f>IF(OR(E22="PK",E22="K",JJ22=""),"Null",INDEX(Lookups!$EZ$4:$FW$18,MATCH($JJ22,Lookups!$EY$4:$EY$18,1),MATCH($E22,Lookups!$EZ$3:$FW$3,0) + 1))</f>
        <v>130</v>
      </c>
      <c r="NP22">
        <f t="shared" si="23"/>
        <v>170</v>
      </c>
      <c r="NQ22" t="str">
        <f t="shared" si="24"/>
        <v>No PI Needed</v>
      </c>
      <c r="NR22" t="str">
        <f t="shared" si="25"/>
        <v>No PI Needed</v>
      </c>
      <c r="NS22" t="str">
        <f t="shared" si="26"/>
        <v>600L to 799L</v>
      </c>
      <c r="NT22" t="str">
        <f t="shared" si="27"/>
        <v>400L to 599L</v>
      </c>
      <c r="NU22" t="str">
        <f t="shared" si="28"/>
        <v>600L to 799L</v>
      </c>
      <c r="NV22" s="183" t="str">
        <f t="array" ref="NV22">IF($NL22="No RI Tests","No RI Tests",VLOOKUP(IF(AND(E22="K",JJ22&lt;280),3,IF(AND(E22="K",JJ22&gt;=280),4,MAX(IF(E22=Lookups!$DF$6:$DF$99,IF(JJ22&gt;=Lookups!$DG$6:$DG$99,Lookups!$DH$6:$DH$99))))),Lookups!$DE$104:$DG$108,2,FALSE))</f>
        <v>2 Basic</v>
      </c>
      <c r="NW22" s="161" t="str">
        <f t="array" ref="NW22">IF($NL22="No RI Tests","No RI Tests",VLOOKUP(IF(AND(E22="K",JH22&lt;280),3,IF(AND(E22="K",JH22&gt;=280),4,MAX(IF(E22=Lookups!$DF$6:$DF$99,IF(NI22&gt;=Lookups!$DG$6:$DG$99,Lookups!$DH$6:$DH$99))))),Lookups!$DE$104:$DG$108,2,FALSE))</f>
        <v>1 Below Basic</v>
      </c>
      <c r="NX22" s="161" t="str">
        <f t="array" ref="NX22">IF($NL22="No RI Tests","No RI Tests",VLOOKUP(IF(AND(E22="K",NK22&lt;280),3,IF(AND(E22="K",NK22&gt;=280),4,MAX(IF(E22=Lookups!$DF$6:$DF$99,IF(NK22&gt;=Lookups!$DG$6:$DG$99,Lookups!$DH$6:$DH$99))))),Lookups!$DE$104:$DG$108,2,FALSE))</f>
        <v>2 Basic</v>
      </c>
      <c r="NY22">
        <f t="shared" si="29"/>
        <v>0</v>
      </c>
      <c r="NZ22">
        <f t="shared" si="30"/>
        <v>0</v>
      </c>
      <c r="OA22" t="str">
        <f t="shared" si="31"/>
        <v>Lowered Performance Level</v>
      </c>
      <c r="OB22" s="161" t="str">
        <f t="array" ref="OB22">IF($NL22="No RI Tests","No RI Tests",IF(E22="K","N/A",VLOOKUP(MAX(IF(E22=Lookups!$DF$6:$DF$99,IF(JJ22&gt;=Lookups!$DG$6:$DG$99,Lookups!$DI$6:$DI$99))),Lookups!$DE$104:$DG$108,3,FALSE)))</f>
        <v>1 Limited</v>
      </c>
      <c r="OC22" s="161" t="str">
        <f t="array" ref="OC22">IF($NL22="No RI Tests","No RI Tests",IF(E22="K","N/A",VLOOKUP(MAX(IF(E22=Lookups!$DF$6:$DF$99,IF(NI22&gt;=Lookups!$DG$6:$DG$99,Lookups!$DI$6:$DI$99))),Lookups!$DE$104:$DG$108,3,FALSE)))</f>
        <v>1 Limited</v>
      </c>
      <c r="OD22" s="161" t="str">
        <f t="array" ref="OD22">IF($NL22="No RI Tests","No RI Tests",IF(E22="K","N/A",VLOOKUP(MAX(IF(E22=Lookups!$DF$6:$DF$99,IF(NK22&gt;=Lookups!$DG$6:$DG$99,Lookups!$DI$6:$DI$99))),Lookups!$DE$104:$DG$108,3,FALSE)))</f>
        <v>1 Limited</v>
      </c>
      <c r="OE22">
        <f t="shared" si="32"/>
        <v>1</v>
      </c>
      <c r="OF22">
        <f t="shared" si="33"/>
        <v>0</v>
      </c>
      <c r="OG22" t="str">
        <f t="shared" si="34"/>
        <v>Maintained Performance Level</v>
      </c>
      <c r="OH22">
        <f t="shared" si="35"/>
        <v>-25</v>
      </c>
      <c r="OI22">
        <f t="shared" si="36"/>
        <v>0</v>
      </c>
      <c r="OJ22">
        <f t="shared" si="37"/>
        <v>0</v>
      </c>
      <c r="OK22">
        <f t="shared" si="38"/>
        <v>0</v>
      </c>
      <c r="OL22">
        <f t="shared" si="39"/>
        <v>-0.23255813953488372</v>
      </c>
      <c r="OM22" t="str">
        <f t="shared" si="40"/>
        <v>Fall Administration</v>
      </c>
      <c r="ON22" t="str">
        <f t="shared" si="41"/>
        <v>Fall Administration</v>
      </c>
      <c r="OO22" t="str">
        <f t="shared" si="42"/>
        <v>Fall Administration RI</v>
      </c>
      <c r="OP22" t="str">
        <f ca="1">IF(AND(HR22&lt;&gt;"",JJ22&lt;600),IF(HT22="Advancing","Tier 2","Tier 3"),IF(JI22="","Null",IF(OR(E22="K",E22&lt;3),"FRA Recommended",IF(JJ22&gt;=IF(E22&lt;6,400,600),IF(JJ22&lt;VLOOKUP(E22,Lookups!$AP$3:$AR$16,3,FALSE),"Tier 2","Core"),IF(JJ22&lt;400,IF(RAND()&lt;0.81,"Tier 3","Tier 2"),IF(RAND()&lt;0.51,"Tier 3","Tier 2"))))))</f>
        <v>Tier 2</v>
      </c>
      <c r="OQ22" t="str">
        <f t="shared" si="43"/>
        <v>Average Reading Invt. Under 15 Minutes Long</v>
      </c>
      <c r="OR22">
        <f t="shared" si="44"/>
        <v>0</v>
      </c>
      <c r="OS22">
        <f t="shared" si="45"/>
        <v>0</v>
      </c>
      <c r="OT22">
        <f t="shared" si="46"/>
        <v>25</v>
      </c>
      <c r="OU22" s="159" t="str">
        <f t="shared" si="47"/>
        <v>No PI Tests</v>
      </c>
      <c r="OV22" t="str">
        <f t="shared" si="48"/>
        <v>No PI Tests</v>
      </c>
      <c r="OW22" t="str">
        <f t="shared" si="49"/>
        <v>No PI Tests</v>
      </c>
      <c r="OX22" t="str">
        <f t="shared" si="50"/>
        <v>No PI Tests</v>
      </c>
      <c r="OY22" t="str">
        <f t="shared" si="51"/>
        <v>No PI Tests</v>
      </c>
      <c r="OZ22" t="str">
        <f t="shared" si="52"/>
        <v>No PI Tests</v>
      </c>
      <c r="PA22" s="159" t="str">
        <f t="shared" si="53"/>
        <v>No PI Tests</v>
      </c>
      <c r="PB22" t="str">
        <f t="shared" si="54"/>
        <v>No PI Tests</v>
      </c>
      <c r="PC22" t="str">
        <f t="shared" si="55"/>
        <v>No PI Tests</v>
      </c>
      <c r="PD22" t="str">
        <f t="shared" si="56"/>
        <v>No PI Tests</v>
      </c>
      <c r="PE22" t="str">
        <f t="shared" si="57"/>
        <v>No PI Tests</v>
      </c>
      <c r="PF22" t="str">
        <f t="shared" si="58"/>
        <v>No PI Tests</v>
      </c>
      <c r="PG22" t="str">
        <f t="shared" si="59"/>
        <v>No PI Tests</v>
      </c>
      <c r="PH22">
        <f t="shared" si="60"/>
        <v>0</v>
      </c>
      <c r="PI22">
        <f t="shared" si="61"/>
        <v>0</v>
      </c>
      <c r="PJ22" t="str">
        <f t="shared" si="62"/>
        <v>Null</v>
      </c>
      <c r="PK22" t="str">
        <f>IF(HR22="","Null",IF(E22&lt;3,"Null",IF(HU22=0,0,IF(HS22="Form 1",VLOOKUP(HU22,Lookups!$BE$3:$BP$63,E22,FALSE),IF(HS22="Form 2",VLOOKUP(HU22,Lookups!$BE$67:$BP$127,E22,FALSE),VLOOKUP(HU22,Lookups!$BE$130:$BP$190,E22,FALSE))))))</f>
        <v>Null</v>
      </c>
      <c r="PL22" t="str">
        <f t="shared" si="63"/>
        <v>Null</v>
      </c>
      <c r="PM22" t="str">
        <f>IF($PH22=0,"Null",IF(E22&lt;3,"Null",IF(OX22=0,0,IF(OV22="Form 1",VLOOKUP(OX22,Lookups!$BE$3:$BP$63,E22,FALSE),IF(OV22="Form 2",VLOOKUP(OX22,Lookups!$BE$67:$BP$127,E22,FALSE),VLOOKUP(OX22,Lookups!$BE$130:$BP$190,E22,FALSE))))))</f>
        <v>Null</v>
      </c>
      <c r="PN22" t="str">
        <f t="shared" si="64"/>
        <v>Null</v>
      </c>
      <c r="PO22" t="str">
        <f t="shared" si="65"/>
        <v>Null</v>
      </c>
      <c r="PP22" t="str">
        <f t="shared" si="66"/>
        <v>Null</v>
      </c>
      <c r="PQ22" t="str">
        <f>IF(HR22="","Null",IF(E22&lt;3,"Null",IF(HV22=0,0,IF(HS22="Form 1",VLOOKUP(HV22,Lookups!$BR$3:$CC$63,E22,FALSE),IF(HS22="Form 2",VLOOKUP(HV22,Lookups!$BR$67:$CC$127,E22,FALSE),VLOOKUP(HV22,Lookups!$BR$130:$CC$190,E22,FALSE))))))</f>
        <v>Null</v>
      </c>
      <c r="PR22" t="str">
        <f t="shared" si="67"/>
        <v>Null</v>
      </c>
      <c r="PS22" t="str">
        <f>IF(HR22="","Null",IF(E22&lt;3,"Null",IF(OY22=0,0,IF(OW22="Form 1",VLOOKUP(OY22,Lookups!$BR$3:$CC$63,E22,FALSE),IF(OW22="Form 2",VLOOKUP(OY22,Lookups!$BR$67:$CC$127,E22,FALSE),VLOOKUP(OY22,Lookups!$BR$130:$CC$190,E22,FALSE))))))</f>
        <v>Null</v>
      </c>
      <c r="PT22" t="str">
        <f t="shared" si="68"/>
        <v>Null</v>
      </c>
      <c r="PU22" t="str">
        <f t="shared" si="69"/>
        <v>Null</v>
      </c>
      <c r="PV22" t="str">
        <f t="shared" si="70"/>
        <v>Null</v>
      </c>
      <c r="PW22" t="str">
        <f t="shared" si="71"/>
        <v>No PI Tests</v>
      </c>
      <c r="PX22">
        <f t="shared" si="72"/>
        <v>1</v>
      </c>
      <c r="PY22">
        <f t="shared" si="73"/>
        <v>0</v>
      </c>
      <c r="PZ22" t="str">
        <f t="shared" si="74"/>
        <v>Null</v>
      </c>
      <c r="QA22" t="str">
        <f t="shared" si="75"/>
        <v>Null</v>
      </c>
      <c r="QB22" t="str">
        <f t="shared" si="76"/>
        <v>Null</v>
      </c>
      <c r="QC22" t="str">
        <f>IF($MS22="System 44 Record",IF(BQ22&lt;MEDIAN(Directions!$F$3,Directions!$F$6),"Mid-Year Exited Student","Full Year Participant")&amp;IF(BP22&lt;Directions!$F$3,", Started Prior Year",", Started This Year"),"Null")</f>
        <v>Null</v>
      </c>
      <c r="QD22" t="str">
        <f t="shared" si="77"/>
        <v>Null</v>
      </c>
      <c r="QE22">
        <f t="shared" si="78"/>
        <v>1</v>
      </c>
      <c r="QF22">
        <f t="shared" si="79"/>
        <v>1</v>
      </c>
      <c r="QG22">
        <f t="shared" si="80"/>
        <v>1</v>
      </c>
      <c r="QH22">
        <f t="shared" si="81"/>
        <v>2</v>
      </c>
      <c r="QI22">
        <f t="shared" si="82"/>
        <v>0.76</v>
      </c>
      <c r="QJ22" t="str">
        <f t="shared" si="83"/>
        <v>Used All 3</v>
      </c>
      <c r="QK22" t="str">
        <f t="shared" si="84"/>
        <v>80 to 99 Sessions</v>
      </c>
      <c r="QL22" t="str">
        <f t="shared" si="85"/>
        <v>13 or More Segments</v>
      </c>
      <c r="QM22" t="str">
        <f>IF($MS22="READ 180 Record",IF(AQ22="","Null",VLOOKUP(JJ22,Lookups!$DX$3:$EB$2054,AN22+1,FALSE)),"Null")</f>
        <v>Level Matches Lexile Score</v>
      </c>
      <c r="QN22" t="str">
        <f t="shared" si="86"/>
        <v>Null</v>
      </c>
    </row>
    <row r="23" spans="1:456" x14ac:dyDescent="0.25">
      <c r="A23" s="161" t="s">
        <v>1447</v>
      </c>
      <c r="B23" s="161" t="s">
        <v>1447</v>
      </c>
      <c r="C23" s="161" t="s">
        <v>1447</v>
      </c>
      <c r="D23" s="161" t="s">
        <v>1447</v>
      </c>
      <c r="E23" s="161">
        <v>4</v>
      </c>
      <c r="F23" s="161" t="s">
        <v>1447</v>
      </c>
      <c r="G23" s="161" t="s">
        <v>885</v>
      </c>
      <c r="H23" s="161" t="s">
        <v>893</v>
      </c>
      <c r="I23" s="161">
        <v>22</v>
      </c>
      <c r="J23" s="159">
        <v>42495</v>
      </c>
      <c r="K23" s="161">
        <v>0</v>
      </c>
      <c r="L23" s="161">
        <v>0</v>
      </c>
      <c r="M23" s="161">
        <v>0</v>
      </c>
      <c r="N23" s="161">
        <v>0</v>
      </c>
      <c r="O23" s="161">
        <v>0</v>
      </c>
      <c r="P23" s="161">
        <v>0</v>
      </c>
      <c r="Q23" s="161">
        <v>0</v>
      </c>
      <c r="R23" s="161">
        <v>0</v>
      </c>
      <c r="S23" s="161">
        <v>0</v>
      </c>
      <c r="T23" s="161">
        <v>0</v>
      </c>
      <c r="U23" s="161">
        <v>0</v>
      </c>
      <c r="V23" s="161">
        <v>0</v>
      </c>
      <c r="W23" s="161">
        <v>0</v>
      </c>
      <c r="X23" s="161">
        <v>0</v>
      </c>
      <c r="AB23" s="161" t="s">
        <v>242</v>
      </c>
      <c r="AC23" s="161" t="s">
        <v>242</v>
      </c>
      <c r="AD23" s="161" t="s">
        <v>242</v>
      </c>
      <c r="AE23" s="161" t="s">
        <v>242</v>
      </c>
      <c r="AF23" s="161" t="s">
        <v>241</v>
      </c>
      <c r="AG23" s="161" t="s">
        <v>241</v>
      </c>
      <c r="AH23" s="161" t="s">
        <v>242</v>
      </c>
      <c r="AI23" s="161">
        <v>20150801</v>
      </c>
      <c r="AJ23" s="161">
        <v>20160525</v>
      </c>
      <c r="AK23" s="161" t="s">
        <v>869</v>
      </c>
      <c r="AL23" t="s">
        <v>1078</v>
      </c>
      <c r="BN23" t="s">
        <v>1076</v>
      </c>
      <c r="BO23" t="s">
        <v>893</v>
      </c>
      <c r="BP23" s="159">
        <v>42272</v>
      </c>
      <c r="BQ23" s="159">
        <v>42502</v>
      </c>
      <c r="BR23" t="s">
        <v>871</v>
      </c>
      <c r="BS23">
        <v>22</v>
      </c>
      <c r="BT23" s="159">
        <v>42502</v>
      </c>
      <c r="BU23">
        <v>7</v>
      </c>
      <c r="BV23">
        <v>5</v>
      </c>
      <c r="BW23">
        <v>46</v>
      </c>
      <c r="BX23">
        <v>51</v>
      </c>
      <c r="BY23">
        <v>991</v>
      </c>
      <c r="BZ23">
        <v>1034</v>
      </c>
      <c r="CA23">
        <v>24</v>
      </c>
      <c r="CB23">
        <v>22</v>
      </c>
      <c r="CC23">
        <v>45</v>
      </c>
      <c r="CD23">
        <v>73</v>
      </c>
      <c r="CE23">
        <v>78</v>
      </c>
      <c r="CF23">
        <v>92</v>
      </c>
      <c r="CG23">
        <v>83</v>
      </c>
      <c r="CH23">
        <v>80</v>
      </c>
      <c r="CI23">
        <v>13390</v>
      </c>
      <c r="CJ23">
        <v>1.8213999999999999</v>
      </c>
      <c r="CK23">
        <v>7</v>
      </c>
      <c r="CL23">
        <v>4</v>
      </c>
      <c r="ET23" s="161">
        <v>0</v>
      </c>
      <c r="EU23" s="161">
        <v>0</v>
      </c>
      <c r="EV23" s="161">
        <v>0</v>
      </c>
      <c r="EW23" s="161">
        <v>0</v>
      </c>
      <c r="EX23" s="161">
        <v>0</v>
      </c>
      <c r="EY23" s="161">
        <v>0</v>
      </c>
      <c r="EZ23" s="161">
        <v>0</v>
      </c>
      <c r="FA23" s="161">
        <v>0</v>
      </c>
      <c r="FB23" s="161">
        <v>0</v>
      </c>
      <c r="FC23" s="161">
        <v>0</v>
      </c>
      <c r="FD23" s="161">
        <v>0</v>
      </c>
      <c r="FE23" s="161">
        <v>0</v>
      </c>
      <c r="HN23" s="161" t="s">
        <v>893</v>
      </c>
      <c r="HO23" s="159">
        <v>42271</v>
      </c>
      <c r="HP23" s="159">
        <v>42496</v>
      </c>
      <c r="HQ23" s="161">
        <v>3</v>
      </c>
      <c r="HR23" s="159">
        <v>42271</v>
      </c>
      <c r="HS23" s="161" t="s">
        <v>872</v>
      </c>
      <c r="HT23" s="161" t="s">
        <v>873</v>
      </c>
      <c r="HU23" s="161">
        <v>26</v>
      </c>
      <c r="HV23" s="161">
        <v>14</v>
      </c>
      <c r="HW23" s="161">
        <v>0</v>
      </c>
      <c r="HX23" s="159">
        <v>42346</v>
      </c>
      <c r="HY23" s="161" t="s">
        <v>874</v>
      </c>
      <c r="HZ23" s="161" t="s">
        <v>878</v>
      </c>
      <c r="IA23" s="161">
        <v>34</v>
      </c>
      <c r="IB23" s="161">
        <v>6</v>
      </c>
      <c r="IC23" s="161">
        <v>0</v>
      </c>
      <c r="ID23" s="159">
        <v>42496</v>
      </c>
      <c r="IE23" s="161" t="s">
        <v>879</v>
      </c>
      <c r="IF23" s="161" t="s">
        <v>878</v>
      </c>
      <c r="IG23" s="161">
        <v>40</v>
      </c>
      <c r="IH23" s="161">
        <v>4</v>
      </c>
      <c r="II23" s="161">
        <v>0</v>
      </c>
      <c r="JB23" s="161" t="s">
        <v>893</v>
      </c>
      <c r="JC23" s="161">
        <v>16</v>
      </c>
      <c r="JD23" s="161">
        <v>12</v>
      </c>
      <c r="JE23" s="161">
        <v>18</v>
      </c>
      <c r="JF23" s="161">
        <v>9921</v>
      </c>
      <c r="JG23" s="159">
        <v>42495</v>
      </c>
      <c r="JH23" s="161">
        <v>22</v>
      </c>
      <c r="JI23" s="159">
        <v>42271</v>
      </c>
      <c r="JJ23" s="161">
        <v>0</v>
      </c>
      <c r="JK23" s="161">
        <v>22</v>
      </c>
      <c r="JL23" s="159">
        <v>42347</v>
      </c>
      <c r="JM23" s="161">
        <v>0</v>
      </c>
      <c r="JN23" s="161">
        <v>25</v>
      </c>
      <c r="JO23" s="159">
        <v>42495</v>
      </c>
      <c r="JP23" s="161">
        <v>22</v>
      </c>
      <c r="JQ23" s="161">
        <v>16</v>
      </c>
      <c r="MN23" t="str">
        <f t="shared" si="0"/>
        <v>NoNoNoYesYesNo</v>
      </c>
      <c r="MO23" t="str">
        <f>IF(AND(MN23="NoNoNoNoNoNo",JI23=""),"No Programs",VLOOKUP(MN23,Lookups!$DA$4:$DB$67,2,FALSE))</f>
        <v>System 44 Only</v>
      </c>
      <c r="MP23">
        <f t="shared" si="1"/>
        <v>0</v>
      </c>
      <c r="MQ23" t="str">
        <f t="shared" si="2"/>
        <v>System 44 User</v>
      </c>
      <c r="MR23" t="str">
        <f>Directions!$D$3</f>
        <v>Usage</v>
      </c>
      <c r="MS23" t="str">
        <f>VLOOKUP(MQ23,Lookups!$CU$71:$CV$80,2,FALSE)</f>
        <v>System 44 Record</v>
      </c>
      <c r="MT23">
        <f t="shared" si="3"/>
        <v>1</v>
      </c>
      <c r="MU23">
        <f t="shared" si="4"/>
        <v>1</v>
      </c>
      <c r="MV23">
        <f t="shared" si="5"/>
        <v>1</v>
      </c>
      <c r="MW23">
        <f t="shared" si="6"/>
        <v>1</v>
      </c>
      <c r="MX23">
        <f t="shared" si="7"/>
        <v>32.142857142857146</v>
      </c>
      <c r="MY23" t="str">
        <f t="shared" si="8"/>
        <v>Not Used</v>
      </c>
      <c r="MZ23">
        <f t="shared" si="9"/>
        <v>0</v>
      </c>
      <c r="NA23" t="str">
        <f t="shared" si="10"/>
        <v>Not Available</v>
      </c>
      <c r="NB23" t="str">
        <f t="shared" si="11"/>
        <v>Not Available</v>
      </c>
      <c r="NC23" t="str">
        <f t="shared" si="12"/>
        <v>4 Not Indicated</v>
      </c>
      <c r="ND23" t="str">
        <f t="shared" si="13"/>
        <v>4 Not Indicated</v>
      </c>
      <c r="NE23" t="str">
        <f t="shared" si="14"/>
        <v>4 Not Indicated</v>
      </c>
      <c r="NF23" t="str">
        <f t="shared" si="15"/>
        <v>4 Not Indicated</v>
      </c>
      <c r="NG23" t="str">
        <f t="shared" si="16"/>
        <v>4 Not Indicated</v>
      </c>
      <c r="NH23" s="159">
        <f t="shared" si="17"/>
        <v>42495</v>
      </c>
      <c r="NI23">
        <f t="shared" si="18"/>
        <v>22</v>
      </c>
      <c r="NJ23" s="159">
        <f t="shared" si="19"/>
        <v>42495</v>
      </c>
      <c r="NK23">
        <f t="shared" si="20"/>
        <v>22</v>
      </c>
      <c r="NL23">
        <f t="shared" si="21"/>
        <v>32</v>
      </c>
      <c r="NM23">
        <f t="shared" si="22"/>
        <v>1</v>
      </c>
      <c r="NN23">
        <f>IF(OR(E23="PK",E23="K",JJ23=""),"Null",INDEX(Lookups!$EZ$4:$FW$18,MATCH($JJ23,Lookups!$EY$4:$EY$18,1),MATCH($E23,Lookups!$EZ$3:$FW$3,0)))</f>
        <v>245</v>
      </c>
      <c r="NO23">
        <f>IF(OR(E23="PK",E23="K",JJ23=""),"Null",INDEX(Lookups!$EZ$4:$FW$18,MATCH($JJ23,Lookups!$EY$4:$EY$18,1),MATCH($E23,Lookups!$EZ$3:$FW$3,0) + 1))</f>
        <v>345</v>
      </c>
      <c r="NP23">
        <f t="shared" si="23"/>
        <v>490</v>
      </c>
      <c r="NQ23" t="str">
        <f t="shared" si="24"/>
        <v>PI is Recommended</v>
      </c>
      <c r="NR23" t="str">
        <f t="shared" si="25"/>
        <v>PI is Recommended</v>
      </c>
      <c r="NS23" t="str">
        <f t="shared" si="26"/>
        <v>BR to 199L</v>
      </c>
      <c r="NT23" t="str">
        <f t="shared" si="27"/>
        <v>BR to 199L</v>
      </c>
      <c r="NU23" t="str">
        <f t="shared" si="28"/>
        <v>BR to 199L</v>
      </c>
      <c r="NV23" s="183" t="str">
        <f t="array" ref="NV23">IF($NL23="No RI Tests","No RI Tests",VLOOKUP(IF(AND(E23="K",JJ23&lt;280),3,IF(AND(E23="K",JJ23&gt;=280),4,MAX(IF(E23=Lookups!$DF$6:$DF$99,IF(JJ23&gt;=Lookups!$DG$6:$DG$99,Lookups!$DH$6:$DH$99))))),Lookups!$DE$104:$DG$108,2,FALSE))</f>
        <v>1 Below Basic</v>
      </c>
      <c r="NW23" s="161" t="str">
        <f t="array" ref="NW23">IF($NL23="No RI Tests","No RI Tests",VLOOKUP(IF(AND(E23="K",JH23&lt;280),3,IF(AND(E23="K",JH23&gt;=280),4,MAX(IF(E23=Lookups!$DF$6:$DF$99,IF(NI23&gt;=Lookups!$DG$6:$DG$99,Lookups!$DH$6:$DH$99))))),Lookups!$DE$104:$DG$108,2,FALSE))</f>
        <v>1 Below Basic</v>
      </c>
      <c r="NX23" s="161" t="str">
        <f t="array" ref="NX23">IF($NL23="No RI Tests","No RI Tests",VLOOKUP(IF(AND(E23="K",NK23&lt;280),3,IF(AND(E23="K",NK23&gt;=280),4,MAX(IF(E23=Lookups!$DF$6:$DF$99,IF(NK23&gt;=Lookups!$DG$6:$DG$99,Lookups!$DH$6:$DH$99))))),Lookups!$DE$104:$DG$108,2,FALSE))</f>
        <v>1 Below Basic</v>
      </c>
      <c r="NY23">
        <f t="shared" si="29"/>
        <v>1</v>
      </c>
      <c r="NZ23">
        <f t="shared" si="30"/>
        <v>0</v>
      </c>
      <c r="OA23" t="str">
        <f t="shared" si="31"/>
        <v>Maintained Performance Level</v>
      </c>
      <c r="OB23" s="161" t="str">
        <f t="array" ref="OB23">IF($NL23="No RI Tests","No RI Tests",IF(E23="K","N/A",VLOOKUP(MAX(IF(E23=Lookups!$DF$6:$DF$99,IF(JJ23&gt;=Lookups!$DG$6:$DG$99,Lookups!$DI$6:$DI$99))),Lookups!$DE$104:$DG$108,3,FALSE)))</f>
        <v>1 Limited</v>
      </c>
      <c r="OC23" s="161" t="str">
        <f t="array" ref="OC23">IF($NL23="No RI Tests","No RI Tests",IF(E23="K","N/A",VLOOKUP(MAX(IF(E23=Lookups!$DF$6:$DF$99,IF(NI23&gt;=Lookups!$DG$6:$DG$99,Lookups!$DI$6:$DI$99))),Lookups!$DE$104:$DG$108,3,FALSE)))</f>
        <v>1 Limited</v>
      </c>
      <c r="OD23" s="161" t="str">
        <f t="array" ref="OD23">IF($NL23="No RI Tests","No RI Tests",IF(E23="K","N/A",VLOOKUP(MAX(IF(E23=Lookups!$DF$6:$DF$99,IF(NK23&gt;=Lookups!$DG$6:$DG$99,Lookups!$DI$6:$DI$99))),Lookups!$DE$104:$DG$108,3,FALSE)))</f>
        <v>1 Limited</v>
      </c>
      <c r="OE23">
        <f t="shared" si="32"/>
        <v>1</v>
      </c>
      <c r="OF23">
        <f t="shared" si="33"/>
        <v>0</v>
      </c>
      <c r="OG23" t="str">
        <f t="shared" si="34"/>
        <v>Maintained Performance Level</v>
      </c>
      <c r="OH23">
        <f t="shared" si="35"/>
        <v>22</v>
      </c>
      <c r="OI23">
        <f t="shared" si="36"/>
        <v>1</v>
      </c>
      <c r="OJ23">
        <f t="shared" si="37"/>
        <v>0</v>
      </c>
      <c r="OK23">
        <f t="shared" si="38"/>
        <v>0</v>
      </c>
      <c r="OL23">
        <f t="shared" si="39"/>
        <v>7.4576271186440682E-2</v>
      </c>
      <c r="OM23" t="str">
        <f t="shared" si="40"/>
        <v>Fall Administration</v>
      </c>
      <c r="ON23" t="str">
        <f t="shared" si="41"/>
        <v>Winter Administration</v>
      </c>
      <c r="OO23" t="str">
        <f t="shared" si="42"/>
        <v>Fall to Winter RI</v>
      </c>
      <c r="OP23" t="str">
        <f ca="1">IF(AND(HR23&lt;&gt;"",JJ23&lt;600),IF(HT23="Advancing","Tier 2","Tier 3"),IF(JI23="","Null",IF(OR(E23="K",E23&lt;3),"FRA Recommended",IF(JJ23&gt;=IF(E23&lt;6,400,600),IF(JJ23&lt;VLOOKUP(E23,Lookups!$AP$3:$AR$16,3,FALSE),"Tier 2","Core"),IF(JJ23&lt;400,IF(RAND()&lt;0.81,"Tier 3","Tier 2"),IF(RAND()&lt;0.51,"Tier 3","Tier 2"))))))</f>
        <v>Tier 3</v>
      </c>
      <c r="OQ23" t="str">
        <f t="shared" si="43"/>
        <v>Average Reading Invt. at Least 15 Minutes Long</v>
      </c>
      <c r="OR23">
        <f t="shared" si="44"/>
        <v>0</v>
      </c>
      <c r="OS23" t="str">
        <f t="shared" si="45"/>
        <v>Null</v>
      </c>
      <c r="OT23">
        <f t="shared" si="46"/>
        <v>22</v>
      </c>
      <c r="OU23" s="159">
        <f t="shared" si="47"/>
        <v>42496</v>
      </c>
      <c r="OV23" t="str">
        <f t="shared" si="48"/>
        <v>Form 3</v>
      </c>
      <c r="OW23" t="str">
        <f t="shared" si="49"/>
        <v>Beginning</v>
      </c>
      <c r="OX23">
        <f t="shared" si="50"/>
        <v>40</v>
      </c>
      <c r="OY23">
        <f t="shared" si="51"/>
        <v>4</v>
      </c>
      <c r="OZ23">
        <f t="shared" si="52"/>
        <v>0</v>
      </c>
      <c r="PA23" s="159">
        <f t="shared" si="53"/>
        <v>42271</v>
      </c>
      <c r="PB23" t="str">
        <f t="shared" si="54"/>
        <v>Form 1</v>
      </c>
      <c r="PC23" t="str">
        <f t="shared" si="55"/>
        <v>Developing</v>
      </c>
      <c r="PD23">
        <f t="shared" si="56"/>
        <v>26</v>
      </c>
      <c r="PE23">
        <f t="shared" si="57"/>
        <v>14</v>
      </c>
      <c r="PF23">
        <f t="shared" si="58"/>
        <v>0</v>
      </c>
      <c r="PG23">
        <f t="shared" si="59"/>
        <v>32.142857142857146</v>
      </c>
      <c r="PH23">
        <f t="shared" si="60"/>
        <v>1</v>
      </c>
      <c r="PI23">
        <f t="shared" si="61"/>
        <v>1</v>
      </c>
      <c r="PJ23">
        <f t="shared" si="62"/>
        <v>26</v>
      </c>
      <c r="PK23">
        <f>IF(HR23="","Null",IF(E23&lt;3,"Null",IF(HU23=0,0,IF(HS23="Form 1",VLOOKUP(HU23,Lookups!$BE$3:$BP$63,E23,FALSE),IF(HS23="Form 2",VLOOKUP(HU23,Lookups!$BE$67:$BP$127,E23,FALSE),VLOOKUP(HU23,Lookups!$BE$130:$BP$190,E23,FALSE))))))</f>
        <v>2</v>
      </c>
      <c r="PL23">
        <f t="shared" si="63"/>
        <v>40</v>
      </c>
      <c r="PM23">
        <f>IF($PH23=0,"Null",IF(E23&lt;3,"Null",IF(OX23=0,0,IF(OV23="Form 1",VLOOKUP(OX23,Lookups!$BE$3:$BP$63,E23,FALSE),IF(OV23="Form 2",VLOOKUP(OX23,Lookups!$BE$67:$BP$127,E23,FALSE),VLOOKUP(OX23,Lookups!$BE$130:$BP$190,E23,FALSE))))))</f>
        <v>9</v>
      </c>
      <c r="PN23">
        <f t="shared" si="64"/>
        <v>14</v>
      </c>
      <c r="PO23">
        <f t="shared" si="65"/>
        <v>1</v>
      </c>
      <c r="PP23">
        <f t="shared" si="66"/>
        <v>14</v>
      </c>
      <c r="PQ23">
        <f>IF(HR23="","Null",IF(E23&lt;3,"Null",IF(HV23=0,0,IF(HS23="Form 1",VLOOKUP(HV23,Lookups!$BR$3:$CC$63,E23,FALSE),IF(HS23="Form 2",VLOOKUP(HV23,Lookups!$BR$67:$CC$127,E23,FALSE),VLOOKUP(HV23,Lookups!$BR$130:$CC$190,E23,FALSE))))))</f>
        <v>39</v>
      </c>
      <c r="PR23">
        <f t="shared" si="67"/>
        <v>4</v>
      </c>
      <c r="PS23">
        <f>IF(HR23="","Null",IF(E23&lt;3,"Null",IF(OY23=0,0,IF(OW23="Form 1",VLOOKUP(OY23,Lookups!$BR$3:$CC$63,E23,FALSE),IF(OW23="Form 2",VLOOKUP(OY23,Lookups!$BR$67:$CC$127,E23,FALSE),VLOOKUP(OY23,Lookups!$BR$130:$CC$190,E23,FALSE))))))</f>
        <v>3</v>
      </c>
      <c r="PT23">
        <f t="shared" si="68"/>
        <v>-10</v>
      </c>
      <c r="PU23">
        <f t="shared" si="69"/>
        <v>0</v>
      </c>
      <c r="PV23">
        <f t="shared" si="70"/>
        <v>0</v>
      </c>
      <c r="PW23" t="str">
        <f t="shared" si="71"/>
        <v>Fall to Spring PI Administration</v>
      </c>
      <c r="PX23">
        <f t="shared" si="72"/>
        <v>0</v>
      </c>
      <c r="PY23">
        <f t="shared" si="73"/>
        <v>1</v>
      </c>
      <c r="PZ23" t="str">
        <f t="shared" si="74"/>
        <v>40 to 59 Sessions</v>
      </c>
      <c r="QA23" t="str">
        <f t="shared" si="75"/>
        <v>Series 4</v>
      </c>
      <c r="QB23" t="str">
        <f t="shared" si="76"/>
        <v>In Series 5 to 8</v>
      </c>
      <c r="QC23" t="str">
        <f>IF($MS23="System 44 Record",IF(BQ23&lt;MEDIAN(Directions!$F$3,Directions!$F$6),"Mid-Year Exited Student","Full Year Participant")&amp;IF(BP23&lt;Directions!$F$3,", Started Prior Year",", Started This Year"),"Null")</f>
        <v>Full Year Participant, Started This Year</v>
      </c>
      <c r="QD23">
        <f t="shared" si="77"/>
        <v>0</v>
      </c>
      <c r="QE23">
        <f t="shared" si="78"/>
        <v>0</v>
      </c>
      <c r="QF23">
        <f t="shared" si="79"/>
        <v>1</v>
      </c>
      <c r="QG23">
        <f t="shared" si="80"/>
        <v>0</v>
      </c>
      <c r="QH23">
        <f t="shared" si="81"/>
        <v>0</v>
      </c>
      <c r="QI23">
        <f t="shared" si="82"/>
        <v>0</v>
      </c>
      <c r="QJ23" t="str">
        <f t="shared" si="83"/>
        <v>RC! Only</v>
      </c>
      <c r="QK23" t="str">
        <f t="shared" si="84"/>
        <v>Null</v>
      </c>
      <c r="QL23" t="str">
        <f t="shared" si="85"/>
        <v>Null</v>
      </c>
      <c r="QM23" t="str">
        <f>IF($MS23="READ 180 Record",IF(AQ23="","Null",VLOOKUP(JJ23,Lookups!$DX$3:$EB$2054,AN23+1,FALSE)),"Null")</f>
        <v>Null</v>
      </c>
      <c r="QN23" t="str">
        <f t="shared" si="86"/>
        <v>Null</v>
      </c>
    </row>
    <row r="24" spans="1:456" x14ac:dyDescent="0.25">
      <c r="A24" s="161" t="s">
        <v>1447</v>
      </c>
      <c r="B24" s="161" t="s">
        <v>1447</v>
      </c>
      <c r="C24" s="161" t="s">
        <v>1447</v>
      </c>
      <c r="D24" s="161" t="s">
        <v>1447</v>
      </c>
      <c r="E24" s="161">
        <v>4</v>
      </c>
      <c r="F24" s="161" t="s">
        <v>1447</v>
      </c>
      <c r="G24" s="161" t="s">
        <v>885</v>
      </c>
      <c r="H24" s="161" t="s">
        <v>893</v>
      </c>
      <c r="I24" s="161">
        <v>566</v>
      </c>
      <c r="J24" s="159">
        <v>42242</v>
      </c>
      <c r="K24" s="161">
        <v>0</v>
      </c>
      <c r="L24" s="161">
        <v>0</v>
      </c>
      <c r="M24" s="161">
        <v>0</v>
      </c>
      <c r="N24" s="161">
        <v>0</v>
      </c>
      <c r="O24" s="161">
        <v>0</v>
      </c>
      <c r="P24" s="161">
        <v>0</v>
      </c>
      <c r="Q24" s="161">
        <v>0</v>
      </c>
      <c r="R24" s="161">
        <v>0</v>
      </c>
      <c r="S24" s="161">
        <v>0</v>
      </c>
      <c r="T24" s="161">
        <v>0</v>
      </c>
      <c r="U24" s="161">
        <v>0</v>
      </c>
      <c r="V24" s="161">
        <v>0</v>
      </c>
      <c r="W24" s="161">
        <v>0</v>
      </c>
      <c r="X24" s="161">
        <v>0</v>
      </c>
      <c r="AB24" s="161" t="s">
        <v>242</v>
      </c>
      <c r="AC24" s="161" t="s">
        <v>242</v>
      </c>
      <c r="AD24" s="161" t="s">
        <v>242</v>
      </c>
      <c r="AE24" s="161" t="s">
        <v>242</v>
      </c>
      <c r="AF24" s="161" t="s">
        <v>242</v>
      </c>
      <c r="AG24" s="161" t="s">
        <v>242</v>
      </c>
      <c r="AH24" s="161" t="s">
        <v>242</v>
      </c>
      <c r="AI24" s="161">
        <v>20150801</v>
      </c>
      <c r="AJ24" s="161">
        <v>20160525</v>
      </c>
      <c r="AK24" s="161" t="s">
        <v>869</v>
      </c>
      <c r="AL24" t="s">
        <v>1078</v>
      </c>
      <c r="BN24" t="s">
        <v>1079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HN24" s="161" t="s">
        <v>893</v>
      </c>
      <c r="JB24" s="161" t="s">
        <v>893</v>
      </c>
      <c r="JC24" s="161">
        <v>0</v>
      </c>
      <c r="JD24" s="161">
        <v>0</v>
      </c>
      <c r="JE24" s="161">
        <v>0</v>
      </c>
      <c r="JF24" s="161">
        <v>0</v>
      </c>
      <c r="JG24" s="159">
        <v>42242</v>
      </c>
      <c r="JH24" s="161">
        <v>566</v>
      </c>
      <c r="JI24" s="159">
        <v>42242</v>
      </c>
      <c r="JJ24" s="161">
        <v>566</v>
      </c>
      <c r="JK24" s="161">
        <v>13</v>
      </c>
      <c r="MN24" t="str">
        <f t="shared" si="0"/>
        <v>NoNoNoNoNoNo</v>
      </c>
      <c r="MO24" t="str">
        <f>IF(AND(MN24="NoNoNoNoNoNo",JI24=""),"No Programs",VLOOKUP(MN24,Lookups!$DA$4:$DB$67,2,FALSE))</f>
        <v>RI Screening Only</v>
      </c>
      <c r="MP24">
        <f t="shared" si="1"/>
        <v>0</v>
      </c>
      <c r="MQ24" t="str">
        <f t="shared" si="2"/>
        <v>RI User</v>
      </c>
      <c r="MR24" t="str">
        <f>Directions!$D$3</f>
        <v>Usage</v>
      </c>
      <c r="MS24" t="str">
        <f>VLOOKUP(MQ24,Lookups!$CU$71:$CV$80,2,FALSE)</f>
        <v>RI Record</v>
      </c>
      <c r="MT24">
        <f t="shared" si="3"/>
        <v>1</v>
      </c>
      <c r="MU24">
        <f t="shared" si="4"/>
        <v>1</v>
      </c>
      <c r="MV24">
        <f t="shared" si="5"/>
        <v>0</v>
      </c>
      <c r="MW24">
        <f t="shared" si="6"/>
        <v>0</v>
      </c>
      <c r="MX24">
        <f t="shared" si="7"/>
        <v>0</v>
      </c>
      <c r="MY24" t="str">
        <f t="shared" si="8"/>
        <v>Not Used</v>
      </c>
      <c r="MZ24">
        <f t="shared" si="9"/>
        <v>0</v>
      </c>
      <c r="NA24" t="str">
        <f t="shared" si="10"/>
        <v>Not Available</v>
      </c>
      <c r="NB24" t="str">
        <f t="shared" si="11"/>
        <v>Not Available</v>
      </c>
      <c r="NC24" t="str">
        <f t="shared" si="12"/>
        <v>4 Not Indicated</v>
      </c>
      <c r="ND24" t="str">
        <f t="shared" si="13"/>
        <v>4 Not Indicated</v>
      </c>
      <c r="NE24" t="str">
        <f t="shared" si="14"/>
        <v>4 Not Indicated</v>
      </c>
      <c r="NF24" t="str">
        <f t="shared" si="15"/>
        <v>4 Not Indicated</v>
      </c>
      <c r="NG24" t="str">
        <f t="shared" si="16"/>
        <v>4 Not Indicated</v>
      </c>
      <c r="NH24" s="159">
        <f t="shared" si="17"/>
        <v>42242</v>
      </c>
      <c r="NI24">
        <f t="shared" si="18"/>
        <v>566</v>
      </c>
      <c r="NJ24" s="159">
        <f t="shared" si="19"/>
        <v>42242</v>
      </c>
      <c r="NK24">
        <f t="shared" si="20"/>
        <v>566</v>
      </c>
      <c r="NL24" t="str">
        <f t="shared" si="21"/>
        <v>Lone RI Test</v>
      </c>
      <c r="NM24">
        <f t="shared" si="22"/>
        <v>0</v>
      </c>
      <c r="NN24">
        <f>IF(OR(E24="PK",E24="K",JJ24=""),"Null",INDEX(Lookups!$EZ$4:$FW$18,MATCH($JJ24,Lookups!$EY$4:$EY$18,1),MATCH($E24,Lookups!$EZ$3:$FW$3,0)))</f>
        <v>100</v>
      </c>
      <c r="NO24">
        <f>IF(OR(E24="PK",E24="K",JJ24=""),"Null",INDEX(Lookups!$EZ$4:$FW$18,MATCH($JJ24,Lookups!$EY$4:$EY$18,1),MATCH($E24,Lookups!$EZ$3:$FW$3,0) + 1))</f>
        <v>140</v>
      </c>
      <c r="NP24">
        <f t="shared" si="23"/>
        <v>200</v>
      </c>
      <c r="NQ24" t="str">
        <f t="shared" si="24"/>
        <v>No PI Needed</v>
      </c>
      <c r="NR24" t="str">
        <f t="shared" si="25"/>
        <v>No PI Needed</v>
      </c>
      <c r="NS24" t="str">
        <f t="shared" si="26"/>
        <v>400L to 599L</v>
      </c>
      <c r="NT24" t="str">
        <f t="shared" si="27"/>
        <v>400L to 599L</v>
      </c>
      <c r="NU24" t="str">
        <f t="shared" si="28"/>
        <v>400L to 599L</v>
      </c>
      <c r="NV24" s="183" t="str">
        <f t="array" ref="NV24">IF($NL24="No RI Tests","No RI Tests",VLOOKUP(IF(AND(E24="K",JJ24&lt;280),3,IF(AND(E24="K",JJ24&gt;=280),4,MAX(IF(E24=Lookups!$DF$6:$DF$99,IF(JJ24&gt;=Lookups!$DG$6:$DG$99,Lookups!$DH$6:$DH$99))))),Lookups!$DE$104:$DG$108,2,FALSE))</f>
        <v>2 Basic</v>
      </c>
      <c r="NW24" s="161" t="str">
        <f t="array" ref="NW24">IF($NL24="No RI Tests","No RI Tests",VLOOKUP(IF(AND(E24="K",JH24&lt;280),3,IF(AND(E24="K",JH24&gt;=280),4,MAX(IF(E24=Lookups!$DF$6:$DF$99,IF(NI24&gt;=Lookups!$DG$6:$DG$99,Lookups!$DH$6:$DH$99))))),Lookups!$DE$104:$DG$108,2,FALSE))</f>
        <v>2 Basic</v>
      </c>
      <c r="NX24" s="161" t="str">
        <f t="array" ref="NX24">IF($NL24="No RI Tests","No RI Tests",VLOOKUP(IF(AND(E24="K",NK24&lt;280),3,IF(AND(E24="K",NK24&gt;=280),4,MAX(IF(E24=Lookups!$DF$6:$DF$99,IF(NK24&gt;=Lookups!$DG$6:$DG$99,Lookups!$DH$6:$DH$99))))),Lookups!$DE$104:$DG$108,2,FALSE))</f>
        <v>2 Basic</v>
      </c>
      <c r="NY24" t="str">
        <f t="shared" si="29"/>
        <v>Null</v>
      </c>
      <c r="NZ24" t="str">
        <f t="shared" si="30"/>
        <v>Null</v>
      </c>
      <c r="OA24" t="str">
        <f t="shared" si="31"/>
        <v>No RI for Comparison</v>
      </c>
      <c r="OB24" s="161" t="str">
        <f t="array" ref="OB24">IF($NL24="No RI Tests","No RI Tests",IF(E24="K","N/A",VLOOKUP(MAX(IF(E24=Lookups!$DF$6:$DF$99,IF(JJ24&gt;=Lookups!$DG$6:$DG$99,Lookups!$DI$6:$DI$99))),Lookups!$DE$104:$DG$108,3,FALSE)))</f>
        <v>1 Limited</v>
      </c>
      <c r="OC24" s="161" t="str">
        <f t="array" ref="OC24">IF($NL24="No RI Tests","No RI Tests",IF(E24="K","N/A",VLOOKUP(MAX(IF(E24=Lookups!$DF$6:$DF$99,IF(NI24&gt;=Lookups!$DG$6:$DG$99,Lookups!$DI$6:$DI$99))),Lookups!$DE$104:$DG$108,3,FALSE)))</f>
        <v>1 Limited</v>
      </c>
      <c r="OD24" s="161" t="str">
        <f t="array" ref="OD24">IF($NL24="No RI Tests","No RI Tests",IF(E24="K","N/A",VLOOKUP(MAX(IF(E24=Lookups!$DF$6:$DF$99,IF(NK24&gt;=Lookups!$DG$6:$DG$99,Lookups!$DI$6:$DI$99))),Lookups!$DE$104:$DG$108,3,FALSE)))</f>
        <v>1 Limited</v>
      </c>
      <c r="OE24" t="str">
        <f t="shared" si="32"/>
        <v>Null</v>
      </c>
      <c r="OF24" t="str">
        <f t="shared" si="33"/>
        <v>Null</v>
      </c>
      <c r="OG24" t="str">
        <f t="shared" si="34"/>
        <v>No RI for Comparison</v>
      </c>
      <c r="OH24" t="str">
        <f t="shared" si="35"/>
        <v>Null</v>
      </c>
      <c r="OI24" t="str">
        <f t="shared" si="36"/>
        <v>Null</v>
      </c>
      <c r="OJ24" t="str">
        <f t="shared" si="37"/>
        <v>Null</v>
      </c>
      <c r="OK24" t="str">
        <f t="shared" si="38"/>
        <v>Null</v>
      </c>
      <c r="OL24" t="str">
        <f t="shared" si="39"/>
        <v>Null</v>
      </c>
      <c r="OM24" t="str">
        <f t="shared" si="40"/>
        <v>Fall Administration</v>
      </c>
      <c r="ON24" t="str">
        <f t="shared" si="41"/>
        <v>Null</v>
      </c>
      <c r="OO24" t="str">
        <f t="shared" si="42"/>
        <v>Fall Administration RI</v>
      </c>
      <c r="OP24" t="str">
        <f ca="1">IF(AND(HR24&lt;&gt;"",JJ24&lt;600),IF(HT24="Advancing","Tier 2","Tier 3"),IF(JI24="","Null",IF(OR(E24="K",E24&lt;3),"FRA Recommended",IF(JJ24&gt;=IF(E24&lt;6,400,600),IF(JJ24&lt;VLOOKUP(E24,Lookups!$AP$3:$AR$16,3,FALSE),"Tier 2","Core"),IF(JJ24&lt;400,IF(RAND()&lt;0.81,"Tier 3","Tier 2"),IF(RAND()&lt;0.51,"Tier 3","Tier 2"))))))</f>
        <v>Tier 2</v>
      </c>
      <c r="OQ24" t="str">
        <f t="shared" si="43"/>
        <v>Average Reading Invt. Under 15 Minutes Long</v>
      </c>
      <c r="OR24" t="str">
        <f t="shared" si="44"/>
        <v>Null</v>
      </c>
      <c r="OS24" t="str">
        <f t="shared" si="45"/>
        <v>Null</v>
      </c>
      <c r="OT24">
        <f t="shared" si="46"/>
        <v>0</v>
      </c>
      <c r="OU24" s="159" t="str">
        <f t="shared" si="47"/>
        <v>No PI Tests</v>
      </c>
      <c r="OV24" t="str">
        <f t="shared" si="48"/>
        <v>No PI Tests</v>
      </c>
      <c r="OW24" t="str">
        <f t="shared" si="49"/>
        <v>No PI Tests</v>
      </c>
      <c r="OX24" t="str">
        <f t="shared" si="50"/>
        <v>No PI Tests</v>
      </c>
      <c r="OY24" t="str">
        <f t="shared" si="51"/>
        <v>No PI Tests</v>
      </c>
      <c r="OZ24" t="str">
        <f t="shared" si="52"/>
        <v>No PI Tests</v>
      </c>
      <c r="PA24" s="159" t="str">
        <f t="shared" si="53"/>
        <v>No PI Tests</v>
      </c>
      <c r="PB24" t="str">
        <f t="shared" si="54"/>
        <v>No PI Tests</v>
      </c>
      <c r="PC24" t="str">
        <f t="shared" si="55"/>
        <v>No PI Tests</v>
      </c>
      <c r="PD24" t="str">
        <f t="shared" si="56"/>
        <v>No PI Tests</v>
      </c>
      <c r="PE24" t="str">
        <f t="shared" si="57"/>
        <v>No PI Tests</v>
      </c>
      <c r="PF24" t="str">
        <f t="shared" si="58"/>
        <v>No PI Tests</v>
      </c>
      <c r="PG24" t="str">
        <f t="shared" si="59"/>
        <v>No PI Tests</v>
      </c>
      <c r="PH24">
        <f t="shared" si="60"/>
        <v>0</v>
      </c>
      <c r="PI24">
        <f t="shared" si="61"/>
        <v>0</v>
      </c>
      <c r="PJ24" t="str">
        <f t="shared" si="62"/>
        <v>Null</v>
      </c>
      <c r="PK24" t="str">
        <f>IF(HR24="","Null",IF(E24&lt;3,"Null",IF(HU24=0,0,IF(HS24="Form 1",VLOOKUP(HU24,Lookups!$BE$3:$BP$63,E24,FALSE),IF(HS24="Form 2",VLOOKUP(HU24,Lookups!$BE$67:$BP$127,E24,FALSE),VLOOKUP(HU24,Lookups!$BE$130:$BP$190,E24,FALSE))))))</f>
        <v>Null</v>
      </c>
      <c r="PL24" t="str">
        <f t="shared" si="63"/>
        <v>Null</v>
      </c>
      <c r="PM24" t="str">
        <f>IF($PH24=0,"Null",IF(E24&lt;3,"Null",IF(OX24=0,0,IF(OV24="Form 1",VLOOKUP(OX24,Lookups!$BE$3:$BP$63,E24,FALSE),IF(OV24="Form 2",VLOOKUP(OX24,Lookups!$BE$67:$BP$127,E24,FALSE),VLOOKUP(OX24,Lookups!$BE$130:$BP$190,E24,FALSE))))))</f>
        <v>Null</v>
      </c>
      <c r="PN24" t="str">
        <f t="shared" si="64"/>
        <v>Null</v>
      </c>
      <c r="PO24" t="str">
        <f t="shared" si="65"/>
        <v>Null</v>
      </c>
      <c r="PP24" t="str">
        <f t="shared" si="66"/>
        <v>Null</v>
      </c>
      <c r="PQ24" t="str">
        <f>IF(HR24="","Null",IF(E24&lt;3,"Null",IF(HV24=0,0,IF(HS24="Form 1",VLOOKUP(HV24,Lookups!$BR$3:$CC$63,E24,FALSE),IF(HS24="Form 2",VLOOKUP(HV24,Lookups!$BR$67:$CC$127,E24,FALSE),VLOOKUP(HV24,Lookups!$BR$130:$CC$190,E24,FALSE))))))</f>
        <v>Null</v>
      </c>
      <c r="PR24" t="str">
        <f t="shared" si="67"/>
        <v>Null</v>
      </c>
      <c r="PS24" t="str">
        <f>IF(HR24="","Null",IF(E24&lt;3,"Null",IF(OY24=0,0,IF(OW24="Form 1",VLOOKUP(OY24,Lookups!$BR$3:$CC$63,E24,FALSE),IF(OW24="Form 2",VLOOKUP(OY24,Lookups!$BR$67:$CC$127,E24,FALSE),VLOOKUP(OY24,Lookups!$BR$130:$CC$190,E24,FALSE))))))</f>
        <v>Null</v>
      </c>
      <c r="PT24" t="str">
        <f t="shared" si="68"/>
        <v>Null</v>
      </c>
      <c r="PU24" t="str">
        <f t="shared" si="69"/>
        <v>Null</v>
      </c>
      <c r="PV24" t="str">
        <f t="shared" si="70"/>
        <v>Null</v>
      </c>
      <c r="PW24" t="str">
        <f t="shared" si="71"/>
        <v>No PI Tests</v>
      </c>
      <c r="PX24">
        <f t="shared" si="72"/>
        <v>0</v>
      </c>
      <c r="PY24">
        <f t="shared" si="73"/>
        <v>0</v>
      </c>
      <c r="PZ24" t="str">
        <f t="shared" si="74"/>
        <v>Null</v>
      </c>
      <c r="QA24" t="str">
        <f t="shared" si="75"/>
        <v>Null</v>
      </c>
      <c r="QB24" t="str">
        <f t="shared" si="76"/>
        <v>Null</v>
      </c>
      <c r="QC24" t="str">
        <f>IF($MS24="System 44 Record",IF(BQ24&lt;MEDIAN(Directions!$F$3,Directions!$F$6),"Mid-Year Exited Student","Full Year Participant")&amp;IF(BP24&lt;Directions!$F$3,", Started Prior Year",", Started This Year"),"Null")</f>
        <v>Null</v>
      </c>
      <c r="QD24" t="str">
        <f t="shared" si="77"/>
        <v>Null</v>
      </c>
      <c r="QE24">
        <f t="shared" si="78"/>
        <v>0</v>
      </c>
      <c r="QF24">
        <f t="shared" si="79"/>
        <v>0</v>
      </c>
      <c r="QG24">
        <f t="shared" si="80"/>
        <v>0</v>
      </c>
      <c r="QH24">
        <f t="shared" si="81"/>
        <v>0</v>
      </c>
      <c r="QI24">
        <f t="shared" si="82"/>
        <v>0</v>
      </c>
      <c r="QJ24" t="str">
        <f t="shared" si="83"/>
        <v>Used None</v>
      </c>
      <c r="QK24" t="str">
        <f t="shared" si="84"/>
        <v>Null</v>
      </c>
      <c r="QL24" t="str">
        <f t="shared" si="85"/>
        <v>Null</v>
      </c>
      <c r="QM24" t="str">
        <f>IF($MS24="READ 180 Record",IF(AQ24="","Null",VLOOKUP(JJ24,Lookups!$DX$3:$EB$2054,AN24+1,FALSE)),"Null")</f>
        <v>Null</v>
      </c>
      <c r="QN24" t="str">
        <f t="shared" si="86"/>
        <v>Null</v>
      </c>
    </row>
    <row r="25" spans="1:456" x14ac:dyDescent="0.25">
      <c r="A25" s="161" t="s">
        <v>1447</v>
      </c>
      <c r="B25" s="161" t="s">
        <v>1447</v>
      </c>
      <c r="C25" s="161" t="s">
        <v>1447</v>
      </c>
      <c r="D25" s="161" t="s">
        <v>1447</v>
      </c>
      <c r="E25" s="161">
        <v>3</v>
      </c>
      <c r="F25" s="161" t="s">
        <v>1447</v>
      </c>
      <c r="G25" s="161" t="s">
        <v>885</v>
      </c>
      <c r="H25" s="161" t="s">
        <v>892</v>
      </c>
      <c r="I25" s="161">
        <v>458</v>
      </c>
      <c r="J25" s="159">
        <v>42495</v>
      </c>
      <c r="K25" s="161">
        <v>0</v>
      </c>
      <c r="L25" s="161">
        <v>0</v>
      </c>
      <c r="M25" s="161">
        <v>0</v>
      </c>
      <c r="N25" s="161">
        <v>0</v>
      </c>
      <c r="O25" s="161">
        <v>0</v>
      </c>
      <c r="P25" s="161">
        <v>0</v>
      </c>
      <c r="Q25" s="161">
        <v>0</v>
      </c>
      <c r="R25" s="161">
        <v>0</v>
      </c>
      <c r="S25" s="161">
        <v>0</v>
      </c>
      <c r="T25" s="161">
        <v>0</v>
      </c>
      <c r="U25" s="161">
        <v>0</v>
      </c>
      <c r="V25" s="161">
        <v>0</v>
      </c>
      <c r="W25" s="161">
        <v>0</v>
      </c>
      <c r="X25" s="161">
        <v>0</v>
      </c>
      <c r="AB25" s="161" t="s">
        <v>242</v>
      </c>
      <c r="AC25" s="161" t="s">
        <v>242</v>
      </c>
      <c r="AD25" s="161" t="s">
        <v>242</v>
      </c>
      <c r="AE25" s="161" t="s">
        <v>242</v>
      </c>
      <c r="AF25" s="161" t="s">
        <v>241</v>
      </c>
      <c r="AG25" s="161" t="s">
        <v>241</v>
      </c>
      <c r="AH25" s="161" t="s">
        <v>242</v>
      </c>
      <c r="AI25" s="161">
        <v>20150801</v>
      </c>
      <c r="AJ25" s="161">
        <v>20160525</v>
      </c>
      <c r="AK25" s="161" t="s">
        <v>869</v>
      </c>
      <c r="AL25" t="s">
        <v>1078</v>
      </c>
      <c r="BN25" t="s">
        <v>1076</v>
      </c>
      <c r="BO25" t="s">
        <v>892</v>
      </c>
      <c r="BP25" s="159">
        <v>42258</v>
      </c>
      <c r="BQ25" s="159">
        <v>42493</v>
      </c>
      <c r="BR25" t="s">
        <v>877</v>
      </c>
      <c r="BS25">
        <v>458</v>
      </c>
      <c r="BT25" s="159">
        <v>42493</v>
      </c>
      <c r="BU25">
        <v>10</v>
      </c>
      <c r="BV25">
        <v>4</v>
      </c>
      <c r="BW25">
        <v>66</v>
      </c>
      <c r="BX25">
        <v>54</v>
      </c>
      <c r="BY25">
        <v>990</v>
      </c>
      <c r="BZ25">
        <v>1036</v>
      </c>
      <c r="CA25">
        <v>19</v>
      </c>
      <c r="CB25">
        <v>17</v>
      </c>
      <c r="CC25">
        <v>21</v>
      </c>
      <c r="CD25">
        <v>91</v>
      </c>
      <c r="CE25">
        <v>92</v>
      </c>
      <c r="CF25">
        <v>94</v>
      </c>
      <c r="CG25">
        <v>98</v>
      </c>
      <c r="CH25">
        <v>94</v>
      </c>
      <c r="CI25">
        <v>16681</v>
      </c>
      <c r="CJ25">
        <v>2.0385</v>
      </c>
      <c r="CK25">
        <v>10</v>
      </c>
      <c r="CL25">
        <v>3</v>
      </c>
      <c r="ET25" s="161">
        <v>0</v>
      </c>
      <c r="EU25" s="161">
        <v>0</v>
      </c>
      <c r="EV25" s="161">
        <v>0</v>
      </c>
      <c r="EW25" s="161">
        <v>0</v>
      </c>
      <c r="EX25" s="161">
        <v>0</v>
      </c>
      <c r="EY25" s="161">
        <v>0</v>
      </c>
      <c r="EZ25" s="161">
        <v>0</v>
      </c>
      <c r="FA25" s="161">
        <v>0</v>
      </c>
      <c r="FB25" s="161">
        <v>0</v>
      </c>
      <c r="FC25" s="161">
        <v>0</v>
      </c>
      <c r="FD25" s="161">
        <v>0</v>
      </c>
      <c r="FE25" s="161">
        <v>0</v>
      </c>
      <c r="HN25" s="161" t="s">
        <v>892</v>
      </c>
      <c r="HO25" s="159">
        <v>42250</v>
      </c>
      <c r="HP25" s="159">
        <v>42496</v>
      </c>
      <c r="HQ25" s="161">
        <v>3</v>
      </c>
      <c r="HR25" s="159">
        <v>42250</v>
      </c>
      <c r="HS25" s="161" t="s">
        <v>872</v>
      </c>
      <c r="HT25" s="161" t="s">
        <v>878</v>
      </c>
      <c r="HU25" s="161">
        <v>38</v>
      </c>
      <c r="HV25" s="161">
        <v>7</v>
      </c>
      <c r="HW25" s="161">
        <v>0</v>
      </c>
      <c r="HX25" s="159">
        <v>42345</v>
      </c>
      <c r="HY25" s="161" t="s">
        <v>874</v>
      </c>
      <c r="HZ25" s="161" t="s">
        <v>873</v>
      </c>
      <c r="IA25" s="161">
        <v>43</v>
      </c>
      <c r="IB25" s="161">
        <v>18</v>
      </c>
      <c r="IC25" s="161">
        <v>0</v>
      </c>
      <c r="ID25" s="159">
        <v>42496</v>
      </c>
      <c r="IE25" s="161" t="s">
        <v>879</v>
      </c>
      <c r="IF25" s="161" t="s">
        <v>873</v>
      </c>
      <c r="IG25" s="161">
        <v>50</v>
      </c>
      <c r="IH25" s="161">
        <v>11</v>
      </c>
      <c r="II25" s="161">
        <v>0</v>
      </c>
      <c r="JB25" s="161" t="s">
        <v>892</v>
      </c>
      <c r="JC25" s="161">
        <v>25</v>
      </c>
      <c r="JD25" s="161">
        <v>24</v>
      </c>
      <c r="JE25" s="161">
        <v>29</v>
      </c>
      <c r="JF25" s="161">
        <v>11862</v>
      </c>
      <c r="JG25" s="159">
        <v>42495</v>
      </c>
      <c r="JH25" s="161">
        <v>458</v>
      </c>
      <c r="JI25" s="159">
        <v>42243</v>
      </c>
      <c r="JJ25" s="161">
        <v>0</v>
      </c>
      <c r="JK25" s="161">
        <v>4</v>
      </c>
      <c r="JL25" s="159">
        <v>42346</v>
      </c>
      <c r="JM25" s="161">
        <v>320</v>
      </c>
      <c r="JN25" s="161">
        <v>9</v>
      </c>
      <c r="JO25" s="159">
        <v>42495</v>
      </c>
      <c r="JP25" s="161">
        <v>458</v>
      </c>
      <c r="JQ25" s="161">
        <v>21</v>
      </c>
      <c r="MN25" t="str">
        <f t="shared" si="0"/>
        <v>NoNoNoYesYesNo</v>
      </c>
      <c r="MO25" t="str">
        <f>IF(AND(MN25="NoNoNoNoNoNo",JI25=""),"No Programs",VLOOKUP(MN25,Lookups!$DA$4:$DB$67,2,FALSE))</f>
        <v>System 44 Only</v>
      </c>
      <c r="MP25">
        <f t="shared" si="1"/>
        <v>0</v>
      </c>
      <c r="MQ25" t="str">
        <f t="shared" si="2"/>
        <v>System 44 User</v>
      </c>
      <c r="MR25" t="str">
        <f>Directions!$D$3</f>
        <v>Usage</v>
      </c>
      <c r="MS25" t="str">
        <f>VLOOKUP(MQ25,Lookups!$CU$71:$CV$80,2,FALSE)</f>
        <v>System 44 Record</v>
      </c>
      <c r="MT25">
        <f t="shared" si="3"/>
        <v>1</v>
      </c>
      <c r="MU25">
        <f t="shared" si="4"/>
        <v>1</v>
      </c>
      <c r="MV25">
        <f t="shared" si="5"/>
        <v>1</v>
      </c>
      <c r="MW25">
        <f t="shared" si="6"/>
        <v>1</v>
      </c>
      <c r="MX25">
        <f t="shared" si="7"/>
        <v>35.142857142857146</v>
      </c>
      <c r="MY25" t="str">
        <f t="shared" si="8"/>
        <v>Not Used</v>
      </c>
      <c r="MZ25">
        <f t="shared" si="9"/>
        <v>0</v>
      </c>
      <c r="NA25" t="str">
        <f t="shared" si="10"/>
        <v>Not Available</v>
      </c>
      <c r="NB25" t="str">
        <f t="shared" si="11"/>
        <v>Not Available</v>
      </c>
      <c r="NC25" t="str">
        <f t="shared" si="12"/>
        <v>4 Not Indicated</v>
      </c>
      <c r="ND25" t="str">
        <f t="shared" si="13"/>
        <v>4 Not Indicated</v>
      </c>
      <c r="NE25" t="str">
        <f t="shared" si="14"/>
        <v>4 Not Indicated</v>
      </c>
      <c r="NF25" t="str">
        <f t="shared" si="15"/>
        <v>4 Not Indicated</v>
      </c>
      <c r="NG25" t="str">
        <f t="shared" si="16"/>
        <v>4 Not Indicated</v>
      </c>
      <c r="NH25" s="159">
        <f t="shared" si="17"/>
        <v>42495</v>
      </c>
      <c r="NI25">
        <f t="shared" si="18"/>
        <v>458</v>
      </c>
      <c r="NJ25" s="159">
        <f t="shared" si="19"/>
        <v>42495</v>
      </c>
      <c r="NK25">
        <f t="shared" si="20"/>
        <v>458</v>
      </c>
      <c r="NL25">
        <f t="shared" si="21"/>
        <v>36</v>
      </c>
      <c r="NM25">
        <f t="shared" si="22"/>
        <v>1</v>
      </c>
      <c r="NN25">
        <f>IF(OR(E25="PK",E25="K",JJ25=""),"Null",INDEX(Lookups!$EZ$4:$FW$18,MATCH($JJ25,Lookups!$EY$4:$EY$18,1),MATCH($E25,Lookups!$EZ$3:$FW$3,0)))</f>
        <v>235</v>
      </c>
      <c r="NO25">
        <f>IF(OR(E25="PK",E25="K",JJ25=""),"Null",INDEX(Lookups!$EZ$4:$FW$18,MATCH($JJ25,Lookups!$EY$4:$EY$18,1),MATCH($E25,Lookups!$EZ$3:$FW$3,0) + 1))</f>
        <v>340</v>
      </c>
      <c r="NP25">
        <f t="shared" si="23"/>
        <v>470</v>
      </c>
      <c r="NQ25" t="str">
        <f t="shared" si="24"/>
        <v>PI is Recommended</v>
      </c>
      <c r="NR25" t="str">
        <f t="shared" si="25"/>
        <v>No PI Needed</v>
      </c>
      <c r="NS25" t="str">
        <f t="shared" si="26"/>
        <v>BR to 199L</v>
      </c>
      <c r="NT25" t="str">
        <f t="shared" si="27"/>
        <v>400L to 599L</v>
      </c>
      <c r="NU25" t="str">
        <f t="shared" si="28"/>
        <v>400L to 599L</v>
      </c>
      <c r="NV25" s="183" t="str">
        <f t="array" ref="NV25">IF($NL25="No RI Tests","No RI Tests",VLOOKUP(IF(AND(E25="K",JJ25&lt;280),3,IF(AND(E25="K",JJ25&gt;=280),4,MAX(IF(E25=Lookups!$DF$6:$DF$99,IF(JJ25&gt;=Lookups!$DG$6:$DG$99,Lookups!$DH$6:$DH$99))))),Lookups!$DE$104:$DG$108,2,FALSE))</f>
        <v>1 Below Basic</v>
      </c>
      <c r="NW25" s="161" t="str">
        <f t="array" ref="NW25">IF($NL25="No RI Tests","No RI Tests",VLOOKUP(IF(AND(E25="K",JH25&lt;280),3,IF(AND(E25="K",JH25&gt;=280),4,MAX(IF(E25=Lookups!$DF$6:$DF$99,IF(NI25&gt;=Lookups!$DG$6:$DG$99,Lookups!$DH$6:$DH$99))))),Lookups!$DE$104:$DG$108,2,FALSE))</f>
        <v>2 Basic</v>
      </c>
      <c r="NX25" s="161" t="str">
        <f t="array" ref="NX25">IF($NL25="No RI Tests","No RI Tests",VLOOKUP(IF(AND(E25="K",NK25&lt;280),3,IF(AND(E25="K",NK25&gt;=280),4,MAX(IF(E25=Lookups!$DF$6:$DF$99,IF(NK25&gt;=Lookups!$DG$6:$DG$99,Lookups!$DH$6:$DH$99))))),Lookups!$DE$104:$DG$108,2,FALSE))</f>
        <v>2 Basic</v>
      </c>
      <c r="NY25">
        <f t="shared" si="29"/>
        <v>0</v>
      </c>
      <c r="NZ25">
        <f t="shared" si="30"/>
        <v>1</v>
      </c>
      <c r="OA25" t="str">
        <f t="shared" si="31"/>
        <v>Improved Performance Level</v>
      </c>
      <c r="OB25" s="161" t="str">
        <f t="array" ref="OB25">IF($NL25="No RI Tests","No RI Tests",IF(E25="K","N/A",VLOOKUP(MAX(IF(E25=Lookups!$DF$6:$DF$99,IF(JJ25&gt;=Lookups!$DG$6:$DG$99,Lookups!$DI$6:$DI$99))),Lookups!$DE$104:$DG$108,3,FALSE)))</f>
        <v>1 Limited</v>
      </c>
      <c r="OC25" s="161" t="str">
        <f t="array" ref="OC25">IF($NL25="No RI Tests","No RI Tests",IF(E25="K","N/A",VLOOKUP(MAX(IF(E25=Lookups!$DF$6:$DF$99,IF(NI25&gt;=Lookups!$DG$6:$DG$99,Lookups!$DI$6:$DI$99))),Lookups!$DE$104:$DG$108,3,FALSE)))</f>
        <v>1 Limited</v>
      </c>
      <c r="OD25" s="161" t="str">
        <f t="array" ref="OD25">IF($NL25="No RI Tests","No RI Tests",IF(E25="K","N/A",VLOOKUP(MAX(IF(E25=Lookups!$DF$6:$DF$99,IF(NK25&gt;=Lookups!$DG$6:$DG$99,Lookups!$DI$6:$DI$99))),Lookups!$DE$104:$DG$108,3,FALSE)))</f>
        <v>1 Limited</v>
      </c>
      <c r="OE25">
        <f t="shared" si="32"/>
        <v>1</v>
      </c>
      <c r="OF25">
        <f t="shared" si="33"/>
        <v>0</v>
      </c>
      <c r="OG25" t="str">
        <f t="shared" si="34"/>
        <v>Maintained Performance Level</v>
      </c>
      <c r="OH25">
        <f t="shared" si="35"/>
        <v>458</v>
      </c>
      <c r="OI25">
        <f t="shared" si="36"/>
        <v>1</v>
      </c>
      <c r="OJ25">
        <f t="shared" si="37"/>
        <v>1</v>
      </c>
      <c r="OK25">
        <f t="shared" si="38"/>
        <v>0</v>
      </c>
      <c r="OL25">
        <f t="shared" si="39"/>
        <v>1.5930434782608696</v>
      </c>
      <c r="OM25" t="str">
        <f t="shared" si="40"/>
        <v>Fall Administration</v>
      </c>
      <c r="ON25" t="str">
        <f t="shared" si="41"/>
        <v>Spring Administration</v>
      </c>
      <c r="OO25" t="str">
        <f t="shared" si="42"/>
        <v>Fall to Spring-Full Year RI</v>
      </c>
      <c r="OP25" t="str">
        <f ca="1">IF(AND(HR25&lt;&gt;"",JJ25&lt;600),IF(HT25="Advancing","Tier 2","Tier 3"),IF(JI25="","Null",IF(OR(E25="K",E25&lt;3),"FRA Recommended",IF(JJ25&gt;=IF(E25&lt;6,400,600),IF(JJ25&lt;VLOOKUP(E25,Lookups!$AP$3:$AR$16,3,FALSE),"Tier 2","Core"),IF(JJ25&lt;400,IF(RAND()&lt;0.81,"Tier 3","Tier 2"),IF(RAND()&lt;0.51,"Tier 3","Tier 2"))))))</f>
        <v>Tier 3</v>
      </c>
      <c r="OQ25" t="str">
        <f t="shared" si="43"/>
        <v>Average Reading Invt. Under 15 Minutes Long</v>
      </c>
      <c r="OR25">
        <f t="shared" si="44"/>
        <v>0</v>
      </c>
      <c r="OS25" t="str">
        <f t="shared" si="45"/>
        <v>Null</v>
      </c>
      <c r="OT25">
        <f t="shared" si="46"/>
        <v>458</v>
      </c>
      <c r="OU25" s="159">
        <f t="shared" si="47"/>
        <v>42496</v>
      </c>
      <c r="OV25" t="str">
        <f t="shared" si="48"/>
        <v>Form 3</v>
      </c>
      <c r="OW25" t="str">
        <f t="shared" si="49"/>
        <v>Developing</v>
      </c>
      <c r="OX25">
        <f t="shared" si="50"/>
        <v>50</v>
      </c>
      <c r="OY25">
        <f t="shared" si="51"/>
        <v>11</v>
      </c>
      <c r="OZ25">
        <f t="shared" si="52"/>
        <v>0</v>
      </c>
      <c r="PA25" s="159">
        <f t="shared" si="53"/>
        <v>42345</v>
      </c>
      <c r="PB25" t="str">
        <f t="shared" si="54"/>
        <v>Form 2</v>
      </c>
      <c r="PC25" t="str">
        <f t="shared" si="55"/>
        <v>Developing</v>
      </c>
      <c r="PD25">
        <f t="shared" si="56"/>
        <v>43</v>
      </c>
      <c r="PE25">
        <f t="shared" si="57"/>
        <v>18</v>
      </c>
      <c r="PF25">
        <f t="shared" si="58"/>
        <v>0</v>
      </c>
      <c r="PG25">
        <f t="shared" si="59"/>
        <v>35.142857142857146</v>
      </c>
      <c r="PH25">
        <f t="shared" si="60"/>
        <v>1</v>
      </c>
      <c r="PI25">
        <f t="shared" si="61"/>
        <v>1</v>
      </c>
      <c r="PJ25">
        <f t="shared" si="62"/>
        <v>38</v>
      </c>
      <c r="PK25">
        <f>IF(HR25="","Null",IF(E25&lt;3,"Null",IF(HU25=0,0,IF(HS25="Form 1",VLOOKUP(HU25,Lookups!$BE$3:$BP$63,E25,FALSE),IF(HS25="Form 2",VLOOKUP(HU25,Lookups!$BE$67:$BP$127,E25,FALSE),VLOOKUP(HU25,Lookups!$BE$130:$BP$190,E25,FALSE))))))</f>
        <v>29</v>
      </c>
      <c r="PL25">
        <f t="shared" si="63"/>
        <v>50</v>
      </c>
      <c r="PM25">
        <f>IF($PH25=0,"Null",IF(E25&lt;3,"Null",IF(OX25=0,0,IF(OV25="Form 1",VLOOKUP(OX25,Lookups!$BE$3:$BP$63,E25,FALSE),IF(OV25="Form 2",VLOOKUP(OX25,Lookups!$BE$67:$BP$127,E25,FALSE),VLOOKUP(OX25,Lookups!$BE$130:$BP$190,E25,FALSE))))))</f>
        <v>60</v>
      </c>
      <c r="PN25">
        <f t="shared" si="64"/>
        <v>12</v>
      </c>
      <c r="PO25">
        <f t="shared" si="65"/>
        <v>1</v>
      </c>
      <c r="PP25">
        <f t="shared" si="66"/>
        <v>7</v>
      </c>
      <c r="PQ25">
        <f>IF(HR25="","Null",IF(E25&lt;3,"Null",IF(HV25=0,0,IF(HS25="Form 1",VLOOKUP(HV25,Lookups!$BR$3:$CC$63,E25,FALSE),IF(HS25="Form 2",VLOOKUP(HV25,Lookups!$BR$67:$CC$127,E25,FALSE),VLOOKUP(HV25,Lookups!$BR$130:$CC$190,E25,FALSE))))))</f>
        <v>34</v>
      </c>
      <c r="PR25">
        <f t="shared" si="67"/>
        <v>11</v>
      </c>
      <c r="PS25">
        <f>IF(HR25="","Null",IF(E25&lt;3,"Null",IF(OY25=0,0,IF(OW25="Form 1",VLOOKUP(OY25,Lookups!$BR$3:$CC$63,E25,FALSE),IF(OW25="Form 2",VLOOKUP(OY25,Lookups!$BR$67:$CC$127,E25,FALSE),VLOOKUP(OY25,Lookups!$BR$130:$CC$190,E25,FALSE))))))</f>
        <v>43</v>
      </c>
      <c r="PT25">
        <f t="shared" si="68"/>
        <v>4</v>
      </c>
      <c r="PU25">
        <f t="shared" si="69"/>
        <v>1</v>
      </c>
      <c r="PV25">
        <f t="shared" si="70"/>
        <v>0</v>
      </c>
      <c r="PW25" t="str">
        <f t="shared" si="71"/>
        <v>Fall to Spring PI Administration</v>
      </c>
      <c r="PX25">
        <f t="shared" si="72"/>
        <v>0</v>
      </c>
      <c r="PY25">
        <f t="shared" si="73"/>
        <v>1</v>
      </c>
      <c r="PZ25" t="str">
        <f t="shared" si="74"/>
        <v>40 to 59 Sessions</v>
      </c>
      <c r="QA25" t="str">
        <f t="shared" si="75"/>
        <v>Series 1</v>
      </c>
      <c r="QB25" t="str">
        <f t="shared" si="76"/>
        <v>In Series 9 to 12</v>
      </c>
      <c r="QC25" t="str">
        <f>IF($MS25="System 44 Record",IF(BQ25&lt;MEDIAN(Directions!$F$3,Directions!$F$6),"Mid-Year Exited Student","Full Year Participant")&amp;IF(BP25&lt;Directions!$F$3,", Started Prior Year",", Started This Year"),"Null")</f>
        <v>Full Year Participant, Started This Year</v>
      </c>
      <c r="QD25">
        <f t="shared" si="77"/>
        <v>0</v>
      </c>
      <c r="QE25">
        <f t="shared" si="78"/>
        <v>0</v>
      </c>
      <c r="QF25">
        <f t="shared" si="79"/>
        <v>1</v>
      </c>
      <c r="QG25">
        <f t="shared" si="80"/>
        <v>0</v>
      </c>
      <c r="QH25">
        <f t="shared" si="81"/>
        <v>0</v>
      </c>
      <c r="QI25">
        <f t="shared" si="82"/>
        <v>0</v>
      </c>
      <c r="QJ25" t="str">
        <f t="shared" si="83"/>
        <v>RC! Only</v>
      </c>
      <c r="QK25" t="str">
        <f t="shared" si="84"/>
        <v>Null</v>
      </c>
      <c r="QL25" t="str">
        <f t="shared" si="85"/>
        <v>Null</v>
      </c>
      <c r="QM25" t="str">
        <f>IF($MS25="READ 180 Record",IF(AQ25="","Null",VLOOKUP(JJ25,Lookups!$DX$3:$EB$2054,AN25+1,FALSE)),"Null")</f>
        <v>Null</v>
      </c>
      <c r="QN25" t="str">
        <f t="shared" si="86"/>
        <v>Null</v>
      </c>
    </row>
    <row r="26" spans="1:456" x14ac:dyDescent="0.25">
      <c r="A26" s="161" t="s">
        <v>1447</v>
      </c>
      <c r="B26" s="161" t="s">
        <v>1447</v>
      </c>
      <c r="C26" s="161" t="s">
        <v>1447</v>
      </c>
      <c r="D26" s="161" t="s">
        <v>1447</v>
      </c>
      <c r="E26" s="161">
        <v>7</v>
      </c>
      <c r="F26" s="161" t="s">
        <v>1447</v>
      </c>
      <c r="G26" s="161" t="s">
        <v>880</v>
      </c>
      <c r="H26" s="161" t="s">
        <v>881</v>
      </c>
      <c r="K26" s="161">
        <v>0</v>
      </c>
      <c r="L26" s="161">
        <v>0</v>
      </c>
      <c r="M26" s="161">
        <v>0</v>
      </c>
      <c r="N26" s="161">
        <v>0</v>
      </c>
      <c r="O26" s="161">
        <v>0</v>
      </c>
      <c r="P26" s="161">
        <v>0</v>
      </c>
      <c r="Q26" s="161">
        <v>0</v>
      </c>
      <c r="R26" s="161">
        <v>0</v>
      </c>
      <c r="S26" s="161">
        <v>0</v>
      </c>
      <c r="T26" s="161">
        <v>0</v>
      </c>
      <c r="U26" s="161">
        <v>0</v>
      </c>
      <c r="V26" s="161">
        <v>0</v>
      </c>
      <c r="W26" s="161">
        <v>0</v>
      </c>
      <c r="X26" s="161">
        <v>0</v>
      </c>
      <c r="AB26" s="161" t="s">
        <v>242</v>
      </c>
      <c r="AC26" s="161" t="s">
        <v>242</v>
      </c>
      <c r="AD26" s="161" t="s">
        <v>242</v>
      </c>
      <c r="AE26" s="161" t="s">
        <v>242</v>
      </c>
      <c r="AF26" s="161" t="s">
        <v>242</v>
      </c>
      <c r="AG26" s="161" t="s">
        <v>242</v>
      </c>
      <c r="AH26" s="161" t="s">
        <v>242</v>
      </c>
      <c r="AI26" s="161">
        <v>20150801</v>
      </c>
      <c r="AJ26" s="161">
        <v>20160525</v>
      </c>
      <c r="AK26" s="161" t="s">
        <v>869</v>
      </c>
      <c r="AL26" t="s">
        <v>1078</v>
      </c>
      <c r="BN26" t="s">
        <v>1079</v>
      </c>
      <c r="ET26" s="161">
        <v>0</v>
      </c>
      <c r="EU26" s="161">
        <v>0</v>
      </c>
      <c r="EV26" s="161">
        <v>0</v>
      </c>
      <c r="EW26" s="161">
        <v>0</v>
      </c>
      <c r="EX26" s="161">
        <v>0</v>
      </c>
      <c r="EY26" s="161">
        <v>0</v>
      </c>
      <c r="EZ26" s="161">
        <v>0</v>
      </c>
      <c r="FA26" s="161">
        <v>0</v>
      </c>
      <c r="FB26" s="161">
        <v>0</v>
      </c>
      <c r="FC26" s="161">
        <v>0</v>
      </c>
      <c r="FD26" s="161">
        <v>0</v>
      </c>
      <c r="FE26" s="161">
        <v>0</v>
      </c>
      <c r="HN26" s="161" t="s">
        <v>881</v>
      </c>
      <c r="JB26" s="161" t="s">
        <v>881</v>
      </c>
      <c r="JC26" s="161">
        <v>0</v>
      </c>
      <c r="JD26" s="161">
        <v>0</v>
      </c>
      <c r="JE26" s="161">
        <v>0</v>
      </c>
      <c r="JF26" s="161">
        <v>0</v>
      </c>
      <c r="MN26" t="str">
        <f t="shared" si="0"/>
        <v>NoNoNoNoNoNo</v>
      </c>
      <c r="MO26" t="str">
        <f>IF(AND(MN26="NoNoNoNoNoNo",JI26=""),"No Programs",VLOOKUP(MN26,Lookups!$DA$4:$DB$67,2,FALSE))</f>
        <v>No Programs</v>
      </c>
      <c r="MP26">
        <f t="shared" si="1"/>
        <v>0</v>
      </c>
      <c r="MQ26" t="str">
        <f t="shared" si="2"/>
        <v>No Program Use</v>
      </c>
      <c r="MR26" t="str">
        <f>Directions!$D$3</f>
        <v>Usage</v>
      </c>
      <c r="MS26" t="str">
        <f>VLOOKUP(MQ26,Lookups!$CU$71:$CV$80,2,FALSE)</f>
        <v>Exclude</v>
      </c>
      <c r="MT26">
        <f t="shared" si="3"/>
        <v>0</v>
      </c>
      <c r="MU26">
        <f t="shared" si="4"/>
        <v>0</v>
      </c>
      <c r="MV26">
        <f t="shared" si="5"/>
        <v>0</v>
      </c>
      <c r="MW26">
        <f t="shared" si="6"/>
        <v>0</v>
      </c>
      <c r="MX26">
        <f t="shared" si="7"/>
        <v>0</v>
      </c>
      <c r="MY26" t="str">
        <f t="shared" si="8"/>
        <v>Not Used</v>
      </c>
      <c r="MZ26">
        <f t="shared" si="9"/>
        <v>0</v>
      </c>
      <c r="NA26" t="str">
        <f t="shared" si="10"/>
        <v>Not Available</v>
      </c>
      <c r="NB26" t="str">
        <f t="shared" si="11"/>
        <v>Not Available</v>
      </c>
      <c r="NC26" t="str">
        <f t="shared" si="12"/>
        <v>4 Not Indicated</v>
      </c>
      <c r="ND26" t="str">
        <f t="shared" si="13"/>
        <v>4 Not Indicated</v>
      </c>
      <c r="NE26" t="str">
        <f t="shared" si="14"/>
        <v>4 Not Indicated</v>
      </c>
      <c r="NF26" t="str">
        <f t="shared" si="15"/>
        <v>4 Not Indicated</v>
      </c>
      <c r="NG26" t="str">
        <f t="shared" si="16"/>
        <v>4 Not Indicated</v>
      </c>
      <c r="NH26" s="159" t="str">
        <f t="shared" si="17"/>
        <v>Null</v>
      </c>
      <c r="NI26" t="str">
        <f t="shared" si="18"/>
        <v>Null</v>
      </c>
      <c r="NJ26" s="159" t="str">
        <f t="shared" si="19"/>
        <v>Null</v>
      </c>
      <c r="NK26" t="str">
        <f t="shared" si="20"/>
        <v>Null</v>
      </c>
      <c r="NL26" t="str">
        <f t="shared" si="21"/>
        <v>No RI Tests</v>
      </c>
      <c r="NM26">
        <f t="shared" si="22"/>
        <v>0</v>
      </c>
      <c r="NN26" t="str">
        <f>IF(OR(E26="PK",E26="K",JJ26=""),"Null",INDEX(Lookups!$EZ$4:$FW$18,MATCH($JJ26,Lookups!$EY$4:$EY$18,1),MATCH($E26,Lookups!$EZ$3:$FW$3,0)))</f>
        <v>Null</v>
      </c>
      <c r="NO26" t="str">
        <f>IF(OR(E26="PK",E26="K",JJ26=""),"Null",INDEX(Lookups!$EZ$4:$FW$18,MATCH($JJ26,Lookups!$EY$4:$EY$18,1),MATCH($E26,Lookups!$EZ$3:$FW$3,0) + 1))</f>
        <v>Null</v>
      </c>
      <c r="NP26" t="str">
        <f t="shared" si="23"/>
        <v>Null</v>
      </c>
      <c r="NQ26" t="str">
        <f t="shared" si="24"/>
        <v>Null</v>
      </c>
      <c r="NR26" t="str">
        <f t="shared" si="25"/>
        <v>Null</v>
      </c>
      <c r="NS26" t="str">
        <f t="shared" si="26"/>
        <v>No RI Tests</v>
      </c>
      <c r="NT26" t="str">
        <f t="shared" si="27"/>
        <v>No RI Tests</v>
      </c>
      <c r="NU26" t="str">
        <f t="shared" si="28"/>
        <v>No RI Tests</v>
      </c>
      <c r="NV26" s="183" t="str">
        <f t="array" ref="NV26">IF($NL26="No RI Tests","No RI Tests",VLOOKUP(IF(AND(E26="K",JJ26&lt;280),3,IF(AND(E26="K",JJ26&gt;=280),4,MAX(IF(E26=Lookups!$DF$6:$DF$99,IF(JJ26&gt;=Lookups!$DG$6:$DG$99,Lookups!$DH$6:$DH$99))))),Lookups!$DE$104:$DG$108,2,FALSE))</f>
        <v>No RI Tests</v>
      </c>
      <c r="NW26" s="161" t="str">
        <f t="array" ref="NW26">IF($NL26="No RI Tests","No RI Tests",VLOOKUP(IF(AND(E26="K",JH26&lt;280),3,IF(AND(E26="K",JH26&gt;=280),4,MAX(IF(E26=Lookups!$DF$6:$DF$99,IF(NI26&gt;=Lookups!$DG$6:$DG$99,Lookups!$DH$6:$DH$99))))),Lookups!$DE$104:$DG$108,2,FALSE))</f>
        <v>No RI Tests</v>
      </c>
      <c r="NX26" s="161" t="str">
        <f t="array" ref="NX26">IF($NL26="No RI Tests","No RI Tests",VLOOKUP(IF(AND(E26="K",NK26&lt;280),3,IF(AND(E26="K",NK26&gt;=280),4,MAX(IF(E26=Lookups!$DF$6:$DF$99,IF(NK26&gt;=Lookups!$DG$6:$DG$99,Lookups!$DH$6:$DH$99))))),Lookups!$DE$104:$DG$108,2,FALSE))</f>
        <v>No RI Tests</v>
      </c>
      <c r="NY26" t="str">
        <f t="shared" si="29"/>
        <v>Null</v>
      </c>
      <c r="NZ26" t="str">
        <f t="shared" si="30"/>
        <v>Null</v>
      </c>
      <c r="OA26" t="str">
        <f t="shared" si="31"/>
        <v>No RI for Comparison</v>
      </c>
      <c r="OB26" s="161" t="str">
        <f t="array" ref="OB26">IF($NL26="No RI Tests","No RI Tests",IF(E26="K","N/A",VLOOKUP(MAX(IF(E26=Lookups!$DF$6:$DF$99,IF(JJ26&gt;=Lookups!$DG$6:$DG$99,Lookups!$DI$6:$DI$99))),Lookups!$DE$104:$DG$108,3,FALSE)))</f>
        <v>No RI Tests</v>
      </c>
      <c r="OC26" s="161" t="str">
        <f t="array" ref="OC26">IF($NL26="No RI Tests","No RI Tests",IF(E26="K","N/A",VLOOKUP(MAX(IF(E26=Lookups!$DF$6:$DF$99,IF(NI26&gt;=Lookups!$DG$6:$DG$99,Lookups!$DI$6:$DI$99))),Lookups!$DE$104:$DG$108,3,FALSE)))</f>
        <v>No RI Tests</v>
      </c>
      <c r="OD26" s="161" t="str">
        <f t="array" ref="OD26">IF($NL26="No RI Tests","No RI Tests",IF(E26="K","N/A",VLOOKUP(MAX(IF(E26=Lookups!$DF$6:$DF$99,IF(NK26&gt;=Lookups!$DG$6:$DG$99,Lookups!$DI$6:$DI$99))),Lookups!$DE$104:$DG$108,3,FALSE)))</f>
        <v>No RI Tests</v>
      </c>
      <c r="OE26" t="str">
        <f t="shared" si="32"/>
        <v>Null</v>
      </c>
      <c r="OF26" t="str">
        <f t="shared" si="33"/>
        <v>Null</v>
      </c>
      <c r="OG26" t="str">
        <f t="shared" si="34"/>
        <v>No RI for Comparison</v>
      </c>
      <c r="OH26" t="str">
        <f t="shared" si="35"/>
        <v>Null</v>
      </c>
      <c r="OI26" t="str">
        <f t="shared" si="36"/>
        <v>Null</v>
      </c>
      <c r="OJ26" t="str">
        <f t="shared" si="37"/>
        <v>Null</v>
      </c>
      <c r="OK26" t="str">
        <f t="shared" si="38"/>
        <v>Null</v>
      </c>
      <c r="OL26" t="str">
        <f t="shared" si="39"/>
        <v>Null</v>
      </c>
      <c r="OM26" t="str">
        <f t="shared" si="40"/>
        <v>Null</v>
      </c>
      <c r="ON26" t="str">
        <f t="shared" si="41"/>
        <v>Null</v>
      </c>
      <c r="OO26" t="str">
        <f t="shared" si="42"/>
        <v>Null RI</v>
      </c>
      <c r="OP26" t="str">
        <f ca="1">IF(AND(HR26&lt;&gt;"",JJ26&lt;600),IF(HT26="Advancing","Tier 2","Tier 3"),IF(JI26="","Null",IF(OR(E26="K",E26&lt;3),"FRA Recommended",IF(JJ26&gt;=IF(E26&lt;6,400,600),IF(JJ26&lt;VLOOKUP(E26,Lookups!$AP$3:$AR$16,3,FALSE),"Tier 2","Core"),IF(JJ26&lt;400,IF(RAND()&lt;0.81,"Tier 3","Tier 2"),IF(RAND()&lt;0.51,"Tier 3","Tier 2"))))))</f>
        <v>Null</v>
      </c>
      <c r="OQ26" t="str">
        <f t="shared" si="43"/>
        <v>Null</v>
      </c>
      <c r="OR26" t="str">
        <f t="shared" si="44"/>
        <v>Null</v>
      </c>
      <c r="OS26" t="str">
        <f t="shared" si="45"/>
        <v>Null</v>
      </c>
      <c r="OT26" t="str">
        <f t="shared" si="46"/>
        <v>No RI Tests</v>
      </c>
      <c r="OU26" s="159" t="str">
        <f t="shared" si="47"/>
        <v>No PI Tests</v>
      </c>
      <c r="OV26" t="str">
        <f t="shared" si="48"/>
        <v>No PI Tests</v>
      </c>
      <c r="OW26" t="str">
        <f t="shared" si="49"/>
        <v>No PI Tests</v>
      </c>
      <c r="OX26" t="str">
        <f t="shared" si="50"/>
        <v>No PI Tests</v>
      </c>
      <c r="OY26" t="str">
        <f t="shared" si="51"/>
        <v>No PI Tests</v>
      </c>
      <c r="OZ26" t="str">
        <f t="shared" si="52"/>
        <v>No PI Tests</v>
      </c>
      <c r="PA26" s="159" t="str">
        <f t="shared" si="53"/>
        <v>No PI Tests</v>
      </c>
      <c r="PB26" t="str">
        <f t="shared" si="54"/>
        <v>No PI Tests</v>
      </c>
      <c r="PC26" t="str">
        <f t="shared" si="55"/>
        <v>No PI Tests</v>
      </c>
      <c r="PD26" t="str">
        <f t="shared" si="56"/>
        <v>No PI Tests</v>
      </c>
      <c r="PE26" t="str">
        <f t="shared" si="57"/>
        <v>No PI Tests</v>
      </c>
      <c r="PF26" t="str">
        <f t="shared" si="58"/>
        <v>No PI Tests</v>
      </c>
      <c r="PG26" t="str">
        <f t="shared" si="59"/>
        <v>No PI Tests</v>
      </c>
      <c r="PH26">
        <f t="shared" si="60"/>
        <v>0</v>
      </c>
      <c r="PI26">
        <f t="shared" si="61"/>
        <v>0</v>
      </c>
      <c r="PJ26" t="str">
        <f t="shared" si="62"/>
        <v>Null</v>
      </c>
      <c r="PK26" t="str">
        <f>IF(HR26="","Null",IF(E26&lt;3,"Null",IF(HU26=0,0,IF(HS26="Form 1",VLOOKUP(HU26,Lookups!$BE$3:$BP$63,E26,FALSE),IF(HS26="Form 2",VLOOKUP(HU26,Lookups!$BE$67:$BP$127,E26,FALSE),VLOOKUP(HU26,Lookups!$BE$130:$BP$190,E26,FALSE))))))</f>
        <v>Null</v>
      </c>
      <c r="PL26" t="str">
        <f t="shared" si="63"/>
        <v>Null</v>
      </c>
      <c r="PM26" t="str">
        <f>IF($PH26=0,"Null",IF(E26&lt;3,"Null",IF(OX26=0,0,IF(OV26="Form 1",VLOOKUP(OX26,Lookups!$BE$3:$BP$63,E26,FALSE),IF(OV26="Form 2",VLOOKUP(OX26,Lookups!$BE$67:$BP$127,E26,FALSE),VLOOKUP(OX26,Lookups!$BE$130:$BP$190,E26,FALSE))))))</f>
        <v>Null</v>
      </c>
      <c r="PN26" t="str">
        <f t="shared" si="64"/>
        <v>Null</v>
      </c>
      <c r="PO26" t="str">
        <f t="shared" si="65"/>
        <v>Null</v>
      </c>
      <c r="PP26" t="str">
        <f t="shared" si="66"/>
        <v>Null</v>
      </c>
      <c r="PQ26" t="str">
        <f>IF(HR26="","Null",IF(E26&lt;3,"Null",IF(HV26=0,0,IF(HS26="Form 1",VLOOKUP(HV26,Lookups!$BR$3:$CC$63,E26,FALSE),IF(HS26="Form 2",VLOOKUP(HV26,Lookups!$BR$67:$CC$127,E26,FALSE),VLOOKUP(HV26,Lookups!$BR$130:$CC$190,E26,FALSE))))))</f>
        <v>Null</v>
      </c>
      <c r="PR26" t="str">
        <f t="shared" si="67"/>
        <v>Null</v>
      </c>
      <c r="PS26" t="str">
        <f>IF(HR26="","Null",IF(E26&lt;3,"Null",IF(OY26=0,0,IF(OW26="Form 1",VLOOKUP(OY26,Lookups!$BR$3:$CC$63,E26,FALSE),IF(OW26="Form 2",VLOOKUP(OY26,Lookups!$BR$67:$CC$127,E26,FALSE),VLOOKUP(OY26,Lookups!$BR$130:$CC$190,E26,FALSE))))))</f>
        <v>Null</v>
      </c>
      <c r="PT26" t="str">
        <f t="shared" si="68"/>
        <v>Null</v>
      </c>
      <c r="PU26" t="str">
        <f t="shared" si="69"/>
        <v>Null</v>
      </c>
      <c r="PV26" t="str">
        <f t="shared" si="70"/>
        <v>Null</v>
      </c>
      <c r="PW26" t="str">
        <f t="shared" si="71"/>
        <v>No PI Tests</v>
      </c>
      <c r="PX26">
        <f t="shared" si="72"/>
        <v>0</v>
      </c>
      <c r="PY26">
        <f t="shared" si="73"/>
        <v>0</v>
      </c>
      <c r="PZ26" t="str">
        <f t="shared" si="74"/>
        <v>Null</v>
      </c>
      <c r="QA26" t="str">
        <f t="shared" si="75"/>
        <v>Null</v>
      </c>
      <c r="QB26" t="str">
        <f t="shared" si="76"/>
        <v>Null</v>
      </c>
      <c r="QC26" t="str">
        <f>IF($MS26="System 44 Record",IF(BQ26&lt;MEDIAN(Directions!$F$3,Directions!$F$6),"Mid-Year Exited Student","Full Year Participant")&amp;IF(BP26&lt;Directions!$F$3,", Started Prior Year",", Started This Year"),"Null")</f>
        <v>Null</v>
      </c>
      <c r="QD26" t="str">
        <f t="shared" si="77"/>
        <v>Null</v>
      </c>
      <c r="QE26">
        <f t="shared" si="78"/>
        <v>0</v>
      </c>
      <c r="QF26">
        <f t="shared" si="79"/>
        <v>0</v>
      </c>
      <c r="QG26">
        <f t="shared" si="80"/>
        <v>0</v>
      </c>
      <c r="QH26">
        <f t="shared" si="81"/>
        <v>0</v>
      </c>
      <c r="QI26">
        <f t="shared" si="82"/>
        <v>0</v>
      </c>
      <c r="QJ26" t="str">
        <f t="shared" si="83"/>
        <v>Used None</v>
      </c>
      <c r="QK26" t="str">
        <f t="shared" si="84"/>
        <v>Null</v>
      </c>
      <c r="QL26" t="str">
        <f t="shared" si="85"/>
        <v>Null</v>
      </c>
      <c r="QM26" t="str">
        <f>IF($MS26="READ 180 Record",IF(AQ26="","Null",VLOOKUP(JJ26,Lookups!$DX$3:$EB$2054,AN26+1,FALSE)),"Null")</f>
        <v>Null</v>
      </c>
      <c r="QN26" t="str">
        <f t="shared" si="86"/>
        <v>Null</v>
      </c>
    </row>
    <row r="27" spans="1:456" x14ac:dyDescent="0.25">
      <c r="A27" s="161" t="s">
        <v>1447</v>
      </c>
      <c r="B27" s="161" t="s">
        <v>1447</v>
      </c>
      <c r="C27" s="161" t="s">
        <v>1447</v>
      </c>
      <c r="D27" s="161" t="s">
        <v>1447</v>
      </c>
      <c r="E27" s="161">
        <v>11</v>
      </c>
      <c r="F27" s="161" t="s">
        <v>1447</v>
      </c>
      <c r="G27" s="161" t="s">
        <v>880</v>
      </c>
      <c r="H27" s="161" t="s">
        <v>881</v>
      </c>
      <c r="K27" s="161">
        <v>0</v>
      </c>
      <c r="L27" s="161">
        <v>0</v>
      </c>
      <c r="M27" s="161">
        <v>0</v>
      </c>
      <c r="N27" s="161">
        <v>0</v>
      </c>
      <c r="O27" s="161">
        <v>0</v>
      </c>
      <c r="P27" s="161">
        <v>0</v>
      </c>
      <c r="Q27" s="161">
        <v>0</v>
      </c>
      <c r="R27" s="161">
        <v>0</v>
      </c>
      <c r="S27" s="161">
        <v>0</v>
      </c>
      <c r="T27" s="161">
        <v>0</v>
      </c>
      <c r="U27" s="161">
        <v>0</v>
      </c>
      <c r="V27" s="161">
        <v>0</v>
      </c>
      <c r="W27" s="161">
        <v>0</v>
      </c>
      <c r="X27" s="161">
        <v>0</v>
      </c>
      <c r="AB27" s="161" t="s">
        <v>242</v>
      </c>
      <c r="AC27" s="161" t="s">
        <v>242</v>
      </c>
      <c r="AD27" s="161" t="s">
        <v>242</v>
      </c>
      <c r="AE27" s="161" t="s">
        <v>242</v>
      </c>
      <c r="AF27" s="161" t="s">
        <v>242</v>
      </c>
      <c r="AG27" s="161" t="s">
        <v>242</v>
      </c>
      <c r="AH27" s="161" t="s">
        <v>242</v>
      </c>
      <c r="AI27" s="161">
        <v>20150801</v>
      </c>
      <c r="AJ27" s="161">
        <v>20160525</v>
      </c>
      <c r="AK27" s="161" t="s">
        <v>869</v>
      </c>
      <c r="AL27" t="s">
        <v>1078</v>
      </c>
      <c r="BN27" t="s">
        <v>1079</v>
      </c>
      <c r="ET27" s="161">
        <v>0</v>
      </c>
      <c r="EU27" s="161">
        <v>0</v>
      </c>
      <c r="EV27" s="161">
        <v>0</v>
      </c>
      <c r="EW27" s="161">
        <v>0</v>
      </c>
      <c r="EX27" s="161">
        <v>0</v>
      </c>
      <c r="EY27" s="161">
        <v>0</v>
      </c>
      <c r="EZ27" s="161">
        <v>0</v>
      </c>
      <c r="FA27" s="161">
        <v>0</v>
      </c>
      <c r="FB27" s="161">
        <v>0</v>
      </c>
      <c r="FC27" s="161">
        <v>0</v>
      </c>
      <c r="FD27" s="161">
        <v>0</v>
      </c>
      <c r="FE27" s="161">
        <v>0</v>
      </c>
      <c r="HN27" s="161" t="s">
        <v>881</v>
      </c>
      <c r="JB27" s="161" t="s">
        <v>881</v>
      </c>
      <c r="JC27" s="161">
        <v>0</v>
      </c>
      <c r="JD27" s="161">
        <v>0</v>
      </c>
      <c r="JE27" s="161">
        <v>0</v>
      </c>
      <c r="JF27" s="161">
        <v>0</v>
      </c>
      <c r="MN27" t="str">
        <f t="shared" si="0"/>
        <v>NoNoNoNoNoNo</v>
      </c>
      <c r="MO27" t="str">
        <f>IF(AND(MN27="NoNoNoNoNoNo",JI27=""),"No Programs",VLOOKUP(MN27,Lookups!$DA$4:$DB$67,2,FALSE))</f>
        <v>No Programs</v>
      </c>
      <c r="MP27">
        <f t="shared" si="1"/>
        <v>0</v>
      </c>
      <c r="MQ27" t="str">
        <f t="shared" si="2"/>
        <v>No Program Use</v>
      </c>
      <c r="MR27" t="str">
        <f>Directions!$D$3</f>
        <v>Usage</v>
      </c>
      <c r="MS27" t="str">
        <f>VLOOKUP(MQ27,Lookups!$CU$71:$CV$80,2,FALSE)</f>
        <v>Exclude</v>
      </c>
      <c r="MT27">
        <f t="shared" si="3"/>
        <v>0</v>
      </c>
      <c r="MU27">
        <f t="shared" si="4"/>
        <v>0</v>
      </c>
      <c r="MV27">
        <f t="shared" si="5"/>
        <v>0</v>
      </c>
      <c r="MW27">
        <f t="shared" si="6"/>
        <v>0</v>
      </c>
      <c r="MX27">
        <f t="shared" si="7"/>
        <v>0</v>
      </c>
      <c r="MY27" t="str">
        <f t="shared" si="8"/>
        <v>Not Used</v>
      </c>
      <c r="MZ27">
        <f t="shared" si="9"/>
        <v>0</v>
      </c>
      <c r="NA27" t="str">
        <f t="shared" si="10"/>
        <v>Not Available</v>
      </c>
      <c r="NB27" t="str">
        <f t="shared" si="11"/>
        <v>Not Available</v>
      </c>
      <c r="NC27" t="str">
        <f t="shared" si="12"/>
        <v>4 Not Indicated</v>
      </c>
      <c r="ND27" t="str">
        <f t="shared" si="13"/>
        <v>4 Not Indicated</v>
      </c>
      <c r="NE27" t="str">
        <f t="shared" si="14"/>
        <v>4 Not Indicated</v>
      </c>
      <c r="NF27" t="str">
        <f t="shared" si="15"/>
        <v>4 Not Indicated</v>
      </c>
      <c r="NG27" t="str">
        <f t="shared" si="16"/>
        <v>4 Not Indicated</v>
      </c>
      <c r="NH27" s="159" t="str">
        <f t="shared" si="17"/>
        <v>Null</v>
      </c>
      <c r="NI27" t="str">
        <f t="shared" si="18"/>
        <v>Null</v>
      </c>
      <c r="NJ27" s="159" t="str">
        <f t="shared" si="19"/>
        <v>Null</v>
      </c>
      <c r="NK27" t="str">
        <f t="shared" si="20"/>
        <v>Null</v>
      </c>
      <c r="NL27" t="str">
        <f t="shared" si="21"/>
        <v>No RI Tests</v>
      </c>
      <c r="NM27">
        <f t="shared" si="22"/>
        <v>0</v>
      </c>
      <c r="NN27" t="str">
        <f>IF(OR(E27="PK",E27="K",JJ27=""),"Null",INDEX(Lookups!$EZ$4:$FW$18,MATCH($JJ27,Lookups!$EY$4:$EY$18,1),MATCH($E27,Lookups!$EZ$3:$FW$3,0)))</f>
        <v>Null</v>
      </c>
      <c r="NO27" t="str">
        <f>IF(OR(E27="PK",E27="K",JJ27=""),"Null",INDEX(Lookups!$EZ$4:$FW$18,MATCH($JJ27,Lookups!$EY$4:$EY$18,1),MATCH($E27,Lookups!$EZ$3:$FW$3,0) + 1))</f>
        <v>Null</v>
      </c>
      <c r="NP27" t="str">
        <f t="shared" si="23"/>
        <v>Null</v>
      </c>
      <c r="NQ27" t="str">
        <f t="shared" si="24"/>
        <v>Null</v>
      </c>
      <c r="NR27" t="str">
        <f t="shared" si="25"/>
        <v>Null</v>
      </c>
      <c r="NS27" t="str">
        <f t="shared" si="26"/>
        <v>No RI Tests</v>
      </c>
      <c r="NT27" t="str">
        <f t="shared" si="27"/>
        <v>No RI Tests</v>
      </c>
      <c r="NU27" t="str">
        <f t="shared" si="28"/>
        <v>No RI Tests</v>
      </c>
      <c r="NV27" s="183" t="str">
        <f t="array" ref="NV27">IF($NL27="No RI Tests","No RI Tests",VLOOKUP(IF(AND(E27="K",JJ27&lt;280),3,IF(AND(E27="K",JJ27&gt;=280),4,MAX(IF(E27=Lookups!$DF$6:$DF$99,IF(JJ27&gt;=Lookups!$DG$6:$DG$99,Lookups!$DH$6:$DH$99))))),Lookups!$DE$104:$DG$108,2,FALSE))</f>
        <v>No RI Tests</v>
      </c>
      <c r="NW27" s="161" t="str">
        <f t="array" ref="NW27">IF($NL27="No RI Tests","No RI Tests",VLOOKUP(IF(AND(E27="K",JH27&lt;280),3,IF(AND(E27="K",JH27&gt;=280),4,MAX(IF(E27=Lookups!$DF$6:$DF$99,IF(NI27&gt;=Lookups!$DG$6:$DG$99,Lookups!$DH$6:$DH$99))))),Lookups!$DE$104:$DG$108,2,FALSE))</f>
        <v>No RI Tests</v>
      </c>
      <c r="NX27" s="161" t="str">
        <f t="array" ref="NX27">IF($NL27="No RI Tests","No RI Tests",VLOOKUP(IF(AND(E27="K",NK27&lt;280),3,IF(AND(E27="K",NK27&gt;=280),4,MAX(IF(E27=Lookups!$DF$6:$DF$99,IF(NK27&gt;=Lookups!$DG$6:$DG$99,Lookups!$DH$6:$DH$99))))),Lookups!$DE$104:$DG$108,2,FALSE))</f>
        <v>No RI Tests</v>
      </c>
      <c r="NY27" t="str">
        <f t="shared" si="29"/>
        <v>Null</v>
      </c>
      <c r="NZ27" t="str">
        <f t="shared" si="30"/>
        <v>Null</v>
      </c>
      <c r="OA27" t="str">
        <f t="shared" si="31"/>
        <v>No RI for Comparison</v>
      </c>
      <c r="OB27" s="161" t="str">
        <f t="array" ref="OB27">IF($NL27="No RI Tests","No RI Tests",IF(E27="K","N/A",VLOOKUP(MAX(IF(E27=Lookups!$DF$6:$DF$99,IF(JJ27&gt;=Lookups!$DG$6:$DG$99,Lookups!$DI$6:$DI$99))),Lookups!$DE$104:$DG$108,3,FALSE)))</f>
        <v>No RI Tests</v>
      </c>
      <c r="OC27" s="161" t="str">
        <f t="array" ref="OC27">IF($NL27="No RI Tests","No RI Tests",IF(E27="K","N/A",VLOOKUP(MAX(IF(E27=Lookups!$DF$6:$DF$99,IF(NI27&gt;=Lookups!$DG$6:$DG$99,Lookups!$DI$6:$DI$99))),Lookups!$DE$104:$DG$108,3,FALSE)))</f>
        <v>No RI Tests</v>
      </c>
      <c r="OD27" s="161" t="str">
        <f t="array" ref="OD27">IF($NL27="No RI Tests","No RI Tests",IF(E27="K","N/A",VLOOKUP(MAX(IF(E27=Lookups!$DF$6:$DF$99,IF(NK27&gt;=Lookups!$DG$6:$DG$99,Lookups!$DI$6:$DI$99))),Lookups!$DE$104:$DG$108,3,FALSE)))</f>
        <v>No RI Tests</v>
      </c>
      <c r="OE27" t="str">
        <f t="shared" si="32"/>
        <v>Null</v>
      </c>
      <c r="OF27" t="str">
        <f t="shared" si="33"/>
        <v>Null</v>
      </c>
      <c r="OG27" t="str">
        <f t="shared" si="34"/>
        <v>No RI for Comparison</v>
      </c>
      <c r="OH27" t="str">
        <f t="shared" si="35"/>
        <v>Null</v>
      </c>
      <c r="OI27" t="str">
        <f t="shared" si="36"/>
        <v>Null</v>
      </c>
      <c r="OJ27" t="str">
        <f t="shared" si="37"/>
        <v>Null</v>
      </c>
      <c r="OK27" t="str">
        <f t="shared" si="38"/>
        <v>Null</v>
      </c>
      <c r="OL27" t="str">
        <f t="shared" si="39"/>
        <v>Null</v>
      </c>
      <c r="OM27" t="str">
        <f t="shared" si="40"/>
        <v>Null</v>
      </c>
      <c r="ON27" t="str">
        <f t="shared" si="41"/>
        <v>Null</v>
      </c>
      <c r="OO27" t="str">
        <f t="shared" si="42"/>
        <v>Null RI</v>
      </c>
      <c r="OP27" t="str">
        <f ca="1">IF(AND(HR27&lt;&gt;"",JJ27&lt;600),IF(HT27="Advancing","Tier 2","Tier 3"),IF(JI27="","Null",IF(OR(E27="K",E27&lt;3),"FRA Recommended",IF(JJ27&gt;=IF(E27&lt;6,400,600),IF(JJ27&lt;VLOOKUP(E27,Lookups!$AP$3:$AR$16,3,FALSE),"Tier 2","Core"),IF(JJ27&lt;400,IF(RAND()&lt;0.81,"Tier 3","Tier 2"),IF(RAND()&lt;0.51,"Tier 3","Tier 2"))))))</f>
        <v>Null</v>
      </c>
      <c r="OQ27" t="str">
        <f t="shared" si="43"/>
        <v>Null</v>
      </c>
      <c r="OR27" t="str">
        <f t="shared" si="44"/>
        <v>Null</v>
      </c>
      <c r="OS27" t="str">
        <f t="shared" si="45"/>
        <v>Null</v>
      </c>
      <c r="OT27" t="str">
        <f t="shared" si="46"/>
        <v>No RI Tests</v>
      </c>
      <c r="OU27" s="159" t="str">
        <f t="shared" si="47"/>
        <v>No PI Tests</v>
      </c>
      <c r="OV27" t="str">
        <f t="shared" si="48"/>
        <v>No PI Tests</v>
      </c>
      <c r="OW27" t="str">
        <f t="shared" si="49"/>
        <v>No PI Tests</v>
      </c>
      <c r="OX27" t="str">
        <f t="shared" si="50"/>
        <v>No PI Tests</v>
      </c>
      <c r="OY27" t="str">
        <f t="shared" si="51"/>
        <v>No PI Tests</v>
      </c>
      <c r="OZ27" t="str">
        <f t="shared" si="52"/>
        <v>No PI Tests</v>
      </c>
      <c r="PA27" s="159" t="str">
        <f t="shared" si="53"/>
        <v>No PI Tests</v>
      </c>
      <c r="PB27" t="str">
        <f t="shared" si="54"/>
        <v>No PI Tests</v>
      </c>
      <c r="PC27" t="str">
        <f t="shared" si="55"/>
        <v>No PI Tests</v>
      </c>
      <c r="PD27" t="str">
        <f t="shared" si="56"/>
        <v>No PI Tests</v>
      </c>
      <c r="PE27" t="str">
        <f t="shared" si="57"/>
        <v>No PI Tests</v>
      </c>
      <c r="PF27" t="str">
        <f t="shared" si="58"/>
        <v>No PI Tests</v>
      </c>
      <c r="PG27" t="str">
        <f t="shared" si="59"/>
        <v>No PI Tests</v>
      </c>
      <c r="PH27">
        <f t="shared" si="60"/>
        <v>0</v>
      </c>
      <c r="PI27">
        <f t="shared" si="61"/>
        <v>0</v>
      </c>
      <c r="PJ27" t="str">
        <f t="shared" si="62"/>
        <v>Null</v>
      </c>
      <c r="PK27" t="str">
        <f>IF(HR27="","Null",IF(E27&lt;3,"Null",IF(HU27=0,0,IF(HS27="Form 1",VLOOKUP(HU27,Lookups!$BE$3:$BP$63,E27,FALSE),IF(HS27="Form 2",VLOOKUP(HU27,Lookups!$BE$67:$BP$127,E27,FALSE),VLOOKUP(HU27,Lookups!$BE$130:$BP$190,E27,FALSE))))))</f>
        <v>Null</v>
      </c>
      <c r="PL27" t="str">
        <f t="shared" si="63"/>
        <v>Null</v>
      </c>
      <c r="PM27" t="str">
        <f>IF($PH27=0,"Null",IF(E27&lt;3,"Null",IF(OX27=0,0,IF(OV27="Form 1",VLOOKUP(OX27,Lookups!$BE$3:$BP$63,E27,FALSE),IF(OV27="Form 2",VLOOKUP(OX27,Lookups!$BE$67:$BP$127,E27,FALSE),VLOOKUP(OX27,Lookups!$BE$130:$BP$190,E27,FALSE))))))</f>
        <v>Null</v>
      </c>
      <c r="PN27" t="str">
        <f t="shared" si="64"/>
        <v>Null</v>
      </c>
      <c r="PO27" t="str">
        <f t="shared" si="65"/>
        <v>Null</v>
      </c>
      <c r="PP27" t="str">
        <f t="shared" si="66"/>
        <v>Null</v>
      </c>
      <c r="PQ27" t="str">
        <f>IF(HR27="","Null",IF(E27&lt;3,"Null",IF(HV27=0,0,IF(HS27="Form 1",VLOOKUP(HV27,Lookups!$BR$3:$CC$63,E27,FALSE),IF(HS27="Form 2",VLOOKUP(HV27,Lookups!$BR$67:$CC$127,E27,FALSE),VLOOKUP(HV27,Lookups!$BR$130:$CC$190,E27,FALSE))))))</f>
        <v>Null</v>
      </c>
      <c r="PR27" t="str">
        <f t="shared" si="67"/>
        <v>Null</v>
      </c>
      <c r="PS27" t="str">
        <f>IF(HR27="","Null",IF(E27&lt;3,"Null",IF(OY27=0,0,IF(OW27="Form 1",VLOOKUP(OY27,Lookups!$BR$3:$CC$63,E27,FALSE),IF(OW27="Form 2",VLOOKUP(OY27,Lookups!$BR$67:$CC$127,E27,FALSE),VLOOKUP(OY27,Lookups!$BR$130:$CC$190,E27,FALSE))))))</f>
        <v>Null</v>
      </c>
      <c r="PT27" t="str">
        <f t="shared" si="68"/>
        <v>Null</v>
      </c>
      <c r="PU27" t="str">
        <f t="shared" si="69"/>
        <v>Null</v>
      </c>
      <c r="PV27" t="str">
        <f t="shared" si="70"/>
        <v>Null</v>
      </c>
      <c r="PW27" t="str">
        <f t="shared" si="71"/>
        <v>No PI Tests</v>
      </c>
      <c r="PX27">
        <f t="shared" si="72"/>
        <v>0</v>
      </c>
      <c r="PY27">
        <f t="shared" si="73"/>
        <v>0</v>
      </c>
      <c r="PZ27" t="str">
        <f t="shared" si="74"/>
        <v>Null</v>
      </c>
      <c r="QA27" t="str">
        <f t="shared" si="75"/>
        <v>Null</v>
      </c>
      <c r="QB27" t="str">
        <f t="shared" si="76"/>
        <v>Null</v>
      </c>
      <c r="QC27" t="str">
        <f>IF($MS27="System 44 Record",IF(BQ27&lt;MEDIAN(Directions!$F$3,Directions!$F$6),"Mid-Year Exited Student","Full Year Participant")&amp;IF(BP27&lt;Directions!$F$3,", Started Prior Year",", Started This Year"),"Null")</f>
        <v>Null</v>
      </c>
      <c r="QD27" t="str">
        <f t="shared" si="77"/>
        <v>Null</v>
      </c>
      <c r="QE27">
        <f t="shared" si="78"/>
        <v>0</v>
      </c>
      <c r="QF27">
        <f t="shared" si="79"/>
        <v>0</v>
      </c>
      <c r="QG27">
        <f t="shared" si="80"/>
        <v>0</v>
      </c>
      <c r="QH27">
        <f t="shared" si="81"/>
        <v>0</v>
      </c>
      <c r="QI27">
        <f t="shared" si="82"/>
        <v>0</v>
      </c>
      <c r="QJ27" t="str">
        <f t="shared" si="83"/>
        <v>Used None</v>
      </c>
      <c r="QK27" t="str">
        <f t="shared" si="84"/>
        <v>Null</v>
      </c>
      <c r="QL27" t="str">
        <f t="shared" si="85"/>
        <v>Null</v>
      </c>
      <c r="QM27" t="str">
        <f>IF($MS27="READ 180 Record",IF(AQ27="","Null",VLOOKUP(JJ27,Lookups!$DX$3:$EB$2054,AN27+1,FALSE)),"Null")</f>
        <v>Null</v>
      </c>
      <c r="QN27" t="str">
        <f t="shared" si="86"/>
        <v>Null</v>
      </c>
    </row>
    <row r="28" spans="1:456" x14ac:dyDescent="0.25">
      <c r="A28" s="161" t="s">
        <v>1447</v>
      </c>
      <c r="B28" s="161" t="s">
        <v>1447</v>
      </c>
      <c r="C28" s="161" t="s">
        <v>1447</v>
      </c>
      <c r="D28" s="161" t="s">
        <v>1447</v>
      </c>
      <c r="E28" s="161">
        <v>12</v>
      </c>
      <c r="F28" s="161" t="s">
        <v>1447</v>
      </c>
      <c r="G28" s="161" t="s">
        <v>880</v>
      </c>
      <c r="H28" s="161" t="s">
        <v>881</v>
      </c>
      <c r="K28" s="161">
        <v>0</v>
      </c>
      <c r="L28" s="161">
        <v>0</v>
      </c>
      <c r="M28" s="161">
        <v>0</v>
      </c>
      <c r="N28" s="161">
        <v>0</v>
      </c>
      <c r="O28" s="161">
        <v>0</v>
      </c>
      <c r="P28" s="161">
        <v>0</v>
      </c>
      <c r="Q28" s="161">
        <v>0</v>
      </c>
      <c r="R28" s="161">
        <v>0</v>
      </c>
      <c r="S28" s="161">
        <v>0</v>
      </c>
      <c r="T28" s="161">
        <v>0</v>
      </c>
      <c r="U28" s="161">
        <v>0</v>
      </c>
      <c r="V28" s="161">
        <v>0</v>
      </c>
      <c r="W28" s="161">
        <v>0</v>
      </c>
      <c r="X28" s="161">
        <v>0</v>
      </c>
      <c r="AB28" s="161" t="s">
        <v>242</v>
      </c>
      <c r="AC28" s="161" t="s">
        <v>242</v>
      </c>
      <c r="AD28" s="161" t="s">
        <v>242</v>
      </c>
      <c r="AE28" s="161" t="s">
        <v>242</v>
      </c>
      <c r="AF28" s="161" t="s">
        <v>242</v>
      </c>
      <c r="AG28" s="161" t="s">
        <v>242</v>
      </c>
      <c r="AH28" s="161" t="s">
        <v>242</v>
      </c>
      <c r="AI28" s="161">
        <v>20150801</v>
      </c>
      <c r="AJ28" s="161">
        <v>20160525</v>
      </c>
      <c r="AK28" s="161" t="s">
        <v>869</v>
      </c>
      <c r="AL28" t="s">
        <v>1078</v>
      </c>
      <c r="BN28" t="s">
        <v>1079</v>
      </c>
      <c r="ET28" s="161">
        <v>0</v>
      </c>
      <c r="EU28" s="161">
        <v>0</v>
      </c>
      <c r="EV28" s="161">
        <v>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HN28" s="161" t="s">
        <v>881</v>
      </c>
      <c r="JB28" s="161" t="s">
        <v>881</v>
      </c>
      <c r="JC28" s="161">
        <v>0</v>
      </c>
      <c r="JD28" s="161">
        <v>0</v>
      </c>
      <c r="JE28" s="161">
        <v>0</v>
      </c>
      <c r="JF28" s="161">
        <v>0</v>
      </c>
      <c r="MN28" t="str">
        <f t="shared" si="0"/>
        <v>NoNoNoNoNoNo</v>
      </c>
      <c r="MO28" t="str">
        <f>IF(AND(MN28="NoNoNoNoNoNo",JI28=""),"No Programs",VLOOKUP(MN28,Lookups!$DA$4:$DB$67,2,FALSE))</f>
        <v>No Programs</v>
      </c>
      <c r="MP28">
        <f t="shared" si="1"/>
        <v>0</v>
      </c>
      <c r="MQ28" t="str">
        <f t="shared" si="2"/>
        <v>No Program Use</v>
      </c>
      <c r="MR28" t="str">
        <f>Directions!$D$3</f>
        <v>Usage</v>
      </c>
      <c r="MS28" t="str">
        <f>VLOOKUP(MQ28,Lookups!$CU$71:$CV$80,2,FALSE)</f>
        <v>Exclude</v>
      </c>
      <c r="MT28">
        <f t="shared" si="3"/>
        <v>0</v>
      </c>
      <c r="MU28">
        <f t="shared" si="4"/>
        <v>0</v>
      </c>
      <c r="MV28">
        <f t="shared" si="5"/>
        <v>0</v>
      </c>
      <c r="MW28">
        <f t="shared" si="6"/>
        <v>0</v>
      </c>
      <c r="MX28">
        <f t="shared" si="7"/>
        <v>0</v>
      </c>
      <c r="MY28" t="str">
        <f t="shared" si="8"/>
        <v>Not Used</v>
      </c>
      <c r="MZ28">
        <f t="shared" si="9"/>
        <v>0</v>
      </c>
      <c r="NA28" t="str">
        <f t="shared" si="10"/>
        <v>Not Available</v>
      </c>
      <c r="NB28" t="str">
        <f t="shared" si="11"/>
        <v>Not Available</v>
      </c>
      <c r="NC28" t="str">
        <f t="shared" si="12"/>
        <v>4 Not Indicated</v>
      </c>
      <c r="ND28" t="str">
        <f t="shared" si="13"/>
        <v>4 Not Indicated</v>
      </c>
      <c r="NE28" t="str">
        <f t="shared" si="14"/>
        <v>4 Not Indicated</v>
      </c>
      <c r="NF28" t="str">
        <f t="shared" si="15"/>
        <v>4 Not Indicated</v>
      </c>
      <c r="NG28" t="str">
        <f t="shared" si="16"/>
        <v>4 Not Indicated</v>
      </c>
      <c r="NH28" s="159" t="str">
        <f t="shared" si="17"/>
        <v>Null</v>
      </c>
      <c r="NI28" t="str">
        <f t="shared" si="18"/>
        <v>Null</v>
      </c>
      <c r="NJ28" s="159" t="str">
        <f t="shared" si="19"/>
        <v>Null</v>
      </c>
      <c r="NK28" t="str">
        <f t="shared" si="20"/>
        <v>Null</v>
      </c>
      <c r="NL28" t="str">
        <f t="shared" si="21"/>
        <v>No RI Tests</v>
      </c>
      <c r="NM28">
        <f t="shared" si="22"/>
        <v>0</v>
      </c>
      <c r="NN28" t="str">
        <f>IF(OR(E28="PK",E28="K",JJ28=""),"Null",INDEX(Lookups!$EZ$4:$FW$18,MATCH($JJ28,Lookups!$EY$4:$EY$18,1),MATCH($E28,Lookups!$EZ$3:$FW$3,0)))</f>
        <v>Null</v>
      </c>
      <c r="NO28" t="str">
        <f>IF(OR(E28="PK",E28="K",JJ28=""),"Null",INDEX(Lookups!$EZ$4:$FW$18,MATCH($JJ28,Lookups!$EY$4:$EY$18,1),MATCH($E28,Lookups!$EZ$3:$FW$3,0) + 1))</f>
        <v>Null</v>
      </c>
      <c r="NP28" t="str">
        <f t="shared" si="23"/>
        <v>Null</v>
      </c>
      <c r="NQ28" t="str">
        <f t="shared" si="24"/>
        <v>Null</v>
      </c>
      <c r="NR28" t="str">
        <f t="shared" si="25"/>
        <v>Null</v>
      </c>
      <c r="NS28" t="str">
        <f t="shared" si="26"/>
        <v>No RI Tests</v>
      </c>
      <c r="NT28" t="str">
        <f t="shared" si="27"/>
        <v>No RI Tests</v>
      </c>
      <c r="NU28" t="str">
        <f t="shared" si="28"/>
        <v>No RI Tests</v>
      </c>
      <c r="NV28" s="183" t="str">
        <f t="array" ref="NV28">IF($NL28="No RI Tests","No RI Tests",VLOOKUP(IF(AND(E28="K",JJ28&lt;280),3,IF(AND(E28="K",JJ28&gt;=280),4,MAX(IF(E28=Lookups!$DF$6:$DF$99,IF(JJ28&gt;=Lookups!$DG$6:$DG$99,Lookups!$DH$6:$DH$99))))),Lookups!$DE$104:$DG$108,2,FALSE))</f>
        <v>No RI Tests</v>
      </c>
      <c r="NW28" s="161" t="str">
        <f t="array" ref="NW28">IF($NL28="No RI Tests","No RI Tests",VLOOKUP(IF(AND(E28="K",JH28&lt;280),3,IF(AND(E28="K",JH28&gt;=280),4,MAX(IF(E28=Lookups!$DF$6:$DF$99,IF(NI28&gt;=Lookups!$DG$6:$DG$99,Lookups!$DH$6:$DH$99))))),Lookups!$DE$104:$DG$108,2,FALSE))</f>
        <v>No RI Tests</v>
      </c>
      <c r="NX28" s="161" t="str">
        <f t="array" ref="NX28">IF($NL28="No RI Tests","No RI Tests",VLOOKUP(IF(AND(E28="K",NK28&lt;280),3,IF(AND(E28="K",NK28&gt;=280),4,MAX(IF(E28=Lookups!$DF$6:$DF$99,IF(NK28&gt;=Lookups!$DG$6:$DG$99,Lookups!$DH$6:$DH$99))))),Lookups!$DE$104:$DG$108,2,FALSE))</f>
        <v>No RI Tests</v>
      </c>
      <c r="NY28" t="str">
        <f t="shared" si="29"/>
        <v>Null</v>
      </c>
      <c r="NZ28" t="str">
        <f t="shared" si="30"/>
        <v>Null</v>
      </c>
      <c r="OA28" t="str">
        <f t="shared" si="31"/>
        <v>No RI for Comparison</v>
      </c>
      <c r="OB28" s="161" t="str">
        <f t="array" ref="OB28">IF($NL28="No RI Tests","No RI Tests",IF(E28="K","N/A",VLOOKUP(MAX(IF(E28=Lookups!$DF$6:$DF$99,IF(JJ28&gt;=Lookups!$DG$6:$DG$99,Lookups!$DI$6:$DI$99))),Lookups!$DE$104:$DG$108,3,FALSE)))</f>
        <v>No RI Tests</v>
      </c>
      <c r="OC28" s="161" t="str">
        <f t="array" ref="OC28">IF($NL28="No RI Tests","No RI Tests",IF(E28="K","N/A",VLOOKUP(MAX(IF(E28=Lookups!$DF$6:$DF$99,IF(NI28&gt;=Lookups!$DG$6:$DG$99,Lookups!$DI$6:$DI$99))),Lookups!$DE$104:$DG$108,3,FALSE)))</f>
        <v>No RI Tests</v>
      </c>
      <c r="OD28" s="161" t="str">
        <f t="array" ref="OD28">IF($NL28="No RI Tests","No RI Tests",IF(E28="K","N/A",VLOOKUP(MAX(IF(E28=Lookups!$DF$6:$DF$99,IF(NK28&gt;=Lookups!$DG$6:$DG$99,Lookups!$DI$6:$DI$99))),Lookups!$DE$104:$DG$108,3,FALSE)))</f>
        <v>No RI Tests</v>
      </c>
      <c r="OE28" t="str">
        <f t="shared" si="32"/>
        <v>Null</v>
      </c>
      <c r="OF28" t="str">
        <f t="shared" si="33"/>
        <v>Null</v>
      </c>
      <c r="OG28" t="str">
        <f t="shared" si="34"/>
        <v>No RI for Comparison</v>
      </c>
      <c r="OH28" t="str">
        <f t="shared" si="35"/>
        <v>Null</v>
      </c>
      <c r="OI28" t="str">
        <f t="shared" si="36"/>
        <v>Null</v>
      </c>
      <c r="OJ28" t="str">
        <f t="shared" si="37"/>
        <v>Null</v>
      </c>
      <c r="OK28" t="str">
        <f t="shared" si="38"/>
        <v>Null</v>
      </c>
      <c r="OL28" t="str">
        <f t="shared" si="39"/>
        <v>Null</v>
      </c>
      <c r="OM28" t="str">
        <f t="shared" si="40"/>
        <v>Null</v>
      </c>
      <c r="ON28" t="str">
        <f t="shared" si="41"/>
        <v>Null</v>
      </c>
      <c r="OO28" t="str">
        <f t="shared" si="42"/>
        <v>Null RI</v>
      </c>
      <c r="OP28" t="str">
        <f ca="1">IF(AND(HR28&lt;&gt;"",JJ28&lt;600),IF(HT28="Advancing","Tier 2","Tier 3"),IF(JI28="","Null",IF(OR(E28="K",E28&lt;3),"FRA Recommended",IF(JJ28&gt;=IF(E28&lt;6,400,600),IF(JJ28&lt;VLOOKUP(E28,Lookups!$AP$3:$AR$16,3,FALSE),"Tier 2","Core"),IF(JJ28&lt;400,IF(RAND()&lt;0.81,"Tier 3","Tier 2"),IF(RAND()&lt;0.51,"Tier 3","Tier 2"))))))</f>
        <v>Null</v>
      </c>
      <c r="OQ28" t="str">
        <f t="shared" si="43"/>
        <v>Null</v>
      </c>
      <c r="OR28" t="str">
        <f t="shared" si="44"/>
        <v>Null</v>
      </c>
      <c r="OS28" t="str">
        <f t="shared" si="45"/>
        <v>Null</v>
      </c>
      <c r="OT28" t="str">
        <f t="shared" si="46"/>
        <v>No RI Tests</v>
      </c>
      <c r="OU28" s="159" t="str">
        <f t="shared" si="47"/>
        <v>No PI Tests</v>
      </c>
      <c r="OV28" t="str">
        <f t="shared" si="48"/>
        <v>No PI Tests</v>
      </c>
      <c r="OW28" t="str">
        <f t="shared" si="49"/>
        <v>No PI Tests</v>
      </c>
      <c r="OX28" t="str">
        <f t="shared" si="50"/>
        <v>No PI Tests</v>
      </c>
      <c r="OY28" t="str">
        <f t="shared" si="51"/>
        <v>No PI Tests</v>
      </c>
      <c r="OZ28" t="str">
        <f t="shared" si="52"/>
        <v>No PI Tests</v>
      </c>
      <c r="PA28" s="159" t="str">
        <f t="shared" si="53"/>
        <v>No PI Tests</v>
      </c>
      <c r="PB28" t="str">
        <f t="shared" si="54"/>
        <v>No PI Tests</v>
      </c>
      <c r="PC28" t="str">
        <f t="shared" si="55"/>
        <v>No PI Tests</v>
      </c>
      <c r="PD28" t="str">
        <f t="shared" si="56"/>
        <v>No PI Tests</v>
      </c>
      <c r="PE28" t="str">
        <f t="shared" si="57"/>
        <v>No PI Tests</v>
      </c>
      <c r="PF28" t="str">
        <f t="shared" si="58"/>
        <v>No PI Tests</v>
      </c>
      <c r="PG28" t="str">
        <f t="shared" si="59"/>
        <v>No PI Tests</v>
      </c>
      <c r="PH28">
        <f t="shared" si="60"/>
        <v>0</v>
      </c>
      <c r="PI28">
        <f t="shared" si="61"/>
        <v>0</v>
      </c>
      <c r="PJ28" t="str">
        <f t="shared" si="62"/>
        <v>Null</v>
      </c>
      <c r="PK28" t="str">
        <f>IF(HR28="","Null",IF(E28&lt;3,"Null",IF(HU28=0,0,IF(HS28="Form 1",VLOOKUP(HU28,Lookups!$BE$3:$BP$63,E28,FALSE),IF(HS28="Form 2",VLOOKUP(HU28,Lookups!$BE$67:$BP$127,E28,FALSE),VLOOKUP(HU28,Lookups!$BE$130:$BP$190,E28,FALSE))))))</f>
        <v>Null</v>
      </c>
      <c r="PL28" t="str">
        <f t="shared" si="63"/>
        <v>Null</v>
      </c>
      <c r="PM28" t="str">
        <f>IF($PH28=0,"Null",IF(E28&lt;3,"Null",IF(OX28=0,0,IF(OV28="Form 1",VLOOKUP(OX28,Lookups!$BE$3:$BP$63,E28,FALSE),IF(OV28="Form 2",VLOOKUP(OX28,Lookups!$BE$67:$BP$127,E28,FALSE),VLOOKUP(OX28,Lookups!$BE$130:$BP$190,E28,FALSE))))))</f>
        <v>Null</v>
      </c>
      <c r="PN28" t="str">
        <f t="shared" si="64"/>
        <v>Null</v>
      </c>
      <c r="PO28" t="str">
        <f t="shared" si="65"/>
        <v>Null</v>
      </c>
      <c r="PP28" t="str">
        <f t="shared" si="66"/>
        <v>Null</v>
      </c>
      <c r="PQ28" t="str">
        <f>IF(HR28="","Null",IF(E28&lt;3,"Null",IF(HV28=0,0,IF(HS28="Form 1",VLOOKUP(HV28,Lookups!$BR$3:$CC$63,E28,FALSE),IF(HS28="Form 2",VLOOKUP(HV28,Lookups!$BR$67:$CC$127,E28,FALSE),VLOOKUP(HV28,Lookups!$BR$130:$CC$190,E28,FALSE))))))</f>
        <v>Null</v>
      </c>
      <c r="PR28" t="str">
        <f t="shared" si="67"/>
        <v>Null</v>
      </c>
      <c r="PS28" t="str">
        <f>IF(HR28="","Null",IF(E28&lt;3,"Null",IF(OY28=0,0,IF(OW28="Form 1",VLOOKUP(OY28,Lookups!$BR$3:$CC$63,E28,FALSE),IF(OW28="Form 2",VLOOKUP(OY28,Lookups!$BR$67:$CC$127,E28,FALSE),VLOOKUP(OY28,Lookups!$BR$130:$CC$190,E28,FALSE))))))</f>
        <v>Null</v>
      </c>
      <c r="PT28" t="str">
        <f t="shared" si="68"/>
        <v>Null</v>
      </c>
      <c r="PU28" t="str">
        <f t="shared" si="69"/>
        <v>Null</v>
      </c>
      <c r="PV28" t="str">
        <f t="shared" si="70"/>
        <v>Null</v>
      </c>
      <c r="PW28" t="str">
        <f t="shared" si="71"/>
        <v>No PI Tests</v>
      </c>
      <c r="PX28">
        <f t="shared" si="72"/>
        <v>0</v>
      </c>
      <c r="PY28">
        <f t="shared" si="73"/>
        <v>0</v>
      </c>
      <c r="PZ28" t="str">
        <f t="shared" si="74"/>
        <v>Null</v>
      </c>
      <c r="QA28" t="str">
        <f t="shared" si="75"/>
        <v>Null</v>
      </c>
      <c r="QB28" t="str">
        <f t="shared" si="76"/>
        <v>Null</v>
      </c>
      <c r="QC28" t="str">
        <f>IF($MS28="System 44 Record",IF(BQ28&lt;MEDIAN(Directions!$F$3,Directions!$F$6),"Mid-Year Exited Student","Full Year Participant")&amp;IF(BP28&lt;Directions!$F$3,", Started Prior Year",", Started This Year"),"Null")</f>
        <v>Null</v>
      </c>
      <c r="QD28" t="str">
        <f t="shared" si="77"/>
        <v>Null</v>
      </c>
      <c r="QE28">
        <f t="shared" si="78"/>
        <v>0</v>
      </c>
      <c r="QF28">
        <f t="shared" si="79"/>
        <v>0</v>
      </c>
      <c r="QG28">
        <f t="shared" si="80"/>
        <v>0</v>
      </c>
      <c r="QH28">
        <f t="shared" si="81"/>
        <v>0</v>
      </c>
      <c r="QI28">
        <f t="shared" si="82"/>
        <v>0</v>
      </c>
      <c r="QJ28" t="str">
        <f t="shared" si="83"/>
        <v>Used None</v>
      </c>
      <c r="QK28" t="str">
        <f t="shared" si="84"/>
        <v>Null</v>
      </c>
      <c r="QL28" t="str">
        <f t="shared" si="85"/>
        <v>Null</v>
      </c>
      <c r="QM28" t="str">
        <f>IF($MS28="READ 180 Record",IF(AQ28="","Null",VLOOKUP(JJ28,Lookups!$DX$3:$EB$2054,AN28+1,FALSE)),"Null")</f>
        <v>Null</v>
      </c>
      <c r="QN28" t="str">
        <f t="shared" si="86"/>
        <v>Null</v>
      </c>
    </row>
    <row r="29" spans="1:456" x14ac:dyDescent="0.25">
      <c r="A29" s="161" t="s">
        <v>1447</v>
      </c>
      <c r="B29" s="161" t="s">
        <v>1447</v>
      </c>
      <c r="C29" s="161" t="s">
        <v>1447</v>
      </c>
      <c r="D29" s="161" t="s">
        <v>1447</v>
      </c>
      <c r="E29" s="161">
        <v>6</v>
      </c>
      <c r="F29" s="161" t="s">
        <v>1447</v>
      </c>
      <c r="G29" s="161" t="s">
        <v>875</v>
      </c>
      <c r="H29" s="161" t="s">
        <v>894</v>
      </c>
      <c r="I29" s="161">
        <v>197</v>
      </c>
      <c r="J29" s="159">
        <v>42500</v>
      </c>
      <c r="K29" s="161">
        <v>0</v>
      </c>
      <c r="L29" s="161">
        <v>0</v>
      </c>
      <c r="M29" s="161">
        <v>0</v>
      </c>
      <c r="N29" s="161">
        <v>0</v>
      </c>
      <c r="O29" s="161">
        <v>0</v>
      </c>
      <c r="P29" s="161">
        <v>0</v>
      </c>
      <c r="Q29" s="161">
        <v>0</v>
      </c>
      <c r="R29" s="161">
        <v>0</v>
      </c>
      <c r="S29" s="161">
        <v>0</v>
      </c>
      <c r="T29" s="161">
        <v>0</v>
      </c>
      <c r="U29" s="161">
        <v>0</v>
      </c>
      <c r="V29" s="161">
        <v>0</v>
      </c>
      <c r="W29" s="161">
        <v>0</v>
      </c>
      <c r="X29" s="161">
        <v>0</v>
      </c>
      <c r="AB29" s="161" t="s">
        <v>242</v>
      </c>
      <c r="AC29" s="161" t="s">
        <v>242</v>
      </c>
      <c r="AD29" s="161" t="s">
        <v>242</v>
      </c>
      <c r="AE29" s="161" t="s">
        <v>242</v>
      </c>
      <c r="AF29" s="161" t="s">
        <v>241</v>
      </c>
      <c r="AG29" s="161" t="s">
        <v>241</v>
      </c>
      <c r="AH29" s="161" t="s">
        <v>242</v>
      </c>
      <c r="AI29" s="161">
        <v>20150801</v>
      </c>
      <c r="AJ29" s="161">
        <v>20160525</v>
      </c>
      <c r="AK29" s="161" t="s">
        <v>869</v>
      </c>
      <c r="AL29" t="s">
        <v>1078</v>
      </c>
      <c r="BN29" t="s">
        <v>1076</v>
      </c>
      <c r="BO29" t="s">
        <v>894</v>
      </c>
      <c r="BP29" s="159">
        <v>42270</v>
      </c>
      <c r="BQ29" s="159">
        <v>42481</v>
      </c>
      <c r="BR29" t="s">
        <v>877</v>
      </c>
      <c r="BS29">
        <v>197</v>
      </c>
      <c r="BT29" s="159">
        <v>42481</v>
      </c>
      <c r="BU29">
        <v>3</v>
      </c>
      <c r="BV29">
        <v>6</v>
      </c>
      <c r="BW29">
        <v>21</v>
      </c>
      <c r="BX29">
        <v>40</v>
      </c>
      <c r="BY29">
        <v>748</v>
      </c>
      <c r="BZ29">
        <v>773</v>
      </c>
      <c r="CA29">
        <v>0</v>
      </c>
      <c r="CB29">
        <v>19</v>
      </c>
      <c r="CC29">
        <v>36</v>
      </c>
      <c r="CD29">
        <v>81</v>
      </c>
      <c r="CE29">
        <v>88</v>
      </c>
      <c r="CF29">
        <v>90</v>
      </c>
      <c r="CG29">
        <v>90</v>
      </c>
      <c r="CH29">
        <v>84</v>
      </c>
      <c r="CI29">
        <v>6436</v>
      </c>
      <c r="CJ29">
        <v>1.9048</v>
      </c>
      <c r="CK29">
        <v>3</v>
      </c>
      <c r="CL29">
        <v>5</v>
      </c>
      <c r="ET29" s="161">
        <v>0</v>
      </c>
      <c r="EU29" s="161">
        <v>0</v>
      </c>
      <c r="EV29" s="161">
        <v>0</v>
      </c>
      <c r="EW29" s="161">
        <v>0</v>
      </c>
      <c r="EX29" s="161">
        <v>0</v>
      </c>
      <c r="EY29" s="161">
        <v>0</v>
      </c>
      <c r="EZ29" s="161">
        <v>0</v>
      </c>
      <c r="FA29" s="161">
        <v>0</v>
      </c>
      <c r="FB29" s="161">
        <v>0</v>
      </c>
      <c r="FC29" s="161">
        <v>0</v>
      </c>
      <c r="FD29" s="161">
        <v>0</v>
      </c>
      <c r="FE29" s="161">
        <v>0</v>
      </c>
      <c r="HN29" s="161" t="s">
        <v>894</v>
      </c>
      <c r="HO29" s="159">
        <v>42249</v>
      </c>
      <c r="HP29" s="159">
        <v>42501</v>
      </c>
      <c r="HQ29" s="161">
        <v>3</v>
      </c>
      <c r="HR29" s="159">
        <v>42249</v>
      </c>
      <c r="HS29" s="161" t="s">
        <v>872</v>
      </c>
      <c r="HT29" s="161" t="s">
        <v>878</v>
      </c>
      <c r="HU29" s="161">
        <v>27</v>
      </c>
      <c r="HV29" s="161">
        <v>0</v>
      </c>
      <c r="HW29" s="161">
        <v>0</v>
      </c>
      <c r="HX29" s="159">
        <v>42345</v>
      </c>
      <c r="HY29" s="161" t="s">
        <v>874</v>
      </c>
      <c r="HZ29" s="161" t="s">
        <v>878</v>
      </c>
      <c r="IA29" s="161">
        <v>36</v>
      </c>
      <c r="IB29" s="161">
        <v>7</v>
      </c>
      <c r="IC29" s="161">
        <v>0</v>
      </c>
      <c r="ID29" s="159">
        <v>42501</v>
      </c>
      <c r="IE29" s="161" t="s">
        <v>879</v>
      </c>
      <c r="IF29" s="161" t="s">
        <v>878</v>
      </c>
      <c r="IG29" s="161">
        <v>35</v>
      </c>
      <c r="IH29" s="161">
        <v>3</v>
      </c>
      <c r="II29" s="161">
        <v>0</v>
      </c>
      <c r="JB29" s="161" t="s">
        <v>894</v>
      </c>
      <c r="JC29" s="161">
        <v>12</v>
      </c>
      <c r="JD29" s="161">
        <v>10</v>
      </c>
      <c r="JE29" s="161">
        <v>10</v>
      </c>
      <c r="JF29" s="161">
        <v>4762</v>
      </c>
      <c r="JG29" s="159">
        <v>42500</v>
      </c>
      <c r="JH29" s="161">
        <v>197</v>
      </c>
      <c r="JI29" s="159">
        <v>42249</v>
      </c>
      <c r="JJ29" s="161">
        <v>0</v>
      </c>
      <c r="JK29" s="161">
        <v>2</v>
      </c>
      <c r="JL29" s="159">
        <v>42345</v>
      </c>
      <c r="JM29" s="161">
        <v>0</v>
      </c>
      <c r="JN29" s="161">
        <v>7</v>
      </c>
      <c r="JO29" s="159">
        <v>42500</v>
      </c>
      <c r="JP29" s="161">
        <v>197</v>
      </c>
      <c r="JQ29" s="161">
        <v>22</v>
      </c>
      <c r="MN29" t="str">
        <f t="shared" si="0"/>
        <v>NoNoNoYesYesNo</v>
      </c>
      <c r="MO29" t="str">
        <f>IF(AND(MN29="NoNoNoNoNoNo",JI29=""),"No Programs",VLOOKUP(MN29,Lookups!$DA$4:$DB$67,2,FALSE))</f>
        <v>System 44 Only</v>
      </c>
      <c r="MP29">
        <f t="shared" si="1"/>
        <v>0</v>
      </c>
      <c r="MQ29" t="str">
        <f t="shared" si="2"/>
        <v>System 44 User</v>
      </c>
      <c r="MR29" t="str">
        <f>Directions!$D$3</f>
        <v>Usage</v>
      </c>
      <c r="MS29" t="str">
        <f>VLOOKUP(MQ29,Lookups!$CU$71:$CV$80,2,FALSE)</f>
        <v>System 44 Record</v>
      </c>
      <c r="MT29">
        <f t="shared" si="3"/>
        <v>1</v>
      </c>
      <c r="MU29">
        <f t="shared" si="4"/>
        <v>1</v>
      </c>
      <c r="MV29">
        <f t="shared" si="5"/>
        <v>1</v>
      </c>
      <c r="MW29">
        <f t="shared" si="6"/>
        <v>1</v>
      </c>
      <c r="MX29">
        <f t="shared" si="7"/>
        <v>36</v>
      </c>
      <c r="MY29" t="str">
        <f t="shared" si="8"/>
        <v>Not Used</v>
      </c>
      <c r="MZ29">
        <f t="shared" si="9"/>
        <v>0</v>
      </c>
      <c r="NA29" t="str">
        <f t="shared" si="10"/>
        <v>Not Available</v>
      </c>
      <c r="NB29" t="str">
        <f t="shared" si="11"/>
        <v>Not Available</v>
      </c>
      <c r="NC29" t="str">
        <f t="shared" si="12"/>
        <v>4 Not Indicated</v>
      </c>
      <c r="ND29" t="str">
        <f t="shared" si="13"/>
        <v>4 Not Indicated</v>
      </c>
      <c r="NE29" t="str">
        <f t="shared" si="14"/>
        <v>4 Not Indicated</v>
      </c>
      <c r="NF29" t="str">
        <f t="shared" si="15"/>
        <v>4 Not Indicated</v>
      </c>
      <c r="NG29" t="str">
        <f t="shared" si="16"/>
        <v>4 Not Indicated</v>
      </c>
      <c r="NH29" s="159">
        <f t="shared" si="17"/>
        <v>42500</v>
      </c>
      <c r="NI29">
        <f t="shared" si="18"/>
        <v>197</v>
      </c>
      <c r="NJ29" s="159">
        <f t="shared" si="19"/>
        <v>42500</v>
      </c>
      <c r="NK29">
        <f t="shared" si="20"/>
        <v>197</v>
      </c>
      <c r="NL29">
        <f t="shared" si="21"/>
        <v>35.857142857142854</v>
      </c>
      <c r="NM29">
        <f t="shared" si="22"/>
        <v>1</v>
      </c>
      <c r="NN29">
        <f>IF(OR(E29="PK",E29="K",JJ29=""),"Null",INDEX(Lookups!$EZ$4:$FW$18,MATCH($JJ29,Lookups!$EY$4:$EY$18,1),MATCH($E29,Lookups!$EZ$3:$FW$3,0)))</f>
        <v>205</v>
      </c>
      <c r="NO29">
        <f>IF(OR(E29="PK",E29="K",JJ29=""),"Null",INDEX(Lookups!$EZ$4:$FW$18,MATCH($JJ29,Lookups!$EY$4:$EY$18,1),MATCH($E29,Lookups!$EZ$3:$FW$3,0) + 1))</f>
        <v>315</v>
      </c>
      <c r="NP29">
        <f t="shared" si="23"/>
        <v>410</v>
      </c>
      <c r="NQ29" t="str">
        <f t="shared" si="24"/>
        <v>PI is Recommended</v>
      </c>
      <c r="NR29" t="str">
        <f t="shared" si="25"/>
        <v>PI is Recommended</v>
      </c>
      <c r="NS29" t="str">
        <f t="shared" si="26"/>
        <v>BR to 199L</v>
      </c>
      <c r="NT29" t="str">
        <f t="shared" si="27"/>
        <v>BR to 199L</v>
      </c>
      <c r="NU29" t="str">
        <f t="shared" si="28"/>
        <v>BR to 199L</v>
      </c>
      <c r="NV29" s="183" t="str">
        <f t="array" ref="NV29">IF($NL29="No RI Tests","No RI Tests",VLOOKUP(IF(AND(E29="K",JJ29&lt;280),3,IF(AND(E29="K",JJ29&gt;=280),4,MAX(IF(E29=Lookups!$DF$6:$DF$99,IF(JJ29&gt;=Lookups!$DG$6:$DG$99,Lookups!$DH$6:$DH$99))))),Lookups!$DE$104:$DG$108,2,FALSE))</f>
        <v>1 Below Basic</v>
      </c>
      <c r="NW29" s="161" t="str">
        <f t="array" ref="NW29">IF($NL29="No RI Tests","No RI Tests",VLOOKUP(IF(AND(E29="K",JH29&lt;280),3,IF(AND(E29="K",JH29&gt;=280),4,MAX(IF(E29=Lookups!$DF$6:$DF$99,IF(NI29&gt;=Lookups!$DG$6:$DG$99,Lookups!$DH$6:$DH$99))))),Lookups!$DE$104:$DG$108,2,FALSE))</f>
        <v>1 Below Basic</v>
      </c>
      <c r="NX29" s="161" t="str">
        <f t="array" ref="NX29">IF($NL29="No RI Tests","No RI Tests",VLOOKUP(IF(AND(E29="K",NK29&lt;280),3,IF(AND(E29="K",NK29&gt;=280),4,MAX(IF(E29=Lookups!$DF$6:$DF$99,IF(NK29&gt;=Lookups!$DG$6:$DG$99,Lookups!$DH$6:$DH$99))))),Lookups!$DE$104:$DG$108,2,FALSE))</f>
        <v>1 Below Basic</v>
      </c>
      <c r="NY29">
        <f t="shared" si="29"/>
        <v>1</v>
      </c>
      <c r="NZ29">
        <f t="shared" si="30"/>
        <v>0</v>
      </c>
      <c r="OA29" t="str">
        <f t="shared" si="31"/>
        <v>Maintained Performance Level</v>
      </c>
      <c r="OB29" s="161" t="str">
        <f t="array" ref="OB29">IF($NL29="No RI Tests","No RI Tests",IF(E29="K","N/A",VLOOKUP(MAX(IF(E29=Lookups!$DF$6:$DF$99,IF(JJ29&gt;=Lookups!$DG$6:$DG$99,Lookups!$DI$6:$DI$99))),Lookups!$DE$104:$DG$108,3,FALSE)))</f>
        <v>1 Limited</v>
      </c>
      <c r="OC29" s="161" t="str">
        <f t="array" ref="OC29">IF($NL29="No RI Tests","No RI Tests",IF(E29="K","N/A",VLOOKUP(MAX(IF(E29=Lookups!$DF$6:$DF$99,IF(NI29&gt;=Lookups!$DG$6:$DG$99,Lookups!$DI$6:$DI$99))),Lookups!$DE$104:$DG$108,3,FALSE)))</f>
        <v>1 Limited</v>
      </c>
      <c r="OD29" s="161" t="str">
        <f t="array" ref="OD29">IF($NL29="No RI Tests","No RI Tests",IF(E29="K","N/A",VLOOKUP(MAX(IF(E29=Lookups!$DF$6:$DF$99,IF(NK29&gt;=Lookups!$DG$6:$DG$99,Lookups!$DI$6:$DI$99))),Lookups!$DE$104:$DG$108,3,FALSE)))</f>
        <v>1 Limited</v>
      </c>
      <c r="OE29">
        <f t="shared" si="32"/>
        <v>1</v>
      </c>
      <c r="OF29">
        <f t="shared" si="33"/>
        <v>0</v>
      </c>
      <c r="OG29" t="str">
        <f t="shared" si="34"/>
        <v>Maintained Performance Level</v>
      </c>
      <c r="OH29">
        <f t="shared" si="35"/>
        <v>197</v>
      </c>
      <c r="OI29">
        <f t="shared" si="36"/>
        <v>1</v>
      </c>
      <c r="OJ29">
        <f t="shared" si="37"/>
        <v>0</v>
      </c>
      <c r="OK29">
        <f t="shared" si="38"/>
        <v>0</v>
      </c>
      <c r="OL29">
        <f t="shared" si="39"/>
        <v>0.75769230769230766</v>
      </c>
      <c r="OM29" t="str">
        <f t="shared" si="40"/>
        <v>Fall Administration</v>
      </c>
      <c r="ON29" t="str">
        <f t="shared" si="41"/>
        <v>Spring Administration</v>
      </c>
      <c r="OO29" t="str">
        <f t="shared" si="42"/>
        <v>Fall to Spring-Full Year RI</v>
      </c>
      <c r="OP29" t="str">
        <f ca="1">IF(AND(HR29&lt;&gt;"",JJ29&lt;600),IF(HT29="Advancing","Tier 2","Tier 3"),IF(JI29="","Null",IF(OR(E29="K",E29&lt;3),"FRA Recommended",IF(JJ29&gt;=IF(E29&lt;6,400,600),IF(JJ29&lt;VLOOKUP(E29,Lookups!$AP$3:$AR$16,3,FALSE),"Tier 2","Core"),IF(JJ29&lt;400,IF(RAND()&lt;0.81,"Tier 3","Tier 2"),IF(RAND()&lt;0.51,"Tier 3","Tier 2"))))))</f>
        <v>Tier 3</v>
      </c>
      <c r="OQ29" t="str">
        <f t="shared" si="43"/>
        <v>Average Reading Invt. Under 15 Minutes Long</v>
      </c>
      <c r="OR29">
        <f t="shared" si="44"/>
        <v>0</v>
      </c>
      <c r="OS29" t="str">
        <f t="shared" si="45"/>
        <v>Null</v>
      </c>
      <c r="OT29">
        <f t="shared" si="46"/>
        <v>197</v>
      </c>
      <c r="OU29" s="159">
        <f t="shared" si="47"/>
        <v>42501</v>
      </c>
      <c r="OV29" t="str">
        <f t="shared" si="48"/>
        <v>Form 3</v>
      </c>
      <c r="OW29" t="str">
        <f t="shared" si="49"/>
        <v>Beginning</v>
      </c>
      <c r="OX29">
        <f t="shared" si="50"/>
        <v>35</v>
      </c>
      <c r="OY29">
        <f t="shared" si="51"/>
        <v>3</v>
      </c>
      <c r="OZ29">
        <f t="shared" si="52"/>
        <v>0</v>
      </c>
      <c r="PA29" s="159">
        <f t="shared" si="53"/>
        <v>42345</v>
      </c>
      <c r="PB29" t="str">
        <f t="shared" si="54"/>
        <v>Form 2</v>
      </c>
      <c r="PC29" t="str">
        <f t="shared" si="55"/>
        <v>Beginning</v>
      </c>
      <c r="PD29">
        <f t="shared" si="56"/>
        <v>36</v>
      </c>
      <c r="PE29">
        <f t="shared" si="57"/>
        <v>7</v>
      </c>
      <c r="PF29">
        <f t="shared" si="58"/>
        <v>0</v>
      </c>
      <c r="PG29">
        <f t="shared" si="59"/>
        <v>36</v>
      </c>
      <c r="PH29">
        <f t="shared" si="60"/>
        <v>1</v>
      </c>
      <c r="PI29">
        <f t="shared" si="61"/>
        <v>1</v>
      </c>
      <c r="PJ29">
        <f t="shared" si="62"/>
        <v>27</v>
      </c>
      <c r="PK29">
        <f>IF(HR29="","Null",IF(E29&lt;3,"Null",IF(HU29=0,0,IF(HS29="Form 1",VLOOKUP(HU29,Lookups!$BE$3:$BP$63,E29,FALSE),IF(HS29="Form 2",VLOOKUP(HU29,Lookups!$BE$67:$BP$127,E29,FALSE),VLOOKUP(HU29,Lookups!$BE$130:$BP$190,E29,FALSE))))))</f>
        <v>0</v>
      </c>
      <c r="PL29">
        <f t="shared" si="63"/>
        <v>35</v>
      </c>
      <c r="PM29">
        <f>IF($PH29=0,"Null",IF(E29&lt;3,"Null",IF(OX29=0,0,IF(OV29="Form 1",VLOOKUP(OX29,Lookups!$BE$3:$BP$63,E29,FALSE),IF(OV29="Form 2",VLOOKUP(OX29,Lookups!$BE$67:$BP$127,E29,FALSE),VLOOKUP(OX29,Lookups!$BE$130:$BP$190,E29,FALSE))))))</f>
        <v>3</v>
      </c>
      <c r="PN29">
        <f t="shared" si="64"/>
        <v>8</v>
      </c>
      <c r="PO29">
        <f t="shared" si="65"/>
        <v>1</v>
      </c>
      <c r="PP29">
        <f t="shared" si="66"/>
        <v>0</v>
      </c>
      <c r="PQ29">
        <f>IF(HR29="","Null",IF(E29&lt;3,"Null",IF(HV29=0,0,IF(HS29="Form 1",VLOOKUP(HV29,Lookups!$BR$3:$CC$63,E29,FALSE),IF(HS29="Form 2",VLOOKUP(HV29,Lookups!$BR$67:$CC$127,E29,FALSE),VLOOKUP(HV29,Lookups!$BR$130:$CC$190,E29,FALSE))))))</f>
        <v>0</v>
      </c>
      <c r="PR29">
        <f t="shared" si="67"/>
        <v>3</v>
      </c>
      <c r="PS29">
        <f>IF(HR29="","Null",IF(E29&lt;3,"Null",IF(OY29=0,0,IF(OW29="Form 1",VLOOKUP(OY29,Lookups!$BR$3:$CC$63,E29,FALSE),IF(OW29="Form 2",VLOOKUP(OY29,Lookups!$BR$67:$CC$127,E29,FALSE),VLOOKUP(OY29,Lookups!$BR$130:$CC$190,E29,FALSE))))))</f>
        <v>0</v>
      </c>
      <c r="PT29">
        <f t="shared" si="68"/>
        <v>3</v>
      </c>
      <c r="PU29">
        <f t="shared" si="69"/>
        <v>0</v>
      </c>
      <c r="PV29">
        <f t="shared" si="70"/>
        <v>0</v>
      </c>
      <c r="PW29" t="str">
        <f t="shared" si="71"/>
        <v>Fall to Spring PI Administration</v>
      </c>
      <c r="PX29">
        <f t="shared" si="72"/>
        <v>0</v>
      </c>
      <c r="PY29">
        <f t="shared" si="73"/>
        <v>1</v>
      </c>
      <c r="PZ29" t="str">
        <f t="shared" si="74"/>
        <v>40 to 59 Sessions</v>
      </c>
      <c r="QA29" t="str">
        <f t="shared" si="75"/>
        <v>Series 1</v>
      </c>
      <c r="QB29" t="str">
        <f t="shared" si="76"/>
        <v>In Series 1 to 4</v>
      </c>
      <c r="QC29" t="str">
        <f>IF($MS29="System 44 Record",IF(BQ29&lt;MEDIAN(Directions!$F$3,Directions!$F$6),"Mid-Year Exited Student","Full Year Participant")&amp;IF(BP29&lt;Directions!$F$3,", Started Prior Year",", Started This Year"),"Null")</f>
        <v>Full Year Participant, Started This Year</v>
      </c>
      <c r="QD29">
        <f t="shared" si="77"/>
        <v>0</v>
      </c>
      <c r="QE29">
        <f t="shared" si="78"/>
        <v>0</v>
      </c>
      <c r="QF29">
        <f t="shared" si="79"/>
        <v>1</v>
      </c>
      <c r="QG29">
        <f t="shared" si="80"/>
        <v>0</v>
      </c>
      <c r="QH29">
        <f t="shared" si="81"/>
        <v>0</v>
      </c>
      <c r="QI29">
        <f t="shared" si="82"/>
        <v>0</v>
      </c>
      <c r="QJ29" t="str">
        <f t="shared" si="83"/>
        <v>RC! Only</v>
      </c>
      <c r="QK29" t="str">
        <f t="shared" si="84"/>
        <v>Null</v>
      </c>
      <c r="QL29" t="str">
        <f t="shared" si="85"/>
        <v>Null</v>
      </c>
      <c r="QM29" t="str">
        <f>IF($MS29="READ 180 Record",IF(AQ29="","Null",VLOOKUP(JJ29,Lookups!$DX$3:$EB$2054,AN29+1,FALSE)),"Null")</f>
        <v>Null</v>
      </c>
      <c r="QN29" t="str">
        <f t="shared" si="86"/>
        <v>Null</v>
      </c>
    </row>
    <row r="30" spans="1:456" x14ac:dyDescent="0.25">
      <c r="A30" s="161" t="s">
        <v>1447</v>
      </c>
      <c r="B30" s="161" t="s">
        <v>1447</v>
      </c>
      <c r="C30" s="161" t="s">
        <v>1447</v>
      </c>
      <c r="D30" s="161" t="s">
        <v>1447</v>
      </c>
      <c r="E30" s="161">
        <v>8</v>
      </c>
      <c r="F30" s="161" t="s">
        <v>1447</v>
      </c>
      <c r="G30" s="161" t="s">
        <v>890</v>
      </c>
      <c r="H30" s="161" t="s">
        <v>895</v>
      </c>
      <c r="I30" s="161">
        <v>923</v>
      </c>
      <c r="J30" s="159">
        <v>42348</v>
      </c>
      <c r="K30" s="161">
        <v>0</v>
      </c>
      <c r="L30" s="161">
        <v>0</v>
      </c>
      <c r="M30" s="161">
        <v>0</v>
      </c>
      <c r="N30" s="161">
        <v>0</v>
      </c>
      <c r="O30" s="161">
        <v>0</v>
      </c>
      <c r="P30" s="161">
        <v>0</v>
      </c>
      <c r="Q30" s="161">
        <v>0</v>
      </c>
      <c r="R30" s="161">
        <v>0</v>
      </c>
      <c r="S30" s="161">
        <v>0</v>
      </c>
      <c r="T30" s="161">
        <v>0</v>
      </c>
      <c r="U30" s="161">
        <v>0</v>
      </c>
      <c r="V30" s="161">
        <v>0</v>
      </c>
      <c r="W30" s="161">
        <v>0</v>
      </c>
      <c r="X30" s="161">
        <v>0</v>
      </c>
      <c r="AB30" s="161" t="s">
        <v>242</v>
      </c>
      <c r="AC30" s="161" t="s">
        <v>242</v>
      </c>
      <c r="AD30" s="161" t="s">
        <v>242</v>
      </c>
      <c r="AE30" s="161" t="s">
        <v>242</v>
      </c>
      <c r="AF30" s="161" t="s">
        <v>242</v>
      </c>
      <c r="AG30" s="161" t="s">
        <v>242</v>
      </c>
      <c r="AH30" s="161" t="s">
        <v>242</v>
      </c>
      <c r="AI30" s="161">
        <v>20150801</v>
      </c>
      <c r="AJ30" s="161">
        <v>20160525</v>
      </c>
      <c r="AK30" s="161" t="s">
        <v>869</v>
      </c>
      <c r="AL30" t="s">
        <v>1076</v>
      </c>
      <c r="AM30" t="s">
        <v>895</v>
      </c>
      <c r="AN30">
        <v>3</v>
      </c>
      <c r="AO30" t="s">
        <v>870</v>
      </c>
      <c r="AP30">
        <v>2</v>
      </c>
      <c r="AQ30">
        <v>17</v>
      </c>
      <c r="AR30">
        <v>417</v>
      </c>
      <c r="AS30">
        <v>92</v>
      </c>
      <c r="AT30">
        <v>84</v>
      </c>
      <c r="AU30">
        <v>179</v>
      </c>
      <c r="AV30">
        <v>51</v>
      </c>
      <c r="AW30">
        <v>11</v>
      </c>
      <c r="AX30">
        <v>26.124949999999998</v>
      </c>
      <c r="AY30">
        <v>6.3333000000000004</v>
      </c>
      <c r="AZ30">
        <v>2.125</v>
      </c>
      <c r="BA30">
        <v>146.36680000000001</v>
      </c>
      <c r="BB30">
        <v>9332</v>
      </c>
      <c r="BC30">
        <v>80</v>
      </c>
      <c r="BD30">
        <v>66.666666665999998</v>
      </c>
      <c r="BE30">
        <v>200</v>
      </c>
      <c r="BF30">
        <v>197</v>
      </c>
      <c r="BG30">
        <v>33</v>
      </c>
      <c r="BH30">
        <v>92</v>
      </c>
      <c r="BI30">
        <v>4</v>
      </c>
      <c r="BJ30">
        <v>0</v>
      </c>
      <c r="BK30">
        <v>11</v>
      </c>
      <c r="BL30">
        <v>0</v>
      </c>
      <c r="BM30" t="s">
        <v>1080</v>
      </c>
      <c r="BN30" t="s">
        <v>1079</v>
      </c>
      <c r="ET30" s="161">
        <v>0</v>
      </c>
      <c r="EU30" s="161">
        <v>0</v>
      </c>
      <c r="EV30" s="161">
        <v>0</v>
      </c>
      <c r="EW30" s="161">
        <v>0</v>
      </c>
      <c r="EX30" s="161">
        <v>0</v>
      </c>
      <c r="EY30" s="161">
        <v>0</v>
      </c>
      <c r="EZ30" s="161">
        <v>0</v>
      </c>
      <c r="FA30" s="161">
        <v>0</v>
      </c>
      <c r="FB30" s="161">
        <v>0</v>
      </c>
      <c r="FC30" s="161">
        <v>0</v>
      </c>
      <c r="FD30" s="161">
        <v>0</v>
      </c>
      <c r="FE30" s="161">
        <v>0</v>
      </c>
      <c r="HN30" s="161" t="s">
        <v>895</v>
      </c>
      <c r="JB30" s="161" t="s">
        <v>895</v>
      </c>
      <c r="JC30" s="161">
        <v>4</v>
      </c>
      <c r="JD30" s="161">
        <v>3</v>
      </c>
      <c r="JE30" s="161">
        <v>10</v>
      </c>
      <c r="JF30" s="161">
        <v>8995</v>
      </c>
      <c r="JG30" s="159">
        <v>42348</v>
      </c>
      <c r="JH30" s="161">
        <v>923</v>
      </c>
      <c r="JI30" s="159">
        <v>42249</v>
      </c>
      <c r="JJ30" s="161">
        <v>747</v>
      </c>
      <c r="JK30" s="161">
        <v>18</v>
      </c>
      <c r="JL30" s="159">
        <v>42348</v>
      </c>
      <c r="JM30" s="161">
        <v>923</v>
      </c>
      <c r="JN30" s="161">
        <v>19</v>
      </c>
      <c r="MN30" t="str">
        <f t="shared" si="0"/>
        <v>NoNoNoNoNoNo</v>
      </c>
      <c r="MO30" t="str">
        <f>IF(AND(MN30="NoNoNoNoNoNo",JI30=""),"No Programs",VLOOKUP(MN30,Lookups!$DA$4:$DB$67,2,FALSE))</f>
        <v>RI Screening Only</v>
      </c>
      <c r="MP30">
        <f t="shared" si="1"/>
        <v>1</v>
      </c>
      <c r="MQ30" t="str">
        <f t="shared" si="2"/>
        <v>READ 180 User</v>
      </c>
      <c r="MR30" t="str">
        <f>Directions!$D$3</f>
        <v>Usage</v>
      </c>
      <c r="MS30" t="str">
        <f>VLOOKUP(MQ30,Lookups!$CU$71:$CV$80,2,FALSE)</f>
        <v>READ 180 Record</v>
      </c>
      <c r="MT30">
        <f t="shared" si="3"/>
        <v>1</v>
      </c>
      <c r="MU30">
        <f t="shared" si="4"/>
        <v>0</v>
      </c>
      <c r="MV30">
        <f t="shared" si="5"/>
        <v>0</v>
      </c>
      <c r="MW30">
        <f t="shared" si="6"/>
        <v>0</v>
      </c>
      <c r="MX30">
        <f t="shared" si="7"/>
        <v>14.142857142857142</v>
      </c>
      <c r="MY30" t="str">
        <f t="shared" si="8"/>
        <v>Not Used</v>
      </c>
      <c r="MZ30">
        <f t="shared" si="9"/>
        <v>0</v>
      </c>
      <c r="NA30" t="str">
        <f t="shared" si="10"/>
        <v>Not Available</v>
      </c>
      <c r="NB30" t="str">
        <f t="shared" si="11"/>
        <v>Not Available</v>
      </c>
      <c r="NC30" t="str">
        <f t="shared" si="12"/>
        <v>4 Not Indicated</v>
      </c>
      <c r="ND30" t="str">
        <f t="shared" si="13"/>
        <v>4 Not Indicated</v>
      </c>
      <c r="NE30" t="str">
        <f t="shared" si="14"/>
        <v>4 Not Indicated</v>
      </c>
      <c r="NF30" t="str">
        <f t="shared" si="15"/>
        <v>4 Not Indicated</v>
      </c>
      <c r="NG30" t="str">
        <f t="shared" si="16"/>
        <v>4 Not Indicated</v>
      </c>
      <c r="NH30" s="159">
        <f t="shared" si="17"/>
        <v>42348</v>
      </c>
      <c r="NI30">
        <f t="shared" si="18"/>
        <v>923</v>
      </c>
      <c r="NJ30" s="159">
        <f t="shared" si="19"/>
        <v>42348</v>
      </c>
      <c r="NK30">
        <f t="shared" si="20"/>
        <v>923</v>
      </c>
      <c r="NL30">
        <f t="shared" si="21"/>
        <v>14.142857142857142</v>
      </c>
      <c r="NM30">
        <f t="shared" si="22"/>
        <v>1</v>
      </c>
      <c r="NN30">
        <f>IF(OR(E30="PK",E30="K",JJ30=""),"Null",INDEX(Lookups!$EZ$4:$FW$18,MATCH($JJ30,Lookups!$EY$4:$EY$18,1),MATCH($E30,Lookups!$EZ$3:$FW$3,0)))</f>
        <v>55</v>
      </c>
      <c r="NO30">
        <f>IF(OR(E30="PK",E30="K",JJ30=""),"Null",INDEX(Lookups!$EZ$4:$FW$18,MATCH($JJ30,Lookups!$EY$4:$EY$18,1),MATCH($E30,Lookups!$EZ$3:$FW$3,0) + 1))</f>
        <v>80</v>
      </c>
      <c r="NP30">
        <f t="shared" si="23"/>
        <v>110</v>
      </c>
      <c r="NQ30" t="str">
        <f t="shared" si="24"/>
        <v>No PI Needed</v>
      </c>
      <c r="NR30" t="str">
        <f t="shared" si="25"/>
        <v>No PI Needed</v>
      </c>
      <c r="NS30" t="str">
        <f t="shared" si="26"/>
        <v>600L to 799L</v>
      </c>
      <c r="NT30" t="str">
        <f t="shared" si="27"/>
        <v>800L to 999L</v>
      </c>
      <c r="NU30" t="str">
        <f t="shared" si="28"/>
        <v>800L to 999L</v>
      </c>
      <c r="NV30" s="183" t="str">
        <f t="array" ref="NV30">IF($NL30="No RI Tests","No RI Tests",VLOOKUP(IF(AND(E30="K",JJ30&lt;280),3,IF(AND(E30="K",JJ30&gt;=280),4,MAX(IF(E30=Lookups!$DF$6:$DF$99,IF(JJ30&gt;=Lookups!$DG$6:$DG$99,Lookups!$DH$6:$DH$99))))),Lookups!$DE$104:$DG$108,2,FALSE))</f>
        <v>1 Below Basic</v>
      </c>
      <c r="NW30" s="161" t="str">
        <f t="array" ref="NW30">IF($NL30="No RI Tests","No RI Tests",VLOOKUP(IF(AND(E30="K",JH30&lt;280),3,IF(AND(E30="K",JH30&gt;=280),4,MAX(IF(E30=Lookups!$DF$6:$DF$99,IF(NI30&gt;=Lookups!$DG$6:$DG$99,Lookups!$DH$6:$DH$99))))),Lookups!$DE$104:$DG$108,2,FALSE))</f>
        <v>2 Basic</v>
      </c>
      <c r="NX30" s="161" t="str">
        <f t="array" ref="NX30">IF($NL30="No RI Tests","No RI Tests",VLOOKUP(IF(AND(E30="K",NK30&lt;280),3,IF(AND(E30="K",NK30&gt;=280),4,MAX(IF(E30=Lookups!$DF$6:$DF$99,IF(NK30&gt;=Lookups!$DG$6:$DG$99,Lookups!$DH$6:$DH$99))))),Lookups!$DE$104:$DG$108,2,FALSE))</f>
        <v>2 Basic</v>
      </c>
      <c r="NY30">
        <f t="shared" si="29"/>
        <v>0</v>
      </c>
      <c r="NZ30">
        <f t="shared" si="30"/>
        <v>1</v>
      </c>
      <c r="OA30" t="str">
        <f t="shared" si="31"/>
        <v>Improved Performance Level</v>
      </c>
      <c r="OB30" s="161" t="str">
        <f t="array" ref="OB30">IF($NL30="No RI Tests","No RI Tests",IF(E30="K","N/A",VLOOKUP(MAX(IF(E30=Lookups!$DF$6:$DF$99,IF(JJ30&gt;=Lookups!$DG$6:$DG$99,Lookups!$DI$6:$DI$99))),Lookups!$DE$104:$DG$108,3,FALSE)))</f>
        <v>1 Limited</v>
      </c>
      <c r="OC30" s="161" t="str">
        <f t="array" ref="OC30">IF($NL30="No RI Tests","No RI Tests",IF(E30="K","N/A",VLOOKUP(MAX(IF(E30=Lookups!$DF$6:$DF$99,IF(NI30&gt;=Lookups!$DG$6:$DG$99,Lookups!$DI$6:$DI$99))),Lookups!$DE$104:$DG$108,3,FALSE)))</f>
        <v>1 Limited</v>
      </c>
      <c r="OD30" s="161" t="str">
        <f t="array" ref="OD30">IF($NL30="No RI Tests","No RI Tests",IF(E30="K","N/A",VLOOKUP(MAX(IF(E30=Lookups!$DF$6:$DF$99,IF(NK30&gt;=Lookups!$DG$6:$DG$99,Lookups!$DI$6:$DI$99))),Lookups!$DE$104:$DG$108,3,FALSE)))</f>
        <v>1 Limited</v>
      </c>
      <c r="OE30">
        <f t="shared" si="32"/>
        <v>1</v>
      </c>
      <c r="OF30">
        <f t="shared" si="33"/>
        <v>0</v>
      </c>
      <c r="OG30" t="str">
        <f t="shared" si="34"/>
        <v>Maintained Performance Level</v>
      </c>
      <c r="OH30">
        <f t="shared" si="35"/>
        <v>176</v>
      </c>
      <c r="OI30">
        <f t="shared" si="36"/>
        <v>1</v>
      </c>
      <c r="OJ30">
        <f t="shared" si="37"/>
        <v>1</v>
      </c>
      <c r="OK30">
        <f t="shared" si="38"/>
        <v>1</v>
      </c>
      <c r="OL30">
        <f t="shared" si="39"/>
        <v>2.6074074074074076</v>
      </c>
      <c r="OM30" t="str">
        <f t="shared" si="40"/>
        <v>Fall Administration</v>
      </c>
      <c r="ON30" t="str">
        <f t="shared" si="41"/>
        <v>Spring Administration</v>
      </c>
      <c r="OO30" t="str">
        <f t="shared" si="42"/>
        <v>Fall to Spring-Full Year RI</v>
      </c>
      <c r="OP30" t="str">
        <f ca="1">IF(AND(HR30&lt;&gt;"",JJ30&lt;600),IF(HT30="Advancing","Tier 2","Tier 3"),IF(JI30="","Null",IF(OR(E30="K",E30&lt;3),"FRA Recommended",IF(JJ30&gt;=IF(E30&lt;6,400,600),IF(JJ30&lt;VLOOKUP(E30,Lookups!$AP$3:$AR$16,3,FALSE),"Tier 2","Core"),IF(JJ30&lt;400,IF(RAND()&lt;0.81,"Tier 3","Tier 2"),IF(RAND()&lt;0.51,"Tier 3","Tier 2"))))))</f>
        <v>Tier 2</v>
      </c>
      <c r="OQ30" t="str">
        <f t="shared" si="43"/>
        <v>Average Reading Invt. at Least 15 Minutes Long</v>
      </c>
      <c r="OR30">
        <f t="shared" si="44"/>
        <v>0</v>
      </c>
      <c r="OS30">
        <f t="shared" si="45"/>
        <v>0</v>
      </c>
      <c r="OT30">
        <f t="shared" si="46"/>
        <v>176</v>
      </c>
      <c r="OU30" s="159" t="str">
        <f t="shared" si="47"/>
        <v>No PI Tests</v>
      </c>
      <c r="OV30" t="str">
        <f t="shared" si="48"/>
        <v>No PI Tests</v>
      </c>
      <c r="OW30" t="str">
        <f t="shared" si="49"/>
        <v>No PI Tests</v>
      </c>
      <c r="OX30" t="str">
        <f t="shared" si="50"/>
        <v>No PI Tests</v>
      </c>
      <c r="OY30" t="str">
        <f t="shared" si="51"/>
        <v>No PI Tests</v>
      </c>
      <c r="OZ30" t="str">
        <f t="shared" si="52"/>
        <v>No PI Tests</v>
      </c>
      <c r="PA30" s="159" t="str">
        <f t="shared" si="53"/>
        <v>No PI Tests</v>
      </c>
      <c r="PB30" t="str">
        <f t="shared" si="54"/>
        <v>No PI Tests</v>
      </c>
      <c r="PC30" t="str">
        <f t="shared" si="55"/>
        <v>No PI Tests</v>
      </c>
      <c r="PD30" t="str">
        <f t="shared" si="56"/>
        <v>No PI Tests</v>
      </c>
      <c r="PE30" t="str">
        <f t="shared" si="57"/>
        <v>No PI Tests</v>
      </c>
      <c r="PF30" t="str">
        <f t="shared" si="58"/>
        <v>No PI Tests</v>
      </c>
      <c r="PG30" t="str">
        <f t="shared" si="59"/>
        <v>No PI Tests</v>
      </c>
      <c r="PH30">
        <f t="shared" si="60"/>
        <v>0</v>
      </c>
      <c r="PI30">
        <f t="shared" si="61"/>
        <v>0</v>
      </c>
      <c r="PJ30" t="str">
        <f t="shared" si="62"/>
        <v>Null</v>
      </c>
      <c r="PK30" t="str">
        <f>IF(HR30="","Null",IF(E30&lt;3,"Null",IF(HU30=0,0,IF(HS30="Form 1",VLOOKUP(HU30,Lookups!$BE$3:$BP$63,E30,FALSE),IF(HS30="Form 2",VLOOKUP(HU30,Lookups!$BE$67:$BP$127,E30,FALSE),VLOOKUP(HU30,Lookups!$BE$130:$BP$190,E30,FALSE))))))</f>
        <v>Null</v>
      </c>
      <c r="PL30" t="str">
        <f t="shared" si="63"/>
        <v>Null</v>
      </c>
      <c r="PM30" t="str">
        <f>IF($PH30=0,"Null",IF(E30&lt;3,"Null",IF(OX30=0,0,IF(OV30="Form 1",VLOOKUP(OX30,Lookups!$BE$3:$BP$63,E30,FALSE),IF(OV30="Form 2",VLOOKUP(OX30,Lookups!$BE$67:$BP$127,E30,FALSE),VLOOKUP(OX30,Lookups!$BE$130:$BP$190,E30,FALSE))))))</f>
        <v>Null</v>
      </c>
      <c r="PN30" t="str">
        <f t="shared" si="64"/>
        <v>Null</v>
      </c>
      <c r="PO30" t="str">
        <f t="shared" si="65"/>
        <v>Null</v>
      </c>
      <c r="PP30" t="str">
        <f t="shared" si="66"/>
        <v>Null</v>
      </c>
      <c r="PQ30" t="str">
        <f>IF(HR30="","Null",IF(E30&lt;3,"Null",IF(HV30=0,0,IF(HS30="Form 1",VLOOKUP(HV30,Lookups!$BR$3:$CC$63,E30,FALSE),IF(HS30="Form 2",VLOOKUP(HV30,Lookups!$BR$67:$CC$127,E30,FALSE),VLOOKUP(HV30,Lookups!$BR$130:$CC$190,E30,FALSE))))))</f>
        <v>Null</v>
      </c>
      <c r="PR30" t="str">
        <f t="shared" si="67"/>
        <v>Null</v>
      </c>
      <c r="PS30" t="str">
        <f>IF(HR30="","Null",IF(E30&lt;3,"Null",IF(OY30=0,0,IF(OW30="Form 1",VLOOKUP(OY30,Lookups!$BR$3:$CC$63,E30,FALSE),IF(OW30="Form 2",VLOOKUP(OY30,Lookups!$BR$67:$CC$127,E30,FALSE),VLOOKUP(OY30,Lookups!$BR$130:$CC$190,E30,FALSE))))))</f>
        <v>Null</v>
      </c>
      <c r="PT30" t="str">
        <f t="shared" si="68"/>
        <v>Null</v>
      </c>
      <c r="PU30" t="str">
        <f t="shared" si="69"/>
        <v>Null</v>
      </c>
      <c r="PV30" t="str">
        <f t="shared" si="70"/>
        <v>Null</v>
      </c>
      <c r="PW30" t="str">
        <f t="shared" si="71"/>
        <v>No PI Tests</v>
      </c>
      <c r="PX30">
        <f t="shared" si="72"/>
        <v>0</v>
      </c>
      <c r="PY30">
        <f t="shared" si="73"/>
        <v>0</v>
      </c>
      <c r="PZ30" t="str">
        <f t="shared" si="74"/>
        <v>Null</v>
      </c>
      <c r="QA30" t="str">
        <f t="shared" si="75"/>
        <v>Null</v>
      </c>
      <c r="QB30" t="str">
        <f t="shared" si="76"/>
        <v>Null</v>
      </c>
      <c r="QC30" t="str">
        <f>IF($MS30="System 44 Record",IF(BQ30&lt;MEDIAN(Directions!$F$3,Directions!$F$6),"Mid-Year Exited Student","Full Year Participant")&amp;IF(BP30&lt;Directions!$F$3,", Started Prior Year",", Started This Year"),"Null")</f>
        <v>Null</v>
      </c>
      <c r="QD30" t="str">
        <f t="shared" si="77"/>
        <v>Null</v>
      </c>
      <c r="QE30">
        <f t="shared" si="78"/>
        <v>1</v>
      </c>
      <c r="QF30">
        <f t="shared" si="79"/>
        <v>1</v>
      </c>
      <c r="QG30">
        <f t="shared" si="80"/>
        <v>0</v>
      </c>
      <c r="QH30">
        <f t="shared" si="81"/>
        <v>0</v>
      </c>
      <c r="QI30">
        <f t="shared" si="82"/>
        <v>0</v>
      </c>
      <c r="QJ30" t="str">
        <f t="shared" si="83"/>
        <v>Used READ 180 and RC!</v>
      </c>
      <c r="QK30" t="str">
        <f t="shared" si="84"/>
        <v>Under 20 Sessions</v>
      </c>
      <c r="QL30" t="str">
        <f t="shared" si="85"/>
        <v>Under 5 Segments</v>
      </c>
      <c r="QM30" t="str">
        <f>IF($MS30="READ 180 Record",IF(AQ30="","Null",VLOOKUP(JJ30,Lookups!$DX$3:$EB$2054,AN30+1,FALSE)),"Null")</f>
        <v>Level Matches Lexile Score</v>
      </c>
      <c r="QN30" t="str">
        <f t="shared" si="86"/>
        <v>Null</v>
      </c>
    </row>
    <row r="31" spans="1:456" x14ac:dyDescent="0.25">
      <c r="A31" s="161" t="s">
        <v>1447</v>
      </c>
      <c r="B31" s="161" t="s">
        <v>1447</v>
      </c>
      <c r="C31" s="161" t="s">
        <v>1447</v>
      </c>
      <c r="D31" s="161" t="s">
        <v>1447</v>
      </c>
      <c r="E31" s="161">
        <v>7</v>
      </c>
      <c r="F31" s="161" t="s">
        <v>1447</v>
      </c>
      <c r="G31" s="161" t="s">
        <v>867</v>
      </c>
      <c r="H31" s="161" t="s">
        <v>899</v>
      </c>
      <c r="I31" s="161">
        <v>981</v>
      </c>
      <c r="J31" s="159">
        <v>42499</v>
      </c>
      <c r="K31" s="161">
        <v>0</v>
      </c>
      <c r="L31" s="161">
        <v>0</v>
      </c>
      <c r="M31" s="161">
        <v>0</v>
      </c>
      <c r="N31" s="161">
        <v>0</v>
      </c>
      <c r="O31" s="161">
        <v>0</v>
      </c>
      <c r="P31" s="161">
        <v>0</v>
      </c>
      <c r="Q31" s="161">
        <v>0</v>
      </c>
      <c r="R31" s="161">
        <v>0</v>
      </c>
      <c r="S31" s="161">
        <v>0</v>
      </c>
      <c r="T31" s="161">
        <v>0</v>
      </c>
      <c r="U31" s="161">
        <v>0</v>
      </c>
      <c r="V31" s="161">
        <v>0</v>
      </c>
      <c r="W31" s="161">
        <v>0</v>
      </c>
      <c r="X31" s="161">
        <v>0</v>
      </c>
      <c r="AB31" s="161" t="s">
        <v>241</v>
      </c>
      <c r="AC31" s="161" t="s">
        <v>242</v>
      </c>
      <c r="AD31" s="161" t="s">
        <v>242</v>
      </c>
      <c r="AE31" s="161" t="s">
        <v>242</v>
      </c>
      <c r="AF31" s="161" t="s">
        <v>242</v>
      </c>
      <c r="AG31" s="161" t="s">
        <v>241</v>
      </c>
      <c r="AH31" s="161" t="s">
        <v>242</v>
      </c>
      <c r="AI31" s="161">
        <v>20150801</v>
      </c>
      <c r="AJ31" s="161">
        <v>20160525</v>
      </c>
      <c r="AK31" s="161" t="s">
        <v>869</v>
      </c>
      <c r="AL31" t="s">
        <v>1076</v>
      </c>
      <c r="AM31" t="s">
        <v>899</v>
      </c>
      <c r="AN31">
        <v>4</v>
      </c>
      <c r="AO31" t="s">
        <v>870</v>
      </c>
      <c r="AP31">
        <v>3</v>
      </c>
      <c r="AQ31">
        <v>71</v>
      </c>
      <c r="AR31">
        <v>913</v>
      </c>
      <c r="AS31">
        <v>162</v>
      </c>
      <c r="AT31">
        <v>203</v>
      </c>
      <c r="AU31">
        <v>466</v>
      </c>
      <c r="AV31">
        <v>54</v>
      </c>
      <c r="AW31">
        <v>22</v>
      </c>
      <c r="AX31">
        <v>13.216699999999999</v>
      </c>
      <c r="AY31">
        <v>18.25</v>
      </c>
      <c r="AZ31">
        <v>2.0882000000000001</v>
      </c>
      <c r="BA31">
        <v>238.16685000000001</v>
      </c>
      <c r="BB31">
        <v>10597</v>
      </c>
      <c r="BC31">
        <v>52.941176470000002</v>
      </c>
      <c r="BD31">
        <v>52.941176470000002</v>
      </c>
      <c r="BE31">
        <v>223</v>
      </c>
      <c r="BF31">
        <v>265</v>
      </c>
      <c r="BG31">
        <v>67</v>
      </c>
      <c r="BH31">
        <v>97</v>
      </c>
      <c r="BI31">
        <v>3</v>
      </c>
      <c r="BJ31">
        <v>0</v>
      </c>
      <c r="BK31">
        <v>28</v>
      </c>
      <c r="BL31">
        <v>0</v>
      </c>
      <c r="BM31" t="s">
        <v>1080</v>
      </c>
      <c r="BN31" t="s">
        <v>1079</v>
      </c>
      <c r="ET31" s="161">
        <v>2</v>
      </c>
      <c r="EU31" s="161">
        <v>66</v>
      </c>
      <c r="EV31" s="161">
        <v>33</v>
      </c>
      <c r="EW31" s="161">
        <v>3933</v>
      </c>
      <c r="EX31" s="161">
        <v>0</v>
      </c>
      <c r="EY31" s="161">
        <v>0</v>
      </c>
      <c r="EZ31" s="161">
        <v>0</v>
      </c>
      <c r="FA31" s="161">
        <v>0</v>
      </c>
      <c r="FB31" s="161">
        <v>71</v>
      </c>
      <c r="FC31" s="161">
        <v>84</v>
      </c>
      <c r="FD31" s="161">
        <v>0</v>
      </c>
      <c r="FE31" s="161">
        <v>2</v>
      </c>
      <c r="FF31" s="159">
        <v>42411</v>
      </c>
      <c r="FG31" s="161">
        <v>82</v>
      </c>
      <c r="FH31" s="161">
        <v>91</v>
      </c>
      <c r="FI31" s="161">
        <v>92</v>
      </c>
      <c r="FJ31" s="161">
        <v>88</v>
      </c>
      <c r="FK31" s="161">
        <v>63</v>
      </c>
      <c r="FL31" s="159">
        <v>42310</v>
      </c>
      <c r="FM31" s="161">
        <v>61</v>
      </c>
      <c r="FN31" s="161">
        <v>78</v>
      </c>
      <c r="FO31" s="161">
        <v>50</v>
      </c>
      <c r="FP31" s="161">
        <v>38</v>
      </c>
      <c r="FQ31" s="161">
        <v>100</v>
      </c>
      <c r="HN31" s="161" t="s">
        <v>899</v>
      </c>
      <c r="JB31" s="161" t="s">
        <v>899</v>
      </c>
      <c r="JC31" s="161">
        <v>21</v>
      </c>
      <c r="JD31" s="161">
        <v>12</v>
      </c>
      <c r="JE31" s="161">
        <v>19</v>
      </c>
      <c r="JF31" s="161">
        <v>11912</v>
      </c>
      <c r="JG31" s="159">
        <v>42499</v>
      </c>
      <c r="JH31" s="161">
        <v>981</v>
      </c>
      <c r="JI31" s="159">
        <v>42236</v>
      </c>
      <c r="JJ31" s="161">
        <v>866</v>
      </c>
      <c r="JK31" s="161">
        <v>20</v>
      </c>
      <c r="JL31" s="159">
        <v>42349</v>
      </c>
      <c r="JM31" s="161">
        <v>862</v>
      </c>
      <c r="JN31" s="161">
        <v>21</v>
      </c>
      <c r="JO31" s="159">
        <v>42499</v>
      </c>
      <c r="JP31" s="161">
        <v>981</v>
      </c>
      <c r="JQ31" s="161">
        <v>25</v>
      </c>
      <c r="MN31" t="str">
        <f t="shared" si="0"/>
        <v>YesNoNoNoYesNo</v>
      </c>
      <c r="MO31" t="str">
        <f>IF(AND(MN31="NoNoNoNoNoNo",JI31=""),"No Programs",VLOOKUP(MN31,Lookups!$DA$4:$DB$67,2,FALSE))</f>
        <v>READ 180 Only</v>
      </c>
      <c r="MP31">
        <f t="shared" si="1"/>
        <v>1</v>
      </c>
      <c r="MQ31" t="str">
        <f t="shared" si="2"/>
        <v>READ 180 User</v>
      </c>
      <c r="MR31" t="str">
        <f>Directions!$D$3</f>
        <v>Usage</v>
      </c>
      <c r="MS31" t="str">
        <f>VLOOKUP(MQ31,Lookups!$CU$71:$CV$80,2,FALSE)</f>
        <v>READ 180 Record</v>
      </c>
      <c r="MT31">
        <f t="shared" si="3"/>
        <v>1</v>
      </c>
      <c r="MU31">
        <f t="shared" si="4"/>
        <v>1</v>
      </c>
      <c r="MV31">
        <f t="shared" si="5"/>
        <v>1</v>
      </c>
      <c r="MW31">
        <f t="shared" si="6"/>
        <v>1</v>
      </c>
      <c r="MX31">
        <f t="shared" si="7"/>
        <v>37.571428571428569</v>
      </c>
      <c r="MY31" t="str">
        <f t="shared" si="8"/>
        <v>Not Used</v>
      </c>
      <c r="MZ31">
        <f t="shared" si="9"/>
        <v>0</v>
      </c>
      <c r="NA31" t="str">
        <f t="shared" si="10"/>
        <v>Not Available</v>
      </c>
      <c r="NB31" t="str">
        <f t="shared" si="11"/>
        <v>Not Available</v>
      </c>
      <c r="NC31" t="str">
        <f t="shared" si="12"/>
        <v>4 Not Indicated</v>
      </c>
      <c r="ND31" t="str">
        <f t="shared" si="13"/>
        <v>4 Not Indicated</v>
      </c>
      <c r="NE31" t="str">
        <f t="shared" si="14"/>
        <v>4 Not Indicated</v>
      </c>
      <c r="NF31" t="str">
        <f t="shared" si="15"/>
        <v>4 Not Indicated</v>
      </c>
      <c r="NG31" t="str">
        <f t="shared" si="16"/>
        <v>4 Not Indicated</v>
      </c>
      <c r="NH31" s="159">
        <f t="shared" si="17"/>
        <v>42499</v>
      </c>
      <c r="NI31">
        <f t="shared" si="18"/>
        <v>981</v>
      </c>
      <c r="NJ31" s="159">
        <f t="shared" si="19"/>
        <v>42499</v>
      </c>
      <c r="NK31">
        <f t="shared" si="20"/>
        <v>981</v>
      </c>
      <c r="NL31">
        <f t="shared" si="21"/>
        <v>37.571428571428569</v>
      </c>
      <c r="NM31">
        <f t="shared" si="22"/>
        <v>1</v>
      </c>
      <c r="NN31">
        <f>IF(OR(E31="PK",E31="K",JJ31=""),"Null",INDEX(Lookups!$EZ$4:$FW$18,MATCH($JJ31,Lookups!$EY$4:$EY$18,1),MATCH($E31,Lookups!$EZ$3:$FW$3,0)))</f>
        <v>35</v>
      </c>
      <c r="NO31">
        <f>IF(OR(E31="PK",E31="K",JJ31=""),"Null",INDEX(Lookups!$EZ$4:$FW$18,MATCH($JJ31,Lookups!$EY$4:$EY$18,1),MATCH($E31,Lookups!$EZ$3:$FW$3,0) + 1))</f>
        <v>65</v>
      </c>
      <c r="NP31">
        <f t="shared" si="23"/>
        <v>70</v>
      </c>
      <c r="NQ31" t="str">
        <f t="shared" si="24"/>
        <v>No PI Needed</v>
      </c>
      <c r="NR31" t="str">
        <f t="shared" si="25"/>
        <v>No PI Needed</v>
      </c>
      <c r="NS31" t="str">
        <f t="shared" si="26"/>
        <v>800L to 999L</v>
      </c>
      <c r="NT31" t="str">
        <f t="shared" si="27"/>
        <v>800L to 999L</v>
      </c>
      <c r="NU31" t="str">
        <f t="shared" si="28"/>
        <v>800L to 999L</v>
      </c>
      <c r="NV31" s="183" t="str">
        <f t="array" ref="NV31">IF($NL31="No RI Tests","No RI Tests",VLOOKUP(IF(AND(E31="K",JJ31&lt;280),3,IF(AND(E31="K",JJ31&gt;=280),4,MAX(IF(E31=Lookups!$DF$6:$DF$99,IF(JJ31&gt;=Lookups!$DG$6:$DG$99,Lookups!$DH$6:$DH$99))))),Lookups!$DE$104:$DG$108,2,FALSE))</f>
        <v>2 Basic</v>
      </c>
      <c r="NW31" s="161" t="str">
        <f t="array" ref="NW31">IF($NL31="No RI Tests","No RI Tests",VLOOKUP(IF(AND(E31="K",JH31&lt;280),3,IF(AND(E31="K",JH31&gt;=280),4,MAX(IF(E31=Lookups!$DF$6:$DF$99,IF(NI31&gt;=Lookups!$DG$6:$DG$99,Lookups!$DH$6:$DH$99))))),Lookups!$DE$104:$DG$108,2,FALSE))</f>
        <v>3 Proficient</v>
      </c>
      <c r="NX31" s="161" t="str">
        <f t="array" ref="NX31">IF($NL31="No RI Tests","No RI Tests",VLOOKUP(IF(AND(E31="K",NK31&lt;280),3,IF(AND(E31="K",NK31&gt;=280),4,MAX(IF(E31=Lookups!$DF$6:$DF$99,IF(NK31&gt;=Lookups!$DG$6:$DG$99,Lookups!$DH$6:$DH$99))))),Lookups!$DE$104:$DG$108,2,FALSE))</f>
        <v>3 Proficient</v>
      </c>
      <c r="NY31">
        <f t="shared" si="29"/>
        <v>0</v>
      </c>
      <c r="NZ31">
        <f t="shared" si="30"/>
        <v>1</v>
      </c>
      <c r="OA31" t="str">
        <f t="shared" si="31"/>
        <v>Improved Performance Level</v>
      </c>
      <c r="OB31" s="161" t="str">
        <f t="array" ref="OB31">IF($NL31="No RI Tests","No RI Tests",IF(E31="K","N/A",VLOOKUP(MAX(IF(E31=Lookups!$DF$6:$DF$99,IF(JJ31&gt;=Lookups!$DG$6:$DG$99,Lookups!$DI$6:$DI$99))),Lookups!$DE$104:$DG$108,3,FALSE)))</f>
        <v>2 Partial</v>
      </c>
      <c r="OC31" s="161" t="str">
        <f t="array" ref="OC31">IF($NL31="No RI Tests","No RI Tests",IF(E31="K","N/A",VLOOKUP(MAX(IF(E31=Lookups!$DF$6:$DF$99,IF(NI31&gt;=Lookups!$DG$6:$DG$99,Lookups!$DI$6:$DI$99))),Lookups!$DE$104:$DG$108,3,FALSE)))</f>
        <v>2 Partial</v>
      </c>
      <c r="OD31" s="161" t="str">
        <f t="array" ref="OD31">IF($NL31="No RI Tests","No RI Tests",IF(E31="K","N/A",VLOOKUP(MAX(IF(E31=Lookups!$DF$6:$DF$99,IF(NK31&gt;=Lookups!$DG$6:$DG$99,Lookups!$DI$6:$DI$99))),Lookups!$DE$104:$DG$108,3,FALSE)))</f>
        <v>2 Partial</v>
      </c>
      <c r="OE31">
        <f t="shared" si="32"/>
        <v>1</v>
      </c>
      <c r="OF31">
        <f t="shared" si="33"/>
        <v>0</v>
      </c>
      <c r="OG31" t="str">
        <f t="shared" si="34"/>
        <v>Maintained Performance Level</v>
      </c>
      <c r="OH31">
        <f t="shared" si="35"/>
        <v>115</v>
      </c>
      <c r="OI31">
        <f t="shared" si="36"/>
        <v>1</v>
      </c>
      <c r="OJ31">
        <f t="shared" si="37"/>
        <v>1</v>
      </c>
      <c r="OK31">
        <f t="shared" si="38"/>
        <v>1</v>
      </c>
      <c r="OL31">
        <f t="shared" si="39"/>
        <v>2.2999999999999998</v>
      </c>
      <c r="OM31" t="str">
        <f t="shared" si="40"/>
        <v>Fall Administration</v>
      </c>
      <c r="ON31" t="str">
        <f t="shared" si="41"/>
        <v>Fall Administration</v>
      </c>
      <c r="OO31" t="str">
        <f t="shared" si="42"/>
        <v>Fall Administration RI</v>
      </c>
      <c r="OP31" t="str">
        <f ca="1">IF(AND(HR31&lt;&gt;"",JJ31&lt;600),IF(HT31="Advancing","Tier 2","Tier 3"),IF(JI31="","Null",IF(OR(E31="K",E31&lt;3),"FRA Recommended",IF(JJ31&gt;=IF(E31&lt;6,400,600),IF(JJ31&lt;VLOOKUP(E31,Lookups!$AP$3:$AR$16,3,FALSE),"Tier 2","Core"),IF(JJ31&lt;400,IF(RAND()&lt;0.81,"Tier 3","Tier 2"),IF(RAND()&lt;0.51,"Tier 3","Tier 2"))))))</f>
        <v>Tier 2</v>
      </c>
      <c r="OQ31" t="str">
        <f t="shared" si="43"/>
        <v>Average Reading Invt. at Least 15 Minutes Long</v>
      </c>
      <c r="OR31">
        <f t="shared" si="44"/>
        <v>0</v>
      </c>
      <c r="OS31">
        <f t="shared" si="45"/>
        <v>1</v>
      </c>
      <c r="OT31">
        <f t="shared" si="46"/>
        <v>119</v>
      </c>
      <c r="OU31" s="159" t="str">
        <f t="shared" si="47"/>
        <v>No PI Tests</v>
      </c>
      <c r="OV31" t="str">
        <f t="shared" si="48"/>
        <v>No PI Tests</v>
      </c>
      <c r="OW31" t="str">
        <f t="shared" si="49"/>
        <v>No PI Tests</v>
      </c>
      <c r="OX31" t="str">
        <f t="shared" si="50"/>
        <v>No PI Tests</v>
      </c>
      <c r="OY31" t="str">
        <f t="shared" si="51"/>
        <v>No PI Tests</v>
      </c>
      <c r="OZ31" t="str">
        <f t="shared" si="52"/>
        <v>No PI Tests</v>
      </c>
      <c r="PA31" s="159" t="str">
        <f t="shared" si="53"/>
        <v>No PI Tests</v>
      </c>
      <c r="PB31" t="str">
        <f t="shared" si="54"/>
        <v>No PI Tests</v>
      </c>
      <c r="PC31" t="str">
        <f t="shared" si="55"/>
        <v>No PI Tests</v>
      </c>
      <c r="PD31" t="str">
        <f t="shared" si="56"/>
        <v>No PI Tests</v>
      </c>
      <c r="PE31" t="str">
        <f t="shared" si="57"/>
        <v>No PI Tests</v>
      </c>
      <c r="PF31" t="str">
        <f t="shared" si="58"/>
        <v>No PI Tests</v>
      </c>
      <c r="PG31" t="str">
        <f t="shared" si="59"/>
        <v>No PI Tests</v>
      </c>
      <c r="PH31">
        <f t="shared" si="60"/>
        <v>0</v>
      </c>
      <c r="PI31">
        <f t="shared" si="61"/>
        <v>0</v>
      </c>
      <c r="PJ31" t="str">
        <f t="shared" si="62"/>
        <v>Null</v>
      </c>
      <c r="PK31" t="str">
        <f>IF(HR31="","Null",IF(E31&lt;3,"Null",IF(HU31=0,0,IF(HS31="Form 1",VLOOKUP(HU31,Lookups!$BE$3:$BP$63,E31,FALSE),IF(HS31="Form 2",VLOOKUP(HU31,Lookups!$BE$67:$BP$127,E31,FALSE),VLOOKUP(HU31,Lookups!$BE$130:$BP$190,E31,FALSE))))))</f>
        <v>Null</v>
      </c>
      <c r="PL31" t="str">
        <f t="shared" si="63"/>
        <v>Null</v>
      </c>
      <c r="PM31" t="str">
        <f>IF($PH31=0,"Null",IF(E31&lt;3,"Null",IF(OX31=0,0,IF(OV31="Form 1",VLOOKUP(OX31,Lookups!$BE$3:$BP$63,E31,FALSE),IF(OV31="Form 2",VLOOKUP(OX31,Lookups!$BE$67:$BP$127,E31,FALSE),VLOOKUP(OX31,Lookups!$BE$130:$BP$190,E31,FALSE))))))</f>
        <v>Null</v>
      </c>
      <c r="PN31" t="str">
        <f t="shared" si="64"/>
        <v>Null</v>
      </c>
      <c r="PO31" t="str">
        <f t="shared" si="65"/>
        <v>Null</v>
      </c>
      <c r="PP31" t="str">
        <f t="shared" si="66"/>
        <v>Null</v>
      </c>
      <c r="PQ31" t="str">
        <f>IF(HR31="","Null",IF(E31&lt;3,"Null",IF(HV31=0,0,IF(HS31="Form 1",VLOOKUP(HV31,Lookups!$BR$3:$CC$63,E31,FALSE),IF(HS31="Form 2",VLOOKUP(HV31,Lookups!$BR$67:$CC$127,E31,FALSE),VLOOKUP(HV31,Lookups!$BR$130:$CC$190,E31,FALSE))))))</f>
        <v>Null</v>
      </c>
      <c r="PR31" t="str">
        <f t="shared" si="67"/>
        <v>Null</v>
      </c>
      <c r="PS31" t="str">
        <f>IF(HR31="","Null",IF(E31&lt;3,"Null",IF(OY31=0,0,IF(OW31="Form 1",VLOOKUP(OY31,Lookups!$BR$3:$CC$63,E31,FALSE),IF(OW31="Form 2",VLOOKUP(OY31,Lookups!$BR$67:$CC$127,E31,FALSE),VLOOKUP(OY31,Lookups!$BR$130:$CC$190,E31,FALSE))))))</f>
        <v>Null</v>
      </c>
      <c r="PT31" t="str">
        <f t="shared" si="68"/>
        <v>Null</v>
      </c>
      <c r="PU31" t="str">
        <f t="shared" si="69"/>
        <v>Null</v>
      </c>
      <c r="PV31" t="str">
        <f t="shared" si="70"/>
        <v>Null</v>
      </c>
      <c r="PW31" t="str">
        <f t="shared" si="71"/>
        <v>No PI Tests</v>
      </c>
      <c r="PX31">
        <f t="shared" si="72"/>
        <v>1</v>
      </c>
      <c r="PY31">
        <f t="shared" si="73"/>
        <v>0</v>
      </c>
      <c r="PZ31" t="str">
        <f t="shared" si="74"/>
        <v>Null</v>
      </c>
      <c r="QA31" t="str">
        <f t="shared" si="75"/>
        <v>Null</v>
      </c>
      <c r="QB31" t="str">
        <f t="shared" si="76"/>
        <v>Null</v>
      </c>
      <c r="QC31" t="str">
        <f>IF($MS31="System 44 Record",IF(BQ31&lt;MEDIAN(Directions!$F$3,Directions!$F$6),"Mid-Year Exited Student","Full Year Participant")&amp;IF(BP31&lt;Directions!$F$3,", Started Prior Year",", Started This Year"),"Null")</f>
        <v>Null</v>
      </c>
      <c r="QD31" t="str">
        <f t="shared" si="77"/>
        <v>Null</v>
      </c>
      <c r="QE31">
        <f t="shared" si="78"/>
        <v>1</v>
      </c>
      <c r="QF31">
        <f t="shared" si="79"/>
        <v>1</v>
      </c>
      <c r="QG31">
        <f t="shared" si="80"/>
        <v>1</v>
      </c>
      <c r="QH31">
        <f t="shared" si="81"/>
        <v>2</v>
      </c>
      <c r="QI31">
        <f t="shared" si="82"/>
        <v>0.84</v>
      </c>
      <c r="QJ31" t="str">
        <f t="shared" si="83"/>
        <v>Used All 3</v>
      </c>
      <c r="QK31" t="str">
        <f t="shared" si="84"/>
        <v>60 to 79 Sessions</v>
      </c>
      <c r="QL31" t="str">
        <f t="shared" si="85"/>
        <v>Under 5 Segments</v>
      </c>
      <c r="QM31" t="str">
        <f>IF($MS31="READ 180 Record",IF(AQ31="","Null",VLOOKUP(JJ31,Lookups!$DX$3:$EB$2054,AN31+1,FALSE)),"Null")</f>
        <v>Level Matches Lexile Score</v>
      </c>
      <c r="QN31" t="str">
        <f t="shared" si="86"/>
        <v>Null</v>
      </c>
    </row>
    <row r="32" spans="1:456" x14ac:dyDescent="0.25">
      <c r="A32" s="161" t="s">
        <v>1447</v>
      </c>
      <c r="B32" s="161" t="s">
        <v>1447</v>
      </c>
      <c r="C32" s="161" t="s">
        <v>1447</v>
      </c>
      <c r="D32" s="161" t="s">
        <v>1447</v>
      </c>
      <c r="E32" s="161">
        <v>5</v>
      </c>
      <c r="F32" s="161" t="s">
        <v>1447</v>
      </c>
      <c r="G32" s="161" t="s">
        <v>875</v>
      </c>
      <c r="H32" s="161" t="s">
        <v>901</v>
      </c>
      <c r="I32" s="161">
        <v>381</v>
      </c>
      <c r="J32" s="159">
        <v>42500</v>
      </c>
      <c r="K32" s="161">
        <v>0</v>
      </c>
      <c r="L32" s="161">
        <v>0</v>
      </c>
      <c r="M32" s="161">
        <v>0</v>
      </c>
      <c r="N32" s="161">
        <v>0</v>
      </c>
      <c r="O32" s="161">
        <v>0</v>
      </c>
      <c r="P32" s="161">
        <v>0</v>
      </c>
      <c r="Q32" s="161">
        <v>0</v>
      </c>
      <c r="R32" s="161">
        <v>0</v>
      </c>
      <c r="S32" s="161">
        <v>0</v>
      </c>
      <c r="T32" s="161">
        <v>0</v>
      </c>
      <c r="U32" s="161">
        <v>0</v>
      </c>
      <c r="V32" s="161">
        <v>0</v>
      </c>
      <c r="W32" s="161">
        <v>0</v>
      </c>
      <c r="X32" s="161">
        <v>0</v>
      </c>
      <c r="AB32" s="161" t="s">
        <v>242</v>
      </c>
      <c r="AC32" s="161" t="s">
        <v>242</v>
      </c>
      <c r="AD32" s="161" t="s">
        <v>242</v>
      </c>
      <c r="AE32" s="161" t="s">
        <v>242</v>
      </c>
      <c r="AF32" s="161" t="s">
        <v>241</v>
      </c>
      <c r="AG32" s="161" t="s">
        <v>241</v>
      </c>
      <c r="AH32" s="161" t="s">
        <v>242</v>
      </c>
      <c r="AI32" s="161">
        <v>20150801</v>
      </c>
      <c r="AJ32" s="161">
        <v>20160525</v>
      </c>
      <c r="AK32" s="161" t="s">
        <v>869</v>
      </c>
      <c r="AL32" t="s">
        <v>1078</v>
      </c>
      <c r="BN32" t="s">
        <v>1076</v>
      </c>
      <c r="BO32" t="s">
        <v>901</v>
      </c>
      <c r="BP32" s="159">
        <v>42270</v>
      </c>
      <c r="BQ32" s="159">
        <v>42492</v>
      </c>
      <c r="BR32" t="s">
        <v>871</v>
      </c>
      <c r="BS32">
        <v>381</v>
      </c>
      <c r="BT32" s="159">
        <v>42492</v>
      </c>
      <c r="BU32">
        <v>10</v>
      </c>
      <c r="BV32">
        <v>4</v>
      </c>
      <c r="BW32">
        <v>66</v>
      </c>
      <c r="BX32">
        <v>64</v>
      </c>
      <c r="BY32">
        <v>948</v>
      </c>
      <c r="BZ32">
        <v>995</v>
      </c>
      <c r="CA32">
        <v>28</v>
      </c>
      <c r="CB32">
        <v>13</v>
      </c>
      <c r="CC32">
        <v>25</v>
      </c>
      <c r="CD32">
        <v>90</v>
      </c>
      <c r="CE32">
        <v>94</v>
      </c>
      <c r="CF32">
        <v>95</v>
      </c>
      <c r="CG32">
        <v>96</v>
      </c>
      <c r="CH32">
        <v>93</v>
      </c>
      <c r="CI32">
        <v>10537</v>
      </c>
      <c r="CJ32">
        <v>2.56</v>
      </c>
      <c r="CK32">
        <v>10</v>
      </c>
      <c r="CL32">
        <v>3</v>
      </c>
      <c r="ET32" s="161">
        <v>0</v>
      </c>
      <c r="EU32" s="161">
        <v>0</v>
      </c>
      <c r="EV32" s="161">
        <v>0</v>
      </c>
      <c r="EW32" s="161">
        <v>0</v>
      </c>
      <c r="EX32" s="161">
        <v>0</v>
      </c>
      <c r="EY32" s="161">
        <v>0</v>
      </c>
      <c r="EZ32" s="161">
        <v>0</v>
      </c>
      <c r="FA32" s="161">
        <v>0</v>
      </c>
      <c r="FB32" s="161">
        <v>0</v>
      </c>
      <c r="FC32" s="161">
        <v>0</v>
      </c>
      <c r="FD32" s="161">
        <v>0</v>
      </c>
      <c r="FE32" s="161">
        <v>0</v>
      </c>
      <c r="HN32" s="161" t="s">
        <v>901</v>
      </c>
      <c r="HO32" s="159">
        <v>42243</v>
      </c>
      <c r="HP32" s="159">
        <v>42501</v>
      </c>
      <c r="HQ32" s="161">
        <v>3</v>
      </c>
      <c r="HR32" s="159">
        <v>42243</v>
      </c>
      <c r="HS32" s="161" t="s">
        <v>872</v>
      </c>
      <c r="HT32" s="161" t="s">
        <v>873</v>
      </c>
      <c r="HU32" s="161">
        <v>50</v>
      </c>
      <c r="HV32" s="161">
        <v>20</v>
      </c>
      <c r="HW32" s="161">
        <v>0</v>
      </c>
      <c r="HX32" s="159">
        <v>42345</v>
      </c>
      <c r="HY32" s="161" t="s">
        <v>874</v>
      </c>
      <c r="HZ32" s="161" t="s">
        <v>873</v>
      </c>
      <c r="IA32" s="161">
        <v>29</v>
      </c>
      <c r="IB32" s="161">
        <v>16</v>
      </c>
      <c r="IC32" s="161">
        <v>0</v>
      </c>
      <c r="ID32" s="159">
        <v>42501</v>
      </c>
      <c r="IE32" s="161" t="s">
        <v>879</v>
      </c>
      <c r="IF32" s="161" t="s">
        <v>882</v>
      </c>
      <c r="IG32" s="161">
        <v>52</v>
      </c>
      <c r="IH32" s="161">
        <v>29</v>
      </c>
      <c r="II32" s="161">
        <v>0</v>
      </c>
      <c r="JB32" s="161" t="s">
        <v>901</v>
      </c>
      <c r="JC32" s="161">
        <v>12</v>
      </c>
      <c r="JD32" s="161">
        <v>9</v>
      </c>
      <c r="JE32" s="161">
        <v>9</v>
      </c>
      <c r="JF32" s="161">
        <v>4772</v>
      </c>
      <c r="JG32" s="159">
        <v>42500</v>
      </c>
      <c r="JH32" s="161">
        <v>381</v>
      </c>
      <c r="JI32" s="159">
        <v>42243</v>
      </c>
      <c r="JJ32" s="161">
        <v>43</v>
      </c>
      <c r="JK32" s="161">
        <v>2</v>
      </c>
      <c r="JL32" s="159">
        <v>42345</v>
      </c>
      <c r="JM32" s="161">
        <v>0</v>
      </c>
      <c r="JN32" s="161">
        <v>1</v>
      </c>
      <c r="JO32" s="159">
        <v>42500</v>
      </c>
      <c r="JP32" s="161">
        <v>381</v>
      </c>
      <c r="JQ32" s="161">
        <v>12</v>
      </c>
      <c r="MN32" t="str">
        <f t="shared" si="0"/>
        <v>NoNoNoYesYesNo</v>
      </c>
      <c r="MO32" t="str">
        <f>IF(AND(MN32="NoNoNoNoNoNo",JI32=""),"No Programs",VLOOKUP(MN32,Lookups!$DA$4:$DB$67,2,FALSE))</f>
        <v>System 44 Only</v>
      </c>
      <c r="MP32">
        <f t="shared" si="1"/>
        <v>0</v>
      </c>
      <c r="MQ32" t="str">
        <f t="shared" si="2"/>
        <v>System 44 User</v>
      </c>
      <c r="MR32" t="str">
        <f>Directions!$D$3</f>
        <v>Usage</v>
      </c>
      <c r="MS32" t="str">
        <f>VLOOKUP(MQ32,Lookups!$CU$71:$CV$80,2,FALSE)</f>
        <v>System 44 Record</v>
      </c>
      <c r="MT32">
        <f t="shared" si="3"/>
        <v>1</v>
      </c>
      <c r="MU32">
        <f t="shared" si="4"/>
        <v>1</v>
      </c>
      <c r="MV32">
        <f t="shared" si="5"/>
        <v>1</v>
      </c>
      <c r="MW32">
        <f t="shared" si="6"/>
        <v>1</v>
      </c>
      <c r="MX32">
        <f t="shared" si="7"/>
        <v>36.857142857142854</v>
      </c>
      <c r="MY32" t="str">
        <f t="shared" si="8"/>
        <v>Not Used</v>
      </c>
      <c r="MZ32">
        <f t="shared" si="9"/>
        <v>0</v>
      </c>
      <c r="NA32" t="str">
        <f t="shared" si="10"/>
        <v>Not Available</v>
      </c>
      <c r="NB32" t="str">
        <f t="shared" si="11"/>
        <v>Not Available</v>
      </c>
      <c r="NC32" t="str">
        <f t="shared" si="12"/>
        <v>4 Not Indicated</v>
      </c>
      <c r="ND32" t="str">
        <f t="shared" si="13"/>
        <v>4 Not Indicated</v>
      </c>
      <c r="NE32" t="str">
        <f t="shared" si="14"/>
        <v>4 Not Indicated</v>
      </c>
      <c r="NF32" t="str">
        <f t="shared" si="15"/>
        <v>4 Not Indicated</v>
      </c>
      <c r="NG32" t="str">
        <f t="shared" si="16"/>
        <v>4 Not Indicated</v>
      </c>
      <c r="NH32" s="159">
        <f t="shared" si="17"/>
        <v>42500</v>
      </c>
      <c r="NI32">
        <f t="shared" si="18"/>
        <v>381</v>
      </c>
      <c r="NJ32" s="159">
        <f t="shared" si="19"/>
        <v>42500</v>
      </c>
      <c r="NK32">
        <f t="shared" si="20"/>
        <v>381</v>
      </c>
      <c r="NL32">
        <f t="shared" si="21"/>
        <v>36.714285714285715</v>
      </c>
      <c r="NM32">
        <f t="shared" si="22"/>
        <v>1</v>
      </c>
      <c r="NN32">
        <f>IF(OR(E32="PK",E32="K",JJ32=""),"Null",INDEX(Lookups!$EZ$4:$FW$18,MATCH($JJ32,Lookups!$EY$4:$EY$18,1),MATCH($E32,Lookups!$EZ$3:$FW$3,0)))</f>
        <v>235</v>
      </c>
      <c r="NO32">
        <f>IF(OR(E32="PK",E32="K",JJ32=""),"Null",INDEX(Lookups!$EZ$4:$FW$18,MATCH($JJ32,Lookups!$EY$4:$EY$18,1),MATCH($E32,Lookups!$EZ$3:$FW$3,0) + 1))</f>
        <v>335</v>
      </c>
      <c r="NP32">
        <f t="shared" si="23"/>
        <v>470</v>
      </c>
      <c r="NQ32" t="str">
        <f t="shared" si="24"/>
        <v>PI is Recommended</v>
      </c>
      <c r="NR32" t="str">
        <f t="shared" si="25"/>
        <v>PI is Recommended</v>
      </c>
      <c r="NS32" t="str">
        <f t="shared" si="26"/>
        <v>BR to 199L</v>
      </c>
      <c r="NT32" t="str">
        <f t="shared" si="27"/>
        <v>200L to 399L</v>
      </c>
      <c r="NU32" t="str">
        <f t="shared" si="28"/>
        <v>200L to 399L</v>
      </c>
      <c r="NV32" s="183" t="str">
        <f t="array" ref="NV32">IF($NL32="No RI Tests","No RI Tests",VLOOKUP(IF(AND(E32="K",JJ32&lt;280),3,IF(AND(E32="K",JJ32&gt;=280),4,MAX(IF(E32=Lookups!$DF$6:$DF$99,IF(JJ32&gt;=Lookups!$DG$6:$DG$99,Lookups!$DH$6:$DH$99))))),Lookups!$DE$104:$DG$108,2,FALSE))</f>
        <v>1 Below Basic</v>
      </c>
      <c r="NW32" s="161" t="str">
        <f t="array" ref="NW32">IF($NL32="No RI Tests","No RI Tests",VLOOKUP(IF(AND(E32="K",JH32&lt;280),3,IF(AND(E32="K",JH32&gt;=280),4,MAX(IF(E32=Lookups!$DF$6:$DF$99,IF(NI32&gt;=Lookups!$DG$6:$DG$99,Lookups!$DH$6:$DH$99))))),Lookups!$DE$104:$DG$108,2,FALSE))</f>
        <v>1 Below Basic</v>
      </c>
      <c r="NX32" s="161" t="str">
        <f t="array" ref="NX32">IF($NL32="No RI Tests","No RI Tests",VLOOKUP(IF(AND(E32="K",NK32&lt;280),3,IF(AND(E32="K",NK32&gt;=280),4,MAX(IF(E32=Lookups!$DF$6:$DF$99,IF(NK32&gt;=Lookups!$DG$6:$DG$99,Lookups!$DH$6:$DH$99))))),Lookups!$DE$104:$DG$108,2,FALSE))</f>
        <v>1 Below Basic</v>
      </c>
      <c r="NY32">
        <f t="shared" si="29"/>
        <v>1</v>
      </c>
      <c r="NZ32">
        <f t="shared" si="30"/>
        <v>0</v>
      </c>
      <c r="OA32" t="str">
        <f t="shared" si="31"/>
        <v>Maintained Performance Level</v>
      </c>
      <c r="OB32" s="161" t="str">
        <f t="array" ref="OB32">IF($NL32="No RI Tests","No RI Tests",IF(E32="K","N/A",VLOOKUP(MAX(IF(E32=Lookups!$DF$6:$DF$99,IF(JJ32&gt;=Lookups!$DG$6:$DG$99,Lookups!$DI$6:$DI$99))),Lookups!$DE$104:$DG$108,3,FALSE)))</f>
        <v>1 Limited</v>
      </c>
      <c r="OC32" s="161" t="str">
        <f t="array" ref="OC32">IF($NL32="No RI Tests","No RI Tests",IF(E32="K","N/A",VLOOKUP(MAX(IF(E32=Lookups!$DF$6:$DF$99,IF(NI32&gt;=Lookups!$DG$6:$DG$99,Lookups!$DI$6:$DI$99))),Lookups!$DE$104:$DG$108,3,FALSE)))</f>
        <v>1 Limited</v>
      </c>
      <c r="OD32" s="161" t="str">
        <f t="array" ref="OD32">IF($NL32="No RI Tests","No RI Tests",IF(E32="K","N/A",VLOOKUP(MAX(IF(E32=Lookups!$DF$6:$DF$99,IF(NK32&gt;=Lookups!$DG$6:$DG$99,Lookups!$DI$6:$DI$99))),Lookups!$DE$104:$DG$108,3,FALSE)))</f>
        <v>1 Limited</v>
      </c>
      <c r="OE32">
        <f t="shared" si="32"/>
        <v>1</v>
      </c>
      <c r="OF32">
        <f t="shared" si="33"/>
        <v>0</v>
      </c>
      <c r="OG32" t="str">
        <f t="shared" si="34"/>
        <v>Maintained Performance Level</v>
      </c>
      <c r="OH32">
        <f t="shared" si="35"/>
        <v>338</v>
      </c>
      <c r="OI32">
        <f t="shared" si="36"/>
        <v>1</v>
      </c>
      <c r="OJ32">
        <f t="shared" si="37"/>
        <v>1</v>
      </c>
      <c r="OK32">
        <f t="shared" si="38"/>
        <v>0</v>
      </c>
      <c r="OL32">
        <f t="shared" si="39"/>
        <v>1.1859649122807017</v>
      </c>
      <c r="OM32" t="str">
        <f t="shared" si="40"/>
        <v>Fall Administration</v>
      </c>
      <c r="ON32" t="str">
        <f t="shared" si="41"/>
        <v>Winter Administration</v>
      </c>
      <c r="OO32" t="str">
        <f t="shared" si="42"/>
        <v>Fall to Winter RI</v>
      </c>
      <c r="OP32" t="str">
        <f ca="1">IF(AND(HR32&lt;&gt;"",JJ32&lt;600),IF(HT32="Advancing","Tier 2","Tier 3"),IF(JI32="","Null",IF(OR(E32="K",E32&lt;3),"FRA Recommended",IF(JJ32&gt;=IF(E32&lt;6,400,600),IF(JJ32&lt;VLOOKUP(E32,Lookups!$AP$3:$AR$16,3,FALSE),"Tier 2","Core"),IF(JJ32&lt;400,IF(RAND()&lt;0.81,"Tier 3","Tier 2"),IF(RAND()&lt;0.51,"Tier 3","Tier 2"))))))</f>
        <v>Tier 3</v>
      </c>
      <c r="OQ32" t="str">
        <f t="shared" si="43"/>
        <v>Average Reading Invt. Under 15 Minutes Long</v>
      </c>
      <c r="OR32">
        <f t="shared" si="44"/>
        <v>0</v>
      </c>
      <c r="OS32" t="str">
        <f t="shared" si="45"/>
        <v>Null</v>
      </c>
      <c r="OT32">
        <f t="shared" si="46"/>
        <v>381</v>
      </c>
      <c r="OU32" s="159">
        <f t="shared" si="47"/>
        <v>42501</v>
      </c>
      <c r="OV32" t="str">
        <f t="shared" si="48"/>
        <v>Form 3</v>
      </c>
      <c r="OW32" t="str">
        <f t="shared" si="49"/>
        <v>Advancing</v>
      </c>
      <c r="OX32">
        <f t="shared" si="50"/>
        <v>52</v>
      </c>
      <c r="OY32">
        <f t="shared" si="51"/>
        <v>29</v>
      </c>
      <c r="OZ32">
        <f t="shared" si="52"/>
        <v>0</v>
      </c>
      <c r="PA32" s="159">
        <f t="shared" si="53"/>
        <v>42501</v>
      </c>
      <c r="PB32" t="str">
        <f t="shared" si="54"/>
        <v>Form 3</v>
      </c>
      <c r="PC32" t="str">
        <f t="shared" si="55"/>
        <v>Advancing</v>
      </c>
      <c r="PD32">
        <f t="shared" si="56"/>
        <v>52</v>
      </c>
      <c r="PE32">
        <f t="shared" si="57"/>
        <v>29</v>
      </c>
      <c r="PF32">
        <f t="shared" si="58"/>
        <v>0</v>
      </c>
      <c r="PG32">
        <f t="shared" si="59"/>
        <v>36.857142857142854</v>
      </c>
      <c r="PH32">
        <f t="shared" si="60"/>
        <v>1</v>
      </c>
      <c r="PI32">
        <f t="shared" si="61"/>
        <v>1</v>
      </c>
      <c r="PJ32">
        <f t="shared" si="62"/>
        <v>50</v>
      </c>
      <c r="PK32">
        <f>IF(HR32="","Null",IF(E32&lt;3,"Null",IF(HU32=0,0,IF(HS32="Form 1",VLOOKUP(HU32,Lookups!$BE$3:$BP$63,E32,FALSE),IF(HS32="Form 2",VLOOKUP(HU32,Lookups!$BE$67:$BP$127,E32,FALSE),VLOOKUP(HU32,Lookups!$BE$130:$BP$190,E32,FALSE))))))</f>
        <v>64</v>
      </c>
      <c r="PL32">
        <f t="shared" si="63"/>
        <v>52</v>
      </c>
      <c r="PM32">
        <f>IF($PH32=0,"Null",IF(E32&lt;3,"Null",IF(OX32=0,0,IF(OV32="Form 1",VLOOKUP(OX32,Lookups!$BE$3:$BP$63,E32,FALSE),IF(OV32="Form 2",VLOOKUP(OX32,Lookups!$BE$67:$BP$127,E32,FALSE),VLOOKUP(OX32,Lookups!$BE$130:$BP$190,E32,FALSE))))))</f>
        <v>45</v>
      </c>
      <c r="PN32">
        <f t="shared" si="64"/>
        <v>2</v>
      </c>
      <c r="PO32">
        <f t="shared" si="65"/>
        <v>1</v>
      </c>
      <c r="PP32">
        <f t="shared" si="66"/>
        <v>20</v>
      </c>
      <c r="PQ32">
        <f>IF(HR32="","Null",IF(E32&lt;3,"Null",IF(HV32=0,0,IF(HS32="Form 1",VLOOKUP(HV32,Lookups!$BR$3:$CC$63,E32,FALSE),IF(HS32="Form 2",VLOOKUP(HV32,Lookups!$BR$67:$CC$127,E32,FALSE),VLOOKUP(HV32,Lookups!$BR$130:$CC$190,E32,FALSE))))))</f>
        <v>44</v>
      </c>
      <c r="PR32">
        <f t="shared" si="67"/>
        <v>29</v>
      </c>
      <c r="PS32">
        <f>IF(HR32="","Null",IF(E32&lt;3,"Null",IF(OY32=0,0,IF(OW32="Form 1",VLOOKUP(OY32,Lookups!$BR$3:$CC$63,E32,FALSE),IF(OW32="Form 2",VLOOKUP(OY32,Lookups!$BR$67:$CC$127,E32,FALSE),VLOOKUP(OY32,Lookups!$BR$130:$CC$190,E32,FALSE))))))</f>
        <v>69</v>
      </c>
      <c r="PT32">
        <f t="shared" si="68"/>
        <v>9</v>
      </c>
      <c r="PU32">
        <f t="shared" si="69"/>
        <v>1</v>
      </c>
      <c r="PV32">
        <f t="shared" si="70"/>
        <v>1</v>
      </c>
      <c r="PW32" t="str">
        <f t="shared" si="71"/>
        <v>Fall to Spring PI Administration</v>
      </c>
      <c r="PX32">
        <f t="shared" si="72"/>
        <v>0</v>
      </c>
      <c r="PY32">
        <f t="shared" si="73"/>
        <v>1</v>
      </c>
      <c r="PZ32" t="str">
        <f t="shared" si="74"/>
        <v>60 to 79 Sessions</v>
      </c>
      <c r="QA32" t="str">
        <f t="shared" si="75"/>
        <v>Series 4</v>
      </c>
      <c r="QB32" t="str">
        <f t="shared" si="76"/>
        <v>In Series 9 to 12</v>
      </c>
      <c r="QC32" t="str">
        <f>IF($MS32="System 44 Record",IF(BQ32&lt;MEDIAN(Directions!$F$3,Directions!$F$6),"Mid-Year Exited Student","Full Year Participant")&amp;IF(BP32&lt;Directions!$F$3,", Started Prior Year",", Started This Year"),"Null")</f>
        <v>Full Year Participant, Started This Year</v>
      </c>
      <c r="QD32">
        <f t="shared" si="77"/>
        <v>1</v>
      </c>
      <c r="QE32">
        <f t="shared" si="78"/>
        <v>0</v>
      </c>
      <c r="QF32">
        <f t="shared" si="79"/>
        <v>1</v>
      </c>
      <c r="QG32">
        <f t="shared" si="80"/>
        <v>0</v>
      </c>
      <c r="QH32">
        <f t="shared" si="81"/>
        <v>0</v>
      </c>
      <c r="QI32">
        <f t="shared" si="82"/>
        <v>0</v>
      </c>
      <c r="QJ32" t="str">
        <f t="shared" si="83"/>
        <v>RC! Only</v>
      </c>
      <c r="QK32" t="str">
        <f t="shared" si="84"/>
        <v>Null</v>
      </c>
      <c r="QL32" t="str">
        <f t="shared" si="85"/>
        <v>Null</v>
      </c>
      <c r="QM32" t="str">
        <f>IF($MS32="READ 180 Record",IF(AQ32="","Null",VLOOKUP(JJ32,Lookups!$DX$3:$EB$2054,AN32+1,FALSE)),"Null")</f>
        <v>Null</v>
      </c>
      <c r="QN32" t="str">
        <f t="shared" si="86"/>
        <v>Null</v>
      </c>
    </row>
    <row r="33" spans="1:456" x14ac:dyDescent="0.25">
      <c r="A33" s="161" t="s">
        <v>1447</v>
      </c>
      <c r="B33" s="161" t="s">
        <v>1447</v>
      </c>
      <c r="C33" s="161" t="s">
        <v>1447</v>
      </c>
      <c r="D33" s="161" t="s">
        <v>1447</v>
      </c>
      <c r="E33" s="161">
        <v>5</v>
      </c>
      <c r="F33" s="161" t="s">
        <v>1447</v>
      </c>
      <c r="G33" s="161" t="s">
        <v>883</v>
      </c>
      <c r="H33" s="161" t="s">
        <v>884</v>
      </c>
      <c r="I33" s="161">
        <v>557</v>
      </c>
      <c r="J33" s="159">
        <v>42500</v>
      </c>
      <c r="K33" s="161">
        <v>0</v>
      </c>
      <c r="L33" s="161">
        <v>0</v>
      </c>
      <c r="M33" s="161">
        <v>0</v>
      </c>
      <c r="N33" s="161">
        <v>0</v>
      </c>
      <c r="O33" s="161">
        <v>0</v>
      </c>
      <c r="P33" s="161">
        <v>0</v>
      </c>
      <c r="Q33" s="161">
        <v>0</v>
      </c>
      <c r="R33" s="161">
        <v>0</v>
      </c>
      <c r="S33" s="161">
        <v>0</v>
      </c>
      <c r="T33" s="161">
        <v>0</v>
      </c>
      <c r="U33" s="161">
        <v>0</v>
      </c>
      <c r="V33" s="161">
        <v>0</v>
      </c>
      <c r="W33" s="161">
        <v>0</v>
      </c>
      <c r="X33" s="161">
        <v>0</v>
      </c>
      <c r="AB33" s="161" t="s">
        <v>241</v>
      </c>
      <c r="AC33" s="161" t="s">
        <v>242</v>
      </c>
      <c r="AD33" s="161" t="s">
        <v>242</v>
      </c>
      <c r="AE33" s="161" t="s">
        <v>242</v>
      </c>
      <c r="AF33" s="161" t="s">
        <v>242</v>
      </c>
      <c r="AG33" s="161" t="s">
        <v>241</v>
      </c>
      <c r="AH33" s="161" t="s">
        <v>242</v>
      </c>
      <c r="AI33" s="161">
        <v>20150801</v>
      </c>
      <c r="AJ33" s="161">
        <v>20160525</v>
      </c>
      <c r="AK33" s="161" t="s">
        <v>869</v>
      </c>
      <c r="AL33" t="s">
        <v>1076</v>
      </c>
      <c r="AM33" t="s">
        <v>884</v>
      </c>
      <c r="AN33">
        <v>2</v>
      </c>
      <c r="AO33" t="s">
        <v>870</v>
      </c>
      <c r="AP33">
        <v>16</v>
      </c>
      <c r="AQ33">
        <v>84</v>
      </c>
      <c r="AR33">
        <v>1760</v>
      </c>
      <c r="AS33">
        <v>492</v>
      </c>
      <c r="AT33">
        <v>418</v>
      </c>
      <c r="AU33">
        <v>468</v>
      </c>
      <c r="AV33">
        <v>122</v>
      </c>
      <c r="AW33">
        <v>35</v>
      </c>
      <c r="AX33">
        <v>19.483350000000002</v>
      </c>
      <c r="AY33">
        <v>5.8823999999999996</v>
      </c>
      <c r="AZ33">
        <v>2.7097000000000002</v>
      </c>
      <c r="BA33">
        <v>80.599999999999994</v>
      </c>
      <c r="BB33">
        <v>20114</v>
      </c>
      <c r="BC33">
        <v>81.699346405</v>
      </c>
      <c r="BD33">
        <v>84.269662921000005</v>
      </c>
      <c r="BE33">
        <v>542</v>
      </c>
      <c r="BF33">
        <v>657</v>
      </c>
      <c r="BG33">
        <v>44</v>
      </c>
      <c r="BH33">
        <v>90</v>
      </c>
      <c r="BI33">
        <v>3</v>
      </c>
      <c r="BJ33">
        <v>0</v>
      </c>
      <c r="BK33">
        <v>260</v>
      </c>
      <c r="BL33">
        <v>0</v>
      </c>
      <c r="BM33" t="s">
        <v>1077</v>
      </c>
      <c r="BN33" t="s">
        <v>1079</v>
      </c>
      <c r="ET33" s="161">
        <v>3</v>
      </c>
      <c r="EU33" s="161">
        <v>98</v>
      </c>
      <c r="EV33" s="161">
        <v>33</v>
      </c>
      <c r="EW33" s="161">
        <v>5882</v>
      </c>
      <c r="EX33" s="161">
        <v>0</v>
      </c>
      <c r="EY33" s="161">
        <v>0</v>
      </c>
      <c r="EZ33" s="161">
        <v>0</v>
      </c>
      <c r="FA33" s="161">
        <v>0</v>
      </c>
      <c r="FB33" s="161">
        <v>49</v>
      </c>
      <c r="FC33" s="161">
        <v>69</v>
      </c>
      <c r="FD33" s="161">
        <v>0</v>
      </c>
      <c r="FE33" s="161">
        <v>3</v>
      </c>
      <c r="FF33" s="159">
        <v>42436</v>
      </c>
      <c r="FG33" s="161">
        <v>75</v>
      </c>
      <c r="FH33" s="161">
        <v>87</v>
      </c>
      <c r="FI33" s="161">
        <v>58</v>
      </c>
      <c r="FJ33" s="161">
        <v>88</v>
      </c>
      <c r="FK33" s="161">
        <v>88</v>
      </c>
      <c r="FL33" s="159">
        <v>42349</v>
      </c>
      <c r="FM33" s="161">
        <v>46</v>
      </c>
      <c r="FN33" s="161">
        <v>68</v>
      </c>
      <c r="FO33" s="161">
        <v>20</v>
      </c>
      <c r="FP33" s="161">
        <v>63</v>
      </c>
      <c r="FQ33" s="161">
        <v>63</v>
      </c>
      <c r="FR33" s="159">
        <v>42304</v>
      </c>
      <c r="FS33" s="161">
        <v>27</v>
      </c>
      <c r="FT33" s="161">
        <v>52</v>
      </c>
      <c r="FU33" s="161">
        <v>33</v>
      </c>
      <c r="FV33" s="161">
        <v>30</v>
      </c>
      <c r="FW33" s="161">
        <v>13</v>
      </c>
      <c r="HN33" s="161" t="s">
        <v>884</v>
      </c>
      <c r="HO33" s="159">
        <v>42244</v>
      </c>
      <c r="HP33" s="159">
        <v>42244</v>
      </c>
      <c r="HQ33" s="161">
        <v>1</v>
      </c>
      <c r="HR33" s="159">
        <v>42244</v>
      </c>
      <c r="HS33" s="161" t="s">
        <v>872</v>
      </c>
      <c r="HT33" s="161" t="s">
        <v>882</v>
      </c>
      <c r="HU33" s="161">
        <v>43</v>
      </c>
      <c r="HV33" s="161">
        <v>23</v>
      </c>
      <c r="HW33" s="161">
        <v>0</v>
      </c>
      <c r="JB33" s="161" t="s">
        <v>884</v>
      </c>
      <c r="JC33" s="161">
        <v>16</v>
      </c>
      <c r="JD33" s="161">
        <v>8</v>
      </c>
      <c r="JE33" s="161">
        <v>28</v>
      </c>
      <c r="JF33" s="161">
        <v>15720</v>
      </c>
      <c r="JG33" s="159">
        <v>42500</v>
      </c>
      <c r="JH33" s="161">
        <v>557</v>
      </c>
      <c r="JI33" s="159">
        <v>42242</v>
      </c>
      <c r="JJ33" s="161">
        <v>227</v>
      </c>
      <c r="JK33" s="161">
        <v>8</v>
      </c>
      <c r="JL33" s="159">
        <v>42346</v>
      </c>
      <c r="JM33" s="161">
        <v>495</v>
      </c>
      <c r="JN33" s="161">
        <v>19</v>
      </c>
      <c r="JO33" s="159">
        <v>42500</v>
      </c>
      <c r="JP33" s="161">
        <v>557</v>
      </c>
      <c r="JQ33" s="161">
        <v>9</v>
      </c>
      <c r="MN33" t="str">
        <f t="shared" si="0"/>
        <v>YesNoNoNoYesNo</v>
      </c>
      <c r="MO33" t="str">
        <f>IF(AND(MN33="NoNoNoNoNoNo",JI33=""),"No Programs",VLOOKUP(MN33,Lookups!$DA$4:$DB$67,2,FALSE))</f>
        <v>READ 180 Only</v>
      </c>
      <c r="MP33">
        <f t="shared" si="1"/>
        <v>1</v>
      </c>
      <c r="MQ33" t="str">
        <f t="shared" si="2"/>
        <v>READ 180 User</v>
      </c>
      <c r="MR33" t="str">
        <f>Directions!$D$3</f>
        <v>Usage</v>
      </c>
      <c r="MS33" t="str">
        <f>VLOOKUP(MQ33,Lookups!$CU$71:$CV$80,2,FALSE)</f>
        <v>READ 180 Record</v>
      </c>
      <c r="MT33">
        <f t="shared" si="3"/>
        <v>1</v>
      </c>
      <c r="MU33">
        <f t="shared" si="4"/>
        <v>1</v>
      </c>
      <c r="MV33">
        <f t="shared" si="5"/>
        <v>1</v>
      </c>
      <c r="MW33">
        <f t="shared" si="6"/>
        <v>1</v>
      </c>
      <c r="MX33">
        <f t="shared" si="7"/>
        <v>36.857142857142854</v>
      </c>
      <c r="MY33" t="str">
        <f t="shared" si="8"/>
        <v>Not Used</v>
      </c>
      <c r="MZ33">
        <f t="shared" si="9"/>
        <v>0</v>
      </c>
      <c r="NA33" t="str">
        <f t="shared" si="10"/>
        <v>Not Available</v>
      </c>
      <c r="NB33" t="str">
        <f t="shared" si="11"/>
        <v>Not Available</v>
      </c>
      <c r="NC33" t="str">
        <f t="shared" si="12"/>
        <v>4 Not Indicated</v>
      </c>
      <c r="ND33" t="str">
        <f t="shared" si="13"/>
        <v>4 Not Indicated</v>
      </c>
      <c r="NE33" t="str">
        <f t="shared" si="14"/>
        <v>4 Not Indicated</v>
      </c>
      <c r="NF33" t="str">
        <f t="shared" si="15"/>
        <v>4 Not Indicated</v>
      </c>
      <c r="NG33" t="str">
        <f t="shared" si="16"/>
        <v>4 Not Indicated</v>
      </c>
      <c r="NH33" s="159">
        <f t="shared" si="17"/>
        <v>42500</v>
      </c>
      <c r="NI33">
        <f t="shared" si="18"/>
        <v>557</v>
      </c>
      <c r="NJ33" s="159">
        <f t="shared" si="19"/>
        <v>42500</v>
      </c>
      <c r="NK33">
        <f t="shared" si="20"/>
        <v>557</v>
      </c>
      <c r="NL33">
        <f t="shared" si="21"/>
        <v>36.857142857142854</v>
      </c>
      <c r="NM33">
        <f t="shared" si="22"/>
        <v>1</v>
      </c>
      <c r="NN33">
        <f>IF(OR(E33="PK",E33="K",JJ33=""),"Null",INDEX(Lookups!$EZ$4:$FW$18,MATCH($JJ33,Lookups!$EY$4:$EY$18,1),MATCH($E33,Lookups!$EZ$3:$FW$3,0)))</f>
        <v>190</v>
      </c>
      <c r="NO33">
        <f>IF(OR(E33="PK",E33="K",JJ33=""),"Null",INDEX(Lookups!$EZ$4:$FW$18,MATCH($JJ33,Lookups!$EY$4:$EY$18,1),MATCH($E33,Lookups!$EZ$3:$FW$3,0) + 1))</f>
        <v>260</v>
      </c>
      <c r="NP33">
        <f t="shared" si="23"/>
        <v>380</v>
      </c>
      <c r="NQ33" t="str">
        <f t="shared" si="24"/>
        <v>PI is Recommended</v>
      </c>
      <c r="NR33" t="str">
        <f t="shared" si="25"/>
        <v>No PI Needed</v>
      </c>
      <c r="NS33" t="str">
        <f t="shared" si="26"/>
        <v>200L to 399L</v>
      </c>
      <c r="NT33" t="str">
        <f t="shared" si="27"/>
        <v>400L to 599L</v>
      </c>
      <c r="NU33" t="str">
        <f t="shared" si="28"/>
        <v>400L to 599L</v>
      </c>
      <c r="NV33" s="183" t="str">
        <f t="array" ref="NV33">IF($NL33="No RI Tests","No RI Tests",VLOOKUP(IF(AND(E33="K",JJ33&lt;280),3,IF(AND(E33="K",JJ33&gt;=280),4,MAX(IF(E33=Lookups!$DF$6:$DF$99,IF(JJ33&gt;=Lookups!$DG$6:$DG$99,Lookups!$DH$6:$DH$99))))),Lookups!$DE$104:$DG$108,2,FALSE))</f>
        <v>1 Below Basic</v>
      </c>
      <c r="NW33" s="161" t="str">
        <f t="array" ref="NW33">IF($NL33="No RI Tests","No RI Tests",VLOOKUP(IF(AND(E33="K",JH33&lt;280),3,IF(AND(E33="K",JH33&gt;=280),4,MAX(IF(E33=Lookups!$DF$6:$DF$99,IF(NI33&gt;=Lookups!$DG$6:$DG$99,Lookups!$DH$6:$DH$99))))),Lookups!$DE$104:$DG$108,2,FALSE))</f>
        <v>1 Below Basic</v>
      </c>
      <c r="NX33" s="161" t="str">
        <f t="array" ref="NX33">IF($NL33="No RI Tests","No RI Tests",VLOOKUP(IF(AND(E33="K",NK33&lt;280),3,IF(AND(E33="K",NK33&gt;=280),4,MAX(IF(E33=Lookups!$DF$6:$DF$99,IF(NK33&gt;=Lookups!$DG$6:$DG$99,Lookups!$DH$6:$DH$99))))),Lookups!$DE$104:$DG$108,2,FALSE))</f>
        <v>1 Below Basic</v>
      </c>
      <c r="NY33">
        <f t="shared" si="29"/>
        <v>1</v>
      </c>
      <c r="NZ33">
        <f t="shared" si="30"/>
        <v>0</v>
      </c>
      <c r="OA33" t="str">
        <f t="shared" si="31"/>
        <v>Maintained Performance Level</v>
      </c>
      <c r="OB33" s="161" t="str">
        <f t="array" ref="OB33">IF($NL33="No RI Tests","No RI Tests",IF(E33="K","N/A",VLOOKUP(MAX(IF(E33=Lookups!$DF$6:$DF$99,IF(JJ33&gt;=Lookups!$DG$6:$DG$99,Lookups!$DI$6:$DI$99))),Lookups!$DE$104:$DG$108,3,FALSE)))</f>
        <v>1 Limited</v>
      </c>
      <c r="OC33" s="161" t="str">
        <f t="array" ref="OC33">IF($NL33="No RI Tests","No RI Tests",IF(E33="K","N/A",VLOOKUP(MAX(IF(E33=Lookups!$DF$6:$DF$99,IF(NI33&gt;=Lookups!$DG$6:$DG$99,Lookups!$DI$6:$DI$99))),Lookups!$DE$104:$DG$108,3,FALSE)))</f>
        <v>1 Limited</v>
      </c>
      <c r="OD33" s="161" t="str">
        <f t="array" ref="OD33">IF($NL33="No RI Tests","No RI Tests",IF(E33="K","N/A",VLOOKUP(MAX(IF(E33=Lookups!$DF$6:$DF$99,IF(NK33&gt;=Lookups!$DG$6:$DG$99,Lookups!$DI$6:$DI$99))),Lookups!$DE$104:$DG$108,3,FALSE)))</f>
        <v>1 Limited</v>
      </c>
      <c r="OE33">
        <f t="shared" si="32"/>
        <v>1</v>
      </c>
      <c r="OF33">
        <f t="shared" si="33"/>
        <v>0</v>
      </c>
      <c r="OG33" t="str">
        <f t="shared" si="34"/>
        <v>Maintained Performance Level</v>
      </c>
      <c r="OH33">
        <f t="shared" si="35"/>
        <v>330</v>
      </c>
      <c r="OI33">
        <f t="shared" si="36"/>
        <v>1</v>
      </c>
      <c r="OJ33">
        <f t="shared" si="37"/>
        <v>1</v>
      </c>
      <c r="OK33">
        <f t="shared" si="38"/>
        <v>0</v>
      </c>
      <c r="OL33">
        <f t="shared" si="39"/>
        <v>1.4666666666666666</v>
      </c>
      <c r="OM33" t="str">
        <f t="shared" si="40"/>
        <v>Fall Administration</v>
      </c>
      <c r="ON33" t="str">
        <f t="shared" si="41"/>
        <v>Spring Administration</v>
      </c>
      <c r="OO33" t="str">
        <f t="shared" si="42"/>
        <v>Fall to Spring-Full Year RI</v>
      </c>
      <c r="OP33" t="str">
        <f ca="1">IF(AND(HR33&lt;&gt;"",JJ33&lt;600),IF(HT33="Advancing","Tier 2","Tier 3"),IF(JI33="","Null",IF(OR(E33="K",E33&lt;3),"FRA Recommended",IF(JJ33&gt;=IF(E33&lt;6,400,600),IF(JJ33&lt;VLOOKUP(E33,Lookups!$AP$3:$AR$16,3,FALSE),"Tier 2","Core"),IF(JJ33&lt;400,IF(RAND()&lt;0.81,"Tier 3","Tier 2"),IF(RAND()&lt;0.51,"Tier 3","Tier 2"))))))</f>
        <v>Tier 2</v>
      </c>
      <c r="OQ33" t="str">
        <f t="shared" si="43"/>
        <v>Average Reading Invt. Under 15 Minutes Long</v>
      </c>
      <c r="OR33">
        <f t="shared" si="44"/>
        <v>0</v>
      </c>
      <c r="OS33">
        <f t="shared" si="45"/>
        <v>1</v>
      </c>
      <c r="OT33">
        <f t="shared" si="46"/>
        <v>330</v>
      </c>
      <c r="OU33" s="159">
        <f t="shared" si="47"/>
        <v>42244</v>
      </c>
      <c r="OV33" t="str">
        <f t="shared" si="48"/>
        <v>Form 1</v>
      </c>
      <c r="OW33" t="str">
        <f t="shared" si="49"/>
        <v>Advancing</v>
      </c>
      <c r="OX33">
        <f t="shared" si="50"/>
        <v>43</v>
      </c>
      <c r="OY33">
        <f t="shared" si="51"/>
        <v>23</v>
      </c>
      <c r="OZ33">
        <f t="shared" si="52"/>
        <v>0</v>
      </c>
      <c r="PA33" s="159">
        <f t="shared" si="53"/>
        <v>42244</v>
      </c>
      <c r="PB33" t="str">
        <f t="shared" si="54"/>
        <v>Form 1</v>
      </c>
      <c r="PC33" t="str">
        <f t="shared" si="55"/>
        <v>Advancing</v>
      </c>
      <c r="PD33">
        <f t="shared" si="56"/>
        <v>43</v>
      </c>
      <c r="PE33">
        <f t="shared" si="57"/>
        <v>23</v>
      </c>
      <c r="PF33">
        <f t="shared" si="58"/>
        <v>0</v>
      </c>
      <c r="PG33" t="str">
        <f t="shared" si="59"/>
        <v>Lone PI Test</v>
      </c>
      <c r="PH33">
        <f t="shared" si="60"/>
        <v>0</v>
      </c>
      <c r="PI33">
        <f t="shared" si="61"/>
        <v>1</v>
      </c>
      <c r="PJ33">
        <f t="shared" si="62"/>
        <v>43</v>
      </c>
      <c r="PK33">
        <f>IF(HR33="","Null",IF(E33&lt;3,"Null",IF(HU33=0,0,IF(HS33="Form 1",VLOOKUP(HU33,Lookups!$BE$3:$BP$63,E33,FALSE),IF(HS33="Form 2",VLOOKUP(HU33,Lookups!$BE$67:$BP$127,E33,FALSE),VLOOKUP(HU33,Lookups!$BE$130:$BP$190,E33,FALSE))))))</f>
        <v>17</v>
      </c>
      <c r="PL33" t="str">
        <f t="shared" si="63"/>
        <v>Null</v>
      </c>
      <c r="PM33" t="str">
        <f>IF($PH33=0,"Null",IF(E33&lt;3,"Null",IF(OX33=0,0,IF(OV33="Form 1",VLOOKUP(OX33,Lookups!$BE$3:$BP$63,E33,FALSE),IF(OV33="Form 2",VLOOKUP(OX33,Lookups!$BE$67:$BP$127,E33,FALSE),VLOOKUP(OX33,Lookups!$BE$130:$BP$190,E33,FALSE))))))</f>
        <v>Null</v>
      </c>
      <c r="PN33" t="str">
        <f t="shared" si="64"/>
        <v>Null</v>
      </c>
      <c r="PO33" t="str">
        <f t="shared" si="65"/>
        <v>Null</v>
      </c>
      <c r="PP33">
        <f t="shared" si="66"/>
        <v>23</v>
      </c>
      <c r="PQ33">
        <f>IF(HR33="","Null",IF(E33&lt;3,"Null",IF(HV33=0,0,IF(HS33="Form 1",VLOOKUP(HV33,Lookups!$BR$3:$CC$63,E33,FALSE),IF(HS33="Form 2",VLOOKUP(HV33,Lookups!$BR$67:$CC$127,E33,FALSE),VLOOKUP(HV33,Lookups!$BR$130:$CC$190,E33,FALSE))))))</f>
        <v>55</v>
      </c>
      <c r="PR33" t="str">
        <f t="shared" si="67"/>
        <v>Null</v>
      </c>
      <c r="PS33">
        <f>IF(HR33="","Null",IF(E33&lt;3,"Null",IF(OY33=0,0,IF(OW33="Form 1",VLOOKUP(OY33,Lookups!$BR$3:$CC$63,E33,FALSE),IF(OW33="Form 2",VLOOKUP(OY33,Lookups!$BR$67:$CC$127,E33,FALSE),VLOOKUP(OY33,Lookups!$BR$130:$CC$190,E33,FALSE))))))</f>
        <v>46</v>
      </c>
      <c r="PT33" t="str">
        <f t="shared" si="68"/>
        <v>Null</v>
      </c>
      <c r="PU33" t="str">
        <f t="shared" si="69"/>
        <v>Null</v>
      </c>
      <c r="PV33">
        <f t="shared" si="70"/>
        <v>1</v>
      </c>
      <c r="PW33" t="str">
        <f t="shared" si="71"/>
        <v>Fall PI Administration</v>
      </c>
      <c r="PX33">
        <f t="shared" si="72"/>
        <v>1</v>
      </c>
      <c r="PY33">
        <f t="shared" si="73"/>
        <v>0</v>
      </c>
      <c r="PZ33" t="str">
        <f t="shared" si="74"/>
        <v>Null</v>
      </c>
      <c r="QA33" t="str">
        <f t="shared" si="75"/>
        <v>Null</v>
      </c>
      <c r="QB33" t="str">
        <f t="shared" si="76"/>
        <v>Null</v>
      </c>
      <c r="QC33" t="str">
        <f>IF($MS33="System 44 Record",IF(BQ33&lt;MEDIAN(Directions!$F$3,Directions!$F$6),"Mid-Year Exited Student","Full Year Participant")&amp;IF(BP33&lt;Directions!$F$3,", Started Prior Year",", Started This Year"),"Null")</f>
        <v>Null</v>
      </c>
      <c r="QD33" t="str">
        <f t="shared" si="77"/>
        <v>Null</v>
      </c>
      <c r="QE33">
        <f t="shared" si="78"/>
        <v>1</v>
      </c>
      <c r="QF33">
        <f t="shared" si="79"/>
        <v>1</v>
      </c>
      <c r="QG33">
        <f t="shared" si="80"/>
        <v>1</v>
      </c>
      <c r="QH33">
        <f t="shared" si="81"/>
        <v>3</v>
      </c>
      <c r="QI33">
        <f t="shared" si="82"/>
        <v>0.69</v>
      </c>
      <c r="QJ33" t="str">
        <f t="shared" si="83"/>
        <v>Used All 3</v>
      </c>
      <c r="QK33" t="str">
        <f t="shared" si="84"/>
        <v>80 to 99 Sessions</v>
      </c>
      <c r="QL33" t="str">
        <f t="shared" si="85"/>
        <v>13 or More Segments</v>
      </c>
      <c r="QM33" t="str">
        <f>IF($MS33="READ 180 Record",IF(AQ33="","Null",VLOOKUP(JJ33,Lookups!$DX$3:$EB$2054,AN33+1,FALSE)),"Null")</f>
        <v>Level is Above Lexile Score</v>
      </c>
      <c r="QN33" t="str">
        <f t="shared" si="86"/>
        <v>Null</v>
      </c>
    </row>
    <row r="34" spans="1:456" x14ac:dyDescent="0.25">
      <c r="A34" s="161" t="s">
        <v>1447</v>
      </c>
      <c r="B34" s="161" t="s">
        <v>1447</v>
      </c>
      <c r="C34" s="161" t="s">
        <v>1447</v>
      </c>
      <c r="D34" s="161" t="s">
        <v>1447</v>
      </c>
      <c r="E34" s="161">
        <v>6</v>
      </c>
      <c r="F34" s="161" t="s">
        <v>1447</v>
      </c>
      <c r="G34" s="161" t="s">
        <v>887</v>
      </c>
      <c r="H34" s="161" t="s">
        <v>904</v>
      </c>
      <c r="I34" s="161">
        <v>0</v>
      </c>
      <c r="J34" s="159">
        <v>42500</v>
      </c>
      <c r="K34" s="161">
        <v>0</v>
      </c>
      <c r="L34" s="161">
        <v>0</v>
      </c>
      <c r="M34" s="161">
        <v>0</v>
      </c>
      <c r="N34" s="161">
        <v>0</v>
      </c>
      <c r="O34" s="161">
        <v>0</v>
      </c>
      <c r="P34" s="161">
        <v>0</v>
      </c>
      <c r="Q34" s="161">
        <v>0</v>
      </c>
      <c r="R34" s="161">
        <v>0</v>
      </c>
      <c r="S34" s="161">
        <v>0</v>
      </c>
      <c r="T34" s="161">
        <v>0</v>
      </c>
      <c r="U34" s="161">
        <v>0</v>
      </c>
      <c r="V34" s="161">
        <v>0</v>
      </c>
      <c r="W34" s="161">
        <v>0</v>
      </c>
      <c r="X34" s="161">
        <v>0</v>
      </c>
      <c r="AB34" s="161" t="s">
        <v>242</v>
      </c>
      <c r="AC34" s="161" t="s">
        <v>242</v>
      </c>
      <c r="AD34" s="161" t="s">
        <v>242</v>
      </c>
      <c r="AE34" s="161" t="s">
        <v>242</v>
      </c>
      <c r="AF34" s="161" t="s">
        <v>241</v>
      </c>
      <c r="AG34" s="161" t="s">
        <v>241</v>
      </c>
      <c r="AH34" s="161" t="s">
        <v>242</v>
      </c>
      <c r="AI34" s="161">
        <v>20150801</v>
      </c>
      <c r="AJ34" s="161">
        <v>20160525</v>
      </c>
      <c r="AK34" s="161" t="s">
        <v>869</v>
      </c>
      <c r="AL34" t="s">
        <v>1078</v>
      </c>
      <c r="BN34" t="s">
        <v>1076</v>
      </c>
      <c r="BO34" t="s">
        <v>904</v>
      </c>
      <c r="BP34" s="159">
        <v>42254</v>
      </c>
      <c r="BQ34" s="159">
        <v>42501</v>
      </c>
      <c r="BR34" t="s">
        <v>871</v>
      </c>
      <c r="BS34">
        <v>-246</v>
      </c>
      <c r="BT34" s="159">
        <v>42501</v>
      </c>
      <c r="BU34">
        <v>8</v>
      </c>
      <c r="BV34">
        <v>1</v>
      </c>
      <c r="BW34">
        <v>49</v>
      </c>
      <c r="BX34">
        <v>67</v>
      </c>
      <c r="BY34">
        <v>980</v>
      </c>
      <c r="BZ34">
        <v>1014</v>
      </c>
      <c r="CA34">
        <v>24</v>
      </c>
      <c r="CB34">
        <v>17</v>
      </c>
      <c r="CC34">
        <v>39</v>
      </c>
      <c r="CD34">
        <v>75</v>
      </c>
      <c r="CE34">
        <v>73</v>
      </c>
      <c r="CF34">
        <v>73</v>
      </c>
      <c r="CG34">
        <v>82</v>
      </c>
      <c r="CH34">
        <v>78</v>
      </c>
      <c r="CI34">
        <v>5840</v>
      </c>
      <c r="CJ34">
        <v>2.4643000000000002</v>
      </c>
      <c r="CK34">
        <v>7</v>
      </c>
      <c r="CL34">
        <v>7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HN34" s="161" t="s">
        <v>904</v>
      </c>
      <c r="HO34" s="159">
        <v>42248</v>
      </c>
      <c r="HP34" s="159">
        <v>42500</v>
      </c>
      <c r="HQ34" s="161">
        <v>3</v>
      </c>
      <c r="HR34" s="159">
        <v>42248</v>
      </c>
      <c r="HS34" s="161" t="s">
        <v>872</v>
      </c>
      <c r="HT34" s="161" t="s">
        <v>873</v>
      </c>
      <c r="HU34" s="161">
        <v>17</v>
      </c>
      <c r="HV34" s="161">
        <v>12</v>
      </c>
      <c r="HW34" s="161">
        <v>0</v>
      </c>
      <c r="HX34" s="159">
        <v>42348</v>
      </c>
      <c r="HY34" s="161" t="s">
        <v>874</v>
      </c>
      <c r="HZ34" s="161" t="s">
        <v>878</v>
      </c>
      <c r="IA34" s="161">
        <v>34</v>
      </c>
      <c r="IB34" s="161">
        <v>8</v>
      </c>
      <c r="IC34" s="161">
        <v>0</v>
      </c>
      <c r="ID34" s="159">
        <v>42500</v>
      </c>
      <c r="IE34" s="161" t="s">
        <v>879</v>
      </c>
      <c r="IF34" s="161" t="s">
        <v>873</v>
      </c>
      <c r="IG34" s="161">
        <v>29</v>
      </c>
      <c r="IH34" s="161">
        <v>15</v>
      </c>
      <c r="II34" s="161">
        <v>0</v>
      </c>
      <c r="JB34" s="161" t="s">
        <v>904</v>
      </c>
      <c r="JC34" s="161">
        <v>6</v>
      </c>
      <c r="JD34" s="161">
        <v>3</v>
      </c>
      <c r="JE34" s="161">
        <v>3</v>
      </c>
      <c r="JF34" s="161">
        <v>1185</v>
      </c>
      <c r="JG34" s="159">
        <v>42500</v>
      </c>
      <c r="JH34" s="161">
        <v>0</v>
      </c>
      <c r="JI34" s="159">
        <v>42247</v>
      </c>
      <c r="JJ34" s="161">
        <v>0</v>
      </c>
      <c r="JK34" s="161">
        <v>4</v>
      </c>
      <c r="JL34" s="159">
        <v>42348</v>
      </c>
      <c r="JM34" s="161">
        <v>0</v>
      </c>
      <c r="JN34" s="161">
        <v>5</v>
      </c>
      <c r="JO34" s="159">
        <v>42500</v>
      </c>
      <c r="JP34" s="161">
        <v>0</v>
      </c>
      <c r="JQ34" s="161">
        <v>5</v>
      </c>
      <c r="MN34" t="str">
        <f t="shared" si="0"/>
        <v>NoNoNoYesYesNo</v>
      </c>
      <c r="MO34" t="str">
        <f>IF(AND(MN34="NoNoNoNoNoNo",JI34=""),"No Programs",VLOOKUP(MN34,Lookups!$DA$4:$DB$67,2,FALSE))</f>
        <v>System 44 Only</v>
      </c>
      <c r="MP34">
        <f t="shared" si="1"/>
        <v>0</v>
      </c>
      <c r="MQ34" t="str">
        <f t="shared" si="2"/>
        <v>System 44 User</v>
      </c>
      <c r="MR34" t="str">
        <f>Directions!$D$3</f>
        <v>Usage</v>
      </c>
      <c r="MS34" t="str">
        <f>VLOOKUP(MQ34,Lookups!$CU$71:$CV$80,2,FALSE)</f>
        <v>System 44 Record</v>
      </c>
      <c r="MT34">
        <f t="shared" si="3"/>
        <v>1</v>
      </c>
      <c r="MU34">
        <f t="shared" si="4"/>
        <v>1</v>
      </c>
      <c r="MV34">
        <f t="shared" si="5"/>
        <v>1</v>
      </c>
      <c r="MW34">
        <f t="shared" si="6"/>
        <v>1</v>
      </c>
      <c r="MX34">
        <f t="shared" si="7"/>
        <v>36</v>
      </c>
      <c r="MY34" t="str">
        <f t="shared" si="8"/>
        <v>Not Used</v>
      </c>
      <c r="MZ34">
        <f t="shared" si="9"/>
        <v>0</v>
      </c>
      <c r="NA34" t="str">
        <f t="shared" si="10"/>
        <v>Not Available</v>
      </c>
      <c r="NB34" t="str">
        <f t="shared" si="11"/>
        <v>Not Available</v>
      </c>
      <c r="NC34" t="str">
        <f t="shared" si="12"/>
        <v>4 Not Indicated</v>
      </c>
      <c r="ND34" t="str">
        <f t="shared" si="13"/>
        <v>4 Not Indicated</v>
      </c>
      <c r="NE34" t="str">
        <f t="shared" si="14"/>
        <v>4 Not Indicated</v>
      </c>
      <c r="NF34" t="str">
        <f t="shared" si="15"/>
        <v>4 Not Indicated</v>
      </c>
      <c r="NG34" t="str">
        <f t="shared" si="16"/>
        <v>4 Not Indicated</v>
      </c>
      <c r="NH34" s="159">
        <f t="shared" si="17"/>
        <v>42500</v>
      </c>
      <c r="NI34">
        <f t="shared" si="18"/>
        <v>0</v>
      </c>
      <c r="NJ34" s="159">
        <f t="shared" si="19"/>
        <v>0</v>
      </c>
      <c r="NK34">
        <f t="shared" si="20"/>
        <v>0</v>
      </c>
      <c r="NL34">
        <f t="shared" si="21"/>
        <v>36.142857142857146</v>
      </c>
      <c r="NM34">
        <f t="shared" si="22"/>
        <v>1</v>
      </c>
      <c r="NN34">
        <f>IF(OR(E34="PK",E34="K",JJ34=""),"Null",INDEX(Lookups!$EZ$4:$FW$18,MATCH($JJ34,Lookups!$EY$4:$EY$18,1),MATCH($E34,Lookups!$EZ$3:$FW$3,0)))</f>
        <v>205</v>
      </c>
      <c r="NO34">
        <f>IF(OR(E34="PK",E34="K",JJ34=""),"Null",INDEX(Lookups!$EZ$4:$FW$18,MATCH($JJ34,Lookups!$EY$4:$EY$18,1),MATCH($E34,Lookups!$EZ$3:$FW$3,0) + 1))</f>
        <v>315</v>
      </c>
      <c r="NP34">
        <f t="shared" si="23"/>
        <v>410</v>
      </c>
      <c r="NQ34" t="str">
        <f t="shared" si="24"/>
        <v>PI is Recommended</v>
      </c>
      <c r="NR34" t="str">
        <f t="shared" si="25"/>
        <v>PI is Recommended</v>
      </c>
      <c r="NS34" t="str">
        <f t="shared" si="26"/>
        <v>BR to 199L</v>
      </c>
      <c r="NT34" t="str">
        <f t="shared" si="27"/>
        <v>BR to 199L</v>
      </c>
      <c r="NU34" t="str">
        <f t="shared" si="28"/>
        <v>BR to 199L</v>
      </c>
      <c r="NV34" s="183" t="str">
        <f t="array" ref="NV34">IF($NL34="No RI Tests","No RI Tests",VLOOKUP(IF(AND(E34="K",JJ34&lt;280),3,IF(AND(E34="K",JJ34&gt;=280),4,MAX(IF(E34=Lookups!$DF$6:$DF$99,IF(JJ34&gt;=Lookups!$DG$6:$DG$99,Lookups!$DH$6:$DH$99))))),Lookups!$DE$104:$DG$108,2,FALSE))</f>
        <v>1 Below Basic</v>
      </c>
      <c r="NW34" s="161" t="str">
        <f t="array" ref="NW34">IF($NL34="No RI Tests","No RI Tests",VLOOKUP(IF(AND(E34="K",JH34&lt;280),3,IF(AND(E34="K",JH34&gt;=280),4,MAX(IF(E34=Lookups!$DF$6:$DF$99,IF(NI34&gt;=Lookups!$DG$6:$DG$99,Lookups!$DH$6:$DH$99))))),Lookups!$DE$104:$DG$108,2,FALSE))</f>
        <v>1 Below Basic</v>
      </c>
      <c r="NX34" s="161" t="str">
        <f t="array" ref="NX34">IF($NL34="No RI Tests","No RI Tests",VLOOKUP(IF(AND(E34="K",NK34&lt;280),3,IF(AND(E34="K",NK34&gt;=280),4,MAX(IF(E34=Lookups!$DF$6:$DF$99,IF(NK34&gt;=Lookups!$DG$6:$DG$99,Lookups!$DH$6:$DH$99))))),Lookups!$DE$104:$DG$108,2,FALSE))</f>
        <v>1 Below Basic</v>
      </c>
      <c r="NY34">
        <f t="shared" si="29"/>
        <v>1</v>
      </c>
      <c r="NZ34">
        <f t="shared" si="30"/>
        <v>0</v>
      </c>
      <c r="OA34" t="str">
        <f t="shared" si="31"/>
        <v>Maintained Performance Level</v>
      </c>
      <c r="OB34" s="161" t="str">
        <f t="array" ref="OB34">IF($NL34="No RI Tests","No RI Tests",IF(E34="K","N/A",VLOOKUP(MAX(IF(E34=Lookups!$DF$6:$DF$99,IF(JJ34&gt;=Lookups!$DG$6:$DG$99,Lookups!$DI$6:$DI$99))),Lookups!$DE$104:$DG$108,3,FALSE)))</f>
        <v>1 Limited</v>
      </c>
      <c r="OC34" s="161" t="str">
        <f t="array" ref="OC34">IF($NL34="No RI Tests","No RI Tests",IF(E34="K","N/A",VLOOKUP(MAX(IF(E34=Lookups!$DF$6:$DF$99,IF(NI34&gt;=Lookups!$DG$6:$DG$99,Lookups!$DI$6:$DI$99))),Lookups!$DE$104:$DG$108,3,FALSE)))</f>
        <v>1 Limited</v>
      </c>
      <c r="OD34" s="161" t="str">
        <f t="array" ref="OD34">IF($NL34="No RI Tests","No RI Tests",IF(E34="K","N/A",VLOOKUP(MAX(IF(E34=Lookups!$DF$6:$DF$99,IF(NK34&gt;=Lookups!$DG$6:$DG$99,Lookups!$DI$6:$DI$99))),Lookups!$DE$104:$DG$108,3,FALSE)))</f>
        <v>1 Limited</v>
      </c>
      <c r="OE34">
        <f t="shared" si="32"/>
        <v>1</v>
      </c>
      <c r="OF34">
        <f t="shared" si="33"/>
        <v>0</v>
      </c>
      <c r="OG34" t="str">
        <f t="shared" si="34"/>
        <v>Maintained Performance Level</v>
      </c>
      <c r="OH34">
        <f t="shared" si="35"/>
        <v>0</v>
      </c>
      <c r="OI34">
        <f t="shared" si="36"/>
        <v>0</v>
      </c>
      <c r="OJ34">
        <f t="shared" si="37"/>
        <v>0</v>
      </c>
      <c r="OK34">
        <f t="shared" si="38"/>
        <v>0</v>
      </c>
      <c r="OL34">
        <f t="shared" si="39"/>
        <v>0</v>
      </c>
      <c r="OM34" t="str">
        <f t="shared" si="40"/>
        <v>Fall Administration</v>
      </c>
      <c r="ON34" t="str">
        <f t="shared" si="41"/>
        <v>Winter Administration</v>
      </c>
      <c r="OO34" t="str">
        <f t="shared" si="42"/>
        <v>Fall to Winter RI</v>
      </c>
      <c r="OP34" t="str">
        <f ca="1">IF(AND(HR34&lt;&gt;"",JJ34&lt;600),IF(HT34="Advancing","Tier 2","Tier 3"),IF(JI34="","Null",IF(OR(E34="K",E34&lt;3),"FRA Recommended",IF(JJ34&gt;=IF(E34&lt;6,400,600),IF(JJ34&lt;VLOOKUP(E34,Lookups!$AP$3:$AR$16,3,FALSE),"Tier 2","Core"),IF(JJ34&lt;400,IF(RAND()&lt;0.81,"Tier 3","Tier 2"),IF(RAND()&lt;0.51,"Tier 3","Tier 2"))))))</f>
        <v>Tier 3</v>
      </c>
      <c r="OQ34" t="str">
        <f t="shared" si="43"/>
        <v>Average Reading Invt. Under 15 Minutes Long</v>
      </c>
      <c r="OR34">
        <f t="shared" si="44"/>
        <v>0</v>
      </c>
      <c r="OS34" t="str">
        <f t="shared" si="45"/>
        <v>Null</v>
      </c>
      <c r="OT34">
        <f t="shared" si="46"/>
        <v>0</v>
      </c>
      <c r="OU34" s="159">
        <f t="shared" si="47"/>
        <v>42500</v>
      </c>
      <c r="OV34" t="str">
        <f t="shared" si="48"/>
        <v>Form 3</v>
      </c>
      <c r="OW34" t="str">
        <f t="shared" si="49"/>
        <v>Developing</v>
      </c>
      <c r="OX34">
        <f t="shared" si="50"/>
        <v>29</v>
      </c>
      <c r="OY34">
        <f t="shared" si="51"/>
        <v>15</v>
      </c>
      <c r="OZ34">
        <f t="shared" si="52"/>
        <v>0</v>
      </c>
      <c r="PA34" s="159">
        <f t="shared" si="53"/>
        <v>42500</v>
      </c>
      <c r="PB34" t="str">
        <f t="shared" si="54"/>
        <v>Form 3</v>
      </c>
      <c r="PC34" t="str">
        <f t="shared" si="55"/>
        <v>Developing</v>
      </c>
      <c r="PD34">
        <f t="shared" si="56"/>
        <v>29</v>
      </c>
      <c r="PE34">
        <f t="shared" si="57"/>
        <v>15</v>
      </c>
      <c r="PF34">
        <f t="shared" si="58"/>
        <v>0</v>
      </c>
      <c r="PG34">
        <f t="shared" si="59"/>
        <v>36</v>
      </c>
      <c r="PH34">
        <f t="shared" si="60"/>
        <v>1</v>
      </c>
      <c r="PI34">
        <f t="shared" si="61"/>
        <v>1</v>
      </c>
      <c r="PJ34">
        <f t="shared" si="62"/>
        <v>17</v>
      </c>
      <c r="PK34">
        <f>IF(HR34="","Null",IF(E34&lt;3,"Null",IF(HU34=0,0,IF(HS34="Form 1",VLOOKUP(HU34,Lookups!$BE$3:$BP$63,E34,FALSE),IF(HS34="Form 2",VLOOKUP(HU34,Lookups!$BE$67:$BP$127,E34,FALSE),VLOOKUP(HU34,Lookups!$BE$130:$BP$190,E34,FALSE))))))</f>
        <v>0</v>
      </c>
      <c r="PL34">
        <f t="shared" si="63"/>
        <v>29</v>
      </c>
      <c r="PM34">
        <f>IF($PH34=0,"Null",IF(E34&lt;3,"Null",IF(OX34=0,0,IF(OV34="Form 1",VLOOKUP(OX34,Lookups!$BE$3:$BP$63,E34,FALSE),IF(OV34="Form 2",VLOOKUP(OX34,Lookups!$BE$67:$BP$127,E34,FALSE),VLOOKUP(OX34,Lookups!$BE$130:$BP$190,E34,FALSE))))))</f>
        <v>1</v>
      </c>
      <c r="PN34">
        <f t="shared" si="64"/>
        <v>12</v>
      </c>
      <c r="PO34">
        <f t="shared" si="65"/>
        <v>1</v>
      </c>
      <c r="PP34">
        <f t="shared" si="66"/>
        <v>12</v>
      </c>
      <c r="PQ34">
        <f>IF(HR34="","Null",IF(E34&lt;3,"Null",IF(HV34=0,0,IF(HS34="Form 1",VLOOKUP(HV34,Lookups!$BR$3:$CC$63,E34,FALSE),IF(HS34="Form 2",VLOOKUP(HV34,Lookups!$BR$67:$CC$127,E34,FALSE),VLOOKUP(HV34,Lookups!$BR$130:$CC$190,E34,FALSE))))))</f>
        <v>7</v>
      </c>
      <c r="PR34">
        <f t="shared" si="67"/>
        <v>15</v>
      </c>
      <c r="PS34">
        <f>IF(HR34="","Null",IF(E34&lt;3,"Null",IF(OY34=0,0,IF(OW34="Form 1",VLOOKUP(OY34,Lookups!$BR$3:$CC$63,E34,FALSE),IF(OW34="Form 2",VLOOKUP(OY34,Lookups!$BR$67:$CC$127,E34,FALSE),VLOOKUP(OY34,Lookups!$BR$130:$CC$190,E34,FALSE))))))</f>
        <v>13</v>
      </c>
      <c r="PT34">
        <f t="shared" si="68"/>
        <v>3</v>
      </c>
      <c r="PU34">
        <f t="shared" si="69"/>
        <v>0</v>
      </c>
      <c r="PV34">
        <f t="shared" si="70"/>
        <v>0</v>
      </c>
      <c r="PW34" t="str">
        <f t="shared" si="71"/>
        <v>Fall to Spring PI Administration</v>
      </c>
      <c r="PX34">
        <f t="shared" si="72"/>
        <v>0</v>
      </c>
      <c r="PY34">
        <f t="shared" si="73"/>
        <v>1</v>
      </c>
      <c r="PZ34" t="str">
        <f t="shared" si="74"/>
        <v>60 to 79 Sessions</v>
      </c>
      <c r="QA34" t="str">
        <f t="shared" si="75"/>
        <v>Series 4</v>
      </c>
      <c r="QB34" t="str">
        <f t="shared" si="76"/>
        <v>In Series 5 to 8</v>
      </c>
      <c r="QC34" t="str">
        <f>IF($MS34="System 44 Record",IF(BQ34&lt;MEDIAN(Directions!$F$3,Directions!$F$6),"Mid-Year Exited Student","Full Year Participant")&amp;IF(BP34&lt;Directions!$F$3,", Started Prior Year",", Started This Year"),"Null")</f>
        <v>Full Year Participant, Started This Year</v>
      </c>
      <c r="QD34">
        <f t="shared" si="77"/>
        <v>0</v>
      </c>
      <c r="QE34">
        <f t="shared" si="78"/>
        <v>0</v>
      </c>
      <c r="QF34">
        <f t="shared" si="79"/>
        <v>1</v>
      </c>
      <c r="QG34">
        <f t="shared" si="80"/>
        <v>0</v>
      </c>
      <c r="QH34">
        <f t="shared" si="81"/>
        <v>0</v>
      </c>
      <c r="QI34">
        <f t="shared" si="82"/>
        <v>0</v>
      </c>
      <c r="QJ34" t="str">
        <f t="shared" si="83"/>
        <v>RC! Only</v>
      </c>
      <c r="QK34" t="str">
        <f t="shared" si="84"/>
        <v>Null</v>
      </c>
      <c r="QL34" t="str">
        <f t="shared" si="85"/>
        <v>Null</v>
      </c>
      <c r="QM34" t="str">
        <f>IF($MS34="READ 180 Record",IF(AQ34="","Null",VLOOKUP(JJ34,Lookups!$DX$3:$EB$2054,AN34+1,FALSE)),"Null")</f>
        <v>Null</v>
      </c>
      <c r="QN34" t="str">
        <f t="shared" si="86"/>
        <v>Null</v>
      </c>
    </row>
    <row r="35" spans="1:456" x14ac:dyDescent="0.25">
      <c r="A35" s="161" t="s">
        <v>1447</v>
      </c>
      <c r="B35" s="161" t="s">
        <v>1447</v>
      </c>
      <c r="C35" s="161" t="s">
        <v>1447</v>
      </c>
      <c r="D35" s="161" t="s">
        <v>1447</v>
      </c>
      <c r="E35" s="161">
        <v>2</v>
      </c>
      <c r="F35" s="161" t="s">
        <v>1447</v>
      </c>
      <c r="G35" s="161" t="s">
        <v>880</v>
      </c>
      <c r="H35" s="161" t="s">
        <v>881</v>
      </c>
      <c r="K35" s="161">
        <v>0</v>
      </c>
      <c r="L35" s="161">
        <v>0</v>
      </c>
      <c r="M35" s="161">
        <v>0</v>
      </c>
      <c r="N35" s="161">
        <v>0</v>
      </c>
      <c r="O35" s="161">
        <v>0</v>
      </c>
      <c r="P35" s="161">
        <v>0</v>
      </c>
      <c r="Q35" s="161">
        <v>0</v>
      </c>
      <c r="R35" s="161">
        <v>0</v>
      </c>
      <c r="S35" s="161">
        <v>0</v>
      </c>
      <c r="T35" s="161">
        <v>0</v>
      </c>
      <c r="U35" s="161">
        <v>0</v>
      </c>
      <c r="V35" s="161">
        <v>0</v>
      </c>
      <c r="W35" s="161">
        <v>0</v>
      </c>
      <c r="X35" s="161">
        <v>0</v>
      </c>
      <c r="AB35" s="161" t="s">
        <v>242</v>
      </c>
      <c r="AC35" s="161" t="s">
        <v>242</v>
      </c>
      <c r="AD35" s="161" t="s">
        <v>242</v>
      </c>
      <c r="AE35" s="161" t="s">
        <v>242</v>
      </c>
      <c r="AF35" s="161" t="s">
        <v>242</v>
      </c>
      <c r="AG35" s="161" t="s">
        <v>242</v>
      </c>
      <c r="AH35" s="161" t="s">
        <v>242</v>
      </c>
      <c r="AI35" s="161">
        <v>20150801</v>
      </c>
      <c r="AJ35" s="161">
        <v>20160525</v>
      </c>
      <c r="AK35" s="161" t="s">
        <v>869</v>
      </c>
      <c r="AL35" t="s">
        <v>1078</v>
      </c>
      <c r="BN35" t="s">
        <v>1079</v>
      </c>
      <c r="ET35" s="161">
        <v>0</v>
      </c>
      <c r="EU35" s="161">
        <v>0</v>
      </c>
      <c r="EV35" s="161">
        <v>0</v>
      </c>
      <c r="EW35" s="161">
        <v>0</v>
      </c>
      <c r="EX35" s="161">
        <v>0</v>
      </c>
      <c r="EY35" s="161">
        <v>0</v>
      </c>
      <c r="EZ35" s="161">
        <v>0</v>
      </c>
      <c r="FA35" s="161">
        <v>0</v>
      </c>
      <c r="FB35" s="161">
        <v>0</v>
      </c>
      <c r="FC35" s="161">
        <v>0</v>
      </c>
      <c r="FD35" s="161">
        <v>0</v>
      </c>
      <c r="FE35" s="161">
        <v>0</v>
      </c>
      <c r="HN35" s="161" t="s">
        <v>881</v>
      </c>
      <c r="JB35" s="161" t="s">
        <v>881</v>
      </c>
      <c r="JC35" s="161">
        <v>0</v>
      </c>
      <c r="JD35" s="161">
        <v>0</v>
      </c>
      <c r="JE35" s="161">
        <v>0</v>
      </c>
      <c r="JF35" s="161">
        <v>0</v>
      </c>
      <c r="MN35" t="str">
        <f t="shared" si="0"/>
        <v>NoNoNoNoNoNo</v>
      </c>
      <c r="MO35" t="str">
        <f>IF(AND(MN35="NoNoNoNoNoNo",JI35=""),"No Programs",VLOOKUP(MN35,Lookups!$DA$4:$DB$67,2,FALSE))</f>
        <v>No Programs</v>
      </c>
      <c r="MP35">
        <f t="shared" si="1"/>
        <v>0</v>
      </c>
      <c r="MQ35" t="str">
        <f t="shared" si="2"/>
        <v>No Program Use</v>
      </c>
      <c r="MR35" t="str">
        <f>Directions!$D$3</f>
        <v>Usage</v>
      </c>
      <c r="MS35" t="str">
        <f>VLOOKUP(MQ35,Lookups!$CU$71:$CV$80,2,FALSE)</f>
        <v>Exclude</v>
      </c>
      <c r="MT35">
        <f t="shared" si="3"/>
        <v>0</v>
      </c>
      <c r="MU35">
        <f t="shared" si="4"/>
        <v>0</v>
      </c>
      <c r="MV35">
        <f t="shared" si="5"/>
        <v>0</v>
      </c>
      <c r="MW35">
        <f t="shared" si="6"/>
        <v>0</v>
      </c>
      <c r="MX35">
        <f t="shared" si="7"/>
        <v>0</v>
      </c>
      <c r="MY35" t="str">
        <f t="shared" si="8"/>
        <v>Not Used</v>
      </c>
      <c r="MZ35">
        <f t="shared" si="9"/>
        <v>0</v>
      </c>
      <c r="NA35" t="str">
        <f t="shared" si="10"/>
        <v>Not Available</v>
      </c>
      <c r="NB35" t="str">
        <f t="shared" si="11"/>
        <v>Not Available</v>
      </c>
      <c r="NC35" t="str">
        <f t="shared" si="12"/>
        <v>4 Not Indicated</v>
      </c>
      <c r="ND35" t="str">
        <f t="shared" si="13"/>
        <v>4 Not Indicated</v>
      </c>
      <c r="NE35" t="str">
        <f t="shared" si="14"/>
        <v>4 Not Indicated</v>
      </c>
      <c r="NF35" t="str">
        <f t="shared" si="15"/>
        <v>4 Not Indicated</v>
      </c>
      <c r="NG35" t="str">
        <f t="shared" si="16"/>
        <v>4 Not Indicated</v>
      </c>
      <c r="NH35" s="159" t="str">
        <f t="shared" si="17"/>
        <v>Null</v>
      </c>
      <c r="NI35" t="str">
        <f t="shared" si="18"/>
        <v>Null</v>
      </c>
      <c r="NJ35" s="159" t="str">
        <f t="shared" si="19"/>
        <v>Null</v>
      </c>
      <c r="NK35" t="str">
        <f t="shared" si="20"/>
        <v>Null</v>
      </c>
      <c r="NL35" t="str">
        <f t="shared" si="21"/>
        <v>No RI Tests</v>
      </c>
      <c r="NM35">
        <f t="shared" si="22"/>
        <v>0</v>
      </c>
      <c r="NN35" t="str">
        <f>IF(OR(E35="PK",E35="K",JJ35=""),"Null",INDEX(Lookups!$EZ$4:$FW$18,MATCH($JJ35,Lookups!$EY$4:$EY$18,1),MATCH($E35,Lookups!$EZ$3:$FW$3,0)))</f>
        <v>Null</v>
      </c>
      <c r="NO35" t="str">
        <f>IF(OR(E35="PK",E35="K",JJ35=""),"Null",INDEX(Lookups!$EZ$4:$FW$18,MATCH($JJ35,Lookups!$EY$4:$EY$18,1),MATCH($E35,Lookups!$EZ$3:$FW$3,0) + 1))</f>
        <v>Null</v>
      </c>
      <c r="NP35" t="str">
        <f t="shared" si="23"/>
        <v>Null</v>
      </c>
      <c r="NQ35" t="str">
        <f t="shared" si="24"/>
        <v>Null</v>
      </c>
      <c r="NR35" t="str">
        <f t="shared" si="25"/>
        <v>Null</v>
      </c>
      <c r="NS35" t="str">
        <f t="shared" si="26"/>
        <v>No RI Tests</v>
      </c>
      <c r="NT35" t="str">
        <f t="shared" si="27"/>
        <v>No RI Tests</v>
      </c>
      <c r="NU35" t="str">
        <f t="shared" si="28"/>
        <v>No RI Tests</v>
      </c>
      <c r="NV35" s="183" t="str">
        <f t="array" ref="NV35">IF($NL35="No RI Tests","No RI Tests",VLOOKUP(IF(AND(E35="K",JJ35&lt;280),3,IF(AND(E35="K",JJ35&gt;=280),4,MAX(IF(E35=Lookups!$DF$6:$DF$99,IF(JJ35&gt;=Lookups!$DG$6:$DG$99,Lookups!$DH$6:$DH$99))))),Lookups!$DE$104:$DG$108,2,FALSE))</f>
        <v>No RI Tests</v>
      </c>
      <c r="NW35" s="161" t="str">
        <f t="array" ref="NW35">IF($NL35="No RI Tests","No RI Tests",VLOOKUP(IF(AND(E35="K",JH35&lt;280),3,IF(AND(E35="K",JH35&gt;=280),4,MAX(IF(E35=Lookups!$DF$6:$DF$99,IF(NI35&gt;=Lookups!$DG$6:$DG$99,Lookups!$DH$6:$DH$99))))),Lookups!$DE$104:$DG$108,2,FALSE))</f>
        <v>No RI Tests</v>
      </c>
      <c r="NX35" s="161" t="str">
        <f t="array" ref="NX35">IF($NL35="No RI Tests","No RI Tests",VLOOKUP(IF(AND(E35="K",NK35&lt;280),3,IF(AND(E35="K",NK35&gt;=280),4,MAX(IF(E35=Lookups!$DF$6:$DF$99,IF(NK35&gt;=Lookups!$DG$6:$DG$99,Lookups!$DH$6:$DH$99))))),Lookups!$DE$104:$DG$108,2,FALSE))</f>
        <v>No RI Tests</v>
      </c>
      <c r="NY35" t="str">
        <f t="shared" si="29"/>
        <v>Null</v>
      </c>
      <c r="NZ35" t="str">
        <f t="shared" si="30"/>
        <v>Null</v>
      </c>
      <c r="OA35" t="str">
        <f t="shared" si="31"/>
        <v>No RI for Comparison</v>
      </c>
      <c r="OB35" s="161" t="str">
        <f t="array" ref="OB35">IF($NL35="No RI Tests","No RI Tests",IF(E35="K","N/A",VLOOKUP(MAX(IF(E35=Lookups!$DF$6:$DF$99,IF(JJ35&gt;=Lookups!$DG$6:$DG$99,Lookups!$DI$6:$DI$99))),Lookups!$DE$104:$DG$108,3,FALSE)))</f>
        <v>No RI Tests</v>
      </c>
      <c r="OC35" s="161" t="str">
        <f t="array" ref="OC35">IF($NL35="No RI Tests","No RI Tests",IF(E35="K","N/A",VLOOKUP(MAX(IF(E35=Lookups!$DF$6:$DF$99,IF(NI35&gt;=Lookups!$DG$6:$DG$99,Lookups!$DI$6:$DI$99))),Lookups!$DE$104:$DG$108,3,FALSE)))</f>
        <v>No RI Tests</v>
      </c>
      <c r="OD35" s="161" t="str">
        <f t="array" ref="OD35">IF($NL35="No RI Tests","No RI Tests",IF(E35="K","N/A",VLOOKUP(MAX(IF(E35=Lookups!$DF$6:$DF$99,IF(NK35&gt;=Lookups!$DG$6:$DG$99,Lookups!$DI$6:$DI$99))),Lookups!$DE$104:$DG$108,3,FALSE)))</f>
        <v>No RI Tests</v>
      </c>
      <c r="OE35" t="str">
        <f t="shared" si="32"/>
        <v>Null</v>
      </c>
      <c r="OF35" t="str">
        <f t="shared" si="33"/>
        <v>Null</v>
      </c>
      <c r="OG35" t="str">
        <f t="shared" si="34"/>
        <v>No RI for Comparison</v>
      </c>
      <c r="OH35" t="str">
        <f t="shared" si="35"/>
        <v>Null</v>
      </c>
      <c r="OI35" t="str">
        <f t="shared" si="36"/>
        <v>Null</v>
      </c>
      <c r="OJ35" t="str">
        <f t="shared" si="37"/>
        <v>Null</v>
      </c>
      <c r="OK35" t="str">
        <f t="shared" si="38"/>
        <v>Null</v>
      </c>
      <c r="OL35" t="str">
        <f t="shared" si="39"/>
        <v>Null</v>
      </c>
      <c r="OM35" t="str">
        <f t="shared" si="40"/>
        <v>Null</v>
      </c>
      <c r="ON35" t="str">
        <f t="shared" si="41"/>
        <v>Null</v>
      </c>
      <c r="OO35" t="str">
        <f t="shared" si="42"/>
        <v>Null RI</v>
      </c>
      <c r="OP35" t="str">
        <f ca="1">IF(AND(HR35&lt;&gt;"",JJ35&lt;600),IF(HT35="Advancing","Tier 2","Tier 3"),IF(JI35="","Null",IF(OR(E35="K",E35&lt;3),"FRA Recommended",IF(JJ35&gt;=IF(E35&lt;6,400,600),IF(JJ35&lt;VLOOKUP(E35,Lookups!$AP$3:$AR$16,3,FALSE),"Tier 2","Core"),IF(JJ35&lt;400,IF(RAND()&lt;0.81,"Tier 3","Tier 2"),IF(RAND()&lt;0.51,"Tier 3","Tier 2"))))))</f>
        <v>Null</v>
      </c>
      <c r="OQ35" t="str">
        <f t="shared" si="43"/>
        <v>Null</v>
      </c>
      <c r="OR35" t="str">
        <f t="shared" si="44"/>
        <v>Null</v>
      </c>
      <c r="OS35" t="str">
        <f t="shared" si="45"/>
        <v>Null</v>
      </c>
      <c r="OT35" t="str">
        <f t="shared" si="46"/>
        <v>No RI Tests</v>
      </c>
      <c r="OU35" s="159" t="str">
        <f t="shared" si="47"/>
        <v>No PI Tests</v>
      </c>
      <c r="OV35" t="str">
        <f t="shared" si="48"/>
        <v>No PI Tests</v>
      </c>
      <c r="OW35" t="str">
        <f t="shared" si="49"/>
        <v>No PI Tests</v>
      </c>
      <c r="OX35" t="str">
        <f t="shared" si="50"/>
        <v>No PI Tests</v>
      </c>
      <c r="OY35" t="str">
        <f t="shared" si="51"/>
        <v>No PI Tests</v>
      </c>
      <c r="OZ35" t="str">
        <f t="shared" si="52"/>
        <v>No PI Tests</v>
      </c>
      <c r="PA35" s="159" t="str">
        <f t="shared" si="53"/>
        <v>No PI Tests</v>
      </c>
      <c r="PB35" t="str">
        <f t="shared" si="54"/>
        <v>No PI Tests</v>
      </c>
      <c r="PC35" t="str">
        <f t="shared" si="55"/>
        <v>No PI Tests</v>
      </c>
      <c r="PD35" t="str">
        <f t="shared" si="56"/>
        <v>No PI Tests</v>
      </c>
      <c r="PE35" t="str">
        <f t="shared" si="57"/>
        <v>No PI Tests</v>
      </c>
      <c r="PF35" t="str">
        <f t="shared" si="58"/>
        <v>No PI Tests</v>
      </c>
      <c r="PG35" t="str">
        <f t="shared" si="59"/>
        <v>No PI Tests</v>
      </c>
      <c r="PH35">
        <f t="shared" si="60"/>
        <v>0</v>
      </c>
      <c r="PI35">
        <f t="shared" si="61"/>
        <v>0</v>
      </c>
      <c r="PJ35" t="str">
        <f t="shared" si="62"/>
        <v>Null</v>
      </c>
      <c r="PK35" t="str">
        <f>IF(HR35="","Null",IF(E35&lt;3,"Null",IF(HU35=0,0,IF(HS35="Form 1",VLOOKUP(HU35,Lookups!$BE$3:$BP$63,E35,FALSE),IF(HS35="Form 2",VLOOKUP(HU35,Lookups!$BE$67:$BP$127,E35,FALSE),VLOOKUP(HU35,Lookups!$BE$130:$BP$190,E35,FALSE))))))</f>
        <v>Null</v>
      </c>
      <c r="PL35" t="str">
        <f t="shared" si="63"/>
        <v>Null</v>
      </c>
      <c r="PM35" t="str">
        <f>IF($PH35=0,"Null",IF(E35&lt;3,"Null",IF(OX35=0,0,IF(OV35="Form 1",VLOOKUP(OX35,Lookups!$BE$3:$BP$63,E35,FALSE),IF(OV35="Form 2",VLOOKUP(OX35,Lookups!$BE$67:$BP$127,E35,FALSE),VLOOKUP(OX35,Lookups!$BE$130:$BP$190,E35,FALSE))))))</f>
        <v>Null</v>
      </c>
      <c r="PN35" t="str">
        <f t="shared" si="64"/>
        <v>Null</v>
      </c>
      <c r="PO35" t="str">
        <f t="shared" si="65"/>
        <v>Null</v>
      </c>
      <c r="PP35" t="str">
        <f t="shared" si="66"/>
        <v>Null</v>
      </c>
      <c r="PQ35" t="str">
        <f>IF(HR35="","Null",IF(E35&lt;3,"Null",IF(HV35=0,0,IF(HS35="Form 1",VLOOKUP(HV35,Lookups!$BR$3:$CC$63,E35,FALSE),IF(HS35="Form 2",VLOOKUP(HV35,Lookups!$BR$67:$CC$127,E35,FALSE),VLOOKUP(HV35,Lookups!$BR$130:$CC$190,E35,FALSE))))))</f>
        <v>Null</v>
      </c>
      <c r="PR35" t="str">
        <f t="shared" si="67"/>
        <v>Null</v>
      </c>
      <c r="PS35" t="str">
        <f>IF(HR35="","Null",IF(E35&lt;3,"Null",IF(OY35=0,0,IF(OW35="Form 1",VLOOKUP(OY35,Lookups!$BR$3:$CC$63,E35,FALSE),IF(OW35="Form 2",VLOOKUP(OY35,Lookups!$BR$67:$CC$127,E35,FALSE),VLOOKUP(OY35,Lookups!$BR$130:$CC$190,E35,FALSE))))))</f>
        <v>Null</v>
      </c>
      <c r="PT35" t="str">
        <f t="shared" si="68"/>
        <v>Null</v>
      </c>
      <c r="PU35" t="str">
        <f t="shared" si="69"/>
        <v>Null</v>
      </c>
      <c r="PV35" t="str">
        <f t="shared" si="70"/>
        <v>Null</v>
      </c>
      <c r="PW35" t="str">
        <f t="shared" si="71"/>
        <v>No PI Tests</v>
      </c>
      <c r="PX35">
        <f t="shared" si="72"/>
        <v>0</v>
      </c>
      <c r="PY35">
        <f t="shared" si="73"/>
        <v>0</v>
      </c>
      <c r="PZ35" t="str">
        <f t="shared" si="74"/>
        <v>Null</v>
      </c>
      <c r="QA35" t="str">
        <f t="shared" si="75"/>
        <v>Null</v>
      </c>
      <c r="QB35" t="str">
        <f t="shared" si="76"/>
        <v>Null</v>
      </c>
      <c r="QC35" t="str">
        <f>IF($MS35="System 44 Record",IF(BQ35&lt;MEDIAN(Directions!$F$3,Directions!$F$6),"Mid-Year Exited Student","Full Year Participant")&amp;IF(BP35&lt;Directions!$F$3,", Started Prior Year",", Started This Year"),"Null")</f>
        <v>Null</v>
      </c>
      <c r="QD35" t="str">
        <f t="shared" si="77"/>
        <v>Null</v>
      </c>
      <c r="QE35">
        <f t="shared" si="78"/>
        <v>0</v>
      </c>
      <c r="QF35">
        <f t="shared" si="79"/>
        <v>0</v>
      </c>
      <c r="QG35">
        <f t="shared" si="80"/>
        <v>0</v>
      </c>
      <c r="QH35">
        <f t="shared" si="81"/>
        <v>0</v>
      </c>
      <c r="QI35">
        <f t="shared" si="82"/>
        <v>0</v>
      </c>
      <c r="QJ35" t="str">
        <f t="shared" si="83"/>
        <v>Used None</v>
      </c>
      <c r="QK35" t="str">
        <f t="shared" si="84"/>
        <v>Null</v>
      </c>
      <c r="QL35" t="str">
        <f t="shared" si="85"/>
        <v>Null</v>
      </c>
      <c r="QM35" t="str">
        <f>IF($MS35="READ 180 Record",IF(AQ35="","Null",VLOOKUP(JJ35,Lookups!$DX$3:$EB$2054,AN35+1,FALSE)),"Null")</f>
        <v>Null</v>
      </c>
      <c r="QN35" t="str">
        <f t="shared" si="86"/>
        <v>Null</v>
      </c>
    </row>
    <row r="36" spans="1:456" x14ac:dyDescent="0.25">
      <c r="A36" s="161" t="s">
        <v>1447</v>
      </c>
      <c r="B36" s="161" t="s">
        <v>1447</v>
      </c>
      <c r="C36" s="161" t="s">
        <v>1447</v>
      </c>
      <c r="D36" s="161" t="s">
        <v>1447</v>
      </c>
      <c r="E36" s="161">
        <v>1</v>
      </c>
      <c r="F36" s="161" t="s">
        <v>1447</v>
      </c>
      <c r="G36" s="161" t="s">
        <v>880</v>
      </c>
      <c r="H36" s="161" t="s">
        <v>881</v>
      </c>
      <c r="K36" s="161">
        <v>0</v>
      </c>
      <c r="L36" s="161">
        <v>0</v>
      </c>
      <c r="M36" s="161">
        <v>0</v>
      </c>
      <c r="N36" s="161">
        <v>0</v>
      </c>
      <c r="O36" s="161">
        <v>0</v>
      </c>
      <c r="P36" s="161">
        <v>0</v>
      </c>
      <c r="Q36" s="161">
        <v>0</v>
      </c>
      <c r="R36" s="161">
        <v>0</v>
      </c>
      <c r="S36" s="161">
        <v>0</v>
      </c>
      <c r="T36" s="161">
        <v>0</v>
      </c>
      <c r="U36" s="161">
        <v>0</v>
      </c>
      <c r="V36" s="161">
        <v>0</v>
      </c>
      <c r="W36" s="161">
        <v>0</v>
      </c>
      <c r="X36" s="161">
        <v>0</v>
      </c>
      <c r="AB36" s="161" t="s">
        <v>242</v>
      </c>
      <c r="AC36" s="161" t="s">
        <v>242</v>
      </c>
      <c r="AD36" s="161" t="s">
        <v>242</v>
      </c>
      <c r="AE36" s="161" t="s">
        <v>242</v>
      </c>
      <c r="AF36" s="161" t="s">
        <v>242</v>
      </c>
      <c r="AG36" s="161" t="s">
        <v>242</v>
      </c>
      <c r="AH36" s="161" t="s">
        <v>242</v>
      </c>
      <c r="AI36" s="161">
        <v>20150801</v>
      </c>
      <c r="AJ36" s="161">
        <v>20160525</v>
      </c>
      <c r="AK36" s="161" t="s">
        <v>869</v>
      </c>
      <c r="AL36" t="s">
        <v>1078</v>
      </c>
      <c r="BN36" t="s">
        <v>1079</v>
      </c>
      <c r="ET36" s="161">
        <v>0</v>
      </c>
      <c r="EU36" s="161">
        <v>0</v>
      </c>
      <c r="EV36" s="161">
        <v>0</v>
      </c>
      <c r="EW36" s="161">
        <v>0</v>
      </c>
      <c r="EX36" s="161">
        <v>0</v>
      </c>
      <c r="EY36" s="161">
        <v>0</v>
      </c>
      <c r="EZ36" s="161">
        <v>0</v>
      </c>
      <c r="FA36" s="161">
        <v>0</v>
      </c>
      <c r="FB36" s="161">
        <v>0</v>
      </c>
      <c r="FC36" s="161">
        <v>0</v>
      </c>
      <c r="FD36" s="161">
        <v>0</v>
      </c>
      <c r="FE36" s="161">
        <v>0</v>
      </c>
      <c r="HN36" s="161" t="s">
        <v>881</v>
      </c>
      <c r="JB36" s="161" t="s">
        <v>881</v>
      </c>
      <c r="JC36" s="161">
        <v>0</v>
      </c>
      <c r="JD36" s="161">
        <v>0</v>
      </c>
      <c r="JE36" s="161">
        <v>0</v>
      </c>
      <c r="JF36" s="161">
        <v>0</v>
      </c>
      <c r="MN36" t="str">
        <f t="shared" si="0"/>
        <v>NoNoNoNoNoNo</v>
      </c>
      <c r="MO36" t="str">
        <f>IF(AND(MN36="NoNoNoNoNoNo",JI36=""),"No Programs",VLOOKUP(MN36,Lookups!$DA$4:$DB$67,2,FALSE))</f>
        <v>No Programs</v>
      </c>
      <c r="MP36">
        <f t="shared" si="1"/>
        <v>0</v>
      </c>
      <c r="MQ36" t="str">
        <f t="shared" si="2"/>
        <v>No Program Use</v>
      </c>
      <c r="MR36" t="str">
        <f>Directions!$D$3</f>
        <v>Usage</v>
      </c>
      <c r="MS36" t="str">
        <f>VLOOKUP(MQ36,Lookups!$CU$71:$CV$80,2,FALSE)</f>
        <v>Exclude</v>
      </c>
      <c r="MT36">
        <f t="shared" si="3"/>
        <v>0</v>
      </c>
      <c r="MU36">
        <f t="shared" si="4"/>
        <v>0</v>
      </c>
      <c r="MV36">
        <f t="shared" si="5"/>
        <v>0</v>
      </c>
      <c r="MW36">
        <f t="shared" si="6"/>
        <v>0</v>
      </c>
      <c r="MX36">
        <f t="shared" si="7"/>
        <v>0</v>
      </c>
      <c r="MY36" t="str">
        <f t="shared" si="8"/>
        <v>Not Used</v>
      </c>
      <c r="MZ36">
        <f t="shared" si="9"/>
        <v>0</v>
      </c>
      <c r="NA36" t="str">
        <f t="shared" si="10"/>
        <v>Not Available</v>
      </c>
      <c r="NB36" t="str">
        <f t="shared" si="11"/>
        <v>Not Available</v>
      </c>
      <c r="NC36" t="str">
        <f t="shared" si="12"/>
        <v>4 Not Indicated</v>
      </c>
      <c r="ND36" t="str">
        <f t="shared" si="13"/>
        <v>4 Not Indicated</v>
      </c>
      <c r="NE36" t="str">
        <f t="shared" si="14"/>
        <v>4 Not Indicated</v>
      </c>
      <c r="NF36" t="str">
        <f t="shared" si="15"/>
        <v>4 Not Indicated</v>
      </c>
      <c r="NG36" t="str">
        <f t="shared" si="16"/>
        <v>4 Not Indicated</v>
      </c>
      <c r="NH36" s="159" t="str">
        <f t="shared" si="17"/>
        <v>Null</v>
      </c>
      <c r="NI36" t="str">
        <f t="shared" si="18"/>
        <v>Null</v>
      </c>
      <c r="NJ36" s="159" t="str">
        <f t="shared" si="19"/>
        <v>Null</v>
      </c>
      <c r="NK36" t="str">
        <f t="shared" si="20"/>
        <v>Null</v>
      </c>
      <c r="NL36" t="str">
        <f t="shared" si="21"/>
        <v>No RI Tests</v>
      </c>
      <c r="NM36">
        <f t="shared" si="22"/>
        <v>0</v>
      </c>
      <c r="NN36" t="str">
        <f>IF(OR(E36="PK",E36="K",JJ36=""),"Null",INDEX(Lookups!$EZ$4:$FW$18,MATCH($JJ36,Lookups!$EY$4:$EY$18,1),MATCH($E36,Lookups!$EZ$3:$FW$3,0)))</f>
        <v>Null</v>
      </c>
      <c r="NO36" t="str">
        <f>IF(OR(E36="PK",E36="K",JJ36=""),"Null",INDEX(Lookups!$EZ$4:$FW$18,MATCH($JJ36,Lookups!$EY$4:$EY$18,1),MATCH($E36,Lookups!$EZ$3:$FW$3,0) + 1))</f>
        <v>Null</v>
      </c>
      <c r="NP36" t="str">
        <f t="shared" si="23"/>
        <v>Null</v>
      </c>
      <c r="NQ36" t="str">
        <f t="shared" si="24"/>
        <v>Null</v>
      </c>
      <c r="NR36" t="str">
        <f t="shared" si="25"/>
        <v>Null</v>
      </c>
      <c r="NS36" t="str">
        <f t="shared" si="26"/>
        <v>No RI Tests</v>
      </c>
      <c r="NT36" t="str">
        <f t="shared" si="27"/>
        <v>No RI Tests</v>
      </c>
      <c r="NU36" t="str">
        <f t="shared" si="28"/>
        <v>No RI Tests</v>
      </c>
      <c r="NV36" s="183" t="str">
        <f t="array" ref="NV36">IF($NL36="No RI Tests","No RI Tests",VLOOKUP(IF(AND(E36="K",JJ36&lt;280),3,IF(AND(E36="K",JJ36&gt;=280),4,MAX(IF(E36=Lookups!$DF$6:$DF$99,IF(JJ36&gt;=Lookups!$DG$6:$DG$99,Lookups!$DH$6:$DH$99))))),Lookups!$DE$104:$DG$108,2,FALSE))</f>
        <v>No RI Tests</v>
      </c>
      <c r="NW36" s="161" t="str">
        <f t="array" ref="NW36">IF($NL36="No RI Tests","No RI Tests",VLOOKUP(IF(AND(E36="K",JH36&lt;280),3,IF(AND(E36="K",JH36&gt;=280),4,MAX(IF(E36=Lookups!$DF$6:$DF$99,IF(NI36&gt;=Lookups!$DG$6:$DG$99,Lookups!$DH$6:$DH$99))))),Lookups!$DE$104:$DG$108,2,FALSE))</f>
        <v>No RI Tests</v>
      </c>
      <c r="NX36" s="161" t="str">
        <f t="array" ref="NX36">IF($NL36="No RI Tests","No RI Tests",VLOOKUP(IF(AND(E36="K",NK36&lt;280),3,IF(AND(E36="K",NK36&gt;=280),4,MAX(IF(E36=Lookups!$DF$6:$DF$99,IF(NK36&gt;=Lookups!$DG$6:$DG$99,Lookups!$DH$6:$DH$99))))),Lookups!$DE$104:$DG$108,2,FALSE))</f>
        <v>No RI Tests</v>
      </c>
      <c r="NY36" t="str">
        <f t="shared" si="29"/>
        <v>Null</v>
      </c>
      <c r="NZ36" t="str">
        <f t="shared" si="30"/>
        <v>Null</v>
      </c>
      <c r="OA36" t="str">
        <f t="shared" si="31"/>
        <v>No RI for Comparison</v>
      </c>
      <c r="OB36" s="161" t="str">
        <f t="array" ref="OB36">IF($NL36="No RI Tests","No RI Tests",IF(E36="K","N/A",VLOOKUP(MAX(IF(E36=Lookups!$DF$6:$DF$99,IF(JJ36&gt;=Lookups!$DG$6:$DG$99,Lookups!$DI$6:$DI$99))),Lookups!$DE$104:$DG$108,3,FALSE)))</f>
        <v>No RI Tests</v>
      </c>
      <c r="OC36" s="161" t="str">
        <f t="array" ref="OC36">IF($NL36="No RI Tests","No RI Tests",IF(E36="K","N/A",VLOOKUP(MAX(IF(E36=Lookups!$DF$6:$DF$99,IF(NI36&gt;=Lookups!$DG$6:$DG$99,Lookups!$DI$6:$DI$99))),Lookups!$DE$104:$DG$108,3,FALSE)))</f>
        <v>No RI Tests</v>
      </c>
      <c r="OD36" s="161" t="str">
        <f t="array" ref="OD36">IF($NL36="No RI Tests","No RI Tests",IF(E36="K","N/A",VLOOKUP(MAX(IF(E36=Lookups!$DF$6:$DF$99,IF(NK36&gt;=Lookups!$DG$6:$DG$99,Lookups!$DI$6:$DI$99))),Lookups!$DE$104:$DG$108,3,FALSE)))</f>
        <v>No RI Tests</v>
      </c>
      <c r="OE36" t="str">
        <f t="shared" si="32"/>
        <v>Null</v>
      </c>
      <c r="OF36" t="str">
        <f t="shared" si="33"/>
        <v>Null</v>
      </c>
      <c r="OG36" t="str">
        <f t="shared" si="34"/>
        <v>No RI for Comparison</v>
      </c>
      <c r="OH36" t="str">
        <f t="shared" si="35"/>
        <v>Null</v>
      </c>
      <c r="OI36" t="str">
        <f t="shared" si="36"/>
        <v>Null</v>
      </c>
      <c r="OJ36" t="str">
        <f t="shared" si="37"/>
        <v>Null</v>
      </c>
      <c r="OK36" t="str">
        <f t="shared" si="38"/>
        <v>Null</v>
      </c>
      <c r="OL36" t="str">
        <f t="shared" si="39"/>
        <v>Null</v>
      </c>
      <c r="OM36" t="str">
        <f t="shared" si="40"/>
        <v>Null</v>
      </c>
      <c r="ON36" t="str">
        <f t="shared" si="41"/>
        <v>Null</v>
      </c>
      <c r="OO36" t="str">
        <f t="shared" si="42"/>
        <v>Null RI</v>
      </c>
      <c r="OP36" t="str">
        <f ca="1">IF(AND(HR36&lt;&gt;"",JJ36&lt;600),IF(HT36="Advancing","Tier 2","Tier 3"),IF(JI36="","Null",IF(OR(E36="K",E36&lt;3),"FRA Recommended",IF(JJ36&gt;=IF(E36&lt;6,400,600),IF(JJ36&lt;VLOOKUP(E36,Lookups!$AP$3:$AR$16,3,FALSE),"Tier 2","Core"),IF(JJ36&lt;400,IF(RAND()&lt;0.81,"Tier 3","Tier 2"),IF(RAND()&lt;0.51,"Tier 3","Tier 2"))))))</f>
        <v>Null</v>
      </c>
      <c r="OQ36" t="str">
        <f t="shared" si="43"/>
        <v>Null</v>
      </c>
      <c r="OR36" t="str">
        <f t="shared" si="44"/>
        <v>Null</v>
      </c>
      <c r="OS36" t="str">
        <f t="shared" si="45"/>
        <v>Null</v>
      </c>
      <c r="OT36" t="str">
        <f t="shared" si="46"/>
        <v>No RI Tests</v>
      </c>
      <c r="OU36" s="159" t="str">
        <f t="shared" si="47"/>
        <v>No PI Tests</v>
      </c>
      <c r="OV36" t="str">
        <f t="shared" si="48"/>
        <v>No PI Tests</v>
      </c>
      <c r="OW36" t="str">
        <f t="shared" si="49"/>
        <v>No PI Tests</v>
      </c>
      <c r="OX36" t="str">
        <f t="shared" si="50"/>
        <v>No PI Tests</v>
      </c>
      <c r="OY36" t="str">
        <f t="shared" si="51"/>
        <v>No PI Tests</v>
      </c>
      <c r="OZ36" t="str">
        <f t="shared" si="52"/>
        <v>No PI Tests</v>
      </c>
      <c r="PA36" s="159" t="str">
        <f t="shared" si="53"/>
        <v>No PI Tests</v>
      </c>
      <c r="PB36" t="str">
        <f t="shared" si="54"/>
        <v>No PI Tests</v>
      </c>
      <c r="PC36" t="str">
        <f t="shared" si="55"/>
        <v>No PI Tests</v>
      </c>
      <c r="PD36" t="str">
        <f t="shared" si="56"/>
        <v>No PI Tests</v>
      </c>
      <c r="PE36" t="str">
        <f t="shared" si="57"/>
        <v>No PI Tests</v>
      </c>
      <c r="PF36" t="str">
        <f t="shared" si="58"/>
        <v>No PI Tests</v>
      </c>
      <c r="PG36" t="str">
        <f t="shared" si="59"/>
        <v>No PI Tests</v>
      </c>
      <c r="PH36">
        <f t="shared" si="60"/>
        <v>0</v>
      </c>
      <c r="PI36">
        <f t="shared" si="61"/>
        <v>0</v>
      </c>
      <c r="PJ36" t="str">
        <f t="shared" si="62"/>
        <v>Null</v>
      </c>
      <c r="PK36" t="str">
        <f>IF(HR36="","Null",IF(E36&lt;3,"Null",IF(HU36=0,0,IF(HS36="Form 1",VLOOKUP(HU36,Lookups!$BE$3:$BP$63,E36,FALSE),IF(HS36="Form 2",VLOOKUP(HU36,Lookups!$BE$67:$BP$127,E36,FALSE),VLOOKUP(HU36,Lookups!$BE$130:$BP$190,E36,FALSE))))))</f>
        <v>Null</v>
      </c>
      <c r="PL36" t="str">
        <f t="shared" si="63"/>
        <v>Null</v>
      </c>
      <c r="PM36" t="str">
        <f>IF($PH36=0,"Null",IF(E36&lt;3,"Null",IF(OX36=0,0,IF(OV36="Form 1",VLOOKUP(OX36,Lookups!$BE$3:$BP$63,E36,FALSE),IF(OV36="Form 2",VLOOKUP(OX36,Lookups!$BE$67:$BP$127,E36,FALSE),VLOOKUP(OX36,Lookups!$BE$130:$BP$190,E36,FALSE))))))</f>
        <v>Null</v>
      </c>
      <c r="PN36" t="str">
        <f t="shared" si="64"/>
        <v>Null</v>
      </c>
      <c r="PO36" t="str">
        <f t="shared" si="65"/>
        <v>Null</v>
      </c>
      <c r="PP36" t="str">
        <f t="shared" si="66"/>
        <v>Null</v>
      </c>
      <c r="PQ36" t="str">
        <f>IF(HR36="","Null",IF(E36&lt;3,"Null",IF(HV36=0,0,IF(HS36="Form 1",VLOOKUP(HV36,Lookups!$BR$3:$CC$63,E36,FALSE),IF(HS36="Form 2",VLOOKUP(HV36,Lookups!$BR$67:$CC$127,E36,FALSE),VLOOKUP(HV36,Lookups!$BR$130:$CC$190,E36,FALSE))))))</f>
        <v>Null</v>
      </c>
      <c r="PR36" t="str">
        <f t="shared" si="67"/>
        <v>Null</v>
      </c>
      <c r="PS36" t="str">
        <f>IF(HR36="","Null",IF(E36&lt;3,"Null",IF(OY36=0,0,IF(OW36="Form 1",VLOOKUP(OY36,Lookups!$BR$3:$CC$63,E36,FALSE),IF(OW36="Form 2",VLOOKUP(OY36,Lookups!$BR$67:$CC$127,E36,FALSE),VLOOKUP(OY36,Lookups!$BR$130:$CC$190,E36,FALSE))))))</f>
        <v>Null</v>
      </c>
      <c r="PT36" t="str">
        <f t="shared" si="68"/>
        <v>Null</v>
      </c>
      <c r="PU36" t="str">
        <f t="shared" si="69"/>
        <v>Null</v>
      </c>
      <c r="PV36" t="str">
        <f t="shared" si="70"/>
        <v>Null</v>
      </c>
      <c r="PW36" t="str">
        <f t="shared" si="71"/>
        <v>No PI Tests</v>
      </c>
      <c r="PX36">
        <f t="shared" si="72"/>
        <v>0</v>
      </c>
      <c r="PY36">
        <f t="shared" si="73"/>
        <v>0</v>
      </c>
      <c r="PZ36" t="str">
        <f t="shared" si="74"/>
        <v>Null</v>
      </c>
      <c r="QA36" t="str">
        <f t="shared" si="75"/>
        <v>Null</v>
      </c>
      <c r="QB36" t="str">
        <f t="shared" si="76"/>
        <v>Null</v>
      </c>
      <c r="QC36" t="str">
        <f>IF($MS36="System 44 Record",IF(BQ36&lt;MEDIAN(Directions!$F$3,Directions!$F$6),"Mid-Year Exited Student","Full Year Participant")&amp;IF(BP36&lt;Directions!$F$3,", Started Prior Year",", Started This Year"),"Null")</f>
        <v>Null</v>
      </c>
      <c r="QD36" t="str">
        <f t="shared" si="77"/>
        <v>Null</v>
      </c>
      <c r="QE36">
        <f t="shared" si="78"/>
        <v>0</v>
      </c>
      <c r="QF36">
        <f t="shared" si="79"/>
        <v>0</v>
      </c>
      <c r="QG36">
        <f t="shared" si="80"/>
        <v>0</v>
      </c>
      <c r="QH36">
        <f t="shared" si="81"/>
        <v>0</v>
      </c>
      <c r="QI36">
        <f t="shared" si="82"/>
        <v>0</v>
      </c>
      <c r="QJ36" t="str">
        <f t="shared" si="83"/>
        <v>Used None</v>
      </c>
      <c r="QK36" t="str">
        <f t="shared" si="84"/>
        <v>Null</v>
      </c>
      <c r="QL36" t="str">
        <f t="shared" si="85"/>
        <v>Null</v>
      </c>
      <c r="QM36" t="str">
        <f>IF($MS36="READ 180 Record",IF(AQ36="","Null",VLOOKUP(JJ36,Lookups!$DX$3:$EB$2054,AN36+1,FALSE)),"Null")</f>
        <v>Null</v>
      </c>
      <c r="QN36" t="str">
        <f t="shared" si="86"/>
        <v>Null</v>
      </c>
    </row>
    <row r="37" spans="1:456" x14ac:dyDescent="0.25">
      <c r="A37" s="161" t="s">
        <v>1447</v>
      </c>
      <c r="B37" s="161" t="s">
        <v>1447</v>
      </c>
      <c r="C37" s="161" t="s">
        <v>1447</v>
      </c>
      <c r="D37" s="161" t="s">
        <v>1447</v>
      </c>
      <c r="E37" s="161">
        <v>8</v>
      </c>
      <c r="F37" s="161" t="s">
        <v>1447</v>
      </c>
      <c r="G37" s="161" t="s">
        <v>890</v>
      </c>
      <c r="H37" s="161" t="s">
        <v>895</v>
      </c>
      <c r="I37" s="161">
        <v>736</v>
      </c>
      <c r="J37" s="159">
        <v>42348</v>
      </c>
      <c r="K37" s="161">
        <v>0</v>
      </c>
      <c r="L37" s="161">
        <v>0</v>
      </c>
      <c r="M37" s="161">
        <v>0</v>
      </c>
      <c r="N37" s="161">
        <v>0</v>
      </c>
      <c r="O37" s="161">
        <v>0</v>
      </c>
      <c r="P37" s="161">
        <v>0</v>
      </c>
      <c r="Q37" s="161">
        <v>0</v>
      </c>
      <c r="R37" s="161">
        <v>0</v>
      </c>
      <c r="S37" s="161">
        <v>0</v>
      </c>
      <c r="T37" s="161">
        <v>0</v>
      </c>
      <c r="U37" s="161">
        <v>0</v>
      </c>
      <c r="V37" s="161">
        <v>0</v>
      </c>
      <c r="W37" s="161">
        <v>0</v>
      </c>
      <c r="X37" s="161">
        <v>0</v>
      </c>
      <c r="AB37" s="161" t="s">
        <v>242</v>
      </c>
      <c r="AC37" s="161" t="s">
        <v>242</v>
      </c>
      <c r="AD37" s="161" t="s">
        <v>242</v>
      </c>
      <c r="AE37" s="161" t="s">
        <v>242</v>
      </c>
      <c r="AF37" s="161" t="s">
        <v>242</v>
      </c>
      <c r="AG37" s="161" t="s">
        <v>242</v>
      </c>
      <c r="AH37" s="161" t="s">
        <v>242</v>
      </c>
      <c r="AI37" s="161">
        <v>20150801</v>
      </c>
      <c r="AJ37" s="161">
        <v>20160525</v>
      </c>
      <c r="AK37" s="161" t="s">
        <v>869</v>
      </c>
      <c r="AL37" t="s">
        <v>1078</v>
      </c>
      <c r="BN37" t="s">
        <v>1076</v>
      </c>
      <c r="BO37" t="s">
        <v>895</v>
      </c>
      <c r="BP37" s="159">
        <v>42292</v>
      </c>
      <c r="BQ37" s="159">
        <v>42349</v>
      </c>
      <c r="BR37" t="s">
        <v>877</v>
      </c>
      <c r="BS37" t="e">
        <v>#DIV/0!</v>
      </c>
      <c r="BT37" s="159">
        <v>42349</v>
      </c>
      <c r="BU37">
        <v>2</v>
      </c>
      <c r="BV37">
        <v>4</v>
      </c>
      <c r="BW37">
        <v>11</v>
      </c>
      <c r="BX37">
        <v>19</v>
      </c>
      <c r="BY37">
        <v>358</v>
      </c>
      <c r="BZ37">
        <v>385</v>
      </c>
      <c r="CA37">
        <v>0</v>
      </c>
      <c r="CB37">
        <v>18</v>
      </c>
      <c r="CC37">
        <v>33</v>
      </c>
      <c r="CD37">
        <v>70</v>
      </c>
      <c r="CE37">
        <v>92</v>
      </c>
      <c r="CF37">
        <v>100</v>
      </c>
      <c r="CG37">
        <v>89</v>
      </c>
      <c r="CH37">
        <v>80</v>
      </c>
      <c r="CI37">
        <v>764</v>
      </c>
      <c r="CJ37">
        <v>1.875</v>
      </c>
      <c r="CK37">
        <v>2</v>
      </c>
      <c r="CL37">
        <v>3</v>
      </c>
      <c r="ET37" s="161">
        <v>0</v>
      </c>
      <c r="EU37" s="161">
        <v>0</v>
      </c>
      <c r="EV37" s="161">
        <v>0</v>
      </c>
      <c r="EW37" s="161">
        <v>0</v>
      </c>
      <c r="EX37" s="161">
        <v>0</v>
      </c>
      <c r="EY37" s="161">
        <v>0</v>
      </c>
      <c r="EZ37" s="161">
        <v>0</v>
      </c>
      <c r="FA37" s="161">
        <v>0</v>
      </c>
      <c r="FB37" s="161">
        <v>0</v>
      </c>
      <c r="FC37" s="161">
        <v>0</v>
      </c>
      <c r="FD37" s="161">
        <v>0</v>
      </c>
      <c r="FE37" s="161">
        <v>0</v>
      </c>
      <c r="HN37" s="161" t="s">
        <v>895</v>
      </c>
      <c r="HO37" s="159">
        <v>42257</v>
      </c>
      <c r="HP37" s="159">
        <v>42349</v>
      </c>
      <c r="HQ37" s="161">
        <v>2</v>
      </c>
      <c r="HR37" s="159">
        <v>42257</v>
      </c>
      <c r="HS37" s="161" t="s">
        <v>872</v>
      </c>
      <c r="HT37" s="161" t="s">
        <v>906</v>
      </c>
      <c r="HU37" s="161">
        <v>25</v>
      </c>
      <c r="HV37" s="161">
        <v>1</v>
      </c>
      <c r="HW37" s="161">
        <v>0</v>
      </c>
      <c r="HX37" s="159">
        <v>42349</v>
      </c>
      <c r="HY37" s="161" t="s">
        <v>874</v>
      </c>
      <c r="HZ37" s="161" t="s">
        <v>873</v>
      </c>
      <c r="IA37" s="161">
        <v>24</v>
      </c>
      <c r="IB37" s="161">
        <v>12</v>
      </c>
      <c r="IC37" s="161">
        <v>0</v>
      </c>
      <c r="JB37" s="161" t="s">
        <v>895</v>
      </c>
      <c r="JC37" s="161">
        <v>5</v>
      </c>
      <c r="JD37" s="161">
        <v>0</v>
      </c>
      <c r="JE37" s="161">
        <v>0</v>
      </c>
      <c r="JF37" s="161">
        <v>0</v>
      </c>
      <c r="JG37" s="159">
        <v>42348</v>
      </c>
      <c r="JH37" s="161">
        <v>736</v>
      </c>
      <c r="JI37" s="159">
        <v>42250</v>
      </c>
      <c r="JJ37" s="161">
        <v>69</v>
      </c>
      <c r="JK37" s="161">
        <v>17</v>
      </c>
      <c r="JL37" s="159">
        <v>42348</v>
      </c>
      <c r="JM37" s="161">
        <v>736</v>
      </c>
      <c r="JN37" s="161">
        <v>19</v>
      </c>
      <c r="MN37" t="str">
        <f t="shared" si="0"/>
        <v>NoNoNoNoNoNo</v>
      </c>
      <c r="MO37" t="str">
        <f>IF(AND(MN37="NoNoNoNoNoNo",JI37=""),"No Programs",VLOOKUP(MN37,Lookups!$DA$4:$DB$67,2,FALSE))</f>
        <v>RI Screening Only</v>
      </c>
      <c r="MP37">
        <f t="shared" si="1"/>
        <v>0</v>
      </c>
      <c r="MQ37" t="str">
        <f t="shared" si="2"/>
        <v>System 44 User</v>
      </c>
      <c r="MR37" t="str">
        <f>Directions!$D$3</f>
        <v>Usage</v>
      </c>
      <c r="MS37" t="str">
        <f>VLOOKUP(MQ37,Lookups!$CU$71:$CV$80,2,FALSE)</f>
        <v>System 44 Record</v>
      </c>
      <c r="MT37">
        <f t="shared" si="3"/>
        <v>1</v>
      </c>
      <c r="MU37">
        <f t="shared" si="4"/>
        <v>0</v>
      </c>
      <c r="MV37">
        <f t="shared" si="5"/>
        <v>0</v>
      </c>
      <c r="MW37">
        <f t="shared" si="6"/>
        <v>0</v>
      </c>
      <c r="MX37">
        <f t="shared" si="7"/>
        <v>13.142857142857142</v>
      </c>
      <c r="MY37" t="str">
        <f t="shared" si="8"/>
        <v>Not Used</v>
      </c>
      <c r="MZ37">
        <f t="shared" si="9"/>
        <v>0</v>
      </c>
      <c r="NA37" t="str">
        <f t="shared" si="10"/>
        <v>Not Available</v>
      </c>
      <c r="NB37" t="str">
        <f t="shared" si="11"/>
        <v>Not Available</v>
      </c>
      <c r="NC37" t="str">
        <f t="shared" si="12"/>
        <v>4 Not Indicated</v>
      </c>
      <c r="ND37" t="str">
        <f t="shared" si="13"/>
        <v>4 Not Indicated</v>
      </c>
      <c r="NE37" t="str">
        <f t="shared" si="14"/>
        <v>4 Not Indicated</v>
      </c>
      <c r="NF37" t="str">
        <f t="shared" si="15"/>
        <v>4 Not Indicated</v>
      </c>
      <c r="NG37" t="str">
        <f t="shared" si="16"/>
        <v>4 Not Indicated</v>
      </c>
      <c r="NH37" s="159">
        <f t="shared" si="17"/>
        <v>42348</v>
      </c>
      <c r="NI37">
        <f t="shared" si="18"/>
        <v>736</v>
      </c>
      <c r="NJ37" s="159">
        <f t="shared" si="19"/>
        <v>42348</v>
      </c>
      <c r="NK37">
        <f t="shared" si="20"/>
        <v>736</v>
      </c>
      <c r="NL37">
        <f t="shared" si="21"/>
        <v>14</v>
      </c>
      <c r="NM37">
        <f t="shared" si="22"/>
        <v>1</v>
      </c>
      <c r="NN37">
        <f>IF(OR(E37="PK",E37="K",JJ37=""),"Null",INDEX(Lookups!$EZ$4:$FW$18,MATCH($JJ37,Lookups!$EY$4:$EY$18,1),MATCH($E37,Lookups!$EZ$3:$FW$3,0)))</f>
        <v>240</v>
      </c>
      <c r="NO37">
        <f>IF(OR(E37="PK",E37="K",JJ37=""),"Null",INDEX(Lookups!$EZ$4:$FW$18,MATCH($JJ37,Lookups!$EY$4:$EY$18,1),MATCH($E37,Lookups!$EZ$3:$FW$3,0) + 1))</f>
        <v>360</v>
      </c>
      <c r="NP37">
        <f t="shared" si="23"/>
        <v>480</v>
      </c>
      <c r="NQ37" t="str">
        <f t="shared" si="24"/>
        <v>PI is Recommended</v>
      </c>
      <c r="NR37" t="str">
        <f t="shared" si="25"/>
        <v>No PI Needed</v>
      </c>
      <c r="NS37" t="str">
        <f t="shared" si="26"/>
        <v>BR to 199L</v>
      </c>
      <c r="NT37" t="str">
        <f t="shared" si="27"/>
        <v>600L to 799L</v>
      </c>
      <c r="NU37" t="str">
        <f t="shared" si="28"/>
        <v>600L to 799L</v>
      </c>
      <c r="NV37" s="183" t="str">
        <f t="array" ref="NV37">IF($NL37="No RI Tests","No RI Tests",VLOOKUP(IF(AND(E37="K",JJ37&lt;280),3,IF(AND(E37="K",JJ37&gt;=280),4,MAX(IF(E37=Lookups!$DF$6:$DF$99,IF(JJ37&gt;=Lookups!$DG$6:$DG$99,Lookups!$DH$6:$DH$99))))),Lookups!$DE$104:$DG$108,2,FALSE))</f>
        <v>1 Below Basic</v>
      </c>
      <c r="NW37" s="161" t="str">
        <f t="array" ref="NW37">IF($NL37="No RI Tests","No RI Tests",VLOOKUP(IF(AND(E37="K",JH37&lt;280),3,IF(AND(E37="K",JH37&gt;=280),4,MAX(IF(E37=Lookups!$DF$6:$DF$99,IF(NI37&gt;=Lookups!$DG$6:$DG$99,Lookups!$DH$6:$DH$99))))),Lookups!$DE$104:$DG$108,2,FALSE))</f>
        <v>1 Below Basic</v>
      </c>
      <c r="NX37" s="161" t="str">
        <f t="array" ref="NX37">IF($NL37="No RI Tests","No RI Tests",VLOOKUP(IF(AND(E37="K",NK37&lt;280),3,IF(AND(E37="K",NK37&gt;=280),4,MAX(IF(E37=Lookups!$DF$6:$DF$99,IF(NK37&gt;=Lookups!$DG$6:$DG$99,Lookups!$DH$6:$DH$99))))),Lookups!$DE$104:$DG$108,2,FALSE))</f>
        <v>1 Below Basic</v>
      </c>
      <c r="NY37">
        <f t="shared" si="29"/>
        <v>1</v>
      </c>
      <c r="NZ37">
        <f t="shared" si="30"/>
        <v>0</v>
      </c>
      <c r="OA37" t="str">
        <f t="shared" si="31"/>
        <v>Maintained Performance Level</v>
      </c>
      <c r="OB37" s="161" t="str">
        <f t="array" ref="OB37">IF($NL37="No RI Tests","No RI Tests",IF(E37="K","N/A",VLOOKUP(MAX(IF(E37=Lookups!$DF$6:$DF$99,IF(JJ37&gt;=Lookups!$DG$6:$DG$99,Lookups!$DI$6:$DI$99))),Lookups!$DE$104:$DG$108,3,FALSE)))</f>
        <v>1 Limited</v>
      </c>
      <c r="OC37" s="161" t="str">
        <f t="array" ref="OC37">IF($NL37="No RI Tests","No RI Tests",IF(E37="K","N/A",VLOOKUP(MAX(IF(E37=Lookups!$DF$6:$DF$99,IF(NI37&gt;=Lookups!$DG$6:$DG$99,Lookups!$DI$6:$DI$99))),Lookups!$DE$104:$DG$108,3,FALSE)))</f>
        <v>1 Limited</v>
      </c>
      <c r="OD37" s="161" t="str">
        <f t="array" ref="OD37">IF($NL37="No RI Tests","No RI Tests",IF(E37="K","N/A",VLOOKUP(MAX(IF(E37=Lookups!$DF$6:$DF$99,IF(NK37&gt;=Lookups!$DG$6:$DG$99,Lookups!$DI$6:$DI$99))),Lookups!$DE$104:$DG$108,3,FALSE)))</f>
        <v>1 Limited</v>
      </c>
      <c r="OE37">
        <f t="shared" si="32"/>
        <v>1</v>
      </c>
      <c r="OF37">
        <f t="shared" si="33"/>
        <v>0</v>
      </c>
      <c r="OG37" t="str">
        <f t="shared" si="34"/>
        <v>Maintained Performance Level</v>
      </c>
      <c r="OH37">
        <f t="shared" si="35"/>
        <v>667</v>
      </c>
      <c r="OI37">
        <f t="shared" si="36"/>
        <v>1</v>
      </c>
      <c r="OJ37">
        <f t="shared" si="37"/>
        <v>1</v>
      </c>
      <c r="OK37">
        <f t="shared" si="38"/>
        <v>1</v>
      </c>
      <c r="OL37">
        <f t="shared" si="39"/>
        <v>2.2233333333333332</v>
      </c>
      <c r="OM37" t="str">
        <f t="shared" si="40"/>
        <v>Fall Administration</v>
      </c>
      <c r="ON37" t="str">
        <f t="shared" si="41"/>
        <v>Winter Administration</v>
      </c>
      <c r="OO37" t="str">
        <f t="shared" si="42"/>
        <v>Fall to Winter RI</v>
      </c>
      <c r="OP37" t="str">
        <f ca="1">IF(AND(HR37&lt;&gt;"",JJ37&lt;600),IF(HT37="Advancing","Tier 2","Tier 3"),IF(JI37="","Null",IF(OR(E37="K",E37&lt;3),"FRA Recommended",IF(JJ37&gt;=IF(E37&lt;6,400,600),IF(JJ37&lt;VLOOKUP(E37,Lookups!$AP$3:$AR$16,3,FALSE),"Tier 2","Core"),IF(JJ37&lt;400,IF(RAND()&lt;0.81,"Tier 3","Tier 2"),IF(RAND()&lt;0.51,"Tier 3","Tier 2"))))))</f>
        <v>Tier 3</v>
      </c>
      <c r="OQ37" t="str">
        <f t="shared" si="43"/>
        <v>Average Reading Invt. at Least 15 Minutes Long</v>
      </c>
      <c r="OR37">
        <f t="shared" si="44"/>
        <v>0</v>
      </c>
      <c r="OS37" t="str">
        <f t="shared" si="45"/>
        <v>Null</v>
      </c>
      <c r="OT37">
        <f t="shared" si="46"/>
        <v>667</v>
      </c>
      <c r="OU37" s="159">
        <f t="shared" si="47"/>
        <v>42349</v>
      </c>
      <c r="OV37" t="str">
        <f t="shared" si="48"/>
        <v>Form 2</v>
      </c>
      <c r="OW37" t="str">
        <f t="shared" si="49"/>
        <v>Developing</v>
      </c>
      <c r="OX37">
        <f t="shared" si="50"/>
        <v>24</v>
      </c>
      <c r="OY37">
        <f t="shared" si="51"/>
        <v>12</v>
      </c>
      <c r="OZ37">
        <f t="shared" si="52"/>
        <v>0</v>
      </c>
      <c r="PA37" s="159">
        <f t="shared" si="53"/>
        <v>42349</v>
      </c>
      <c r="PB37" t="str">
        <f t="shared" si="54"/>
        <v>Form 2</v>
      </c>
      <c r="PC37" t="str">
        <f t="shared" si="55"/>
        <v>Developing</v>
      </c>
      <c r="PD37">
        <f t="shared" si="56"/>
        <v>24</v>
      </c>
      <c r="PE37">
        <f t="shared" si="57"/>
        <v>12</v>
      </c>
      <c r="PF37">
        <f t="shared" si="58"/>
        <v>0</v>
      </c>
      <c r="PG37">
        <f t="shared" si="59"/>
        <v>13.142857142857142</v>
      </c>
      <c r="PH37">
        <f t="shared" si="60"/>
        <v>1</v>
      </c>
      <c r="PI37">
        <f t="shared" si="61"/>
        <v>1</v>
      </c>
      <c r="PJ37">
        <f t="shared" si="62"/>
        <v>25</v>
      </c>
      <c r="PK37">
        <f>IF(HR37="","Null",IF(E37&lt;3,"Null",IF(HU37=0,0,IF(HS37="Form 1",VLOOKUP(HU37,Lookups!$BE$3:$BP$63,E37,FALSE),IF(HS37="Form 2",VLOOKUP(HU37,Lookups!$BE$67:$BP$127,E37,FALSE),VLOOKUP(HU37,Lookups!$BE$130:$BP$190,E37,FALSE))))))</f>
        <v>0</v>
      </c>
      <c r="PL37">
        <f t="shared" si="63"/>
        <v>24</v>
      </c>
      <c r="PM37">
        <f>IF($PH37=0,"Null",IF(E37&lt;3,"Null",IF(OX37=0,0,IF(OV37="Form 1",VLOOKUP(OX37,Lookups!$BE$3:$BP$63,E37,FALSE),IF(OV37="Form 2",VLOOKUP(OX37,Lookups!$BE$67:$BP$127,E37,FALSE),VLOOKUP(OX37,Lookups!$BE$130:$BP$190,E37,FALSE))))))</f>
        <v>0</v>
      </c>
      <c r="PN37">
        <f t="shared" si="64"/>
        <v>-1</v>
      </c>
      <c r="PO37">
        <f t="shared" si="65"/>
        <v>0</v>
      </c>
      <c r="PP37">
        <f t="shared" si="66"/>
        <v>1</v>
      </c>
      <c r="PQ37">
        <f>IF(HR37="","Null",IF(E37&lt;3,"Null",IF(HV37=0,0,IF(HS37="Form 1",VLOOKUP(HV37,Lookups!$BR$3:$CC$63,E37,FALSE),IF(HS37="Form 2",VLOOKUP(HV37,Lookups!$BR$67:$CC$127,E37,FALSE),VLOOKUP(HV37,Lookups!$BR$130:$CC$190,E37,FALSE))))))</f>
        <v>0</v>
      </c>
      <c r="PR37">
        <f t="shared" si="67"/>
        <v>12</v>
      </c>
      <c r="PS37">
        <f>IF(HR37="","Null",IF(E37&lt;3,"Null",IF(OY37=0,0,IF(OW37="Form 1",VLOOKUP(OY37,Lookups!$BR$3:$CC$63,E37,FALSE),IF(OW37="Form 2",VLOOKUP(OY37,Lookups!$BR$67:$CC$127,E37,FALSE),VLOOKUP(OY37,Lookups!$BR$130:$CC$190,E37,FALSE))))))</f>
        <v>3</v>
      </c>
      <c r="PT37">
        <f t="shared" si="68"/>
        <v>11</v>
      </c>
      <c r="PU37">
        <f t="shared" si="69"/>
        <v>1</v>
      </c>
      <c r="PV37">
        <f t="shared" si="70"/>
        <v>0</v>
      </c>
      <c r="PW37" t="str">
        <f t="shared" si="71"/>
        <v>Fall to Winter PI Administration</v>
      </c>
      <c r="PX37">
        <f t="shared" si="72"/>
        <v>0</v>
      </c>
      <c r="PY37">
        <f t="shared" si="73"/>
        <v>0</v>
      </c>
      <c r="PZ37" t="str">
        <f t="shared" si="74"/>
        <v>Under 20 Sessions</v>
      </c>
      <c r="QA37" t="str">
        <f t="shared" si="75"/>
        <v>Series 1</v>
      </c>
      <c r="QB37" t="str">
        <f t="shared" si="76"/>
        <v>In Series 1 to 4</v>
      </c>
      <c r="QC37" t="str">
        <f>IF($MS37="System 44 Record",IF(BQ37&lt;MEDIAN(Directions!$F$3,Directions!$F$6),"Mid-Year Exited Student","Full Year Participant")&amp;IF(BP37&lt;Directions!$F$3,", Started Prior Year",", Started This Year"),"Null")</f>
        <v>Mid-Year Exited Student, Started This Year</v>
      </c>
      <c r="QD37">
        <f t="shared" si="77"/>
        <v>1</v>
      </c>
      <c r="QE37">
        <f t="shared" si="78"/>
        <v>0</v>
      </c>
      <c r="QF37">
        <f t="shared" si="79"/>
        <v>1</v>
      </c>
      <c r="QG37">
        <f t="shared" si="80"/>
        <v>0</v>
      </c>
      <c r="QH37">
        <f t="shared" si="81"/>
        <v>0</v>
      </c>
      <c r="QI37">
        <f t="shared" si="82"/>
        <v>0</v>
      </c>
      <c r="QJ37" t="str">
        <f t="shared" si="83"/>
        <v>RC! Only</v>
      </c>
      <c r="QK37" t="str">
        <f t="shared" si="84"/>
        <v>Null</v>
      </c>
      <c r="QL37" t="str">
        <f t="shared" si="85"/>
        <v>Null</v>
      </c>
      <c r="QM37" t="str">
        <f>IF($MS37="READ 180 Record",IF(AQ37="","Null",VLOOKUP(JJ37,Lookups!$DX$3:$EB$2054,AN37+1,FALSE)),"Null")</f>
        <v>Null</v>
      </c>
      <c r="QN37" t="str">
        <f t="shared" si="86"/>
        <v>Null</v>
      </c>
    </row>
    <row r="38" spans="1:456" x14ac:dyDescent="0.25">
      <c r="A38" s="161" t="s">
        <v>1447</v>
      </c>
      <c r="B38" s="161" t="s">
        <v>1447</v>
      </c>
      <c r="C38" s="161" t="s">
        <v>1447</v>
      </c>
      <c r="D38" s="161" t="s">
        <v>1447</v>
      </c>
      <c r="E38" s="161">
        <v>4</v>
      </c>
      <c r="F38" s="161" t="s">
        <v>1447</v>
      </c>
      <c r="G38" s="161" t="s">
        <v>880</v>
      </c>
      <c r="H38" s="161" t="s">
        <v>881</v>
      </c>
      <c r="K38" s="161">
        <v>0</v>
      </c>
      <c r="L38" s="161">
        <v>0</v>
      </c>
      <c r="M38" s="161">
        <v>0</v>
      </c>
      <c r="N38" s="161">
        <v>0</v>
      </c>
      <c r="O38" s="161">
        <v>0</v>
      </c>
      <c r="P38" s="161">
        <v>0</v>
      </c>
      <c r="Q38" s="161">
        <v>0</v>
      </c>
      <c r="R38" s="161">
        <v>0</v>
      </c>
      <c r="S38" s="161">
        <v>0</v>
      </c>
      <c r="T38" s="161">
        <v>0</v>
      </c>
      <c r="U38" s="161">
        <v>0</v>
      </c>
      <c r="V38" s="161">
        <v>0</v>
      </c>
      <c r="W38" s="161">
        <v>0</v>
      </c>
      <c r="X38" s="161">
        <v>0</v>
      </c>
      <c r="AB38" s="161" t="s">
        <v>242</v>
      </c>
      <c r="AC38" s="161" t="s">
        <v>242</v>
      </c>
      <c r="AD38" s="161" t="s">
        <v>242</v>
      </c>
      <c r="AE38" s="161" t="s">
        <v>242</v>
      </c>
      <c r="AF38" s="161" t="s">
        <v>242</v>
      </c>
      <c r="AG38" s="161" t="s">
        <v>242</v>
      </c>
      <c r="AH38" s="161" t="s">
        <v>242</v>
      </c>
      <c r="AI38" s="161">
        <v>20150801</v>
      </c>
      <c r="AJ38" s="161">
        <v>20160525</v>
      </c>
      <c r="AK38" s="161" t="s">
        <v>869</v>
      </c>
      <c r="AL38" t="s">
        <v>1078</v>
      </c>
      <c r="BN38" t="s">
        <v>1079</v>
      </c>
      <c r="ET38" s="161">
        <v>0</v>
      </c>
      <c r="EU38" s="161">
        <v>0</v>
      </c>
      <c r="EV38" s="161">
        <v>0</v>
      </c>
      <c r="EW38" s="161">
        <v>0</v>
      </c>
      <c r="EX38" s="161">
        <v>0</v>
      </c>
      <c r="EY38" s="161">
        <v>0</v>
      </c>
      <c r="EZ38" s="161">
        <v>0</v>
      </c>
      <c r="FA38" s="161">
        <v>0</v>
      </c>
      <c r="FB38" s="161">
        <v>0</v>
      </c>
      <c r="FC38" s="161">
        <v>0</v>
      </c>
      <c r="FD38" s="161">
        <v>0</v>
      </c>
      <c r="FE38" s="161">
        <v>0</v>
      </c>
      <c r="HN38" s="161" t="s">
        <v>881</v>
      </c>
      <c r="JB38" s="161" t="s">
        <v>881</v>
      </c>
      <c r="JC38" s="161">
        <v>0</v>
      </c>
      <c r="JD38" s="161">
        <v>0</v>
      </c>
      <c r="JE38" s="161">
        <v>0</v>
      </c>
      <c r="JF38" s="161">
        <v>0</v>
      </c>
      <c r="MN38" t="str">
        <f t="shared" si="0"/>
        <v>NoNoNoNoNoNo</v>
      </c>
      <c r="MO38" t="str">
        <f>IF(AND(MN38="NoNoNoNoNoNo",JI38=""),"No Programs",VLOOKUP(MN38,Lookups!$DA$4:$DB$67,2,FALSE))</f>
        <v>No Programs</v>
      </c>
      <c r="MP38">
        <f t="shared" si="1"/>
        <v>0</v>
      </c>
      <c r="MQ38" t="str">
        <f t="shared" si="2"/>
        <v>No Program Use</v>
      </c>
      <c r="MR38" t="str">
        <f>Directions!$D$3</f>
        <v>Usage</v>
      </c>
      <c r="MS38" t="str">
        <f>VLOOKUP(MQ38,Lookups!$CU$71:$CV$80,2,FALSE)</f>
        <v>Exclude</v>
      </c>
      <c r="MT38">
        <f t="shared" si="3"/>
        <v>0</v>
      </c>
      <c r="MU38">
        <f t="shared" si="4"/>
        <v>0</v>
      </c>
      <c r="MV38">
        <f t="shared" si="5"/>
        <v>0</v>
      </c>
      <c r="MW38">
        <f t="shared" si="6"/>
        <v>0</v>
      </c>
      <c r="MX38">
        <f t="shared" si="7"/>
        <v>0</v>
      </c>
      <c r="MY38" t="str">
        <f t="shared" si="8"/>
        <v>Not Used</v>
      </c>
      <c r="MZ38">
        <f t="shared" si="9"/>
        <v>0</v>
      </c>
      <c r="NA38" t="str">
        <f t="shared" si="10"/>
        <v>Not Available</v>
      </c>
      <c r="NB38" t="str">
        <f t="shared" si="11"/>
        <v>Not Available</v>
      </c>
      <c r="NC38" t="str">
        <f t="shared" si="12"/>
        <v>4 Not Indicated</v>
      </c>
      <c r="ND38" t="str">
        <f t="shared" si="13"/>
        <v>4 Not Indicated</v>
      </c>
      <c r="NE38" t="str">
        <f t="shared" si="14"/>
        <v>4 Not Indicated</v>
      </c>
      <c r="NF38" t="str">
        <f t="shared" si="15"/>
        <v>4 Not Indicated</v>
      </c>
      <c r="NG38" t="str">
        <f t="shared" si="16"/>
        <v>4 Not Indicated</v>
      </c>
      <c r="NH38" s="159" t="str">
        <f t="shared" si="17"/>
        <v>Null</v>
      </c>
      <c r="NI38" t="str">
        <f t="shared" si="18"/>
        <v>Null</v>
      </c>
      <c r="NJ38" s="159" t="str">
        <f t="shared" si="19"/>
        <v>Null</v>
      </c>
      <c r="NK38" t="str">
        <f t="shared" si="20"/>
        <v>Null</v>
      </c>
      <c r="NL38" t="str">
        <f t="shared" si="21"/>
        <v>No RI Tests</v>
      </c>
      <c r="NM38">
        <f t="shared" si="22"/>
        <v>0</v>
      </c>
      <c r="NN38" t="str">
        <f>IF(OR(E38="PK",E38="K",JJ38=""),"Null",INDEX(Lookups!$EZ$4:$FW$18,MATCH($JJ38,Lookups!$EY$4:$EY$18,1),MATCH($E38,Lookups!$EZ$3:$FW$3,0)))</f>
        <v>Null</v>
      </c>
      <c r="NO38" t="str">
        <f>IF(OR(E38="PK",E38="K",JJ38=""),"Null",INDEX(Lookups!$EZ$4:$FW$18,MATCH($JJ38,Lookups!$EY$4:$EY$18,1),MATCH($E38,Lookups!$EZ$3:$FW$3,0) + 1))</f>
        <v>Null</v>
      </c>
      <c r="NP38" t="str">
        <f t="shared" si="23"/>
        <v>Null</v>
      </c>
      <c r="NQ38" t="str">
        <f t="shared" si="24"/>
        <v>Null</v>
      </c>
      <c r="NR38" t="str">
        <f t="shared" si="25"/>
        <v>Null</v>
      </c>
      <c r="NS38" t="str">
        <f t="shared" si="26"/>
        <v>No RI Tests</v>
      </c>
      <c r="NT38" t="str">
        <f t="shared" si="27"/>
        <v>No RI Tests</v>
      </c>
      <c r="NU38" t="str">
        <f t="shared" si="28"/>
        <v>No RI Tests</v>
      </c>
      <c r="NV38" s="183" t="str">
        <f t="array" ref="NV38">IF($NL38="No RI Tests","No RI Tests",VLOOKUP(IF(AND(E38="K",JJ38&lt;280),3,IF(AND(E38="K",JJ38&gt;=280),4,MAX(IF(E38=Lookups!$DF$6:$DF$99,IF(JJ38&gt;=Lookups!$DG$6:$DG$99,Lookups!$DH$6:$DH$99))))),Lookups!$DE$104:$DG$108,2,FALSE))</f>
        <v>No RI Tests</v>
      </c>
      <c r="NW38" s="161" t="str">
        <f t="array" ref="NW38">IF($NL38="No RI Tests","No RI Tests",VLOOKUP(IF(AND(E38="K",JH38&lt;280),3,IF(AND(E38="K",JH38&gt;=280),4,MAX(IF(E38=Lookups!$DF$6:$DF$99,IF(NI38&gt;=Lookups!$DG$6:$DG$99,Lookups!$DH$6:$DH$99))))),Lookups!$DE$104:$DG$108,2,FALSE))</f>
        <v>No RI Tests</v>
      </c>
      <c r="NX38" s="161" t="str">
        <f t="array" ref="NX38">IF($NL38="No RI Tests","No RI Tests",VLOOKUP(IF(AND(E38="K",NK38&lt;280),3,IF(AND(E38="K",NK38&gt;=280),4,MAX(IF(E38=Lookups!$DF$6:$DF$99,IF(NK38&gt;=Lookups!$DG$6:$DG$99,Lookups!$DH$6:$DH$99))))),Lookups!$DE$104:$DG$108,2,FALSE))</f>
        <v>No RI Tests</v>
      </c>
      <c r="NY38" t="str">
        <f t="shared" si="29"/>
        <v>Null</v>
      </c>
      <c r="NZ38" t="str">
        <f t="shared" si="30"/>
        <v>Null</v>
      </c>
      <c r="OA38" t="str">
        <f t="shared" si="31"/>
        <v>No RI for Comparison</v>
      </c>
      <c r="OB38" s="161" t="str">
        <f t="array" ref="OB38">IF($NL38="No RI Tests","No RI Tests",IF(E38="K","N/A",VLOOKUP(MAX(IF(E38=Lookups!$DF$6:$DF$99,IF(JJ38&gt;=Lookups!$DG$6:$DG$99,Lookups!$DI$6:$DI$99))),Lookups!$DE$104:$DG$108,3,FALSE)))</f>
        <v>No RI Tests</v>
      </c>
      <c r="OC38" s="161" t="str">
        <f t="array" ref="OC38">IF($NL38="No RI Tests","No RI Tests",IF(E38="K","N/A",VLOOKUP(MAX(IF(E38=Lookups!$DF$6:$DF$99,IF(NI38&gt;=Lookups!$DG$6:$DG$99,Lookups!$DI$6:$DI$99))),Lookups!$DE$104:$DG$108,3,FALSE)))</f>
        <v>No RI Tests</v>
      </c>
      <c r="OD38" s="161" t="str">
        <f t="array" ref="OD38">IF($NL38="No RI Tests","No RI Tests",IF(E38="K","N/A",VLOOKUP(MAX(IF(E38=Lookups!$DF$6:$DF$99,IF(NK38&gt;=Lookups!$DG$6:$DG$99,Lookups!$DI$6:$DI$99))),Lookups!$DE$104:$DG$108,3,FALSE)))</f>
        <v>No RI Tests</v>
      </c>
      <c r="OE38" t="str">
        <f t="shared" si="32"/>
        <v>Null</v>
      </c>
      <c r="OF38" t="str">
        <f t="shared" si="33"/>
        <v>Null</v>
      </c>
      <c r="OG38" t="str">
        <f t="shared" si="34"/>
        <v>No RI for Comparison</v>
      </c>
      <c r="OH38" t="str">
        <f t="shared" si="35"/>
        <v>Null</v>
      </c>
      <c r="OI38" t="str">
        <f t="shared" si="36"/>
        <v>Null</v>
      </c>
      <c r="OJ38" t="str">
        <f t="shared" si="37"/>
        <v>Null</v>
      </c>
      <c r="OK38" t="str">
        <f t="shared" si="38"/>
        <v>Null</v>
      </c>
      <c r="OL38" t="str">
        <f t="shared" si="39"/>
        <v>Null</v>
      </c>
      <c r="OM38" t="str">
        <f t="shared" si="40"/>
        <v>Null</v>
      </c>
      <c r="ON38" t="str">
        <f t="shared" si="41"/>
        <v>Null</v>
      </c>
      <c r="OO38" t="str">
        <f t="shared" si="42"/>
        <v>Null RI</v>
      </c>
      <c r="OP38" t="str">
        <f ca="1">IF(AND(HR38&lt;&gt;"",JJ38&lt;600),IF(HT38="Advancing","Tier 2","Tier 3"),IF(JI38="","Null",IF(OR(E38="K",E38&lt;3),"FRA Recommended",IF(JJ38&gt;=IF(E38&lt;6,400,600),IF(JJ38&lt;VLOOKUP(E38,Lookups!$AP$3:$AR$16,3,FALSE),"Tier 2","Core"),IF(JJ38&lt;400,IF(RAND()&lt;0.81,"Tier 3","Tier 2"),IF(RAND()&lt;0.51,"Tier 3","Tier 2"))))))</f>
        <v>Null</v>
      </c>
      <c r="OQ38" t="str">
        <f t="shared" si="43"/>
        <v>Null</v>
      </c>
      <c r="OR38" t="str">
        <f t="shared" si="44"/>
        <v>Null</v>
      </c>
      <c r="OS38" t="str">
        <f t="shared" si="45"/>
        <v>Null</v>
      </c>
      <c r="OT38" t="str">
        <f t="shared" si="46"/>
        <v>No RI Tests</v>
      </c>
      <c r="OU38" s="159" t="str">
        <f t="shared" si="47"/>
        <v>No PI Tests</v>
      </c>
      <c r="OV38" t="str">
        <f t="shared" si="48"/>
        <v>No PI Tests</v>
      </c>
      <c r="OW38" t="str">
        <f t="shared" si="49"/>
        <v>No PI Tests</v>
      </c>
      <c r="OX38" t="str">
        <f t="shared" si="50"/>
        <v>No PI Tests</v>
      </c>
      <c r="OY38" t="str">
        <f t="shared" si="51"/>
        <v>No PI Tests</v>
      </c>
      <c r="OZ38" t="str">
        <f t="shared" si="52"/>
        <v>No PI Tests</v>
      </c>
      <c r="PA38" s="159" t="str">
        <f t="shared" si="53"/>
        <v>No PI Tests</v>
      </c>
      <c r="PB38" t="str">
        <f t="shared" si="54"/>
        <v>No PI Tests</v>
      </c>
      <c r="PC38" t="str">
        <f t="shared" si="55"/>
        <v>No PI Tests</v>
      </c>
      <c r="PD38" t="str">
        <f t="shared" si="56"/>
        <v>No PI Tests</v>
      </c>
      <c r="PE38" t="str">
        <f t="shared" si="57"/>
        <v>No PI Tests</v>
      </c>
      <c r="PF38" t="str">
        <f t="shared" si="58"/>
        <v>No PI Tests</v>
      </c>
      <c r="PG38" t="str">
        <f t="shared" si="59"/>
        <v>No PI Tests</v>
      </c>
      <c r="PH38">
        <f t="shared" si="60"/>
        <v>0</v>
      </c>
      <c r="PI38">
        <f t="shared" si="61"/>
        <v>0</v>
      </c>
      <c r="PJ38" t="str">
        <f t="shared" si="62"/>
        <v>Null</v>
      </c>
      <c r="PK38" t="str">
        <f>IF(HR38="","Null",IF(E38&lt;3,"Null",IF(HU38=0,0,IF(HS38="Form 1",VLOOKUP(HU38,Lookups!$BE$3:$BP$63,E38,FALSE),IF(HS38="Form 2",VLOOKUP(HU38,Lookups!$BE$67:$BP$127,E38,FALSE),VLOOKUP(HU38,Lookups!$BE$130:$BP$190,E38,FALSE))))))</f>
        <v>Null</v>
      </c>
      <c r="PL38" t="str">
        <f t="shared" si="63"/>
        <v>Null</v>
      </c>
      <c r="PM38" t="str">
        <f>IF($PH38=0,"Null",IF(E38&lt;3,"Null",IF(OX38=0,0,IF(OV38="Form 1",VLOOKUP(OX38,Lookups!$BE$3:$BP$63,E38,FALSE),IF(OV38="Form 2",VLOOKUP(OX38,Lookups!$BE$67:$BP$127,E38,FALSE),VLOOKUP(OX38,Lookups!$BE$130:$BP$190,E38,FALSE))))))</f>
        <v>Null</v>
      </c>
      <c r="PN38" t="str">
        <f t="shared" si="64"/>
        <v>Null</v>
      </c>
      <c r="PO38" t="str">
        <f t="shared" si="65"/>
        <v>Null</v>
      </c>
      <c r="PP38" t="str">
        <f t="shared" si="66"/>
        <v>Null</v>
      </c>
      <c r="PQ38" t="str">
        <f>IF(HR38="","Null",IF(E38&lt;3,"Null",IF(HV38=0,0,IF(HS38="Form 1",VLOOKUP(HV38,Lookups!$BR$3:$CC$63,E38,FALSE),IF(HS38="Form 2",VLOOKUP(HV38,Lookups!$BR$67:$CC$127,E38,FALSE),VLOOKUP(HV38,Lookups!$BR$130:$CC$190,E38,FALSE))))))</f>
        <v>Null</v>
      </c>
      <c r="PR38" t="str">
        <f t="shared" si="67"/>
        <v>Null</v>
      </c>
      <c r="PS38" t="str">
        <f>IF(HR38="","Null",IF(E38&lt;3,"Null",IF(OY38=0,0,IF(OW38="Form 1",VLOOKUP(OY38,Lookups!$BR$3:$CC$63,E38,FALSE),IF(OW38="Form 2",VLOOKUP(OY38,Lookups!$BR$67:$CC$127,E38,FALSE),VLOOKUP(OY38,Lookups!$BR$130:$CC$190,E38,FALSE))))))</f>
        <v>Null</v>
      </c>
      <c r="PT38" t="str">
        <f t="shared" si="68"/>
        <v>Null</v>
      </c>
      <c r="PU38" t="str">
        <f t="shared" si="69"/>
        <v>Null</v>
      </c>
      <c r="PV38" t="str">
        <f t="shared" si="70"/>
        <v>Null</v>
      </c>
      <c r="PW38" t="str">
        <f t="shared" si="71"/>
        <v>No PI Tests</v>
      </c>
      <c r="PX38">
        <f t="shared" si="72"/>
        <v>0</v>
      </c>
      <c r="PY38">
        <f t="shared" si="73"/>
        <v>0</v>
      </c>
      <c r="PZ38" t="str">
        <f t="shared" si="74"/>
        <v>Null</v>
      </c>
      <c r="QA38" t="str">
        <f t="shared" si="75"/>
        <v>Null</v>
      </c>
      <c r="QB38" t="str">
        <f t="shared" si="76"/>
        <v>Null</v>
      </c>
      <c r="QC38" t="str">
        <f>IF($MS38="System 44 Record",IF(BQ38&lt;MEDIAN(Directions!$F$3,Directions!$F$6),"Mid-Year Exited Student","Full Year Participant")&amp;IF(BP38&lt;Directions!$F$3,", Started Prior Year",", Started This Year"),"Null")</f>
        <v>Null</v>
      </c>
      <c r="QD38" t="str">
        <f t="shared" si="77"/>
        <v>Null</v>
      </c>
      <c r="QE38">
        <f t="shared" si="78"/>
        <v>0</v>
      </c>
      <c r="QF38">
        <f t="shared" si="79"/>
        <v>0</v>
      </c>
      <c r="QG38">
        <f t="shared" si="80"/>
        <v>0</v>
      </c>
      <c r="QH38">
        <f t="shared" si="81"/>
        <v>0</v>
      </c>
      <c r="QI38">
        <f t="shared" si="82"/>
        <v>0</v>
      </c>
      <c r="QJ38" t="str">
        <f t="shared" si="83"/>
        <v>Used None</v>
      </c>
      <c r="QK38" t="str">
        <f t="shared" si="84"/>
        <v>Null</v>
      </c>
      <c r="QL38" t="str">
        <f t="shared" si="85"/>
        <v>Null</v>
      </c>
      <c r="QM38" t="str">
        <f>IF($MS38="READ 180 Record",IF(AQ38="","Null",VLOOKUP(JJ38,Lookups!$DX$3:$EB$2054,AN38+1,FALSE)),"Null")</f>
        <v>Null</v>
      </c>
      <c r="QN38" t="str">
        <f t="shared" si="86"/>
        <v>Null</v>
      </c>
    </row>
    <row r="39" spans="1:456" x14ac:dyDescent="0.25">
      <c r="A39" s="161" t="s">
        <v>1447</v>
      </c>
      <c r="B39" s="161" t="s">
        <v>1447</v>
      </c>
      <c r="C39" s="161" t="s">
        <v>1447</v>
      </c>
      <c r="D39" s="161" t="s">
        <v>1447</v>
      </c>
      <c r="E39" s="161">
        <v>8</v>
      </c>
      <c r="F39" s="161" t="s">
        <v>1447</v>
      </c>
      <c r="G39" s="161" t="s">
        <v>890</v>
      </c>
      <c r="H39" s="161" t="s">
        <v>895</v>
      </c>
      <c r="I39" s="161">
        <v>956</v>
      </c>
      <c r="J39" s="159">
        <v>42348</v>
      </c>
      <c r="K39" s="161">
        <v>0</v>
      </c>
      <c r="L39" s="161">
        <v>0</v>
      </c>
      <c r="M39" s="161">
        <v>0</v>
      </c>
      <c r="N39" s="161">
        <v>0</v>
      </c>
      <c r="O39" s="161">
        <v>0</v>
      </c>
      <c r="P39" s="161">
        <v>0</v>
      </c>
      <c r="Q39" s="161">
        <v>0</v>
      </c>
      <c r="R39" s="161">
        <v>0</v>
      </c>
      <c r="S39" s="161">
        <v>0</v>
      </c>
      <c r="T39" s="161">
        <v>0</v>
      </c>
      <c r="U39" s="161">
        <v>0</v>
      </c>
      <c r="V39" s="161">
        <v>0</v>
      </c>
      <c r="W39" s="161">
        <v>0</v>
      </c>
      <c r="X39" s="161">
        <v>0</v>
      </c>
      <c r="AB39" s="161" t="s">
        <v>242</v>
      </c>
      <c r="AC39" s="161" t="s">
        <v>242</v>
      </c>
      <c r="AD39" s="161" t="s">
        <v>242</v>
      </c>
      <c r="AE39" s="161" t="s">
        <v>242</v>
      </c>
      <c r="AF39" s="161" t="s">
        <v>242</v>
      </c>
      <c r="AG39" s="161" t="s">
        <v>242</v>
      </c>
      <c r="AH39" s="161" t="s">
        <v>242</v>
      </c>
      <c r="AI39" s="161">
        <v>20150801</v>
      </c>
      <c r="AJ39" s="161">
        <v>20160525</v>
      </c>
      <c r="AK39" s="161" t="s">
        <v>869</v>
      </c>
      <c r="AL39" t="s">
        <v>1076</v>
      </c>
      <c r="AM39" t="s">
        <v>895</v>
      </c>
      <c r="AN39">
        <v>4</v>
      </c>
      <c r="AO39" t="s">
        <v>870</v>
      </c>
      <c r="AP39">
        <v>2</v>
      </c>
      <c r="AQ39">
        <v>15</v>
      </c>
      <c r="AR39">
        <v>376</v>
      </c>
      <c r="AS39">
        <v>210</v>
      </c>
      <c r="AT39">
        <v>58</v>
      </c>
      <c r="AU39">
        <v>57</v>
      </c>
      <c r="AV39">
        <v>41</v>
      </c>
      <c r="AW39">
        <v>18</v>
      </c>
      <c r="AX39">
        <v>24.875049999999899</v>
      </c>
      <c r="AY39">
        <v>5.6666999999999996</v>
      </c>
      <c r="AZ39">
        <v>2.1429</v>
      </c>
      <c r="BA39">
        <v>122.7166</v>
      </c>
      <c r="BB39">
        <v>10016</v>
      </c>
      <c r="BC39">
        <v>95.652173912999999</v>
      </c>
      <c r="BD39">
        <v>100</v>
      </c>
      <c r="BE39">
        <v>197</v>
      </c>
      <c r="BF39">
        <v>172</v>
      </c>
      <c r="BG39">
        <v>50</v>
      </c>
      <c r="BH39">
        <v>97</v>
      </c>
      <c r="BI39">
        <v>3</v>
      </c>
      <c r="BJ39">
        <v>0</v>
      </c>
      <c r="BK39">
        <v>10</v>
      </c>
      <c r="BL39">
        <v>0</v>
      </c>
      <c r="BM39" t="s">
        <v>1080</v>
      </c>
      <c r="BN39" t="s">
        <v>1079</v>
      </c>
      <c r="ET39" s="161">
        <v>0</v>
      </c>
      <c r="EU39" s="161">
        <v>0</v>
      </c>
      <c r="EV39" s="161">
        <v>0</v>
      </c>
      <c r="EW39" s="161">
        <v>0</v>
      </c>
      <c r="EX39" s="161">
        <v>0</v>
      </c>
      <c r="EY39" s="161">
        <v>0</v>
      </c>
      <c r="EZ39" s="161">
        <v>0</v>
      </c>
      <c r="FA39" s="161">
        <v>0</v>
      </c>
      <c r="FB39" s="161">
        <v>0</v>
      </c>
      <c r="FC39" s="161">
        <v>0</v>
      </c>
      <c r="FD39" s="161">
        <v>0</v>
      </c>
      <c r="FE39" s="161">
        <v>0</v>
      </c>
      <c r="HN39" s="161" t="s">
        <v>895</v>
      </c>
      <c r="JB39" s="161" t="s">
        <v>895</v>
      </c>
      <c r="JC39" s="161">
        <v>1</v>
      </c>
      <c r="JD39" s="161">
        <v>0</v>
      </c>
      <c r="JE39" s="161">
        <v>0</v>
      </c>
      <c r="JF39" s="161">
        <v>0</v>
      </c>
      <c r="JG39" s="159">
        <v>42348</v>
      </c>
      <c r="JH39" s="161">
        <v>956</v>
      </c>
      <c r="JI39" s="159">
        <v>42250</v>
      </c>
      <c r="JJ39" s="161">
        <v>908</v>
      </c>
      <c r="JK39" s="161">
        <v>19</v>
      </c>
      <c r="JL39" s="159">
        <v>42348</v>
      </c>
      <c r="JM39" s="161">
        <v>956</v>
      </c>
      <c r="JN39" s="161">
        <v>17</v>
      </c>
      <c r="MN39" t="str">
        <f t="shared" si="0"/>
        <v>NoNoNoNoNoNo</v>
      </c>
      <c r="MO39" t="str">
        <f>IF(AND(MN39="NoNoNoNoNoNo",JI39=""),"No Programs",VLOOKUP(MN39,Lookups!$DA$4:$DB$67,2,FALSE))</f>
        <v>RI Screening Only</v>
      </c>
      <c r="MP39">
        <f t="shared" si="1"/>
        <v>1</v>
      </c>
      <c r="MQ39" t="str">
        <f t="shared" si="2"/>
        <v>READ 180 User</v>
      </c>
      <c r="MR39" t="str">
        <f>Directions!$D$3</f>
        <v>Usage</v>
      </c>
      <c r="MS39" t="str">
        <f>VLOOKUP(MQ39,Lookups!$CU$71:$CV$80,2,FALSE)</f>
        <v>READ 180 Record</v>
      </c>
      <c r="MT39">
        <f t="shared" si="3"/>
        <v>1</v>
      </c>
      <c r="MU39">
        <f t="shared" si="4"/>
        <v>0</v>
      </c>
      <c r="MV39">
        <f t="shared" si="5"/>
        <v>0</v>
      </c>
      <c r="MW39">
        <f t="shared" si="6"/>
        <v>0</v>
      </c>
      <c r="MX39">
        <f t="shared" si="7"/>
        <v>14</v>
      </c>
      <c r="MY39" t="str">
        <f t="shared" si="8"/>
        <v>Not Used</v>
      </c>
      <c r="MZ39">
        <f t="shared" si="9"/>
        <v>0</v>
      </c>
      <c r="NA39" t="str">
        <f t="shared" si="10"/>
        <v>Not Available</v>
      </c>
      <c r="NB39" t="str">
        <f t="shared" si="11"/>
        <v>Not Available</v>
      </c>
      <c r="NC39" t="str">
        <f t="shared" si="12"/>
        <v>4 Not Indicated</v>
      </c>
      <c r="ND39" t="str">
        <f t="shared" si="13"/>
        <v>4 Not Indicated</v>
      </c>
      <c r="NE39" t="str">
        <f t="shared" si="14"/>
        <v>4 Not Indicated</v>
      </c>
      <c r="NF39" t="str">
        <f t="shared" si="15"/>
        <v>4 Not Indicated</v>
      </c>
      <c r="NG39" t="str">
        <f t="shared" si="16"/>
        <v>4 Not Indicated</v>
      </c>
      <c r="NH39" s="159">
        <f t="shared" si="17"/>
        <v>42348</v>
      </c>
      <c r="NI39">
        <f t="shared" si="18"/>
        <v>956</v>
      </c>
      <c r="NJ39" s="159">
        <f t="shared" si="19"/>
        <v>42348</v>
      </c>
      <c r="NK39">
        <f t="shared" si="20"/>
        <v>956</v>
      </c>
      <c r="NL39">
        <f t="shared" si="21"/>
        <v>14</v>
      </c>
      <c r="NM39">
        <f t="shared" si="22"/>
        <v>1</v>
      </c>
      <c r="NN39">
        <f>IF(OR(E39="PK",E39="K",JJ39=""),"Null",INDEX(Lookups!$EZ$4:$FW$18,MATCH($JJ39,Lookups!$EY$4:$EY$18,1),MATCH($E39,Lookups!$EZ$3:$FW$3,0)))</f>
        <v>35</v>
      </c>
      <c r="NO39">
        <f>IF(OR(E39="PK",E39="K",JJ39=""),"Null",INDEX(Lookups!$EZ$4:$FW$18,MATCH($JJ39,Lookups!$EY$4:$EY$18,1),MATCH($E39,Lookups!$EZ$3:$FW$3,0) + 1))</f>
        <v>65</v>
      </c>
      <c r="NP39">
        <f t="shared" si="23"/>
        <v>70</v>
      </c>
      <c r="NQ39" t="str">
        <f t="shared" si="24"/>
        <v>No PI Needed</v>
      </c>
      <c r="NR39" t="str">
        <f t="shared" si="25"/>
        <v>No PI Needed</v>
      </c>
      <c r="NS39" t="str">
        <f t="shared" si="26"/>
        <v>800L to 999L</v>
      </c>
      <c r="NT39" t="str">
        <f t="shared" si="27"/>
        <v>800L to 999L</v>
      </c>
      <c r="NU39" t="str">
        <f t="shared" si="28"/>
        <v>800L to 999L</v>
      </c>
      <c r="NV39" s="183" t="str">
        <f t="array" ref="NV39">IF($NL39="No RI Tests","No RI Tests",VLOOKUP(IF(AND(E39="K",JJ39&lt;280),3,IF(AND(E39="K",JJ39&gt;=280),4,MAX(IF(E39=Lookups!$DF$6:$DF$99,IF(JJ39&gt;=Lookups!$DG$6:$DG$99,Lookups!$DH$6:$DH$99))))),Lookups!$DE$104:$DG$108,2,FALSE))</f>
        <v>2 Basic</v>
      </c>
      <c r="NW39" s="161" t="str">
        <f t="array" ref="NW39">IF($NL39="No RI Tests","No RI Tests",VLOOKUP(IF(AND(E39="K",JH39&lt;280),3,IF(AND(E39="K",JH39&gt;=280),4,MAX(IF(E39=Lookups!$DF$6:$DF$99,IF(NI39&gt;=Lookups!$DG$6:$DG$99,Lookups!$DH$6:$DH$99))))),Lookups!$DE$104:$DG$108,2,FALSE))</f>
        <v>2 Basic</v>
      </c>
      <c r="NX39" s="161" t="str">
        <f t="array" ref="NX39">IF($NL39="No RI Tests","No RI Tests",VLOOKUP(IF(AND(E39="K",NK39&lt;280),3,IF(AND(E39="K",NK39&gt;=280),4,MAX(IF(E39=Lookups!$DF$6:$DF$99,IF(NK39&gt;=Lookups!$DG$6:$DG$99,Lookups!$DH$6:$DH$99))))),Lookups!$DE$104:$DG$108,2,FALSE))</f>
        <v>2 Basic</v>
      </c>
      <c r="NY39">
        <f t="shared" si="29"/>
        <v>1</v>
      </c>
      <c r="NZ39">
        <f t="shared" si="30"/>
        <v>0</v>
      </c>
      <c r="OA39" t="str">
        <f t="shared" si="31"/>
        <v>Maintained Performance Level</v>
      </c>
      <c r="OB39" s="161" t="str">
        <f t="array" ref="OB39">IF($NL39="No RI Tests","No RI Tests",IF(E39="K","N/A",VLOOKUP(MAX(IF(E39=Lookups!$DF$6:$DF$99,IF(JJ39&gt;=Lookups!$DG$6:$DG$99,Lookups!$DI$6:$DI$99))),Lookups!$DE$104:$DG$108,3,FALSE)))</f>
        <v>1 Limited</v>
      </c>
      <c r="OC39" s="161" t="str">
        <f t="array" ref="OC39">IF($NL39="No RI Tests","No RI Tests",IF(E39="K","N/A",VLOOKUP(MAX(IF(E39=Lookups!$DF$6:$DF$99,IF(NI39&gt;=Lookups!$DG$6:$DG$99,Lookups!$DI$6:$DI$99))),Lookups!$DE$104:$DG$108,3,FALSE)))</f>
        <v>2 Partial</v>
      </c>
      <c r="OD39" s="161" t="str">
        <f t="array" ref="OD39">IF($NL39="No RI Tests","No RI Tests",IF(E39="K","N/A",VLOOKUP(MAX(IF(E39=Lookups!$DF$6:$DF$99,IF(NK39&gt;=Lookups!$DG$6:$DG$99,Lookups!$DI$6:$DI$99))),Lookups!$DE$104:$DG$108,3,FALSE)))</f>
        <v>2 Partial</v>
      </c>
      <c r="OE39">
        <f t="shared" si="32"/>
        <v>0</v>
      </c>
      <c r="OF39">
        <f t="shared" si="33"/>
        <v>1</v>
      </c>
      <c r="OG39" t="str">
        <f t="shared" si="34"/>
        <v>Improved Performance Level</v>
      </c>
      <c r="OH39">
        <f t="shared" si="35"/>
        <v>48</v>
      </c>
      <c r="OI39">
        <f t="shared" si="36"/>
        <v>1</v>
      </c>
      <c r="OJ39">
        <f t="shared" si="37"/>
        <v>1</v>
      </c>
      <c r="OK39">
        <f t="shared" si="38"/>
        <v>0</v>
      </c>
      <c r="OL39">
        <f t="shared" si="39"/>
        <v>0.96</v>
      </c>
      <c r="OM39" t="str">
        <f t="shared" si="40"/>
        <v>Fall Administration</v>
      </c>
      <c r="ON39" t="str">
        <f t="shared" si="41"/>
        <v>Fall Administration</v>
      </c>
      <c r="OO39" t="str">
        <f t="shared" si="42"/>
        <v>Fall Administration RI</v>
      </c>
      <c r="OP39" t="str">
        <f ca="1">IF(AND(HR39&lt;&gt;"",JJ39&lt;600),IF(HT39="Advancing","Tier 2","Tier 3"),IF(JI39="","Null",IF(OR(E39="K",E39&lt;3),"FRA Recommended",IF(JJ39&gt;=IF(E39&lt;6,400,600),IF(JJ39&lt;VLOOKUP(E39,Lookups!$AP$3:$AR$16,3,FALSE),"Tier 2","Core"),IF(JJ39&lt;400,IF(RAND()&lt;0.81,"Tier 3","Tier 2"),IF(RAND()&lt;0.51,"Tier 3","Tier 2"))))))</f>
        <v>Tier 2</v>
      </c>
      <c r="OQ39" t="str">
        <f t="shared" si="43"/>
        <v>Average Reading Invt. at Least 15 Minutes Long</v>
      </c>
      <c r="OR39">
        <f t="shared" si="44"/>
        <v>0</v>
      </c>
      <c r="OS39">
        <f t="shared" si="45"/>
        <v>0</v>
      </c>
      <c r="OT39">
        <f t="shared" si="46"/>
        <v>48</v>
      </c>
      <c r="OU39" s="159" t="str">
        <f t="shared" si="47"/>
        <v>No PI Tests</v>
      </c>
      <c r="OV39" t="str">
        <f t="shared" si="48"/>
        <v>No PI Tests</v>
      </c>
      <c r="OW39" t="str">
        <f t="shared" si="49"/>
        <v>No PI Tests</v>
      </c>
      <c r="OX39" t="str">
        <f t="shared" si="50"/>
        <v>No PI Tests</v>
      </c>
      <c r="OY39" t="str">
        <f t="shared" si="51"/>
        <v>No PI Tests</v>
      </c>
      <c r="OZ39" t="str">
        <f t="shared" si="52"/>
        <v>No PI Tests</v>
      </c>
      <c r="PA39" s="159" t="str">
        <f t="shared" si="53"/>
        <v>No PI Tests</v>
      </c>
      <c r="PB39" t="str">
        <f t="shared" si="54"/>
        <v>No PI Tests</v>
      </c>
      <c r="PC39" t="str">
        <f t="shared" si="55"/>
        <v>No PI Tests</v>
      </c>
      <c r="PD39" t="str">
        <f t="shared" si="56"/>
        <v>No PI Tests</v>
      </c>
      <c r="PE39" t="str">
        <f t="shared" si="57"/>
        <v>No PI Tests</v>
      </c>
      <c r="PF39" t="str">
        <f t="shared" si="58"/>
        <v>No PI Tests</v>
      </c>
      <c r="PG39" t="str">
        <f t="shared" si="59"/>
        <v>No PI Tests</v>
      </c>
      <c r="PH39">
        <f t="shared" si="60"/>
        <v>0</v>
      </c>
      <c r="PI39">
        <f t="shared" si="61"/>
        <v>0</v>
      </c>
      <c r="PJ39" t="str">
        <f t="shared" si="62"/>
        <v>Null</v>
      </c>
      <c r="PK39" t="str">
        <f>IF(HR39="","Null",IF(E39&lt;3,"Null",IF(HU39=0,0,IF(HS39="Form 1",VLOOKUP(HU39,Lookups!$BE$3:$BP$63,E39,FALSE),IF(HS39="Form 2",VLOOKUP(HU39,Lookups!$BE$67:$BP$127,E39,FALSE),VLOOKUP(HU39,Lookups!$BE$130:$BP$190,E39,FALSE))))))</f>
        <v>Null</v>
      </c>
      <c r="PL39" t="str">
        <f t="shared" si="63"/>
        <v>Null</v>
      </c>
      <c r="PM39" t="str">
        <f>IF($PH39=0,"Null",IF(E39&lt;3,"Null",IF(OX39=0,0,IF(OV39="Form 1",VLOOKUP(OX39,Lookups!$BE$3:$BP$63,E39,FALSE),IF(OV39="Form 2",VLOOKUP(OX39,Lookups!$BE$67:$BP$127,E39,FALSE),VLOOKUP(OX39,Lookups!$BE$130:$BP$190,E39,FALSE))))))</f>
        <v>Null</v>
      </c>
      <c r="PN39" t="str">
        <f t="shared" si="64"/>
        <v>Null</v>
      </c>
      <c r="PO39" t="str">
        <f t="shared" si="65"/>
        <v>Null</v>
      </c>
      <c r="PP39" t="str">
        <f t="shared" si="66"/>
        <v>Null</v>
      </c>
      <c r="PQ39" t="str">
        <f>IF(HR39="","Null",IF(E39&lt;3,"Null",IF(HV39=0,0,IF(HS39="Form 1",VLOOKUP(HV39,Lookups!$BR$3:$CC$63,E39,FALSE),IF(HS39="Form 2",VLOOKUP(HV39,Lookups!$BR$67:$CC$127,E39,FALSE),VLOOKUP(HV39,Lookups!$BR$130:$CC$190,E39,FALSE))))))</f>
        <v>Null</v>
      </c>
      <c r="PR39" t="str">
        <f t="shared" si="67"/>
        <v>Null</v>
      </c>
      <c r="PS39" t="str">
        <f>IF(HR39="","Null",IF(E39&lt;3,"Null",IF(OY39=0,0,IF(OW39="Form 1",VLOOKUP(OY39,Lookups!$BR$3:$CC$63,E39,FALSE),IF(OW39="Form 2",VLOOKUP(OY39,Lookups!$BR$67:$CC$127,E39,FALSE),VLOOKUP(OY39,Lookups!$BR$130:$CC$190,E39,FALSE))))))</f>
        <v>Null</v>
      </c>
      <c r="PT39" t="str">
        <f t="shared" si="68"/>
        <v>Null</v>
      </c>
      <c r="PU39" t="str">
        <f t="shared" si="69"/>
        <v>Null</v>
      </c>
      <c r="PV39" t="str">
        <f t="shared" si="70"/>
        <v>Null</v>
      </c>
      <c r="PW39" t="str">
        <f t="shared" si="71"/>
        <v>No PI Tests</v>
      </c>
      <c r="PX39">
        <f t="shared" si="72"/>
        <v>0</v>
      </c>
      <c r="PY39">
        <f t="shared" si="73"/>
        <v>0</v>
      </c>
      <c r="PZ39" t="str">
        <f t="shared" si="74"/>
        <v>Null</v>
      </c>
      <c r="QA39" t="str">
        <f t="shared" si="75"/>
        <v>Null</v>
      </c>
      <c r="QB39" t="str">
        <f t="shared" si="76"/>
        <v>Null</v>
      </c>
      <c r="QC39" t="str">
        <f>IF($MS39="System 44 Record",IF(BQ39&lt;MEDIAN(Directions!$F$3,Directions!$F$6),"Mid-Year Exited Student","Full Year Participant")&amp;IF(BP39&lt;Directions!$F$3,", Started Prior Year",", Started This Year"),"Null")</f>
        <v>Null</v>
      </c>
      <c r="QD39" t="str">
        <f t="shared" si="77"/>
        <v>Null</v>
      </c>
      <c r="QE39">
        <f t="shared" si="78"/>
        <v>1</v>
      </c>
      <c r="QF39">
        <f t="shared" si="79"/>
        <v>1</v>
      </c>
      <c r="QG39">
        <f t="shared" si="80"/>
        <v>0</v>
      </c>
      <c r="QH39">
        <f t="shared" si="81"/>
        <v>0</v>
      </c>
      <c r="QI39">
        <f t="shared" si="82"/>
        <v>0</v>
      </c>
      <c r="QJ39" t="str">
        <f t="shared" si="83"/>
        <v>Used READ 180 and RC!</v>
      </c>
      <c r="QK39" t="str">
        <f t="shared" si="84"/>
        <v>Under 20 Sessions</v>
      </c>
      <c r="QL39" t="str">
        <f t="shared" si="85"/>
        <v>Under 5 Segments</v>
      </c>
      <c r="QM39" t="str">
        <f>IF($MS39="READ 180 Record",IF(AQ39="","Null",VLOOKUP(JJ39,Lookups!$DX$3:$EB$2054,AN39+1,FALSE)),"Null")</f>
        <v>Level Matches Lexile Score</v>
      </c>
      <c r="QN39" t="str">
        <f t="shared" si="86"/>
        <v>Null</v>
      </c>
    </row>
    <row r="40" spans="1:456" x14ac:dyDescent="0.25">
      <c r="A40" s="161" t="s">
        <v>1447</v>
      </c>
      <c r="B40" s="161" t="s">
        <v>1447</v>
      </c>
      <c r="C40" s="161" t="s">
        <v>1447</v>
      </c>
      <c r="D40" s="161" t="s">
        <v>1447</v>
      </c>
      <c r="E40" s="161">
        <v>6</v>
      </c>
      <c r="F40" s="161" t="s">
        <v>1447</v>
      </c>
      <c r="G40" s="161" t="s">
        <v>880</v>
      </c>
      <c r="H40" s="161" t="s">
        <v>907</v>
      </c>
      <c r="I40" s="161">
        <v>904</v>
      </c>
      <c r="J40" s="159">
        <v>42501</v>
      </c>
      <c r="K40" s="161">
        <v>0</v>
      </c>
      <c r="L40" s="161">
        <v>0</v>
      </c>
      <c r="M40" s="161">
        <v>0</v>
      </c>
      <c r="N40" s="161">
        <v>0</v>
      </c>
      <c r="O40" s="161">
        <v>0</v>
      </c>
      <c r="P40" s="161">
        <v>0</v>
      </c>
      <c r="Q40" s="161">
        <v>0</v>
      </c>
      <c r="R40" s="161">
        <v>0</v>
      </c>
      <c r="S40" s="161">
        <v>0</v>
      </c>
      <c r="T40" s="161">
        <v>0</v>
      </c>
      <c r="U40" s="161">
        <v>0</v>
      </c>
      <c r="V40" s="161">
        <v>0</v>
      </c>
      <c r="W40" s="161">
        <v>0</v>
      </c>
      <c r="X40" s="161">
        <v>0</v>
      </c>
      <c r="AB40" s="161" t="s">
        <v>241</v>
      </c>
      <c r="AC40" s="161" t="s">
        <v>242</v>
      </c>
      <c r="AD40" s="161" t="s">
        <v>242</v>
      </c>
      <c r="AE40" s="161" t="s">
        <v>242</v>
      </c>
      <c r="AF40" s="161" t="s">
        <v>242</v>
      </c>
      <c r="AG40" s="161" t="s">
        <v>241</v>
      </c>
      <c r="AH40" s="161" t="s">
        <v>242</v>
      </c>
      <c r="AI40" s="161">
        <v>20150801</v>
      </c>
      <c r="AJ40" s="161">
        <v>20160525</v>
      </c>
      <c r="AK40" s="161" t="s">
        <v>869</v>
      </c>
      <c r="AL40" t="s">
        <v>1076</v>
      </c>
      <c r="AM40" t="s">
        <v>907</v>
      </c>
      <c r="AN40">
        <v>4</v>
      </c>
      <c r="AO40" t="s">
        <v>870</v>
      </c>
      <c r="AP40">
        <v>45</v>
      </c>
      <c r="AQ40">
        <v>126</v>
      </c>
      <c r="AR40">
        <v>3549</v>
      </c>
      <c r="AS40">
        <v>894</v>
      </c>
      <c r="AT40">
        <v>433</v>
      </c>
      <c r="AU40">
        <v>890</v>
      </c>
      <c r="AV40">
        <v>767</v>
      </c>
      <c r="AW40">
        <v>91</v>
      </c>
      <c r="AX40">
        <v>27.316700000000001</v>
      </c>
      <c r="AY40">
        <v>3.4565000000000001</v>
      </c>
      <c r="AZ40">
        <v>3.7059000000000002</v>
      </c>
      <c r="BA40">
        <v>75.816649999999996</v>
      </c>
      <c r="BB40">
        <v>135096</v>
      </c>
      <c r="BC40">
        <v>82.618510158000007</v>
      </c>
      <c r="BD40">
        <v>86.234817813000006</v>
      </c>
      <c r="BE40">
        <v>2313</v>
      </c>
      <c r="BF40">
        <v>3296</v>
      </c>
      <c r="BG40">
        <v>36</v>
      </c>
      <c r="BH40">
        <v>94</v>
      </c>
      <c r="BI40">
        <v>4</v>
      </c>
      <c r="BJ40">
        <v>5</v>
      </c>
      <c r="BK40">
        <v>565</v>
      </c>
      <c r="BL40">
        <v>4</v>
      </c>
      <c r="BM40" t="s">
        <v>1080</v>
      </c>
      <c r="BN40" t="s">
        <v>1079</v>
      </c>
      <c r="ET40" s="161">
        <v>3</v>
      </c>
      <c r="EU40" s="161">
        <v>242</v>
      </c>
      <c r="EV40" s="161">
        <v>121</v>
      </c>
      <c r="EW40" s="161">
        <v>14529</v>
      </c>
      <c r="EX40" s="161">
        <v>0</v>
      </c>
      <c r="EY40" s="161">
        <v>0</v>
      </c>
      <c r="EZ40" s="161">
        <v>95</v>
      </c>
      <c r="FA40" s="161">
        <v>97</v>
      </c>
      <c r="FB40" s="161">
        <v>0</v>
      </c>
      <c r="FC40" s="161">
        <v>0</v>
      </c>
      <c r="FD40" s="161">
        <v>2</v>
      </c>
      <c r="FE40" s="161">
        <v>0</v>
      </c>
      <c r="FF40" s="159">
        <v>42389</v>
      </c>
      <c r="FG40" s="161">
        <v>93</v>
      </c>
      <c r="FH40" s="161">
        <v>96</v>
      </c>
      <c r="FI40" s="161">
        <v>92</v>
      </c>
      <c r="FJ40" s="161">
        <v>88</v>
      </c>
      <c r="FK40" s="161">
        <v>100</v>
      </c>
      <c r="FL40" s="159">
        <v>42310</v>
      </c>
      <c r="FM40" s="161">
        <v>97</v>
      </c>
      <c r="FN40" s="161">
        <v>98</v>
      </c>
      <c r="FO40" s="161">
        <v>92</v>
      </c>
      <c r="FP40" s="161">
        <v>100</v>
      </c>
      <c r="FQ40" s="161">
        <v>100</v>
      </c>
      <c r="HN40" s="161" t="s">
        <v>907</v>
      </c>
      <c r="HO40" s="159">
        <v>42502</v>
      </c>
      <c r="HP40" s="159">
        <v>42502</v>
      </c>
      <c r="HQ40" s="161">
        <v>1</v>
      </c>
      <c r="HR40" s="159">
        <v>42502</v>
      </c>
      <c r="HS40" s="161" t="s">
        <v>872</v>
      </c>
      <c r="HT40" s="161" t="s">
        <v>882</v>
      </c>
      <c r="HU40" s="161">
        <v>52</v>
      </c>
      <c r="HV40" s="161">
        <v>46</v>
      </c>
      <c r="HW40" s="161">
        <v>0</v>
      </c>
      <c r="JB40" s="161" t="s">
        <v>907</v>
      </c>
      <c r="JC40" s="161">
        <v>25</v>
      </c>
      <c r="JD40" s="161">
        <v>20</v>
      </c>
      <c r="JE40" s="161">
        <v>109</v>
      </c>
      <c r="JF40" s="161">
        <v>210623</v>
      </c>
      <c r="JG40" s="159">
        <v>42501</v>
      </c>
      <c r="JH40" s="161">
        <v>904</v>
      </c>
      <c r="JI40" s="159">
        <v>42243</v>
      </c>
      <c r="JJ40" s="161">
        <v>889</v>
      </c>
      <c r="JK40" s="161">
        <v>22</v>
      </c>
      <c r="JL40" s="159">
        <v>42340</v>
      </c>
      <c r="JM40" s="161">
        <v>885</v>
      </c>
      <c r="JN40" s="161">
        <v>32</v>
      </c>
      <c r="JO40" s="159">
        <v>42501</v>
      </c>
      <c r="JP40" s="161">
        <v>904</v>
      </c>
      <c r="JQ40" s="161">
        <v>16</v>
      </c>
      <c r="MN40" t="str">
        <f t="shared" si="0"/>
        <v>YesNoNoNoYesNo</v>
      </c>
      <c r="MO40" t="str">
        <f>IF(AND(MN40="NoNoNoNoNoNo",JI40=""),"No Programs",VLOOKUP(MN40,Lookups!$DA$4:$DB$67,2,FALSE))</f>
        <v>READ 180 Only</v>
      </c>
      <c r="MP40">
        <f t="shared" si="1"/>
        <v>1</v>
      </c>
      <c r="MQ40" t="str">
        <f t="shared" si="2"/>
        <v>READ 180 User</v>
      </c>
      <c r="MR40" t="str">
        <f>Directions!$D$3</f>
        <v>Usage</v>
      </c>
      <c r="MS40" t="str">
        <f>VLOOKUP(MQ40,Lookups!$CU$71:$CV$80,2,FALSE)</f>
        <v>READ 180 Record</v>
      </c>
      <c r="MT40">
        <f t="shared" si="3"/>
        <v>1</v>
      </c>
      <c r="MU40">
        <f t="shared" si="4"/>
        <v>1</v>
      </c>
      <c r="MV40">
        <f t="shared" si="5"/>
        <v>1</v>
      </c>
      <c r="MW40">
        <f t="shared" si="6"/>
        <v>1</v>
      </c>
      <c r="MX40">
        <f t="shared" si="7"/>
        <v>36.857142857142854</v>
      </c>
      <c r="MY40" t="str">
        <f t="shared" si="8"/>
        <v>Not Used</v>
      </c>
      <c r="MZ40">
        <f t="shared" si="9"/>
        <v>0</v>
      </c>
      <c r="NA40" t="str">
        <f t="shared" si="10"/>
        <v>Not Available</v>
      </c>
      <c r="NB40" t="str">
        <f t="shared" si="11"/>
        <v>Not Available</v>
      </c>
      <c r="NC40" t="str">
        <f t="shared" si="12"/>
        <v>4 Not Indicated</v>
      </c>
      <c r="ND40" t="str">
        <f t="shared" si="13"/>
        <v>4 Not Indicated</v>
      </c>
      <c r="NE40" t="str">
        <f t="shared" si="14"/>
        <v>4 Not Indicated</v>
      </c>
      <c r="NF40" t="str">
        <f t="shared" si="15"/>
        <v>4 Not Indicated</v>
      </c>
      <c r="NG40" t="str">
        <f t="shared" si="16"/>
        <v>4 Not Indicated</v>
      </c>
      <c r="NH40" s="159">
        <f t="shared" si="17"/>
        <v>42501</v>
      </c>
      <c r="NI40">
        <f t="shared" si="18"/>
        <v>904</v>
      </c>
      <c r="NJ40" s="159">
        <f t="shared" si="19"/>
        <v>42501</v>
      </c>
      <c r="NK40">
        <f t="shared" si="20"/>
        <v>904</v>
      </c>
      <c r="NL40">
        <f t="shared" si="21"/>
        <v>36.857142857142854</v>
      </c>
      <c r="NM40">
        <f t="shared" si="22"/>
        <v>1</v>
      </c>
      <c r="NN40">
        <f>IF(OR(E40="PK",E40="K",JJ40=""),"Null",INDEX(Lookups!$EZ$4:$FW$18,MATCH($JJ40,Lookups!$EY$4:$EY$18,1),MATCH($E40,Lookups!$EZ$3:$FW$3,0)))</f>
        <v>35</v>
      </c>
      <c r="NO40">
        <f>IF(OR(E40="PK",E40="K",JJ40=""),"Null",INDEX(Lookups!$EZ$4:$FW$18,MATCH($JJ40,Lookups!$EY$4:$EY$18,1),MATCH($E40,Lookups!$EZ$3:$FW$3,0) + 1))</f>
        <v>65</v>
      </c>
      <c r="NP40">
        <f t="shared" si="23"/>
        <v>70</v>
      </c>
      <c r="NQ40" t="str">
        <f t="shared" si="24"/>
        <v>No PI Needed</v>
      </c>
      <c r="NR40" t="str">
        <f t="shared" si="25"/>
        <v>No PI Needed</v>
      </c>
      <c r="NS40" t="str">
        <f t="shared" si="26"/>
        <v>800L to 999L</v>
      </c>
      <c r="NT40" t="str">
        <f t="shared" si="27"/>
        <v>800L to 999L</v>
      </c>
      <c r="NU40" t="str">
        <f t="shared" si="28"/>
        <v>800L to 999L</v>
      </c>
      <c r="NV40" s="183" t="str">
        <f t="array" ref="NV40">IF($NL40="No RI Tests","No RI Tests",VLOOKUP(IF(AND(E40="K",JJ40&lt;280),3,IF(AND(E40="K",JJ40&gt;=280),4,MAX(IF(E40=Lookups!$DF$6:$DF$99,IF(JJ40&gt;=Lookups!$DG$6:$DG$99,Lookups!$DH$6:$DH$99))))),Lookups!$DE$104:$DG$108,2,FALSE))</f>
        <v>2 Basic</v>
      </c>
      <c r="NW40" s="161" t="str">
        <f t="array" ref="NW40">IF($NL40="No RI Tests","No RI Tests",VLOOKUP(IF(AND(E40="K",JH40&lt;280),3,IF(AND(E40="K",JH40&gt;=280),4,MAX(IF(E40=Lookups!$DF$6:$DF$99,IF(NI40&gt;=Lookups!$DG$6:$DG$99,Lookups!$DH$6:$DH$99))))),Lookups!$DE$104:$DG$108,2,FALSE))</f>
        <v>2 Basic</v>
      </c>
      <c r="NX40" s="161" t="str">
        <f t="array" ref="NX40">IF($NL40="No RI Tests","No RI Tests",VLOOKUP(IF(AND(E40="K",NK40&lt;280),3,IF(AND(E40="K",NK40&gt;=280),4,MAX(IF(E40=Lookups!$DF$6:$DF$99,IF(NK40&gt;=Lookups!$DG$6:$DG$99,Lookups!$DH$6:$DH$99))))),Lookups!$DE$104:$DG$108,2,FALSE))</f>
        <v>2 Basic</v>
      </c>
      <c r="NY40">
        <f t="shared" si="29"/>
        <v>1</v>
      </c>
      <c r="NZ40">
        <f t="shared" si="30"/>
        <v>0</v>
      </c>
      <c r="OA40" t="str">
        <f t="shared" si="31"/>
        <v>Maintained Performance Level</v>
      </c>
      <c r="OB40" s="161" t="str">
        <f t="array" ref="OB40">IF($NL40="No RI Tests","No RI Tests",IF(E40="K","N/A",VLOOKUP(MAX(IF(E40=Lookups!$DF$6:$DF$99,IF(JJ40&gt;=Lookups!$DG$6:$DG$99,Lookups!$DI$6:$DI$99))),Lookups!$DE$104:$DG$108,3,FALSE)))</f>
        <v>2 Partial</v>
      </c>
      <c r="OC40" s="161" t="str">
        <f t="array" ref="OC40">IF($NL40="No RI Tests","No RI Tests",IF(E40="K","N/A",VLOOKUP(MAX(IF(E40=Lookups!$DF$6:$DF$99,IF(NI40&gt;=Lookups!$DG$6:$DG$99,Lookups!$DI$6:$DI$99))),Lookups!$DE$104:$DG$108,3,FALSE)))</f>
        <v>2 Partial</v>
      </c>
      <c r="OD40" s="161" t="str">
        <f t="array" ref="OD40">IF($NL40="No RI Tests","No RI Tests",IF(E40="K","N/A",VLOOKUP(MAX(IF(E40=Lookups!$DF$6:$DF$99,IF(NK40&gt;=Lookups!$DG$6:$DG$99,Lookups!$DI$6:$DI$99))),Lookups!$DE$104:$DG$108,3,FALSE)))</f>
        <v>2 Partial</v>
      </c>
      <c r="OE40">
        <f t="shared" si="32"/>
        <v>1</v>
      </c>
      <c r="OF40">
        <f t="shared" si="33"/>
        <v>0</v>
      </c>
      <c r="OG40" t="str">
        <f t="shared" si="34"/>
        <v>Maintained Performance Level</v>
      </c>
      <c r="OH40">
        <f t="shared" si="35"/>
        <v>15</v>
      </c>
      <c r="OI40">
        <f t="shared" si="36"/>
        <v>1</v>
      </c>
      <c r="OJ40">
        <f t="shared" si="37"/>
        <v>0</v>
      </c>
      <c r="OK40">
        <f t="shared" si="38"/>
        <v>0</v>
      </c>
      <c r="OL40">
        <f t="shared" si="39"/>
        <v>0.3</v>
      </c>
      <c r="OM40" t="str">
        <f t="shared" si="40"/>
        <v>Fall Administration</v>
      </c>
      <c r="ON40" t="str">
        <f t="shared" si="41"/>
        <v>Spring Administration</v>
      </c>
      <c r="OO40" t="str">
        <f t="shared" si="42"/>
        <v>Fall to Spring-Full Year RI</v>
      </c>
      <c r="OP40" t="str">
        <f ca="1">IF(AND(HR40&lt;&gt;"",JJ40&lt;600),IF(HT40="Advancing","Tier 2","Tier 3"),IF(JI40="","Null",IF(OR(E40="K",E40&lt;3),"FRA Recommended",IF(JJ40&gt;=IF(E40&lt;6,400,600),IF(JJ40&lt;VLOOKUP(E40,Lookups!$AP$3:$AR$16,3,FALSE),"Tier 2","Core"),IF(JJ40&lt;400,IF(RAND()&lt;0.81,"Tier 3","Tier 2"),IF(RAND()&lt;0.51,"Tier 3","Tier 2"))))))</f>
        <v>Tier 2</v>
      </c>
      <c r="OQ40" t="str">
        <f t="shared" si="43"/>
        <v>Average Reading Invt. at Least 15 Minutes Long</v>
      </c>
      <c r="OR40">
        <f t="shared" si="44"/>
        <v>0</v>
      </c>
      <c r="OS40">
        <f t="shared" si="45"/>
        <v>0</v>
      </c>
      <c r="OT40">
        <f t="shared" si="46"/>
        <v>19</v>
      </c>
      <c r="OU40" s="159">
        <f t="shared" si="47"/>
        <v>42502</v>
      </c>
      <c r="OV40" t="str">
        <f t="shared" si="48"/>
        <v>Form 1</v>
      </c>
      <c r="OW40" t="str">
        <f t="shared" si="49"/>
        <v>Advancing</v>
      </c>
      <c r="OX40">
        <f t="shared" si="50"/>
        <v>52</v>
      </c>
      <c r="OY40">
        <f t="shared" si="51"/>
        <v>46</v>
      </c>
      <c r="OZ40">
        <f t="shared" si="52"/>
        <v>0</v>
      </c>
      <c r="PA40" s="159">
        <f t="shared" si="53"/>
        <v>42502</v>
      </c>
      <c r="PB40" t="str">
        <f t="shared" si="54"/>
        <v>Form 1</v>
      </c>
      <c r="PC40" t="str">
        <f t="shared" si="55"/>
        <v>Advancing</v>
      </c>
      <c r="PD40">
        <f t="shared" si="56"/>
        <v>52</v>
      </c>
      <c r="PE40">
        <f t="shared" si="57"/>
        <v>46</v>
      </c>
      <c r="PF40">
        <f t="shared" si="58"/>
        <v>0</v>
      </c>
      <c r="PG40" t="str">
        <f t="shared" si="59"/>
        <v>Lone PI Test</v>
      </c>
      <c r="PH40">
        <f t="shared" si="60"/>
        <v>0</v>
      </c>
      <c r="PI40">
        <f t="shared" si="61"/>
        <v>0</v>
      </c>
      <c r="PJ40">
        <f t="shared" si="62"/>
        <v>52</v>
      </c>
      <c r="PK40">
        <f>IF(HR40="","Null",IF(E40&lt;3,"Null",IF(HU40=0,0,IF(HS40="Form 1",VLOOKUP(HU40,Lookups!$BE$3:$BP$63,E40,FALSE),IF(HS40="Form 2",VLOOKUP(HU40,Lookups!$BE$67:$BP$127,E40,FALSE),VLOOKUP(HU40,Lookups!$BE$130:$BP$190,E40,FALSE))))))</f>
        <v>69</v>
      </c>
      <c r="PL40" t="str">
        <f t="shared" si="63"/>
        <v>Null</v>
      </c>
      <c r="PM40" t="str">
        <f>IF($PH40=0,"Null",IF(E40&lt;3,"Null",IF(OX40=0,0,IF(OV40="Form 1",VLOOKUP(OX40,Lookups!$BE$3:$BP$63,E40,FALSE),IF(OV40="Form 2",VLOOKUP(OX40,Lookups!$BE$67:$BP$127,E40,FALSE),VLOOKUP(OX40,Lookups!$BE$130:$BP$190,E40,FALSE))))))</f>
        <v>Null</v>
      </c>
      <c r="PN40" t="str">
        <f t="shared" si="64"/>
        <v>Null</v>
      </c>
      <c r="PO40" t="str">
        <f t="shared" si="65"/>
        <v>Null</v>
      </c>
      <c r="PP40">
        <f t="shared" si="66"/>
        <v>46</v>
      </c>
      <c r="PQ40">
        <f>IF(HR40="","Null",IF(E40&lt;3,"Null",IF(HV40=0,0,IF(HS40="Form 1",VLOOKUP(HV40,Lookups!$BR$3:$CC$63,E40,FALSE),IF(HS40="Form 2",VLOOKUP(HV40,Lookups!$BR$67:$CC$127,E40,FALSE),VLOOKUP(HV40,Lookups!$BR$130:$CC$190,E40,FALSE))))))</f>
        <v>98</v>
      </c>
      <c r="PR40" t="str">
        <f t="shared" si="67"/>
        <v>Null</v>
      </c>
      <c r="PS40">
        <f>IF(HR40="","Null",IF(E40&lt;3,"Null",IF(OY40=0,0,IF(OW40="Form 1",VLOOKUP(OY40,Lookups!$BR$3:$CC$63,E40,FALSE),IF(OW40="Form 2",VLOOKUP(OY40,Lookups!$BR$67:$CC$127,E40,FALSE),VLOOKUP(OY40,Lookups!$BR$130:$CC$190,E40,FALSE))))))</f>
        <v>97</v>
      </c>
      <c r="PT40" t="str">
        <f t="shared" si="68"/>
        <v>Null</v>
      </c>
      <c r="PU40" t="str">
        <f t="shared" si="69"/>
        <v>Null</v>
      </c>
      <c r="PV40">
        <f t="shared" si="70"/>
        <v>1</v>
      </c>
      <c r="PW40" t="str">
        <f t="shared" si="71"/>
        <v>Spring PI Administration</v>
      </c>
      <c r="PX40">
        <f t="shared" si="72"/>
        <v>1</v>
      </c>
      <c r="PY40">
        <f t="shared" si="73"/>
        <v>0</v>
      </c>
      <c r="PZ40" t="str">
        <f t="shared" si="74"/>
        <v>Null</v>
      </c>
      <c r="QA40" t="str">
        <f t="shared" si="75"/>
        <v>Null</v>
      </c>
      <c r="QB40" t="str">
        <f t="shared" si="76"/>
        <v>Null</v>
      </c>
      <c r="QC40" t="str">
        <f>IF($MS40="System 44 Record",IF(BQ40&lt;MEDIAN(Directions!$F$3,Directions!$F$6),"Mid-Year Exited Student","Full Year Participant")&amp;IF(BP40&lt;Directions!$F$3,", Started Prior Year",", Started This Year"),"Null")</f>
        <v>Null</v>
      </c>
      <c r="QD40" t="str">
        <f t="shared" si="77"/>
        <v>Null</v>
      </c>
      <c r="QE40">
        <f t="shared" si="78"/>
        <v>1</v>
      </c>
      <c r="QF40">
        <f t="shared" si="79"/>
        <v>1</v>
      </c>
      <c r="QG40">
        <f t="shared" si="80"/>
        <v>1</v>
      </c>
      <c r="QH40">
        <f t="shared" si="81"/>
        <v>2</v>
      </c>
      <c r="QI40">
        <f t="shared" si="82"/>
        <v>0.97</v>
      </c>
      <c r="QJ40" t="str">
        <f t="shared" si="83"/>
        <v>Used All 3</v>
      </c>
      <c r="QK40" t="str">
        <f t="shared" si="84"/>
        <v>100 or More Sessions</v>
      </c>
      <c r="QL40" t="str">
        <f t="shared" si="85"/>
        <v>13 or More Segments</v>
      </c>
      <c r="QM40" t="str">
        <f>IF($MS40="READ 180 Record",IF(AQ40="","Null",VLOOKUP(JJ40,Lookups!$DX$3:$EB$2054,AN40+1,FALSE)),"Null")</f>
        <v>Level Matches Lexile Score</v>
      </c>
      <c r="QN40" t="str">
        <f t="shared" si="86"/>
        <v>Null</v>
      </c>
    </row>
    <row r="41" spans="1:456" x14ac:dyDescent="0.25">
      <c r="A41" s="161" t="s">
        <v>1447</v>
      </c>
      <c r="B41" s="161" t="s">
        <v>1447</v>
      </c>
      <c r="C41" s="161" t="s">
        <v>1447</v>
      </c>
      <c r="D41" s="161" t="s">
        <v>1447</v>
      </c>
      <c r="E41" s="161">
        <v>6</v>
      </c>
      <c r="F41" s="161" t="s">
        <v>1447</v>
      </c>
      <c r="G41" s="161" t="s">
        <v>887</v>
      </c>
      <c r="H41" s="161" t="s">
        <v>904</v>
      </c>
      <c r="I41" s="161">
        <v>0</v>
      </c>
      <c r="J41" s="159">
        <v>42500</v>
      </c>
      <c r="K41" s="161">
        <v>0</v>
      </c>
      <c r="L41" s="161">
        <v>0</v>
      </c>
      <c r="M41" s="161">
        <v>0</v>
      </c>
      <c r="N41" s="161">
        <v>0</v>
      </c>
      <c r="O41" s="161">
        <v>0</v>
      </c>
      <c r="P41" s="161">
        <v>0</v>
      </c>
      <c r="Q41" s="161">
        <v>0</v>
      </c>
      <c r="R41" s="161">
        <v>0</v>
      </c>
      <c r="S41" s="161">
        <v>0</v>
      </c>
      <c r="T41" s="161">
        <v>0</v>
      </c>
      <c r="U41" s="161">
        <v>0</v>
      </c>
      <c r="V41" s="161">
        <v>0</v>
      </c>
      <c r="W41" s="161">
        <v>0</v>
      </c>
      <c r="X41" s="161">
        <v>0</v>
      </c>
      <c r="AB41" s="161" t="s">
        <v>242</v>
      </c>
      <c r="AC41" s="161" t="s">
        <v>242</v>
      </c>
      <c r="AD41" s="161" t="s">
        <v>242</v>
      </c>
      <c r="AE41" s="161" t="s">
        <v>242</v>
      </c>
      <c r="AF41" s="161" t="s">
        <v>241</v>
      </c>
      <c r="AG41" s="161" t="s">
        <v>241</v>
      </c>
      <c r="AH41" s="161" t="s">
        <v>242</v>
      </c>
      <c r="AI41" s="161">
        <v>20150801</v>
      </c>
      <c r="AJ41" s="161">
        <v>20160525</v>
      </c>
      <c r="AK41" s="161" t="s">
        <v>869</v>
      </c>
      <c r="AL41" t="s">
        <v>1078</v>
      </c>
      <c r="BN41" t="s">
        <v>1076</v>
      </c>
      <c r="BO41" t="s">
        <v>904</v>
      </c>
      <c r="BP41" s="159">
        <v>42262</v>
      </c>
      <c r="BQ41" s="159">
        <v>42509</v>
      </c>
      <c r="BR41" t="s">
        <v>877</v>
      </c>
      <c r="BS41">
        <v>-400</v>
      </c>
      <c r="BT41" s="159">
        <v>42509</v>
      </c>
      <c r="BU41">
        <v>3</v>
      </c>
      <c r="BV41">
        <v>2</v>
      </c>
      <c r="BW41">
        <v>17</v>
      </c>
      <c r="BX41">
        <v>57</v>
      </c>
      <c r="BY41">
        <v>776</v>
      </c>
      <c r="BZ41">
        <v>801</v>
      </c>
      <c r="CA41">
        <v>0</v>
      </c>
      <c r="CB41">
        <v>10</v>
      </c>
      <c r="CC41">
        <v>46</v>
      </c>
      <c r="CD41">
        <v>71</v>
      </c>
      <c r="CE41">
        <v>85</v>
      </c>
      <c r="CF41">
        <v>87</v>
      </c>
      <c r="CG41">
        <v>80</v>
      </c>
      <c r="CH41">
        <v>74</v>
      </c>
      <c r="CI41">
        <v>2081</v>
      </c>
      <c r="CJ41">
        <v>2</v>
      </c>
      <c r="CK41">
        <v>3</v>
      </c>
      <c r="CL41">
        <v>1</v>
      </c>
      <c r="ET41" s="161">
        <v>0</v>
      </c>
      <c r="EU41" s="161">
        <v>0</v>
      </c>
      <c r="EV41" s="161">
        <v>0</v>
      </c>
      <c r="EW41" s="161">
        <v>0</v>
      </c>
      <c r="EX41" s="161">
        <v>0</v>
      </c>
      <c r="EY41" s="161">
        <v>0</v>
      </c>
      <c r="EZ41" s="161">
        <v>0</v>
      </c>
      <c r="FA41" s="161">
        <v>0</v>
      </c>
      <c r="FB41" s="161">
        <v>0</v>
      </c>
      <c r="FC41" s="161">
        <v>0</v>
      </c>
      <c r="FD41" s="161">
        <v>0</v>
      </c>
      <c r="FE41" s="161">
        <v>0</v>
      </c>
      <c r="HN41" s="161" t="s">
        <v>904</v>
      </c>
      <c r="HO41" s="159">
        <v>42251</v>
      </c>
      <c r="HP41" s="159">
        <v>42500</v>
      </c>
      <c r="HQ41" s="161">
        <v>3</v>
      </c>
      <c r="HR41" s="159">
        <v>42251</v>
      </c>
      <c r="HS41" s="161" t="s">
        <v>872</v>
      </c>
      <c r="HT41" s="161" t="s">
        <v>906</v>
      </c>
      <c r="HU41" s="161">
        <v>14</v>
      </c>
      <c r="HV41" s="161">
        <v>4</v>
      </c>
      <c r="HW41" s="161">
        <v>0</v>
      </c>
      <c r="HX41" s="159">
        <v>42354</v>
      </c>
      <c r="HY41" s="161" t="s">
        <v>874</v>
      </c>
      <c r="HZ41" s="161" t="s">
        <v>878</v>
      </c>
      <c r="IA41" s="161">
        <v>29</v>
      </c>
      <c r="IB41" s="161">
        <v>8</v>
      </c>
      <c r="IC41" s="161">
        <v>0</v>
      </c>
      <c r="ID41" s="159">
        <v>42500</v>
      </c>
      <c r="IE41" s="161" t="s">
        <v>879</v>
      </c>
      <c r="IF41" s="161" t="s">
        <v>906</v>
      </c>
      <c r="IG41" s="161">
        <v>25</v>
      </c>
      <c r="IH41" s="161">
        <v>8</v>
      </c>
      <c r="II41" s="161">
        <v>0</v>
      </c>
      <c r="JB41" s="161" t="s">
        <v>904</v>
      </c>
      <c r="JC41" s="161">
        <v>5</v>
      </c>
      <c r="JD41" s="161">
        <v>2</v>
      </c>
      <c r="JE41" s="161">
        <v>2</v>
      </c>
      <c r="JF41" s="161">
        <v>797</v>
      </c>
      <c r="JG41" s="159">
        <v>42500</v>
      </c>
      <c r="JH41" s="161">
        <v>0</v>
      </c>
      <c r="JI41" s="159">
        <v>42251</v>
      </c>
      <c r="JJ41" s="161">
        <v>0</v>
      </c>
      <c r="JK41" s="161">
        <v>4</v>
      </c>
      <c r="JL41" s="159">
        <v>42353</v>
      </c>
      <c r="JM41" s="161">
        <v>0</v>
      </c>
      <c r="JN41" s="161">
        <v>11</v>
      </c>
      <c r="JO41" s="159">
        <v>42500</v>
      </c>
      <c r="JP41" s="161">
        <v>0</v>
      </c>
      <c r="JQ41" s="161">
        <v>11</v>
      </c>
      <c r="MN41" t="str">
        <f t="shared" si="0"/>
        <v>NoNoNoYesYesNo</v>
      </c>
      <c r="MO41" t="str">
        <f>IF(AND(MN41="NoNoNoNoNoNo",JI41=""),"No Programs",VLOOKUP(MN41,Lookups!$DA$4:$DB$67,2,FALSE))</f>
        <v>System 44 Only</v>
      </c>
      <c r="MP41">
        <f t="shared" si="1"/>
        <v>0</v>
      </c>
      <c r="MQ41" t="str">
        <f t="shared" si="2"/>
        <v>System 44 User</v>
      </c>
      <c r="MR41" t="str">
        <f>Directions!$D$3</f>
        <v>Usage</v>
      </c>
      <c r="MS41" t="str">
        <f>VLOOKUP(MQ41,Lookups!$CU$71:$CV$80,2,FALSE)</f>
        <v>System 44 Record</v>
      </c>
      <c r="MT41">
        <f t="shared" si="3"/>
        <v>1</v>
      </c>
      <c r="MU41">
        <f t="shared" si="4"/>
        <v>1</v>
      </c>
      <c r="MV41">
        <f t="shared" si="5"/>
        <v>1</v>
      </c>
      <c r="MW41">
        <f t="shared" si="6"/>
        <v>1</v>
      </c>
      <c r="MX41">
        <f t="shared" si="7"/>
        <v>35.571428571428569</v>
      </c>
      <c r="MY41" t="str">
        <f t="shared" si="8"/>
        <v>Not Used</v>
      </c>
      <c r="MZ41">
        <f t="shared" si="9"/>
        <v>0</v>
      </c>
      <c r="NA41" t="str">
        <f t="shared" si="10"/>
        <v>Not Available</v>
      </c>
      <c r="NB41" t="str">
        <f t="shared" si="11"/>
        <v>Not Available</v>
      </c>
      <c r="NC41" t="str">
        <f t="shared" si="12"/>
        <v>4 Not Indicated</v>
      </c>
      <c r="ND41" t="str">
        <f t="shared" si="13"/>
        <v>4 Not Indicated</v>
      </c>
      <c r="NE41" t="str">
        <f t="shared" si="14"/>
        <v>4 Not Indicated</v>
      </c>
      <c r="NF41" t="str">
        <f t="shared" si="15"/>
        <v>4 Not Indicated</v>
      </c>
      <c r="NG41" t="str">
        <f t="shared" si="16"/>
        <v>4 Not Indicated</v>
      </c>
      <c r="NH41" s="159">
        <f t="shared" si="17"/>
        <v>42500</v>
      </c>
      <c r="NI41">
        <f t="shared" si="18"/>
        <v>0</v>
      </c>
      <c r="NJ41" s="159">
        <f t="shared" si="19"/>
        <v>0</v>
      </c>
      <c r="NK41">
        <f t="shared" si="20"/>
        <v>0</v>
      </c>
      <c r="NL41">
        <f t="shared" si="21"/>
        <v>35.571428571428569</v>
      </c>
      <c r="NM41">
        <f t="shared" si="22"/>
        <v>1</v>
      </c>
      <c r="NN41">
        <f>IF(OR(E41="PK",E41="K",JJ41=""),"Null",INDEX(Lookups!$EZ$4:$FW$18,MATCH($JJ41,Lookups!$EY$4:$EY$18,1),MATCH($E41,Lookups!$EZ$3:$FW$3,0)))</f>
        <v>205</v>
      </c>
      <c r="NO41">
        <f>IF(OR(E41="PK",E41="K",JJ41=""),"Null",INDEX(Lookups!$EZ$4:$FW$18,MATCH($JJ41,Lookups!$EY$4:$EY$18,1),MATCH($E41,Lookups!$EZ$3:$FW$3,0) + 1))</f>
        <v>315</v>
      </c>
      <c r="NP41">
        <f t="shared" si="23"/>
        <v>410</v>
      </c>
      <c r="NQ41" t="str">
        <f t="shared" si="24"/>
        <v>PI is Recommended</v>
      </c>
      <c r="NR41" t="str">
        <f t="shared" si="25"/>
        <v>PI is Recommended</v>
      </c>
      <c r="NS41" t="str">
        <f t="shared" si="26"/>
        <v>BR to 199L</v>
      </c>
      <c r="NT41" t="str">
        <f t="shared" si="27"/>
        <v>BR to 199L</v>
      </c>
      <c r="NU41" t="str">
        <f t="shared" si="28"/>
        <v>BR to 199L</v>
      </c>
      <c r="NV41" s="183" t="str">
        <f t="array" ref="NV41">IF($NL41="No RI Tests","No RI Tests",VLOOKUP(IF(AND(E41="K",JJ41&lt;280),3,IF(AND(E41="K",JJ41&gt;=280),4,MAX(IF(E41=Lookups!$DF$6:$DF$99,IF(JJ41&gt;=Lookups!$DG$6:$DG$99,Lookups!$DH$6:$DH$99))))),Lookups!$DE$104:$DG$108,2,FALSE))</f>
        <v>1 Below Basic</v>
      </c>
      <c r="NW41" s="161" t="str">
        <f t="array" ref="NW41">IF($NL41="No RI Tests","No RI Tests",VLOOKUP(IF(AND(E41="K",JH41&lt;280),3,IF(AND(E41="K",JH41&gt;=280),4,MAX(IF(E41=Lookups!$DF$6:$DF$99,IF(NI41&gt;=Lookups!$DG$6:$DG$99,Lookups!$DH$6:$DH$99))))),Lookups!$DE$104:$DG$108,2,FALSE))</f>
        <v>1 Below Basic</v>
      </c>
      <c r="NX41" s="161" t="str">
        <f t="array" ref="NX41">IF($NL41="No RI Tests","No RI Tests",VLOOKUP(IF(AND(E41="K",NK41&lt;280),3,IF(AND(E41="K",NK41&gt;=280),4,MAX(IF(E41=Lookups!$DF$6:$DF$99,IF(NK41&gt;=Lookups!$DG$6:$DG$99,Lookups!$DH$6:$DH$99))))),Lookups!$DE$104:$DG$108,2,FALSE))</f>
        <v>1 Below Basic</v>
      </c>
      <c r="NY41">
        <f t="shared" si="29"/>
        <v>1</v>
      </c>
      <c r="NZ41">
        <f t="shared" si="30"/>
        <v>0</v>
      </c>
      <c r="OA41" t="str">
        <f t="shared" si="31"/>
        <v>Maintained Performance Level</v>
      </c>
      <c r="OB41" s="161" t="str">
        <f t="array" ref="OB41">IF($NL41="No RI Tests","No RI Tests",IF(E41="K","N/A",VLOOKUP(MAX(IF(E41=Lookups!$DF$6:$DF$99,IF(JJ41&gt;=Lookups!$DG$6:$DG$99,Lookups!$DI$6:$DI$99))),Lookups!$DE$104:$DG$108,3,FALSE)))</f>
        <v>1 Limited</v>
      </c>
      <c r="OC41" s="161" t="str">
        <f t="array" ref="OC41">IF($NL41="No RI Tests","No RI Tests",IF(E41="K","N/A",VLOOKUP(MAX(IF(E41=Lookups!$DF$6:$DF$99,IF(NI41&gt;=Lookups!$DG$6:$DG$99,Lookups!$DI$6:$DI$99))),Lookups!$DE$104:$DG$108,3,FALSE)))</f>
        <v>1 Limited</v>
      </c>
      <c r="OD41" s="161" t="str">
        <f t="array" ref="OD41">IF($NL41="No RI Tests","No RI Tests",IF(E41="K","N/A",VLOOKUP(MAX(IF(E41=Lookups!$DF$6:$DF$99,IF(NK41&gt;=Lookups!$DG$6:$DG$99,Lookups!$DI$6:$DI$99))),Lookups!$DE$104:$DG$108,3,FALSE)))</f>
        <v>1 Limited</v>
      </c>
      <c r="OE41">
        <f t="shared" si="32"/>
        <v>1</v>
      </c>
      <c r="OF41">
        <f t="shared" si="33"/>
        <v>0</v>
      </c>
      <c r="OG41" t="str">
        <f t="shared" si="34"/>
        <v>Maintained Performance Level</v>
      </c>
      <c r="OH41">
        <f t="shared" si="35"/>
        <v>0</v>
      </c>
      <c r="OI41">
        <f t="shared" si="36"/>
        <v>0</v>
      </c>
      <c r="OJ41">
        <f t="shared" si="37"/>
        <v>0</v>
      </c>
      <c r="OK41">
        <f t="shared" si="38"/>
        <v>0</v>
      </c>
      <c r="OL41">
        <f t="shared" si="39"/>
        <v>0</v>
      </c>
      <c r="OM41" t="str">
        <f t="shared" si="40"/>
        <v>Fall Administration</v>
      </c>
      <c r="ON41" t="str">
        <f t="shared" si="41"/>
        <v>Winter Administration</v>
      </c>
      <c r="OO41" t="str">
        <f t="shared" si="42"/>
        <v>Fall to Winter RI</v>
      </c>
      <c r="OP41" t="str">
        <f ca="1">IF(AND(HR41&lt;&gt;"",JJ41&lt;600),IF(HT41="Advancing","Tier 2","Tier 3"),IF(JI41="","Null",IF(OR(E41="K",E41&lt;3),"FRA Recommended",IF(JJ41&gt;=IF(E41&lt;6,400,600),IF(JJ41&lt;VLOOKUP(E41,Lookups!$AP$3:$AR$16,3,FALSE),"Tier 2","Core"),IF(JJ41&lt;400,IF(RAND()&lt;0.81,"Tier 3","Tier 2"),IF(RAND()&lt;0.51,"Tier 3","Tier 2"))))))</f>
        <v>Tier 3</v>
      </c>
      <c r="OQ41" t="str">
        <f t="shared" si="43"/>
        <v>Average Reading Invt. Under 15 Minutes Long</v>
      </c>
      <c r="OR41">
        <f t="shared" si="44"/>
        <v>0</v>
      </c>
      <c r="OS41" t="str">
        <f t="shared" si="45"/>
        <v>Null</v>
      </c>
      <c r="OT41">
        <f t="shared" si="46"/>
        <v>0</v>
      </c>
      <c r="OU41" s="159">
        <f t="shared" si="47"/>
        <v>42500</v>
      </c>
      <c r="OV41" t="str">
        <f t="shared" si="48"/>
        <v>Form 3</v>
      </c>
      <c r="OW41" t="str">
        <f t="shared" si="49"/>
        <v>Pre-Decoder</v>
      </c>
      <c r="OX41">
        <f t="shared" si="50"/>
        <v>25</v>
      </c>
      <c r="OY41">
        <f t="shared" si="51"/>
        <v>8</v>
      </c>
      <c r="OZ41">
        <f t="shared" si="52"/>
        <v>0</v>
      </c>
      <c r="PA41" s="159">
        <f t="shared" si="53"/>
        <v>42500</v>
      </c>
      <c r="PB41" t="str">
        <f t="shared" si="54"/>
        <v>Form 3</v>
      </c>
      <c r="PC41" t="str">
        <f t="shared" si="55"/>
        <v>Pre-Decoder</v>
      </c>
      <c r="PD41">
        <f t="shared" si="56"/>
        <v>25</v>
      </c>
      <c r="PE41">
        <f t="shared" si="57"/>
        <v>8</v>
      </c>
      <c r="PF41">
        <f t="shared" si="58"/>
        <v>0</v>
      </c>
      <c r="PG41">
        <f t="shared" si="59"/>
        <v>35.571428571428569</v>
      </c>
      <c r="PH41">
        <f t="shared" si="60"/>
        <v>1</v>
      </c>
      <c r="PI41">
        <f t="shared" si="61"/>
        <v>1</v>
      </c>
      <c r="PJ41">
        <f t="shared" si="62"/>
        <v>14</v>
      </c>
      <c r="PK41">
        <f>IF(HR41="","Null",IF(E41&lt;3,"Null",IF(HU41=0,0,IF(HS41="Form 1",VLOOKUP(HU41,Lookups!$BE$3:$BP$63,E41,FALSE),IF(HS41="Form 2",VLOOKUP(HU41,Lookups!$BE$67:$BP$127,E41,FALSE),VLOOKUP(HU41,Lookups!$BE$130:$BP$190,E41,FALSE))))))</f>
        <v>0</v>
      </c>
      <c r="PL41">
        <f t="shared" si="63"/>
        <v>25</v>
      </c>
      <c r="PM41">
        <f>IF($PH41=0,"Null",IF(E41&lt;3,"Null",IF(OX41=0,0,IF(OV41="Form 1",VLOOKUP(OX41,Lookups!$BE$3:$BP$63,E41,FALSE),IF(OV41="Form 2",VLOOKUP(OX41,Lookups!$BE$67:$BP$127,E41,FALSE),VLOOKUP(OX41,Lookups!$BE$130:$BP$190,E41,FALSE))))))</f>
        <v>0</v>
      </c>
      <c r="PN41">
        <f t="shared" si="64"/>
        <v>11</v>
      </c>
      <c r="PO41">
        <f t="shared" si="65"/>
        <v>1</v>
      </c>
      <c r="PP41">
        <f t="shared" si="66"/>
        <v>4</v>
      </c>
      <c r="PQ41">
        <f>IF(HR41="","Null",IF(E41&lt;3,"Null",IF(HV41=0,0,IF(HS41="Form 1",VLOOKUP(HV41,Lookups!$BR$3:$CC$63,E41,FALSE),IF(HS41="Form 2",VLOOKUP(HV41,Lookups!$BR$67:$CC$127,E41,FALSE),VLOOKUP(HV41,Lookups!$BR$130:$CC$190,E41,FALSE))))))</f>
        <v>0</v>
      </c>
      <c r="PR41">
        <f t="shared" si="67"/>
        <v>8</v>
      </c>
      <c r="PS41">
        <f>IF(HR41="","Null",IF(E41&lt;3,"Null",IF(OY41=0,0,IF(OW41="Form 1",VLOOKUP(OY41,Lookups!$BR$3:$CC$63,E41,FALSE),IF(OW41="Form 2",VLOOKUP(OY41,Lookups!$BR$67:$CC$127,E41,FALSE),VLOOKUP(OY41,Lookups!$BR$130:$CC$190,E41,FALSE))))))</f>
        <v>3</v>
      </c>
      <c r="PT41">
        <f t="shared" si="68"/>
        <v>4</v>
      </c>
      <c r="PU41">
        <f t="shared" si="69"/>
        <v>1</v>
      </c>
      <c r="PV41">
        <f t="shared" si="70"/>
        <v>0</v>
      </c>
      <c r="PW41" t="str">
        <f t="shared" si="71"/>
        <v>Fall to Spring PI Administration</v>
      </c>
      <c r="PX41">
        <f t="shared" si="72"/>
        <v>0</v>
      </c>
      <c r="PY41">
        <f t="shared" si="73"/>
        <v>1</v>
      </c>
      <c r="PZ41" t="str">
        <f t="shared" si="74"/>
        <v>40 to 59 Sessions</v>
      </c>
      <c r="QA41" t="str">
        <f t="shared" si="75"/>
        <v>Series 1</v>
      </c>
      <c r="QB41" t="str">
        <f t="shared" si="76"/>
        <v>In Series 1 to 4</v>
      </c>
      <c r="QC41" t="str">
        <f>IF($MS41="System 44 Record",IF(BQ41&lt;MEDIAN(Directions!$F$3,Directions!$F$6),"Mid-Year Exited Student","Full Year Participant")&amp;IF(BP41&lt;Directions!$F$3,", Started Prior Year",", Started This Year"),"Null")</f>
        <v>Full Year Participant, Started This Year</v>
      </c>
      <c r="QD41">
        <f t="shared" si="77"/>
        <v>0</v>
      </c>
      <c r="QE41">
        <f t="shared" si="78"/>
        <v>0</v>
      </c>
      <c r="QF41">
        <f t="shared" si="79"/>
        <v>1</v>
      </c>
      <c r="QG41">
        <f t="shared" si="80"/>
        <v>0</v>
      </c>
      <c r="QH41">
        <f t="shared" si="81"/>
        <v>0</v>
      </c>
      <c r="QI41">
        <f t="shared" si="82"/>
        <v>0</v>
      </c>
      <c r="QJ41" t="str">
        <f t="shared" si="83"/>
        <v>RC! Only</v>
      </c>
      <c r="QK41" t="str">
        <f t="shared" si="84"/>
        <v>Null</v>
      </c>
      <c r="QL41" t="str">
        <f t="shared" si="85"/>
        <v>Null</v>
      </c>
      <c r="QM41" t="str">
        <f>IF($MS41="READ 180 Record",IF(AQ41="","Null",VLOOKUP(JJ41,Lookups!$DX$3:$EB$2054,AN41+1,FALSE)),"Null")</f>
        <v>Null</v>
      </c>
      <c r="QN41" t="str">
        <f t="shared" si="86"/>
        <v>Null</v>
      </c>
    </row>
    <row r="42" spans="1:456" x14ac:dyDescent="0.25">
      <c r="A42" s="161" t="s">
        <v>1447</v>
      </c>
      <c r="B42" s="161" t="s">
        <v>1447</v>
      </c>
      <c r="C42" s="161" t="s">
        <v>1447</v>
      </c>
      <c r="D42" s="161" t="s">
        <v>1447</v>
      </c>
      <c r="E42" s="161">
        <v>5</v>
      </c>
      <c r="F42" s="161" t="s">
        <v>1447</v>
      </c>
      <c r="G42" s="161" t="s">
        <v>887</v>
      </c>
      <c r="H42" s="161" t="s">
        <v>888</v>
      </c>
      <c r="I42" s="161">
        <v>316</v>
      </c>
      <c r="J42" s="159">
        <v>42499</v>
      </c>
      <c r="K42" s="161">
        <v>0</v>
      </c>
      <c r="L42" s="161">
        <v>0</v>
      </c>
      <c r="M42" s="161">
        <v>0</v>
      </c>
      <c r="N42" s="161">
        <v>0</v>
      </c>
      <c r="O42" s="161">
        <v>0</v>
      </c>
      <c r="P42" s="161">
        <v>0</v>
      </c>
      <c r="Q42" s="161">
        <v>0</v>
      </c>
      <c r="R42" s="161">
        <v>0</v>
      </c>
      <c r="S42" s="161">
        <v>0</v>
      </c>
      <c r="T42" s="161">
        <v>0</v>
      </c>
      <c r="U42" s="161">
        <v>0</v>
      </c>
      <c r="V42" s="161">
        <v>0</v>
      </c>
      <c r="W42" s="161">
        <v>0</v>
      </c>
      <c r="X42" s="161">
        <v>0</v>
      </c>
      <c r="AB42" s="161" t="s">
        <v>242</v>
      </c>
      <c r="AC42" s="161" t="s">
        <v>242</v>
      </c>
      <c r="AD42" s="161" t="s">
        <v>242</v>
      </c>
      <c r="AE42" s="161" t="s">
        <v>242</v>
      </c>
      <c r="AF42" s="161" t="s">
        <v>241</v>
      </c>
      <c r="AG42" s="161" t="s">
        <v>241</v>
      </c>
      <c r="AH42" s="161" t="s">
        <v>242</v>
      </c>
      <c r="AI42" s="161">
        <v>20150801</v>
      </c>
      <c r="AJ42" s="161">
        <v>20160525</v>
      </c>
      <c r="AK42" s="161" t="s">
        <v>869</v>
      </c>
      <c r="AL42" t="s">
        <v>1078</v>
      </c>
      <c r="BN42" t="s">
        <v>1076</v>
      </c>
      <c r="BO42" t="s">
        <v>888</v>
      </c>
      <c r="BP42" s="159">
        <v>42255</v>
      </c>
      <c r="BQ42" s="159">
        <v>42508</v>
      </c>
      <c r="BR42" t="s">
        <v>877</v>
      </c>
      <c r="BS42">
        <v>316</v>
      </c>
      <c r="BT42" s="159">
        <v>42508</v>
      </c>
      <c r="BU42">
        <v>4</v>
      </c>
      <c r="BV42">
        <v>3</v>
      </c>
      <c r="BW42">
        <v>26</v>
      </c>
      <c r="BX42">
        <v>54</v>
      </c>
      <c r="BY42">
        <v>948</v>
      </c>
      <c r="BZ42">
        <v>1042</v>
      </c>
      <c r="CA42">
        <v>0</v>
      </c>
      <c r="CB42">
        <v>18</v>
      </c>
      <c r="CC42">
        <v>36</v>
      </c>
      <c r="CD42">
        <v>83</v>
      </c>
      <c r="CE42">
        <v>91</v>
      </c>
      <c r="CF42">
        <v>93</v>
      </c>
      <c r="CG42">
        <v>94</v>
      </c>
      <c r="CH42">
        <v>85</v>
      </c>
      <c r="CI42">
        <v>3203</v>
      </c>
      <c r="CJ42">
        <v>1.8571</v>
      </c>
      <c r="CK42">
        <v>4</v>
      </c>
      <c r="CL42">
        <v>2</v>
      </c>
      <c r="ET42" s="161">
        <v>0</v>
      </c>
      <c r="EU42" s="161">
        <v>0</v>
      </c>
      <c r="EV42" s="161">
        <v>0</v>
      </c>
      <c r="EW42" s="161">
        <v>0</v>
      </c>
      <c r="EX42" s="161">
        <v>0</v>
      </c>
      <c r="EY42" s="161">
        <v>0</v>
      </c>
      <c r="EZ42" s="161">
        <v>0</v>
      </c>
      <c r="FA42" s="161">
        <v>0</v>
      </c>
      <c r="FB42" s="161">
        <v>0</v>
      </c>
      <c r="FC42" s="161">
        <v>0</v>
      </c>
      <c r="FD42" s="161">
        <v>0</v>
      </c>
      <c r="FE42" s="161">
        <v>0</v>
      </c>
      <c r="HN42" s="161" t="s">
        <v>888</v>
      </c>
      <c r="HO42" s="159">
        <v>42247</v>
      </c>
      <c r="HP42" s="159">
        <v>42499</v>
      </c>
      <c r="HQ42" s="161">
        <v>3</v>
      </c>
      <c r="HR42" s="159">
        <v>42247</v>
      </c>
      <c r="HS42" s="161" t="s">
        <v>872</v>
      </c>
      <c r="HT42" s="161" t="s">
        <v>878</v>
      </c>
      <c r="HU42" s="161">
        <v>33</v>
      </c>
      <c r="HV42" s="161">
        <v>9</v>
      </c>
      <c r="HW42" s="161">
        <v>0</v>
      </c>
      <c r="HX42" s="159">
        <v>42348</v>
      </c>
      <c r="HY42" s="161" t="s">
        <v>874</v>
      </c>
      <c r="HZ42" s="161" t="s">
        <v>878</v>
      </c>
      <c r="IA42" s="161">
        <v>33</v>
      </c>
      <c r="IB42" s="161">
        <v>8</v>
      </c>
      <c r="IC42" s="161">
        <v>0</v>
      </c>
      <c r="ID42" s="159">
        <v>42499</v>
      </c>
      <c r="IE42" s="161" t="s">
        <v>879</v>
      </c>
      <c r="IF42" s="161" t="s">
        <v>873</v>
      </c>
      <c r="IG42" s="161">
        <v>37</v>
      </c>
      <c r="IH42" s="161">
        <v>17</v>
      </c>
      <c r="II42" s="161">
        <v>0</v>
      </c>
      <c r="JB42" s="161" t="s">
        <v>888</v>
      </c>
      <c r="JC42" s="161">
        <v>5</v>
      </c>
      <c r="JD42" s="161">
        <v>2</v>
      </c>
      <c r="JE42" s="161">
        <v>2</v>
      </c>
      <c r="JF42" s="161">
        <v>820</v>
      </c>
      <c r="JG42" s="159">
        <v>42499</v>
      </c>
      <c r="JH42" s="161">
        <v>316</v>
      </c>
      <c r="JI42" s="159">
        <v>42244</v>
      </c>
      <c r="JJ42" s="161">
        <v>120</v>
      </c>
      <c r="JK42" s="161">
        <v>16</v>
      </c>
      <c r="JL42" s="159">
        <v>42348</v>
      </c>
      <c r="JM42" s="161">
        <v>152</v>
      </c>
      <c r="JN42" s="161">
        <v>17</v>
      </c>
      <c r="JO42" s="159">
        <v>42499</v>
      </c>
      <c r="JP42" s="161">
        <v>316</v>
      </c>
      <c r="JQ42" s="161">
        <v>26</v>
      </c>
      <c r="MN42" t="str">
        <f t="shared" si="0"/>
        <v>NoNoNoYesYesNo</v>
      </c>
      <c r="MO42" t="str">
        <f>IF(AND(MN42="NoNoNoNoNoNo",JI42=""),"No Programs",VLOOKUP(MN42,Lookups!$DA$4:$DB$67,2,FALSE))</f>
        <v>System 44 Only</v>
      </c>
      <c r="MP42">
        <f t="shared" si="1"/>
        <v>0</v>
      </c>
      <c r="MQ42" t="str">
        <f t="shared" si="2"/>
        <v>System 44 User</v>
      </c>
      <c r="MR42" t="str">
        <f>Directions!$D$3</f>
        <v>Usage</v>
      </c>
      <c r="MS42" t="str">
        <f>VLOOKUP(MQ42,Lookups!$CU$71:$CV$80,2,FALSE)</f>
        <v>System 44 Record</v>
      </c>
      <c r="MT42">
        <f t="shared" si="3"/>
        <v>1</v>
      </c>
      <c r="MU42">
        <f t="shared" si="4"/>
        <v>1</v>
      </c>
      <c r="MV42">
        <f t="shared" si="5"/>
        <v>1</v>
      </c>
      <c r="MW42">
        <f t="shared" si="6"/>
        <v>1</v>
      </c>
      <c r="MX42">
        <f t="shared" si="7"/>
        <v>36</v>
      </c>
      <c r="MY42" t="str">
        <f t="shared" si="8"/>
        <v>Not Used</v>
      </c>
      <c r="MZ42">
        <f t="shared" si="9"/>
        <v>0</v>
      </c>
      <c r="NA42" t="str">
        <f t="shared" si="10"/>
        <v>Not Available</v>
      </c>
      <c r="NB42" t="str">
        <f t="shared" si="11"/>
        <v>Not Available</v>
      </c>
      <c r="NC42" t="str">
        <f t="shared" si="12"/>
        <v>4 Not Indicated</v>
      </c>
      <c r="ND42" t="str">
        <f t="shared" si="13"/>
        <v>4 Not Indicated</v>
      </c>
      <c r="NE42" t="str">
        <f t="shared" si="14"/>
        <v>4 Not Indicated</v>
      </c>
      <c r="NF42" t="str">
        <f t="shared" si="15"/>
        <v>4 Not Indicated</v>
      </c>
      <c r="NG42" t="str">
        <f t="shared" si="16"/>
        <v>4 Not Indicated</v>
      </c>
      <c r="NH42" s="159">
        <f t="shared" si="17"/>
        <v>42499</v>
      </c>
      <c r="NI42">
        <f t="shared" si="18"/>
        <v>316</v>
      </c>
      <c r="NJ42" s="159">
        <f t="shared" si="19"/>
        <v>42499</v>
      </c>
      <c r="NK42">
        <f t="shared" si="20"/>
        <v>316</v>
      </c>
      <c r="NL42">
        <f t="shared" si="21"/>
        <v>36.428571428571431</v>
      </c>
      <c r="NM42">
        <f t="shared" si="22"/>
        <v>1</v>
      </c>
      <c r="NN42">
        <f>IF(OR(E42="PK",E42="K",JJ42=""),"Null",INDEX(Lookups!$EZ$4:$FW$18,MATCH($JJ42,Lookups!$EY$4:$EY$18,1),MATCH($E42,Lookups!$EZ$3:$FW$3,0)))</f>
        <v>235</v>
      </c>
      <c r="NO42">
        <f>IF(OR(E42="PK",E42="K",JJ42=""),"Null",INDEX(Lookups!$EZ$4:$FW$18,MATCH($JJ42,Lookups!$EY$4:$EY$18,1),MATCH($E42,Lookups!$EZ$3:$FW$3,0) + 1))</f>
        <v>335</v>
      </c>
      <c r="NP42">
        <f t="shared" si="23"/>
        <v>470</v>
      </c>
      <c r="NQ42" t="str">
        <f t="shared" si="24"/>
        <v>PI is Recommended</v>
      </c>
      <c r="NR42" t="str">
        <f t="shared" si="25"/>
        <v>PI is Recommended</v>
      </c>
      <c r="NS42" t="str">
        <f t="shared" si="26"/>
        <v>BR to 199L</v>
      </c>
      <c r="NT42" t="str">
        <f t="shared" si="27"/>
        <v>200L to 399L</v>
      </c>
      <c r="NU42" t="str">
        <f t="shared" si="28"/>
        <v>200L to 399L</v>
      </c>
      <c r="NV42" s="183" t="str">
        <f t="array" ref="NV42">IF($NL42="No RI Tests","No RI Tests",VLOOKUP(IF(AND(E42="K",JJ42&lt;280),3,IF(AND(E42="K",JJ42&gt;=280),4,MAX(IF(E42=Lookups!$DF$6:$DF$99,IF(JJ42&gt;=Lookups!$DG$6:$DG$99,Lookups!$DH$6:$DH$99))))),Lookups!$DE$104:$DG$108,2,FALSE))</f>
        <v>1 Below Basic</v>
      </c>
      <c r="NW42" s="161" t="str">
        <f t="array" ref="NW42">IF($NL42="No RI Tests","No RI Tests",VLOOKUP(IF(AND(E42="K",JH42&lt;280),3,IF(AND(E42="K",JH42&gt;=280),4,MAX(IF(E42=Lookups!$DF$6:$DF$99,IF(NI42&gt;=Lookups!$DG$6:$DG$99,Lookups!$DH$6:$DH$99))))),Lookups!$DE$104:$DG$108,2,FALSE))</f>
        <v>1 Below Basic</v>
      </c>
      <c r="NX42" s="161" t="str">
        <f t="array" ref="NX42">IF($NL42="No RI Tests","No RI Tests",VLOOKUP(IF(AND(E42="K",NK42&lt;280),3,IF(AND(E42="K",NK42&gt;=280),4,MAX(IF(E42=Lookups!$DF$6:$DF$99,IF(NK42&gt;=Lookups!$DG$6:$DG$99,Lookups!$DH$6:$DH$99))))),Lookups!$DE$104:$DG$108,2,FALSE))</f>
        <v>1 Below Basic</v>
      </c>
      <c r="NY42">
        <f t="shared" si="29"/>
        <v>1</v>
      </c>
      <c r="NZ42">
        <f t="shared" si="30"/>
        <v>0</v>
      </c>
      <c r="OA42" t="str">
        <f t="shared" si="31"/>
        <v>Maintained Performance Level</v>
      </c>
      <c r="OB42" s="161" t="str">
        <f t="array" ref="OB42">IF($NL42="No RI Tests","No RI Tests",IF(E42="K","N/A",VLOOKUP(MAX(IF(E42=Lookups!$DF$6:$DF$99,IF(JJ42&gt;=Lookups!$DG$6:$DG$99,Lookups!$DI$6:$DI$99))),Lookups!$DE$104:$DG$108,3,FALSE)))</f>
        <v>1 Limited</v>
      </c>
      <c r="OC42" s="161" t="str">
        <f t="array" ref="OC42">IF($NL42="No RI Tests","No RI Tests",IF(E42="K","N/A",VLOOKUP(MAX(IF(E42=Lookups!$DF$6:$DF$99,IF(NI42&gt;=Lookups!$DG$6:$DG$99,Lookups!$DI$6:$DI$99))),Lookups!$DE$104:$DG$108,3,FALSE)))</f>
        <v>1 Limited</v>
      </c>
      <c r="OD42" s="161" t="str">
        <f t="array" ref="OD42">IF($NL42="No RI Tests","No RI Tests",IF(E42="K","N/A",VLOOKUP(MAX(IF(E42=Lookups!$DF$6:$DF$99,IF(NK42&gt;=Lookups!$DG$6:$DG$99,Lookups!$DI$6:$DI$99))),Lookups!$DE$104:$DG$108,3,FALSE)))</f>
        <v>1 Limited</v>
      </c>
      <c r="OE42">
        <f t="shared" si="32"/>
        <v>1</v>
      </c>
      <c r="OF42">
        <f t="shared" si="33"/>
        <v>0</v>
      </c>
      <c r="OG42" t="str">
        <f t="shared" si="34"/>
        <v>Maintained Performance Level</v>
      </c>
      <c r="OH42">
        <f t="shared" si="35"/>
        <v>196</v>
      </c>
      <c r="OI42">
        <f t="shared" si="36"/>
        <v>1</v>
      </c>
      <c r="OJ42">
        <f t="shared" si="37"/>
        <v>0</v>
      </c>
      <c r="OK42">
        <f t="shared" si="38"/>
        <v>0</v>
      </c>
      <c r="OL42">
        <f t="shared" si="39"/>
        <v>0.68771929824561406</v>
      </c>
      <c r="OM42" t="str">
        <f t="shared" si="40"/>
        <v>Fall Administration</v>
      </c>
      <c r="ON42" t="str">
        <f t="shared" si="41"/>
        <v>Winter Administration</v>
      </c>
      <c r="OO42" t="str">
        <f t="shared" si="42"/>
        <v>Fall to Winter RI</v>
      </c>
      <c r="OP42" t="str">
        <f ca="1">IF(AND(HR42&lt;&gt;"",JJ42&lt;600),IF(HT42="Advancing","Tier 2","Tier 3"),IF(JI42="","Null",IF(OR(E42="K",E42&lt;3),"FRA Recommended",IF(JJ42&gt;=IF(E42&lt;6,400,600),IF(JJ42&lt;VLOOKUP(E42,Lookups!$AP$3:$AR$16,3,FALSE),"Tier 2","Core"),IF(JJ42&lt;400,IF(RAND()&lt;0.81,"Tier 3","Tier 2"),IF(RAND()&lt;0.51,"Tier 3","Tier 2"))))))</f>
        <v>Tier 3</v>
      </c>
      <c r="OQ42" t="str">
        <f t="shared" si="43"/>
        <v>Average Reading Invt. at Least 15 Minutes Long</v>
      </c>
      <c r="OR42">
        <f t="shared" si="44"/>
        <v>0</v>
      </c>
      <c r="OS42" t="str">
        <f t="shared" si="45"/>
        <v>Null</v>
      </c>
      <c r="OT42">
        <f t="shared" si="46"/>
        <v>196</v>
      </c>
      <c r="OU42" s="159">
        <f t="shared" si="47"/>
        <v>42499</v>
      </c>
      <c r="OV42" t="str">
        <f t="shared" si="48"/>
        <v>Form 3</v>
      </c>
      <c r="OW42" t="str">
        <f t="shared" si="49"/>
        <v>Developing</v>
      </c>
      <c r="OX42">
        <f t="shared" si="50"/>
        <v>37</v>
      </c>
      <c r="OY42">
        <f t="shared" si="51"/>
        <v>17</v>
      </c>
      <c r="OZ42">
        <f t="shared" si="52"/>
        <v>0</v>
      </c>
      <c r="PA42" s="159">
        <f t="shared" si="53"/>
        <v>42499</v>
      </c>
      <c r="PB42" t="str">
        <f t="shared" si="54"/>
        <v>Form 3</v>
      </c>
      <c r="PC42" t="str">
        <f t="shared" si="55"/>
        <v>Developing</v>
      </c>
      <c r="PD42">
        <f t="shared" si="56"/>
        <v>37</v>
      </c>
      <c r="PE42">
        <f t="shared" si="57"/>
        <v>17</v>
      </c>
      <c r="PF42">
        <f t="shared" si="58"/>
        <v>0</v>
      </c>
      <c r="PG42">
        <f t="shared" si="59"/>
        <v>36</v>
      </c>
      <c r="PH42">
        <f t="shared" si="60"/>
        <v>1</v>
      </c>
      <c r="PI42">
        <f t="shared" si="61"/>
        <v>1</v>
      </c>
      <c r="PJ42">
        <f t="shared" si="62"/>
        <v>33</v>
      </c>
      <c r="PK42">
        <f>IF(HR42="","Null",IF(E42&lt;3,"Null",IF(HU42=0,0,IF(HS42="Form 1",VLOOKUP(HU42,Lookups!$BE$3:$BP$63,E42,FALSE),IF(HS42="Form 2",VLOOKUP(HU42,Lookups!$BE$67:$BP$127,E42,FALSE),VLOOKUP(HU42,Lookups!$BE$130:$BP$190,E42,FALSE))))))</f>
        <v>5</v>
      </c>
      <c r="PL42">
        <f t="shared" si="63"/>
        <v>37</v>
      </c>
      <c r="PM42">
        <f>IF($PH42=0,"Null",IF(E42&lt;3,"Null",IF(OX42=0,0,IF(OV42="Form 1",VLOOKUP(OX42,Lookups!$BE$3:$BP$63,E42,FALSE),IF(OV42="Form 2",VLOOKUP(OX42,Lookups!$BE$67:$BP$127,E42,FALSE),VLOOKUP(OX42,Lookups!$BE$130:$BP$190,E42,FALSE))))))</f>
        <v>5</v>
      </c>
      <c r="PN42">
        <f t="shared" si="64"/>
        <v>4</v>
      </c>
      <c r="PO42">
        <f t="shared" si="65"/>
        <v>1</v>
      </c>
      <c r="PP42">
        <f t="shared" si="66"/>
        <v>9</v>
      </c>
      <c r="PQ42">
        <f>IF(HR42="","Null",IF(E42&lt;3,"Null",IF(HV42=0,0,IF(HS42="Form 1",VLOOKUP(HV42,Lookups!$BR$3:$CC$63,E42,FALSE),IF(HS42="Form 2",VLOOKUP(HV42,Lookups!$BR$67:$CC$127,E42,FALSE),VLOOKUP(HV42,Lookups!$BR$130:$CC$190,E42,FALSE))))))</f>
        <v>13</v>
      </c>
      <c r="PR42">
        <f t="shared" si="67"/>
        <v>17</v>
      </c>
      <c r="PS42">
        <f>IF(HR42="","Null",IF(E42&lt;3,"Null",IF(OY42=0,0,IF(OW42="Form 1",VLOOKUP(OY42,Lookups!$BR$3:$CC$63,E42,FALSE),IF(OW42="Form 2",VLOOKUP(OY42,Lookups!$BR$67:$CC$127,E42,FALSE),VLOOKUP(OY42,Lookups!$BR$130:$CC$190,E42,FALSE))))))</f>
        <v>27</v>
      </c>
      <c r="PT42">
        <f t="shared" si="68"/>
        <v>8</v>
      </c>
      <c r="PU42">
        <f t="shared" si="69"/>
        <v>1</v>
      </c>
      <c r="PV42">
        <f t="shared" si="70"/>
        <v>0</v>
      </c>
      <c r="PW42" t="str">
        <f t="shared" si="71"/>
        <v>Fall to Spring PI Administration</v>
      </c>
      <c r="PX42">
        <f t="shared" si="72"/>
        <v>0</v>
      </c>
      <c r="PY42">
        <f t="shared" si="73"/>
        <v>1</v>
      </c>
      <c r="PZ42" t="str">
        <f t="shared" si="74"/>
        <v>40 to 59 Sessions</v>
      </c>
      <c r="QA42" t="str">
        <f t="shared" si="75"/>
        <v>Series 1</v>
      </c>
      <c r="QB42" t="str">
        <f t="shared" si="76"/>
        <v>In Series 1 to 4</v>
      </c>
      <c r="QC42" t="str">
        <f>IF($MS42="System 44 Record",IF(BQ42&lt;MEDIAN(Directions!$F$3,Directions!$F$6),"Mid-Year Exited Student","Full Year Participant")&amp;IF(BP42&lt;Directions!$F$3,", Started Prior Year",", Started This Year"),"Null")</f>
        <v>Full Year Participant, Started This Year</v>
      </c>
      <c r="QD42">
        <f t="shared" si="77"/>
        <v>0</v>
      </c>
      <c r="QE42">
        <f t="shared" si="78"/>
        <v>0</v>
      </c>
      <c r="QF42">
        <f t="shared" si="79"/>
        <v>1</v>
      </c>
      <c r="QG42">
        <f t="shared" si="80"/>
        <v>0</v>
      </c>
      <c r="QH42">
        <f t="shared" si="81"/>
        <v>0</v>
      </c>
      <c r="QI42">
        <f t="shared" si="82"/>
        <v>0</v>
      </c>
      <c r="QJ42" t="str">
        <f t="shared" si="83"/>
        <v>RC! Only</v>
      </c>
      <c r="QK42" t="str">
        <f t="shared" si="84"/>
        <v>Null</v>
      </c>
      <c r="QL42" t="str">
        <f t="shared" si="85"/>
        <v>Null</v>
      </c>
      <c r="QM42" t="str">
        <f>IF($MS42="READ 180 Record",IF(AQ42="","Null",VLOOKUP(JJ42,Lookups!$DX$3:$EB$2054,AN42+1,FALSE)),"Null")</f>
        <v>Null</v>
      </c>
      <c r="QN42" t="str">
        <f t="shared" si="86"/>
        <v>Null</v>
      </c>
    </row>
    <row r="43" spans="1:456" x14ac:dyDescent="0.25">
      <c r="A43" s="161" t="s">
        <v>1447</v>
      </c>
      <c r="B43" s="161" t="s">
        <v>1447</v>
      </c>
      <c r="C43" s="161" t="s">
        <v>1447</v>
      </c>
      <c r="D43" s="161" t="s">
        <v>1447</v>
      </c>
      <c r="E43" s="161">
        <v>4</v>
      </c>
      <c r="F43" s="161" t="s">
        <v>1447</v>
      </c>
      <c r="G43" s="161" t="s">
        <v>875</v>
      </c>
      <c r="H43" s="161" t="s">
        <v>876</v>
      </c>
      <c r="I43" s="161">
        <v>321</v>
      </c>
      <c r="J43" s="159">
        <v>42500</v>
      </c>
      <c r="K43" s="161">
        <v>0</v>
      </c>
      <c r="L43" s="161">
        <v>0</v>
      </c>
      <c r="M43" s="161">
        <v>0</v>
      </c>
      <c r="N43" s="161">
        <v>0</v>
      </c>
      <c r="O43" s="161">
        <v>0</v>
      </c>
      <c r="P43" s="161">
        <v>0</v>
      </c>
      <c r="Q43" s="161">
        <v>0</v>
      </c>
      <c r="R43" s="161">
        <v>0</v>
      </c>
      <c r="S43" s="161">
        <v>0</v>
      </c>
      <c r="T43" s="161">
        <v>0</v>
      </c>
      <c r="U43" s="161">
        <v>0</v>
      </c>
      <c r="V43" s="161">
        <v>0</v>
      </c>
      <c r="W43" s="161">
        <v>0</v>
      </c>
      <c r="X43" s="161">
        <v>0</v>
      </c>
      <c r="AB43" s="161" t="s">
        <v>242</v>
      </c>
      <c r="AC43" s="161" t="s">
        <v>242</v>
      </c>
      <c r="AD43" s="161" t="s">
        <v>242</v>
      </c>
      <c r="AE43" s="161" t="s">
        <v>242</v>
      </c>
      <c r="AF43" s="161" t="s">
        <v>241</v>
      </c>
      <c r="AG43" s="161" t="s">
        <v>241</v>
      </c>
      <c r="AH43" s="161" t="s">
        <v>242</v>
      </c>
      <c r="AI43" s="161">
        <v>20150801</v>
      </c>
      <c r="AJ43" s="161">
        <v>20160525</v>
      </c>
      <c r="AK43" s="161" t="s">
        <v>869</v>
      </c>
      <c r="AL43" t="s">
        <v>1078</v>
      </c>
      <c r="BN43" t="s">
        <v>1076</v>
      </c>
      <c r="BO43" t="s">
        <v>876</v>
      </c>
      <c r="BP43" s="159">
        <v>42269</v>
      </c>
      <c r="BQ43" s="159">
        <v>42486</v>
      </c>
      <c r="BR43" t="s">
        <v>871</v>
      </c>
      <c r="BS43">
        <v>321</v>
      </c>
      <c r="BT43" s="159">
        <v>42486</v>
      </c>
      <c r="BU43">
        <v>9</v>
      </c>
      <c r="BV43">
        <v>2</v>
      </c>
      <c r="BW43">
        <v>58</v>
      </c>
      <c r="BX43">
        <v>62</v>
      </c>
      <c r="BY43">
        <v>872</v>
      </c>
      <c r="BZ43">
        <v>913</v>
      </c>
      <c r="CA43">
        <v>24</v>
      </c>
      <c r="CB43">
        <v>16</v>
      </c>
      <c r="CC43">
        <v>26</v>
      </c>
      <c r="CD43">
        <v>90</v>
      </c>
      <c r="CE43">
        <v>98</v>
      </c>
      <c r="CF43">
        <v>92</v>
      </c>
      <c r="CG43">
        <v>98</v>
      </c>
      <c r="CH43">
        <v>94</v>
      </c>
      <c r="CI43">
        <v>7694</v>
      </c>
      <c r="CJ43">
        <v>2.48</v>
      </c>
      <c r="CK43">
        <v>9</v>
      </c>
      <c r="CL43">
        <v>1</v>
      </c>
      <c r="ET43" s="161">
        <v>0</v>
      </c>
      <c r="EU43" s="161">
        <v>0</v>
      </c>
      <c r="EV43" s="161">
        <v>0</v>
      </c>
      <c r="EW43" s="161">
        <v>0</v>
      </c>
      <c r="EX43" s="161">
        <v>0</v>
      </c>
      <c r="EY43" s="161">
        <v>0</v>
      </c>
      <c r="EZ43" s="161">
        <v>0</v>
      </c>
      <c r="FA43" s="161">
        <v>0</v>
      </c>
      <c r="FB43" s="161">
        <v>0</v>
      </c>
      <c r="FC43" s="161">
        <v>0</v>
      </c>
      <c r="FD43" s="161">
        <v>0</v>
      </c>
      <c r="FE43" s="161">
        <v>0</v>
      </c>
      <c r="HN43" s="161" t="s">
        <v>876</v>
      </c>
      <c r="HO43" s="159">
        <v>42244</v>
      </c>
      <c r="HP43" s="159">
        <v>42500</v>
      </c>
      <c r="HQ43" s="161">
        <v>3</v>
      </c>
      <c r="HR43" s="159">
        <v>42244</v>
      </c>
      <c r="HS43" s="161" t="s">
        <v>872</v>
      </c>
      <c r="HT43" s="161" t="s">
        <v>873</v>
      </c>
      <c r="HU43" s="161">
        <v>48</v>
      </c>
      <c r="HV43" s="161">
        <v>19</v>
      </c>
      <c r="HW43" s="161">
        <v>0</v>
      </c>
      <c r="HX43" s="159">
        <v>42342</v>
      </c>
      <c r="HY43" s="161" t="s">
        <v>874</v>
      </c>
      <c r="HZ43" s="161" t="s">
        <v>873</v>
      </c>
      <c r="IA43" s="161">
        <v>52</v>
      </c>
      <c r="IB43" s="161">
        <v>21</v>
      </c>
      <c r="IC43" s="161">
        <v>0</v>
      </c>
      <c r="ID43" s="159">
        <v>42500</v>
      </c>
      <c r="IE43" s="161" t="s">
        <v>879</v>
      </c>
      <c r="IF43" s="161" t="s">
        <v>873</v>
      </c>
      <c r="IG43" s="161">
        <v>54</v>
      </c>
      <c r="IH43" s="161">
        <v>19</v>
      </c>
      <c r="II43" s="161">
        <v>0</v>
      </c>
      <c r="JB43" s="161" t="s">
        <v>876</v>
      </c>
      <c r="JC43" s="161">
        <v>8</v>
      </c>
      <c r="JD43" s="161">
        <v>5</v>
      </c>
      <c r="JE43" s="161">
        <v>5</v>
      </c>
      <c r="JF43" s="161">
        <v>2291</v>
      </c>
      <c r="JG43" s="159">
        <v>42500</v>
      </c>
      <c r="JH43" s="161">
        <v>321</v>
      </c>
      <c r="JI43" s="159">
        <v>42242</v>
      </c>
      <c r="JJ43" s="161">
        <v>0</v>
      </c>
      <c r="JK43" s="161">
        <v>10</v>
      </c>
      <c r="JL43" s="159">
        <v>42340</v>
      </c>
      <c r="JM43" s="161">
        <v>0</v>
      </c>
      <c r="JN43" s="161">
        <v>4</v>
      </c>
      <c r="JO43" s="159">
        <v>42500</v>
      </c>
      <c r="JP43" s="161">
        <v>321</v>
      </c>
      <c r="JQ43" s="161">
        <v>5</v>
      </c>
      <c r="MN43" t="str">
        <f t="shared" si="0"/>
        <v>NoNoNoYesYesNo</v>
      </c>
      <c r="MO43" t="str">
        <f>IF(AND(MN43="NoNoNoNoNoNo",JI43=""),"No Programs",VLOOKUP(MN43,Lookups!$DA$4:$DB$67,2,FALSE))</f>
        <v>System 44 Only</v>
      </c>
      <c r="MP43">
        <f t="shared" si="1"/>
        <v>0</v>
      </c>
      <c r="MQ43" t="str">
        <f t="shared" si="2"/>
        <v>System 44 User</v>
      </c>
      <c r="MR43" t="str">
        <f>Directions!$D$3</f>
        <v>Usage</v>
      </c>
      <c r="MS43" t="str">
        <f>VLOOKUP(MQ43,Lookups!$CU$71:$CV$80,2,FALSE)</f>
        <v>System 44 Record</v>
      </c>
      <c r="MT43">
        <f t="shared" si="3"/>
        <v>1</v>
      </c>
      <c r="MU43">
        <f t="shared" si="4"/>
        <v>1</v>
      </c>
      <c r="MV43">
        <f t="shared" si="5"/>
        <v>1</v>
      </c>
      <c r="MW43">
        <f t="shared" si="6"/>
        <v>1</v>
      </c>
      <c r="MX43">
        <f t="shared" si="7"/>
        <v>36.571428571428569</v>
      </c>
      <c r="MY43" t="str">
        <f t="shared" si="8"/>
        <v>Not Used</v>
      </c>
      <c r="MZ43">
        <f t="shared" si="9"/>
        <v>0</v>
      </c>
      <c r="NA43" t="str">
        <f t="shared" si="10"/>
        <v>Not Available</v>
      </c>
      <c r="NB43" t="str">
        <f t="shared" si="11"/>
        <v>Not Available</v>
      </c>
      <c r="NC43" t="str">
        <f t="shared" si="12"/>
        <v>4 Not Indicated</v>
      </c>
      <c r="ND43" t="str">
        <f t="shared" si="13"/>
        <v>4 Not Indicated</v>
      </c>
      <c r="NE43" t="str">
        <f t="shared" si="14"/>
        <v>4 Not Indicated</v>
      </c>
      <c r="NF43" t="str">
        <f t="shared" si="15"/>
        <v>4 Not Indicated</v>
      </c>
      <c r="NG43" t="str">
        <f t="shared" si="16"/>
        <v>4 Not Indicated</v>
      </c>
      <c r="NH43" s="159">
        <f t="shared" si="17"/>
        <v>42500</v>
      </c>
      <c r="NI43">
        <f t="shared" si="18"/>
        <v>321</v>
      </c>
      <c r="NJ43" s="159">
        <f t="shared" si="19"/>
        <v>42500</v>
      </c>
      <c r="NK43">
        <f t="shared" si="20"/>
        <v>321</v>
      </c>
      <c r="NL43">
        <f t="shared" si="21"/>
        <v>36.857142857142854</v>
      </c>
      <c r="NM43">
        <f t="shared" si="22"/>
        <v>1</v>
      </c>
      <c r="NN43">
        <f>IF(OR(E43="PK",E43="K",JJ43=""),"Null",INDEX(Lookups!$EZ$4:$FW$18,MATCH($JJ43,Lookups!$EY$4:$EY$18,1),MATCH($E43,Lookups!$EZ$3:$FW$3,0)))</f>
        <v>245</v>
      </c>
      <c r="NO43">
        <f>IF(OR(E43="PK",E43="K",JJ43=""),"Null",INDEX(Lookups!$EZ$4:$FW$18,MATCH($JJ43,Lookups!$EY$4:$EY$18,1),MATCH($E43,Lookups!$EZ$3:$FW$3,0) + 1))</f>
        <v>345</v>
      </c>
      <c r="NP43">
        <f t="shared" si="23"/>
        <v>490</v>
      </c>
      <c r="NQ43" t="str">
        <f t="shared" si="24"/>
        <v>PI is Recommended</v>
      </c>
      <c r="NR43" t="str">
        <f t="shared" si="25"/>
        <v>PI is Recommended</v>
      </c>
      <c r="NS43" t="str">
        <f t="shared" si="26"/>
        <v>BR to 199L</v>
      </c>
      <c r="NT43" t="str">
        <f t="shared" si="27"/>
        <v>200L to 399L</v>
      </c>
      <c r="NU43" t="str">
        <f t="shared" si="28"/>
        <v>200L to 399L</v>
      </c>
      <c r="NV43" s="183" t="str">
        <f t="array" ref="NV43">IF($NL43="No RI Tests","No RI Tests",VLOOKUP(IF(AND(E43="K",JJ43&lt;280),3,IF(AND(E43="K",JJ43&gt;=280),4,MAX(IF(E43=Lookups!$DF$6:$DF$99,IF(JJ43&gt;=Lookups!$DG$6:$DG$99,Lookups!$DH$6:$DH$99))))),Lookups!$DE$104:$DG$108,2,FALSE))</f>
        <v>1 Below Basic</v>
      </c>
      <c r="NW43" s="161" t="str">
        <f t="array" ref="NW43">IF($NL43="No RI Tests","No RI Tests",VLOOKUP(IF(AND(E43="K",JH43&lt;280),3,IF(AND(E43="K",JH43&gt;=280),4,MAX(IF(E43=Lookups!$DF$6:$DF$99,IF(NI43&gt;=Lookups!$DG$6:$DG$99,Lookups!$DH$6:$DH$99))))),Lookups!$DE$104:$DG$108,2,FALSE))</f>
        <v>1 Below Basic</v>
      </c>
      <c r="NX43" s="161" t="str">
        <f t="array" ref="NX43">IF($NL43="No RI Tests","No RI Tests",VLOOKUP(IF(AND(E43="K",NK43&lt;280),3,IF(AND(E43="K",NK43&gt;=280),4,MAX(IF(E43=Lookups!$DF$6:$DF$99,IF(NK43&gt;=Lookups!$DG$6:$DG$99,Lookups!$DH$6:$DH$99))))),Lookups!$DE$104:$DG$108,2,FALSE))</f>
        <v>1 Below Basic</v>
      </c>
      <c r="NY43">
        <f t="shared" si="29"/>
        <v>1</v>
      </c>
      <c r="NZ43">
        <f t="shared" si="30"/>
        <v>0</v>
      </c>
      <c r="OA43" t="str">
        <f t="shared" si="31"/>
        <v>Maintained Performance Level</v>
      </c>
      <c r="OB43" s="161" t="str">
        <f t="array" ref="OB43">IF($NL43="No RI Tests","No RI Tests",IF(E43="K","N/A",VLOOKUP(MAX(IF(E43=Lookups!$DF$6:$DF$99,IF(JJ43&gt;=Lookups!$DG$6:$DG$99,Lookups!$DI$6:$DI$99))),Lookups!$DE$104:$DG$108,3,FALSE)))</f>
        <v>1 Limited</v>
      </c>
      <c r="OC43" s="161" t="str">
        <f t="array" ref="OC43">IF($NL43="No RI Tests","No RI Tests",IF(E43="K","N/A",VLOOKUP(MAX(IF(E43=Lookups!$DF$6:$DF$99,IF(NI43&gt;=Lookups!$DG$6:$DG$99,Lookups!$DI$6:$DI$99))),Lookups!$DE$104:$DG$108,3,FALSE)))</f>
        <v>1 Limited</v>
      </c>
      <c r="OD43" s="161" t="str">
        <f t="array" ref="OD43">IF($NL43="No RI Tests","No RI Tests",IF(E43="K","N/A",VLOOKUP(MAX(IF(E43=Lookups!$DF$6:$DF$99,IF(NK43&gt;=Lookups!$DG$6:$DG$99,Lookups!$DI$6:$DI$99))),Lookups!$DE$104:$DG$108,3,FALSE)))</f>
        <v>1 Limited</v>
      </c>
      <c r="OE43">
        <f t="shared" si="32"/>
        <v>1</v>
      </c>
      <c r="OF43">
        <f t="shared" si="33"/>
        <v>0</v>
      </c>
      <c r="OG43" t="str">
        <f t="shared" si="34"/>
        <v>Maintained Performance Level</v>
      </c>
      <c r="OH43">
        <f t="shared" si="35"/>
        <v>321</v>
      </c>
      <c r="OI43">
        <f t="shared" si="36"/>
        <v>1</v>
      </c>
      <c r="OJ43">
        <f t="shared" si="37"/>
        <v>1</v>
      </c>
      <c r="OK43">
        <f t="shared" si="38"/>
        <v>0</v>
      </c>
      <c r="OL43">
        <f t="shared" si="39"/>
        <v>1.0881355932203389</v>
      </c>
      <c r="OM43" t="str">
        <f t="shared" si="40"/>
        <v>Fall Administration</v>
      </c>
      <c r="ON43" t="str">
        <f t="shared" si="41"/>
        <v>Winter Administration</v>
      </c>
      <c r="OO43" t="str">
        <f t="shared" si="42"/>
        <v>Fall to Winter RI</v>
      </c>
      <c r="OP43" t="str">
        <f ca="1">IF(AND(HR43&lt;&gt;"",JJ43&lt;600),IF(HT43="Advancing","Tier 2","Tier 3"),IF(JI43="","Null",IF(OR(E43="K",E43&lt;3),"FRA Recommended",IF(JJ43&gt;=IF(E43&lt;6,400,600),IF(JJ43&lt;VLOOKUP(E43,Lookups!$AP$3:$AR$16,3,FALSE),"Tier 2","Core"),IF(JJ43&lt;400,IF(RAND()&lt;0.81,"Tier 3","Tier 2"),IF(RAND()&lt;0.51,"Tier 3","Tier 2"))))))</f>
        <v>Tier 3</v>
      </c>
      <c r="OQ43" t="str">
        <f t="shared" si="43"/>
        <v>Average Reading Invt. Under 15 Minutes Long</v>
      </c>
      <c r="OR43">
        <f t="shared" si="44"/>
        <v>0</v>
      </c>
      <c r="OS43" t="str">
        <f t="shared" si="45"/>
        <v>Null</v>
      </c>
      <c r="OT43">
        <f t="shared" si="46"/>
        <v>321</v>
      </c>
      <c r="OU43" s="159">
        <f t="shared" si="47"/>
        <v>42500</v>
      </c>
      <c r="OV43" t="str">
        <f t="shared" si="48"/>
        <v>Form 3</v>
      </c>
      <c r="OW43" t="str">
        <f t="shared" si="49"/>
        <v>Developing</v>
      </c>
      <c r="OX43">
        <f t="shared" si="50"/>
        <v>54</v>
      </c>
      <c r="OY43">
        <f t="shared" si="51"/>
        <v>19</v>
      </c>
      <c r="OZ43">
        <f t="shared" si="52"/>
        <v>0</v>
      </c>
      <c r="PA43" s="159">
        <f t="shared" si="53"/>
        <v>42342</v>
      </c>
      <c r="PB43" t="str">
        <f t="shared" si="54"/>
        <v>Form 2</v>
      </c>
      <c r="PC43" t="str">
        <f t="shared" si="55"/>
        <v>Developing</v>
      </c>
      <c r="PD43">
        <f t="shared" si="56"/>
        <v>52</v>
      </c>
      <c r="PE43">
        <f t="shared" si="57"/>
        <v>21</v>
      </c>
      <c r="PF43">
        <f t="shared" si="58"/>
        <v>0</v>
      </c>
      <c r="PG43">
        <f t="shared" si="59"/>
        <v>36.571428571428569</v>
      </c>
      <c r="PH43">
        <f t="shared" si="60"/>
        <v>1</v>
      </c>
      <c r="PI43">
        <f t="shared" si="61"/>
        <v>1</v>
      </c>
      <c r="PJ43">
        <f t="shared" si="62"/>
        <v>48</v>
      </c>
      <c r="PK43">
        <f>IF(HR43="","Null",IF(E43&lt;3,"Null",IF(HU43=0,0,IF(HS43="Form 1",VLOOKUP(HU43,Lookups!$BE$3:$BP$63,E43,FALSE),IF(HS43="Form 2",VLOOKUP(HU43,Lookups!$BE$67:$BP$127,E43,FALSE),VLOOKUP(HU43,Lookups!$BE$130:$BP$190,E43,FALSE))))))</f>
        <v>60</v>
      </c>
      <c r="PL43">
        <f t="shared" si="63"/>
        <v>54</v>
      </c>
      <c r="PM43">
        <f>IF($PH43=0,"Null",IF(E43&lt;3,"Null",IF(OX43=0,0,IF(OV43="Form 1",VLOOKUP(OX43,Lookups!$BE$3:$BP$63,E43,FALSE),IF(OV43="Form 2",VLOOKUP(OX43,Lookups!$BE$67:$BP$127,E43,FALSE),VLOOKUP(OX43,Lookups!$BE$130:$BP$190,E43,FALSE))))))</f>
        <v>67</v>
      </c>
      <c r="PN43">
        <f t="shared" si="64"/>
        <v>6</v>
      </c>
      <c r="PO43">
        <f t="shared" si="65"/>
        <v>1</v>
      </c>
      <c r="PP43">
        <f t="shared" si="66"/>
        <v>19</v>
      </c>
      <c r="PQ43">
        <f>IF(HR43="","Null",IF(E43&lt;3,"Null",IF(HV43=0,0,IF(HS43="Form 1",VLOOKUP(HV43,Lookups!$BR$3:$CC$63,E43,FALSE),IF(HS43="Form 2",VLOOKUP(HV43,Lookups!$BR$67:$CC$127,E43,FALSE),VLOOKUP(HV43,Lookups!$BR$130:$CC$190,E43,FALSE))))))</f>
        <v>61</v>
      </c>
      <c r="PR43">
        <f t="shared" si="67"/>
        <v>19</v>
      </c>
      <c r="PS43">
        <f>IF(HR43="","Null",IF(E43&lt;3,"Null",IF(OY43=0,0,IF(OW43="Form 1",VLOOKUP(OY43,Lookups!$BR$3:$CC$63,E43,FALSE),IF(OW43="Form 2",VLOOKUP(OY43,Lookups!$BR$67:$CC$127,E43,FALSE),VLOOKUP(OY43,Lookups!$BR$130:$CC$190,E43,FALSE))))))</f>
        <v>50</v>
      </c>
      <c r="PT43">
        <f t="shared" si="68"/>
        <v>0</v>
      </c>
      <c r="PU43">
        <f t="shared" si="69"/>
        <v>0</v>
      </c>
      <c r="PV43">
        <f t="shared" si="70"/>
        <v>0</v>
      </c>
      <c r="PW43" t="str">
        <f t="shared" si="71"/>
        <v>Fall to Spring PI Administration</v>
      </c>
      <c r="PX43">
        <f t="shared" si="72"/>
        <v>0</v>
      </c>
      <c r="PY43">
        <f t="shared" si="73"/>
        <v>1</v>
      </c>
      <c r="PZ43" t="str">
        <f t="shared" si="74"/>
        <v>60 to 79 Sessions</v>
      </c>
      <c r="QA43" t="str">
        <f t="shared" si="75"/>
        <v>Series 4</v>
      </c>
      <c r="QB43" t="str">
        <f t="shared" si="76"/>
        <v>In Series 9 to 12</v>
      </c>
      <c r="QC43" t="str">
        <f>IF($MS43="System 44 Record",IF(BQ43&lt;MEDIAN(Directions!$F$3,Directions!$F$6),"Mid-Year Exited Student","Full Year Participant")&amp;IF(BP43&lt;Directions!$F$3,", Started Prior Year",", Started This Year"),"Null")</f>
        <v>Full Year Participant, Started This Year</v>
      </c>
      <c r="QD43">
        <f t="shared" si="77"/>
        <v>0</v>
      </c>
      <c r="QE43">
        <f t="shared" si="78"/>
        <v>0</v>
      </c>
      <c r="QF43">
        <f t="shared" si="79"/>
        <v>1</v>
      </c>
      <c r="QG43">
        <f t="shared" si="80"/>
        <v>0</v>
      </c>
      <c r="QH43">
        <f t="shared" si="81"/>
        <v>0</v>
      </c>
      <c r="QI43">
        <f t="shared" si="82"/>
        <v>0</v>
      </c>
      <c r="QJ43" t="str">
        <f t="shared" si="83"/>
        <v>RC! Only</v>
      </c>
      <c r="QK43" t="str">
        <f t="shared" si="84"/>
        <v>Null</v>
      </c>
      <c r="QL43" t="str">
        <f t="shared" si="85"/>
        <v>Null</v>
      </c>
      <c r="QM43" t="str">
        <f>IF($MS43="READ 180 Record",IF(AQ43="","Null",VLOOKUP(JJ43,Lookups!$DX$3:$EB$2054,AN43+1,FALSE)),"Null")</f>
        <v>Null</v>
      </c>
      <c r="QN43" t="str">
        <f t="shared" si="86"/>
        <v>Null</v>
      </c>
    </row>
    <row r="44" spans="1:456" x14ac:dyDescent="0.25">
      <c r="A44" s="161" t="s">
        <v>1447</v>
      </c>
      <c r="B44" s="161" t="s">
        <v>1447</v>
      </c>
      <c r="C44" s="161" t="s">
        <v>1447</v>
      </c>
      <c r="D44" s="161" t="s">
        <v>1447</v>
      </c>
      <c r="E44" s="161">
        <v>11</v>
      </c>
      <c r="F44" s="161" t="s">
        <v>1447</v>
      </c>
      <c r="G44" s="161" t="s">
        <v>880</v>
      </c>
      <c r="H44" s="161" t="s">
        <v>881</v>
      </c>
      <c r="K44" s="161">
        <v>0</v>
      </c>
      <c r="L44" s="161">
        <v>0</v>
      </c>
      <c r="M44" s="161">
        <v>0</v>
      </c>
      <c r="N44" s="161">
        <v>0</v>
      </c>
      <c r="O44" s="161">
        <v>0</v>
      </c>
      <c r="P44" s="161">
        <v>0</v>
      </c>
      <c r="Q44" s="161">
        <v>0</v>
      </c>
      <c r="R44" s="161">
        <v>0</v>
      </c>
      <c r="S44" s="161">
        <v>0</v>
      </c>
      <c r="T44" s="161">
        <v>0</v>
      </c>
      <c r="U44" s="161">
        <v>0</v>
      </c>
      <c r="V44" s="161">
        <v>0</v>
      </c>
      <c r="W44" s="161">
        <v>0</v>
      </c>
      <c r="X44" s="161">
        <v>0</v>
      </c>
      <c r="AB44" s="161" t="s">
        <v>242</v>
      </c>
      <c r="AC44" s="161" t="s">
        <v>242</v>
      </c>
      <c r="AD44" s="161" t="s">
        <v>242</v>
      </c>
      <c r="AE44" s="161" t="s">
        <v>242</v>
      </c>
      <c r="AF44" s="161" t="s">
        <v>242</v>
      </c>
      <c r="AG44" s="161" t="s">
        <v>242</v>
      </c>
      <c r="AH44" s="161" t="s">
        <v>242</v>
      </c>
      <c r="AI44" s="161">
        <v>20150801</v>
      </c>
      <c r="AJ44" s="161">
        <v>20160525</v>
      </c>
      <c r="AK44" s="161" t="s">
        <v>869</v>
      </c>
      <c r="AL44" t="s">
        <v>1078</v>
      </c>
      <c r="BN44" t="s">
        <v>1079</v>
      </c>
      <c r="ET44" s="161">
        <v>0</v>
      </c>
      <c r="EU44" s="161">
        <v>0</v>
      </c>
      <c r="EV44" s="161">
        <v>0</v>
      </c>
      <c r="EW44" s="161">
        <v>0</v>
      </c>
      <c r="EX44" s="161">
        <v>0</v>
      </c>
      <c r="EY44" s="161">
        <v>0</v>
      </c>
      <c r="EZ44" s="161">
        <v>0</v>
      </c>
      <c r="FA44" s="161">
        <v>0</v>
      </c>
      <c r="FB44" s="161">
        <v>0</v>
      </c>
      <c r="FC44" s="161">
        <v>0</v>
      </c>
      <c r="FD44" s="161">
        <v>0</v>
      </c>
      <c r="FE44" s="161">
        <v>0</v>
      </c>
      <c r="HN44" s="161" t="s">
        <v>881</v>
      </c>
      <c r="JB44" s="161" t="s">
        <v>881</v>
      </c>
      <c r="JC44" s="161">
        <v>0</v>
      </c>
      <c r="JD44" s="161">
        <v>0</v>
      </c>
      <c r="JE44" s="161">
        <v>0</v>
      </c>
      <c r="JF44" s="161">
        <v>0</v>
      </c>
      <c r="MN44" t="str">
        <f t="shared" si="0"/>
        <v>NoNoNoNoNoNo</v>
      </c>
      <c r="MO44" t="str">
        <f>IF(AND(MN44="NoNoNoNoNoNo",JI44=""),"No Programs",VLOOKUP(MN44,Lookups!$DA$4:$DB$67,2,FALSE))</f>
        <v>No Programs</v>
      </c>
      <c r="MP44">
        <f t="shared" si="1"/>
        <v>0</v>
      </c>
      <c r="MQ44" t="str">
        <f t="shared" si="2"/>
        <v>No Program Use</v>
      </c>
      <c r="MR44" t="str">
        <f>Directions!$D$3</f>
        <v>Usage</v>
      </c>
      <c r="MS44" t="str">
        <f>VLOOKUP(MQ44,Lookups!$CU$71:$CV$80,2,FALSE)</f>
        <v>Exclude</v>
      </c>
      <c r="MT44">
        <f t="shared" si="3"/>
        <v>0</v>
      </c>
      <c r="MU44">
        <f t="shared" si="4"/>
        <v>0</v>
      </c>
      <c r="MV44">
        <f t="shared" si="5"/>
        <v>0</v>
      </c>
      <c r="MW44">
        <f t="shared" si="6"/>
        <v>0</v>
      </c>
      <c r="MX44">
        <f t="shared" si="7"/>
        <v>0</v>
      </c>
      <c r="MY44" t="str">
        <f t="shared" si="8"/>
        <v>Not Used</v>
      </c>
      <c r="MZ44">
        <f t="shared" si="9"/>
        <v>0</v>
      </c>
      <c r="NA44" t="str">
        <f t="shared" si="10"/>
        <v>Not Available</v>
      </c>
      <c r="NB44" t="str">
        <f t="shared" si="11"/>
        <v>Not Available</v>
      </c>
      <c r="NC44" t="str">
        <f t="shared" si="12"/>
        <v>4 Not Indicated</v>
      </c>
      <c r="ND44" t="str">
        <f t="shared" si="13"/>
        <v>4 Not Indicated</v>
      </c>
      <c r="NE44" t="str">
        <f t="shared" si="14"/>
        <v>4 Not Indicated</v>
      </c>
      <c r="NF44" t="str">
        <f t="shared" si="15"/>
        <v>4 Not Indicated</v>
      </c>
      <c r="NG44" t="str">
        <f t="shared" si="16"/>
        <v>4 Not Indicated</v>
      </c>
      <c r="NH44" s="159" t="str">
        <f t="shared" si="17"/>
        <v>Null</v>
      </c>
      <c r="NI44" t="str">
        <f t="shared" si="18"/>
        <v>Null</v>
      </c>
      <c r="NJ44" s="159" t="str">
        <f t="shared" si="19"/>
        <v>Null</v>
      </c>
      <c r="NK44" t="str">
        <f t="shared" si="20"/>
        <v>Null</v>
      </c>
      <c r="NL44" t="str">
        <f t="shared" si="21"/>
        <v>No RI Tests</v>
      </c>
      <c r="NM44">
        <f t="shared" si="22"/>
        <v>0</v>
      </c>
      <c r="NN44" t="str">
        <f>IF(OR(E44="PK",E44="K",JJ44=""),"Null",INDEX(Lookups!$EZ$4:$FW$18,MATCH($JJ44,Lookups!$EY$4:$EY$18,1),MATCH($E44,Lookups!$EZ$3:$FW$3,0)))</f>
        <v>Null</v>
      </c>
      <c r="NO44" t="str">
        <f>IF(OR(E44="PK",E44="K",JJ44=""),"Null",INDEX(Lookups!$EZ$4:$FW$18,MATCH($JJ44,Lookups!$EY$4:$EY$18,1),MATCH($E44,Lookups!$EZ$3:$FW$3,0) + 1))</f>
        <v>Null</v>
      </c>
      <c r="NP44" t="str">
        <f t="shared" si="23"/>
        <v>Null</v>
      </c>
      <c r="NQ44" t="str">
        <f t="shared" si="24"/>
        <v>Null</v>
      </c>
      <c r="NR44" t="str">
        <f t="shared" si="25"/>
        <v>Null</v>
      </c>
      <c r="NS44" t="str">
        <f t="shared" si="26"/>
        <v>No RI Tests</v>
      </c>
      <c r="NT44" t="str">
        <f t="shared" si="27"/>
        <v>No RI Tests</v>
      </c>
      <c r="NU44" t="str">
        <f t="shared" si="28"/>
        <v>No RI Tests</v>
      </c>
      <c r="NV44" s="183" t="str">
        <f t="array" ref="NV44">IF($NL44="No RI Tests","No RI Tests",VLOOKUP(IF(AND(E44="K",JJ44&lt;280),3,IF(AND(E44="K",JJ44&gt;=280),4,MAX(IF(E44=Lookups!$DF$6:$DF$99,IF(JJ44&gt;=Lookups!$DG$6:$DG$99,Lookups!$DH$6:$DH$99))))),Lookups!$DE$104:$DG$108,2,FALSE))</f>
        <v>No RI Tests</v>
      </c>
      <c r="NW44" s="161" t="str">
        <f t="array" ref="NW44">IF($NL44="No RI Tests","No RI Tests",VLOOKUP(IF(AND(E44="K",JH44&lt;280),3,IF(AND(E44="K",JH44&gt;=280),4,MAX(IF(E44=Lookups!$DF$6:$DF$99,IF(NI44&gt;=Lookups!$DG$6:$DG$99,Lookups!$DH$6:$DH$99))))),Lookups!$DE$104:$DG$108,2,FALSE))</f>
        <v>No RI Tests</v>
      </c>
      <c r="NX44" s="161" t="str">
        <f t="array" ref="NX44">IF($NL44="No RI Tests","No RI Tests",VLOOKUP(IF(AND(E44="K",NK44&lt;280),3,IF(AND(E44="K",NK44&gt;=280),4,MAX(IF(E44=Lookups!$DF$6:$DF$99,IF(NK44&gt;=Lookups!$DG$6:$DG$99,Lookups!$DH$6:$DH$99))))),Lookups!$DE$104:$DG$108,2,FALSE))</f>
        <v>No RI Tests</v>
      </c>
      <c r="NY44" t="str">
        <f t="shared" si="29"/>
        <v>Null</v>
      </c>
      <c r="NZ44" t="str">
        <f t="shared" si="30"/>
        <v>Null</v>
      </c>
      <c r="OA44" t="str">
        <f t="shared" si="31"/>
        <v>No RI for Comparison</v>
      </c>
      <c r="OB44" s="161" t="str">
        <f t="array" ref="OB44">IF($NL44="No RI Tests","No RI Tests",IF(E44="K","N/A",VLOOKUP(MAX(IF(E44=Lookups!$DF$6:$DF$99,IF(JJ44&gt;=Lookups!$DG$6:$DG$99,Lookups!$DI$6:$DI$99))),Lookups!$DE$104:$DG$108,3,FALSE)))</f>
        <v>No RI Tests</v>
      </c>
      <c r="OC44" s="161" t="str">
        <f t="array" ref="OC44">IF($NL44="No RI Tests","No RI Tests",IF(E44="K","N/A",VLOOKUP(MAX(IF(E44=Lookups!$DF$6:$DF$99,IF(NI44&gt;=Lookups!$DG$6:$DG$99,Lookups!$DI$6:$DI$99))),Lookups!$DE$104:$DG$108,3,FALSE)))</f>
        <v>No RI Tests</v>
      </c>
      <c r="OD44" s="161" t="str">
        <f t="array" ref="OD44">IF($NL44="No RI Tests","No RI Tests",IF(E44="K","N/A",VLOOKUP(MAX(IF(E44=Lookups!$DF$6:$DF$99,IF(NK44&gt;=Lookups!$DG$6:$DG$99,Lookups!$DI$6:$DI$99))),Lookups!$DE$104:$DG$108,3,FALSE)))</f>
        <v>No RI Tests</v>
      </c>
      <c r="OE44" t="str">
        <f t="shared" si="32"/>
        <v>Null</v>
      </c>
      <c r="OF44" t="str">
        <f t="shared" si="33"/>
        <v>Null</v>
      </c>
      <c r="OG44" t="str">
        <f t="shared" si="34"/>
        <v>No RI for Comparison</v>
      </c>
      <c r="OH44" t="str">
        <f t="shared" si="35"/>
        <v>Null</v>
      </c>
      <c r="OI44" t="str">
        <f t="shared" si="36"/>
        <v>Null</v>
      </c>
      <c r="OJ44" t="str">
        <f t="shared" si="37"/>
        <v>Null</v>
      </c>
      <c r="OK44" t="str">
        <f t="shared" si="38"/>
        <v>Null</v>
      </c>
      <c r="OL44" t="str">
        <f t="shared" si="39"/>
        <v>Null</v>
      </c>
      <c r="OM44" t="str">
        <f t="shared" si="40"/>
        <v>Null</v>
      </c>
      <c r="ON44" t="str">
        <f t="shared" si="41"/>
        <v>Null</v>
      </c>
      <c r="OO44" t="str">
        <f t="shared" si="42"/>
        <v>Null RI</v>
      </c>
      <c r="OP44" t="str">
        <f ca="1">IF(AND(HR44&lt;&gt;"",JJ44&lt;600),IF(HT44="Advancing","Tier 2","Tier 3"),IF(JI44="","Null",IF(OR(E44="K",E44&lt;3),"FRA Recommended",IF(JJ44&gt;=IF(E44&lt;6,400,600),IF(JJ44&lt;VLOOKUP(E44,Lookups!$AP$3:$AR$16,3,FALSE),"Tier 2","Core"),IF(JJ44&lt;400,IF(RAND()&lt;0.81,"Tier 3","Tier 2"),IF(RAND()&lt;0.51,"Tier 3","Tier 2"))))))</f>
        <v>Null</v>
      </c>
      <c r="OQ44" t="str">
        <f t="shared" si="43"/>
        <v>Null</v>
      </c>
      <c r="OR44" t="str">
        <f t="shared" si="44"/>
        <v>Null</v>
      </c>
      <c r="OS44" t="str">
        <f t="shared" si="45"/>
        <v>Null</v>
      </c>
      <c r="OT44" t="str">
        <f t="shared" si="46"/>
        <v>No RI Tests</v>
      </c>
      <c r="OU44" s="159" t="str">
        <f t="shared" si="47"/>
        <v>No PI Tests</v>
      </c>
      <c r="OV44" t="str">
        <f t="shared" si="48"/>
        <v>No PI Tests</v>
      </c>
      <c r="OW44" t="str">
        <f t="shared" si="49"/>
        <v>No PI Tests</v>
      </c>
      <c r="OX44" t="str">
        <f t="shared" si="50"/>
        <v>No PI Tests</v>
      </c>
      <c r="OY44" t="str">
        <f t="shared" si="51"/>
        <v>No PI Tests</v>
      </c>
      <c r="OZ44" t="str">
        <f t="shared" si="52"/>
        <v>No PI Tests</v>
      </c>
      <c r="PA44" s="159" t="str">
        <f t="shared" si="53"/>
        <v>No PI Tests</v>
      </c>
      <c r="PB44" t="str">
        <f t="shared" si="54"/>
        <v>No PI Tests</v>
      </c>
      <c r="PC44" t="str">
        <f t="shared" si="55"/>
        <v>No PI Tests</v>
      </c>
      <c r="PD44" t="str">
        <f t="shared" si="56"/>
        <v>No PI Tests</v>
      </c>
      <c r="PE44" t="str">
        <f t="shared" si="57"/>
        <v>No PI Tests</v>
      </c>
      <c r="PF44" t="str">
        <f t="shared" si="58"/>
        <v>No PI Tests</v>
      </c>
      <c r="PG44" t="str">
        <f t="shared" si="59"/>
        <v>No PI Tests</v>
      </c>
      <c r="PH44">
        <f t="shared" si="60"/>
        <v>0</v>
      </c>
      <c r="PI44">
        <f t="shared" si="61"/>
        <v>0</v>
      </c>
      <c r="PJ44" t="str">
        <f t="shared" si="62"/>
        <v>Null</v>
      </c>
      <c r="PK44" t="str">
        <f>IF(HR44="","Null",IF(E44&lt;3,"Null",IF(HU44=0,0,IF(HS44="Form 1",VLOOKUP(HU44,Lookups!$BE$3:$BP$63,E44,FALSE),IF(HS44="Form 2",VLOOKUP(HU44,Lookups!$BE$67:$BP$127,E44,FALSE),VLOOKUP(HU44,Lookups!$BE$130:$BP$190,E44,FALSE))))))</f>
        <v>Null</v>
      </c>
      <c r="PL44" t="str">
        <f t="shared" si="63"/>
        <v>Null</v>
      </c>
      <c r="PM44" t="str">
        <f>IF($PH44=0,"Null",IF(E44&lt;3,"Null",IF(OX44=0,0,IF(OV44="Form 1",VLOOKUP(OX44,Lookups!$BE$3:$BP$63,E44,FALSE),IF(OV44="Form 2",VLOOKUP(OX44,Lookups!$BE$67:$BP$127,E44,FALSE),VLOOKUP(OX44,Lookups!$BE$130:$BP$190,E44,FALSE))))))</f>
        <v>Null</v>
      </c>
      <c r="PN44" t="str">
        <f t="shared" si="64"/>
        <v>Null</v>
      </c>
      <c r="PO44" t="str">
        <f t="shared" si="65"/>
        <v>Null</v>
      </c>
      <c r="PP44" t="str">
        <f t="shared" si="66"/>
        <v>Null</v>
      </c>
      <c r="PQ44" t="str">
        <f>IF(HR44="","Null",IF(E44&lt;3,"Null",IF(HV44=0,0,IF(HS44="Form 1",VLOOKUP(HV44,Lookups!$BR$3:$CC$63,E44,FALSE),IF(HS44="Form 2",VLOOKUP(HV44,Lookups!$BR$67:$CC$127,E44,FALSE),VLOOKUP(HV44,Lookups!$BR$130:$CC$190,E44,FALSE))))))</f>
        <v>Null</v>
      </c>
      <c r="PR44" t="str">
        <f t="shared" si="67"/>
        <v>Null</v>
      </c>
      <c r="PS44" t="str">
        <f>IF(HR44="","Null",IF(E44&lt;3,"Null",IF(OY44=0,0,IF(OW44="Form 1",VLOOKUP(OY44,Lookups!$BR$3:$CC$63,E44,FALSE),IF(OW44="Form 2",VLOOKUP(OY44,Lookups!$BR$67:$CC$127,E44,FALSE),VLOOKUP(OY44,Lookups!$BR$130:$CC$190,E44,FALSE))))))</f>
        <v>Null</v>
      </c>
      <c r="PT44" t="str">
        <f t="shared" si="68"/>
        <v>Null</v>
      </c>
      <c r="PU44" t="str">
        <f t="shared" si="69"/>
        <v>Null</v>
      </c>
      <c r="PV44" t="str">
        <f t="shared" si="70"/>
        <v>Null</v>
      </c>
      <c r="PW44" t="str">
        <f t="shared" si="71"/>
        <v>No PI Tests</v>
      </c>
      <c r="PX44">
        <f t="shared" si="72"/>
        <v>0</v>
      </c>
      <c r="PY44">
        <f t="shared" si="73"/>
        <v>0</v>
      </c>
      <c r="PZ44" t="str">
        <f t="shared" si="74"/>
        <v>Null</v>
      </c>
      <c r="QA44" t="str">
        <f t="shared" si="75"/>
        <v>Null</v>
      </c>
      <c r="QB44" t="str">
        <f t="shared" si="76"/>
        <v>Null</v>
      </c>
      <c r="QC44" t="str">
        <f>IF($MS44="System 44 Record",IF(BQ44&lt;MEDIAN(Directions!$F$3,Directions!$F$6),"Mid-Year Exited Student","Full Year Participant")&amp;IF(BP44&lt;Directions!$F$3,", Started Prior Year",", Started This Year"),"Null")</f>
        <v>Null</v>
      </c>
      <c r="QD44" t="str">
        <f t="shared" si="77"/>
        <v>Null</v>
      </c>
      <c r="QE44">
        <f t="shared" si="78"/>
        <v>0</v>
      </c>
      <c r="QF44">
        <f t="shared" si="79"/>
        <v>0</v>
      </c>
      <c r="QG44">
        <f t="shared" si="80"/>
        <v>0</v>
      </c>
      <c r="QH44">
        <f t="shared" si="81"/>
        <v>0</v>
      </c>
      <c r="QI44">
        <f t="shared" si="82"/>
        <v>0</v>
      </c>
      <c r="QJ44" t="str">
        <f t="shared" si="83"/>
        <v>Used None</v>
      </c>
      <c r="QK44" t="str">
        <f t="shared" si="84"/>
        <v>Null</v>
      </c>
      <c r="QL44" t="str">
        <f t="shared" si="85"/>
        <v>Null</v>
      </c>
      <c r="QM44" t="str">
        <f>IF($MS44="READ 180 Record",IF(AQ44="","Null",VLOOKUP(JJ44,Lookups!$DX$3:$EB$2054,AN44+1,FALSE)),"Null")</f>
        <v>Null</v>
      </c>
      <c r="QN44" t="str">
        <f t="shared" si="86"/>
        <v>Null</v>
      </c>
    </row>
    <row r="45" spans="1:456" x14ac:dyDescent="0.25">
      <c r="A45" s="161" t="s">
        <v>1447</v>
      </c>
      <c r="B45" s="161" t="s">
        <v>1447</v>
      </c>
      <c r="C45" s="161" t="s">
        <v>1447</v>
      </c>
      <c r="D45" s="161" t="s">
        <v>1447</v>
      </c>
      <c r="E45" s="161">
        <v>10</v>
      </c>
      <c r="F45" s="161" t="s">
        <v>1447</v>
      </c>
      <c r="G45" s="161" t="s">
        <v>880</v>
      </c>
      <c r="H45" s="161" t="s">
        <v>881</v>
      </c>
      <c r="K45" s="161">
        <v>0</v>
      </c>
      <c r="L45" s="161">
        <v>0</v>
      </c>
      <c r="M45" s="161">
        <v>0</v>
      </c>
      <c r="N45" s="161">
        <v>0</v>
      </c>
      <c r="O45" s="161">
        <v>0</v>
      </c>
      <c r="P45" s="161">
        <v>0</v>
      </c>
      <c r="Q45" s="161">
        <v>0</v>
      </c>
      <c r="R45" s="161">
        <v>0</v>
      </c>
      <c r="S45" s="161">
        <v>0</v>
      </c>
      <c r="T45" s="161">
        <v>0</v>
      </c>
      <c r="U45" s="161">
        <v>0</v>
      </c>
      <c r="V45" s="161">
        <v>0</v>
      </c>
      <c r="W45" s="161">
        <v>0</v>
      </c>
      <c r="X45" s="161">
        <v>0</v>
      </c>
      <c r="AB45" s="161" t="s">
        <v>242</v>
      </c>
      <c r="AC45" s="161" t="s">
        <v>242</v>
      </c>
      <c r="AD45" s="161" t="s">
        <v>242</v>
      </c>
      <c r="AE45" s="161" t="s">
        <v>242</v>
      </c>
      <c r="AF45" s="161" t="s">
        <v>242</v>
      </c>
      <c r="AG45" s="161" t="s">
        <v>242</v>
      </c>
      <c r="AH45" s="161" t="s">
        <v>242</v>
      </c>
      <c r="AI45" s="161">
        <v>20150801</v>
      </c>
      <c r="AJ45" s="161">
        <v>20160525</v>
      </c>
      <c r="AK45" s="161" t="s">
        <v>869</v>
      </c>
      <c r="AL45" t="s">
        <v>1078</v>
      </c>
      <c r="BN45" t="s">
        <v>1079</v>
      </c>
      <c r="ET45" s="161">
        <v>0</v>
      </c>
      <c r="EU45" s="161">
        <v>0</v>
      </c>
      <c r="EV45" s="161">
        <v>0</v>
      </c>
      <c r="EW45" s="161">
        <v>0</v>
      </c>
      <c r="EX45" s="161">
        <v>0</v>
      </c>
      <c r="EY45" s="161">
        <v>0</v>
      </c>
      <c r="EZ45" s="161">
        <v>0</v>
      </c>
      <c r="FA45" s="161">
        <v>0</v>
      </c>
      <c r="FB45" s="161">
        <v>0</v>
      </c>
      <c r="FC45" s="161">
        <v>0</v>
      </c>
      <c r="FD45" s="161">
        <v>0</v>
      </c>
      <c r="FE45" s="161">
        <v>0</v>
      </c>
      <c r="HN45" s="161" t="s">
        <v>881</v>
      </c>
      <c r="JB45" s="161" t="s">
        <v>881</v>
      </c>
      <c r="JC45" s="161">
        <v>0</v>
      </c>
      <c r="JD45" s="161">
        <v>0</v>
      </c>
      <c r="JE45" s="161">
        <v>0</v>
      </c>
      <c r="JF45" s="161">
        <v>0</v>
      </c>
      <c r="MN45" t="str">
        <f t="shared" si="0"/>
        <v>NoNoNoNoNoNo</v>
      </c>
      <c r="MO45" t="str">
        <f>IF(AND(MN45="NoNoNoNoNoNo",JI45=""),"No Programs",VLOOKUP(MN45,Lookups!$DA$4:$DB$67,2,FALSE))</f>
        <v>No Programs</v>
      </c>
      <c r="MP45">
        <f t="shared" si="1"/>
        <v>0</v>
      </c>
      <c r="MQ45" t="str">
        <f t="shared" si="2"/>
        <v>No Program Use</v>
      </c>
      <c r="MR45" t="str">
        <f>Directions!$D$3</f>
        <v>Usage</v>
      </c>
      <c r="MS45" t="str">
        <f>VLOOKUP(MQ45,Lookups!$CU$71:$CV$80,2,FALSE)</f>
        <v>Exclude</v>
      </c>
      <c r="MT45">
        <f t="shared" si="3"/>
        <v>0</v>
      </c>
      <c r="MU45">
        <f t="shared" si="4"/>
        <v>0</v>
      </c>
      <c r="MV45">
        <f t="shared" si="5"/>
        <v>0</v>
      </c>
      <c r="MW45">
        <f t="shared" si="6"/>
        <v>0</v>
      </c>
      <c r="MX45">
        <f t="shared" si="7"/>
        <v>0</v>
      </c>
      <c r="MY45" t="str">
        <f t="shared" si="8"/>
        <v>Not Used</v>
      </c>
      <c r="MZ45">
        <f t="shared" si="9"/>
        <v>0</v>
      </c>
      <c r="NA45" t="str">
        <f t="shared" si="10"/>
        <v>Not Available</v>
      </c>
      <c r="NB45" t="str">
        <f t="shared" si="11"/>
        <v>Not Available</v>
      </c>
      <c r="NC45" t="str">
        <f t="shared" si="12"/>
        <v>4 Not Indicated</v>
      </c>
      <c r="ND45" t="str">
        <f t="shared" si="13"/>
        <v>4 Not Indicated</v>
      </c>
      <c r="NE45" t="str">
        <f t="shared" si="14"/>
        <v>4 Not Indicated</v>
      </c>
      <c r="NF45" t="str">
        <f t="shared" si="15"/>
        <v>4 Not Indicated</v>
      </c>
      <c r="NG45" t="str">
        <f t="shared" si="16"/>
        <v>4 Not Indicated</v>
      </c>
      <c r="NH45" s="159" t="str">
        <f t="shared" si="17"/>
        <v>Null</v>
      </c>
      <c r="NI45" t="str">
        <f t="shared" si="18"/>
        <v>Null</v>
      </c>
      <c r="NJ45" s="159" t="str">
        <f t="shared" si="19"/>
        <v>Null</v>
      </c>
      <c r="NK45" t="str">
        <f t="shared" si="20"/>
        <v>Null</v>
      </c>
      <c r="NL45" t="str">
        <f t="shared" si="21"/>
        <v>No RI Tests</v>
      </c>
      <c r="NM45">
        <f t="shared" si="22"/>
        <v>0</v>
      </c>
      <c r="NN45" t="str">
        <f>IF(OR(E45="PK",E45="K",JJ45=""),"Null",INDEX(Lookups!$EZ$4:$FW$18,MATCH($JJ45,Lookups!$EY$4:$EY$18,1),MATCH($E45,Lookups!$EZ$3:$FW$3,0)))</f>
        <v>Null</v>
      </c>
      <c r="NO45" t="str">
        <f>IF(OR(E45="PK",E45="K",JJ45=""),"Null",INDEX(Lookups!$EZ$4:$FW$18,MATCH($JJ45,Lookups!$EY$4:$EY$18,1),MATCH($E45,Lookups!$EZ$3:$FW$3,0) + 1))</f>
        <v>Null</v>
      </c>
      <c r="NP45" t="str">
        <f t="shared" si="23"/>
        <v>Null</v>
      </c>
      <c r="NQ45" t="str">
        <f t="shared" si="24"/>
        <v>Null</v>
      </c>
      <c r="NR45" t="str">
        <f t="shared" si="25"/>
        <v>Null</v>
      </c>
      <c r="NS45" t="str">
        <f t="shared" si="26"/>
        <v>No RI Tests</v>
      </c>
      <c r="NT45" t="str">
        <f t="shared" si="27"/>
        <v>No RI Tests</v>
      </c>
      <c r="NU45" t="str">
        <f t="shared" si="28"/>
        <v>No RI Tests</v>
      </c>
      <c r="NV45" s="183" t="str">
        <f t="array" ref="NV45">IF($NL45="No RI Tests","No RI Tests",VLOOKUP(IF(AND(E45="K",JJ45&lt;280),3,IF(AND(E45="K",JJ45&gt;=280),4,MAX(IF(E45=Lookups!$DF$6:$DF$99,IF(JJ45&gt;=Lookups!$DG$6:$DG$99,Lookups!$DH$6:$DH$99))))),Lookups!$DE$104:$DG$108,2,FALSE))</f>
        <v>No RI Tests</v>
      </c>
      <c r="NW45" s="161" t="str">
        <f t="array" ref="NW45">IF($NL45="No RI Tests","No RI Tests",VLOOKUP(IF(AND(E45="K",JH45&lt;280),3,IF(AND(E45="K",JH45&gt;=280),4,MAX(IF(E45=Lookups!$DF$6:$DF$99,IF(NI45&gt;=Lookups!$DG$6:$DG$99,Lookups!$DH$6:$DH$99))))),Lookups!$DE$104:$DG$108,2,FALSE))</f>
        <v>No RI Tests</v>
      </c>
      <c r="NX45" s="161" t="str">
        <f t="array" ref="NX45">IF($NL45="No RI Tests","No RI Tests",VLOOKUP(IF(AND(E45="K",NK45&lt;280),3,IF(AND(E45="K",NK45&gt;=280),4,MAX(IF(E45=Lookups!$DF$6:$DF$99,IF(NK45&gt;=Lookups!$DG$6:$DG$99,Lookups!$DH$6:$DH$99))))),Lookups!$DE$104:$DG$108,2,FALSE))</f>
        <v>No RI Tests</v>
      </c>
      <c r="NY45" t="str">
        <f t="shared" si="29"/>
        <v>Null</v>
      </c>
      <c r="NZ45" t="str">
        <f t="shared" si="30"/>
        <v>Null</v>
      </c>
      <c r="OA45" t="str">
        <f t="shared" si="31"/>
        <v>No RI for Comparison</v>
      </c>
      <c r="OB45" s="161" t="str">
        <f t="array" ref="OB45">IF($NL45="No RI Tests","No RI Tests",IF(E45="K","N/A",VLOOKUP(MAX(IF(E45=Lookups!$DF$6:$DF$99,IF(JJ45&gt;=Lookups!$DG$6:$DG$99,Lookups!$DI$6:$DI$99))),Lookups!$DE$104:$DG$108,3,FALSE)))</f>
        <v>No RI Tests</v>
      </c>
      <c r="OC45" s="161" t="str">
        <f t="array" ref="OC45">IF($NL45="No RI Tests","No RI Tests",IF(E45="K","N/A",VLOOKUP(MAX(IF(E45=Lookups!$DF$6:$DF$99,IF(NI45&gt;=Lookups!$DG$6:$DG$99,Lookups!$DI$6:$DI$99))),Lookups!$DE$104:$DG$108,3,FALSE)))</f>
        <v>No RI Tests</v>
      </c>
      <c r="OD45" s="161" t="str">
        <f t="array" ref="OD45">IF($NL45="No RI Tests","No RI Tests",IF(E45="K","N/A",VLOOKUP(MAX(IF(E45=Lookups!$DF$6:$DF$99,IF(NK45&gt;=Lookups!$DG$6:$DG$99,Lookups!$DI$6:$DI$99))),Lookups!$DE$104:$DG$108,3,FALSE)))</f>
        <v>No RI Tests</v>
      </c>
      <c r="OE45" t="str">
        <f t="shared" si="32"/>
        <v>Null</v>
      </c>
      <c r="OF45" t="str">
        <f t="shared" si="33"/>
        <v>Null</v>
      </c>
      <c r="OG45" t="str">
        <f t="shared" si="34"/>
        <v>No RI for Comparison</v>
      </c>
      <c r="OH45" t="str">
        <f t="shared" si="35"/>
        <v>Null</v>
      </c>
      <c r="OI45" t="str">
        <f t="shared" si="36"/>
        <v>Null</v>
      </c>
      <c r="OJ45" t="str">
        <f t="shared" si="37"/>
        <v>Null</v>
      </c>
      <c r="OK45" t="str">
        <f t="shared" si="38"/>
        <v>Null</v>
      </c>
      <c r="OL45" t="str">
        <f t="shared" si="39"/>
        <v>Null</v>
      </c>
      <c r="OM45" t="str">
        <f t="shared" si="40"/>
        <v>Null</v>
      </c>
      <c r="ON45" t="str">
        <f t="shared" si="41"/>
        <v>Null</v>
      </c>
      <c r="OO45" t="str">
        <f t="shared" si="42"/>
        <v>Null RI</v>
      </c>
      <c r="OP45" t="str">
        <f ca="1">IF(AND(HR45&lt;&gt;"",JJ45&lt;600),IF(HT45="Advancing","Tier 2","Tier 3"),IF(JI45="","Null",IF(OR(E45="K",E45&lt;3),"FRA Recommended",IF(JJ45&gt;=IF(E45&lt;6,400,600),IF(JJ45&lt;VLOOKUP(E45,Lookups!$AP$3:$AR$16,3,FALSE),"Tier 2","Core"),IF(JJ45&lt;400,IF(RAND()&lt;0.81,"Tier 3","Tier 2"),IF(RAND()&lt;0.51,"Tier 3","Tier 2"))))))</f>
        <v>Null</v>
      </c>
      <c r="OQ45" t="str">
        <f t="shared" si="43"/>
        <v>Null</v>
      </c>
      <c r="OR45" t="str">
        <f t="shared" si="44"/>
        <v>Null</v>
      </c>
      <c r="OS45" t="str">
        <f t="shared" si="45"/>
        <v>Null</v>
      </c>
      <c r="OT45" t="str">
        <f t="shared" si="46"/>
        <v>No RI Tests</v>
      </c>
      <c r="OU45" s="159" t="str">
        <f t="shared" si="47"/>
        <v>No PI Tests</v>
      </c>
      <c r="OV45" t="str">
        <f t="shared" si="48"/>
        <v>No PI Tests</v>
      </c>
      <c r="OW45" t="str">
        <f t="shared" si="49"/>
        <v>No PI Tests</v>
      </c>
      <c r="OX45" t="str">
        <f t="shared" si="50"/>
        <v>No PI Tests</v>
      </c>
      <c r="OY45" t="str">
        <f t="shared" si="51"/>
        <v>No PI Tests</v>
      </c>
      <c r="OZ45" t="str">
        <f t="shared" si="52"/>
        <v>No PI Tests</v>
      </c>
      <c r="PA45" s="159" t="str">
        <f t="shared" si="53"/>
        <v>No PI Tests</v>
      </c>
      <c r="PB45" t="str">
        <f t="shared" si="54"/>
        <v>No PI Tests</v>
      </c>
      <c r="PC45" t="str">
        <f t="shared" si="55"/>
        <v>No PI Tests</v>
      </c>
      <c r="PD45" t="str">
        <f t="shared" si="56"/>
        <v>No PI Tests</v>
      </c>
      <c r="PE45" t="str">
        <f t="shared" si="57"/>
        <v>No PI Tests</v>
      </c>
      <c r="PF45" t="str">
        <f t="shared" si="58"/>
        <v>No PI Tests</v>
      </c>
      <c r="PG45" t="str">
        <f t="shared" si="59"/>
        <v>No PI Tests</v>
      </c>
      <c r="PH45">
        <f t="shared" si="60"/>
        <v>0</v>
      </c>
      <c r="PI45">
        <f t="shared" si="61"/>
        <v>0</v>
      </c>
      <c r="PJ45" t="str">
        <f t="shared" si="62"/>
        <v>Null</v>
      </c>
      <c r="PK45" t="str">
        <f>IF(HR45="","Null",IF(E45&lt;3,"Null",IF(HU45=0,0,IF(HS45="Form 1",VLOOKUP(HU45,Lookups!$BE$3:$BP$63,E45,FALSE),IF(HS45="Form 2",VLOOKUP(HU45,Lookups!$BE$67:$BP$127,E45,FALSE),VLOOKUP(HU45,Lookups!$BE$130:$BP$190,E45,FALSE))))))</f>
        <v>Null</v>
      </c>
      <c r="PL45" t="str">
        <f t="shared" si="63"/>
        <v>Null</v>
      </c>
      <c r="PM45" t="str">
        <f>IF($PH45=0,"Null",IF(E45&lt;3,"Null",IF(OX45=0,0,IF(OV45="Form 1",VLOOKUP(OX45,Lookups!$BE$3:$BP$63,E45,FALSE),IF(OV45="Form 2",VLOOKUP(OX45,Lookups!$BE$67:$BP$127,E45,FALSE),VLOOKUP(OX45,Lookups!$BE$130:$BP$190,E45,FALSE))))))</f>
        <v>Null</v>
      </c>
      <c r="PN45" t="str">
        <f t="shared" si="64"/>
        <v>Null</v>
      </c>
      <c r="PO45" t="str">
        <f t="shared" si="65"/>
        <v>Null</v>
      </c>
      <c r="PP45" t="str">
        <f t="shared" si="66"/>
        <v>Null</v>
      </c>
      <c r="PQ45" t="str">
        <f>IF(HR45="","Null",IF(E45&lt;3,"Null",IF(HV45=0,0,IF(HS45="Form 1",VLOOKUP(HV45,Lookups!$BR$3:$CC$63,E45,FALSE),IF(HS45="Form 2",VLOOKUP(HV45,Lookups!$BR$67:$CC$127,E45,FALSE),VLOOKUP(HV45,Lookups!$BR$130:$CC$190,E45,FALSE))))))</f>
        <v>Null</v>
      </c>
      <c r="PR45" t="str">
        <f t="shared" si="67"/>
        <v>Null</v>
      </c>
      <c r="PS45" t="str">
        <f>IF(HR45="","Null",IF(E45&lt;3,"Null",IF(OY45=0,0,IF(OW45="Form 1",VLOOKUP(OY45,Lookups!$BR$3:$CC$63,E45,FALSE),IF(OW45="Form 2",VLOOKUP(OY45,Lookups!$BR$67:$CC$127,E45,FALSE),VLOOKUP(OY45,Lookups!$BR$130:$CC$190,E45,FALSE))))))</f>
        <v>Null</v>
      </c>
      <c r="PT45" t="str">
        <f t="shared" si="68"/>
        <v>Null</v>
      </c>
      <c r="PU45" t="str">
        <f t="shared" si="69"/>
        <v>Null</v>
      </c>
      <c r="PV45" t="str">
        <f t="shared" si="70"/>
        <v>Null</v>
      </c>
      <c r="PW45" t="str">
        <f t="shared" si="71"/>
        <v>No PI Tests</v>
      </c>
      <c r="PX45">
        <f t="shared" si="72"/>
        <v>0</v>
      </c>
      <c r="PY45">
        <f t="shared" si="73"/>
        <v>0</v>
      </c>
      <c r="PZ45" t="str">
        <f t="shared" si="74"/>
        <v>Null</v>
      </c>
      <c r="QA45" t="str">
        <f t="shared" si="75"/>
        <v>Null</v>
      </c>
      <c r="QB45" t="str">
        <f t="shared" si="76"/>
        <v>Null</v>
      </c>
      <c r="QC45" t="str">
        <f>IF($MS45="System 44 Record",IF(BQ45&lt;MEDIAN(Directions!$F$3,Directions!$F$6),"Mid-Year Exited Student","Full Year Participant")&amp;IF(BP45&lt;Directions!$F$3,", Started Prior Year",", Started This Year"),"Null")</f>
        <v>Null</v>
      </c>
      <c r="QD45" t="str">
        <f t="shared" si="77"/>
        <v>Null</v>
      </c>
      <c r="QE45">
        <f t="shared" si="78"/>
        <v>0</v>
      </c>
      <c r="QF45">
        <f t="shared" si="79"/>
        <v>0</v>
      </c>
      <c r="QG45">
        <f t="shared" si="80"/>
        <v>0</v>
      </c>
      <c r="QH45">
        <f t="shared" si="81"/>
        <v>0</v>
      </c>
      <c r="QI45">
        <f t="shared" si="82"/>
        <v>0</v>
      </c>
      <c r="QJ45" t="str">
        <f t="shared" si="83"/>
        <v>Used None</v>
      </c>
      <c r="QK45" t="str">
        <f t="shared" si="84"/>
        <v>Null</v>
      </c>
      <c r="QL45" t="str">
        <f t="shared" si="85"/>
        <v>Null</v>
      </c>
      <c r="QM45" t="str">
        <f>IF($MS45="READ 180 Record",IF(AQ45="","Null",VLOOKUP(JJ45,Lookups!$DX$3:$EB$2054,AN45+1,FALSE)),"Null")</f>
        <v>Null</v>
      </c>
      <c r="QN45" t="str">
        <f t="shared" si="86"/>
        <v>Null</v>
      </c>
    </row>
    <row r="46" spans="1:456" x14ac:dyDescent="0.25">
      <c r="A46" s="161" t="s">
        <v>1447</v>
      </c>
      <c r="B46" s="161" t="s">
        <v>1447</v>
      </c>
      <c r="C46" s="161" t="s">
        <v>1447</v>
      </c>
      <c r="D46" s="161" t="s">
        <v>1447</v>
      </c>
      <c r="E46" s="161">
        <v>12</v>
      </c>
      <c r="F46" s="161" t="s">
        <v>1447</v>
      </c>
      <c r="G46" s="161" t="s">
        <v>880</v>
      </c>
      <c r="H46" s="161" t="s">
        <v>881</v>
      </c>
      <c r="K46" s="161">
        <v>0</v>
      </c>
      <c r="L46" s="161">
        <v>0</v>
      </c>
      <c r="M46" s="161">
        <v>0</v>
      </c>
      <c r="N46" s="161">
        <v>0</v>
      </c>
      <c r="O46" s="161">
        <v>0</v>
      </c>
      <c r="P46" s="161">
        <v>0</v>
      </c>
      <c r="Q46" s="161">
        <v>0</v>
      </c>
      <c r="R46" s="161">
        <v>0</v>
      </c>
      <c r="S46" s="161">
        <v>0</v>
      </c>
      <c r="T46" s="161">
        <v>0</v>
      </c>
      <c r="U46" s="161">
        <v>0</v>
      </c>
      <c r="V46" s="161">
        <v>0</v>
      </c>
      <c r="W46" s="161">
        <v>0</v>
      </c>
      <c r="X46" s="161">
        <v>0</v>
      </c>
      <c r="AB46" s="161" t="s">
        <v>242</v>
      </c>
      <c r="AC46" s="161" t="s">
        <v>242</v>
      </c>
      <c r="AD46" s="161" t="s">
        <v>242</v>
      </c>
      <c r="AE46" s="161" t="s">
        <v>242</v>
      </c>
      <c r="AF46" s="161" t="s">
        <v>242</v>
      </c>
      <c r="AG46" s="161" t="s">
        <v>242</v>
      </c>
      <c r="AH46" s="161" t="s">
        <v>242</v>
      </c>
      <c r="AI46" s="161">
        <v>20150801</v>
      </c>
      <c r="AJ46" s="161">
        <v>20160525</v>
      </c>
      <c r="AK46" s="161" t="s">
        <v>869</v>
      </c>
      <c r="AL46" t="s">
        <v>1078</v>
      </c>
      <c r="BN46" t="s">
        <v>1079</v>
      </c>
      <c r="ET46" s="161">
        <v>0</v>
      </c>
      <c r="EU46" s="161">
        <v>0</v>
      </c>
      <c r="EV46" s="161">
        <v>0</v>
      </c>
      <c r="EW46" s="161">
        <v>0</v>
      </c>
      <c r="EX46" s="161">
        <v>0</v>
      </c>
      <c r="EY46" s="161">
        <v>0</v>
      </c>
      <c r="EZ46" s="161">
        <v>0</v>
      </c>
      <c r="FA46" s="161">
        <v>0</v>
      </c>
      <c r="FB46" s="161">
        <v>0</v>
      </c>
      <c r="FC46" s="161">
        <v>0</v>
      </c>
      <c r="FD46" s="161">
        <v>0</v>
      </c>
      <c r="FE46" s="161">
        <v>0</v>
      </c>
      <c r="HN46" s="161" t="s">
        <v>881</v>
      </c>
      <c r="JB46" s="161" t="s">
        <v>881</v>
      </c>
      <c r="JC46" s="161">
        <v>0</v>
      </c>
      <c r="JD46" s="161">
        <v>0</v>
      </c>
      <c r="JE46" s="161">
        <v>0</v>
      </c>
      <c r="JF46" s="161">
        <v>0</v>
      </c>
      <c r="MN46" t="str">
        <f t="shared" si="0"/>
        <v>NoNoNoNoNoNo</v>
      </c>
      <c r="MO46" t="str">
        <f>IF(AND(MN46="NoNoNoNoNoNo",JI46=""),"No Programs",VLOOKUP(MN46,Lookups!$DA$4:$DB$67,2,FALSE))</f>
        <v>No Programs</v>
      </c>
      <c r="MP46">
        <f t="shared" si="1"/>
        <v>0</v>
      </c>
      <c r="MQ46" t="str">
        <f t="shared" si="2"/>
        <v>No Program Use</v>
      </c>
      <c r="MR46" t="str">
        <f>Directions!$D$3</f>
        <v>Usage</v>
      </c>
      <c r="MS46" t="str">
        <f>VLOOKUP(MQ46,Lookups!$CU$71:$CV$80,2,FALSE)</f>
        <v>Exclude</v>
      </c>
      <c r="MT46">
        <f t="shared" si="3"/>
        <v>0</v>
      </c>
      <c r="MU46">
        <f t="shared" si="4"/>
        <v>0</v>
      </c>
      <c r="MV46">
        <f t="shared" si="5"/>
        <v>0</v>
      </c>
      <c r="MW46">
        <f t="shared" si="6"/>
        <v>0</v>
      </c>
      <c r="MX46">
        <f t="shared" si="7"/>
        <v>0</v>
      </c>
      <c r="MY46" t="str">
        <f t="shared" si="8"/>
        <v>Not Used</v>
      </c>
      <c r="MZ46">
        <f t="shared" si="9"/>
        <v>0</v>
      </c>
      <c r="NA46" t="str">
        <f t="shared" si="10"/>
        <v>Not Available</v>
      </c>
      <c r="NB46" t="str">
        <f t="shared" si="11"/>
        <v>Not Available</v>
      </c>
      <c r="NC46" t="str">
        <f t="shared" si="12"/>
        <v>4 Not Indicated</v>
      </c>
      <c r="ND46" t="str">
        <f t="shared" si="13"/>
        <v>4 Not Indicated</v>
      </c>
      <c r="NE46" t="str">
        <f t="shared" si="14"/>
        <v>4 Not Indicated</v>
      </c>
      <c r="NF46" t="str">
        <f t="shared" si="15"/>
        <v>4 Not Indicated</v>
      </c>
      <c r="NG46" t="str">
        <f t="shared" si="16"/>
        <v>4 Not Indicated</v>
      </c>
      <c r="NH46" s="159" t="str">
        <f t="shared" si="17"/>
        <v>Null</v>
      </c>
      <c r="NI46" t="str">
        <f t="shared" si="18"/>
        <v>Null</v>
      </c>
      <c r="NJ46" s="159" t="str">
        <f t="shared" si="19"/>
        <v>Null</v>
      </c>
      <c r="NK46" t="str">
        <f t="shared" si="20"/>
        <v>Null</v>
      </c>
      <c r="NL46" t="str">
        <f t="shared" si="21"/>
        <v>No RI Tests</v>
      </c>
      <c r="NM46">
        <f t="shared" si="22"/>
        <v>0</v>
      </c>
      <c r="NN46" t="str">
        <f>IF(OR(E46="PK",E46="K",JJ46=""),"Null",INDEX(Lookups!$EZ$4:$FW$18,MATCH($JJ46,Lookups!$EY$4:$EY$18,1),MATCH($E46,Lookups!$EZ$3:$FW$3,0)))</f>
        <v>Null</v>
      </c>
      <c r="NO46" t="str">
        <f>IF(OR(E46="PK",E46="K",JJ46=""),"Null",INDEX(Lookups!$EZ$4:$FW$18,MATCH($JJ46,Lookups!$EY$4:$EY$18,1),MATCH($E46,Lookups!$EZ$3:$FW$3,0) + 1))</f>
        <v>Null</v>
      </c>
      <c r="NP46" t="str">
        <f t="shared" si="23"/>
        <v>Null</v>
      </c>
      <c r="NQ46" t="str">
        <f t="shared" si="24"/>
        <v>Null</v>
      </c>
      <c r="NR46" t="str">
        <f t="shared" si="25"/>
        <v>Null</v>
      </c>
      <c r="NS46" t="str">
        <f t="shared" si="26"/>
        <v>No RI Tests</v>
      </c>
      <c r="NT46" t="str">
        <f t="shared" si="27"/>
        <v>No RI Tests</v>
      </c>
      <c r="NU46" t="str">
        <f t="shared" si="28"/>
        <v>No RI Tests</v>
      </c>
      <c r="NV46" s="183" t="str">
        <f t="array" ref="NV46">IF($NL46="No RI Tests","No RI Tests",VLOOKUP(IF(AND(E46="K",JJ46&lt;280),3,IF(AND(E46="K",JJ46&gt;=280),4,MAX(IF(E46=Lookups!$DF$6:$DF$99,IF(JJ46&gt;=Lookups!$DG$6:$DG$99,Lookups!$DH$6:$DH$99))))),Lookups!$DE$104:$DG$108,2,FALSE))</f>
        <v>No RI Tests</v>
      </c>
      <c r="NW46" s="161" t="str">
        <f t="array" ref="NW46">IF($NL46="No RI Tests","No RI Tests",VLOOKUP(IF(AND(E46="K",JH46&lt;280),3,IF(AND(E46="K",JH46&gt;=280),4,MAX(IF(E46=Lookups!$DF$6:$DF$99,IF(NI46&gt;=Lookups!$DG$6:$DG$99,Lookups!$DH$6:$DH$99))))),Lookups!$DE$104:$DG$108,2,FALSE))</f>
        <v>No RI Tests</v>
      </c>
      <c r="NX46" s="161" t="str">
        <f t="array" ref="NX46">IF($NL46="No RI Tests","No RI Tests",VLOOKUP(IF(AND(E46="K",NK46&lt;280),3,IF(AND(E46="K",NK46&gt;=280),4,MAX(IF(E46=Lookups!$DF$6:$DF$99,IF(NK46&gt;=Lookups!$DG$6:$DG$99,Lookups!$DH$6:$DH$99))))),Lookups!$DE$104:$DG$108,2,FALSE))</f>
        <v>No RI Tests</v>
      </c>
      <c r="NY46" t="str">
        <f t="shared" si="29"/>
        <v>Null</v>
      </c>
      <c r="NZ46" t="str">
        <f t="shared" si="30"/>
        <v>Null</v>
      </c>
      <c r="OA46" t="str">
        <f t="shared" si="31"/>
        <v>No RI for Comparison</v>
      </c>
      <c r="OB46" s="161" t="str">
        <f t="array" ref="OB46">IF($NL46="No RI Tests","No RI Tests",IF(E46="K","N/A",VLOOKUP(MAX(IF(E46=Lookups!$DF$6:$DF$99,IF(JJ46&gt;=Lookups!$DG$6:$DG$99,Lookups!$DI$6:$DI$99))),Lookups!$DE$104:$DG$108,3,FALSE)))</f>
        <v>No RI Tests</v>
      </c>
      <c r="OC46" s="161" t="str">
        <f t="array" ref="OC46">IF($NL46="No RI Tests","No RI Tests",IF(E46="K","N/A",VLOOKUP(MAX(IF(E46=Lookups!$DF$6:$DF$99,IF(NI46&gt;=Lookups!$DG$6:$DG$99,Lookups!$DI$6:$DI$99))),Lookups!$DE$104:$DG$108,3,FALSE)))</f>
        <v>No RI Tests</v>
      </c>
      <c r="OD46" s="161" t="str">
        <f t="array" ref="OD46">IF($NL46="No RI Tests","No RI Tests",IF(E46="K","N/A",VLOOKUP(MAX(IF(E46=Lookups!$DF$6:$DF$99,IF(NK46&gt;=Lookups!$DG$6:$DG$99,Lookups!$DI$6:$DI$99))),Lookups!$DE$104:$DG$108,3,FALSE)))</f>
        <v>No RI Tests</v>
      </c>
      <c r="OE46" t="str">
        <f t="shared" si="32"/>
        <v>Null</v>
      </c>
      <c r="OF46" t="str">
        <f t="shared" si="33"/>
        <v>Null</v>
      </c>
      <c r="OG46" t="str">
        <f t="shared" si="34"/>
        <v>No RI for Comparison</v>
      </c>
      <c r="OH46" t="str">
        <f t="shared" si="35"/>
        <v>Null</v>
      </c>
      <c r="OI46" t="str">
        <f t="shared" si="36"/>
        <v>Null</v>
      </c>
      <c r="OJ46" t="str">
        <f t="shared" si="37"/>
        <v>Null</v>
      </c>
      <c r="OK46" t="str">
        <f t="shared" si="38"/>
        <v>Null</v>
      </c>
      <c r="OL46" t="str">
        <f t="shared" si="39"/>
        <v>Null</v>
      </c>
      <c r="OM46" t="str">
        <f t="shared" si="40"/>
        <v>Null</v>
      </c>
      <c r="ON46" t="str">
        <f t="shared" si="41"/>
        <v>Null</v>
      </c>
      <c r="OO46" t="str">
        <f t="shared" si="42"/>
        <v>Null RI</v>
      </c>
      <c r="OP46" t="str">
        <f ca="1">IF(AND(HR46&lt;&gt;"",JJ46&lt;600),IF(HT46="Advancing","Tier 2","Tier 3"),IF(JI46="","Null",IF(OR(E46="K",E46&lt;3),"FRA Recommended",IF(JJ46&gt;=IF(E46&lt;6,400,600),IF(JJ46&lt;VLOOKUP(E46,Lookups!$AP$3:$AR$16,3,FALSE),"Tier 2","Core"),IF(JJ46&lt;400,IF(RAND()&lt;0.81,"Tier 3","Tier 2"),IF(RAND()&lt;0.51,"Tier 3","Tier 2"))))))</f>
        <v>Null</v>
      </c>
      <c r="OQ46" t="str">
        <f t="shared" si="43"/>
        <v>Null</v>
      </c>
      <c r="OR46" t="str">
        <f t="shared" si="44"/>
        <v>Null</v>
      </c>
      <c r="OS46" t="str">
        <f t="shared" si="45"/>
        <v>Null</v>
      </c>
      <c r="OT46" t="str">
        <f t="shared" si="46"/>
        <v>No RI Tests</v>
      </c>
      <c r="OU46" s="159" t="str">
        <f t="shared" si="47"/>
        <v>No PI Tests</v>
      </c>
      <c r="OV46" t="str">
        <f t="shared" si="48"/>
        <v>No PI Tests</v>
      </c>
      <c r="OW46" t="str">
        <f t="shared" si="49"/>
        <v>No PI Tests</v>
      </c>
      <c r="OX46" t="str">
        <f t="shared" si="50"/>
        <v>No PI Tests</v>
      </c>
      <c r="OY46" t="str">
        <f t="shared" si="51"/>
        <v>No PI Tests</v>
      </c>
      <c r="OZ46" t="str">
        <f t="shared" si="52"/>
        <v>No PI Tests</v>
      </c>
      <c r="PA46" s="159" t="str">
        <f t="shared" si="53"/>
        <v>No PI Tests</v>
      </c>
      <c r="PB46" t="str">
        <f t="shared" si="54"/>
        <v>No PI Tests</v>
      </c>
      <c r="PC46" t="str">
        <f t="shared" si="55"/>
        <v>No PI Tests</v>
      </c>
      <c r="PD46" t="str">
        <f t="shared" si="56"/>
        <v>No PI Tests</v>
      </c>
      <c r="PE46" t="str">
        <f t="shared" si="57"/>
        <v>No PI Tests</v>
      </c>
      <c r="PF46" t="str">
        <f t="shared" si="58"/>
        <v>No PI Tests</v>
      </c>
      <c r="PG46" t="str">
        <f t="shared" si="59"/>
        <v>No PI Tests</v>
      </c>
      <c r="PH46">
        <f t="shared" si="60"/>
        <v>0</v>
      </c>
      <c r="PI46">
        <f t="shared" si="61"/>
        <v>0</v>
      </c>
      <c r="PJ46" t="str">
        <f t="shared" si="62"/>
        <v>Null</v>
      </c>
      <c r="PK46" t="str">
        <f>IF(HR46="","Null",IF(E46&lt;3,"Null",IF(HU46=0,0,IF(HS46="Form 1",VLOOKUP(HU46,Lookups!$BE$3:$BP$63,E46,FALSE),IF(HS46="Form 2",VLOOKUP(HU46,Lookups!$BE$67:$BP$127,E46,FALSE),VLOOKUP(HU46,Lookups!$BE$130:$BP$190,E46,FALSE))))))</f>
        <v>Null</v>
      </c>
      <c r="PL46" t="str">
        <f t="shared" si="63"/>
        <v>Null</v>
      </c>
      <c r="PM46" t="str">
        <f>IF($PH46=0,"Null",IF(E46&lt;3,"Null",IF(OX46=0,0,IF(OV46="Form 1",VLOOKUP(OX46,Lookups!$BE$3:$BP$63,E46,FALSE),IF(OV46="Form 2",VLOOKUP(OX46,Lookups!$BE$67:$BP$127,E46,FALSE),VLOOKUP(OX46,Lookups!$BE$130:$BP$190,E46,FALSE))))))</f>
        <v>Null</v>
      </c>
      <c r="PN46" t="str">
        <f t="shared" si="64"/>
        <v>Null</v>
      </c>
      <c r="PO46" t="str">
        <f t="shared" si="65"/>
        <v>Null</v>
      </c>
      <c r="PP46" t="str">
        <f t="shared" si="66"/>
        <v>Null</v>
      </c>
      <c r="PQ46" t="str">
        <f>IF(HR46="","Null",IF(E46&lt;3,"Null",IF(HV46=0,0,IF(HS46="Form 1",VLOOKUP(HV46,Lookups!$BR$3:$CC$63,E46,FALSE),IF(HS46="Form 2",VLOOKUP(HV46,Lookups!$BR$67:$CC$127,E46,FALSE),VLOOKUP(HV46,Lookups!$BR$130:$CC$190,E46,FALSE))))))</f>
        <v>Null</v>
      </c>
      <c r="PR46" t="str">
        <f t="shared" si="67"/>
        <v>Null</v>
      </c>
      <c r="PS46" t="str">
        <f>IF(HR46="","Null",IF(E46&lt;3,"Null",IF(OY46=0,0,IF(OW46="Form 1",VLOOKUP(OY46,Lookups!$BR$3:$CC$63,E46,FALSE),IF(OW46="Form 2",VLOOKUP(OY46,Lookups!$BR$67:$CC$127,E46,FALSE),VLOOKUP(OY46,Lookups!$BR$130:$CC$190,E46,FALSE))))))</f>
        <v>Null</v>
      </c>
      <c r="PT46" t="str">
        <f t="shared" si="68"/>
        <v>Null</v>
      </c>
      <c r="PU46" t="str">
        <f t="shared" si="69"/>
        <v>Null</v>
      </c>
      <c r="PV46" t="str">
        <f t="shared" si="70"/>
        <v>Null</v>
      </c>
      <c r="PW46" t="str">
        <f t="shared" si="71"/>
        <v>No PI Tests</v>
      </c>
      <c r="PX46">
        <f t="shared" si="72"/>
        <v>0</v>
      </c>
      <c r="PY46">
        <f t="shared" si="73"/>
        <v>0</v>
      </c>
      <c r="PZ46" t="str">
        <f t="shared" si="74"/>
        <v>Null</v>
      </c>
      <c r="QA46" t="str">
        <f t="shared" si="75"/>
        <v>Null</v>
      </c>
      <c r="QB46" t="str">
        <f t="shared" si="76"/>
        <v>Null</v>
      </c>
      <c r="QC46" t="str">
        <f>IF($MS46="System 44 Record",IF(BQ46&lt;MEDIAN(Directions!$F$3,Directions!$F$6),"Mid-Year Exited Student","Full Year Participant")&amp;IF(BP46&lt;Directions!$F$3,", Started Prior Year",", Started This Year"),"Null")</f>
        <v>Null</v>
      </c>
      <c r="QD46" t="str">
        <f t="shared" si="77"/>
        <v>Null</v>
      </c>
      <c r="QE46">
        <f t="shared" si="78"/>
        <v>0</v>
      </c>
      <c r="QF46">
        <f t="shared" si="79"/>
        <v>0</v>
      </c>
      <c r="QG46">
        <f t="shared" si="80"/>
        <v>0</v>
      </c>
      <c r="QH46">
        <f t="shared" si="81"/>
        <v>0</v>
      </c>
      <c r="QI46">
        <f t="shared" si="82"/>
        <v>0</v>
      </c>
      <c r="QJ46" t="str">
        <f t="shared" si="83"/>
        <v>Used None</v>
      </c>
      <c r="QK46" t="str">
        <f t="shared" si="84"/>
        <v>Null</v>
      </c>
      <c r="QL46" t="str">
        <f t="shared" si="85"/>
        <v>Null</v>
      </c>
      <c r="QM46" t="str">
        <f>IF($MS46="READ 180 Record",IF(AQ46="","Null",VLOOKUP(JJ46,Lookups!$DX$3:$EB$2054,AN46+1,FALSE)),"Null")</f>
        <v>Null</v>
      </c>
      <c r="QN46" t="str">
        <f t="shared" si="86"/>
        <v>Null</v>
      </c>
    </row>
    <row r="47" spans="1:456" x14ac:dyDescent="0.25">
      <c r="A47" s="161" t="s">
        <v>1447</v>
      </c>
      <c r="B47" s="161" t="s">
        <v>1447</v>
      </c>
      <c r="C47" s="161" t="s">
        <v>1447</v>
      </c>
      <c r="D47" s="161" t="s">
        <v>1447</v>
      </c>
      <c r="E47" s="161">
        <v>1</v>
      </c>
      <c r="F47" s="161" t="s">
        <v>1447</v>
      </c>
      <c r="G47" s="161" t="s">
        <v>880</v>
      </c>
      <c r="H47" s="161" t="s">
        <v>881</v>
      </c>
      <c r="K47" s="161">
        <v>0</v>
      </c>
      <c r="L47" s="161">
        <v>0</v>
      </c>
      <c r="M47" s="161">
        <v>0</v>
      </c>
      <c r="N47" s="161">
        <v>0</v>
      </c>
      <c r="O47" s="161">
        <v>0</v>
      </c>
      <c r="P47" s="161">
        <v>0</v>
      </c>
      <c r="Q47" s="161">
        <v>0</v>
      </c>
      <c r="R47" s="161">
        <v>0</v>
      </c>
      <c r="S47" s="161">
        <v>0</v>
      </c>
      <c r="T47" s="161">
        <v>0</v>
      </c>
      <c r="U47" s="161">
        <v>0</v>
      </c>
      <c r="V47" s="161">
        <v>0</v>
      </c>
      <c r="W47" s="161">
        <v>0</v>
      </c>
      <c r="X47" s="161">
        <v>0</v>
      </c>
      <c r="AB47" s="161" t="s">
        <v>242</v>
      </c>
      <c r="AC47" s="161" t="s">
        <v>242</v>
      </c>
      <c r="AD47" s="161" t="s">
        <v>242</v>
      </c>
      <c r="AE47" s="161" t="s">
        <v>242</v>
      </c>
      <c r="AF47" s="161" t="s">
        <v>242</v>
      </c>
      <c r="AG47" s="161" t="s">
        <v>242</v>
      </c>
      <c r="AH47" s="161" t="s">
        <v>242</v>
      </c>
      <c r="AI47" s="161">
        <v>20150801</v>
      </c>
      <c r="AJ47" s="161">
        <v>20160525</v>
      </c>
      <c r="AK47" s="161" t="s">
        <v>869</v>
      </c>
      <c r="AL47" t="s">
        <v>1078</v>
      </c>
      <c r="BN47" t="s">
        <v>1079</v>
      </c>
      <c r="ET47" s="161">
        <v>0</v>
      </c>
      <c r="EU47" s="161">
        <v>0</v>
      </c>
      <c r="EV47" s="161">
        <v>0</v>
      </c>
      <c r="EW47" s="161">
        <v>0</v>
      </c>
      <c r="EX47" s="161">
        <v>0</v>
      </c>
      <c r="EY47" s="161">
        <v>0</v>
      </c>
      <c r="EZ47" s="161">
        <v>0</v>
      </c>
      <c r="FA47" s="161">
        <v>0</v>
      </c>
      <c r="FB47" s="161">
        <v>0</v>
      </c>
      <c r="FC47" s="161">
        <v>0</v>
      </c>
      <c r="FD47" s="161">
        <v>0</v>
      </c>
      <c r="FE47" s="161">
        <v>0</v>
      </c>
      <c r="HN47" s="161" t="s">
        <v>881</v>
      </c>
      <c r="JB47" s="161" t="s">
        <v>881</v>
      </c>
      <c r="JC47" s="161">
        <v>0</v>
      </c>
      <c r="JD47" s="161">
        <v>0</v>
      </c>
      <c r="JE47" s="161">
        <v>0</v>
      </c>
      <c r="JF47" s="161">
        <v>0</v>
      </c>
      <c r="MN47" t="str">
        <f t="shared" si="0"/>
        <v>NoNoNoNoNoNo</v>
      </c>
      <c r="MO47" t="str">
        <f>IF(AND(MN47="NoNoNoNoNoNo",JI47=""),"No Programs",VLOOKUP(MN47,Lookups!$DA$4:$DB$67,2,FALSE))</f>
        <v>No Programs</v>
      </c>
      <c r="MP47">
        <f t="shared" si="1"/>
        <v>0</v>
      </c>
      <c r="MQ47" t="str">
        <f t="shared" si="2"/>
        <v>No Program Use</v>
      </c>
      <c r="MR47" t="str">
        <f>Directions!$D$3</f>
        <v>Usage</v>
      </c>
      <c r="MS47" t="str">
        <f>VLOOKUP(MQ47,Lookups!$CU$71:$CV$80,2,FALSE)</f>
        <v>Exclude</v>
      </c>
      <c r="MT47">
        <f t="shared" si="3"/>
        <v>0</v>
      </c>
      <c r="MU47">
        <f t="shared" si="4"/>
        <v>0</v>
      </c>
      <c r="MV47">
        <f t="shared" si="5"/>
        <v>0</v>
      </c>
      <c r="MW47">
        <f t="shared" si="6"/>
        <v>0</v>
      </c>
      <c r="MX47">
        <f t="shared" si="7"/>
        <v>0</v>
      </c>
      <c r="MY47" t="str">
        <f t="shared" si="8"/>
        <v>Not Used</v>
      </c>
      <c r="MZ47">
        <f t="shared" si="9"/>
        <v>0</v>
      </c>
      <c r="NA47" t="str">
        <f t="shared" si="10"/>
        <v>Not Available</v>
      </c>
      <c r="NB47" t="str">
        <f t="shared" si="11"/>
        <v>Not Available</v>
      </c>
      <c r="NC47" t="str">
        <f t="shared" si="12"/>
        <v>4 Not Indicated</v>
      </c>
      <c r="ND47" t="str">
        <f t="shared" si="13"/>
        <v>4 Not Indicated</v>
      </c>
      <c r="NE47" t="str">
        <f t="shared" si="14"/>
        <v>4 Not Indicated</v>
      </c>
      <c r="NF47" t="str">
        <f t="shared" si="15"/>
        <v>4 Not Indicated</v>
      </c>
      <c r="NG47" t="str">
        <f t="shared" si="16"/>
        <v>4 Not Indicated</v>
      </c>
      <c r="NH47" s="159" t="str">
        <f t="shared" si="17"/>
        <v>Null</v>
      </c>
      <c r="NI47" t="str">
        <f t="shared" si="18"/>
        <v>Null</v>
      </c>
      <c r="NJ47" s="159" t="str">
        <f t="shared" si="19"/>
        <v>Null</v>
      </c>
      <c r="NK47" t="str">
        <f t="shared" si="20"/>
        <v>Null</v>
      </c>
      <c r="NL47" t="str">
        <f t="shared" si="21"/>
        <v>No RI Tests</v>
      </c>
      <c r="NM47">
        <f t="shared" si="22"/>
        <v>0</v>
      </c>
      <c r="NN47" t="str">
        <f>IF(OR(E47="PK",E47="K",JJ47=""),"Null",INDEX(Lookups!$EZ$4:$FW$18,MATCH($JJ47,Lookups!$EY$4:$EY$18,1),MATCH($E47,Lookups!$EZ$3:$FW$3,0)))</f>
        <v>Null</v>
      </c>
      <c r="NO47" t="str">
        <f>IF(OR(E47="PK",E47="K",JJ47=""),"Null",INDEX(Lookups!$EZ$4:$FW$18,MATCH($JJ47,Lookups!$EY$4:$EY$18,1),MATCH($E47,Lookups!$EZ$3:$FW$3,0) + 1))</f>
        <v>Null</v>
      </c>
      <c r="NP47" t="str">
        <f t="shared" si="23"/>
        <v>Null</v>
      </c>
      <c r="NQ47" t="str">
        <f t="shared" si="24"/>
        <v>Null</v>
      </c>
      <c r="NR47" t="str">
        <f t="shared" si="25"/>
        <v>Null</v>
      </c>
      <c r="NS47" t="str">
        <f t="shared" si="26"/>
        <v>No RI Tests</v>
      </c>
      <c r="NT47" t="str">
        <f t="shared" si="27"/>
        <v>No RI Tests</v>
      </c>
      <c r="NU47" t="str">
        <f t="shared" si="28"/>
        <v>No RI Tests</v>
      </c>
      <c r="NV47" s="183" t="str">
        <f t="array" ref="NV47">IF($NL47="No RI Tests","No RI Tests",VLOOKUP(IF(AND(E47="K",JJ47&lt;280),3,IF(AND(E47="K",JJ47&gt;=280),4,MAX(IF(E47=Lookups!$DF$6:$DF$99,IF(JJ47&gt;=Lookups!$DG$6:$DG$99,Lookups!$DH$6:$DH$99))))),Lookups!$DE$104:$DG$108,2,FALSE))</f>
        <v>No RI Tests</v>
      </c>
      <c r="NW47" s="161" t="str">
        <f t="array" ref="NW47">IF($NL47="No RI Tests","No RI Tests",VLOOKUP(IF(AND(E47="K",JH47&lt;280),3,IF(AND(E47="K",JH47&gt;=280),4,MAX(IF(E47=Lookups!$DF$6:$DF$99,IF(NI47&gt;=Lookups!$DG$6:$DG$99,Lookups!$DH$6:$DH$99))))),Lookups!$DE$104:$DG$108,2,FALSE))</f>
        <v>No RI Tests</v>
      </c>
      <c r="NX47" s="161" t="str">
        <f t="array" ref="NX47">IF($NL47="No RI Tests","No RI Tests",VLOOKUP(IF(AND(E47="K",NK47&lt;280),3,IF(AND(E47="K",NK47&gt;=280),4,MAX(IF(E47=Lookups!$DF$6:$DF$99,IF(NK47&gt;=Lookups!$DG$6:$DG$99,Lookups!$DH$6:$DH$99))))),Lookups!$DE$104:$DG$108,2,FALSE))</f>
        <v>No RI Tests</v>
      </c>
      <c r="NY47" t="str">
        <f t="shared" si="29"/>
        <v>Null</v>
      </c>
      <c r="NZ47" t="str">
        <f t="shared" si="30"/>
        <v>Null</v>
      </c>
      <c r="OA47" t="str">
        <f t="shared" si="31"/>
        <v>No RI for Comparison</v>
      </c>
      <c r="OB47" s="161" t="str">
        <f t="array" ref="OB47">IF($NL47="No RI Tests","No RI Tests",IF(E47="K","N/A",VLOOKUP(MAX(IF(E47=Lookups!$DF$6:$DF$99,IF(JJ47&gt;=Lookups!$DG$6:$DG$99,Lookups!$DI$6:$DI$99))),Lookups!$DE$104:$DG$108,3,FALSE)))</f>
        <v>No RI Tests</v>
      </c>
      <c r="OC47" s="161" t="str">
        <f t="array" ref="OC47">IF($NL47="No RI Tests","No RI Tests",IF(E47="K","N/A",VLOOKUP(MAX(IF(E47=Lookups!$DF$6:$DF$99,IF(NI47&gt;=Lookups!$DG$6:$DG$99,Lookups!$DI$6:$DI$99))),Lookups!$DE$104:$DG$108,3,FALSE)))</f>
        <v>No RI Tests</v>
      </c>
      <c r="OD47" s="161" t="str">
        <f t="array" ref="OD47">IF($NL47="No RI Tests","No RI Tests",IF(E47="K","N/A",VLOOKUP(MAX(IF(E47=Lookups!$DF$6:$DF$99,IF(NK47&gt;=Lookups!$DG$6:$DG$99,Lookups!$DI$6:$DI$99))),Lookups!$DE$104:$DG$108,3,FALSE)))</f>
        <v>No RI Tests</v>
      </c>
      <c r="OE47" t="str">
        <f t="shared" si="32"/>
        <v>Null</v>
      </c>
      <c r="OF47" t="str">
        <f t="shared" si="33"/>
        <v>Null</v>
      </c>
      <c r="OG47" t="str">
        <f t="shared" si="34"/>
        <v>No RI for Comparison</v>
      </c>
      <c r="OH47" t="str">
        <f t="shared" si="35"/>
        <v>Null</v>
      </c>
      <c r="OI47" t="str">
        <f t="shared" si="36"/>
        <v>Null</v>
      </c>
      <c r="OJ47" t="str">
        <f t="shared" si="37"/>
        <v>Null</v>
      </c>
      <c r="OK47" t="str">
        <f t="shared" si="38"/>
        <v>Null</v>
      </c>
      <c r="OL47" t="str">
        <f t="shared" si="39"/>
        <v>Null</v>
      </c>
      <c r="OM47" t="str">
        <f t="shared" si="40"/>
        <v>Null</v>
      </c>
      <c r="ON47" t="str">
        <f t="shared" si="41"/>
        <v>Null</v>
      </c>
      <c r="OO47" t="str">
        <f t="shared" si="42"/>
        <v>Null RI</v>
      </c>
      <c r="OP47" t="str">
        <f ca="1">IF(AND(HR47&lt;&gt;"",JJ47&lt;600),IF(HT47="Advancing","Tier 2","Tier 3"),IF(JI47="","Null",IF(OR(E47="K",E47&lt;3),"FRA Recommended",IF(JJ47&gt;=IF(E47&lt;6,400,600),IF(JJ47&lt;VLOOKUP(E47,Lookups!$AP$3:$AR$16,3,FALSE),"Tier 2","Core"),IF(JJ47&lt;400,IF(RAND()&lt;0.81,"Tier 3","Tier 2"),IF(RAND()&lt;0.51,"Tier 3","Tier 2"))))))</f>
        <v>Null</v>
      </c>
      <c r="OQ47" t="str">
        <f t="shared" si="43"/>
        <v>Null</v>
      </c>
      <c r="OR47" t="str">
        <f t="shared" si="44"/>
        <v>Null</v>
      </c>
      <c r="OS47" t="str">
        <f t="shared" si="45"/>
        <v>Null</v>
      </c>
      <c r="OT47" t="str">
        <f t="shared" si="46"/>
        <v>No RI Tests</v>
      </c>
      <c r="OU47" s="159" t="str">
        <f t="shared" si="47"/>
        <v>No PI Tests</v>
      </c>
      <c r="OV47" t="str">
        <f t="shared" si="48"/>
        <v>No PI Tests</v>
      </c>
      <c r="OW47" t="str">
        <f t="shared" si="49"/>
        <v>No PI Tests</v>
      </c>
      <c r="OX47" t="str">
        <f t="shared" si="50"/>
        <v>No PI Tests</v>
      </c>
      <c r="OY47" t="str">
        <f t="shared" si="51"/>
        <v>No PI Tests</v>
      </c>
      <c r="OZ47" t="str">
        <f t="shared" si="52"/>
        <v>No PI Tests</v>
      </c>
      <c r="PA47" s="159" t="str">
        <f t="shared" si="53"/>
        <v>No PI Tests</v>
      </c>
      <c r="PB47" t="str">
        <f t="shared" si="54"/>
        <v>No PI Tests</v>
      </c>
      <c r="PC47" t="str">
        <f t="shared" si="55"/>
        <v>No PI Tests</v>
      </c>
      <c r="PD47" t="str">
        <f t="shared" si="56"/>
        <v>No PI Tests</v>
      </c>
      <c r="PE47" t="str">
        <f t="shared" si="57"/>
        <v>No PI Tests</v>
      </c>
      <c r="PF47" t="str">
        <f t="shared" si="58"/>
        <v>No PI Tests</v>
      </c>
      <c r="PG47" t="str">
        <f t="shared" si="59"/>
        <v>No PI Tests</v>
      </c>
      <c r="PH47">
        <f t="shared" si="60"/>
        <v>0</v>
      </c>
      <c r="PI47">
        <f t="shared" si="61"/>
        <v>0</v>
      </c>
      <c r="PJ47" t="str">
        <f t="shared" si="62"/>
        <v>Null</v>
      </c>
      <c r="PK47" t="str">
        <f>IF(HR47="","Null",IF(E47&lt;3,"Null",IF(HU47=0,0,IF(HS47="Form 1",VLOOKUP(HU47,Lookups!$BE$3:$BP$63,E47,FALSE),IF(HS47="Form 2",VLOOKUP(HU47,Lookups!$BE$67:$BP$127,E47,FALSE),VLOOKUP(HU47,Lookups!$BE$130:$BP$190,E47,FALSE))))))</f>
        <v>Null</v>
      </c>
      <c r="PL47" t="str">
        <f t="shared" si="63"/>
        <v>Null</v>
      </c>
      <c r="PM47" t="str">
        <f>IF($PH47=0,"Null",IF(E47&lt;3,"Null",IF(OX47=0,0,IF(OV47="Form 1",VLOOKUP(OX47,Lookups!$BE$3:$BP$63,E47,FALSE),IF(OV47="Form 2",VLOOKUP(OX47,Lookups!$BE$67:$BP$127,E47,FALSE),VLOOKUP(OX47,Lookups!$BE$130:$BP$190,E47,FALSE))))))</f>
        <v>Null</v>
      </c>
      <c r="PN47" t="str">
        <f t="shared" si="64"/>
        <v>Null</v>
      </c>
      <c r="PO47" t="str">
        <f t="shared" si="65"/>
        <v>Null</v>
      </c>
      <c r="PP47" t="str">
        <f t="shared" si="66"/>
        <v>Null</v>
      </c>
      <c r="PQ47" t="str">
        <f>IF(HR47="","Null",IF(E47&lt;3,"Null",IF(HV47=0,0,IF(HS47="Form 1",VLOOKUP(HV47,Lookups!$BR$3:$CC$63,E47,FALSE),IF(HS47="Form 2",VLOOKUP(HV47,Lookups!$BR$67:$CC$127,E47,FALSE),VLOOKUP(HV47,Lookups!$BR$130:$CC$190,E47,FALSE))))))</f>
        <v>Null</v>
      </c>
      <c r="PR47" t="str">
        <f t="shared" si="67"/>
        <v>Null</v>
      </c>
      <c r="PS47" t="str">
        <f>IF(HR47="","Null",IF(E47&lt;3,"Null",IF(OY47=0,0,IF(OW47="Form 1",VLOOKUP(OY47,Lookups!$BR$3:$CC$63,E47,FALSE),IF(OW47="Form 2",VLOOKUP(OY47,Lookups!$BR$67:$CC$127,E47,FALSE),VLOOKUP(OY47,Lookups!$BR$130:$CC$190,E47,FALSE))))))</f>
        <v>Null</v>
      </c>
      <c r="PT47" t="str">
        <f t="shared" si="68"/>
        <v>Null</v>
      </c>
      <c r="PU47" t="str">
        <f t="shared" si="69"/>
        <v>Null</v>
      </c>
      <c r="PV47" t="str">
        <f t="shared" si="70"/>
        <v>Null</v>
      </c>
      <c r="PW47" t="str">
        <f t="shared" si="71"/>
        <v>No PI Tests</v>
      </c>
      <c r="PX47">
        <f t="shared" si="72"/>
        <v>0</v>
      </c>
      <c r="PY47">
        <f t="shared" si="73"/>
        <v>0</v>
      </c>
      <c r="PZ47" t="str">
        <f t="shared" si="74"/>
        <v>Null</v>
      </c>
      <c r="QA47" t="str">
        <f t="shared" si="75"/>
        <v>Null</v>
      </c>
      <c r="QB47" t="str">
        <f t="shared" si="76"/>
        <v>Null</v>
      </c>
      <c r="QC47" t="str">
        <f>IF($MS47="System 44 Record",IF(BQ47&lt;MEDIAN(Directions!$F$3,Directions!$F$6),"Mid-Year Exited Student","Full Year Participant")&amp;IF(BP47&lt;Directions!$F$3,", Started Prior Year",", Started This Year"),"Null")</f>
        <v>Null</v>
      </c>
      <c r="QD47" t="str">
        <f t="shared" si="77"/>
        <v>Null</v>
      </c>
      <c r="QE47">
        <f t="shared" si="78"/>
        <v>0</v>
      </c>
      <c r="QF47">
        <f t="shared" si="79"/>
        <v>0</v>
      </c>
      <c r="QG47">
        <f t="shared" si="80"/>
        <v>0</v>
      </c>
      <c r="QH47">
        <f t="shared" si="81"/>
        <v>0</v>
      </c>
      <c r="QI47">
        <f t="shared" si="82"/>
        <v>0</v>
      </c>
      <c r="QJ47" t="str">
        <f t="shared" si="83"/>
        <v>Used None</v>
      </c>
      <c r="QK47" t="str">
        <f t="shared" si="84"/>
        <v>Null</v>
      </c>
      <c r="QL47" t="str">
        <f t="shared" si="85"/>
        <v>Null</v>
      </c>
      <c r="QM47" t="str">
        <f>IF($MS47="READ 180 Record",IF(AQ47="","Null",VLOOKUP(JJ47,Lookups!$DX$3:$EB$2054,AN47+1,FALSE)),"Null")</f>
        <v>Null</v>
      </c>
      <c r="QN47" t="str">
        <f t="shared" si="86"/>
        <v>Null</v>
      </c>
    </row>
    <row r="48" spans="1:456" x14ac:dyDescent="0.25">
      <c r="A48" s="161" t="s">
        <v>1447</v>
      </c>
      <c r="B48" s="161" t="s">
        <v>1447</v>
      </c>
      <c r="C48" s="161" t="s">
        <v>1447</v>
      </c>
      <c r="D48" s="161" t="s">
        <v>1447</v>
      </c>
      <c r="E48" s="161">
        <v>10</v>
      </c>
      <c r="F48" s="161" t="s">
        <v>1447</v>
      </c>
      <c r="G48" s="161" t="s">
        <v>880</v>
      </c>
      <c r="H48" s="161" t="s">
        <v>881</v>
      </c>
      <c r="K48" s="161">
        <v>0</v>
      </c>
      <c r="L48" s="161">
        <v>0</v>
      </c>
      <c r="M48" s="161">
        <v>0</v>
      </c>
      <c r="N48" s="161">
        <v>0</v>
      </c>
      <c r="O48" s="161">
        <v>0</v>
      </c>
      <c r="P48" s="161">
        <v>0</v>
      </c>
      <c r="Q48" s="161">
        <v>0</v>
      </c>
      <c r="R48" s="161">
        <v>0</v>
      </c>
      <c r="S48" s="161">
        <v>0</v>
      </c>
      <c r="T48" s="161">
        <v>0</v>
      </c>
      <c r="U48" s="161">
        <v>0</v>
      </c>
      <c r="V48" s="161">
        <v>0</v>
      </c>
      <c r="W48" s="161">
        <v>0</v>
      </c>
      <c r="X48" s="161">
        <v>0</v>
      </c>
      <c r="AB48" s="161" t="s">
        <v>242</v>
      </c>
      <c r="AC48" s="161" t="s">
        <v>242</v>
      </c>
      <c r="AD48" s="161" t="s">
        <v>242</v>
      </c>
      <c r="AE48" s="161" t="s">
        <v>242</v>
      </c>
      <c r="AF48" s="161" t="s">
        <v>242</v>
      </c>
      <c r="AG48" s="161" t="s">
        <v>242</v>
      </c>
      <c r="AH48" s="161" t="s">
        <v>242</v>
      </c>
      <c r="AI48" s="161">
        <v>20150801</v>
      </c>
      <c r="AJ48" s="161">
        <v>20160525</v>
      </c>
      <c r="AK48" s="161" t="s">
        <v>869</v>
      </c>
      <c r="AL48" t="s">
        <v>1078</v>
      </c>
      <c r="BN48" t="s">
        <v>1079</v>
      </c>
      <c r="ET48" s="161">
        <v>0</v>
      </c>
      <c r="EU48" s="161">
        <v>0</v>
      </c>
      <c r="EV48" s="161">
        <v>0</v>
      </c>
      <c r="EW48" s="161">
        <v>0</v>
      </c>
      <c r="EX48" s="161">
        <v>0</v>
      </c>
      <c r="EY48" s="161">
        <v>0</v>
      </c>
      <c r="EZ48" s="161">
        <v>0</v>
      </c>
      <c r="FA48" s="161">
        <v>0</v>
      </c>
      <c r="FB48" s="161">
        <v>0</v>
      </c>
      <c r="FC48" s="161">
        <v>0</v>
      </c>
      <c r="FD48" s="161">
        <v>0</v>
      </c>
      <c r="FE48" s="161">
        <v>0</v>
      </c>
      <c r="HN48" s="161" t="s">
        <v>881</v>
      </c>
      <c r="JB48" s="161" t="s">
        <v>881</v>
      </c>
      <c r="JC48" s="161">
        <v>0</v>
      </c>
      <c r="JD48" s="161">
        <v>0</v>
      </c>
      <c r="JE48" s="161">
        <v>0</v>
      </c>
      <c r="JF48" s="161">
        <v>0</v>
      </c>
      <c r="MN48" t="str">
        <f t="shared" si="0"/>
        <v>NoNoNoNoNoNo</v>
      </c>
      <c r="MO48" t="str">
        <f>IF(AND(MN48="NoNoNoNoNoNo",JI48=""),"No Programs",VLOOKUP(MN48,Lookups!$DA$4:$DB$67,2,FALSE))</f>
        <v>No Programs</v>
      </c>
      <c r="MP48">
        <f t="shared" si="1"/>
        <v>0</v>
      </c>
      <c r="MQ48" t="str">
        <f t="shared" si="2"/>
        <v>No Program Use</v>
      </c>
      <c r="MR48" t="str">
        <f>Directions!$D$3</f>
        <v>Usage</v>
      </c>
      <c r="MS48" t="str">
        <f>VLOOKUP(MQ48,Lookups!$CU$71:$CV$80,2,FALSE)</f>
        <v>Exclude</v>
      </c>
      <c r="MT48">
        <f t="shared" si="3"/>
        <v>0</v>
      </c>
      <c r="MU48">
        <f t="shared" si="4"/>
        <v>0</v>
      </c>
      <c r="MV48">
        <f t="shared" si="5"/>
        <v>0</v>
      </c>
      <c r="MW48">
        <f t="shared" si="6"/>
        <v>0</v>
      </c>
      <c r="MX48">
        <f t="shared" si="7"/>
        <v>0</v>
      </c>
      <c r="MY48" t="str">
        <f t="shared" si="8"/>
        <v>Not Used</v>
      </c>
      <c r="MZ48">
        <f t="shared" si="9"/>
        <v>0</v>
      </c>
      <c r="NA48" t="str">
        <f t="shared" si="10"/>
        <v>Not Available</v>
      </c>
      <c r="NB48" t="str">
        <f t="shared" si="11"/>
        <v>Not Available</v>
      </c>
      <c r="NC48" t="str">
        <f t="shared" si="12"/>
        <v>4 Not Indicated</v>
      </c>
      <c r="ND48" t="str">
        <f t="shared" si="13"/>
        <v>4 Not Indicated</v>
      </c>
      <c r="NE48" t="str">
        <f t="shared" si="14"/>
        <v>4 Not Indicated</v>
      </c>
      <c r="NF48" t="str">
        <f t="shared" si="15"/>
        <v>4 Not Indicated</v>
      </c>
      <c r="NG48" t="str">
        <f t="shared" si="16"/>
        <v>4 Not Indicated</v>
      </c>
      <c r="NH48" s="159" t="str">
        <f t="shared" si="17"/>
        <v>Null</v>
      </c>
      <c r="NI48" t="str">
        <f t="shared" si="18"/>
        <v>Null</v>
      </c>
      <c r="NJ48" s="159" t="str">
        <f t="shared" si="19"/>
        <v>Null</v>
      </c>
      <c r="NK48" t="str">
        <f t="shared" si="20"/>
        <v>Null</v>
      </c>
      <c r="NL48" t="str">
        <f t="shared" si="21"/>
        <v>No RI Tests</v>
      </c>
      <c r="NM48">
        <f t="shared" si="22"/>
        <v>0</v>
      </c>
      <c r="NN48" t="str">
        <f>IF(OR(E48="PK",E48="K",JJ48=""),"Null",INDEX(Lookups!$EZ$4:$FW$18,MATCH($JJ48,Lookups!$EY$4:$EY$18,1),MATCH($E48,Lookups!$EZ$3:$FW$3,0)))</f>
        <v>Null</v>
      </c>
      <c r="NO48" t="str">
        <f>IF(OR(E48="PK",E48="K",JJ48=""),"Null",INDEX(Lookups!$EZ$4:$FW$18,MATCH($JJ48,Lookups!$EY$4:$EY$18,1),MATCH($E48,Lookups!$EZ$3:$FW$3,0) + 1))</f>
        <v>Null</v>
      </c>
      <c r="NP48" t="str">
        <f t="shared" si="23"/>
        <v>Null</v>
      </c>
      <c r="NQ48" t="str">
        <f t="shared" si="24"/>
        <v>Null</v>
      </c>
      <c r="NR48" t="str">
        <f t="shared" si="25"/>
        <v>Null</v>
      </c>
      <c r="NS48" t="str">
        <f t="shared" si="26"/>
        <v>No RI Tests</v>
      </c>
      <c r="NT48" t="str">
        <f t="shared" si="27"/>
        <v>No RI Tests</v>
      </c>
      <c r="NU48" t="str">
        <f t="shared" si="28"/>
        <v>No RI Tests</v>
      </c>
      <c r="NV48" s="183" t="str">
        <f t="array" ref="NV48">IF($NL48="No RI Tests","No RI Tests",VLOOKUP(IF(AND(E48="K",JJ48&lt;280),3,IF(AND(E48="K",JJ48&gt;=280),4,MAX(IF(E48=Lookups!$DF$6:$DF$99,IF(JJ48&gt;=Lookups!$DG$6:$DG$99,Lookups!$DH$6:$DH$99))))),Lookups!$DE$104:$DG$108,2,FALSE))</f>
        <v>No RI Tests</v>
      </c>
      <c r="NW48" s="161" t="str">
        <f t="array" ref="NW48">IF($NL48="No RI Tests","No RI Tests",VLOOKUP(IF(AND(E48="K",JH48&lt;280),3,IF(AND(E48="K",JH48&gt;=280),4,MAX(IF(E48=Lookups!$DF$6:$DF$99,IF(NI48&gt;=Lookups!$DG$6:$DG$99,Lookups!$DH$6:$DH$99))))),Lookups!$DE$104:$DG$108,2,FALSE))</f>
        <v>No RI Tests</v>
      </c>
      <c r="NX48" s="161" t="str">
        <f t="array" ref="NX48">IF($NL48="No RI Tests","No RI Tests",VLOOKUP(IF(AND(E48="K",NK48&lt;280),3,IF(AND(E48="K",NK48&gt;=280),4,MAX(IF(E48=Lookups!$DF$6:$DF$99,IF(NK48&gt;=Lookups!$DG$6:$DG$99,Lookups!$DH$6:$DH$99))))),Lookups!$DE$104:$DG$108,2,FALSE))</f>
        <v>No RI Tests</v>
      </c>
      <c r="NY48" t="str">
        <f t="shared" si="29"/>
        <v>Null</v>
      </c>
      <c r="NZ48" t="str">
        <f t="shared" si="30"/>
        <v>Null</v>
      </c>
      <c r="OA48" t="str">
        <f t="shared" si="31"/>
        <v>No RI for Comparison</v>
      </c>
      <c r="OB48" s="161" t="str">
        <f t="array" ref="OB48">IF($NL48="No RI Tests","No RI Tests",IF(E48="K","N/A",VLOOKUP(MAX(IF(E48=Lookups!$DF$6:$DF$99,IF(JJ48&gt;=Lookups!$DG$6:$DG$99,Lookups!$DI$6:$DI$99))),Lookups!$DE$104:$DG$108,3,FALSE)))</f>
        <v>No RI Tests</v>
      </c>
      <c r="OC48" s="161" t="str">
        <f t="array" ref="OC48">IF($NL48="No RI Tests","No RI Tests",IF(E48="K","N/A",VLOOKUP(MAX(IF(E48=Lookups!$DF$6:$DF$99,IF(NI48&gt;=Lookups!$DG$6:$DG$99,Lookups!$DI$6:$DI$99))),Lookups!$DE$104:$DG$108,3,FALSE)))</f>
        <v>No RI Tests</v>
      </c>
      <c r="OD48" s="161" t="str">
        <f t="array" ref="OD48">IF($NL48="No RI Tests","No RI Tests",IF(E48="K","N/A",VLOOKUP(MAX(IF(E48=Lookups!$DF$6:$DF$99,IF(NK48&gt;=Lookups!$DG$6:$DG$99,Lookups!$DI$6:$DI$99))),Lookups!$DE$104:$DG$108,3,FALSE)))</f>
        <v>No RI Tests</v>
      </c>
      <c r="OE48" t="str">
        <f t="shared" si="32"/>
        <v>Null</v>
      </c>
      <c r="OF48" t="str">
        <f t="shared" si="33"/>
        <v>Null</v>
      </c>
      <c r="OG48" t="str">
        <f t="shared" si="34"/>
        <v>No RI for Comparison</v>
      </c>
      <c r="OH48" t="str">
        <f t="shared" si="35"/>
        <v>Null</v>
      </c>
      <c r="OI48" t="str">
        <f t="shared" si="36"/>
        <v>Null</v>
      </c>
      <c r="OJ48" t="str">
        <f t="shared" si="37"/>
        <v>Null</v>
      </c>
      <c r="OK48" t="str">
        <f t="shared" si="38"/>
        <v>Null</v>
      </c>
      <c r="OL48" t="str">
        <f t="shared" si="39"/>
        <v>Null</v>
      </c>
      <c r="OM48" t="str">
        <f t="shared" si="40"/>
        <v>Null</v>
      </c>
      <c r="ON48" t="str">
        <f t="shared" si="41"/>
        <v>Null</v>
      </c>
      <c r="OO48" t="str">
        <f t="shared" si="42"/>
        <v>Null RI</v>
      </c>
      <c r="OP48" t="str">
        <f ca="1">IF(AND(HR48&lt;&gt;"",JJ48&lt;600),IF(HT48="Advancing","Tier 2","Tier 3"),IF(JI48="","Null",IF(OR(E48="K",E48&lt;3),"FRA Recommended",IF(JJ48&gt;=IF(E48&lt;6,400,600),IF(JJ48&lt;VLOOKUP(E48,Lookups!$AP$3:$AR$16,3,FALSE),"Tier 2","Core"),IF(JJ48&lt;400,IF(RAND()&lt;0.81,"Tier 3","Tier 2"),IF(RAND()&lt;0.51,"Tier 3","Tier 2"))))))</f>
        <v>Null</v>
      </c>
      <c r="OQ48" t="str">
        <f t="shared" si="43"/>
        <v>Null</v>
      </c>
      <c r="OR48" t="str">
        <f t="shared" si="44"/>
        <v>Null</v>
      </c>
      <c r="OS48" t="str">
        <f t="shared" si="45"/>
        <v>Null</v>
      </c>
      <c r="OT48" t="str">
        <f t="shared" si="46"/>
        <v>No RI Tests</v>
      </c>
      <c r="OU48" s="159" t="str">
        <f t="shared" si="47"/>
        <v>No PI Tests</v>
      </c>
      <c r="OV48" t="str">
        <f t="shared" si="48"/>
        <v>No PI Tests</v>
      </c>
      <c r="OW48" t="str">
        <f t="shared" si="49"/>
        <v>No PI Tests</v>
      </c>
      <c r="OX48" t="str">
        <f t="shared" si="50"/>
        <v>No PI Tests</v>
      </c>
      <c r="OY48" t="str">
        <f t="shared" si="51"/>
        <v>No PI Tests</v>
      </c>
      <c r="OZ48" t="str">
        <f t="shared" si="52"/>
        <v>No PI Tests</v>
      </c>
      <c r="PA48" s="159" t="str">
        <f t="shared" si="53"/>
        <v>No PI Tests</v>
      </c>
      <c r="PB48" t="str">
        <f t="shared" si="54"/>
        <v>No PI Tests</v>
      </c>
      <c r="PC48" t="str">
        <f t="shared" si="55"/>
        <v>No PI Tests</v>
      </c>
      <c r="PD48" t="str">
        <f t="shared" si="56"/>
        <v>No PI Tests</v>
      </c>
      <c r="PE48" t="str">
        <f t="shared" si="57"/>
        <v>No PI Tests</v>
      </c>
      <c r="PF48" t="str">
        <f t="shared" si="58"/>
        <v>No PI Tests</v>
      </c>
      <c r="PG48" t="str">
        <f t="shared" si="59"/>
        <v>No PI Tests</v>
      </c>
      <c r="PH48">
        <f t="shared" si="60"/>
        <v>0</v>
      </c>
      <c r="PI48">
        <f t="shared" si="61"/>
        <v>0</v>
      </c>
      <c r="PJ48" t="str">
        <f t="shared" si="62"/>
        <v>Null</v>
      </c>
      <c r="PK48" t="str">
        <f>IF(HR48="","Null",IF(E48&lt;3,"Null",IF(HU48=0,0,IF(HS48="Form 1",VLOOKUP(HU48,Lookups!$BE$3:$BP$63,E48,FALSE),IF(HS48="Form 2",VLOOKUP(HU48,Lookups!$BE$67:$BP$127,E48,FALSE),VLOOKUP(HU48,Lookups!$BE$130:$BP$190,E48,FALSE))))))</f>
        <v>Null</v>
      </c>
      <c r="PL48" t="str">
        <f t="shared" si="63"/>
        <v>Null</v>
      </c>
      <c r="PM48" t="str">
        <f>IF($PH48=0,"Null",IF(E48&lt;3,"Null",IF(OX48=0,0,IF(OV48="Form 1",VLOOKUP(OX48,Lookups!$BE$3:$BP$63,E48,FALSE),IF(OV48="Form 2",VLOOKUP(OX48,Lookups!$BE$67:$BP$127,E48,FALSE),VLOOKUP(OX48,Lookups!$BE$130:$BP$190,E48,FALSE))))))</f>
        <v>Null</v>
      </c>
      <c r="PN48" t="str">
        <f t="shared" si="64"/>
        <v>Null</v>
      </c>
      <c r="PO48" t="str">
        <f t="shared" si="65"/>
        <v>Null</v>
      </c>
      <c r="PP48" t="str">
        <f t="shared" si="66"/>
        <v>Null</v>
      </c>
      <c r="PQ48" t="str">
        <f>IF(HR48="","Null",IF(E48&lt;3,"Null",IF(HV48=0,0,IF(HS48="Form 1",VLOOKUP(HV48,Lookups!$BR$3:$CC$63,E48,FALSE),IF(HS48="Form 2",VLOOKUP(HV48,Lookups!$BR$67:$CC$127,E48,FALSE),VLOOKUP(HV48,Lookups!$BR$130:$CC$190,E48,FALSE))))))</f>
        <v>Null</v>
      </c>
      <c r="PR48" t="str">
        <f t="shared" si="67"/>
        <v>Null</v>
      </c>
      <c r="PS48" t="str">
        <f>IF(HR48="","Null",IF(E48&lt;3,"Null",IF(OY48=0,0,IF(OW48="Form 1",VLOOKUP(OY48,Lookups!$BR$3:$CC$63,E48,FALSE),IF(OW48="Form 2",VLOOKUP(OY48,Lookups!$BR$67:$CC$127,E48,FALSE),VLOOKUP(OY48,Lookups!$BR$130:$CC$190,E48,FALSE))))))</f>
        <v>Null</v>
      </c>
      <c r="PT48" t="str">
        <f t="shared" si="68"/>
        <v>Null</v>
      </c>
      <c r="PU48" t="str">
        <f t="shared" si="69"/>
        <v>Null</v>
      </c>
      <c r="PV48" t="str">
        <f t="shared" si="70"/>
        <v>Null</v>
      </c>
      <c r="PW48" t="str">
        <f t="shared" si="71"/>
        <v>No PI Tests</v>
      </c>
      <c r="PX48">
        <f t="shared" si="72"/>
        <v>0</v>
      </c>
      <c r="PY48">
        <f t="shared" si="73"/>
        <v>0</v>
      </c>
      <c r="PZ48" t="str">
        <f t="shared" si="74"/>
        <v>Null</v>
      </c>
      <c r="QA48" t="str">
        <f t="shared" si="75"/>
        <v>Null</v>
      </c>
      <c r="QB48" t="str">
        <f t="shared" si="76"/>
        <v>Null</v>
      </c>
      <c r="QC48" t="str">
        <f>IF($MS48="System 44 Record",IF(BQ48&lt;MEDIAN(Directions!$F$3,Directions!$F$6),"Mid-Year Exited Student","Full Year Participant")&amp;IF(BP48&lt;Directions!$F$3,", Started Prior Year",", Started This Year"),"Null")</f>
        <v>Null</v>
      </c>
      <c r="QD48" t="str">
        <f t="shared" si="77"/>
        <v>Null</v>
      </c>
      <c r="QE48">
        <f t="shared" si="78"/>
        <v>0</v>
      </c>
      <c r="QF48">
        <f t="shared" si="79"/>
        <v>0</v>
      </c>
      <c r="QG48">
        <f t="shared" si="80"/>
        <v>0</v>
      </c>
      <c r="QH48">
        <f t="shared" si="81"/>
        <v>0</v>
      </c>
      <c r="QI48">
        <f t="shared" si="82"/>
        <v>0</v>
      </c>
      <c r="QJ48" t="str">
        <f t="shared" si="83"/>
        <v>Used None</v>
      </c>
      <c r="QK48" t="str">
        <f t="shared" si="84"/>
        <v>Null</v>
      </c>
      <c r="QL48" t="str">
        <f t="shared" si="85"/>
        <v>Null</v>
      </c>
      <c r="QM48" t="str">
        <f>IF($MS48="READ 180 Record",IF(AQ48="","Null",VLOOKUP(JJ48,Lookups!$DX$3:$EB$2054,AN48+1,FALSE)),"Null")</f>
        <v>Null</v>
      </c>
      <c r="QN48" t="str">
        <f t="shared" si="86"/>
        <v>Null</v>
      </c>
    </row>
    <row r="49" spans="1:456" x14ac:dyDescent="0.25">
      <c r="A49" s="161" t="s">
        <v>1447</v>
      </c>
      <c r="B49" s="161" t="s">
        <v>1447</v>
      </c>
      <c r="C49" s="161" t="s">
        <v>1447</v>
      </c>
      <c r="D49" s="161" t="s">
        <v>1447</v>
      </c>
      <c r="E49" s="161">
        <v>4</v>
      </c>
      <c r="F49" s="161" t="s">
        <v>1447</v>
      </c>
      <c r="G49" s="161" t="s">
        <v>880</v>
      </c>
      <c r="H49" s="161" t="s">
        <v>881</v>
      </c>
      <c r="K49" s="161">
        <v>0</v>
      </c>
      <c r="L49" s="161">
        <v>0</v>
      </c>
      <c r="M49" s="161">
        <v>0</v>
      </c>
      <c r="N49" s="161">
        <v>0</v>
      </c>
      <c r="O49" s="161">
        <v>0</v>
      </c>
      <c r="P49" s="161">
        <v>0</v>
      </c>
      <c r="Q49" s="161">
        <v>0</v>
      </c>
      <c r="R49" s="161">
        <v>0</v>
      </c>
      <c r="S49" s="161">
        <v>0</v>
      </c>
      <c r="T49" s="161">
        <v>0</v>
      </c>
      <c r="U49" s="161">
        <v>0</v>
      </c>
      <c r="V49" s="161">
        <v>0</v>
      </c>
      <c r="W49" s="161">
        <v>0</v>
      </c>
      <c r="X49" s="161">
        <v>0</v>
      </c>
      <c r="AB49" s="161" t="s">
        <v>242</v>
      </c>
      <c r="AC49" s="161" t="s">
        <v>242</v>
      </c>
      <c r="AD49" s="161" t="s">
        <v>242</v>
      </c>
      <c r="AE49" s="161" t="s">
        <v>242</v>
      </c>
      <c r="AF49" s="161" t="s">
        <v>242</v>
      </c>
      <c r="AG49" s="161" t="s">
        <v>242</v>
      </c>
      <c r="AH49" s="161" t="s">
        <v>242</v>
      </c>
      <c r="AI49" s="161">
        <v>20150801</v>
      </c>
      <c r="AJ49" s="161">
        <v>20160525</v>
      </c>
      <c r="AK49" s="161" t="s">
        <v>869</v>
      </c>
      <c r="AL49" t="s">
        <v>1078</v>
      </c>
      <c r="BN49" t="s">
        <v>1079</v>
      </c>
      <c r="ET49" s="161">
        <v>0</v>
      </c>
      <c r="EU49" s="161">
        <v>0</v>
      </c>
      <c r="EV49" s="161">
        <v>0</v>
      </c>
      <c r="EW49" s="161">
        <v>0</v>
      </c>
      <c r="EX49" s="161">
        <v>0</v>
      </c>
      <c r="EY49" s="161">
        <v>0</v>
      </c>
      <c r="EZ49" s="161">
        <v>0</v>
      </c>
      <c r="FA49" s="161">
        <v>0</v>
      </c>
      <c r="FB49" s="161">
        <v>0</v>
      </c>
      <c r="FC49" s="161">
        <v>0</v>
      </c>
      <c r="FD49" s="161">
        <v>0</v>
      </c>
      <c r="FE49" s="161">
        <v>0</v>
      </c>
      <c r="HN49" s="161" t="s">
        <v>881</v>
      </c>
      <c r="JB49" s="161" t="s">
        <v>881</v>
      </c>
      <c r="JC49" s="161">
        <v>0</v>
      </c>
      <c r="JD49" s="161">
        <v>0</v>
      </c>
      <c r="JE49" s="161">
        <v>0</v>
      </c>
      <c r="JF49" s="161">
        <v>0</v>
      </c>
      <c r="MN49" t="str">
        <f t="shared" si="0"/>
        <v>NoNoNoNoNoNo</v>
      </c>
      <c r="MO49" t="str">
        <f>IF(AND(MN49="NoNoNoNoNoNo",JI49=""),"No Programs",VLOOKUP(MN49,Lookups!$DA$4:$DB$67,2,FALSE))</f>
        <v>No Programs</v>
      </c>
      <c r="MP49">
        <f t="shared" si="1"/>
        <v>0</v>
      </c>
      <c r="MQ49" t="str">
        <f t="shared" si="2"/>
        <v>No Program Use</v>
      </c>
      <c r="MR49" t="str">
        <f>Directions!$D$3</f>
        <v>Usage</v>
      </c>
      <c r="MS49" t="str">
        <f>VLOOKUP(MQ49,Lookups!$CU$71:$CV$80,2,FALSE)</f>
        <v>Exclude</v>
      </c>
      <c r="MT49">
        <f t="shared" si="3"/>
        <v>0</v>
      </c>
      <c r="MU49">
        <f t="shared" si="4"/>
        <v>0</v>
      </c>
      <c r="MV49">
        <f t="shared" si="5"/>
        <v>0</v>
      </c>
      <c r="MW49">
        <f t="shared" si="6"/>
        <v>0</v>
      </c>
      <c r="MX49">
        <f t="shared" si="7"/>
        <v>0</v>
      </c>
      <c r="MY49" t="str">
        <f t="shared" si="8"/>
        <v>Not Used</v>
      </c>
      <c r="MZ49">
        <f t="shared" si="9"/>
        <v>0</v>
      </c>
      <c r="NA49" t="str">
        <f t="shared" si="10"/>
        <v>Not Available</v>
      </c>
      <c r="NB49" t="str">
        <f t="shared" si="11"/>
        <v>Not Available</v>
      </c>
      <c r="NC49" t="str">
        <f t="shared" si="12"/>
        <v>4 Not Indicated</v>
      </c>
      <c r="ND49" t="str">
        <f t="shared" si="13"/>
        <v>4 Not Indicated</v>
      </c>
      <c r="NE49" t="str">
        <f t="shared" si="14"/>
        <v>4 Not Indicated</v>
      </c>
      <c r="NF49" t="str">
        <f t="shared" si="15"/>
        <v>4 Not Indicated</v>
      </c>
      <c r="NG49" t="str">
        <f t="shared" si="16"/>
        <v>4 Not Indicated</v>
      </c>
      <c r="NH49" s="159" t="str">
        <f t="shared" si="17"/>
        <v>Null</v>
      </c>
      <c r="NI49" t="str">
        <f t="shared" si="18"/>
        <v>Null</v>
      </c>
      <c r="NJ49" s="159" t="str">
        <f t="shared" si="19"/>
        <v>Null</v>
      </c>
      <c r="NK49" t="str">
        <f t="shared" si="20"/>
        <v>Null</v>
      </c>
      <c r="NL49" t="str">
        <f t="shared" si="21"/>
        <v>No RI Tests</v>
      </c>
      <c r="NM49">
        <f t="shared" si="22"/>
        <v>0</v>
      </c>
      <c r="NN49" t="str">
        <f>IF(OR(E49="PK",E49="K",JJ49=""),"Null",INDEX(Lookups!$EZ$4:$FW$18,MATCH($JJ49,Lookups!$EY$4:$EY$18,1),MATCH($E49,Lookups!$EZ$3:$FW$3,0)))</f>
        <v>Null</v>
      </c>
      <c r="NO49" t="str">
        <f>IF(OR(E49="PK",E49="K",JJ49=""),"Null",INDEX(Lookups!$EZ$4:$FW$18,MATCH($JJ49,Lookups!$EY$4:$EY$18,1),MATCH($E49,Lookups!$EZ$3:$FW$3,0) + 1))</f>
        <v>Null</v>
      </c>
      <c r="NP49" t="str">
        <f t="shared" si="23"/>
        <v>Null</v>
      </c>
      <c r="NQ49" t="str">
        <f t="shared" si="24"/>
        <v>Null</v>
      </c>
      <c r="NR49" t="str">
        <f t="shared" si="25"/>
        <v>Null</v>
      </c>
      <c r="NS49" t="str">
        <f t="shared" si="26"/>
        <v>No RI Tests</v>
      </c>
      <c r="NT49" t="str">
        <f t="shared" si="27"/>
        <v>No RI Tests</v>
      </c>
      <c r="NU49" t="str">
        <f t="shared" si="28"/>
        <v>No RI Tests</v>
      </c>
      <c r="NV49" s="183" t="str">
        <f t="array" ref="NV49">IF($NL49="No RI Tests","No RI Tests",VLOOKUP(IF(AND(E49="K",JJ49&lt;280),3,IF(AND(E49="K",JJ49&gt;=280),4,MAX(IF(E49=Lookups!$DF$6:$DF$99,IF(JJ49&gt;=Lookups!$DG$6:$DG$99,Lookups!$DH$6:$DH$99))))),Lookups!$DE$104:$DG$108,2,FALSE))</f>
        <v>No RI Tests</v>
      </c>
      <c r="NW49" s="161" t="str">
        <f t="array" ref="NW49">IF($NL49="No RI Tests","No RI Tests",VLOOKUP(IF(AND(E49="K",JH49&lt;280),3,IF(AND(E49="K",JH49&gt;=280),4,MAX(IF(E49=Lookups!$DF$6:$DF$99,IF(NI49&gt;=Lookups!$DG$6:$DG$99,Lookups!$DH$6:$DH$99))))),Lookups!$DE$104:$DG$108,2,FALSE))</f>
        <v>No RI Tests</v>
      </c>
      <c r="NX49" s="161" t="str">
        <f t="array" ref="NX49">IF($NL49="No RI Tests","No RI Tests",VLOOKUP(IF(AND(E49="K",NK49&lt;280),3,IF(AND(E49="K",NK49&gt;=280),4,MAX(IF(E49=Lookups!$DF$6:$DF$99,IF(NK49&gt;=Lookups!$DG$6:$DG$99,Lookups!$DH$6:$DH$99))))),Lookups!$DE$104:$DG$108,2,FALSE))</f>
        <v>No RI Tests</v>
      </c>
      <c r="NY49" t="str">
        <f t="shared" si="29"/>
        <v>Null</v>
      </c>
      <c r="NZ49" t="str">
        <f t="shared" si="30"/>
        <v>Null</v>
      </c>
      <c r="OA49" t="str">
        <f t="shared" si="31"/>
        <v>No RI for Comparison</v>
      </c>
      <c r="OB49" s="161" t="str">
        <f t="array" ref="OB49">IF($NL49="No RI Tests","No RI Tests",IF(E49="K","N/A",VLOOKUP(MAX(IF(E49=Lookups!$DF$6:$DF$99,IF(JJ49&gt;=Lookups!$DG$6:$DG$99,Lookups!$DI$6:$DI$99))),Lookups!$DE$104:$DG$108,3,FALSE)))</f>
        <v>No RI Tests</v>
      </c>
      <c r="OC49" s="161" t="str">
        <f t="array" ref="OC49">IF($NL49="No RI Tests","No RI Tests",IF(E49="K","N/A",VLOOKUP(MAX(IF(E49=Lookups!$DF$6:$DF$99,IF(NI49&gt;=Lookups!$DG$6:$DG$99,Lookups!$DI$6:$DI$99))),Lookups!$DE$104:$DG$108,3,FALSE)))</f>
        <v>No RI Tests</v>
      </c>
      <c r="OD49" s="161" t="str">
        <f t="array" ref="OD49">IF($NL49="No RI Tests","No RI Tests",IF(E49="K","N/A",VLOOKUP(MAX(IF(E49=Lookups!$DF$6:$DF$99,IF(NK49&gt;=Lookups!$DG$6:$DG$99,Lookups!$DI$6:$DI$99))),Lookups!$DE$104:$DG$108,3,FALSE)))</f>
        <v>No RI Tests</v>
      </c>
      <c r="OE49" t="str">
        <f t="shared" si="32"/>
        <v>Null</v>
      </c>
      <c r="OF49" t="str">
        <f t="shared" si="33"/>
        <v>Null</v>
      </c>
      <c r="OG49" t="str">
        <f t="shared" si="34"/>
        <v>No RI for Comparison</v>
      </c>
      <c r="OH49" t="str">
        <f t="shared" si="35"/>
        <v>Null</v>
      </c>
      <c r="OI49" t="str">
        <f t="shared" si="36"/>
        <v>Null</v>
      </c>
      <c r="OJ49" t="str">
        <f t="shared" si="37"/>
        <v>Null</v>
      </c>
      <c r="OK49" t="str">
        <f t="shared" si="38"/>
        <v>Null</v>
      </c>
      <c r="OL49" t="str">
        <f t="shared" si="39"/>
        <v>Null</v>
      </c>
      <c r="OM49" t="str">
        <f t="shared" si="40"/>
        <v>Null</v>
      </c>
      <c r="ON49" t="str">
        <f t="shared" si="41"/>
        <v>Null</v>
      </c>
      <c r="OO49" t="str">
        <f t="shared" si="42"/>
        <v>Null RI</v>
      </c>
      <c r="OP49" t="str">
        <f ca="1">IF(AND(HR49&lt;&gt;"",JJ49&lt;600),IF(HT49="Advancing","Tier 2","Tier 3"),IF(JI49="","Null",IF(OR(E49="K",E49&lt;3),"FRA Recommended",IF(JJ49&gt;=IF(E49&lt;6,400,600),IF(JJ49&lt;VLOOKUP(E49,Lookups!$AP$3:$AR$16,3,FALSE),"Tier 2","Core"),IF(JJ49&lt;400,IF(RAND()&lt;0.81,"Tier 3","Tier 2"),IF(RAND()&lt;0.51,"Tier 3","Tier 2"))))))</f>
        <v>Null</v>
      </c>
      <c r="OQ49" t="str">
        <f t="shared" si="43"/>
        <v>Null</v>
      </c>
      <c r="OR49" t="str">
        <f t="shared" si="44"/>
        <v>Null</v>
      </c>
      <c r="OS49" t="str">
        <f t="shared" si="45"/>
        <v>Null</v>
      </c>
      <c r="OT49" t="str">
        <f t="shared" si="46"/>
        <v>No RI Tests</v>
      </c>
      <c r="OU49" s="159" t="str">
        <f t="shared" si="47"/>
        <v>No PI Tests</v>
      </c>
      <c r="OV49" t="str">
        <f t="shared" si="48"/>
        <v>No PI Tests</v>
      </c>
      <c r="OW49" t="str">
        <f t="shared" si="49"/>
        <v>No PI Tests</v>
      </c>
      <c r="OX49" t="str">
        <f t="shared" si="50"/>
        <v>No PI Tests</v>
      </c>
      <c r="OY49" t="str">
        <f t="shared" si="51"/>
        <v>No PI Tests</v>
      </c>
      <c r="OZ49" t="str">
        <f t="shared" si="52"/>
        <v>No PI Tests</v>
      </c>
      <c r="PA49" s="159" t="str">
        <f t="shared" si="53"/>
        <v>No PI Tests</v>
      </c>
      <c r="PB49" t="str">
        <f t="shared" si="54"/>
        <v>No PI Tests</v>
      </c>
      <c r="PC49" t="str">
        <f t="shared" si="55"/>
        <v>No PI Tests</v>
      </c>
      <c r="PD49" t="str">
        <f t="shared" si="56"/>
        <v>No PI Tests</v>
      </c>
      <c r="PE49" t="str">
        <f t="shared" si="57"/>
        <v>No PI Tests</v>
      </c>
      <c r="PF49" t="str">
        <f t="shared" si="58"/>
        <v>No PI Tests</v>
      </c>
      <c r="PG49" t="str">
        <f t="shared" si="59"/>
        <v>No PI Tests</v>
      </c>
      <c r="PH49">
        <f t="shared" si="60"/>
        <v>0</v>
      </c>
      <c r="PI49">
        <f t="shared" si="61"/>
        <v>0</v>
      </c>
      <c r="PJ49" t="str">
        <f t="shared" si="62"/>
        <v>Null</v>
      </c>
      <c r="PK49" t="str">
        <f>IF(HR49="","Null",IF(E49&lt;3,"Null",IF(HU49=0,0,IF(HS49="Form 1",VLOOKUP(HU49,Lookups!$BE$3:$BP$63,E49,FALSE),IF(HS49="Form 2",VLOOKUP(HU49,Lookups!$BE$67:$BP$127,E49,FALSE),VLOOKUP(HU49,Lookups!$BE$130:$BP$190,E49,FALSE))))))</f>
        <v>Null</v>
      </c>
      <c r="PL49" t="str">
        <f t="shared" si="63"/>
        <v>Null</v>
      </c>
      <c r="PM49" t="str">
        <f>IF($PH49=0,"Null",IF(E49&lt;3,"Null",IF(OX49=0,0,IF(OV49="Form 1",VLOOKUP(OX49,Lookups!$BE$3:$BP$63,E49,FALSE),IF(OV49="Form 2",VLOOKUP(OX49,Lookups!$BE$67:$BP$127,E49,FALSE),VLOOKUP(OX49,Lookups!$BE$130:$BP$190,E49,FALSE))))))</f>
        <v>Null</v>
      </c>
      <c r="PN49" t="str">
        <f t="shared" si="64"/>
        <v>Null</v>
      </c>
      <c r="PO49" t="str">
        <f t="shared" si="65"/>
        <v>Null</v>
      </c>
      <c r="PP49" t="str">
        <f t="shared" si="66"/>
        <v>Null</v>
      </c>
      <c r="PQ49" t="str">
        <f>IF(HR49="","Null",IF(E49&lt;3,"Null",IF(HV49=0,0,IF(HS49="Form 1",VLOOKUP(HV49,Lookups!$BR$3:$CC$63,E49,FALSE),IF(HS49="Form 2",VLOOKUP(HV49,Lookups!$BR$67:$CC$127,E49,FALSE),VLOOKUP(HV49,Lookups!$BR$130:$CC$190,E49,FALSE))))))</f>
        <v>Null</v>
      </c>
      <c r="PR49" t="str">
        <f t="shared" si="67"/>
        <v>Null</v>
      </c>
      <c r="PS49" t="str">
        <f>IF(HR49="","Null",IF(E49&lt;3,"Null",IF(OY49=0,0,IF(OW49="Form 1",VLOOKUP(OY49,Lookups!$BR$3:$CC$63,E49,FALSE),IF(OW49="Form 2",VLOOKUP(OY49,Lookups!$BR$67:$CC$127,E49,FALSE),VLOOKUP(OY49,Lookups!$BR$130:$CC$190,E49,FALSE))))))</f>
        <v>Null</v>
      </c>
      <c r="PT49" t="str">
        <f t="shared" si="68"/>
        <v>Null</v>
      </c>
      <c r="PU49" t="str">
        <f t="shared" si="69"/>
        <v>Null</v>
      </c>
      <c r="PV49" t="str">
        <f t="shared" si="70"/>
        <v>Null</v>
      </c>
      <c r="PW49" t="str">
        <f t="shared" si="71"/>
        <v>No PI Tests</v>
      </c>
      <c r="PX49">
        <f t="shared" si="72"/>
        <v>0</v>
      </c>
      <c r="PY49">
        <f t="shared" si="73"/>
        <v>0</v>
      </c>
      <c r="PZ49" t="str">
        <f t="shared" si="74"/>
        <v>Null</v>
      </c>
      <c r="QA49" t="str">
        <f t="shared" si="75"/>
        <v>Null</v>
      </c>
      <c r="QB49" t="str">
        <f t="shared" si="76"/>
        <v>Null</v>
      </c>
      <c r="QC49" t="str">
        <f>IF($MS49="System 44 Record",IF(BQ49&lt;MEDIAN(Directions!$F$3,Directions!$F$6),"Mid-Year Exited Student","Full Year Participant")&amp;IF(BP49&lt;Directions!$F$3,", Started Prior Year",", Started This Year"),"Null")</f>
        <v>Null</v>
      </c>
      <c r="QD49" t="str">
        <f t="shared" si="77"/>
        <v>Null</v>
      </c>
      <c r="QE49">
        <f t="shared" si="78"/>
        <v>0</v>
      </c>
      <c r="QF49">
        <f t="shared" si="79"/>
        <v>0</v>
      </c>
      <c r="QG49">
        <f t="shared" si="80"/>
        <v>0</v>
      </c>
      <c r="QH49">
        <f t="shared" si="81"/>
        <v>0</v>
      </c>
      <c r="QI49">
        <f t="shared" si="82"/>
        <v>0</v>
      </c>
      <c r="QJ49" t="str">
        <f t="shared" si="83"/>
        <v>Used None</v>
      </c>
      <c r="QK49" t="str">
        <f t="shared" si="84"/>
        <v>Null</v>
      </c>
      <c r="QL49" t="str">
        <f t="shared" si="85"/>
        <v>Null</v>
      </c>
      <c r="QM49" t="str">
        <f>IF($MS49="READ 180 Record",IF(AQ49="","Null",VLOOKUP(JJ49,Lookups!$DX$3:$EB$2054,AN49+1,FALSE)),"Null")</f>
        <v>Null</v>
      </c>
      <c r="QN49" t="str">
        <f t="shared" si="86"/>
        <v>Null</v>
      </c>
    </row>
    <row r="50" spans="1:456" x14ac:dyDescent="0.25">
      <c r="A50" s="161" t="s">
        <v>1447</v>
      </c>
      <c r="B50" s="161" t="s">
        <v>1447</v>
      </c>
      <c r="C50" s="161" t="s">
        <v>1447</v>
      </c>
      <c r="D50" s="161" t="s">
        <v>1447</v>
      </c>
      <c r="E50" s="161">
        <v>7</v>
      </c>
      <c r="F50" s="161" t="s">
        <v>1447</v>
      </c>
      <c r="G50" s="161" t="s">
        <v>880</v>
      </c>
      <c r="H50" s="161" t="s">
        <v>881</v>
      </c>
      <c r="K50" s="161">
        <v>0</v>
      </c>
      <c r="L50" s="161">
        <v>0</v>
      </c>
      <c r="M50" s="161">
        <v>0</v>
      </c>
      <c r="N50" s="161">
        <v>0</v>
      </c>
      <c r="O50" s="161">
        <v>0</v>
      </c>
      <c r="P50" s="161">
        <v>0</v>
      </c>
      <c r="Q50" s="161">
        <v>0</v>
      </c>
      <c r="R50" s="161">
        <v>0</v>
      </c>
      <c r="S50" s="161">
        <v>0</v>
      </c>
      <c r="T50" s="161">
        <v>0</v>
      </c>
      <c r="U50" s="161">
        <v>0</v>
      </c>
      <c r="V50" s="161">
        <v>0</v>
      </c>
      <c r="W50" s="161">
        <v>0</v>
      </c>
      <c r="X50" s="161">
        <v>0</v>
      </c>
      <c r="AB50" s="161" t="s">
        <v>242</v>
      </c>
      <c r="AC50" s="161" t="s">
        <v>242</v>
      </c>
      <c r="AD50" s="161" t="s">
        <v>242</v>
      </c>
      <c r="AE50" s="161" t="s">
        <v>242</v>
      </c>
      <c r="AF50" s="161" t="s">
        <v>242</v>
      </c>
      <c r="AG50" s="161" t="s">
        <v>242</v>
      </c>
      <c r="AH50" s="161" t="s">
        <v>242</v>
      </c>
      <c r="AI50" s="161">
        <v>20150801</v>
      </c>
      <c r="AJ50" s="161">
        <v>20160525</v>
      </c>
      <c r="AK50" s="161" t="s">
        <v>869</v>
      </c>
      <c r="AL50" t="s">
        <v>1078</v>
      </c>
      <c r="BN50" t="s">
        <v>1079</v>
      </c>
      <c r="ET50" s="161">
        <v>0</v>
      </c>
      <c r="EU50" s="161">
        <v>0</v>
      </c>
      <c r="EV50" s="161">
        <v>0</v>
      </c>
      <c r="EW50" s="161">
        <v>0</v>
      </c>
      <c r="EX50" s="161">
        <v>0</v>
      </c>
      <c r="EY50" s="161">
        <v>0</v>
      </c>
      <c r="EZ50" s="161">
        <v>0</v>
      </c>
      <c r="FA50" s="161">
        <v>0</v>
      </c>
      <c r="FB50" s="161">
        <v>0</v>
      </c>
      <c r="FC50" s="161">
        <v>0</v>
      </c>
      <c r="FD50" s="161">
        <v>0</v>
      </c>
      <c r="FE50" s="161">
        <v>0</v>
      </c>
      <c r="HN50" s="161" t="s">
        <v>881</v>
      </c>
      <c r="JB50" s="161" t="s">
        <v>881</v>
      </c>
      <c r="JC50" s="161">
        <v>0</v>
      </c>
      <c r="JD50" s="161">
        <v>0</v>
      </c>
      <c r="JE50" s="161">
        <v>0</v>
      </c>
      <c r="JF50" s="161">
        <v>0</v>
      </c>
      <c r="MN50" t="str">
        <f t="shared" si="0"/>
        <v>NoNoNoNoNoNo</v>
      </c>
      <c r="MO50" t="str">
        <f>IF(AND(MN50="NoNoNoNoNoNo",JI50=""),"No Programs",VLOOKUP(MN50,Lookups!$DA$4:$DB$67,2,FALSE))</f>
        <v>No Programs</v>
      </c>
      <c r="MP50">
        <f t="shared" si="1"/>
        <v>0</v>
      </c>
      <c r="MQ50" t="str">
        <f t="shared" si="2"/>
        <v>No Program Use</v>
      </c>
      <c r="MR50" t="str">
        <f>Directions!$D$3</f>
        <v>Usage</v>
      </c>
      <c r="MS50" t="str">
        <f>VLOOKUP(MQ50,Lookups!$CU$71:$CV$80,2,FALSE)</f>
        <v>Exclude</v>
      </c>
      <c r="MT50">
        <f t="shared" si="3"/>
        <v>0</v>
      </c>
      <c r="MU50">
        <f t="shared" si="4"/>
        <v>0</v>
      </c>
      <c r="MV50">
        <f t="shared" si="5"/>
        <v>0</v>
      </c>
      <c r="MW50">
        <f t="shared" si="6"/>
        <v>0</v>
      </c>
      <c r="MX50">
        <f t="shared" si="7"/>
        <v>0</v>
      </c>
      <c r="MY50" t="str">
        <f t="shared" si="8"/>
        <v>Not Used</v>
      </c>
      <c r="MZ50">
        <f t="shared" si="9"/>
        <v>0</v>
      </c>
      <c r="NA50" t="str">
        <f t="shared" si="10"/>
        <v>Not Available</v>
      </c>
      <c r="NB50" t="str">
        <f t="shared" si="11"/>
        <v>Not Available</v>
      </c>
      <c r="NC50" t="str">
        <f t="shared" si="12"/>
        <v>4 Not Indicated</v>
      </c>
      <c r="ND50" t="str">
        <f t="shared" si="13"/>
        <v>4 Not Indicated</v>
      </c>
      <c r="NE50" t="str">
        <f t="shared" si="14"/>
        <v>4 Not Indicated</v>
      </c>
      <c r="NF50" t="str">
        <f t="shared" si="15"/>
        <v>4 Not Indicated</v>
      </c>
      <c r="NG50" t="str">
        <f t="shared" si="16"/>
        <v>4 Not Indicated</v>
      </c>
      <c r="NH50" s="159" t="str">
        <f t="shared" si="17"/>
        <v>Null</v>
      </c>
      <c r="NI50" t="str">
        <f t="shared" si="18"/>
        <v>Null</v>
      </c>
      <c r="NJ50" s="159" t="str">
        <f t="shared" si="19"/>
        <v>Null</v>
      </c>
      <c r="NK50" t="str">
        <f t="shared" si="20"/>
        <v>Null</v>
      </c>
      <c r="NL50" t="str">
        <f t="shared" si="21"/>
        <v>No RI Tests</v>
      </c>
      <c r="NM50">
        <f t="shared" si="22"/>
        <v>0</v>
      </c>
      <c r="NN50" t="str">
        <f>IF(OR(E50="PK",E50="K",JJ50=""),"Null",INDEX(Lookups!$EZ$4:$FW$18,MATCH($JJ50,Lookups!$EY$4:$EY$18,1),MATCH($E50,Lookups!$EZ$3:$FW$3,0)))</f>
        <v>Null</v>
      </c>
      <c r="NO50" t="str">
        <f>IF(OR(E50="PK",E50="K",JJ50=""),"Null",INDEX(Lookups!$EZ$4:$FW$18,MATCH($JJ50,Lookups!$EY$4:$EY$18,1),MATCH($E50,Lookups!$EZ$3:$FW$3,0) + 1))</f>
        <v>Null</v>
      </c>
      <c r="NP50" t="str">
        <f t="shared" si="23"/>
        <v>Null</v>
      </c>
      <c r="NQ50" t="str">
        <f t="shared" si="24"/>
        <v>Null</v>
      </c>
      <c r="NR50" t="str">
        <f t="shared" si="25"/>
        <v>Null</v>
      </c>
      <c r="NS50" t="str">
        <f t="shared" si="26"/>
        <v>No RI Tests</v>
      </c>
      <c r="NT50" t="str">
        <f t="shared" si="27"/>
        <v>No RI Tests</v>
      </c>
      <c r="NU50" t="str">
        <f t="shared" si="28"/>
        <v>No RI Tests</v>
      </c>
      <c r="NV50" s="183" t="str">
        <f t="array" ref="NV50">IF($NL50="No RI Tests","No RI Tests",VLOOKUP(IF(AND(E50="K",JJ50&lt;280),3,IF(AND(E50="K",JJ50&gt;=280),4,MAX(IF(E50=Lookups!$DF$6:$DF$99,IF(JJ50&gt;=Lookups!$DG$6:$DG$99,Lookups!$DH$6:$DH$99))))),Lookups!$DE$104:$DG$108,2,FALSE))</f>
        <v>No RI Tests</v>
      </c>
      <c r="NW50" s="161" t="str">
        <f t="array" ref="NW50">IF($NL50="No RI Tests","No RI Tests",VLOOKUP(IF(AND(E50="K",JH50&lt;280),3,IF(AND(E50="K",JH50&gt;=280),4,MAX(IF(E50=Lookups!$DF$6:$DF$99,IF(NI50&gt;=Lookups!$DG$6:$DG$99,Lookups!$DH$6:$DH$99))))),Lookups!$DE$104:$DG$108,2,FALSE))</f>
        <v>No RI Tests</v>
      </c>
      <c r="NX50" s="161" t="str">
        <f t="array" ref="NX50">IF($NL50="No RI Tests","No RI Tests",VLOOKUP(IF(AND(E50="K",NK50&lt;280),3,IF(AND(E50="K",NK50&gt;=280),4,MAX(IF(E50=Lookups!$DF$6:$DF$99,IF(NK50&gt;=Lookups!$DG$6:$DG$99,Lookups!$DH$6:$DH$99))))),Lookups!$DE$104:$DG$108,2,FALSE))</f>
        <v>No RI Tests</v>
      </c>
      <c r="NY50" t="str">
        <f t="shared" si="29"/>
        <v>Null</v>
      </c>
      <c r="NZ50" t="str">
        <f t="shared" si="30"/>
        <v>Null</v>
      </c>
      <c r="OA50" t="str">
        <f t="shared" si="31"/>
        <v>No RI for Comparison</v>
      </c>
      <c r="OB50" s="161" t="str">
        <f t="array" ref="OB50">IF($NL50="No RI Tests","No RI Tests",IF(E50="K","N/A",VLOOKUP(MAX(IF(E50=Lookups!$DF$6:$DF$99,IF(JJ50&gt;=Lookups!$DG$6:$DG$99,Lookups!$DI$6:$DI$99))),Lookups!$DE$104:$DG$108,3,FALSE)))</f>
        <v>No RI Tests</v>
      </c>
      <c r="OC50" s="161" t="str">
        <f t="array" ref="OC50">IF($NL50="No RI Tests","No RI Tests",IF(E50="K","N/A",VLOOKUP(MAX(IF(E50=Lookups!$DF$6:$DF$99,IF(NI50&gt;=Lookups!$DG$6:$DG$99,Lookups!$DI$6:$DI$99))),Lookups!$DE$104:$DG$108,3,FALSE)))</f>
        <v>No RI Tests</v>
      </c>
      <c r="OD50" s="161" t="str">
        <f t="array" ref="OD50">IF($NL50="No RI Tests","No RI Tests",IF(E50="K","N/A",VLOOKUP(MAX(IF(E50=Lookups!$DF$6:$DF$99,IF(NK50&gt;=Lookups!$DG$6:$DG$99,Lookups!$DI$6:$DI$99))),Lookups!$DE$104:$DG$108,3,FALSE)))</f>
        <v>No RI Tests</v>
      </c>
      <c r="OE50" t="str">
        <f t="shared" si="32"/>
        <v>Null</v>
      </c>
      <c r="OF50" t="str">
        <f t="shared" si="33"/>
        <v>Null</v>
      </c>
      <c r="OG50" t="str">
        <f t="shared" si="34"/>
        <v>No RI for Comparison</v>
      </c>
      <c r="OH50" t="str">
        <f t="shared" si="35"/>
        <v>Null</v>
      </c>
      <c r="OI50" t="str">
        <f t="shared" si="36"/>
        <v>Null</v>
      </c>
      <c r="OJ50" t="str">
        <f t="shared" si="37"/>
        <v>Null</v>
      </c>
      <c r="OK50" t="str">
        <f t="shared" si="38"/>
        <v>Null</v>
      </c>
      <c r="OL50" t="str">
        <f t="shared" si="39"/>
        <v>Null</v>
      </c>
      <c r="OM50" t="str">
        <f t="shared" si="40"/>
        <v>Null</v>
      </c>
      <c r="ON50" t="str">
        <f t="shared" si="41"/>
        <v>Null</v>
      </c>
      <c r="OO50" t="str">
        <f t="shared" si="42"/>
        <v>Null RI</v>
      </c>
      <c r="OP50" t="str">
        <f ca="1">IF(AND(HR50&lt;&gt;"",JJ50&lt;600),IF(HT50="Advancing","Tier 2","Tier 3"),IF(JI50="","Null",IF(OR(E50="K",E50&lt;3),"FRA Recommended",IF(JJ50&gt;=IF(E50&lt;6,400,600),IF(JJ50&lt;VLOOKUP(E50,Lookups!$AP$3:$AR$16,3,FALSE),"Tier 2","Core"),IF(JJ50&lt;400,IF(RAND()&lt;0.81,"Tier 3","Tier 2"),IF(RAND()&lt;0.51,"Tier 3","Tier 2"))))))</f>
        <v>Null</v>
      </c>
      <c r="OQ50" t="str">
        <f t="shared" si="43"/>
        <v>Null</v>
      </c>
      <c r="OR50" t="str">
        <f t="shared" si="44"/>
        <v>Null</v>
      </c>
      <c r="OS50" t="str">
        <f t="shared" si="45"/>
        <v>Null</v>
      </c>
      <c r="OT50" t="str">
        <f t="shared" si="46"/>
        <v>No RI Tests</v>
      </c>
      <c r="OU50" s="159" t="str">
        <f t="shared" si="47"/>
        <v>No PI Tests</v>
      </c>
      <c r="OV50" t="str">
        <f t="shared" si="48"/>
        <v>No PI Tests</v>
      </c>
      <c r="OW50" t="str">
        <f t="shared" si="49"/>
        <v>No PI Tests</v>
      </c>
      <c r="OX50" t="str">
        <f t="shared" si="50"/>
        <v>No PI Tests</v>
      </c>
      <c r="OY50" t="str">
        <f t="shared" si="51"/>
        <v>No PI Tests</v>
      </c>
      <c r="OZ50" t="str">
        <f t="shared" si="52"/>
        <v>No PI Tests</v>
      </c>
      <c r="PA50" s="159" t="str">
        <f t="shared" si="53"/>
        <v>No PI Tests</v>
      </c>
      <c r="PB50" t="str">
        <f t="shared" si="54"/>
        <v>No PI Tests</v>
      </c>
      <c r="PC50" t="str">
        <f t="shared" si="55"/>
        <v>No PI Tests</v>
      </c>
      <c r="PD50" t="str">
        <f t="shared" si="56"/>
        <v>No PI Tests</v>
      </c>
      <c r="PE50" t="str">
        <f t="shared" si="57"/>
        <v>No PI Tests</v>
      </c>
      <c r="PF50" t="str">
        <f t="shared" si="58"/>
        <v>No PI Tests</v>
      </c>
      <c r="PG50" t="str">
        <f t="shared" si="59"/>
        <v>No PI Tests</v>
      </c>
      <c r="PH50">
        <f t="shared" si="60"/>
        <v>0</v>
      </c>
      <c r="PI50">
        <f t="shared" si="61"/>
        <v>0</v>
      </c>
      <c r="PJ50" t="str">
        <f t="shared" si="62"/>
        <v>Null</v>
      </c>
      <c r="PK50" t="str">
        <f>IF(HR50="","Null",IF(E50&lt;3,"Null",IF(HU50=0,0,IF(HS50="Form 1",VLOOKUP(HU50,Lookups!$BE$3:$BP$63,E50,FALSE),IF(HS50="Form 2",VLOOKUP(HU50,Lookups!$BE$67:$BP$127,E50,FALSE),VLOOKUP(HU50,Lookups!$BE$130:$BP$190,E50,FALSE))))))</f>
        <v>Null</v>
      </c>
      <c r="PL50" t="str">
        <f t="shared" si="63"/>
        <v>Null</v>
      </c>
      <c r="PM50" t="str">
        <f>IF($PH50=0,"Null",IF(E50&lt;3,"Null",IF(OX50=0,0,IF(OV50="Form 1",VLOOKUP(OX50,Lookups!$BE$3:$BP$63,E50,FALSE),IF(OV50="Form 2",VLOOKUP(OX50,Lookups!$BE$67:$BP$127,E50,FALSE),VLOOKUP(OX50,Lookups!$BE$130:$BP$190,E50,FALSE))))))</f>
        <v>Null</v>
      </c>
      <c r="PN50" t="str">
        <f t="shared" si="64"/>
        <v>Null</v>
      </c>
      <c r="PO50" t="str">
        <f t="shared" si="65"/>
        <v>Null</v>
      </c>
      <c r="PP50" t="str">
        <f t="shared" si="66"/>
        <v>Null</v>
      </c>
      <c r="PQ50" t="str">
        <f>IF(HR50="","Null",IF(E50&lt;3,"Null",IF(HV50=0,0,IF(HS50="Form 1",VLOOKUP(HV50,Lookups!$BR$3:$CC$63,E50,FALSE),IF(HS50="Form 2",VLOOKUP(HV50,Lookups!$BR$67:$CC$127,E50,FALSE),VLOOKUP(HV50,Lookups!$BR$130:$CC$190,E50,FALSE))))))</f>
        <v>Null</v>
      </c>
      <c r="PR50" t="str">
        <f t="shared" si="67"/>
        <v>Null</v>
      </c>
      <c r="PS50" t="str">
        <f>IF(HR50="","Null",IF(E50&lt;3,"Null",IF(OY50=0,0,IF(OW50="Form 1",VLOOKUP(OY50,Lookups!$BR$3:$CC$63,E50,FALSE),IF(OW50="Form 2",VLOOKUP(OY50,Lookups!$BR$67:$CC$127,E50,FALSE),VLOOKUP(OY50,Lookups!$BR$130:$CC$190,E50,FALSE))))))</f>
        <v>Null</v>
      </c>
      <c r="PT50" t="str">
        <f t="shared" si="68"/>
        <v>Null</v>
      </c>
      <c r="PU50" t="str">
        <f t="shared" si="69"/>
        <v>Null</v>
      </c>
      <c r="PV50" t="str">
        <f t="shared" si="70"/>
        <v>Null</v>
      </c>
      <c r="PW50" t="str">
        <f t="shared" si="71"/>
        <v>No PI Tests</v>
      </c>
      <c r="PX50">
        <f t="shared" si="72"/>
        <v>0</v>
      </c>
      <c r="PY50">
        <f t="shared" si="73"/>
        <v>0</v>
      </c>
      <c r="PZ50" t="str">
        <f t="shared" si="74"/>
        <v>Null</v>
      </c>
      <c r="QA50" t="str">
        <f t="shared" si="75"/>
        <v>Null</v>
      </c>
      <c r="QB50" t="str">
        <f t="shared" si="76"/>
        <v>Null</v>
      </c>
      <c r="QC50" t="str">
        <f>IF($MS50="System 44 Record",IF(BQ50&lt;MEDIAN(Directions!$F$3,Directions!$F$6),"Mid-Year Exited Student","Full Year Participant")&amp;IF(BP50&lt;Directions!$F$3,", Started Prior Year",", Started This Year"),"Null")</f>
        <v>Null</v>
      </c>
      <c r="QD50" t="str">
        <f t="shared" si="77"/>
        <v>Null</v>
      </c>
      <c r="QE50">
        <f t="shared" si="78"/>
        <v>0</v>
      </c>
      <c r="QF50">
        <f t="shared" si="79"/>
        <v>0</v>
      </c>
      <c r="QG50">
        <f t="shared" si="80"/>
        <v>0</v>
      </c>
      <c r="QH50">
        <f t="shared" si="81"/>
        <v>0</v>
      </c>
      <c r="QI50">
        <f t="shared" si="82"/>
        <v>0</v>
      </c>
      <c r="QJ50" t="str">
        <f t="shared" si="83"/>
        <v>Used None</v>
      </c>
      <c r="QK50" t="str">
        <f t="shared" si="84"/>
        <v>Null</v>
      </c>
      <c r="QL50" t="str">
        <f t="shared" si="85"/>
        <v>Null</v>
      </c>
      <c r="QM50" t="str">
        <f>IF($MS50="READ 180 Record",IF(AQ50="","Null",VLOOKUP(JJ50,Lookups!$DX$3:$EB$2054,AN50+1,FALSE)),"Null")</f>
        <v>Null</v>
      </c>
      <c r="QN50" t="str">
        <f t="shared" si="86"/>
        <v>Null</v>
      </c>
    </row>
    <row r="51" spans="1:456" x14ac:dyDescent="0.25">
      <c r="A51" s="161" t="s">
        <v>1447</v>
      </c>
      <c r="B51" s="161" t="s">
        <v>1447</v>
      </c>
      <c r="C51" s="161" t="s">
        <v>1447</v>
      </c>
      <c r="D51" s="161" t="s">
        <v>1447</v>
      </c>
      <c r="E51" s="161">
        <v>2</v>
      </c>
      <c r="F51" s="161" t="s">
        <v>1447</v>
      </c>
      <c r="G51" s="161" t="s">
        <v>880</v>
      </c>
      <c r="H51" s="161" t="s">
        <v>881</v>
      </c>
      <c r="K51" s="161">
        <v>0</v>
      </c>
      <c r="L51" s="161">
        <v>0</v>
      </c>
      <c r="M51" s="161">
        <v>0</v>
      </c>
      <c r="N51" s="161">
        <v>0</v>
      </c>
      <c r="O51" s="161">
        <v>0</v>
      </c>
      <c r="P51" s="161">
        <v>0</v>
      </c>
      <c r="Q51" s="161">
        <v>0</v>
      </c>
      <c r="R51" s="161">
        <v>0</v>
      </c>
      <c r="S51" s="161">
        <v>0</v>
      </c>
      <c r="T51" s="161">
        <v>0</v>
      </c>
      <c r="U51" s="161">
        <v>0</v>
      </c>
      <c r="V51" s="161">
        <v>0</v>
      </c>
      <c r="W51" s="161">
        <v>0</v>
      </c>
      <c r="X51" s="161">
        <v>0</v>
      </c>
      <c r="AB51" s="161" t="s">
        <v>242</v>
      </c>
      <c r="AC51" s="161" t="s">
        <v>242</v>
      </c>
      <c r="AD51" s="161" t="s">
        <v>242</v>
      </c>
      <c r="AE51" s="161" t="s">
        <v>242</v>
      </c>
      <c r="AF51" s="161" t="s">
        <v>242</v>
      </c>
      <c r="AG51" s="161" t="s">
        <v>242</v>
      </c>
      <c r="AH51" s="161" t="s">
        <v>242</v>
      </c>
      <c r="AI51" s="161">
        <v>20150801</v>
      </c>
      <c r="AJ51" s="161">
        <v>20160525</v>
      </c>
      <c r="AK51" s="161" t="s">
        <v>869</v>
      </c>
      <c r="AL51" t="s">
        <v>1078</v>
      </c>
      <c r="BN51" t="s">
        <v>1079</v>
      </c>
      <c r="ET51" s="161">
        <v>0</v>
      </c>
      <c r="EU51" s="161">
        <v>0</v>
      </c>
      <c r="EV51" s="161">
        <v>0</v>
      </c>
      <c r="EW51" s="161">
        <v>0</v>
      </c>
      <c r="EX51" s="161">
        <v>0</v>
      </c>
      <c r="EY51" s="161">
        <v>0</v>
      </c>
      <c r="EZ51" s="161">
        <v>0</v>
      </c>
      <c r="FA51" s="161">
        <v>0</v>
      </c>
      <c r="FB51" s="161">
        <v>0</v>
      </c>
      <c r="FC51" s="161">
        <v>0</v>
      </c>
      <c r="FD51" s="161">
        <v>0</v>
      </c>
      <c r="FE51" s="161">
        <v>0</v>
      </c>
      <c r="HN51" s="161" t="s">
        <v>881</v>
      </c>
      <c r="JB51" s="161" t="s">
        <v>881</v>
      </c>
      <c r="JC51" s="161">
        <v>0</v>
      </c>
      <c r="JD51" s="161">
        <v>0</v>
      </c>
      <c r="JE51" s="161">
        <v>0</v>
      </c>
      <c r="JF51" s="161">
        <v>0</v>
      </c>
      <c r="MN51" t="str">
        <f t="shared" si="0"/>
        <v>NoNoNoNoNoNo</v>
      </c>
      <c r="MO51" t="str">
        <f>IF(AND(MN51="NoNoNoNoNoNo",JI51=""),"No Programs",VLOOKUP(MN51,Lookups!$DA$4:$DB$67,2,FALSE))</f>
        <v>No Programs</v>
      </c>
      <c r="MP51">
        <f t="shared" si="1"/>
        <v>0</v>
      </c>
      <c r="MQ51" t="str">
        <f t="shared" si="2"/>
        <v>No Program Use</v>
      </c>
      <c r="MR51" t="str">
        <f>Directions!$D$3</f>
        <v>Usage</v>
      </c>
      <c r="MS51" t="str">
        <f>VLOOKUP(MQ51,Lookups!$CU$71:$CV$80,2,FALSE)</f>
        <v>Exclude</v>
      </c>
      <c r="MT51">
        <f t="shared" si="3"/>
        <v>0</v>
      </c>
      <c r="MU51">
        <f t="shared" si="4"/>
        <v>0</v>
      </c>
      <c r="MV51">
        <f t="shared" si="5"/>
        <v>0</v>
      </c>
      <c r="MW51">
        <f t="shared" si="6"/>
        <v>0</v>
      </c>
      <c r="MX51">
        <f t="shared" si="7"/>
        <v>0</v>
      </c>
      <c r="MY51" t="str">
        <f t="shared" si="8"/>
        <v>Not Used</v>
      </c>
      <c r="MZ51">
        <f t="shared" si="9"/>
        <v>0</v>
      </c>
      <c r="NA51" t="str">
        <f t="shared" si="10"/>
        <v>Not Available</v>
      </c>
      <c r="NB51" t="str">
        <f t="shared" si="11"/>
        <v>Not Available</v>
      </c>
      <c r="NC51" t="str">
        <f t="shared" si="12"/>
        <v>4 Not Indicated</v>
      </c>
      <c r="ND51" t="str">
        <f t="shared" si="13"/>
        <v>4 Not Indicated</v>
      </c>
      <c r="NE51" t="str">
        <f t="shared" si="14"/>
        <v>4 Not Indicated</v>
      </c>
      <c r="NF51" t="str">
        <f t="shared" si="15"/>
        <v>4 Not Indicated</v>
      </c>
      <c r="NG51" t="str">
        <f t="shared" si="16"/>
        <v>4 Not Indicated</v>
      </c>
      <c r="NH51" s="159" t="str">
        <f t="shared" si="17"/>
        <v>Null</v>
      </c>
      <c r="NI51" t="str">
        <f t="shared" si="18"/>
        <v>Null</v>
      </c>
      <c r="NJ51" s="159" t="str">
        <f t="shared" si="19"/>
        <v>Null</v>
      </c>
      <c r="NK51" t="str">
        <f t="shared" si="20"/>
        <v>Null</v>
      </c>
      <c r="NL51" t="str">
        <f t="shared" si="21"/>
        <v>No RI Tests</v>
      </c>
      <c r="NM51">
        <f t="shared" si="22"/>
        <v>0</v>
      </c>
      <c r="NN51" t="str">
        <f>IF(OR(E51="PK",E51="K",JJ51=""),"Null",INDEX(Lookups!$EZ$4:$FW$18,MATCH($JJ51,Lookups!$EY$4:$EY$18,1),MATCH($E51,Lookups!$EZ$3:$FW$3,0)))</f>
        <v>Null</v>
      </c>
      <c r="NO51" t="str">
        <f>IF(OR(E51="PK",E51="K",JJ51=""),"Null",INDEX(Lookups!$EZ$4:$FW$18,MATCH($JJ51,Lookups!$EY$4:$EY$18,1),MATCH($E51,Lookups!$EZ$3:$FW$3,0) + 1))</f>
        <v>Null</v>
      </c>
      <c r="NP51" t="str">
        <f t="shared" si="23"/>
        <v>Null</v>
      </c>
      <c r="NQ51" t="str">
        <f t="shared" si="24"/>
        <v>Null</v>
      </c>
      <c r="NR51" t="str">
        <f t="shared" si="25"/>
        <v>Null</v>
      </c>
      <c r="NS51" t="str">
        <f t="shared" si="26"/>
        <v>No RI Tests</v>
      </c>
      <c r="NT51" t="str">
        <f t="shared" si="27"/>
        <v>No RI Tests</v>
      </c>
      <c r="NU51" t="str">
        <f t="shared" si="28"/>
        <v>No RI Tests</v>
      </c>
      <c r="NV51" s="183" t="str">
        <f t="array" ref="NV51">IF($NL51="No RI Tests","No RI Tests",VLOOKUP(IF(AND(E51="K",JJ51&lt;280),3,IF(AND(E51="K",JJ51&gt;=280),4,MAX(IF(E51=Lookups!$DF$6:$DF$99,IF(JJ51&gt;=Lookups!$DG$6:$DG$99,Lookups!$DH$6:$DH$99))))),Lookups!$DE$104:$DG$108,2,FALSE))</f>
        <v>No RI Tests</v>
      </c>
      <c r="NW51" s="161" t="str">
        <f t="array" ref="NW51">IF($NL51="No RI Tests","No RI Tests",VLOOKUP(IF(AND(E51="K",JH51&lt;280),3,IF(AND(E51="K",JH51&gt;=280),4,MAX(IF(E51=Lookups!$DF$6:$DF$99,IF(NI51&gt;=Lookups!$DG$6:$DG$99,Lookups!$DH$6:$DH$99))))),Lookups!$DE$104:$DG$108,2,FALSE))</f>
        <v>No RI Tests</v>
      </c>
      <c r="NX51" s="161" t="str">
        <f t="array" ref="NX51">IF($NL51="No RI Tests","No RI Tests",VLOOKUP(IF(AND(E51="K",NK51&lt;280),3,IF(AND(E51="K",NK51&gt;=280),4,MAX(IF(E51=Lookups!$DF$6:$DF$99,IF(NK51&gt;=Lookups!$DG$6:$DG$99,Lookups!$DH$6:$DH$99))))),Lookups!$DE$104:$DG$108,2,FALSE))</f>
        <v>No RI Tests</v>
      </c>
      <c r="NY51" t="str">
        <f t="shared" si="29"/>
        <v>Null</v>
      </c>
      <c r="NZ51" t="str">
        <f t="shared" si="30"/>
        <v>Null</v>
      </c>
      <c r="OA51" t="str">
        <f t="shared" si="31"/>
        <v>No RI for Comparison</v>
      </c>
      <c r="OB51" s="161" t="str">
        <f t="array" ref="OB51">IF($NL51="No RI Tests","No RI Tests",IF(E51="K","N/A",VLOOKUP(MAX(IF(E51=Lookups!$DF$6:$DF$99,IF(JJ51&gt;=Lookups!$DG$6:$DG$99,Lookups!$DI$6:$DI$99))),Lookups!$DE$104:$DG$108,3,FALSE)))</f>
        <v>No RI Tests</v>
      </c>
      <c r="OC51" s="161" t="str">
        <f t="array" ref="OC51">IF($NL51="No RI Tests","No RI Tests",IF(E51="K","N/A",VLOOKUP(MAX(IF(E51=Lookups!$DF$6:$DF$99,IF(NI51&gt;=Lookups!$DG$6:$DG$99,Lookups!$DI$6:$DI$99))),Lookups!$DE$104:$DG$108,3,FALSE)))</f>
        <v>No RI Tests</v>
      </c>
      <c r="OD51" s="161" t="str">
        <f t="array" ref="OD51">IF($NL51="No RI Tests","No RI Tests",IF(E51="K","N/A",VLOOKUP(MAX(IF(E51=Lookups!$DF$6:$DF$99,IF(NK51&gt;=Lookups!$DG$6:$DG$99,Lookups!$DI$6:$DI$99))),Lookups!$DE$104:$DG$108,3,FALSE)))</f>
        <v>No RI Tests</v>
      </c>
      <c r="OE51" t="str">
        <f t="shared" si="32"/>
        <v>Null</v>
      </c>
      <c r="OF51" t="str">
        <f t="shared" si="33"/>
        <v>Null</v>
      </c>
      <c r="OG51" t="str">
        <f t="shared" si="34"/>
        <v>No RI for Comparison</v>
      </c>
      <c r="OH51" t="str">
        <f t="shared" si="35"/>
        <v>Null</v>
      </c>
      <c r="OI51" t="str">
        <f t="shared" si="36"/>
        <v>Null</v>
      </c>
      <c r="OJ51" t="str">
        <f t="shared" si="37"/>
        <v>Null</v>
      </c>
      <c r="OK51" t="str">
        <f t="shared" si="38"/>
        <v>Null</v>
      </c>
      <c r="OL51" t="str">
        <f t="shared" si="39"/>
        <v>Null</v>
      </c>
      <c r="OM51" t="str">
        <f t="shared" si="40"/>
        <v>Null</v>
      </c>
      <c r="ON51" t="str">
        <f t="shared" si="41"/>
        <v>Null</v>
      </c>
      <c r="OO51" t="str">
        <f t="shared" si="42"/>
        <v>Null RI</v>
      </c>
      <c r="OP51" t="str">
        <f ca="1">IF(AND(HR51&lt;&gt;"",JJ51&lt;600),IF(HT51="Advancing","Tier 2","Tier 3"),IF(JI51="","Null",IF(OR(E51="K",E51&lt;3),"FRA Recommended",IF(JJ51&gt;=IF(E51&lt;6,400,600),IF(JJ51&lt;VLOOKUP(E51,Lookups!$AP$3:$AR$16,3,FALSE),"Tier 2","Core"),IF(JJ51&lt;400,IF(RAND()&lt;0.81,"Tier 3","Tier 2"),IF(RAND()&lt;0.51,"Tier 3","Tier 2"))))))</f>
        <v>Null</v>
      </c>
      <c r="OQ51" t="str">
        <f t="shared" si="43"/>
        <v>Null</v>
      </c>
      <c r="OR51" t="str">
        <f t="shared" si="44"/>
        <v>Null</v>
      </c>
      <c r="OS51" t="str">
        <f t="shared" si="45"/>
        <v>Null</v>
      </c>
      <c r="OT51" t="str">
        <f t="shared" si="46"/>
        <v>No RI Tests</v>
      </c>
      <c r="OU51" s="159" t="str">
        <f t="shared" si="47"/>
        <v>No PI Tests</v>
      </c>
      <c r="OV51" t="str">
        <f t="shared" si="48"/>
        <v>No PI Tests</v>
      </c>
      <c r="OW51" t="str">
        <f t="shared" si="49"/>
        <v>No PI Tests</v>
      </c>
      <c r="OX51" t="str">
        <f t="shared" si="50"/>
        <v>No PI Tests</v>
      </c>
      <c r="OY51" t="str">
        <f t="shared" si="51"/>
        <v>No PI Tests</v>
      </c>
      <c r="OZ51" t="str">
        <f t="shared" si="52"/>
        <v>No PI Tests</v>
      </c>
      <c r="PA51" s="159" t="str">
        <f t="shared" si="53"/>
        <v>No PI Tests</v>
      </c>
      <c r="PB51" t="str">
        <f t="shared" si="54"/>
        <v>No PI Tests</v>
      </c>
      <c r="PC51" t="str">
        <f t="shared" si="55"/>
        <v>No PI Tests</v>
      </c>
      <c r="PD51" t="str">
        <f t="shared" si="56"/>
        <v>No PI Tests</v>
      </c>
      <c r="PE51" t="str">
        <f t="shared" si="57"/>
        <v>No PI Tests</v>
      </c>
      <c r="PF51" t="str">
        <f t="shared" si="58"/>
        <v>No PI Tests</v>
      </c>
      <c r="PG51" t="str">
        <f t="shared" si="59"/>
        <v>No PI Tests</v>
      </c>
      <c r="PH51">
        <f t="shared" si="60"/>
        <v>0</v>
      </c>
      <c r="PI51">
        <f t="shared" si="61"/>
        <v>0</v>
      </c>
      <c r="PJ51" t="str">
        <f t="shared" si="62"/>
        <v>Null</v>
      </c>
      <c r="PK51" t="str">
        <f>IF(HR51="","Null",IF(E51&lt;3,"Null",IF(HU51=0,0,IF(HS51="Form 1",VLOOKUP(HU51,Lookups!$BE$3:$BP$63,E51,FALSE),IF(HS51="Form 2",VLOOKUP(HU51,Lookups!$BE$67:$BP$127,E51,FALSE),VLOOKUP(HU51,Lookups!$BE$130:$BP$190,E51,FALSE))))))</f>
        <v>Null</v>
      </c>
      <c r="PL51" t="str">
        <f t="shared" si="63"/>
        <v>Null</v>
      </c>
      <c r="PM51" t="str">
        <f>IF($PH51=0,"Null",IF(E51&lt;3,"Null",IF(OX51=0,0,IF(OV51="Form 1",VLOOKUP(OX51,Lookups!$BE$3:$BP$63,E51,FALSE),IF(OV51="Form 2",VLOOKUP(OX51,Lookups!$BE$67:$BP$127,E51,FALSE),VLOOKUP(OX51,Lookups!$BE$130:$BP$190,E51,FALSE))))))</f>
        <v>Null</v>
      </c>
      <c r="PN51" t="str">
        <f t="shared" si="64"/>
        <v>Null</v>
      </c>
      <c r="PO51" t="str">
        <f t="shared" si="65"/>
        <v>Null</v>
      </c>
      <c r="PP51" t="str">
        <f t="shared" si="66"/>
        <v>Null</v>
      </c>
      <c r="PQ51" t="str">
        <f>IF(HR51="","Null",IF(E51&lt;3,"Null",IF(HV51=0,0,IF(HS51="Form 1",VLOOKUP(HV51,Lookups!$BR$3:$CC$63,E51,FALSE),IF(HS51="Form 2",VLOOKUP(HV51,Lookups!$BR$67:$CC$127,E51,FALSE),VLOOKUP(HV51,Lookups!$BR$130:$CC$190,E51,FALSE))))))</f>
        <v>Null</v>
      </c>
      <c r="PR51" t="str">
        <f t="shared" si="67"/>
        <v>Null</v>
      </c>
      <c r="PS51" t="str">
        <f>IF(HR51="","Null",IF(E51&lt;3,"Null",IF(OY51=0,0,IF(OW51="Form 1",VLOOKUP(OY51,Lookups!$BR$3:$CC$63,E51,FALSE),IF(OW51="Form 2",VLOOKUP(OY51,Lookups!$BR$67:$CC$127,E51,FALSE),VLOOKUP(OY51,Lookups!$BR$130:$CC$190,E51,FALSE))))))</f>
        <v>Null</v>
      </c>
      <c r="PT51" t="str">
        <f t="shared" si="68"/>
        <v>Null</v>
      </c>
      <c r="PU51" t="str">
        <f t="shared" si="69"/>
        <v>Null</v>
      </c>
      <c r="PV51" t="str">
        <f t="shared" si="70"/>
        <v>Null</v>
      </c>
      <c r="PW51" t="str">
        <f t="shared" si="71"/>
        <v>No PI Tests</v>
      </c>
      <c r="PX51">
        <f t="shared" si="72"/>
        <v>0</v>
      </c>
      <c r="PY51">
        <f t="shared" si="73"/>
        <v>0</v>
      </c>
      <c r="PZ51" t="str">
        <f t="shared" si="74"/>
        <v>Null</v>
      </c>
      <c r="QA51" t="str">
        <f t="shared" si="75"/>
        <v>Null</v>
      </c>
      <c r="QB51" t="str">
        <f t="shared" si="76"/>
        <v>Null</v>
      </c>
      <c r="QC51" t="str">
        <f>IF($MS51="System 44 Record",IF(BQ51&lt;MEDIAN(Directions!$F$3,Directions!$F$6),"Mid-Year Exited Student","Full Year Participant")&amp;IF(BP51&lt;Directions!$F$3,", Started Prior Year",", Started This Year"),"Null")</f>
        <v>Null</v>
      </c>
      <c r="QD51" t="str">
        <f t="shared" si="77"/>
        <v>Null</v>
      </c>
      <c r="QE51">
        <f t="shared" si="78"/>
        <v>0</v>
      </c>
      <c r="QF51">
        <f t="shared" si="79"/>
        <v>0</v>
      </c>
      <c r="QG51">
        <f t="shared" si="80"/>
        <v>0</v>
      </c>
      <c r="QH51">
        <f t="shared" si="81"/>
        <v>0</v>
      </c>
      <c r="QI51">
        <f t="shared" si="82"/>
        <v>0</v>
      </c>
      <c r="QJ51" t="str">
        <f t="shared" si="83"/>
        <v>Used None</v>
      </c>
      <c r="QK51" t="str">
        <f t="shared" si="84"/>
        <v>Null</v>
      </c>
      <c r="QL51" t="str">
        <f t="shared" si="85"/>
        <v>Null</v>
      </c>
      <c r="QM51" t="str">
        <f>IF($MS51="READ 180 Record",IF(AQ51="","Null",VLOOKUP(JJ51,Lookups!$DX$3:$EB$2054,AN51+1,FALSE)),"Null")</f>
        <v>Null</v>
      </c>
      <c r="QN51" t="str">
        <f t="shared" si="86"/>
        <v>Null</v>
      </c>
    </row>
    <row r="52" spans="1:456" x14ac:dyDescent="0.25">
      <c r="A52" s="161" t="s">
        <v>1447</v>
      </c>
      <c r="B52" s="161" t="s">
        <v>1447</v>
      </c>
      <c r="C52" s="161" t="s">
        <v>1447</v>
      </c>
      <c r="D52" s="161" t="s">
        <v>1447</v>
      </c>
      <c r="E52" s="161">
        <v>4</v>
      </c>
      <c r="F52" s="161" t="s">
        <v>1447</v>
      </c>
      <c r="G52" s="161" t="s">
        <v>880</v>
      </c>
      <c r="H52" s="161" t="s">
        <v>881</v>
      </c>
      <c r="K52" s="161">
        <v>0</v>
      </c>
      <c r="L52" s="161">
        <v>0</v>
      </c>
      <c r="M52" s="161">
        <v>0</v>
      </c>
      <c r="N52" s="161">
        <v>0</v>
      </c>
      <c r="O52" s="161">
        <v>0</v>
      </c>
      <c r="P52" s="161">
        <v>0</v>
      </c>
      <c r="Q52" s="161">
        <v>0</v>
      </c>
      <c r="R52" s="161">
        <v>0</v>
      </c>
      <c r="S52" s="161">
        <v>0</v>
      </c>
      <c r="T52" s="161">
        <v>0</v>
      </c>
      <c r="U52" s="161">
        <v>0</v>
      </c>
      <c r="V52" s="161">
        <v>0</v>
      </c>
      <c r="W52" s="161">
        <v>0</v>
      </c>
      <c r="X52" s="161">
        <v>0</v>
      </c>
      <c r="AB52" s="161" t="s">
        <v>242</v>
      </c>
      <c r="AC52" s="161" t="s">
        <v>242</v>
      </c>
      <c r="AD52" s="161" t="s">
        <v>242</v>
      </c>
      <c r="AE52" s="161" t="s">
        <v>242</v>
      </c>
      <c r="AF52" s="161" t="s">
        <v>242</v>
      </c>
      <c r="AG52" s="161" t="s">
        <v>242</v>
      </c>
      <c r="AH52" s="161" t="s">
        <v>242</v>
      </c>
      <c r="AI52" s="161">
        <v>20150801</v>
      </c>
      <c r="AJ52" s="161">
        <v>20160525</v>
      </c>
      <c r="AK52" s="161" t="s">
        <v>869</v>
      </c>
      <c r="AL52" t="s">
        <v>1078</v>
      </c>
      <c r="BN52" t="s">
        <v>1079</v>
      </c>
      <c r="ET52" s="161">
        <v>0</v>
      </c>
      <c r="EU52" s="161">
        <v>0</v>
      </c>
      <c r="EV52" s="161">
        <v>0</v>
      </c>
      <c r="EW52" s="161">
        <v>0</v>
      </c>
      <c r="EX52" s="161">
        <v>0</v>
      </c>
      <c r="EY52" s="161">
        <v>0</v>
      </c>
      <c r="EZ52" s="161">
        <v>0</v>
      </c>
      <c r="FA52" s="161">
        <v>0</v>
      </c>
      <c r="FB52" s="161">
        <v>0</v>
      </c>
      <c r="FC52" s="161">
        <v>0</v>
      </c>
      <c r="FD52" s="161">
        <v>0</v>
      </c>
      <c r="FE52" s="161">
        <v>0</v>
      </c>
      <c r="HN52" s="161" t="s">
        <v>881</v>
      </c>
      <c r="JB52" s="161" t="s">
        <v>881</v>
      </c>
      <c r="JC52" s="161">
        <v>0</v>
      </c>
      <c r="JD52" s="161">
        <v>0</v>
      </c>
      <c r="JE52" s="161">
        <v>0</v>
      </c>
      <c r="JF52" s="161">
        <v>0</v>
      </c>
      <c r="MN52" t="str">
        <f t="shared" si="0"/>
        <v>NoNoNoNoNoNo</v>
      </c>
      <c r="MO52" t="str">
        <f>IF(AND(MN52="NoNoNoNoNoNo",JI52=""),"No Programs",VLOOKUP(MN52,Lookups!$DA$4:$DB$67,2,FALSE))</f>
        <v>No Programs</v>
      </c>
      <c r="MP52">
        <f t="shared" si="1"/>
        <v>0</v>
      </c>
      <c r="MQ52" t="str">
        <f t="shared" si="2"/>
        <v>No Program Use</v>
      </c>
      <c r="MR52" t="str">
        <f>Directions!$D$3</f>
        <v>Usage</v>
      </c>
      <c r="MS52" t="str">
        <f>VLOOKUP(MQ52,Lookups!$CU$71:$CV$80,2,FALSE)</f>
        <v>Exclude</v>
      </c>
      <c r="MT52">
        <f t="shared" si="3"/>
        <v>0</v>
      </c>
      <c r="MU52">
        <f t="shared" si="4"/>
        <v>0</v>
      </c>
      <c r="MV52">
        <f t="shared" si="5"/>
        <v>0</v>
      </c>
      <c r="MW52">
        <f t="shared" si="6"/>
        <v>0</v>
      </c>
      <c r="MX52">
        <f t="shared" si="7"/>
        <v>0</v>
      </c>
      <c r="MY52" t="str">
        <f t="shared" si="8"/>
        <v>Not Used</v>
      </c>
      <c r="MZ52">
        <f t="shared" si="9"/>
        <v>0</v>
      </c>
      <c r="NA52" t="str">
        <f t="shared" si="10"/>
        <v>Not Available</v>
      </c>
      <c r="NB52" t="str">
        <f t="shared" si="11"/>
        <v>Not Available</v>
      </c>
      <c r="NC52" t="str">
        <f t="shared" si="12"/>
        <v>4 Not Indicated</v>
      </c>
      <c r="ND52" t="str">
        <f t="shared" si="13"/>
        <v>4 Not Indicated</v>
      </c>
      <c r="NE52" t="str">
        <f t="shared" si="14"/>
        <v>4 Not Indicated</v>
      </c>
      <c r="NF52" t="str">
        <f t="shared" si="15"/>
        <v>4 Not Indicated</v>
      </c>
      <c r="NG52" t="str">
        <f t="shared" si="16"/>
        <v>4 Not Indicated</v>
      </c>
      <c r="NH52" s="159" t="str">
        <f t="shared" si="17"/>
        <v>Null</v>
      </c>
      <c r="NI52" t="str">
        <f t="shared" si="18"/>
        <v>Null</v>
      </c>
      <c r="NJ52" s="159" t="str">
        <f t="shared" si="19"/>
        <v>Null</v>
      </c>
      <c r="NK52" t="str">
        <f t="shared" si="20"/>
        <v>Null</v>
      </c>
      <c r="NL52" t="str">
        <f t="shared" si="21"/>
        <v>No RI Tests</v>
      </c>
      <c r="NM52">
        <f t="shared" si="22"/>
        <v>0</v>
      </c>
      <c r="NN52" t="str">
        <f>IF(OR(E52="PK",E52="K",JJ52=""),"Null",INDEX(Lookups!$EZ$4:$FW$18,MATCH($JJ52,Lookups!$EY$4:$EY$18,1),MATCH($E52,Lookups!$EZ$3:$FW$3,0)))</f>
        <v>Null</v>
      </c>
      <c r="NO52" t="str">
        <f>IF(OR(E52="PK",E52="K",JJ52=""),"Null",INDEX(Lookups!$EZ$4:$FW$18,MATCH($JJ52,Lookups!$EY$4:$EY$18,1),MATCH($E52,Lookups!$EZ$3:$FW$3,0) + 1))</f>
        <v>Null</v>
      </c>
      <c r="NP52" t="str">
        <f t="shared" si="23"/>
        <v>Null</v>
      </c>
      <c r="NQ52" t="str">
        <f t="shared" si="24"/>
        <v>Null</v>
      </c>
      <c r="NR52" t="str">
        <f t="shared" si="25"/>
        <v>Null</v>
      </c>
      <c r="NS52" t="str">
        <f t="shared" si="26"/>
        <v>No RI Tests</v>
      </c>
      <c r="NT52" t="str">
        <f t="shared" si="27"/>
        <v>No RI Tests</v>
      </c>
      <c r="NU52" t="str">
        <f t="shared" si="28"/>
        <v>No RI Tests</v>
      </c>
      <c r="NV52" s="183" t="str">
        <f t="array" ref="NV52">IF($NL52="No RI Tests","No RI Tests",VLOOKUP(IF(AND(E52="K",JJ52&lt;280),3,IF(AND(E52="K",JJ52&gt;=280),4,MAX(IF(E52=Lookups!$DF$6:$DF$99,IF(JJ52&gt;=Lookups!$DG$6:$DG$99,Lookups!$DH$6:$DH$99))))),Lookups!$DE$104:$DG$108,2,FALSE))</f>
        <v>No RI Tests</v>
      </c>
      <c r="NW52" s="161" t="str">
        <f t="array" ref="NW52">IF($NL52="No RI Tests","No RI Tests",VLOOKUP(IF(AND(E52="K",JH52&lt;280),3,IF(AND(E52="K",JH52&gt;=280),4,MAX(IF(E52=Lookups!$DF$6:$DF$99,IF(NI52&gt;=Lookups!$DG$6:$DG$99,Lookups!$DH$6:$DH$99))))),Lookups!$DE$104:$DG$108,2,FALSE))</f>
        <v>No RI Tests</v>
      </c>
      <c r="NX52" s="161" t="str">
        <f t="array" ref="NX52">IF($NL52="No RI Tests","No RI Tests",VLOOKUP(IF(AND(E52="K",NK52&lt;280),3,IF(AND(E52="K",NK52&gt;=280),4,MAX(IF(E52=Lookups!$DF$6:$DF$99,IF(NK52&gt;=Lookups!$DG$6:$DG$99,Lookups!$DH$6:$DH$99))))),Lookups!$DE$104:$DG$108,2,FALSE))</f>
        <v>No RI Tests</v>
      </c>
      <c r="NY52" t="str">
        <f t="shared" si="29"/>
        <v>Null</v>
      </c>
      <c r="NZ52" t="str">
        <f t="shared" si="30"/>
        <v>Null</v>
      </c>
      <c r="OA52" t="str">
        <f t="shared" si="31"/>
        <v>No RI for Comparison</v>
      </c>
      <c r="OB52" s="161" t="str">
        <f t="array" ref="OB52">IF($NL52="No RI Tests","No RI Tests",IF(E52="K","N/A",VLOOKUP(MAX(IF(E52=Lookups!$DF$6:$DF$99,IF(JJ52&gt;=Lookups!$DG$6:$DG$99,Lookups!$DI$6:$DI$99))),Lookups!$DE$104:$DG$108,3,FALSE)))</f>
        <v>No RI Tests</v>
      </c>
      <c r="OC52" s="161" t="str">
        <f t="array" ref="OC52">IF($NL52="No RI Tests","No RI Tests",IF(E52="K","N/A",VLOOKUP(MAX(IF(E52=Lookups!$DF$6:$DF$99,IF(NI52&gt;=Lookups!$DG$6:$DG$99,Lookups!$DI$6:$DI$99))),Lookups!$DE$104:$DG$108,3,FALSE)))</f>
        <v>No RI Tests</v>
      </c>
      <c r="OD52" s="161" t="str">
        <f t="array" ref="OD52">IF($NL52="No RI Tests","No RI Tests",IF(E52="K","N/A",VLOOKUP(MAX(IF(E52=Lookups!$DF$6:$DF$99,IF(NK52&gt;=Lookups!$DG$6:$DG$99,Lookups!$DI$6:$DI$99))),Lookups!$DE$104:$DG$108,3,FALSE)))</f>
        <v>No RI Tests</v>
      </c>
      <c r="OE52" t="str">
        <f t="shared" si="32"/>
        <v>Null</v>
      </c>
      <c r="OF52" t="str">
        <f t="shared" si="33"/>
        <v>Null</v>
      </c>
      <c r="OG52" t="str">
        <f t="shared" si="34"/>
        <v>No RI for Comparison</v>
      </c>
      <c r="OH52" t="str">
        <f t="shared" si="35"/>
        <v>Null</v>
      </c>
      <c r="OI52" t="str">
        <f t="shared" si="36"/>
        <v>Null</v>
      </c>
      <c r="OJ52" t="str">
        <f t="shared" si="37"/>
        <v>Null</v>
      </c>
      <c r="OK52" t="str">
        <f t="shared" si="38"/>
        <v>Null</v>
      </c>
      <c r="OL52" t="str">
        <f t="shared" si="39"/>
        <v>Null</v>
      </c>
      <c r="OM52" t="str">
        <f t="shared" si="40"/>
        <v>Null</v>
      </c>
      <c r="ON52" t="str">
        <f t="shared" si="41"/>
        <v>Null</v>
      </c>
      <c r="OO52" t="str">
        <f t="shared" si="42"/>
        <v>Null RI</v>
      </c>
      <c r="OP52" t="str">
        <f ca="1">IF(AND(HR52&lt;&gt;"",JJ52&lt;600),IF(HT52="Advancing","Tier 2","Tier 3"),IF(JI52="","Null",IF(OR(E52="K",E52&lt;3),"FRA Recommended",IF(JJ52&gt;=IF(E52&lt;6,400,600),IF(JJ52&lt;VLOOKUP(E52,Lookups!$AP$3:$AR$16,3,FALSE),"Tier 2","Core"),IF(JJ52&lt;400,IF(RAND()&lt;0.81,"Tier 3","Tier 2"),IF(RAND()&lt;0.51,"Tier 3","Tier 2"))))))</f>
        <v>Null</v>
      </c>
      <c r="OQ52" t="str">
        <f t="shared" si="43"/>
        <v>Null</v>
      </c>
      <c r="OR52" t="str">
        <f t="shared" si="44"/>
        <v>Null</v>
      </c>
      <c r="OS52" t="str">
        <f t="shared" si="45"/>
        <v>Null</v>
      </c>
      <c r="OT52" t="str">
        <f t="shared" si="46"/>
        <v>No RI Tests</v>
      </c>
      <c r="OU52" s="159" t="str">
        <f t="shared" si="47"/>
        <v>No PI Tests</v>
      </c>
      <c r="OV52" t="str">
        <f t="shared" si="48"/>
        <v>No PI Tests</v>
      </c>
      <c r="OW52" t="str">
        <f t="shared" si="49"/>
        <v>No PI Tests</v>
      </c>
      <c r="OX52" t="str">
        <f t="shared" si="50"/>
        <v>No PI Tests</v>
      </c>
      <c r="OY52" t="str">
        <f t="shared" si="51"/>
        <v>No PI Tests</v>
      </c>
      <c r="OZ52" t="str">
        <f t="shared" si="52"/>
        <v>No PI Tests</v>
      </c>
      <c r="PA52" s="159" t="str">
        <f t="shared" si="53"/>
        <v>No PI Tests</v>
      </c>
      <c r="PB52" t="str">
        <f t="shared" si="54"/>
        <v>No PI Tests</v>
      </c>
      <c r="PC52" t="str">
        <f t="shared" si="55"/>
        <v>No PI Tests</v>
      </c>
      <c r="PD52" t="str">
        <f t="shared" si="56"/>
        <v>No PI Tests</v>
      </c>
      <c r="PE52" t="str">
        <f t="shared" si="57"/>
        <v>No PI Tests</v>
      </c>
      <c r="PF52" t="str">
        <f t="shared" si="58"/>
        <v>No PI Tests</v>
      </c>
      <c r="PG52" t="str">
        <f t="shared" si="59"/>
        <v>No PI Tests</v>
      </c>
      <c r="PH52">
        <f t="shared" si="60"/>
        <v>0</v>
      </c>
      <c r="PI52">
        <f t="shared" si="61"/>
        <v>0</v>
      </c>
      <c r="PJ52" t="str">
        <f t="shared" si="62"/>
        <v>Null</v>
      </c>
      <c r="PK52" t="str">
        <f>IF(HR52="","Null",IF(E52&lt;3,"Null",IF(HU52=0,0,IF(HS52="Form 1",VLOOKUP(HU52,Lookups!$BE$3:$BP$63,E52,FALSE),IF(HS52="Form 2",VLOOKUP(HU52,Lookups!$BE$67:$BP$127,E52,FALSE),VLOOKUP(HU52,Lookups!$BE$130:$BP$190,E52,FALSE))))))</f>
        <v>Null</v>
      </c>
      <c r="PL52" t="str">
        <f t="shared" si="63"/>
        <v>Null</v>
      </c>
      <c r="PM52" t="str">
        <f>IF($PH52=0,"Null",IF(E52&lt;3,"Null",IF(OX52=0,0,IF(OV52="Form 1",VLOOKUP(OX52,Lookups!$BE$3:$BP$63,E52,FALSE),IF(OV52="Form 2",VLOOKUP(OX52,Lookups!$BE$67:$BP$127,E52,FALSE),VLOOKUP(OX52,Lookups!$BE$130:$BP$190,E52,FALSE))))))</f>
        <v>Null</v>
      </c>
      <c r="PN52" t="str">
        <f t="shared" si="64"/>
        <v>Null</v>
      </c>
      <c r="PO52" t="str">
        <f t="shared" si="65"/>
        <v>Null</v>
      </c>
      <c r="PP52" t="str">
        <f t="shared" si="66"/>
        <v>Null</v>
      </c>
      <c r="PQ52" t="str">
        <f>IF(HR52="","Null",IF(E52&lt;3,"Null",IF(HV52=0,0,IF(HS52="Form 1",VLOOKUP(HV52,Lookups!$BR$3:$CC$63,E52,FALSE),IF(HS52="Form 2",VLOOKUP(HV52,Lookups!$BR$67:$CC$127,E52,FALSE),VLOOKUP(HV52,Lookups!$BR$130:$CC$190,E52,FALSE))))))</f>
        <v>Null</v>
      </c>
      <c r="PR52" t="str">
        <f t="shared" si="67"/>
        <v>Null</v>
      </c>
      <c r="PS52" t="str">
        <f>IF(HR52="","Null",IF(E52&lt;3,"Null",IF(OY52=0,0,IF(OW52="Form 1",VLOOKUP(OY52,Lookups!$BR$3:$CC$63,E52,FALSE),IF(OW52="Form 2",VLOOKUP(OY52,Lookups!$BR$67:$CC$127,E52,FALSE),VLOOKUP(OY52,Lookups!$BR$130:$CC$190,E52,FALSE))))))</f>
        <v>Null</v>
      </c>
      <c r="PT52" t="str">
        <f t="shared" si="68"/>
        <v>Null</v>
      </c>
      <c r="PU52" t="str">
        <f t="shared" si="69"/>
        <v>Null</v>
      </c>
      <c r="PV52" t="str">
        <f t="shared" si="70"/>
        <v>Null</v>
      </c>
      <c r="PW52" t="str">
        <f t="shared" si="71"/>
        <v>No PI Tests</v>
      </c>
      <c r="PX52">
        <f t="shared" si="72"/>
        <v>0</v>
      </c>
      <c r="PY52">
        <f t="shared" si="73"/>
        <v>0</v>
      </c>
      <c r="PZ52" t="str">
        <f t="shared" si="74"/>
        <v>Null</v>
      </c>
      <c r="QA52" t="str">
        <f t="shared" si="75"/>
        <v>Null</v>
      </c>
      <c r="QB52" t="str">
        <f t="shared" si="76"/>
        <v>Null</v>
      </c>
      <c r="QC52" t="str">
        <f>IF($MS52="System 44 Record",IF(BQ52&lt;MEDIAN(Directions!$F$3,Directions!$F$6),"Mid-Year Exited Student","Full Year Participant")&amp;IF(BP52&lt;Directions!$F$3,", Started Prior Year",", Started This Year"),"Null")</f>
        <v>Null</v>
      </c>
      <c r="QD52" t="str">
        <f t="shared" si="77"/>
        <v>Null</v>
      </c>
      <c r="QE52">
        <f t="shared" si="78"/>
        <v>0</v>
      </c>
      <c r="QF52">
        <f t="shared" si="79"/>
        <v>0</v>
      </c>
      <c r="QG52">
        <f t="shared" si="80"/>
        <v>0</v>
      </c>
      <c r="QH52">
        <f t="shared" si="81"/>
        <v>0</v>
      </c>
      <c r="QI52">
        <f t="shared" si="82"/>
        <v>0</v>
      </c>
      <c r="QJ52" t="str">
        <f t="shared" si="83"/>
        <v>Used None</v>
      </c>
      <c r="QK52" t="str">
        <f t="shared" si="84"/>
        <v>Null</v>
      </c>
      <c r="QL52" t="str">
        <f t="shared" si="85"/>
        <v>Null</v>
      </c>
      <c r="QM52" t="str">
        <f>IF($MS52="READ 180 Record",IF(AQ52="","Null",VLOOKUP(JJ52,Lookups!$DX$3:$EB$2054,AN52+1,FALSE)),"Null")</f>
        <v>Null</v>
      </c>
      <c r="QN52" t="str">
        <f t="shared" si="86"/>
        <v>Null</v>
      </c>
    </row>
    <row r="53" spans="1:456" x14ac:dyDescent="0.25">
      <c r="A53" s="161" t="s">
        <v>1447</v>
      </c>
      <c r="B53" s="161" t="s">
        <v>1447</v>
      </c>
      <c r="C53" s="161" t="s">
        <v>1447</v>
      </c>
      <c r="D53" s="161" t="s">
        <v>1447</v>
      </c>
      <c r="E53" s="161">
        <v>2</v>
      </c>
      <c r="F53" s="161" t="s">
        <v>1447</v>
      </c>
      <c r="G53" s="161" t="s">
        <v>880</v>
      </c>
      <c r="H53" s="161" t="s">
        <v>881</v>
      </c>
      <c r="K53" s="161">
        <v>0</v>
      </c>
      <c r="L53" s="161">
        <v>0</v>
      </c>
      <c r="M53" s="161">
        <v>0</v>
      </c>
      <c r="N53" s="161">
        <v>0</v>
      </c>
      <c r="O53" s="161">
        <v>0</v>
      </c>
      <c r="P53" s="161">
        <v>0</v>
      </c>
      <c r="Q53" s="161">
        <v>0</v>
      </c>
      <c r="R53" s="161">
        <v>0</v>
      </c>
      <c r="S53" s="161">
        <v>0</v>
      </c>
      <c r="T53" s="161">
        <v>0</v>
      </c>
      <c r="U53" s="161">
        <v>0</v>
      </c>
      <c r="V53" s="161">
        <v>0</v>
      </c>
      <c r="W53" s="161">
        <v>0</v>
      </c>
      <c r="X53" s="161">
        <v>0</v>
      </c>
      <c r="AB53" s="161" t="s">
        <v>242</v>
      </c>
      <c r="AC53" s="161" t="s">
        <v>242</v>
      </c>
      <c r="AD53" s="161" t="s">
        <v>242</v>
      </c>
      <c r="AE53" s="161" t="s">
        <v>242</v>
      </c>
      <c r="AF53" s="161" t="s">
        <v>242</v>
      </c>
      <c r="AG53" s="161" t="s">
        <v>242</v>
      </c>
      <c r="AH53" s="161" t="s">
        <v>242</v>
      </c>
      <c r="AI53" s="161">
        <v>20150801</v>
      </c>
      <c r="AJ53" s="161">
        <v>20160525</v>
      </c>
      <c r="AK53" s="161" t="s">
        <v>869</v>
      </c>
      <c r="AL53" t="s">
        <v>1078</v>
      </c>
      <c r="BN53" t="s">
        <v>1079</v>
      </c>
      <c r="ET53" s="161">
        <v>0</v>
      </c>
      <c r="EU53" s="161">
        <v>0</v>
      </c>
      <c r="EV53" s="161">
        <v>0</v>
      </c>
      <c r="EW53" s="161">
        <v>0</v>
      </c>
      <c r="EX53" s="161">
        <v>0</v>
      </c>
      <c r="EY53" s="161">
        <v>0</v>
      </c>
      <c r="EZ53" s="161">
        <v>0</v>
      </c>
      <c r="FA53" s="161">
        <v>0</v>
      </c>
      <c r="FB53" s="161">
        <v>0</v>
      </c>
      <c r="FC53" s="161">
        <v>0</v>
      </c>
      <c r="FD53" s="161">
        <v>0</v>
      </c>
      <c r="FE53" s="161">
        <v>0</v>
      </c>
      <c r="HN53" s="161" t="s">
        <v>881</v>
      </c>
      <c r="JB53" s="161" t="s">
        <v>881</v>
      </c>
      <c r="JC53" s="161">
        <v>0</v>
      </c>
      <c r="JD53" s="161">
        <v>0</v>
      </c>
      <c r="JE53" s="161">
        <v>0</v>
      </c>
      <c r="JF53" s="161">
        <v>0</v>
      </c>
      <c r="MN53" t="str">
        <f t="shared" si="0"/>
        <v>NoNoNoNoNoNo</v>
      </c>
      <c r="MO53" t="str">
        <f>IF(AND(MN53="NoNoNoNoNoNo",JI53=""),"No Programs",VLOOKUP(MN53,Lookups!$DA$4:$DB$67,2,FALSE))</f>
        <v>No Programs</v>
      </c>
      <c r="MP53">
        <f t="shared" si="1"/>
        <v>0</v>
      </c>
      <c r="MQ53" t="str">
        <f t="shared" si="2"/>
        <v>No Program Use</v>
      </c>
      <c r="MR53" t="str">
        <f>Directions!$D$3</f>
        <v>Usage</v>
      </c>
      <c r="MS53" t="str">
        <f>VLOOKUP(MQ53,Lookups!$CU$71:$CV$80,2,FALSE)</f>
        <v>Exclude</v>
      </c>
      <c r="MT53">
        <f t="shared" si="3"/>
        <v>0</v>
      </c>
      <c r="MU53">
        <f t="shared" si="4"/>
        <v>0</v>
      </c>
      <c r="MV53">
        <f t="shared" si="5"/>
        <v>0</v>
      </c>
      <c r="MW53">
        <f t="shared" si="6"/>
        <v>0</v>
      </c>
      <c r="MX53">
        <f t="shared" si="7"/>
        <v>0</v>
      </c>
      <c r="MY53" t="str">
        <f t="shared" si="8"/>
        <v>Not Used</v>
      </c>
      <c r="MZ53">
        <f t="shared" si="9"/>
        <v>0</v>
      </c>
      <c r="NA53" t="str">
        <f t="shared" si="10"/>
        <v>Not Available</v>
      </c>
      <c r="NB53" t="str">
        <f t="shared" si="11"/>
        <v>Not Available</v>
      </c>
      <c r="NC53" t="str">
        <f t="shared" si="12"/>
        <v>4 Not Indicated</v>
      </c>
      <c r="ND53" t="str">
        <f t="shared" si="13"/>
        <v>4 Not Indicated</v>
      </c>
      <c r="NE53" t="str">
        <f t="shared" si="14"/>
        <v>4 Not Indicated</v>
      </c>
      <c r="NF53" t="str">
        <f t="shared" si="15"/>
        <v>4 Not Indicated</v>
      </c>
      <c r="NG53" t="str">
        <f t="shared" si="16"/>
        <v>4 Not Indicated</v>
      </c>
      <c r="NH53" s="159" t="str">
        <f t="shared" si="17"/>
        <v>Null</v>
      </c>
      <c r="NI53" t="str">
        <f t="shared" si="18"/>
        <v>Null</v>
      </c>
      <c r="NJ53" s="159" t="str">
        <f t="shared" si="19"/>
        <v>Null</v>
      </c>
      <c r="NK53" t="str">
        <f t="shared" si="20"/>
        <v>Null</v>
      </c>
      <c r="NL53" t="str">
        <f t="shared" si="21"/>
        <v>No RI Tests</v>
      </c>
      <c r="NM53">
        <f t="shared" si="22"/>
        <v>0</v>
      </c>
      <c r="NN53" t="str">
        <f>IF(OR(E53="PK",E53="K",JJ53=""),"Null",INDEX(Lookups!$EZ$4:$FW$18,MATCH($JJ53,Lookups!$EY$4:$EY$18,1),MATCH($E53,Lookups!$EZ$3:$FW$3,0)))</f>
        <v>Null</v>
      </c>
      <c r="NO53" t="str">
        <f>IF(OR(E53="PK",E53="K",JJ53=""),"Null",INDEX(Lookups!$EZ$4:$FW$18,MATCH($JJ53,Lookups!$EY$4:$EY$18,1),MATCH($E53,Lookups!$EZ$3:$FW$3,0) + 1))</f>
        <v>Null</v>
      </c>
      <c r="NP53" t="str">
        <f t="shared" si="23"/>
        <v>Null</v>
      </c>
      <c r="NQ53" t="str">
        <f t="shared" si="24"/>
        <v>Null</v>
      </c>
      <c r="NR53" t="str">
        <f t="shared" si="25"/>
        <v>Null</v>
      </c>
      <c r="NS53" t="str">
        <f t="shared" si="26"/>
        <v>No RI Tests</v>
      </c>
      <c r="NT53" t="str">
        <f t="shared" si="27"/>
        <v>No RI Tests</v>
      </c>
      <c r="NU53" t="str">
        <f t="shared" si="28"/>
        <v>No RI Tests</v>
      </c>
      <c r="NV53" s="183" t="str">
        <f t="array" ref="NV53">IF($NL53="No RI Tests","No RI Tests",VLOOKUP(IF(AND(E53="K",JJ53&lt;280),3,IF(AND(E53="K",JJ53&gt;=280),4,MAX(IF(E53=Lookups!$DF$6:$DF$99,IF(JJ53&gt;=Lookups!$DG$6:$DG$99,Lookups!$DH$6:$DH$99))))),Lookups!$DE$104:$DG$108,2,FALSE))</f>
        <v>No RI Tests</v>
      </c>
      <c r="NW53" s="161" t="str">
        <f t="array" ref="NW53">IF($NL53="No RI Tests","No RI Tests",VLOOKUP(IF(AND(E53="K",JH53&lt;280),3,IF(AND(E53="K",JH53&gt;=280),4,MAX(IF(E53=Lookups!$DF$6:$DF$99,IF(NI53&gt;=Lookups!$DG$6:$DG$99,Lookups!$DH$6:$DH$99))))),Lookups!$DE$104:$DG$108,2,FALSE))</f>
        <v>No RI Tests</v>
      </c>
      <c r="NX53" s="161" t="str">
        <f t="array" ref="NX53">IF($NL53="No RI Tests","No RI Tests",VLOOKUP(IF(AND(E53="K",NK53&lt;280),3,IF(AND(E53="K",NK53&gt;=280),4,MAX(IF(E53=Lookups!$DF$6:$DF$99,IF(NK53&gt;=Lookups!$DG$6:$DG$99,Lookups!$DH$6:$DH$99))))),Lookups!$DE$104:$DG$108,2,FALSE))</f>
        <v>No RI Tests</v>
      </c>
      <c r="NY53" t="str">
        <f t="shared" si="29"/>
        <v>Null</v>
      </c>
      <c r="NZ53" t="str">
        <f t="shared" si="30"/>
        <v>Null</v>
      </c>
      <c r="OA53" t="str">
        <f t="shared" si="31"/>
        <v>No RI for Comparison</v>
      </c>
      <c r="OB53" s="161" t="str">
        <f t="array" ref="OB53">IF($NL53="No RI Tests","No RI Tests",IF(E53="K","N/A",VLOOKUP(MAX(IF(E53=Lookups!$DF$6:$DF$99,IF(JJ53&gt;=Lookups!$DG$6:$DG$99,Lookups!$DI$6:$DI$99))),Lookups!$DE$104:$DG$108,3,FALSE)))</f>
        <v>No RI Tests</v>
      </c>
      <c r="OC53" s="161" t="str">
        <f t="array" ref="OC53">IF($NL53="No RI Tests","No RI Tests",IF(E53="K","N/A",VLOOKUP(MAX(IF(E53=Lookups!$DF$6:$DF$99,IF(NI53&gt;=Lookups!$DG$6:$DG$99,Lookups!$DI$6:$DI$99))),Lookups!$DE$104:$DG$108,3,FALSE)))</f>
        <v>No RI Tests</v>
      </c>
      <c r="OD53" s="161" t="str">
        <f t="array" ref="OD53">IF($NL53="No RI Tests","No RI Tests",IF(E53="K","N/A",VLOOKUP(MAX(IF(E53=Lookups!$DF$6:$DF$99,IF(NK53&gt;=Lookups!$DG$6:$DG$99,Lookups!$DI$6:$DI$99))),Lookups!$DE$104:$DG$108,3,FALSE)))</f>
        <v>No RI Tests</v>
      </c>
      <c r="OE53" t="str">
        <f t="shared" si="32"/>
        <v>Null</v>
      </c>
      <c r="OF53" t="str">
        <f t="shared" si="33"/>
        <v>Null</v>
      </c>
      <c r="OG53" t="str">
        <f t="shared" si="34"/>
        <v>No RI for Comparison</v>
      </c>
      <c r="OH53" t="str">
        <f t="shared" si="35"/>
        <v>Null</v>
      </c>
      <c r="OI53" t="str">
        <f t="shared" si="36"/>
        <v>Null</v>
      </c>
      <c r="OJ53" t="str">
        <f t="shared" si="37"/>
        <v>Null</v>
      </c>
      <c r="OK53" t="str">
        <f t="shared" si="38"/>
        <v>Null</v>
      </c>
      <c r="OL53" t="str">
        <f t="shared" si="39"/>
        <v>Null</v>
      </c>
      <c r="OM53" t="str">
        <f t="shared" si="40"/>
        <v>Null</v>
      </c>
      <c r="ON53" t="str">
        <f t="shared" si="41"/>
        <v>Null</v>
      </c>
      <c r="OO53" t="str">
        <f t="shared" si="42"/>
        <v>Null RI</v>
      </c>
      <c r="OP53" t="str">
        <f ca="1">IF(AND(HR53&lt;&gt;"",JJ53&lt;600),IF(HT53="Advancing","Tier 2","Tier 3"),IF(JI53="","Null",IF(OR(E53="K",E53&lt;3),"FRA Recommended",IF(JJ53&gt;=IF(E53&lt;6,400,600),IF(JJ53&lt;VLOOKUP(E53,Lookups!$AP$3:$AR$16,3,FALSE),"Tier 2","Core"),IF(JJ53&lt;400,IF(RAND()&lt;0.81,"Tier 3","Tier 2"),IF(RAND()&lt;0.51,"Tier 3","Tier 2"))))))</f>
        <v>Null</v>
      </c>
      <c r="OQ53" t="str">
        <f t="shared" si="43"/>
        <v>Null</v>
      </c>
      <c r="OR53" t="str">
        <f t="shared" si="44"/>
        <v>Null</v>
      </c>
      <c r="OS53" t="str">
        <f t="shared" si="45"/>
        <v>Null</v>
      </c>
      <c r="OT53" t="str">
        <f t="shared" si="46"/>
        <v>No RI Tests</v>
      </c>
      <c r="OU53" s="159" t="str">
        <f t="shared" si="47"/>
        <v>No PI Tests</v>
      </c>
      <c r="OV53" t="str">
        <f t="shared" si="48"/>
        <v>No PI Tests</v>
      </c>
      <c r="OW53" t="str">
        <f t="shared" si="49"/>
        <v>No PI Tests</v>
      </c>
      <c r="OX53" t="str">
        <f t="shared" si="50"/>
        <v>No PI Tests</v>
      </c>
      <c r="OY53" t="str">
        <f t="shared" si="51"/>
        <v>No PI Tests</v>
      </c>
      <c r="OZ53" t="str">
        <f t="shared" si="52"/>
        <v>No PI Tests</v>
      </c>
      <c r="PA53" s="159" t="str">
        <f t="shared" si="53"/>
        <v>No PI Tests</v>
      </c>
      <c r="PB53" t="str">
        <f t="shared" si="54"/>
        <v>No PI Tests</v>
      </c>
      <c r="PC53" t="str">
        <f t="shared" si="55"/>
        <v>No PI Tests</v>
      </c>
      <c r="PD53" t="str">
        <f t="shared" si="56"/>
        <v>No PI Tests</v>
      </c>
      <c r="PE53" t="str">
        <f t="shared" si="57"/>
        <v>No PI Tests</v>
      </c>
      <c r="PF53" t="str">
        <f t="shared" si="58"/>
        <v>No PI Tests</v>
      </c>
      <c r="PG53" t="str">
        <f t="shared" si="59"/>
        <v>No PI Tests</v>
      </c>
      <c r="PH53">
        <f t="shared" si="60"/>
        <v>0</v>
      </c>
      <c r="PI53">
        <f t="shared" si="61"/>
        <v>0</v>
      </c>
      <c r="PJ53" t="str">
        <f t="shared" si="62"/>
        <v>Null</v>
      </c>
      <c r="PK53" t="str">
        <f>IF(HR53="","Null",IF(E53&lt;3,"Null",IF(HU53=0,0,IF(HS53="Form 1",VLOOKUP(HU53,Lookups!$BE$3:$BP$63,E53,FALSE),IF(HS53="Form 2",VLOOKUP(HU53,Lookups!$BE$67:$BP$127,E53,FALSE),VLOOKUP(HU53,Lookups!$BE$130:$BP$190,E53,FALSE))))))</f>
        <v>Null</v>
      </c>
      <c r="PL53" t="str">
        <f t="shared" si="63"/>
        <v>Null</v>
      </c>
      <c r="PM53" t="str">
        <f>IF($PH53=0,"Null",IF(E53&lt;3,"Null",IF(OX53=0,0,IF(OV53="Form 1",VLOOKUP(OX53,Lookups!$BE$3:$BP$63,E53,FALSE),IF(OV53="Form 2",VLOOKUP(OX53,Lookups!$BE$67:$BP$127,E53,FALSE),VLOOKUP(OX53,Lookups!$BE$130:$BP$190,E53,FALSE))))))</f>
        <v>Null</v>
      </c>
      <c r="PN53" t="str">
        <f t="shared" si="64"/>
        <v>Null</v>
      </c>
      <c r="PO53" t="str">
        <f t="shared" si="65"/>
        <v>Null</v>
      </c>
      <c r="PP53" t="str">
        <f t="shared" si="66"/>
        <v>Null</v>
      </c>
      <c r="PQ53" t="str">
        <f>IF(HR53="","Null",IF(E53&lt;3,"Null",IF(HV53=0,0,IF(HS53="Form 1",VLOOKUP(HV53,Lookups!$BR$3:$CC$63,E53,FALSE),IF(HS53="Form 2",VLOOKUP(HV53,Lookups!$BR$67:$CC$127,E53,FALSE),VLOOKUP(HV53,Lookups!$BR$130:$CC$190,E53,FALSE))))))</f>
        <v>Null</v>
      </c>
      <c r="PR53" t="str">
        <f t="shared" si="67"/>
        <v>Null</v>
      </c>
      <c r="PS53" t="str">
        <f>IF(HR53="","Null",IF(E53&lt;3,"Null",IF(OY53=0,0,IF(OW53="Form 1",VLOOKUP(OY53,Lookups!$BR$3:$CC$63,E53,FALSE),IF(OW53="Form 2",VLOOKUP(OY53,Lookups!$BR$67:$CC$127,E53,FALSE),VLOOKUP(OY53,Lookups!$BR$130:$CC$190,E53,FALSE))))))</f>
        <v>Null</v>
      </c>
      <c r="PT53" t="str">
        <f t="shared" si="68"/>
        <v>Null</v>
      </c>
      <c r="PU53" t="str">
        <f t="shared" si="69"/>
        <v>Null</v>
      </c>
      <c r="PV53" t="str">
        <f t="shared" si="70"/>
        <v>Null</v>
      </c>
      <c r="PW53" t="str">
        <f t="shared" si="71"/>
        <v>No PI Tests</v>
      </c>
      <c r="PX53">
        <f t="shared" si="72"/>
        <v>0</v>
      </c>
      <c r="PY53">
        <f t="shared" si="73"/>
        <v>0</v>
      </c>
      <c r="PZ53" t="str">
        <f t="shared" si="74"/>
        <v>Null</v>
      </c>
      <c r="QA53" t="str">
        <f t="shared" si="75"/>
        <v>Null</v>
      </c>
      <c r="QB53" t="str">
        <f t="shared" si="76"/>
        <v>Null</v>
      </c>
      <c r="QC53" t="str">
        <f>IF($MS53="System 44 Record",IF(BQ53&lt;MEDIAN(Directions!$F$3,Directions!$F$6),"Mid-Year Exited Student","Full Year Participant")&amp;IF(BP53&lt;Directions!$F$3,", Started Prior Year",", Started This Year"),"Null")</f>
        <v>Null</v>
      </c>
      <c r="QD53" t="str">
        <f t="shared" si="77"/>
        <v>Null</v>
      </c>
      <c r="QE53">
        <f t="shared" si="78"/>
        <v>0</v>
      </c>
      <c r="QF53">
        <f t="shared" si="79"/>
        <v>0</v>
      </c>
      <c r="QG53">
        <f t="shared" si="80"/>
        <v>0</v>
      </c>
      <c r="QH53">
        <f t="shared" si="81"/>
        <v>0</v>
      </c>
      <c r="QI53">
        <f t="shared" si="82"/>
        <v>0</v>
      </c>
      <c r="QJ53" t="str">
        <f t="shared" si="83"/>
        <v>Used None</v>
      </c>
      <c r="QK53" t="str">
        <f t="shared" si="84"/>
        <v>Null</v>
      </c>
      <c r="QL53" t="str">
        <f t="shared" si="85"/>
        <v>Null</v>
      </c>
      <c r="QM53" t="str">
        <f>IF($MS53="READ 180 Record",IF(AQ53="","Null",VLOOKUP(JJ53,Lookups!$DX$3:$EB$2054,AN53+1,FALSE)),"Null")</f>
        <v>Null</v>
      </c>
      <c r="QN53" t="str">
        <f t="shared" si="86"/>
        <v>Null</v>
      </c>
    </row>
    <row r="54" spans="1:456" x14ac:dyDescent="0.25">
      <c r="A54" s="161" t="s">
        <v>1447</v>
      </c>
      <c r="B54" s="161" t="s">
        <v>1447</v>
      </c>
      <c r="C54" s="161" t="s">
        <v>1447</v>
      </c>
      <c r="D54" s="161" t="s">
        <v>1447</v>
      </c>
      <c r="E54" s="161">
        <v>5</v>
      </c>
      <c r="F54" s="161" t="s">
        <v>1447</v>
      </c>
      <c r="G54" s="161" t="s">
        <v>880</v>
      </c>
      <c r="H54" s="161" t="s">
        <v>881</v>
      </c>
      <c r="I54" s="161">
        <v>314</v>
      </c>
      <c r="J54" s="159">
        <v>42501</v>
      </c>
      <c r="K54" s="161">
        <v>0</v>
      </c>
      <c r="L54" s="161">
        <v>0</v>
      </c>
      <c r="M54" s="161">
        <v>0</v>
      </c>
      <c r="N54" s="161">
        <v>0</v>
      </c>
      <c r="O54" s="161">
        <v>0</v>
      </c>
      <c r="P54" s="161">
        <v>0</v>
      </c>
      <c r="Q54" s="161">
        <v>0</v>
      </c>
      <c r="R54" s="161">
        <v>0</v>
      </c>
      <c r="S54" s="161">
        <v>0</v>
      </c>
      <c r="T54" s="161">
        <v>0</v>
      </c>
      <c r="U54" s="161">
        <v>0</v>
      </c>
      <c r="V54" s="161">
        <v>0</v>
      </c>
      <c r="W54" s="161">
        <v>0</v>
      </c>
      <c r="X54" s="161">
        <v>0</v>
      </c>
      <c r="AB54" s="161" t="s">
        <v>242</v>
      </c>
      <c r="AC54" s="161" t="s">
        <v>242</v>
      </c>
      <c r="AD54" s="161" t="s">
        <v>242</v>
      </c>
      <c r="AE54" s="161" t="s">
        <v>242</v>
      </c>
      <c r="AF54" s="161" t="s">
        <v>241</v>
      </c>
      <c r="AG54" s="161" t="s">
        <v>241</v>
      </c>
      <c r="AH54" s="161" t="s">
        <v>242</v>
      </c>
      <c r="AI54" s="161">
        <v>20150801</v>
      </c>
      <c r="AJ54" s="161">
        <v>20160525</v>
      </c>
      <c r="AK54" s="161" t="s">
        <v>869</v>
      </c>
      <c r="AL54" t="s">
        <v>1078</v>
      </c>
      <c r="BN54" t="s">
        <v>1076</v>
      </c>
      <c r="BO54" t="s">
        <v>881</v>
      </c>
      <c r="BP54" s="159">
        <v>42249</v>
      </c>
      <c r="BQ54" s="159">
        <v>42513</v>
      </c>
      <c r="BR54" t="s">
        <v>871</v>
      </c>
      <c r="BS54">
        <v>314</v>
      </c>
      <c r="BT54" s="159">
        <v>42513</v>
      </c>
      <c r="BU54">
        <v>8</v>
      </c>
      <c r="BV54">
        <v>1</v>
      </c>
      <c r="BW54">
        <v>49</v>
      </c>
      <c r="BX54">
        <v>86</v>
      </c>
      <c r="BY54">
        <v>1254</v>
      </c>
      <c r="BZ54">
        <v>1379</v>
      </c>
      <c r="CA54">
        <v>24</v>
      </c>
      <c r="CB54">
        <v>10</v>
      </c>
      <c r="CC54">
        <v>50</v>
      </c>
      <c r="CD54">
        <v>74</v>
      </c>
      <c r="CE54">
        <v>81</v>
      </c>
      <c r="CF54">
        <v>82</v>
      </c>
      <c r="CG54">
        <v>83</v>
      </c>
      <c r="CH54">
        <v>76</v>
      </c>
      <c r="CI54">
        <v>7349</v>
      </c>
      <c r="CJ54">
        <v>2.6774</v>
      </c>
      <c r="CK54">
        <v>7</v>
      </c>
      <c r="CL54">
        <v>7</v>
      </c>
      <c r="ET54" s="161">
        <v>4</v>
      </c>
      <c r="EU54" s="161">
        <v>72</v>
      </c>
      <c r="EV54" s="161">
        <v>36</v>
      </c>
      <c r="EW54" s="161">
        <v>4325</v>
      </c>
      <c r="EX54" s="161">
        <v>0</v>
      </c>
      <c r="EY54" s="161">
        <v>0</v>
      </c>
      <c r="EZ54" s="161">
        <v>36</v>
      </c>
      <c r="FA54" s="161">
        <v>60</v>
      </c>
      <c r="FB54" s="161">
        <v>33</v>
      </c>
      <c r="FC54" s="161">
        <v>58</v>
      </c>
      <c r="FD54" s="161">
        <v>1</v>
      </c>
      <c r="FE54" s="161">
        <v>1</v>
      </c>
      <c r="FF54" s="159">
        <v>42389</v>
      </c>
      <c r="FG54" s="161">
        <v>36</v>
      </c>
      <c r="FH54" s="161">
        <v>60</v>
      </c>
      <c r="FI54" s="161">
        <v>25</v>
      </c>
      <c r="FJ54" s="161">
        <v>38</v>
      </c>
      <c r="FK54" s="161">
        <v>50</v>
      </c>
      <c r="FL54" s="159">
        <v>42347</v>
      </c>
      <c r="FM54" s="161">
        <v>33</v>
      </c>
      <c r="FN54" s="161">
        <v>58</v>
      </c>
      <c r="FO54" s="161">
        <v>8</v>
      </c>
      <c r="FP54" s="161">
        <v>60</v>
      </c>
      <c r="FQ54" s="161">
        <v>38</v>
      </c>
      <c r="HN54" s="161" t="s">
        <v>881</v>
      </c>
      <c r="HO54" s="159">
        <v>42243</v>
      </c>
      <c r="HP54" s="159">
        <v>42501</v>
      </c>
      <c r="HQ54" s="161">
        <v>4</v>
      </c>
      <c r="HR54" s="159">
        <v>42243</v>
      </c>
      <c r="HS54" s="161" t="s">
        <v>872</v>
      </c>
      <c r="HT54" s="161" t="s">
        <v>873</v>
      </c>
      <c r="HU54" s="161">
        <v>28</v>
      </c>
      <c r="HV54" s="161">
        <v>17</v>
      </c>
      <c r="HW54" s="161">
        <v>0</v>
      </c>
      <c r="HX54" s="159">
        <v>42388</v>
      </c>
      <c r="HY54" s="161" t="s">
        <v>874</v>
      </c>
      <c r="HZ54" s="161" t="s">
        <v>873</v>
      </c>
      <c r="IA54" s="161">
        <v>33</v>
      </c>
      <c r="IB54" s="161">
        <v>11</v>
      </c>
      <c r="IC54" s="161">
        <v>0</v>
      </c>
      <c r="ID54" s="159">
        <v>42391</v>
      </c>
      <c r="IE54" s="161" t="s">
        <v>879</v>
      </c>
      <c r="IF54" s="161" t="s">
        <v>873</v>
      </c>
      <c r="IG54" s="161">
        <v>29</v>
      </c>
      <c r="IH54" s="161">
        <v>18</v>
      </c>
      <c r="II54" s="161">
        <v>0</v>
      </c>
      <c r="IJ54" s="159">
        <v>42501</v>
      </c>
      <c r="IK54" s="161" t="s">
        <v>872</v>
      </c>
      <c r="IL54" s="161" t="s">
        <v>873</v>
      </c>
      <c r="IM54" s="161">
        <v>28</v>
      </c>
      <c r="IN54" s="161">
        <v>12</v>
      </c>
      <c r="IO54" s="161">
        <v>0</v>
      </c>
      <c r="JB54" s="161" t="s">
        <v>881</v>
      </c>
      <c r="JC54" s="161">
        <v>15</v>
      </c>
      <c r="JD54" s="161">
        <v>7</v>
      </c>
      <c r="JE54" s="161">
        <v>7</v>
      </c>
      <c r="JF54" s="161">
        <v>2788</v>
      </c>
      <c r="JG54" s="159">
        <v>42501</v>
      </c>
      <c r="JH54" s="161">
        <v>314</v>
      </c>
      <c r="JI54" s="159">
        <v>42243</v>
      </c>
      <c r="JJ54" s="161">
        <v>0</v>
      </c>
      <c r="JK54" s="161">
        <v>3</v>
      </c>
      <c r="JL54" s="159">
        <v>42352</v>
      </c>
      <c r="JM54" s="161">
        <v>442</v>
      </c>
      <c r="JN54" s="161">
        <v>33</v>
      </c>
      <c r="JO54" s="159">
        <v>42501</v>
      </c>
      <c r="JP54" s="161">
        <v>314</v>
      </c>
      <c r="JQ54" s="161">
        <v>15</v>
      </c>
      <c r="MN54" t="str">
        <f t="shared" si="0"/>
        <v>NoNoNoYesYesNo</v>
      </c>
      <c r="MO54" t="str">
        <f>IF(AND(MN54="NoNoNoNoNoNo",JI54=""),"No Programs",VLOOKUP(MN54,Lookups!$DA$4:$DB$67,2,FALSE))</f>
        <v>System 44 Only</v>
      </c>
      <c r="MP54">
        <f t="shared" si="1"/>
        <v>0</v>
      </c>
      <c r="MQ54" t="str">
        <f t="shared" si="2"/>
        <v>System 44 User</v>
      </c>
      <c r="MR54" t="str">
        <f>Directions!$D$3</f>
        <v>Usage</v>
      </c>
      <c r="MS54" t="str">
        <f>VLOOKUP(MQ54,Lookups!$CU$71:$CV$80,2,FALSE)</f>
        <v>System 44 Record</v>
      </c>
      <c r="MT54">
        <f t="shared" si="3"/>
        <v>1</v>
      </c>
      <c r="MU54">
        <f t="shared" si="4"/>
        <v>1</v>
      </c>
      <c r="MV54">
        <f t="shared" si="5"/>
        <v>1</v>
      </c>
      <c r="MW54">
        <f t="shared" si="6"/>
        <v>1</v>
      </c>
      <c r="MX54">
        <f t="shared" si="7"/>
        <v>36.857142857142854</v>
      </c>
      <c r="MY54" t="str">
        <f t="shared" si="8"/>
        <v>Not Used</v>
      </c>
      <c r="MZ54">
        <f t="shared" si="9"/>
        <v>0</v>
      </c>
      <c r="NA54" t="str">
        <f t="shared" si="10"/>
        <v>Not Available</v>
      </c>
      <c r="NB54" t="str">
        <f t="shared" si="11"/>
        <v>Not Available</v>
      </c>
      <c r="NC54" t="str">
        <f t="shared" si="12"/>
        <v>4 Not Indicated</v>
      </c>
      <c r="ND54" t="str">
        <f t="shared" si="13"/>
        <v>4 Not Indicated</v>
      </c>
      <c r="NE54" t="str">
        <f t="shared" si="14"/>
        <v>4 Not Indicated</v>
      </c>
      <c r="NF54" t="str">
        <f t="shared" si="15"/>
        <v>4 Not Indicated</v>
      </c>
      <c r="NG54" t="str">
        <f t="shared" si="16"/>
        <v>4 Not Indicated</v>
      </c>
      <c r="NH54" s="159">
        <f t="shared" si="17"/>
        <v>42501</v>
      </c>
      <c r="NI54">
        <f t="shared" si="18"/>
        <v>314</v>
      </c>
      <c r="NJ54" s="159">
        <f t="shared" si="19"/>
        <v>42352</v>
      </c>
      <c r="NK54">
        <f t="shared" si="20"/>
        <v>442</v>
      </c>
      <c r="NL54">
        <f t="shared" si="21"/>
        <v>36.857142857142854</v>
      </c>
      <c r="NM54">
        <f t="shared" si="22"/>
        <v>1</v>
      </c>
      <c r="NN54">
        <f>IF(OR(E54="PK",E54="K",JJ54=""),"Null",INDEX(Lookups!$EZ$4:$FW$18,MATCH($JJ54,Lookups!$EY$4:$EY$18,1),MATCH($E54,Lookups!$EZ$3:$FW$3,0)))</f>
        <v>235</v>
      </c>
      <c r="NO54">
        <f>IF(OR(E54="PK",E54="K",JJ54=""),"Null",INDEX(Lookups!$EZ$4:$FW$18,MATCH($JJ54,Lookups!$EY$4:$EY$18,1),MATCH($E54,Lookups!$EZ$3:$FW$3,0) + 1))</f>
        <v>335</v>
      </c>
      <c r="NP54">
        <f t="shared" si="23"/>
        <v>470</v>
      </c>
      <c r="NQ54" t="str">
        <f t="shared" si="24"/>
        <v>PI is Recommended</v>
      </c>
      <c r="NR54" t="str">
        <f t="shared" si="25"/>
        <v>No PI Needed</v>
      </c>
      <c r="NS54" t="str">
        <f t="shared" si="26"/>
        <v>BR to 199L</v>
      </c>
      <c r="NT54" t="str">
        <f t="shared" si="27"/>
        <v>200L to 399L</v>
      </c>
      <c r="NU54" t="str">
        <f t="shared" si="28"/>
        <v>400L to 599L</v>
      </c>
      <c r="NV54" s="183" t="str">
        <f t="array" ref="NV54">IF($NL54="No RI Tests","No RI Tests",VLOOKUP(IF(AND(E54="K",JJ54&lt;280),3,IF(AND(E54="K",JJ54&gt;=280),4,MAX(IF(E54=Lookups!$DF$6:$DF$99,IF(JJ54&gt;=Lookups!$DG$6:$DG$99,Lookups!$DH$6:$DH$99))))),Lookups!$DE$104:$DG$108,2,FALSE))</f>
        <v>1 Below Basic</v>
      </c>
      <c r="NW54" s="161" t="str">
        <f t="array" ref="NW54">IF($NL54="No RI Tests","No RI Tests",VLOOKUP(IF(AND(E54="K",JH54&lt;280),3,IF(AND(E54="K",JH54&gt;=280),4,MAX(IF(E54=Lookups!$DF$6:$DF$99,IF(NI54&gt;=Lookups!$DG$6:$DG$99,Lookups!$DH$6:$DH$99))))),Lookups!$DE$104:$DG$108,2,FALSE))</f>
        <v>1 Below Basic</v>
      </c>
      <c r="NX54" s="161" t="str">
        <f t="array" ref="NX54">IF($NL54="No RI Tests","No RI Tests",VLOOKUP(IF(AND(E54="K",NK54&lt;280),3,IF(AND(E54="K",NK54&gt;=280),4,MAX(IF(E54=Lookups!$DF$6:$DF$99,IF(NK54&gt;=Lookups!$DG$6:$DG$99,Lookups!$DH$6:$DH$99))))),Lookups!$DE$104:$DG$108,2,FALSE))</f>
        <v>1 Below Basic</v>
      </c>
      <c r="NY54">
        <f t="shared" si="29"/>
        <v>1</v>
      </c>
      <c r="NZ54">
        <f t="shared" si="30"/>
        <v>0</v>
      </c>
      <c r="OA54" t="str">
        <f t="shared" si="31"/>
        <v>Maintained Performance Level</v>
      </c>
      <c r="OB54" s="161" t="str">
        <f t="array" ref="OB54">IF($NL54="No RI Tests","No RI Tests",IF(E54="K","N/A",VLOOKUP(MAX(IF(E54=Lookups!$DF$6:$DF$99,IF(JJ54&gt;=Lookups!$DG$6:$DG$99,Lookups!$DI$6:$DI$99))),Lookups!$DE$104:$DG$108,3,FALSE)))</f>
        <v>1 Limited</v>
      </c>
      <c r="OC54" s="161" t="str">
        <f t="array" ref="OC54">IF($NL54="No RI Tests","No RI Tests",IF(E54="K","N/A",VLOOKUP(MAX(IF(E54=Lookups!$DF$6:$DF$99,IF(NI54&gt;=Lookups!$DG$6:$DG$99,Lookups!$DI$6:$DI$99))),Lookups!$DE$104:$DG$108,3,FALSE)))</f>
        <v>1 Limited</v>
      </c>
      <c r="OD54" s="161" t="str">
        <f t="array" ref="OD54">IF($NL54="No RI Tests","No RI Tests",IF(E54="K","N/A",VLOOKUP(MAX(IF(E54=Lookups!$DF$6:$DF$99,IF(NK54&gt;=Lookups!$DG$6:$DG$99,Lookups!$DI$6:$DI$99))),Lookups!$DE$104:$DG$108,3,FALSE)))</f>
        <v>1 Limited</v>
      </c>
      <c r="OE54">
        <f t="shared" si="32"/>
        <v>1</v>
      </c>
      <c r="OF54">
        <f t="shared" si="33"/>
        <v>0</v>
      </c>
      <c r="OG54" t="str">
        <f t="shared" si="34"/>
        <v>Maintained Performance Level</v>
      </c>
      <c r="OH54">
        <f t="shared" si="35"/>
        <v>314</v>
      </c>
      <c r="OI54">
        <f t="shared" si="36"/>
        <v>1</v>
      </c>
      <c r="OJ54">
        <f t="shared" si="37"/>
        <v>1</v>
      </c>
      <c r="OK54">
        <f t="shared" si="38"/>
        <v>0</v>
      </c>
      <c r="OL54">
        <f t="shared" si="39"/>
        <v>1.1017543859649124</v>
      </c>
      <c r="OM54" t="str">
        <f t="shared" si="40"/>
        <v>Fall Administration</v>
      </c>
      <c r="ON54" t="str">
        <f t="shared" si="41"/>
        <v>Winter Administration</v>
      </c>
      <c r="OO54" t="str">
        <f t="shared" si="42"/>
        <v>Fall to Winter RI</v>
      </c>
      <c r="OP54" t="str">
        <f ca="1">IF(AND(HR54&lt;&gt;"",JJ54&lt;600),IF(HT54="Advancing","Tier 2","Tier 3"),IF(JI54="","Null",IF(OR(E54="K",E54&lt;3),"FRA Recommended",IF(JJ54&gt;=IF(E54&lt;6,400,600),IF(JJ54&lt;VLOOKUP(E54,Lookups!$AP$3:$AR$16,3,FALSE),"Tier 2","Core"),IF(JJ54&lt;400,IF(RAND()&lt;0.81,"Tier 3","Tier 2"),IF(RAND()&lt;0.51,"Tier 3","Tier 2"))))))</f>
        <v>Tier 3</v>
      </c>
      <c r="OQ54" t="str">
        <f t="shared" si="43"/>
        <v>Average Reading Invt. at Least 15 Minutes Long</v>
      </c>
      <c r="OR54">
        <f t="shared" si="44"/>
        <v>0</v>
      </c>
      <c r="OS54" t="str">
        <f t="shared" si="45"/>
        <v>Null</v>
      </c>
      <c r="OT54">
        <f t="shared" si="46"/>
        <v>442</v>
      </c>
      <c r="OU54" s="159">
        <f t="shared" si="47"/>
        <v>42501</v>
      </c>
      <c r="OV54" t="str">
        <f t="shared" si="48"/>
        <v>Form 1</v>
      </c>
      <c r="OW54" t="str">
        <f t="shared" si="49"/>
        <v>Developing</v>
      </c>
      <c r="OX54">
        <f t="shared" si="50"/>
        <v>28</v>
      </c>
      <c r="OY54">
        <f t="shared" si="51"/>
        <v>12</v>
      </c>
      <c r="OZ54">
        <f t="shared" si="52"/>
        <v>0</v>
      </c>
      <c r="PA54" s="159">
        <f t="shared" si="53"/>
        <v>42391</v>
      </c>
      <c r="PB54" t="str">
        <f t="shared" si="54"/>
        <v>Form 3</v>
      </c>
      <c r="PC54" t="str">
        <f t="shared" si="55"/>
        <v>Developing</v>
      </c>
      <c r="PD54">
        <f t="shared" si="56"/>
        <v>29</v>
      </c>
      <c r="PE54">
        <f t="shared" si="57"/>
        <v>18</v>
      </c>
      <c r="PF54">
        <f t="shared" si="58"/>
        <v>0</v>
      </c>
      <c r="PG54">
        <f t="shared" si="59"/>
        <v>36.857142857142854</v>
      </c>
      <c r="PH54">
        <f t="shared" si="60"/>
        <v>1</v>
      </c>
      <c r="PI54">
        <f t="shared" si="61"/>
        <v>1</v>
      </c>
      <c r="PJ54">
        <f t="shared" si="62"/>
        <v>28</v>
      </c>
      <c r="PK54">
        <f>IF(HR54="","Null",IF(E54&lt;3,"Null",IF(HU54=0,0,IF(HS54="Form 1",VLOOKUP(HU54,Lookups!$BE$3:$BP$63,E54,FALSE),IF(HS54="Form 2",VLOOKUP(HU54,Lookups!$BE$67:$BP$127,E54,FALSE),VLOOKUP(HU54,Lookups!$BE$130:$BP$190,E54,FALSE))))))</f>
        <v>2</v>
      </c>
      <c r="PL54">
        <f t="shared" si="63"/>
        <v>28</v>
      </c>
      <c r="PM54">
        <f>IF($PH54=0,"Null",IF(E54&lt;3,"Null",IF(OX54=0,0,IF(OV54="Form 1",VLOOKUP(OX54,Lookups!$BE$3:$BP$63,E54,FALSE),IF(OV54="Form 2",VLOOKUP(OX54,Lookups!$BE$67:$BP$127,E54,FALSE),VLOOKUP(OX54,Lookups!$BE$130:$BP$190,E54,FALSE))))))</f>
        <v>2</v>
      </c>
      <c r="PN54">
        <f t="shared" si="64"/>
        <v>0</v>
      </c>
      <c r="PO54">
        <f t="shared" si="65"/>
        <v>0</v>
      </c>
      <c r="PP54">
        <f t="shared" si="66"/>
        <v>17</v>
      </c>
      <c r="PQ54">
        <f>IF(HR54="","Null",IF(E54&lt;3,"Null",IF(HV54=0,0,IF(HS54="Form 1",VLOOKUP(HV54,Lookups!$BR$3:$CC$63,E54,FALSE),IF(HS54="Form 2",VLOOKUP(HV54,Lookups!$BR$67:$CC$127,E54,FALSE),VLOOKUP(HV54,Lookups!$BR$130:$CC$190,E54,FALSE))))))</f>
        <v>34</v>
      </c>
      <c r="PR54">
        <f t="shared" si="67"/>
        <v>12</v>
      </c>
      <c r="PS54">
        <f>IF(HR54="","Null",IF(E54&lt;3,"Null",IF(OY54=0,0,IF(OW54="Form 1",VLOOKUP(OY54,Lookups!$BR$3:$CC$63,E54,FALSE),IF(OW54="Form 2",VLOOKUP(OY54,Lookups!$BR$67:$CC$127,E54,FALSE),VLOOKUP(OY54,Lookups!$BR$130:$CC$190,E54,FALSE))))))</f>
        <v>16</v>
      </c>
      <c r="PT54">
        <f t="shared" si="68"/>
        <v>-5</v>
      </c>
      <c r="PU54">
        <f t="shared" si="69"/>
        <v>0</v>
      </c>
      <c r="PV54">
        <f t="shared" si="70"/>
        <v>0</v>
      </c>
      <c r="PW54" t="str">
        <f t="shared" si="71"/>
        <v>Fall to Spring PI Administration</v>
      </c>
      <c r="PX54">
        <f t="shared" si="72"/>
        <v>0</v>
      </c>
      <c r="PY54">
        <f t="shared" si="73"/>
        <v>1</v>
      </c>
      <c r="PZ54" t="str">
        <f t="shared" si="74"/>
        <v>80 to 99 Sessions</v>
      </c>
      <c r="QA54" t="str">
        <f t="shared" si="75"/>
        <v>Series 4</v>
      </c>
      <c r="QB54" t="str">
        <f t="shared" si="76"/>
        <v>In Series 5 to 8</v>
      </c>
      <c r="QC54" t="str">
        <f>IF($MS54="System 44 Record",IF(BQ54&lt;MEDIAN(Directions!$F$3,Directions!$F$6),"Mid-Year Exited Student","Full Year Participant")&amp;IF(BP54&lt;Directions!$F$3,", Started Prior Year",", Started This Year"),"Null")</f>
        <v>Full Year Participant, Started This Year</v>
      </c>
      <c r="QD54">
        <f t="shared" si="77"/>
        <v>0</v>
      </c>
      <c r="QE54">
        <f t="shared" si="78"/>
        <v>0</v>
      </c>
      <c r="QF54">
        <f t="shared" si="79"/>
        <v>1</v>
      </c>
      <c r="QG54">
        <f t="shared" si="80"/>
        <v>1</v>
      </c>
      <c r="QH54">
        <f t="shared" si="81"/>
        <v>2</v>
      </c>
      <c r="QI54">
        <f t="shared" si="82"/>
        <v>0.59</v>
      </c>
      <c r="QJ54" t="str">
        <f t="shared" si="83"/>
        <v>Used RC! and rSkills</v>
      </c>
      <c r="QK54" t="str">
        <f t="shared" si="84"/>
        <v>Null</v>
      </c>
      <c r="QL54" t="str">
        <f t="shared" si="85"/>
        <v>Null</v>
      </c>
      <c r="QM54" t="str">
        <f>IF($MS54="READ 180 Record",IF(AQ54="","Null",VLOOKUP(JJ54,Lookups!$DX$3:$EB$2054,AN54+1,FALSE)),"Null")</f>
        <v>Null</v>
      </c>
      <c r="QN54" t="str">
        <f t="shared" si="86"/>
        <v>Null</v>
      </c>
    </row>
    <row r="55" spans="1:456" x14ac:dyDescent="0.25">
      <c r="A55" s="161" t="s">
        <v>1447</v>
      </c>
      <c r="B55" s="161" t="s">
        <v>1447</v>
      </c>
      <c r="C55" s="161" t="s">
        <v>1447</v>
      </c>
      <c r="D55" s="161" t="s">
        <v>1447</v>
      </c>
      <c r="E55" s="161">
        <v>5</v>
      </c>
      <c r="F55" s="161" t="s">
        <v>1447</v>
      </c>
      <c r="G55" s="161" t="s">
        <v>880</v>
      </c>
      <c r="H55" s="161" t="s">
        <v>881</v>
      </c>
      <c r="K55" s="161">
        <v>0</v>
      </c>
      <c r="L55" s="161">
        <v>0</v>
      </c>
      <c r="M55" s="161">
        <v>0</v>
      </c>
      <c r="N55" s="161">
        <v>0</v>
      </c>
      <c r="O55" s="161">
        <v>0</v>
      </c>
      <c r="P55" s="161">
        <v>0</v>
      </c>
      <c r="Q55" s="161">
        <v>0</v>
      </c>
      <c r="R55" s="161">
        <v>0</v>
      </c>
      <c r="S55" s="161">
        <v>0</v>
      </c>
      <c r="T55" s="161">
        <v>0</v>
      </c>
      <c r="U55" s="161">
        <v>0</v>
      </c>
      <c r="V55" s="161">
        <v>0</v>
      </c>
      <c r="W55" s="161">
        <v>0</v>
      </c>
      <c r="X55" s="161">
        <v>0</v>
      </c>
      <c r="AB55" s="161" t="s">
        <v>242</v>
      </c>
      <c r="AC55" s="161" t="s">
        <v>242</v>
      </c>
      <c r="AD55" s="161" t="s">
        <v>242</v>
      </c>
      <c r="AE55" s="161" t="s">
        <v>242</v>
      </c>
      <c r="AF55" s="161" t="s">
        <v>242</v>
      </c>
      <c r="AG55" s="161" t="s">
        <v>242</v>
      </c>
      <c r="AH55" s="161" t="s">
        <v>242</v>
      </c>
      <c r="AI55" s="161">
        <v>20150801</v>
      </c>
      <c r="AJ55" s="161">
        <v>20160525</v>
      </c>
      <c r="AK55" s="161" t="s">
        <v>869</v>
      </c>
      <c r="AL55" t="s">
        <v>1078</v>
      </c>
      <c r="BN55" t="s">
        <v>1079</v>
      </c>
      <c r="ET55" s="161">
        <v>0</v>
      </c>
      <c r="EU55" s="161">
        <v>0</v>
      </c>
      <c r="EV55" s="161">
        <v>0</v>
      </c>
      <c r="EW55" s="161">
        <v>0</v>
      </c>
      <c r="EX55" s="161">
        <v>0</v>
      </c>
      <c r="EY55" s="161">
        <v>0</v>
      </c>
      <c r="EZ55" s="161">
        <v>0</v>
      </c>
      <c r="FA55" s="161">
        <v>0</v>
      </c>
      <c r="FB55" s="161">
        <v>0</v>
      </c>
      <c r="FC55" s="161">
        <v>0</v>
      </c>
      <c r="FD55" s="161">
        <v>0</v>
      </c>
      <c r="FE55" s="161">
        <v>0</v>
      </c>
      <c r="HN55" s="161" t="s">
        <v>881</v>
      </c>
      <c r="JB55" s="161" t="s">
        <v>881</v>
      </c>
      <c r="JC55" s="161">
        <v>0</v>
      </c>
      <c r="JD55" s="161">
        <v>0</v>
      </c>
      <c r="JE55" s="161">
        <v>0</v>
      </c>
      <c r="JF55" s="161">
        <v>0</v>
      </c>
      <c r="MN55" t="str">
        <f t="shared" si="0"/>
        <v>NoNoNoNoNoNo</v>
      </c>
      <c r="MO55" t="str">
        <f>IF(AND(MN55="NoNoNoNoNoNo",JI55=""),"No Programs",VLOOKUP(MN55,Lookups!$DA$4:$DB$67,2,FALSE))</f>
        <v>No Programs</v>
      </c>
      <c r="MP55">
        <f t="shared" si="1"/>
        <v>0</v>
      </c>
      <c r="MQ55" t="str">
        <f t="shared" si="2"/>
        <v>No Program Use</v>
      </c>
      <c r="MR55" t="str">
        <f>Directions!$D$3</f>
        <v>Usage</v>
      </c>
      <c r="MS55" t="str">
        <f>VLOOKUP(MQ55,Lookups!$CU$71:$CV$80,2,FALSE)</f>
        <v>Exclude</v>
      </c>
      <c r="MT55">
        <f t="shared" si="3"/>
        <v>0</v>
      </c>
      <c r="MU55">
        <f t="shared" si="4"/>
        <v>0</v>
      </c>
      <c r="MV55">
        <f t="shared" si="5"/>
        <v>0</v>
      </c>
      <c r="MW55">
        <f t="shared" si="6"/>
        <v>0</v>
      </c>
      <c r="MX55">
        <f t="shared" si="7"/>
        <v>0</v>
      </c>
      <c r="MY55" t="str">
        <f t="shared" si="8"/>
        <v>Not Used</v>
      </c>
      <c r="MZ55">
        <f t="shared" si="9"/>
        <v>0</v>
      </c>
      <c r="NA55" t="str">
        <f t="shared" si="10"/>
        <v>Not Available</v>
      </c>
      <c r="NB55" t="str">
        <f t="shared" si="11"/>
        <v>Not Available</v>
      </c>
      <c r="NC55" t="str">
        <f t="shared" si="12"/>
        <v>4 Not Indicated</v>
      </c>
      <c r="ND55" t="str">
        <f t="shared" si="13"/>
        <v>4 Not Indicated</v>
      </c>
      <c r="NE55" t="str">
        <f t="shared" si="14"/>
        <v>4 Not Indicated</v>
      </c>
      <c r="NF55" t="str">
        <f t="shared" si="15"/>
        <v>4 Not Indicated</v>
      </c>
      <c r="NG55" t="str">
        <f t="shared" si="16"/>
        <v>4 Not Indicated</v>
      </c>
      <c r="NH55" s="159" t="str">
        <f t="shared" si="17"/>
        <v>Null</v>
      </c>
      <c r="NI55" t="str">
        <f t="shared" si="18"/>
        <v>Null</v>
      </c>
      <c r="NJ55" s="159" t="str">
        <f t="shared" si="19"/>
        <v>Null</v>
      </c>
      <c r="NK55" t="str">
        <f t="shared" si="20"/>
        <v>Null</v>
      </c>
      <c r="NL55" t="str">
        <f t="shared" si="21"/>
        <v>No RI Tests</v>
      </c>
      <c r="NM55">
        <f t="shared" si="22"/>
        <v>0</v>
      </c>
      <c r="NN55" t="str">
        <f>IF(OR(E55="PK",E55="K",JJ55=""),"Null",INDEX(Lookups!$EZ$4:$FW$18,MATCH($JJ55,Lookups!$EY$4:$EY$18,1),MATCH($E55,Lookups!$EZ$3:$FW$3,0)))</f>
        <v>Null</v>
      </c>
      <c r="NO55" t="str">
        <f>IF(OR(E55="PK",E55="K",JJ55=""),"Null",INDEX(Lookups!$EZ$4:$FW$18,MATCH($JJ55,Lookups!$EY$4:$EY$18,1),MATCH($E55,Lookups!$EZ$3:$FW$3,0) + 1))</f>
        <v>Null</v>
      </c>
      <c r="NP55" t="str">
        <f t="shared" si="23"/>
        <v>Null</v>
      </c>
      <c r="NQ55" t="str">
        <f t="shared" si="24"/>
        <v>Null</v>
      </c>
      <c r="NR55" t="str">
        <f t="shared" si="25"/>
        <v>Null</v>
      </c>
      <c r="NS55" t="str">
        <f t="shared" si="26"/>
        <v>No RI Tests</v>
      </c>
      <c r="NT55" t="str">
        <f t="shared" si="27"/>
        <v>No RI Tests</v>
      </c>
      <c r="NU55" t="str">
        <f t="shared" si="28"/>
        <v>No RI Tests</v>
      </c>
      <c r="NV55" s="183" t="str">
        <f t="array" ref="NV55">IF($NL55="No RI Tests","No RI Tests",VLOOKUP(IF(AND(E55="K",JJ55&lt;280),3,IF(AND(E55="K",JJ55&gt;=280),4,MAX(IF(E55=Lookups!$DF$6:$DF$99,IF(JJ55&gt;=Lookups!$DG$6:$DG$99,Lookups!$DH$6:$DH$99))))),Lookups!$DE$104:$DG$108,2,FALSE))</f>
        <v>No RI Tests</v>
      </c>
      <c r="NW55" s="161" t="str">
        <f t="array" ref="NW55">IF($NL55="No RI Tests","No RI Tests",VLOOKUP(IF(AND(E55="K",JH55&lt;280),3,IF(AND(E55="K",JH55&gt;=280),4,MAX(IF(E55=Lookups!$DF$6:$DF$99,IF(NI55&gt;=Lookups!$DG$6:$DG$99,Lookups!$DH$6:$DH$99))))),Lookups!$DE$104:$DG$108,2,FALSE))</f>
        <v>No RI Tests</v>
      </c>
      <c r="NX55" s="161" t="str">
        <f t="array" ref="NX55">IF($NL55="No RI Tests","No RI Tests",VLOOKUP(IF(AND(E55="K",NK55&lt;280),3,IF(AND(E55="K",NK55&gt;=280),4,MAX(IF(E55=Lookups!$DF$6:$DF$99,IF(NK55&gt;=Lookups!$DG$6:$DG$99,Lookups!$DH$6:$DH$99))))),Lookups!$DE$104:$DG$108,2,FALSE))</f>
        <v>No RI Tests</v>
      </c>
      <c r="NY55" t="str">
        <f t="shared" si="29"/>
        <v>Null</v>
      </c>
      <c r="NZ55" t="str">
        <f t="shared" si="30"/>
        <v>Null</v>
      </c>
      <c r="OA55" t="str">
        <f t="shared" si="31"/>
        <v>No RI for Comparison</v>
      </c>
      <c r="OB55" s="161" t="str">
        <f t="array" ref="OB55">IF($NL55="No RI Tests","No RI Tests",IF(E55="K","N/A",VLOOKUP(MAX(IF(E55=Lookups!$DF$6:$DF$99,IF(JJ55&gt;=Lookups!$DG$6:$DG$99,Lookups!$DI$6:$DI$99))),Lookups!$DE$104:$DG$108,3,FALSE)))</f>
        <v>No RI Tests</v>
      </c>
      <c r="OC55" s="161" t="str">
        <f t="array" ref="OC55">IF($NL55="No RI Tests","No RI Tests",IF(E55="K","N/A",VLOOKUP(MAX(IF(E55=Lookups!$DF$6:$DF$99,IF(NI55&gt;=Lookups!$DG$6:$DG$99,Lookups!$DI$6:$DI$99))),Lookups!$DE$104:$DG$108,3,FALSE)))</f>
        <v>No RI Tests</v>
      </c>
      <c r="OD55" s="161" t="str">
        <f t="array" ref="OD55">IF($NL55="No RI Tests","No RI Tests",IF(E55="K","N/A",VLOOKUP(MAX(IF(E55=Lookups!$DF$6:$DF$99,IF(NK55&gt;=Lookups!$DG$6:$DG$99,Lookups!$DI$6:$DI$99))),Lookups!$DE$104:$DG$108,3,FALSE)))</f>
        <v>No RI Tests</v>
      </c>
      <c r="OE55" t="str">
        <f t="shared" si="32"/>
        <v>Null</v>
      </c>
      <c r="OF55" t="str">
        <f t="shared" si="33"/>
        <v>Null</v>
      </c>
      <c r="OG55" t="str">
        <f t="shared" si="34"/>
        <v>No RI for Comparison</v>
      </c>
      <c r="OH55" t="str">
        <f t="shared" si="35"/>
        <v>Null</v>
      </c>
      <c r="OI55" t="str">
        <f t="shared" si="36"/>
        <v>Null</v>
      </c>
      <c r="OJ55" t="str">
        <f t="shared" si="37"/>
        <v>Null</v>
      </c>
      <c r="OK55" t="str">
        <f t="shared" si="38"/>
        <v>Null</v>
      </c>
      <c r="OL55" t="str">
        <f t="shared" si="39"/>
        <v>Null</v>
      </c>
      <c r="OM55" t="str">
        <f t="shared" si="40"/>
        <v>Null</v>
      </c>
      <c r="ON55" t="str">
        <f t="shared" si="41"/>
        <v>Null</v>
      </c>
      <c r="OO55" t="str">
        <f t="shared" si="42"/>
        <v>Null RI</v>
      </c>
      <c r="OP55" t="str">
        <f ca="1">IF(AND(HR55&lt;&gt;"",JJ55&lt;600),IF(HT55="Advancing","Tier 2","Tier 3"),IF(JI55="","Null",IF(OR(E55="K",E55&lt;3),"FRA Recommended",IF(JJ55&gt;=IF(E55&lt;6,400,600),IF(JJ55&lt;VLOOKUP(E55,Lookups!$AP$3:$AR$16,3,FALSE),"Tier 2","Core"),IF(JJ55&lt;400,IF(RAND()&lt;0.81,"Tier 3","Tier 2"),IF(RAND()&lt;0.51,"Tier 3","Tier 2"))))))</f>
        <v>Null</v>
      </c>
      <c r="OQ55" t="str">
        <f t="shared" si="43"/>
        <v>Null</v>
      </c>
      <c r="OR55" t="str">
        <f t="shared" si="44"/>
        <v>Null</v>
      </c>
      <c r="OS55" t="str">
        <f t="shared" si="45"/>
        <v>Null</v>
      </c>
      <c r="OT55" t="str">
        <f t="shared" si="46"/>
        <v>No RI Tests</v>
      </c>
      <c r="OU55" s="159" t="str">
        <f t="shared" si="47"/>
        <v>No PI Tests</v>
      </c>
      <c r="OV55" t="str">
        <f t="shared" si="48"/>
        <v>No PI Tests</v>
      </c>
      <c r="OW55" t="str">
        <f t="shared" si="49"/>
        <v>No PI Tests</v>
      </c>
      <c r="OX55" t="str">
        <f t="shared" si="50"/>
        <v>No PI Tests</v>
      </c>
      <c r="OY55" t="str">
        <f t="shared" si="51"/>
        <v>No PI Tests</v>
      </c>
      <c r="OZ55" t="str">
        <f t="shared" si="52"/>
        <v>No PI Tests</v>
      </c>
      <c r="PA55" s="159" t="str">
        <f t="shared" si="53"/>
        <v>No PI Tests</v>
      </c>
      <c r="PB55" t="str">
        <f t="shared" si="54"/>
        <v>No PI Tests</v>
      </c>
      <c r="PC55" t="str">
        <f t="shared" si="55"/>
        <v>No PI Tests</v>
      </c>
      <c r="PD55" t="str">
        <f t="shared" si="56"/>
        <v>No PI Tests</v>
      </c>
      <c r="PE55" t="str">
        <f t="shared" si="57"/>
        <v>No PI Tests</v>
      </c>
      <c r="PF55" t="str">
        <f t="shared" si="58"/>
        <v>No PI Tests</v>
      </c>
      <c r="PG55" t="str">
        <f t="shared" si="59"/>
        <v>No PI Tests</v>
      </c>
      <c r="PH55">
        <f t="shared" si="60"/>
        <v>0</v>
      </c>
      <c r="PI55">
        <f t="shared" si="61"/>
        <v>0</v>
      </c>
      <c r="PJ55" t="str">
        <f t="shared" si="62"/>
        <v>Null</v>
      </c>
      <c r="PK55" t="str">
        <f>IF(HR55="","Null",IF(E55&lt;3,"Null",IF(HU55=0,0,IF(HS55="Form 1",VLOOKUP(HU55,Lookups!$BE$3:$BP$63,E55,FALSE),IF(HS55="Form 2",VLOOKUP(HU55,Lookups!$BE$67:$BP$127,E55,FALSE),VLOOKUP(HU55,Lookups!$BE$130:$BP$190,E55,FALSE))))))</f>
        <v>Null</v>
      </c>
      <c r="PL55" t="str">
        <f t="shared" si="63"/>
        <v>Null</v>
      </c>
      <c r="PM55" t="str">
        <f>IF($PH55=0,"Null",IF(E55&lt;3,"Null",IF(OX55=0,0,IF(OV55="Form 1",VLOOKUP(OX55,Lookups!$BE$3:$BP$63,E55,FALSE),IF(OV55="Form 2",VLOOKUP(OX55,Lookups!$BE$67:$BP$127,E55,FALSE),VLOOKUP(OX55,Lookups!$BE$130:$BP$190,E55,FALSE))))))</f>
        <v>Null</v>
      </c>
      <c r="PN55" t="str">
        <f t="shared" si="64"/>
        <v>Null</v>
      </c>
      <c r="PO55" t="str">
        <f t="shared" si="65"/>
        <v>Null</v>
      </c>
      <c r="PP55" t="str">
        <f t="shared" si="66"/>
        <v>Null</v>
      </c>
      <c r="PQ55" t="str">
        <f>IF(HR55="","Null",IF(E55&lt;3,"Null",IF(HV55=0,0,IF(HS55="Form 1",VLOOKUP(HV55,Lookups!$BR$3:$CC$63,E55,FALSE),IF(HS55="Form 2",VLOOKUP(HV55,Lookups!$BR$67:$CC$127,E55,FALSE),VLOOKUP(HV55,Lookups!$BR$130:$CC$190,E55,FALSE))))))</f>
        <v>Null</v>
      </c>
      <c r="PR55" t="str">
        <f t="shared" si="67"/>
        <v>Null</v>
      </c>
      <c r="PS55" t="str">
        <f>IF(HR55="","Null",IF(E55&lt;3,"Null",IF(OY55=0,0,IF(OW55="Form 1",VLOOKUP(OY55,Lookups!$BR$3:$CC$63,E55,FALSE),IF(OW55="Form 2",VLOOKUP(OY55,Lookups!$BR$67:$CC$127,E55,FALSE),VLOOKUP(OY55,Lookups!$BR$130:$CC$190,E55,FALSE))))))</f>
        <v>Null</v>
      </c>
      <c r="PT55" t="str">
        <f t="shared" si="68"/>
        <v>Null</v>
      </c>
      <c r="PU55" t="str">
        <f t="shared" si="69"/>
        <v>Null</v>
      </c>
      <c r="PV55" t="str">
        <f t="shared" si="70"/>
        <v>Null</v>
      </c>
      <c r="PW55" t="str">
        <f t="shared" si="71"/>
        <v>No PI Tests</v>
      </c>
      <c r="PX55">
        <f t="shared" si="72"/>
        <v>0</v>
      </c>
      <c r="PY55">
        <f t="shared" si="73"/>
        <v>0</v>
      </c>
      <c r="PZ55" t="str">
        <f t="shared" si="74"/>
        <v>Null</v>
      </c>
      <c r="QA55" t="str">
        <f t="shared" si="75"/>
        <v>Null</v>
      </c>
      <c r="QB55" t="str">
        <f t="shared" si="76"/>
        <v>Null</v>
      </c>
      <c r="QC55" t="str">
        <f>IF($MS55="System 44 Record",IF(BQ55&lt;MEDIAN(Directions!$F$3,Directions!$F$6),"Mid-Year Exited Student","Full Year Participant")&amp;IF(BP55&lt;Directions!$F$3,", Started Prior Year",", Started This Year"),"Null")</f>
        <v>Null</v>
      </c>
      <c r="QD55" t="str">
        <f t="shared" si="77"/>
        <v>Null</v>
      </c>
      <c r="QE55">
        <f t="shared" si="78"/>
        <v>0</v>
      </c>
      <c r="QF55">
        <f t="shared" si="79"/>
        <v>0</v>
      </c>
      <c r="QG55">
        <f t="shared" si="80"/>
        <v>0</v>
      </c>
      <c r="QH55">
        <f t="shared" si="81"/>
        <v>0</v>
      </c>
      <c r="QI55">
        <f t="shared" si="82"/>
        <v>0</v>
      </c>
      <c r="QJ55" t="str">
        <f t="shared" si="83"/>
        <v>Used None</v>
      </c>
      <c r="QK55" t="str">
        <f t="shared" si="84"/>
        <v>Null</v>
      </c>
      <c r="QL55" t="str">
        <f t="shared" si="85"/>
        <v>Null</v>
      </c>
      <c r="QM55" t="str">
        <f>IF($MS55="READ 180 Record",IF(AQ55="","Null",VLOOKUP(JJ55,Lookups!$DX$3:$EB$2054,AN55+1,FALSE)),"Null")</f>
        <v>Null</v>
      </c>
      <c r="QN55" t="str">
        <f t="shared" si="86"/>
        <v>Null</v>
      </c>
    </row>
    <row r="56" spans="1:456" x14ac:dyDescent="0.25">
      <c r="A56" s="161" t="s">
        <v>1447</v>
      </c>
      <c r="B56" s="161" t="s">
        <v>1447</v>
      </c>
      <c r="C56" s="161" t="s">
        <v>1447</v>
      </c>
      <c r="D56" s="161" t="s">
        <v>1447</v>
      </c>
      <c r="E56" s="161">
        <v>6</v>
      </c>
      <c r="F56" s="161" t="s">
        <v>1447</v>
      </c>
      <c r="G56" s="161" t="s">
        <v>880</v>
      </c>
      <c r="H56" s="161" t="s">
        <v>907</v>
      </c>
      <c r="I56" s="161">
        <v>785</v>
      </c>
      <c r="J56" s="159">
        <v>42501</v>
      </c>
      <c r="K56" s="161">
        <v>0</v>
      </c>
      <c r="L56" s="161">
        <v>0</v>
      </c>
      <c r="M56" s="161">
        <v>0</v>
      </c>
      <c r="N56" s="161">
        <v>0</v>
      </c>
      <c r="O56" s="161">
        <v>0</v>
      </c>
      <c r="P56" s="161">
        <v>0</v>
      </c>
      <c r="Q56" s="161">
        <v>0</v>
      </c>
      <c r="R56" s="161">
        <v>0</v>
      </c>
      <c r="S56" s="161">
        <v>0</v>
      </c>
      <c r="T56" s="161">
        <v>0</v>
      </c>
      <c r="U56" s="161">
        <v>0</v>
      </c>
      <c r="V56" s="161">
        <v>0</v>
      </c>
      <c r="W56" s="161">
        <v>0</v>
      </c>
      <c r="X56" s="161">
        <v>0</v>
      </c>
      <c r="AB56" s="161" t="s">
        <v>241</v>
      </c>
      <c r="AC56" s="161" t="s">
        <v>242</v>
      </c>
      <c r="AD56" s="161" t="s">
        <v>242</v>
      </c>
      <c r="AE56" s="161" t="s">
        <v>242</v>
      </c>
      <c r="AF56" s="161" t="s">
        <v>242</v>
      </c>
      <c r="AG56" s="161" t="s">
        <v>241</v>
      </c>
      <c r="AH56" s="161" t="s">
        <v>242</v>
      </c>
      <c r="AI56" s="161">
        <v>20150801</v>
      </c>
      <c r="AJ56" s="161">
        <v>20160525</v>
      </c>
      <c r="AK56" s="161" t="s">
        <v>869</v>
      </c>
      <c r="AL56" t="s">
        <v>1076</v>
      </c>
      <c r="AM56" t="s">
        <v>907</v>
      </c>
      <c r="AN56">
        <v>3</v>
      </c>
      <c r="AO56" t="s">
        <v>870</v>
      </c>
      <c r="AP56">
        <v>21</v>
      </c>
      <c r="AQ56">
        <v>109</v>
      </c>
      <c r="AR56">
        <v>2676</v>
      </c>
      <c r="AS56">
        <v>571</v>
      </c>
      <c r="AT56">
        <v>385</v>
      </c>
      <c r="AU56">
        <v>1150</v>
      </c>
      <c r="AV56">
        <v>323</v>
      </c>
      <c r="AW56">
        <v>76</v>
      </c>
      <c r="AX56">
        <v>24.133299999999998</v>
      </c>
      <c r="AY56">
        <v>5.5909000000000004</v>
      </c>
      <c r="AZ56">
        <v>3.2059000000000002</v>
      </c>
      <c r="BA56">
        <v>114.8583</v>
      </c>
      <c r="BB56">
        <v>61607</v>
      </c>
      <c r="BC56">
        <v>67.136150233999999</v>
      </c>
      <c r="BD56">
        <v>64.102564102000002</v>
      </c>
      <c r="BE56">
        <v>1174</v>
      </c>
      <c r="BF56">
        <v>1357</v>
      </c>
      <c r="BG56">
        <v>41</v>
      </c>
      <c r="BH56">
        <v>90</v>
      </c>
      <c r="BI56">
        <v>4</v>
      </c>
      <c r="BJ56">
        <v>5</v>
      </c>
      <c r="BK56">
        <v>248</v>
      </c>
      <c r="BL56">
        <v>0</v>
      </c>
      <c r="BM56" t="s">
        <v>1080</v>
      </c>
      <c r="BN56" t="s">
        <v>1079</v>
      </c>
      <c r="ET56" s="161">
        <v>3</v>
      </c>
      <c r="EU56" s="161">
        <v>120</v>
      </c>
      <c r="EV56" s="161">
        <v>60</v>
      </c>
      <c r="EW56" s="161">
        <v>7219</v>
      </c>
      <c r="EX56" s="161">
        <v>0</v>
      </c>
      <c r="EY56" s="161">
        <v>0</v>
      </c>
      <c r="EZ56" s="161">
        <v>55</v>
      </c>
      <c r="FA56" s="161">
        <v>73</v>
      </c>
      <c r="FB56" s="161">
        <v>0</v>
      </c>
      <c r="FC56" s="161">
        <v>0</v>
      </c>
      <c r="FD56" s="161">
        <v>2</v>
      </c>
      <c r="FE56" s="161">
        <v>0</v>
      </c>
      <c r="FF56" s="159">
        <v>42388</v>
      </c>
      <c r="FG56" s="161">
        <v>61</v>
      </c>
      <c r="FH56" s="161">
        <v>78</v>
      </c>
      <c r="FI56" s="161">
        <v>75</v>
      </c>
      <c r="FJ56" s="161">
        <v>50</v>
      </c>
      <c r="FK56" s="161">
        <v>50</v>
      </c>
      <c r="FL56" s="159">
        <v>42310</v>
      </c>
      <c r="FM56" s="161">
        <v>48</v>
      </c>
      <c r="FN56" s="161">
        <v>69</v>
      </c>
      <c r="FO56" s="161">
        <v>33</v>
      </c>
      <c r="FP56" s="161">
        <v>56</v>
      </c>
      <c r="FQ56" s="161">
        <v>63</v>
      </c>
      <c r="HN56" s="161" t="s">
        <v>907</v>
      </c>
      <c r="HO56" s="159">
        <v>42501</v>
      </c>
      <c r="HP56" s="159">
        <v>42501</v>
      </c>
      <c r="HQ56" s="161">
        <v>1</v>
      </c>
      <c r="HR56" s="159">
        <v>42501</v>
      </c>
      <c r="HS56" s="161" t="s">
        <v>872</v>
      </c>
      <c r="HT56" s="161" t="s">
        <v>882</v>
      </c>
      <c r="HU56" s="161">
        <v>50</v>
      </c>
      <c r="HV56" s="161">
        <v>27</v>
      </c>
      <c r="HW56" s="161">
        <v>0</v>
      </c>
      <c r="JB56" s="161" t="s">
        <v>907</v>
      </c>
      <c r="JC56" s="161">
        <v>70</v>
      </c>
      <c r="JD56" s="161">
        <v>27</v>
      </c>
      <c r="JE56" s="161">
        <v>101</v>
      </c>
      <c r="JF56" s="161">
        <v>163326</v>
      </c>
      <c r="JG56" s="159">
        <v>42501</v>
      </c>
      <c r="JH56" s="161">
        <v>785</v>
      </c>
      <c r="JI56" s="159">
        <v>42243</v>
      </c>
      <c r="JJ56" s="161">
        <v>786</v>
      </c>
      <c r="JK56" s="161">
        <v>11</v>
      </c>
      <c r="JL56" s="159">
        <v>42340</v>
      </c>
      <c r="JM56" s="161">
        <v>663</v>
      </c>
      <c r="JN56" s="161">
        <v>12</v>
      </c>
      <c r="JO56" s="159">
        <v>42501</v>
      </c>
      <c r="JP56" s="161">
        <v>785</v>
      </c>
      <c r="JQ56" s="161">
        <v>20</v>
      </c>
      <c r="MN56" t="str">
        <f t="shared" si="0"/>
        <v>YesNoNoNoYesNo</v>
      </c>
      <c r="MO56" t="str">
        <f>IF(AND(MN56="NoNoNoNoNoNo",JI56=""),"No Programs",VLOOKUP(MN56,Lookups!$DA$4:$DB$67,2,FALSE))</f>
        <v>READ 180 Only</v>
      </c>
      <c r="MP56">
        <f t="shared" si="1"/>
        <v>1</v>
      </c>
      <c r="MQ56" t="str">
        <f t="shared" si="2"/>
        <v>READ 180 User</v>
      </c>
      <c r="MR56" t="str">
        <f>Directions!$D$3</f>
        <v>Usage</v>
      </c>
      <c r="MS56" t="str">
        <f>VLOOKUP(MQ56,Lookups!$CU$71:$CV$80,2,FALSE)</f>
        <v>READ 180 Record</v>
      </c>
      <c r="MT56">
        <f t="shared" si="3"/>
        <v>1</v>
      </c>
      <c r="MU56">
        <f t="shared" si="4"/>
        <v>1</v>
      </c>
      <c r="MV56">
        <f t="shared" si="5"/>
        <v>1</v>
      </c>
      <c r="MW56">
        <f t="shared" si="6"/>
        <v>1</v>
      </c>
      <c r="MX56">
        <f t="shared" si="7"/>
        <v>36.857142857142854</v>
      </c>
      <c r="MY56" t="str">
        <f t="shared" si="8"/>
        <v>Not Used</v>
      </c>
      <c r="MZ56">
        <f t="shared" si="9"/>
        <v>0</v>
      </c>
      <c r="NA56" t="str">
        <f t="shared" si="10"/>
        <v>Not Available</v>
      </c>
      <c r="NB56" t="str">
        <f t="shared" si="11"/>
        <v>Not Available</v>
      </c>
      <c r="NC56" t="str">
        <f t="shared" si="12"/>
        <v>4 Not Indicated</v>
      </c>
      <c r="ND56" t="str">
        <f t="shared" si="13"/>
        <v>4 Not Indicated</v>
      </c>
      <c r="NE56" t="str">
        <f t="shared" si="14"/>
        <v>4 Not Indicated</v>
      </c>
      <c r="NF56" t="str">
        <f t="shared" si="15"/>
        <v>4 Not Indicated</v>
      </c>
      <c r="NG56" t="str">
        <f t="shared" si="16"/>
        <v>4 Not Indicated</v>
      </c>
      <c r="NH56" s="159">
        <f t="shared" si="17"/>
        <v>42501</v>
      </c>
      <c r="NI56">
        <f t="shared" si="18"/>
        <v>785</v>
      </c>
      <c r="NJ56" s="159">
        <f t="shared" si="19"/>
        <v>42243</v>
      </c>
      <c r="NK56">
        <f t="shared" si="20"/>
        <v>786</v>
      </c>
      <c r="NL56">
        <f t="shared" si="21"/>
        <v>36.857142857142854</v>
      </c>
      <c r="NM56">
        <f t="shared" si="22"/>
        <v>1</v>
      </c>
      <c r="NN56">
        <f>IF(OR(E56="PK",E56="K",JJ56=""),"Null",INDEX(Lookups!$EZ$4:$FW$18,MATCH($JJ56,Lookups!$EY$4:$EY$18,1),MATCH($E56,Lookups!$EZ$3:$FW$3,0)))</f>
        <v>45</v>
      </c>
      <c r="NO56">
        <f>IF(OR(E56="PK",E56="K",JJ56=""),"Null",INDEX(Lookups!$EZ$4:$FW$18,MATCH($JJ56,Lookups!$EY$4:$EY$18,1),MATCH($E56,Lookups!$EZ$3:$FW$3,0) + 1))</f>
        <v>75</v>
      </c>
      <c r="NP56">
        <f t="shared" si="23"/>
        <v>90</v>
      </c>
      <c r="NQ56" t="str">
        <f t="shared" si="24"/>
        <v>No PI Needed</v>
      </c>
      <c r="NR56" t="str">
        <f t="shared" si="25"/>
        <v>No PI Needed</v>
      </c>
      <c r="NS56" t="str">
        <f t="shared" si="26"/>
        <v>600L to 799L</v>
      </c>
      <c r="NT56" t="str">
        <f t="shared" si="27"/>
        <v>600L to 799L</v>
      </c>
      <c r="NU56" t="str">
        <f t="shared" si="28"/>
        <v>600L to 799L</v>
      </c>
      <c r="NV56" s="183" t="str">
        <f t="array" ref="NV56">IF($NL56="No RI Tests","No RI Tests",VLOOKUP(IF(AND(E56="K",JJ56&lt;280),3,IF(AND(E56="K",JJ56&gt;=280),4,MAX(IF(E56=Lookups!$DF$6:$DF$99,IF(JJ56&gt;=Lookups!$DG$6:$DG$99,Lookups!$DH$6:$DH$99))))),Lookups!$DE$104:$DG$108,2,FALSE))</f>
        <v>2 Basic</v>
      </c>
      <c r="NW56" s="161" t="str">
        <f t="array" ref="NW56">IF($NL56="No RI Tests","No RI Tests",VLOOKUP(IF(AND(E56="K",JH56&lt;280),3,IF(AND(E56="K",JH56&gt;=280),4,MAX(IF(E56=Lookups!$DF$6:$DF$99,IF(NI56&gt;=Lookups!$DG$6:$DG$99,Lookups!$DH$6:$DH$99))))),Lookups!$DE$104:$DG$108,2,FALSE))</f>
        <v>2 Basic</v>
      </c>
      <c r="NX56" s="161" t="str">
        <f t="array" ref="NX56">IF($NL56="No RI Tests","No RI Tests",VLOOKUP(IF(AND(E56="K",NK56&lt;280),3,IF(AND(E56="K",NK56&gt;=280),4,MAX(IF(E56=Lookups!$DF$6:$DF$99,IF(NK56&gt;=Lookups!$DG$6:$DG$99,Lookups!$DH$6:$DH$99))))),Lookups!$DE$104:$DG$108,2,FALSE))</f>
        <v>2 Basic</v>
      </c>
      <c r="NY56">
        <f t="shared" si="29"/>
        <v>1</v>
      </c>
      <c r="NZ56">
        <f t="shared" si="30"/>
        <v>0</v>
      </c>
      <c r="OA56" t="str">
        <f t="shared" si="31"/>
        <v>Maintained Performance Level</v>
      </c>
      <c r="OB56" s="161" t="str">
        <f t="array" ref="OB56">IF($NL56="No RI Tests","No RI Tests",IF(E56="K","N/A",VLOOKUP(MAX(IF(E56=Lookups!$DF$6:$DF$99,IF(JJ56&gt;=Lookups!$DG$6:$DG$99,Lookups!$DI$6:$DI$99))),Lookups!$DE$104:$DG$108,3,FALSE)))</f>
        <v>1 Limited</v>
      </c>
      <c r="OC56" s="161" t="str">
        <f t="array" ref="OC56">IF($NL56="No RI Tests","No RI Tests",IF(E56="K","N/A",VLOOKUP(MAX(IF(E56=Lookups!$DF$6:$DF$99,IF(NI56&gt;=Lookups!$DG$6:$DG$99,Lookups!$DI$6:$DI$99))),Lookups!$DE$104:$DG$108,3,FALSE)))</f>
        <v>1 Limited</v>
      </c>
      <c r="OD56" s="161" t="str">
        <f t="array" ref="OD56">IF($NL56="No RI Tests","No RI Tests",IF(E56="K","N/A",VLOOKUP(MAX(IF(E56=Lookups!$DF$6:$DF$99,IF(NK56&gt;=Lookups!$DG$6:$DG$99,Lookups!$DI$6:$DI$99))),Lookups!$DE$104:$DG$108,3,FALSE)))</f>
        <v>1 Limited</v>
      </c>
      <c r="OE56">
        <f t="shared" si="32"/>
        <v>1</v>
      </c>
      <c r="OF56">
        <f t="shared" si="33"/>
        <v>0</v>
      </c>
      <c r="OG56" t="str">
        <f t="shared" si="34"/>
        <v>Maintained Performance Level</v>
      </c>
      <c r="OH56">
        <f t="shared" si="35"/>
        <v>-1</v>
      </c>
      <c r="OI56">
        <f t="shared" si="36"/>
        <v>0</v>
      </c>
      <c r="OJ56">
        <f t="shared" si="37"/>
        <v>0</v>
      </c>
      <c r="OK56">
        <f t="shared" si="38"/>
        <v>0</v>
      </c>
      <c r="OL56">
        <f t="shared" si="39"/>
        <v>-1.6666666666666666E-2</v>
      </c>
      <c r="OM56" t="str">
        <f t="shared" si="40"/>
        <v>Fall Administration</v>
      </c>
      <c r="ON56" t="str">
        <f t="shared" si="41"/>
        <v>Winter Administration</v>
      </c>
      <c r="OO56" t="str">
        <f t="shared" si="42"/>
        <v>Fall to Winter RI</v>
      </c>
      <c r="OP56" t="str">
        <f ca="1">IF(AND(HR56&lt;&gt;"",JJ56&lt;600),IF(HT56="Advancing","Tier 2","Tier 3"),IF(JI56="","Null",IF(OR(E56="K",E56&lt;3),"FRA Recommended",IF(JJ56&gt;=IF(E56&lt;6,400,600),IF(JJ56&lt;VLOOKUP(E56,Lookups!$AP$3:$AR$16,3,FALSE),"Tier 2","Core"),IF(JJ56&lt;400,IF(RAND()&lt;0.81,"Tier 3","Tier 2"),IF(RAND()&lt;0.51,"Tier 3","Tier 2"))))))</f>
        <v>Tier 2</v>
      </c>
      <c r="OQ56" t="str">
        <f t="shared" si="43"/>
        <v>Average Reading Invt. Under 15 Minutes Long</v>
      </c>
      <c r="OR56">
        <f t="shared" si="44"/>
        <v>0</v>
      </c>
      <c r="OS56">
        <f t="shared" si="45"/>
        <v>0</v>
      </c>
      <c r="OT56">
        <f t="shared" si="46"/>
        <v>123</v>
      </c>
      <c r="OU56" s="159">
        <f t="shared" si="47"/>
        <v>42501</v>
      </c>
      <c r="OV56" t="str">
        <f t="shared" si="48"/>
        <v>Form 1</v>
      </c>
      <c r="OW56" t="str">
        <f t="shared" si="49"/>
        <v>Advancing</v>
      </c>
      <c r="OX56">
        <f t="shared" si="50"/>
        <v>50</v>
      </c>
      <c r="OY56">
        <f t="shared" si="51"/>
        <v>27</v>
      </c>
      <c r="OZ56">
        <f t="shared" si="52"/>
        <v>0</v>
      </c>
      <c r="PA56" s="159">
        <f t="shared" si="53"/>
        <v>42501</v>
      </c>
      <c r="PB56" t="str">
        <f t="shared" si="54"/>
        <v>Form 1</v>
      </c>
      <c r="PC56" t="str">
        <f t="shared" si="55"/>
        <v>Advancing</v>
      </c>
      <c r="PD56">
        <f t="shared" si="56"/>
        <v>50</v>
      </c>
      <c r="PE56">
        <f t="shared" si="57"/>
        <v>27</v>
      </c>
      <c r="PF56">
        <f t="shared" si="58"/>
        <v>0</v>
      </c>
      <c r="PG56" t="str">
        <f t="shared" si="59"/>
        <v>Lone PI Test</v>
      </c>
      <c r="PH56">
        <f t="shared" si="60"/>
        <v>0</v>
      </c>
      <c r="PI56">
        <f t="shared" si="61"/>
        <v>0</v>
      </c>
      <c r="PJ56">
        <f t="shared" si="62"/>
        <v>50</v>
      </c>
      <c r="PK56">
        <f>IF(HR56="","Null",IF(E56&lt;3,"Null",IF(HU56=0,0,IF(HS56="Form 1",VLOOKUP(HU56,Lookups!$BE$3:$BP$63,E56,FALSE),IF(HS56="Form 2",VLOOKUP(HU56,Lookups!$BE$67:$BP$127,E56,FALSE),VLOOKUP(HU56,Lookups!$BE$130:$BP$190,E56,FALSE))))))</f>
        <v>51</v>
      </c>
      <c r="PL56" t="str">
        <f t="shared" si="63"/>
        <v>Null</v>
      </c>
      <c r="PM56" t="str">
        <f>IF($PH56=0,"Null",IF(E56&lt;3,"Null",IF(OX56=0,0,IF(OV56="Form 1",VLOOKUP(OX56,Lookups!$BE$3:$BP$63,E56,FALSE),IF(OV56="Form 2",VLOOKUP(OX56,Lookups!$BE$67:$BP$127,E56,FALSE),VLOOKUP(OX56,Lookups!$BE$130:$BP$190,E56,FALSE))))))</f>
        <v>Null</v>
      </c>
      <c r="PN56" t="str">
        <f t="shared" si="64"/>
        <v>Null</v>
      </c>
      <c r="PO56" t="str">
        <f t="shared" si="65"/>
        <v>Null</v>
      </c>
      <c r="PP56">
        <f t="shared" si="66"/>
        <v>27</v>
      </c>
      <c r="PQ56">
        <f>IF(HR56="","Null",IF(E56&lt;3,"Null",IF(HV56=0,0,IF(HS56="Form 1",VLOOKUP(HV56,Lookups!$BR$3:$CC$63,E56,FALSE),IF(HS56="Form 2",VLOOKUP(HV56,Lookups!$BR$67:$CC$127,E56,FALSE),VLOOKUP(HV56,Lookups!$BR$130:$CC$190,E56,FALSE))))))</f>
        <v>52</v>
      </c>
      <c r="PR56" t="str">
        <f t="shared" si="67"/>
        <v>Null</v>
      </c>
      <c r="PS56">
        <f>IF(HR56="","Null",IF(E56&lt;3,"Null",IF(OY56=0,0,IF(OW56="Form 1",VLOOKUP(OY56,Lookups!$BR$3:$CC$63,E56,FALSE),IF(OW56="Form 2",VLOOKUP(OY56,Lookups!$BR$67:$CC$127,E56,FALSE),VLOOKUP(OY56,Lookups!$BR$130:$CC$190,E56,FALSE))))))</f>
        <v>46</v>
      </c>
      <c r="PT56" t="str">
        <f t="shared" si="68"/>
        <v>Null</v>
      </c>
      <c r="PU56" t="str">
        <f t="shared" si="69"/>
        <v>Null</v>
      </c>
      <c r="PV56">
        <f t="shared" si="70"/>
        <v>1</v>
      </c>
      <c r="PW56" t="str">
        <f t="shared" si="71"/>
        <v>Spring PI Administration</v>
      </c>
      <c r="PX56">
        <f t="shared" si="72"/>
        <v>1</v>
      </c>
      <c r="PY56">
        <f t="shared" si="73"/>
        <v>0</v>
      </c>
      <c r="PZ56" t="str">
        <f t="shared" si="74"/>
        <v>Null</v>
      </c>
      <c r="QA56" t="str">
        <f t="shared" si="75"/>
        <v>Null</v>
      </c>
      <c r="QB56" t="str">
        <f t="shared" si="76"/>
        <v>Null</v>
      </c>
      <c r="QC56" t="str">
        <f>IF($MS56="System 44 Record",IF(BQ56&lt;MEDIAN(Directions!$F$3,Directions!$F$6),"Mid-Year Exited Student","Full Year Participant")&amp;IF(BP56&lt;Directions!$F$3,", Started Prior Year",", Started This Year"),"Null")</f>
        <v>Null</v>
      </c>
      <c r="QD56" t="str">
        <f t="shared" si="77"/>
        <v>Null</v>
      </c>
      <c r="QE56">
        <f t="shared" si="78"/>
        <v>1</v>
      </c>
      <c r="QF56">
        <f t="shared" si="79"/>
        <v>1</v>
      </c>
      <c r="QG56">
        <f t="shared" si="80"/>
        <v>1</v>
      </c>
      <c r="QH56">
        <f t="shared" si="81"/>
        <v>2</v>
      </c>
      <c r="QI56">
        <f t="shared" si="82"/>
        <v>0.73</v>
      </c>
      <c r="QJ56" t="str">
        <f t="shared" si="83"/>
        <v>Used All 3</v>
      </c>
      <c r="QK56" t="str">
        <f t="shared" si="84"/>
        <v>100 or More Sessions</v>
      </c>
      <c r="QL56" t="str">
        <f t="shared" si="85"/>
        <v>13 or More Segments</v>
      </c>
      <c r="QM56" t="str">
        <f>IF($MS56="READ 180 Record",IF(AQ56="","Null",VLOOKUP(JJ56,Lookups!$DX$3:$EB$2054,AN56+1,FALSE)),"Null")</f>
        <v>Level Matches Lexile Score</v>
      </c>
      <c r="QN56" t="str">
        <f t="shared" si="86"/>
        <v>Null</v>
      </c>
    </row>
    <row r="57" spans="1:456" x14ac:dyDescent="0.25">
      <c r="A57" s="161" t="s">
        <v>1447</v>
      </c>
      <c r="B57" s="161" t="s">
        <v>1447</v>
      </c>
      <c r="C57" s="161" t="s">
        <v>1447</v>
      </c>
      <c r="D57" s="161" t="s">
        <v>1447</v>
      </c>
      <c r="E57" s="161">
        <v>5</v>
      </c>
      <c r="F57" s="161" t="s">
        <v>1447</v>
      </c>
      <c r="G57" s="161" t="s">
        <v>875</v>
      </c>
      <c r="H57" s="161" t="s">
        <v>908</v>
      </c>
      <c r="I57" s="161">
        <v>499</v>
      </c>
      <c r="J57" s="159">
        <v>42500</v>
      </c>
      <c r="K57" s="161">
        <v>0</v>
      </c>
      <c r="L57" s="161">
        <v>0</v>
      </c>
      <c r="M57" s="161">
        <v>0</v>
      </c>
      <c r="N57" s="161">
        <v>0</v>
      </c>
      <c r="O57" s="161">
        <v>0</v>
      </c>
      <c r="P57" s="161">
        <v>0</v>
      </c>
      <c r="Q57" s="161">
        <v>0</v>
      </c>
      <c r="R57" s="161">
        <v>0</v>
      </c>
      <c r="S57" s="161">
        <v>0</v>
      </c>
      <c r="T57" s="161">
        <v>0</v>
      </c>
      <c r="U57" s="161">
        <v>0</v>
      </c>
      <c r="V57" s="161">
        <v>0</v>
      </c>
      <c r="W57" s="161">
        <v>0</v>
      </c>
      <c r="X57" s="161">
        <v>0</v>
      </c>
      <c r="AB57" s="161" t="s">
        <v>242</v>
      </c>
      <c r="AC57" s="161" t="s">
        <v>242</v>
      </c>
      <c r="AD57" s="161" t="s">
        <v>242</v>
      </c>
      <c r="AE57" s="161" t="s">
        <v>242</v>
      </c>
      <c r="AF57" s="161" t="s">
        <v>241</v>
      </c>
      <c r="AG57" s="161" t="s">
        <v>241</v>
      </c>
      <c r="AH57" s="161" t="s">
        <v>242</v>
      </c>
      <c r="AI57" s="161">
        <v>20150801</v>
      </c>
      <c r="AJ57" s="161">
        <v>20160525</v>
      </c>
      <c r="AK57" s="161" t="s">
        <v>869</v>
      </c>
      <c r="AL57" t="s">
        <v>1078</v>
      </c>
      <c r="BN57" t="s">
        <v>1076</v>
      </c>
      <c r="BO57" t="s">
        <v>908</v>
      </c>
      <c r="BP57" s="159">
        <v>42270</v>
      </c>
      <c r="BQ57" s="159">
        <v>42481</v>
      </c>
      <c r="BR57" t="s">
        <v>877</v>
      </c>
      <c r="BS57">
        <v>499</v>
      </c>
      <c r="BT57" s="159">
        <v>42481</v>
      </c>
      <c r="BU57">
        <v>6</v>
      </c>
      <c r="BV57">
        <v>2</v>
      </c>
      <c r="BW57">
        <v>37</v>
      </c>
      <c r="BX57">
        <v>59</v>
      </c>
      <c r="BY57">
        <v>953</v>
      </c>
      <c r="BZ57">
        <v>1008</v>
      </c>
      <c r="CA57">
        <v>4</v>
      </c>
      <c r="CB57">
        <v>16</v>
      </c>
      <c r="CC57">
        <v>29</v>
      </c>
      <c r="CD57">
        <v>90</v>
      </c>
      <c r="CE57">
        <v>96</v>
      </c>
      <c r="CF57">
        <v>96</v>
      </c>
      <c r="CG57">
        <v>96</v>
      </c>
      <c r="CH57">
        <v>91</v>
      </c>
      <c r="CI57">
        <v>10803</v>
      </c>
      <c r="CJ57">
        <v>2.4582999999999999</v>
      </c>
      <c r="CK57">
        <v>6</v>
      </c>
      <c r="CL57">
        <v>1</v>
      </c>
      <c r="ET57" s="161">
        <v>0</v>
      </c>
      <c r="EU57" s="161">
        <v>0</v>
      </c>
      <c r="EV57" s="161">
        <v>0</v>
      </c>
      <c r="EW57" s="161">
        <v>0</v>
      </c>
      <c r="EX57" s="161">
        <v>0</v>
      </c>
      <c r="EY57" s="161">
        <v>0</v>
      </c>
      <c r="EZ57" s="161">
        <v>0</v>
      </c>
      <c r="FA57" s="161">
        <v>0</v>
      </c>
      <c r="FB57" s="161">
        <v>0</v>
      </c>
      <c r="FC57" s="161">
        <v>0</v>
      </c>
      <c r="FD57" s="161">
        <v>0</v>
      </c>
      <c r="FE57" s="161">
        <v>0</v>
      </c>
      <c r="HN57" s="161" t="s">
        <v>908</v>
      </c>
      <c r="HO57" s="159">
        <v>42242</v>
      </c>
      <c r="HP57" s="159">
        <v>42500</v>
      </c>
      <c r="HQ57" s="161">
        <v>3</v>
      </c>
      <c r="HR57" s="159">
        <v>42242</v>
      </c>
      <c r="HS57" s="161" t="s">
        <v>872</v>
      </c>
      <c r="HT57" s="161" t="s">
        <v>878</v>
      </c>
      <c r="HU57" s="161">
        <v>42</v>
      </c>
      <c r="HV57" s="161">
        <v>3</v>
      </c>
      <c r="HW57" s="161">
        <v>0</v>
      </c>
      <c r="HX57" s="159">
        <v>42346</v>
      </c>
      <c r="HY57" s="161" t="s">
        <v>874</v>
      </c>
      <c r="HZ57" s="161" t="s">
        <v>878</v>
      </c>
      <c r="IA57" s="161">
        <v>45</v>
      </c>
      <c r="IB57" s="161">
        <v>10</v>
      </c>
      <c r="IC57" s="161">
        <v>0</v>
      </c>
      <c r="ID57" s="159">
        <v>42500</v>
      </c>
      <c r="IE57" s="161" t="s">
        <v>879</v>
      </c>
      <c r="IF57" s="161" t="s">
        <v>873</v>
      </c>
      <c r="IG57" s="161">
        <v>44</v>
      </c>
      <c r="IH57" s="161">
        <v>13</v>
      </c>
      <c r="II57" s="161">
        <v>0</v>
      </c>
      <c r="JB57" s="161" t="s">
        <v>908</v>
      </c>
      <c r="JC57" s="161">
        <v>19</v>
      </c>
      <c r="JD57" s="161">
        <v>16</v>
      </c>
      <c r="JE57" s="161">
        <v>16</v>
      </c>
      <c r="JF57" s="161">
        <v>7871</v>
      </c>
      <c r="JG57" s="159">
        <v>42500</v>
      </c>
      <c r="JH57" s="161">
        <v>499</v>
      </c>
      <c r="JI57" s="159">
        <v>42243</v>
      </c>
      <c r="JJ57" s="161">
        <v>229</v>
      </c>
      <c r="JK57" s="161">
        <v>2</v>
      </c>
      <c r="JL57" s="159">
        <v>42346</v>
      </c>
      <c r="JM57" s="161">
        <v>375</v>
      </c>
      <c r="JN57" s="161">
        <v>12</v>
      </c>
      <c r="JO57" s="159">
        <v>42500</v>
      </c>
      <c r="JP57" s="161">
        <v>499</v>
      </c>
      <c r="JQ57" s="161">
        <v>13</v>
      </c>
      <c r="MN57" t="str">
        <f t="shared" si="0"/>
        <v>NoNoNoYesYesNo</v>
      </c>
      <c r="MO57" t="str">
        <f>IF(AND(MN57="NoNoNoNoNoNo",JI57=""),"No Programs",VLOOKUP(MN57,Lookups!$DA$4:$DB$67,2,FALSE))</f>
        <v>System 44 Only</v>
      </c>
      <c r="MP57">
        <f t="shared" si="1"/>
        <v>0</v>
      </c>
      <c r="MQ57" t="str">
        <f t="shared" si="2"/>
        <v>System 44 User</v>
      </c>
      <c r="MR57" t="str">
        <f>Directions!$D$3</f>
        <v>Usage</v>
      </c>
      <c r="MS57" t="str">
        <f>VLOOKUP(MQ57,Lookups!$CU$71:$CV$80,2,FALSE)</f>
        <v>System 44 Record</v>
      </c>
      <c r="MT57">
        <f t="shared" si="3"/>
        <v>1</v>
      </c>
      <c r="MU57">
        <f t="shared" si="4"/>
        <v>1</v>
      </c>
      <c r="MV57">
        <f t="shared" si="5"/>
        <v>1</v>
      </c>
      <c r="MW57">
        <f t="shared" si="6"/>
        <v>1</v>
      </c>
      <c r="MX57">
        <f t="shared" si="7"/>
        <v>36.857142857142854</v>
      </c>
      <c r="MY57" t="str">
        <f t="shared" si="8"/>
        <v>Not Used</v>
      </c>
      <c r="MZ57">
        <f t="shared" si="9"/>
        <v>0</v>
      </c>
      <c r="NA57" t="str">
        <f t="shared" si="10"/>
        <v>Not Available</v>
      </c>
      <c r="NB57" t="str">
        <f t="shared" si="11"/>
        <v>Not Available</v>
      </c>
      <c r="NC57" t="str">
        <f t="shared" si="12"/>
        <v>4 Not Indicated</v>
      </c>
      <c r="ND57" t="str">
        <f t="shared" si="13"/>
        <v>4 Not Indicated</v>
      </c>
      <c r="NE57" t="str">
        <f t="shared" si="14"/>
        <v>4 Not Indicated</v>
      </c>
      <c r="NF57" t="str">
        <f t="shared" si="15"/>
        <v>4 Not Indicated</v>
      </c>
      <c r="NG57" t="str">
        <f t="shared" si="16"/>
        <v>4 Not Indicated</v>
      </c>
      <c r="NH57" s="159">
        <f t="shared" si="17"/>
        <v>42500</v>
      </c>
      <c r="NI57">
        <f t="shared" si="18"/>
        <v>499</v>
      </c>
      <c r="NJ57" s="159">
        <f t="shared" si="19"/>
        <v>42500</v>
      </c>
      <c r="NK57">
        <f t="shared" si="20"/>
        <v>499</v>
      </c>
      <c r="NL57">
        <f t="shared" si="21"/>
        <v>36.714285714285715</v>
      </c>
      <c r="NM57">
        <f t="shared" si="22"/>
        <v>1</v>
      </c>
      <c r="NN57">
        <f>IF(OR(E57="PK",E57="K",JJ57=""),"Null",INDEX(Lookups!$EZ$4:$FW$18,MATCH($JJ57,Lookups!$EY$4:$EY$18,1),MATCH($E57,Lookups!$EZ$3:$FW$3,0)))</f>
        <v>190</v>
      </c>
      <c r="NO57">
        <f>IF(OR(E57="PK",E57="K",JJ57=""),"Null",INDEX(Lookups!$EZ$4:$FW$18,MATCH($JJ57,Lookups!$EY$4:$EY$18,1),MATCH($E57,Lookups!$EZ$3:$FW$3,0) + 1))</f>
        <v>260</v>
      </c>
      <c r="NP57">
        <f t="shared" si="23"/>
        <v>380</v>
      </c>
      <c r="NQ57" t="str">
        <f t="shared" si="24"/>
        <v>PI is Recommended</v>
      </c>
      <c r="NR57" t="str">
        <f t="shared" si="25"/>
        <v>No PI Needed</v>
      </c>
      <c r="NS57" t="str">
        <f t="shared" si="26"/>
        <v>200L to 399L</v>
      </c>
      <c r="NT57" t="str">
        <f t="shared" si="27"/>
        <v>400L to 599L</v>
      </c>
      <c r="NU57" t="str">
        <f t="shared" si="28"/>
        <v>400L to 599L</v>
      </c>
      <c r="NV57" s="183" t="str">
        <f t="array" ref="NV57">IF($NL57="No RI Tests","No RI Tests",VLOOKUP(IF(AND(E57="K",JJ57&lt;280),3,IF(AND(E57="K",JJ57&gt;=280),4,MAX(IF(E57=Lookups!$DF$6:$DF$99,IF(JJ57&gt;=Lookups!$DG$6:$DG$99,Lookups!$DH$6:$DH$99))))),Lookups!$DE$104:$DG$108,2,FALSE))</f>
        <v>1 Below Basic</v>
      </c>
      <c r="NW57" s="161" t="str">
        <f t="array" ref="NW57">IF($NL57="No RI Tests","No RI Tests",VLOOKUP(IF(AND(E57="K",JH57&lt;280),3,IF(AND(E57="K",JH57&gt;=280),4,MAX(IF(E57=Lookups!$DF$6:$DF$99,IF(NI57&gt;=Lookups!$DG$6:$DG$99,Lookups!$DH$6:$DH$99))))),Lookups!$DE$104:$DG$108,2,FALSE))</f>
        <v>1 Below Basic</v>
      </c>
      <c r="NX57" s="161" t="str">
        <f t="array" ref="NX57">IF($NL57="No RI Tests","No RI Tests",VLOOKUP(IF(AND(E57="K",NK57&lt;280),3,IF(AND(E57="K",NK57&gt;=280),4,MAX(IF(E57=Lookups!$DF$6:$DF$99,IF(NK57&gt;=Lookups!$DG$6:$DG$99,Lookups!$DH$6:$DH$99))))),Lookups!$DE$104:$DG$108,2,FALSE))</f>
        <v>1 Below Basic</v>
      </c>
      <c r="NY57">
        <f t="shared" si="29"/>
        <v>1</v>
      </c>
      <c r="NZ57">
        <f t="shared" si="30"/>
        <v>0</v>
      </c>
      <c r="OA57" t="str">
        <f t="shared" si="31"/>
        <v>Maintained Performance Level</v>
      </c>
      <c r="OB57" s="161" t="str">
        <f t="array" ref="OB57">IF($NL57="No RI Tests","No RI Tests",IF(E57="K","N/A",VLOOKUP(MAX(IF(E57=Lookups!$DF$6:$DF$99,IF(JJ57&gt;=Lookups!$DG$6:$DG$99,Lookups!$DI$6:$DI$99))),Lookups!$DE$104:$DG$108,3,FALSE)))</f>
        <v>1 Limited</v>
      </c>
      <c r="OC57" s="161" t="str">
        <f t="array" ref="OC57">IF($NL57="No RI Tests","No RI Tests",IF(E57="K","N/A",VLOOKUP(MAX(IF(E57=Lookups!$DF$6:$DF$99,IF(NI57&gt;=Lookups!$DG$6:$DG$99,Lookups!$DI$6:$DI$99))),Lookups!$DE$104:$DG$108,3,FALSE)))</f>
        <v>1 Limited</v>
      </c>
      <c r="OD57" s="161" t="str">
        <f t="array" ref="OD57">IF($NL57="No RI Tests","No RI Tests",IF(E57="K","N/A",VLOOKUP(MAX(IF(E57=Lookups!$DF$6:$DF$99,IF(NK57&gt;=Lookups!$DG$6:$DG$99,Lookups!$DI$6:$DI$99))),Lookups!$DE$104:$DG$108,3,FALSE)))</f>
        <v>1 Limited</v>
      </c>
      <c r="OE57">
        <f t="shared" si="32"/>
        <v>1</v>
      </c>
      <c r="OF57">
        <f t="shared" si="33"/>
        <v>0</v>
      </c>
      <c r="OG57" t="str">
        <f t="shared" si="34"/>
        <v>Maintained Performance Level</v>
      </c>
      <c r="OH57">
        <f t="shared" si="35"/>
        <v>270</v>
      </c>
      <c r="OI57">
        <f t="shared" si="36"/>
        <v>1</v>
      </c>
      <c r="OJ57">
        <f t="shared" si="37"/>
        <v>1</v>
      </c>
      <c r="OK57">
        <f t="shared" si="38"/>
        <v>0</v>
      </c>
      <c r="OL57">
        <f t="shared" si="39"/>
        <v>1.2</v>
      </c>
      <c r="OM57" t="str">
        <f t="shared" si="40"/>
        <v>Fall Administration</v>
      </c>
      <c r="ON57" t="str">
        <f t="shared" si="41"/>
        <v>Spring Administration</v>
      </c>
      <c r="OO57" t="str">
        <f t="shared" si="42"/>
        <v>Fall to Spring-Full Year RI</v>
      </c>
      <c r="OP57" t="str">
        <f ca="1">IF(AND(HR57&lt;&gt;"",JJ57&lt;600),IF(HT57="Advancing","Tier 2","Tier 3"),IF(JI57="","Null",IF(OR(E57="K",E57&lt;3),"FRA Recommended",IF(JJ57&gt;=IF(E57&lt;6,400,600),IF(JJ57&lt;VLOOKUP(E57,Lookups!$AP$3:$AR$16,3,FALSE),"Tier 2","Core"),IF(JJ57&lt;400,IF(RAND()&lt;0.81,"Tier 3","Tier 2"),IF(RAND()&lt;0.51,"Tier 3","Tier 2"))))))</f>
        <v>Tier 3</v>
      </c>
      <c r="OQ57" t="str">
        <f t="shared" si="43"/>
        <v>Average Reading Invt. Under 15 Minutes Long</v>
      </c>
      <c r="OR57">
        <f t="shared" si="44"/>
        <v>0</v>
      </c>
      <c r="OS57" t="str">
        <f t="shared" si="45"/>
        <v>Null</v>
      </c>
      <c r="OT57">
        <f t="shared" si="46"/>
        <v>270</v>
      </c>
      <c r="OU57" s="159">
        <f t="shared" si="47"/>
        <v>42500</v>
      </c>
      <c r="OV57" t="str">
        <f t="shared" si="48"/>
        <v>Form 3</v>
      </c>
      <c r="OW57" t="str">
        <f t="shared" si="49"/>
        <v>Developing</v>
      </c>
      <c r="OX57">
        <f t="shared" si="50"/>
        <v>44</v>
      </c>
      <c r="OY57">
        <f t="shared" si="51"/>
        <v>13</v>
      </c>
      <c r="OZ57">
        <f t="shared" si="52"/>
        <v>0</v>
      </c>
      <c r="PA57" s="159">
        <f t="shared" si="53"/>
        <v>42500</v>
      </c>
      <c r="PB57" t="str">
        <f t="shared" si="54"/>
        <v>Form 3</v>
      </c>
      <c r="PC57" t="str">
        <f t="shared" si="55"/>
        <v>Developing</v>
      </c>
      <c r="PD57">
        <f t="shared" si="56"/>
        <v>44</v>
      </c>
      <c r="PE57">
        <f t="shared" si="57"/>
        <v>13</v>
      </c>
      <c r="PF57">
        <f t="shared" si="58"/>
        <v>0</v>
      </c>
      <c r="PG57">
        <f t="shared" si="59"/>
        <v>36.857142857142854</v>
      </c>
      <c r="PH57">
        <f t="shared" si="60"/>
        <v>1</v>
      </c>
      <c r="PI57">
        <f t="shared" si="61"/>
        <v>1</v>
      </c>
      <c r="PJ57">
        <f t="shared" si="62"/>
        <v>42</v>
      </c>
      <c r="PK57">
        <f>IF(HR57="","Null",IF(E57&lt;3,"Null",IF(HU57=0,0,IF(HS57="Form 1",VLOOKUP(HU57,Lookups!$BE$3:$BP$63,E57,FALSE),IF(HS57="Form 2",VLOOKUP(HU57,Lookups!$BE$67:$BP$127,E57,FALSE),VLOOKUP(HU57,Lookups!$BE$130:$BP$190,E57,FALSE))))))</f>
        <v>15</v>
      </c>
      <c r="PL57">
        <f t="shared" si="63"/>
        <v>44</v>
      </c>
      <c r="PM57">
        <f>IF($PH57=0,"Null",IF(E57&lt;3,"Null",IF(OX57=0,0,IF(OV57="Form 1",VLOOKUP(OX57,Lookups!$BE$3:$BP$63,E57,FALSE),IF(OV57="Form 2",VLOOKUP(OX57,Lookups!$BE$67:$BP$127,E57,FALSE),VLOOKUP(OX57,Lookups!$BE$130:$BP$190,E57,FALSE))))))</f>
        <v>11</v>
      </c>
      <c r="PN57">
        <f t="shared" si="64"/>
        <v>2</v>
      </c>
      <c r="PO57">
        <f t="shared" si="65"/>
        <v>1</v>
      </c>
      <c r="PP57">
        <f t="shared" si="66"/>
        <v>3</v>
      </c>
      <c r="PQ57">
        <f>IF(HR57="","Null",IF(E57&lt;3,"Null",IF(HV57=0,0,IF(HS57="Form 1",VLOOKUP(HV57,Lookups!$BR$3:$CC$63,E57,FALSE),IF(HS57="Form 2",VLOOKUP(HV57,Lookups!$BR$67:$CC$127,E57,FALSE),VLOOKUP(HV57,Lookups!$BR$130:$CC$190,E57,FALSE))))))</f>
        <v>2</v>
      </c>
      <c r="PR57">
        <f t="shared" si="67"/>
        <v>13</v>
      </c>
      <c r="PS57">
        <f>IF(HR57="","Null",IF(E57&lt;3,"Null",IF(OY57=0,0,IF(OW57="Form 1",VLOOKUP(OY57,Lookups!$BR$3:$CC$63,E57,FALSE),IF(OW57="Form 2",VLOOKUP(OY57,Lookups!$BR$67:$CC$127,E57,FALSE),VLOOKUP(OY57,Lookups!$BR$130:$CC$190,E57,FALSE))))))</f>
        <v>18</v>
      </c>
      <c r="PT57">
        <f t="shared" si="68"/>
        <v>10</v>
      </c>
      <c r="PU57">
        <f t="shared" si="69"/>
        <v>1</v>
      </c>
      <c r="PV57">
        <f t="shared" si="70"/>
        <v>0</v>
      </c>
      <c r="PW57" t="str">
        <f t="shared" si="71"/>
        <v>Fall to Spring PI Administration</v>
      </c>
      <c r="PX57">
        <f t="shared" si="72"/>
        <v>0</v>
      </c>
      <c r="PY57">
        <f t="shared" si="73"/>
        <v>1</v>
      </c>
      <c r="PZ57" t="str">
        <f t="shared" si="74"/>
        <v>40 to 59 Sessions</v>
      </c>
      <c r="QA57" t="str">
        <f t="shared" si="75"/>
        <v>Series 1</v>
      </c>
      <c r="QB57" t="str">
        <f t="shared" si="76"/>
        <v>In Series 5 to 8</v>
      </c>
      <c r="QC57" t="str">
        <f>IF($MS57="System 44 Record",IF(BQ57&lt;MEDIAN(Directions!$F$3,Directions!$F$6),"Mid-Year Exited Student","Full Year Participant")&amp;IF(BP57&lt;Directions!$F$3,", Started Prior Year",", Started This Year"),"Null")</f>
        <v>Full Year Participant, Started This Year</v>
      </c>
      <c r="QD57">
        <f t="shared" si="77"/>
        <v>0</v>
      </c>
      <c r="QE57">
        <f t="shared" si="78"/>
        <v>0</v>
      </c>
      <c r="QF57">
        <f t="shared" si="79"/>
        <v>1</v>
      </c>
      <c r="QG57">
        <f t="shared" si="80"/>
        <v>0</v>
      </c>
      <c r="QH57">
        <f t="shared" si="81"/>
        <v>0</v>
      </c>
      <c r="QI57">
        <f t="shared" si="82"/>
        <v>0</v>
      </c>
      <c r="QJ57" t="str">
        <f t="shared" si="83"/>
        <v>RC! Only</v>
      </c>
      <c r="QK57" t="str">
        <f t="shared" si="84"/>
        <v>Null</v>
      </c>
      <c r="QL57" t="str">
        <f t="shared" si="85"/>
        <v>Null</v>
      </c>
      <c r="QM57" t="str">
        <f>IF($MS57="READ 180 Record",IF(AQ57="","Null",VLOOKUP(JJ57,Lookups!$DX$3:$EB$2054,AN57+1,FALSE)),"Null")</f>
        <v>Null</v>
      </c>
      <c r="QN57" t="str">
        <f t="shared" si="86"/>
        <v>Null</v>
      </c>
    </row>
    <row r="58" spans="1:456" x14ac:dyDescent="0.25">
      <c r="A58" s="161" t="s">
        <v>1447</v>
      </c>
      <c r="B58" s="161" t="s">
        <v>1447</v>
      </c>
      <c r="C58" s="161" t="s">
        <v>1447</v>
      </c>
      <c r="D58" s="161" t="s">
        <v>1447</v>
      </c>
      <c r="E58" s="161">
        <v>9</v>
      </c>
      <c r="F58" s="161" t="s">
        <v>1447</v>
      </c>
      <c r="G58" s="161" t="s">
        <v>880</v>
      </c>
      <c r="H58" s="161" t="s">
        <v>881</v>
      </c>
      <c r="K58" s="161">
        <v>0</v>
      </c>
      <c r="L58" s="161">
        <v>0</v>
      </c>
      <c r="M58" s="161">
        <v>0</v>
      </c>
      <c r="N58" s="161">
        <v>0</v>
      </c>
      <c r="O58" s="161">
        <v>0</v>
      </c>
      <c r="P58" s="161">
        <v>0</v>
      </c>
      <c r="Q58" s="161">
        <v>0</v>
      </c>
      <c r="R58" s="161">
        <v>0</v>
      </c>
      <c r="S58" s="161">
        <v>0</v>
      </c>
      <c r="T58" s="161">
        <v>0</v>
      </c>
      <c r="U58" s="161">
        <v>0</v>
      </c>
      <c r="V58" s="161">
        <v>0</v>
      </c>
      <c r="W58" s="161">
        <v>0</v>
      </c>
      <c r="X58" s="161">
        <v>0</v>
      </c>
      <c r="AB58" s="161" t="s">
        <v>242</v>
      </c>
      <c r="AC58" s="161" t="s">
        <v>242</v>
      </c>
      <c r="AD58" s="161" t="s">
        <v>242</v>
      </c>
      <c r="AE58" s="161" t="s">
        <v>242</v>
      </c>
      <c r="AF58" s="161" t="s">
        <v>242</v>
      </c>
      <c r="AG58" s="161" t="s">
        <v>242</v>
      </c>
      <c r="AH58" s="161" t="s">
        <v>242</v>
      </c>
      <c r="AI58" s="161">
        <v>20150801</v>
      </c>
      <c r="AJ58" s="161">
        <v>20160525</v>
      </c>
      <c r="AK58" s="161" t="s">
        <v>869</v>
      </c>
      <c r="AL58" t="s">
        <v>1078</v>
      </c>
      <c r="BN58" t="s">
        <v>1079</v>
      </c>
      <c r="ET58" s="161">
        <v>0</v>
      </c>
      <c r="EU58" s="161">
        <v>0</v>
      </c>
      <c r="EV58" s="161">
        <v>0</v>
      </c>
      <c r="EW58" s="161">
        <v>0</v>
      </c>
      <c r="EX58" s="161">
        <v>0</v>
      </c>
      <c r="EY58" s="161">
        <v>0</v>
      </c>
      <c r="EZ58" s="161">
        <v>0</v>
      </c>
      <c r="FA58" s="161">
        <v>0</v>
      </c>
      <c r="FB58" s="161">
        <v>0</v>
      </c>
      <c r="FC58" s="161">
        <v>0</v>
      </c>
      <c r="FD58" s="161">
        <v>0</v>
      </c>
      <c r="FE58" s="161">
        <v>0</v>
      </c>
      <c r="HN58" s="161" t="s">
        <v>881</v>
      </c>
      <c r="JB58" s="161" t="s">
        <v>881</v>
      </c>
      <c r="JC58" s="161">
        <v>0</v>
      </c>
      <c r="JD58" s="161">
        <v>0</v>
      </c>
      <c r="JE58" s="161">
        <v>0</v>
      </c>
      <c r="JF58" s="161">
        <v>0</v>
      </c>
      <c r="MN58" t="str">
        <f t="shared" si="0"/>
        <v>NoNoNoNoNoNo</v>
      </c>
      <c r="MO58" t="str">
        <f>IF(AND(MN58="NoNoNoNoNoNo",JI58=""),"No Programs",VLOOKUP(MN58,Lookups!$DA$4:$DB$67,2,FALSE))</f>
        <v>No Programs</v>
      </c>
      <c r="MP58">
        <f t="shared" si="1"/>
        <v>0</v>
      </c>
      <c r="MQ58" t="str">
        <f t="shared" si="2"/>
        <v>No Program Use</v>
      </c>
      <c r="MR58" t="str">
        <f>Directions!$D$3</f>
        <v>Usage</v>
      </c>
      <c r="MS58" t="str">
        <f>VLOOKUP(MQ58,Lookups!$CU$71:$CV$80,2,FALSE)</f>
        <v>Exclude</v>
      </c>
      <c r="MT58">
        <f t="shared" si="3"/>
        <v>0</v>
      </c>
      <c r="MU58">
        <f t="shared" si="4"/>
        <v>0</v>
      </c>
      <c r="MV58">
        <f t="shared" si="5"/>
        <v>0</v>
      </c>
      <c r="MW58">
        <f t="shared" si="6"/>
        <v>0</v>
      </c>
      <c r="MX58">
        <f t="shared" si="7"/>
        <v>0</v>
      </c>
      <c r="MY58" t="str">
        <f t="shared" si="8"/>
        <v>Not Used</v>
      </c>
      <c r="MZ58">
        <f t="shared" si="9"/>
        <v>0</v>
      </c>
      <c r="NA58" t="str">
        <f t="shared" si="10"/>
        <v>Not Available</v>
      </c>
      <c r="NB58" t="str">
        <f t="shared" si="11"/>
        <v>Not Available</v>
      </c>
      <c r="NC58" t="str">
        <f t="shared" si="12"/>
        <v>4 Not Indicated</v>
      </c>
      <c r="ND58" t="str">
        <f t="shared" si="13"/>
        <v>4 Not Indicated</v>
      </c>
      <c r="NE58" t="str">
        <f t="shared" si="14"/>
        <v>4 Not Indicated</v>
      </c>
      <c r="NF58" t="str">
        <f t="shared" si="15"/>
        <v>4 Not Indicated</v>
      </c>
      <c r="NG58" t="str">
        <f t="shared" si="16"/>
        <v>4 Not Indicated</v>
      </c>
      <c r="NH58" s="159" t="str">
        <f t="shared" si="17"/>
        <v>Null</v>
      </c>
      <c r="NI58" t="str">
        <f t="shared" si="18"/>
        <v>Null</v>
      </c>
      <c r="NJ58" s="159" t="str">
        <f t="shared" si="19"/>
        <v>Null</v>
      </c>
      <c r="NK58" t="str">
        <f t="shared" si="20"/>
        <v>Null</v>
      </c>
      <c r="NL58" t="str">
        <f t="shared" si="21"/>
        <v>No RI Tests</v>
      </c>
      <c r="NM58">
        <f t="shared" si="22"/>
        <v>0</v>
      </c>
      <c r="NN58" t="str">
        <f>IF(OR(E58="PK",E58="K",JJ58=""),"Null",INDEX(Lookups!$EZ$4:$FW$18,MATCH($JJ58,Lookups!$EY$4:$EY$18,1),MATCH($E58,Lookups!$EZ$3:$FW$3,0)))</f>
        <v>Null</v>
      </c>
      <c r="NO58" t="str">
        <f>IF(OR(E58="PK",E58="K",JJ58=""),"Null",INDEX(Lookups!$EZ$4:$FW$18,MATCH($JJ58,Lookups!$EY$4:$EY$18,1),MATCH($E58,Lookups!$EZ$3:$FW$3,0) + 1))</f>
        <v>Null</v>
      </c>
      <c r="NP58" t="str">
        <f t="shared" si="23"/>
        <v>Null</v>
      </c>
      <c r="NQ58" t="str">
        <f t="shared" si="24"/>
        <v>Null</v>
      </c>
      <c r="NR58" t="str">
        <f t="shared" si="25"/>
        <v>Null</v>
      </c>
      <c r="NS58" t="str">
        <f t="shared" si="26"/>
        <v>No RI Tests</v>
      </c>
      <c r="NT58" t="str">
        <f t="shared" si="27"/>
        <v>No RI Tests</v>
      </c>
      <c r="NU58" t="str">
        <f t="shared" si="28"/>
        <v>No RI Tests</v>
      </c>
      <c r="NV58" s="183" t="str">
        <f t="array" ref="NV58">IF($NL58="No RI Tests","No RI Tests",VLOOKUP(IF(AND(E58="K",JJ58&lt;280),3,IF(AND(E58="K",JJ58&gt;=280),4,MAX(IF(E58=Lookups!$DF$6:$DF$99,IF(JJ58&gt;=Lookups!$DG$6:$DG$99,Lookups!$DH$6:$DH$99))))),Lookups!$DE$104:$DG$108,2,FALSE))</f>
        <v>No RI Tests</v>
      </c>
      <c r="NW58" s="161" t="str">
        <f t="array" ref="NW58">IF($NL58="No RI Tests","No RI Tests",VLOOKUP(IF(AND(E58="K",JH58&lt;280),3,IF(AND(E58="K",JH58&gt;=280),4,MAX(IF(E58=Lookups!$DF$6:$DF$99,IF(NI58&gt;=Lookups!$DG$6:$DG$99,Lookups!$DH$6:$DH$99))))),Lookups!$DE$104:$DG$108,2,FALSE))</f>
        <v>No RI Tests</v>
      </c>
      <c r="NX58" s="161" t="str">
        <f t="array" ref="NX58">IF($NL58="No RI Tests","No RI Tests",VLOOKUP(IF(AND(E58="K",NK58&lt;280),3,IF(AND(E58="K",NK58&gt;=280),4,MAX(IF(E58=Lookups!$DF$6:$DF$99,IF(NK58&gt;=Lookups!$DG$6:$DG$99,Lookups!$DH$6:$DH$99))))),Lookups!$DE$104:$DG$108,2,FALSE))</f>
        <v>No RI Tests</v>
      </c>
      <c r="NY58" t="str">
        <f t="shared" si="29"/>
        <v>Null</v>
      </c>
      <c r="NZ58" t="str">
        <f t="shared" si="30"/>
        <v>Null</v>
      </c>
      <c r="OA58" t="str">
        <f t="shared" si="31"/>
        <v>No RI for Comparison</v>
      </c>
      <c r="OB58" s="161" t="str">
        <f t="array" ref="OB58">IF($NL58="No RI Tests","No RI Tests",IF(E58="K","N/A",VLOOKUP(MAX(IF(E58=Lookups!$DF$6:$DF$99,IF(JJ58&gt;=Lookups!$DG$6:$DG$99,Lookups!$DI$6:$DI$99))),Lookups!$DE$104:$DG$108,3,FALSE)))</f>
        <v>No RI Tests</v>
      </c>
      <c r="OC58" s="161" t="str">
        <f t="array" ref="OC58">IF($NL58="No RI Tests","No RI Tests",IF(E58="K","N/A",VLOOKUP(MAX(IF(E58=Lookups!$DF$6:$DF$99,IF(NI58&gt;=Lookups!$DG$6:$DG$99,Lookups!$DI$6:$DI$99))),Lookups!$DE$104:$DG$108,3,FALSE)))</f>
        <v>No RI Tests</v>
      </c>
      <c r="OD58" s="161" t="str">
        <f t="array" ref="OD58">IF($NL58="No RI Tests","No RI Tests",IF(E58="K","N/A",VLOOKUP(MAX(IF(E58=Lookups!$DF$6:$DF$99,IF(NK58&gt;=Lookups!$DG$6:$DG$99,Lookups!$DI$6:$DI$99))),Lookups!$DE$104:$DG$108,3,FALSE)))</f>
        <v>No RI Tests</v>
      </c>
      <c r="OE58" t="str">
        <f t="shared" si="32"/>
        <v>Null</v>
      </c>
      <c r="OF58" t="str">
        <f t="shared" si="33"/>
        <v>Null</v>
      </c>
      <c r="OG58" t="str">
        <f t="shared" si="34"/>
        <v>No RI for Comparison</v>
      </c>
      <c r="OH58" t="str">
        <f t="shared" si="35"/>
        <v>Null</v>
      </c>
      <c r="OI58" t="str">
        <f t="shared" si="36"/>
        <v>Null</v>
      </c>
      <c r="OJ58" t="str">
        <f t="shared" si="37"/>
        <v>Null</v>
      </c>
      <c r="OK58" t="str">
        <f t="shared" si="38"/>
        <v>Null</v>
      </c>
      <c r="OL58" t="str">
        <f t="shared" si="39"/>
        <v>Null</v>
      </c>
      <c r="OM58" t="str">
        <f t="shared" si="40"/>
        <v>Null</v>
      </c>
      <c r="ON58" t="str">
        <f t="shared" si="41"/>
        <v>Null</v>
      </c>
      <c r="OO58" t="str">
        <f t="shared" si="42"/>
        <v>Null RI</v>
      </c>
      <c r="OP58" t="str">
        <f ca="1">IF(AND(HR58&lt;&gt;"",JJ58&lt;600),IF(HT58="Advancing","Tier 2","Tier 3"),IF(JI58="","Null",IF(OR(E58="K",E58&lt;3),"FRA Recommended",IF(JJ58&gt;=IF(E58&lt;6,400,600),IF(JJ58&lt;VLOOKUP(E58,Lookups!$AP$3:$AR$16,3,FALSE),"Tier 2","Core"),IF(JJ58&lt;400,IF(RAND()&lt;0.81,"Tier 3","Tier 2"),IF(RAND()&lt;0.51,"Tier 3","Tier 2"))))))</f>
        <v>Null</v>
      </c>
      <c r="OQ58" t="str">
        <f t="shared" si="43"/>
        <v>Null</v>
      </c>
      <c r="OR58" t="str">
        <f t="shared" si="44"/>
        <v>Null</v>
      </c>
      <c r="OS58" t="str">
        <f t="shared" si="45"/>
        <v>Null</v>
      </c>
      <c r="OT58" t="str">
        <f t="shared" si="46"/>
        <v>No RI Tests</v>
      </c>
      <c r="OU58" s="159" t="str">
        <f t="shared" si="47"/>
        <v>No PI Tests</v>
      </c>
      <c r="OV58" t="str">
        <f t="shared" si="48"/>
        <v>No PI Tests</v>
      </c>
      <c r="OW58" t="str">
        <f t="shared" si="49"/>
        <v>No PI Tests</v>
      </c>
      <c r="OX58" t="str">
        <f t="shared" si="50"/>
        <v>No PI Tests</v>
      </c>
      <c r="OY58" t="str">
        <f t="shared" si="51"/>
        <v>No PI Tests</v>
      </c>
      <c r="OZ58" t="str">
        <f t="shared" si="52"/>
        <v>No PI Tests</v>
      </c>
      <c r="PA58" s="159" t="str">
        <f t="shared" si="53"/>
        <v>No PI Tests</v>
      </c>
      <c r="PB58" t="str">
        <f t="shared" si="54"/>
        <v>No PI Tests</v>
      </c>
      <c r="PC58" t="str">
        <f t="shared" si="55"/>
        <v>No PI Tests</v>
      </c>
      <c r="PD58" t="str">
        <f t="shared" si="56"/>
        <v>No PI Tests</v>
      </c>
      <c r="PE58" t="str">
        <f t="shared" si="57"/>
        <v>No PI Tests</v>
      </c>
      <c r="PF58" t="str">
        <f t="shared" si="58"/>
        <v>No PI Tests</v>
      </c>
      <c r="PG58" t="str">
        <f t="shared" si="59"/>
        <v>No PI Tests</v>
      </c>
      <c r="PH58">
        <f t="shared" si="60"/>
        <v>0</v>
      </c>
      <c r="PI58">
        <f t="shared" si="61"/>
        <v>0</v>
      </c>
      <c r="PJ58" t="str">
        <f t="shared" si="62"/>
        <v>Null</v>
      </c>
      <c r="PK58" t="str">
        <f>IF(HR58="","Null",IF(E58&lt;3,"Null",IF(HU58=0,0,IF(HS58="Form 1",VLOOKUP(HU58,Lookups!$BE$3:$BP$63,E58,FALSE),IF(HS58="Form 2",VLOOKUP(HU58,Lookups!$BE$67:$BP$127,E58,FALSE),VLOOKUP(HU58,Lookups!$BE$130:$BP$190,E58,FALSE))))))</f>
        <v>Null</v>
      </c>
      <c r="PL58" t="str">
        <f t="shared" si="63"/>
        <v>Null</v>
      </c>
      <c r="PM58" t="str">
        <f>IF($PH58=0,"Null",IF(E58&lt;3,"Null",IF(OX58=0,0,IF(OV58="Form 1",VLOOKUP(OX58,Lookups!$BE$3:$BP$63,E58,FALSE),IF(OV58="Form 2",VLOOKUP(OX58,Lookups!$BE$67:$BP$127,E58,FALSE),VLOOKUP(OX58,Lookups!$BE$130:$BP$190,E58,FALSE))))))</f>
        <v>Null</v>
      </c>
      <c r="PN58" t="str">
        <f t="shared" si="64"/>
        <v>Null</v>
      </c>
      <c r="PO58" t="str">
        <f t="shared" si="65"/>
        <v>Null</v>
      </c>
      <c r="PP58" t="str">
        <f t="shared" si="66"/>
        <v>Null</v>
      </c>
      <c r="PQ58" t="str">
        <f>IF(HR58="","Null",IF(E58&lt;3,"Null",IF(HV58=0,0,IF(HS58="Form 1",VLOOKUP(HV58,Lookups!$BR$3:$CC$63,E58,FALSE),IF(HS58="Form 2",VLOOKUP(HV58,Lookups!$BR$67:$CC$127,E58,FALSE),VLOOKUP(HV58,Lookups!$BR$130:$CC$190,E58,FALSE))))))</f>
        <v>Null</v>
      </c>
      <c r="PR58" t="str">
        <f t="shared" si="67"/>
        <v>Null</v>
      </c>
      <c r="PS58" t="str">
        <f>IF(HR58="","Null",IF(E58&lt;3,"Null",IF(OY58=0,0,IF(OW58="Form 1",VLOOKUP(OY58,Lookups!$BR$3:$CC$63,E58,FALSE),IF(OW58="Form 2",VLOOKUP(OY58,Lookups!$BR$67:$CC$127,E58,FALSE),VLOOKUP(OY58,Lookups!$BR$130:$CC$190,E58,FALSE))))))</f>
        <v>Null</v>
      </c>
      <c r="PT58" t="str">
        <f t="shared" si="68"/>
        <v>Null</v>
      </c>
      <c r="PU58" t="str">
        <f t="shared" si="69"/>
        <v>Null</v>
      </c>
      <c r="PV58" t="str">
        <f t="shared" si="70"/>
        <v>Null</v>
      </c>
      <c r="PW58" t="str">
        <f t="shared" si="71"/>
        <v>No PI Tests</v>
      </c>
      <c r="PX58">
        <f t="shared" si="72"/>
        <v>0</v>
      </c>
      <c r="PY58">
        <f t="shared" si="73"/>
        <v>0</v>
      </c>
      <c r="PZ58" t="str">
        <f t="shared" si="74"/>
        <v>Null</v>
      </c>
      <c r="QA58" t="str">
        <f t="shared" si="75"/>
        <v>Null</v>
      </c>
      <c r="QB58" t="str">
        <f t="shared" si="76"/>
        <v>Null</v>
      </c>
      <c r="QC58" t="str">
        <f>IF($MS58="System 44 Record",IF(BQ58&lt;MEDIAN(Directions!$F$3,Directions!$F$6),"Mid-Year Exited Student","Full Year Participant")&amp;IF(BP58&lt;Directions!$F$3,", Started Prior Year",", Started This Year"),"Null")</f>
        <v>Null</v>
      </c>
      <c r="QD58" t="str">
        <f t="shared" si="77"/>
        <v>Null</v>
      </c>
      <c r="QE58">
        <f t="shared" si="78"/>
        <v>0</v>
      </c>
      <c r="QF58">
        <f t="shared" si="79"/>
        <v>0</v>
      </c>
      <c r="QG58">
        <f t="shared" si="80"/>
        <v>0</v>
      </c>
      <c r="QH58">
        <f t="shared" si="81"/>
        <v>0</v>
      </c>
      <c r="QI58">
        <f t="shared" si="82"/>
        <v>0</v>
      </c>
      <c r="QJ58" t="str">
        <f t="shared" si="83"/>
        <v>Used None</v>
      </c>
      <c r="QK58" t="str">
        <f t="shared" si="84"/>
        <v>Null</v>
      </c>
      <c r="QL58" t="str">
        <f t="shared" si="85"/>
        <v>Null</v>
      </c>
      <c r="QM58" t="str">
        <f>IF($MS58="READ 180 Record",IF(AQ58="","Null",VLOOKUP(JJ58,Lookups!$DX$3:$EB$2054,AN58+1,FALSE)),"Null")</f>
        <v>Null</v>
      </c>
      <c r="QN58" t="str">
        <f t="shared" si="86"/>
        <v>Null</v>
      </c>
    </row>
    <row r="59" spans="1:456" x14ac:dyDescent="0.25">
      <c r="A59" s="161" t="s">
        <v>1447</v>
      </c>
      <c r="B59" s="161" t="s">
        <v>1447</v>
      </c>
      <c r="C59" s="161" t="s">
        <v>1447</v>
      </c>
      <c r="D59" s="161" t="s">
        <v>1447</v>
      </c>
      <c r="E59" s="161">
        <v>2</v>
      </c>
      <c r="F59" s="161" t="s">
        <v>1447</v>
      </c>
      <c r="G59" s="161" t="s">
        <v>880</v>
      </c>
      <c r="H59" s="161" t="s">
        <v>881</v>
      </c>
      <c r="K59" s="161">
        <v>0</v>
      </c>
      <c r="L59" s="161">
        <v>0</v>
      </c>
      <c r="M59" s="161">
        <v>0</v>
      </c>
      <c r="N59" s="161">
        <v>0</v>
      </c>
      <c r="O59" s="161">
        <v>0</v>
      </c>
      <c r="P59" s="161">
        <v>0</v>
      </c>
      <c r="Q59" s="161">
        <v>0</v>
      </c>
      <c r="R59" s="161">
        <v>0</v>
      </c>
      <c r="S59" s="161">
        <v>0</v>
      </c>
      <c r="T59" s="161">
        <v>0</v>
      </c>
      <c r="U59" s="161">
        <v>0</v>
      </c>
      <c r="V59" s="161">
        <v>0</v>
      </c>
      <c r="W59" s="161">
        <v>0</v>
      </c>
      <c r="X59" s="161">
        <v>0</v>
      </c>
      <c r="AB59" s="161" t="s">
        <v>242</v>
      </c>
      <c r="AC59" s="161" t="s">
        <v>242</v>
      </c>
      <c r="AD59" s="161" t="s">
        <v>242</v>
      </c>
      <c r="AE59" s="161" t="s">
        <v>242</v>
      </c>
      <c r="AF59" s="161" t="s">
        <v>242</v>
      </c>
      <c r="AG59" s="161" t="s">
        <v>242</v>
      </c>
      <c r="AH59" s="161" t="s">
        <v>242</v>
      </c>
      <c r="AI59" s="161">
        <v>20150801</v>
      </c>
      <c r="AJ59" s="161">
        <v>20160525</v>
      </c>
      <c r="AK59" s="161" t="s">
        <v>869</v>
      </c>
      <c r="AL59" t="s">
        <v>1078</v>
      </c>
      <c r="BN59" t="s">
        <v>1079</v>
      </c>
      <c r="ET59" s="161">
        <v>0</v>
      </c>
      <c r="EU59" s="161">
        <v>0</v>
      </c>
      <c r="EV59" s="161">
        <v>0</v>
      </c>
      <c r="EW59" s="161">
        <v>0</v>
      </c>
      <c r="EX59" s="161">
        <v>0</v>
      </c>
      <c r="EY59" s="161">
        <v>0</v>
      </c>
      <c r="EZ59" s="161">
        <v>0</v>
      </c>
      <c r="FA59" s="161">
        <v>0</v>
      </c>
      <c r="FB59" s="161">
        <v>0</v>
      </c>
      <c r="FC59" s="161">
        <v>0</v>
      </c>
      <c r="FD59" s="161">
        <v>0</v>
      </c>
      <c r="FE59" s="161">
        <v>0</v>
      </c>
      <c r="HN59" s="161" t="s">
        <v>881</v>
      </c>
      <c r="JB59" s="161" t="s">
        <v>881</v>
      </c>
      <c r="JC59" s="161">
        <v>0</v>
      </c>
      <c r="JD59" s="161">
        <v>0</v>
      </c>
      <c r="JE59" s="161">
        <v>0</v>
      </c>
      <c r="JF59" s="161">
        <v>0</v>
      </c>
      <c r="MN59" t="str">
        <f t="shared" si="0"/>
        <v>NoNoNoNoNoNo</v>
      </c>
      <c r="MO59" t="str">
        <f>IF(AND(MN59="NoNoNoNoNoNo",JI59=""),"No Programs",VLOOKUP(MN59,Lookups!$DA$4:$DB$67,2,FALSE))</f>
        <v>No Programs</v>
      </c>
      <c r="MP59">
        <f t="shared" si="1"/>
        <v>0</v>
      </c>
      <c r="MQ59" t="str">
        <f t="shared" si="2"/>
        <v>No Program Use</v>
      </c>
      <c r="MR59" t="str">
        <f>Directions!$D$3</f>
        <v>Usage</v>
      </c>
      <c r="MS59" t="str">
        <f>VLOOKUP(MQ59,Lookups!$CU$71:$CV$80,2,FALSE)</f>
        <v>Exclude</v>
      </c>
      <c r="MT59">
        <f t="shared" si="3"/>
        <v>0</v>
      </c>
      <c r="MU59">
        <f t="shared" si="4"/>
        <v>0</v>
      </c>
      <c r="MV59">
        <f t="shared" si="5"/>
        <v>0</v>
      </c>
      <c r="MW59">
        <f t="shared" si="6"/>
        <v>0</v>
      </c>
      <c r="MX59">
        <f t="shared" si="7"/>
        <v>0</v>
      </c>
      <c r="MY59" t="str">
        <f t="shared" si="8"/>
        <v>Not Used</v>
      </c>
      <c r="MZ59">
        <f t="shared" si="9"/>
        <v>0</v>
      </c>
      <c r="NA59" t="str">
        <f t="shared" si="10"/>
        <v>Not Available</v>
      </c>
      <c r="NB59" t="str">
        <f t="shared" si="11"/>
        <v>Not Available</v>
      </c>
      <c r="NC59" t="str">
        <f t="shared" si="12"/>
        <v>4 Not Indicated</v>
      </c>
      <c r="ND59" t="str">
        <f t="shared" si="13"/>
        <v>4 Not Indicated</v>
      </c>
      <c r="NE59" t="str">
        <f t="shared" si="14"/>
        <v>4 Not Indicated</v>
      </c>
      <c r="NF59" t="str">
        <f t="shared" si="15"/>
        <v>4 Not Indicated</v>
      </c>
      <c r="NG59" t="str">
        <f t="shared" si="16"/>
        <v>4 Not Indicated</v>
      </c>
      <c r="NH59" s="159" t="str">
        <f t="shared" si="17"/>
        <v>Null</v>
      </c>
      <c r="NI59" t="str">
        <f t="shared" si="18"/>
        <v>Null</v>
      </c>
      <c r="NJ59" s="159" t="str">
        <f t="shared" si="19"/>
        <v>Null</v>
      </c>
      <c r="NK59" t="str">
        <f t="shared" si="20"/>
        <v>Null</v>
      </c>
      <c r="NL59" t="str">
        <f t="shared" si="21"/>
        <v>No RI Tests</v>
      </c>
      <c r="NM59">
        <f t="shared" si="22"/>
        <v>0</v>
      </c>
      <c r="NN59" t="str">
        <f>IF(OR(E59="PK",E59="K",JJ59=""),"Null",INDEX(Lookups!$EZ$4:$FW$18,MATCH($JJ59,Lookups!$EY$4:$EY$18,1),MATCH($E59,Lookups!$EZ$3:$FW$3,0)))</f>
        <v>Null</v>
      </c>
      <c r="NO59" t="str">
        <f>IF(OR(E59="PK",E59="K",JJ59=""),"Null",INDEX(Lookups!$EZ$4:$FW$18,MATCH($JJ59,Lookups!$EY$4:$EY$18,1),MATCH($E59,Lookups!$EZ$3:$FW$3,0) + 1))</f>
        <v>Null</v>
      </c>
      <c r="NP59" t="str">
        <f t="shared" si="23"/>
        <v>Null</v>
      </c>
      <c r="NQ59" t="str">
        <f t="shared" si="24"/>
        <v>Null</v>
      </c>
      <c r="NR59" t="str">
        <f t="shared" si="25"/>
        <v>Null</v>
      </c>
      <c r="NS59" t="str">
        <f t="shared" si="26"/>
        <v>No RI Tests</v>
      </c>
      <c r="NT59" t="str">
        <f t="shared" si="27"/>
        <v>No RI Tests</v>
      </c>
      <c r="NU59" t="str">
        <f t="shared" si="28"/>
        <v>No RI Tests</v>
      </c>
      <c r="NV59" s="183" t="str">
        <f t="array" ref="NV59">IF($NL59="No RI Tests","No RI Tests",VLOOKUP(IF(AND(E59="K",JJ59&lt;280),3,IF(AND(E59="K",JJ59&gt;=280),4,MAX(IF(E59=Lookups!$DF$6:$DF$99,IF(JJ59&gt;=Lookups!$DG$6:$DG$99,Lookups!$DH$6:$DH$99))))),Lookups!$DE$104:$DG$108,2,FALSE))</f>
        <v>No RI Tests</v>
      </c>
      <c r="NW59" s="161" t="str">
        <f t="array" ref="NW59">IF($NL59="No RI Tests","No RI Tests",VLOOKUP(IF(AND(E59="K",JH59&lt;280),3,IF(AND(E59="K",JH59&gt;=280),4,MAX(IF(E59=Lookups!$DF$6:$DF$99,IF(NI59&gt;=Lookups!$DG$6:$DG$99,Lookups!$DH$6:$DH$99))))),Lookups!$DE$104:$DG$108,2,FALSE))</f>
        <v>No RI Tests</v>
      </c>
      <c r="NX59" s="161" t="str">
        <f t="array" ref="NX59">IF($NL59="No RI Tests","No RI Tests",VLOOKUP(IF(AND(E59="K",NK59&lt;280),3,IF(AND(E59="K",NK59&gt;=280),4,MAX(IF(E59=Lookups!$DF$6:$DF$99,IF(NK59&gt;=Lookups!$DG$6:$DG$99,Lookups!$DH$6:$DH$99))))),Lookups!$DE$104:$DG$108,2,FALSE))</f>
        <v>No RI Tests</v>
      </c>
      <c r="NY59" t="str">
        <f t="shared" si="29"/>
        <v>Null</v>
      </c>
      <c r="NZ59" t="str">
        <f t="shared" si="30"/>
        <v>Null</v>
      </c>
      <c r="OA59" t="str">
        <f t="shared" si="31"/>
        <v>No RI for Comparison</v>
      </c>
      <c r="OB59" s="161" t="str">
        <f t="array" ref="OB59">IF($NL59="No RI Tests","No RI Tests",IF(E59="K","N/A",VLOOKUP(MAX(IF(E59=Lookups!$DF$6:$DF$99,IF(JJ59&gt;=Lookups!$DG$6:$DG$99,Lookups!$DI$6:$DI$99))),Lookups!$DE$104:$DG$108,3,FALSE)))</f>
        <v>No RI Tests</v>
      </c>
      <c r="OC59" s="161" t="str">
        <f t="array" ref="OC59">IF($NL59="No RI Tests","No RI Tests",IF(E59="K","N/A",VLOOKUP(MAX(IF(E59=Lookups!$DF$6:$DF$99,IF(NI59&gt;=Lookups!$DG$6:$DG$99,Lookups!$DI$6:$DI$99))),Lookups!$DE$104:$DG$108,3,FALSE)))</f>
        <v>No RI Tests</v>
      </c>
      <c r="OD59" s="161" t="str">
        <f t="array" ref="OD59">IF($NL59="No RI Tests","No RI Tests",IF(E59="K","N/A",VLOOKUP(MAX(IF(E59=Lookups!$DF$6:$DF$99,IF(NK59&gt;=Lookups!$DG$6:$DG$99,Lookups!$DI$6:$DI$99))),Lookups!$DE$104:$DG$108,3,FALSE)))</f>
        <v>No RI Tests</v>
      </c>
      <c r="OE59" t="str">
        <f t="shared" si="32"/>
        <v>Null</v>
      </c>
      <c r="OF59" t="str">
        <f t="shared" si="33"/>
        <v>Null</v>
      </c>
      <c r="OG59" t="str">
        <f t="shared" si="34"/>
        <v>No RI for Comparison</v>
      </c>
      <c r="OH59" t="str">
        <f t="shared" si="35"/>
        <v>Null</v>
      </c>
      <c r="OI59" t="str">
        <f t="shared" si="36"/>
        <v>Null</v>
      </c>
      <c r="OJ59" t="str">
        <f t="shared" si="37"/>
        <v>Null</v>
      </c>
      <c r="OK59" t="str">
        <f t="shared" si="38"/>
        <v>Null</v>
      </c>
      <c r="OL59" t="str">
        <f t="shared" si="39"/>
        <v>Null</v>
      </c>
      <c r="OM59" t="str">
        <f t="shared" si="40"/>
        <v>Null</v>
      </c>
      <c r="ON59" t="str">
        <f t="shared" si="41"/>
        <v>Null</v>
      </c>
      <c r="OO59" t="str">
        <f t="shared" si="42"/>
        <v>Null RI</v>
      </c>
      <c r="OP59" t="str">
        <f ca="1">IF(AND(HR59&lt;&gt;"",JJ59&lt;600),IF(HT59="Advancing","Tier 2","Tier 3"),IF(JI59="","Null",IF(OR(E59="K",E59&lt;3),"FRA Recommended",IF(JJ59&gt;=IF(E59&lt;6,400,600),IF(JJ59&lt;VLOOKUP(E59,Lookups!$AP$3:$AR$16,3,FALSE),"Tier 2","Core"),IF(JJ59&lt;400,IF(RAND()&lt;0.81,"Tier 3","Tier 2"),IF(RAND()&lt;0.51,"Tier 3","Tier 2"))))))</f>
        <v>Null</v>
      </c>
      <c r="OQ59" t="str">
        <f t="shared" si="43"/>
        <v>Null</v>
      </c>
      <c r="OR59" t="str">
        <f t="shared" si="44"/>
        <v>Null</v>
      </c>
      <c r="OS59" t="str">
        <f t="shared" si="45"/>
        <v>Null</v>
      </c>
      <c r="OT59" t="str">
        <f t="shared" si="46"/>
        <v>No RI Tests</v>
      </c>
      <c r="OU59" s="159" t="str">
        <f t="shared" si="47"/>
        <v>No PI Tests</v>
      </c>
      <c r="OV59" t="str">
        <f t="shared" si="48"/>
        <v>No PI Tests</v>
      </c>
      <c r="OW59" t="str">
        <f t="shared" si="49"/>
        <v>No PI Tests</v>
      </c>
      <c r="OX59" t="str">
        <f t="shared" si="50"/>
        <v>No PI Tests</v>
      </c>
      <c r="OY59" t="str">
        <f t="shared" si="51"/>
        <v>No PI Tests</v>
      </c>
      <c r="OZ59" t="str">
        <f t="shared" si="52"/>
        <v>No PI Tests</v>
      </c>
      <c r="PA59" s="159" t="str">
        <f t="shared" si="53"/>
        <v>No PI Tests</v>
      </c>
      <c r="PB59" t="str">
        <f t="shared" si="54"/>
        <v>No PI Tests</v>
      </c>
      <c r="PC59" t="str">
        <f t="shared" si="55"/>
        <v>No PI Tests</v>
      </c>
      <c r="PD59" t="str">
        <f t="shared" si="56"/>
        <v>No PI Tests</v>
      </c>
      <c r="PE59" t="str">
        <f t="shared" si="57"/>
        <v>No PI Tests</v>
      </c>
      <c r="PF59" t="str">
        <f t="shared" si="58"/>
        <v>No PI Tests</v>
      </c>
      <c r="PG59" t="str">
        <f t="shared" si="59"/>
        <v>No PI Tests</v>
      </c>
      <c r="PH59">
        <f t="shared" si="60"/>
        <v>0</v>
      </c>
      <c r="PI59">
        <f t="shared" si="61"/>
        <v>0</v>
      </c>
      <c r="PJ59" t="str">
        <f t="shared" si="62"/>
        <v>Null</v>
      </c>
      <c r="PK59" t="str">
        <f>IF(HR59="","Null",IF(E59&lt;3,"Null",IF(HU59=0,0,IF(HS59="Form 1",VLOOKUP(HU59,Lookups!$BE$3:$BP$63,E59,FALSE),IF(HS59="Form 2",VLOOKUP(HU59,Lookups!$BE$67:$BP$127,E59,FALSE),VLOOKUP(HU59,Lookups!$BE$130:$BP$190,E59,FALSE))))))</f>
        <v>Null</v>
      </c>
      <c r="PL59" t="str">
        <f t="shared" si="63"/>
        <v>Null</v>
      </c>
      <c r="PM59" t="str">
        <f>IF($PH59=0,"Null",IF(E59&lt;3,"Null",IF(OX59=0,0,IF(OV59="Form 1",VLOOKUP(OX59,Lookups!$BE$3:$BP$63,E59,FALSE),IF(OV59="Form 2",VLOOKUP(OX59,Lookups!$BE$67:$BP$127,E59,FALSE),VLOOKUP(OX59,Lookups!$BE$130:$BP$190,E59,FALSE))))))</f>
        <v>Null</v>
      </c>
      <c r="PN59" t="str">
        <f t="shared" si="64"/>
        <v>Null</v>
      </c>
      <c r="PO59" t="str">
        <f t="shared" si="65"/>
        <v>Null</v>
      </c>
      <c r="PP59" t="str">
        <f t="shared" si="66"/>
        <v>Null</v>
      </c>
      <c r="PQ59" t="str">
        <f>IF(HR59="","Null",IF(E59&lt;3,"Null",IF(HV59=0,0,IF(HS59="Form 1",VLOOKUP(HV59,Lookups!$BR$3:$CC$63,E59,FALSE),IF(HS59="Form 2",VLOOKUP(HV59,Lookups!$BR$67:$CC$127,E59,FALSE),VLOOKUP(HV59,Lookups!$BR$130:$CC$190,E59,FALSE))))))</f>
        <v>Null</v>
      </c>
      <c r="PR59" t="str">
        <f t="shared" si="67"/>
        <v>Null</v>
      </c>
      <c r="PS59" t="str">
        <f>IF(HR59="","Null",IF(E59&lt;3,"Null",IF(OY59=0,0,IF(OW59="Form 1",VLOOKUP(OY59,Lookups!$BR$3:$CC$63,E59,FALSE),IF(OW59="Form 2",VLOOKUP(OY59,Lookups!$BR$67:$CC$127,E59,FALSE),VLOOKUP(OY59,Lookups!$BR$130:$CC$190,E59,FALSE))))))</f>
        <v>Null</v>
      </c>
      <c r="PT59" t="str">
        <f t="shared" si="68"/>
        <v>Null</v>
      </c>
      <c r="PU59" t="str">
        <f t="shared" si="69"/>
        <v>Null</v>
      </c>
      <c r="PV59" t="str">
        <f t="shared" si="70"/>
        <v>Null</v>
      </c>
      <c r="PW59" t="str">
        <f t="shared" si="71"/>
        <v>No PI Tests</v>
      </c>
      <c r="PX59">
        <f t="shared" si="72"/>
        <v>0</v>
      </c>
      <c r="PY59">
        <f t="shared" si="73"/>
        <v>0</v>
      </c>
      <c r="PZ59" t="str">
        <f t="shared" si="74"/>
        <v>Null</v>
      </c>
      <c r="QA59" t="str">
        <f t="shared" si="75"/>
        <v>Null</v>
      </c>
      <c r="QB59" t="str">
        <f t="shared" si="76"/>
        <v>Null</v>
      </c>
      <c r="QC59" t="str">
        <f>IF($MS59="System 44 Record",IF(BQ59&lt;MEDIAN(Directions!$F$3,Directions!$F$6),"Mid-Year Exited Student","Full Year Participant")&amp;IF(BP59&lt;Directions!$F$3,", Started Prior Year",", Started This Year"),"Null")</f>
        <v>Null</v>
      </c>
      <c r="QD59" t="str">
        <f t="shared" si="77"/>
        <v>Null</v>
      </c>
      <c r="QE59">
        <f t="shared" si="78"/>
        <v>0</v>
      </c>
      <c r="QF59">
        <f t="shared" si="79"/>
        <v>0</v>
      </c>
      <c r="QG59">
        <f t="shared" si="80"/>
        <v>0</v>
      </c>
      <c r="QH59">
        <f t="shared" si="81"/>
        <v>0</v>
      </c>
      <c r="QI59">
        <f t="shared" si="82"/>
        <v>0</v>
      </c>
      <c r="QJ59" t="str">
        <f t="shared" si="83"/>
        <v>Used None</v>
      </c>
      <c r="QK59" t="str">
        <f t="shared" si="84"/>
        <v>Null</v>
      </c>
      <c r="QL59" t="str">
        <f t="shared" si="85"/>
        <v>Null</v>
      </c>
      <c r="QM59" t="str">
        <f>IF($MS59="READ 180 Record",IF(AQ59="","Null",VLOOKUP(JJ59,Lookups!$DX$3:$EB$2054,AN59+1,FALSE)),"Null")</f>
        <v>Null</v>
      </c>
      <c r="QN59" t="str">
        <f t="shared" si="86"/>
        <v>Null</v>
      </c>
    </row>
    <row r="60" spans="1:456" x14ac:dyDescent="0.25">
      <c r="A60" s="161" t="s">
        <v>1447</v>
      </c>
      <c r="B60" s="161" t="s">
        <v>1447</v>
      </c>
      <c r="C60" s="161" t="s">
        <v>1447</v>
      </c>
      <c r="D60" s="161" t="s">
        <v>1447</v>
      </c>
      <c r="E60" s="161">
        <v>5</v>
      </c>
      <c r="F60" s="161" t="s">
        <v>1447</v>
      </c>
      <c r="G60" s="161" t="s">
        <v>875</v>
      </c>
      <c r="H60" s="161" t="s">
        <v>901</v>
      </c>
      <c r="I60" s="161">
        <v>0</v>
      </c>
      <c r="J60" s="159">
        <v>42500</v>
      </c>
      <c r="K60" s="161">
        <v>0</v>
      </c>
      <c r="L60" s="161">
        <v>0</v>
      </c>
      <c r="M60" s="161">
        <v>0</v>
      </c>
      <c r="N60" s="161">
        <v>0</v>
      </c>
      <c r="O60" s="161">
        <v>0</v>
      </c>
      <c r="P60" s="161">
        <v>0</v>
      </c>
      <c r="Q60" s="161">
        <v>0</v>
      </c>
      <c r="R60" s="161">
        <v>0</v>
      </c>
      <c r="S60" s="161">
        <v>0</v>
      </c>
      <c r="T60" s="161">
        <v>0</v>
      </c>
      <c r="U60" s="161">
        <v>0</v>
      </c>
      <c r="V60" s="161">
        <v>0</v>
      </c>
      <c r="W60" s="161">
        <v>0</v>
      </c>
      <c r="X60" s="161">
        <v>0</v>
      </c>
      <c r="AB60" s="161" t="s">
        <v>242</v>
      </c>
      <c r="AC60" s="161" t="s">
        <v>242</v>
      </c>
      <c r="AD60" s="161" t="s">
        <v>242</v>
      </c>
      <c r="AE60" s="161" t="s">
        <v>242</v>
      </c>
      <c r="AF60" s="161" t="s">
        <v>241</v>
      </c>
      <c r="AG60" s="161" t="s">
        <v>241</v>
      </c>
      <c r="AH60" s="161" t="s">
        <v>242</v>
      </c>
      <c r="AI60" s="161">
        <v>20150801</v>
      </c>
      <c r="AJ60" s="161">
        <v>20160525</v>
      </c>
      <c r="AK60" s="161" t="s">
        <v>869</v>
      </c>
      <c r="AL60" t="s">
        <v>1078</v>
      </c>
      <c r="BN60" t="s">
        <v>1076</v>
      </c>
      <c r="BO60" t="s">
        <v>901</v>
      </c>
      <c r="BP60" s="159">
        <v>42417</v>
      </c>
      <c r="BQ60" s="159">
        <v>42492</v>
      </c>
      <c r="BR60" t="s">
        <v>877</v>
      </c>
      <c r="BS60">
        <v>-416</v>
      </c>
      <c r="BT60" s="159">
        <v>42492</v>
      </c>
      <c r="BU60">
        <v>2</v>
      </c>
      <c r="BV60">
        <v>2</v>
      </c>
      <c r="BW60">
        <v>9</v>
      </c>
      <c r="BX60">
        <v>23</v>
      </c>
      <c r="BY60">
        <v>272</v>
      </c>
      <c r="BZ60">
        <v>280</v>
      </c>
      <c r="CA60">
        <v>0</v>
      </c>
      <c r="CB60">
        <v>14</v>
      </c>
      <c r="CC60">
        <v>30</v>
      </c>
      <c r="CD60">
        <v>84</v>
      </c>
      <c r="CE60">
        <v>85</v>
      </c>
      <c r="CF60">
        <v>50</v>
      </c>
      <c r="CG60">
        <v>94</v>
      </c>
      <c r="CH60">
        <v>90</v>
      </c>
      <c r="CI60">
        <v>705</v>
      </c>
      <c r="CJ60">
        <v>2.2000000000000002</v>
      </c>
      <c r="CK60">
        <v>2</v>
      </c>
      <c r="CL60">
        <v>1</v>
      </c>
      <c r="ET60" s="161">
        <v>0</v>
      </c>
      <c r="EU60" s="161">
        <v>0</v>
      </c>
      <c r="EV60" s="161">
        <v>0</v>
      </c>
      <c r="EW60" s="161">
        <v>0</v>
      </c>
      <c r="EX60" s="161">
        <v>0</v>
      </c>
      <c r="EY60" s="161">
        <v>0</v>
      </c>
      <c r="EZ60" s="161">
        <v>0</v>
      </c>
      <c r="FA60" s="161">
        <v>0</v>
      </c>
      <c r="FB60" s="161">
        <v>0</v>
      </c>
      <c r="FC60" s="161">
        <v>0</v>
      </c>
      <c r="FD60" s="161">
        <v>0</v>
      </c>
      <c r="FE60" s="161">
        <v>0</v>
      </c>
      <c r="HN60" s="161" t="s">
        <v>901</v>
      </c>
      <c r="HO60" s="159">
        <v>42412</v>
      </c>
      <c r="HP60" s="159">
        <v>42500</v>
      </c>
      <c r="HQ60" s="161">
        <v>2</v>
      </c>
      <c r="HR60" s="159">
        <v>42412</v>
      </c>
      <c r="HS60" s="161" t="s">
        <v>872</v>
      </c>
      <c r="HT60" s="161" t="s">
        <v>878</v>
      </c>
      <c r="HU60" s="161">
        <v>19</v>
      </c>
      <c r="HV60" s="161">
        <v>8</v>
      </c>
      <c r="HW60" s="161">
        <v>0</v>
      </c>
      <c r="HX60" s="159">
        <v>42500</v>
      </c>
      <c r="HY60" s="161" t="s">
        <v>874</v>
      </c>
      <c r="HZ60" s="161" t="s">
        <v>873</v>
      </c>
      <c r="IA60" s="161">
        <v>18</v>
      </c>
      <c r="IB60" s="161">
        <v>12</v>
      </c>
      <c r="IC60" s="161">
        <v>0</v>
      </c>
      <c r="JB60" s="161" t="s">
        <v>901</v>
      </c>
      <c r="JC60" s="161">
        <v>1</v>
      </c>
      <c r="JD60" s="161">
        <v>1</v>
      </c>
      <c r="JE60" s="161">
        <v>1</v>
      </c>
      <c r="JF60" s="161">
        <v>370</v>
      </c>
      <c r="JG60" s="159">
        <v>42500</v>
      </c>
      <c r="JH60" s="161">
        <v>0</v>
      </c>
      <c r="JI60" s="159">
        <v>42412</v>
      </c>
      <c r="JJ60" s="161">
        <v>0</v>
      </c>
      <c r="JK60" s="161">
        <v>5</v>
      </c>
      <c r="JL60" s="159">
        <v>42500</v>
      </c>
      <c r="JM60" s="161">
        <v>0</v>
      </c>
      <c r="JN60" s="161">
        <v>6</v>
      </c>
      <c r="MN60" t="str">
        <f t="shared" si="0"/>
        <v>NoNoNoYesYesNo</v>
      </c>
      <c r="MO60" t="str">
        <f>IF(AND(MN60="NoNoNoNoNoNo",JI60=""),"No Programs",VLOOKUP(MN60,Lookups!$DA$4:$DB$67,2,FALSE))</f>
        <v>System 44 Only</v>
      </c>
      <c r="MP60">
        <f t="shared" si="1"/>
        <v>0</v>
      </c>
      <c r="MQ60" t="str">
        <f t="shared" si="2"/>
        <v>System 44 User</v>
      </c>
      <c r="MR60" t="str">
        <f>Directions!$D$3</f>
        <v>Usage</v>
      </c>
      <c r="MS60" t="str">
        <f>VLOOKUP(MQ60,Lookups!$CU$71:$CV$80,2,FALSE)</f>
        <v>System 44 Record</v>
      </c>
      <c r="MT60">
        <f t="shared" si="3"/>
        <v>1</v>
      </c>
      <c r="MU60">
        <f t="shared" si="4"/>
        <v>1</v>
      </c>
      <c r="MV60">
        <f t="shared" si="5"/>
        <v>1</v>
      </c>
      <c r="MW60">
        <f t="shared" si="6"/>
        <v>1</v>
      </c>
      <c r="MX60">
        <f t="shared" si="7"/>
        <v>12.571428571428571</v>
      </c>
      <c r="MY60" t="str">
        <f t="shared" si="8"/>
        <v>Not Used</v>
      </c>
      <c r="MZ60">
        <f t="shared" si="9"/>
        <v>0</v>
      </c>
      <c r="NA60" t="str">
        <f t="shared" si="10"/>
        <v>Not Available</v>
      </c>
      <c r="NB60" t="str">
        <f t="shared" si="11"/>
        <v>Not Available</v>
      </c>
      <c r="NC60" t="str">
        <f t="shared" si="12"/>
        <v>4 Not Indicated</v>
      </c>
      <c r="ND60" t="str">
        <f t="shared" si="13"/>
        <v>4 Not Indicated</v>
      </c>
      <c r="NE60" t="str">
        <f t="shared" si="14"/>
        <v>4 Not Indicated</v>
      </c>
      <c r="NF60" t="str">
        <f t="shared" si="15"/>
        <v>4 Not Indicated</v>
      </c>
      <c r="NG60" t="str">
        <f t="shared" si="16"/>
        <v>4 Not Indicated</v>
      </c>
      <c r="NH60" s="159">
        <f t="shared" si="17"/>
        <v>42500</v>
      </c>
      <c r="NI60">
        <f t="shared" si="18"/>
        <v>0</v>
      </c>
      <c r="NJ60" s="159">
        <f t="shared" si="19"/>
        <v>0</v>
      </c>
      <c r="NK60">
        <f t="shared" si="20"/>
        <v>0</v>
      </c>
      <c r="NL60">
        <f t="shared" si="21"/>
        <v>12.571428571428571</v>
      </c>
      <c r="NM60">
        <f t="shared" si="22"/>
        <v>1</v>
      </c>
      <c r="NN60">
        <f>IF(OR(E60="PK",E60="K",JJ60=""),"Null",INDEX(Lookups!$EZ$4:$FW$18,MATCH($JJ60,Lookups!$EY$4:$EY$18,1),MATCH($E60,Lookups!$EZ$3:$FW$3,0)))</f>
        <v>235</v>
      </c>
      <c r="NO60">
        <f>IF(OR(E60="PK",E60="K",JJ60=""),"Null",INDEX(Lookups!$EZ$4:$FW$18,MATCH($JJ60,Lookups!$EY$4:$EY$18,1),MATCH($E60,Lookups!$EZ$3:$FW$3,0) + 1))</f>
        <v>335</v>
      </c>
      <c r="NP60">
        <f t="shared" si="23"/>
        <v>470</v>
      </c>
      <c r="NQ60" t="str">
        <f t="shared" si="24"/>
        <v>PI is Recommended</v>
      </c>
      <c r="NR60" t="str">
        <f t="shared" si="25"/>
        <v>PI is Recommended</v>
      </c>
      <c r="NS60" t="str">
        <f t="shared" si="26"/>
        <v>BR to 199L</v>
      </c>
      <c r="NT60" t="str">
        <f t="shared" si="27"/>
        <v>BR to 199L</v>
      </c>
      <c r="NU60" t="str">
        <f t="shared" si="28"/>
        <v>BR to 199L</v>
      </c>
      <c r="NV60" s="183" t="str">
        <f t="array" ref="NV60">IF($NL60="No RI Tests","No RI Tests",VLOOKUP(IF(AND(E60="K",JJ60&lt;280),3,IF(AND(E60="K",JJ60&gt;=280),4,MAX(IF(E60=Lookups!$DF$6:$DF$99,IF(JJ60&gt;=Lookups!$DG$6:$DG$99,Lookups!$DH$6:$DH$99))))),Lookups!$DE$104:$DG$108,2,FALSE))</f>
        <v>1 Below Basic</v>
      </c>
      <c r="NW60" s="161" t="str">
        <f t="array" ref="NW60">IF($NL60="No RI Tests","No RI Tests",VLOOKUP(IF(AND(E60="K",JH60&lt;280),3,IF(AND(E60="K",JH60&gt;=280),4,MAX(IF(E60=Lookups!$DF$6:$DF$99,IF(NI60&gt;=Lookups!$DG$6:$DG$99,Lookups!$DH$6:$DH$99))))),Lookups!$DE$104:$DG$108,2,FALSE))</f>
        <v>1 Below Basic</v>
      </c>
      <c r="NX60" s="161" t="str">
        <f t="array" ref="NX60">IF($NL60="No RI Tests","No RI Tests",VLOOKUP(IF(AND(E60="K",NK60&lt;280),3,IF(AND(E60="K",NK60&gt;=280),4,MAX(IF(E60=Lookups!$DF$6:$DF$99,IF(NK60&gt;=Lookups!$DG$6:$DG$99,Lookups!$DH$6:$DH$99))))),Lookups!$DE$104:$DG$108,2,FALSE))</f>
        <v>1 Below Basic</v>
      </c>
      <c r="NY60">
        <f t="shared" si="29"/>
        <v>1</v>
      </c>
      <c r="NZ60">
        <f t="shared" si="30"/>
        <v>0</v>
      </c>
      <c r="OA60" t="str">
        <f t="shared" si="31"/>
        <v>Maintained Performance Level</v>
      </c>
      <c r="OB60" s="161" t="str">
        <f t="array" ref="OB60">IF($NL60="No RI Tests","No RI Tests",IF(E60="K","N/A",VLOOKUP(MAX(IF(E60=Lookups!$DF$6:$DF$99,IF(JJ60&gt;=Lookups!$DG$6:$DG$99,Lookups!$DI$6:$DI$99))),Lookups!$DE$104:$DG$108,3,FALSE)))</f>
        <v>1 Limited</v>
      </c>
      <c r="OC60" s="161" t="str">
        <f t="array" ref="OC60">IF($NL60="No RI Tests","No RI Tests",IF(E60="K","N/A",VLOOKUP(MAX(IF(E60=Lookups!$DF$6:$DF$99,IF(NI60&gt;=Lookups!$DG$6:$DG$99,Lookups!$DI$6:$DI$99))),Lookups!$DE$104:$DG$108,3,FALSE)))</f>
        <v>1 Limited</v>
      </c>
      <c r="OD60" s="161" t="str">
        <f t="array" ref="OD60">IF($NL60="No RI Tests","No RI Tests",IF(E60="K","N/A",VLOOKUP(MAX(IF(E60=Lookups!$DF$6:$DF$99,IF(NK60&gt;=Lookups!$DG$6:$DG$99,Lookups!$DI$6:$DI$99))),Lookups!$DE$104:$DG$108,3,FALSE)))</f>
        <v>1 Limited</v>
      </c>
      <c r="OE60">
        <f t="shared" si="32"/>
        <v>1</v>
      </c>
      <c r="OF60">
        <f t="shared" si="33"/>
        <v>0</v>
      </c>
      <c r="OG60" t="str">
        <f t="shared" si="34"/>
        <v>Maintained Performance Level</v>
      </c>
      <c r="OH60">
        <f t="shared" si="35"/>
        <v>0</v>
      </c>
      <c r="OI60">
        <f t="shared" si="36"/>
        <v>0</v>
      </c>
      <c r="OJ60">
        <f t="shared" si="37"/>
        <v>0</v>
      </c>
      <c r="OK60">
        <f t="shared" si="38"/>
        <v>0</v>
      </c>
      <c r="OL60">
        <f t="shared" si="39"/>
        <v>0</v>
      </c>
      <c r="OM60" t="str">
        <f t="shared" si="40"/>
        <v>Winter Administration</v>
      </c>
      <c r="ON60" t="str">
        <f t="shared" si="41"/>
        <v>Winter Administration</v>
      </c>
      <c r="OO60" t="str">
        <f t="shared" si="42"/>
        <v>Winter Administration RI</v>
      </c>
      <c r="OP60" t="str">
        <f ca="1">IF(AND(HR60&lt;&gt;"",JJ60&lt;600),IF(HT60="Advancing","Tier 2","Tier 3"),IF(JI60="","Null",IF(OR(E60="K",E60&lt;3),"FRA Recommended",IF(JJ60&gt;=IF(E60&lt;6,400,600),IF(JJ60&lt;VLOOKUP(E60,Lookups!$AP$3:$AR$16,3,FALSE),"Tier 2","Core"),IF(JJ60&lt;400,IF(RAND()&lt;0.81,"Tier 3","Tier 2"),IF(RAND()&lt;0.51,"Tier 3","Tier 2"))))))</f>
        <v>Tier 3</v>
      </c>
      <c r="OQ60" t="str">
        <f t="shared" si="43"/>
        <v>Average Reading Invt. Under 15 Minutes Long</v>
      </c>
      <c r="OR60">
        <f t="shared" si="44"/>
        <v>0</v>
      </c>
      <c r="OS60" t="str">
        <f t="shared" si="45"/>
        <v>Null</v>
      </c>
      <c r="OT60">
        <f t="shared" si="46"/>
        <v>0</v>
      </c>
      <c r="OU60" s="159">
        <f t="shared" si="47"/>
        <v>42500</v>
      </c>
      <c r="OV60" t="str">
        <f t="shared" si="48"/>
        <v>Form 2</v>
      </c>
      <c r="OW60" t="str">
        <f t="shared" si="49"/>
        <v>Developing</v>
      </c>
      <c r="OX60">
        <f t="shared" si="50"/>
        <v>18</v>
      </c>
      <c r="OY60">
        <f t="shared" si="51"/>
        <v>12</v>
      </c>
      <c r="OZ60">
        <f t="shared" si="52"/>
        <v>0</v>
      </c>
      <c r="PA60" s="159">
        <f t="shared" si="53"/>
        <v>42500</v>
      </c>
      <c r="PB60" t="str">
        <f t="shared" si="54"/>
        <v>Form 2</v>
      </c>
      <c r="PC60" t="str">
        <f t="shared" si="55"/>
        <v>Developing</v>
      </c>
      <c r="PD60">
        <f t="shared" si="56"/>
        <v>18</v>
      </c>
      <c r="PE60">
        <f t="shared" si="57"/>
        <v>12</v>
      </c>
      <c r="PF60">
        <f t="shared" si="58"/>
        <v>0</v>
      </c>
      <c r="PG60">
        <f t="shared" si="59"/>
        <v>12.571428571428571</v>
      </c>
      <c r="PH60">
        <f t="shared" si="60"/>
        <v>1</v>
      </c>
      <c r="PI60">
        <f t="shared" si="61"/>
        <v>1</v>
      </c>
      <c r="PJ60">
        <f t="shared" si="62"/>
        <v>19</v>
      </c>
      <c r="PK60">
        <f>IF(HR60="","Null",IF(E60&lt;3,"Null",IF(HU60=0,0,IF(HS60="Form 1",VLOOKUP(HU60,Lookups!$BE$3:$BP$63,E60,FALSE),IF(HS60="Form 2",VLOOKUP(HU60,Lookups!$BE$67:$BP$127,E60,FALSE),VLOOKUP(HU60,Lookups!$BE$130:$BP$190,E60,FALSE))))))</f>
        <v>1</v>
      </c>
      <c r="PL60">
        <f t="shared" si="63"/>
        <v>18</v>
      </c>
      <c r="PM60">
        <f>IF($PH60=0,"Null",IF(E60&lt;3,"Null",IF(OX60=0,0,IF(OV60="Form 1",VLOOKUP(OX60,Lookups!$BE$3:$BP$63,E60,FALSE),IF(OV60="Form 2",VLOOKUP(OX60,Lookups!$BE$67:$BP$127,E60,FALSE),VLOOKUP(OX60,Lookups!$BE$130:$BP$190,E60,FALSE))))))</f>
        <v>0</v>
      </c>
      <c r="PN60">
        <f t="shared" si="64"/>
        <v>-1</v>
      </c>
      <c r="PO60">
        <f t="shared" si="65"/>
        <v>0</v>
      </c>
      <c r="PP60">
        <f t="shared" si="66"/>
        <v>8</v>
      </c>
      <c r="PQ60">
        <f>IF(HR60="","Null",IF(E60&lt;3,"Null",IF(HV60=0,0,IF(HS60="Form 1",VLOOKUP(HV60,Lookups!$BR$3:$CC$63,E60,FALSE),IF(HS60="Form 2",VLOOKUP(HV60,Lookups!$BR$67:$CC$127,E60,FALSE),VLOOKUP(HV60,Lookups!$BR$130:$CC$190,E60,FALSE))))))</f>
        <v>10</v>
      </c>
      <c r="PR60">
        <f t="shared" si="67"/>
        <v>12</v>
      </c>
      <c r="PS60">
        <f>IF(HR60="","Null",IF(E60&lt;3,"Null",IF(OY60=0,0,IF(OW60="Form 1",VLOOKUP(OY60,Lookups!$BR$3:$CC$63,E60,FALSE),IF(OW60="Form 2",VLOOKUP(OY60,Lookups!$BR$67:$CC$127,E60,FALSE),VLOOKUP(OY60,Lookups!$BR$130:$CC$190,E60,FALSE))))))</f>
        <v>16</v>
      </c>
      <c r="PT60">
        <f t="shared" si="68"/>
        <v>4</v>
      </c>
      <c r="PU60">
        <f t="shared" si="69"/>
        <v>1</v>
      </c>
      <c r="PV60">
        <f t="shared" si="70"/>
        <v>0</v>
      </c>
      <c r="PW60" t="str">
        <f t="shared" si="71"/>
        <v>Winter to Spring PI Administration</v>
      </c>
      <c r="PX60">
        <f t="shared" si="72"/>
        <v>0</v>
      </c>
      <c r="PY60">
        <f t="shared" si="73"/>
        <v>1</v>
      </c>
      <c r="PZ60" t="str">
        <f t="shared" si="74"/>
        <v>20 to 39 Sessions</v>
      </c>
      <c r="QA60" t="str">
        <f t="shared" si="75"/>
        <v>Series 1</v>
      </c>
      <c r="QB60" t="str">
        <f t="shared" si="76"/>
        <v>In Series 1 to 4</v>
      </c>
      <c r="QC60" t="str">
        <f>IF($MS60="System 44 Record",IF(BQ60&lt;MEDIAN(Directions!$F$3,Directions!$F$6),"Mid-Year Exited Student","Full Year Participant")&amp;IF(BP60&lt;Directions!$F$3,", Started Prior Year",", Started This Year"),"Null")</f>
        <v>Full Year Participant, Started This Year</v>
      </c>
      <c r="QD60">
        <f t="shared" si="77"/>
        <v>0</v>
      </c>
      <c r="QE60">
        <f t="shared" si="78"/>
        <v>0</v>
      </c>
      <c r="QF60">
        <f t="shared" si="79"/>
        <v>1</v>
      </c>
      <c r="QG60">
        <f t="shared" si="80"/>
        <v>0</v>
      </c>
      <c r="QH60">
        <f t="shared" si="81"/>
        <v>0</v>
      </c>
      <c r="QI60">
        <f t="shared" si="82"/>
        <v>0</v>
      </c>
      <c r="QJ60" t="str">
        <f t="shared" si="83"/>
        <v>RC! Only</v>
      </c>
      <c r="QK60" t="str">
        <f t="shared" si="84"/>
        <v>Null</v>
      </c>
      <c r="QL60" t="str">
        <f t="shared" si="85"/>
        <v>Null</v>
      </c>
      <c r="QM60" t="str">
        <f>IF($MS60="READ 180 Record",IF(AQ60="","Null",VLOOKUP(JJ60,Lookups!$DX$3:$EB$2054,AN60+1,FALSE)),"Null")</f>
        <v>Null</v>
      </c>
      <c r="QN60" t="str">
        <f t="shared" si="86"/>
        <v>Null</v>
      </c>
    </row>
    <row r="61" spans="1:456" x14ac:dyDescent="0.25">
      <c r="A61" s="161" t="s">
        <v>1447</v>
      </c>
      <c r="B61" s="161" t="s">
        <v>1447</v>
      </c>
      <c r="C61" s="161" t="s">
        <v>1447</v>
      </c>
      <c r="D61" s="161" t="s">
        <v>1447</v>
      </c>
      <c r="E61" s="161">
        <v>6</v>
      </c>
      <c r="F61" s="161" t="s">
        <v>1447</v>
      </c>
      <c r="G61" s="161" t="s">
        <v>875</v>
      </c>
      <c r="H61" s="161" t="s">
        <v>894</v>
      </c>
      <c r="I61" s="161">
        <v>102</v>
      </c>
      <c r="J61" s="159">
        <v>42499</v>
      </c>
      <c r="K61" s="161">
        <v>0</v>
      </c>
      <c r="L61" s="161">
        <v>0</v>
      </c>
      <c r="M61" s="161">
        <v>0</v>
      </c>
      <c r="N61" s="161">
        <v>0</v>
      </c>
      <c r="O61" s="161">
        <v>0</v>
      </c>
      <c r="P61" s="161">
        <v>0</v>
      </c>
      <c r="Q61" s="161">
        <v>0</v>
      </c>
      <c r="R61" s="161">
        <v>0</v>
      </c>
      <c r="S61" s="161">
        <v>0</v>
      </c>
      <c r="T61" s="161">
        <v>0</v>
      </c>
      <c r="U61" s="161">
        <v>0</v>
      </c>
      <c r="V61" s="161">
        <v>0</v>
      </c>
      <c r="W61" s="161">
        <v>0</v>
      </c>
      <c r="X61" s="161">
        <v>0</v>
      </c>
      <c r="AB61" s="161" t="s">
        <v>242</v>
      </c>
      <c r="AC61" s="161" t="s">
        <v>242</v>
      </c>
      <c r="AD61" s="161" t="s">
        <v>242</v>
      </c>
      <c r="AE61" s="161" t="s">
        <v>242</v>
      </c>
      <c r="AF61" s="161" t="s">
        <v>241</v>
      </c>
      <c r="AG61" s="161" t="s">
        <v>241</v>
      </c>
      <c r="AH61" s="161" t="s">
        <v>242</v>
      </c>
      <c r="AI61" s="161">
        <v>20150801</v>
      </c>
      <c r="AJ61" s="161">
        <v>20160525</v>
      </c>
      <c r="AK61" s="161" t="s">
        <v>869</v>
      </c>
      <c r="AL61" t="s">
        <v>1078</v>
      </c>
      <c r="BN61" t="s">
        <v>1076</v>
      </c>
      <c r="BO61" t="s">
        <v>894</v>
      </c>
      <c r="BP61" s="159">
        <v>42417</v>
      </c>
      <c r="BQ61" s="159">
        <v>42488</v>
      </c>
      <c r="BR61" t="s">
        <v>871</v>
      </c>
      <c r="BS61">
        <v>102</v>
      </c>
      <c r="BT61" s="159">
        <v>42488</v>
      </c>
      <c r="BU61">
        <v>4</v>
      </c>
      <c r="BV61">
        <v>5</v>
      </c>
      <c r="BW61">
        <v>28</v>
      </c>
      <c r="BX61">
        <v>20</v>
      </c>
      <c r="BY61">
        <v>248</v>
      </c>
      <c r="BZ61">
        <v>265</v>
      </c>
      <c r="CA61">
        <v>24</v>
      </c>
      <c r="CB61">
        <v>12</v>
      </c>
      <c r="CC61">
        <v>62</v>
      </c>
      <c r="CD61">
        <v>93</v>
      </c>
      <c r="CE61">
        <v>74</v>
      </c>
      <c r="CF61">
        <v>92</v>
      </c>
      <c r="CG61">
        <v>90</v>
      </c>
      <c r="CH61">
        <v>86</v>
      </c>
      <c r="CI61">
        <v>2588</v>
      </c>
      <c r="CJ61">
        <v>2.5</v>
      </c>
      <c r="CK61">
        <v>4</v>
      </c>
      <c r="CL61">
        <v>4</v>
      </c>
      <c r="ET61" s="161">
        <v>0</v>
      </c>
      <c r="EU61" s="161">
        <v>0</v>
      </c>
      <c r="EV61" s="161">
        <v>0</v>
      </c>
      <c r="EW61" s="161">
        <v>0</v>
      </c>
      <c r="EX61" s="161">
        <v>0</v>
      </c>
      <c r="EY61" s="161">
        <v>0</v>
      </c>
      <c r="EZ61" s="161">
        <v>0</v>
      </c>
      <c r="FA61" s="161">
        <v>0</v>
      </c>
      <c r="FB61" s="161">
        <v>0</v>
      </c>
      <c r="FC61" s="161">
        <v>0</v>
      </c>
      <c r="FD61" s="161">
        <v>0</v>
      </c>
      <c r="FE61" s="161">
        <v>0</v>
      </c>
      <c r="HN61" s="161" t="s">
        <v>894</v>
      </c>
      <c r="HO61" s="159">
        <v>42412</v>
      </c>
      <c r="HP61" s="159">
        <v>42500</v>
      </c>
      <c r="HQ61" s="161">
        <v>2</v>
      </c>
      <c r="HR61" s="159">
        <v>42412</v>
      </c>
      <c r="HS61" s="161" t="s">
        <v>872</v>
      </c>
      <c r="HT61" s="161" t="s">
        <v>873</v>
      </c>
      <c r="HU61" s="161">
        <v>31</v>
      </c>
      <c r="HV61" s="161">
        <v>15</v>
      </c>
      <c r="HW61" s="161">
        <v>0</v>
      </c>
      <c r="HX61" s="159">
        <v>42500</v>
      </c>
      <c r="HY61" s="161" t="s">
        <v>874</v>
      </c>
      <c r="HZ61" s="161" t="s">
        <v>873</v>
      </c>
      <c r="IA61" s="161">
        <v>30</v>
      </c>
      <c r="IB61" s="161">
        <v>19</v>
      </c>
      <c r="IC61" s="161">
        <v>0</v>
      </c>
      <c r="JB61" s="161" t="s">
        <v>894</v>
      </c>
      <c r="JC61" s="161">
        <v>4</v>
      </c>
      <c r="JD61" s="161">
        <v>4</v>
      </c>
      <c r="JE61" s="161">
        <v>4</v>
      </c>
      <c r="JF61" s="161">
        <v>1555</v>
      </c>
      <c r="JG61" s="159">
        <v>42499</v>
      </c>
      <c r="JH61" s="161">
        <v>102</v>
      </c>
      <c r="JI61" s="159">
        <v>42412</v>
      </c>
      <c r="JJ61" s="161">
        <v>35</v>
      </c>
      <c r="JK61" s="161">
        <v>9</v>
      </c>
      <c r="JL61" s="159">
        <v>42499</v>
      </c>
      <c r="JM61" s="161">
        <v>102</v>
      </c>
      <c r="JN61" s="161">
        <v>7</v>
      </c>
      <c r="MN61" t="str">
        <f t="shared" si="0"/>
        <v>NoNoNoYesYesNo</v>
      </c>
      <c r="MO61" t="str">
        <f>IF(AND(MN61="NoNoNoNoNoNo",JI61=""),"No Programs",VLOOKUP(MN61,Lookups!$DA$4:$DB$67,2,FALSE))</f>
        <v>System 44 Only</v>
      </c>
      <c r="MP61">
        <f t="shared" si="1"/>
        <v>0</v>
      </c>
      <c r="MQ61" t="str">
        <f t="shared" si="2"/>
        <v>System 44 User</v>
      </c>
      <c r="MR61" t="str">
        <f>Directions!$D$3</f>
        <v>Usage</v>
      </c>
      <c r="MS61" t="str">
        <f>VLOOKUP(MQ61,Lookups!$CU$71:$CV$80,2,FALSE)</f>
        <v>System 44 Record</v>
      </c>
      <c r="MT61">
        <f t="shared" si="3"/>
        <v>1</v>
      </c>
      <c r="MU61">
        <f t="shared" si="4"/>
        <v>1</v>
      </c>
      <c r="MV61">
        <f t="shared" si="5"/>
        <v>1</v>
      </c>
      <c r="MW61">
        <f t="shared" si="6"/>
        <v>1</v>
      </c>
      <c r="MX61">
        <f t="shared" si="7"/>
        <v>12.571428571428571</v>
      </c>
      <c r="MY61" t="str">
        <f t="shared" si="8"/>
        <v>Not Used</v>
      </c>
      <c r="MZ61">
        <f t="shared" si="9"/>
        <v>0</v>
      </c>
      <c r="NA61" t="str">
        <f t="shared" si="10"/>
        <v>Not Available</v>
      </c>
      <c r="NB61" t="str">
        <f t="shared" si="11"/>
        <v>Not Available</v>
      </c>
      <c r="NC61" t="str">
        <f t="shared" si="12"/>
        <v>4 Not Indicated</v>
      </c>
      <c r="ND61" t="str">
        <f t="shared" si="13"/>
        <v>4 Not Indicated</v>
      </c>
      <c r="NE61" t="str">
        <f t="shared" si="14"/>
        <v>4 Not Indicated</v>
      </c>
      <c r="NF61" t="str">
        <f t="shared" si="15"/>
        <v>4 Not Indicated</v>
      </c>
      <c r="NG61" t="str">
        <f t="shared" si="16"/>
        <v>4 Not Indicated</v>
      </c>
      <c r="NH61" s="159">
        <f t="shared" si="17"/>
        <v>42499</v>
      </c>
      <c r="NI61">
        <f t="shared" si="18"/>
        <v>102</v>
      </c>
      <c r="NJ61" s="159">
        <f t="shared" si="19"/>
        <v>42499</v>
      </c>
      <c r="NK61">
        <f t="shared" si="20"/>
        <v>102</v>
      </c>
      <c r="NL61">
        <f t="shared" si="21"/>
        <v>12.428571428571429</v>
      </c>
      <c r="NM61">
        <f t="shared" si="22"/>
        <v>1</v>
      </c>
      <c r="NN61">
        <f>IF(OR(E61="PK",E61="K",JJ61=""),"Null",INDEX(Lookups!$EZ$4:$FW$18,MATCH($JJ61,Lookups!$EY$4:$EY$18,1),MATCH($E61,Lookups!$EZ$3:$FW$3,0)))</f>
        <v>205</v>
      </c>
      <c r="NO61">
        <f>IF(OR(E61="PK",E61="K",JJ61=""),"Null",INDEX(Lookups!$EZ$4:$FW$18,MATCH($JJ61,Lookups!$EY$4:$EY$18,1),MATCH($E61,Lookups!$EZ$3:$FW$3,0) + 1))</f>
        <v>315</v>
      </c>
      <c r="NP61">
        <f t="shared" si="23"/>
        <v>410</v>
      </c>
      <c r="NQ61" t="str">
        <f t="shared" si="24"/>
        <v>PI is Recommended</v>
      </c>
      <c r="NR61" t="str">
        <f t="shared" si="25"/>
        <v>PI is Recommended</v>
      </c>
      <c r="NS61" t="str">
        <f t="shared" si="26"/>
        <v>BR to 199L</v>
      </c>
      <c r="NT61" t="str">
        <f t="shared" si="27"/>
        <v>BR to 199L</v>
      </c>
      <c r="NU61" t="str">
        <f t="shared" si="28"/>
        <v>BR to 199L</v>
      </c>
      <c r="NV61" s="183" t="str">
        <f t="array" ref="NV61">IF($NL61="No RI Tests","No RI Tests",VLOOKUP(IF(AND(E61="K",JJ61&lt;280),3,IF(AND(E61="K",JJ61&gt;=280),4,MAX(IF(E61=Lookups!$DF$6:$DF$99,IF(JJ61&gt;=Lookups!$DG$6:$DG$99,Lookups!$DH$6:$DH$99))))),Lookups!$DE$104:$DG$108,2,FALSE))</f>
        <v>1 Below Basic</v>
      </c>
      <c r="NW61" s="161" t="str">
        <f t="array" ref="NW61">IF($NL61="No RI Tests","No RI Tests",VLOOKUP(IF(AND(E61="K",JH61&lt;280),3,IF(AND(E61="K",JH61&gt;=280),4,MAX(IF(E61=Lookups!$DF$6:$DF$99,IF(NI61&gt;=Lookups!$DG$6:$DG$99,Lookups!$DH$6:$DH$99))))),Lookups!$DE$104:$DG$108,2,FALSE))</f>
        <v>1 Below Basic</v>
      </c>
      <c r="NX61" s="161" t="str">
        <f t="array" ref="NX61">IF($NL61="No RI Tests","No RI Tests",VLOOKUP(IF(AND(E61="K",NK61&lt;280),3,IF(AND(E61="K",NK61&gt;=280),4,MAX(IF(E61=Lookups!$DF$6:$DF$99,IF(NK61&gt;=Lookups!$DG$6:$DG$99,Lookups!$DH$6:$DH$99))))),Lookups!$DE$104:$DG$108,2,FALSE))</f>
        <v>1 Below Basic</v>
      </c>
      <c r="NY61">
        <f t="shared" si="29"/>
        <v>1</v>
      </c>
      <c r="NZ61">
        <f t="shared" si="30"/>
        <v>0</v>
      </c>
      <c r="OA61" t="str">
        <f t="shared" si="31"/>
        <v>Maintained Performance Level</v>
      </c>
      <c r="OB61" s="161" t="str">
        <f t="array" ref="OB61">IF($NL61="No RI Tests","No RI Tests",IF(E61="K","N/A",VLOOKUP(MAX(IF(E61=Lookups!$DF$6:$DF$99,IF(JJ61&gt;=Lookups!$DG$6:$DG$99,Lookups!$DI$6:$DI$99))),Lookups!$DE$104:$DG$108,3,FALSE)))</f>
        <v>1 Limited</v>
      </c>
      <c r="OC61" s="161" t="str">
        <f t="array" ref="OC61">IF($NL61="No RI Tests","No RI Tests",IF(E61="K","N/A",VLOOKUP(MAX(IF(E61=Lookups!$DF$6:$DF$99,IF(NI61&gt;=Lookups!$DG$6:$DG$99,Lookups!$DI$6:$DI$99))),Lookups!$DE$104:$DG$108,3,FALSE)))</f>
        <v>1 Limited</v>
      </c>
      <c r="OD61" s="161" t="str">
        <f t="array" ref="OD61">IF($NL61="No RI Tests","No RI Tests",IF(E61="K","N/A",VLOOKUP(MAX(IF(E61=Lookups!$DF$6:$DF$99,IF(NK61&gt;=Lookups!$DG$6:$DG$99,Lookups!$DI$6:$DI$99))),Lookups!$DE$104:$DG$108,3,FALSE)))</f>
        <v>1 Limited</v>
      </c>
      <c r="OE61">
        <f t="shared" si="32"/>
        <v>1</v>
      </c>
      <c r="OF61">
        <f t="shared" si="33"/>
        <v>0</v>
      </c>
      <c r="OG61" t="str">
        <f t="shared" si="34"/>
        <v>Maintained Performance Level</v>
      </c>
      <c r="OH61">
        <f t="shared" si="35"/>
        <v>67</v>
      </c>
      <c r="OI61">
        <f t="shared" si="36"/>
        <v>1</v>
      </c>
      <c r="OJ61">
        <f t="shared" si="37"/>
        <v>0</v>
      </c>
      <c r="OK61">
        <f t="shared" si="38"/>
        <v>0</v>
      </c>
      <c r="OL61">
        <f t="shared" si="39"/>
        <v>0.25769230769230766</v>
      </c>
      <c r="OM61" t="str">
        <f t="shared" si="40"/>
        <v>Winter Administration</v>
      </c>
      <c r="ON61" t="str">
        <f t="shared" si="41"/>
        <v>Spring Administration</v>
      </c>
      <c r="OO61" t="str">
        <f t="shared" si="42"/>
        <v>Winter to Spring RI</v>
      </c>
      <c r="OP61" t="str">
        <f ca="1">IF(AND(HR61&lt;&gt;"",JJ61&lt;600),IF(HT61="Advancing","Tier 2","Tier 3"),IF(JI61="","Null",IF(OR(E61="K",E61&lt;3),"FRA Recommended",IF(JJ61&gt;=IF(E61&lt;6,400,600),IF(JJ61&lt;VLOOKUP(E61,Lookups!$AP$3:$AR$16,3,FALSE),"Tier 2","Core"),IF(JJ61&lt;400,IF(RAND()&lt;0.81,"Tier 3","Tier 2"),IF(RAND()&lt;0.51,"Tier 3","Tier 2"))))))</f>
        <v>Tier 3</v>
      </c>
      <c r="OQ61" t="str">
        <f t="shared" si="43"/>
        <v>Average Reading Invt. Under 15 Minutes Long</v>
      </c>
      <c r="OR61">
        <f t="shared" si="44"/>
        <v>0</v>
      </c>
      <c r="OS61" t="str">
        <f t="shared" si="45"/>
        <v>Null</v>
      </c>
      <c r="OT61">
        <f t="shared" si="46"/>
        <v>67</v>
      </c>
      <c r="OU61" s="159">
        <f t="shared" si="47"/>
        <v>42500</v>
      </c>
      <c r="OV61" t="str">
        <f t="shared" si="48"/>
        <v>Form 2</v>
      </c>
      <c r="OW61" t="str">
        <f t="shared" si="49"/>
        <v>Developing</v>
      </c>
      <c r="OX61">
        <f t="shared" si="50"/>
        <v>30</v>
      </c>
      <c r="OY61">
        <f t="shared" si="51"/>
        <v>19</v>
      </c>
      <c r="OZ61">
        <f t="shared" si="52"/>
        <v>0</v>
      </c>
      <c r="PA61" s="159">
        <f t="shared" si="53"/>
        <v>42500</v>
      </c>
      <c r="PB61" t="str">
        <f t="shared" si="54"/>
        <v>Form 2</v>
      </c>
      <c r="PC61" t="str">
        <f t="shared" si="55"/>
        <v>Developing</v>
      </c>
      <c r="PD61">
        <f t="shared" si="56"/>
        <v>30</v>
      </c>
      <c r="PE61">
        <f t="shared" si="57"/>
        <v>19</v>
      </c>
      <c r="PF61">
        <f t="shared" si="58"/>
        <v>0</v>
      </c>
      <c r="PG61">
        <f t="shared" si="59"/>
        <v>12.571428571428571</v>
      </c>
      <c r="PH61">
        <f t="shared" si="60"/>
        <v>1</v>
      </c>
      <c r="PI61">
        <f t="shared" si="61"/>
        <v>1</v>
      </c>
      <c r="PJ61">
        <f t="shared" si="62"/>
        <v>31</v>
      </c>
      <c r="PK61">
        <f>IF(HR61="","Null",IF(E61&lt;3,"Null",IF(HU61=0,0,IF(HS61="Form 1",VLOOKUP(HU61,Lookups!$BE$3:$BP$63,E61,FALSE),IF(HS61="Form 2",VLOOKUP(HU61,Lookups!$BE$67:$BP$127,E61,FALSE),VLOOKUP(HU61,Lookups!$BE$130:$BP$190,E61,FALSE))))))</f>
        <v>2</v>
      </c>
      <c r="PL61">
        <f t="shared" si="63"/>
        <v>30</v>
      </c>
      <c r="PM61">
        <f>IF($PH61=0,"Null",IF(E61&lt;3,"Null",IF(OX61=0,0,IF(OV61="Form 1",VLOOKUP(OX61,Lookups!$BE$3:$BP$63,E61,FALSE),IF(OV61="Form 2",VLOOKUP(OX61,Lookups!$BE$67:$BP$127,E61,FALSE),VLOOKUP(OX61,Lookups!$BE$130:$BP$190,E61,FALSE))))))</f>
        <v>1</v>
      </c>
      <c r="PN61">
        <f t="shared" si="64"/>
        <v>-1</v>
      </c>
      <c r="PO61">
        <f t="shared" si="65"/>
        <v>0</v>
      </c>
      <c r="PP61">
        <f t="shared" si="66"/>
        <v>15</v>
      </c>
      <c r="PQ61">
        <f>IF(HR61="","Null",IF(E61&lt;3,"Null",IF(HV61=0,0,IF(HS61="Form 1",VLOOKUP(HV61,Lookups!$BR$3:$CC$63,E61,FALSE),IF(HS61="Form 2",VLOOKUP(HV61,Lookups!$BR$67:$CC$127,E61,FALSE),VLOOKUP(HV61,Lookups!$BR$130:$CC$190,E61,FALSE))))))</f>
        <v>13</v>
      </c>
      <c r="PR61">
        <f t="shared" si="67"/>
        <v>19</v>
      </c>
      <c r="PS61">
        <f>IF(HR61="","Null",IF(E61&lt;3,"Null",IF(OY61=0,0,IF(OW61="Form 1",VLOOKUP(OY61,Lookups!$BR$3:$CC$63,E61,FALSE),IF(OW61="Form 2",VLOOKUP(OY61,Lookups!$BR$67:$CC$127,E61,FALSE),VLOOKUP(OY61,Lookups!$BR$130:$CC$190,E61,FALSE))))))</f>
        <v>21</v>
      </c>
      <c r="PT61">
        <f t="shared" si="68"/>
        <v>4</v>
      </c>
      <c r="PU61">
        <f t="shared" si="69"/>
        <v>1</v>
      </c>
      <c r="PV61">
        <f t="shared" si="70"/>
        <v>0</v>
      </c>
      <c r="PW61" t="str">
        <f t="shared" si="71"/>
        <v>Winter to Spring PI Administration</v>
      </c>
      <c r="PX61">
        <f t="shared" si="72"/>
        <v>0</v>
      </c>
      <c r="PY61">
        <f t="shared" si="73"/>
        <v>1</v>
      </c>
      <c r="PZ61" t="str">
        <f t="shared" si="74"/>
        <v>20 to 39 Sessions</v>
      </c>
      <c r="QA61" t="str">
        <f t="shared" si="75"/>
        <v>Series 4</v>
      </c>
      <c r="QB61" t="str">
        <f t="shared" si="76"/>
        <v>In Series 1 to 4</v>
      </c>
      <c r="QC61" t="str">
        <f>IF($MS61="System 44 Record",IF(BQ61&lt;MEDIAN(Directions!$F$3,Directions!$F$6),"Mid-Year Exited Student","Full Year Participant")&amp;IF(BP61&lt;Directions!$F$3,", Started Prior Year",", Started This Year"),"Null")</f>
        <v>Full Year Participant, Started This Year</v>
      </c>
      <c r="QD61">
        <f t="shared" si="77"/>
        <v>0</v>
      </c>
      <c r="QE61">
        <f t="shared" si="78"/>
        <v>0</v>
      </c>
      <c r="QF61">
        <f t="shared" si="79"/>
        <v>1</v>
      </c>
      <c r="QG61">
        <f t="shared" si="80"/>
        <v>0</v>
      </c>
      <c r="QH61">
        <f t="shared" si="81"/>
        <v>0</v>
      </c>
      <c r="QI61">
        <f t="shared" si="82"/>
        <v>0</v>
      </c>
      <c r="QJ61" t="str">
        <f t="shared" si="83"/>
        <v>RC! Only</v>
      </c>
      <c r="QK61" t="str">
        <f t="shared" si="84"/>
        <v>Null</v>
      </c>
      <c r="QL61" t="str">
        <f t="shared" si="85"/>
        <v>Null</v>
      </c>
      <c r="QM61" t="str">
        <f>IF($MS61="READ 180 Record",IF(AQ61="","Null",VLOOKUP(JJ61,Lookups!$DX$3:$EB$2054,AN61+1,FALSE)),"Null")</f>
        <v>Null</v>
      </c>
      <c r="QN61" t="str">
        <f t="shared" si="86"/>
        <v>Null</v>
      </c>
    </row>
    <row r="62" spans="1:456" x14ac:dyDescent="0.25">
      <c r="A62" s="161" t="s">
        <v>1447</v>
      </c>
      <c r="B62" s="161" t="s">
        <v>1447</v>
      </c>
      <c r="C62" s="161" t="s">
        <v>1447</v>
      </c>
      <c r="D62" s="161" t="s">
        <v>1447</v>
      </c>
      <c r="E62" s="161">
        <v>6</v>
      </c>
      <c r="F62" s="161" t="s">
        <v>1447</v>
      </c>
      <c r="G62" s="161" t="s">
        <v>887</v>
      </c>
      <c r="H62" s="161" t="s">
        <v>904</v>
      </c>
      <c r="I62" s="161">
        <v>334</v>
      </c>
      <c r="J62" s="159">
        <v>42348</v>
      </c>
      <c r="K62" s="161">
        <v>0</v>
      </c>
      <c r="L62" s="161">
        <v>0</v>
      </c>
      <c r="M62" s="161">
        <v>0</v>
      </c>
      <c r="N62" s="161">
        <v>0</v>
      </c>
      <c r="O62" s="161">
        <v>0</v>
      </c>
      <c r="P62" s="161">
        <v>0</v>
      </c>
      <c r="Q62" s="161">
        <v>0</v>
      </c>
      <c r="R62" s="161">
        <v>0</v>
      </c>
      <c r="S62" s="161">
        <v>0</v>
      </c>
      <c r="T62" s="161">
        <v>0</v>
      </c>
      <c r="U62" s="161">
        <v>0</v>
      </c>
      <c r="V62" s="161">
        <v>0</v>
      </c>
      <c r="W62" s="161">
        <v>0</v>
      </c>
      <c r="X62" s="161">
        <v>0</v>
      </c>
      <c r="AB62" s="161" t="s">
        <v>242</v>
      </c>
      <c r="AC62" s="161" t="s">
        <v>242</v>
      </c>
      <c r="AD62" s="161" t="s">
        <v>242</v>
      </c>
      <c r="AE62" s="161" t="s">
        <v>242</v>
      </c>
      <c r="AF62" s="161" t="s">
        <v>242</v>
      </c>
      <c r="AG62" s="161" t="s">
        <v>242</v>
      </c>
      <c r="AH62" s="161" t="s">
        <v>242</v>
      </c>
      <c r="AI62" s="161">
        <v>20150801</v>
      </c>
      <c r="AJ62" s="161">
        <v>20160525</v>
      </c>
      <c r="AK62" s="161" t="s">
        <v>869</v>
      </c>
      <c r="AL62" t="s">
        <v>1078</v>
      </c>
      <c r="BN62" t="s">
        <v>1076</v>
      </c>
      <c r="BO62" t="s">
        <v>904</v>
      </c>
      <c r="BP62" s="159">
        <v>42278</v>
      </c>
      <c r="BQ62" s="159">
        <v>42355</v>
      </c>
      <c r="BR62" t="s">
        <v>871</v>
      </c>
      <c r="BS62" t="e">
        <v>#DIV/0!</v>
      </c>
      <c r="BT62" s="159">
        <v>42355</v>
      </c>
      <c r="BU62">
        <v>6</v>
      </c>
      <c r="BV62">
        <v>4</v>
      </c>
      <c r="BW62">
        <v>39</v>
      </c>
      <c r="BX62">
        <v>24</v>
      </c>
      <c r="BY62">
        <v>485</v>
      </c>
      <c r="BZ62">
        <v>506</v>
      </c>
      <c r="CA62">
        <v>24</v>
      </c>
      <c r="CB62">
        <v>20</v>
      </c>
      <c r="CC62">
        <v>32</v>
      </c>
      <c r="CD62">
        <v>90</v>
      </c>
      <c r="CE62">
        <v>94</v>
      </c>
      <c r="CF62">
        <v>100</v>
      </c>
      <c r="CG62">
        <v>95</v>
      </c>
      <c r="CH62">
        <v>87</v>
      </c>
      <c r="CI62">
        <v>3088</v>
      </c>
      <c r="CJ62">
        <v>2.5556000000000001</v>
      </c>
      <c r="CK62">
        <v>6</v>
      </c>
      <c r="CL62">
        <v>3</v>
      </c>
      <c r="ET62" s="161">
        <v>0</v>
      </c>
      <c r="EU62" s="161">
        <v>0</v>
      </c>
      <c r="EV62" s="161">
        <v>0</v>
      </c>
      <c r="EW62" s="161">
        <v>0</v>
      </c>
      <c r="EX62" s="161">
        <v>0</v>
      </c>
      <c r="EY62" s="161">
        <v>0</v>
      </c>
      <c r="EZ62" s="161">
        <v>0</v>
      </c>
      <c r="FA62" s="161">
        <v>0</v>
      </c>
      <c r="FB62" s="161">
        <v>0</v>
      </c>
      <c r="FC62" s="161">
        <v>0</v>
      </c>
      <c r="FD62" s="161">
        <v>0</v>
      </c>
      <c r="FE62" s="161">
        <v>0</v>
      </c>
      <c r="HN62" s="161" t="s">
        <v>904</v>
      </c>
      <c r="HO62" s="159">
        <v>42278</v>
      </c>
      <c r="HP62" s="159">
        <v>42348</v>
      </c>
      <c r="HQ62" s="161">
        <v>2</v>
      </c>
      <c r="HR62" s="159">
        <v>42278</v>
      </c>
      <c r="HS62" s="161" t="s">
        <v>872</v>
      </c>
      <c r="HT62" s="161" t="s">
        <v>873</v>
      </c>
      <c r="HU62" s="161">
        <v>42</v>
      </c>
      <c r="HV62" s="161">
        <v>11</v>
      </c>
      <c r="HW62" s="161">
        <v>0</v>
      </c>
      <c r="HX62" s="159">
        <v>42348</v>
      </c>
      <c r="HY62" s="161" t="s">
        <v>874</v>
      </c>
      <c r="HZ62" s="161" t="s">
        <v>873</v>
      </c>
      <c r="IA62" s="161">
        <v>50</v>
      </c>
      <c r="IB62" s="161">
        <v>11</v>
      </c>
      <c r="IC62" s="161">
        <v>0</v>
      </c>
      <c r="JB62" s="161" t="s">
        <v>904</v>
      </c>
      <c r="JC62" s="161">
        <v>2</v>
      </c>
      <c r="JD62" s="161">
        <v>2</v>
      </c>
      <c r="JE62" s="161">
        <v>2</v>
      </c>
      <c r="JF62" s="161">
        <v>814</v>
      </c>
      <c r="JG62" s="159">
        <v>42348</v>
      </c>
      <c r="JH62" s="161">
        <v>334</v>
      </c>
      <c r="JI62" s="159">
        <v>42278</v>
      </c>
      <c r="JJ62" s="161">
        <v>528</v>
      </c>
      <c r="JK62" s="161">
        <v>20</v>
      </c>
      <c r="JL62" s="159">
        <v>42348</v>
      </c>
      <c r="JM62" s="161">
        <v>334</v>
      </c>
      <c r="JN62" s="161">
        <v>19</v>
      </c>
      <c r="MN62" t="str">
        <f t="shared" si="0"/>
        <v>NoNoNoNoNoNo</v>
      </c>
      <c r="MO62" t="str">
        <f>IF(AND(MN62="NoNoNoNoNoNo",JI62=""),"No Programs",VLOOKUP(MN62,Lookups!$DA$4:$DB$67,2,FALSE))</f>
        <v>RI Screening Only</v>
      </c>
      <c r="MP62">
        <f t="shared" si="1"/>
        <v>0</v>
      </c>
      <c r="MQ62" t="str">
        <f t="shared" si="2"/>
        <v>System 44 User</v>
      </c>
      <c r="MR62" t="str">
        <f>Directions!$D$3</f>
        <v>Usage</v>
      </c>
      <c r="MS62" t="str">
        <f>VLOOKUP(MQ62,Lookups!$CU$71:$CV$80,2,FALSE)</f>
        <v>System 44 Record</v>
      </c>
      <c r="MT62">
        <f t="shared" si="3"/>
        <v>1</v>
      </c>
      <c r="MU62">
        <f t="shared" si="4"/>
        <v>1</v>
      </c>
      <c r="MV62">
        <f t="shared" si="5"/>
        <v>1</v>
      </c>
      <c r="MW62">
        <f t="shared" si="6"/>
        <v>1</v>
      </c>
      <c r="MX62">
        <f t="shared" si="7"/>
        <v>10</v>
      </c>
      <c r="MY62" t="str">
        <f t="shared" si="8"/>
        <v>Not Used</v>
      </c>
      <c r="MZ62">
        <f t="shared" si="9"/>
        <v>0</v>
      </c>
      <c r="NA62" t="str">
        <f t="shared" si="10"/>
        <v>Not Available</v>
      </c>
      <c r="NB62" t="str">
        <f t="shared" si="11"/>
        <v>Not Available</v>
      </c>
      <c r="NC62" t="str">
        <f t="shared" si="12"/>
        <v>4 Not Indicated</v>
      </c>
      <c r="ND62" t="str">
        <f t="shared" si="13"/>
        <v>4 Not Indicated</v>
      </c>
      <c r="NE62" t="str">
        <f t="shared" si="14"/>
        <v>4 Not Indicated</v>
      </c>
      <c r="NF62" t="str">
        <f t="shared" si="15"/>
        <v>4 Not Indicated</v>
      </c>
      <c r="NG62" t="str">
        <f t="shared" si="16"/>
        <v>4 Not Indicated</v>
      </c>
      <c r="NH62" s="159">
        <f t="shared" si="17"/>
        <v>42348</v>
      </c>
      <c r="NI62">
        <f t="shared" si="18"/>
        <v>334</v>
      </c>
      <c r="NJ62" s="159">
        <f t="shared" si="19"/>
        <v>42278</v>
      </c>
      <c r="NK62">
        <f t="shared" si="20"/>
        <v>528</v>
      </c>
      <c r="NL62">
        <f t="shared" si="21"/>
        <v>10</v>
      </c>
      <c r="NM62">
        <f t="shared" si="22"/>
        <v>1</v>
      </c>
      <c r="NN62">
        <f>IF(OR(E62="PK",E62="K",JJ62=""),"Null",INDEX(Lookups!$EZ$4:$FW$18,MATCH($JJ62,Lookups!$EY$4:$EY$18,1),MATCH($E62,Lookups!$EZ$3:$FW$3,0)))</f>
        <v>70</v>
      </c>
      <c r="NO62">
        <f>IF(OR(E62="PK",E62="K",JJ62=""),"Null",INDEX(Lookups!$EZ$4:$FW$18,MATCH($JJ62,Lookups!$EY$4:$EY$18,1),MATCH($E62,Lookups!$EZ$3:$FW$3,0) + 1))</f>
        <v>110</v>
      </c>
      <c r="NP62">
        <f t="shared" si="23"/>
        <v>140</v>
      </c>
      <c r="NQ62" t="str">
        <f t="shared" si="24"/>
        <v>PI is Recommended</v>
      </c>
      <c r="NR62" t="str">
        <f t="shared" si="25"/>
        <v>PI is Recommended</v>
      </c>
      <c r="NS62" t="str">
        <f t="shared" si="26"/>
        <v>400L to 599L</v>
      </c>
      <c r="NT62" t="str">
        <f t="shared" si="27"/>
        <v>200L to 399L</v>
      </c>
      <c r="NU62" t="str">
        <f t="shared" si="28"/>
        <v>400L to 599L</v>
      </c>
      <c r="NV62" s="183" t="str">
        <f t="array" ref="NV62">IF($NL62="No RI Tests","No RI Tests",VLOOKUP(IF(AND(E62="K",JJ62&lt;280),3,IF(AND(E62="K",JJ62&gt;=280),4,MAX(IF(E62=Lookups!$DF$6:$DF$99,IF(JJ62&gt;=Lookups!$DG$6:$DG$99,Lookups!$DH$6:$DH$99))))),Lookups!$DE$104:$DG$108,2,FALSE))</f>
        <v>1 Below Basic</v>
      </c>
      <c r="NW62" s="161" t="str">
        <f t="array" ref="NW62">IF($NL62="No RI Tests","No RI Tests",VLOOKUP(IF(AND(E62="K",JH62&lt;280),3,IF(AND(E62="K",JH62&gt;=280),4,MAX(IF(E62=Lookups!$DF$6:$DF$99,IF(NI62&gt;=Lookups!$DG$6:$DG$99,Lookups!$DH$6:$DH$99))))),Lookups!$DE$104:$DG$108,2,FALSE))</f>
        <v>1 Below Basic</v>
      </c>
      <c r="NX62" s="161" t="str">
        <f t="array" ref="NX62">IF($NL62="No RI Tests","No RI Tests",VLOOKUP(IF(AND(E62="K",NK62&lt;280),3,IF(AND(E62="K",NK62&gt;=280),4,MAX(IF(E62=Lookups!$DF$6:$DF$99,IF(NK62&gt;=Lookups!$DG$6:$DG$99,Lookups!$DH$6:$DH$99))))),Lookups!$DE$104:$DG$108,2,FALSE))</f>
        <v>1 Below Basic</v>
      </c>
      <c r="NY62">
        <f t="shared" si="29"/>
        <v>1</v>
      </c>
      <c r="NZ62">
        <f t="shared" si="30"/>
        <v>0</v>
      </c>
      <c r="OA62" t="str">
        <f t="shared" si="31"/>
        <v>Maintained Performance Level</v>
      </c>
      <c r="OB62" s="161" t="str">
        <f t="array" ref="OB62">IF($NL62="No RI Tests","No RI Tests",IF(E62="K","N/A",VLOOKUP(MAX(IF(E62=Lookups!$DF$6:$DF$99,IF(JJ62&gt;=Lookups!$DG$6:$DG$99,Lookups!$DI$6:$DI$99))),Lookups!$DE$104:$DG$108,3,FALSE)))</f>
        <v>1 Limited</v>
      </c>
      <c r="OC62" s="161" t="str">
        <f t="array" ref="OC62">IF($NL62="No RI Tests","No RI Tests",IF(E62="K","N/A",VLOOKUP(MAX(IF(E62=Lookups!$DF$6:$DF$99,IF(NI62&gt;=Lookups!$DG$6:$DG$99,Lookups!$DI$6:$DI$99))),Lookups!$DE$104:$DG$108,3,FALSE)))</f>
        <v>1 Limited</v>
      </c>
      <c r="OD62" s="161" t="str">
        <f t="array" ref="OD62">IF($NL62="No RI Tests","No RI Tests",IF(E62="K","N/A",VLOOKUP(MAX(IF(E62=Lookups!$DF$6:$DF$99,IF(NK62&gt;=Lookups!$DG$6:$DG$99,Lookups!$DI$6:$DI$99))),Lookups!$DE$104:$DG$108,3,FALSE)))</f>
        <v>1 Limited</v>
      </c>
      <c r="OE62">
        <f t="shared" si="32"/>
        <v>1</v>
      </c>
      <c r="OF62">
        <f t="shared" si="33"/>
        <v>0</v>
      </c>
      <c r="OG62" t="str">
        <f t="shared" si="34"/>
        <v>Maintained Performance Level</v>
      </c>
      <c r="OH62">
        <f t="shared" si="35"/>
        <v>-194</v>
      </c>
      <c r="OI62">
        <f t="shared" si="36"/>
        <v>0</v>
      </c>
      <c r="OJ62">
        <f t="shared" si="37"/>
        <v>0</v>
      </c>
      <c r="OK62">
        <f t="shared" si="38"/>
        <v>0</v>
      </c>
      <c r="OL62">
        <f t="shared" si="39"/>
        <v>-2.1555555555555554</v>
      </c>
      <c r="OM62" t="str">
        <f t="shared" si="40"/>
        <v>Fall Administration</v>
      </c>
      <c r="ON62" t="str">
        <f t="shared" si="41"/>
        <v>Winter Administration</v>
      </c>
      <c r="OO62" t="str">
        <f t="shared" si="42"/>
        <v>Fall to Winter RI</v>
      </c>
      <c r="OP62" t="str">
        <f ca="1">IF(AND(HR62&lt;&gt;"",JJ62&lt;600),IF(HT62="Advancing","Tier 2","Tier 3"),IF(JI62="","Null",IF(OR(E62="K",E62&lt;3),"FRA Recommended",IF(JJ62&gt;=IF(E62&lt;6,400,600),IF(JJ62&lt;VLOOKUP(E62,Lookups!$AP$3:$AR$16,3,FALSE),"Tier 2","Core"),IF(JJ62&lt;400,IF(RAND()&lt;0.81,"Tier 3","Tier 2"),IF(RAND()&lt;0.51,"Tier 3","Tier 2"))))))</f>
        <v>Tier 3</v>
      </c>
      <c r="OQ62" t="str">
        <f t="shared" si="43"/>
        <v>Average Reading Invt. at Least 15 Minutes Long</v>
      </c>
      <c r="OR62">
        <f t="shared" si="44"/>
        <v>1</v>
      </c>
      <c r="OS62" t="str">
        <f t="shared" si="45"/>
        <v>Null</v>
      </c>
      <c r="OT62">
        <f t="shared" si="46"/>
        <v>194</v>
      </c>
      <c r="OU62" s="159">
        <f t="shared" si="47"/>
        <v>42348</v>
      </c>
      <c r="OV62" t="str">
        <f t="shared" si="48"/>
        <v>Form 2</v>
      </c>
      <c r="OW62" t="str">
        <f t="shared" si="49"/>
        <v>Developing</v>
      </c>
      <c r="OX62">
        <f t="shared" si="50"/>
        <v>50</v>
      </c>
      <c r="OY62">
        <f t="shared" si="51"/>
        <v>11</v>
      </c>
      <c r="OZ62">
        <f t="shared" si="52"/>
        <v>0</v>
      </c>
      <c r="PA62" s="159">
        <f t="shared" si="53"/>
        <v>42348</v>
      </c>
      <c r="PB62" t="str">
        <f t="shared" si="54"/>
        <v>Form 2</v>
      </c>
      <c r="PC62" t="str">
        <f t="shared" si="55"/>
        <v>Developing</v>
      </c>
      <c r="PD62">
        <f t="shared" si="56"/>
        <v>50</v>
      </c>
      <c r="PE62">
        <f t="shared" si="57"/>
        <v>11</v>
      </c>
      <c r="PF62">
        <f t="shared" si="58"/>
        <v>0</v>
      </c>
      <c r="PG62">
        <f t="shared" si="59"/>
        <v>10</v>
      </c>
      <c r="PH62">
        <f t="shared" si="60"/>
        <v>1</v>
      </c>
      <c r="PI62">
        <f t="shared" si="61"/>
        <v>1</v>
      </c>
      <c r="PJ62">
        <f t="shared" si="62"/>
        <v>42</v>
      </c>
      <c r="PK62">
        <f>IF(HR62="","Null",IF(E62&lt;3,"Null",IF(HU62=0,0,IF(HS62="Form 1",VLOOKUP(HU62,Lookups!$BE$3:$BP$63,E62,FALSE),IF(HS62="Form 2",VLOOKUP(HU62,Lookups!$BE$67:$BP$127,E62,FALSE),VLOOKUP(HU62,Lookups!$BE$130:$BP$190,E62,FALSE))))))</f>
        <v>12</v>
      </c>
      <c r="PL62">
        <f t="shared" si="63"/>
        <v>50</v>
      </c>
      <c r="PM62">
        <f>IF($PH62=0,"Null",IF(E62&lt;3,"Null",IF(OX62=0,0,IF(OV62="Form 1",VLOOKUP(OX62,Lookups!$BE$3:$BP$63,E62,FALSE),IF(OV62="Form 2",VLOOKUP(OX62,Lookups!$BE$67:$BP$127,E62,FALSE),VLOOKUP(OX62,Lookups!$BE$130:$BP$190,E62,FALSE))))))</f>
        <v>33</v>
      </c>
      <c r="PN62">
        <f t="shared" si="64"/>
        <v>8</v>
      </c>
      <c r="PO62">
        <f t="shared" si="65"/>
        <v>1</v>
      </c>
      <c r="PP62">
        <f t="shared" si="66"/>
        <v>11</v>
      </c>
      <c r="PQ62">
        <f>IF(HR62="","Null",IF(E62&lt;3,"Null",IF(HV62=0,0,IF(HS62="Form 1",VLOOKUP(HV62,Lookups!$BR$3:$CC$63,E62,FALSE),IF(HS62="Form 2",VLOOKUP(HV62,Lookups!$BR$67:$CC$127,E62,FALSE),VLOOKUP(HV62,Lookups!$BR$130:$CC$190,E62,FALSE))))))</f>
        <v>6</v>
      </c>
      <c r="PR62">
        <f t="shared" si="67"/>
        <v>11</v>
      </c>
      <c r="PS62">
        <f>IF(HR62="","Null",IF(E62&lt;3,"Null",IF(OY62=0,0,IF(OW62="Form 1",VLOOKUP(OY62,Lookups!$BR$3:$CC$63,E62,FALSE),IF(OW62="Form 2",VLOOKUP(OY62,Lookups!$BR$67:$CC$127,E62,FALSE),VLOOKUP(OY62,Lookups!$BR$130:$CC$190,E62,FALSE))))))</f>
        <v>5</v>
      </c>
      <c r="PT62">
        <f t="shared" si="68"/>
        <v>0</v>
      </c>
      <c r="PU62">
        <f t="shared" si="69"/>
        <v>0</v>
      </c>
      <c r="PV62">
        <f t="shared" si="70"/>
        <v>0</v>
      </c>
      <c r="PW62" t="str">
        <f t="shared" si="71"/>
        <v>Fall to Winter PI Administration</v>
      </c>
      <c r="PX62">
        <f t="shared" si="72"/>
        <v>0</v>
      </c>
      <c r="PY62">
        <f t="shared" si="73"/>
        <v>0</v>
      </c>
      <c r="PZ62" t="str">
        <f t="shared" si="74"/>
        <v>20 to 39 Sessions</v>
      </c>
      <c r="QA62" t="str">
        <f t="shared" si="75"/>
        <v>Series 4</v>
      </c>
      <c r="QB62" t="str">
        <f t="shared" si="76"/>
        <v>In Series 5 to 8</v>
      </c>
      <c r="QC62" t="str">
        <f>IF($MS62="System 44 Record",IF(BQ62&lt;MEDIAN(Directions!$F$3,Directions!$F$6),"Mid-Year Exited Student","Full Year Participant")&amp;IF(BP62&lt;Directions!$F$3,", Started Prior Year",", Started This Year"),"Null")</f>
        <v>Mid-Year Exited Student, Started This Year</v>
      </c>
      <c r="QD62">
        <f t="shared" si="77"/>
        <v>0</v>
      </c>
      <c r="QE62">
        <f t="shared" si="78"/>
        <v>0</v>
      </c>
      <c r="QF62">
        <f t="shared" si="79"/>
        <v>1</v>
      </c>
      <c r="QG62">
        <f t="shared" si="80"/>
        <v>0</v>
      </c>
      <c r="QH62">
        <f t="shared" si="81"/>
        <v>0</v>
      </c>
      <c r="QI62">
        <f t="shared" si="82"/>
        <v>0</v>
      </c>
      <c r="QJ62" t="str">
        <f t="shared" si="83"/>
        <v>RC! Only</v>
      </c>
      <c r="QK62" t="str">
        <f t="shared" si="84"/>
        <v>Null</v>
      </c>
      <c r="QL62" t="str">
        <f t="shared" si="85"/>
        <v>Null</v>
      </c>
      <c r="QM62" t="str">
        <f>IF($MS62="READ 180 Record",IF(AQ62="","Null",VLOOKUP(JJ62,Lookups!$DX$3:$EB$2054,AN62+1,FALSE)),"Null")</f>
        <v>Null</v>
      </c>
      <c r="QN62" t="str">
        <f t="shared" si="86"/>
        <v>Null</v>
      </c>
    </row>
    <row r="63" spans="1:456" x14ac:dyDescent="0.25">
      <c r="A63" s="161" t="s">
        <v>1447</v>
      </c>
      <c r="B63" s="161" t="s">
        <v>1447</v>
      </c>
      <c r="C63" s="161" t="s">
        <v>1447</v>
      </c>
      <c r="D63" s="161" t="s">
        <v>1447</v>
      </c>
      <c r="E63" s="161">
        <v>10</v>
      </c>
      <c r="F63" s="161" t="s">
        <v>1447</v>
      </c>
      <c r="G63" s="161" t="s">
        <v>880</v>
      </c>
      <c r="H63" s="161" t="s">
        <v>881</v>
      </c>
      <c r="K63" s="161">
        <v>0</v>
      </c>
      <c r="L63" s="161">
        <v>0</v>
      </c>
      <c r="M63" s="161">
        <v>0</v>
      </c>
      <c r="N63" s="161">
        <v>0</v>
      </c>
      <c r="O63" s="161">
        <v>0</v>
      </c>
      <c r="P63" s="161">
        <v>0</v>
      </c>
      <c r="Q63" s="161">
        <v>0</v>
      </c>
      <c r="R63" s="161">
        <v>0</v>
      </c>
      <c r="S63" s="161">
        <v>0</v>
      </c>
      <c r="T63" s="161">
        <v>0</v>
      </c>
      <c r="U63" s="161">
        <v>0</v>
      </c>
      <c r="V63" s="161">
        <v>0</v>
      </c>
      <c r="W63" s="161">
        <v>0</v>
      </c>
      <c r="X63" s="161">
        <v>0</v>
      </c>
      <c r="AB63" s="161" t="s">
        <v>242</v>
      </c>
      <c r="AC63" s="161" t="s">
        <v>242</v>
      </c>
      <c r="AD63" s="161" t="s">
        <v>242</v>
      </c>
      <c r="AE63" s="161" t="s">
        <v>242</v>
      </c>
      <c r="AF63" s="161" t="s">
        <v>242</v>
      </c>
      <c r="AG63" s="161" t="s">
        <v>242</v>
      </c>
      <c r="AH63" s="161" t="s">
        <v>242</v>
      </c>
      <c r="AI63" s="161">
        <v>20150801</v>
      </c>
      <c r="AJ63" s="161">
        <v>20160525</v>
      </c>
      <c r="AK63" s="161" t="s">
        <v>869</v>
      </c>
      <c r="AL63" t="s">
        <v>1078</v>
      </c>
      <c r="BN63" t="s">
        <v>1079</v>
      </c>
      <c r="ET63" s="161">
        <v>0</v>
      </c>
      <c r="EU63" s="161">
        <v>0</v>
      </c>
      <c r="EV63" s="161">
        <v>0</v>
      </c>
      <c r="EW63" s="161">
        <v>0</v>
      </c>
      <c r="EX63" s="161">
        <v>0</v>
      </c>
      <c r="EY63" s="161">
        <v>0</v>
      </c>
      <c r="EZ63" s="161">
        <v>0</v>
      </c>
      <c r="FA63" s="161">
        <v>0</v>
      </c>
      <c r="FB63" s="161">
        <v>0</v>
      </c>
      <c r="FC63" s="161">
        <v>0</v>
      </c>
      <c r="FD63" s="161">
        <v>0</v>
      </c>
      <c r="FE63" s="161">
        <v>0</v>
      </c>
      <c r="HN63" s="161" t="s">
        <v>881</v>
      </c>
      <c r="JB63" s="161" t="s">
        <v>881</v>
      </c>
      <c r="JC63" s="161">
        <v>0</v>
      </c>
      <c r="JD63" s="161">
        <v>0</v>
      </c>
      <c r="JE63" s="161">
        <v>0</v>
      </c>
      <c r="JF63" s="161">
        <v>0</v>
      </c>
      <c r="MN63" t="str">
        <f t="shared" si="0"/>
        <v>NoNoNoNoNoNo</v>
      </c>
      <c r="MO63" t="str">
        <f>IF(AND(MN63="NoNoNoNoNoNo",JI63=""),"No Programs",VLOOKUP(MN63,Lookups!$DA$4:$DB$67,2,FALSE))</f>
        <v>No Programs</v>
      </c>
      <c r="MP63">
        <f t="shared" si="1"/>
        <v>0</v>
      </c>
      <c r="MQ63" t="str">
        <f t="shared" si="2"/>
        <v>No Program Use</v>
      </c>
      <c r="MR63" t="str">
        <f>Directions!$D$3</f>
        <v>Usage</v>
      </c>
      <c r="MS63" t="str">
        <f>VLOOKUP(MQ63,Lookups!$CU$71:$CV$80,2,FALSE)</f>
        <v>Exclude</v>
      </c>
      <c r="MT63">
        <f t="shared" si="3"/>
        <v>0</v>
      </c>
      <c r="MU63">
        <f t="shared" si="4"/>
        <v>0</v>
      </c>
      <c r="MV63">
        <f t="shared" si="5"/>
        <v>0</v>
      </c>
      <c r="MW63">
        <f t="shared" si="6"/>
        <v>0</v>
      </c>
      <c r="MX63">
        <f t="shared" si="7"/>
        <v>0</v>
      </c>
      <c r="MY63" t="str">
        <f t="shared" si="8"/>
        <v>Not Used</v>
      </c>
      <c r="MZ63">
        <f t="shared" si="9"/>
        <v>0</v>
      </c>
      <c r="NA63" t="str">
        <f t="shared" si="10"/>
        <v>Not Available</v>
      </c>
      <c r="NB63" t="str">
        <f t="shared" si="11"/>
        <v>Not Available</v>
      </c>
      <c r="NC63" t="str">
        <f t="shared" si="12"/>
        <v>4 Not Indicated</v>
      </c>
      <c r="ND63" t="str">
        <f t="shared" si="13"/>
        <v>4 Not Indicated</v>
      </c>
      <c r="NE63" t="str">
        <f t="shared" si="14"/>
        <v>4 Not Indicated</v>
      </c>
      <c r="NF63" t="str">
        <f t="shared" si="15"/>
        <v>4 Not Indicated</v>
      </c>
      <c r="NG63" t="str">
        <f t="shared" si="16"/>
        <v>4 Not Indicated</v>
      </c>
      <c r="NH63" s="159" t="str">
        <f t="shared" si="17"/>
        <v>Null</v>
      </c>
      <c r="NI63" t="str">
        <f t="shared" si="18"/>
        <v>Null</v>
      </c>
      <c r="NJ63" s="159" t="str">
        <f t="shared" si="19"/>
        <v>Null</v>
      </c>
      <c r="NK63" t="str">
        <f t="shared" si="20"/>
        <v>Null</v>
      </c>
      <c r="NL63" t="str">
        <f t="shared" si="21"/>
        <v>No RI Tests</v>
      </c>
      <c r="NM63">
        <f t="shared" si="22"/>
        <v>0</v>
      </c>
      <c r="NN63" t="str">
        <f>IF(OR(E63="PK",E63="K",JJ63=""),"Null",INDEX(Lookups!$EZ$4:$FW$18,MATCH($JJ63,Lookups!$EY$4:$EY$18,1),MATCH($E63,Lookups!$EZ$3:$FW$3,0)))</f>
        <v>Null</v>
      </c>
      <c r="NO63" t="str">
        <f>IF(OR(E63="PK",E63="K",JJ63=""),"Null",INDEX(Lookups!$EZ$4:$FW$18,MATCH($JJ63,Lookups!$EY$4:$EY$18,1),MATCH($E63,Lookups!$EZ$3:$FW$3,0) + 1))</f>
        <v>Null</v>
      </c>
      <c r="NP63" t="str">
        <f t="shared" si="23"/>
        <v>Null</v>
      </c>
      <c r="NQ63" t="str">
        <f t="shared" si="24"/>
        <v>Null</v>
      </c>
      <c r="NR63" t="str">
        <f t="shared" si="25"/>
        <v>Null</v>
      </c>
      <c r="NS63" t="str">
        <f t="shared" si="26"/>
        <v>No RI Tests</v>
      </c>
      <c r="NT63" t="str">
        <f t="shared" si="27"/>
        <v>No RI Tests</v>
      </c>
      <c r="NU63" t="str">
        <f t="shared" si="28"/>
        <v>No RI Tests</v>
      </c>
      <c r="NV63" s="183" t="str">
        <f t="array" ref="NV63">IF($NL63="No RI Tests","No RI Tests",VLOOKUP(IF(AND(E63="K",JJ63&lt;280),3,IF(AND(E63="K",JJ63&gt;=280),4,MAX(IF(E63=Lookups!$DF$6:$DF$99,IF(JJ63&gt;=Lookups!$DG$6:$DG$99,Lookups!$DH$6:$DH$99))))),Lookups!$DE$104:$DG$108,2,FALSE))</f>
        <v>No RI Tests</v>
      </c>
      <c r="NW63" s="161" t="str">
        <f t="array" ref="NW63">IF($NL63="No RI Tests","No RI Tests",VLOOKUP(IF(AND(E63="K",JH63&lt;280),3,IF(AND(E63="K",JH63&gt;=280),4,MAX(IF(E63=Lookups!$DF$6:$DF$99,IF(NI63&gt;=Lookups!$DG$6:$DG$99,Lookups!$DH$6:$DH$99))))),Lookups!$DE$104:$DG$108,2,FALSE))</f>
        <v>No RI Tests</v>
      </c>
      <c r="NX63" s="161" t="str">
        <f t="array" ref="NX63">IF($NL63="No RI Tests","No RI Tests",VLOOKUP(IF(AND(E63="K",NK63&lt;280),3,IF(AND(E63="K",NK63&gt;=280),4,MAX(IF(E63=Lookups!$DF$6:$DF$99,IF(NK63&gt;=Lookups!$DG$6:$DG$99,Lookups!$DH$6:$DH$99))))),Lookups!$DE$104:$DG$108,2,FALSE))</f>
        <v>No RI Tests</v>
      </c>
      <c r="NY63" t="str">
        <f t="shared" si="29"/>
        <v>Null</v>
      </c>
      <c r="NZ63" t="str">
        <f t="shared" si="30"/>
        <v>Null</v>
      </c>
      <c r="OA63" t="str">
        <f t="shared" si="31"/>
        <v>No RI for Comparison</v>
      </c>
      <c r="OB63" s="161" t="str">
        <f t="array" ref="OB63">IF($NL63="No RI Tests","No RI Tests",IF(E63="K","N/A",VLOOKUP(MAX(IF(E63=Lookups!$DF$6:$DF$99,IF(JJ63&gt;=Lookups!$DG$6:$DG$99,Lookups!$DI$6:$DI$99))),Lookups!$DE$104:$DG$108,3,FALSE)))</f>
        <v>No RI Tests</v>
      </c>
      <c r="OC63" s="161" t="str">
        <f t="array" ref="OC63">IF($NL63="No RI Tests","No RI Tests",IF(E63="K","N/A",VLOOKUP(MAX(IF(E63=Lookups!$DF$6:$DF$99,IF(NI63&gt;=Lookups!$DG$6:$DG$99,Lookups!$DI$6:$DI$99))),Lookups!$DE$104:$DG$108,3,FALSE)))</f>
        <v>No RI Tests</v>
      </c>
      <c r="OD63" s="161" t="str">
        <f t="array" ref="OD63">IF($NL63="No RI Tests","No RI Tests",IF(E63="K","N/A",VLOOKUP(MAX(IF(E63=Lookups!$DF$6:$DF$99,IF(NK63&gt;=Lookups!$DG$6:$DG$99,Lookups!$DI$6:$DI$99))),Lookups!$DE$104:$DG$108,3,FALSE)))</f>
        <v>No RI Tests</v>
      </c>
      <c r="OE63" t="str">
        <f t="shared" si="32"/>
        <v>Null</v>
      </c>
      <c r="OF63" t="str">
        <f t="shared" si="33"/>
        <v>Null</v>
      </c>
      <c r="OG63" t="str">
        <f t="shared" si="34"/>
        <v>No RI for Comparison</v>
      </c>
      <c r="OH63" t="str">
        <f t="shared" si="35"/>
        <v>Null</v>
      </c>
      <c r="OI63" t="str">
        <f t="shared" si="36"/>
        <v>Null</v>
      </c>
      <c r="OJ63" t="str">
        <f t="shared" si="37"/>
        <v>Null</v>
      </c>
      <c r="OK63" t="str">
        <f t="shared" si="38"/>
        <v>Null</v>
      </c>
      <c r="OL63" t="str">
        <f t="shared" si="39"/>
        <v>Null</v>
      </c>
      <c r="OM63" t="str">
        <f t="shared" si="40"/>
        <v>Null</v>
      </c>
      <c r="ON63" t="str">
        <f t="shared" si="41"/>
        <v>Null</v>
      </c>
      <c r="OO63" t="str">
        <f t="shared" si="42"/>
        <v>Null RI</v>
      </c>
      <c r="OP63" t="str">
        <f ca="1">IF(AND(HR63&lt;&gt;"",JJ63&lt;600),IF(HT63="Advancing","Tier 2","Tier 3"),IF(JI63="","Null",IF(OR(E63="K",E63&lt;3),"FRA Recommended",IF(JJ63&gt;=IF(E63&lt;6,400,600),IF(JJ63&lt;VLOOKUP(E63,Lookups!$AP$3:$AR$16,3,FALSE),"Tier 2","Core"),IF(JJ63&lt;400,IF(RAND()&lt;0.81,"Tier 3","Tier 2"),IF(RAND()&lt;0.51,"Tier 3","Tier 2"))))))</f>
        <v>Null</v>
      </c>
      <c r="OQ63" t="str">
        <f t="shared" si="43"/>
        <v>Null</v>
      </c>
      <c r="OR63" t="str">
        <f t="shared" si="44"/>
        <v>Null</v>
      </c>
      <c r="OS63" t="str">
        <f t="shared" si="45"/>
        <v>Null</v>
      </c>
      <c r="OT63" t="str">
        <f t="shared" si="46"/>
        <v>No RI Tests</v>
      </c>
      <c r="OU63" s="159" t="str">
        <f t="shared" si="47"/>
        <v>No PI Tests</v>
      </c>
      <c r="OV63" t="str">
        <f t="shared" si="48"/>
        <v>No PI Tests</v>
      </c>
      <c r="OW63" t="str">
        <f t="shared" si="49"/>
        <v>No PI Tests</v>
      </c>
      <c r="OX63" t="str">
        <f t="shared" si="50"/>
        <v>No PI Tests</v>
      </c>
      <c r="OY63" t="str">
        <f t="shared" si="51"/>
        <v>No PI Tests</v>
      </c>
      <c r="OZ63" t="str">
        <f t="shared" si="52"/>
        <v>No PI Tests</v>
      </c>
      <c r="PA63" s="159" t="str">
        <f t="shared" si="53"/>
        <v>No PI Tests</v>
      </c>
      <c r="PB63" t="str">
        <f t="shared" si="54"/>
        <v>No PI Tests</v>
      </c>
      <c r="PC63" t="str">
        <f t="shared" si="55"/>
        <v>No PI Tests</v>
      </c>
      <c r="PD63" t="str">
        <f t="shared" si="56"/>
        <v>No PI Tests</v>
      </c>
      <c r="PE63" t="str">
        <f t="shared" si="57"/>
        <v>No PI Tests</v>
      </c>
      <c r="PF63" t="str">
        <f t="shared" si="58"/>
        <v>No PI Tests</v>
      </c>
      <c r="PG63" t="str">
        <f t="shared" si="59"/>
        <v>No PI Tests</v>
      </c>
      <c r="PH63">
        <f t="shared" si="60"/>
        <v>0</v>
      </c>
      <c r="PI63">
        <f t="shared" si="61"/>
        <v>0</v>
      </c>
      <c r="PJ63" t="str">
        <f t="shared" si="62"/>
        <v>Null</v>
      </c>
      <c r="PK63" t="str">
        <f>IF(HR63="","Null",IF(E63&lt;3,"Null",IF(HU63=0,0,IF(HS63="Form 1",VLOOKUP(HU63,Lookups!$BE$3:$BP$63,E63,FALSE),IF(HS63="Form 2",VLOOKUP(HU63,Lookups!$BE$67:$BP$127,E63,FALSE),VLOOKUP(HU63,Lookups!$BE$130:$BP$190,E63,FALSE))))))</f>
        <v>Null</v>
      </c>
      <c r="PL63" t="str">
        <f t="shared" si="63"/>
        <v>Null</v>
      </c>
      <c r="PM63" t="str">
        <f>IF($PH63=0,"Null",IF(E63&lt;3,"Null",IF(OX63=0,0,IF(OV63="Form 1",VLOOKUP(OX63,Lookups!$BE$3:$BP$63,E63,FALSE),IF(OV63="Form 2",VLOOKUP(OX63,Lookups!$BE$67:$BP$127,E63,FALSE),VLOOKUP(OX63,Lookups!$BE$130:$BP$190,E63,FALSE))))))</f>
        <v>Null</v>
      </c>
      <c r="PN63" t="str">
        <f t="shared" si="64"/>
        <v>Null</v>
      </c>
      <c r="PO63" t="str">
        <f t="shared" si="65"/>
        <v>Null</v>
      </c>
      <c r="PP63" t="str">
        <f t="shared" si="66"/>
        <v>Null</v>
      </c>
      <c r="PQ63" t="str">
        <f>IF(HR63="","Null",IF(E63&lt;3,"Null",IF(HV63=0,0,IF(HS63="Form 1",VLOOKUP(HV63,Lookups!$BR$3:$CC$63,E63,FALSE),IF(HS63="Form 2",VLOOKUP(HV63,Lookups!$BR$67:$CC$127,E63,FALSE),VLOOKUP(HV63,Lookups!$BR$130:$CC$190,E63,FALSE))))))</f>
        <v>Null</v>
      </c>
      <c r="PR63" t="str">
        <f t="shared" si="67"/>
        <v>Null</v>
      </c>
      <c r="PS63" t="str">
        <f>IF(HR63="","Null",IF(E63&lt;3,"Null",IF(OY63=0,0,IF(OW63="Form 1",VLOOKUP(OY63,Lookups!$BR$3:$CC$63,E63,FALSE),IF(OW63="Form 2",VLOOKUP(OY63,Lookups!$BR$67:$CC$127,E63,FALSE),VLOOKUP(OY63,Lookups!$BR$130:$CC$190,E63,FALSE))))))</f>
        <v>Null</v>
      </c>
      <c r="PT63" t="str">
        <f t="shared" si="68"/>
        <v>Null</v>
      </c>
      <c r="PU63" t="str">
        <f t="shared" si="69"/>
        <v>Null</v>
      </c>
      <c r="PV63" t="str">
        <f t="shared" si="70"/>
        <v>Null</v>
      </c>
      <c r="PW63" t="str">
        <f t="shared" si="71"/>
        <v>No PI Tests</v>
      </c>
      <c r="PX63">
        <f t="shared" si="72"/>
        <v>0</v>
      </c>
      <c r="PY63">
        <f t="shared" si="73"/>
        <v>0</v>
      </c>
      <c r="PZ63" t="str">
        <f t="shared" si="74"/>
        <v>Null</v>
      </c>
      <c r="QA63" t="str">
        <f t="shared" si="75"/>
        <v>Null</v>
      </c>
      <c r="QB63" t="str">
        <f t="shared" si="76"/>
        <v>Null</v>
      </c>
      <c r="QC63" t="str">
        <f>IF($MS63="System 44 Record",IF(BQ63&lt;MEDIAN(Directions!$F$3,Directions!$F$6),"Mid-Year Exited Student","Full Year Participant")&amp;IF(BP63&lt;Directions!$F$3,", Started Prior Year",", Started This Year"),"Null")</f>
        <v>Null</v>
      </c>
      <c r="QD63" t="str">
        <f t="shared" si="77"/>
        <v>Null</v>
      </c>
      <c r="QE63">
        <f t="shared" si="78"/>
        <v>0</v>
      </c>
      <c r="QF63">
        <f t="shared" si="79"/>
        <v>0</v>
      </c>
      <c r="QG63">
        <f t="shared" si="80"/>
        <v>0</v>
      </c>
      <c r="QH63">
        <f t="shared" si="81"/>
        <v>0</v>
      </c>
      <c r="QI63">
        <f t="shared" si="82"/>
        <v>0</v>
      </c>
      <c r="QJ63" t="str">
        <f t="shared" si="83"/>
        <v>Used None</v>
      </c>
      <c r="QK63" t="str">
        <f t="shared" si="84"/>
        <v>Null</v>
      </c>
      <c r="QL63" t="str">
        <f t="shared" si="85"/>
        <v>Null</v>
      </c>
      <c r="QM63" t="str">
        <f>IF($MS63="READ 180 Record",IF(AQ63="","Null",VLOOKUP(JJ63,Lookups!$DX$3:$EB$2054,AN63+1,FALSE)),"Null")</f>
        <v>Null</v>
      </c>
      <c r="QN63" t="str">
        <f t="shared" si="86"/>
        <v>Null</v>
      </c>
    </row>
    <row r="64" spans="1:456" x14ac:dyDescent="0.25">
      <c r="A64" s="161" t="s">
        <v>1447</v>
      </c>
      <c r="B64" s="161" t="s">
        <v>1447</v>
      </c>
      <c r="C64" s="161" t="s">
        <v>1447</v>
      </c>
      <c r="D64" s="161" t="s">
        <v>1447</v>
      </c>
      <c r="E64" s="161">
        <v>5</v>
      </c>
      <c r="F64" s="161" t="s">
        <v>1447</v>
      </c>
      <c r="G64" s="161" t="s">
        <v>883</v>
      </c>
      <c r="H64" s="161" t="s">
        <v>884</v>
      </c>
      <c r="I64" s="161">
        <v>806</v>
      </c>
      <c r="J64" s="159">
        <v>42500</v>
      </c>
      <c r="K64" s="161">
        <v>0</v>
      </c>
      <c r="L64" s="161">
        <v>0</v>
      </c>
      <c r="M64" s="161">
        <v>0</v>
      </c>
      <c r="N64" s="161">
        <v>0</v>
      </c>
      <c r="O64" s="161">
        <v>0</v>
      </c>
      <c r="P64" s="161">
        <v>0</v>
      </c>
      <c r="Q64" s="161">
        <v>0</v>
      </c>
      <c r="R64" s="161">
        <v>0</v>
      </c>
      <c r="S64" s="161">
        <v>0</v>
      </c>
      <c r="T64" s="161">
        <v>0</v>
      </c>
      <c r="U64" s="161">
        <v>0</v>
      </c>
      <c r="V64" s="161">
        <v>0</v>
      </c>
      <c r="W64" s="161">
        <v>0</v>
      </c>
      <c r="X64" s="161">
        <v>0</v>
      </c>
      <c r="AB64" s="161" t="s">
        <v>241</v>
      </c>
      <c r="AC64" s="161" t="s">
        <v>242</v>
      </c>
      <c r="AD64" s="161" t="s">
        <v>242</v>
      </c>
      <c r="AE64" s="161" t="s">
        <v>242</v>
      </c>
      <c r="AF64" s="161" t="s">
        <v>242</v>
      </c>
      <c r="AG64" s="161" t="s">
        <v>241</v>
      </c>
      <c r="AH64" s="161" t="s">
        <v>242</v>
      </c>
      <c r="AI64" s="161">
        <v>20150801</v>
      </c>
      <c r="AJ64" s="161">
        <v>20160525</v>
      </c>
      <c r="AK64" s="161" t="s">
        <v>869</v>
      </c>
      <c r="AL64" t="s">
        <v>1076</v>
      </c>
      <c r="AM64" t="s">
        <v>884</v>
      </c>
      <c r="AN64">
        <v>4</v>
      </c>
      <c r="AO64" t="s">
        <v>870</v>
      </c>
      <c r="AP64">
        <v>11</v>
      </c>
      <c r="AQ64">
        <v>91</v>
      </c>
      <c r="AR64">
        <v>1868</v>
      </c>
      <c r="AS64">
        <v>457</v>
      </c>
      <c r="AT64">
        <v>251</v>
      </c>
      <c r="AU64">
        <v>907</v>
      </c>
      <c r="AV64">
        <v>116</v>
      </c>
      <c r="AW64">
        <v>78</v>
      </c>
      <c r="AX64">
        <v>19.291699999999999</v>
      </c>
      <c r="AY64">
        <v>8.1667000000000005</v>
      </c>
      <c r="AZ64">
        <v>2.8437999999999999</v>
      </c>
      <c r="BA64">
        <v>140.32499999999999</v>
      </c>
      <c r="BB64">
        <v>27719</v>
      </c>
      <c r="BC64">
        <v>90.740740740000007</v>
      </c>
      <c r="BD64">
        <v>88.333333332999999</v>
      </c>
      <c r="BE64">
        <v>746</v>
      </c>
      <c r="BF64">
        <v>725</v>
      </c>
      <c r="BG64">
        <v>46</v>
      </c>
      <c r="BH64">
        <v>98</v>
      </c>
      <c r="BI64">
        <v>5</v>
      </c>
      <c r="BJ64">
        <v>0</v>
      </c>
      <c r="BK64">
        <v>137</v>
      </c>
      <c r="BL64">
        <v>0</v>
      </c>
      <c r="BM64" t="s">
        <v>1080</v>
      </c>
      <c r="BN64" t="s">
        <v>1079</v>
      </c>
      <c r="ET64" s="161">
        <v>4</v>
      </c>
      <c r="EU64" s="161">
        <v>123</v>
      </c>
      <c r="EV64" s="161">
        <v>41</v>
      </c>
      <c r="EW64" s="161">
        <v>7366</v>
      </c>
      <c r="EX64" s="161">
        <v>0</v>
      </c>
      <c r="EY64" s="161">
        <v>0</v>
      </c>
      <c r="EZ64" s="161">
        <v>57</v>
      </c>
      <c r="FA64" s="161">
        <v>76</v>
      </c>
      <c r="FB64" s="161">
        <v>59</v>
      </c>
      <c r="FC64" s="161">
        <v>77</v>
      </c>
      <c r="FD64" s="161">
        <v>1</v>
      </c>
      <c r="FE64" s="161">
        <v>2</v>
      </c>
      <c r="FF64" s="159">
        <v>42436</v>
      </c>
      <c r="FG64" s="161">
        <v>57</v>
      </c>
      <c r="FH64" s="161">
        <v>76</v>
      </c>
      <c r="FI64" s="161">
        <v>33</v>
      </c>
      <c r="FJ64" s="161">
        <v>100</v>
      </c>
      <c r="FK64" s="161">
        <v>50</v>
      </c>
      <c r="FL64" s="159">
        <v>42352</v>
      </c>
      <c r="FM64" s="161">
        <v>62</v>
      </c>
      <c r="FN64" s="161">
        <v>78</v>
      </c>
      <c r="FO64" s="161">
        <v>40</v>
      </c>
      <c r="FP64" s="161">
        <v>63</v>
      </c>
      <c r="FQ64" s="161">
        <v>88</v>
      </c>
      <c r="FR64" s="159">
        <v>42305</v>
      </c>
      <c r="FS64" s="161">
        <v>57</v>
      </c>
      <c r="FT64" s="161">
        <v>75</v>
      </c>
      <c r="FU64" s="161">
        <v>50</v>
      </c>
      <c r="FV64" s="161">
        <v>50</v>
      </c>
      <c r="FW64" s="161">
        <v>75</v>
      </c>
      <c r="HN64" s="161" t="s">
        <v>884</v>
      </c>
      <c r="JB64" s="161" t="s">
        <v>884</v>
      </c>
      <c r="JC64" s="161">
        <v>13</v>
      </c>
      <c r="JD64" s="161">
        <v>11</v>
      </c>
      <c r="JE64" s="161">
        <v>42</v>
      </c>
      <c r="JF64" s="161">
        <v>62106</v>
      </c>
      <c r="JG64" s="159">
        <v>42500</v>
      </c>
      <c r="JH64" s="161">
        <v>806</v>
      </c>
      <c r="JI64" s="159">
        <v>42242</v>
      </c>
      <c r="JJ64" s="161">
        <v>559</v>
      </c>
      <c r="JK64" s="161">
        <v>13</v>
      </c>
      <c r="JL64" s="159">
        <v>42346</v>
      </c>
      <c r="JM64" s="161">
        <v>607</v>
      </c>
      <c r="JN64" s="161">
        <v>14</v>
      </c>
      <c r="JO64" s="159">
        <v>42500</v>
      </c>
      <c r="JP64" s="161">
        <v>806</v>
      </c>
      <c r="JQ64" s="161">
        <v>13</v>
      </c>
      <c r="MN64" t="str">
        <f t="shared" si="0"/>
        <v>YesNoNoNoYesNo</v>
      </c>
      <c r="MO64" t="str">
        <f>IF(AND(MN64="NoNoNoNoNoNo",JI64=""),"No Programs",VLOOKUP(MN64,Lookups!$DA$4:$DB$67,2,FALSE))</f>
        <v>READ 180 Only</v>
      </c>
      <c r="MP64">
        <f t="shared" si="1"/>
        <v>1</v>
      </c>
      <c r="MQ64" t="str">
        <f t="shared" si="2"/>
        <v>READ 180 User</v>
      </c>
      <c r="MR64" t="str">
        <f>Directions!$D$3</f>
        <v>Usage</v>
      </c>
      <c r="MS64" t="str">
        <f>VLOOKUP(MQ64,Lookups!$CU$71:$CV$80,2,FALSE)</f>
        <v>READ 180 Record</v>
      </c>
      <c r="MT64">
        <f t="shared" si="3"/>
        <v>1</v>
      </c>
      <c r="MU64">
        <f t="shared" si="4"/>
        <v>1</v>
      </c>
      <c r="MV64">
        <f t="shared" si="5"/>
        <v>1</v>
      </c>
      <c r="MW64">
        <f t="shared" si="6"/>
        <v>1</v>
      </c>
      <c r="MX64">
        <f t="shared" si="7"/>
        <v>36.857142857142854</v>
      </c>
      <c r="MY64" t="str">
        <f t="shared" si="8"/>
        <v>Not Used</v>
      </c>
      <c r="MZ64">
        <f t="shared" si="9"/>
        <v>0</v>
      </c>
      <c r="NA64" t="str">
        <f t="shared" si="10"/>
        <v>Not Available</v>
      </c>
      <c r="NB64" t="str">
        <f t="shared" si="11"/>
        <v>Not Available</v>
      </c>
      <c r="NC64" t="str">
        <f t="shared" si="12"/>
        <v>4 Not Indicated</v>
      </c>
      <c r="ND64" t="str">
        <f t="shared" si="13"/>
        <v>4 Not Indicated</v>
      </c>
      <c r="NE64" t="str">
        <f t="shared" si="14"/>
        <v>4 Not Indicated</v>
      </c>
      <c r="NF64" t="str">
        <f t="shared" si="15"/>
        <v>4 Not Indicated</v>
      </c>
      <c r="NG64" t="str">
        <f t="shared" si="16"/>
        <v>4 Not Indicated</v>
      </c>
      <c r="NH64" s="159">
        <f t="shared" si="17"/>
        <v>42500</v>
      </c>
      <c r="NI64">
        <f t="shared" si="18"/>
        <v>806</v>
      </c>
      <c r="NJ64" s="159">
        <f t="shared" si="19"/>
        <v>42500</v>
      </c>
      <c r="NK64">
        <f t="shared" si="20"/>
        <v>806</v>
      </c>
      <c r="NL64">
        <f t="shared" si="21"/>
        <v>36.857142857142854</v>
      </c>
      <c r="NM64">
        <f t="shared" si="22"/>
        <v>1</v>
      </c>
      <c r="NN64">
        <f>IF(OR(E64="PK",E64="K",JJ64=""),"Null",INDEX(Lookups!$EZ$4:$FW$18,MATCH($JJ64,Lookups!$EY$4:$EY$18,1),MATCH($E64,Lookups!$EZ$3:$FW$3,0)))</f>
        <v>105</v>
      </c>
      <c r="NO64">
        <f>IF(OR(E64="PK",E64="K",JJ64=""),"Null",INDEX(Lookups!$EZ$4:$FW$18,MATCH($JJ64,Lookups!$EY$4:$EY$18,1),MATCH($E64,Lookups!$EZ$3:$FW$3,0) + 1))</f>
        <v>155</v>
      </c>
      <c r="NP64">
        <f t="shared" si="23"/>
        <v>210</v>
      </c>
      <c r="NQ64" t="str">
        <f t="shared" si="24"/>
        <v>No PI Needed</v>
      </c>
      <c r="NR64" t="str">
        <f t="shared" si="25"/>
        <v>No PI Needed</v>
      </c>
      <c r="NS64" t="str">
        <f t="shared" si="26"/>
        <v>400L to 599L</v>
      </c>
      <c r="NT64" t="str">
        <f t="shared" si="27"/>
        <v>800L to 999L</v>
      </c>
      <c r="NU64" t="str">
        <f t="shared" si="28"/>
        <v>800L to 999L</v>
      </c>
      <c r="NV64" s="183" t="str">
        <f t="array" ref="NV64">IF($NL64="No RI Tests","No RI Tests",VLOOKUP(IF(AND(E64="K",JJ64&lt;280),3,IF(AND(E64="K",JJ64&gt;=280),4,MAX(IF(E64=Lookups!$DF$6:$DF$99,IF(JJ64&gt;=Lookups!$DG$6:$DG$99,Lookups!$DH$6:$DH$99))))),Lookups!$DE$104:$DG$108,2,FALSE))</f>
        <v>1 Below Basic</v>
      </c>
      <c r="NW64" s="161" t="str">
        <f t="array" ref="NW64">IF($NL64="No RI Tests","No RI Tests",VLOOKUP(IF(AND(E64="K",JH64&lt;280),3,IF(AND(E64="K",JH64&gt;=280),4,MAX(IF(E64=Lookups!$DF$6:$DF$99,IF(NI64&gt;=Lookups!$DG$6:$DG$99,Lookups!$DH$6:$DH$99))))),Lookups!$DE$104:$DG$108,2,FALSE))</f>
        <v>2 Basic</v>
      </c>
      <c r="NX64" s="161" t="str">
        <f t="array" ref="NX64">IF($NL64="No RI Tests","No RI Tests",VLOOKUP(IF(AND(E64="K",NK64&lt;280),3,IF(AND(E64="K",NK64&gt;=280),4,MAX(IF(E64=Lookups!$DF$6:$DF$99,IF(NK64&gt;=Lookups!$DG$6:$DG$99,Lookups!$DH$6:$DH$99))))),Lookups!$DE$104:$DG$108,2,FALSE))</f>
        <v>2 Basic</v>
      </c>
      <c r="NY64">
        <f t="shared" si="29"/>
        <v>0</v>
      </c>
      <c r="NZ64">
        <f t="shared" si="30"/>
        <v>1</v>
      </c>
      <c r="OA64" t="str">
        <f t="shared" si="31"/>
        <v>Improved Performance Level</v>
      </c>
      <c r="OB64" s="161" t="str">
        <f t="array" ref="OB64">IF($NL64="No RI Tests","No RI Tests",IF(E64="K","N/A",VLOOKUP(MAX(IF(E64=Lookups!$DF$6:$DF$99,IF(JJ64&gt;=Lookups!$DG$6:$DG$99,Lookups!$DI$6:$DI$99))),Lookups!$DE$104:$DG$108,3,FALSE)))</f>
        <v>1 Limited</v>
      </c>
      <c r="OC64" s="161" t="str">
        <f t="array" ref="OC64">IF($NL64="No RI Tests","No RI Tests",IF(E64="K","N/A",VLOOKUP(MAX(IF(E64=Lookups!$DF$6:$DF$99,IF(NI64&gt;=Lookups!$DG$6:$DG$99,Lookups!$DI$6:$DI$99))),Lookups!$DE$104:$DG$108,3,FALSE)))</f>
        <v>1 Limited</v>
      </c>
      <c r="OD64" s="161" t="str">
        <f t="array" ref="OD64">IF($NL64="No RI Tests","No RI Tests",IF(E64="K","N/A",VLOOKUP(MAX(IF(E64=Lookups!$DF$6:$DF$99,IF(NK64&gt;=Lookups!$DG$6:$DG$99,Lookups!$DI$6:$DI$99))),Lookups!$DE$104:$DG$108,3,FALSE)))</f>
        <v>1 Limited</v>
      </c>
      <c r="OE64">
        <f t="shared" si="32"/>
        <v>1</v>
      </c>
      <c r="OF64">
        <f t="shared" si="33"/>
        <v>0</v>
      </c>
      <c r="OG64" t="str">
        <f t="shared" si="34"/>
        <v>Maintained Performance Level</v>
      </c>
      <c r="OH64">
        <f t="shared" si="35"/>
        <v>247</v>
      </c>
      <c r="OI64">
        <f t="shared" si="36"/>
        <v>1</v>
      </c>
      <c r="OJ64">
        <f t="shared" si="37"/>
        <v>1</v>
      </c>
      <c r="OK64">
        <f t="shared" si="38"/>
        <v>1</v>
      </c>
      <c r="OL64">
        <f t="shared" si="39"/>
        <v>1.9</v>
      </c>
      <c r="OM64" t="str">
        <f t="shared" si="40"/>
        <v>Fall Administration</v>
      </c>
      <c r="ON64" t="str">
        <f t="shared" si="41"/>
        <v>Winter Administration</v>
      </c>
      <c r="OO64" t="str">
        <f t="shared" si="42"/>
        <v>Fall to Winter RI</v>
      </c>
      <c r="OP64" t="str">
        <f ca="1">IF(AND(HR64&lt;&gt;"",JJ64&lt;600),IF(HT64="Advancing","Tier 2","Tier 3"),IF(JI64="","Null",IF(OR(E64="K",E64&lt;3),"FRA Recommended",IF(JJ64&gt;=IF(E64&lt;6,400,600),IF(JJ64&lt;VLOOKUP(E64,Lookups!$AP$3:$AR$16,3,FALSE),"Tier 2","Core"),IF(JJ64&lt;400,IF(RAND()&lt;0.81,"Tier 3","Tier 2"),IF(RAND()&lt;0.51,"Tier 3","Tier 2"))))))</f>
        <v>Tier 2</v>
      </c>
      <c r="OQ64" t="str">
        <f t="shared" si="43"/>
        <v>Average Reading Invt. Under 15 Minutes Long</v>
      </c>
      <c r="OR64">
        <f t="shared" si="44"/>
        <v>0</v>
      </c>
      <c r="OS64">
        <f t="shared" si="45"/>
        <v>1</v>
      </c>
      <c r="OT64">
        <f t="shared" si="46"/>
        <v>247</v>
      </c>
      <c r="OU64" s="159" t="str">
        <f t="shared" si="47"/>
        <v>No PI Tests</v>
      </c>
      <c r="OV64" t="str">
        <f t="shared" si="48"/>
        <v>No PI Tests</v>
      </c>
      <c r="OW64" t="str">
        <f t="shared" si="49"/>
        <v>No PI Tests</v>
      </c>
      <c r="OX64" t="str">
        <f t="shared" si="50"/>
        <v>No PI Tests</v>
      </c>
      <c r="OY64" t="str">
        <f t="shared" si="51"/>
        <v>No PI Tests</v>
      </c>
      <c r="OZ64" t="str">
        <f t="shared" si="52"/>
        <v>No PI Tests</v>
      </c>
      <c r="PA64" s="159" t="str">
        <f t="shared" si="53"/>
        <v>No PI Tests</v>
      </c>
      <c r="PB64" t="str">
        <f t="shared" si="54"/>
        <v>No PI Tests</v>
      </c>
      <c r="PC64" t="str">
        <f t="shared" si="55"/>
        <v>No PI Tests</v>
      </c>
      <c r="PD64" t="str">
        <f t="shared" si="56"/>
        <v>No PI Tests</v>
      </c>
      <c r="PE64" t="str">
        <f t="shared" si="57"/>
        <v>No PI Tests</v>
      </c>
      <c r="PF64" t="str">
        <f t="shared" si="58"/>
        <v>No PI Tests</v>
      </c>
      <c r="PG64" t="str">
        <f t="shared" si="59"/>
        <v>No PI Tests</v>
      </c>
      <c r="PH64">
        <f t="shared" si="60"/>
        <v>0</v>
      </c>
      <c r="PI64">
        <f t="shared" si="61"/>
        <v>0</v>
      </c>
      <c r="PJ64" t="str">
        <f t="shared" si="62"/>
        <v>Null</v>
      </c>
      <c r="PK64" t="str">
        <f>IF(HR64="","Null",IF(E64&lt;3,"Null",IF(HU64=0,0,IF(HS64="Form 1",VLOOKUP(HU64,Lookups!$BE$3:$BP$63,E64,FALSE),IF(HS64="Form 2",VLOOKUP(HU64,Lookups!$BE$67:$BP$127,E64,FALSE),VLOOKUP(HU64,Lookups!$BE$130:$BP$190,E64,FALSE))))))</f>
        <v>Null</v>
      </c>
      <c r="PL64" t="str">
        <f t="shared" si="63"/>
        <v>Null</v>
      </c>
      <c r="PM64" t="str">
        <f>IF($PH64=0,"Null",IF(E64&lt;3,"Null",IF(OX64=0,0,IF(OV64="Form 1",VLOOKUP(OX64,Lookups!$BE$3:$BP$63,E64,FALSE),IF(OV64="Form 2",VLOOKUP(OX64,Lookups!$BE$67:$BP$127,E64,FALSE),VLOOKUP(OX64,Lookups!$BE$130:$BP$190,E64,FALSE))))))</f>
        <v>Null</v>
      </c>
      <c r="PN64" t="str">
        <f t="shared" si="64"/>
        <v>Null</v>
      </c>
      <c r="PO64" t="str">
        <f t="shared" si="65"/>
        <v>Null</v>
      </c>
      <c r="PP64" t="str">
        <f t="shared" si="66"/>
        <v>Null</v>
      </c>
      <c r="PQ64" t="str">
        <f>IF(HR64="","Null",IF(E64&lt;3,"Null",IF(HV64=0,0,IF(HS64="Form 1",VLOOKUP(HV64,Lookups!$BR$3:$CC$63,E64,FALSE),IF(HS64="Form 2",VLOOKUP(HV64,Lookups!$BR$67:$CC$127,E64,FALSE),VLOOKUP(HV64,Lookups!$BR$130:$CC$190,E64,FALSE))))))</f>
        <v>Null</v>
      </c>
      <c r="PR64" t="str">
        <f t="shared" si="67"/>
        <v>Null</v>
      </c>
      <c r="PS64" t="str">
        <f>IF(HR64="","Null",IF(E64&lt;3,"Null",IF(OY64=0,0,IF(OW64="Form 1",VLOOKUP(OY64,Lookups!$BR$3:$CC$63,E64,FALSE),IF(OW64="Form 2",VLOOKUP(OY64,Lookups!$BR$67:$CC$127,E64,FALSE),VLOOKUP(OY64,Lookups!$BR$130:$CC$190,E64,FALSE))))))</f>
        <v>Null</v>
      </c>
      <c r="PT64" t="str">
        <f t="shared" si="68"/>
        <v>Null</v>
      </c>
      <c r="PU64" t="str">
        <f t="shared" si="69"/>
        <v>Null</v>
      </c>
      <c r="PV64" t="str">
        <f t="shared" si="70"/>
        <v>Null</v>
      </c>
      <c r="PW64" t="str">
        <f t="shared" si="71"/>
        <v>No PI Tests</v>
      </c>
      <c r="PX64">
        <f t="shared" si="72"/>
        <v>1</v>
      </c>
      <c r="PY64">
        <f t="shared" si="73"/>
        <v>0</v>
      </c>
      <c r="PZ64" t="str">
        <f t="shared" si="74"/>
        <v>Null</v>
      </c>
      <c r="QA64" t="str">
        <f t="shared" si="75"/>
        <v>Null</v>
      </c>
      <c r="QB64" t="str">
        <f t="shared" si="76"/>
        <v>Null</v>
      </c>
      <c r="QC64" t="str">
        <f>IF($MS64="System 44 Record",IF(BQ64&lt;MEDIAN(Directions!$F$3,Directions!$F$6),"Mid-Year Exited Student","Full Year Participant")&amp;IF(BP64&lt;Directions!$F$3,", Started Prior Year",", Started This Year"),"Null")</f>
        <v>Null</v>
      </c>
      <c r="QD64" t="str">
        <f t="shared" si="77"/>
        <v>Null</v>
      </c>
      <c r="QE64">
        <f t="shared" si="78"/>
        <v>1</v>
      </c>
      <c r="QF64">
        <f t="shared" si="79"/>
        <v>1</v>
      </c>
      <c r="QG64">
        <f t="shared" si="80"/>
        <v>1</v>
      </c>
      <c r="QH64">
        <f t="shared" si="81"/>
        <v>3</v>
      </c>
      <c r="QI64">
        <f t="shared" si="82"/>
        <v>0.76666666666666672</v>
      </c>
      <c r="QJ64" t="str">
        <f t="shared" si="83"/>
        <v>Used All 3</v>
      </c>
      <c r="QK64" t="str">
        <f t="shared" si="84"/>
        <v>80 to 99 Sessions</v>
      </c>
      <c r="QL64" t="str">
        <f t="shared" si="85"/>
        <v>9 to 12 Segments</v>
      </c>
      <c r="QM64" t="str">
        <f>IF($MS64="READ 180 Record",IF(AQ64="","Null",VLOOKUP(JJ64,Lookups!$DX$3:$EB$2054,AN64+1,FALSE)),"Null")</f>
        <v>Level is Above Lexile Score</v>
      </c>
      <c r="QN64" t="str">
        <f t="shared" si="86"/>
        <v>Null</v>
      </c>
    </row>
    <row r="65" spans="1:456" x14ac:dyDescent="0.25">
      <c r="A65" s="161" t="s">
        <v>1447</v>
      </c>
      <c r="B65" s="161" t="s">
        <v>1447</v>
      </c>
      <c r="C65" s="161" t="s">
        <v>1447</v>
      </c>
      <c r="D65" s="161" t="s">
        <v>1447</v>
      </c>
      <c r="E65" s="161">
        <v>4</v>
      </c>
      <c r="F65" s="161" t="s">
        <v>1447</v>
      </c>
      <c r="G65" s="161" t="s">
        <v>885</v>
      </c>
      <c r="H65" s="161" t="s">
        <v>912</v>
      </c>
      <c r="I65" s="161">
        <v>0</v>
      </c>
      <c r="J65" s="159">
        <v>42472</v>
      </c>
      <c r="K65" s="161">
        <v>0</v>
      </c>
      <c r="L65" s="161">
        <v>0</v>
      </c>
      <c r="M65" s="161">
        <v>0</v>
      </c>
      <c r="N65" s="161">
        <v>0</v>
      </c>
      <c r="O65" s="161">
        <v>0</v>
      </c>
      <c r="P65" s="161">
        <v>0</v>
      </c>
      <c r="Q65" s="161">
        <v>0</v>
      </c>
      <c r="R65" s="161">
        <v>0</v>
      </c>
      <c r="S65" s="161">
        <v>0</v>
      </c>
      <c r="T65" s="161">
        <v>0</v>
      </c>
      <c r="U65" s="161">
        <v>0</v>
      </c>
      <c r="V65" s="161">
        <v>0</v>
      </c>
      <c r="W65" s="161">
        <v>0</v>
      </c>
      <c r="X65" s="161">
        <v>0</v>
      </c>
      <c r="AB65" s="161" t="s">
        <v>242</v>
      </c>
      <c r="AC65" s="161" t="s">
        <v>242</v>
      </c>
      <c r="AD65" s="161" t="s">
        <v>242</v>
      </c>
      <c r="AE65" s="161" t="s">
        <v>242</v>
      </c>
      <c r="AF65" s="161" t="s">
        <v>242</v>
      </c>
      <c r="AG65" s="161" t="s">
        <v>242</v>
      </c>
      <c r="AH65" s="161" t="s">
        <v>242</v>
      </c>
      <c r="AI65" s="161">
        <v>20150801</v>
      </c>
      <c r="AJ65" s="161">
        <v>20160525</v>
      </c>
      <c r="AK65" s="161" t="s">
        <v>869</v>
      </c>
      <c r="AL65" t="s">
        <v>1078</v>
      </c>
      <c r="BN65" t="s">
        <v>1079</v>
      </c>
      <c r="ET65" s="161">
        <v>0</v>
      </c>
      <c r="EU65" s="161">
        <v>0</v>
      </c>
      <c r="EV65" s="161">
        <v>0</v>
      </c>
      <c r="EW65" s="161">
        <v>0</v>
      </c>
      <c r="EX65" s="161">
        <v>0</v>
      </c>
      <c r="EY65" s="161">
        <v>0</v>
      </c>
      <c r="EZ65" s="161">
        <v>0</v>
      </c>
      <c r="FA65" s="161">
        <v>0</v>
      </c>
      <c r="FB65" s="161">
        <v>0</v>
      </c>
      <c r="FC65" s="161">
        <v>0</v>
      </c>
      <c r="FD65" s="161">
        <v>0</v>
      </c>
      <c r="FE65" s="161">
        <v>0</v>
      </c>
      <c r="HN65" s="161" t="s">
        <v>912</v>
      </c>
      <c r="HO65" s="159">
        <v>42472</v>
      </c>
      <c r="HP65" s="159">
        <v>42472</v>
      </c>
      <c r="HQ65" s="161">
        <v>1</v>
      </c>
      <c r="HR65" s="159">
        <v>42472</v>
      </c>
      <c r="HS65" s="161" t="s">
        <v>872</v>
      </c>
      <c r="HT65" s="161" t="s">
        <v>873</v>
      </c>
      <c r="HU65" s="161">
        <v>28</v>
      </c>
      <c r="HV65" s="161">
        <v>15</v>
      </c>
      <c r="HW65" s="161">
        <v>0</v>
      </c>
      <c r="JB65" s="161" t="s">
        <v>912</v>
      </c>
      <c r="JC65" s="161">
        <v>0</v>
      </c>
      <c r="JD65" s="161">
        <v>0</v>
      </c>
      <c r="JE65" s="161">
        <v>0</v>
      </c>
      <c r="JF65" s="161">
        <v>0</v>
      </c>
      <c r="JG65" s="159">
        <v>42472</v>
      </c>
      <c r="JH65" s="161">
        <v>0</v>
      </c>
      <c r="JI65" s="159">
        <v>42472</v>
      </c>
      <c r="JJ65" s="161">
        <v>0</v>
      </c>
      <c r="JK65" s="161">
        <v>4</v>
      </c>
      <c r="MN65" t="str">
        <f t="shared" si="0"/>
        <v>NoNoNoNoNoNo</v>
      </c>
      <c r="MO65" t="str">
        <f>IF(AND(MN65="NoNoNoNoNoNo",JI65=""),"No Programs",VLOOKUP(MN65,Lookups!$DA$4:$DB$67,2,FALSE))</f>
        <v>RI Screening Only</v>
      </c>
      <c r="MP65">
        <f t="shared" si="1"/>
        <v>0</v>
      </c>
      <c r="MQ65" t="str">
        <f t="shared" si="2"/>
        <v>RI User</v>
      </c>
      <c r="MR65" t="str">
        <f>Directions!$D$3</f>
        <v>Usage</v>
      </c>
      <c r="MS65" t="str">
        <f>VLOOKUP(MQ65,Lookups!$CU$71:$CV$80,2,FALSE)</f>
        <v>RI Record</v>
      </c>
      <c r="MT65">
        <f t="shared" si="3"/>
        <v>1</v>
      </c>
      <c r="MU65">
        <f t="shared" si="4"/>
        <v>1</v>
      </c>
      <c r="MV65">
        <f t="shared" si="5"/>
        <v>0</v>
      </c>
      <c r="MW65">
        <f t="shared" si="6"/>
        <v>0</v>
      </c>
      <c r="MX65">
        <f t="shared" si="7"/>
        <v>0</v>
      </c>
      <c r="MY65" t="str">
        <f t="shared" si="8"/>
        <v>Not Used</v>
      </c>
      <c r="MZ65">
        <f t="shared" si="9"/>
        <v>0</v>
      </c>
      <c r="NA65" t="str">
        <f t="shared" si="10"/>
        <v>Not Available</v>
      </c>
      <c r="NB65" t="str">
        <f t="shared" si="11"/>
        <v>Not Available</v>
      </c>
      <c r="NC65" t="str">
        <f t="shared" si="12"/>
        <v>4 Not Indicated</v>
      </c>
      <c r="ND65" t="str">
        <f t="shared" si="13"/>
        <v>4 Not Indicated</v>
      </c>
      <c r="NE65" t="str">
        <f t="shared" si="14"/>
        <v>4 Not Indicated</v>
      </c>
      <c r="NF65" t="str">
        <f t="shared" si="15"/>
        <v>4 Not Indicated</v>
      </c>
      <c r="NG65" t="str">
        <f t="shared" si="16"/>
        <v>4 Not Indicated</v>
      </c>
      <c r="NH65" s="159">
        <f t="shared" si="17"/>
        <v>42472</v>
      </c>
      <c r="NI65">
        <f t="shared" si="18"/>
        <v>0</v>
      </c>
      <c r="NJ65" s="159">
        <f t="shared" si="19"/>
        <v>0</v>
      </c>
      <c r="NK65">
        <f t="shared" si="20"/>
        <v>0</v>
      </c>
      <c r="NL65" t="str">
        <f t="shared" si="21"/>
        <v>Lone RI Test</v>
      </c>
      <c r="NM65">
        <f t="shared" si="22"/>
        <v>0</v>
      </c>
      <c r="NN65">
        <f>IF(OR(E65="PK",E65="K",JJ65=""),"Null",INDEX(Lookups!$EZ$4:$FW$18,MATCH($JJ65,Lookups!$EY$4:$EY$18,1),MATCH($E65,Lookups!$EZ$3:$FW$3,0)))</f>
        <v>245</v>
      </c>
      <c r="NO65">
        <f>IF(OR(E65="PK",E65="K",JJ65=""),"Null",INDEX(Lookups!$EZ$4:$FW$18,MATCH($JJ65,Lookups!$EY$4:$EY$18,1),MATCH($E65,Lookups!$EZ$3:$FW$3,0) + 1))</f>
        <v>345</v>
      </c>
      <c r="NP65">
        <f t="shared" si="23"/>
        <v>490</v>
      </c>
      <c r="NQ65" t="str">
        <f t="shared" si="24"/>
        <v>PI is Recommended</v>
      </c>
      <c r="NR65" t="str">
        <f t="shared" si="25"/>
        <v>PI is Recommended</v>
      </c>
      <c r="NS65" t="str">
        <f t="shared" si="26"/>
        <v>BR to 199L</v>
      </c>
      <c r="NT65" t="str">
        <f t="shared" si="27"/>
        <v>BR to 199L</v>
      </c>
      <c r="NU65" t="str">
        <f t="shared" si="28"/>
        <v>BR to 199L</v>
      </c>
      <c r="NV65" s="183" t="str">
        <f t="array" ref="NV65">IF($NL65="No RI Tests","No RI Tests",VLOOKUP(IF(AND(E65="K",JJ65&lt;280),3,IF(AND(E65="K",JJ65&gt;=280),4,MAX(IF(E65=Lookups!$DF$6:$DF$99,IF(JJ65&gt;=Lookups!$DG$6:$DG$99,Lookups!$DH$6:$DH$99))))),Lookups!$DE$104:$DG$108,2,FALSE))</f>
        <v>1 Below Basic</v>
      </c>
      <c r="NW65" s="161" t="str">
        <f t="array" ref="NW65">IF($NL65="No RI Tests","No RI Tests",VLOOKUP(IF(AND(E65="K",JH65&lt;280),3,IF(AND(E65="K",JH65&gt;=280),4,MAX(IF(E65=Lookups!$DF$6:$DF$99,IF(NI65&gt;=Lookups!$DG$6:$DG$99,Lookups!$DH$6:$DH$99))))),Lookups!$DE$104:$DG$108,2,FALSE))</f>
        <v>1 Below Basic</v>
      </c>
      <c r="NX65" s="161" t="str">
        <f t="array" ref="NX65">IF($NL65="No RI Tests","No RI Tests",VLOOKUP(IF(AND(E65="K",NK65&lt;280),3,IF(AND(E65="K",NK65&gt;=280),4,MAX(IF(E65=Lookups!$DF$6:$DF$99,IF(NK65&gt;=Lookups!$DG$6:$DG$99,Lookups!$DH$6:$DH$99))))),Lookups!$DE$104:$DG$108,2,FALSE))</f>
        <v>1 Below Basic</v>
      </c>
      <c r="NY65" t="str">
        <f t="shared" si="29"/>
        <v>Null</v>
      </c>
      <c r="NZ65" t="str">
        <f t="shared" si="30"/>
        <v>Null</v>
      </c>
      <c r="OA65" t="str">
        <f t="shared" si="31"/>
        <v>No RI for Comparison</v>
      </c>
      <c r="OB65" s="161" t="str">
        <f t="array" ref="OB65">IF($NL65="No RI Tests","No RI Tests",IF(E65="K","N/A",VLOOKUP(MAX(IF(E65=Lookups!$DF$6:$DF$99,IF(JJ65&gt;=Lookups!$DG$6:$DG$99,Lookups!$DI$6:$DI$99))),Lookups!$DE$104:$DG$108,3,FALSE)))</f>
        <v>1 Limited</v>
      </c>
      <c r="OC65" s="161" t="str">
        <f t="array" ref="OC65">IF($NL65="No RI Tests","No RI Tests",IF(E65="K","N/A",VLOOKUP(MAX(IF(E65=Lookups!$DF$6:$DF$99,IF(NI65&gt;=Lookups!$DG$6:$DG$99,Lookups!$DI$6:$DI$99))),Lookups!$DE$104:$DG$108,3,FALSE)))</f>
        <v>1 Limited</v>
      </c>
      <c r="OD65" s="161" t="str">
        <f t="array" ref="OD65">IF($NL65="No RI Tests","No RI Tests",IF(E65="K","N/A",VLOOKUP(MAX(IF(E65=Lookups!$DF$6:$DF$99,IF(NK65&gt;=Lookups!$DG$6:$DG$99,Lookups!$DI$6:$DI$99))),Lookups!$DE$104:$DG$108,3,FALSE)))</f>
        <v>1 Limited</v>
      </c>
      <c r="OE65" t="str">
        <f t="shared" si="32"/>
        <v>Null</v>
      </c>
      <c r="OF65" t="str">
        <f t="shared" si="33"/>
        <v>Null</v>
      </c>
      <c r="OG65" t="str">
        <f t="shared" si="34"/>
        <v>No RI for Comparison</v>
      </c>
      <c r="OH65" t="str">
        <f t="shared" si="35"/>
        <v>Null</v>
      </c>
      <c r="OI65" t="str">
        <f t="shared" si="36"/>
        <v>Null</v>
      </c>
      <c r="OJ65" t="str">
        <f t="shared" si="37"/>
        <v>Null</v>
      </c>
      <c r="OK65" t="str">
        <f t="shared" si="38"/>
        <v>Null</v>
      </c>
      <c r="OL65" t="str">
        <f t="shared" si="39"/>
        <v>Null</v>
      </c>
      <c r="OM65" t="str">
        <f t="shared" si="40"/>
        <v>Spring Administration</v>
      </c>
      <c r="ON65" t="str">
        <f t="shared" si="41"/>
        <v>Null</v>
      </c>
      <c r="OO65" t="str">
        <f t="shared" si="42"/>
        <v>Spring Administration RI</v>
      </c>
      <c r="OP65" t="str">
        <f ca="1">IF(AND(HR65&lt;&gt;"",JJ65&lt;600),IF(HT65="Advancing","Tier 2","Tier 3"),IF(JI65="","Null",IF(OR(E65="K",E65&lt;3),"FRA Recommended",IF(JJ65&gt;=IF(E65&lt;6,400,600),IF(JJ65&lt;VLOOKUP(E65,Lookups!$AP$3:$AR$16,3,FALSE),"Tier 2","Core"),IF(JJ65&lt;400,IF(RAND()&lt;0.81,"Tier 3","Tier 2"),IF(RAND()&lt;0.51,"Tier 3","Tier 2"))))))</f>
        <v>Tier 3</v>
      </c>
      <c r="OQ65" t="str">
        <f t="shared" si="43"/>
        <v>Average Reading Invt. Under 15 Minutes Long</v>
      </c>
      <c r="OR65" t="str">
        <f t="shared" si="44"/>
        <v>Null</v>
      </c>
      <c r="OS65" t="str">
        <f t="shared" si="45"/>
        <v>Null</v>
      </c>
      <c r="OT65">
        <f t="shared" si="46"/>
        <v>0</v>
      </c>
      <c r="OU65" s="159">
        <f t="shared" si="47"/>
        <v>42472</v>
      </c>
      <c r="OV65" t="str">
        <f t="shared" si="48"/>
        <v>Form 1</v>
      </c>
      <c r="OW65" t="str">
        <f t="shared" si="49"/>
        <v>Developing</v>
      </c>
      <c r="OX65">
        <f t="shared" si="50"/>
        <v>28</v>
      </c>
      <c r="OY65">
        <f t="shared" si="51"/>
        <v>15</v>
      </c>
      <c r="OZ65">
        <f t="shared" si="52"/>
        <v>0</v>
      </c>
      <c r="PA65" s="159">
        <f t="shared" si="53"/>
        <v>42472</v>
      </c>
      <c r="PB65" t="str">
        <f t="shared" si="54"/>
        <v>Form 1</v>
      </c>
      <c r="PC65" t="str">
        <f t="shared" si="55"/>
        <v>Developing</v>
      </c>
      <c r="PD65">
        <f t="shared" si="56"/>
        <v>28</v>
      </c>
      <c r="PE65">
        <f t="shared" si="57"/>
        <v>15</v>
      </c>
      <c r="PF65">
        <f t="shared" si="58"/>
        <v>0</v>
      </c>
      <c r="PG65" t="str">
        <f t="shared" si="59"/>
        <v>Lone PI Test</v>
      </c>
      <c r="PH65">
        <f t="shared" si="60"/>
        <v>0</v>
      </c>
      <c r="PI65">
        <f t="shared" si="61"/>
        <v>1</v>
      </c>
      <c r="PJ65">
        <f t="shared" si="62"/>
        <v>28</v>
      </c>
      <c r="PK65">
        <f>IF(HR65="","Null",IF(E65&lt;3,"Null",IF(HU65=0,0,IF(HS65="Form 1",VLOOKUP(HU65,Lookups!$BE$3:$BP$63,E65,FALSE),IF(HS65="Form 2",VLOOKUP(HU65,Lookups!$BE$67:$BP$127,E65,FALSE),VLOOKUP(HU65,Lookups!$BE$130:$BP$190,E65,FALSE))))))</f>
        <v>2</v>
      </c>
      <c r="PL65" t="str">
        <f t="shared" si="63"/>
        <v>Null</v>
      </c>
      <c r="PM65" t="str">
        <f>IF($PH65=0,"Null",IF(E65&lt;3,"Null",IF(OX65=0,0,IF(OV65="Form 1",VLOOKUP(OX65,Lookups!$BE$3:$BP$63,E65,FALSE),IF(OV65="Form 2",VLOOKUP(OX65,Lookups!$BE$67:$BP$127,E65,FALSE),VLOOKUP(OX65,Lookups!$BE$130:$BP$190,E65,FALSE))))))</f>
        <v>Null</v>
      </c>
      <c r="PN65" t="str">
        <f t="shared" si="64"/>
        <v>Null</v>
      </c>
      <c r="PO65" t="str">
        <f t="shared" si="65"/>
        <v>Null</v>
      </c>
      <c r="PP65">
        <f t="shared" si="66"/>
        <v>15</v>
      </c>
      <c r="PQ65">
        <f>IF(HR65="","Null",IF(E65&lt;3,"Null",IF(HV65=0,0,IF(HS65="Form 1",VLOOKUP(HV65,Lookups!$BR$3:$CC$63,E65,FALSE),IF(HS65="Form 2",VLOOKUP(HV65,Lookups!$BR$67:$CC$127,E65,FALSE),VLOOKUP(HV65,Lookups!$BR$130:$CC$190,E65,FALSE))))))</f>
        <v>42</v>
      </c>
      <c r="PR65" t="str">
        <f t="shared" si="67"/>
        <v>Null</v>
      </c>
      <c r="PS65">
        <f>IF(HR65="","Null",IF(E65&lt;3,"Null",IF(OY65=0,0,IF(OW65="Form 1",VLOOKUP(OY65,Lookups!$BR$3:$CC$63,E65,FALSE),IF(OW65="Form 2",VLOOKUP(OY65,Lookups!$BR$67:$CC$127,E65,FALSE),VLOOKUP(OY65,Lookups!$BR$130:$CC$190,E65,FALSE))))))</f>
        <v>36</v>
      </c>
      <c r="PT65" t="str">
        <f t="shared" si="68"/>
        <v>Null</v>
      </c>
      <c r="PU65" t="str">
        <f t="shared" si="69"/>
        <v>Null</v>
      </c>
      <c r="PV65">
        <f t="shared" si="70"/>
        <v>0</v>
      </c>
      <c r="PW65" t="str">
        <f t="shared" si="71"/>
        <v>Spring PI Administration</v>
      </c>
      <c r="PX65">
        <f t="shared" si="72"/>
        <v>0</v>
      </c>
      <c r="PY65">
        <f t="shared" si="73"/>
        <v>0</v>
      </c>
      <c r="PZ65" t="str">
        <f t="shared" si="74"/>
        <v>Null</v>
      </c>
      <c r="QA65" t="str">
        <f t="shared" si="75"/>
        <v>Null</v>
      </c>
      <c r="QB65" t="str">
        <f t="shared" si="76"/>
        <v>Null</v>
      </c>
      <c r="QC65" t="str">
        <f>IF($MS65="System 44 Record",IF(BQ65&lt;MEDIAN(Directions!$F$3,Directions!$F$6),"Mid-Year Exited Student","Full Year Participant")&amp;IF(BP65&lt;Directions!$F$3,", Started Prior Year",", Started This Year"),"Null")</f>
        <v>Null</v>
      </c>
      <c r="QD65" t="str">
        <f t="shared" si="77"/>
        <v>Null</v>
      </c>
      <c r="QE65">
        <f t="shared" si="78"/>
        <v>0</v>
      </c>
      <c r="QF65">
        <f t="shared" si="79"/>
        <v>0</v>
      </c>
      <c r="QG65">
        <f t="shared" si="80"/>
        <v>0</v>
      </c>
      <c r="QH65">
        <f t="shared" si="81"/>
        <v>0</v>
      </c>
      <c r="QI65">
        <f t="shared" si="82"/>
        <v>0</v>
      </c>
      <c r="QJ65" t="str">
        <f t="shared" si="83"/>
        <v>Used None</v>
      </c>
      <c r="QK65" t="str">
        <f t="shared" si="84"/>
        <v>Null</v>
      </c>
      <c r="QL65" t="str">
        <f t="shared" si="85"/>
        <v>Null</v>
      </c>
      <c r="QM65" t="str">
        <f>IF($MS65="READ 180 Record",IF(AQ65="","Null",VLOOKUP(JJ65,Lookups!$DX$3:$EB$2054,AN65+1,FALSE)),"Null")</f>
        <v>Null</v>
      </c>
      <c r="QN65" t="str">
        <f t="shared" si="86"/>
        <v>Null</v>
      </c>
    </row>
    <row r="66" spans="1:456" x14ac:dyDescent="0.25">
      <c r="A66" s="161" t="s">
        <v>1447</v>
      </c>
      <c r="B66" s="161" t="s">
        <v>1447</v>
      </c>
      <c r="C66" s="161" t="s">
        <v>1447</v>
      </c>
      <c r="D66" s="161" t="s">
        <v>1447</v>
      </c>
      <c r="E66" s="161">
        <v>5</v>
      </c>
      <c r="F66" s="161" t="s">
        <v>1447</v>
      </c>
      <c r="G66" s="161" t="s">
        <v>880</v>
      </c>
      <c r="H66" s="161" t="s">
        <v>881</v>
      </c>
      <c r="I66" s="161">
        <v>407</v>
      </c>
      <c r="J66" s="159">
        <v>42501</v>
      </c>
      <c r="K66" s="161">
        <v>0</v>
      </c>
      <c r="L66" s="161">
        <v>0</v>
      </c>
      <c r="M66" s="161">
        <v>0</v>
      </c>
      <c r="N66" s="161">
        <v>0</v>
      </c>
      <c r="O66" s="161">
        <v>0</v>
      </c>
      <c r="P66" s="161">
        <v>0</v>
      </c>
      <c r="Q66" s="161">
        <v>0</v>
      </c>
      <c r="R66" s="161">
        <v>0</v>
      </c>
      <c r="S66" s="161">
        <v>0</v>
      </c>
      <c r="T66" s="161">
        <v>0</v>
      </c>
      <c r="U66" s="161">
        <v>0</v>
      </c>
      <c r="V66" s="161">
        <v>0</v>
      </c>
      <c r="W66" s="161">
        <v>0</v>
      </c>
      <c r="X66" s="161">
        <v>0</v>
      </c>
      <c r="AB66" s="161" t="s">
        <v>241</v>
      </c>
      <c r="AC66" s="161" t="s">
        <v>242</v>
      </c>
      <c r="AD66" s="161" t="s">
        <v>242</v>
      </c>
      <c r="AE66" s="161" t="s">
        <v>242</v>
      </c>
      <c r="AF66" s="161" t="s">
        <v>242</v>
      </c>
      <c r="AG66" s="161" t="s">
        <v>241</v>
      </c>
      <c r="AH66" s="161" t="s">
        <v>242</v>
      </c>
      <c r="AI66" s="161">
        <v>20150801</v>
      </c>
      <c r="AJ66" s="161">
        <v>20160525</v>
      </c>
      <c r="AK66" s="161" t="s">
        <v>869</v>
      </c>
      <c r="AL66" t="s">
        <v>1076</v>
      </c>
      <c r="AM66" t="s">
        <v>881</v>
      </c>
      <c r="AN66">
        <v>2</v>
      </c>
      <c r="AO66" t="s">
        <v>870</v>
      </c>
      <c r="AP66">
        <v>9</v>
      </c>
      <c r="AQ66">
        <v>96</v>
      </c>
      <c r="AR66">
        <v>1470</v>
      </c>
      <c r="AS66">
        <v>345</v>
      </c>
      <c r="AT66">
        <v>194</v>
      </c>
      <c r="AU66">
        <v>660</v>
      </c>
      <c r="AV66">
        <v>157</v>
      </c>
      <c r="AW66">
        <v>38</v>
      </c>
      <c r="AX66">
        <v>16</v>
      </c>
      <c r="AY66">
        <v>10.3</v>
      </c>
      <c r="AZ66">
        <v>3</v>
      </c>
      <c r="BA66">
        <v>141.69155000000001</v>
      </c>
      <c r="BB66">
        <v>19977</v>
      </c>
      <c r="BC66">
        <v>56.842105263000001</v>
      </c>
      <c r="BD66">
        <v>70.909090909</v>
      </c>
      <c r="BE66">
        <v>594</v>
      </c>
      <c r="BF66">
        <v>679</v>
      </c>
      <c r="BG66">
        <v>40</v>
      </c>
      <c r="BH66">
        <v>81</v>
      </c>
      <c r="BI66">
        <v>2</v>
      </c>
      <c r="BJ66">
        <v>4</v>
      </c>
      <c r="BK66">
        <v>114</v>
      </c>
      <c r="BL66">
        <v>0</v>
      </c>
      <c r="BM66" t="s">
        <v>1077</v>
      </c>
      <c r="BN66" t="s">
        <v>1079</v>
      </c>
      <c r="ET66" s="161">
        <v>6</v>
      </c>
      <c r="EU66" s="161">
        <v>117</v>
      </c>
      <c r="EV66" s="161">
        <v>39</v>
      </c>
      <c r="EW66" s="161">
        <v>6998</v>
      </c>
      <c r="EX66" s="161">
        <v>0</v>
      </c>
      <c r="EY66" s="161">
        <v>0</v>
      </c>
      <c r="EZ66" s="161">
        <v>50</v>
      </c>
      <c r="FA66" s="161">
        <v>71</v>
      </c>
      <c r="FB66" s="161">
        <v>42</v>
      </c>
      <c r="FC66" s="161">
        <v>64</v>
      </c>
      <c r="FD66" s="161">
        <v>1</v>
      </c>
      <c r="FE66" s="161">
        <v>2</v>
      </c>
      <c r="FF66" s="159">
        <v>42390</v>
      </c>
      <c r="FG66" s="161">
        <v>54</v>
      </c>
      <c r="FH66" s="161">
        <v>73</v>
      </c>
      <c r="FI66" s="161">
        <v>50</v>
      </c>
      <c r="FJ66" s="161">
        <v>63</v>
      </c>
      <c r="FK66" s="161">
        <v>50</v>
      </c>
      <c r="FL66" s="159">
        <v>42388</v>
      </c>
      <c r="FM66" s="161">
        <v>50</v>
      </c>
      <c r="FN66" s="161">
        <v>71</v>
      </c>
      <c r="FO66" s="161">
        <v>33</v>
      </c>
      <c r="FP66" s="161">
        <v>50</v>
      </c>
      <c r="FQ66" s="161">
        <v>75</v>
      </c>
      <c r="FR66" s="159">
        <v>42312</v>
      </c>
      <c r="FS66" s="161">
        <v>30</v>
      </c>
      <c r="FT66" s="161">
        <v>55</v>
      </c>
      <c r="FU66" s="161">
        <v>33</v>
      </c>
      <c r="FV66" s="161">
        <v>30</v>
      </c>
      <c r="FW66" s="161">
        <v>25</v>
      </c>
      <c r="HN66" s="161" t="s">
        <v>881</v>
      </c>
      <c r="HO66" s="159">
        <v>42501</v>
      </c>
      <c r="HP66" s="159">
        <v>42501</v>
      </c>
      <c r="HQ66" s="161">
        <v>1</v>
      </c>
      <c r="HR66" s="159">
        <v>42501</v>
      </c>
      <c r="HS66" s="161" t="s">
        <v>872</v>
      </c>
      <c r="HT66" s="161" t="s">
        <v>882</v>
      </c>
      <c r="HU66" s="161">
        <v>43</v>
      </c>
      <c r="HV66" s="161">
        <v>26</v>
      </c>
      <c r="HW66" s="161">
        <v>0</v>
      </c>
      <c r="JB66" s="161" t="s">
        <v>881</v>
      </c>
      <c r="JC66" s="161">
        <v>8</v>
      </c>
      <c r="JD66" s="161">
        <v>4</v>
      </c>
      <c r="JE66" s="161">
        <v>8</v>
      </c>
      <c r="JF66" s="161">
        <v>3316</v>
      </c>
      <c r="JG66" s="159">
        <v>42501</v>
      </c>
      <c r="JH66" s="161">
        <v>407</v>
      </c>
      <c r="JI66" s="159">
        <v>42243</v>
      </c>
      <c r="JJ66" s="161">
        <v>433</v>
      </c>
      <c r="JK66" s="161">
        <v>6</v>
      </c>
      <c r="JL66" s="159">
        <v>42352</v>
      </c>
      <c r="JM66" s="161">
        <v>429</v>
      </c>
      <c r="JN66" s="161">
        <v>10</v>
      </c>
      <c r="JO66" s="159">
        <v>42501</v>
      </c>
      <c r="JP66" s="161">
        <v>407</v>
      </c>
      <c r="JQ66" s="161">
        <v>14</v>
      </c>
      <c r="MN66" t="str">
        <f t="shared" ref="MN66:MN129" si="87">AB66&amp;AD66&amp;AE66&amp;AF66&amp;AG66&amp;AH66</f>
        <v>YesNoNoNoYesNo</v>
      </c>
      <c r="MO66" t="str">
        <f>IF(AND(MN66="NoNoNoNoNoNo",JI66=""),"No Programs",VLOOKUP(MN66,Lookups!$DA$4:$DB$67,2,FALSE))</f>
        <v>READ 180 Only</v>
      </c>
      <c r="MP66">
        <f t="shared" ref="MP66:MP129" si="88">IFERROR(AQ66/(AQ66+BX66),0)</f>
        <v>1</v>
      </c>
      <c r="MQ66" t="str">
        <f t="shared" ref="MQ66:MQ129" si="89">IF(SUM(AQ66,BX66,LD66)=0,IF(JG66="","No Program Use","RI User"),IF(LD66&gt;0,"xSkills User",IF(MP66&lt;0.667,"System 44 User","READ 180 User")))</f>
        <v>READ 180 User</v>
      </c>
      <c r="MR66" t="str">
        <f>Directions!$D$3</f>
        <v>Usage</v>
      </c>
      <c r="MS66" t="str">
        <f>VLOOKUP(MQ66,Lookups!$CU$71:$CV$80,2,FALSE)</f>
        <v>READ 180 Record</v>
      </c>
      <c r="MT66">
        <f t="shared" ref="MT66:MT129" si="90">IF(OR(AND(MS66="READ 180 Record",JI66&lt;&gt;""),AND(MS66="Expert 21 Record",JI66&lt;&gt;""),AND(MS66="RI Record",JI66&lt;&gt;"")),1,IF(AND(MS66="System 44 Record",HR66&lt;&gt;""),1,0))</f>
        <v>1</v>
      </c>
      <c r="MU66">
        <f t="shared" ref="MU66:MU129" si="91">IF(MT66=0,0,IF(OR(AND(MS66="READ 180 Record",AQ66&gt;19),AND(MS66="Expert 21 Record",AH66="Yes"),AND(MS66="RI Record",JI66&lt;&gt;"")),1,IF(AND(MS66="System 44 Record",BX66&gt;19),1,0)))</f>
        <v>1</v>
      </c>
      <c r="MV66">
        <f t="shared" ref="MV66:MV129" si="92">IF(MU66=0,0,IF(OR(AND(MS66="READ 180 Record",JL66&lt;&gt;""),AND(MS66="Expert 21 Record",JL66&lt;&gt;""),AND(MS66="RI Record",JL66&lt;&gt;"")),1,IF(AND(MS66="System 44 Record",HX66&lt;&gt;""),1,0)))</f>
        <v>1</v>
      </c>
      <c r="MW66">
        <f t="shared" ref="MW66:MW129" si="93">IF(MV66=0,0,IF(MX66&lt;8,0,1))</f>
        <v>1</v>
      </c>
      <c r="MX66">
        <f t="shared" ref="MX66:MX129" si="94">IFERROR(IF(MS66="System 44 Record",(HP66-HR66)/7,(NH66-JI66)/7),0)</f>
        <v>36.857142857142854</v>
      </c>
      <c r="MY66" t="str">
        <f t="shared" ref="MY66:MY129" si="95">IF(SUM(K66:X66)=0+COUNTA(Y66:AA66),"Not Used",IF(SUM(K66:X66)+COUNTA(Y66:AA66)=1,"Unlikely",IF(SUM(K66:X66)+COUNTA(Y66:AA66)=2,"Probable","Definite")))</f>
        <v>Not Used</v>
      </c>
      <c r="MZ66">
        <f t="shared" ref="MZ66:MZ129" si="96">SUM(K66:O66)+IF(SUM(P66:Q66)&gt;0,1,0)+IF(SUM(R66:X66)&gt;0,1,0)+COUNTA(Y66:AA66)</f>
        <v>0</v>
      </c>
      <c r="NA66" t="str">
        <f t="shared" ref="NA66:NA129" si="97">IF(OR(SUM(P66:Q66)=2,SUM(P66:Q66)=0),"Not Available",IF(P66=1,"Female","Male"))</f>
        <v>Not Available</v>
      </c>
      <c r="NB66" t="str">
        <f t="shared" ref="NB66:NB129" si="98">IF(SUM(R66:X66)=0,"Not Available",IF(OR(SUM(R66:W66)&gt;1,X66=1),"Multiple Races",IF(R66=1,"Alaska-Native American",IF(S66=1,"Asian",IF(T66=1,"African American",IF(U66=1,"Hispanic",IF(V66=1,"Pacific Islander","Caucasian")))))))</f>
        <v>Not Available</v>
      </c>
      <c r="NC66" t="str">
        <f t="shared" ref="NC66:NC129" si="99">IF($MY66="Not Used","4 Not Indicated",IF(K66=1,"1 Economically Disadvantaged",IF($MY66="Unlikely","3 May Not Be ED","2 Not Economically Disadvantaged")))</f>
        <v>4 Not Indicated</v>
      </c>
      <c r="ND66" t="str">
        <f t="shared" ref="ND66:ND129" si="100">IF($MY66="Not Used","4 Not Indicated",IF(L66=1,"1 Gifted and Talented",IF($MY66="Unlikely","3 May Not Be Gifted","2 Not Gifted and Talented")))</f>
        <v>4 Not Indicated</v>
      </c>
      <c r="NE66" t="str">
        <f t="shared" ref="NE66:NE129" si="101">IF($MY66="Not Used","4 Not Indicated",IF(M66=1,"1 Limited English Proficient",IF($MY66="Unlikely","3 May Not Be LEP","2 Not Limited English Proficient")))</f>
        <v>4 Not Indicated</v>
      </c>
      <c r="NF66" t="str">
        <f t="shared" ref="NF66:NF129" si="102">IF($MY66="Not Used","4 Not Indicated",IF(N66=1,"1 Migrant Student",IF($MY66="Unlikely","3 May Not Be Migrant","2 Not Migrant Student")))</f>
        <v>4 Not Indicated</v>
      </c>
      <c r="NG66" t="str">
        <f t="shared" ref="NG66:NG129" si="103">IF($MY66="Not Used","4 Not Indicated",IF(O66=1,"1 SPED",IF($MY66="Unlikely","3 May Not Be SPED","2 GENED")))</f>
        <v>4 Not Indicated</v>
      </c>
      <c r="NH66" s="159">
        <f t="shared" ref="NH66:NH129" si="104">IF(JI66="","Null",MAX(JI66,JL66,JO66,JR66,JU66,JX66,KA66,KD66,KG66,KJ66,KM66,KP66,KS66,KV66,KY66))</f>
        <v>42501</v>
      </c>
      <c r="NI66">
        <f t="shared" ref="NI66:NI129" si="105">IF(JI66="","Null",IF(NH66=KY66,KZ66,IF(NH66=KV66,KW66,IF(NH66=KS66,KT66,IF(NH66=KP66,KQ66,IF(NH66=KM66,KN66,IF(NH66=KJ66,KK66,IF(NH66=KG66,KH66,IF(NH66=KD66,KE66,IF(NH66=KA66,KB66,IF(NH66=JX66,JY66,IF(NH66=JU66,JV66,IF(NH66=JR66,JS66,IF(NH66=JO66,JP66,IF(NH66=JL66,JM66,JJ66)))))))))))))))</f>
        <v>407</v>
      </c>
      <c r="NJ66" s="159">
        <f t="shared" ref="NJ66:NJ129" si="106">IF(JI66="","Null",IF(NK66=KZ66,KY66,IF(NK66=KW66,KV66,IF(NK66=KT66,KS66,IF(NK66=KQ66,KP66,IF(NK66=KN66,KM66,IF(NK66=KK66,KJ66,IF(NK66=KH66,KG66,IF(NK66=KE66,KD66,IF(NK66=KB66,KA66,IF(NK66=JY66,JX66,IF(NK66=JV66,JU66,IF(NK66=JS66,JR66,IF(NK66=JP66,JO66,IF(NK66=JM66,JL66,JI66)))))))))))))))</f>
        <v>42243</v>
      </c>
      <c r="NK66">
        <f t="shared" ref="NK66:NK129" si="107">IF(JI66="","Null",MAX(JJ66,JM66,JP66,JS66,JV66,JY66,KB66,KE66,KH66,KK66,KN66,KQ66,KT66,KW66,KZ66))</f>
        <v>433</v>
      </c>
      <c r="NL66">
        <f t="shared" ref="NL66:NL129" si="108">IF(JI66="","No RI Tests",IF(JL66="","Lone RI Test",(NH66-JI66)/7))</f>
        <v>36.857142857142854</v>
      </c>
      <c r="NM66">
        <f t="shared" ref="NM66:NM129" si="109">IF(OR($NL66="No RI Tests",$NL66="Lone RI Test"),0,IF(NL66&lt;8,0,1))</f>
        <v>1</v>
      </c>
      <c r="NN66">
        <f>IF(OR(E66="PK",E66="K",JJ66=""),"Null",INDEX(Lookups!$EZ$4:$FW$18,MATCH($JJ66,Lookups!$EY$4:$EY$18,1),MATCH($E66,Lookups!$EZ$3:$FW$3,0)))</f>
        <v>130</v>
      </c>
      <c r="NO66">
        <f>IF(OR(E66="PK",E66="K",JJ66=""),"Null",INDEX(Lookups!$EZ$4:$FW$18,MATCH($JJ66,Lookups!$EY$4:$EY$18,1),MATCH($E66,Lookups!$EZ$3:$FW$3,0) + 1))</f>
        <v>180</v>
      </c>
      <c r="NP66">
        <f t="shared" ref="NP66:NP129" si="110">IF(NN66="Null","Null",NN66*2)</f>
        <v>260</v>
      </c>
      <c r="NQ66" t="str">
        <f t="shared" ref="NQ66:NQ129" si="111">IF(NL66="No RI Tests","Null",IF(JJ66&lt;IF(E66&lt;6,400,600),"PI is Recommended","No PI Needed"))</f>
        <v>No PI Needed</v>
      </c>
      <c r="NR66" t="str">
        <f t="shared" ref="NR66:NR129" si="112">IF(NL66="No RI Tests","Null",IF(NK66&lt;IF(E66&lt;6,400,600),"PI is Recommended","No PI Needed"))</f>
        <v>No PI Needed</v>
      </c>
      <c r="NS66" t="str">
        <f t="shared" ref="NS66:NS129" si="113">IF($NL66="No RI Tests","No RI Tests",IF(JJ66&lt;200,"BR to 199L",IF(JJ66&lt;400,"200L to 399L",IF(JJ66&lt;600,"400L to 599L",IF(JJ66&lt;800,"600L to 799L",IF(JJ66&lt;1000,"800L to 999L",IF(JJ66&lt;1200,"1000L to 1199L","1200L or More")))))))</f>
        <v>400L to 599L</v>
      </c>
      <c r="NT66" t="str">
        <f t="shared" ref="NT66:NT129" si="114">IF($NL66="No RI Tests","No RI Tests",IF(NI66&lt;200,"BR to 199L",IF(NI66&lt;400,"200L to 399L",IF(NI66&lt;600,"400L to 599L",IF(NI66&lt;800,"600L to 799L",IF(NI66&lt;1000,"800L to 999L",IF(NI66&lt;1200,"1000L to 1199L","1200L or More")))))))</f>
        <v>400L to 599L</v>
      </c>
      <c r="NU66" t="str">
        <f t="shared" ref="NU66:NU129" si="115">IF($NL66="No RI Tests","No RI Tests",IF(NK66&lt;200,"BR to 199L",IF(NK66&lt;400,"200L to 399L",IF(NK66&lt;600,"400L to 599L",IF(NK66&lt;800,"600L to 799L",IF(NK66&lt;1000,"800L to 999L",IF(NK66&lt;1200,"1000L to 1199L","1200L or More")))))))</f>
        <v>400L to 599L</v>
      </c>
      <c r="NV66" s="183" t="str">
        <f t="array" ref="NV66">IF($NL66="No RI Tests","No RI Tests",VLOOKUP(IF(AND(E66="K",JJ66&lt;280),3,IF(AND(E66="K",JJ66&gt;=280),4,MAX(IF(E66=Lookups!$DF$6:$DF$99,IF(JJ66&gt;=Lookups!$DG$6:$DG$99,Lookups!$DH$6:$DH$99))))),Lookups!$DE$104:$DG$108,2,FALSE))</f>
        <v>1 Below Basic</v>
      </c>
      <c r="NW66" s="161" t="str">
        <f t="array" ref="NW66">IF($NL66="No RI Tests","No RI Tests",VLOOKUP(IF(AND(E66="K",JH66&lt;280),3,IF(AND(E66="K",JH66&gt;=280),4,MAX(IF(E66=Lookups!$DF$6:$DF$99,IF(NI66&gt;=Lookups!$DG$6:$DG$99,Lookups!$DH$6:$DH$99))))),Lookups!$DE$104:$DG$108,2,FALSE))</f>
        <v>1 Below Basic</v>
      </c>
      <c r="NX66" s="161" t="str">
        <f t="array" ref="NX66">IF($NL66="No RI Tests","No RI Tests",VLOOKUP(IF(AND(E66="K",NK66&lt;280),3,IF(AND(E66="K",NK66&gt;=280),4,MAX(IF(E66=Lookups!$DF$6:$DF$99,IF(NK66&gt;=Lookups!$DG$6:$DG$99,Lookups!$DH$6:$DH$99))))),Lookups!$DE$104:$DG$108,2,FALSE))</f>
        <v>1 Below Basic</v>
      </c>
      <c r="NY66">
        <f t="shared" ref="NY66:NY129" si="116">IF(NM66=0,"Null",IF(NV66=NW66,1,0))</f>
        <v>1</v>
      </c>
      <c r="NZ66">
        <f t="shared" ref="NZ66:NZ129" si="117">IF(NM66=0,"Null",IF(NV66="4 Advanced",0,IF(NV66=NW66,0,IF(OR(AND(NV66="2 Basic",NW66="1 Below Basic"),AND(NV66="3 Proficient",NW66="1 Below Basic"),AND(NV66="3 Proficient",NW66="2 Basic")),0,1))))</f>
        <v>0</v>
      </c>
      <c r="OA66" t="str">
        <f t="shared" ref="OA66:OA129" si="118">IF(NM66=0,"No RI for Comparison",IF(NY66=1,"Maintained Performance Level",IF(NZ66=1,"Improved Performance Level","Lowered Performance Level")))</f>
        <v>Maintained Performance Level</v>
      </c>
      <c r="OB66" s="161" t="str">
        <f t="array" ref="OB66">IF($NL66="No RI Tests","No RI Tests",IF(E66="K","N/A",VLOOKUP(MAX(IF(E66=Lookups!$DF$6:$DF$99,IF(JJ66&gt;=Lookups!$DG$6:$DG$99,Lookups!$DI$6:$DI$99))),Lookups!$DE$104:$DG$108,3,FALSE)))</f>
        <v>1 Limited</v>
      </c>
      <c r="OC66" s="161" t="str">
        <f t="array" ref="OC66">IF($NL66="No RI Tests","No RI Tests",IF(E66="K","N/A",VLOOKUP(MAX(IF(E66=Lookups!$DF$6:$DF$99,IF(NI66&gt;=Lookups!$DG$6:$DG$99,Lookups!$DI$6:$DI$99))),Lookups!$DE$104:$DG$108,3,FALSE)))</f>
        <v>1 Limited</v>
      </c>
      <c r="OD66" s="161" t="str">
        <f t="array" ref="OD66">IF($NL66="No RI Tests","No RI Tests",IF(E66="K","N/A",VLOOKUP(MAX(IF(E66=Lookups!$DF$6:$DF$99,IF(NK66&gt;=Lookups!$DG$6:$DG$99,Lookups!$DI$6:$DI$99))),Lookups!$DE$104:$DG$108,3,FALSE)))</f>
        <v>1 Limited</v>
      </c>
      <c r="OE66">
        <f t="shared" ref="OE66:OE129" si="119">IF(NM66=0,"Null",IF(OB66=OC66,1,0))</f>
        <v>1</v>
      </c>
      <c r="OF66">
        <f t="shared" ref="OF66:OF129" si="120">IF(NM66=0,"Null",IF(OB66="5 Superior",0,IF(OC66="1 Limited",0,IF(OB66=OC66,0,IF(OR(AND(OB66="3 Sufficient",OC66="2 Partial"),AND(OB66="4 Solid",OC66="2 Partial"),AND(OB66="4 Solid",OC66="3 Sufficient")),0,1)))))</f>
        <v>0</v>
      </c>
      <c r="OG66" t="str">
        <f t="shared" ref="OG66:OG129" si="121">IF(NM66=0,"No RI for Comparison",IF(OE66=1,"Maintained Performance Level",IF(OF66=1,"Improved Performance Level","Lowered Performance Level")))</f>
        <v>Maintained Performance Level</v>
      </c>
      <c r="OH66">
        <f t="shared" ref="OH66:OH129" si="122">IF(NM66=0,"Null",NI66-JJ66)</f>
        <v>-26</v>
      </c>
      <c r="OI66">
        <f t="shared" ref="OI66:OI129" si="123">IF(NM66=0,"Null",IF(OH66&gt;0,1,0))</f>
        <v>0</v>
      </c>
      <c r="OJ66">
        <f t="shared" ref="OJ66:OJ129" si="124">IF(NM66=0,"Null",IF(OH66&lt;NN66,0,1))</f>
        <v>0</v>
      </c>
      <c r="OK66">
        <f t="shared" ref="OK66:OK129" si="125">IF(NM66=0,"Null",IF(OH66&lt;2*NN66,0,1))</f>
        <v>0</v>
      </c>
      <c r="OL66">
        <f t="shared" ref="OL66:OL129" si="126">IF(NM66=0,"Null",MIN(6,IF(AND(OH66&gt;-1,NN66=0),1,IFERROR(OH66/AVERAGE(NN66,NO66),0))))</f>
        <v>-0.16774193548387098</v>
      </c>
      <c r="OM66" t="str">
        <f t="shared" ref="OM66:OM129" si="127">IF(JI66="","Null",IF(OR(MONTH(JI66)=8,MONTH(JI66)=9,MONTH(JI66)=10),"Fall Administration",IF(OR(MONTH(JI66)=4,MONTH(JI66)=5,MONTH(JI66)=6,MONTH(JI66)=7),"Spring Administration","Winter Administration")))</f>
        <v>Fall Administration</v>
      </c>
      <c r="ON66" t="str">
        <f t="shared" ref="ON66:ON129" si="128">IF(NM66=0,"Null",IF(OR(MONTH(NI66)=8,MONTH(NI66)=9,MONTH(NI66)=10),"Fall Administration",IF(OR(MONTH(NI66)=4,MONTH(NI66)=5,MONTH(NI66)=6,MONTH(NI66)=7),"Spring Administration","Winter Administration")))</f>
        <v>Winter Administration</v>
      </c>
      <c r="OO66" t="str">
        <f t="shared" ref="OO66:OO129" si="129">IF(NM66=0,OM66&amp;" RI",IF(OM66=ON66,OM66&amp;" RI",IF(OM66="Winter Administration","Winter to Spring RI",IF(ON66="Winter Administration","Fall to Winter RI","Fall to Spring-Full Year RI"))))</f>
        <v>Fall to Winter RI</v>
      </c>
      <c r="OP66" t="str">
        <f ca="1">IF(AND(HR66&lt;&gt;"",JJ66&lt;600),IF(HT66="Advancing","Tier 2","Tier 3"),IF(JI66="","Null",IF(OR(E66="K",E66&lt;3),"FRA Recommended",IF(JJ66&gt;=IF(E66&lt;6,400,600),IF(JJ66&lt;VLOOKUP(E66,Lookups!$AP$3:$AR$16,3,FALSE),"Tier 2","Core"),IF(JJ66&lt;400,IF(RAND()&lt;0.81,"Tier 3","Tier 2"),IF(RAND()&lt;0.51,"Tier 3","Tier 2"))))))</f>
        <v>Tier 2</v>
      </c>
      <c r="OQ66" t="str">
        <f t="shared" ref="OQ66:OQ129" si="130">IF(JI66="","Null",IF(AVERAGE(JK66,JN66,JQ66,JT66,JW66,JZ66,KC66,KF66,KI66,KL66,KO66,KR66,KU66,KX66,LA66)&lt;15,"Average Reading Invt. Under 15 Minutes Long","Average Reading Invt. at Least 15 Minutes Long"))</f>
        <v>Average Reading Invt. Under 15 Minutes Long</v>
      </c>
      <c r="OR66">
        <f t="shared" ref="OR66:OR129" si="131">IF(OH66="Null","Null",IF(OH66&gt;=-100,0,1))</f>
        <v>0</v>
      </c>
      <c r="OS66">
        <f t="shared" ref="OS66:OS129" si="132">IF(MS66="READ 180 Record",IF(AND(JJ66&gt;=100,AQ66&gt;=20,OL66&gt;=1,OL66&lt;=4,AP66&gt;=1),1,0),"Null")</f>
        <v>0</v>
      </c>
      <c r="OT66">
        <f t="shared" ref="OT66:OT129" si="133">IF(JI66="","No RI Tests",MAX(JJ66,JM66,JP66,JS66,JV66,JY66,KB66,KE66,KH66,KK66,KN66,KQ66,KT66,KW66,KZ66)-MIN(JJ66,JM66,JP66,JS66,JV66,JY66,KB66,KE66,KH66,KK66,KN66,KQ66,KT66,KW66,KZ66))</f>
        <v>26</v>
      </c>
      <c r="OU66" s="159">
        <f t="shared" ref="OU66:OU129" si="134">IF(HR66="","No PI Tests",IF(IV66="",IF(IP66="",IF(IJ66="",IF(ID66="",IF(HX66="",HR66,HX66),ID66),IJ66),IP66),IV66))</f>
        <v>42501</v>
      </c>
      <c r="OV66" t="str">
        <f t="shared" ref="OV66:OV129" si="135">IF(HR66="","No PI Tests",INDEX(HR66:JA66,MATCH(HP66,HR66:JA66,0)+1))</f>
        <v>Form 1</v>
      </c>
      <c r="OW66" t="str">
        <f t="shared" ref="OW66:OW129" si="136">IFERROR(INDEX(HR66:JA66,MATCH(OU66,HR66:JA66,0)+2),"No PI Tests")</f>
        <v>Advancing</v>
      </c>
      <c r="OX66">
        <f t="shared" ref="OX66:OX129" si="137">IF(HR66="","No PI Tests",IFERROR(VLOOKUP(OU66,IV66:JA66,4,FALSE),IFERROR(VLOOKUP(OU66,IP66:IU66,4,FALSE),IFERROR(VLOOKUP(OU66,IJ66:IO66,4,FALSE),IFERROR(VLOOKUP(OU66,ID66:II66,4,FALSE),IFERROR(VLOOKUP(OU66,HX66:IC66,4,FALSE),HU66))))))</f>
        <v>43</v>
      </c>
      <c r="OY66">
        <f t="shared" ref="OY66:OY129" si="138">IF(HR66="","No PI Tests",IFERROR(VLOOKUP(OU66,IV66:JA66,5,FALSE),IFERROR(VLOOKUP(OU66,IP66:IU66,5,FALSE),IFERROR(VLOOKUP(OU66,IJ66:IO66,5,FALSE),IFERROR(VLOOKUP(OU66,ID66:II66,5,FALSE),IFERROR(VLOOKUP(OU66,HX66:IC66,5,FALSE),HV66))))))</f>
        <v>26</v>
      </c>
      <c r="OZ66">
        <f t="shared" ref="OZ66:OZ129" si="139">IF(HR66="","No PI Tests",IFERROR(VLOOKUP(OU66,IV66:JA66,6,FALSE),IFERROR(VLOOKUP(OU66,IP66:IU66,6,FALSE),IFERROR(VLOOKUP(OU66,IJ66:IO66,6,FALSE),IFERROR(VLOOKUP(OU66,ID66:II66,6,FALSE),IFERROR(VLOOKUP(OU66,HX66:IC66,6,FALSE),HW66))))))</f>
        <v>0</v>
      </c>
      <c r="PA66" s="159">
        <f t="shared" ref="PA66:PA129" si="140">IF(HR66="","No PI Tests",IF(PE66=IZ66,IV66,IF(PE66=IT66,IP66,IF(PE66=IN66,IJ66,IF(PE66=IH66,ID66,IF(PE66=IB66,HX66,HR66))))))</f>
        <v>42501</v>
      </c>
      <c r="PB66" t="str">
        <f t="shared" ref="PB66:PB129" si="141">IF(HR66="","No PI Tests",IF(PE66=IZ66,IW66,IF(PE66=IT66,IQ66,IF(PE66=IN66,IK66,IF(PE66=IH66,IE66,IF(PE66=IB66,HY66,HS66))))))</f>
        <v>Form 1</v>
      </c>
      <c r="PC66" t="str">
        <f t="shared" ref="PC66:PC129" si="142">IF(HR66="","No PI Tests",IF(PE66=IZ66,IX66,IF(PE66=IT66,IR66,IF(PE66=IN66,IL66,IF(PE66=IH66,IF66,IF(PE66=IB66,HZ66,HT66))))))</f>
        <v>Advancing</v>
      </c>
      <c r="PD66">
        <f t="shared" ref="PD66:PD129" si="143">IF(HR66="","No PI Tests",IF(PE66=IZ66,IY66,IF(PE66=IT66,IS66,IF(PE66=IN66,IM66,IF(PE66=IH66,IG66,IF(PE66=IB66,IA66,HU66))))))</f>
        <v>43</v>
      </c>
      <c r="PE66">
        <f t="shared" ref="PE66:PE129" si="144">IF(HR66="","No PI Tests",MAX(HV66,IB66,IH66,IN66,IT66,IZ66))</f>
        <v>26</v>
      </c>
      <c r="PF66">
        <f t="shared" ref="PF66:PF129" si="145">IF(HR66="","No PI Tests",IF(PE66=IZ66,JA66,IF(PE66=IT66,IU66,IF(PE66=IN66,IO66,IF(PE66=IH66,II66,IF(PE66=IB66,IC66,HW66))))))</f>
        <v>0</v>
      </c>
      <c r="PG66" t="str">
        <f t="shared" ref="PG66:PG129" si="146">IF(HR66="","No PI Tests",IF(HX66="","Lone PI Test",(OU66-HR66)/7))</f>
        <v>Lone PI Test</v>
      </c>
      <c r="PH66">
        <f t="shared" ref="PH66:PH129" si="147">IF(OR(PG66="No PI Tests",PG66="Lone PI Test"),0,IF(PG66&lt;8,0,1))</f>
        <v>0</v>
      </c>
      <c r="PI66">
        <f t="shared" ref="PI66:PI129" si="148">IF(JI66="",0,IF(AND(JJ66&lt;IF(E66&lt;6,400,600),HR66&lt;&gt;""),1,0))</f>
        <v>0</v>
      </c>
      <c r="PJ66">
        <f t="shared" ref="PJ66:PJ129" si="149">IF(HR66="","Null",HU66)</f>
        <v>43</v>
      </c>
      <c r="PK66">
        <f>IF(HR66="","Null",IF(E66&lt;3,"Null",IF(HU66=0,0,IF(HS66="Form 1",VLOOKUP(HU66,Lookups!$BE$3:$BP$63,E66,FALSE),IF(HS66="Form 2",VLOOKUP(HU66,Lookups!$BE$67:$BP$127,E66,FALSE),VLOOKUP(HU66,Lookups!$BE$130:$BP$190,E66,FALSE))))))</f>
        <v>17</v>
      </c>
      <c r="PL66" t="str">
        <f t="shared" ref="PL66:PL129" si="150">IF($PH66=0,"Null",OX66)</f>
        <v>Null</v>
      </c>
      <c r="PM66" t="str">
        <f>IF($PH66=0,"Null",IF(E66&lt;3,"Null",IF(OX66=0,0,IF(OV66="Form 1",VLOOKUP(OX66,Lookups!$BE$3:$BP$63,E66,FALSE),IF(OV66="Form 2",VLOOKUP(OX66,Lookups!$BE$67:$BP$127,E66,FALSE),VLOOKUP(OX66,Lookups!$BE$130:$BP$190,E66,FALSE))))))</f>
        <v>Null</v>
      </c>
      <c r="PN66" t="str">
        <f t="shared" ref="PN66:PN129" si="151">IF($PH66=0,"Null",PL66-PJ66)</f>
        <v>Null</v>
      </c>
      <c r="PO66" t="str">
        <f t="shared" ref="PO66:PO129" si="152">IF($PH66=0,"Null",IF(PN66&gt;0,1,0))</f>
        <v>Null</v>
      </c>
      <c r="PP66">
        <f t="shared" ref="PP66:PP129" si="153">IF(HR66="","Null",HV66)</f>
        <v>26</v>
      </c>
      <c r="PQ66">
        <f>IF(HR66="","Null",IF(E66&lt;3,"Null",IF(HV66=0,0,IF(HS66="Form 1",VLOOKUP(HV66,Lookups!$BR$3:$CC$63,E66,FALSE),IF(HS66="Form 2",VLOOKUP(HV66,Lookups!$BR$67:$CC$127,E66,FALSE),VLOOKUP(HV66,Lookups!$BR$130:$CC$190,E66,FALSE))))))</f>
        <v>66</v>
      </c>
      <c r="PR66" t="str">
        <f t="shared" ref="PR66:PR129" si="154">IF($PH66=0,"Null",OY66)</f>
        <v>Null</v>
      </c>
      <c r="PS66">
        <f>IF(HR66="","Null",IF(E66&lt;3,"Null",IF(OY66=0,0,IF(OW66="Form 1",VLOOKUP(OY66,Lookups!$BR$3:$CC$63,E66,FALSE),IF(OW66="Form 2",VLOOKUP(OY66,Lookups!$BR$67:$CC$127,E66,FALSE),VLOOKUP(OY66,Lookups!$BR$130:$CC$190,E66,FALSE))))))</f>
        <v>58</v>
      </c>
      <c r="PT66" t="str">
        <f t="shared" ref="PT66:PT129" si="155">IF($PH66=0,"Null",PR66-PP66)</f>
        <v>Null</v>
      </c>
      <c r="PU66" t="str">
        <f t="shared" ref="PU66:PU129" si="156">IF($PH66=0,"Null",IF(PT66&lt;4,0,1))</f>
        <v>Null</v>
      </c>
      <c r="PV66">
        <f t="shared" ref="PV66:PV129" si="157">IF(HR66="","Null",IF(PC66="Advancing",1,0))</f>
        <v>1</v>
      </c>
      <c r="PW66" t="str">
        <f t="shared" ref="PW66:PW129" si="158">IF(PH66=0,IF(HR66="","No PI Tests",IF(OR(MONTH(HR66)=8,MONTH(HR66)=9,MONTH(HR66)=10),"Fall PI Administration", IF(OR(MONTH(HR66)=4,MONTH(HR66)=5,MONTH(HR66)=6,MONTH(HR66)=7),"Spring PI Administration","Winter PI Administration"))), IF(OR(MONTH(HR66)=8,MONTH(HR66)=9,MONTH(HR66)=10),"Fall to ", IF(OR(MONTH(HR66)=4,MONTH(HR66)=5,MONTH(HR66)=6,MONTH(HR66)=7),"Spring to ","Winter to "))&amp;IF(OR(MONTH(OU66)=8,MONTH(OU66)=9,MONTH(OU66)=10),"Fall PI Administration",  IF(OR(MONTH(OU66)=4,MONTH(OU66)=5,MONTH(OU66)=6,MONTH(OU66)=7),"Spring PI Administration","Winter PI Administration")) )</f>
        <v>Spring PI Administration</v>
      </c>
      <c r="PX66">
        <f t="shared" ref="PX66:PX129" si="159">IF(OR(AB66="Yes",AC66="Yes",AD66="Yes"),1,0)</f>
        <v>1</v>
      </c>
      <c r="PY66">
        <f t="shared" ref="PY66:PY129" si="160">IF(OR(AE66="Yes",AF66="Yes"),1,0)</f>
        <v>0</v>
      </c>
      <c r="PZ66" t="str">
        <f t="shared" ref="PZ66:PZ129" si="161">IF($MS66="System 44 Record",IF(BX66&lt;20,"Under 20 Sessions",IF(BX66&lt;40,"20 to 39 Sessions",IF(BX66&lt;60,"40 to 59 Sessions",IF(BX66&lt;80,"60 to 79 Sessions",IF(BX66&lt;100,"80 to 99 Sessions","100 or More Sessions"))))),"Null")</f>
        <v>Null</v>
      </c>
      <c r="QA66" t="str">
        <f t="shared" ref="QA66:QA129" si="162">IF($MS66="System 44 Record",IF(BR66="Other","Manual Placement",IF(BR66="Level I","Series 1","Series 4")),"Null")</f>
        <v>Null</v>
      </c>
      <c r="QB66" t="str">
        <f t="shared" ref="QB66:QB129" si="163">IF($MS66="System 44 Record",IF(BU66&lt;5,"In Series 1 to 4",IF(BU66&lt;9,"In Series 5 to 8",IF(BU66&lt;13,"In Series 9 to 12",IF(BU66&lt;17,"In Series 13 to 16",IF(BU66&lt;21,"In Series 17 to 20","In Series 21 to 25"))))),"Null")</f>
        <v>Null</v>
      </c>
      <c r="QC66" t="str">
        <f>IF($MS66="System 44 Record",IF(BQ66&lt;MEDIAN(Directions!$F$3,Directions!$F$6),"Mid-Year Exited Student","Full Year Participant")&amp;IF(BP66&lt;Directions!$F$3,", Started Prior Year",", Started This Year"),"Null")</f>
        <v>Null</v>
      </c>
      <c r="QD66" t="str">
        <f t="shared" ref="QD66:QD129" si="164">IF($MS66="System 44 Record",IF(OR(PV66=1,NK66&gt;600,BU66=25),1,0),"Null")</f>
        <v>Null</v>
      </c>
      <c r="QE66">
        <f t="shared" ref="QE66:QE129" si="165">IF(AQ66&lt;1,0,1)</f>
        <v>1</v>
      </c>
      <c r="QF66">
        <f t="shared" ref="QF66:QF129" si="166">IF(JC66&lt;1,0,1)</f>
        <v>1</v>
      </c>
      <c r="QG66">
        <f t="shared" ref="QG66:QG129" si="167">IF(SUM(CT66,CU66,FD66,FE66)&gt;0,1,0)</f>
        <v>1</v>
      </c>
      <c r="QH66">
        <f t="shared" ref="QH66:QH129" si="168">CT66+CU66+FD66+FE66</f>
        <v>3</v>
      </c>
      <c r="QI66">
        <f t="shared" ref="QI66:QI129" si="169">IFERROR((CR66*CT66+CS66*CU66+FA66*FD66+FC66*FE66)/(100*QH66),0)</f>
        <v>0.66333333333333333</v>
      </c>
      <c r="QJ66" t="str">
        <f t="shared" ref="QJ66:QJ129" si="170">IF(SUM(QE66:QG66)=0,"Used None",IF(SUM(QE66:QG66)=3,"Used All 3",IF(AND(QE66=1,QF66=1),"Used READ 180 and RC!",IF(AND(QE66=1,QG66=1),"Used READ 180 and rSkills",IF(AND(QF66=1,QG66=1),"Used RC! and rSkills",IF(QE66=1,"READ 180 Only",IF(QF66=1,"RC! Only","rSkills Only")))))))</f>
        <v>Used All 3</v>
      </c>
      <c r="QK66" t="str">
        <f t="shared" ref="QK66:QK129" si="171">IF($MS66="READ 180 Record",IF(AQ66="","Null",IF(AQ66&lt;20,"Under 20 Sessions",IF(AQ66&lt;40,"20 to 39 Sessions",IF(AQ66&lt;60,"40 to 59 Sessions",IF(AQ66&lt;80,"60 to 79 Sessions",IF(AQ66&lt;100,"80 to 99 Sessions","100 or More Sessions")))))),"Null")</f>
        <v>80 to 99 Sessions</v>
      </c>
      <c r="QL66" t="str">
        <f t="shared" ref="QL66:QL129" si="172">IF($MS66="READ 180 Record",IF(AQ66="","Null",IF(AP66&lt;5,"Under 5 Segments",IF(AP66&lt;9,"5 to 8 Segments",IF(AP66&lt;13,"9 to 12 Segments","13 or More Segments")))),"Null")</f>
        <v>9 to 12 Segments</v>
      </c>
      <c r="QM66" t="str">
        <f>IF($MS66="READ 180 Record",IF(AQ66="","Null",VLOOKUP(JJ66,Lookups!$DX$3:$EB$2054,AN66+1,FALSE)),"Null")</f>
        <v>Level Matches Lexile Score</v>
      </c>
      <c r="QN66" t="str">
        <f t="shared" ref="QN66:QN129" si="173">IF($MS66="Expert 21 Record",COUNT(LL66,LO66,LR66,LU66,LX66,MA66,MD66,MG66,MJ66,MM66),"Null")</f>
        <v>Null</v>
      </c>
    </row>
    <row r="67" spans="1:456" x14ac:dyDescent="0.25">
      <c r="A67" s="161" t="s">
        <v>1447</v>
      </c>
      <c r="B67" s="161" t="s">
        <v>1447</v>
      </c>
      <c r="C67" s="161" t="s">
        <v>1447</v>
      </c>
      <c r="D67" s="161" t="s">
        <v>1447</v>
      </c>
      <c r="E67" s="161">
        <v>4</v>
      </c>
      <c r="F67" s="161" t="s">
        <v>1447</v>
      </c>
      <c r="G67" s="161" t="s">
        <v>880</v>
      </c>
      <c r="H67" s="161" t="s">
        <v>881</v>
      </c>
      <c r="K67" s="161">
        <v>0</v>
      </c>
      <c r="L67" s="161">
        <v>0</v>
      </c>
      <c r="M67" s="161">
        <v>0</v>
      </c>
      <c r="N67" s="161">
        <v>0</v>
      </c>
      <c r="O67" s="161">
        <v>0</v>
      </c>
      <c r="P67" s="161">
        <v>0</v>
      </c>
      <c r="Q67" s="161">
        <v>0</v>
      </c>
      <c r="R67" s="161">
        <v>0</v>
      </c>
      <c r="S67" s="161">
        <v>0</v>
      </c>
      <c r="T67" s="161">
        <v>0</v>
      </c>
      <c r="U67" s="161">
        <v>0</v>
      </c>
      <c r="V67" s="161">
        <v>0</v>
      </c>
      <c r="W67" s="161">
        <v>0</v>
      </c>
      <c r="X67" s="161">
        <v>0</v>
      </c>
      <c r="AB67" s="161" t="s">
        <v>242</v>
      </c>
      <c r="AC67" s="161" t="s">
        <v>242</v>
      </c>
      <c r="AD67" s="161" t="s">
        <v>242</v>
      </c>
      <c r="AE67" s="161" t="s">
        <v>242</v>
      </c>
      <c r="AF67" s="161" t="s">
        <v>242</v>
      </c>
      <c r="AG67" s="161" t="s">
        <v>242</v>
      </c>
      <c r="AH67" s="161" t="s">
        <v>242</v>
      </c>
      <c r="AI67" s="161">
        <v>20150801</v>
      </c>
      <c r="AJ67" s="161">
        <v>20160525</v>
      </c>
      <c r="AK67" s="161" t="s">
        <v>869</v>
      </c>
      <c r="AL67" t="s">
        <v>1078</v>
      </c>
      <c r="BN67" t="s">
        <v>1079</v>
      </c>
      <c r="ET67" s="161">
        <v>0</v>
      </c>
      <c r="EU67" s="161">
        <v>0</v>
      </c>
      <c r="EV67" s="161">
        <v>0</v>
      </c>
      <c r="EW67" s="161">
        <v>0</v>
      </c>
      <c r="EX67" s="161">
        <v>0</v>
      </c>
      <c r="EY67" s="161">
        <v>0</v>
      </c>
      <c r="EZ67" s="161">
        <v>0</v>
      </c>
      <c r="FA67" s="161">
        <v>0</v>
      </c>
      <c r="FB67" s="161">
        <v>0</v>
      </c>
      <c r="FC67" s="161">
        <v>0</v>
      </c>
      <c r="FD67" s="161">
        <v>0</v>
      </c>
      <c r="FE67" s="161">
        <v>0</v>
      </c>
      <c r="HN67" s="161" t="s">
        <v>881</v>
      </c>
      <c r="JB67" s="161" t="s">
        <v>881</v>
      </c>
      <c r="JC67" s="161">
        <v>0</v>
      </c>
      <c r="JD67" s="161">
        <v>0</v>
      </c>
      <c r="JE67" s="161">
        <v>0</v>
      </c>
      <c r="JF67" s="161">
        <v>0</v>
      </c>
      <c r="MN67" t="str">
        <f t="shared" si="87"/>
        <v>NoNoNoNoNoNo</v>
      </c>
      <c r="MO67" t="str">
        <f>IF(AND(MN67="NoNoNoNoNoNo",JI67=""),"No Programs",VLOOKUP(MN67,Lookups!$DA$4:$DB$67,2,FALSE))</f>
        <v>No Programs</v>
      </c>
      <c r="MP67">
        <f t="shared" si="88"/>
        <v>0</v>
      </c>
      <c r="MQ67" t="str">
        <f t="shared" si="89"/>
        <v>No Program Use</v>
      </c>
      <c r="MR67" t="str">
        <f>Directions!$D$3</f>
        <v>Usage</v>
      </c>
      <c r="MS67" t="str">
        <f>VLOOKUP(MQ67,Lookups!$CU$71:$CV$80,2,FALSE)</f>
        <v>Exclude</v>
      </c>
      <c r="MT67">
        <f t="shared" si="90"/>
        <v>0</v>
      </c>
      <c r="MU67">
        <f t="shared" si="91"/>
        <v>0</v>
      </c>
      <c r="MV67">
        <f t="shared" si="92"/>
        <v>0</v>
      </c>
      <c r="MW67">
        <f t="shared" si="93"/>
        <v>0</v>
      </c>
      <c r="MX67">
        <f t="shared" si="94"/>
        <v>0</v>
      </c>
      <c r="MY67" t="str">
        <f t="shared" si="95"/>
        <v>Not Used</v>
      </c>
      <c r="MZ67">
        <f t="shared" si="96"/>
        <v>0</v>
      </c>
      <c r="NA67" t="str">
        <f t="shared" si="97"/>
        <v>Not Available</v>
      </c>
      <c r="NB67" t="str">
        <f t="shared" si="98"/>
        <v>Not Available</v>
      </c>
      <c r="NC67" t="str">
        <f t="shared" si="99"/>
        <v>4 Not Indicated</v>
      </c>
      <c r="ND67" t="str">
        <f t="shared" si="100"/>
        <v>4 Not Indicated</v>
      </c>
      <c r="NE67" t="str">
        <f t="shared" si="101"/>
        <v>4 Not Indicated</v>
      </c>
      <c r="NF67" t="str">
        <f t="shared" si="102"/>
        <v>4 Not Indicated</v>
      </c>
      <c r="NG67" t="str">
        <f t="shared" si="103"/>
        <v>4 Not Indicated</v>
      </c>
      <c r="NH67" s="159" t="str">
        <f t="shared" si="104"/>
        <v>Null</v>
      </c>
      <c r="NI67" t="str">
        <f t="shared" si="105"/>
        <v>Null</v>
      </c>
      <c r="NJ67" s="159" t="str">
        <f t="shared" si="106"/>
        <v>Null</v>
      </c>
      <c r="NK67" t="str">
        <f t="shared" si="107"/>
        <v>Null</v>
      </c>
      <c r="NL67" t="str">
        <f t="shared" si="108"/>
        <v>No RI Tests</v>
      </c>
      <c r="NM67">
        <f t="shared" si="109"/>
        <v>0</v>
      </c>
      <c r="NN67" t="str">
        <f>IF(OR(E67="PK",E67="K",JJ67=""),"Null",INDEX(Lookups!$EZ$4:$FW$18,MATCH($JJ67,Lookups!$EY$4:$EY$18,1),MATCH($E67,Lookups!$EZ$3:$FW$3,0)))</f>
        <v>Null</v>
      </c>
      <c r="NO67" t="str">
        <f>IF(OR(E67="PK",E67="K",JJ67=""),"Null",INDEX(Lookups!$EZ$4:$FW$18,MATCH($JJ67,Lookups!$EY$4:$EY$18,1),MATCH($E67,Lookups!$EZ$3:$FW$3,0) + 1))</f>
        <v>Null</v>
      </c>
      <c r="NP67" t="str">
        <f t="shared" si="110"/>
        <v>Null</v>
      </c>
      <c r="NQ67" t="str">
        <f t="shared" si="111"/>
        <v>Null</v>
      </c>
      <c r="NR67" t="str">
        <f t="shared" si="112"/>
        <v>Null</v>
      </c>
      <c r="NS67" t="str">
        <f t="shared" si="113"/>
        <v>No RI Tests</v>
      </c>
      <c r="NT67" t="str">
        <f t="shared" si="114"/>
        <v>No RI Tests</v>
      </c>
      <c r="NU67" t="str">
        <f t="shared" si="115"/>
        <v>No RI Tests</v>
      </c>
      <c r="NV67" s="183" t="str">
        <f t="array" ref="NV67">IF($NL67="No RI Tests","No RI Tests",VLOOKUP(IF(AND(E67="K",JJ67&lt;280),3,IF(AND(E67="K",JJ67&gt;=280),4,MAX(IF(E67=Lookups!$DF$6:$DF$99,IF(JJ67&gt;=Lookups!$DG$6:$DG$99,Lookups!$DH$6:$DH$99))))),Lookups!$DE$104:$DG$108,2,FALSE))</f>
        <v>No RI Tests</v>
      </c>
      <c r="NW67" s="161" t="str">
        <f t="array" ref="NW67">IF($NL67="No RI Tests","No RI Tests",VLOOKUP(IF(AND(E67="K",JH67&lt;280),3,IF(AND(E67="K",JH67&gt;=280),4,MAX(IF(E67=Lookups!$DF$6:$DF$99,IF(NI67&gt;=Lookups!$DG$6:$DG$99,Lookups!$DH$6:$DH$99))))),Lookups!$DE$104:$DG$108,2,FALSE))</f>
        <v>No RI Tests</v>
      </c>
      <c r="NX67" s="161" t="str">
        <f t="array" ref="NX67">IF($NL67="No RI Tests","No RI Tests",VLOOKUP(IF(AND(E67="K",NK67&lt;280),3,IF(AND(E67="K",NK67&gt;=280),4,MAX(IF(E67=Lookups!$DF$6:$DF$99,IF(NK67&gt;=Lookups!$DG$6:$DG$99,Lookups!$DH$6:$DH$99))))),Lookups!$DE$104:$DG$108,2,FALSE))</f>
        <v>No RI Tests</v>
      </c>
      <c r="NY67" t="str">
        <f t="shared" si="116"/>
        <v>Null</v>
      </c>
      <c r="NZ67" t="str">
        <f t="shared" si="117"/>
        <v>Null</v>
      </c>
      <c r="OA67" t="str">
        <f t="shared" si="118"/>
        <v>No RI for Comparison</v>
      </c>
      <c r="OB67" s="161" t="str">
        <f t="array" ref="OB67">IF($NL67="No RI Tests","No RI Tests",IF(E67="K","N/A",VLOOKUP(MAX(IF(E67=Lookups!$DF$6:$DF$99,IF(JJ67&gt;=Lookups!$DG$6:$DG$99,Lookups!$DI$6:$DI$99))),Lookups!$DE$104:$DG$108,3,FALSE)))</f>
        <v>No RI Tests</v>
      </c>
      <c r="OC67" s="161" t="str">
        <f t="array" ref="OC67">IF($NL67="No RI Tests","No RI Tests",IF(E67="K","N/A",VLOOKUP(MAX(IF(E67=Lookups!$DF$6:$DF$99,IF(NI67&gt;=Lookups!$DG$6:$DG$99,Lookups!$DI$6:$DI$99))),Lookups!$DE$104:$DG$108,3,FALSE)))</f>
        <v>No RI Tests</v>
      </c>
      <c r="OD67" s="161" t="str">
        <f t="array" ref="OD67">IF($NL67="No RI Tests","No RI Tests",IF(E67="K","N/A",VLOOKUP(MAX(IF(E67=Lookups!$DF$6:$DF$99,IF(NK67&gt;=Lookups!$DG$6:$DG$99,Lookups!$DI$6:$DI$99))),Lookups!$DE$104:$DG$108,3,FALSE)))</f>
        <v>No RI Tests</v>
      </c>
      <c r="OE67" t="str">
        <f t="shared" si="119"/>
        <v>Null</v>
      </c>
      <c r="OF67" t="str">
        <f t="shared" si="120"/>
        <v>Null</v>
      </c>
      <c r="OG67" t="str">
        <f t="shared" si="121"/>
        <v>No RI for Comparison</v>
      </c>
      <c r="OH67" t="str">
        <f t="shared" si="122"/>
        <v>Null</v>
      </c>
      <c r="OI67" t="str">
        <f t="shared" si="123"/>
        <v>Null</v>
      </c>
      <c r="OJ67" t="str">
        <f t="shared" si="124"/>
        <v>Null</v>
      </c>
      <c r="OK67" t="str">
        <f t="shared" si="125"/>
        <v>Null</v>
      </c>
      <c r="OL67" t="str">
        <f t="shared" si="126"/>
        <v>Null</v>
      </c>
      <c r="OM67" t="str">
        <f t="shared" si="127"/>
        <v>Null</v>
      </c>
      <c r="ON67" t="str">
        <f t="shared" si="128"/>
        <v>Null</v>
      </c>
      <c r="OO67" t="str">
        <f t="shared" si="129"/>
        <v>Null RI</v>
      </c>
      <c r="OP67" t="str">
        <f ca="1">IF(AND(HR67&lt;&gt;"",JJ67&lt;600),IF(HT67="Advancing","Tier 2","Tier 3"),IF(JI67="","Null",IF(OR(E67="K",E67&lt;3),"FRA Recommended",IF(JJ67&gt;=IF(E67&lt;6,400,600),IF(JJ67&lt;VLOOKUP(E67,Lookups!$AP$3:$AR$16,3,FALSE),"Tier 2","Core"),IF(JJ67&lt;400,IF(RAND()&lt;0.81,"Tier 3","Tier 2"),IF(RAND()&lt;0.51,"Tier 3","Tier 2"))))))</f>
        <v>Null</v>
      </c>
      <c r="OQ67" t="str">
        <f t="shared" si="130"/>
        <v>Null</v>
      </c>
      <c r="OR67" t="str">
        <f t="shared" si="131"/>
        <v>Null</v>
      </c>
      <c r="OS67" t="str">
        <f t="shared" si="132"/>
        <v>Null</v>
      </c>
      <c r="OT67" t="str">
        <f t="shared" si="133"/>
        <v>No RI Tests</v>
      </c>
      <c r="OU67" s="159" t="str">
        <f t="shared" si="134"/>
        <v>No PI Tests</v>
      </c>
      <c r="OV67" t="str">
        <f t="shared" si="135"/>
        <v>No PI Tests</v>
      </c>
      <c r="OW67" t="str">
        <f t="shared" si="136"/>
        <v>No PI Tests</v>
      </c>
      <c r="OX67" t="str">
        <f t="shared" si="137"/>
        <v>No PI Tests</v>
      </c>
      <c r="OY67" t="str">
        <f t="shared" si="138"/>
        <v>No PI Tests</v>
      </c>
      <c r="OZ67" t="str">
        <f t="shared" si="139"/>
        <v>No PI Tests</v>
      </c>
      <c r="PA67" s="159" t="str">
        <f t="shared" si="140"/>
        <v>No PI Tests</v>
      </c>
      <c r="PB67" t="str">
        <f t="shared" si="141"/>
        <v>No PI Tests</v>
      </c>
      <c r="PC67" t="str">
        <f t="shared" si="142"/>
        <v>No PI Tests</v>
      </c>
      <c r="PD67" t="str">
        <f t="shared" si="143"/>
        <v>No PI Tests</v>
      </c>
      <c r="PE67" t="str">
        <f t="shared" si="144"/>
        <v>No PI Tests</v>
      </c>
      <c r="PF67" t="str">
        <f t="shared" si="145"/>
        <v>No PI Tests</v>
      </c>
      <c r="PG67" t="str">
        <f t="shared" si="146"/>
        <v>No PI Tests</v>
      </c>
      <c r="PH67">
        <f t="shared" si="147"/>
        <v>0</v>
      </c>
      <c r="PI67">
        <f t="shared" si="148"/>
        <v>0</v>
      </c>
      <c r="PJ67" t="str">
        <f t="shared" si="149"/>
        <v>Null</v>
      </c>
      <c r="PK67" t="str">
        <f>IF(HR67="","Null",IF(E67&lt;3,"Null",IF(HU67=0,0,IF(HS67="Form 1",VLOOKUP(HU67,Lookups!$BE$3:$BP$63,E67,FALSE),IF(HS67="Form 2",VLOOKUP(HU67,Lookups!$BE$67:$BP$127,E67,FALSE),VLOOKUP(HU67,Lookups!$BE$130:$BP$190,E67,FALSE))))))</f>
        <v>Null</v>
      </c>
      <c r="PL67" t="str">
        <f t="shared" si="150"/>
        <v>Null</v>
      </c>
      <c r="PM67" t="str">
        <f>IF($PH67=0,"Null",IF(E67&lt;3,"Null",IF(OX67=0,0,IF(OV67="Form 1",VLOOKUP(OX67,Lookups!$BE$3:$BP$63,E67,FALSE),IF(OV67="Form 2",VLOOKUP(OX67,Lookups!$BE$67:$BP$127,E67,FALSE),VLOOKUP(OX67,Lookups!$BE$130:$BP$190,E67,FALSE))))))</f>
        <v>Null</v>
      </c>
      <c r="PN67" t="str">
        <f t="shared" si="151"/>
        <v>Null</v>
      </c>
      <c r="PO67" t="str">
        <f t="shared" si="152"/>
        <v>Null</v>
      </c>
      <c r="PP67" t="str">
        <f t="shared" si="153"/>
        <v>Null</v>
      </c>
      <c r="PQ67" t="str">
        <f>IF(HR67="","Null",IF(E67&lt;3,"Null",IF(HV67=0,0,IF(HS67="Form 1",VLOOKUP(HV67,Lookups!$BR$3:$CC$63,E67,FALSE),IF(HS67="Form 2",VLOOKUP(HV67,Lookups!$BR$67:$CC$127,E67,FALSE),VLOOKUP(HV67,Lookups!$BR$130:$CC$190,E67,FALSE))))))</f>
        <v>Null</v>
      </c>
      <c r="PR67" t="str">
        <f t="shared" si="154"/>
        <v>Null</v>
      </c>
      <c r="PS67" t="str">
        <f>IF(HR67="","Null",IF(E67&lt;3,"Null",IF(OY67=0,0,IF(OW67="Form 1",VLOOKUP(OY67,Lookups!$BR$3:$CC$63,E67,FALSE),IF(OW67="Form 2",VLOOKUP(OY67,Lookups!$BR$67:$CC$127,E67,FALSE),VLOOKUP(OY67,Lookups!$BR$130:$CC$190,E67,FALSE))))))</f>
        <v>Null</v>
      </c>
      <c r="PT67" t="str">
        <f t="shared" si="155"/>
        <v>Null</v>
      </c>
      <c r="PU67" t="str">
        <f t="shared" si="156"/>
        <v>Null</v>
      </c>
      <c r="PV67" t="str">
        <f t="shared" si="157"/>
        <v>Null</v>
      </c>
      <c r="PW67" t="str">
        <f t="shared" si="158"/>
        <v>No PI Tests</v>
      </c>
      <c r="PX67">
        <f t="shared" si="159"/>
        <v>0</v>
      </c>
      <c r="PY67">
        <f t="shared" si="160"/>
        <v>0</v>
      </c>
      <c r="PZ67" t="str">
        <f t="shared" si="161"/>
        <v>Null</v>
      </c>
      <c r="QA67" t="str">
        <f t="shared" si="162"/>
        <v>Null</v>
      </c>
      <c r="QB67" t="str">
        <f t="shared" si="163"/>
        <v>Null</v>
      </c>
      <c r="QC67" t="str">
        <f>IF($MS67="System 44 Record",IF(BQ67&lt;MEDIAN(Directions!$F$3,Directions!$F$6),"Mid-Year Exited Student","Full Year Participant")&amp;IF(BP67&lt;Directions!$F$3,", Started Prior Year",", Started This Year"),"Null")</f>
        <v>Null</v>
      </c>
      <c r="QD67" t="str">
        <f t="shared" si="164"/>
        <v>Null</v>
      </c>
      <c r="QE67">
        <f t="shared" si="165"/>
        <v>0</v>
      </c>
      <c r="QF67">
        <f t="shared" si="166"/>
        <v>0</v>
      </c>
      <c r="QG67">
        <f t="shared" si="167"/>
        <v>0</v>
      </c>
      <c r="QH67">
        <f t="shared" si="168"/>
        <v>0</v>
      </c>
      <c r="QI67">
        <f t="shared" si="169"/>
        <v>0</v>
      </c>
      <c r="QJ67" t="str">
        <f t="shared" si="170"/>
        <v>Used None</v>
      </c>
      <c r="QK67" t="str">
        <f t="shared" si="171"/>
        <v>Null</v>
      </c>
      <c r="QL67" t="str">
        <f t="shared" si="172"/>
        <v>Null</v>
      </c>
      <c r="QM67" t="str">
        <f>IF($MS67="READ 180 Record",IF(AQ67="","Null",VLOOKUP(JJ67,Lookups!$DX$3:$EB$2054,AN67+1,FALSE)),"Null")</f>
        <v>Null</v>
      </c>
      <c r="QN67" t="str">
        <f t="shared" si="173"/>
        <v>Null</v>
      </c>
    </row>
    <row r="68" spans="1:456" x14ac:dyDescent="0.25">
      <c r="A68" s="161" t="s">
        <v>1447</v>
      </c>
      <c r="B68" s="161" t="s">
        <v>1447</v>
      </c>
      <c r="C68" s="161" t="s">
        <v>1447</v>
      </c>
      <c r="D68" s="161" t="s">
        <v>1447</v>
      </c>
      <c r="E68" s="161">
        <v>11</v>
      </c>
      <c r="F68" s="161" t="s">
        <v>1447</v>
      </c>
      <c r="G68" s="161" t="s">
        <v>880</v>
      </c>
      <c r="H68" s="161" t="s">
        <v>881</v>
      </c>
      <c r="K68" s="161">
        <v>0</v>
      </c>
      <c r="L68" s="161">
        <v>0</v>
      </c>
      <c r="M68" s="161">
        <v>0</v>
      </c>
      <c r="N68" s="161">
        <v>0</v>
      </c>
      <c r="O68" s="161">
        <v>0</v>
      </c>
      <c r="P68" s="161">
        <v>0</v>
      </c>
      <c r="Q68" s="161">
        <v>0</v>
      </c>
      <c r="R68" s="161">
        <v>0</v>
      </c>
      <c r="S68" s="161">
        <v>0</v>
      </c>
      <c r="T68" s="161">
        <v>0</v>
      </c>
      <c r="U68" s="161">
        <v>0</v>
      </c>
      <c r="V68" s="161">
        <v>0</v>
      </c>
      <c r="W68" s="161">
        <v>0</v>
      </c>
      <c r="X68" s="161">
        <v>0</v>
      </c>
      <c r="AB68" s="161" t="s">
        <v>242</v>
      </c>
      <c r="AC68" s="161" t="s">
        <v>242</v>
      </c>
      <c r="AD68" s="161" t="s">
        <v>242</v>
      </c>
      <c r="AE68" s="161" t="s">
        <v>242</v>
      </c>
      <c r="AF68" s="161" t="s">
        <v>242</v>
      </c>
      <c r="AG68" s="161" t="s">
        <v>242</v>
      </c>
      <c r="AH68" s="161" t="s">
        <v>242</v>
      </c>
      <c r="AI68" s="161">
        <v>20150801</v>
      </c>
      <c r="AJ68" s="161">
        <v>20160525</v>
      </c>
      <c r="AK68" s="161" t="s">
        <v>869</v>
      </c>
      <c r="AL68" t="s">
        <v>1078</v>
      </c>
      <c r="BN68" t="s">
        <v>1079</v>
      </c>
      <c r="ET68" s="161">
        <v>0</v>
      </c>
      <c r="EU68" s="161">
        <v>0</v>
      </c>
      <c r="EV68" s="161">
        <v>0</v>
      </c>
      <c r="EW68" s="161">
        <v>0</v>
      </c>
      <c r="EX68" s="161">
        <v>0</v>
      </c>
      <c r="EY68" s="161">
        <v>0</v>
      </c>
      <c r="EZ68" s="161">
        <v>0</v>
      </c>
      <c r="FA68" s="161">
        <v>0</v>
      </c>
      <c r="FB68" s="161">
        <v>0</v>
      </c>
      <c r="FC68" s="161">
        <v>0</v>
      </c>
      <c r="FD68" s="161">
        <v>0</v>
      </c>
      <c r="FE68" s="161">
        <v>0</v>
      </c>
      <c r="HN68" s="161" t="s">
        <v>881</v>
      </c>
      <c r="JB68" s="161" t="s">
        <v>881</v>
      </c>
      <c r="JC68" s="161">
        <v>0</v>
      </c>
      <c r="JD68" s="161">
        <v>0</v>
      </c>
      <c r="JE68" s="161">
        <v>0</v>
      </c>
      <c r="JF68" s="161">
        <v>0</v>
      </c>
      <c r="MN68" t="str">
        <f t="shared" si="87"/>
        <v>NoNoNoNoNoNo</v>
      </c>
      <c r="MO68" t="str">
        <f>IF(AND(MN68="NoNoNoNoNoNo",JI68=""),"No Programs",VLOOKUP(MN68,Lookups!$DA$4:$DB$67,2,FALSE))</f>
        <v>No Programs</v>
      </c>
      <c r="MP68">
        <f t="shared" si="88"/>
        <v>0</v>
      </c>
      <c r="MQ68" t="str">
        <f t="shared" si="89"/>
        <v>No Program Use</v>
      </c>
      <c r="MR68" t="str">
        <f>Directions!$D$3</f>
        <v>Usage</v>
      </c>
      <c r="MS68" t="str">
        <f>VLOOKUP(MQ68,Lookups!$CU$71:$CV$80,2,FALSE)</f>
        <v>Exclude</v>
      </c>
      <c r="MT68">
        <f t="shared" si="90"/>
        <v>0</v>
      </c>
      <c r="MU68">
        <f t="shared" si="91"/>
        <v>0</v>
      </c>
      <c r="MV68">
        <f t="shared" si="92"/>
        <v>0</v>
      </c>
      <c r="MW68">
        <f t="shared" si="93"/>
        <v>0</v>
      </c>
      <c r="MX68">
        <f t="shared" si="94"/>
        <v>0</v>
      </c>
      <c r="MY68" t="str">
        <f t="shared" si="95"/>
        <v>Not Used</v>
      </c>
      <c r="MZ68">
        <f t="shared" si="96"/>
        <v>0</v>
      </c>
      <c r="NA68" t="str">
        <f t="shared" si="97"/>
        <v>Not Available</v>
      </c>
      <c r="NB68" t="str">
        <f t="shared" si="98"/>
        <v>Not Available</v>
      </c>
      <c r="NC68" t="str">
        <f t="shared" si="99"/>
        <v>4 Not Indicated</v>
      </c>
      <c r="ND68" t="str">
        <f t="shared" si="100"/>
        <v>4 Not Indicated</v>
      </c>
      <c r="NE68" t="str">
        <f t="shared" si="101"/>
        <v>4 Not Indicated</v>
      </c>
      <c r="NF68" t="str">
        <f t="shared" si="102"/>
        <v>4 Not Indicated</v>
      </c>
      <c r="NG68" t="str">
        <f t="shared" si="103"/>
        <v>4 Not Indicated</v>
      </c>
      <c r="NH68" s="159" t="str">
        <f t="shared" si="104"/>
        <v>Null</v>
      </c>
      <c r="NI68" t="str">
        <f t="shared" si="105"/>
        <v>Null</v>
      </c>
      <c r="NJ68" s="159" t="str">
        <f t="shared" si="106"/>
        <v>Null</v>
      </c>
      <c r="NK68" t="str">
        <f t="shared" si="107"/>
        <v>Null</v>
      </c>
      <c r="NL68" t="str">
        <f t="shared" si="108"/>
        <v>No RI Tests</v>
      </c>
      <c r="NM68">
        <f t="shared" si="109"/>
        <v>0</v>
      </c>
      <c r="NN68" t="str">
        <f>IF(OR(E68="PK",E68="K",JJ68=""),"Null",INDEX(Lookups!$EZ$4:$FW$18,MATCH($JJ68,Lookups!$EY$4:$EY$18,1),MATCH($E68,Lookups!$EZ$3:$FW$3,0)))</f>
        <v>Null</v>
      </c>
      <c r="NO68" t="str">
        <f>IF(OR(E68="PK",E68="K",JJ68=""),"Null",INDEX(Lookups!$EZ$4:$FW$18,MATCH($JJ68,Lookups!$EY$4:$EY$18,1),MATCH($E68,Lookups!$EZ$3:$FW$3,0) + 1))</f>
        <v>Null</v>
      </c>
      <c r="NP68" t="str">
        <f t="shared" si="110"/>
        <v>Null</v>
      </c>
      <c r="NQ68" t="str">
        <f t="shared" si="111"/>
        <v>Null</v>
      </c>
      <c r="NR68" t="str">
        <f t="shared" si="112"/>
        <v>Null</v>
      </c>
      <c r="NS68" t="str">
        <f t="shared" si="113"/>
        <v>No RI Tests</v>
      </c>
      <c r="NT68" t="str">
        <f t="shared" si="114"/>
        <v>No RI Tests</v>
      </c>
      <c r="NU68" t="str">
        <f t="shared" si="115"/>
        <v>No RI Tests</v>
      </c>
      <c r="NV68" s="183" t="str">
        <f t="array" ref="NV68">IF($NL68="No RI Tests","No RI Tests",VLOOKUP(IF(AND(E68="K",JJ68&lt;280),3,IF(AND(E68="K",JJ68&gt;=280),4,MAX(IF(E68=Lookups!$DF$6:$DF$99,IF(JJ68&gt;=Lookups!$DG$6:$DG$99,Lookups!$DH$6:$DH$99))))),Lookups!$DE$104:$DG$108,2,FALSE))</f>
        <v>No RI Tests</v>
      </c>
      <c r="NW68" s="161" t="str">
        <f t="array" ref="NW68">IF($NL68="No RI Tests","No RI Tests",VLOOKUP(IF(AND(E68="K",JH68&lt;280),3,IF(AND(E68="K",JH68&gt;=280),4,MAX(IF(E68=Lookups!$DF$6:$DF$99,IF(NI68&gt;=Lookups!$DG$6:$DG$99,Lookups!$DH$6:$DH$99))))),Lookups!$DE$104:$DG$108,2,FALSE))</f>
        <v>No RI Tests</v>
      </c>
      <c r="NX68" s="161" t="str">
        <f t="array" ref="NX68">IF($NL68="No RI Tests","No RI Tests",VLOOKUP(IF(AND(E68="K",NK68&lt;280),3,IF(AND(E68="K",NK68&gt;=280),4,MAX(IF(E68=Lookups!$DF$6:$DF$99,IF(NK68&gt;=Lookups!$DG$6:$DG$99,Lookups!$DH$6:$DH$99))))),Lookups!$DE$104:$DG$108,2,FALSE))</f>
        <v>No RI Tests</v>
      </c>
      <c r="NY68" t="str">
        <f t="shared" si="116"/>
        <v>Null</v>
      </c>
      <c r="NZ68" t="str">
        <f t="shared" si="117"/>
        <v>Null</v>
      </c>
      <c r="OA68" t="str">
        <f t="shared" si="118"/>
        <v>No RI for Comparison</v>
      </c>
      <c r="OB68" s="161" t="str">
        <f t="array" ref="OB68">IF($NL68="No RI Tests","No RI Tests",IF(E68="K","N/A",VLOOKUP(MAX(IF(E68=Lookups!$DF$6:$DF$99,IF(JJ68&gt;=Lookups!$DG$6:$DG$99,Lookups!$DI$6:$DI$99))),Lookups!$DE$104:$DG$108,3,FALSE)))</f>
        <v>No RI Tests</v>
      </c>
      <c r="OC68" s="161" t="str">
        <f t="array" ref="OC68">IF($NL68="No RI Tests","No RI Tests",IF(E68="K","N/A",VLOOKUP(MAX(IF(E68=Lookups!$DF$6:$DF$99,IF(NI68&gt;=Lookups!$DG$6:$DG$99,Lookups!$DI$6:$DI$99))),Lookups!$DE$104:$DG$108,3,FALSE)))</f>
        <v>No RI Tests</v>
      </c>
      <c r="OD68" s="161" t="str">
        <f t="array" ref="OD68">IF($NL68="No RI Tests","No RI Tests",IF(E68="K","N/A",VLOOKUP(MAX(IF(E68=Lookups!$DF$6:$DF$99,IF(NK68&gt;=Lookups!$DG$6:$DG$99,Lookups!$DI$6:$DI$99))),Lookups!$DE$104:$DG$108,3,FALSE)))</f>
        <v>No RI Tests</v>
      </c>
      <c r="OE68" t="str">
        <f t="shared" si="119"/>
        <v>Null</v>
      </c>
      <c r="OF68" t="str">
        <f t="shared" si="120"/>
        <v>Null</v>
      </c>
      <c r="OG68" t="str">
        <f t="shared" si="121"/>
        <v>No RI for Comparison</v>
      </c>
      <c r="OH68" t="str">
        <f t="shared" si="122"/>
        <v>Null</v>
      </c>
      <c r="OI68" t="str">
        <f t="shared" si="123"/>
        <v>Null</v>
      </c>
      <c r="OJ68" t="str">
        <f t="shared" si="124"/>
        <v>Null</v>
      </c>
      <c r="OK68" t="str">
        <f t="shared" si="125"/>
        <v>Null</v>
      </c>
      <c r="OL68" t="str">
        <f t="shared" si="126"/>
        <v>Null</v>
      </c>
      <c r="OM68" t="str">
        <f t="shared" si="127"/>
        <v>Null</v>
      </c>
      <c r="ON68" t="str">
        <f t="shared" si="128"/>
        <v>Null</v>
      </c>
      <c r="OO68" t="str">
        <f t="shared" si="129"/>
        <v>Null RI</v>
      </c>
      <c r="OP68" t="str">
        <f ca="1">IF(AND(HR68&lt;&gt;"",JJ68&lt;600),IF(HT68="Advancing","Tier 2","Tier 3"),IF(JI68="","Null",IF(OR(E68="K",E68&lt;3),"FRA Recommended",IF(JJ68&gt;=IF(E68&lt;6,400,600),IF(JJ68&lt;VLOOKUP(E68,Lookups!$AP$3:$AR$16,3,FALSE),"Tier 2","Core"),IF(JJ68&lt;400,IF(RAND()&lt;0.81,"Tier 3","Tier 2"),IF(RAND()&lt;0.51,"Tier 3","Tier 2"))))))</f>
        <v>Null</v>
      </c>
      <c r="OQ68" t="str">
        <f t="shared" si="130"/>
        <v>Null</v>
      </c>
      <c r="OR68" t="str">
        <f t="shared" si="131"/>
        <v>Null</v>
      </c>
      <c r="OS68" t="str">
        <f t="shared" si="132"/>
        <v>Null</v>
      </c>
      <c r="OT68" t="str">
        <f t="shared" si="133"/>
        <v>No RI Tests</v>
      </c>
      <c r="OU68" s="159" t="str">
        <f t="shared" si="134"/>
        <v>No PI Tests</v>
      </c>
      <c r="OV68" t="str">
        <f t="shared" si="135"/>
        <v>No PI Tests</v>
      </c>
      <c r="OW68" t="str">
        <f t="shared" si="136"/>
        <v>No PI Tests</v>
      </c>
      <c r="OX68" t="str">
        <f t="shared" si="137"/>
        <v>No PI Tests</v>
      </c>
      <c r="OY68" t="str">
        <f t="shared" si="138"/>
        <v>No PI Tests</v>
      </c>
      <c r="OZ68" t="str">
        <f t="shared" si="139"/>
        <v>No PI Tests</v>
      </c>
      <c r="PA68" s="159" t="str">
        <f t="shared" si="140"/>
        <v>No PI Tests</v>
      </c>
      <c r="PB68" t="str">
        <f t="shared" si="141"/>
        <v>No PI Tests</v>
      </c>
      <c r="PC68" t="str">
        <f t="shared" si="142"/>
        <v>No PI Tests</v>
      </c>
      <c r="PD68" t="str">
        <f t="shared" si="143"/>
        <v>No PI Tests</v>
      </c>
      <c r="PE68" t="str">
        <f t="shared" si="144"/>
        <v>No PI Tests</v>
      </c>
      <c r="PF68" t="str">
        <f t="shared" si="145"/>
        <v>No PI Tests</v>
      </c>
      <c r="PG68" t="str">
        <f t="shared" si="146"/>
        <v>No PI Tests</v>
      </c>
      <c r="PH68">
        <f t="shared" si="147"/>
        <v>0</v>
      </c>
      <c r="PI68">
        <f t="shared" si="148"/>
        <v>0</v>
      </c>
      <c r="PJ68" t="str">
        <f t="shared" si="149"/>
        <v>Null</v>
      </c>
      <c r="PK68" t="str">
        <f>IF(HR68="","Null",IF(E68&lt;3,"Null",IF(HU68=0,0,IF(HS68="Form 1",VLOOKUP(HU68,Lookups!$BE$3:$BP$63,E68,FALSE),IF(HS68="Form 2",VLOOKUP(HU68,Lookups!$BE$67:$BP$127,E68,FALSE),VLOOKUP(HU68,Lookups!$BE$130:$BP$190,E68,FALSE))))))</f>
        <v>Null</v>
      </c>
      <c r="PL68" t="str">
        <f t="shared" si="150"/>
        <v>Null</v>
      </c>
      <c r="PM68" t="str">
        <f>IF($PH68=0,"Null",IF(E68&lt;3,"Null",IF(OX68=0,0,IF(OV68="Form 1",VLOOKUP(OX68,Lookups!$BE$3:$BP$63,E68,FALSE),IF(OV68="Form 2",VLOOKUP(OX68,Lookups!$BE$67:$BP$127,E68,FALSE),VLOOKUP(OX68,Lookups!$BE$130:$BP$190,E68,FALSE))))))</f>
        <v>Null</v>
      </c>
      <c r="PN68" t="str">
        <f t="shared" si="151"/>
        <v>Null</v>
      </c>
      <c r="PO68" t="str">
        <f t="shared" si="152"/>
        <v>Null</v>
      </c>
      <c r="PP68" t="str">
        <f t="shared" si="153"/>
        <v>Null</v>
      </c>
      <c r="PQ68" t="str">
        <f>IF(HR68="","Null",IF(E68&lt;3,"Null",IF(HV68=0,0,IF(HS68="Form 1",VLOOKUP(HV68,Lookups!$BR$3:$CC$63,E68,FALSE),IF(HS68="Form 2",VLOOKUP(HV68,Lookups!$BR$67:$CC$127,E68,FALSE),VLOOKUP(HV68,Lookups!$BR$130:$CC$190,E68,FALSE))))))</f>
        <v>Null</v>
      </c>
      <c r="PR68" t="str">
        <f t="shared" si="154"/>
        <v>Null</v>
      </c>
      <c r="PS68" t="str">
        <f>IF(HR68="","Null",IF(E68&lt;3,"Null",IF(OY68=0,0,IF(OW68="Form 1",VLOOKUP(OY68,Lookups!$BR$3:$CC$63,E68,FALSE),IF(OW68="Form 2",VLOOKUP(OY68,Lookups!$BR$67:$CC$127,E68,FALSE),VLOOKUP(OY68,Lookups!$BR$130:$CC$190,E68,FALSE))))))</f>
        <v>Null</v>
      </c>
      <c r="PT68" t="str">
        <f t="shared" si="155"/>
        <v>Null</v>
      </c>
      <c r="PU68" t="str">
        <f t="shared" si="156"/>
        <v>Null</v>
      </c>
      <c r="PV68" t="str">
        <f t="shared" si="157"/>
        <v>Null</v>
      </c>
      <c r="PW68" t="str">
        <f t="shared" si="158"/>
        <v>No PI Tests</v>
      </c>
      <c r="PX68">
        <f t="shared" si="159"/>
        <v>0</v>
      </c>
      <c r="PY68">
        <f t="shared" si="160"/>
        <v>0</v>
      </c>
      <c r="PZ68" t="str">
        <f t="shared" si="161"/>
        <v>Null</v>
      </c>
      <c r="QA68" t="str">
        <f t="shared" si="162"/>
        <v>Null</v>
      </c>
      <c r="QB68" t="str">
        <f t="shared" si="163"/>
        <v>Null</v>
      </c>
      <c r="QC68" t="str">
        <f>IF($MS68="System 44 Record",IF(BQ68&lt;MEDIAN(Directions!$F$3,Directions!$F$6),"Mid-Year Exited Student","Full Year Participant")&amp;IF(BP68&lt;Directions!$F$3,", Started Prior Year",", Started This Year"),"Null")</f>
        <v>Null</v>
      </c>
      <c r="QD68" t="str">
        <f t="shared" si="164"/>
        <v>Null</v>
      </c>
      <c r="QE68">
        <f t="shared" si="165"/>
        <v>0</v>
      </c>
      <c r="QF68">
        <f t="shared" si="166"/>
        <v>0</v>
      </c>
      <c r="QG68">
        <f t="shared" si="167"/>
        <v>0</v>
      </c>
      <c r="QH68">
        <f t="shared" si="168"/>
        <v>0</v>
      </c>
      <c r="QI68">
        <f t="shared" si="169"/>
        <v>0</v>
      </c>
      <c r="QJ68" t="str">
        <f t="shared" si="170"/>
        <v>Used None</v>
      </c>
      <c r="QK68" t="str">
        <f t="shared" si="171"/>
        <v>Null</v>
      </c>
      <c r="QL68" t="str">
        <f t="shared" si="172"/>
        <v>Null</v>
      </c>
      <c r="QM68" t="str">
        <f>IF($MS68="READ 180 Record",IF(AQ68="","Null",VLOOKUP(JJ68,Lookups!$DX$3:$EB$2054,AN68+1,FALSE)),"Null")</f>
        <v>Null</v>
      </c>
      <c r="QN68" t="str">
        <f t="shared" si="173"/>
        <v>Null</v>
      </c>
    </row>
    <row r="69" spans="1:456" x14ac:dyDescent="0.25">
      <c r="A69" s="161" t="s">
        <v>1447</v>
      </c>
      <c r="B69" s="161" t="s">
        <v>1447</v>
      </c>
      <c r="C69" s="161" t="s">
        <v>1447</v>
      </c>
      <c r="D69" s="161" t="s">
        <v>1447</v>
      </c>
      <c r="E69" s="161">
        <v>2</v>
      </c>
      <c r="F69" s="161" t="s">
        <v>1447</v>
      </c>
      <c r="G69" s="161" t="s">
        <v>880</v>
      </c>
      <c r="H69" s="161" t="s">
        <v>881</v>
      </c>
      <c r="K69" s="161">
        <v>0</v>
      </c>
      <c r="L69" s="161">
        <v>0</v>
      </c>
      <c r="M69" s="161">
        <v>0</v>
      </c>
      <c r="N69" s="161">
        <v>0</v>
      </c>
      <c r="O69" s="161">
        <v>0</v>
      </c>
      <c r="P69" s="161">
        <v>0</v>
      </c>
      <c r="Q69" s="161">
        <v>0</v>
      </c>
      <c r="R69" s="161">
        <v>0</v>
      </c>
      <c r="S69" s="161">
        <v>0</v>
      </c>
      <c r="T69" s="161">
        <v>0</v>
      </c>
      <c r="U69" s="161">
        <v>0</v>
      </c>
      <c r="V69" s="161">
        <v>0</v>
      </c>
      <c r="W69" s="161">
        <v>0</v>
      </c>
      <c r="X69" s="161">
        <v>0</v>
      </c>
      <c r="AB69" s="161" t="s">
        <v>242</v>
      </c>
      <c r="AC69" s="161" t="s">
        <v>242</v>
      </c>
      <c r="AD69" s="161" t="s">
        <v>242</v>
      </c>
      <c r="AE69" s="161" t="s">
        <v>242</v>
      </c>
      <c r="AF69" s="161" t="s">
        <v>242</v>
      </c>
      <c r="AG69" s="161" t="s">
        <v>242</v>
      </c>
      <c r="AH69" s="161" t="s">
        <v>242</v>
      </c>
      <c r="AI69" s="161">
        <v>20150801</v>
      </c>
      <c r="AJ69" s="161">
        <v>20160525</v>
      </c>
      <c r="AK69" s="161" t="s">
        <v>869</v>
      </c>
      <c r="AL69" t="s">
        <v>1078</v>
      </c>
      <c r="BN69" t="s">
        <v>1079</v>
      </c>
      <c r="ET69" s="161">
        <v>0</v>
      </c>
      <c r="EU69" s="161">
        <v>0</v>
      </c>
      <c r="EV69" s="161">
        <v>0</v>
      </c>
      <c r="EW69" s="161">
        <v>0</v>
      </c>
      <c r="EX69" s="161">
        <v>0</v>
      </c>
      <c r="EY69" s="161">
        <v>0</v>
      </c>
      <c r="EZ69" s="161">
        <v>0</v>
      </c>
      <c r="FA69" s="161">
        <v>0</v>
      </c>
      <c r="FB69" s="161">
        <v>0</v>
      </c>
      <c r="FC69" s="161">
        <v>0</v>
      </c>
      <c r="FD69" s="161">
        <v>0</v>
      </c>
      <c r="FE69" s="161">
        <v>0</v>
      </c>
      <c r="HN69" s="161" t="s">
        <v>881</v>
      </c>
      <c r="JB69" s="161" t="s">
        <v>881</v>
      </c>
      <c r="JC69" s="161">
        <v>0</v>
      </c>
      <c r="JD69" s="161">
        <v>0</v>
      </c>
      <c r="JE69" s="161">
        <v>0</v>
      </c>
      <c r="JF69" s="161">
        <v>0</v>
      </c>
      <c r="MN69" t="str">
        <f t="shared" si="87"/>
        <v>NoNoNoNoNoNo</v>
      </c>
      <c r="MO69" t="str">
        <f>IF(AND(MN69="NoNoNoNoNoNo",JI69=""),"No Programs",VLOOKUP(MN69,Lookups!$DA$4:$DB$67,2,FALSE))</f>
        <v>No Programs</v>
      </c>
      <c r="MP69">
        <f t="shared" si="88"/>
        <v>0</v>
      </c>
      <c r="MQ69" t="str">
        <f t="shared" si="89"/>
        <v>No Program Use</v>
      </c>
      <c r="MR69" t="str">
        <f>Directions!$D$3</f>
        <v>Usage</v>
      </c>
      <c r="MS69" t="str">
        <f>VLOOKUP(MQ69,Lookups!$CU$71:$CV$80,2,FALSE)</f>
        <v>Exclude</v>
      </c>
      <c r="MT69">
        <f t="shared" si="90"/>
        <v>0</v>
      </c>
      <c r="MU69">
        <f t="shared" si="91"/>
        <v>0</v>
      </c>
      <c r="MV69">
        <f t="shared" si="92"/>
        <v>0</v>
      </c>
      <c r="MW69">
        <f t="shared" si="93"/>
        <v>0</v>
      </c>
      <c r="MX69">
        <f t="shared" si="94"/>
        <v>0</v>
      </c>
      <c r="MY69" t="str">
        <f t="shared" si="95"/>
        <v>Not Used</v>
      </c>
      <c r="MZ69">
        <f t="shared" si="96"/>
        <v>0</v>
      </c>
      <c r="NA69" t="str">
        <f t="shared" si="97"/>
        <v>Not Available</v>
      </c>
      <c r="NB69" t="str">
        <f t="shared" si="98"/>
        <v>Not Available</v>
      </c>
      <c r="NC69" t="str">
        <f t="shared" si="99"/>
        <v>4 Not Indicated</v>
      </c>
      <c r="ND69" t="str">
        <f t="shared" si="100"/>
        <v>4 Not Indicated</v>
      </c>
      <c r="NE69" t="str">
        <f t="shared" si="101"/>
        <v>4 Not Indicated</v>
      </c>
      <c r="NF69" t="str">
        <f t="shared" si="102"/>
        <v>4 Not Indicated</v>
      </c>
      <c r="NG69" t="str">
        <f t="shared" si="103"/>
        <v>4 Not Indicated</v>
      </c>
      <c r="NH69" s="159" t="str">
        <f t="shared" si="104"/>
        <v>Null</v>
      </c>
      <c r="NI69" t="str">
        <f t="shared" si="105"/>
        <v>Null</v>
      </c>
      <c r="NJ69" s="159" t="str">
        <f t="shared" si="106"/>
        <v>Null</v>
      </c>
      <c r="NK69" t="str">
        <f t="shared" si="107"/>
        <v>Null</v>
      </c>
      <c r="NL69" t="str">
        <f t="shared" si="108"/>
        <v>No RI Tests</v>
      </c>
      <c r="NM69">
        <f t="shared" si="109"/>
        <v>0</v>
      </c>
      <c r="NN69" t="str">
        <f>IF(OR(E69="PK",E69="K",JJ69=""),"Null",INDEX(Lookups!$EZ$4:$FW$18,MATCH($JJ69,Lookups!$EY$4:$EY$18,1),MATCH($E69,Lookups!$EZ$3:$FW$3,0)))</f>
        <v>Null</v>
      </c>
      <c r="NO69" t="str">
        <f>IF(OR(E69="PK",E69="K",JJ69=""),"Null",INDEX(Lookups!$EZ$4:$FW$18,MATCH($JJ69,Lookups!$EY$4:$EY$18,1),MATCH($E69,Lookups!$EZ$3:$FW$3,0) + 1))</f>
        <v>Null</v>
      </c>
      <c r="NP69" t="str">
        <f t="shared" si="110"/>
        <v>Null</v>
      </c>
      <c r="NQ69" t="str">
        <f t="shared" si="111"/>
        <v>Null</v>
      </c>
      <c r="NR69" t="str">
        <f t="shared" si="112"/>
        <v>Null</v>
      </c>
      <c r="NS69" t="str">
        <f t="shared" si="113"/>
        <v>No RI Tests</v>
      </c>
      <c r="NT69" t="str">
        <f t="shared" si="114"/>
        <v>No RI Tests</v>
      </c>
      <c r="NU69" t="str">
        <f t="shared" si="115"/>
        <v>No RI Tests</v>
      </c>
      <c r="NV69" s="183" t="str">
        <f t="array" ref="NV69">IF($NL69="No RI Tests","No RI Tests",VLOOKUP(IF(AND(E69="K",JJ69&lt;280),3,IF(AND(E69="K",JJ69&gt;=280),4,MAX(IF(E69=Lookups!$DF$6:$DF$99,IF(JJ69&gt;=Lookups!$DG$6:$DG$99,Lookups!$DH$6:$DH$99))))),Lookups!$DE$104:$DG$108,2,FALSE))</f>
        <v>No RI Tests</v>
      </c>
      <c r="NW69" s="161" t="str">
        <f t="array" ref="NW69">IF($NL69="No RI Tests","No RI Tests",VLOOKUP(IF(AND(E69="K",JH69&lt;280),3,IF(AND(E69="K",JH69&gt;=280),4,MAX(IF(E69=Lookups!$DF$6:$DF$99,IF(NI69&gt;=Lookups!$DG$6:$DG$99,Lookups!$DH$6:$DH$99))))),Lookups!$DE$104:$DG$108,2,FALSE))</f>
        <v>No RI Tests</v>
      </c>
      <c r="NX69" s="161" t="str">
        <f t="array" ref="NX69">IF($NL69="No RI Tests","No RI Tests",VLOOKUP(IF(AND(E69="K",NK69&lt;280),3,IF(AND(E69="K",NK69&gt;=280),4,MAX(IF(E69=Lookups!$DF$6:$DF$99,IF(NK69&gt;=Lookups!$DG$6:$DG$99,Lookups!$DH$6:$DH$99))))),Lookups!$DE$104:$DG$108,2,FALSE))</f>
        <v>No RI Tests</v>
      </c>
      <c r="NY69" t="str">
        <f t="shared" si="116"/>
        <v>Null</v>
      </c>
      <c r="NZ69" t="str">
        <f t="shared" si="117"/>
        <v>Null</v>
      </c>
      <c r="OA69" t="str">
        <f t="shared" si="118"/>
        <v>No RI for Comparison</v>
      </c>
      <c r="OB69" s="161" t="str">
        <f t="array" ref="OB69">IF($NL69="No RI Tests","No RI Tests",IF(E69="K","N/A",VLOOKUP(MAX(IF(E69=Lookups!$DF$6:$DF$99,IF(JJ69&gt;=Lookups!$DG$6:$DG$99,Lookups!$DI$6:$DI$99))),Lookups!$DE$104:$DG$108,3,FALSE)))</f>
        <v>No RI Tests</v>
      </c>
      <c r="OC69" s="161" t="str">
        <f t="array" ref="OC69">IF($NL69="No RI Tests","No RI Tests",IF(E69="K","N/A",VLOOKUP(MAX(IF(E69=Lookups!$DF$6:$DF$99,IF(NI69&gt;=Lookups!$DG$6:$DG$99,Lookups!$DI$6:$DI$99))),Lookups!$DE$104:$DG$108,3,FALSE)))</f>
        <v>No RI Tests</v>
      </c>
      <c r="OD69" s="161" t="str">
        <f t="array" ref="OD69">IF($NL69="No RI Tests","No RI Tests",IF(E69="K","N/A",VLOOKUP(MAX(IF(E69=Lookups!$DF$6:$DF$99,IF(NK69&gt;=Lookups!$DG$6:$DG$99,Lookups!$DI$6:$DI$99))),Lookups!$DE$104:$DG$108,3,FALSE)))</f>
        <v>No RI Tests</v>
      </c>
      <c r="OE69" t="str">
        <f t="shared" si="119"/>
        <v>Null</v>
      </c>
      <c r="OF69" t="str">
        <f t="shared" si="120"/>
        <v>Null</v>
      </c>
      <c r="OG69" t="str">
        <f t="shared" si="121"/>
        <v>No RI for Comparison</v>
      </c>
      <c r="OH69" t="str">
        <f t="shared" si="122"/>
        <v>Null</v>
      </c>
      <c r="OI69" t="str">
        <f t="shared" si="123"/>
        <v>Null</v>
      </c>
      <c r="OJ69" t="str">
        <f t="shared" si="124"/>
        <v>Null</v>
      </c>
      <c r="OK69" t="str">
        <f t="shared" si="125"/>
        <v>Null</v>
      </c>
      <c r="OL69" t="str">
        <f t="shared" si="126"/>
        <v>Null</v>
      </c>
      <c r="OM69" t="str">
        <f t="shared" si="127"/>
        <v>Null</v>
      </c>
      <c r="ON69" t="str">
        <f t="shared" si="128"/>
        <v>Null</v>
      </c>
      <c r="OO69" t="str">
        <f t="shared" si="129"/>
        <v>Null RI</v>
      </c>
      <c r="OP69" t="str">
        <f ca="1">IF(AND(HR69&lt;&gt;"",JJ69&lt;600),IF(HT69="Advancing","Tier 2","Tier 3"),IF(JI69="","Null",IF(OR(E69="K",E69&lt;3),"FRA Recommended",IF(JJ69&gt;=IF(E69&lt;6,400,600),IF(JJ69&lt;VLOOKUP(E69,Lookups!$AP$3:$AR$16,3,FALSE),"Tier 2","Core"),IF(JJ69&lt;400,IF(RAND()&lt;0.81,"Tier 3","Tier 2"),IF(RAND()&lt;0.51,"Tier 3","Tier 2"))))))</f>
        <v>Null</v>
      </c>
      <c r="OQ69" t="str">
        <f t="shared" si="130"/>
        <v>Null</v>
      </c>
      <c r="OR69" t="str">
        <f t="shared" si="131"/>
        <v>Null</v>
      </c>
      <c r="OS69" t="str">
        <f t="shared" si="132"/>
        <v>Null</v>
      </c>
      <c r="OT69" t="str">
        <f t="shared" si="133"/>
        <v>No RI Tests</v>
      </c>
      <c r="OU69" s="159" t="str">
        <f t="shared" si="134"/>
        <v>No PI Tests</v>
      </c>
      <c r="OV69" t="str">
        <f t="shared" si="135"/>
        <v>No PI Tests</v>
      </c>
      <c r="OW69" t="str">
        <f t="shared" si="136"/>
        <v>No PI Tests</v>
      </c>
      <c r="OX69" t="str">
        <f t="shared" si="137"/>
        <v>No PI Tests</v>
      </c>
      <c r="OY69" t="str">
        <f t="shared" si="138"/>
        <v>No PI Tests</v>
      </c>
      <c r="OZ69" t="str">
        <f t="shared" si="139"/>
        <v>No PI Tests</v>
      </c>
      <c r="PA69" s="159" t="str">
        <f t="shared" si="140"/>
        <v>No PI Tests</v>
      </c>
      <c r="PB69" t="str">
        <f t="shared" si="141"/>
        <v>No PI Tests</v>
      </c>
      <c r="PC69" t="str">
        <f t="shared" si="142"/>
        <v>No PI Tests</v>
      </c>
      <c r="PD69" t="str">
        <f t="shared" si="143"/>
        <v>No PI Tests</v>
      </c>
      <c r="PE69" t="str">
        <f t="shared" si="144"/>
        <v>No PI Tests</v>
      </c>
      <c r="PF69" t="str">
        <f t="shared" si="145"/>
        <v>No PI Tests</v>
      </c>
      <c r="PG69" t="str">
        <f t="shared" si="146"/>
        <v>No PI Tests</v>
      </c>
      <c r="PH69">
        <f t="shared" si="147"/>
        <v>0</v>
      </c>
      <c r="PI69">
        <f t="shared" si="148"/>
        <v>0</v>
      </c>
      <c r="PJ69" t="str">
        <f t="shared" si="149"/>
        <v>Null</v>
      </c>
      <c r="PK69" t="str">
        <f>IF(HR69="","Null",IF(E69&lt;3,"Null",IF(HU69=0,0,IF(HS69="Form 1",VLOOKUP(HU69,Lookups!$BE$3:$BP$63,E69,FALSE),IF(HS69="Form 2",VLOOKUP(HU69,Lookups!$BE$67:$BP$127,E69,FALSE),VLOOKUP(HU69,Lookups!$BE$130:$BP$190,E69,FALSE))))))</f>
        <v>Null</v>
      </c>
      <c r="PL69" t="str">
        <f t="shared" si="150"/>
        <v>Null</v>
      </c>
      <c r="PM69" t="str">
        <f>IF($PH69=0,"Null",IF(E69&lt;3,"Null",IF(OX69=0,0,IF(OV69="Form 1",VLOOKUP(OX69,Lookups!$BE$3:$BP$63,E69,FALSE),IF(OV69="Form 2",VLOOKUP(OX69,Lookups!$BE$67:$BP$127,E69,FALSE),VLOOKUP(OX69,Lookups!$BE$130:$BP$190,E69,FALSE))))))</f>
        <v>Null</v>
      </c>
      <c r="PN69" t="str">
        <f t="shared" si="151"/>
        <v>Null</v>
      </c>
      <c r="PO69" t="str">
        <f t="shared" si="152"/>
        <v>Null</v>
      </c>
      <c r="PP69" t="str">
        <f t="shared" si="153"/>
        <v>Null</v>
      </c>
      <c r="PQ69" t="str">
        <f>IF(HR69="","Null",IF(E69&lt;3,"Null",IF(HV69=0,0,IF(HS69="Form 1",VLOOKUP(HV69,Lookups!$BR$3:$CC$63,E69,FALSE),IF(HS69="Form 2",VLOOKUP(HV69,Lookups!$BR$67:$CC$127,E69,FALSE),VLOOKUP(HV69,Lookups!$BR$130:$CC$190,E69,FALSE))))))</f>
        <v>Null</v>
      </c>
      <c r="PR69" t="str">
        <f t="shared" si="154"/>
        <v>Null</v>
      </c>
      <c r="PS69" t="str">
        <f>IF(HR69="","Null",IF(E69&lt;3,"Null",IF(OY69=0,0,IF(OW69="Form 1",VLOOKUP(OY69,Lookups!$BR$3:$CC$63,E69,FALSE),IF(OW69="Form 2",VLOOKUP(OY69,Lookups!$BR$67:$CC$127,E69,FALSE),VLOOKUP(OY69,Lookups!$BR$130:$CC$190,E69,FALSE))))))</f>
        <v>Null</v>
      </c>
      <c r="PT69" t="str">
        <f t="shared" si="155"/>
        <v>Null</v>
      </c>
      <c r="PU69" t="str">
        <f t="shared" si="156"/>
        <v>Null</v>
      </c>
      <c r="PV69" t="str">
        <f t="shared" si="157"/>
        <v>Null</v>
      </c>
      <c r="PW69" t="str">
        <f t="shared" si="158"/>
        <v>No PI Tests</v>
      </c>
      <c r="PX69">
        <f t="shared" si="159"/>
        <v>0</v>
      </c>
      <c r="PY69">
        <f t="shared" si="160"/>
        <v>0</v>
      </c>
      <c r="PZ69" t="str">
        <f t="shared" si="161"/>
        <v>Null</v>
      </c>
      <c r="QA69" t="str">
        <f t="shared" si="162"/>
        <v>Null</v>
      </c>
      <c r="QB69" t="str">
        <f t="shared" si="163"/>
        <v>Null</v>
      </c>
      <c r="QC69" t="str">
        <f>IF($MS69="System 44 Record",IF(BQ69&lt;MEDIAN(Directions!$F$3,Directions!$F$6),"Mid-Year Exited Student","Full Year Participant")&amp;IF(BP69&lt;Directions!$F$3,", Started Prior Year",", Started This Year"),"Null")</f>
        <v>Null</v>
      </c>
      <c r="QD69" t="str">
        <f t="shared" si="164"/>
        <v>Null</v>
      </c>
      <c r="QE69">
        <f t="shared" si="165"/>
        <v>0</v>
      </c>
      <c r="QF69">
        <f t="shared" si="166"/>
        <v>0</v>
      </c>
      <c r="QG69">
        <f t="shared" si="167"/>
        <v>0</v>
      </c>
      <c r="QH69">
        <f t="shared" si="168"/>
        <v>0</v>
      </c>
      <c r="QI69">
        <f t="shared" si="169"/>
        <v>0</v>
      </c>
      <c r="QJ69" t="str">
        <f t="shared" si="170"/>
        <v>Used None</v>
      </c>
      <c r="QK69" t="str">
        <f t="shared" si="171"/>
        <v>Null</v>
      </c>
      <c r="QL69" t="str">
        <f t="shared" si="172"/>
        <v>Null</v>
      </c>
      <c r="QM69" t="str">
        <f>IF($MS69="READ 180 Record",IF(AQ69="","Null",VLOOKUP(JJ69,Lookups!$DX$3:$EB$2054,AN69+1,FALSE)),"Null")</f>
        <v>Null</v>
      </c>
      <c r="QN69" t="str">
        <f t="shared" si="173"/>
        <v>Null</v>
      </c>
    </row>
    <row r="70" spans="1:456" x14ac:dyDescent="0.25">
      <c r="A70" s="161" t="s">
        <v>1447</v>
      </c>
      <c r="B70" s="161" t="s">
        <v>1447</v>
      </c>
      <c r="C70" s="161" t="s">
        <v>1447</v>
      </c>
      <c r="D70" s="161" t="s">
        <v>1447</v>
      </c>
      <c r="E70" s="161">
        <v>6</v>
      </c>
      <c r="F70" s="161" t="s">
        <v>1447</v>
      </c>
      <c r="G70" s="161" t="s">
        <v>880</v>
      </c>
      <c r="H70" s="161" t="s">
        <v>907</v>
      </c>
      <c r="I70" s="161">
        <v>1152</v>
      </c>
      <c r="J70" s="159">
        <v>42501</v>
      </c>
      <c r="K70" s="161">
        <v>0</v>
      </c>
      <c r="L70" s="161">
        <v>0</v>
      </c>
      <c r="M70" s="161">
        <v>0</v>
      </c>
      <c r="N70" s="161">
        <v>0</v>
      </c>
      <c r="O70" s="161">
        <v>0</v>
      </c>
      <c r="P70" s="161">
        <v>0</v>
      </c>
      <c r="Q70" s="161">
        <v>0</v>
      </c>
      <c r="R70" s="161">
        <v>0</v>
      </c>
      <c r="S70" s="161">
        <v>0</v>
      </c>
      <c r="T70" s="161">
        <v>0</v>
      </c>
      <c r="U70" s="161">
        <v>0</v>
      </c>
      <c r="V70" s="161">
        <v>0</v>
      </c>
      <c r="W70" s="161">
        <v>0</v>
      </c>
      <c r="X70" s="161">
        <v>0</v>
      </c>
      <c r="AB70" s="161" t="s">
        <v>241</v>
      </c>
      <c r="AC70" s="161" t="s">
        <v>242</v>
      </c>
      <c r="AD70" s="161" t="s">
        <v>242</v>
      </c>
      <c r="AE70" s="161" t="s">
        <v>242</v>
      </c>
      <c r="AF70" s="161" t="s">
        <v>242</v>
      </c>
      <c r="AG70" s="161" t="s">
        <v>241</v>
      </c>
      <c r="AH70" s="161" t="s">
        <v>242</v>
      </c>
      <c r="AI70" s="161">
        <v>20150801</v>
      </c>
      <c r="AJ70" s="161">
        <v>20160525</v>
      </c>
      <c r="AK70" s="161" t="s">
        <v>869</v>
      </c>
      <c r="AL70" t="s">
        <v>1076</v>
      </c>
      <c r="AM70" t="s">
        <v>907</v>
      </c>
      <c r="AN70">
        <v>4</v>
      </c>
      <c r="AO70" t="s">
        <v>870</v>
      </c>
      <c r="AP70">
        <v>39</v>
      </c>
      <c r="AQ70">
        <v>122</v>
      </c>
      <c r="AR70">
        <v>3257</v>
      </c>
      <c r="AS70">
        <v>894</v>
      </c>
      <c r="AT70">
        <v>453</v>
      </c>
      <c r="AU70">
        <v>1010</v>
      </c>
      <c r="AV70">
        <v>564</v>
      </c>
      <c r="AW70">
        <v>106</v>
      </c>
      <c r="AX70">
        <v>23.7333</v>
      </c>
      <c r="AY70">
        <v>3.6749999999999998</v>
      </c>
      <c r="AZ70">
        <v>3.6970000000000001</v>
      </c>
      <c r="BA70">
        <v>74.658299999999997</v>
      </c>
      <c r="BB70">
        <v>119640</v>
      </c>
      <c r="BC70">
        <v>82.989690721000002</v>
      </c>
      <c r="BD70">
        <v>91.037735849000001</v>
      </c>
      <c r="BE70">
        <v>2117</v>
      </c>
      <c r="BF70">
        <v>2917</v>
      </c>
      <c r="BG70">
        <v>45</v>
      </c>
      <c r="BH70">
        <v>97</v>
      </c>
      <c r="BI70">
        <v>5</v>
      </c>
      <c r="BJ70">
        <v>3</v>
      </c>
      <c r="BK70">
        <v>337</v>
      </c>
      <c r="BL70">
        <v>3</v>
      </c>
      <c r="BM70" t="s">
        <v>1080</v>
      </c>
      <c r="BN70" t="s">
        <v>1079</v>
      </c>
      <c r="ET70" s="161">
        <v>2</v>
      </c>
      <c r="EU70" s="161">
        <v>183</v>
      </c>
      <c r="EV70" s="161">
        <v>92</v>
      </c>
      <c r="EW70" s="161">
        <v>10989</v>
      </c>
      <c r="EX70" s="161">
        <v>0</v>
      </c>
      <c r="EY70" s="161">
        <v>0</v>
      </c>
      <c r="EZ70" s="161">
        <v>81</v>
      </c>
      <c r="FA70" s="161">
        <v>90</v>
      </c>
      <c r="FB70" s="161">
        <v>0</v>
      </c>
      <c r="FC70" s="161">
        <v>0</v>
      </c>
      <c r="FD70" s="161">
        <v>2</v>
      </c>
      <c r="FE70" s="161">
        <v>0</v>
      </c>
      <c r="FF70" s="159">
        <v>42388</v>
      </c>
      <c r="FG70" s="161">
        <v>75</v>
      </c>
      <c r="FH70" s="161">
        <v>87</v>
      </c>
      <c r="FI70" s="161">
        <v>83</v>
      </c>
      <c r="FJ70" s="161">
        <v>63</v>
      </c>
      <c r="FK70" s="161">
        <v>75</v>
      </c>
      <c r="FL70" s="159">
        <v>42310</v>
      </c>
      <c r="FM70" s="161">
        <v>86</v>
      </c>
      <c r="FN70" s="161">
        <v>93</v>
      </c>
      <c r="FO70" s="161">
        <v>92</v>
      </c>
      <c r="FP70" s="161">
        <v>89</v>
      </c>
      <c r="FQ70" s="161">
        <v>75</v>
      </c>
      <c r="HN70" s="161" t="s">
        <v>907</v>
      </c>
      <c r="HO70" s="159">
        <v>42501</v>
      </c>
      <c r="HP70" s="159">
        <v>42501</v>
      </c>
      <c r="HQ70" s="161">
        <v>1</v>
      </c>
      <c r="HR70" s="159">
        <v>42501</v>
      </c>
      <c r="HS70" s="161" t="s">
        <v>872</v>
      </c>
      <c r="HT70" s="161" t="s">
        <v>873</v>
      </c>
      <c r="HU70" s="161">
        <v>49</v>
      </c>
      <c r="HV70" s="161">
        <v>16</v>
      </c>
      <c r="HW70" s="161">
        <v>0</v>
      </c>
      <c r="JB70" s="161" t="s">
        <v>907</v>
      </c>
      <c r="JC70" s="161">
        <v>132</v>
      </c>
      <c r="JD70" s="161">
        <v>74</v>
      </c>
      <c r="JE70" s="161">
        <v>237</v>
      </c>
      <c r="JF70" s="161">
        <v>314952</v>
      </c>
      <c r="JG70" s="159">
        <v>42501</v>
      </c>
      <c r="JH70" s="161">
        <v>1152</v>
      </c>
      <c r="JI70" s="159">
        <v>42243</v>
      </c>
      <c r="JJ70" s="161">
        <v>938</v>
      </c>
      <c r="JK70" s="161">
        <v>13</v>
      </c>
      <c r="JL70" s="159">
        <v>42340</v>
      </c>
      <c r="JM70" s="161">
        <v>1021</v>
      </c>
      <c r="JN70" s="161">
        <v>30</v>
      </c>
      <c r="JO70" s="159">
        <v>42501</v>
      </c>
      <c r="JP70" s="161">
        <v>1152</v>
      </c>
      <c r="JQ70" s="161">
        <v>14</v>
      </c>
      <c r="MN70" t="str">
        <f t="shared" si="87"/>
        <v>YesNoNoNoYesNo</v>
      </c>
      <c r="MO70" t="str">
        <f>IF(AND(MN70="NoNoNoNoNoNo",JI70=""),"No Programs",VLOOKUP(MN70,Lookups!$DA$4:$DB$67,2,FALSE))</f>
        <v>READ 180 Only</v>
      </c>
      <c r="MP70">
        <f t="shared" si="88"/>
        <v>1</v>
      </c>
      <c r="MQ70" t="str">
        <f t="shared" si="89"/>
        <v>READ 180 User</v>
      </c>
      <c r="MR70" t="str">
        <f>Directions!$D$3</f>
        <v>Usage</v>
      </c>
      <c r="MS70" t="str">
        <f>VLOOKUP(MQ70,Lookups!$CU$71:$CV$80,2,FALSE)</f>
        <v>READ 180 Record</v>
      </c>
      <c r="MT70">
        <f t="shared" si="90"/>
        <v>1</v>
      </c>
      <c r="MU70">
        <f t="shared" si="91"/>
        <v>1</v>
      </c>
      <c r="MV70">
        <f t="shared" si="92"/>
        <v>1</v>
      </c>
      <c r="MW70">
        <f t="shared" si="93"/>
        <v>1</v>
      </c>
      <c r="MX70">
        <f t="shared" si="94"/>
        <v>36.857142857142854</v>
      </c>
      <c r="MY70" t="str">
        <f t="shared" si="95"/>
        <v>Not Used</v>
      </c>
      <c r="MZ70">
        <f t="shared" si="96"/>
        <v>0</v>
      </c>
      <c r="NA70" t="str">
        <f t="shared" si="97"/>
        <v>Not Available</v>
      </c>
      <c r="NB70" t="str">
        <f t="shared" si="98"/>
        <v>Not Available</v>
      </c>
      <c r="NC70" t="str">
        <f t="shared" si="99"/>
        <v>4 Not Indicated</v>
      </c>
      <c r="ND70" t="str">
        <f t="shared" si="100"/>
        <v>4 Not Indicated</v>
      </c>
      <c r="NE70" t="str">
        <f t="shared" si="101"/>
        <v>4 Not Indicated</v>
      </c>
      <c r="NF70" t="str">
        <f t="shared" si="102"/>
        <v>4 Not Indicated</v>
      </c>
      <c r="NG70" t="str">
        <f t="shared" si="103"/>
        <v>4 Not Indicated</v>
      </c>
      <c r="NH70" s="159">
        <f t="shared" si="104"/>
        <v>42501</v>
      </c>
      <c r="NI70">
        <f t="shared" si="105"/>
        <v>1152</v>
      </c>
      <c r="NJ70" s="159">
        <f t="shared" si="106"/>
        <v>42501</v>
      </c>
      <c r="NK70">
        <f t="shared" si="107"/>
        <v>1152</v>
      </c>
      <c r="NL70">
        <f t="shared" si="108"/>
        <v>36.857142857142854</v>
      </c>
      <c r="NM70">
        <f t="shared" si="109"/>
        <v>1</v>
      </c>
      <c r="NN70">
        <f>IF(OR(E70="PK",E70="K",JJ70=""),"Null",INDEX(Lookups!$EZ$4:$FW$18,MATCH($JJ70,Lookups!$EY$4:$EY$18,1),MATCH($E70,Lookups!$EZ$3:$FW$3,0)))</f>
        <v>30</v>
      </c>
      <c r="NO70">
        <f>IF(OR(E70="PK",E70="K",JJ70=""),"Null",INDEX(Lookups!$EZ$4:$FW$18,MATCH($JJ70,Lookups!$EY$4:$EY$18,1),MATCH($E70,Lookups!$EZ$3:$FW$3,0) + 1))</f>
        <v>55</v>
      </c>
      <c r="NP70">
        <f t="shared" si="110"/>
        <v>60</v>
      </c>
      <c r="NQ70" t="str">
        <f t="shared" si="111"/>
        <v>No PI Needed</v>
      </c>
      <c r="NR70" t="str">
        <f t="shared" si="112"/>
        <v>No PI Needed</v>
      </c>
      <c r="NS70" t="str">
        <f t="shared" si="113"/>
        <v>800L to 999L</v>
      </c>
      <c r="NT70" t="str">
        <f t="shared" si="114"/>
        <v>1000L to 1199L</v>
      </c>
      <c r="NU70" t="str">
        <f t="shared" si="115"/>
        <v>1000L to 1199L</v>
      </c>
      <c r="NV70" s="183" t="str">
        <f t="array" ref="NV70">IF($NL70="No RI Tests","No RI Tests",VLOOKUP(IF(AND(E70="K",JJ70&lt;280),3,IF(AND(E70="K",JJ70&gt;=280),4,MAX(IF(E70=Lookups!$DF$6:$DF$99,IF(JJ70&gt;=Lookups!$DG$6:$DG$99,Lookups!$DH$6:$DH$99))))),Lookups!$DE$104:$DG$108,2,FALSE))</f>
        <v>3 Proficient</v>
      </c>
      <c r="NW70" s="161" t="str">
        <f t="array" ref="NW70">IF($NL70="No RI Tests","No RI Tests",VLOOKUP(IF(AND(E70="K",JH70&lt;280),3,IF(AND(E70="K",JH70&gt;=280),4,MAX(IF(E70=Lookups!$DF$6:$DF$99,IF(NI70&gt;=Lookups!$DG$6:$DG$99,Lookups!$DH$6:$DH$99))))),Lookups!$DE$104:$DG$108,2,FALSE))</f>
        <v>4 Advanced</v>
      </c>
      <c r="NX70" s="161" t="str">
        <f t="array" ref="NX70">IF($NL70="No RI Tests","No RI Tests",VLOOKUP(IF(AND(E70="K",NK70&lt;280),3,IF(AND(E70="K",NK70&gt;=280),4,MAX(IF(E70=Lookups!$DF$6:$DF$99,IF(NK70&gt;=Lookups!$DG$6:$DG$99,Lookups!$DH$6:$DH$99))))),Lookups!$DE$104:$DG$108,2,FALSE))</f>
        <v>4 Advanced</v>
      </c>
      <c r="NY70">
        <f t="shared" si="116"/>
        <v>0</v>
      </c>
      <c r="NZ70">
        <f t="shared" si="117"/>
        <v>1</v>
      </c>
      <c r="OA70" t="str">
        <f t="shared" si="118"/>
        <v>Improved Performance Level</v>
      </c>
      <c r="OB70" s="161" t="str">
        <f t="array" ref="OB70">IF($NL70="No RI Tests","No RI Tests",IF(E70="K","N/A",VLOOKUP(MAX(IF(E70=Lookups!$DF$6:$DF$99,IF(JJ70&gt;=Lookups!$DG$6:$DG$99,Lookups!$DI$6:$DI$99))),Lookups!$DE$104:$DG$108,3,FALSE)))</f>
        <v>2 Partial</v>
      </c>
      <c r="OC70" s="161" t="str">
        <f t="array" ref="OC70">IF($NL70="No RI Tests","No RI Tests",IF(E70="K","N/A",VLOOKUP(MAX(IF(E70=Lookups!$DF$6:$DF$99,IF(NI70&gt;=Lookups!$DG$6:$DG$99,Lookups!$DI$6:$DI$99))),Lookups!$DE$104:$DG$108,3,FALSE)))</f>
        <v>4 Solid</v>
      </c>
      <c r="OD70" s="161" t="str">
        <f t="array" ref="OD70">IF($NL70="No RI Tests","No RI Tests",IF(E70="K","N/A",VLOOKUP(MAX(IF(E70=Lookups!$DF$6:$DF$99,IF(NK70&gt;=Lookups!$DG$6:$DG$99,Lookups!$DI$6:$DI$99))),Lookups!$DE$104:$DG$108,3,FALSE)))</f>
        <v>4 Solid</v>
      </c>
      <c r="OE70">
        <f t="shared" si="119"/>
        <v>0</v>
      </c>
      <c r="OF70">
        <f t="shared" si="120"/>
        <v>1</v>
      </c>
      <c r="OG70" t="str">
        <f t="shared" si="121"/>
        <v>Improved Performance Level</v>
      </c>
      <c r="OH70">
        <f t="shared" si="122"/>
        <v>214</v>
      </c>
      <c r="OI70">
        <f t="shared" si="123"/>
        <v>1</v>
      </c>
      <c r="OJ70">
        <f t="shared" si="124"/>
        <v>1</v>
      </c>
      <c r="OK70">
        <f t="shared" si="125"/>
        <v>1</v>
      </c>
      <c r="OL70">
        <f t="shared" si="126"/>
        <v>5.0352941176470587</v>
      </c>
      <c r="OM70" t="str">
        <f t="shared" si="127"/>
        <v>Fall Administration</v>
      </c>
      <c r="ON70" t="str">
        <f t="shared" si="128"/>
        <v>Winter Administration</v>
      </c>
      <c r="OO70" t="str">
        <f t="shared" si="129"/>
        <v>Fall to Winter RI</v>
      </c>
      <c r="OP70" t="str">
        <f ca="1">IF(AND(HR70&lt;&gt;"",JJ70&lt;600),IF(HT70="Advancing","Tier 2","Tier 3"),IF(JI70="","Null",IF(OR(E70="K",E70&lt;3),"FRA Recommended",IF(JJ70&gt;=IF(E70&lt;6,400,600),IF(JJ70&lt;VLOOKUP(E70,Lookups!$AP$3:$AR$16,3,FALSE),"Tier 2","Core"),IF(JJ70&lt;400,IF(RAND()&lt;0.81,"Tier 3","Tier 2"),IF(RAND()&lt;0.51,"Tier 3","Tier 2"))))))</f>
        <v>Core</v>
      </c>
      <c r="OQ70" t="str">
        <f t="shared" si="130"/>
        <v>Average Reading Invt. at Least 15 Minutes Long</v>
      </c>
      <c r="OR70">
        <f t="shared" si="131"/>
        <v>0</v>
      </c>
      <c r="OS70">
        <f t="shared" si="132"/>
        <v>0</v>
      </c>
      <c r="OT70">
        <f t="shared" si="133"/>
        <v>214</v>
      </c>
      <c r="OU70" s="159">
        <f t="shared" si="134"/>
        <v>42501</v>
      </c>
      <c r="OV70" t="str">
        <f t="shared" si="135"/>
        <v>Form 1</v>
      </c>
      <c r="OW70" t="str">
        <f t="shared" si="136"/>
        <v>Developing</v>
      </c>
      <c r="OX70">
        <f t="shared" si="137"/>
        <v>49</v>
      </c>
      <c r="OY70">
        <f t="shared" si="138"/>
        <v>16</v>
      </c>
      <c r="OZ70">
        <f t="shared" si="139"/>
        <v>0</v>
      </c>
      <c r="PA70" s="159">
        <f t="shared" si="140"/>
        <v>42501</v>
      </c>
      <c r="PB70" t="str">
        <f t="shared" si="141"/>
        <v>Form 1</v>
      </c>
      <c r="PC70" t="str">
        <f t="shared" si="142"/>
        <v>Developing</v>
      </c>
      <c r="PD70">
        <f t="shared" si="143"/>
        <v>49</v>
      </c>
      <c r="PE70">
        <f t="shared" si="144"/>
        <v>16</v>
      </c>
      <c r="PF70">
        <f t="shared" si="145"/>
        <v>0</v>
      </c>
      <c r="PG70" t="str">
        <f t="shared" si="146"/>
        <v>Lone PI Test</v>
      </c>
      <c r="PH70">
        <f t="shared" si="147"/>
        <v>0</v>
      </c>
      <c r="PI70">
        <f t="shared" si="148"/>
        <v>0</v>
      </c>
      <c r="PJ70">
        <f t="shared" si="149"/>
        <v>49</v>
      </c>
      <c r="PK70">
        <f>IF(HR70="","Null",IF(E70&lt;3,"Null",IF(HU70=0,0,IF(HS70="Form 1",VLOOKUP(HU70,Lookups!$BE$3:$BP$63,E70,FALSE),IF(HS70="Form 2",VLOOKUP(HU70,Lookups!$BE$67:$BP$127,E70,FALSE),VLOOKUP(HU70,Lookups!$BE$130:$BP$190,E70,FALSE))))))</f>
        <v>44</v>
      </c>
      <c r="PL70" t="str">
        <f t="shared" si="150"/>
        <v>Null</v>
      </c>
      <c r="PM70" t="str">
        <f>IF($PH70=0,"Null",IF(E70&lt;3,"Null",IF(OX70=0,0,IF(OV70="Form 1",VLOOKUP(OX70,Lookups!$BE$3:$BP$63,E70,FALSE),IF(OV70="Form 2",VLOOKUP(OX70,Lookups!$BE$67:$BP$127,E70,FALSE),VLOOKUP(OX70,Lookups!$BE$130:$BP$190,E70,FALSE))))))</f>
        <v>Null</v>
      </c>
      <c r="PN70" t="str">
        <f t="shared" si="151"/>
        <v>Null</v>
      </c>
      <c r="PO70" t="str">
        <f t="shared" si="152"/>
        <v>Null</v>
      </c>
      <c r="PP70">
        <f t="shared" si="153"/>
        <v>16</v>
      </c>
      <c r="PQ70">
        <f>IF(HR70="","Null",IF(E70&lt;3,"Null",IF(HV70=0,0,IF(HS70="Form 1",VLOOKUP(HV70,Lookups!$BR$3:$CC$63,E70,FALSE),IF(HS70="Form 2",VLOOKUP(HV70,Lookups!$BR$67:$CC$127,E70,FALSE),VLOOKUP(HV70,Lookups!$BR$130:$CC$190,E70,FALSE))))))</f>
        <v>15</v>
      </c>
      <c r="PR70" t="str">
        <f t="shared" si="154"/>
        <v>Null</v>
      </c>
      <c r="PS70">
        <f>IF(HR70="","Null",IF(E70&lt;3,"Null",IF(OY70=0,0,IF(OW70="Form 1",VLOOKUP(OY70,Lookups!$BR$3:$CC$63,E70,FALSE),IF(OW70="Form 2",VLOOKUP(OY70,Lookups!$BR$67:$CC$127,E70,FALSE),VLOOKUP(OY70,Lookups!$BR$130:$CC$190,E70,FALSE))))))</f>
        <v>15</v>
      </c>
      <c r="PT70" t="str">
        <f t="shared" si="155"/>
        <v>Null</v>
      </c>
      <c r="PU70" t="str">
        <f t="shared" si="156"/>
        <v>Null</v>
      </c>
      <c r="PV70">
        <f t="shared" si="157"/>
        <v>0</v>
      </c>
      <c r="PW70" t="str">
        <f t="shared" si="158"/>
        <v>Spring PI Administration</v>
      </c>
      <c r="PX70">
        <f t="shared" si="159"/>
        <v>1</v>
      </c>
      <c r="PY70">
        <f t="shared" si="160"/>
        <v>0</v>
      </c>
      <c r="PZ70" t="str">
        <f t="shared" si="161"/>
        <v>Null</v>
      </c>
      <c r="QA70" t="str">
        <f t="shared" si="162"/>
        <v>Null</v>
      </c>
      <c r="QB70" t="str">
        <f t="shared" si="163"/>
        <v>Null</v>
      </c>
      <c r="QC70" t="str">
        <f>IF($MS70="System 44 Record",IF(BQ70&lt;MEDIAN(Directions!$F$3,Directions!$F$6),"Mid-Year Exited Student","Full Year Participant")&amp;IF(BP70&lt;Directions!$F$3,", Started Prior Year",", Started This Year"),"Null")</f>
        <v>Null</v>
      </c>
      <c r="QD70" t="str">
        <f t="shared" si="164"/>
        <v>Null</v>
      </c>
      <c r="QE70">
        <f t="shared" si="165"/>
        <v>1</v>
      </c>
      <c r="QF70">
        <f t="shared" si="166"/>
        <v>1</v>
      </c>
      <c r="QG70">
        <f t="shared" si="167"/>
        <v>1</v>
      </c>
      <c r="QH70">
        <f t="shared" si="168"/>
        <v>2</v>
      </c>
      <c r="QI70">
        <f t="shared" si="169"/>
        <v>0.9</v>
      </c>
      <c r="QJ70" t="str">
        <f t="shared" si="170"/>
        <v>Used All 3</v>
      </c>
      <c r="QK70" t="str">
        <f t="shared" si="171"/>
        <v>100 or More Sessions</v>
      </c>
      <c r="QL70" t="str">
        <f t="shared" si="172"/>
        <v>13 or More Segments</v>
      </c>
      <c r="QM70" t="str">
        <f>IF($MS70="READ 180 Record",IF(AQ70="","Null",VLOOKUP(JJ70,Lookups!$DX$3:$EB$2054,AN70+1,FALSE)),"Null")</f>
        <v>Level Matches Lexile Score</v>
      </c>
      <c r="QN70" t="str">
        <f t="shared" si="173"/>
        <v>Null</v>
      </c>
    </row>
    <row r="71" spans="1:456" x14ac:dyDescent="0.25">
      <c r="A71" s="161" t="s">
        <v>1447</v>
      </c>
      <c r="B71" s="161" t="s">
        <v>1447</v>
      </c>
      <c r="C71" s="161" t="s">
        <v>1447</v>
      </c>
      <c r="D71" s="161" t="s">
        <v>1447</v>
      </c>
      <c r="E71" s="161">
        <v>6</v>
      </c>
      <c r="F71" s="161" t="s">
        <v>1447</v>
      </c>
      <c r="G71" s="161" t="s">
        <v>883</v>
      </c>
      <c r="H71" s="161" t="s">
        <v>889</v>
      </c>
      <c r="I71" s="161">
        <v>900</v>
      </c>
      <c r="J71" s="159">
        <v>42500</v>
      </c>
      <c r="K71" s="161">
        <v>0</v>
      </c>
      <c r="L71" s="161">
        <v>0</v>
      </c>
      <c r="M71" s="161">
        <v>0</v>
      </c>
      <c r="N71" s="161">
        <v>0</v>
      </c>
      <c r="O71" s="161">
        <v>0</v>
      </c>
      <c r="P71" s="161">
        <v>0</v>
      </c>
      <c r="Q71" s="161">
        <v>0</v>
      </c>
      <c r="R71" s="161">
        <v>0</v>
      </c>
      <c r="S71" s="161">
        <v>0</v>
      </c>
      <c r="T71" s="161">
        <v>0</v>
      </c>
      <c r="U71" s="161">
        <v>0</v>
      </c>
      <c r="V71" s="161">
        <v>0</v>
      </c>
      <c r="W71" s="161">
        <v>0</v>
      </c>
      <c r="X71" s="161">
        <v>0</v>
      </c>
      <c r="AB71" s="161" t="s">
        <v>241</v>
      </c>
      <c r="AC71" s="161" t="s">
        <v>242</v>
      </c>
      <c r="AD71" s="161" t="s">
        <v>242</v>
      </c>
      <c r="AE71" s="161" t="s">
        <v>242</v>
      </c>
      <c r="AF71" s="161" t="s">
        <v>242</v>
      </c>
      <c r="AG71" s="161" t="s">
        <v>241</v>
      </c>
      <c r="AH71" s="161" t="s">
        <v>242</v>
      </c>
      <c r="AI71" s="161">
        <v>20150801</v>
      </c>
      <c r="AJ71" s="161">
        <v>20160525</v>
      </c>
      <c r="AK71" s="161" t="s">
        <v>869</v>
      </c>
      <c r="AL71" t="s">
        <v>1076</v>
      </c>
      <c r="AM71" t="s">
        <v>889</v>
      </c>
      <c r="AN71">
        <v>3</v>
      </c>
      <c r="AO71" t="s">
        <v>870</v>
      </c>
      <c r="AP71">
        <v>9</v>
      </c>
      <c r="AQ71">
        <v>92</v>
      </c>
      <c r="AR71">
        <v>1685</v>
      </c>
      <c r="AS71">
        <v>507</v>
      </c>
      <c r="AT71">
        <v>167</v>
      </c>
      <c r="AU71">
        <v>774</v>
      </c>
      <c r="AV71">
        <v>118</v>
      </c>
      <c r="AW71">
        <v>102</v>
      </c>
      <c r="AX71">
        <v>18.3416</v>
      </c>
      <c r="AY71">
        <v>10.1</v>
      </c>
      <c r="AZ71">
        <v>3.0667</v>
      </c>
      <c r="BA71">
        <v>154.5916</v>
      </c>
      <c r="BB71">
        <v>27365</v>
      </c>
      <c r="BC71">
        <v>91.954022988000006</v>
      </c>
      <c r="BD71">
        <v>92.156862744999998</v>
      </c>
      <c r="BE71">
        <v>510</v>
      </c>
      <c r="BF71">
        <v>543</v>
      </c>
      <c r="BG71">
        <v>80</v>
      </c>
      <c r="BH71">
        <v>98</v>
      </c>
      <c r="BI71">
        <v>4</v>
      </c>
      <c r="BJ71">
        <v>0</v>
      </c>
      <c r="BK71">
        <v>119</v>
      </c>
      <c r="BL71">
        <v>0</v>
      </c>
      <c r="BM71" t="s">
        <v>1080</v>
      </c>
      <c r="BN71" t="s">
        <v>1079</v>
      </c>
      <c r="ET71" s="161">
        <v>4</v>
      </c>
      <c r="EU71" s="161">
        <v>57</v>
      </c>
      <c r="EV71" s="161">
        <v>19</v>
      </c>
      <c r="EW71" s="161">
        <v>3393</v>
      </c>
      <c r="EX71" s="161">
        <v>0</v>
      </c>
      <c r="EY71" s="161">
        <v>0</v>
      </c>
      <c r="EZ71" s="161">
        <v>68</v>
      </c>
      <c r="FA71" s="161">
        <v>82</v>
      </c>
      <c r="FB71" s="161">
        <v>76</v>
      </c>
      <c r="FC71" s="161">
        <v>87</v>
      </c>
      <c r="FD71" s="161">
        <v>1</v>
      </c>
      <c r="FE71" s="161">
        <v>2</v>
      </c>
      <c r="FF71" s="159">
        <v>42437</v>
      </c>
      <c r="FG71" s="161">
        <v>68</v>
      </c>
      <c r="FH71" s="161">
        <v>82</v>
      </c>
      <c r="FI71" s="161">
        <v>50</v>
      </c>
      <c r="FJ71" s="161">
        <v>88</v>
      </c>
      <c r="FK71" s="161">
        <v>75</v>
      </c>
      <c r="FL71" s="159">
        <v>42349</v>
      </c>
      <c r="FM71" s="161">
        <v>81</v>
      </c>
      <c r="FN71" s="161">
        <v>90</v>
      </c>
      <c r="FO71" s="161">
        <v>80</v>
      </c>
      <c r="FP71" s="161">
        <v>63</v>
      </c>
      <c r="FQ71" s="161">
        <v>100</v>
      </c>
      <c r="FR71" s="159">
        <v>42304</v>
      </c>
      <c r="FS71" s="161">
        <v>70</v>
      </c>
      <c r="FT71" s="161">
        <v>84</v>
      </c>
      <c r="FU71" s="161">
        <v>58</v>
      </c>
      <c r="FV71" s="161">
        <v>60</v>
      </c>
      <c r="FW71" s="161">
        <v>100</v>
      </c>
      <c r="HN71" s="161" t="s">
        <v>889</v>
      </c>
      <c r="JB71" s="161" t="s">
        <v>889</v>
      </c>
      <c r="JC71" s="161">
        <v>35</v>
      </c>
      <c r="JD71" s="161">
        <v>25</v>
      </c>
      <c r="JE71" s="161">
        <v>89</v>
      </c>
      <c r="JF71" s="161">
        <v>164156</v>
      </c>
      <c r="JG71" s="159">
        <v>42500</v>
      </c>
      <c r="JH71" s="161">
        <v>900</v>
      </c>
      <c r="JI71" s="159">
        <v>42242</v>
      </c>
      <c r="JJ71" s="161">
        <v>644</v>
      </c>
      <c r="JK71" s="161">
        <v>16</v>
      </c>
      <c r="JL71" s="159">
        <v>42346</v>
      </c>
      <c r="JM71" s="161">
        <v>748</v>
      </c>
      <c r="JN71" s="161">
        <v>23</v>
      </c>
      <c r="JO71" s="159">
        <v>42500</v>
      </c>
      <c r="JP71" s="161">
        <v>900</v>
      </c>
      <c r="JQ71" s="161">
        <v>24</v>
      </c>
      <c r="MN71" t="str">
        <f t="shared" si="87"/>
        <v>YesNoNoNoYesNo</v>
      </c>
      <c r="MO71" t="str">
        <f>IF(AND(MN71="NoNoNoNoNoNo",JI71=""),"No Programs",VLOOKUP(MN71,Lookups!$DA$4:$DB$67,2,FALSE))</f>
        <v>READ 180 Only</v>
      </c>
      <c r="MP71">
        <f t="shared" si="88"/>
        <v>1</v>
      </c>
      <c r="MQ71" t="str">
        <f t="shared" si="89"/>
        <v>READ 180 User</v>
      </c>
      <c r="MR71" t="str">
        <f>Directions!$D$3</f>
        <v>Usage</v>
      </c>
      <c r="MS71" t="str">
        <f>VLOOKUP(MQ71,Lookups!$CU$71:$CV$80,2,FALSE)</f>
        <v>READ 180 Record</v>
      </c>
      <c r="MT71">
        <f t="shared" si="90"/>
        <v>1</v>
      </c>
      <c r="MU71">
        <f t="shared" si="91"/>
        <v>1</v>
      </c>
      <c r="MV71">
        <f t="shared" si="92"/>
        <v>1</v>
      </c>
      <c r="MW71">
        <f t="shared" si="93"/>
        <v>1</v>
      </c>
      <c r="MX71">
        <f t="shared" si="94"/>
        <v>36.857142857142854</v>
      </c>
      <c r="MY71" t="str">
        <f t="shared" si="95"/>
        <v>Not Used</v>
      </c>
      <c r="MZ71">
        <f t="shared" si="96"/>
        <v>0</v>
      </c>
      <c r="NA71" t="str">
        <f t="shared" si="97"/>
        <v>Not Available</v>
      </c>
      <c r="NB71" t="str">
        <f t="shared" si="98"/>
        <v>Not Available</v>
      </c>
      <c r="NC71" t="str">
        <f t="shared" si="99"/>
        <v>4 Not Indicated</v>
      </c>
      <c r="ND71" t="str">
        <f t="shared" si="100"/>
        <v>4 Not Indicated</v>
      </c>
      <c r="NE71" t="str">
        <f t="shared" si="101"/>
        <v>4 Not Indicated</v>
      </c>
      <c r="NF71" t="str">
        <f t="shared" si="102"/>
        <v>4 Not Indicated</v>
      </c>
      <c r="NG71" t="str">
        <f t="shared" si="103"/>
        <v>4 Not Indicated</v>
      </c>
      <c r="NH71" s="159">
        <f t="shared" si="104"/>
        <v>42500</v>
      </c>
      <c r="NI71">
        <f t="shared" si="105"/>
        <v>900</v>
      </c>
      <c r="NJ71" s="159">
        <f t="shared" si="106"/>
        <v>42500</v>
      </c>
      <c r="NK71">
        <f t="shared" si="107"/>
        <v>900</v>
      </c>
      <c r="NL71">
        <f t="shared" si="108"/>
        <v>36.857142857142854</v>
      </c>
      <c r="NM71">
        <f t="shared" si="109"/>
        <v>1</v>
      </c>
      <c r="NN71">
        <f>IF(OR(E71="PK",E71="K",JJ71=""),"Null",INDEX(Lookups!$EZ$4:$FW$18,MATCH($JJ71,Lookups!$EY$4:$EY$18,1),MATCH($E71,Lookups!$EZ$3:$FW$3,0)))</f>
        <v>55</v>
      </c>
      <c r="NO71">
        <f>IF(OR(E71="PK",E71="K",JJ71=""),"Null",INDEX(Lookups!$EZ$4:$FW$18,MATCH($JJ71,Lookups!$EY$4:$EY$18,1),MATCH($E71,Lookups!$EZ$3:$FW$3,0) + 1))</f>
        <v>90</v>
      </c>
      <c r="NP71">
        <f t="shared" si="110"/>
        <v>110</v>
      </c>
      <c r="NQ71" t="str">
        <f t="shared" si="111"/>
        <v>No PI Needed</v>
      </c>
      <c r="NR71" t="str">
        <f t="shared" si="112"/>
        <v>No PI Needed</v>
      </c>
      <c r="NS71" t="str">
        <f t="shared" si="113"/>
        <v>600L to 799L</v>
      </c>
      <c r="NT71" t="str">
        <f t="shared" si="114"/>
        <v>800L to 999L</v>
      </c>
      <c r="NU71" t="str">
        <f t="shared" si="115"/>
        <v>800L to 999L</v>
      </c>
      <c r="NV71" s="183" t="str">
        <f t="array" ref="NV71">IF($NL71="No RI Tests","No RI Tests",VLOOKUP(IF(AND(E71="K",JJ71&lt;280),3,IF(AND(E71="K",JJ71&gt;=280),4,MAX(IF(E71=Lookups!$DF$6:$DF$99,IF(JJ71&gt;=Lookups!$DG$6:$DG$99,Lookups!$DH$6:$DH$99))))),Lookups!$DE$104:$DG$108,2,FALSE))</f>
        <v>1 Below Basic</v>
      </c>
      <c r="NW71" s="161" t="str">
        <f t="array" ref="NW71">IF($NL71="No RI Tests","No RI Tests",VLOOKUP(IF(AND(E71="K",JH71&lt;280),3,IF(AND(E71="K",JH71&gt;=280),4,MAX(IF(E71=Lookups!$DF$6:$DF$99,IF(NI71&gt;=Lookups!$DG$6:$DG$99,Lookups!$DH$6:$DH$99))))),Lookups!$DE$104:$DG$108,2,FALSE))</f>
        <v>2 Basic</v>
      </c>
      <c r="NX71" s="161" t="str">
        <f t="array" ref="NX71">IF($NL71="No RI Tests","No RI Tests",VLOOKUP(IF(AND(E71="K",NK71&lt;280),3,IF(AND(E71="K",NK71&gt;=280),4,MAX(IF(E71=Lookups!$DF$6:$DF$99,IF(NK71&gt;=Lookups!$DG$6:$DG$99,Lookups!$DH$6:$DH$99))))),Lookups!$DE$104:$DG$108,2,FALSE))</f>
        <v>2 Basic</v>
      </c>
      <c r="NY71">
        <f t="shared" si="116"/>
        <v>0</v>
      </c>
      <c r="NZ71">
        <f t="shared" si="117"/>
        <v>1</v>
      </c>
      <c r="OA71" t="str">
        <f t="shared" si="118"/>
        <v>Improved Performance Level</v>
      </c>
      <c r="OB71" s="161" t="str">
        <f t="array" ref="OB71">IF($NL71="No RI Tests","No RI Tests",IF(E71="K","N/A",VLOOKUP(MAX(IF(E71=Lookups!$DF$6:$DF$99,IF(JJ71&gt;=Lookups!$DG$6:$DG$99,Lookups!$DI$6:$DI$99))),Lookups!$DE$104:$DG$108,3,FALSE)))</f>
        <v>1 Limited</v>
      </c>
      <c r="OC71" s="161" t="str">
        <f t="array" ref="OC71">IF($NL71="No RI Tests","No RI Tests",IF(E71="K","N/A",VLOOKUP(MAX(IF(E71=Lookups!$DF$6:$DF$99,IF(NI71&gt;=Lookups!$DG$6:$DG$99,Lookups!$DI$6:$DI$99))),Lookups!$DE$104:$DG$108,3,FALSE)))</f>
        <v>2 Partial</v>
      </c>
      <c r="OD71" s="161" t="str">
        <f t="array" ref="OD71">IF($NL71="No RI Tests","No RI Tests",IF(E71="K","N/A",VLOOKUP(MAX(IF(E71=Lookups!$DF$6:$DF$99,IF(NK71&gt;=Lookups!$DG$6:$DG$99,Lookups!$DI$6:$DI$99))),Lookups!$DE$104:$DG$108,3,FALSE)))</f>
        <v>2 Partial</v>
      </c>
      <c r="OE71">
        <f t="shared" si="119"/>
        <v>0</v>
      </c>
      <c r="OF71">
        <f t="shared" si="120"/>
        <v>1</v>
      </c>
      <c r="OG71" t="str">
        <f t="shared" si="121"/>
        <v>Improved Performance Level</v>
      </c>
      <c r="OH71">
        <f t="shared" si="122"/>
        <v>256</v>
      </c>
      <c r="OI71">
        <f t="shared" si="123"/>
        <v>1</v>
      </c>
      <c r="OJ71">
        <f t="shared" si="124"/>
        <v>1</v>
      </c>
      <c r="OK71">
        <f t="shared" si="125"/>
        <v>1</v>
      </c>
      <c r="OL71">
        <f t="shared" si="126"/>
        <v>3.5310344827586206</v>
      </c>
      <c r="OM71" t="str">
        <f t="shared" si="127"/>
        <v>Fall Administration</v>
      </c>
      <c r="ON71" t="str">
        <f t="shared" si="128"/>
        <v>Spring Administration</v>
      </c>
      <c r="OO71" t="str">
        <f t="shared" si="129"/>
        <v>Fall to Spring-Full Year RI</v>
      </c>
      <c r="OP71" t="str">
        <f ca="1">IF(AND(HR71&lt;&gt;"",JJ71&lt;600),IF(HT71="Advancing","Tier 2","Tier 3"),IF(JI71="","Null",IF(OR(E71="K",E71&lt;3),"FRA Recommended",IF(JJ71&gt;=IF(E71&lt;6,400,600),IF(JJ71&lt;VLOOKUP(E71,Lookups!$AP$3:$AR$16,3,FALSE),"Tier 2","Core"),IF(JJ71&lt;400,IF(RAND()&lt;0.81,"Tier 3","Tier 2"),IF(RAND()&lt;0.51,"Tier 3","Tier 2"))))))</f>
        <v>Tier 2</v>
      </c>
      <c r="OQ71" t="str">
        <f t="shared" si="130"/>
        <v>Average Reading Invt. at Least 15 Minutes Long</v>
      </c>
      <c r="OR71">
        <f t="shared" si="131"/>
        <v>0</v>
      </c>
      <c r="OS71">
        <f t="shared" si="132"/>
        <v>1</v>
      </c>
      <c r="OT71">
        <f t="shared" si="133"/>
        <v>256</v>
      </c>
      <c r="OU71" s="159" t="str">
        <f t="shared" si="134"/>
        <v>No PI Tests</v>
      </c>
      <c r="OV71" t="str">
        <f t="shared" si="135"/>
        <v>No PI Tests</v>
      </c>
      <c r="OW71" t="str">
        <f t="shared" si="136"/>
        <v>No PI Tests</v>
      </c>
      <c r="OX71" t="str">
        <f t="shared" si="137"/>
        <v>No PI Tests</v>
      </c>
      <c r="OY71" t="str">
        <f t="shared" si="138"/>
        <v>No PI Tests</v>
      </c>
      <c r="OZ71" t="str">
        <f t="shared" si="139"/>
        <v>No PI Tests</v>
      </c>
      <c r="PA71" s="159" t="str">
        <f t="shared" si="140"/>
        <v>No PI Tests</v>
      </c>
      <c r="PB71" t="str">
        <f t="shared" si="141"/>
        <v>No PI Tests</v>
      </c>
      <c r="PC71" t="str">
        <f t="shared" si="142"/>
        <v>No PI Tests</v>
      </c>
      <c r="PD71" t="str">
        <f t="shared" si="143"/>
        <v>No PI Tests</v>
      </c>
      <c r="PE71" t="str">
        <f t="shared" si="144"/>
        <v>No PI Tests</v>
      </c>
      <c r="PF71" t="str">
        <f t="shared" si="145"/>
        <v>No PI Tests</v>
      </c>
      <c r="PG71" t="str">
        <f t="shared" si="146"/>
        <v>No PI Tests</v>
      </c>
      <c r="PH71">
        <f t="shared" si="147"/>
        <v>0</v>
      </c>
      <c r="PI71">
        <f t="shared" si="148"/>
        <v>0</v>
      </c>
      <c r="PJ71" t="str">
        <f t="shared" si="149"/>
        <v>Null</v>
      </c>
      <c r="PK71" t="str">
        <f>IF(HR71="","Null",IF(E71&lt;3,"Null",IF(HU71=0,0,IF(HS71="Form 1",VLOOKUP(HU71,Lookups!$BE$3:$BP$63,E71,FALSE),IF(HS71="Form 2",VLOOKUP(HU71,Lookups!$BE$67:$BP$127,E71,FALSE),VLOOKUP(HU71,Lookups!$BE$130:$BP$190,E71,FALSE))))))</f>
        <v>Null</v>
      </c>
      <c r="PL71" t="str">
        <f t="shared" si="150"/>
        <v>Null</v>
      </c>
      <c r="PM71" t="str">
        <f>IF($PH71=0,"Null",IF(E71&lt;3,"Null",IF(OX71=0,0,IF(OV71="Form 1",VLOOKUP(OX71,Lookups!$BE$3:$BP$63,E71,FALSE),IF(OV71="Form 2",VLOOKUP(OX71,Lookups!$BE$67:$BP$127,E71,FALSE),VLOOKUP(OX71,Lookups!$BE$130:$BP$190,E71,FALSE))))))</f>
        <v>Null</v>
      </c>
      <c r="PN71" t="str">
        <f t="shared" si="151"/>
        <v>Null</v>
      </c>
      <c r="PO71" t="str">
        <f t="shared" si="152"/>
        <v>Null</v>
      </c>
      <c r="PP71" t="str">
        <f t="shared" si="153"/>
        <v>Null</v>
      </c>
      <c r="PQ71" t="str">
        <f>IF(HR71="","Null",IF(E71&lt;3,"Null",IF(HV71=0,0,IF(HS71="Form 1",VLOOKUP(HV71,Lookups!$BR$3:$CC$63,E71,FALSE),IF(HS71="Form 2",VLOOKUP(HV71,Lookups!$BR$67:$CC$127,E71,FALSE),VLOOKUP(HV71,Lookups!$BR$130:$CC$190,E71,FALSE))))))</f>
        <v>Null</v>
      </c>
      <c r="PR71" t="str">
        <f t="shared" si="154"/>
        <v>Null</v>
      </c>
      <c r="PS71" t="str">
        <f>IF(HR71="","Null",IF(E71&lt;3,"Null",IF(OY71=0,0,IF(OW71="Form 1",VLOOKUP(OY71,Lookups!$BR$3:$CC$63,E71,FALSE),IF(OW71="Form 2",VLOOKUP(OY71,Lookups!$BR$67:$CC$127,E71,FALSE),VLOOKUP(OY71,Lookups!$BR$130:$CC$190,E71,FALSE))))))</f>
        <v>Null</v>
      </c>
      <c r="PT71" t="str">
        <f t="shared" si="155"/>
        <v>Null</v>
      </c>
      <c r="PU71" t="str">
        <f t="shared" si="156"/>
        <v>Null</v>
      </c>
      <c r="PV71" t="str">
        <f t="shared" si="157"/>
        <v>Null</v>
      </c>
      <c r="PW71" t="str">
        <f t="shared" si="158"/>
        <v>No PI Tests</v>
      </c>
      <c r="PX71">
        <f t="shared" si="159"/>
        <v>1</v>
      </c>
      <c r="PY71">
        <f t="shared" si="160"/>
        <v>0</v>
      </c>
      <c r="PZ71" t="str">
        <f t="shared" si="161"/>
        <v>Null</v>
      </c>
      <c r="QA71" t="str">
        <f t="shared" si="162"/>
        <v>Null</v>
      </c>
      <c r="QB71" t="str">
        <f t="shared" si="163"/>
        <v>Null</v>
      </c>
      <c r="QC71" t="str">
        <f>IF($MS71="System 44 Record",IF(BQ71&lt;MEDIAN(Directions!$F$3,Directions!$F$6),"Mid-Year Exited Student","Full Year Participant")&amp;IF(BP71&lt;Directions!$F$3,", Started Prior Year",", Started This Year"),"Null")</f>
        <v>Null</v>
      </c>
      <c r="QD71" t="str">
        <f t="shared" si="164"/>
        <v>Null</v>
      </c>
      <c r="QE71">
        <f t="shared" si="165"/>
        <v>1</v>
      </c>
      <c r="QF71">
        <f t="shared" si="166"/>
        <v>1</v>
      </c>
      <c r="QG71">
        <f t="shared" si="167"/>
        <v>1</v>
      </c>
      <c r="QH71">
        <f t="shared" si="168"/>
        <v>3</v>
      </c>
      <c r="QI71">
        <f t="shared" si="169"/>
        <v>0.85333333333333339</v>
      </c>
      <c r="QJ71" t="str">
        <f t="shared" si="170"/>
        <v>Used All 3</v>
      </c>
      <c r="QK71" t="str">
        <f t="shared" si="171"/>
        <v>80 to 99 Sessions</v>
      </c>
      <c r="QL71" t="str">
        <f t="shared" si="172"/>
        <v>9 to 12 Segments</v>
      </c>
      <c r="QM71" t="str">
        <f>IF($MS71="READ 180 Record",IF(AQ71="","Null",VLOOKUP(JJ71,Lookups!$DX$3:$EB$2054,AN71+1,FALSE)),"Null")</f>
        <v>Level Matches Lexile Score</v>
      </c>
      <c r="QN71" t="str">
        <f t="shared" si="173"/>
        <v>Null</v>
      </c>
    </row>
    <row r="72" spans="1:456" x14ac:dyDescent="0.25">
      <c r="A72" s="161" t="s">
        <v>1447</v>
      </c>
      <c r="B72" s="161" t="s">
        <v>1447</v>
      </c>
      <c r="C72" s="161" t="s">
        <v>1447</v>
      </c>
      <c r="D72" s="161" t="s">
        <v>1447</v>
      </c>
      <c r="E72" s="161">
        <v>6</v>
      </c>
      <c r="F72" s="161" t="s">
        <v>1447</v>
      </c>
      <c r="G72" s="161" t="s">
        <v>883</v>
      </c>
      <c r="H72" s="161" t="s">
        <v>889</v>
      </c>
      <c r="I72" s="161">
        <v>268</v>
      </c>
      <c r="J72" s="159">
        <v>42500</v>
      </c>
      <c r="K72" s="161">
        <v>0</v>
      </c>
      <c r="L72" s="161">
        <v>0</v>
      </c>
      <c r="M72" s="161">
        <v>0</v>
      </c>
      <c r="N72" s="161">
        <v>0</v>
      </c>
      <c r="O72" s="161">
        <v>0</v>
      </c>
      <c r="P72" s="161">
        <v>0</v>
      </c>
      <c r="Q72" s="161">
        <v>0</v>
      </c>
      <c r="R72" s="161">
        <v>0</v>
      </c>
      <c r="S72" s="161">
        <v>0</v>
      </c>
      <c r="T72" s="161">
        <v>0</v>
      </c>
      <c r="U72" s="161">
        <v>0</v>
      </c>
      <c r="V72" s="161">
        <v>0</v>
      </c>
      <c r="W72" s="161">
        <v>0</v>
      </c>
      <c r="X72" s="161">
        <v>0</v>
      </c>
      <c r="AB72" s="161" t="s">
        <v>242</v>
      </c>
      <c r="AC72" s="161" t="s">
        <v>242</v>
      </c>
      <c r="AD72" s="161" t="s">
        <v>242</v>
      </c>
      <c r="AE72" s="161" t="s">
        <v>242</v>
      </c>
      <c r="AF72" s="161" t="s">
        <v>241</v>
      </c>
      <c r="AG72" s="161" t="s">
        <v>241</v>
      </c>
      <c r="AH72" s="161" t="s">
        <v>242</v>
      </c>
      <c r="AI72" s="161">
        <v>20150801</v>
      </c>
      <c r="AJ72" s="161">
        <v>20160525</v>
      </c>
      <c r="AK72" s="161" t="s">
        <v>869</v>
      </c>
      <c r="AL72" t="s">
        <v>1078</v>
      </c>
      <c r="BN72" t="s">
        <v>1076</v>
      </c>
      <c r="BO72" t="s">
        <v>889</v>
      </c>
      <c r="BP72" s="159">
        <v>42263</v>
      </c>
      <c r="BQ72" s="159">
        <v>42509</v>
      </c>
      <c r="BR72" t="s">
        <v>871</v>
      </c>
      <c r="BS72">
        <v>268</v>
      </c>
      <c r="BT72" s="159">
        <v>42509</v>
      </c>
      <c r="BU72">
        <v>10</v>
      </c>
      <c r="BV72">
        <v>2</v>
      </c>
      <c r="BW72">
        <v>64</v>
      </c>
      <c r="BX72">
        <v>94</v>
      </c>
      <c r="BY72">
        <v>1589</v>
      </c>
      <c r="BZ72">
        <v>1770</v>
      </c>
      <c r="CA72">
        <v>24</v>
      </c>
      <c r="CB72">
        <v>16</v>
      </c>
      <c r="CC72">
        <v>40</v>
      </c>
      <c r="CD72">
        <v>87</v>
      </c>
      <c r="CE72">
        <v>92</v>
      </c>
      <c r="CF72">
        <v>88</v>
      </c>
      <c r="CG72">
        <v>97</v>
      </c>
      <c r="CH72">
        <v>94</v>
      </c>
      <c r="CI72">
        <v>24606</v>
      </c>
      <c r="CJ72">
        <v>3.1034000000000002</v>
      </c>
      <c r="CK72">
        <v>10</v>
      </c>
      <c r="CL72">
        <v>1</v>
      </c>
      <c r="ET72" s="161">
        <v>6</v>
      </c>
      <c r="EU72" s="161">
        <v>130</v>
      </c>
      <c r="EV72" s="161">
        <v>43</v>
      </c>
      <c r="EW72" s="161">
        <v>7824</v>
      </c>
      <c r="EX72" s="161">
        <v>0</v>
      </c>
      <c r="EY72" s="161">
        <v>0</v>
      </c>
      <c r="EZ72" s="161">
        <v>0</v>
      </c>
      <c r="FA72" s="161">
        <v>0</v>
      </c>
      <c r="FB72" s="161">
        <v>54</v>
      </c>
      <c r="FC72" s="161">
        <v>73</v>
      </c>
      <c r="FD72" s="161">
        <v>0</v>
      </c>
      <c r="FE72" s="161">
        <v>3</v>
      </c>
      <c r="FF72" s="159">
        <v>42436</v>
      </c>
      <c r="FG72" s="161">
        <v>71</v>
      </c>
      <c r="FH72" s="161">
        <v>85</v>
      </c>
      <c r="FI72" s="161">
        <v>42</v>
      </c>
      <c r="FJ72" s="161">
        <v>88</v>
      </c>
      <c r="FK72" s="161">
        <v>100</v>
      </c>
      <c r="FL72" s="159">
        <v>42353</v>
      </c>
      <c r="FM72" s="161">
        <v>54</v>
      </c>
      <c r="FN72" s="161">
        <v>73</v>
      </c>
      <c r="FO72" s="161">
        <v>50</v>
      </c>
      <c r="FP72" s="161">
        <v>75</v>
      </c>
      <c r="FQ72" s="161">
        <v>38</v>
      </c>
      <c r="FR72" s="159">
        <v>42304</v>
      </c>
      <c r="FS72" s="161">
        <v>37</v>
      </c>
      <c r="FT72" s="161">
        <v>61</v>
      </c>
      <c r="FU72" s="161">
        <v>17</v>
      </c>
      <c r="FV72" s="161">
        <v>50</v>
      </c>
      <c r="FW72" s="161">
        <v>50</v>
      </c>
      <c r="HN72" s="161" t="s">
        <v>889</v>
      </c>
      <c r="HO72" s="159">
        <v>42244</v>
      </c>
      <c r="HP72" s="159">
        <v>42500</v>
      </c>
      <c r="HQ72" s="161">
        <v>3</v>
      </c>
      <c r="HR72" s="159">
        <v>42244</v>
      </c>
      <c r="HS72" s="161" t="s">
        <v>872</v>
      </c>
      <c r="HT72" s="161" t="s">
        <v>873</v>
      </c>
      <c r="HU72" s="161">
        <v>40</v>
      </c>
      <c r="HV72" s="161">
        <v>19</v>
      </c>
      <c r="HW72" s="161">
        <v>0</v>
      </c>
      <c r="HX72" s="159">
        <v>42347</v>
      </c>
      <c r="HY72" s="161" t="s">
        <v>874</v>
      </c>
      <c r="HZ72" s="161" t="s">
        <v>873</v>
      </c>
      <c r="IA72" s="161">
        <v>39</v>
      </c>
      <c r="IB72" s="161">
        <v>18</v>
      </c>
      <c r="IC72" s="161">
        <v>0</v>
      </c>
      <c r="ID72" s="159">
        <v>42500</v>
      </c>
      <c r="IE72" s="161" t="s">
        <v>879</v>
      </c>
      <c r="IF72" s="161" t="s">
        <v>882</v>
      </c>
      <c r="IG72" s="161">
        <v>45</v>
      </c>
      <c r="IH72" s="161">
        <v>30</v>
      </c>
      <c r="II72" s="161">
        <v>0</v>
      </c>
      <c r="JB72" s="161" t="s">
        <v>889</v>
      </c>
      <c r="JC72" s="161">
        <v>23</v>
      </c>
      <c r="JD72" s="161">
        <v>21</v>
      </c>
      <c r="JE72" s="161">
        <v>31</v>
      </c>
      <c r="JF72" s="161">
        <v>18374</v>
      </c>
      <c r="JG72" s="159">
        <v>42500</v>
      </c>
      <c r="JH72" s="161">
        <v>268</v>
      </c>
      <c r="JI72" s="159">
        <v>42241</v>
      </c>
      <c r="JJ72" s="161">
        <v>0</v>
      </c>
      <c r="JK72" s="161">
        <v>2</v>
      </c>
      <c r="JL72" s="159">
        <v>42346</v>
      </c>
      <c r="JM72" s="161">
        <v>260</v>
      </c>
      <c r="JN72" s="161">
        <v>13</v>
      </c>
      <c r="JO72" s="159">
        <v>42500</v>
      </c>
      <c r="JP72" s="161">
        <v>268</v>
      </c>
      <c r="JQ72" s="161">
        <v>18</v>
      </c>
      <c r="MN72" t="str">
        <f t="shared" si="87"/>
        <v>NoNoNoYesYesNo</v>
      </c>
      <c r="MO72" t="str">
        <f>IF(AND(MN72="NoNoNoNoNoNo",JI72=""),"No Programs",VLOOKUP(MN72,Lookups!$DA$4:$DB$67,2,FALSE))</f>
        <v>System 44 Only</v>
      </c>
      <c r="MP72">
        <f t="shared" si="88"/>
        <v>0</v>
      </c>
      <c r="MQ72" t="str">
        <f t="shared" si="89"/>
        <v>System 44 User</v>
      </c>
      <c r="MR72" t="str">
        <f>Directions!$D$3</f>
        <v>Usage</v>
      </c>
      <c r="MS72" t="str">
        <f>VLOOKUP(MQ72,Lookups!$CU$71:$CV$80,2,FALSE)</f>
        <v>System 44 Record</v>
      </c>
      <c r="MT72">
        <f t="shared" si="90"/>
        <v>1</v>
      </c>
      <c r="MU72">
        <f t="shared" si="91"/>
        <v>1</v>
      </c>
      <c r="MV72">
        <f t="shared" si="92"/>
        <v>1</v>
      </c>
      <c r="MW72">
        <f t="shared" si="93"/>
        <v>1</v>
      </c>
      <c r="MX72">
        <f t="shared" si="94"/>
        <v>36.571428571428569</v>
      </c>
      <c r="MY72" t="str">
        <f t="shared" si="95"/>
        <v>Not Used</v>
      </c>
      <c r="MZ72">
        <f t="shared" si="96"/>
        <v>0</v>
      </c>
      <c r="NA72" t="str">
        <f t="shared" si="97"/>
        <v>Not Available</v>
      </c>
      <c r="NB72" t="str">
        <f t="shared" si="98"/>
        <v>Not Available</v>
      </c>
      <c r="NC72" t="str">
        <f t="shared" si="99"/>
        <v>4 Not Indicated</v>
      </c>
      <c r="ND72" t="str">
        <f t="shared" si="100"/>
        <v>4 Not Indicated</v>
      </c>
      <c r="NE72" t="str">
        <f t="shared" si="101"/>
        <v>4 Not Indicated</v>
      </c>
      <c r="NF72" t="str">
        <f t="shared" si="102"/>
        <v>4 Not Indicated</v>
      </c>
      <c r="NG72" t="str">
        <f t="shared" si="103"/>
        <v>4 Not Indicated</v>
      </c>
      <c r="NH72" s="159">
        <f t="shared" si="104"/>
        <v>42500</v>
      </c>
      <c r="NI72">
        <f t="shared" si="105"/>
        <v>268</v>
      </c>
      <c r="NJ72" s="159">
        <f t="shared" si="106"/>
        <v>42500</v>
      </c>
      <c r="NK72">
        <f t="shared" si="107"/>
        <v>268</v>
      </c>
      <c r="NL72">
        <f t="shared" si="108"/>
        <v>37</v>
      </c>
      <c r="NM72">
        <f t="shared" si="109"/>
        <v>1</v>
      </c>
      <c r="NN72">
        <f>IF(OR(E72="PK",E72="K",JJ72=""),"Null",INDEX(Lookups!$EZ$4:$FW$18,MATCH($JJ72,Lookups!$EY$4:$EY$18,1),MATCH($E72,Lookups!$EZ$3:$FW$3,0)))</f>
        <v>205</v>
      </c>
      <c r="NO72">
        <f>IF(OR(E72="PK",E72="K",JJ72=""),"Null",INDEX(Lookups!$EZ$4:$FW$18,MATCH($JJ72,Lookups!$EY$4:$EY$18,1),MATCH($E72,Lookups!$EZ$3:$FW$3,0) + 1))</f>
        <v>315</v>
      </c>
      <c r="NP72">
        <f t="shared" si="110"/>
        <v>410</v>
      </c>
      <c r="NQ72" t="str">
        <f t="shared" si="111"/>
        <v>PI is Recommended</v>
      </c>
      <c r="NR72" t="str">
        <f t="shared" si="112"/>
        <v>PI is Recommended</v>
      </c>
      <c r="NS72" t="str">
        <f t="shared" si="113"/>
        <v>BR to 199L</v>
      </c>
      <c r="NT72" t="str">
        <f t="shared" si="114"/>
        <v>200L to 399L</v>
      </c>
      <c r="NU72" t="str">
        <f t="shared" si="115"/>
        <v>200L to 399L</v>
      </c>
      <c r="NV72" s="183" t="str">
        <f t="array" ref="NV72">IF($NL72="No RI Tests","No RI Tests",VLOOKUP(IF(AND(E72="K",JJ72&lt;280),3,IF(AND(E72="K",JJ72&gt;=280),4,MAX(IF(E72=Lookups!$DF$6:$DF$99,IF(JJ72&gt;=Lookups!$DG$6:$DG$99,Lookups!$DH$6:$DH$99))))),Lookups!$DE$104:$DG$108,2,FALSE))</f>
        <v>1 Below Basic</v>
      </c>
      <c r="NW72" s="161" t="str">
        <f t="array" ref="NW72">IF($NL72="No RI Tests","No RI Tests",VLOOKUP(IF(AND(E72="K",JH72&lt;280),3,IF(AND(E72="K",JH72&gt;=280),4,MAX(IF(E72=Lookups!$DF$6:$DF$99,IF(NI72&gt;=Lookups!$DG$6:$DG$99,Lookups!$DH$6:$DH$99))))),Lookups!$DE$104:$DG$108,2,FALSE))</f>
        <v>1 Below Basic</v>
      </c>
      <c r="NX72" s="161" t="str">
        <f t="array" ref="NX72">IF($NL72="No RI Tests","No RI Tests",VLOOKUP(IF(AND(E72="K",NK72&lt;280),3,IF(AND(E72="K",NK72&gt;=280),4,MAX(IF(E72=Lookups!$DF$6:$DF$99,IF(NK72&gt;=Lookups!$DG$6:$DG$99,Lookups!$DH$6:$DH$99))))),Lookups!$DE$104:$DG$108,2,FALSE))</f>
        <v>1 Below Basic</v>
      </c>
      <c r="NY72">
        <f t="shared" si="116"/>
        <v>1</v>
      </c>
      <c r="NZ72">
        <f t="shared" si="117"/>
        <v>0</v>
      </c>
      <c r="OA72" t="str">
        <f t="shared" si="118"/>
        <v>Maintained Performance Level</v>
      </c>
      <c r="OB72" s="161" t="str">
        <f t="array" ref="OB72">IF($NL72="No RI Tests","No RI Tests",IF(E72="K","N/A",VLOOKUP(MAX(IF(E72=Lookups!$DF$6:$DF$99,IF(JJ72&gt;=Lookups!$DG$6:$DG$99,Lookups!$DI$6:$DI$99))),Lookups!$DE$104:$DG$108,3,FALSE)))</f>
        <v>1 Limited</v>
      </c>
      <c r="OC72" s="161" t="str">
        <f t="array" ref="OC72">IF($NL72="No RI Tests","No RI Tests",IF(E72="K","N/A",VLOOKUP(MAX(IF(E72=Lookups!$DF$6:$DF$99,IF(NI72&gt;=Lookups!$DG$6:$DG$99,Lookups!$DI$6:$DI$99))),Lookups!$DE$104:$DG$108,3,FALSE)))</f>
        <v>1 Limited</v>
      </c>
      <c r="OD72" s="161" t="str">
        <f t="array" ref="OD72">IF($NL72="No RI Tests","No RI Tests",IF(E72="K","N/A",VLOOKUP(MAX(IF(E72=Lookups!$DF$6:$DF$99,IF(NK72&gt;=Lookups!$DG$6:$DG$99,Lookups!$DI$6:$DI$99))),Lookups!$DE$104:$DG$108,3,FALSE)))</f>
        <v>1 Limited</v>
      </c>
      <c r="OE72">
        <f t="shared" si="119"/>
        <v>1</v>
      </c>
      <c r="OF72">
        <f t="shared" si="120"/>
        <v>0</v>
      </c>
      <c r="OG72" t="str">
        <f t="shared" si="121"/>
        <v>Maintained Performance Level</v>
      </c>
      <c r="OH72">
        <f t="shared" si="122"/>
        <v>268</v>
      </c>
      <c r="OI72">
        <f t="shared" si="123"/>
        <v>1</v>
      </c>
      <c r="OJ72">
        <f t="shared" si="124"/>
        <v>1</v>
      </c>
      <c r="OK72">
        <f t="shared" si="125"/>
        <v>0</v>
      </c>
      <c r="OL72">
        <f t="shared" si="126"/>
        <v>1.0307692307692307</v>
      </c>
      <c r="OM72" t="str">
        <f t="shared" si="127"/>
        <v>Fall Administration</v>
      </c>
      <c r="ON72" t="str">
        <f t="shared" si="128"/>
        <v>Fall Administration</v>
      </c>
      <c r="OO72" t="str">
        <f t="shared" si="129"/>
        <v>Fall Administration RI</v>
      </c>
      <c r="OP72" t="str">
        <f ca="1">IF(AND(HR72&lt;&gt;"",JJ72&lt;600),IF(HT72="Advancing","Tier 2","Tier 3"),IF(JI72="","Null",IF(OR(E72="K",E72&lt;3),"FRA Recommended",IF(JJ72&gt;=IF(E72&lt;6,400,600),IF(JJ72&lt;VLOOKUP(E72,Lookups!$AP$3:$AR$16,3,FALSE),"Tier 2","Core"),IF(JJ72&lt;400,IF(RAND()&lt;0.81,"Tier 3","Tier 2"),IF(RAND()&lt;0.51,"Tier 3","Tier 2"))))))</f>
        <v>Tier 3</v>
      </c>
      <c r="OQ72" t="str">
        <f t="shared" si="130"/>
        <v>Average Reading Invt. Under 15 Minutes Long</v>
      </c>
      <c r="OR72">
        <f t="shared" si="131"/>
        <v>0</v>
      </c>
      <c r="OS72" t="str">
        <f t="shared" si="132"/>
        <v>Null</v>
      </c>
      <c r="OT72">
        <f t="shared" si="133"/>
        <v>268</v>
      </c>
      <c r="OU72" s="159">
        <f t="shared" si="134"/>
        <v>42500</v>
      </c>
      <c r="OV72" t="str">
        <f t="shared" si="135"/>
        <v>Form 3</v>
      </c>
      <c r="OW72" t="str">
        <f t="shared" si="136"/>
        <v>Advancing</v>
      </c>
      <c r="OX72">
        <f t="shared" si="137"/>
        <v>45</v>
      </c>
      <c r="OY72">
        <f t="shared" si="138"/>
        <v>30</v>
      </c>
      <c r="OZ72">
        <f t="shared" si="139"/>
        <v>0</v>
      </c>
      <c r="PA72" s="159">
        <f t="shared" si="140"/>
        <v>42500</v>
      </c>
      <c r="PB72" t="str">
        <f t="shared" si="141"/>
        <v>Form 3</v>
      </c>
      <c r="PC72" t="str">
        <f t="shared" si="142"/>
        <v>Advancing</v>
      </c>
      <c r="PD72">
        <f t="shared" si="143"/>
        <v>45</v>
      </c>
      <c r="PE72">
        <f t="shared" si="144"/>
        <v>30</v>
      </c>
      <c r="PF72">
        <f t="shared" si="145"/>
        <v>0</v>
      </c>
      <c r="PG72">
        <f t="shared" si="146"/>
        <v>36.571428571428569</v>
      </c>
      <c r="PH72">
        <f t="shared" si="147"/>
        <v>1</v>
      </c>
      <c r="PI72">
        <f t="shared" si="148"/>
        <v>1</v>
      </c>
      <c r="PJ72">
        <f t="shared" si="149"/>
        <v>40</v>
      </c>
      <c r="PK72">
        <f>IF(HR72="","Null",IF(E72&lt;3,"Null",IF(HU72=0,0,IF(HS72="Form 1",VLOOKUP(HU72,Lookups!$BE$3:$BP$63,E72,FALSE),IF(HS72="Form 2",VLOOKUP(HU72,Lookups!$BE$67:$BP$127,E72,FALSE),VLOOKUP(HU72,Lookups!$BE$130:$BP$190,E72,FALSE))))))</f>
        <v>8</v>
      </c>
      <c r="PL72">
        <f t="shared" si="150"/>
        <v>45</v>
      </c>
      <c r="PM72">
        <f>IF($PH72=0,"Null",IF(E72&lt;3,"Null",IF(OX72=0,0,IF(OV72="Form 1",VLOOKUP(OX72,Lookups!$BE$3:$BP$63,E72,FALSE),IF(OV72="Form 2",VLOOKUP(OX72,Lookups!$BE$67:$BP$127,E72,FALSE),VLOOKUP(OX72,Lookups!$BE$130:$BP$190,E72,FALSE))))))</f>
        <v>13</v>
      </c>
      <c r="PN72">
        <f t="shared" si="151"/>
        <v>5</v>
      </c>
      <c r="PO72">
        <f t="shared" si="152"/>
        <v>1</v>
      </c>
      <c r="PP72">
        <f t="shared" si="153"/>
        <v>19</v>
      </c>
      <c r="PQ72">
        <f>IF(HR72="","Null",IF(E72&lt;3,"Null",IF(HV72=0,0,IF(HS72="Form 1",VLOOKUP(HV72,Lookups!$BR$3:$CC$63,E72,FALSE),IF(HS72="Form 2",VLOOKUP(HV72,Lookups!$BR$67:$CC$127,E72,FALSE),VLOOKUP(HV72,Lookups!$BR$130:$CC$190,E72,FALSE))))))</f>
        <v>24</v>
      </c>
      <c r="PR72">
        <f t="shared" si="154"/>
        <v>30</v>
      </c>
      <c r="PS72">
        <f>IF(HR72="","Null",IF(E72&lt;3,"Null",IF(OY72=0,0,IF(OW72="Form 1",VLOOKUP(OY72,Lookups!$BR$3:$CC$63,E72,FALSE),IF(OW72="Form 2",VLOOKUP(OY72,Lookups!$BR$67:$CC$127,E72,FALSE),VLOOKUP(OY72,Lookups!$BR$130:$CC$190,E72,FALSE))))))</f>
        <v>56</v>
      </c>
      <c r="PT72">
        <f t="shared" si="155"/>
        <v>11</v>
      </c>
      <c r="PU72">
        <f t="shared" si="156"/>
        <v>1</v>
      </c>
      <c r="PV72">
        <f t="shared" si="157"/>
        <v>1</v>
      </c>
      <c r="PW72" t="str">
        <f t="shared" si="158"/>
        <v>Fall to Spring PI Administration</v>
      </c>
      <c r="PX72">
        <f t="shared" si="159"/>
        <v>0</v>
      </c>
      <c r="PY72">
        <f t="shared" si="160"/>
        <v>1</v>
      </c>
      <c r="PZ72" t="str">
        <f t="shared" si="161"/>
        <v>80 to 99 Sessions</v>
      </c>
      <c r="QA72" t="str">
        <f t="shared" si="162"/>
        <v>Series 4</v>
      </c>
      <c r="QB72" t="str">
        <f t="shared" si="163"/>
        <v>In Series 9 to 12</v>
      </c>
      <c r="QC72" t="str">
        <f>IF($MS72="System 44 Record",IF(BQ72&lt;MEDIAN(Directions!$F$3,Directions!$F$6),"Mid-Year Exited Student","Full Year Participant")&amp;IF(BP72&lt;Directions!$F$3,", Started Prior Year",", Started This Year"),"Null")</f>
        <v>Full Year Participant, Started This Year</v>
      </c>
      <c r="QD72">
        <f t="shared" si="164"/>
        <v>1</v>
      </c>
      <c r="QE72">
        <f t="shared" si="165"/>
        <v>0</v>
      </c>
      <c r="QF72">
        <f t="shared" si="166"/>
        <v>1</v>
      </c>
      <c r="QG72">
        <f t="shared" si="167"/>
        <v>1</v>
      </c>
      <c r="QH72">
        <f t="shared" si="168"/>
        <v>3</v>
      </c>
      <c r="QI72">
        <f t="shared" si="169"/>
        <v>0.73</v>
      </c>
      <c r="QJ72" t="str">
        <f t="shared" si="170"/>
        <v>Used RC! and rSkills</v>
      </c>
      <c r="QK72" t="str">
        <f t="shared" si="171"/>
        <v>Null</v>
      </c>
      <c r="QL72" t="str">
        <f t="shared" si="172"/>
        <v>Null</v>
      </c>
      <c r="QM72" t="str">
        <f>IF($MS72="READ 180 Record",IF(AQ72="","Null",VLOOKUP(JJ72,Lookups!$DX$3:$EB$2054,AN72+1,FALSE)),"Null")</f>
        <v>Null</v>
      </c>
      <c r="QN72" t="str">
        <f t="shared" si="173"/>
        <v>Null</v>
      </c>
    </row>
    <row r="73" spans="1:456" x14ac:dyDescent="0.25">
      <c r="A73" s="161" t="s">
        <v>1447</v>
      </c>
      <c r="B73" s="161" t="s">
        <v>1447</v>
      </c>
      <c r="C73" s="161" t="s">
        <v>1447</v>
      </c>
      <c r="D73" s="161" t="s">
        <v>1447</v>
      </c>
      <c r="E73" s="161">
        <v>8</v>
      </c>
      <c r="F73" s="161" t="s">
        <v>1447</v>
      </c>
      <c r="G73" s="161" t="s">
        <v>880</v>
      </c>
      <c r="H73" s="161" t="s">
        <v>881</v>
      </c>
      <c r="K73" s="161">
        <v>0</v>
      </c>
      <c r="L73" s="161">
        <v>0</v>
      </c>
      <c r="M73" s="161">
        <v>0</v>
      </c>
      <c r="N73" s="161">
        <v>0</v>
      </c>
      <c r="O73" s="161">
        <v>0</v>
      </c>
      <c r="P73" s="161">
        <v>0</v>
      </c>
      <c r="Q73" s="161">
        <v>0</v>
      </c>
      <c r="R73" s="161">
        <v>0</v>
      </c>
      <c r="S73" s="161">
        <v>0</v>
      </c>
      <c r="T73" s="161">
        <v>0</v>
      </c>
      <c r="U73" s="161">
        <v>0</v>
      </c>
      <c r="V73" s="161">
        <v>0</v>
      </c>
      <c r="W73" s="161">
        <v>0</v>
      </c>
      <c r="X73" s="161">
        <v>0</v>
      </c>
      <c r="AB73" s="161" t="s">
        <v>242</v>
      </c>
      <c r="AC73" s="161" t="s">
        <v>242</v>
      </c>
      <c r="AD73" s="161" t="s">
        <v>242</v>
      </c>
      <c r="AE73" s="161" t="s">
        <v>242</v>
      </c>
      <c r="AF73" s="161" t="s">
        <v>242</v>
      </c>
      <c r="AG73" s="161" t="s">
        <v>242</v>
      </c>
      <c r="AH73" s="161" t="s">
        <v>242</v>
      </c>
      <c r="AI73" s="161">
        <v>20150801</v>
      </c>
      <c r="AJ73" s="161">
        <v>20160525</v>
      </c>
      <c r="AK73" s="161" t="s">
        <v>869</v>
      </c>
      <c r="AL73" t="s">
        <v>1078</v>
      </c>
      <c r="BN73" t="s">
        <v>1079</v>
      </c>
      <c r="ET73" s="161">
        <v>0</v>
      </c>
      <c r="EU73" s="161">
        <v>0</v>
      </c>
      <c r="EV73" s="161">
        <v>0</v>
      </c>
      <c r="EW73" s="161">
        <v>0</v>
      </c>
      <c r="EX73" s="161">
        <v>0</v>
      </c>
      <c r="EY73" s="161">
        <v>0</v>
      </c>
      <c r="EZ73" s="161">
        <v>0</v>
      </c>
      <c r="FA73" s="161">
        <v>0</v>
      </c>
      <c r="FB73" s="161">
        <v>0</v>
      </c>
      <c r="FC73" s="161">
        <v>0</v>
      </c>
      <c r="FD73" s="161">
        <v>0</v>
      </c>
      <c r="FE73" s="161">
        <v>0</v>
      </c>
      <c r="HN73" s="161" t="s">
        <v>881</v>
      </c>
      <c r="JB73" s="161" t="s">
        <v>881</v>
      </c>
      <c r="JC73" s="161">
        <v>0</v>
      </c>
      <c r="JD73" s="161">
        <v>0</v>
      </c>
      <c r="JE73" s="161">
        <v>0</v>
      </c>
      <c r="JF73" s="161">
        <v>0</v>
      </c>
      <c r="MN73" t="str">
        <f t="shared" si="87"/>
        <v>NoNoNoNoNoNo</v>
      </c>
      <c r="MO73" t="str">
        <f>IF(AND(MN73="NoNoNoNoNoNo",JI73=""),"No Programs",VLOOKUP(MN73,Lookups!$DA$4:$DB$67,2,FALSE))</f>
        <v>No Programs</v>
      </c>
      <c r="MP73">
        <f t="shared" si="88"/>
        <v>0</v>
      </c>
      <c r="MQ73" t="str">
        <f t="shared" si="89"/>
        <v>No Program Use</v>
      </c>
      <c r="MR73" t="str">
        <f>Directions!$D$3</f>
        <v>Usage</v>
      </c>
      <c r="MS73" t="str">
        <f>VLOOKUP(MQ73,Lookups!$CU$71:$CV$80,2,FALSE)</f>
        <v>Exclude</v>
      </c>
      <c r="MT73">
        <f t="shared" si="90"/>
        <v>0</v>
      </c>
      <c r="MU73">
        <f t="shared" si="91"/>
        <v>0</v>
      </c>
      <c r="MV73">
        <f t="shared" si="92"/>
        <v>0</v>
      </c>
      <c r="MW73">
        <f t="shared" si="93"/>
        <v>0</v>
      </c>
      <c r="MX73">
        <f t="shared" si="94"/>
        <v>0</v>
      </c>
      <c r="MY73" t="str">
        <f t="shared" si="95"/>
        <v>Not Used</v>
      </c>
      <c r="MZ73">
        <f t="shared" si="96"/>
        <v>0</v>
      </c>
      <c r="NA73" t="str">
        <f t="shared" si="97"/>
        <v>Not Available</v>
      </c>
      <c r="NB73" t="str">
        <f t="shared" si="98"/>
        <v>Not Available</v>
      </c>
      <c r="NC73" t="str">
        <f t="shared" si="99"/>
        <v>4 Not Indicated</v>
      </c>
      <c r="ND73" t="str">
        <f t="shared" si="100"/>
        <v>4 Not Indicated</v>
      </c>
      <c r="NE73" t="str">
        <f t="shared" si="101"/>
        <v>4 Not Indicated</v>
      </c>
      <c r="NF73" t="str">
        <f t="shared" si="102"/>
        <v>4 Not Indicated</v>
      </c>
      <c r="NG73" t="str">
        <f t="shared" si="103"/>
        <v>4 Not Indicated</v>
      </c>
      <c r="NH73" s="159" t="str">
        <f t="shared" si="104"/>
        <v>Null</v>
      </c>
      <c r="NI73" t="str">
        <f t="shared" si="105"/>
        <v>Null</v>
      </c>
      <c r="NJ73" s="159" t="str">
        <f t="shared" si="106"/>
        <v>Null</v>
      </c>
      <c r="NK73" t="str">
        <f t="shared" si="107"/>
        <v>Null</v>
      </c>
      <c r="NL73" t="str">
        <f t="shared" si="108"/>
        <v>No RI Tests</v>
      </c>
      <c r="NM73">
        <f t="shared" si="109"/>
        <v>0</v>
      </c>
      <c r="NN73" t="str">
        <f>IF(OR(E73="PK",E73="K",JJ73=""),"Null",INDEX(Lookups!$EZ$4:$FW$18,MATCH($JJ73,Lookups!$EY$4:$EY$18,1),MATCH($E73,Lookups!$EZ$3:$FW$3,0)))</f>
        <v>Null</v>
      </c>
      <c r="NO73" t="str">
        <f>IF(OR(E73="PK",E73="K",JJ73=""),"Null",INDEX(Lookups!$EZ$4:$FW$18,MATCH($JJ73,Lookups!$EY$4:$EY$18,1),MATCH($E73,Lookups!$EZ$3:$FW$3,0) + 1))</f>
        <v>Null</v>
      </c>
      <c r="NP73" t="str">
        <f t="shared" si="110"/>
        <v>Null</v>
      </c>
      <c r="NQ73" t="str">
        <f t="shared" si="111"/>
        <v>Null</v>
      </c>
      <c r="NR73" t="str">
        <f t="shared" si="112"/>
        <v>Null</v>
      </c>
      <c r="NS73" t="str">
        <f t="shared" si="113"/>
        <v>No RI Tests</v>
      </c>
      <c r="NT73" t="str">
        <f t="shared" si="114"/>
        <v>No RI Tests</v>
      </c>
      <c r="NU73" t="str">
        <f t="shared" si="115"/>
        <v>No RI Tests</v>
      </c>
      <c r="NV73" s="183" t="str">
        <f t="array" ref="NV73">IF($NL73="No RI Tests","No RI Tests",VLOOKUP(IF(AND(E73="K",JJ73&lt;280),3,IF(AND(E73="K",JJ73&gt;=280),4,MAX(IF(E73=Lookups!$DF$6:$DF$99,IF(JJ73&gt;=Lookups!$DG$6:$DG$99,Lookups!$DH$6:$DH$99))))),Lookups!$DE$104:$DG$108,2,FALSE))</f>
        <v>No RI Tests</v>
      </c>
      <c r="NW73" s="161" t="str">
        <f t="array" ref="NW73">IF($NL73="No RI Tests","No RI Tests",VLOOKUP(IF(AND(E73="K",JH73&lt;280),3,IF(AND(E73="K",JH73&gt;=280),4,MAX(IF(E73=Lookups!$DF$6:$DF$99,IF(NI73&gt;=Lookups!$DG$6:$DG$99,Lookups!$DH$6:$DH$99))))),Lookups!$DE$104:$DG$108,2,FALSE))</f>
        <v>No RI Tests</v>
      </c>
      <c r="NX73" s="161" t="str">
        <f t="array" ref="NX73">IF($NL73="No RI Tests","No RI Tests",VLOOKUP(IF(AND(E73="K",NK73&lt;280),3,IF(AND(E73="K",NK73&gt;=280),4,MAX(IF(E73=Lookups!$DF$6:$DF$99,IF(NK73&gt;=Lookups!$DG$6:$DG$99,Lookups!$DH$6:$DH$99))))),Lookups!$DE$104:$DG$108,2,FALSE))</f>
        <v>No RI Tests</v>
      </c>
      <c r="NY73" t="str">
        <f t="shared" si="116"/>
        <v>Null</v>
      </c>
      <c r="NZ73" t="str">
        <f t="shared" si="117"/>
        <v>Null</v>
      </c>
      <c r="OA73" t="str">
        <f t="shared" si="118"/>
        <v>No RI for Comparison</v>
      </c>
      <c r="OB73" s="161" t="str">
        <f t="array" ref="OB73">IF($NL73="No RI Tests","No RI Tests",IF(E73="K","N/A",VLOOKUP(MAX(IF(E73=Lookups!$DF$6:$DF$99,IF(JJ73&gt;=Lookups!$DG$6:$DG$99,Lookups!$DI$6:$DI$99))),Lookups!$DE$104:$DG$108,3,FALSE)))</f>
        <v>No RI Tests</v>
      </c>
      <c r="OC73" s="161" t="str">
        <f t="array" ref="OC73">IF($NL73="No RI Tests","No RI Tests",IF(E73="K","N/A",VLOOKUP(MAX(IF(E73=Lookups!$DF$6:$DF$99,IF(NI73&gt;=Lookups!$DG$6:$DG$99,Lookups!$DI$6:$DI$99))),Lookups!$DE$104:$DG$108,3,FALSE)))</f>
        <v>No RI Tests</v>
      </c>
      <c r="OD73" s="161" t="str">
        <f t="array" ref="OD73">IF($NL73="No RI Tests","No RI Tests",IF(E73="K","N/A",VLOOKUP(MAX(IF(E73=Lookups!$DF$6:$DF$99,IF(NK73&gt;=Lookups!$DG$6:$DG$99,Lookups!$DI$6:$DI$99))),Lookups!$DE$104:$DG$108,3,FALSE)))</f>
        <v>No RI Tests</v>
      </c>
      <c r="OE73" t="str">
        <f t="shared" si="119"/>
        <v>Null</v>
      </c>
      <c r="OF73" t="str">
        <f t="shared" si="120"/>
        <v>Null</v>
      </c>
      <c r="OG73" t="str">
        <f t="shared" si="121"/>
        <v>No RI for Comparison</v>
      </c>
      <c r="OH73" t="str">
        <f t="shared" si="122"/>
        <v>Null</v>
      </c>
      <c r="OI73" t="str">
        <f t="shared" si="123"/>
        <v>Null</v>
      </c>
      <c r="OJ73" t="str">
        <f t="shared" si="124"/>
        <v>Null</v>
      </c>
      <c r="OK73" t="str">
        <f t="shared" si="125"/>
        <v>Null</v>
      </c>
      <c r="OL73" t="str">
        <f t="shared" si="126"/>
        <v>Null</v>
      </c>
      <c r="OM73" t="str">
        <f t="shared" si="127"/>
        <v>Null</v>
      </c>
      <c r="ON73" t="str">
        <f t="shared" si="128"/>
        <v>Null</v>
      </c>
      <c r="OO73" t="str">
        <f t="shared" si="129"/>
        <v>Null RI</v>
      </c>
      <c r="OP73" t="str">
        <f ca="1">IF(AND(HR73&lt;&gt;"",JJ73&lt;600),IF(HT73="Advancing","Tier 2","Tier 3"),IF(JI73="","Null",IF(OR(E73="K",E73&lt;3),"FRA Recommended",IF(JJ73&gt;=IF(E73&lt;6,400,600),IF(JJ73&lt;VLOOKUP(E73,Lookups!$AP$3:$AR$16,3,FALSE),"Tier 2","Core"),IF(JJ73&lt;400,IF(RAND()&lt;0.81,"Tier 3","Tier 2"),IF(RAND()&lt;0.51,"Tier 3","Tier 2"))))))</f>
        <v>Null</v>
      </c>
      <c r="OQ73" t="str">
        <f t="shared" si="130"/>
        <v>Null</v>
      </c>
      <c r="OR73" t="str">
        <f t="shared" si="131"/>
        <v>Null</v>
      </c>
      <c r="OS73" t="str">
        <f t="shared" si="132"/>
        <v>Null</v>
      </c>
      <c r="OT73" t="str">
        <f t="shared" si="133"/>
        <v>No RI Tests</v>
      </c>
      <c r="OU73" s="159" t="str">
        <f t="shared" si="134"/>
        <v>No PI Tests</v>
      </c>
      <c r="OV73" t="str">
        <f t="shared" si="135"/>
        <v>No PI Tests</v>
      </c>
      <c r="OW73" t="str">
        <f t="shared" si="136"/>
        <v>No PI Tests</v>
      </c>
      <c r="OX73" t="str">
        <f t="shared" si="137"/>
        <v>No PI Tests</v>
      </c>
      <c r="OY73" t="str">
        <f t="shared" si="138"/>
        <v>No PI Tests</v>
      </c>
      <c r="OZ73" t="str">
        <f t="shared" si="139"/>
        <v>No PI Tests</v>
      </c>
      <c r="PA73" s="159" t="str">
        <f t="shared" si="140"/>
        <v>No PI Tests</v>
      </c>
      <c r="PB73" t="str">
        <f t="shared" si="141"/>
        <v>No PI Tests</v>
      </c>
      <c r="PC73" t="str">
        <f t="shared" si="142"/>
        <v>No PI Tests</v>
      </c>
      <c r="PD73" t="str">
        <f t="shared" si="143"/>
        <v>No PI Tests</v>
      </c>
      <c r="PE73" t="str">
        <f t="shared" si="144"/>
        <v>No PI Tests</v>
      </c>
      <c r="PF73" t="str">
        <f t="shared" si="145"/>
        <v>No PI Tests</v>
      </c>
      <c r="PG73" t="str">
        <f t="shared" si="146"/>
        <v>No PI Tests</v>
      </c>
      <c r="PH73">
        <f t="shared" si="147"/>
        <v>0</v>
      </c>
      <c r="PI73">
        <f t="shared" si="148"/>
        <v>0</v>
      </c>
      <c r="PJ73" t="str">
        <f t="shared" si="149"/>
        <v>Null</v>
      </c>
      <c r="PK73" t="str">
        <f>IF(HR73="","Null",IF(E73&lt;3,"Null",IF(HU73=0,0,IF(HS73="Form 1",VLOOKUP(HU73,Lookups!$BE$3:$BP$63,E73,FALSE),IF(HS73="Form 2",VLOOKUP(HU73,Lookups!$BE$67:$BP$127,E73,FALSE),VLOOKUP(HU73,Lookups!$BE$130:$BP$190,E73,FALSE))))))</f>
        <v>Null</v>
      </c>
      <c r="PL73" t="str">
        <f t="shared" si="150"/>
        <v>Null</v>
      </c>
      <c r="PM73" t="str">
        <f>IF($PH73=0,"Null",IF(E73&lt;3,"Null",IF(OX73=0,0,IF(OV73="Form 1",VLOOKUP(OX73,Lookups!$BE$3:$BP$63,E73,FALSE),IF(OV73="Form 2",VLOOKUP(OX73,Lookups!$BE$67:$BP$127,E73,FALSE),VLOOKUP(OX73,Lookups!$BE$130:$BP$190,E73,FALSE))))))</f>
        <v>Null</v>
      </c>
      <c r="PN73" t="str">
        <f t="shared" si="151"/>
        <v>Null</v>
      </c>
      <c r="PO73" t="str">
        <f t="shared" si="152"/>
        <v>Null</v>
      </c>
      <c r="PP73" t="str">
        <f t="shared" si="153"/>
        <v>Null</v>
      </c>
      <c r="PQ73" t="str">
        <f>IF(HR73="","Null",IF(E73&lt;3,"Null",IF(HV73=0,0,IF(HS73="Form 1",VLOOKUP(HV73,Lookups!$BR$3:$CC$63,E73,FALSE),IF(HS73="Form 2",VLOOKUP(HV73,Lookups!$BR$67:$CC$127,E73,FALSE),VLOOKUP(HV73,Lookups!$BR$130:$CC$190,E73,FALSE))))))</f>
        <v>Null</v>
      </c>
      <c r="PR73" t="str">
        <f t="shared" si="154"/>
        <v>Null</v>
      </c>
      <c r="PS73" t="str">
        <f>IF(HR73="","Null",IF(E73&lt;3,"Null",IF(OY73=0,0,IF(OW73="Form 1",VLOOKUP(OY73,Lookups!$BR$3:$CC$63,E73,FALSE),IF(OW73="Form 2",VLOOKUP(OY73,Lookups!$BR$67:$CC$127,E73,FALSE),VLOOKUP(OY73,Lookups!$BR$130:$CC$190,E73,FALSE))))))</f>
        <v>Null</v>
      </c>
      <c r="PT73" t="str">
        <f t="shared" si="155"/>
        <v>Null</v>
      </c>
      <c r="PU73" t="str">
        <f t="shared" si="156"/>
        <v>Null</v>
      </c>
      <c r="PV73" t="str">
        <f t="shared" si="157"/>
        <v>Null</v>
      </c>
      <c r="PW73" t="str">
        <f t="shared" si="158"/>
        <v>No PI Tests</v>
      </c>
      <c r="PX73">
        <f t="shared" si="159"/>
        <v>0</v>
      </c>
      <c r="PY73">
        <f t="shared" si="160"/>
        <v>0</v>
      </c>
      <c r="PZ73" t="str">
        <f t="shared" si="161"/>
        <v>Null</v>
      </c>
      <c r="QA73" t="str">
        <f t="shared" si="162"/>
        <v>Null</v>
      </c>
      <c r="QB73" t="str">
        <f t="shared" si="163"/>
        <v>Null</v>
      </c>
      <c r="QC73" t="str">
        <f>IF($MS73="System 44 Record",IF(BQ73&lt;MEDIAN(Directions!$F$3,Directions!$F$6),"Mid-Year Exited Student","Full Year Participant")&amp;IF(BP73&lt;Directions!$F$3,", Started Prior Year",", Started This Year"),"Null")</f>
        <v>Null</v>
      </c>
      <c r="QD73" t="str">
        <f t="shared" si="164"/>
        <v>Null</v>
      </c>
      <c r="QE73">
        <f t="shared" si="165"/>
        <v>0</v>
      </c>
      <c r="QF73">
        <f t="shared" si="166"/>
        <v>0</v>
      </c>
      <c r="QG73">
        <f t="shared" si="167"/>
        <v>0</v>
      </c>
      <c r="QH73">
        <f t="shared" si="168"/>
        <v>0</v>
      </c>
      <c r="QI73">
        <f t="shared" si="169"/>
        <v>0</v>
      </c>
      <c r="QJ73" t="str">
        <f t="shared" si="170"/>
        <v>Used None</v>
      </c>
      <c r="QK73" t="str">
        <f t="shared" si="171"/>
        <v>Null</v>
      </c>
      <c r="QL73" t="str">
        <f t="shared" si="172"/>
        <v>Null</v>
      </c>
      <c r="QM73" t="str">
        <f>IF($MS73="READ 180 Record",IF(AQ73="","Null",VLOOKUP(JJ73,Lookups!$DX$3:$EB$2054,AN73+1,FALSE)),"Null")</f>
        <v>Null</v>
      </c>
      <c r="QN73" t="str">
        <f t="shared" si="173"/>
        <v>Null</v>
      </c>
    </row>
    <row r="74" spans="1:456" x14ac:dyDescent="0.25">
      <c r="A74" s="161" t="s">
        <v>1447</v>
      </c>
      <c r="B74" s="161" t="s">
        <v>1447</v>
      </c>
      <c r="C74" s="161" t="s">
        <v>1447</v>
      </c>
      <c r="D74" s="161" t="s">
        <v>1447</v>
      </c>
      <c r="E74" s="161">
        <v>5</v>
      </c>
      <c r="F74" s="161" t="s">
        <v>1447</v>
      </c>
      <c r="G74" s="161" t="s">
        <v>880</v>
      </c>
      <c r="H74" s="161" t="s">
        <v>881</v>
      </c>
      <c r="I74" s="161">
        <v>918</v>
      </c>
      <c r="J74" s="159">
        <v>42501</v>
      </c>
      <c r="K74" s="161">
        <v>0</v>
      </c>
      <c r="L74" s="161">
        <v>0</v>
      </c>
      <c r="M74" s="161">
        <v>0</v>
      </c>
      <c r="N74" s="161">
        <v>0</v>
      </c>
      <c r="O74" s="161">
        <v>0</v>
      </c>
      <c r="P74" s="161">
        <v>0</v>
      </c>
      <c r="Q74" s="161">
        <v>0</v>
      </c>
      <c r="R74" s="161">
        <v>0</v>
      </c>
      <c r="S74" s="161">
        <v>0</v>
      </c>
      <c r="T74" s="161">
        <v>0</v>
      </c>
      <c r="U74" s="161">
        <v>0</v>
      </c>
      <c r="V74" s="161">
        <v>0</v>
      </c>
      <c r="W74" s="161">
        <v>0</v>
      </c>
      <c r="X74" s="161">
        <v>0</v>
      </c>
      <c r="AB74" s="161" t="s">
        <v>241</v>
      </c>
      <c r="AC74" s="161" t="s">
        <v>242</v>
      </c>
      <c r="AD74" s="161" t="s">
        <v>242</v>
      </c>
      <c r="AE74" s="161" t="s">
        <v>242</v>
      </c>
      <c r="AF74" s="161" t="s">
        <v>242</v>
      </c>
      <c r="AG74" s="161" t="s">
        <v>241</v>
      </c>
      <c r="AH74" s="161" t="s">
        <v>242</v>
      </c>
      <c r="AI74" s="161">
        <v>20150801</v>
      </c>
      <c r="AJ74" s="161">
        <v>20160525</v>
      </c>
      <c r="AK74" s="161" t="s">
        <v>869</v>
      </c>
      <c r="AL74" t="s">
        <v>1076</v>
      </c>
      <c r="AM74" t="s">
        <v>881</v>
      </c>
      <c r="AN74">
        <v>4</v>
      </c>
      <c r="AO74" t="s">
        <v>870</v>
      </c>
      <c r="AP74">
        <v>42</v>
      </c>
      <c r="AQ74">
        <v>109</v>
      </c>
      <c r="AR74">
        <v>2936</v>
      </c>
      <c r="AS74">
        <v>725</v>
      </c>
      <c r="AT74">
        <v>403</v>
      </c>
      <c r="AU74">
        <v>967</v>
      </c>
      <c r="AV74">
        <v>471</v>
      </c>
      <c r="AW74">
        <v>21</v>
      </c>
      <c r="AX74">
        <v>27.08325</v>
      </c>
      <c r="AY74">
        <v>3.3022999999999998</v>
      </c>
      <c r="AZ74">
        <v>3.2059000000000002</v>
      </c>
      <c r="BA74">
        <v>61.866900000000001</v>
      </c>
      <c r="BB74">
        <v>136019</v>
      </c>
      <c r="BC74">
        <v>83.658536584999993</v>
      </c>
      <c r="BD74">
        <v>81.165919282000004</v>
      </c>
      <c r="BE74">
        <v>2182</v>
      </c>
      <c r="BF74">
        <v>3002</v>
      </c>
      <c r="BG74">
        <v>48</v>
      </c>
      <c r="BH74">
        <v>95</v>
      </c>
      <c r="BI74">
        <v>7</v>
      </c>
      <c r="BJ74">
        <v>5</v>
      </c>
      <c r="BK74">
        <v>370</v>
      </c>
      <c r="BL74">
        <v>3</v>
      </c>
      <c r="BM74" t="s">
        <v>1080</v>
      </c>
      <c r="BN74" t="s">
        <v>1079</v>
      </c>
      <c r="ET74" s="161">
        <v>3</v>
      </c>
      <c r="EU74" s="161">
        <v>169</v>
      </c>
      <c r="EV74" s="161">
        <v>85</v>
      </c>
      <c r="EW74" s="161">
        <v>10142</v>
      </c>
      <c r="EX74" s="161">
        <v>0</v>
      </c>
      <c r="EY74" s="161">
        <v>0</v>
      </c>
      <c r="EZ74" s="161">
        <v>86</v>
      </c>
      <c r="FA74" s="161">
        <v>93</v>
      </c>
      <c r="FB74" s="161">
        <v>0</v>
      </c>
      <c r="FC74" s="161">
        <v>0</v>
      </c>
      <c r="FD74" s="161">
        <v>2</v>
      </c>
      <c r="FE74" s="161">
        <v>0</v>
      </c>
      <c r="FF74" s="159">
        <v>42389</v>
      </c>
      <c r="FG74" s="161">
        <v>75</v>
      </c>
      <c r="FH74" s="161">
        <v>87</v>
      </c>
      <c r="FI74" s="161">
        <v>67</v>
      </c>
      <c r="FJ74" s="161">
        <v>63</v>
      </c>
      <c r="FK74" s="161">
        <v>100</v>
      </c>
      <c r="FL74" s="159">
        <v>42312</v>
      </c>
      <c r="FM74" s="161">
        <v>97</v>
      </c>
      <c r="FN74" s="161">
        <v>98</v>
      </c>
      <c r="FO74" s="161">
        <v>92</v>
      </c>
      <c r="FP74" s="161">
        <v>100</v>
      </c>
      <c r="FQ74" s="161">
        <v>100</v>
      </c>
      <c r="HN74" s="161" t="s">
        <v>881</v>
      </c>
      <c r="HO74" s="159">
        <v>42501</v>
      </c>
      <c r="HP74" s="159">
        <v>42501</v>
      </c>
      <c r="HQ74" s="161">
        <v>1</v>
      </c>
      <c r="HR74" s="159">
        <v>42501</v>
      </c>
      <c r="HS74" s="161" t="s">
        <v>872</v>
      </c>
      <c r="HT74" s="161" t="s">
        <v>882</v>
      </c>
      <c r="HU74" s="161">
        <v>51</v>
      </c>
      <c r="HV74" s="161">
        <v>38</v>
      </c>
      <c r="HW74" s="161">
        <v>0</v>
      </c>
      <c r="JB74" s="161" t="s">
        <v>881</v>
      </c>
      <c r="JC74" s="161">
        <v>24</v>
      </c>
      <c r="JD74" s="161">
        <v>14</v>
      </c>
      <c r="JE74" s="161">
        <v>66</v>
      </c>
      <c r="JF74" s="161">
        <v>110617</v>
      </c>
      <c r="JG74" s="159">
        <v>42501</v>
      </c>
      <c r="JH74" s="161">
        <v>918</v>
      </c>
      <c r="JI74" s="159">
        <v>42243</v>
      </c>
      <c r="JJ74" s="161">
        <v>837</v>
      </c>
      <c r="JK74" s="161">
        <v>16</v>
      </c>
      <c r="JL74" s="159">
        <v>42352</v>
      </c>
      <c r="JM74" s="161">
        <v>944</v>
      </c>
      <c r="JN74" s="161">
        <v>19</v>
      </c>
      <c r="JO74" s="159">
        <v>42501</v>
      </c>
      <c r="JP74" s="161">
        <v>918</v>
      </c>
      <c r="JQ74" s="161">
        <v>9</v>
      </c>
      <c r="MN74" t="str">
        <f t="shared" si="87"/>
        <v>YesNoNoNoYesNo</v>
      </c>
      <c r="MO74" t="str">
        <f>IF(AND(MN74="NoNoNoNoNoNo",JI74=""),"No Programs",VLOOKUP(MN74,Lookups!$DA$4:$DB$67,2,FALSE))</f>
        <v>READ 180 Only</v>
      </c>
      <c r="MP74">
        <f t="shared" si="88"/>
        <v>1</v>
      </c>
      <c r="MQ74" t="str">
        <f t="shared" si="89"/>
        <v>READ 180 User</v>
      </c>
      <c r="MR74" t="str">
        <f>Directions!$D$3</f>
        <v>Usage</v>
      </c>
      <c r="MS74" t="str">
        <f>VLOOKUP(MQ74,Lookups!$CU$71:$CV$80,2,FALSE)</f>
        <v>READ 180 Record</v>
      </c>
      <c r="MT74">
        <f t="shared" si="90"/>
        <v>1</v>
      </c>
      <c r="MU74">
        <f t="shared" si="91"/>
        <v>1</v>
      </c>
      <c r="MV74">
        <f t="shared" si="92"/>
        <v>1</v>
      </c>
      <c r="MW74">
        <f t="shared" si="93"/>
        <v>1</v>
      </c>
      <c r="MX74">
        <f t="shared" si="94"/>
        <v>36.857142857142854</v>
      </c>
      <c r="MY74" t="str">
        <f t="shared" si="95"/>
        <v>Not Used</v>
      </c>
      <c r="MZ74">
        <f t="shared" si="96"/>
        <v>0</v>
      </c>
      <c r="NA74" t="str">
        <f t="shared" si="97"/>
        <v>Not Available</v>
      </c>
      <c r="NB74" t="str">
        <f t="shared" si="98"/>
        <v>Not Available</v>
      </c>
      <c r="NC74" t="str">
        <f t="shared" si="99"/>
        <v>4 Not Indicated</v>
      </c>
      <c r="ND74" t="str">
        <f t="shared" si="100"/>
        <v>4 Not Indicated</v>
      </c>
      <c r="NE74" t="str">
        <f t="shared" si="101"/>
        <v>4 Not Indicated</v>
      </c>
      <c r="NF74" t="str">
        <f t="shared" si="102"/>
        <v>4 Not Indicated</v>
      </c>
      <c r="NG74" t="str">
        <f t="shared" si="103"/>
        <v>4 Not Indicated</v>
      </c>
      <c r="NH74" s="159">
        <f t="shared" si="104"/>
        <v>42501</v>
      </c>
      <c r="NI74">
        <f t="shared" si="105"/>
        <v>918</v>
      </c>
      <c r="NJ74" s="159">
        <f t="shared" si="106"/>
        <v>42352</v>
      </c>
      <c r="NK74">
        <f t="shared" si="107"/>
        <v>944</v>
      </c>
      <c r="NL74">
        <f t="shared" si="108"/>
        <v>36.857142857142854</v>
      </c>
      <c r="NM74">
        <f t="shared" si="109"/>
        <v>1</v>
      </c>
      <c r="NN74">
        <f>IF(OR(E74="PK",E74="K",JJ74=""),"Null",INDEX(Lookups!$EZ$4:$FW$18,MATCH($JJ74,Lookups!$EY$4:$EY$18,1),MATCH($E74,Lookups!$EZ$3:$FW$3,0)))</f>
        <v>50</v>
      </c>
      <c r="NO74">
        <f>IF(OR(E74="PK",E74="K",JJ74=""),"Null",INDEX(Lookups!$EZ$4:$FW$18,MATCH($JJ74,Lookups!$EY$4:$EY$18,1),MATCH($E74,Lookups!$EZ$3:$FW$3,0) + 1))</f>
        <v>90</v>
      </c>
      <c r="NP74">
        <f t="shared" si="110"/>
        <v>100</v>
      </c>
      <c r="NQ74" t="str">
        <f t="shared" si="111"/>
        <v>No PI Needed</v>
      </c>
      <c r="NR74" t="str">
        <f t="shared" si="112"/>
        <v>No PI Needed</v>
      </c>
      <c r="NS74" t="str">
        <f t="shared" si="113"/>
        <v>800L to 999L</v>
      </c>
      <c r="NT74" t="str">
        <f t="shared" si="114"/>
        <v>800L to 999L</v>
      </c>
      <c r="NU74" t="str">
        <f t="shared" si="115"/>
        <v>800L to 999L</v>
      </c>
      <c r="NV74" s="183" t="str">
        <f t="array" ref="NV74">IF($NL74="No RI Tests","No RI Tests",VLOOKUP(IF(AND(E74="K",JJ74&lt;280),3,IF(AND(E74="K",JJ74&gt;=280),4,MAX(IF(E74=Lookups!$DF$6:$DF$99,IF(JJ74&gt;=Lookups!$DG$6:$DG$99,Lookups!$DH$6:$DH$99))))),Lookups!$DE$104:$DG$108,2,FALSE))</f>
        <v>3 Proficient</v>
      </c>
      <c r="NW74" s="161" t="str">
        <f t="array" ref="NW74">IF($NL74="No RI Tests","No RI Tests",VLOOKUP(IF(AND(E74="K",JH74&lt;280),3,IF(AND(E74="K",JH74&gt;=280),4,MAX(IF(E74=Lookups!$DF$6:$DF$99,IF(NI74&gt;=Lookups!$DG$6:$DG$99,Lookups!$DH$6:$DH$99))))),Lookups!$DE$104:$DG$108,2,FALSE))</f>
        <v>3 Proficient</v>
      </c>
      <c r="NX74" s="161" t="str">
        <f t="array" ref="NX74">IF($NL74="No RI Tests","No RI Tests",VLOOKUP(IF(AND(E74="K",NK74&lt;280),3,IF(AND(E74="K",NK74&gt;=280),4,MAX(IF(E74=Lookups!$DF$6:$DF$99,IF(NK74&gt;=Lookups!$DG$6:$DG$99,Lookups!$DH$6:$DH$99))))),Lookups!$DE$104:$DG$108,2,FALSE))</f>
        <v>3 Proficient</v>
      </c>
      <c r="NY74">
        <f t="shared" si="116"/>
        <v>1</v>
      </c>
      <c r="NZ74">
        <f t="shared" si="117"/>
        <v>0</v>
      </c>
      <c r="OA74" t="str">
        <f t="shared" si="118"/>
        <v>Maintained Performance Level</v>
      </c>
      <c r="OB74" s="161" t="str">
        <f t="array" ref="OB74">IF($NL74="No RI Tests","No RI Tests",IF(E74="K","N/A",VLOOKUP(MAX(IF(E74=Lookups!$DF$6:$DF$99,IF(JJ74&gt;=Lookups!$DG$6:$DG$99,Lookups!$DI$6:$DI$99))),Lookups!$DE$104:$DG$108,3,FALSE)))</f>
        <v>2 Partial</v>
      </c>
      <c r="OC74" s="161" t="str">
        <f t="array" ref="OC74">IF($NL74="No RI Tests","No RI Tests",IF(E74="K","N/A",VLOOKUP(MAX(IF(E74=Lookups!$DF$6:$DF$99,IF(NI74&gt;=Lookups!$DG$6:$DG$99,Lookups!$DI$6:$DI$99))),Lookups!$DE$104:$DG$108,3,FALSE)))</f>
        <v>2 Partial</v>
      </c>
      <c r="OD74" s="161" t="str">
        <f t="array" ref="OD74">IF($NL74="No RI Tests","No RI Tests",IF(E74="K","N/A",VLOOKUP(MAX(IF(E74=Lookups!$DF$6:$DF$99,IF(NK74&gt;=Lookups!$DG$6:$DG$99,Lookups!$DI$6:$DI$99))),Lookups!$DE$104:$DG$108,3,FALSE)))</f>
        <v>2 Partial</v>
      </c>
      <c r="OE74">
        <f t="shared" si="119"/>
        <v>1</v>
      </c>
      <c r="OF74">
        <f t="shared" si="120"/>
        <v>0</v>
      </c>
      <c r="OG74" t="str">
        <f t="shared" si="121"/>
        <v>Maintained Performance Level</v>
      </c>
      <c r="OH74">
        <f t="shared" si="122"/>
        <v>81</v>
      </c>
      <c r="OI74">
        <f t="shared" si="123"/>
        <v>1</v>
      </c>
      <c r="OJ74">
        <f t="shared" si="124"/>
        <v>1</v>
      </c>
      <c r="OK74">
        <f t="shared" si="125"/>
        <v>0</v>
      </c>
      <c r="OL74">
        <f t="shared" si="126"/>
        <v>1.1571428571428573</v>
      </c>
      <c r="OM74" t="str">
        <f t="shared" si="127"/>
        <v>Fall Administration</v>
      </c>
      <c r="ON74" t="str">
        <f t="shared" si="128"/>
        <v>Spring Administration</v>
      </c>
      <c r="OO74" t="str">
        <f t="shared" si="129"/>
        <v>Fall to Spring-Full Year RI</v>
      </c>
      <c r="OP74" t="str">
        <f ca="1">IF(AND(HR74&lt;&gt;"",JJ74&lt;600),IF(HT74="Advancing","Tier 2","Tier 3"),IF(JI74="","Null",IF(OR(E74="K",E74&lt;3),"FRA Recommended",IF(JJ74&gt;=IF(E74&lt;6,400,600),IF(JJ74&lt;VLOOKUP(E74,Lookups!$AP$3:$AR$16,3,FALSE),"Tier 2","Core"),IF(JJ74&lt;400,IF(RAND()&lt;0.81,"Tier 3","Tier 2"),IF(RAND()&lt;0.51,"Tier 3","Tier 2"))))))</f>
        <v>Core</v>
      </c>
      <c r="OQ74" t="str">
        <f t="shared" si="130"/>
        <v>Average Reading Invt. Under 15 Minutes Long</v>
      </c>
      <c r="OR74">
        <f t="shared" si="131"/>
        <v>0</v>
      </c>
      <c r="OS74">
        <f t="shared" si="132"/>
        <v>1</v>
      </c>
      <c r="OT74">
        <f t="shared" si="133"/>
        <v>107</v>
      </c>
      <c r="OU74" s="159">
        <f t="shared" si="134"/>
        <v>42501</v>
      </c>
      <c r="OV74" t="str">
        <f t="shared" si="135"/>
        <v>Form 1</v>
      </c>
      <c r="OW74" t="str">
        <f t="shared" si="136"/>
        <v>Advancing</v>
      </c>
      <c r="OX74">
        <f t="shared" si="137"/>
        <v>51</v>
      </c>
      <c r="OY74">
        <f t="shared" si="138"/>
        <v>38</v>
      </c>
      <c r="OZ74">
        <f t="shared" si="139"/>
        <v>0</v>
      </c>
      <c r="PA74" s="159">
        <f t="shared" si="140"/>
        <v>42501</v>
      </c>
      <c r="PB74" t="str">
        <f t="shared" si="141"/>
        <v>Form 1</v>
      </c>
      <c r="PC74" t="str">
        <f t="shared" si="142"/>
        <v>Advancing</v>
      </c>
      <c r="PD74">
        <f t="shared" si="143"/>
        <v>51</v>
      </c>
      <c r="PE74">
        <f t="shared" si="144"/>
        <v>38</v>
      </c>
      <c r="PF74">
        <f t="shared" si="145"/>
        <v>0</v>
      </c>
      <c r="PG74" t="str">
        <f t="shared" si="146"/>
        <v>Lone PI Test</v>
      </c>
      <c r="PH74">
        <f t="shared" si="147"/>
        <v>0</v>
      </c>
      <c r="PI74">
        <f t="shared" si="148"/>
        <v>0</v>
      </c>
      <c r="PJ74">
        <f t="shared" si="149"/>
        <v>51</v>
      </c>
      <c r="PK74">
        <f>IF(HR74="","Null",IF(E74&lt;3,"Null",IF(HU74=0,0,IF(HS74="Form 1",VLOOKUP(HU74,Lookups!$BE$3:$BP$63,E74,FALSE),IF(HS74="Form 2",VLOOKUP(HU74,Lookups!$BE$67:$BP$127,E74,FALSE),VLOOKUP(HU74,Lookups!$BE$130:$BP$190,E74,FALSE))))))</f>
        <v>72</v>
      </c>
      <c r="PL74" t="str">
        <f t="shared" si="150"/>
        <v>Null</v>
      </c>
      <c r="PM74" t="str">
        <f>IF($PH74=0,"Null",IF(E74&lt;3,"Null",IF(OX74=0,0,IF(OV74="Form 1",VLOOKUP(OX74,Lookups!$BE$3:$BP$63,E74,FALSE),IF(OV74="Form 2",VLOOKUP(OX74,Lookups!$BE$67:$BP$127,E74,FALSE),VLOOKUP(OX74,Lookups!$BE$130:$BP$190,E74,FALSE))))))</f>
        <v>Null</v>
      </c>
      <c r="PN74" t="str">
        <f t="shared" si="151"/>
        <v>Null</v>
      </c>
      <c r="PO74" t="str">
        <f t="shared" si="152"/>
        <v>Null</v>
      </c>
      <c r="PP74">
        <f t="shared" si="153"/>
        <v>38</v>
      </c>
      <c r="PQ74">
        <f>IF(HR74="","Null",IF(E74&lt;3,"Null",IF(HV74=0,0,IF(HS74="Form 1",VLOOKUP(HV74,Lookups!$BR$3:$CC$63,E74,FALSE),IF(HS74="Form 2",VLOOKUP(HV74,Lookups!$BR$67:$CC$127,E74,FALSE),VLOOKUP(HV74,Lookups!$BR$130:$CC$190,E74,FALSE))))))</f>
        <v>96</v>
      </c>
      <c r="PR74" t="str">
        <f t="shared" si="154"/>
        <v>Null</v>
      </c>
      <c r="PS74">
        <f>IF(HR74="","Null",IF(E74&lt;3,"Null",IF(OY74=0,0,IF(OW74="Form 1",VLOOKUP(OY74,Lookups!$BR$3:$CC$63,E74,FALSE),IF(OW74="Form 2",VLOOKUP(OY74,Lookups!$BR$67:$CC$127,E74,FALSE),VLOOKUP(OY74,Lookups!$BR$130:$CC$190,E74,FALSE))))))</f>
        <v>90</v>
      </c>
      <c r="PT74" t="str">
        <f t="shared" si="155"/>
        <v>Null</v>
      </c>
      <c r="PU74" t="str">
        <f t="shared" si="156"/>
        <v>Null</v>
      </c>
      <c r="PV74">
        <f t="shared" si="157"/>
        <v>1</v>
      </c>
      <c r="PW74" t="str">
        <f t="shared" si="158"/>
        <v>Spring PI Administration</v>
      </c>
      <c r="PX74">
        <f t="shared" si="159"/>
        <v>1</v>
      </c>
      <c r="PY74">
        <f t="shared" si="160"/>
        <v>0</v>
      </c>
      <c r="PZ74" t="str">
        <f t="shared" si="161"/>
        <v>Null</v>
      </c>
      <c r="QA74" t="str">
        <f t="shared" si="162"/>
        <v>Null</v>
      </c>
      <c r="QB74" t="str">
        <f t="shared" si="163"/>
        <v>Null</v>
      </c>
      <c r="QC74" t="str">
        <f>IF($MS74="System 44 Record",IF(BQ74&lt;MEDIAN(Directions!$F$3,Directions!$F$6),"Mid-Year Exited Student","Full Year Participant")&amp;IF(BP74&lt;Directions!$F$3,", Started Prior Year",", Started This Year"),"Null")</f>
        <v>Null</v>
      </c>
      <c r="QD74" t="str">
        <f t="shared" si="164"/>
        <v>Null</v>
      </c>
      <c r="QE74">
        <f t="shared" si="165"/>
        <v>1</v>
      </c>
      <c r="QF74">
        <f t="shared" si="166"/>
        <v>1</v>
      </c>
      <c r="QG74">
        <f t="shared" si="167"/>
        <v>1</v>
      </c>
      <c r="QH74">
        <f t="shared" si="168"/>
        <v>2</v>
      </c>
      <c r="QI74">
        <f t="shared" si="169"/>
        <v>0.93</v>
      </c>
      <c r="QJ74" t="str">
        <f t="shared" si="170"/>
        <v>Used All 3</v>
      </c>
      <c r="QK74" t="str">
        <f t="shared" si="171"/>
        <v>100 or More Sessions</v>
      </c>
      <c r="QL74" t="str">
        <f t="shared" si="172"/>
        <v>13 or More Segments</v>
      </c>
      <c r="QM74" t="str">
        <f>IF($MS74="READ 180 Record",IF(AQ74="","Null",VLOOKUP(JJ74,Lookups!$DX$3:$EB$2054,AN74+1,FALSE)),"Null")</f>
        <v>Level Matches Lexile Score</v>
      </c>
      <c r="QN74" t="str">
        <f t="shared" si="173"/>
        <v>Null</v>
      </c>
    </row>
    <row r="75" spans="1:456" x14ac:dyDescent="0.25">
      <c r="A75" s="161" t="s">
        <v>1447</v>
      </c>
      <c r="B75" s="161" t="s">
        <v>1447</v>
      </c>
      <c r="C75" s="161" t="s">
        <v>1447</v>
      </c>
      <c r="D75" s="161" t="s">
        <v>1447</v>
      </c>
      <c r="E75" s="161">
        <v>3</v>
      </c>
      <c r="F75" s="161" t="s">
        <v>1447</v>
      </c>
      <c r="G75" s="161" t="s">
        <v>880</v>
      </c>
      <c r="H75" s="161" t="s">
        <v>881</v>
      </c>
      <c r="K75" s="161">
        <v>0</v>
      </c>
      <c r="L75" s="161">
        <v>0</v>
      </c>
      <c r="M75" s="161">
        <v>0</v>
      </c>
      <c r="N75" s="161">
        <v>0</v>
      </c>
      <c r="O75" s="161">
        <v>0</v>
      </c>
      <c r="P75" s="161">
        <v>0</v>
      </c>
      <c r="Q75" s="161">
        <v>0</v>
      </c>
      <c r="R75" s="161">
        <v>0</v>
      </c>
      <c r="S75" s="161">
        <v>0</v>
      </c>
      <c r="T75" s="161">
        <v>0</v>
      </c>
      <c r="U75" s="161">
        <v>0</v>
      </c>
      <c r="V75" s="161">
        <v>0</v>
      </c>
      <c r="W75" s="161">
        <v>0</v>
      </c>
      <c r="X75" s="161">
        <v>0</v>
      </c>
      <c r="AB75" s="161" t="s">
        <v>242</v>
      </c>
      <c r="AC75" s="161" t="s">
        <v>242</v>
      </c>
      <c r="AD75" s="161" t="s">
        <v>242</v>
      </c>
      <c r="AE75" s="161" t="s">
        <v>242</v>
      </c>
      <c r="AF75" s="161" t="s">
        <v>242</v>
      </c>
      <c r="AG75" s="161" t="s">
        <v>242</v>
      </c>
      <c r="AH75" s="161" t="s">
        <v>242</v>
      </c>
      <c r="AI75" s="161">
        <v>20150801</v>
      </c>
      <c r="AJ75" s="161">
        <v>20160525</v>
      </c>
      <c r="AK75" s="161" t="s">
        <v>869</v>
      </c>
      <c r="AL75" t="s">
        <v>1078</v>
      </c>
      <c r="BN75" t="s">
        <v>1079</v>
      </c>
      <c r="ET75" s="161">
        <v>0</v>
      </c>
      <c r="EU75" s="161">
        <v>0</v>
      </c>
      <c r="EV75" s="161">
        <v>0</v>
      </c>
      <c r="EW75" s="161">
        <v>0</v>
      </c>
      <c r="EX75" s="161">
        <v>0</v>
      </c>
      <c r="EY75" s="161">
        <v>0</v>
      </c>
      <c r="EZ75" s="161">
        <v>0</v>
      </c>
      <c r="FA75" s="161">
        <v>0</v>
      </c>
      <c r="FB75" s="161">
        <v>0</v>
      </c>
      <c r="FC75" s="161">
        <v>0</v>
      </c>
      <c r="FD75" s="161">
        <v>0</v>
      </c>
      <c r="FE75" s="161">
        <v>0</v>
      </c>
      <c r="HN75" s="161" t="s">
        <v>881</v>
      </c>
      <c r="JB75" s="161" t="s">
        <v>881</v>
      </c>
      <c r="JC75" s="161">
        <v>0</v>
      </c>
      <c r="JD75" s="161">
        <v>0</v>
      </c>
      <c r="JE75" s="161">
        <v>0</v>
      </c>
      <c r="JF75" s="161">
        <v>0</v>
      </c>
      <c r="MN75" t="str">
        <f t="shared" si="87"/>
        <v>NoNoNoNoNoNo</v>
      </c>
      <c r="MO75" t="str">
        <f>IF(AND(MN75="NoNoNoNoNoNo",JI75=""),"No Programs",VLOOKUP(MN75,Lookups!$DA$4:$DB$67,2,FALSE))</f>
        <v>No Programs</v>
      </c>
      <c r="MP75">
        <f t="shared" si="88"/>
        <v>0</v>
      </c>
      <c r="MQ75" t="str">
        <f t="shared" si="89"/>
        <v>No Program Use</v>
      </c>
      <c r="MR75" t="str">
        <f>Directions!$D$3</f>
        <v>Usage</v>
      </c>
      <c r="MS75" t="str">
        <f>VLOOKUP(MQ75,Lookups!$CU$71:$CV$80,2,FALSE)</f>
        <v>Exclude</v>
      </c>
      <c r="MT75">
        <f t="shared" si="90"/>
        <v>0</v>
      </c>
      <c r="MU75">
        <f t="shared" si="91"/>
        <v>0</v>
      </c>
      <c r="MV75">
        <f t="shared" si="92"/>
        <v>0</v>
      </c>
      <c r="MW75">
        <f t="shared" si="93"/>
        <v>0</v>
      </c>
      <c r="MX75">
        <f t="shared" si="94"/>
        <v>0</v>
      </c>
      <c r="MY75" t="str">
        <f t="shared" si="95"/>
        <v>Not Used</v>
      </c>
      <c r="MZ75">
        <f t="shared" si="96"/>
        <v>0</v>
      </c>
      <c r="NA75" t="str">
        <f t="shared" si="97"/>
        <v>Not Available</v>
      </c>
      <c r="NB75" t="str">
        <f t="shared" si="98"/>
        <v>Not Available</v>
      </c>
      <c r="NC75" t="str">
        <f t="shared" si="99"/>
        <v>4 Not Indicated</v>
      </c>
      <c r="ND75" t="str">
        <f t="shared" si="100"/>
        <v>4 Not Indicated</v>
      </c>
      <c r="NE75" t="str">
        <f t="shared" si="101"/>
        <v>4 Not Indicated</v>
      </c>
      <c r="NF75" t="str">
        <f t="shared" si="102"/>
        <v>4 Not Indicated</v>
      </c>
      <c r="NG75" t="str">
        <f t="shared" si="103"/>
        <v>4 Not Indicated</v>
      </c>
      <c r="NH75" s="159" t="str">
        <f t="shared" si="104"/>
        <v>Null</v>
      </c>
      <c r="NI75" t="str">
        <f t="shared" si="105"/>
        <v>Null</v>
      </c>
      <c r="NJ75" s="159" t="str">
        <f t="shared" si="106"/>
        <v>Null</v>
      </c>
      <c r="NK75" t="str">
        <f t="shared" si="107"/>
        <v>Null</v>
      </c>
      <c r="NL75" t="str">
        <f t="shared" si="108"/>
        <v>No RI Tests</v>
      </c>
      <c r="NM75">
        <f t="shared" si="109"/>
        <v>0</v>
      </c>
      <c r="NN75" t="str">
        <f>IF(OR(E75="PK",E75="K",JJ75=""),"Null",INDEX(Lookups!$EZ$4:$FW$18,MATCH($JJ75,Lookups!$EY$4:$EY$18,1),MATCH($E75,Lookups!$EZ$3:$FW$3,0)))</f>
        <v>Null</v>
      </c>
      <c r="NO75" t="str">
        <f>IF(OR(E75="PK",E75="K",JJ75=""),"Null",INDEX(Lookups!$EZ$4:$FW$18,MATCH($JJ75,Lookups!$EY$4:$EY$18,1),MATCH($E75,Lookups!$EZ$3:$FW$3,0) + 1))</f>
        <v>Null</v>
      </c>
      <c r="NP75" t="str">
        <f t="shared" si="110"/>
        <v>Null</v>
      </c>
      <c r="NQ75" t="str">
        <f t="shared" si="111"/>
        <v>Null</v>
      </c>
      <c r="NR75" t="str">
        <f t="shared" si="112"/>
        <v>Null</v>
      </c>
      <c r="NS75" t="str">
        <f t="shared" si="113"/>
        <v>No RI Tests</v>
      </c>
      <c r="NT75" t="str">
        <f t="shared" si="114"/>
        <v>No RI Tests</v>
      </c>
      <c r="NU75" t="str">
        <f t="shared" si="115"/>
        <v>No RI Tests</v>
      </c>
      <c r="NV75" s="183" t="str">
        <f t="array" ref="NV75">IF($NL75="No RI Tests","No RI Tests",VLOOKUP(IF(AND(E75="K",JJ75&lt;280),3,IF(AND(E75="K",JJ75&gt;=280),4,MAX(IF(E75=Lookups!$DF$6:$DF$99,IF(JJ75&gt;=Lookups!$DG$6:$DG$99,Lookups!$DH$6:$DH$99))))),Lookups!$DE$104:$DG$108,2,FALSE))</f>
        <v>No RI Tests</v>
      </c>
      <c r="NW75" s="161" t="str">
        <f t="array" ref="NW75">IF($NL75="No RI Tests","No RI Tests",VLOOKUP(IF(AND(E75="K",JH75&lt;280),3,IF(AND(E75="K",JH75&gt;=280),4,MAX(IF(E75=Lookups!$DF$6:$DF$99,IF(NI75&gt;=Lookups!$DG$6:$DG$99,Lookups!$DH$6:$DH$99))))),Lookups!$DE$104:$DG$108,2,FALSE))</f>
        <v>No RI Tests</v>
      </c>
      <c r="NX75" s="161" t="str">
        <f t="array" ref="NX75">IF($NL75="No RI Tests","No RI Tests",VLOOKUP(IF(AND(E75="K",NK75&lt;280),3,IF(AND(E75="K",NK75&gt;=280),4,MAX(IF(E75=Lookups!$DF$6:$DF$99,IF(NK75&gt;=Lookups!$DG$6:$DG$99,Lookups!$DH$6:$DH$99))))),Lookups!$DE$104:$DG$108,2,FALSE))</f>
        <v>No RI Tests</v>
      </c>
      <c r="NY75" t="str">
        <f t="shared" si="116"/>
        <v>Null</v>
      </c>
      <c r="NZ75" t="str">
        <f t="shared" si="117"/>
        <v>Null</v>
      </c>
      <c r="OA75" t="str">
        <f t="shared" si="118"/>
        <v>No RI for Comparison</v>
      </c>
      <c r="OB75" s="161" t="str">
        <f t="array" ref="OB75">IF($NL75="No RI Tests","No RI Tests",IF(E75="K","N/A",VLOOKUP(MAX(IF(E75=Lookups!$DF$6:$DF$99,IF(JJ75&gt;=Lookups!$DG$6:$DG$99,Lookups!$DI$6:$DI$99))),Lookups!$DE$104:$DG$108,3,FALSE)))</f>
        <v>No RI Tests</v>
      </c>
      <c r="OC75" s="161" t="str">
        <f t="array" ref="OC75">IF($NL75="No RI Tests","No RI Tests",IF(E75="K","N/A",VLOOKUP(MAX(IF(E75=Lookups!$DF$6:$DF$99,IF(NI75&gt;=Lookups!$DG$6:$DG$99,Lookups!$DI$6:$DI$99))),Lookups!$DE$104:$DG$108,3,FALSE)))</f>
        <v>No RI Tests</v>
      </c>
      <c r="OD75" s="161" t="str">
        <f t="array" ref="OD75">IF($NL75="No RI Tests","No RI Tests",IF(E75="K","N/A",VLOOKUP(MAX(IF(E75=Lookups!$DF$6:$DF$99,IF(NK75&gt;=Lookups!$DG$6:$DG$99,Lookups!$DI$6:$DI$99))),Lookups!$DE$104:$DG$108,3,FALSE)))</f>
        <v>No RI Tests</v>
      </c>
      <c r="OE75" t="str">
        <f t="shared" si="119"/>
        <v>Null</v>
      </c>
      <c r="OF75" t="str">
        <f t="shared" si="120"/>
        <v>Null</v>
      </c>
      <c r="OG75" t="str">
        <f t="shared" si="121"/>
        <v>No RI for Comparison</v>
      </c>
      <c r="OH75" t="str">
        <f t="shared" si="122"/>
        <v>Null</v>
      </c>
      <c r="OI75" t="str">
        <f t="shared" si="123"/>
        <v>Null</v>
      </c>
      <c r="OJ75" t="str">
        <f t="shared" si="124"/>
        <v>Null</v>
      </c>
      <c r="OK75" t="str">
        <f t="shared" si="125"/>
        <v>Null</v>
      </c>
      <c r="OL75" t="str">
        <f t="shared" si="126"/>
        <v>Null</v>
      </c>
      <c r="OM75" t="str">
        <f t="shared" si="127"/>
        <v>Null</v>
      </c>
      <c r="ON75" t="str">
        <f t="shared" si="128"/>
        <v>Null</v>
      </c>
      <c r="OO75" t="str">
        <f t="shared" si="129"/>
        <v>Null RI</v>
      </c>
      <c r="OP75" t="str">
        <f ca="1">IF(AND(HR75&lt;&gt;"",JJ75&lt;600),IF(HT75="Advancing","Tier 2","Tier 3"),IF(JI75="","Null",IF(OR(E75="K",E75&lt;3),"FRA Recommended",IF(JJ75&gt;=IF(E75&lt;6,400,600),IF(JJ75&lt;VLOOKUP(E75,Lookups!$AP$3:$AR$16,3,FALSE),"Tier 2","Core"),IF(JJ75&lt;400,IF(RAND()&lt;0.81,"Tier 3","Tier 2"),IF(RAND()&lt;0.51,"Tier 3","Tier 2"))))))</f>
        <v>Null</v>
      </c>
      <c r="OQ75" t="str">
        <f t="shared" si="130"/>
        <v>Null</v>
      </c>
      <c r="OR75" t="str">
        <f t="shared" si="131"/>
        <v>Null</v>
      </c>
      <c r="OS75" t="str">
        <f t="shared" si="132"/>
        <v>Null</v>
      </c>
      <c r="OT75" t="str">
        <f t="shared" si="133"/>
        <v>No RI Tests</v>
      </c>
      <c r="OU75" s="159" t="str">
        <f t="shared" si="134"/>
        <v>No PI Tests</v>
      </c>
      <c r="OV75" t="str">
        <f t="shared" si="135"/>
        <v>No PI Tests</v>
      </c>
      <c r="OW75" t="str">
        <f t="shared" si="136"/>
        <v>No PI Tests</v>
      </c>
      <c r="OX75" t="str">
        <f t="shared" si="137"/>
        <v>No PI Tests</v>
      </c>
      <c r="OY75" t="str">
        <f t="shared" si="138"/>
        <v>No PI Tests</v>
      </c>
      <c r="OZ75" t="str">
        <f t="shared" si="139"/>
        <v>No PI Tests</v>
      </c>
      <c r="PA75" s="159" t="str">
        <f t="shared" si="140"/>
        <v>No PI Tests</v>
      </c>
      <c r="PB75" t="str">
        <f t="shared" si="141"/>
        <v>No PI Tests</v>
      </c>
      <c r="PC75" t="str">
        <f t="shared" si="142"/>
        <v>No PI Tests</v>
      </c>
      <c r="PD75" t="str">
        <f t="shared" si="143"/>
        <v>No PI Tests</v>
      </c>
      <c r="PE75" t="str">
        <f t="shared" si="144"/>
        <v>No PI Tests</v>
      </c>
      <c r="PF75" t="str">
        <f t="shared" si="145"/>
        <v>No PI Tests</v>
      </c>
      <c r="PG75" t="str">
        <f t="shared" si="146"/>
        <v>No PI Tests</v>
      </c>
      <c r="PH75">
        <f t="shared" si="147"/>
        <v>0</v>
      </c>
      <c r="PI75">
        <f t="shared" si="148"/>
        <v>0</v>
      </c>
      <c r="PJ75" t="str">
        <f t="shared" si="149"/>
        <v>Null</v>
      </c>
      <c r="PK75" t="str">
        <f>IF(HR75="","Null",IF(E75&lt;3,"Null",IF(HU75=0,0,IF(HS75="Form 1",VLOOKUP(HU75,Lookups!$BE$3:$BP$63,E75,FALSE),IF(HS75="Form 2",VLOOKUP(HU75,Lookups!$BE$67:$BP$127,E75,FALSE),VLOOKUP(HU75,Lookups!$BE$130:$BP$190,E75,FALSE))))))</f>
        <v>Null</v>
      </c>
      <c r="PL75" t="str">
        <f t="shared" si="150"/>
        <v>Null</v>
      </c>
      <c r="PM75" t="str">
        <f>IF($PH75=0,"Null",IF(E75&lt;3,"Null",IF(OX75=0,0,IF(OV75="Form 1",VLOOKUP(OX75,Lookups!$BE$3:$BP$63,E75,FALSE),IF(OV75="Form 2",VLOOKUP(OX75,Lookups!$BE$67:$BP$127,E75,FALSE),VLOOKUP(OX75,Lookups!$BE$130:$BP$190,E75,FALSE))))))</f>
        <v>Null</v>
      </c>
      <c r="PN75" t="str">
        <f t="shared" si="151"/>
        <v>Null</v>
      </c>
      <c r="PO75" t="str">
        <f t="shared" si="152"/>
        <v>Null</v>
      </c>
      <c r="PP75" t="str">
        <f t="shared" si="153"/>
        <v>Null</v>
      </c>
      <c r="PQ75" t="str">
        <f>IF(HR75="","Null",IF(E75&lt;3,"Null",IF(HV75=0,0,IF(HS75="Form 1",VLOOKUP(HV75,Lookups!$BR$3:$CC$63,E75,FALSE),IF(HS75="Form 2",VLOOKUP(HV75,Lookups!$BR$67:$CC$127,E75,FALSE),VLOOKUP(HV75,Lookups!$BR$130:$CC$190,E75,FALSE))))))</f>
        <v>Null</v>
      </c>
      <c r="PR75" t="str">
        <f t="shared" si="154"/>
        <v>Null</v>
      </c>
      <c r="PS75" t="str">
        <f>IF(HR75="","Null",IF(E75&lt;3,"Null",IF(OY75=0,0,IF(OW75="Form 1",VLOOKUP(OY75,Lookups!$BR$3:$CC$63,E75,FALSE),IF(OW75="Form 2",VLOOKUP(OY75,Lookups!$BR$67:$CC$127,E75,FALSE),VLOOKUP(OY75,Lookups!$BR$130:$CC$190,E75,FALSE))))))</f>
        <v>Null</v>
      </c>
      <c r="PT75" t="str">
        <f t="shared" si="155"/>
        <v>Null</v>
      </c>
      <c r="PU75" t="str">
        <f t="shared" si="156"/>
        <v>Null</v>
      </c>
      <c r="PV75" t="str">
        <f t="shared" si="157"/>
        <v>Null</v>
      </c>
      <c r="PW75" t="str">
        <f t="shared" si="158"/>
        <v>No PI Tests</v>
      </c>
      <c r="PX75">
        <f t="shared" si="159"/>
        <v>0</v>
      </c>
      <c r="PY75">
        <f t="shared" si="160"/>
        <v>0</v>
      </c>
      <c r="PZ75" t="str">
        <f t="shared" si="161"/>
        <v>Null</v>
      </c>
      <c r="QA75" t="str">
        <f t="shared" si="162"/>
        <v>Null</v>
      </c>
      <c r="QB75" t="str">
        <f t="shared" si="163"/>
        <v>Null</v>
      </c>
      <c r="QC75" t="str">
        <f>IF($MS75="System 44 Record",IF(BQ75&lt;MEDIAN(Directions!$F$3,Directions!$F$6),"Mid-Year Exited Student","Full Year Participant")&amp;IF(BP75&lt;Directions!$F$3,", Started Prior Year",", Started This Year"),"Null")</f>
        <v>Null</v>
      </c>
      <c r="QD75" t="str">
        <f t="shared" si="164"/>
        <v>Null</v>
      </c>
      <c r="QE75">
        <f t="shared" si="165"/>
        <v>0</v>
      </c>
      <c r="QF75">
        <f t="shared" si="166"/>
        <v>0</v>
      </c>
      <c r="QG75">
        <f t="shared" si="167"/>
        <v>0</v>
      </c>
      <c r="QH75">
        <f t="shared" si="168"/>
        <v>0</v>
      </c>
      <c r="QI75">
        <f t="shared" si="169"/>
        <v>0</v>
      </c>
      <c r="QJ75" t="str">
        <f t="shared" si="170"/>
        <v>Used None</v>
      </c>
      <c r="QK75" t="str">
        <f t="shared" si="171"/>
        <v>Null</v>
      </c>
      <c r="QL75" t="str">
        <f t="shared" si="172"/>
        <v>Null</v>
      </c>
      <c r="QM75" t="str">
        <f>IF($MS75="READ 180 Record",IF(AQ75="","Null",VLOOKUP(JJ75,Lookups!$DX$3:$EB$2054,AN75+1,FALSE)),"Null")</f>
        <v>Null</v>
      </c>
      <c r="QN75" t="str">
        <f t="shared" si="173"/>
        <v>Null</v>
      </c>
    </row>
    <row r="76" spans="1:456" x14ac:dyDescent="0.25">
      <c r="A76" s="161" t="s">
        <v>1447</v>
      </c>
      <c r="B76" s="161" t="s">
        <v>1447</v>
      </c>
      <c r="C76" s="161" t="s">
        <v>1447</v>
      </c>
      <c r="D76" s="161" t="s">
        <v>1447</v>
      </c>
      <c r="E76" s="161">
        <v>1</v>
      </c>
      <c r="F76" s="161" t="s">
        <v>1447</v>
      </c>
      <c r="G76" s="161" t="s">
        <v>880</v>
      </c>
      <c r="H76" s="161" t="s">
        <v>881</v>
      </c>
      <c r="K76" s="161">
        <v>0</v>
      </c>
      <c r="L76" s="161">
        <v>0</v>
      </c>
      <c r="M76" s="161">
        <v>0</v>
      </c>
      <c r="N76" s="161">
        <v>0</v>
      </c>
      <c r="O76" s="161">
        <v>0</v>
      </c>
      <c r="P76" s="161">
        <v>0</v>
      </c>
      <c r="Q76" s="161">
        <v>0</v>
      </c>
      <c r="R76" s="161">
        <v>0</v>
      </c>
      <c r="S76" s="161">
        <v>0</v>
      </c>
      <c r="T76" s="161">
        <v>0</v>
      </c>
      <c r="U76" s="161">
        <v>0</v>
      </c>
      <c r="V76" s="161">
        <v>0</v>
      </c>
      <c r="W76" s="161">
        <v>0</v>
      </c>
      <c r="X76" s="161">
        <v>0</v>
      </c>
      <c r="AB76" s="161" t="s">
        <v>242</v>
      </c>
      <c r="AC76" s="161" t="s">
        <v>242</v>
      </c>
      <c r="AD76" s="161" t="s">
        <v>242</v>
      </c>
      <c r="AE76" s="161" t="s">
        <v>242</v>
      </c>
      <c r="AF76" s="161" t="s">
        <v>242</v>
      </c>
      <c r="AG76" s="161" t="s">
        <v>242</v>
      </c>
      <c r="AH76" s="161" t="s">
        <v>242</v>
      </c>
      <c r="AI76" s="161">
        <v>20150801</v>
      </c>
      <c r="AJ76" s="161">
        <v>20160525</v>
      </c>
      <c r="AK76" s="161" t="s">
        <v>869</v>
      </c>
      <c r="AL76" t="s">
        <v>1078</v>
      </c>
      <c r="BN76" t="s">
        <v>1079</v>
      </c>
      <c r="ET76" s="161">
        <v>0</v>
      </c>
      <c r="EU76" s="161">
        <v>0</v>
      </c>
      <c r="EV76" s="161">
        <v>0</v>
      </c>
      <c r="EW76" s="161">
        <v>0</v>
      </c>
      <c r="EX76" s="161">
        <v>0</v>
      </c>
      <c r="EY76" s="161">
        <v>0</v>
      </c>
      <c r="EZ76" s="161">
        <v>0</v>
      </c>
      <c r="FA76" s="161">
        <v>0</v>
      </c>
      <c r="FB76" s="161">
        <v>0</v>
      </c>
      <c r="FC76" s="161">
        <v>0</v>
      </c>
      <c r="FD76" s="161">
        <v>0</v>
      </c>
      <c r="FE76" s="161">
        <v>0</v>
      </c>
      <c r="HN76" s="161" t="s">
        <v>881</v>
      </c>
      <c r="JB76" s="161" t="s">
        <v>881</v>
      </c>
      <c r="JC76" s="161">
        <v>0</v>
      </c>
      <c r="JD76" s="161">
        <v>0</v>
      </c>
      <c r="JE76" s="161">
        <v>0</v>
      </c>
      <c r="JF76" s="161">
        <v>0</v>
      </c>
      <c r="MN76" t="str">
        <f t="shared" si="87"/>
        <v>NoNoNoNoNoNo</v>
      </c>
      <c r="MO76" t="str">
        <f>IF(AND(MN76="NoNoNoNoNoNo",JI76=""),"No Programs",VLOOKUP(MN76,Lookups!$DA$4:$DB$67,2,FALSE))</f>
        <v>No Programs</v>
      </c>
      <c r="MP76">
        <f t="shared" si="88"/>
        <v>0</v>
      </c>
      <c r="MQ76" t="str">
        <f t="shared" si="89"/>
        <v>No Program Use</v>
      </c>
      <c r="MR76" t="str">
        <f>Directions!$D$3</f>
        <v>Usage</v>
      </c>
      <c r="MS76" t="str">
        <f>VLOOKUP(MQ76,Lookups!$CU$71:$CV$80,2,FALSE)</f>
        <v>Exclude</v>
      </c>
      <c r="MT76">
        <f t="shared" si="90"/>
        <v>0</v>
      </c>
      <c r="MU76">
        <f t="shared" si="91"/>
        <v>0</v>
      </c>
      <c r="MV76">
        <f t="shared" si="92"/>
        <v>0</v>
      </c>
      <c r="MW76">
        <f t="shared" si="93"/>
        <v>0</v>
      </c>
      <c r="MX76">
        <f t="shared" si="94"/>
        <v>0</v>
      </c>
      <c r="MY76" t="str">
        <f t="shared" si="95"/>
        <v>Not Used</v>
      </c>
      <c r="MZ76">
        <f t="shared" si="96"/>
        <v>0</v>
      </c>
      <c r="NA76" t="str">
        <f t="shared" si="97"/>
        <v>Not Available</v>
      </c>
      <c r="NB76" t="str">
        <f t="shared" si="98"/>
        <v>Not Available</v>
      </c>
      <c r="NC76" t="str">
        <f t="shared" si="99"/>
        <v>4 Not Indicated</v>
      </c>
      <c r="ND76" t="str">
        <f t="shared" si="100"/>
        <v>4 Not Indicated</v>
      </c>
      <c r="NE76" t="str">
        <f t="shared" si="101"/>
        <v>4 Not Indicated</v>
      </c>
      <c r="NF76" t="str">
        <f t="shared" si="102"/>
        <v>4 Not Indicated</v>
      </c>
      <c r="NG76" t="str">
        <f t="shared" si="103"/>
        <v>4 Not Indicated</v>
      </c>
      <c r="NH76" s="159" t="str">
        <f t="shared" si="104"/>
        <v>Null</v>
      </c>
      <c r="NI76" t="str">
        <f t="shared" si="105"/>
        <v>Null</v>
      </c>
      <c r="NJ76" s="159" t="str">
        <f t="shared" si="106"/>
        <v>Null</v>
      </c>
      <c r="NK76" t="str">
        <f t="shared" si="107"/>
        <v>Null</v>
      </c>
      <c r="NL76" t="str">
        <f t="shared" si="108"/>
        <v>No RI Tests</v>
      </c>
      <c r="NM76">
        <f t="shared" si="109"/>
        <v>0</v>
      </c>
      <c r="NN76" t="str">
        <f>IF(OR(E76="PK",E76="K",JJ76=""),"Null",INDEX(Lookups!$EZ$4:$FW$18,MATCH($JJ76,Lookups!$EY$4:$EY$18,1),MATCH($E76,Lookups!$EZ$3:$FW$3,0)))</f>
        <v>Null</v>
      </c>
      <c r="NO76" t="str">
        <f>IF(OR(E76="PK",E76="K",JJ76=""),"Null",INDEX(Lookups!$EZ$4:$FW$18,MATCH($JJ76,Lookups!$EY$4:$EY$18,1),MATCH($E76,Lookups!$EZ$3:$FW$3,0) + 1))</f>
        <v>Null</v>
      </c>
      <c r="NP76" t="str">
        <f t="shared" si="110"/>
        <v>Null</v>
      </c>
      <c r="NQ76" t="str">
        <f t="shared" si="111"/>
        <v>Null</v>
      </c>
      <c r="NR76" t="str">
        <f t="shared" si="112"/>
        <v>Null</v>
      </c>
      <c r="NS76" t="str">
        <f t="shared" si="113"/>
        <v>No RI Tests</v>
      </c>
      <c r="NT76" t="str">
        <f t="shared" si="114"/>
        <v>No RI Tests</v>
      </c>
      <c r="NU76" t="str">
        <f t="shared" si="115"/>
        <v>No RI Tests</v>
      </c>
      <c r="NV76" s="183" t="str">
        <f t="array" ref="NV76">IF($NL76="No RI Tests","No RI Tests",VLOOKUP(IF(AND(E76="K",JJ76&lt;280),3,IF(AND(E76="K",JJ76&gt;=280),4,MAX(IF(E76=Lookups!$DF$6:$DF$99,IF(JJ76&gt;=Lookups!$DG$6:$DG$99,Lookups!$DH$6:$DH$99))))),Lookups!$DE$104:$DG$108,2,FALSE))</f>
        <v>No RI Tests</v>
      </c>
      <c r="NW76" s="161" t="str">
        <f t="array" ref="NW76">IF($NL76="No RI Tests","No RI Tests",VLOOKUP(IF(AND(E76="K",JH76&lt;280),3,IF(AND(E76="K",JH76&gt;=280),4,MAX(IF(E76=Lookups!$DF$6:$DF$99,IF(NI76&gt;=Lookups!$DG$6:$DG$99,Lookups!$DH$6:$DH$99))))),Lookups!$DE$104:$DG$108,2,FALSE))</f>
        <v>No RI Tests</v>
      </c>
      <c r="NX76" s="161" t="str">
        <f t="array" ref="NX76">IF($NL76="No RI Tests","No RI Tests",VLOOKUP(IF(AND(E76="K",NK76&lt;280),3,IF(AND(E76="K",NK76&gt;=280),4,MAX(IF(E76=Lookups!$DF$6:$DF$99,IF(NK76&gt;=Lookups!$DG$6:$DG$99,Lookups!$DH$6:$DH$99))))),Lookups!$DE$104:$DG$108,2,FALSE))</f>
        <v>No RI Tests</v>
      </c>
      <c r="NY76" t="str">
        <f t="shared" si="116"/>
        <v>Null</v>
      </c>
      <c r="NZ76" t="str">
        <f t="shared" si="117"/>
        <v>Null</v>
      </c>
      <c r="OA76" t="str">
        <f t="shared" si="118"/>
        <v>No RI for Comparison</v>
      </c>
      <c r="OB76" s="161" t="str">
        <f t="array" ref="OB76">IF($NL76="No RI Tests","No RI Tests",IF(E76="K","N/A",VLOOKUP(MAX(IF(E76=Lookups!$DF$6:$DF$99,IF(JJ76&gt;=Lookups!$DG$6:$DG$99,Lookups!$DI$6:$DI$99))),Lookups!$DE$104:$DG$108,3,FALSE)))</f>
        <v>No RI Tests</v>
      </c>
      <c r="OC76" s="161" t="str">
        <f t="array" ref="OC76">IF($NL76="No RI Tests","No RI Tests",IF(E76="K","N/A",VLOOKUP(MAX(IF(E76=Lookups!$DF$6:$DF$99,IF(NI76&gt;=Lookups!$DG$6:$DG$99,Lookups!$DI$6:$DI$99))),Lookups!$DE$104:$DG$108,3,FALSE)))</f>
        <v>No RI Tests</v>
      </c>
      <c r="OD76" s="161" t="str">
        <f t="array" ref="OD76">IF($NL76="No RI Tests","No RI Tests",IF(E76="K","N/A",VLOOKUP(MAX(IF(E76=Lookups!$DF$6:$DF$99,IF(NK76&gt;=Lookups!$DG$6:$DG$99,Lookups!$DI$6:$DI$99))),Lookups!$DE$104:$DG$108,3,FALSE)))</f>
        <v>No RI Tests</v>
      </c>
      <c r="OE76" t="str">
        <f t="shared" si="119"/>
        <v>Null</v>
      </c>
      <c r="OF76" t="str">
        <f t="shared" si="120"/>
        <v>Null</v>
      </c>
      <c r="OG76" t="str">
        <f t="shared" si="121"/>
        <v>No RI for Comparison</v>
      </c>
      <c r="OH76" t="str">
        <f t="shared" si="122"/>
        <v>Null</v>
      </c>
      <c r="OI76" t="str">
        <f t="shared" si="123"/>
        <v>Null</v>
      </c>
      <c r="OJ76" t="str">
        <f t="shared" si="124"/>
        <v>Null</v>
      </c>
      <c r="OK76" t="str">
        <f t="shared" si="125"/>
        <v>Null</v>
      </c>
      <c r="OL76" t="str">
        <f t="shared" si="126"/>
        <v>Null</v>
      </c>
      <c r="OM76" t="str">
        <f t="shared" si="127"/>
        <v>Null</v>
      </c>
      <c r="ON76" t="str">
        <f t="shared" si="128"/>
        <v>Null</v>
      </c>
      <c r="OO76" t="str">
        <f t="shared" si="129"/>
        <v>Null RI</v>
      </c>
      <c r="OP76" t="str">
        <f ca="1">IF(AND(HR76&lt;&gt;"",JJ76&lt;600),IF(HT76="Advancing","Tier 2","Tier 3"),IF(JI76="","Null",IF(OR(E76="K",E76&lt;3),"FRA Recommended",IF(JJ76&gt;=IF(E76&lt;6,400,600),IF(JJ76&lt;VLOOKUP(E76,Lookups!$AP$3:$AR$16,3,FALSE),"Tier 2","Core"),IF(JJ76&lt;400,IF(RAND()&lt;0.81,"Tier 3","Tier 2"),IF(RAND()&lt;0.51,"Tier 3","Tier 2"))))))</f>
        <v>Null</v>
      </c>
      <c r="OQ76" t="str">
        <f t="shared" si="130"/>
        <v>Null</v>
      </c>
      <c r="OR76" t="str">
        <f t="shared" si="131"/>
        <v>Null</v>
      </c>
      <c r="OS76" t="str">
        <f t="shared" si="132"/>
        <v>Null</v>
      </c>
      <c r="OT76" t="str">
        <f t="shared" si="133"/>
        <v>No RI Tests</v>
      </c>
      <c r="OU76" s="159" t="str">
        <f t="shared" si="134"/>
        <v>No PI Tests</v>
      </c>
      <c r="OV76" t="str">
        <f t="shared" si="135"/>
        <v>No PI Tests</v>
      </c>
      <c r="OW76" t="str">
        <f t="shared" si="136"/>
        <v>No PI Tests</v>
      </c>
      <c r="OX76" t="str">
        <f t="shared" si="137"/>
        <v>No PI Tests</v>
      </c>
      <c r="OY76" t="str">
        <f t="shared" si="138"/>
        <v>No PI Tests</v>
      </c>
      <c r="OZ76" t="str">
        <f t="shared" si="139"/>
        <v>No PI Tests</v>
      </c>
      <c r="PA76" s="159" t="str">
        <f t="shared" si="140"/>
        <v>No PI Tests</v>
      </c>
      <c r="PB76" t="str">
        <f t="shared" si="141"/>
        <v>No PI Tests</v>
      </c>
      <c r="PC76" t="str">
        <f t="shared" si="142"/>
        <v>No PI Tests</v>
      </c>
      <c r="PD76" t="str">
        <f t="shared" si="143"/>
        <v>No PI Tests</v>
      </c>
      <c r="PE76" t="str">
        <f t="shared" si="144"/>
        <v>No PI Tests</v>
      </c>
      <c r="PF76" t="str">
        <f t="shared" si="145"/>
        <v>No PI Tests</v>
      </c>
      <c r="PG76" t="str">
        <f t="shared" si="146"/>
        <v>No PI Tests</v>
      </c>
      <c r="PH76">
        <f t="shared" si="147"/>
        <v>0</v>
      </c>
      <c r="PI76">
        <f t="shared" si="148"/>
        <v>0</v>
      </c>
      <c r="PJ76" t="str">
        <f t="shared" si="149"/>
        <v>Null</v>
      </c>
      <c r="PK76" t="str">
        <f>IF(HR76="","Null",IF(E76&lt;3,"Null",IF(HU76=0,0,IF(HS76="Form 1",VLOOKUP(HU76,Lookups!$BE$3:$BP$63,E76,FALSE),IF(HS76="Form 2",VLOOKUP(HU76,Lookups!$BE$67:$BP$127,E76,FALSE),VLOOKUP(HU76,Lookups!$BE$130:$BP$190,E76,FALSE))))))</f>
        <v>Null</v>
      </c>
      <c r="PL76" t="str">
        <f t="shared" si="150"/>
        <v>Null</v>
      </c>
      <c r="PM76" t="str">
        <f>IF($PH76=0,"Null",IF(E76&lt;3,"Null",IF(OX76=0,0,IF(OV76="Form 1",VLOOKUP(OX76,Lookups!$BE$3:$BP$63,E76,FALSE),IF(OV76="Form 2",VLOOKUP(OX76,Lookups!$BE$67:$BP$127,E76,FALSE),VLOOKUP(OX76,Lookups!$BE$130:$BP$190,E76,FALSE))))))</f>
        <v>Null</v>
      </c>
      <c r="PN76" t="str">
        <f t="shared" si="151"/>
        <v>Null</v>
      </c>
      <c r="PO76" t="str">
        <f t="shared" si="152"/>
        <v>Null</v>
      </c>
      <c r="PP76" t="str">
        <f t="shared" si="153"/>
        <v>Null</v>
      </c>
      <c r="PQ76" t="str">
        <f>IF(HR76="","Null",IF(E76&lt;3,"Null",IF(HV76=0,0,IF(HS76="Form 1",VLOOKUP(HV76,Lookups!$BR$3:$CC$63,E76,FALSE),IF(HS76="Form 2",VLOOKUP(HV76,Lookups!$BR$67:$CC$127,E76,FALSE),VLOOKUP(HV76,Lookups!$BR$130:$CC$190,E76,FALSE))))))</f>
        <v>Null</v>
      </c>
      <c r="PR76" t="str">
        <f t="shared" si="154"/>
        <v>Null</v>
      </c>
      <c r="PS76" t="str">
        <f>IF(HR76="","Null",IF(E76&lt;3,"Null",IF(OY76=0,0,IF(OW76="Form 1",VLOOKUP(OY76,Lookups!$BR$3:$CC$63,E76,FALSE),IF(OW76="Form 2",VLOOKUP(OY76,Lookups!$BR$67:$CC$127,E76,FALSE),VLOOKUP(OY76,Lookups!$BR$130:$CC$190,E76,FALSE))))))</f>
        <v>Null</v>
      </c>
      <c r="PT76" t="str">
        <f t="shared" si="155"/>
        <v>Null</v>
      </c>
      <c r="PU76" t="str">
        <f t="shared" si="156"/>
        <v>Null</v>
      </c>
      <c r="PV76" t="str">
        <f t="shared" si="157"/>
        <v>Null</v>
      </c>
      <c r="PW76" t="str">
        <f t="shared" si="158"/>
        <v>No PI Tests</v>
      </c>
      <c r="PX76">
        <f t="shared" si="159"/>
        <v>0</v>
      </c>
      <c r="PY76">
        <f t="shared" si="160"/>
        <v>0</v>
      </c>
      <c r="PZ76" t="str">
        <f t="shared" si="161"/>
        <v>Null</v>
      </c>
      <c r="QA76" t="str">
        <f t="shared" si="162"/>
        <v>Null</v>
      </c>
      <c r="QB76" t="str">
        <f t="shared" si="163"/>
        <v>Null</v>
      </c>
      <c r="QC76" t="str">
        <f>IF($MS76="System 44 Record",IF(BQ76&lt;MEDIAN(Directions!$F$3,Directions!$F$6),"Mid-Year Exited Student","Full Year Participant")&amp;IF(BP76&lt;Directions!$F$3,", Started Prior Year",", Started This Year"),"Null")</f>
        <v>Null</v>
      </c>
      <c r="QD76" t="str">
        <f t="shared" si="164"/>
        <v>Null</v>
      </c>
      <c r="QE76">
        <f t="shared" si="165"/>
        <v>0</v>
      </c>
      <c r="QF76">
        <f t="shared" si="166"/>
        <v>0</v>
      </c>
      <c r="QG76">
        <f t="shared" si="167"/>
        <v>0</v>
      </c>
      <c r="QH76">
        <f t="shared" si="168"/>
        <v>0</v>
      </c>
      <c r="QI76">
        <f t="shared" si="169"/>
        <v>0</v>
      </c>
      <c r="QJ76" t="str">
        <f t="shared" si="170"/>
        <v>Used None</v>
      </c>
      <c r="QK76" t="str">
        <f t="shared" si="171"/>
        <v>Null</v>
      </c>
      <c r="QL76" t="str">
        <f t="shared" si="172"/>
        <v>Null</v>
      </c>
      <c r="QM76" t="str">
        <f>IF($MS76="READ 180 Record",IF(AQ76="","Null",VLOOKUP(JJ76,Lookups!$DX$3:$EB$2054,AN76+1,FALSE)),"Null")</f>
        <v>Null</v>
      </c>
      <c r="QN76" t="str">
        <f t="shared" si="173"/>
        <v>Null</v>
      </c>
    </row>
    <row r="77" spans="1:456" x14ac:dyDescent="0.25">
      <c r="A77" s="161" t="s">
        <v>1447</v>
      </c>
      <c r="B77" s="161" t="s">
        <v>1447</v>
      </c>
      <c r="C77" s="161" t="s">
        <v>1447</v>
      </c>
      <c r="D77" s="161" t="s">
        <v>1447</v>
      </c>
      <c r="E77" s="161">
        <v>5</v>
      </c>
      <c r="F77" s="161" t="s">
        <v>1447</v>
      </c>
      <c r="G77" s="161" t="s">
        <v>880</v>
      </c>
      <c r="H77" s="161" t="s">
        <v>881</v>
      </c>
      <c r="I77" s="161">
        <v>318</v>
      </c>
      <c r="J77" s="159">
        <v>42502</v>
      </c>
      <c r="K77" s="161">
        <v>0</v>
      </c>
      <c r="L77" s="161">
        <v>0</v>
      </c>
      <c r="M77" s="161">
        <v>0</v>
      </c>
      <c r="N77" s="161">
        <v>0</v>
      </c>
      <c r="O77" s="161">
        <v>0</v>
      </c>
      <c r="P77" s="161">
        <v>0</v>
      </c>
      <c r="Q77" s="161">
        <v>0</v>
      </c>
      <c r="R77" s="161">
        <v>0</v>
      </c>
      <c r="S77" s="161">
        <v>0</v>
      </c>
      <c r="T77" s="161">
        <v>0</v>
      </c>
      <c r="U77" s="161">
        <v>0</v>
      </c>
      <c r="V77" s="161">
        <v>0</v>
      </c>
      <c r="W77" s="161">
        <v>0</v>
      </c>
      <c r="X77" s="161">
        <v>0</v>
      </c>
      <c r="AB77" s="161" t="s">
        <v>242</v>
      </c>
      <c r="AC77" s="161" t="s">
        <v>242</v>
      </c>
      <c r="AD77" s="161" t="s">
        <v>242</v>
      </c>
      <c r="AE77" s="161" t="s">
        <v>242</v>
      </c>
      <c r="AF77" s="161" t="s">
        <v>241</v>
      </c>
      <c r="AG77" s="161" t="s">
        <v>241</v>
      </c>
      <c r="AH77" s="161" t="s">
        <v>242</v>
      </c>
      <c r="AI77" s="161">
        <v>20150801</v>
      </c>
      <c r="AJ77" s="161">
        <v>20160525</v>
      </c>
      <c r="AK77" s="161" t="s">
        <v>869</v>
      </c>
      <c r="AL77" t="s">
        <v>1076</v>
      </c>
      <c r="AM77" t="s">
        <v>881</v>
      </c>
      <c r="AN77">
        <v>1</v>
      </c>
      <c r="AO77" t="s">
        <v>870</v>
      </c>
      <c r="AP77">
        <v>0</v>
      </c>
      <c r="AQ77">
        <v>1</v>
      </c>
      <c r="AR77">
        <v>7</v>
      </c>
      <c r="AS77">
        <v>7</v>
      </c>
      <c r="AT77">
        <v>0</v>
      </c>
      <c r="AU77">
        <v>0</v>
      </c>
      <c r="AV77">
        <v>0</v>
      </c>
      <c r="AW77">
        <v>1</v>
      </c>
      <c r="AX77">
        <v>3.4583499999999998</v>
      </c>
      <c r="AY77">
        <v>1</v>
      </c>
      <c r="AZ77">
        <v>1</v>
      </c>
      <c r="BA77">
        <v>6.9166999999999996</v>
      </c>
      <c r="BB77">
        <v>127</v>
      </c>
      <c r="BC77">
        <v>0</v>
      </c>
      <c r="BD77">
        <v>50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 t="s">
        <v>1077</v>
      </c>
      <c r="BN77" t="s">
        <v>1076</v>
      </c>
      <c r="BO77" t="s">
        <v>881</v>
      </c>
      <c r="BP77" s="159">
        <v>42256</v>
      </c>
      <c r="BQ77" s="159">
        <v>42509</v>
      </c>
      <c r="BR77" t="s">
        <v>871</v>
      </c>
      <c r="BS77">
        <v>318</v>
      </c>
      <c r="BT77" s="159">
        <v>42509</v>
      </c>
      <c r="BU77">
        <v>9</v>
      </c>
      <c r="BV77">
        <v>6</v>
      </c>
      <c r="BW77">
        <v>62</v>
      </c>
      <c r="BX77">
        <v>66</v>
      </c>
      <c r="BY77">
        <v>967</v>
      </c>
      <c r="BZ77">
        <v>1033</v>
      </c>
      <c r="CA77">
        <v>28</v>
      </c>
      <c r="CB77">
        <v>11</v>
      </c>
      <c r="CC77">
        <v>28</v>
      </c>
      <c r="CD77">
        <v>92</v>
      </c>
      <c r="CE77">
        <v>93</v>
      </c>
      <c r="CF77">
        <v>92</v>
      </c>
      <c r="CG77">
        <v>97</v>
      </c>
      <c r="CH77">
        <v>95</v>
      </c>
      <c r="CI77">
        <v>16905</v>
      </c>
      <c r="CJ77">
        <v>2.3199999999999998</v>
      </c>
      <c r="CK77">
        <v>9</v>
      </c>
      <c r="CL77">
        <v>5</v>
      </c>
      <c r="ET77" s="161">
        <v>2</v>
      </c>
      <c r="EU77" s="161">
        <v>11</v>
      </c>
      <c r="EV77" s="161">
        <v>11</v>
      </c>
      <c r="EW77" s="161">
        <v>640</v>
      </c>
      <c r="EX77" s="161">
        <v>0</v>
      </c>
      <c r="EY77" s="161">
        <v>0</v>
      </c>
      <c r="EZ77" s="161">
        <v>0</v>
      </c>
      <c r="FA77" s="161">
        <v>0</v>
      </c>
      <c r="FB77" s="161">
        <v>30</v>
      </c>
      <c r="FC77" s="161">
        <v>55</v>
      </c>
      <c r="FD77" s="161">
        <v>0</v>
      </c>
      <c r="FE77" s="161">
        <v>1</v>
      </c>
      <c r="FF77" s="159">
        <v>42313</v>
      </c>
      <c r="FG77" s="161">
        <v>30</v>
      </c>
      <c r="FH77" s="161">
        <v>55</v>
      </c>
      <c r="FI77" s="161">
        <v>33</v>
      </c>
      <c r="FJ77" s="161">
        <v>30</v>
      </c>
      <c r="FK77" s="161">
        <v>25</v>
      </c>
      <c r="HN77" s="161" t="s">
        <v>881</v>
      </c>
      <c r="HO77" s="159">
        <v>42244</v>
      </c>
      <c r="HP77" s="159">
        <v>42502</v>
      </c>
      <c r="HQ77" s="161">
        <v>3</v>
      </c>
      <c r="HR77" s="159">
        <v>42244</v>
      </c>
      <c r="HS77" s="161" t="s">
        <v>872</v>
      </c>
      <c r="HT77" s="161" t="s">
        <v>873</v>
      </c>
      <c r="HU77" s="161">
        <v>35</v>
      </c>
      <c r="HV77" s="161">
        <v>12</v>
      </c>
      <c r="HW77" s="161">
        <v>0</v>
      </c>
      <c r="HX77" s="159">
        <v>42352</v>
      </c>
      <c r="HY77" s="161" t="s">
        <v>874</v>
      </c>
      <c r="HZ77" s="161" t="s">
        <v>873</v>
      </c>
      <c r="IA77" s="161">
        <v>48</v>
      </c>
      <c r="IB77" s="161">
        <v>12</v>
      </c>
      <c r="IC77" s="161">
        <v>0</v>
      </c>
      <c r="ID77" s="159">
        <v>42502</v>
      </c>
      <c r="IE77" s="161" t="s">
        <v>879</v>
      </c>
      <c r="IF77" s="161" t="s">
        <v>873</v>
      </c>
      <c r="IG77" s="161">
        <v>39</v>
      </c>
      <c r="IH77" s="161">
        <v>19</v>
      </c>
      <c r="II77" s="161">
        <v>0</v>
      </c>
      <c r="JB77" s="161" t="s">
        <v>881</v>
      </c>
      <c r="JC77" s="161">
        <v>31</v>
      </c>
      <c r="JD77" s="161">
        <v>15</v>
      </c>
      <c r="JE77" s="161">
        <v>20</v>
      </c>
      <c r="JF77" s="161">
        <v>11869</v>
      </c>
      <c r="JG77" s="159">
        <v>42502</v>
      </c>
      <c r="JH77" s="161">
        <v>318</v>
      </c>
      <c r="JI77" s="159">
        <v>42244</v>
      </c>
      <c r="JJ77" s="161">
        <v>329</v>
      </c>
      <c r="JK77" s="161">
        <v>3</v>
      </c>
      <c r="JL77" s="159">
        <v>42352</v>
      </c>
      <c r="JM77" s="161">
        <v>362</v>
      </c>
      <c r="JN77" s="161">
        <v>12</v>
      </c>
      <c r="JO77" s="159">
        <v>42502</v>
      </c>
      <c r="JP77" s="161">
        <v>318</v>
      </c>
      <c r="JQ77" s="161">
        <v>6</v>
      </c>
      <c r="MN77" t="str">
        <f t="shared" si="87"/>
        <v>NoNoNoYesYesNo</v>
      </c>
      <c r="MO77" t="str">
        <f>IF(AND(MN77="NoNoNoNoNoNo",JI77=""),"No Programs",VLOOKUP(MN77,Lookups!$DA$4:$DB$67,2,FALSE))</f>
        <v>System 44 Only</v>
      </c>
      <c r="MP77">
        <f t="shared" si="88"/>
        <v>1.4925373134328358E-2</v>
      </c>
      <c r="MQ77" t="str">
        <f t="shared" si="89"/>
        <v>System 44 User</v>
      </c>
      <c r="MR77" t="str">
        <f>Directions!$D$3</f>
        <v>Usage</v>
      </c>
      <c r="MS77" t="str">
        <f>VLOOKUP(MQ77,Lookups!$CU$71:$CV$80,2,FALSE)</f>
        <v>System 44 Record</v>
      </c>
      <c r="MT77">
        <f t="shared" si="90"/>
        <v>1</v>
      </c>
      <c r="MU77">
        <f t="shared" si="91"/>
        <v>1</v>
      </c>
      <c r="MV77">
        <f t="shared" si="92"/>
        <v>1</v>
      </c>
      <c r="MW77">
        <f t="shared" si="93"/>
        <v>1</v>
      </c>
      <c r="MX77">
        <f t="shared" si="94"/>
        <v>36.857142857142854</v>
      </c>
      <c r="MY77" t="str">
        <f t="shared" si="95"/>
        <v>Not Used</v>
      </c>
      <c r="MZ77">
        <f t="shared" si="96"/>
        <v>0</v>
      </c>
      <c r="NA77" t="str">
        <f t="shared" si="97"/>
        <v>Not Available</v>
      </c>
      <c r="NB77" t="str">
        <f t="shared" si="98"/>
        <v>Not Available</v>
      </c>
      <c r="NC77" t="str">
        <f t="shared" si="99"/>
        <v>4 Not Indicated</v>
      </c>
      <c r="ND77" t="str">
        <f t="shared" si="100"/>
        <v>4 Not Indicated</v>
      </c>
      <c r="NE77" t="str">
        <f t="shared" si="101"/>
        <v>4 Not Indicated</v>
      </c>
      <c r="NF77" t="str">
        <f t="shared" si="102"/>
        <v>4 Not Indicated</v>
      </c>
      <c r="NG77" t="str">
        <f t="shared" si="103"/>
        <v>4 Not Indicated</v>
      </c>
      <c r="NH77" s="159">
        <f t="shared" si="104"/>
        <v>42502</v>
      </c>
      <c r="NI77">
        <f t="shared" si="105"/>
        <v>318</v>
      </c>
      <c r="NJ77" s="159">
        <f t="shared" si="106"/>
        <v>42352</v>
      </c>
      <c r="NK77">
        <f t="shared" si="107"/>
        <v>362</v>
      </c>
      <c r="NL77">
        <f t="shared" si="108"/>
        <v>36.857142857142854</v>
      </c>
      <c r="NM77">
        <f t="shared" si="109"/>
        <v>1</v>
      </c>
      <c r="NN77">
        <f>IF(OR(E77="PK",E77="K",JJ77=""),"Null",INDEX(Lookups!$EZ$4:$FW$18,MATCH($JJ77,Lookups!$EY$4:$EY$18,1),MATCH($E77,Lookups!$EZ$3:$FW$3,0)))</f>
        <v>155</v>
      </c>
      <c r="NO77">
        <f>IF(OR(E77="PK",E77="K",JJ77=""),"Null",INDEX(Lookups!$EZ$4:$FW$18,MATCH($JJ77,Lookups!$EY$4:$EY$18,1),MATCH($E77,Lookups!$EZ$3:$FW$3,0) + 1))</f>
        <v>215</v>
      </c>
      <c r="NP77">
        <f t="shared" si="110"/>
        <v>310</v>
      </c>
      <c r="NQ77" t="str">
        <f t="shared" si="111"/>
        <v>PI is Recommended</v>
      </c>
      <c r="NR77" t="str">
        <f t="shared" si="112"/>
        <v>PI is Recommended</v>
      </c>
      <c r="NS77" t="str">
        <f t="shared" si="113"/>
        <v>200L to 399L</v>
      </c>
      <c r="NT77" t="str">
        <f t="shared" si="114"/>
        <v>200L to 399L</v>
      </c>
      <c r="NU77" t="str">
        <f t="shared" si="115"/>
        <v>200L to 399L</v>
      </c>
      <c r="NV77" s="183" t="str">
        <f t="array" ref="NV77">IF($NL77="No RI Tests","No RI Tests",VLOOKUP(IF(AND(E77="K",JJ77&lt;280),3,IF(AND(E77="K",JJ77&gt;=280),4,MAX(IF(E77=Lookups!$DF$6:$DF$99,IF(JJ77&gt;=Lookups!$DG$6:$DG$99,Lookups!$DH$6:$DH$99))))),Lookups!$DE$104:$DG$108,2,FALSE))</f>
        <v>1 Below Basic</v>
      </c>
      <c r="NW77" s="161" t="str">
        <f t="array" ref="NW77">IF($NL77="No RI Tests","No RI Tests",VLOOKUP(IF(AND(E77="K",JH77&lt;280),3,IF(AND(E77="K",JH77&gt;=280),4,MAX(IF(E77=Lookups!$DF$6:$DF$99,IF(NI77&gt;=Lookups!$DG$6:$DG$99,Lookups!$DH$6:$DH$99))))),Lookups!$DE$104:$DG$108,2,FALSE))</f>
        <v>1 Below Basic</v>
      </c>
      <c r="NX77" s="161" t="str">
        <f t="array" ref="NX77">IF($NL77="No RI Tests","No RI Tests",VLOOKUP(IF(AND(E77="K",NK77&lt;280),3,IF(AND(E77="K",NK77&gt;=280),4,MAX(IF(E77=Lookups!$DF$6:$DF$99,IF(NK77&gt;=Lookups!$DG$6:$DG$99,Lookups!$DH$6:$DH$99))))),Lookups!$DE$104:$DG$108,2,FALSE))</f>
        <v>1 Below Basic</v>
      </c>
      <c r="NY77">
        <f t="shared" si="116"/>
        <v>1</v>
      </c>
      <c r="NZ77">
        <f t="shared" si="117"/>
        <v>0</v>
      </c>
      <c r="OA77" t="str">
        <f t="shared" si="118"/>
        <v>Maintained Performance Level</v>
      </c>
      <c r="OB77" s="161" t="str">
        <f t="array" ref="OB77">IF($NL77="No RI Tests","No RI Tests",IF(E77="K","N/A",VLOOKUP(MAX(IF(E77=Lookups!$DF$6:$DF$99,IF(JJ77&gt;=Lookups!$DG$6:$DG$99,Lookups!$DI$6:$DI$99))),Lookups!$DE$104:$DG$108,3,FALSE)))</f>
        <v>1 Limited</v>
      </c>
      <c r="OC77" s="161" t="str">
        <f t="array" ref="OC77">IF($NL77="No RI Tests","No RI Tests",IF(E77="K","N/A",VLOOKUP(MAX(IF(E77=Lookups!$DF$6:$DF$99,IF(NI77&gt;=Lookups!$DG$6:$DG$99,Lookups!$DI$6:$DI$99))),Lookups!$DE$104:$DG$108,3,FALSE)))</f>
        <v>1 Limited</v>
      </c>
      <c r="OD77" s="161" t="str">
        <f t="array" ref="OD77">IF($NL77="No RI Tests","No RI Tests",IF(E77="K","N/A",VLOOKUP(MAX(IF(E77=Lookups!$DF$6:$DF$99,IF(NK77&gt;=Lookups!$DG$6:$DG$99,Lookups!$DI$6:$DI$99))),Lookups!$DE$104:$DG$108,3,FALSE)))</f>
        <v>1 Limited</v>
      </c>
      <c r="OE77">
        <f t="shared" si="119"/>
        <v>1</v>
      </c>
      <c r="OF77">
        <f t="shared" si="120"/>
        <v>0</v>
      </c>
      <c r="OG77" t="str">
        <f t="shared" si="121"/>
        <v>Maintained Performance Level</v>
      </c>
      <c r="OH77">
        <f t="shared" si="122"/>
        <v>-11</v>
      </c>
      <c r="OI77">
        <f t="shared" si="123"/>
        <v>0</v>
      </c>
      <c r="OJ77">
        <f t="shared" si="124"/>
        <v>0</v>
      </c>
      <c r="OK77">
        <f t="shared" si="125"/>
        <v>0</v>
      </c>
      <c r="OL77">
        <f t="shared" si="126"/>
        <v>-5.9459459459459463E-2</v>
      </c>
      <c r="OM77" t="str">
        <f t="shared" si="127"/>
        <v>Fall Administration</v>
      </c>
      <c r="ON77" t="str">
        <f t="shared" si="128"/>
        <v>Winter Administration</v>
      </c>
      <c r="OO77" t="str">
        <f t="shared" si="129"/>
        <v>Fall to Winter RI</v>
      </c>
      <c r="OP77" t="str">
        <f ca="1">IF(AND(HR77&lt;&gt;"",JJ77&lt;600),IF(HT77="Advancing","Tier 2","Tier 3"),IF(JI77="","Null",IF(OR(E77="K",E77&lt;3),"FRA Recommended",IF(JJ77&gt;=IF(E77&lt;6,400,600),IF(JJ77&lt;VLOOKUP(E77,Lookups!$AP$3:$AR$16,3,FALSE),"Tier 2","Core"),IF(JJ77&lt;400,IF(RAND()&lt;0.81,"Tier 3","Tier 2"),IF(RAND()&lt;0.51,"Tier 3","Tier 2"))))))</f>
        <v>Tier 3</v>
      </c>
      <c r="OQ77" t="str">
        <f t="shared" si="130"/>
        <v>Average Reading Invt. Under 15 Minutes Long</v>
      </c>
      <c r="OR77">
        <f t="shared" si="131"/>
        <v>0</v>
      </c>
      <c r="OS77" t="str">
        <f t="shared" si="132"/>
        <v>Null</v>
      </c>
      <c r="OT77">
        <f t="shared" si="133"/>
        <v>44</v>
      </c>
      <c r="OU77" s="159">
        <f t="shared" si="134"/>
        <v>42502</v>
      </c>
      <c r="OV77" t="str">
        <f t="shared" si="135"/>
        <v>Form 3</v>
      </c>
      <c r="OW77" t="str">
        <f t="shared" si="136"/>
        <v>Developing</v>
      </c>
      <c r="OX77">
        <f t="shared" si="137"/>
        <v>39</v>
      </c>
      <c r="OY77">
        <f t="shared" si="138"/>
        <v>19</v>
      </c>
      <c r="OZ77">
        <f t="shared" si="139"/>
        <v>0</v>
      </c>
      <c r="PA77" s="159">
        <f t="shared" si="140"/>
        <v>42502</v>
      </c>
      <c r="PB77" t="str">
        <f t="shared" si="141"/>
        <v>Form 3</v>
      </c>
      <c r="PC77" t="str">
        <f t="shared" si="142"/>
        <v>Developing</v>
      </c>
      <c r="PD77">
        <f t="shared" si="143"/>
        <v>39</v>
      </c>
      <c r="PE77">
        <f t="shared" si="144"/>
        <v>19</v>
      </c>
      <c r="PF77">
        <f t="shared" si="145"/>
        <v>0</v>
      </c>
      <c r="PG77">
        <f t="shared" si="146"/>
        <v>36.857142857142854</v>
      </c>
      <c r="PH77">
        <f t="shared" si="147"/>
        <v>1</v>
      </c>
      <c r="PI77">
        <f t="shared" si="148"/>
        <v>1</v>
      </c>
      <c r="PJ77">
        <f t="shared" si="149"/>
        <v>35</v>
      </c>
      <c r="PK77">
        <f>IF(HR77="","Null",IF(E77&lt;3,"Null",IF(HU77=0,0,IF(HS77="Form 1",VLOOKUP(HU77,Lookups!$BE$3:$BP$63,E77,FALSE),IF(HS77="Form 2",VLOOKUP(HU77,Lookups!$BE$67:$BP$127,E77,FALSE),VLOOKUP(HU77,Lookups!$BE$130:$BP$190,E77,FALSE))))))</f>
        <v>6</v>
      </c>
      <c r="PL77">
        <f t="shared" si="150"/>
        <v>39</v>
      </c>
      <c r="PM77">
        <f>IF($PH77=0,"Null",IF(E77&lt;3,"Null",IF(OX77=0,0,IF(OV77="Form 1",VLOOKUP(OX77,Lookups!$BE$3:$BP$63,E77,FALSE),IF(OV77="Form 2",VLOOKUP(OX77,Lookups!$BE$67:$BP$127,E77,FALSE),VLOOKUP(OX77,Lookups!$BE$130:$BP$190,E77,FALSE))))))</f>
        <v>6</v>
      </c>
      <c r="PN77">
        <f t="shared" si="151"/>
        <v>4</v>
      </c>
      <c r="PO77">
        <f t="shared" si="152"/>
        <v>1</v>
      </c>
      <c r="PP77">
        <f t="shared" si="153"/>
        <v>12</v>
      </c>
      <c r="PQ77">
        <f>IF(HR77="","Null",IF(E77&lt;3,"Null",IF(HV77=0,0,IF(HS77="Form 1",VLOOKUP(HV77,Lookups!$BR$3:$CC$63,E77,FALSE),IF(HS77="Form 2",VLOOKUP(HV77,Lookups!$BR$67:$CC$127,E77,FALSE),VLOOKUP(HV77,Lookups!$BR$130:$CC$190,E77,FALSE))))))</f>
        <v>20</v>
      </c>
      <c r="PR77">
        <f t="shared" si="154"/>
        <v>19</v>
      </c>
      <c r="PS77">
        <f>IF(HR77="","Null",IF(E77&lt;3,"Null",IF(OY77=0,0,IF(OW77="Form 1",VLOOKUP(OY77,Lookups!$BR$3:$CC$63,E77,FALSE),IF(OW77="Form 2",VLOOKUP(OY77,Lookups!$BR$67:$CC$127,E77,FALSE),VLOOKUP(OY77,Lookups!$BR$130:$CC$190,E77,FALSE))))))</f>
        <v>34</v>
      </c>
      <c r="PT77">
        <f t="shared" si="155"/>
        <v>7</v>
      </c>
      <c r="PU77">
        <f t="shared" si="156"/>
        <v>1</v>
      </c>
      <c r="PV77">
        <f t="shared" si="157"/>
        <v>0</v>
      </c>
      <c r="PW77" t="str">
        <f t="shared" si="158"/>
        <v>Fall to Spring PI Administration</v>
      </c>
      <c r="PX77">
        <f t="shared" si="159"/>
        <v>0</v>
      </c>
      <c r="PY77">
        <f t="shared" si="160"/>
        <v>1</v>
      </c>
      <c r="PZ77" t="str">
        <f t="shared" si="161"/>
        <v>60 to 79 Sessions</v>
      </c>
      <c r="QA77" t="str">
        <f t="shared" si="162"/>
        <v>Series 4</v>
      </c>
      <c r="QB77" t="str">
        <f t="shared" si="163"/>
        <v>In Series 9 to 12</v>
      </c>
      <c r="QC77" t="str">
        <f>IF($MS77="System 44 Record",IF(BQ77&lt;MEDIAN(Directions!$F$3,Directions!$F$6),"Mid-Year Exited Student","Full Year Participant")&amp;IF(BP77&lt;Directions!$F$3,", Started Prior Year",", Started This Year"),"Null")</f>
        <v>Full Year Participant, Started This Year</v>
      </c>
      <c r="QD77">
        <f t="shared" si="164"/>
        <v>0</v>
      </c>
      <c r="QE77">
        <f t="shared" si="165"/>
        <v>1</v>
      </c>
      <c r="QF77">
        <f t="shared" si="166"/>
        <v>1</v>
      </c>
      <c r="QG77">
        <f t="shared" si="167"/>
        <v>1</v>
      </c>
      <c r="QH77">
        <f t="shared" si="168"/>
        <v>1</v>
      </c>
      <c r="QI77">
        <f t="shared" si="169"/>
        <v>0.55000000000000004</v>
      </c>
      <c r="QJ77" t="str">
        <f t="shared" si="170"/>
        <v>Used All 3</v>
      </c>
      <c r="QK77" t="str">
        <f t="shared" si="171"/>
        <v>Null</v>
      </c>
      <c r="QL77" t="str">
        <f t="shared" si="172"/>
        <v>Null</v>
      </c>
      <c r="QM77" t="str">
        <f>IF($MS77="READ 180 Record",IF(AQ77="","Null",VLOOKUP(JJ77,Lookups!$DX$3:$EB$2054,AN77+1,FALSE)),"Null")</f>
        <v>Null</v>
      </c>
      <c r="QN77" t="str">
        <f t="shared" si="173"/>
        <v>Null</v>
      </c>
    </row>
    <row r="78" spans="1:456" x14ac:dyDescent="0.25">
      <c r="A78" s="161" t="s">
        <v>1447</v>
      </c>
      <c r="B78" s="161" t="s">
        <v>1447</v>
      </c>
      <c r="C78" s="161" t="s">
        <v>1447</v>
      </c>
      <c r="D78" s="161" t="s">
        <v>1447</v>
      </c>
      <c r="E78" s="161">
        <v>4</v>
      </c>
      <c r="F78" s="161" t="s">
        <v>1447</v>
      </c>
      <c r="G78" s="161" t="s">
        <v>880</v>
      </c>
      <c r="H78" s="161" t="s">
        <v>881</v>
      </c>
      <c r="K78" s="161">
        <v>0</v>
      </c>
      <c r="L78" s="161">
        <v>0</v>
      </c>
      <c r="M78" s="161">
        <v>0</v>
      </c>
      <c r="N78" s="161">
        <v>0</v>
      </c>
      <c r="O78" s="161">
        <v>0</v>
      </c>
      <c r="P78" s="161">
        <v>0</v>
      </c>
      <c r="Q78" s="161">
        <v>0</v>
      </c>
      <c r="R78" s="161">
        <v>0</v>
      </c>
      <c r="S78" s="161">
        <v>0</v>
      </c>
      <c r="T78" s="161">
        <v>0</v>
      </c>
      <c r="U78" s="161">
        <v>0</v>
      </c>
      <c r="V78" s="161">
        <v>0</v>
      </c>
      <c r="W78" s="161">
        <v>0</v>
      </c>
      <c r="X78" s="161">
        <v>0</v>
      </c>
      <c r="AB78" s="161" t="s">
        <v>242</v>
      </c>
      <c r="AC78" s="161" t="s">
        <v>242</v>
      </c>
      <c r="AD78" s="161" t="s">
        <v>242</v>
      </c>
      <c r="AE78" s="161" t="s">
        <v>242</v>
      </c>
      <c r="AF78" s="161" t="s">
        <v>242</v>
      </c>
      <c r="AG78" s="161" t="s">
        <v>242</v>
      </c>
      <c r="AH78" s="161" t="s">
        <v>242</v>
      </c>
      <c r="AI78" s="161">
        <v>20150801</v>
      </c>
      <c r="AJ78" s="161">
        <v>20160525</v>
      </c>
      <c r="AK78" s="161" t="s">
        <v>869</v>
      </c>
      <c r="AL78" t="s">
        <v>1078</v>
      </c>
      <c r="BN78" t="s">
        <v>1079</v>
      </c>
      <c r="ET78" s="161">
        <v>0</v>
      </c>
      <c r="EU78" s="161">
        <v>0</v>
      </c>
      <c r="EV78" s="161">
        <v>0</v>
      </c>
      <c r="EW78" s="161">
        <v>0</v>
      </c>
      <c r="EX78" s="161">
        <v>0</v>
      </c>
      <c r="EY78" s="161">
        <v>0</v>
      </c>
      <c r="EZ78" s="161">
        <v>0</v>
      </c>
      <c r="FA78" s="161">
        <v>0</v>
      </c>
      <c r="FB78" s="161">
        <v>0</v>
      </c>
      <c r="FC78" s="161">
        <v>0</v>
      </c>
      <c r="FD78" s="161">
        <v>0</v>
      </c>
      <c r="FE78" s="161">
        <v>0</v>
      </c>
      <c r="HN78" s="161" t="s">
        <v>881</v>
      </c>
      <c r="JB78" s="161" t="s">
        <v>881</v>
      </c>
      <c r="JC78" s="161">
        <v>0</v>
      </c>
      <c r="JD78" s="161">
        <v>0</v>
      </c>
      <c r="JE78" s="161">
        <v>0</v>
      </c>
      <c r="JF78" s="161">
        <v>0</v>
      </c>
      <c r="MN78" t="str">
        <f t="shared" si="87"/>
        <v>NoNoNoNoNoNo</v>
      </c>
      <c r="MO78" t="str">
        <f>IF(AND(MN78="NoNoNoNoNoNo",JI78=""),"No Programs",VLOOKUP(MN78,Lookups!$DA$4:$DB$67,2,FALSE))</f>
        <v>No Programs</v>
      </c>
      <c r="MP78">
        <f t="shared" si="88"/>
        <v>0</v>
      </c>
      <c r="MQ78" t="str">
        <f t="shared" si="89"/>
        <v>No Program Use</v>
      </c>
      <c r="MR78" t="str">
        <f>Directions!$D$3</f>
        <v>Usage</v>
      </c>
      <c r="MS78" t="str">
        <f>VLOOKUP(MQ78,Lookups!$CU$71:$CV$80,2,FALSE)</f>
        <v>Exclude</v>
      </c>
      <c r="MT78">
        <f t="shared" si="90"/>
        <v>0</v>
      </c>
      <c r="MU78">
        <f t="shared" si="91"/>
        <v>0</v>
      </c>
      <c r="MV78">
        <f t="shared" si="92"/>
        <v>0</v>
      </c>
      <c r="MW78">
        <f t="shared" si="93"/>
        <v>0</v>
      </c>
      <c r="MX78">
        <f t="shared" si="94"/>
        <v>0</v>
      </c>
      <c r="MY78" t="str">
        <f t="shared" si="95"/>
        <v>Not Used</v>
      </c>
      <c r="MZ78">
        <f t="shared" si="96"/>
        <v>0</v>
      </c>
      <c r="NA78" t="str">
        <f t="shared" si="97"/>
        <v>Not Available</v>
      </c>
      <c r="NB78" t="str">
        <f t="shared" si="98"/>
        <v>Not Available</v>
      </c>
      <c r="NC78" t="str">
        <f t="shared" si="99"/>
        <v>4 Not Indicated</v>
      </c>
      <c r="ND78" t="str">
        <f t="shared" si="100"/>
        <v>4 Not Indicated</v>
      </c>
      <c r="NE78" t="str">
        <f t="shared" si="101"/>
        <v>4 Not Indicated</v>
      </c>
      <c r="NF78" t="str">
        <f t="shared" si="102"/>
        <v>4 Not Indicated</v>
      </c>
      <c r="NG78" t="str">
        <f t="shared" si="103"/>
        <v>4 Not Indicated</v>
      </c>
      <c r="NH78" s="159" t="str">
        <f t="shared" si="104"/>
        <v>Null</v>
      </c>
      <c r="NI78" t="str">
        <f t="shared" si="105"/>
        <v>Null</v>
      </c>
      <c r="NJ78" s="159" t="str">
        <f t="shared" si="106"/>
        <v>Null</v>
      </c>
      <c r="NK78" t="str">
        <f t="shared" si="107"/>
        <v>Null</v>
      </c>
      <c r="NL78" t="str">
        <f t="shared" si="108"/>
        <v>No RI Tests</v>
      </c>
      <c r="NM78">
        <f t="shared" si="109"/>
        <v>0</v>
      </c>
      <c r="NN78" t="str">
        <f>IF(OR(E78="PK",E78="K",JJ78=""),"Null",INDEX(Lookups!$EZ$4:$FW$18,MATCH($JJ78,Lookups!$EY$4:$EY$18,1),MATCH($E78,Lookups!$EZ$3:$FW$3,0)))</f>
        <v>Null</v>
      </c>
      <c r="NO78" t="str">
        <f>IF(OR(E78="PK",E78="K",JJ78=""),"Null",INDEX(Lookups!$EZ$4:$FW$18,MATCH($JJ78,Lookups!$EY$4:$EY$18,1),MATCH($E78,Lookups!$EZ$3:$FW$3,0) + 1))</f>
        <v>Null</v>
      </c>
      <c r="NP78" t="str">
        <f t="shared" si="110"/>
        <v>Null</v>
      </c>
      <c r="NQ78" t="str">
        <f t="shared" si="111"/>
        <v>Null</v>
      </c>
      <c r="NR78" t="str">
        <f t="shared" si="112"/>
        <v>Null</v>
      </c>
      <c r="NS78" t="str">
        <f t="shared" si="113"/>
        <v>No RI Tests</v>
      </c>
      <c r="NT78" t="str">
        <f t="shared" si="114"/>
        <v>No RI Tests</v>
      </c>
      <c r="NU78" t="str">
        <f t="shared" si="115"/>
        <v>No RI Tests</v>
      </c>
      <c r="NV78" s="183" t="str">
        <f t="array" ref="NV78">IF($NL78="No RI Tests","No RI Tests",VLOOKUP(IF(AND(E78="K",JJ78&lt;280),3,IF(AND(E78="K",JJ78&gt;=280),4,MAX(IF(E78=Lookups!$DF$6:$DF$99,IF(JJ78&gt;=Lookups!$DG$6:$DG$99,Lookups!$DH$6:$DH$99))))),Lookups!$DE$104:$DG$108,2,FALSE))</f>
        <v>No RI Tests</v>
      </c>
      <c r="NW78" s="161" t="str">
        <f t="array" ref="NW78">IF($NL78="No RI Tests","No RI Tests",VLOOKUP(IF(AND(E78="K",JH78&lt;280),3,IF(AND(E78="K",JH78&gt;=280),4,MAX(IF(E78=Lookups!$DF$6:$DF$99,IF(NI78&gt;=Lookups!$DG$6:$DG$99,Lookups!$DH$6:$DH$99))))),Lookups!$DE$104:$DG$108,2,FALSE))</f>
        <v>No RI Tests</v>
      </c>
      <c r="NX78" s="161" t="str">
        <f t="array" ref="NX78">IF($NL78="No RI Tests","No RI Tests",VLOOKUP(IF(AND(E78="K",NK78&lt;280),3,IF(AND(E78="K",NK78&gt;=280),4,MAX(IF(E78=Lookups!$DF$6:$DF$99,IF(NK78&gt;=Lookups!$DG$6:$DG$99,Lookups!$DH$6:$DH$99))))),Lookups!$DE$104:$DG$108,2,FALSE))</f>
        <v>No RI Tests</v>
      </c>
      <c r="NY78" t="str">
        <f t="shared" si="116"/>
        <v>Null</v>
      </c>
      <c r="NZ78" t="str">
        <f t="shared" si="117"/>
        <v>Null</v>
      </c>
      <c r="OA78" t="str">
        <f t="shared" si="118"/>
        <v>No RI for Comparison</v>
      </c>
      <c r="OB78" s="161" t="str">
        <f t="array" ref="OB78">IF($NL78="No RI Tests","No RI Tests",IF(E78="K","N/A",VLOOKUP(MAX(IF(E78=Lookups!$DF$6:$DF$99,IF(JJ78&gt;=Lookups!$DG$6:$DG$99,Lookups!$DI$6:$DI$99))),Lookups!$DE$104:$DG$108,3,FALSE)))</f>
        <v>No RI Tests</v>
      </c>
      <c r="OC78" s="161" t="str">
        <f t="array" ref="OC78">IF($NL78="No RI Tests","No RI Tests",IF(E78="K","N/A",VLOOKUP(MAX(IF(E78=Lookups!$DF$6:$DF$99,IF(NI78&gt;=Lookups!$DG$6:$DG$99,Lookups!$DI$6:$DI$99))),Lookups!$DE$104:$DG$108,3,FALSE)))</f>
        <v>No RI Tests</v>
      </c>
      <c r="OD78" s="161" t="str">
        <f t="array" ref="OD78">IF($NL78="No RI Tests","No RI Tests",IF(E78="K","N/A",VLOOKUP(MAX(IF(E78=Lookups!$DF$6:$DF$99,IF(NK78&gt;=Lookups!$DG$6:$DG$99,Lookups!$DI$6:$DI$99))),Lookups!$DE$104:$DG$108,3,FALSE)))</f>
        <v>No RI Tests</v>
      </c>
      <c r="OE78" t="str">
        <f t="shared" si="119"/>
        <v>Null</v>
      </c>
      <c r="OF78" t="str">
        <f t="shared" si="120"/>
        <v>Null</v>
      </c>
      <c r="OG78" t="str">
        <f t="shared" si="121"/>
        <v>No RI for Comparison</v>
      </c>
      <c r="OH78" t="str">
        <f t="shared" si="122"/>
        <v>Null</v>
      </c>
      <c r="OI78" t="str">
        <f t="shared" si="123"/>
        <v>Null</v>
      </c>
      <c r="OJ78" t="str">
        <f t="shared" si="124"/>
        <v>Null</v>
      </c>
      <c r="OK78" t="str">
        <f t="shared" si="125"/>
        <v>Null</v>
      </c>
      <c r="OL78" t="str">
        <f t="shared" si="126"/>
        <v>Null</v>
      </c>
      <c r="OM78" t="str">
        <f t="shared" si="127"/>
        <v>Null</v>
      </c>
      <c r="ON78" t="str">
        <f t="shared" si="128"/>
        <v>Null</v>
      </c>
      <c r="OO78" t="str">
        <f t="shared" si="129"/>
        <v>Null RI</v>
      </c>
      <c r="OP78" t="str">
        <f ca="1">IF(AND(HR78&lt;&gt;"",JJ78&lt;600),IF(HT78="Advancing","Tier 2","Tier 3"),IF(JI78="","Null",IF(OR(E78="K",E78&lt;3),"FRA Recommended",IF(JJ78&gt;=IF(E78&lt;6,400,600),IF(JJ78&lt;VLOOKUP(E78,Lookups!$AP$3:$AR$16,3,FALSE),"Tier 2","Core"),IF(JJ78&lt;400,IF(RAND()&lt;0.81,"Tier 3","Tier 2"),IF(RAND()&lt;0.51,"Tier 3","Tier 2"))))))</f>
        <v>Null</v>
      </c>
      <c r="OQ78" t="str">
        <f t="shared" si="130"/>
        <v>Null</v>
      </c>
      <c r="OR78" t="str">
        <f t="shared" si="131"/>
        <v>Null</v>
      </c>
      <c r="OS78" t="str">
        <f t="shared" si="132"/>
        <v>Null</v>
      </c>
      <c r="OT78" t="str">
        <f t="shared" si="133"/>
        <v>No RI Tests</v>
      </c>
      <c r="OU78" s="159" t="str">
        <f t="shared" si="134"/>
        <v>No PI Tests</v>
      </c>
      <c r="OV78" t="str">
        <f t="shared" si="135"/>
        <v>No PI Tests</v>
      </c>
      <c r="OW78" t="str">
        <f t="shared" si="136"/>
        <v>No PI Tests</v>
      </c>
      <c r="OX78" t="str">
        <f t="shared" si="137"/>
        <v>No PI Tests</v>
      </c>
      <c r="OY78" t="str">
        <f t="shared" si="138"/>
        <v>No PI Tests</v>
      </c>
      <c r="OZ78" t="str">
        <f t="shared" si="139"/>
        <v>No PI Tests</v>
      </c>
      <c r="PA78" s="159" t="str">
        <f t="shared" si="140"/>
        <v>No PI Tests</v>
      </c>
      <c r="PB78" t="str">
        <f t="shared" si="141"/>
        <v>No PI Tests</v>
      </c>
      <c r="PC78" t="str">
        <f t="shared" si="142"/>
        <v>No PI Tests</v>
      </c>
      <c r="PD78" t="str">
        <f t="shared" si="143"/>
        <v>No PI Tests</v>
      </c>
      <c r="PE78" t="str">
        <f t="shared" si="144"/>
        <v>No PI Tests</v>
      </c>
      <c r="PF78" t="str">
        <f t="shared" si="145"/>
        <v>No PI Tests</v>
      </c>
      <c r="PG78" t="str">
        <f t="shared" si="146"/>
        <v>No PI Tests</v>
      </c>
      <c r="PH78">
        <f t="shared" si="147"/>
        <v>0</v>
      </c>
      <c r="PI78">
        <f t="shared" si="148"/>
        <v>0</v>
      </c>
      <c r="PJ78" t="str">
        <f t="shared" si="149"/>
        <v>Null</v>
      </c>
      <c r="PK78" t="str">
        <f>IF(HR78="","Null",IF(E78&lt;3,"Null",IF(HU78=0,0,IF(HS78="Form 1",VLOOKUP(HU78,Lookups!$BE$3:$BP$63,E78,FALSE),IF(HS78="Form 2",VLOOKUP(HU78,Lookups!$BE$67:$BP$127,E78,FALSE),VLOOKUP(HU78,Lookups!$BE$130:$BP$190,E78,FALSE))))))</f>
        <v>Null</v>
      </c>
      <c r="PL78" t="str">
        <f t="shared" si="150"/>
        <v>Null</v>
      </c>
      <c r="PM78" t="str">
        <f>IF($PH78=0,"Null",IF(E78&lt;3,"Null",IF(OX78=0,0,IF(OV78="Form 1",VLOOKUP(OX78,Lookups!$BE$3:$BP$63,E78,FALSE),IF(OV78="Form 2",VLOOKUP(OX78,Lookups!$BE$67:$BP$127,E78,FALSE),VLOOKUP(OX78,Lookups!$BE$130:$BP$190,E78,FALSE))))))</f>
        <v>Null</v>
      </c>
      <c r="PN78" t="str">
        <f t="shared" si="151"/>
        <v>Null</v>
      </c>
      <c r="PO78" t="str">
        <f t="shared" si="152"/>
        <v>Null</v>
      </c>
      <c r="PP78" t="str">
        <f t="shared" si="153"/>
        <v>Null</v>
      </c>
      <c r="PQ78" t="str">
        <f>IF(HR78="","Null",IF(E78&lt;3,"Null",IF(HV78=0,0,IF(HS78="Form 1",VLOOKUP(HV78,Lookups!$BR$3:$CC$63,E78,FALSE),IF(HS78="Form 2",VLOOKUP(HV78,Lookups!$BR$67:$CC$127,E78,FALSE),VLOOKUP(HV78,Lookups!$BR$130:$CC$190,E78,FALSE))))))</f>
        <v>Null</v>
      </c>
      <c r="PR78" t="str">
        <f t="shared" si="154"/>
        <v>Null</v>
      </c>
      <c r="PS78" t="str">
        <f>IF(HR78="","Null",IF(E78&lt;3,"Null",IF(OY78=0,0,IF(OW78="Form 1",VLOOKUP(OY78,Lookups!$BR$3:$CC$63,E78,FALSE),IF(OW78="Form 2",VLOOKUP(OY78,Lookups!$BR$67:$CC$127,E78,FALSE),VLOOKUP(OY78,Lookups!$BR$130:$CC$190,E78,FALSE))))))</f>
        <v>Null</v>
      </c>
      <c r="PT78" t="str">
        <f t="shared" si="155"/>
        <v>Null</v>
      </c>
      <c r="PU78" t="str">
        <f t="shared" si="156"/>
        <v>Null</v>
      </c>
      <c r="PV78" t="str">
        <f t="shared" si="157"/>
        <v>Null</v>
      </c>
      <c r="PW78" t="str">
        <f t="shared" si="158"/>
        <v>No PI Tests</v>
      </c>
      <c r="PX78">
        <f t="shared" si="159"/>
        <v>0</v>
      </c>
      <c r="PY78">
        <f t="shared" si="160"/>
        <v>0</v>
      </c>
      <c r="PZ78" t="str">
        <f t="shared" si="161"/>
        <v>Null</v>
      </c>
      <c r="QA78" t="str">
        <f t="shared" si="162"/>
        <v>Null</v>
      </c>
      <c r="QB78" t="str">
        <f t="shared" si="163"/>
        <v>Null</v>
      </c>
      <c r="QC78" t="str">
        <f>IF($MS78="System 44 Record",IF(BQ78&lt;MEDIAN(Directions!$F$3,Directions!$F$6),"Mid-Year Exited Student","Full Year Participant")&amp;IF(BP78&lt;Directions!$F$3,", Started Prior Year",", Started This Year"),"Null")</f>
        <v>Null</v>
      </c>
      <c r="QD78" t="str">
        <f t="shared" si="164"/>
        <v>Null</v>
      </c>
      <c r="QE78">
        <f t="shared" si="165"/>
        <v>0</v>
      </c>
      <c r="QF78">
        <f t="shared" si="166"/>
        <v>0</v>
      </c>
      <c r="QG78">
        <f t="shared" si="167"/>
        <v>0</v>
      </c>
      <c r="QH78">
        <f t="shared" si="168"/>
        <v>0</v>
      </c>
      <c r="QI78">
        <f t="shared" si="169"/>
        <v>0</v>
      </c>
      <c r="QJ78" t="str">
        <f t="shared" si="170"/>
        <v>Used None</v>
      </c>
      <c r="QK78" t="str">
        <f t="shared" si="171"/>
        <v>Null</v>
      </c>
      <c r="QL78" t="str">
        <f t="shared" si="172"/>
        <v>Null</v>
      </c>
      <c r="QM78" t="str">
        <f>IF($MS78="READ 180 Record",IF(AQ78="","Null",VLOOKUP(JJ78,Lookups!$DX$3:$EB$2054,AN78+1,FALSE)),"Null")</f>
        <v>Null</v>
      </c>
      <c r="QN78" t="str">
        <f t="shared" si="173"/>
        <v>Null</v>
      </c>
    </row>
    <row r="79" spans="1:456" x14ac:dyDescent="0.25">
      <c r="A79" s="161" t="s">
        <v>1447</v>
      </c>
      <c r="B79" s="161" t="s">
        <v>1447</v>
      </c>
      <c r="C79" s="161" t="s">
        <v>1447</v>
      </c>
      <c r="D79" s="161" t="s">
        <v>1447</v>
      </c>
      <c r="E79" s="161">
        <v>4</v>
      </c>
      <c r="F79" s="161" t="s">
        <v>1447</v>
      </c>
      <c r="G79" s="161" t="s">
        <v>880</v>
      </c>
      <c r="H79" s="161" t="s">
        <v>881</v>
      </c>
      <c r="K79" s="161">
        <v>0</v>
      </c>
      <c r="L79" s="161">
        <v>0</v>
      </c>
      <c r="M79" s="161">
        <v>0</v>
      </c>
      <c r="N79" s="161">
        <v>0</v>
      </c>
      <c r="O79" s="161">
        <v>0</v>
      </c>
      <c r="P79" s="161">
        <v>0</v>
      </c>
      <c r="Q79" s="161">
        <v>0</v>
      </c>
      <c r="R79" s="161">
        <v>0</v>
      </c>
      <c r="S79" s="161">
        <v>0</v>
      </c>
      <c r="T79" s="161">
        <v>0</v>
      </c>
      <c r="U79" s="161">
        <v>0</v>
      </c>
      <c r="V79" s="161">
        <v>0</v>
      </c>
      <c r="W79" s="161">
        <v>0</v>
      </c>
      <c r="X79" s="161">
        <v>0</v>
      </c>
      <c r="AB79" s="161" t="s">
        <v>242</v>
      </c>
      <c r="AC79" s="161" t="s">
        <v>242</v>
      </c>
      <c r="AD79" s="161" t="s">
        <v>242</v>
      </c>
      <c r="AE79" s="161" t="s">
        <v>242</v>
      </c>
      <c r="AF79" s="161" t="s">
        <v>242</v>
      </c>
      <c r="AG79" s="161" t="s">
        <v>242</v>
      </c>
      <c r="AH79" s="161" t="s">
        <v>242</v>
      </c>
      <c r="AI79" s="161">
        <v>20150801</v>
      </c>
      <c r="AJ79" s="161">
        <v>20160525</v>
      </c>
      <c r="AK79" s="161" t="s">
        <v>869</v>
      </c>
      <c r="AL79" t="s">
        <v>1078</v>
      </c>
      <c r="BN79" t="s">
        <v>1079</v>
      </c>
      <c r="ET79" s="161">
        <v>0</v>
      </c>
      <c r="EU79" s="161">
        <v>0</v>
      </c>
      <c r="EV79" s="161">
        <v>0</v>
      </c>
      <c r="EW79" s="161">
        <v>0</v>
      </c>
      <c r="EX79" s="161">
        <v>0</v>
      </c>
      <c r="EY79" s="161">
        <v>0</v>
      </c>
      <c r="EZ79" s="161">
        <v>0</v>
      </c>
      <c r="FA79" s="161">
        <v>0</v>
      </c>
      <c r="FB79" s="161">
        <v>0</v>
      </c>
      <c r="FC79" s="161">
        <v>0</v>
      </c>
      <c r="FD79" s="161">
        <v>0</v>
      </c>
      <c r="FE79" s="161">
        <v>0</v>
      </c>
      <c r="HN79" s="161" t="s">
        <v>881</v>
      </c>
      <c r="JB79" s="161" t="s">
        <v>881</v>
      </c>
      <c r="JC79" s="161">
        <v>0</v>
      </c>
      <c r="JD79" s="161">
        <v>0</v>
      </c>
      <c r="JE79" s="161">
        <v>0</v>
      </c>
      <c r="JF79" s="161">
        <v>0</v>
      </c>
      <c r="MN79" t="str">
        <f t="shared" si="87"/>
        <v>NoNoNoNoNoNo</v>
      </c>
      <c r="MO79" t="str">
        <f>IF(AND(MN79="NoNoNoNoNoNo",JI79=""),"No Programs",VLOOKUP(MN79,Lookups!$DA$4:$DB$67,2,FALSE))</f>
        <v>No Programs</v>
      </c>
      <c r="MP79">
        <f t="shared" si="88"/>
        <v>0</v>
      </c>
      <c r="MQ79" t="str">
        <f t="shared" si="89"/>
        <v>No Program Use</v>
      </c>
      <c r="MR79" t="str">
        <f>Directions!$D$3</f>
        <v>Usage</v>
      </c>
      <c r="MS79" t="str">
        <f>VLOOKUP(MQ79,Lookups!$CU$71:$CV$80,2,FALSE)</f>
        <v>Exclude</v>
      </c>
      <c r="MT79">
        <f t="shared" si="90"/>
        <v>0</v>
      </c>
      <c r="MU79">
        <f t="shared" si="91"/>
        <v>0</v>
      </c>
      <c r="MV79">
        <f t="shared" si="92"/>
        <v>0</v>
      </c>
      <c r="MW79">
        <f t="shared" si="93"/>
        <v>0</v>
      </c>
      <c r="MX79">
        <f t="shared" si="94"/>
        <v>0</v>
      </c>
      <c r="MY79" t="str">
        <f t="shared" si="95"/>
        <v>Not Used</v>
      </c>
      <c r="MZ79">
        <f t="shared" si="96"/>
        <v>0</v>
      </c>
      <c r="NA79" t="str">
        <f t="shared" si="97"/>
        <v>Not Available</v>
      </c>
      <c r="NB79" t="str">
        <f t="shared" si="98"/>
        <v>Not Available</v>
      </c>
      <c r="NC79" t="str">
        <f t="shared" si="99"/>
        <v>4 Not Indicated</v>
      </c>
      <c r="ND79" t="str">
        <f t="shared" si="100"/>
        <v>4 Not Indicated</v>
      </c>
      <c r="NE79" t="str">
        <f t="shared" si="101"/>
        <v>4 Not Indicated</v>
      </c>
      <c r="NF79" t="str">
        <f t="shared" si="102"/>
        <v>4 Not Indicated</v>
      </c>
      <c r="NG79" t="str">
        <f t="shared" si="103"/>
        <v>4 Not Indicated</v>
      </c>
      <c r="NH79" s="159" t="str">
        <f t="shared" si="104"/>
        <v>Null</v>
      </c>
      <c r="NI79" t="str">
        <f t="shared" si="105"/>
        <v>Null</v>
      </c>
      <c r="NJ79" s="159" t="str">
        <f t="shared" si="106"/>
        <v>Null</v>
      </c>
      <c r="NK79" t="str">
        <f t="shared" si="107"/>
        <v>Null</v>
      </c>
      <c r="NL79" t="str">
        <f t="shared" si="108"/>
        <v>No RI Tests</v>
      </c>
      <c r="NM79">
        <f t="shared" si="109"/>
        <v>0</v>
      </c>
      <c r="NN79" t="str">
        <f>IF(OR(E79="PK",E79="K",JJ79=""),"Null",INDEX(Lookups!$EZ$4:$FW$18,MATCH($JJ79,Lookups!$EY$4:$EY$18,1),MATCH($E79,Lookups!$EZ$3:$FW$3,0)))</f>
        <v>Null</v>
      </c>
      <c r="NO79" t="str">
        <f>IF(OR(E79="PK",E79="K",JJ79=""),"Null",INDEX(Lookups!$EZ$4:$FW$18,MATCH($JJ79,Lookups!$EY$4:$EY$18,1),MATCH($E79,Lookups!$EZ$3:$FW$3,0) + 1))</f>
        <v>Null</v>
      </c>
      <c r="NP79" t="str">
        <f t="shared" si="110"/>
        <v>Null</v>
      </c>
      <c r="NQ79" t="str">
        <f t="shared" si="111"/>
        <v>Null</v>
      </c>
      <c r="NR79" t="str">
        <f t="shared" si="112"/>
        <v>Null</v>
      </c>
      <c r="NS79" t="str">
        <f t="shared" si="113"/>
        <v>No RI Tests</v>
      </c>
      <c r="NT79" t="str">
        <f t="shared" si="114"/>
        <v>No RI Tests</v>
      </c>
      <c r="NU79" t="str">
        <f t="shared" si="115"/>
        <v>No RI Tests</v>
      </c>
      <c r="NV79" s="183" t="str">
        <f t="array" ref="NV79">IF($NL79="No RI Tests","No RI Tests",VLOOKUP(IF(AND(E79="K",JJ79&lt;280),3,IF(AND(E79="K",JJ79&gt;=280),4,MAX(IF(E79=Lookups!$DF$6:$DF$99,IF(JJ79&gt;=Lookups!$DG$6:$DG$99,Lookups!$DH$6:$DH$99))))),Lookups!$DE$104:$DG$108,2,FALSE))</f>
        <v>No RI Tests</v>
      </c>
      <c r="NW79" s="161" t="str">
        <f t="array" ref="NW79">IF($NL79="No RI Tests","No RI Tests",VLOOKUP(IF(AND(E79="K",JH79&lt;280),3,IF(AND(E79="K",JH79&gt;=280),4,MAX(IF(E79=Lookups!$DF$6:$DF$99,IF(NI79&gt;=Lookups!$DG$6:$DG$99,Lookups!$DH$6:$DH$99))))),Lookups!$DE$104:$DG$108,2,FALSE))</f>
        <v>No RI Tests</v>
      </c>
      <c r="NX79" s="161" t="str">
        <f t="array" ref="NX79">IF($NL79="No RI Tests","No RI Tests",VLOOKUP(IF(AND(E79="K",NK79&lt;280),3,IF(AND(E79="K",NK79&gt;=280),4,MAX(IF(E79=Lookups!$DF$6:$DF$99,IF(NK79&gt;=Lookups!$DG$6:$DG$99,Lookups!$DH$6:$DH$99))))),Lookups!$DE$104:$DG$108,2,FALSE))</f>
        <v>No RI Tests</v>
      </c>
      <c r="NY79" t="str">
        <f t="shared" si="116"/>
        <v>Null</v>
      </c>
      <c r="NZ79" t="str">
        <f t="shared" si="117"/>
        <v>Null</v>
      </c>
      <c r="OA79" t="str">
        <f t="shared" si="118"/>
        <v>No RI for Comparison</v>
      </c>
      <c r="OB79" s="161" t="str">
        <f t="array" ref="OB79">IF($NL79="No RI Tests","No RI Tests",IF(E79="K","N/A",VLOOKUP(MAX(IF(E79=Lookups!$DF$6:$DF$99,IF(JJ79&gt;=Lookups!$DG$6:$DG$99,Lookups!$DI$6:$DI$99))),Lookups!$DE$104:$DG$108,3,FALSE)))</f>
        <v>No RI Tests</v>
      </c>
      <c r="OC79" s="161" t="str">
        <f t="array" ref="OC79">IF($NL79="No RI Tests","No RI Tests",IF(E79="K","N/A",VLOOKUP(MAX(IF(E79=Lookups!$DF$6:$DF$99,IF(NI79&gt;=Lookups!$DG$6:$DG$99,Lookups!$DI$6:$DI$99))),Lookups!$DE$104:$DG$108,3,FALSE)))</f>
        <v>No RI Tests</v>
      </c>
      <c r="OD79" s="161" t="str">
        <f t="array" ref="OD79">IF($NL79="No RI Tests","No RI Tests",IF(E79="K","N/A",VLOOKUP(MAX(IF(E79=Lookups!$DF$6:$DF$99,IF(NK79&gt;=Lookups!$DG$6:$DG$99,Lookups!$DI$6:$DI$99))),Lookups!$DE$104:$DG$108,3,FALSE)))</f>
        <v>No RI Tests</v>
      </c>
      <c r="OE79" t="str">
        <f t="shared" si="119"/>
        <v>Null</v>
      </c>
      <c r="OF79" t="str">
        <f t="shared" si="120"/>
        <v>Null</v>
      </c>
      <c r="OG79" t="str">
        <f t="shared" si="121"/>
        <v>No RI for Comparison</v>
      </c>
      <c r="OH79" t="str">
        <f t="shared" si="122"/>
        <v>Null</v>
      </c>
      <c r="OI79" t="str">
        <f t="shared" si="123"/>
        <v>Null</v>
      </c>
      <c r="OJ79" t="str">
        <f t="shared" si="124"/>
        <v>Null</v>
      </c>
      <c r="OK79" t="str">
        <f t="shared" si="125"/>
        <v>Null</v>
      </c>
      <c r="OL79" t="str">
        <f t="shared" si="126"/>
        <v>Null</v>
      </c>
      <c r="OM79" t="str">
        <f t="shared" si="127"/>
        <v>Null</v>
      </c>
      <c r="ON79" t="str">
        <f t="shared" si="128"/>
        <v>Null</v>
      </c>
      <c r="OO79" t="str">
        <f t="shared" si="129"/>
        <v>Null RI</v>
      </c>
      <c r="OP79" t="str">
        <f ca="1">IF(AND(HR79&lt;&gt;"",JJ79&lt;600),IF(HT79="Advancing","Tier 2","Tier 3"),IF(JI79="","Null",IF(OR(E79="K",E79&lt;3),"FRA Recommended",IF(JJ79&gt;=IF(E79&lt;6,400,600),IF(JJ79&lt;VLOOKUP(E79,Lookups!$AP$3:$AR$16,3,FALSE),"Tier 2","Core"),IF(JJ79&lt;400,IF(RAND()&lt;0.81,"Tier 3","Tier 2"),IF(RAND()&lt;0.51,"Tier 3","Tier 2"))))))</f>
        <v>Null</v>
      </c>
      <c r="OQ79" t="str">
        <f t="shared" si="130"/>
        <v>Null</v>
      </c>
      <c r="OR79" t="str">
        <f t="shared" si="131"/>
        <v>Null</v>
      </c>
      <c r="OS79" t="str">
        <f t="shared" si="132"/>
        <v>Null</v>
      </c>
      <c r="OT79" t="str">
        <f t="shared" si="133"/>
        <v>No RI Tests</v>
      </c>
      <c r="OU79" s="159" t="str">
        <f t="shared" si="134"/>
        <v>No PI Tests</v>
      </c>
      <c r="OV79" t="str">
        <f t="shared" si="135"/>
        <v>No PI Tests</v>
      </c>
      <c r="OW79" t="str">
        <f t="shared" si="136"/>
        <v>No PI Tests</v>
      </c>
      <c r="OX79" t="str">
        <f t="shared" si="137"/>
        <v>No PI Tests</v>
      </c>
      <c r="OY79" t="str">
        <f t="shared" si="138"/>
        <v>No PI Tests</v>
      </c>
      <c r="OZ79" t="str">
        <f t="shared" si="139"/>
        <v>No PI Tests</v>
      </c>
      <c r="PA79" s="159" t="str">
        <f t="shared" si="140"/>
        <v>No PI Tests</v>
      </c>
      <c r="PB79" t="str">
        <f t="shared" si="141"/>
        <v>No PI Tests</v>
      </c>
      <c r="PC79" t="str">
        <f t="shared" si="142"/>
        <v>No PI Tests</v>
      </c>
      <c r="PD79" t="str">
        <f t="shared" si="143"/>
        <v>No PI Tests</v>
      </c>
      <c r="PE79" t="str">
        <f t="shared" si="144"/>
        <v>No PI Tests</v>
      </c>
      <c r="PF79" t="str">
        <f t="shared" si="145"/>
        <v>No PI Tests</v>
      </c>
      <c r="PG79" t="str">
        <f t="shared" si="146"/>
        <v>No PI Tests</v>
      </c>
      <c r="PH79">
        <f t="shared" si="147"/>
        <v>0</v>
      </c>
      <c r="PI79">
        <f t="shared" si="148"/>
        <v>0</v>
      </c>
      <c r="PJ79" t="str">
        <f t="shared" si="149"/>
        <v>Null</v>
      </c>
      <c r="PK79" t="str">
        <f>IF(HR79="","Null",IF(E79&lt;3,"Null",IF(HU79=0,0,IF(HS79="Form 1",VLOOKUP(HU79,Lookups!$BE$3:$BP$63,E79,FALSE),IF(HS79="Form 2",VLOOKUP(HU79,Lookups!$BE$67:$BP$127,E79,FALSE),VLOOKUP(HU79,Lookups!$BE$130:$BP$190,E79,FALSE))))))</f>
        <v>Null</v>
      </c>
      <c r="PL79" t="str">
        <f t="shared" si="150"/>
        <v>Null</v>
      </c>
      <c r="PM79" t="str">
        <f>IF($PH79=0,"Null",IF(E79&lt;3,"Null",IF(OX79=0,0,IF(OV79="Form 1",VLOOKUP(OX79,Lookups!$BE$3:$BP$63,E79,FALSE),IF(OV79="Form 2",VLOOKUP(OX79,Lookups!$BE$67:$BP$127,E79,FALSE),VLOOKUP(OX79,Lookups!$BE$130:$BP$190,E79,FALSE))))))</f>
        <v>Null</v>
      </c>
      <c r="PN79" t="str">
        <f t="shared" si="151"/>
        <v>Null</v>
      </c>
      <c r="PO79" t="str">
        <f t="shared" si="152"/>
        <v>Null</v>
      </c>
      <c r="PP79" t="str">
        <f t="shared" si="153"/>
        <v>Null</v>
      </c>
      <c r="PQ79" t="str">
        <f>IF(HR79="","Null",IF(E79&lt;3,"Null",IF(HV79=0,0,IF(HS79="Form 1",VLOOKUP(HV79,Lookups!$BR$3:$CC$63,E79,FALSE),IF(HS79="Form 2",VLOOKUP(HV79,Lookups!$BR$67:$CC$127,E79,FALSE),VLOOKUP(HV79,Lookups!$BR$130:$CC$190,E79,FALSE))))))</f>
        <v>Null</v>
      </c>
      <c r="PR79" t="str">
        <f t="shared" si="154"/>
        <v>Null</v>
      </c>
      <c r="PS79" t="str">
        <f>IF(HR79="","Null",IF(E79&lt;3,"Null",IF(OY79=0,0,IF(OW79="Form 1",VLOOKUP(OY79,Lookups!$BR$3:$CC$63,E79,FALSE),IF(OW79="Form 2",VLOOKUP(OY79,Lookups!$BR$67:$CC$127,E79,FALSE),VLOOKUP(OY79,Lookups!$BR$130:$CC$190,E79,FALSE))))))</f>
        <v>Null</v>
      </c>
      <c r="PT79" t="str">
        <f t="shared" si="155"/>
        <v>Null</v>
      </c>
      <c r="PU79" t="str">
        <f t="shared" si="156"/>
        <v>Null</v>
      </c>
      <c r="PV79" t="str">
        <f t="shared" si="157"/>
        <v>Null</v>
      </c>
      <c r="PW79" t="str">
        <f t="shared" si="158"/>
        <v>No PI Tests</v>
      </c>
      <c r="PX79">
        <f t="shared" si="159"/>
        <v>0</v>
      </c>
      <c r="PY79">
        <f t="shared" si="160"/>
        <v>0</v>
      </c>
      <c r="PZ79" t="str">
        <f t="shared" si="161"/>
        <v>Null</v>
      </c>
      <c r="QA79" t="str">
        <f t="shared" si="162"/>
        <v>Null</v>
      </c>
      <c r="QB79" t="str">
        <f t="shared" si="163"/>
        <v>Null</v>
      </c>
      <c r="QC79" t="str">
        <f>IF($MS79="System 44 Record",IF(BQ79&lt;MEDIAN(Directions!$F$3,Directions!$F$6),"Mid-Year Exited Student","Full Year Participant")&amp;IF(BP79&lt;Directions!$F$3,", Started Prior Year",", Started This Year"),"Null")</f>
        <v>Null</v>
      </c>
      <c r="QD79" t="str">
        <f t="shared" si="164"/>
        <v>Null</v>
      </c>
      <c r="QE79">
        <f t="shared" si="165"/>
        <v>0</v>
      </c>
      <c r="QF79">
        <f t="shared" si="166"/>
        <v>0</v>
      </c>
      <c r="QG79">
        <f t="shared" si="167"/>
        <v>0</v>
      </c>
      <c r="QH79">
        <f t="shared" si="168"/>
        <v>0</v>
      </c>
      <c r="QI79">
        <f t="shared" si="169"/>
        <v>0</v>
      </c>
      <c r="QJ79" t="str">
        <f t="shared" si="170"/>
        <v>Used None</v>
      </c>
      <c r="QK79" t="str">
        <f t="shared" si="171"/>
        <v>Null</v>
      </c>
      <c r="QL79" t="str">
        <f t="shared" si="172"/>
        <v>Null</v>
      </c>
      <c r="QM79" t="str">
        <f>IF($MS79="READ 180 Record",IF(AQ79="","Null",VLOOKUP(JJ79,Lookups!$DX$3:$EB$2054,AN79+1,FALSE)),"Null")</f>
        <v>Null</v>
      </c>
      <c r="QN79" t="str">
        <f t="shared" si="173"/>
        <v>Null</v>
      </c>
    </row>
    <row r="80" spans="1:456" x14ac:dyDescent="0.25">
      <c r="A80" s="161" t="s">
        <v>1447</v>
      </c>
      <c r="B80" s="161" t="s">
        <v>1447</v>
      </c>
      <c r="C80" s="161" t="s">
        <v>1447</v>
      </c>
      <c r="D80" s="161" t="s">
        <v>1447</v>
      </c>
      <c r="E80" s="161">
        <v>1</v>
      </c>
      <c r="F80" s="161" t="s">
        <v>1447</v>
      </c>
      <c r="G80" s="161" t="s">
        <v>880</v>
      </c>
      <c r="H80" s="161" t="s">
        <v>881</v>
      </c>
      <c r="K80" s="161">
        <v>0</v>
      </c>
      <c r="L80" s="161">
        <v>0</v>
      </c>
      <c r="M80" s="161">
        <v>0</v>
      </c>
      <c r="N80" s="161">
        <v>0</v>
      </c>
      <c r="O80" s="161">
        <v>0</v>
      </c>
      <c r="P80" s="161">
        <v>0</v>
      </c>
      <c r="Q80" s="161">
        <v>0</v>
      </c>
      <c r="R80" s="161">
        <v>0</v>
      </c>
      <c r="S80" s="161">
        <v>0</v>
      </c>
      <c r="T80" s="161">
        <v>0</v>
      </c>
      <c r="U80" s="161">
        <v>0</v>
      </c>
      <c r="V80" s="161">
        <v>0</v>
      </c>
      <c r="W80" s="161">
        <v>0</v>
      </c>
      <c r="X80" s="161">
        <v>0</v>
      </c>
      <c r="AB80" s="161" t="s">
        <v>242</v>
      </c>
      <c r="AC80" s="161" t="s">
        <v>242</v>
      </c>
      <c r="AD80" s="161" t="s">
        <v>242</v>
      </c>
      <c r="AE80" s="161" t="s">
        <v>242</v>
      </c>
      <c r="AF80" s="161" t="s">
        <v>242</v>
      </c>
      <c r="AG80" s="161" t="s">
        <v>242</v>
      </c>
      <c r="AH80" s="161" t="s">
        <v>242</v>
      </c>
      <c r="AI80" s="161">
        <v>20150801</v>
      </c>
      <c r="AJ80" s="161">
        <v>20160525</v>
      </c>
      <c r="AK80" s="161" t="s">
        <v>869</v>
      </c>
      <c r="AL80" t="s">
        <v>1078</v>
      </c>
      <c r="BN80" t="s">
        <v>1079</v>
      </c>
      <c r="ET80" s="161">
        <v>0</v>
      </c>
      <c r="EU80" s="161">
        <v>0</v>
      </c>
      <c r="EV80" s="161">
        <v>0</v>
      </c>
      <c r="EW80" s="161">
        <v>0</v>
      </c>
      <c r="EX80" s="161">
        <v>0</v>
      </c>
      <c r="EY80" s="161">
        <v>0</v>
      </c>
      <c r="EZ80" s="161">
        <v>0</v>
      </c>
      <c r="FA80" s="161">
        <v>0</v>
      </c>
      <c r="FB80" s="161">
        <v>0</v>
      </c>
      <c r="FC80" s="161">
        <v>0</v>
      </c>
      <c r="FD80" s="161">
        <v>0</v>
      </c>
      <c r="FE80" s="161">
        <v>0</v>
      </c>
      <c r="HN80" s="161" t="s">
        <v>881</v>
      </c>
      <c r="JB80" s="161" t="s">
        <v>881</v>
      </c>
      <c r="JC80" s="161">
        <v>0</v>
      </c>
      <c r="JD80" s="161">
        <v>0</v>
      </c>
      <c r="JE80" s="161">
        <v>0</v>
      </c>
      <c r="JF80" s="161">
        <v>0</v>
      </c>
      <c r="MN80" t="str">
        <f t="shared" si="87"/>
        <v>NoNoNoNoNoNo</v>
      </c>
      <c r="MO80" t="str">
        <f>IF(AND(MN80="NoNoNoNoNoNo",JI80=""),"No Programs",VLOOKUP(MN80,Lookups!$DA$4:$DB$67,2,FALSE))</f>
        <v>No Programs</v>
      </c>
      <c r="MP80">
        <f t="shared" si="88"/>
        <v>0</v>
      </c>
      <c r="MQ80" t="str">
        <f t="shared" si="89"/>
        <v>No Program Use</v>
      </c>
      <c r="MR80" t="str">
        <f>Directions!$D$3</f>
        <v>Usage</v>
      </c>
      <c r="MS80" t="str">
        <f>VLOOKUP(MQ80,Lookups!$CU$71:$CV$80,2,FALSE)</f>
        <v>Exclude</v>
      </c>
      <c r="MT80">
        <f t="shared" si="90"/>
        <v>0</v>
      </c>
      <c r="MU80">
        <f t="shared" si="91"/>
        <v>0</v>
      </c>
      <c r="MV80">
        <f t="shared" si="92"/>
        <v>0</v>
      </c>
      <c r="MW80">
        <f t="shared" si="93"/>
        <v>0</v>
      </c>
      <c r="MX80">
        <f t="shared" si="94"/>
        <v>0</v>
      </c>
      <c r="MY80" t="str">
        <f t="shared" si="95"/>
        <v>Not Used</v>
      </c>
      <c r="MZ80">
        <f t="shared" si="96"/>
        <v>0</v>
      </c>
      <c r="NA80" t="str">
        <f t="shared" si="97"/>
        <v>Not Available</v>
      </c>
      <c r="NB80" t="str">
        <f t="shared" si="98"/>
        <v>Not Available</v>
      </c>
      <c r="NC80" t="str">
        <f t="shared" si="99"/>
        <v>4 Not Indicated</v>
      </c>
      <c r="ND80" t="str">
        <f t="shared" si="100"/>
        <v>4 Not Indicated</v>
      </c>
      <c r="NE80" t="str">
        <f t="shared" si="101"/>
        <v>4 Not Indicated</v>
      </c>
      <c r="NF80" t="str">
        <f t="shared" si="102"/>
        <v>4 Not Indicated</v>
      </c>
      <c r="NG80" t="str">
        <f t="shared" si="103"/>
        <v>4 Not Indicated</v>
      </c>
      <c r="NH80" s="159" t="str">
        <f t="shared" si="104"/>
        <v>Null</v>
      </c>
      <c r="NI80" t="str">
        <f t="shared" si="105"/>
        <v>Null</v>
      </c>
      <c r="NJ80" s="159" t="str">
        <f t="shared" si="106"/>
        <v>Null</v>
      </c>
      <c r="NK80" t="str">
        <f t="shared" si="107"/>
        <v>Null</v>
      </c>
      <c r="NL80" t="str">
        <f t="shared" si="108"/>
        <v>No RI Tests</v>
      </c>
      <c r="NM80">
        <f t="shared" si="109"/>
        <v>0</v>
      </c>
      <c r="NN80" t="str">
        <f>IF(OR(E80="PK",E80="K",JJ80=""),"Null",INDEX(Lookups!$EZ$4:$FW$18,MATCH($JJ80,Lookups!$EY$4:$EY$18,1),MATCH($E80,Lookups!$EZ$3:$FW$3,0)))</f>
        <v>Null</v>
      </c>
      <c r="NO80" t="str">
        <f>IF(OR(E80="PK",E80="K",JJ80=""),"Null",INDEX(Lookups!$EZ$4:$FW$18,MATCH($JJ80,Lookups!$EY$4:$EY$18,1),MATCH($E80,Lookups!$EZ$3:$FW$3,0) + 1))</f>
        <v>Null</v>
      </c>
      <c r="NP80" t="str">
        <f t="shared" si="110"/>
        <v>Null</v>
      </c>
      <c r="NQ80" t="str">
        <f t="shared" si="111"/>
        <v>Null</v>
      </c>
      <c r="NR80" t="str">
        <f t="shared" si="112"/>
        <v>Null</v>
      </c>
      <c r="NS80" t="str">
        <f t="shared" si="113"/>
        <v>No RI Tests</v>
      </c>
      <c r="NT80" t="str">
        <f t="shared" si="114"/>
        <v>No RI Tests</v>
      </c>
      <c r="NU80" t="str">
        <f t="shared" si="115"/>
        <v>No RI Tests</v>
      </c>
      <c r="NV80" s="183" t="str">
        <f t="array" ref="NV80">IF($NL80="No RI Tests","No RI Tests",VLOOKUP(IF(AND(E80="K",JJ80&lt;280),3,IF(AND(E80="K",JJ80&gt;=280),4,MAX(IF(E80=Lookups!$DF$6:$DF$99,IF(JJ80&gt;=Lookups!$DG$6:$DG$99,Lookups!$DH$6:$DH$99))))),Lookups!$DE$104:$DG$108,2,FALSE))</f>
        <v>No RI Tests</v>
      </c>
      <c r="NW80" s="161" t="str">
        <f t="array" ref="NW80">IF($NL80="No RI Tests","No RI Tests",VLOOKUP(IF(AND(E80="K",JH80&lt;280),3,IF(AND(E80="K",JH80&gt;=280),4,MAX(IF(E80=Lookups!$DF$6:$DF$99,IF(NI80&gt;=Lookups!$DG$6:$DG$99,Lookups!$DH$6:$DH$99))))),Lookups!$DE$104:$DG$108,2,FALSE))</f>
        <v>No RI Tests</v>
      </c>
      <c r="NX80" s="161" t="str">
        <f t="array" ref="NX80">IF($NL80="No RI Tests","No RI Tests",VLOOKUP(IF(AND(E80="K",NK80&lt;280),3,IF(AND(E80="K",NK80&gt;=280),4,MAX(IF(E80=Lookups!$DF$6:$DF$99,IF(NK80&gt;=Lookups!$DG$6:$DG$99,Lookups!$DH$6:$DH$99))))),Lookups!$DE$104:$DG$108,2,FALSE))</f>
        <v>No RI Tests</v>
      </c>
      <c r="NY80" t="str">
        <f t="shared" si="116"/>
        <v>Null</v>
      </c>
      <c r="NZ80" t="str">
        <f t="shared" si="117"/>
        <v>Null</v>
      </c>
      <c r="OA80" t="str">
        <f t="shared" si="118"/>
        <v>No RI for Comparison</v>
      </c>
      <c r="OB80" s="161" t="str">
        <f t="array" ref="OB80">IF($NL80="No RI Tests","No RI Tests",IF(E80="K","N/A",VLOOKUP(MAX(IF(E80=Lookups!$DF$6:$DF$99,IF(JJ80&gt;=Lookups!$DG$6:$DG$99,Lookups!$DI$6:$DI$99))),Lookups!$DE$104:$DG$108,3,FALSE)))</f>
        <v>No RI Tests</v>
      </c>
      <c r="OC80" s="161" t="str">
        <f t="array" ref="OC80">IF($NL80="No RI Tests","No RI Tests",IF(E80="K","N/A",VLOOKUP(MAX(IF(E80=Lookups!$DF$6:$DF$99,IF(NI80&gt;=Lookups!$DG$6:$DG$99,Lookups!$DI$6:$DI$99))),Lookups!$DE$104:$DG$108,3,FALSE)))</f>
        <v>No RI Tests</v>
      </c>
      <c r="OD80" s="161" t="str">
        <f t="array" ref="OD80">IF($NL80="No RI Tests","No RI Tests",IF(E80="K","N/A",VLOOKUP(MAX(IF(E80=Lookups!$DF$6:$DF$99,IF(NK80&gt;=Lookups!$DG$6:$DG$99,Lookups!$DI$6:$DI$99))),Lookups!$DE$104:$DG$108,3,FALSE)))</f>
        <v>No RI Tests</v>
      </c>
      <c r="OE80" t="str">
        <f t="shared" si="119"/>
        <v>Null</v>
      </c>
      <c r="OF80" t="str">
        <f t="shared" si="120"/>
        <v>Null</v>
      </c>
      <c r="OG80" t="str">
        <f t="shared" si="121"/>
        <v>No RI for Comparison</v>
      </c>
      <c r="OH80" t="str">
        <f t="shared" si="122"/>
        <v>Null</v>
      </c>
      <c r="OI80" t="str">
        <f t="shared" si="123"/>
        <v>Null</v>
      </c>
      <c r="OJ80" t="str">
        <f t="shared" si="124"/>
        <v>Null</v>
      </c>
      <c r="OK80" t="str">
        <f t="shared" si="125"/>
        <v>Null</v>
      </c>
      <c r="OL80" t="str">
        <f t="shared" si="126"/>
        <v>Null</v>
      </c>
      <c r="OM80" t="str">
        <f t="shared" si="127"/>
        <v>Null</v>
      </c>
      <c r="ON80" t="str">
        <f t="shared" si="128"/>
        <v>Null</v>
      </c>
      <c r="OO80" t="str">
        <f t="shared" si="129"/>
        <v>Null RI</v>
      </c>
      <c r="OP80" t="str">
        <f ca="1">IF(AND(HR80&lt;&gt;"",JJ80&lt;600),IF(HT80="Advancing","Tier 2","Tier 3"),IF(JI80="","Null",IF(OR(E80="K",E80&lt;3),"FRA Recommended",IF(JJ80&gt;=IF(E80&lt;6,400,600),IF(JJ80&lt;VLOOKUP(E80,Lookups!$AP$3:$AR$16,3,FALSE),"Tier 2","Core"),IF(JJ80&lt;400,IF(RAND()&lt;0.81,"Tier 3","Tier 2"),IF(RAND()&lt;0.51,"Tier 3","Tier 2"))))))</f>
        <v>Null</v>
      </c>
      <c r="OQ80" t="str">
        <f t="shared" si="130"/>
        <v>Null</v>
      </c>
      <c r="OR80" t="str">
        <f t="shared" si="131"/>
        <v>Null</v>
      </c>
      <c r="OS80" t="str">
        <f t="shared" si="132"/>
        <v>Null</v>
      </c>
      <c r="OT80" t="str">
        <f t="shared" si="133"/>
        <v>No RI Tests</v>
      </c>
      <c r="OU80" s="159" t="str">
        <f t="shared" si="134"/>
        <v>No PI Tests</v>
      </c>
      <c r="OV80" t="str">
        <f t="shared" si="135"/>
        <v>No PI Tests</v>
      </c>
      <c r="OW80" t="str">
        <f t="shared" si="136"/>
        <v>No PI Tests</v>
      </c>
      <c r="OX80" t="str">
        <f t="shared" si="137"/>
        <v>No PI Tests</v>
      </c>
      <c r="OY80" t="str">
        <f t="shared" si="138"/>
        <v>No PI Tests</v>
      </c>
      <c r="OZ80" t="str">
        <f t="shared" si="139"/>
        <v>No PI Tests</v>
      </c>
      <c r="PA80" s="159" t="str">
        <f t="shared" si="140"/>
        <v>No PI Tests</v>
      </c>
      <c r="PB80" t="str">
        <f t="shared" si="141"/>
        <v>No PI Tests</v>
      </c>
      <c r="PC80" t="str">
        <f t="shared" si="142"/>
        <v>No PI Tests</v>
      </c>
      <c r="PD80" t="str">
        <f t="shared" si="143"/>
        <v>No PI Tests</v>
      </c>
      <c r="PE80" t="str">
        <f t="shared" si="144"/>
        <v>No PI Tests</v>
      </c>
      <c r="PF80" t="str">
        <f t="shared" si="145"/>
        <v>No PI Tests</v>
      </c>
      <c r="PG80" t="str">
        <f t="shared" si="146"/>
        <v>No PI Tests</v>
      </c>
      <c r="PH80">
        <f t="shared" si="147"/>
        <v>0</v>
      </c>
      <c r="PI80">
        <f t="shared" si="148"/>
        <v>0</v>
      </c>
      <c r="PJ80" t="str">
        <f t="shared" si="149"/>
        <v>Null</v>
      </c>
      <c r="PK80" t="str">
        <f>IF(HR80="","Null",IF(E80&lt;3,"Null",IF(HU80=0,0,IF(HS80="Form 1",VLOOKUP(HU80,Lookups!$BE$3:$BP$63,E80,FALSE),IF(HS80="Form 2",VLOOKUP(HU80,Lookups!$BE$67:$BP$127,E80,FALSE),VLOOKUP(HU80,Lookups!$BE$130:$BP$190,E80,FALSE))))))</f>
        <v>Null</v>
      </c>
      <c r="PL80" t="str">
        <f t="shared" si="150"/>
        <v>Null</v>
      </c>
      <c r="PM80" t="str">
        <f>IF($PH80=0,"Null",IF(E80&lt;3,"Null",IF(OX80=0,0,IF(OV80="Form 1",VLOOKUP(OX80,Lookups!$BE$3:$BP$63,E80,FALSE),IF(OV80="Form 2",VLOOKUP(OX80,Lookups!$BE$67:$BP$127,E80,FALSE),VLOOKUP(OX80,Lookups!$BE$130:$BP$190,E80,FALSE))))))</f>
        <v>Null</v>
      </c>
      <c r="PN80" t="str">
        <f t="shared" si="151"/>
        <v>Null</v>
      </c>
      <c r="PO80" t="str">
        <f t="shared" si="152"/>
        <v>Null</v>
      </c>
      <c r="PP80" t="str">
        <f t="shared" si="153"/>
        <v>Null</v>
      </c>
      <c r="PQ80" t="str">
        <f>IF(HR80="","Null",IF(E80&lt;3,"Null",IF(HV80=0,0,IF(HS80="Form 1",VLOOKUP(HV80,Lookups!$BR$3:$CC$63,E80,FALSE),IF(HS80="Form 2",VLOOKUP(HV80,Lookups!$BR$67:$CC$127,E80,FALSE),VLOOKUP(HV80,Lookups!$BR$130:$CC$190,E80,FALSE))))))</f>
        <v>Null</v>
      </c>
      <c r="PR80" t="str">
        <f t="shared" si="154"/>
        <v>Null</v>
      </c>
      <c r="PS80" t="str">
        <f>IF(HR80="","Null",IF(E80&lt;3,"Null",IF(OY80=0,0,IF(OW80="Form 1",VLOOKUP(OY80,Lookups!$BR$3:$CC$63,E80,FALSE),IF(OW80="Form 2",VLOOKUP(OY80,Lookups!$BR$67:$CC$127,E80,FALSE),VLOOKUP(OY80,Lookups!$BR$130:$CC$190,E80,FALSE))))))</f>
        <v>Null</v>
      </c>
      <c r="PT80" t="str">
        <f t="shared" si="155"/>
        <v>Null</v>
      </c>
      <c r="PU80" t="str">
        <f t="shared" si="156"/>
        <v>Null</v>
      </c>
      <c r="PV80" t="str">
        <f t="shared" si="157"/>
        <v>Null</v>
      </c>
      <c r="PW80" t="str">
        <f t="shared" si="158"/>
        <v>No PI Tests</v>
      </c>
      <c r="PX80">
        <f t="shared" si="159"/>
        <v>0</v>
      </c>
      <c r="PY80">
        <f t="shared" si="160"/>
        <v>0</v>
      </c>
      <c r="PZ80" t="str">
        <f t="shared" si="161"/>
        <v>Null</v>
      </c>
      <c r="QA80" t="str">
        <f t="shared" si="162"/>
        <v>Null</v>
      </c>
      <c r="QB80" t="str">
        <f t="shared" si="163"/>
        <v>Null</v>
      </c>
      <c r="QC80" t="str">
        <f>IF($MS80="System 44 Record",IF(BQ80&lt;MEDIAN(Directions!$F$3,Directions!$F$6),"Mid-Year Exited Student","Full Year Participant")&amp;IF(BP80&lt;Directions!$F$3,", Started Prior Year",", Started This Year"),"Null")</f>
        <v>Null</v>
      </c>
      <c r="QD80" t="str">
        <f t="shared" si="164"/>
        <v>Null</v>
      </c>
      <c r="QE80">
        <f t="shared" si="165"/>
        <v>0</v>
      </c>
      <c r="QF80">
        <f t="shared" si="166"/>
        <v>0</v>
      </c>
      <c r="QG80">
        <f t="shared" si="167"/>
        <v>0</v>
      </c>
      <c r="QH80">
        <f t="shared" si="168"/>
        <v>0</v>
      </c>
      <c r="QI80">
        <f t="shared" si="169"/>
        <v>0</v>
      </c>
      <c r="QJ80" t="str">
        <f t="shared" si="170"/>
        <v>Used None</v>
      </c>
      <c r="QK80" t="str">
        <f t="shared" si="171"/>
        <v>Null</v>
      </c>
      <c r="QL80" t="str">
        <f t="shared" si="172"/>
        <v>Null</v>
      </c>
      <c r="QM80" t="str">
        <f>IF($MS80="READ 180 Record",IF(AQ80="","Null",VLOOKUP(JJ80,Lookups!$DX$3:$EB$2054,AN80+1,FALSE)),"Null")</f>
        <v>Null</v>
      </c>
      <c r="QN80" t="str">
        <f t="shared" si="173"/>
        <v>Null</v>
      </c>
    </row>
    <row r="81" spans="1:456" x14ac:dyDescent="0.25">
      <c r="A81" s="161" t="s">
        <v>1447</v>
      </c>
      <c r="B81" s="161" t="s">
        <v>1447</v>
      </c>
      <c r="C81" s="161" t="s">
        <v>1447</v>
      </c>
      <c r="D81" s="161" t="s">
        <v>1447</v>
      </c>
      <c r="E81" s="161">
        <v>12</v>
      </c>
      <c r="F81" s="161" t="s">
        <v>1447</v>
      </c>
      <c r="G81" s="161" t="s">
        <v>880</v>
      </c>
      <c r="H81" s="161" t="s">
        <v>881</v>
      </c>
      <c r="K81" s="161">
        <v>0</v>
      </c>
      <c r="L81" s="161">
        <v>0</v>
      </c>
      <c r="M81" s="161">
        <v>0</v>
      </c>
      <c r="N81" s="161">
        <v>0</v>
      </c>
      <c r="O81" s="161">
        <v>0</v>
      </c>
      <c r="P81" s="161">
        <v>0</v>
      </c>
      <c r="Q81" s="161">
        <v>0</v>
      </c>
      <c r="R81" s="161">
        <v>0</v>
      </c>
      <c r="S81" s="161">
        <v>0</v>
      </c>
      <c r="T81" s="161">
        <v>0</v>
      </c>
      <c r="U81" s="161">
        <v>0</v>
      </c>
      <c r="V81" s="161">
        <v>0</v>
      </c>
      <c r="W81" s="161">
        <v>0</v>
      </c>
      <c r="X81" s="161">
        <v>0</v>
      </c>
      <c r="AB81" s="161" t="s">
        <v>242</v>
      </c>
      <c r="AC81" s="161" t="s">
        <v>242</v>
      </c>
      <c r="AD81" s="161" t="s">
        <v>242</v>
      </c>
      <c r="AE81" s="161" t="s">
        <v>242</v>
      </c>
      <c r="AF81" s="161" t="s">
        <v>242</v>
      </c>
      <c r="AG81" s="161" t="s">
        <v>242</v>
      </c>
      <c r="AH81" s="161" t="s">
        <v>242</v>
      </c>
      <c r="AI81" s="161">
        <v>20150801</v>
      </c>
      <c r="AJ81" s="161">
        <v>20160525</v>
      </c>
      <c r="AK81" s="161" t="s">
        <v>869</v>
      </c>
      <c r="AL81" t="s">
        <v>1078</v>
      </c>
      <c r="BN81" t="s">
        <v>1079</v>
      </c>
      <c r="ET81" s="161">
        <v>0</v>
      </c>
      <c r="EU81" s="161">
        <v>0</v>
      </c>
      <c r="EV81" s="161">
        <v>0</v>
      </c>
      <c r="EW81" s="161">
        <v>0</v>
      </c>
      <c r="EX81" s="161">
        <v>0</v>
      </c>
      <c r="EY81" s="161">
        <v>0</v>
      </c>
      <c r="EZ81" s="161">
        <v>0</v>
      </c>
      <c r="FA81" s="161">
        <v>0</v>
      </c>
      <c r="FB81" s="161">
        <v>0</v>
      </c>
      <c r="FC81" s="161">
        <v>0</v>
      </c>
      <c r="FD81" s="161">
        <v>0</v>
      </c>
      <c r="FE81" s="161">
        <v>0</v>
      </c>
      <c r="HN81" s="161" t="s">
        <v>881</v>
      </c>
      <c r="JB81" s="161" t="s">
        <v>881</v>
      </c>
      <c r="JC81" s="161">
        <v>0</v>
      </c>
      <c r="JD81" s="161">
        <v>0</v>
      </c>
      <c r="JE81" s="161">
        <v>0</v>
      </c>
      <c r="JF81" s="161">
        <v>0</v>
      </c>
      <c r="MN81" t="str">
        <f t="shared" si="87"/>
        <v>NoNoNoNoNoNo</v>
      </c>
      <c r="MO81" t="str">
        <f>IF(AND(MN81="NoNoNoNoNoNo",JI81=""),"No Programs",VLOOKUP(MN81,Lookups!$DA$4:$DB$67,2,FALSE))</f>
        <v>No Programs</v>
      </c>
      <c r="MP81">
        <f t="shared" si="88"/>
        <v>0</v>
      </c>
      <c r="MQ81" t="str">
        <f t="shared" si="89"/>
        <v>No Program Use</v>
      </c>
      <c r="MR81" t="str">
        <f>Directions!$D$3</f>
        <v>Usage</v>
      </c>
      <c r="MS81" t="str">
        <f>VLOOKUP(MQ81,Lookups!$CU$71:$CV$80,2,FALSE)</f>
        <v>Exclude</v>
      </c>
      <c r="MT81">
        <f t="shared" si="90"/>
        <v>0</v>
      </c>
      <c r="MU81">
        <f t="shared" si="91"/>
        <v>0</v>
      </c>
      <c r="MV81">
        <f t="shared" si="92"/>
        <v>0</v>
      </c>
      <c r="MW81">
        <f t="shared" si="93"/>
        <v>0</v>
      </c>
      <c r="MX81">
        <f t="shared" si="94"/>
        <v>0</v>
      </c>
      <c r="MY81" t="str">
        <f t="shared" si="95"/>
        <v>Not Used</v>
      </c>
      <c r="MZ81">
        <f t="shared" si="96"/>
        <v>0</v>
      </c>
      <c r="NA81" t="str">
        <f t="shared" si="97"/>
        <v>Not Available</v>
      </c>
      <c r="NB81" t="str">
        <f t="shared" si="98"/>
        <v>Not Available</v>
      </c>
      <c r="NC81" t="str">
        <f t="shared" si="99"/>
        <v>4 Not Indicated</v>
      </c>
      <c r="ND81" t="str">
        <f t="shared" si="100"/>
        <v>4 Not Indicated</v>
      </c>
      <c r="NE81" t="str">
        <f t="shared" si="101"/>
        <v>4 Not Indicated</v>
      </c>
      <c r="NF81" t="str">
        <f t="shared" si="102"/>
        <v>4 Not Indicated</v>
      </c>
      <c r="NG81" t="str">
        <f t="shared" si="103"/>
        <v>4 Not Indicated</v>
      </c>
      <c r="NH81" s="159" t="str">
        <f t="shared" si="104"/>
        <v>Null</v>
      </c>
      <c r="NI81" t="str">
        <f t="shared" si="105"/>
        <v>Null</v>
      </c>
      <c r="NJ81" s="159" t="str">
        <f t="shared" si="106"/>
        <v>Null</v>
      </c>
      <c r="NK81" t="str">
        <f t="shared" si="107"/>
        <v>Null</v>
      </c>
      <c r="NL81" t="str">
        <f t="shared" si="108"/>
        <v>No RI Tests</v>
      </c>
      <c r="NM81">
        <f t="shared" si="109"/>
        <v>0</v>
      </c>
      <c r="NN81" t="str">
        <f>IF(OR(E81="PK",E81="K",JJ81=""),"Null",INDEX(Lookups!$EZ$4:$FW$18,MATCH($JJ81,Lookups!$EY$4:$EY$18,1),MATCH($E81,Lookups!$EZ$3:$FW$3,0)))</f>
        <v>Null</v>
      </c>
      <c r="NO81" t="str">
        <f>IF(OR(E81="PK",E81="K",JJ81=""),"Null",INDEX(Lookups!$EZ$4:$FW$18,MATCH($JJ81,Lookups!$EY$4:$EY$18,1),MATCH($E81,Lookups!$EZ$3:$FW$3,0) + 1))</f>
        <v>Null</v>
      </c>
      <c r="NP81" t="str">
        <f t="shared" si="110"/>
        <v>Null</v>
      </c>
      <c r="NQ81" t="str">
        <f t="shared" si="111"/>
        <v>Null</v>
      </c>
      <c r="NR81" t="str">
        <f t="shared" si="112"/>
        <v>Null</v>
      </c>
      <c r="NS81" t="str">
        <f t="shared" si="113"/>
        <v>No RI Tests</v>
      </c>
      <c r="NT81" t="str">
        <f t="shared" si="114"/>
        <v>No RI Tests</v>
      </c>
      <c r="NU81" t="str">
        <f t="shared" si="115"/>
        <v>No RI Tests</v>
      </c>
      <c r="NV81" s="183" t="str">
        <f t="array" ref="NV81">IF($NL81="No RI Tests","No RI Tests",VLOOKUP(IF(AND(E81="K",JJ81&lt;280),3,IF(AND(E81="K",JJ81&gt;=280),4,MAX(IF(E81=Lookups!$DF$6:$DF$99,IF(JJ81&gt;=Lookups!$DG$6:$DG$99,Lookups!$DH$6:$DH$99))))),Lookups!$DE$104:$DG$108,2,FALSE))</f>
        <v>No RI Tests</v>
      </c>
      <c r="NW81" s="161" t="str">
        <f t="array" ref="NW81">IF($NL81="No RI Tests","No RI Tests",VLOOKUP(IF(AND(E81="K",JH81&lt;280),3,IF(AND(E81="K",JH81&gt;=280),4,MAX(IF(E81=Lookups!$DF$6:$DF$99,IF(NI81&gt;=Lookups!$DG$6:$DG$99,Lookups!$DH$6:$DH$99))))),Lookups!$DE$104:$DG$108,2,FALSE))</f>
        <v>No RI Tests</v>
      </c>
      <c r="NX81" s="161" t="str">
        <f t="array" ref="NX81">IF($NL81="No RI Tests","No RI Tests",VLOOKUP(IF(AND(E81="K",NK81&lt;280),3,IF(AND(E81="K",NK81&gt;=280),4,MAX(IF(E81=Lookups!$DF$6:$DF$99,IF(NK81&gt;=Lookups!$DG$6:$DG$99,Lookups!$DH$6:$DH$99))))),Lookups!$DE$104:$DG$108,2,FALSE))</f>
        <v>No RI Tests</v>
      </c>
      <c r="NY81" t="str">
        <f t="shared" si="116"/>
        <v>Null</v>
      </c>
      <c r="NZ81" t="str">
        <f t="shared" si="117"/>
        <v>Null</v>
      </c>
      <c r="OA81" t="str">
        <f t="shared" si="118"/>
        <v>No RI for Comparison</v>
      </c>
      <c r="OB81" s="161" t="str">
        <f t="array" ref="OB81">IF($NL81="No RI Tests","No RI Tests",IF(E81="K","N/A",VLOOKUP(MAX(IF(E81=Lookups!$DF$6:$DF$99,IF(JJ81&gt;=Lookups!$DG$6:$DG$99,Lookups!$DI$6:$DI$99))),Lookups!$DE$104:$DG$108,3,FALSE)))</f>
        <v>No RI Tests</v>
      </c>
      <c r="OC81" s="161" t="str">
        <f t="array" ref="OC81">IF($NL81="No RI Tests","No RI Tests",IF(E81="K","N/A",VLOOKUP(MAX(IF(E81=Lookups!$DF$6:$DF$99,IF(NI81&gt;=Lookups!$DG$6:$DG$99,Lookups!$DI$6:$DI$99))),Lookups!$DE$104:$DG$108,3,FALSE)))</f>
        <v>No RI Tests</v>
      </c>
      <c r="OD81" s="161" t="str">
        <f t="array" ref="OD81">IF($NL81="No RI Tests","No RI Tests",IF(E81="K","N/A",VLOOKUP(MAX(IF(E81=Lookups!$DF$6:$DF$99,IF(NK81&gt;=Lookups!$DG$6:$DG$99,Lookups!$DI$6:$DI$99))),Lookups!$DE$104:$DG$108,3,FALSE)))</f>
        <v>No RI Tests</v>
      </c>
      <c r="OE81" t="str">
        <f t="shared" si="119"/>
        <v>Null</v>
      </c>
      <c r="OF81" t="str">
        <f t="shared" si="120"/>
        <v>Null</v>
      </c>
      <c r="OG81" t="str">
        <f t="shared" si="121"/>
        <v>No RI for Comparison</v>
      </c>
      <c r="OH81" t="str">
        <f t="shared" si="122"/>
        <v>Null</v>
      </c>
      <c r="OI81" t="str">
        <f t="shared" si="123"/>
        <v>Null</v>
      </c>
      <c r="OJ81" t="str">
        <f t="shared" si="124"/>
        <v>Null</v>
      </c>
      <c r="OK81" t="str">
        <f t="shared" si="125"/>
        <v>Null</v>
      </c>
      <c r="OL81" t="str">
        <f t="shared" si="126"/>
        <v>Null</v>
      </c>
      <c r="OM81" t="str">
        <f t="shared" si="127"/>
        <v>Null</v>
      </c>
      <c r="ON81" t="str">
        <f t="shared" si="128"/>
        <v>Null</v>
      </c>
      <c r="OO81" t="str">
        <f t="shared" si="129"/>
        <v>Null RI</v>
      </c>
      <c r="OP81" t="str">
        <f ca="1">IF(AND(HR81&lt;&gt;"",JJ81&lt;600),IF(HT81="Advancing","Tier 2","Tier 3"),IF(JI81="","Null",IF(OR(E81="K",E81&lt;3),"FRA Recommended",IF(JJ81&gt;=IF(E81&lt;6,400,600),IF(JJ81&lt;VLOOKUP(E81,Lookups!$AP$3:$AR$16,3,FALSE),"Tier 2","Core"),IF(JJ81&lt;400,IF(RAND()&lt;0.81,"Tier 3","Tier 2"),IF(RAND()&lt;0.51,"Tier 3","Tier 2"))))))</f>
        <v>Null</v>
      </c>
      <c r="OQ81" t="str">
        <f t="shared" si="130"/>
        <v>Null</v>
      </c>
      <c r="OR81" t="str">
        <f t="shared" si="131"/>
        <v>Null</v>
      </c>
      <c r="OS81" t="str">
        <f t="shared" si="132"/>
        <v>Null</v>
      </c>
      <c r="OT81" t="str">
        <f t="shared" si="133"/>
        <v>No RI Tests</v>
      </c>
      <c r="OU81" s="159" t="str">
        <f t="shared" si="134"/>
        <v>No PI Tests</v>
      </c>
      <c r="OV81" t="str">
        <f t="shared" si="135"/>
        <v>No PI Tests</v>
      </c>
      <c r="OW81" t="str">
        <f t="shared" si="136"/>
        <v>No PI Tests</v>
      </c>
      <c r="OX81" t="str">
        <f t="shared" si="137"/>
        <v>No PI Tests</v>
      </c>
      <c r="OY81" t="str">
        <f t="shared" si="138"/>
        <v>No PI Tests</v>
      </c>
      <c r="OZ81" t="str">
        <f t="shared" si="139"/>
        <v>No PI Tests</v>
      </c>
      <c r="PA81" s="159" t="str">
        <f t="shared" si="140"/>
        <v>No PI Tests</v>
      </c>
      <c r="PB81" t="str">
        <f t="shared" si="141"/>
        <v>No PI Tests</v>
      </c>
      <c r="PC81" t="str">
        <f t="shared" si="142"/>
        <v>No PI Tests</v>
      </c>
      <c r="PD81" t="str">
        <f t="shared" si="143"/>
        <v>No PI Tests</v>
      </c>
      <c r="PE81" t="str">
        <f t="shared" si="144"/>
        <v>No PI Tests</v>
      </c>
      <c r="PF81" t="str">
        <f t="shared" si="145"/>
        <v>No PI Tests</v>
      </c>
      <c r="PG81" t="str">
        <f t="shared" si="146"/>
        <v>No PI Tests</v>
      </c>
      <c r="PH81">
        <f t="shared" si="147"/>
        <v>0</v>
      </c>
      <c r="PI81">
        <f t="shared" si="148"/>
        <v>0</v>
      </c>
      <c r="PJ81" t="str">
        <f t="shared" si="149"/>
        <v>Null</v>
      </c>
      <c r="PK81" t="str">
        <f>IF(HR81="","Null",IF(E81&lt;3,"Null",IF(HU81=0,0,IF(HS81="Form 1",VLOOKUP(HU81,Lookups!$BE$3:$BP$63,E81,FALSE),IF(HS81="Form 2",VLOOKUP(HU81,Lookups!$BE$67:$BP$127,E81,FALSE),VLOOKUP(HU81,Lookups!$BE$130:$BP$190,E81,FALSE))))))</f>
        <v>Null</v>
      </c>
      <c r="PL81" t="str">
        <f t="shared" si="150"/>
        <v>Null</v>
      </c>
      <c r="PM81" t="str">
        <f>IF($PH81=0,"Null",IF(E81&lt;3,"Null",IF(OX81=0,0,IF(OV81="Form 1",VLOOKUP(OX81,Lookups!$BE$3:$BP$63,E81,FALSE),IF(OV81="Form 2",VLOOKUP(OX81,Lookups!$BE$67:$BP$127,E81,FALSE),VLOOKUP(OX81,Lookups!$BE$130:$BP$190,E81,FALSE))))))</f>
        <v>Null</v>
      </c>
      <c r="PN81" t="str">
        <f t="shared" si="151"/>
        <v>Null</v>
      </c>
      <c r="PO81" t="str">
        <f t="shared" si="152"/>
        <v>Null</v>
      </c>
      <c r="PP81" t="str">
        <f t="shared" si="153"/>
        <v>Null</v>
      </c>
      <c r="PQ81" t="str">
        <f>IF(HR81="","Null",IF(E81&lt;3,"Null",IF(HV81=0,0,IF(HS81="Form 1",VLOOKUP(HV81,Lookups!$BR$3:$CC$63,E81,FALSE),IF(HS81="Form 2",VLOOKUP(HV81,Lookups!$BR$67:$CC$127,E81,FALSE),VLOOKUP(HV81,Lookups!$BR$130:$CC$190,E81,FALSE))))))</f>
        <v>Null</v>
      </c>
      <c r="PR81" t="str">
        <f t="shared" si="154"/>
        <v>Null</v>
      </c>
      <c r="PS81" t="str">
        <f>IF(HR81="","Null",IF(E81&lt;3,"Null",IF(OY81=0,0,IF(OW81="Form 1",VLOOKUP(OY81,Lookups!$BR$3:$CC$63,E81,FALSE),IF(OW81="Form 2",VLOOKUP(OY81,Lookups!$BR$67:$CC$127,E81,FALSE),VLOOKUP(OY81,Lookups!$BR$130:$CC$190,E81,FALSE))))))</f>
        <v>Null</v>
      </c>
      <c r="PT81" t="str">
        <f t="shared" si="155"/>
        <v>Null</v>
      </c>
      <c r="PU81" t="str">
        <f t="shared" si="156"/>
        <v>Null</v>
      </c>
      <c r="PV81" t="str">
        <f t="shared" si="157"/>
        <v>Null</v>
      </c>
      <c r="PW81" t="str">
        <f t="shared" si="158"/>
        <v>No PI Tests</v>
      </c>
      <c r="PX81">
        <f t="shared" si="159"/>
        <v>0</v>
      </c>
      <c r="PY81">
        <f t="shared" si="160"/>
        <v>0</v>
      </c>
      <c r="PZ81" t="str">
        <f t="shared" si="161"/>
        <v>Null</v>
      </c>
      <c r="QA81" t="str">
        <f t="shared" si="162"/>
        <v>Null</v>
      </c>
      <c r="QB81" t="str">
        <f t="shared" si="163"/>
        <v>Null</v>
      </c>
      <c r="QC81" t="str">
        <f>IF($MS81="System 44 Record",IF(BQ81&lt;MEDIAN(Directions!$F$3,Directions!$F$6),"Mid-Year Exited Student","Full Year Participant")&amp;IF(BP81&lt;Directions!$F$3,", Started Prior Year",", Started This Year"),"Null")</f>
        <v>Null</v>
      </c>
      <c r="QD81" t="str">
        <f t="shared" si="164"/>
        <v>Null</v>
      </c>
      <c r="QE81">
        <f t="shared" si="165"/>
        <v>0</v>
      </c>
      <c r="QF81">
        <f t="shared" si="166"/>
        <v>0</v>
      </c>
      <c r="QG81">
        <f t="shared" si="167"/>
        <v>0</v>
      </c>
      <c r="QH81">
        <f t="shared" si="168"/>
        <v>0</v>
      </c>
      <c r="QI81">
        <f t="shared" si="169"/>
        <v>0</v>
      </c>
      <c r="QJ81" t="str">
        <f t="shared" si="170"/>
        <v>Used None</v>
      </c>
      <c r="QK81" t="str">
        <f t="shared" si="171"/>
        <v>Null</v>
      </c>
      <c r="QL81" t="str">
        <f t="shared" si="172"/>
        <v>Null</v>
      </c>
      <c r="QM81" t="str">
        <f>IF($MS81="READ 180 Record",IF(AQ81="","Null",VLOOKUP(JJ81,Lookups!$DX$3:$EB$2054,AN81+1,FALSE)),"Null")</f>
        <v>Null</v>
      </c>
      <c r="QN81" t="str">
        <f t="shared" si="173"/>
        <v>Null</v>
      </c>
    </row>
    <row r="82" spans="1:456" x14ac:dyDescent="0.25">
      <c r="A82" s="161" t="s">
        <v>1447</v>
      </c>
      <c r="B82" s="161" t="s">
        <v>1447</v>
      </c>
      <c r="C82" s="161" t="s">
        <v>1447</v>
      </c>
      <c r="D82" s="161" t="s">
        <v>1447</v>
      </c>
      <c r="E82" s="161">
        <v>12</v>
      </c>
      <c r="F82" s="161" t="s">
        <v>1447</v>
      </c>
      <c r="G82" s="161" t="s">
        <v>880</v>
      </c>
      <c r="H82" s="161" t="s">
        <v>881</v>
      </c>
      <c r="K82" s="161">
        <v>0</v>
      </c>
      <c r="L82" s="161">
        <v>0</v>
      </c>
      <c r="M82" s="161">
        <v>0</v>
      </c>
      <c r="N82" s="161">
        <v>0</v>
      </c>
      <c r="O82" s="161">
        <v>0</v>
      </c>
      <c r="P82" s="161">
        <v>0</v>
      </c>
      <c r="Q82" s="161">
        <v>0</v>
      </c>
      <c r="R82" s="161">
        <v>0</v>
      </c>
      <c r="S82" s="161">
        <v>0</v>
      </c>
      <c r="T82" s="161">
        <v>0</v>
      </c>
      <c r="U82" s="161">
        <v>0</v>
      </c>
      <c r="V82" s="161">
        <v>0</v>
      </c>
      <c r="W82" s="161">
        <v>0</v>
      </c>
      <c r="X82" s="161">
        <v>0</v>
      </c>
      <c r="AB82" s="161" t="s">
        <v>242</v>
      </c>
      <c r="AC82" s="161" t="s">
        <v>242</v>
      </c>
      <c r="AD82" s="161" t="s">
        <v>242</v>
      </c>
      <c r="AE82" s="161" t="s">
        <v>242</v>
      </c>
      <c r="AF82" s="161" t="s">
        <v>242</v>
      </c>
      <c r="AG82" s="161" t="s">
        <v>242</v>
      </c>
      <c r="AH82" s="161" t="s">
        <v>242</v>
      </c>
      <c r="AI82" s="161">
        <v>20150801</v>
      </c>
      <c r="AJ82" s="161">
        <v>20160525</v>
      </c>
      <c r="AK82" s="161" t="s">
        <v>869</v>
      </c>
      <c r="AL82" t="s">
        <v>1078</v>
      </c>
      <c r="BN82" t="s">
        <v>1079</v>
      </c>
      <c r="ET82" s="161">
        <v>0</v>
      </c>
      <c r="EU82" s="161">
        <v>0</v>
      </c>
      <c r="EV82" s="161">
        <v>0</v>
      </c>
      <c r="EW82" s="161">
        <v>0</v>
      </c>
      <c r="EX82" s="161">
        <v>0</v>
      </c>
      <c r="EY82" s="161">
        <v>0</v>
      </c>
      <c r="EZ82" s="161">
        <v>0</v>
      </c>
      <c r="FA82" s="161">
        <v>0</v>
      </c>
      <c r="FB82" s="161">
        <v>0</v>
      </c>
      <c r="FC82" s="161">
        <v>0</v>
      </c>
      <c r="FD82" s="161">
        <v>0</v>
      </c>
      <c r="FE82" s="161">
        <v>0</v>
      </c>
      <c r="HN82" s="161" t="s">
        <v>881</v>
      </c>
      <c r="JB82" s="161" t="s">
        <v>881</v>
      </c>
      <c r="JC82" s="161">
        <v>0</v>
      </c>
      <c r="JD82" s="161">
        <v>0</v>
      </c>
      <c r="JE82" s="161">
        <v>0</v>
      </c>
      <c r="JF82" s="161">
        <v>0</v>
      </c>
      <c r="MN82" t="str">
        <f t="shared" si="87"/>
        <v>NoNoNoNoNoNo</v>
      </c>
      <c r="MO82" t="str">
        <f>IF(AND(MN82="NoNoNoNoNoNo",JI82=""),"No Programs",VLOOKUP(MN82,Lookups!$DA$4:$DB$67,2,FALSE))</f>
        <v>No Programs</v>
      </c>
      <c r="MP82">
        <f t="shared" si="88"/>
        <v>0</v>
      </c>
      <c r="MQ82" t="str">
        <f t="shared" si="89"/>
        <v>No Program Use</v>
      </c>
      <c r="MR82" t="str">
        <f>Directions!$D$3</f>
        <v>Usage</v>
      </c>
      <c r="MS82" t="str">
        <f>VLOOKUP(MQ82,Lookups!$CU$71:$CV$80,2,FALSE)</f>
        <v>Exclude</v>
      </c>
      <c r="MT82">
        <f t="shared" si="90"/>
        <v>0</v>
      </c>
      <c r="MU82">
        <f t="shared" si="91"/>
        <v>0</v>
      </c>
      <c r="MV82">
        <f t="shared" si="92"/>
        <v>0</v>
      </c>
      <c r="MW82">
        <f t="shared" si="93"/>
        <v>0</v>
      </c>
      <c r="MX82">
        <f t="shared" si="94"/>
        <v>0</v>
      </c>
      <c r="MY82" t="str">
        <f t="shared" si="95"/>
        <v>Not Used</v>
      </c>
      <c r="MZ82">
        <f t="shared" si="96"/>
        <v>0</v>
      </c>
      <c r="NA82" t="str">
        <f t="shared" si="97"/>
        <v>Not Available</v>
      </c>
      <c r="NB82" t="str">
        <f t="shared" si="98"/>
        <v>Not Available</v>
      </c>
      <c r="NC82" t="str">
        <f t="shared" si="99"/>
        <v>4 Not Indicated</v>
      </c>
      <c r="ND82" t="str">
        <f t="shared" si="100"/>
        <v>4 Not Indicated</v>
      </c>
      <c r="NE82" t="str">
        <f t="shared" si="101"/>
        <v>4 Not Indicated</v>
      </c>
      <c r="NF82" t="str">
        <f t="shared" si="102"/>
        <v>4 Not Indicated</v>
      </c>
      <c r="NG82" t="str">
        <f t="shared" si="103"/>
        <v>4 Not Indicated</v>
      </c>
      <c r="NH82" s="159" t="str">
        <f t="shared" si="104"/>
        <v>Null</v>
      </c>
      <c r="NI82" t="str">
        <f t="shared" si="105"/>
        <v>Null</v>
      </c>
      <c r="NJ82" s="159" t="str">
        <f t="shared" si="106"/>
        <v>Null</v>
      </c>
      <c r="NK82" t="str">
        <f t="shared" si="107"/>
        <v>Null</v>
      </c>
      <c r="NL82" t="str">
        <f t="shared" si="108"/>
        <v>No RI Tests</v>
      </c>
      <c r="NM82">
        <f t="shared" si="109"/>
        <v>0</v>
      </c>
      <c r="NN82" t="str">
        <f>IF(OR(E82="PK",E82="K",JJ82=""),"Null",INDEX(Lookups!$EZ$4:$FW$18,MATCH($JJ82,Lookups!$EY$4:$EY$18,1),MATCH($E82,Lookups!$EZ$3:$FW$3,0)))</f>
        <v>Null</v>
      </c>
      <c r="NO82" t="str">
        <f>IF(OR(E82="PK",E82="K",JJ82=""),"Null",INDEX(Lookups!$EZ$4:$FW$18,MATCH($JJ82,Lookups!$EY$4:$EY$18,1),MATCH($E82,Lookups!$EZ$3:$FW$3,0) + 1))</f>
        <v>Null</v>
      </c>
      <c r="NP82" t="str">
        <f t="shared" si="110"/>
        <v>Null</v>
      </c>
      <c r="NQ82" t="str">
        <f t="shared" si="111"/>
        <v>Null</v>
      </c>
      <c r="NR82" t="str">
        <f t="shared" si="112"/>
        <v>Null</v>
      </c>
      <c r="NS82" t="str">
        <f t="shared" si="113"/>
        <v>No RI Tests</v>
      </c>
      <c r="NT82" t="str">
        <f t="shared" si="114"/>
        <v>No RI Tests</v>
      </c>
      <c r="NU82" t="str">
        <f t="shared" si="115"/>
        <v>No RI Tests</v>
      </c>
      <c r="NV82" s="183" t="str">
        <f t="array" ref="NV82">IF($NL82="No RI Tests","No RI Tests",VLOOKUP(IF(AND(E82="K",JJ82&lt;280),3,IF(AND(E82="K",JJ82&gt;=280),4,MAX(IF(E82=Lookups!$DF$6:$DF$99,IF(JJ82&gt;=Lookups!$DG$6:$DG$99,Lookups!$DH$6:$DH$99))))),Lookups!$DE$104:$DG$108,2,FALSE))</f>
        <v>No RI Tests</v>
      </c>
      <c r="NW82" s="161" t="str">
        <f t="array" ref="NW82">IF($NL82="No RI Tests","No RI Tests",VLOOKUP(IF(AND(E82="K",JH82&lt;280),3,IF(AND(E82="K",JH82&gt;=280),4,MAX(IF(E82=Lookups!$DF$6:$DF$99,IF(NI82&gt;=Lookups!$DG$6:$DG$99,Lookups!$DH$6:$DH$99))))),Lookups!$DE$104:$DG$108,2,FALSE))</f>
        <v>No RI Tests</v>
      </c>
      <c r="NX82" s="161" t="str">
        <f t="array" ref="NX82">IF($NL82="No RI Tests","No RI Tests",VLOOKUP(IF(AND(E82="K",NK82&lt;280),3,IF(AND(E82="K",NK82&gt;=280),4,MAX(IF(E82=Lookups!$DF$6:$DF$99,IF(NK82&gt;=Lookups!$DG$6:$DG$99,Lookups!$DH$6:$DH$99))))),Lookups!$DE$104:$DG$108,2,FALSE))</f>
        <v>No RI Tests</v>
      </c>
      <c r="NY82" t="str">
        <f t="shared" si="116"/>
        <v>Null</v>
      </c>
      <c r="NZ82" t="str">
        <f t="shared" si="117"/>
        <v>Null</v>
      </c>
      <c r="OA82" t="str">
        <f t="shared" si="118"/>
        <v>No RI for Comparison</v>
      </c>
      <c r="OB82" s="161" t="str">
        <f t="array" ref="OB82">IF($NL82="No RI Tests","No RI Tests",IF(E82="K","N/A",VLOOKUP(MAX(IF(E82=Lookups!$DF$6:$DF$99,IF(JJ82&gt;=Lookups!$DG$6:$DG$99,Lookups!$DI$6:$DI$99))),Lookups!$DE$104:$DG$108,3,FALSE)))</f>
        <v>No RI Tests</v>
      </c>
      <c r="OC82" s="161" t="str">
        <f t="array" ref="OC82">IF($NL82="No RI Tests","No RI Tests",IF(E82="K","N/A",VLOOKUP(MAX(IF(E82=Lookups!$DF$6:$DF$99,IF(NI82&gt;=Lookups!$DG$6:$DG$99,Lookups!$DI$6:$DI$99))),Lookups!$DE$104:$DG$108,3,FALSE)))</f>
        <v>No RI Tests</v>
      </c>
      <c r="OD82" s="161" t="str">
        <f t="array" ref="OD82">IF($NL82="No RI Tests","No RI Tests",IF(E82="K","N/A",VLOOKUP(MAX(IF(E82=Lookups!$DF$6:$DF$99,IF(NK82&gt;=Lookups!$DG$6:$DG$99,Lookups!$DI$6:$DI$99))),Lookups!$DE$104:$DG$108,3,FALSE)))</f>
        <v>No RI Tests</v>
      </c>
      <c r="OE82" t="str">
        <f t="shared" si="119"/>
        <v>Null</v>
      </c>
      <c r="OF82" t="str">
        <f t="shared" si="120"/>
        <v>Null</v>
      </c>
      <c r="OG82" t="str">
        <f t="shared" si="121"/>
        <v>No RI for Comparison</v>
      </c>
      <c r="OH82" t="str">
        <f t="shared" si="122"/>
        <v>Null</v>
      </c>
      <c r="OI82" t="str">
        <f t="shared" si="123"/>
        <v>Null</v>
      </c>
      <c r="OJ82" t="str">
        <f t="shared" si="124"/>
        <v>Null</v>
      </c>
      <c r="OK82" t="str">
        <f t="shared" si="125"/>
        <v>Null</v>
      </c>
      <c r="OL82" t="str">
        <f t="shared" si="126"/>
        <v>Null</v>
      </c>
      <c r="OM82" t="str">
        <f t="shared" si="127"/>
        <v>Null</v>
      </c>
      <c r="ON82" t="str">
        <f t="shared" si="128"/>
        <v>Null</v>
      </c>
      <c r="OO82" t="str">
        <f t="shared" si="129"/>
        <v>Null RI</v>
      </c>
      <c r="OP82" t="str">
        <f ca="1">IF(AND(HR82&lt;&gt;"",JJ82&lt;600),IF(HT82="Advancing","Tier 2","Tier 3"),IF(JI82="","Null",IF(OR(E82="K",E82&lt;3),"FRA Recommended",IF(JJ82&gt;=IF(E82&lt;6,400,600),IF(JJ82&lt;VLOOKUP(E82,Lookups!$AP$3:$AR$16,3,FALSE),"Tier 2","Core"),IF(JJ82&lt;400,IF(RAND()&lt;0.81,"Tier 3","Tier 2"),IF(RAND()&lt;0.51,"Tier 3","Tier 2"))))))</f>
        <v>Null</v>
      </c>
      <c r="OQ82" t="str">
        <f t="shared" si="130"/>
        <v>Null</v>
      </c>
      <c r="OR82" t="str">
        <f t="shared" si="131"/>
        <v>Null</v>
      </c>
      <c r="OS82" t="str">
        <f t="shared" si="132"/>
        <v>Null</v>
      </c>
      <c r="OT82" t="str">
        <f t="shared" si="133"/>
        <v>No RI Tests</v>
      </c>
      <c r="OU82" s="159" t="str">
        <f t="shared" si="134"/>
        <v>No PI Tests</v>
      </c>
      <c r="OV82" t="str">
        <f t="shared" si="135"/>
        <v>No PI Tests</v>
      </c>
      <c r="OW82" t="str">
        <f t="shared" si="136"/>
        <v>No PI Tests</v>
      </c>
      <c r="OX82" t="str">
        <f t="shared" si="137"/>
        <v>No PI Tests</v>
      </c>
      <c r="OY82" t="str">
        <f t="shared" si="138"/>
        <v>No PI Tests</v>
      </c>
      <c r="OZ82" t="str">
        <f t="shared" si="139"/>
        <v>No PI Tests</v>
      </c>
      <c r="PA82" s="159" t="str">
        <f t="shared" si="140"/>
        <v>No PI Tests</v>
      </c>
      <c r="PB82" t="str">
        <f t="shared" si="141"/>
        <v>No PI Tests</v>
      </c>
      <c r="PC82" t="str">
        <f t="shared" si="142"/>
        <v>No PI Tests</v>
      </c>
      <c r="PD82" t="str">
        <f t="shared" si="143"/>
        <v>No PI Tests</v>
      </c>
      <c r="PE82" t="str">
        <f t="shared" si="144"/>
        <v>No PI Tests</v>
      </c>
      <c r="PF82" t="str">
        <f t="shared" si="145"/>
        <v>No PI Tests</v>
      </c>
      <c r="PG82" t="str">
        <f t="shared" si="146"/>
        <v>No PI Tests</v>
      </c>
      <c r="PH82">
        <f t="shared" si="147"/>
        <v>0</v>
      </c>
      <c r="PI82">
        <f t="shared" si="148"/>
        <v>0</v>
      </c>
      <c r="PJ82" t="str">
        <f t="shared" si="149"/>
        <v>Null</v>
      </c>
      <c r="PK82" t="str">
        <f>IF(HR82="","Null",IF(E82&lt;3,"Null",IF(HU82=0,0,IF(HS82="Form 1",VLOOKUP(HU82,Lookups!$BE$3:$BP$63,E82,FALSE),IF(HS82="Form 2",VLOOKUP(HU82,Lookups!$BE$67:$BP$127,E82,FALSE),VLOOKUP(HU82,Lookups!$BE$130:$BP$190,E82,FALSE))))))</f>
        <v>Null</v>
      </c>
      <c r="PL82" t="str">
        <f t="shared" si="150"/>
        <v>Null</v>
      </c>
      <c r="PM82" t="str">
        <f>IF($PH82=0,"Null",IF(E82&lt;3,"Null",IF(OX82=0,0,IF(OV82="Form 1",VLOOKUP(OX82,Lookups!$BE$3:$BP$63,E82,FALSE),IF(OV82="Form 2",VLOOKUP(OX82,Lookups!$BE$67:$BP$127,E82,FALSE),VLOOKUP(OX82,Lookups!$BE$130:$BP$190,E82,FALSE))))))</f>
        <v>Null</v>
      </c>
      <c r="PN82" t="str">
        <f t="shared" si="151"/>
        <v>Null</v>
      </c>
      <c r="PO82" t="str">
        <f t="shared" si="152"/>
        <v>Null</v>
      </c>
      <c r="PP82" t="str">
        <f t="shared" si="153"/>
        <v>Null</v>
      </c>
      <c r="PQ82" t="str">
        <f>IF(HR82="","Null",IF(E82&lt;3,"Null",IF(HV82=0,0,IF(HS82="Form 1",VLOOKUP(HV82,Lookups!$BR$3:$CC$63,E82,FALSE),IF(HS82="Form 2",VLOOKUP(HV82,Lookups!$BR$67:$CC$127,E82,FALSE),VLOOKUP(HV82,Lookups!$BR$130:$CC$190,E82,FALSE))))))</f>
        <v>Null</v>
      </c>
      <c r="PR82" t="str">
        <f t="shared" si="154"/>
        <v>Null</v>
      </c>
      <c r="PS82" t="str">
        <f>IF(HR82="","Null",IF(E82&lt;3,"Null",IF(OY82=0,0,IF(OW82="Form 1",VLOOKUP(OY82,Lookups!$BR$3:$CC$63,E82,FALSE),IF(OW82="Form 2",VLOOKUP(OY82,Lookups!$BR$67:$CC$127,E82,FALSE),VLOOKUP(OY82,Lookups!$BR$130:$CC$190,E82,FALSE))))))</f>
        <v>Null</v>
      </c>
      <c r="PT82" t="str">
        <f t="shared" si="155"/>
        <v>Null</v>
      </c>
      <c r="PU82" t="str">
        <f t="shared" si="156"/>
        <v>Null</v>
      </c>
      <c r="PV82" t="str">
        <f t="shared" si="157"/>
        <v>Null</v>
      </c>
      <c r="PW82" t="str">
        <f t="shared" si="158"/>
        <v>No PI Tests</v>
      </c>
      <c r="PX82">
        <f t="shared" si="159"/>
        <v>0</v>
      </c>
      <c r="PY82">
        <f t="shared" si="160"/>
        <v>0</v>
      </c>
      <c r="PZ82" t="str">
        <f t="shared" si="161"/>
        <v>Null</v>
      </c>
      <c r="QA82" t="str">
        <f t="shared" si="162"/>
        <v>Null</v>
      </c>
      <c r="QB82" t="str">
        <f t="shared" si="163"/>
        <v>Null</v>
      </c>
      <c r="QC82" t="str">
        <f>IF($MS82="System 44 Record",IF(BQ82&lt;MEDIAN(Directions!$F$3,Directions!$F$6),"Mid-Year Exited Student","Full Year Participant")&amp;IF(BP82&lt;Directions!$F$3,", Started Prior Year",", Started This Year"),"Null")</f>
        <v>Null</v>
      </c>
      <c r="QD82" t="str">
        <f t="shared" si="164"/>
        <v>Null</v>
      </c>
      <c r="QE82">
        <f t="shared" si="165"/>
        <v>0</v>
      </c>
      <c r="QF82">
        <f t="shared" si="166"/>
        <v>0</v>
      </c>
      <c r="QG82">
        <f t="shared" si="167"/>
        <v>0</v>
      </c>
      <c r="QH82">
        <f t="shared" si="168"/>
        <v>0</v>
      </c>
      <c r="QI82">
        <f t="shared" si="169"/>
        <v>0</v>
      </c>
      <c r="QJ82" t="str">
        <f t="shared" si="170"/>
        <v>Used None</v>
      </c>
      <c r="QK82" t="str">
        <f t="shared" si="171"/>
        <v>Null</v>
      </c>
      <c r="QL82" t="str">
        <f t="shared" si="172"/>
        <v>Null</v>
      </c>
      <c r="QM82" t="str">
        <f>IF($MS82="READ 180 Record",IF(AQ82="","Null",VLOOKUP(JJ82,Lookups!$DX$3:$EB$2054,AN82+1,FALSE)),"Null")</f>
        <v>Null</v>
      </c>
      <c r="QN82" t="str">
        <f t="shared" si="173"/>
        <v>Null</v>
      </c>
    </row>
    <row r="83" spans="1:456" x14ac:dyDescent="0.25">
      <c r="A83" s="161" t="s">
        <v>1447</v>
      </c>
      <c r="B83" s="161" t="s">
        <v>1447</v>
      </c>
      <c r="C83" s="161" t="s">
        <v>1447</v>
      </c>
      <c r="D83" s="161" t="s">
        <v>1447</v>
      </c>
      <c r="E83" s="161">
        <v>11</v>
      </c>
      <c r="F83" s="161" t="s">
        <v>1447</v>
      </c>
      <c r="G83" s="161" t="s">
        <v>880</v>
      </c>
      <c r="H83" s="161" t="s">
        <v>881</v>
      </c>
      <c r="K83" s="161">
        <v>0</v>
      </c>
      <c r="L83" s="161">
        <v>0</v>
      </c>
      <c r="M83" s="161">
        <v>0</v>
      </c>
      <c r="N83" s="161">
        <v>0</v>
      </c>
      <c r="O83" s="161">
        <v>0</v>
      </c>
      <c r="P83" s="161">
        <v>0</v>
      </c>
      <c r="Q83" s="161">
        <v>0</v>
      </c>
      <c r="R83" s="161">
        <v>0</v>
      </c>
      <c r="S83" s="161">
        <v>0</v>
      </c>
      <c r="T83" s="161">
        <v>0</v>
      </c>
      <c r="U83" s="161">
        <v>0</v>
      </c>
      <c r="V83" s="161">
        <v>0</v>
      </c>
      <c r="W83" s="161">
        <v>0</v>
      </c>
      <c r="X83" s="161">
        <v>0</v>
      </c>
      <c r="AB83" s="161" t="s">
        <v>242</v>
      </c>
      <c r="AC83" s="161" t="s">
        <v>242</v>
      </c>
      <c r="AD83" s="161" t="s">
        <v>242</v>
      </c>
      <c r="AE83" s="161" t="s">
        <v>242</v>
      </c>
      <c r="AF83" s="161" t="s">
        <v>242</v>
      </c>
      <c r="AG83" s="161" t="s">
        <v>242</v>
      </c>
      <c r="AH83" s="161" t="s">
        <v>242</v>
      </c>
      <c r="AI83" s="161">
        <v>20150801</v>
      </c>
      <c r="AJ83" s="161">
        <v>20160525</v>
      </c>
      <c r="AK83" s="161" t="s">
        <v>869</v>
      </c>
      <c r="AL83" t="s">
        <v>1078</v>
      </c>
      <c r="BN83" t="s">
        <v>1079</v>
      </c>
      <c r="ET83" s="161">
        <v>0</v>
      </c>
      <c r="EU83" s="161">
        <v>0</v>
      </c>
      <c r="EV83" s="161">
        <v>0</v>
      </c>
      <c r="EW83" s="161">
        <v>0</v>
      </c>
      <c r="EX83" s="161">
        <v>0</v>
      </c>
      <c r="EY83" s="161">
        <v>0</v>
      </c>
      <c r="EZ83" s="161">
        <v>0</v>
      </c>
      <c r="FA83" s="161">
        <v>0</v>
      </c>
      <c r="FB83" s="161">
        <v>0</v>
      </c>
      <c r="FC83" s="161">
        <v>0</v>
      </c>
      <c r="FD83" s="161">
        <v>0</v>
      </c>
      <c r="FE83" s="161">
        <v>0</v>
      </c>
      <c r="HN83" s="161" t="s">
        <v>881</v>
      </c>
      <c r="JB83" s="161" t="s">
        <v>881</v>
      </c>
      <c r="JC83" s="161">
        <v>0</v>
      </c>
      <c r="JD83" s="161">
        <v>0</v>
      </c>
      <c r="JE83" s="161">
        <v>0</v>
      </c>
      <c r="JF83" s="161">
        <v>0</v>
      </c>
      <c r="MN83" t="str">
        <f t="shared" si="87"/>
        <v>NoNoNoNoNoNo</v>
      </c>
      <c r="MO83" t="str">
        <f>IF(AND(MN83="NoNoNoNoNoNo",JI83=""),"No Programs",VLOOKUP(MN83,Lookups!$DA$4:$DB$67,2,FALSE))</f>
        <v>No Programs</v>
      </c>
      <c r="MP83">
        <f t="shared" si="88"/>
        <v>0</v>
      </c>
      <c r="MQ83" t="str">
        <f t="shared" si="89"/>
        <v>No Program Use</v>
      </c>
      <c r="MR83" t="str">
        <f>Directions!$D$3</f>
        <v>Usage</v>
      </c>
      <c r="MS83" t="str">
        <f>VLOOKUP(MQ83,Lookups!$CU$71:$CV$80,2,FALSE)</f>
        <v>Exclude</v>
      </c>
      <c r="MT83">
        <f t="shared" si="90"/>
        <v>0</v>
      </c>
      <c r="MU83">
        <f t="shared" si="91"/>
        <v>0</v>
      </c>
      <c r="MV83">
        <f t="shared" si="92"/>
        <v>0</v>
      </c>
      <c r="MW83">
        <f t="shared" si="93"/>
        <v>0</v>
      </c>
      <c r="MX83">
        <f t="shared" si="94"/>
        <v>0</v>
      </c>
      <c r="MY83" t="str">
        <f t="shared" si="95"/>
        <v>Not Used</v>
      </c>
      <c r="MZ83">
        <f t="shared" si="96"/>
        <v>0</v>
      </c>
      <c r="NA83" t="str">
        <f t="shared" si="97"/>
        <v>Not Available</v>
      </c>
      <c r="NB83" t="str">
        <f t="shared" si="98"/>
        <v>Not Available</v>
      </c>
      <c r="NC83" t="str">
        <f t="shared" si="99"/>
        <v>4 Not Indicated</v>
      </c>
      <c r="ND83" t="str">
        <f t="shared" si="100"/>
        <v>4 Not Indicated</v>
      </c>
      <c r="NE83" t="str">
        <f t="shared" si="101"/>
        <v>4 Not Indicated</v>
      </c>
      <c r="NF83" t="str">
        <f t="shared" si="102"/>
        <v>4 Not Indicated</v>
      </c>
      <c r="NG83" t="str">
        <f t="shared" si="103"/>
        <v>4 Not Indicated</v>
      </c>
      <c r="NH83" s="159" t="str">
        <f t="shared" si="104"/>
        <v>Null</v>
      </c>
      <c r="NI83" t="str">
        <f t="shared" si="105"/>
        <v>Null</v>
      </c>
      <c r="NJ83" s="159" t="str">
        <f t="shared" si="106"/>
        <v>Null</v>
      </c>
      <c r="NK83" t="str">
        <f t="shared" si="107"/>
        <v>Null</v>
      </c>
      <c r="NL83" t="str">
        <f t="shared" si="108"/>
        <v>No RI Tests</v>
      </c>
      <c r="NM83">
        <f t="shared" si="109"/>
        <v>0</v>
      </c>
      <c r="NN83" t="str">
        <f>IF(OR(E83="PK",E83="K",JJ83=""),"Null",INDEX(Lookups!$EZ$4:$FW$18,MATCH($JJ83,Lookups!$EY$4:$EY$18,1),MATCH($E83,Lookups!$EZ$3:$FW$3,0)))</f>
        <v>Null</v>
      </c>
      <c r="NO83" t="str">
        <f>IF(OR(E83="PK",E83="K",JJ83=""),"Null",INDEX(Lookups!$EZ$4:$FW$18,MATCH($JJ83,Lookups!$EY$4:$EY$18,1),MATCH($E83,Lookups!$EZ$3:$FW$3,0) + 1))</f>
        <v>Null</v>
      </c>
      <c r="NP83" t="str">
        <f t="shared" si="110"/>
        <v>Null</v>
      </c>
      <c r="NQ83" t="str">
        <f t="shared" si="111"/>
        <v>Null</v>
      </c>
      <c r="NR83" t="str">
        <f t="shared" si="112"/>
        <v>Null</v>
      </c>
      <c r="NS83" t="str">
        <f t="shared" si="113"/>
        <v>No RI Tests</v>
      </c>
      <c r="NT83" t="str">
        <f t="shared" si="114"/>
        <v>No RI Tests</v>
      </c>
      <c r="NU83" t="str">
        <f t="shared" si="115"/>
        <v>No RI Tests</v>
      </c>
      <c r="NV83" s="183" t="str">
        <f t="array" ref="NV83">IF($NL83="No RI Tests","No RI Tests",VLOOKUP(IF(AND(E83="K",JJ83&lt;280),3,IF(AND(E83="K",JJ83&gt;=280),4,MAX(IF(E83=Lookups!$DF$6:$DF$99,IF(JJ83&gt;=Lookups!$DG$6:$DG$99,Lookups!$DH$6:$DH$99))))),Lookups!$DE$104:$DG$108,2,FALSE))</f>
        <v>No RI Tests</v>
      </c>
      <c r="NW83" s="161" t="str">
        <f t="array" ref="NW83">IF($NL83="No RI Tests","No RI Tests",VLOOKUP(IF(AND(E83="K",JH83&lt;280),3,IF(AND(E83="K",JH83&gt;=280),4,MAX(IF(E83=Lookups!$DF$6:$DF$99,IF(NI83&gt;=Lookups!$DG$6:$DG$99,Lookups!$DH$6:$DH$99))))),Lookups!$DE$104:$DG$108,2,FALSE))</f>
        <v>No RI Tests</v>
      </c>
      <c r="NX83" s="161" t="str">
        <f t="array" ref="NX83">IF($NL83="No RI Tests","No RI Tests",VLOOKUP(IF(AND(E83="K",NK83&lt;280),3,IF(AND(E83="K",NK83&gt;=280),4,MAX(IF(E83=Lookups!$DF$6:$DF$99,IF(NK83&gt;=Lookups!$DG$6:$DG$99,Lookups!$DH$6:$DH$99))))),Lookups!$DE$104:$DG$108,2,FALSE))</f>
        <v>No RI Tests</v>
      </c>
      <c r="NY83" t="str">
        <f t="shared" si="116"/>
        <v>Null</v>
      </c>
      <c r="NZ83" t="str">
        <f t="shared" si="117"/>
        <v>Null</v>
      </c>
      <c r="OA83" t="str">
        <f t="shared" si="118"/>
        <v>No RI for Comparison</v>
      </c>
      <c r="OB83" s="161" t="str">
        <f t="array" ref="OB83">IF($NL83="No RI Tests","No RI Tests",IF(E83="K","N/A",VLOOKUP(MAX(IF(E83=Lookups!$DF$6:$DF$99,IF(JJ83&gt;=Lookups!$DG$6:$DG$99,Lookups!$DI$6:$DI$99))),Lookups!$DE$104:$DG$108,3,FALSE)))</f>
        <v>No RI Tests</v>
      </c>
      <c r="OC83" s="161" t="str">
        <f t="array" ref="OC83">IF($NL83="No RI Tests","No RI Tests",IF(E83="K","N/A",VLOOKUP(MAX(IF(E83=Lookups!$DF$6:$DF$99,IF(NI83&gt;=Lookups!$DG$6:$DG$99,Lookups!$DI$6:$DI$99))),Lookups!$DE$104:$DG$108,3,FALSE)))</f>
        <v>No RI Tests</v>
      </c>
      <c r="OD83" s="161" t="str">
        <f t="array" ref="OD83">IF($NL83="No RI Tests","No RI Tests",IF(E83="K","N/A",VLOOKUP(MAX(IF(E83=Lookups!$DF$6:$DF$99,IF(NK83&gt;=Lookups!$DG$6:$DG$99,Lookups!$DI$6:$DI$99))),Lookups!$DE$104:$DG$108,3,FALSE)))</f>
        <v>No RI Tests</v>
      </c>
      <c r="OE83" t="str">
        <f t="shared" si="119"/>
        <v>Null</v>
      </c>
      <c r="OF83" t="str">
        <f t="shared" si="120"/>
        <v>Null</v>
      </c>
      <c r="OG83" t="str">
        <f t="shared" si="121"/>
        <v>No RI for Comparison</v>
      </c>
      <c r="OH83" t="str">
        <f t="shared" si="122"/>
        <v>Null</v>
      </c>
      <c r="OI83" t="str">
        <f t="shared" si="123"/>
        <v>Null</v>
      </c>
      <c r="OJ83" t="str">
        <f t="shared" si="124"/>
        <v>Null</v>
      </c>
      <c r="OK83" t="str">
        <f t="shared" si="125"/>
        <v>Null</v>
      </c>
      <c r="OL83" t="str">
        <f t="shared" si="126"/>
        <v>Null</v>
      </c>
      <c r="OM83" t="str">
        <f t="shared" si="127"/>
        <v>Null</v>
      </c>
      <c r="ON83" t="str">
        <f t="shared" si="128"/>
        <v>Null</v>
      </c>
      <c r="OO83" t="str">
        <f t="shared" si="129"/>
        <v>Null RI</v>
      </c>
      <c r="OP83" t="str">
        <f ca="1">IF(AND(HR83&lt;&gt;"",JJ83&lt;600),IF(HT83="Advancing","Tier 2","Tier 3"),IF(JI83="","Null",IF(OR(E83="K",E83&lt;3),"FRA Recommended",IF(JJ83&gt;=IF(E83&lt;6,400,600),IF(JJ83&lt;VLOOKUP(E83,Lookups!$AP$3:$AR$16,3,FALSE),"Tier 2","Core"),IF(JJ83&lt;400,IF(RAND()&lt;0.81,"Tier 3","Tier 2"),IF(RAND()&lt;0.51,"Tier 3","Tier 2"))))))</f>
        <v>Null</v>
      </c>
      <c r="OQ83" t="str">
        <f t="shared" si="130"/>
        <v>Null</v>
      </c>
      <c r="OR83" t="str">
        <f t="shared" si="131"/>
        <v>Null</v>
      </c>
      <c r="OS83" t="str">
        <f t="shared" si="132"/>
        <v>Null</v>
      </c>
      <c r="OT83" t="str">
        <f t="shared" si="133"/>
        <v>No RI Tests</v>
      </c>
      <c r="OU83" s="159" t="str">
        <f t="shared" si="134"/>
        <v>No PI Tests</v>
      </c>
      <c r="OV83" t="str">
        <f t="shared" si="135"/>
        <v>No PI Tests</v>
      </c>
      <c r="OW83" t="str">
        <f t="shared" si="136"/>
        <v>No PI Tests</v>
      </c>
      <c r="OX83" t="str">
        <f t="shared" si="137"/>
        <v>No PI Tests</v>
      </c>
      <c r="OY83" t="str">
        <f t="shared" si="138"/>
        <v>No PI Tests</v>
      </c>
      <c r="OZ83" t="str">
        <f t="shared" si="139"/>
        <v>No PI Tests</v>
      </c>
      <c r="PA83" s="159" t="str">
        <f t="shared" si="140"/>
        <v>No PI Tests</v>
      </c>
      <c r="PB83" t="str">
        <f t="shared" si="141"/>
        <v>No PI Tests</v>
      </c>
      <c r="PC83" t="str">
        <f t="shared" si="142"/>
        <v>No PI Tests</v>
      </c>
      <c r="PD83" t="str">
        <f t="shared" si="143"/>
        <v>No PI Tests</v>
      </c>
      <c r="PE83" t="str">
        <f t="shared" si="144"/>
        <v>No PI Tests</v>
      </c>
      <c r="PF83" t="str">
        <f t="shared" si="145"/>
        <v>No PI Tests</v>
      </c>
      <c r="PG83" t="str">
        <f t="shared" si="146"/>
        <v>No PI Tests</v>
      </c>
      <c r="PH83">
        <f t="shared" si="147"/>
        <v>0</v>
      </c>
      <c r="PI83">
        <f t="shared" si="148"/>
        <v>0</v>
      </c>
      <c r="PJ83" t="str">
        <f t="shared" si="149"/>
        <v>Null</v>
      </c>
      <c r="PK83" t="str">
        <f>IF(HR83="","Null",IF(E83&lt;3,"Null",IF(HU83=0,0,IF(HS83="Form 1",VLOOKUP(HU83,Lookups!$BE$3:$BP$63,E83,FALSE),IF(HS83="Form 2",VLOOKUP(HU83,Lookups!$BE$67:$BP$127,E83,FALSE),VLOOKUP(HU83,Lookups!$BE$130:$BP$190,E83,FALSE))))))</f>
        <v>Null</v>
      </c>
      <c r="PL83" t="str">
        <f t="shared" si="150"/>
        <v>Null</v>
      </c>
      <c r="PM83" t="str">
        <f>IF($PH83=0,"Null",IF(E83&lt;3,"Null",IF(OX83=0,0,IF(OV83="Form 1",VLOOKUP(OX83,Lookups!$BE$3:$BP$63,E83,FALSE),IF(OV83="Form 2",VLOOKUP(OX83,Lookups!$BE$67:$BP$127,E83,FALSE),VLOOKUP(OX83,Lookups!$BE$130:$BP$190,E83,FALSE))))))</f>
        <v>Null</v>
      </c>
      <c r="PN83" t="str">
        <f t="shared" si="151"/>
        <v>Null</v>
      </c>
      <c r="PO83" t="str">
        <f t="shared" si="152"/>
        <v>Null</v>
      </c>
      <c r="PP83" t="str">
        <f t="shared" si="153"/>
        <v>Null</v>
      </c>
      <c r="PQ83" t="str">
        <f>IF(HR83="","Null",IF(E83&lt;3,"Null",IF(HV83=0,0,IF(HS83="Form 1",VLOOKUP(HV83,Lookups!$BR$3:$CC$63,E83,FALSE),IF(HS83="Form 2",VLOOKUP(HV83,Lookups!$BR$67:$CC$127,E83,FALSE),VLOOKUP(HV83,Lookups!$BR$130:$CC$190,E83,FALSE))))))</f>
        <v>Null</v>
      </c>
      <c r="PR83" t="str">
        <f t="shared" si="154"/>
        <v>Null</v>
      </c>
      <c r="PS83" t="str">
        <f>IF(HR83="","Null",IF(E83&lt;3,"Null",IF(OY83=0,0,IF(OW83="Form 1",VLOOKUP(OY83,Lookups!$BR$3:$CC$63,E83,FALSE),IF(OW83="Form 2",VLOOKUP(OY83,Lookups!$BR$67:$CC$127,E83,FALSE),VLOOKUP(OY83,Lookups!$BR$130:$CC$190,E83,FALSE))))))</f>
        <v>Null</v>
      </c>
      <c r="PT83" t="str">
        <f t="shared" si="155"/>
        <v>Null</v>
      </c>
      <c r="PU83" t="str">
        <f t="shared" si="156"/>
        <v>Null</v>
      </c>
      <c r="PV83" t="str">
        <f t="shared" si="157"/>
        <v>Null</v>
      </c>
      <c r="PW83" t="str">
        <f t="shared" si="158"/>
        <v>No PI Tests</v>
      </c>
      <c r="PX83">
        <f t="shared" si="159"/>
        <v>0</v>
      </c>
      <c r="PY83">
        <f t="shared" si="160"/>
        <v>0</v>
      </c>
      <c r="PZ83" t="str">
        <f t="shared" si="161"/>
        <v>Null</v>
      </c>
      <c r="QA83" t="str">
        <f t="shared" si="162"/>
        <v>Null</v>
      </c>
      <c r="QB83" t="str">
        <f t="shared" si="163"/>
        <v>Null</v>
      </c>
      <c r="QC83" t="str">
        <f>IF($MS83="System 44 Record",IF(BQ83&lt;MEDIAN(Directions!$F$3,Directions!$F$6),"Mid-Year Exited Student","Full Year Participant")&amp;IF(BP83&lt;Directions!$F$3,", Started Prior Year",", Started This Year"),"Null")</f>
        <v>Null</v>
      </c>
      <c r="QD83" t="str">
        <f t="shared" si="164"/>
        <v>Null</v>
      </c>
      <c r="QE83">
        <f t="shared" si="165"/>
        <v>0</v>
      </c>
      <c r="QF83">
        <f t="shared" si="166"/>
        <v>0</v>
      </c>
      <c r="QG83">
        <f t="shared" si="167"/>
        <v>0</v>
      </c>
      <c r="QH83">
        <f t="shared" si="168"/>
        <v>0</v>
      </c>
      <c r="QI83">
        <f t="shared" si="169"/>
        <v>0</v>
      </c>
      <c r="QJ83" t="str">
        <f t="shared" si="170"/>
        <v>Used None</v>
      </c>
      <c r="QK83" t="str">
        <f t="shared" si="171"/>
        <v>Null</v>
      </c>
      <c r="QL83" t="str">
        <f t="shared" si="172"/>
        <v>Null</v>
      </c>
      <c r="QM83" t="str">
        <f>IF($MS83="READ 180 Record",IF(AQ83="","Null",VLOOKUP(JJ83,Lookups!$DX$3:$EB$2054,AN83+1,FALSE)),"Null")</f>
        <v>Null</v>
      </c>
      <c r="QN83" t="str">
        <f t="shared" si="173"/>
        <v>Null</v>
      </c>
    </row>
    <row r="84" spans="1:456" x14ac:dyDescent="0.25">
      <c r="A84" s="161" t="s">
        <v>1447</v>
      </c>
      <c r="B84" s="161" t="s">
        <v>1447</v>
      </c>
      <c r="C84" s="161" t="s">
        <v>1447</v>
      </c>
      <c r="D84" s="161" t="s">
        <v>1447</v>
      </c>
      <c r="E84" s="161">
        <v>6</v>
      </c>
      <c r="F84" s="161" t="s">
        <v>1447</v>
      </c>
      <c r="G84" s="161" t="s">
        <v>887</v>
      </c>
      <c r="H84" s="161" t="s">
        <v>904</v>
      </c>
      <c r="I84" s="161">
        <v>0</v>
      </c>
      <c r="J84" s="159">
        <v>42499</v>
      </c>
      <c r="K84" s="161">
        <v>0</v>
      </c>
      <c r="L84" s="161">
        <v>0</v>
      </c>
      <c r="M84" s="161">
        <v>0</v>
      </c>
      <c r="N84" s="161">
        <v>0</v>
      </c>
      <c r="O84" s="161">
        <v>0</v>
      </c>
      <c r="P84" s="161">
        <v>0</v>
      </c>
      <c r="Q84" s="161">
        <v>0</v>
      </c>
      <c r="R84" s="161">
        <v>0</v>
      </c>
      <c r="S84" s="161">
        <v>0</v>
      </c>
      <c r="T84" s="161">
        <v>0</v>
      </c>
      <c r="U84" s="161">
        <v>0</v>
      </c>
      <c r="V84" s="161">
        <v>0</v>
      </c>
      <c r="W84" s="161">
        <v>0</v>
      </c>
      <c r="X84" s="161">
        <v>0</v>
      </c>
      <c r="AB84" s="161" t="s">
        <v>242</v>
      </c>
      <c r="AC84" s="161" t="s">
        <v>242</v>
      </c>
      <c r="AD84" s="161" t="s">
        <v>242</v>
      </c>
      <c r="AE84" s="161" t="s">
        <v>242</v>
      </c>
      <c r="AF84" s="161" t="s">
        <v>241</v>
      </c>
      <c r="AG84" s="161" t="s">
        <v>241</v>
      </c>
      <c r="AH84" s="161" t="s">
        <v>242</v>
      </c>
      <c r="AI84" s="161">
        <v>20150801</v>
      </c>
      <c r="AJ84" s="161">
        <v>20160525</v>
      </c>
      <c r="AK84" s="161" t="s">
        <v>869</v>
      </c>
      <c r="AL84" t="s">
        <v>1078</v>
      </c>
      <c r="BN84" t="s">
        <v>1076</v>
      </c>
      <c r="BO84" t="s">
        <v>904</v>
      </c>
      <c r="BP84" s="159">
        <v>42261</v>
      </c>
      <c r="BQ84" s="159">
        <v>42509</v>
      </c>
      <c r="BR84" t="s">
        <v>877</v>
      </c>
      <c r="BS84">
        <v>-488</v>
      </c>
      <c r="BT84" s="159">
        <v>42509</v>
      </c>
      <c r="BU84">
        <v>3</v>
      </c>
      <c r="BV84">
        <v>3</v>
      </c>
      <c r="BW84">
        <v>18</v>
      </c>
      <c r="BX84">
        <v>66</v>
      </c>
      <c r="BY84">
        <v>865</v>
      </c>
      <c r="BZ84">
        <v>915</v>
      </c>
      <c r="CA84">
        <v>0</v>
      </c>
      <c r="CB84">
        <v>16</v>
      </c>
      <c r="CC84">
        <v>48</v>
      </c>
      <c r="CD84">
        <v>73</v>
      </c>
      <c r="CE84">
        <v>82</v>
      </c>
      <c r="CF84">
        <v>74</v>
      </c>
      <c r="CG84">
        <v>81</v>
      </c>
      <c r="CH84">
        <v>70</v>
      </c>
      <c r="CI84">
        <v>1669</v>
      </c>
      <c r="CJ84">
        <v>2.2069000000000001</v>
      </c>
      <c r="CK84">
        <v>3</v>
      </c>
      <c r="CL84">
        <v>2</v>
      </c>
      <c r="ET84" s="161">
        <v>0</v>
      </c>
      <c r="EU84" s="161">
        <v>0</v>
      </c>
      <c r="EV84" s="161">
        <v>0</v>
      </c>
      <c r="EW84" s="161">
        <v>0</v>
      </c>
      <c r="EX84" s="161">
        <v>0</v>
      </c>
      <c r="EY84" s="161">
        <v>0</v>
      </c>
      <c r="EZ84" s="161">
        <v>0</v>
      </c>
      <c r="FA84" s="161">
        <v>0</v>
      </c>
      <c r="FB84" s="161">
        <v>0</v>
      </c>
      <c r="FC84" s="161">
        <v>0</v>
      </c>
      <c r="FD84" s="161">
        <v>0</v>
      </c>
      <c r="FE84" s="161">
        <v>0</v>
      </c>
      <c r="HN84" s="161" t="s">
        <v>904</v>
      </c>
      <c r="HO84" s="159">
        <v>42248</v>
      </c>
      <c r="HP84" s="159">
        <v>42501</v>
      </c>
      <c r="HQ84" s="161">
        <v>3</v>
      </c>
      <c r="HR84" s="159">
        <v>42248</v>
      </c>
      <c r="HS84" s="161" t="s">
        <v>872</v>
      </c>
      <c r="HT84" s="161" t="s">
        <v>878</v>
      </c>
      <c r="HU84" s="161">
        <v>18</v>
      </c>
      <c r="HV84" s="161">
        <v>3</v>
      </c>
      <c r="HW84" s="161">
        <v>0</v>
      </c>
      <c r="HX84" s="159">
        <v>42348</v>
      </c>
      <c r="HY84" s="161" t="s">
        <v>874</v>
      </c>
      <c r="HZ84" s="161" t="s">
        <v>873</v>
      </c>
      <c r="IA84" s="161">
        <v>26</v>
      </c>
      <c r="IB84" s="161">
        <v>12</v>
      </c>
      <c r="IC84" s="161">
        <v>0</v>
      </c>
      <c r="ID84" s="159">
        <v>42501</v>
      </c>
      <c r="IE84" s="161" t="s">
        <v>879</v>
      </c>
      <c r="IF84" s="161" t="s">
        <v>878</v>
      </c>
      <c r="IG84" s="161">
        <v>22</v>
      </c>
      <c r="IH84" s="161">
        <v>8</v>
      </c>
      <c r="II84" s="161">
        <v>0</v>
      </c>
      <c r="JB84" s="161" t="s">
        <v>904</v>
      </c>
      <c r="JC84" s="161">
        <v>6</v>
      </c>
      <c r="JD84" s="161">
        <v>1</v>
      </c>
      <c r="JE84" s="161">
        <v>1</v>
      </c>
      <c r="JF84" s="161">
        <v>450</v>
      </c>
      <c r="JG84" s="159">
        <v>42499</v>
      </c>
      <c r="JH84" s="161">
        <v>0</v>
      </c>
      <c r="JI84" s="159">
        <v>42248</v>
      </c>
      <c r="JJ84" s="161">
        <v>292</v>
      </c>
      <c r="JK84" s="161">
        <v>4</v>
      </c>
      <c r="JL84" s="159">
        <v>42348</v>
      </c>
      <c r="JM84" s="161">
        <v>0</v>
      </c>
      <c r="JN84" s="161">
        <v>8</v>
      </c>
      <c r="JO84" s="159">
        <v>42499</v>
      </c>
      <c r="JP84" s="161">
        <v>0</v>
      </c>
      <c r="JQ84" s="161">
        <v>1</v>
      </c>
      <c r="MN84" t="str">
        <f t="shared" si="87"/>
        <v>NoNoNoYesYesNo</v>
      </c>
      <c r="MO84" t="str">
        <f>IF(AND(MN84="NoNoNoNoNoNo",JI84=""),"No Programs",VLOOKUP(MN84,Lookups!$DA$4:$DB$67,2,FALSE))</f>
        <v>System 44 Only</v>
      </c>
      <c r="MP84">
        <f t="shared" si="88"/>
        <v>0</v>
      </c>
      <c r="MQ84" t="str">
        <f t="shared" si="89"/>
        <v>System 44 User</v>
      </c>
      <c r="MR84" t="str">
        <f>Directions!$D$3</f>
        <v>Usage</v>
      </c>
      <c r="MS84" t="str">
        <f>VLOOKUP(MQ84,Lookups!$CU$71:$CV$80,2,FALSE)</f>
        <v>System 44 Record</v>
      </c>
      <c r="MT84">
        <f t="shared" si="90"/>
        <v>1</v>
      </c>
      <c r="MU84">
        <f t="shared" si="91"/>
        <v>1</v>
      </c>
      <c r="MV84">
        <f t="shared" si="92"/>
        <v>1</v>
      </c>
      <c r="MW84">
        <f t="shared" si="93"/>
        <v>1</v>
      </c>
      <c r="MX84">
        <f t="shared" si="94"/>
        <v>36.142857142857146</v>
      </c>
      <c r="MY84" t="str">
        <f t="shared" si="95"/>
        <v>Not Used</v>
      </c>
      <c r="MZ84">
        <f t="shared" si="96"/>
        <v>0</v>
      </c>
      <c r="NA84" t="str">
        <f t="shared" si="97"/>
        <v>Not Available</v>
      </c>
      <c r="NB84" t="str">
        <f t="shared" si="98"/>
        <v>Not Available</v>
      </c>
      <c r="NC84" t="str">
        <f t="shared" si="99"/>
        <v>4 Not Indicated</v>
      </c>
      <c r="ND84" t="str">
        <f t="shared" si="100"/>
        <v>4 Not Indicated</v>
      </c>
      <c r="NE84" t="str">
        <f t="shared" si="101"/>
        <v>4 Not Indicated</v>
      </c>
      <c r="NF84" t="str">
        <f t="shared" si="102"/>
        <v>4 Not Indicated</v>
      </c>
      <c r="NG84" t="str">
        <f t="shared" si="103"/>
        <v>4 Not Indicated</v>
      </c>
      <c r="NH84" s="159">
        <f t="shared" si="104"/>
        <v>42499</v>
      </c>
      <c r="NI84">
        <f t="shared" si="105"/>
        <v>0</v>
      </c>
      <c r="NJ84" s="159">
        <f t="shared" si="106"/>
        <v>42248</v>
      </c>
      <c r="NK84">
        <f t="shared" si="107"/>
        <v>292</v>
      </c>
      <c r="NL84">
        <f t="shared" si="108"/>
        <v>35.857142857142854</v>
      </c>
      <c r="NM84">
        <f t="shared" si="109"/>
        <v>1</v>
      </c>
      <c r="NN84">
        <f>IF(OR(E84="PK",E84="K",JJ84=""),"Null",INDEX(Lookups!$EZ$4:$FW$18,MATCH($JJ84,Lookups!$EY$4:$EY$18,1),MATCH($E84,Lookups!$EZ$3:$FW$3,0)))</f>
        <v>155</v>
      </c>
      <c r="NO84">
        <f>IF(OR(E84="PK",E84="K",JJ84=""),"Null",INDEX(Lookups!$EZ$4:$FW$18,MATCH($JJ84,Lookups!$EY$4:$EY$18,1),MATCH($E84,Lookups!$EZ$3:$FW$3,0) + 1))</f>
        <v>220</v>
      </c>
      <c r="NP84">
        <f t="shared" si="110"/>
        <v>310</v>
      </c>
      <c r="NQ84" t="str">
        <f t="shared" si="111"/>
        <v>PI is Recommended</v>
      </c>
      <c r="NR84" t="str">
        <f t="shared" si="112"/>
        <v>PI is Recommended</v>
      </c>
      <c r="NS84" t="str">
        <f t="shared" si="113"/>
        <v>200L to 399L</v>
      </c>
      <c r="NT84" t="str">
        <f t="shared" si="114"/>
        <v>BR to 199L</v>
      </c>
      <c r="NU84" t="str">
        <f t="shared" si="115"/>
        <v>200L to 399L</v>
      </c>
      <c r="NV84" s="183" t="str">
        <f t="array" ref="NV84">IF($NL84="No RI Tests","No RI Tests",VLOOKUP(IF(AND(E84="K",JJ84&lt;280),3,IF(AND(E84="K",JJ84&gt;=280),4,MAX(IF(E84=Lookups!$DF$6:$DF$99,IF(JJ84&gt;=Lookups!$DG$6:$DG$99,Lookups!$DH$6:$DH$99))))),Lookups!$DE$104:$DG$108,2,FALSE))</f>
        <v>1 Below Basic</v>
      </c>
      <c r="NW84" s="161" t="str">
        <f t="array" ref="NW84">IF($NL84="No RI Tests","No RI Tests",VLOOKUP(IF(AND(E84="K",JH84&lt;280),3,IF(AND(E84="K",JH84&gt;=280),4,MAX(IF(E84=Lookups!$DF$6:$DF$99,IF(NI84&gt;=Lookups!$DG$6:$DG$99,Lookups!$DH$6:$DH$99))))),Lookups!$DE$104:$DG$108,2,FALSE))</f>
        <v>1 Below Basic</v>
      </c>
      <c r="NX84" s="161" t="str">
        <f t="array" ref="NX84">IF($NL84="No RI Tests","No RI Tests",VLOOKUP(IF(AND(E84="K",NK84&lt;280),3,IF(AND(E84="K",NK84&gt;=280),4,MAX(IF(E84=Lookups!$DF$6:$DF$99,IF(NK84&gt;=Lookups!$DG$6:$DG$99,Lookups!$DH$6:$DH$99))))),Lookups!$DE$104:$DG$108,2,FALSE))</f>
        <v>1 Below Basic</v>
      </c>
      <c r="NY84">
        <f t="shared" si="116"/>
        <v>1</v>
      </c>
      <c r="NZ84">
        <f t="shared" si="117"/>
        <v>0</v>
      </c>
      <c r="OA84" t="str">
        <f t="shared" si="118"/>
        <v>Maintained Performance Level</v>
      </c>
      <c r="OB84" s="161" t="str">
        <f t="array" ref="OB84">IF($NL84="No RI Tests","No RI Tests",IF(E84="K","N/A",VLOOKUP(MAX(IF(E84=Lookups!$DF$6:$DF$99,IF(JJ84&gt;=Lookups!$DG$6:$DG$99,Lookups!$DI$6:$DI$99))),Lookups!$DE$104:$DG$108,3,FALSE)))</f>
        <v>1 Limited</v>
      </c>
      <c r="OC84" s="161" t="str">
        <f t="array" ref="OC84">IF($NL84="No RI Tests","No RI Tests",IF(E84="K","N/A",VLOOKUP(MAX(IF(E84=Lookups!$DF$6:$DF$99,IF(NI84&gt;=Lookups!$DG$6:$DG$99,Lookups!$DI$6:$DI$99))),Lookups!$DE$104:$DG$108,3,FALSE)))</f>
        <v>1 Limited</v>
      </c>
      <c r="OD84" s="161" t="str">
        <f t="array" ref="OD84">IF($NL84="No RI Tests","No RI Tests",IF(E84="K","N/A",VLOOKUP(MAX(IF(E84=Lookups!$DF$6:$DF$99,IF(NK84&gt;=Lookups!$DG$6:$DG$99,Lookups!$DI$6:$DI$99))),Lookups!$DE$104:$DG$108,3,FALSE)))</f>
        <v>1 Limited</v>
      </c>
      <c r="OE84">
        <f t="shared" si="119"/>
        <v>1</v>
      </c>
      <c r="OF84">
        <f t="shared" si="120"/>
        <v>0</v>
      </c>
      <c r="OG84" t="str">
        <f t="shared" si="121"/>
        <v>Maintained Performance Level</v>
      </c>
      <c r="OH84">
        <f t="shared" si="122"/>
        <v>-292</v>
      </c>
      <c r="OI84">
        <f t="shared" si="123"/>
        <v>0</v>
      </c>
      <c r="OJ84">
        <f t="shared" si="124"/>
        <v>0</v>
      </c>
      <c r="OK84">
        <f t="shared" si="125"/>
        <v>0</v>
      </c>
      <c r="OL84">
        <f t="shared" si="126"/>
        <v>-1.5573333333333332</v>
      </c>
      <c r="OM84" t="str">
        <f t="shared" si="127"/>
        <v>Fall Administration</v>
      </c>
      <c r="ON84" t="str">
        <f t="shared" si="128"/>
        <v>Winter Administration</v>
      </c>
      <c r="OO84" t="str">
        <f t="shared" si="129"/>
        <v>Fall to Winter RI</v>
      </c>
      <c r="OP84" t="str">
        <f ca="1">IF(AND(HR84&lt;&gt;"",JJ84&lt;600),IF(HT84="Advancing","Tier 2","Tier 3"),IF(JI84="","Null",IF(OR(E84="K",E84&lt;3),"FRA Recommended",IF(JJ84&gt;=IF(E84&lt;6,400,600),IF(JJ84&lt;VLOOKUP(E84,Lookups!$AP$3:$AR$16,3,FALSE),"Tier 2","Core"),IF(JJ84&lt;400,IF(RAND()&lt;0.81,"Tier 3","Tier 2"),IF(RAND()&lt;0.51,"Tier 3","Tier 2"))))))</f>
        <v>Tier 3</v>
      </c>
      <c r="OQ84" t="str">
        <f t="shared" si="130"/>
        <v>Average Reading Invt. Under 15 Minutes Long</v>
      </c>
      <c r="OR84">
        <f t="shared" si="131"/>
        <v>1</v>
      </c>
      <c r="OS84" t="str">
        <f t="shared" si="132"/>
        <v>Null</v>
      </c>
      <c r="OT84">
        <f t="shared" si="133"/>
        <v>292</v>
      </c>
      <c r="OU84" s="159">
        <f t="shared" si="134"/>
        <v>42501</v>
      </c>
      <c r="OV84" t="str">
        <f t="shared" si="135"/>
        <v>Form 3</v>
      </c>
      <c r="OW84" t="str">
        <f t="shared" si="136"/>
        <v>Beginning</v>
      </c>
      <c r="OX84">
        <f t="shared" si="137"/>
        <v>22</v>
      </c>
      <c r="OY84">
        <f t="shared" si="138"/>
        <v>8</v>
      </c>
      <c r="OZ84">
        <f t="shared" si="139"/>
        <v>0</v>
      </c>
      <c r="PA84" s="159">
        <f t="shared" si="140"/>
        <v>42348</v>
      </c>
      <c r="PB84" t="str">
        <f t="shared" si="141"/>
        <v>Form 2</v>
      </c>
      <c r="PC84" t="str">
        <f t="shared" si="142"/>
        <v>Developing</v>
      </c>
      <c r="PD84">
        <f t="shared" si="143"/>
        <v>26</v>
      </c>
      <c r="PE84">
        <f t="shared" si="144"/>
        <v>12</v>
      </c>
      <c r="PF84">
        <f t="shared" si="145"/>
        <v>0</v>
      </c>
      <c r="PG84">
        <f t="shared" si="146"/>
        <v>36.142857142857146</v>
      </c>
      <c r="PH84">
        <f t="shared" si="147"/>
        <v>1</v>
      </c>
      <c r="PI84">
        <f t="shared" si="148"/>
        <v>1</v>
      </c>
      <c r="PJ84">
        <f t="shared" si="149"/>
        <v>18</v>
      </c>
      <c r="PK84">
        <f>IF(HR84="","Null",IF(E84&lt;3,"Null",IF(HU84=0,0,IF(HS84="Form 1",VLOOKUP(HU84,Lookups!$BE$3:$BP$63,E84,FALSE),IF(HS84="Form 2",VLOOKUP(HU84,Lookups!$BE$67:$BP$127,E84,FALSE),VLOOKUP(HU84,Lookups!$BE$130:$BP$190,E84,FALSE))))))</f>
        <v>0</v>
      </c>
      <c r="PL84">
        <f t="shared" si="150"/>
        <v>22</v>
      </c>
      <c r="PM84">
        <f>IF($PH84=0,"Null",IF(E84&lt;3,"Null",IF(OX84=0,0,IF(OV84="Form 1",VLOOKUP(OX84,Lookups!$BE$3:$BP$63,E84,FALSE),IF(OV84="Form 2",VLOOKUP(OX84,Lookups!$BE$67:$BP$127,E84,FALSE),VLOOKUP(OX84,Lookups!$BE$130:$BP$190,E84,FALSE))))))</f>
        <v>0</v>
      </c>
      <c r="PN84">
        <f t="shared" si="151"/>
        <v>4</v>
      </c>
      <c r="PO84">
        <f t="shared" si="152"/>
        <v>1</v>
      </c>
      <c r="PP84">
        <f t="shared" si="153"/>
        <v>3</v>
      </c>
      <c r="PQ84">
        <f>IF(HR84="","Null",IF(E84&lt;3,"Null",IF(HV84=0,0,IF(HS84="Form 1",VLOOKUP(HV84,Lookups!$BR$3:$CC$63,E84,FALSE),IF(HS84="Form 2",VLOOKUP(HV84,Lookups!$BR$67:$CC$127,E84,FALSE),VLOOKUP(HV84,Lookups!$BR$130:$CC$190,E84,FALSE))))))</f>
        <v>0</v>
      </c>
      <c r="PR84">
        <f t="shared" si="154"/>
        <v>8</v>
      </c>
      <c r="PS84">
        <f>IF(HR84="","Null",IF(E84&lt;3,"Null",IF(OY84=0,0,IF(OW84="Form 1",VLOOKUP(OY84,Lookups!$BR$3:$CC$63,E84,FALSE),IF(OW84="Form 2",VLOOKUP(OY84,Lookups!$BR$67:$CC$127,E84,FALSE),VLOOKUP(OY84,Lookups!$BR$130:$CC$190,E84,FALSE))))))</f>
        <v>3</v>
      </c>
      <c r="PT84">
        <f t="shared" si="155"/>
        <v>5</v>
      </c>
      <c r="PU84">
        <f t="shared" si="156"/>
        <v>1</v>
      </c>
      <c r="PV84">
        <f t="shared" si="157"/>
        <v>0</v>
      </c>
      <c r="PW84" t="str">
        <f t="shared" si="158"/>
        <v>Fall to Spring PI Administration</v>
      </c>
      <c r="PX84">
        <f t="shared" si="159"/>
        <v>0</v>
      </c>
      <c r="PY84">
        <f t="shared" si="160"/>
        <v>1</v>
      </c>
      <c r="PZ84" t="str">
        <f t="shared" si="161"/>
        <v>60 to 79 Sessions</v>
      </c>
      <c r="QA84" t="str">
        <f t="shared" si="162"/>
        <v>Series 1</v>
      </c>
      <c r="QB84" t="str">
        <f t="shared" si="163"/>
        <v>In Series 1 to 4</v>
      </c>
      <c r="QC84" t="str">
        <f>IF($MS84="System 44 Record",IF(BQ84&lt;MEDIAN(Directions!$F$3,Directions!$F$6),"Mid-Year Exited Student","Full Year Participant")&amp;IF(BP84&lt;Directions!$F$3,", Started Prior Year",", Started This Year"),"Null")</f>
        <v>Full Year Participant, Started This Year</v>
      </c>
      <c r="QD84">
        <f t="shared" si="164"/>
        <v>0</v>
      </c>
      <c r="QE84">
        <f t="shared" si="165"/>
        <v>0</v>
      </c>
      <c r="QF84">
        <f t="shared" si="166"/>
        <v>1</v>
      </c>
      <c r="QG84">
        <f t="shared" si="167"/>
        <v>0</v>
      </c>
      <c r="QH84">
        <f t="shared" si="168"/>
        <v>0</v>
      </c>
      <c r="QI84">
        <f t="shared" si="169"/>
        <v>0</v>
      </c>
      <c r="QJ84" t="str">
        <f t="shared" si="170"/>
        <v>RC! Only</v>
      </c>
      <c r="QK84" t="str">
        <f t="shared" si="171"/>
        <v>Null</v>
      </c>
      <c r="QL84" t="str">
        <f t="shared" si="172"/>
        <v>Null</v>
      </c>
      <c r="QM84" t="str">
        <f>IF($MS84="READ 180 Record",IF(AQ84="","Null",VLOOKUP(JJ84,Lookups!$DX$3:$EB$2054,AN84+1,FALSE)),"Null")</f>
        <v>Null</v>
      </c>
      <c r="QN84" t="str">
        <f t="shared" si="173"/>
        <v>Null</v>
      </c>
    </row>
    <row r="85" spans="1:456" x14ac:dyDescent="0.25">
      <c r="A85" s="161" t="s">
        <v>1447</v>
      </c>
      <c r="B85" s="161" t="s">
        <v>1447</v>
      </c>
      <c r="C85" s="161" t="s">
        <v>1447</v>
      </c>
      <c r="D85" s="161" t="s">
        <v>1447</v>
      </c>
      <c r="E85" s="161">
        <v>3</v>
      </c>
      <c r="F85" s="161" t="s">
        <v>1447</v>
      </c>
      <c r="G85" s="161" t="s">
        <v>885</v>
      </c>
      <c r="H85" s="161" t="s">
        <v>918</v>
      </c>
      <c r="I85" s="161">
        <v>0</v>
      </c>
      <c r="J85" s="159">
        <v>42496</v>
      </c>
      <c r="K85" s="161">
        <v>0</v>
      </c>
      <c r="L85" s="161">
        <v>0</v>
      </c>
      <c r="M85" s="161">
        <v>0</v>
      </c>
      <c r="N85" s="161">
        <v>0</v>
      </c>
      <c r="O85" s="161">
        <v>0</v>
      </c>
      <c r="P85" s="161">
        <v>0</v>
      </c>
      <c r="Q85" s="161">
        <v>0</v>
      </c>
      <c r="R85" s="161">
        <v>0</v>
      </c>
      <c r="S85" s="161">
        <v>0</v>
      </c>
      <c r="T85" s="161">
        <v>0</v>
      </c>
      <c r="U85" s="161">
        <v>0</v>
      </c>
      <c r="V85" s="161">
        <v>0</v>
      </c>
      <c r="W85" s="161">
        <v>0</v>
      </c>
      <c r="X85" s="161">
        <v>0</v>
      </c>
      <c r="AB85" s="161" t="s">
        <v>242</v>
      </c>
      <c r="AC85" s="161" t="s">
        <v>242</v>
      </c>
      <c r="AD85" s="161" t="s">
        <v>242</v>
      </c>
      <c r="AE85" s="161" t="s">
        <v>242</v>
      </c>
      <c r="AF85" s="161" t="s">
        <v>241</v>
      </c>
      <c r="AG85" s="161" t="s">
        <v>241</v>
      </c>
      <c r="AH85" s="161" t="s">
        <v>242</v>
      </c>
      <c r="AI85" s="161">
        <v>20150801</v>
      </c>
      <c r="AJ85" s="161">
        <v>20160525</v>
      </c>
      <c r="AK85" s="161" t="s">
        <v>869</v>
      </c>
      <c r="AL85" t="s">
        <v>1078</v>
      </c>
      <c r="BN85" t="s">
        <v>1076</v>
      </c>
      <c r="BO85" t="s">
        <v>918</v>
      </c>
      <c r="BP85" s="159">
        <v>42380</v>
      </c>
      <c r="BQ85" s="159">
        <v>42502</v>
      </c>
      <c r="BR85" t="s">
        <v>877</v>
      </c>
      <c r="BS85">
        <v>-478</v>
      </c>
      <c r="BT85" s="159">
        <v>42502</v>
      </c>
      <c r="BU85">
        <v>2</v>
      </c>
      <c r="BV85">
        <v>7</v>
      </c>
      <c r="BW85">
        <v>14</v>
      </c>
      <c r="BX85">
        <v>28</v>
      </c>
      <c r="BY85">
        <v>630</v>
      </c>
      <c r="BZ85">
        <v>641</v>
      </c>
      <c r="CA85">
        <v>0</v>
      </c>
      <c r="CB85">
        <v>18</v>
      </c>
      <c r="CC85">
        <v>45</v>
      </c>
      <c r="CD85">
        <v>66</v>
      </c>
      <c r="CE85">
        <v>84</v>
      </c>
      <c r="CF85">
        <v>95</v>
      </c>
      <c r="CG85">
        <v>78</v>
      </c>
      <c r="CH85">
        <v>69</v>
      </c>
      <c r="CI85">
        <v>1847</v>
      </c>
      <c r="CJ85">
        <v>2</v>
      </c>
      <c r="CK85">
        <v>2</v>
      </c>
      <c r="CL85">
        <v>6</v>
      </c>
      <c r="ET85" s="161">
        <v>0</v>
      </c>
      <c r="EU85" s="161">
        <v>0</v>
      </c>
      <c r="EV85" s="161">
        <v>0</v>
      </c>
      <c r="EW85" s="161">
        <v>0</v>
      </c>
      <c r="EX85" s="161">
        <v>0</v>
      </c>
      <c r="EY85" s="161">
        <v>0</v>
      </c>
      <c r="EZ85" s="161">
        <v>0</v>
      </c>
      <c r="FA85" s="161">
        <v>0</v>
      </c>
      <c r="FB85" s="161">
        <v>0</v>
      </c>
      <c r="FC85" s="161">
        <v>0</v>
      </c>
      <c r="FD85" s="161">
        <v>0</v>
      </c>
      <c r="FE85" s="161">
        <v>0</v>
      </c>
      <c r="HN85" s="161" t="s">
        <v>918</v>
      </c>
      <c r="HO85" s="159">
        <v>42380</v>
      </c>
      <c r="HP85" s="159">
        <v>42496</v>
      </c>
      <c r="HQ85" s="161">
        <v>2</v>
      </c>
      <c r="HR85" s="159">
        <v>42380</v>
      </c>
      <c r="HS85" s="161" t="s">
        <v>872</v>
      </c>
      <c r="HT85" s="161" t="s">
        <v>878</v>
      </c>
      <c r="HU85" s="161">
        <v>19</v>
      </c>
      <c r="HV85" s="161">
        <v>4</v>
      </c>
      <c r="HW85" s="161">
        <v>0</v>
      </c>
      <c r="HX85" s="159">
        <v>42496</v>
      </c>
      <c r="HY85" s="161" t="s">
        <v>874</v>
      </c>
      <c r="HZ85" s="161" t="s">
        <v>878</v>
      </c>
      <c r="IA85" s="161">
        <v>21</v>
      </c>
      <c r="IB85" s="161">
        <v>1</v>
      </c>
      <c r="IC85" s="161">
        <v>0</v>
      </c>
      <c r="JB85" s="161" t="s">
        <v>918</v>
      </c>
      <c r="JC85" s="161">
        <v>5</v>
      </c>
      <c r="JD85" s="161">
        <v>5</v>
      </c>
      <c r="JE85" s="161">
        <v>5</v>
      </c>
      <c r="JF85" s="161">
        <v>959</v>
      </c>
      <c r="JG85" s="159">
        <v>42496</v>
      </c>
      <c r="JH85" s="161">
        <v>0</v>
      </c>
      <c r="JI85" s="159">
        <v>42244</v>
      </c>
      <c r="JJ85" s="161">
        <v>0</v>
      </c>
      <c r="JK85" s="161">
        <v>5</v>
      </c>
      <c r="JL85" s="159">
        <v>42496</v>
      </c>
      <c r="JM85" s="161">
        <v>0</v>
      </c>
      <c r="JN85" s="161">
        <v>1</v>
      </c>
      <c r="MN85" t="str">
        <f t="shared" si="87"/>
        <v>NoNoNoYesYesNo</v>
      </c>
      <c r="MO85" t="str">
        <f>IF(AND(MN85="NoNoNoNoNoNo",JI85=""),"No Programs",VLOOKUP(MN85,Lookups!$DA$4:$DB$67,2,FALSE))</f>
        <v>System 44 Only</v>
      </c>
      <c r="MP85">
        <f t="shared" si="88"/>
        <v>0</v>
      </c>
      <c r="MQ85" t="str">
        <f t="shared" si="89"/>
        <v>System 44 User</v>
      </c>
      <c r="MR85" t="str">
        <f>Directions!$D$3</f>
        <v>Usage</v>
      </c>
      <c r="MS85" t="str">
        <f>VLOOKUP(MQ85,Lookups!$CU$71:$CV$80,2,FALSE)</f>
        <v>System 44 Record</v>
      </c>
      <c r="MT85">
        <f t="shared" si="90"/>
        <v>1</v>
      </c>
      <c r="MU85">
        <f t="shared" si="91"/>
        <v>1</v>
      </c>
      <c r="MV85">
        <f t="shared" si="92"/>
        <v>1</v>
      </c>
      <c r="MW85">
        <f t="shared" si="93"/>
        <v>1</v>
      </c>
      <c r="MX85">
        <f t="shared" si="94"/>
        <v>16.571428571428573</v>
      </c>
      <c r="MY85" t="str">
        <f t="shared" si="95"/>
        <v>Not Used</v>
      </c>
      <c r="MZ85">
        <f t="shared" si="96"/>
        <v>0</v>
      </c>
      <c r="NA85" t="str">
        <f t="shared" si="97"/>
        <v>Not Available</v>
      </c>
      <c r="NB85" t="str">
        <f t="shared" si="98"/>
        <v>Not Available</v>
      </c>
      <c r="NC85" t="str">
        <f t="shared" si="99"/>
        <v>4 Not Indicated</v>
      </c>
      <c r="ND85" t="str">
        <f t="shared" si="100"/>
        <v>4 Not Indicated</v>
      </c>
      <c r="NE85" t="str">
        <f t="shared" si="101"/>
        <v>4 Not Indicated</v>
      </c>
      <c r="NF85" t="str">
        <f t="shared" si="102"/>
        <v>4 Not Indicated</v>
      </c>
      <c r="NG85" t="str">
        <f t="shared" si="103"/>
        <v>4 Not Indicated</v>
      </c>
      <c r="NH85" s="159">
        <f t="shared" si="104"/>
        <v>42496</v>
      </c>
      <c r="NI85">
        <f t="shared" si="105"/>
        <v>0</v>
      </c>
      <c r="NJ85" s="159">
        <f t="shared" si="106"/>
        <v>0</v>
      </c>
      <c r="NK85">
        <f t="shared" si="107"/>
        <v>0</v>
      </c>
      <c r="NL85">
        <f t="shared" si="108"/>
        <v>36</v>
      </c>
      <c r="NM85">
        <f t="shared" si="109"/>
        <v>1</v>
      </c>
      <c r="NN85">
        <f>IF(OR(E85="PK",E85="K",JJ85=""),"Null",INDEX(Lookups!$EZ$4:$FW$18,MATCH($JJ85,Lookups!$EY$4:$EY$18,1),MATCH($E85,Lookups!$EZ$3:$FW$3,0)))</f>
        <v>235</v>
      </c>
      <c r="NO85">
        <f>IF(OR(E85="PK",E85="K",JJ85=""),"Null",INDEX(Lookups!$EZ$4:$FW$18,MATCH($JJ85,Lookups!$EY$4:$EY$18,1),MATCH($E85,Lookups!$EZ$3:$FW$3,0) + 1))</f>
        <v>340</v>
      </c>
      <c r="NP85">
        <f t="shared" si="110"/>
        <v>470</v>
      </c>
      <c r="NQ85" t="str">
        <f t="shared" si="111"/>
        <v>PI is Recommended</v>
      </c>
      <c r="NR85" t="str">
        <f t="shared" si="112"/>
        <v>PI is Recommended</v>
      </c>
      <c r="NS85" t="str">
        <f t="shared" si="113"/>
        <v>BR to 199L</v>
      </c>
      <c r="NT85" t="str">
        <f t="shared" si="114"/>
        <v>BR to 199L</v>
      </c>
      <c r="NU85" t="str">
        <f t="shared" si="115"/>
        <v>BR to 199L</v>
      </c>
      <c r="NV85" s="183" t="str">
        <f t="array" ref="NV85">IF($NL85="No RI Tests","No RI Tests",VLOOKUP(IF(AND(E85="K",JJ85&lt;280),3,IF(AND(E85="K",JJ85&gt;=280),4,MAX(IF(E85=Lookups!$DF$6:$DF$99,IF(JJ85&gt;=Lookups!$DG$6:$DG$99,Lookups!$DH$6:$DH$99))))),Lookups!$DE$104:$DG$108,2,FALSE))</f>
        <v>1 Below Basic</v>
      </c>
      <c r="NW85" s="161" t="str">
        <f t="array" ref="NW85">IF($NL85="No RI Tests","No RI Tests",VLOOKUP(IF(AND(E85="K",JH85&lt;280),3,IF(AND(E85="K",JH85&gt;=280),4,MAX(IF(E85=Lookups!$DF$6:$DF$99,IF(NI85&gt;=Lookups!$DG$6:$DG$99,Lookups!$DH$6:$DH$99))))),Lookups!$DE$104:$DG$108,2,FALSE))</f>
        <v>1 Below Basic</v>
      </c>
      <c r="NX85" s="161" t="str">
        <f t="array" ref="NX85">IF($NL85="No RI Tests","No RI Tests",VLOOKUP(IF(AND(E85="K",NK85&lt;280),3,IF(AND(E85="K",NK85&gt;=280),4,MAX(IF(E85=Lookups!$DF$6:$DF$99,IF(NK85&gt;=Lookups!$DG$6:$DG$99,Lookups!$DH$6:$DH$99))))),Lookups!$DE$104:$DG$108,2,FALSE))</f>
        <v>1 Below Basic</v>
      </c>
      <c r="NY85">
        <f t="shared" si="116"/>
        <v>1</v>
      </c>
      <c r="NZ85">
        <f t="shared" si="117"/>
        <v>0</v>
      </c>
      <c r="OA85" t="str">
        <f t="shared" si="118"/>
        <v>Maintained Performance Level</v>
      </c>
      <c r="OB85" s="161" t="str">
        <f t="array" ref="OB85">IF($NL85="No RI Tests","No RI Tests",IF(E85="K","N/A",VLOOKUP(MAX(IF(E85=Lookups!$DF$6:$DF$99,IF(JJ85&gt;=Lookups!$DG$6:$DG$99,Lookups!$DI$6:$DI$99))),Lookups!$DE$104:$DG$108,3,FALSE)))</f>
        <v>1 Limited</v>
      </c>
      <c r="OC85" s="161" t="str">
        <f t="array" ref="OC85">IF($NL85="No RI Tests","No RI Tests",IF(E85="K","N/A",VLOOKUP(MAX(IF(E85=Lookups!$DF$6:$DF$99,IF(NI85&gt;=Lookups!$DG$6:$DG$99,Lookups!$DI$6:$DI$99))),Lookups!$DE$104:$DG$108,3,FALSE)))</f>
        <v>1 Limited</v>
      </c>
      <c r="OD85" s="161" t="str">
        <f t="array" ref="OD85">IF($NL85="No RI Tests","No RI Tests",IF(E85="K","N/A",VLOOKUP(MAX(IF(E85=Lookups!$DF$6:$DF$99,IF(NK85&gt;=Lookups!$DG$6:$DG$99,Lookups!$DI$6:$DI$99))),Lookups!$DE$104:$DG$108,3,FALSE)))</f>
        <v>1 Limited</v>
      </c>
      <c r="OE85">
        <f t="shared" si="119"/>
        <v>1</v>
      </c>
      <c r="OF85">
        <f t="shared" si="120"/>
        <v>0</v>
      </c>
      <c r="OG85" t="str">
        <f t="shared" si="121"/>
        <v>Maintained Performance Level</v>
      </c>
      <c r="OH85">
        <f t="shared" si="122"/>
        <v>0</v>
      </c>
      <c r="OI85">
        <f t="shared" si="123"/>
        <v>0</v>
      </c>
      <c r="OJ85">
        <f t="shared" si="124"/>
        <v>0</v>
      </c>
      <c r="OK85">
        <f t="shared" si="125"/>
        <v>0</v>
      </c>
      <c r="OL85">
        <f t="shared" si="126"/>
        <v>0</v>
      </c>
      <c r="OM85" t="str">
        <f t="shared" si="127"/>
        <v>Fall Administration</v>
      </c>
      <c r="ON85" t="str">
        <f t="shared" si="128"/>
        <v>Winter Administration</v>
      </c>
      <c r="OO85" t="str">
        <f t="shared" si="129"/>
        <v>Fall to Winter RI</v>
      </c>
      <c r="OP85" t="str">
        <f ca="1">IF(AND(HR85&lt;&gt;"",JJ85&lt;600),IF(HT85="Advancing","Tier 2","Tier 3"),IF(JI85="","Null",IF(OR(E85="K",E85&lt;3),"FRA Recommended",IF(JJ85&gt;=IF(E85&lt;6,400,600),IF(JJ85&lt;VLOOKUP(E85,Lookups!$AP$3:$AR$16,3,FALSE),"Tier 2","Core"),IF(JJ85&lt;400,IF(RAND()&lt;0.81,"Tier 3","Tier 2"),IF(RAND()&lt;0.51,"Tier 3","Tier 2"))))))</f>
        <v>Tier 3</v>
      </c>
      <c r="OQ85" t="str">
        <f t="shared" si="130"/>
        <v>Average Reading Invt. Under 15 Minutes Long</v>
      </c>
      <c r="OR85">
        <f t="shared" si="131"/>
        <v>0</v>
      </c>
      <c r="OS85" t="str">
        <f t="shared" si="132"/>
        <v>Null</v>
      </c>
      <c r="OT85">
        <f t="shared" si="133"/>
        <v>0</v>
      </c>
      <c r="OU85" s="159">
        <f t="shared" si="134"/>
        <v>42496</v>
      </c>
      <c r="OV85" t="str">
        <f t="shared" si="135"/>
        <v>Form 2</v>
      </c>
      <c r="OW85" t="str">
        <f t="shared" si="136"/>
        <v>Beginning</v>
      </c>
      <c r="OX85">
        <f t="shared" si="137"/>
        <v>21</v>
      </c>
      <c r="OY85">
        <f t="shared" si="138"/>
        <v>1</v>
      </c>
      <c r="OZ85">
        <f t="shared" si="139"/>
        <v>0</v>
      </c>
      <c r="PA85" s="159">
        <f t="shared" si="140"/>
        <v>42380</v>
      </c>
      <c r="PB85" t="str">
        <f t="shared" si="141"/>
        <v>Form 1</v>
      </c>
      <c r="PC85" t="str">
        <f t="shared" si="142"/>
        <v>Beginning</v>
      </c>
      <c r="PD85">
        <f t="shared" si="143"/>
        <v>19</v>
      </c>
      <c r="PE85">
        <f t="shared" si="144"/>
        <v>4</v>
      </c>
      <c r="PF85">
        <f t="shared" si="145"/>
        <v>0</v>
      </c>
      <c r="PG85">
        <f t="shared" si="146"/>
        <v>16.571428571428573</v>
      </c>
      <c r="PH85">
        <f t="shared" si="147"/>
        <v>1</v>
      </c>
      <c r="PI85">
        <f t="shared" si="148"/>
        <v>1</v>
      </c>
      <c r="PJ85">
        <f t="shared" si="149"/>
        <v>19</v>
      </c>
      <c r="PK85">
        <f>IF(HR85="","Null",IF(E85&lt;3,"Null",IF(HU85=0,0,IF(HS85="Form 1",VLOOKUP(HU85,Lookups!$BE$3:$BP$63,E85,FALSE),IF(HS85="Form 2",VLOOKUP(HU85,Lookups!$BE$67:$BP$127,E85,FALSE),VLOOKUP(HU85,Lookups!$BE$130:$BP$190,E85,FALSE))))))</f>
        <v>1</v>
      </c>
      <c r="PL85">
        <f t="shared" si="150"/>
        <v>21</v>
      </c>
      <c r="PM85">
        <f>IF($PH85=0,"Null",IF(E85&lt;3,"Null",IF(OX85=0,0,IF(OV85="Form 1",VLOOKUP(OX85,Lookups!$BE$3:$BP$63,E85,FALSE),IF(OV85="Form 2",VLOOKUP(OX85,Lookups!$BE$67:$BP$127,E85,FALSE),VLOOKUP(OX85,Lookups!$BE$130:$BP$190,E85,FALSE))))))</f>
        <v>2</v>
      </c>
      <c r="PN85">
        <f t="shared" si="151"/>
        <v>2</v>
      </c>
      <c r="PO85">
        <f t="shared" si="152"/>
        <v>1</v>
      </c>
      <c r="PP85">
        <f t="shared" si="153"/>
        <v>4</v>
      </c>
      <c r="PQ85">
        <f>IF(HR85="","Null",IF(E85&lt;3,"Null",IF(HV85=0,0,IF(HS85="Form 1",VLOOKUP(HV85,Lookups!$BR$3:$CC$63,E85,FALSE),IF(HS85="Form 2",VLOOKUP(HV85,Lookups!$BR$67:$CC$127,E85,FALSE),VLOOKUP(HV85,Lookups!$BR$130:$CC$190,E85,FALSE))))))</f>
        <v>16</v>
      </c>
      <c r="PR85">
        <f t="shared" si="154"/>
        <v>1</v>
      </c>
      <c r="PS85">
        <f>IF(HR85="","Null",IF(E85&lt;3,"Null",IF(OY85=0,0,IF(OW85="Form 1",VLOOKUP(OY85,Lookups!$BR$3:$CC$63,E85,FALSE),IF(OW85="Form 2",VLOOKUP(OY85,Lookups!$BR$67:$CC$127,E85,FALSE),VLOOKUP(OY85,Lookups!$BR$130:$CC$190,E85,FALSE))))))</f>
        <v>1</v>
      </c>
      <c r="PT85">
        <f t="shared" si="155"/>
        <v>-3</v>
      </c>
      <c r="PU85">
        <f t="shared" si="156"/>
        <v>0</v>
      </c>
      <c r="PV85">
        <f t="shared" si="157"/>
        <v>0</v>
      </c>
      <c r="PW85" t="str">
        <f t="shared" si="158"/>
        <v>Winter to Spring PI Administration</v>
      </c>
      <c r="PX85">
        <f t="shared" si="159"/>
        <v>0</v>
      </c>
      <c r="PY85">
        <f t="shared" si="160"/>
        <v>1</v>
      </c>
      <c r="PZ85" t="str">
        <f t="shared" si="161"/>
        <v>20 to 39 Sessions</v>
      </c>
      <c r="QA85" t="str">
        <f t="shared" si="162"/>
        <v>Series 1</v>
      </c>
      <c r="QB85" t="str">
        <f t="shared" si="163"/>
        <v>In Series 1 to 4</v>
      </c>
      <c r="QC85" t="str">
        <f>IF($MS85="System 44 Record",IF(BQ85&lt;MEDIAN(Directions!$F$3,Directions!$F$6),"Mid-Year Exited Student","Full Year Participant")&amp;IF(BP85&lt;Directions!$F$3,", Started Prior Year",", Started This Year"),"Null")</f>
        <v>Full Year Participant, Started This Year</v>
      </c>
      <c r="QD85">
        <f t="shared" si="164"/>
        <v>0</v>
      </c>
      <c r="QE85">
        <f t="shared" si="165"/>
        <v>0</v>
      </c>
      <c r="QF85">
        <f t="shared" si="166"/>
        <v>1</v>
      </c>
      <c r="QG85">
        <f t="shared" si="167"/>
        <v>0</v>
      </c>
      <c r="QH85">
        <f t="shared" si="168"/>
        <v>0</v>
      </c>
      <c r="QI85">
        <f t="shared" si="169"/>
        <v>0</v>
      </c>
      <c r="QJ85" t="str">
        <f t="shared" si="170"/>
        <v>RC! Only</v>
      </c>
      <c r="QK85" t="str">
        <f t="shared" si="171"/>
        <v>Null</v>
      </c>
      <c r="QL85" t="str">
        <f t="shared" si="172"/>
        <v>Null</v>
      </c>
      <c r="QM85" t="str">
        <f>IF($MS85="READ 180 Record",IF(AQ85="","Null",VLOOKUP(JJ85,Lookups!$DX$3:$EB$2054,AN85+1,FALSE)),"Null")</f>
        <v>Null</v>
      </c>
      <c r="QN85" t="str">
        <f t="shared" si="173"/>
        <v>Null</v>
      </c>
    </row>
    <row r="86" spans="1:456" x14ac:dyDescent="0.25">
      <c r="A86" s="161" t="s">
        <v>1447</v>
      </c>
      <c r="B86" s="161" t="s">
        <v>1447</v>
      </c>
      <c r="C86" s="161" t="s">
        <v>1447</v>
      </c>
      <c r="D86" s="161" t="s">
        <v>1447</v>
      </c>
      <c r="E86" s="161">
        <v>6</v>
      </c>
      <c r="F86" s="161" t="s">
        <v>1447</v>
      </c>
      <c r="G86" s="161" t="s">
        <v>867</v>
      </c>
      <c r="H86" s="161" t="s">
        <v>868</v>
      </c>
      <c r="I86" s="161">
        <v>717</v>
      </c>
      <c r="J86" s="159">
        <v>42499</v>
      </c>
      <c r="K86" s="161">
        <v>0</v>
      </c>
      <c r="L86" s="161">
        <v>0</v>
      </c>
      <c r="M86" s="161">
        <v>0</v>
      </c>
      <c r="N86" s="161">
        <v>0</v>
      </c>
      <c r="O86" s="161">
        <v>0</v>
      </c>
      <c r="P86" s="161">
        <v>0</v>
      </c>
      <c r="Q86" s="161">
        <v>0</v>
      </c>
      <c r="R86" s="161">
        <v>0</v>
      </c>
      <c r="S86" s="161">
        <v>0</v>
      </c>
      <c r="T86" s="161">
        <v>0</v>
      </c>
      <c r="U86" s="161">
        <v>0</v>
      </c>
      <c r="V86" s="161">
        <v>0</v>
      </c>
      <c r="W86" s="161">
        <v>0</v>
      </c>
      <c r="X86" s="161">
        <v>0</v>
      </c>
      <c r="AB86" s="161" t="s">
        <v>241</v>
      </c>
      <c r="AC86" s="161" t="s">
        <v>242</v>
      </c>
      <c r="AD86" s="161" t="s">
        <v>242</v>
      </c>
      <c r="AE86" s="161" t="s">
        <v>242</v>
      </c>
      <c r="AF86" s="161" t="s">
        <v>242</v>
      </c>
      <c r="AG86" s="161" t="s">
        <v>241</v>
      </c>
      <c r="AH86" s="161" t="s">
        <v>242</v>
      </c>
      <c r="AI86" s="161">
        <v>20150801</v>
      </c>
      <c r="AJ86" s="161">
        <v>20160525</v>
      </c>
      <c r="AK86" s="161" t="s">
        <v>869</v>
      </c>
      <c r="AL86" t="s">
        <v>1076</v>
      </c>
      <c r="AM86" t="s">
        <v>868</v>
      </c>
      <c r="AN86">
        <v>2</v>
      </c>
      <c r="AO86" t="s">
        <v>870</v>
      </c>
      <c r="AP86">
        <v>8</v>
      </c>
      <c r="AQ86">
        <v>44</v>
      </c>
      <c r="AR86">
        <v>861</v>
      </c>
      <c r="AS86">
        <v>419</v>
      </c>
      <c r="AT86">
        <v>120</v>
      </c>
      <c r="AU86">
        <v>195</v>
      </c>
      <c r="AV86">
        <v>43</v>
      </c>
      <c r="AW86">
        <v>30</v>
      </c>
      <c r="AX86">
        <v>17.841650000000001</v>
      </c>
      <c r="AY86">
        <v>5.5556000000000001</v>
      </c>
      <c r="AZ86">
        <v>3.3845999999999998</v>
      </c>
      <c r="BA86">
        <v>78.0167</v>
      </c>
      <c r="BB86">
        <v>9663</v>
      </c>
      <c r="BC86">
        <v>83.333333332999999</v>
      </c>
      <c r="BD86">
        <v>95.833333332999999</v>
      </c>
      <c r="BE86">
        <v>278</v>
      </c>
      <c r="BF86">
        <v>302</v>
      </c>
      <c r="BG86">
        <v>78</v>
      </c>
      <c r="BH86">
        <v>97</v>
      </c>
      <c r="BI86">
        <v>4</v>
      </c>
      <c r="BJ86">
        <v>0</v>
      </c>
      <c r="BK86">
        <v>84</v>
      </c>
      <c r="BL86">
        <v>0</v>
      </c>
      <c r="BM86" t="s">
        <v>1077</v>
      </c>
      <c r="BN86" t="s">
        <v>1076</v>
      </c>
      <c r="BO86" t="s">
        <v>868</v>
      </c>
      <c r="BP86" s="159">
        <v>42258</v>
      </c>
      <c r="BQ86" s="159">
        <v>42404</v>
      </c>
      <c r="BR86" t="s">
        <v>877</v>
      </c>
      <c r="BS86">
        <v>717</v>
      </c>
      <c r="BT86" s="159">
        <v>42404</v>
      </c>
      <c r="BU86">
        <v>7</v>
      </c>
      <c r="BV86">
        <v>1</v>
      </c>
      <c r="BW86">
        <v>42</v>
      </c>
      <c r="BX86">
        <v>65</v>
      </c>
      <c r="BY86">
        <v>1529</v>
      </c>
      <c r="BZ86">
        <v>1663</v>
      </c>
      <c r="CA86">
        <v>0</v>
      </c>
      <c r="CB86">
        <v>20</v>
      </c>
      <c r="CC86">
        <v>36</v>
      </c>
      <c r="CD86">
        <v>87</v>
      </c>
      <c r="CE86">
        <v>96</v>
      </c>
      <c r="CF86">
        <v>92</v>
      </c>
      <c r="CG86">
        <v>96</v>
      </c>
      <c r="CH86">
        <v>89</v>
      </c>
      <c r="CI86">
        <v>19234</v>
      </c>
      <c r="CJ86">
        <v>3.3157999999999999</v>
      </c>
      <c r="CK86">
        <v>6</v>
      </c>
      <c r="CL86">
        <v>6</v>
      </c>
      <c r="ET86" s="161">
        <v>1</v>
      </c>
      <c r="EU86" s="161">
        <v>0</v>
      </c>
      <c r="EV86" s="161">
        <v>0</v>
      </c>
      <c r="EW86" s="161">
        <v>0</v>
      </c>
      <c r="EX86" s="161">
        <v>0</v>
      </c>
      <c r="EY86" s="161">
        <v>0</v>
      </c>
      <c r="EZ86" s="161">
        <v>0</v>
      </c>
      <c r="FA86" s="161">
        <v>0</v>
      </c>
      <c r="FB86" s="161">
        <v>33</v>
      </c>
      <c r="FC86" s="161">
        <v>58</v>
      </c>
      <c r="FD86" s="161">
        <v>0</v>
      </c>
      <c r="FE86" s="161">
        <v>1</v>
      </c>
      <c r="FF86" s="159">
        <v>42327</v>
      </c>
      <c r="FG86" s="161">
        <v>33</v>
      </c>
      <c r="FH86" s="161">
        <v>58</v>
      </c>
      <c r="FI86" s="161">
        <v>17</v>
      </c>
      <c r="FJ86" s="161">
        <v>30</v>
      </c>
      <c r="FK86" s="161">
        <v>63</v>
      </c>
      <c r="HN86" s="161" t="s">
        <v>868</v>
      </c>
      <c r="HO86" s="159">
        <v>42243</v>
      </c>
      <c r="HP86" s="159">
        <v>42348</v>
      </c>
      <c r="HQ86" s="161">
        <v>2</v>
      </c>
      <c r="HR86" s="159">
        <v>42243</v>
      </c>
      <c r="HS86" s="161" t="s">
        <v>872</v>
      </c>
      <c r="HT86" s="161" t="s">
        <v>878</v>
      </c>
      <c r="HU86" s="161">
        <v>41</v>
      </c>
      <c r="HV86" s="161">
        <v>10</v>
      </c>
      <c r="HW86" s="161">
        <v>0</v>
      </c>
      <c r="HX86" s="159">
        <v>42348</v>
      </c>
      <c r="HY86" s="161" t="s">
        <v>874</v>
      </c>
      <c r="HZ86" s="161" t="s">
        <v>873</v>
      </c>
      <c r="IA86" s="161">
        <v>50</v>
      </c>
      <c r="IB86" s="161">
        <v>21</v>
      </c>
      <c r="IC86" s="161">
        <v>0</v>
      </c>
      <c r="JB86" s="161" t="s">
        <v>868</v>
      </c>
      <c r="JC86" s="161">
        <v>15</v>
      </c>
      <c r="JD86" s="161">
        <v>13</v>
      </c>
      <c r="JE86" s="161">
        <v>29</v>
      </c>
      <c r="JF86" s="161">
        <v>14537</v>
      </c>
      <c r="JG86" s="159">
        <v>42499</v>
      </c>
      <c r="JH86" s="161">
        <v>717</v>
      </c>
      <c r="JI86" s="159">
        <v>42244</v>
      </c>
      <c r="JJ86" s="161">
        <v>386</v>
      </c>
      <c r="JK86" s="161">
        <v>18</v>
      </c>
      <c r="JL86" s="159">
        <v>42348</v>
      </c>
      <c r="JM86" s="161">
        <v>728</v>
      </c>
      <c r="JN86" s="161">
        <v>27</v>
      </c>
      <c r="JO86" s="159">
        <v>42499</v>
      </c>
      <c r="JP86" s="161">
        <v>717</v>
      </c>
      <c r="JQ86" s="161">
        <v>18</v>
      </c>
      <c r="MN86" t="str">
        <f t="shared" si="87"/>
        <v>YesNoNoNoYesNo</v>
      </c>
      <c r="MO86" t="str">
        <f>IF(AND(MN86="NoNoNoNoNoNo",JI86=""),"No Programs",VLOOKUP(MN86,Lookups!$DA$4:$DB$67,2,FALSE))</f>
        <v>READ 180 Only</v>
      </c>
      <c r="MP86">
        <f t="shared" si="88"/>
        <v>0.40366972477064222</v>
      </c>
      <c r="MQ86" t="str">
        <f t="shared" si="89"/>
        <v>System 44 User</v>
      </c>
      <c r="MR86" t="str">
        <f>Directions!$D$3</f>
        <v>Usage</v>
      </c>
      <c r="MS86" t="str">
        <f>VLOOKUP(MQ86,Lookups!$CU$71:$CV$80,2,FALSE)</f>
        <v>System 44 Record</v>
      </c>
      <c r="MT86">
        <f t="shared" si="90"/>
        <v>1</v>
      </c>
      <c r="MU86">
        <f t="shared" si="91"/>
        <v>1</v>
      </c>
      <c r="MV86">
        <f t="shared" si="92"/>
        <v>1</v>
      </c>
      <c r="MW86">
        <f t="shared" si="93"/>
        <v>1</v>
      </c>
      <c r="MX86">
        <f t="shared" si="94"/>
        <v>15</v>
      </c>
      <c r="MY86" t="str">
        <f t="shared" si="95"/>
        <v>Not Used</v>
      </c>
      <c r="MZ86">
        <f t="shared" si="96"/>
        <v>0</v>
      </c>
      <c r="NA86" t="str">
        <f t="shared" si="97"/>
        <v>Not Available</v>
      </c>
      <c r="NB86" t="str">
        <f t="shared" si="98"/>
        <v>Not Available</v>
      </c>
      <c r="NC86" t="str">
        <f t="shared" si="99"/>
        <v>4 Not Indicated</v>
      </c>
      <c r="ND86" t="str">
        <f t="shared" si="100"/>
        <v>4 Not Indicated</v>
      </c>
      <c r="NE86" t="str">
        <f t="shared" si="101"/>
        <v>4 Not Indicated</v>
      </c>
      <c r="NF86" t="str">
        <f t="shared" si="102"/>
        <v>4 Not Indicated</v>
      </c>
      <c r="NG86" t="str">
        <f t="shared" si="103"/>
        <v>4 Not Indicated</v>
      </c>
      <c r="NH86" s="159">
        <f t="shared" si="104"/>
        <v>42499</v>
      </c>
      <c r="NI86">
        <f t="shared" si="105"/>
        <v>717</v>
      </c>
      <c r="NJ86" s="159">
        <f t="shared" si="106"/>
        <v>42348</v>
      </c>
      <c r="NK86">
        <f t="shared" si="107"/>
        <v>728</v>
      </c>
      <c r="NL86">
        <f t="shared" si="108"/>
        <v>36.428571428571431</v>
      </c>
      <c r="NM86">
        <f t="shared" si="109"/>
        <v>1</v>
      </c>
      <c r="NN86">
        <f>IF(OR(E86="PK",E86="K",JJ86=""),"Null",INDEX(Lookups!$EZ$4:$FW$18,MATCH($JJ86,Lookups!$EY$4:$EY$18,1),MATCH($E86,Lookups!$EZ$3:$FW$3,0)))</f>
        <v>115</v>
      </c>
      <c r="NO86">
        <f>IF(OR(E86="PK",E86="K",JJ86=""),"Null",INDEX(Lookups!$EZ$4:$FW$18,MATCH($JJ86,Lookups!$EY$4:$EY$18,1),MATCH($E86,Lookups!$EZ$3:$FW$3,0) + 1))</f>
        <v>170</v>
      </c>
      <c r="NP86">
        <f t="shared" si="110"/>
        <v>230</v>
      </c>
      <c r="NQ86" t="str">
        <f t="shared" si="111"/>
        <v>PI is Recommended</v>
      </c>
      <c r="NR86" t="str">
        <f t="shared" si="112"/>
        <v>No PI Needed</v>
      </c>
      <c r="NS86" t="str">
        <f t="shared" si="113"/>
        <v>200L to 399L</v>
      </c>
      <c r="NT86" t="str">
        <f t="shared" si="114"/>
        <v>600L to 799L</v>
      </c>
      <c r="NU86" t="str">
        <f t="shared" si="115"/>
        <v>600L to 799L</v>
      </c>
      <c r="NV86" s="183" t="str">
        <f t="array" ref="NV86">IF($NL86="No RI Tests","No RI Tests",VLOOKUP(IF(AND(E86="K",JJ86&lt;280),3,IF(AND(E86="K",JJ86&gt;=280),4,MAX(IF(E86=Lookups!$DF$6:$DF$99,IF(JJ86&gt;=Lookups!$DG$6:$DG$99,Lookups!$DH$6:$DH$99))))),Lookups!$DE$104:$DG$108,2,FALSE))</f>
        <v>1 Below Basic</v>
      </c>
      <c r="NW86" s="161" t="str">
        <f t="array" ref="NW86">IF($NL86="No RI Tests","No RI Tests",VLOOKUP(IF(AND(E86="K",JH86&lt;280),3,IF(AND(E86="K",JH86&gt;=280),4,MAX(IF(E86=Lookups!$DF$6:$DF$99,IF(NI86&gt;=Lookups!$DG$6:$DG$99,Lookups!$DH$6:$DH$99))))),Lookups!$DE$104:$DG$108,2,FALSE))</f>
        <v>1 Below Basic</v>
      </c>
      <c r="NX86" s="161" t="str">
        <f t="array" ref="NX86">IF($NL86="No RI Tests","No RI Tests",VLOOKUP(IF(AND(E86="K",NK86&lt;280),3,IF(AND(E86="K",NK86&gt;=280),4,MAX(IF(E86=Lookups!$DF$6:$DF$99,IF(NK86&gt;=Lookups!$DG$6:$DG$99,Lookups!$DH$6:$DH$99))))),Lookups!$DE$104:$DG$108,2,FALSE))</f>
        <v>1 Below Basic</v>
      </c>
      <c r="NY86">
        <f t="shared" si="116"/>
        <v>1</v>
      </c>
      <c r="NZ86">
        <f t="shared" si="117"/>
        <v>0</v>
      </c>
      <c r="OA86" t="str">
        <f t="shared" si="118"/>
        <v>Maintained Performance Level</v>
      </c>
      <c r="OB86" s="161" t="str">
        <f t="array" ref="OB86">IF($NL86="No RI Tests","No RI Tests",IF(E86="K","N/A",VLOOKUP(MAX(IF(E86=Lookups!$DF$6:$DF$99,IF(JJ86&gt;=Lookups!$DG$6:$DG$99,Lookups!$DI$6:$DI$99))),Lookups!$DE$104:$DG$108,3,FALSE)))</f>
        <v>1 Limited</v>
      </c>
      <c r="OC86" s="161" t="str">
        <f t="array" ref="OC86">IF($NL86="No RI Tests","No RI Tests",IF(E86="K","N/A",VLOOKUP(MAX(IF(E86=Lookups!$DF$6:$DF$99,IF(NI86&gt;=Lookups!$DG$6:$DG$99,Lookups!$DI$6:$DI$99))),Lookups!$DE$104:$DG$108,3,FALSE)))</f>
        <v>1 Limited</v>
      </c>
      <c r="OD86" s="161" t="str">
        <f t="array" ref="OD86">IF($NL86="No RI Tests","No RI Tests",IF(E86="K","N/A",VLOOKUP(MAX(IF(E86=Lookups!$DF$6:$DF$99,IF(NK86&gt;=Lookups!$DG$6:$DG$99,Lookups!$DI$6:$DI$99))),Lookups!$DE$104:$DG$108,3,FALSE)))</f>
        <v>1 Limited</v>
      </c>
      <c r="OE86">
        <f t="shared" si="119"/>
        <v>1</v>
      </c>
      <c r="OF86">
        <f t="shared" si="120"/>
        <v>0</v>
      </c>
      <c r="OG86" t="str">
        <f t="shared" si="121"/>
        <v>Maintained Performance Level</v>
      </c>
      <c r="OH86">
        <f t="shared" si="122"/>
        <v>331</v>
      </c>
      <c r="OI86">
        <f t="shared" si="123"/>
        <v>1</v>
      </c>
      <c r="OJ86">
        <f t="shared" si="124"/>
        <v>1</v>
      </c>
      <c r="OK86">
        <f t="shared" si="125"/>
        <v>1</v>
      </c>
      <c r="OL86">
        <f t="shared" si="126"/>
        <v>2.3228070175438598</v>
      </c>
      <c r="OM86" t="str">
        <f t="shared" si="127"/>
        <v>Fall Administration</v>
      </c>
      <c r="ON86" t="str">
        <f t="shared" si="128"/>
        <v>Winter Administration</v>
      </c>
      <c r="OO86" t="str">
        <f t="shared" si="129"/>
        <v>Fall to Winter RI</v>
      </c>
      <c r="OP86" t="str">
        <f ca="1">IF(AND(HR86&lt;&gt;"",JJ86&lt;600),IF(HT86="Advancing","Tier 2","Tier 3"),IF(JI86="","Null",IF(OR(E86="K",E86&lt;3),"FRA Recommended",IF(JJ86&gt;=IF(E86&lt;6,400,600),IF(JJ86&lt;VLOOKUP(E86,Lookups!$AP$3:$AR$16,3,FALSE),"Tier 2","Core"),IF(JJ86&lt;400,IF(RAND()&lt;0.81,"Tier 3","Tier 2"),IF(RAND()&lt;0.51,"Tier 3","Tier 2"))))))</f>
        <v>Tier 3</v>
      </c>
      <c r="OQ86" t="str">
        <f t="shared" si="130"/>
        <v>Average Reading Invt. at Least 15 Minutes Long</v>
      </c>
      <c r="OR86">
        <f t="shared" si="131"/>
        <v>0</v>
      </c>
      <c r="OS86" t="str">
        <f t="shared" si="132"/>
        <v>Null</v>
      </c>
      <c r="OT86">
        <f t="shared" si="133"/>
        <v>342</v>
      </c>
      <c r="OU86" s="159">
        <f t="shared" si="134"/>
        <v>42348</v>
      </c>
      <c r="OV86" t="str">
        <f t="shared" si="135"/>
        <v>Form 2</v>
      </c>
      <c r="OW86" t="str">
        <f t="shared" si="136"/>
        <v>Developing</v>
      </c>
      <c r="OX86">
        <f t="shared" si="137"/>
        <v>50</v>
      </c>
      <c r="OY86">
        <f t="shared" si="138"/>
        <v>21</v>
      </c>
      <c r="OZ86">
        <f t="shared" si="139"/>
        <v>0</v>
      </c>
      <c r="PA86" s="159">
        <f t="shared" si="140"/>
        <v>42348</v>
      </c>
      <c r="PB86" t="str">
        <f t="shared" si="141"/>
        <v>Form 2</v>
      </c>
      <c r="PC86" t="str">
        <f t="shared" si="142"/>
        <v>Developing</v>
      </c>
      <c r="PD86">
        <f t="shared" si="143"/>
        <v>50</v>
      </c>
      <c r="PE86">
        <f t="shared" si="144"/>
        <v>21</v>
      </c>
      <c r="PF86">
        <f t="shared" si="145"/>
        <v>0</v>
      </c>
      <c r="PG86">
        <f t="shared" si="146"/>
        <v>15</v>
      </c>
      <c r="PH86">
        <f t="shared" si="147"/>
        <v>1</v>
      </c>
      <c r="PI86">
        <f t="shared" si="148"/>
        <v>1</v>
      </c>
      <c r="PJ86">
        <f t="shared" si="149"/>
        <v>41</v>
      </c>
      <c r="PK86">
        <f>IF(HR86="","Null",IF(E86&lt;3,"Null",IF(HU86=0,0,IF(HS86="Form 1",VLOOKUP(HU86,Lookups!$BE$3:$BP$63,E86,FALSE),IF(HS86="Form 2",VLOOKUP(HU86,Lookups!$BE$67:$BP$127,E86,FALSE),VLOOKUP(HU86,Lookups!$BE$130:$BP$190,E86,FALSE))))))</f>
        <v>10</v>
      </c>
      <c r="PL86">
        <f t="shared" si="150"/>
        <v>50</v>
      </c>
      <c r="PM86">
        <f>IF($PH86=0,"Null",IF(E86&lt;3,"Null",IF(OX86=0,0,IF(OV86="Form 1",VLOOKUP(OX86,Lookups!$BE$3:$BP$63,E86,FALSE),IF(OV86="Form 2",VLOOKUP(OX86,Lookups!$BE$67:$BP$127,E86,FALSE),VLOOKUP(OX86,Lookups!$BE$130:$BP$190,E86,FALSE))))))</f>
        <v>33</v>
      </c>
      <c r="PN86">
        <f t="shared" si="151"/>
        <v>9</v>
      </c>
      <c r="PO86">
        <f t="shared" si="152"/>
        <v>1</v>
      </c>
      <c r="PP86">
        <f t="shared" si="153"/>
        <v>10</v>
      </c>
      <c r="PQ86">
        <f>IF(HR86="","Null",IF(E86&lt;3,"Null",IF(HV86=0,0,IF(HS86="Form 1",VLOOKUP(HV86,Lookups!$BR$3:$CC$63,E86,FALSE),IF(HS86="Form 2",VLOOKUP(HV86,Lookups!$BR$67:$CC$127,E86,FALSE),VLOOKUP(HV86,Lookups!$BR$130:$CC$190,E86,FALSE))))))</f>
        <v>5</v>
      </c>
      <c r="PR86">
        <f t="shared" si="154"/>
        <v>21</v>
      </c>
      <c r="PS86">
        <f>IF(HR86="","Null",IF(E86&lt;3,"Null",IF(OY86=0,0,IF(OW86="Form 1",VLOOKUP(OY86,Lookups!$BR$3:$CC$63,E86,FALSE),IF(OW86="Form 2",VLOOKUP(OY86,Lookups!$BR$67:$CC$127,E86,FALSE),VLOOKUP(OY86,Lookups!$BR$130:$CC$190,E86,FALSE))))))</f>
        <v>25</v>
      </c>
      <c r="PT86">
        <f t="shared" si="155"/>
        <v>11</v>
      </c>
      <c r="PU86">
        <f t="shared" si="156"/>
        <v>1</v>
      </c>
      <c r="PV86">
        <f t="shared" si="157"/>
        <v>0</v>
      </c>
      <c r="PW86" t="str">
        <f t="shared" si="158"/>
        <v>Fall to Winter PI Administration</v>
      </c>
      <c r="PX86">
        <f t="shared" si="159"/>
        <v>1</v>
      </c>
      <c r="PY86">
        <f t="shared" si="160"/>
        <v>0</v>
      </c>
      <c r="PZ86" t="str">
        <f t="shared" si="161"/>
        <v>60 to 79 Sessions</v>
      </c>
      <c r="QA86" t="str">
        <f t="shared" si="162"/>
        <v>Series 1</v>
      </c>
      <c r="QB86" t="str">
        <f t="shared" si="163"/>
        <v>In Series 5 to 8</v>
      </c>
      <c r="QC86" t="str">
        <f>IF($MS86="System 44 Record",IF(BQ86&lt;MEDIAN(Directions!$F$3,Directions!$F$6),"Mid-Year Exited Student","Full Year Participant")&amp;IF(BP86&lt;Directions!$F$3,", Started Prior Year",", Started This Year"),"Null")</f>
        <v>Full Year Participant, Started This Year</v>
      </c>
      <c r="QD86">
        <f t="shared" si="164"/>
        <v>1</v>
      </c>
      <c r="QE86">
        <f t="shared" si="165"/>
        <v>1</v>
      </c>
      <c r="QF86">
        <f t="shared" si="166"/>
        <v>1</v>
      </c>
      <c r="QG86">
        <f t="shared" si="167"/>
        <v>1</v>
      </c>
      <c r="QH86">
        <f t="shared" si="168"/>
        <v>1</v>
      </c>
      <c r="QI86">
        <f t="shared" si="169"/>
        <v>0.57999999999999996</v>
      </c>
      <c r="QJ86" t="str">
        <f t="shared" si="170"/>
        <v>Used All 3</v>
      </c>
      <c r="QK86" t="str">
        <f t="shared" si="171"/>
        <v>Null</v>
      </c>
      <c r="QL86" t="str">
        <f t="shared" si="172"/>
        <v>Null</v>
      </c>
      <c r="QM86" t="str">
        <f>IF($MS86="READ 180 Record",IF(AQ86="","Null",VLOOKUP(JJ86,Lookups!$DX$3:$EB$2054,AN86+1,FALSE)),"Null")</f>
        <v>Null</v>
      </c>
      <c r="QN86" t="str">
        <f t="shared" si="173"/>
        <v>Null</v>
      </c>
    </row>
    <row r="87" spans="1:456" x14ac:dyDescent="0.25">
      <c r="A87" s="161" t="s">
        <v>1447</v>
      </c>
      <c r="B87" s="161" t="s">
        <v>1447</v>
      </c>
      <c r="C87" s="161" t="s">
        <v>1447</v>
      </c>
      <c r="D87" s="161" t="s">
        <v>1447</v>
      </c>
      <c r="E87" s="161">
        <v>3</v>
      </c>
      <c r="F87" s="161" t="s">
        <v>1447</v>
      </c>
      <c r="G87" s="161" t="s">
        <v>875</v>
      </c>
      <c r="H87" s="161" t="s">
        <v>919</v>
      </c>
      <c r="I87" s="161">
        <v>0</v>
      </c>
      <c r="J87" s="159">
        <v>42495</v>
      </c>
      <c r="K87" s="161">
        <v>0</v>
      </c>
      <c r="L87" s="161">
        <v>0</v>
      </c>
      <c r="M87" s="161">
        <v>0</v>
      </c>
      <c r="N87" s="161">
        <v>0</v>
      </c>
      <c r="O87" s="161">
        <v>0</v>
      </c>
      <c r="P87" s="161">
        <v>0</v>
      </c>
      <c r="Q87" s="161">
        <v>0</v>
      </c>
      <c r="R87" s="161">
        <v>0</v>
      </c>
      <c r="S87" s="161">
        <v>0</v>
      </c>
      <c r="T87" s="161">
        <v>0</v>
      </c>
      <c r="U87" s="161">
        <v>0</v>
      </c>
      <c r="V87" s="161">
        <v>0</v>
      </c>
      <c r="W87" s="161">
        <v>0</v>
      </c>
      <c r="X87" s="161">
        <v>0</v>
      </c>
      <c r="AB87" s="161" t="s">
        <v>242</v>
      </c>
      <c r="AC87" s="161" t="s">
        <v>242</v>
      </c>
      <c r="AD87" s="161" t="s">
        <v>242</v>
      </c>
      <c r="AE87" s="161" t="s">
        <v>242</v>
      </c>
      <c r="AF87" s="161" t="s">
        <v>241</v>
      </c>
      <c r="AG87" s="161" t="s">
        <v>241</v>
      </c>
      <c r="AH87" s="161" t="s">
        <v>242</v>
      </c>
      <c r="AI87" s="161">
        <v>20150801</v>
      </c>
      <c r="AJ87" s="161">
        <v>20160525</v>
      </c>
      <c r="AK87" s="161" t="s">
        <v>869</v>
      </c>
      <c r="AL87" t="s">
        <v>1078</v>
      </c>
      <c r="BN87" t="s">
        <v>1076</v>
      </c>
      <c r="BO87" t="s">
        <v>919</v>
      </c>
      <c r="BP87" s="159">
        <v>42269</v>
      </c>
      <c r="BQ87" s="159">
        <v>42485</v>
      </c>
      <c r="BR87" t="s">
        <v>877</v>
      </c>
      <c r="BS87">
        <v>-199</v>
      </c>
      <c r="BT87" s="159">
        <v>42485</v>
      </c>
      <c r="BU87">
        <v>3</v>
      </c>
      <c r="BV87">
        <v>2</v>
      </c>
      <c r="BW87">
        <v>17</v>
      </c>
      <c r="BX87">
        <v>61</v>
      </c>
      <c r="BY87">
        <v>659</v>
      </c>
      <c r="BZ87">
        <v>695</v>
      </c>
      <c r="CA87">
        <v>0</v>
      </c>
      <c r="CB87">
        <v>12</v>
      </c>
      <c r="CC87">
        <v>39</v>
      </c>
      <c r="CD87">
        <v>73</v>
      </c>
      <c r="CE87">
        <v>94</v>
      </c>
      <c r="CF87">
        <v>92</v>
      </c>
      <c r="CG87">
        <v>83</v>
      </c>
      <c r="CH87">
        <v>71</v>
      </c>
      <c r="CI87">
        <v>3004</v>
      </c>
      <c r="CJ87">
        <v>2.2593000000000001</v>
      </c>
      <c r="CK87">
        <v>3</v>
      </c>
      <c r="CL87">
        <v>1</v>
      </c>
      <c r="ET87" s="161">
        <v>0</v>
      </c>
      <c r="EU87" s="161">
        <v>0</v>
      </c>
      <c r="EV87" s="161">
        <v>0</v>
      </c>
      <c r="EW87" s="161">
        <v>0</v>
      </c>
      <c r="EX87" s="161">
        <v>0</v>
      </c>
      <c r="EY87" s="161">
        <v>0</v>
      </c>
      <c r="EZ87" s="161">
        <v>0</v>
      </c>
      <c r="FA87" s="161">
        <v>0</v>
      </c>
      <c r="FB87" s="161">
        <v>0</v>
      </c>
      <c r="FC87" s="161">
        <v>0</v>
      </c>
      <c r="FD87" s="161">
        <v>0</v>
      </c>
      <c r="FE87" s="161">
        <v>0</v>
      </c>
      <c r="HN87" s="161" t="s">
        <v>919</v>
      </c>
      <c r="HO87" s="159">
        <v>42244</v>
      </c>
      <c r="HP87" s="159">
        <v>42495</v>
      </c>
      <c r="HQ87" s="161">
        <v>3</v>
      </c>
      <c r="HR87" s="159">
        <v>42244</v>
      </c>
      <c r="HS87" s="161" t="s">
        <v>872</v>
      </c>
      <c r="HT87" s="161" t="s">
        <v>878</v>
      </c>
      <c r="HU87" s="161">
        <v>24</v>
      </c>
      <c r="HV87" s="161">
        <v>2</v>
      </c>
      <c r="HW87" s="161">
        <v>0</v>
      </c>
      <c r="HX87" s="159">
        <v>42345</v>
      </c>
      <c r="HY87" s="161" t="s">
        <v>874</v>
      </c>
      <c r="HZ87" s="161" t="s">
        <v>878</v>
      </c>
      <c r="IA87" s="161">
        <v>30</v>
      </c>
      <c r="IB87" s="161">
        <v>4</v>
      </c>
      <c r="IC87" s="161">
        <v>0</v>
      </c>
      <c r="ID87" s="159">
        <v>42495</v>
      </c>
      <c r="IE87" s="161" t="s">
        <v>879</v>
      </c>
      <c r="IF87" s="161" t="s">
        <v>878</v>
      </c>
      <c r="IG87" s="161">
        <v>26</v>
      </c>
      <c r="IH87" s="161">
        <v>5</v>
      </c>
      <c r="II87" s="161">
        <v>0</v>
      </c>
      <c r="JB87" s="161" t="s">
        <v>919</v>
      </c>
      <c r="JC87" s="161">
        <v>7</v>
      </c>
      <c r="JD87" s="161">
        <v>5</v>
      </c>
      <c r="JE87" s="161">
        <v>5</v>
      </c>
      <c r="JF87" s="161">
        <v>1882</v>
      </c>
      <c r="JG87" s="159">
        <v>42495</v>
      </c>
      <c r="JH87" s="161">
        <v>0</v>
      </c>
      <c r="JI87" s="159">
        <v>42248</v>
      </c>
      <c r="JJ87" s="161">
        <v>0</v>
      </c>
      <c r="JK87" s="161">
        <v>10</v>
      </c>
      <c r="JL87" s="159">
        <v>42345</v>
      </c>
      <c r="JM87" s="161">
        <v>0</v>
      </c>
      <c r="JN87" s="161">
        <v>7</v>
      </c>
      <c r="JO87" s="159">
        <v>42495</v>
      </c>
      <c r="JP87" s="161">
        <v>0</v>
      </c>
      <c r="JQ87" s="161">
        <v>20</v>
      </c>
      <c r="MN87" t="str">
        <f t="shared" si="87"/>
        <v>NoNoNoYesYesNo</v>
      </c>
      <c r="MO87" t="str">
        <f>IF(AND(MN87="NoNoNoNoNoNo",JI87=""),"No Programs",VLOOKUP(MN87,Lookups!$DA$4:$DB$67,2,FALSE))</f>
        <v>System 44 Only</v>
      </c>
      <c r="MP87">
        <f t="shared" si="88"/>
        <v>0</v>
      </c>
      <c r="MQ87" t="str">
        <f t="shared" si="89"/>
        <v>System 44 User</v>
      </c>
      <c r="MR87" t="str">
        <f>Directions!$D$3</f>
        <v>Usage</v>
      </c>
      <c r="MS87" t="str">
        <f>VLOOKUP(MQ87,Lookups!$CU$71:$CV$80,2,FALSE)</f>
        <v>System 44 Record</v>
      </c>
      <c r="MT87">
        <f t="shared" si="90"/>
        <v>1</v>
      </c>
      <c r="MU87">
        <f t="shared" si="91"/>
        <v>1</v>
      </c>
      <c r="MV87">
        <f t="shared" si="92"/>
        <v>1</v>
      </c>
      <c r="MW87">
        <f t="shared" si="93"/>
        <v>1</v>
      </c>
      <c r="MX87">
        <f t="shared" si="94"/>
        <v>35.857142857142854</v>
      </c>
      <c r="MY87" t="str">
        <f t="shared" si="95"/>
        <v>Not Used</v>
      </c>
      <c r="MZ87">
        <f t="shared" si="96"/>
        <v>0</v>
      </c>
      <c r="NA87" t="str">
        <f t="shared" si="97"/>
        <v>Not Available</v>
      </c>
      <c r="NB87" t="str">
        <f t="shared" si="98"/>
        <v>Not Available</v>
      </c>
      <c r="NC87" t="str">
        <f t="shared" si="99"/>
        <v>4 Not Indicated</v>
      </c>
      <c r="ND87" t="str">
        <f t="shared" si="100"/>
        <v>4 Not Indicated</v>
      </c>
      <c r="NE87" t="str">
        <f t="shared" si="101"/>
        <v>4 Not Indicated</v>
      </c>
      <c r="NF87" t="str">
        <f t="shared" si="102"/>
        <v>4 Not Indicated</v>
      </c>
      <c r="NG87" t="str">
        <f t="shared" si="103"/>
        <v>4 Not Indicated</v>
      </c>
      <c r="NH87" s="159">
        <f t="shared" si="104"/>
        <v>42495</v>
      </c>
      <c r="NI87">
        <f t="shared" si="105"/>
        <v>0</v>
      </c>
      <c r="NJ87" s="159">
        <f t="shared" si="106"/>
        <v>0</v>
      </c>
      <c r="NK87">
        <f t="shared" si="107"/>
        <v>0</v>
      </c>
      <c r="NL87">
        <f t="shared" si="108"/>
        <v>35.285714285714285</v>
      </c>
      <c r="NM87">
        <f t="shared" si="109"/>
        <v>1</v>
      </c>
      <c r="NN87">
        <f>IF(OR(E87="PK",E87="K",JJ87=""),"Null",INDEX(Lookups!$EZ$4:$FW$18,MATCH($JJ87,Lookups!$EY$4:$EY$18,1),MATCH($E87,Lookups!$EZ$3:$FW$3,0)))</f>
        <v>235</v>
      </c>
      <c r="NO87">
        <f>IF(OR(E87="PK",E87="K",JJ87=""),"Null",INDEX(Lookups!$EZ$4:$FW$18,MATCH($JJ87,Lookups!$EY$4:$EY$18,1),MATCH($E87,Lookups!$EZ$3:$FW$3,0) + 1))</f>
        <v>340</v>
      </c>
      <c r="NP87">
        <f t="shared" si="110"/>
        <v>470</v>
      </c>
      <c r="NQ87" t="str">
        <f t="shared" si="111"/>
        <v>PI is Recommended</v>
      </c>
      <c r="NR87" t="str">
        <f t="shared" si="112"/>
        <v>PI is Recommended</v>
      </c>
      <c r="NS87" t="str">
        <f t="shared" si="113"/>
        <v>BR to 199L</v>
      </c>
      <c r="NT87" t="str">
        <f t="shared" si="114"/>
        <v>BR to 199L</v>
      </c>
      <c r="NU87" t="str">
        <f t="shared" si="115"/>
        <v>BR to 199L</v>
      </c>
      <c r="NV87" s="183" t="str">
        <f t="array" ref="NV87">IF($NL87="No RI Tests","No RI Tests",VLOOKUP(IF(AND(E87="K",JJ87&lt;280),3,IF(AND(E87="K",JJ87&gt;=280),4,MAX(IF(E87=Lookups!$DF$6:$DF$99,IF(JJ87&gt;=Lookups!$DG$6:$DG$99,Lookups!$DH$6:$DH$99))))),Lookups!$DE$104:$DG$108,2,FALSE))</f>
        <v>1 Below Basic</v>
      </c>
      <c r="NW87" s="161" t="str">
        <f t="array" ref="NW87">IF($NL87="No RI Tests","No RI Tests",VLOOKUP(IF(AND(E87="K",JH87&lt;280),3,IF(AND(E87="K",JH87&gt;=280),4,MAX(IF(E87=Lookups!$DF$6:$DF$99,IF(NI87&gt;=Lookups!$DG$6:$DG$99,Lookups!$DH$6:$DH$99))))),Lookups!$DE$104:$DG$108,2,FALSE))</f>
        <v>1 Below Basic</v>
      </c>
      <c r="NX87" s="161" t="str">
        <f t="array" ref="NX87">IF($NL87="No RI Tests","No RI Tests",VLOOKUP(IF(AND(E87="K",NK87&lt;280),3,IF(AND(E87="K",NK87&gt;=280),4,MAX(IF(E87=Lookups!$DF$6:$DF$99,IF(NK87&gt;=Lookups!$DG$6:$DG$99,Lookups!$DH$6:$DH$99))))),Lookups!$DE$104:$DG$108,2,FALSE))</f>
        <v>1 Below Basic</v>
      </c>
      <c r="NY87">
        <f t="shared" si="116"/>
        <v>1</v>
      </c>
      <c r="NZ87">
        <f t="shared" si="117"/>
        <v>0</v>
      </c>
      <c r="OA87" t="str">
        <f t="shared" si="118"/>
        <v>Maintained Performance Level</v>
      </c>
      <c r="OB87" s="161" t="str">
        <f t="array" ref="OB87">IF($NL87="No RI Tests","No RI Tests",IF(E87="K","N/A",VLOOKUP(MAX(IF(E87=Lookups!$DF$6:$DF$99,IF(JJ87&gt;=Lookups!$DG$6:$DG$99,Lookups!$DI$6:$DI$99))),Lookups!$DE$104:$DG$108,3,FALSE)))</f>
        <v>1 Limited</v>
      </c>
      <c r="OC87" s="161" t="str">
        <f t="array" ref="OC87">IF($NL87="No RI Tests","No RI Tests",IF(E87="K","N/A",VLOOKUP(MAX(IF(E87=Lookups!$DF$6:$DF$99,IF(NI87&gt;=Lookups!$DG$6:$DG$99,Lookups!$DI$6:$DI$99))),Lookups!$DE$104:$DG$108,3,FALSE)))</f>
        <v>1 Limited</v>
      </c>
      <c r="OD87" s="161" t="str">
        <f t="array" ref="OD87">IF($NL87="No RI Tests","No RI Tests",IF(E87="K","N/A",VLOOKUP(MAX(IF(E87=Lookups!$DF$6:$DF$99,IF(NK87&gt;=Lookups!$DG$6:$DG$99,Lookups!$DI$6:$DI$99))),Lookups!$DE$104:$DG$108,3,FALSE)))</f>
        <v>1 Limited</v>
      </c>
      <c r="OE87">
        <f t="shared" si="119"/>
        <v>1</v>
      </c>
      <c r="OF87">
        <f t="shared" si="120"/>
        <v>0</v>
      </c>
      <c r="OG87" t="str">
        <f t="shared" si="121"/>
        <v>Maintained Performance Level</v>
      </c>
      <c r="OH87">
        <f t="shared" si="122"/>
        <v>0</v>
      </c>
      <c r="OI87">
        <f t="shared" si="123"/>
        <v>0</v>
      </c>
      <c r="OJ87">
        <f t="shared" si="124"/>
        <v>0</v>
      </c>
      <c r="OK87">
        <f t="shared" si="125"/>
        <v>0</v>
      </c>
      <c r="OL87">
        <f t="shared" si="126"/>
        <v>0</v>
      </c>
      <c r="OM87" t="str">
        <f t="shared" si="127"/>
        <v>Fall Administration</v>
      </c>
      <c r="ON87" t="str">
        <f t="shared" si="128"/>
        <v>Winter Administration</v>
      </c>
      <c r="OO87" t="str">
        <f t="shared" si="129"/>
        <v>Fall to Winter RI</v>
      </c>
      <c r="OP87" t="str">
        <f ca="1">IF(AND(HR87&lt;&gt;"",JJ87&lt;600),IF(HT87="Advancing","Tier 2","Tier 3"),IF(JI87="","Null",IF(OR(E87="K",E87&lt;3),"FRA Recommended",IF(JJ87&gt;=IF(E87&lt;6,400,600),IF(JJ87&lt;VLOOKUP(E87,Lookups!$AP$3:$AR$16,3,FALSE),"Tier 2","Core"),IF(JJ87&lt;400,IF(RAND()&lt;0.81,"Tier 3","Tier 2"),IF(RAND()&lt;0.51,"Tier 3","Tier 2"))))))</f>
        <v>Tier 3</v>
      </c>
      <c r="OQ87" t="str">
        <f t="shared" si="130"/>
        <v>Average Reading Invt. Under 15 Minutes Long</v>
      </c>
      <c r="OR87">
        <f t="shared" si="131"/>
        <v>0</v>
      </c>
      <c r="OS87" t="str">
        <f t="shared" si="132"/>
        <v>Null</v>
      </c>
      <c r="OT87">
        <f t="shared" si="133"/>
        <v>0</v>
      </c>
      <c r="OU87" s="159">
        <f t="shared" si="134"/>
        <v>42495</v>
      </c>
      <c r="OV87" t="str">
        <f t="shared" si="135"/>
        <v>Form 3</v>
      </c>
      <c r="OW87" t="str">
        <f t="shared" si="136"/>
        <v>Beginning</v>
      </c>
      <c r="OX87">
        <f t="shared" si="137"/>
        <v>26</v>
      </c>
      <c r="OY87">
        <f t="shared" si="138"/>
        <v>5</v>
      </c>
      <c r="OZ87">
        <f t="shared" si="139"/>
        <v>0</v>
      </c>
      <c r="PA87" s="159">
        <f t="shared" si="140"/>
        <v>42495</v>
      </c>
      <c r="PB87" t="str">
        <f t="shared" si="141"/>
        <v>Form 3</v>
      </c>
      <c r="PC87" t="str">
        <f t="shared" si="142"/>
        <v>Beginning</v>
      </c>
      <c r="PD87">
        <f t="shared" si="143"/>
        <v>26</v>
      </c>
      <c r="PE87">
        <f t="shared" si="144"/>
        <v>5</v>
      </c>
      <c r="PF87">
        <f t="shared" si="145"/>
        <v>0</v>
      </c>
      <c r="PG87">
        <f t="shared" si="146"/>
        <v>35.857142857142854</v>
      </c>
      <c r="PH87">
        <f t="shared" si="147"/>
        <v>1</v>
      </c>
      <c r="PI87">
        <f t="shared" si="148"/>
        <v>1</v>
      </c>
      <c r="PJ87">
        <f t="shared" si="149"/>
        <v>24</v>
      </c>
      <c r="PK87">
        <f>IF(HR87="","Null",IF(E87&lt;3,"Null",IF(HU87=0,0,IF(HS87="Form 1",VLOOKUP(HU87,Lookups!$BE$3:$BP$63,E87,FALSE),IF(HS87="Form 2",VLOOKUP(HU87,Lookups!$BE$67:$BP$127,E87,FALSE),VLOOKUP(HU87,Lookups!$BE$130:$BP$190,E87,FALSE))))))</f>
        <v>4</v>
      </c>
      <c r="PL87">
        <f t="shared" si="150"/>
        <v>26</v>
      </c>
      <c r="PM87">
        <f>IF($PH87=0,"Null",IF(E87&lt;3,"Null",IF(OX87=0,0,IF(OV87="Form 1",VLOOKUP(OX87,Lookups!$BE$3:$BP$63,E87,FALSE),IF(OV87="Form 2",VLOOKUP(OX87,Lookups!$BE$67:$BP$127,E87,FALSE),VLOOKUP(OX87,Lookups!$BE$130:$BP$190,E87,FALSE))))))</f>
        <v>5</v>
      </c>
      <c r="PN87">
        <f t="shared" si="151"/>
        <v>2</v>
      </c>
      <c r="PO87">
        <f t="shared" si="152"/>
        <v>1</v>
      </c>
      <c r="PP87">
        <f t="shared" si="153"/>
        <v>2</v>
      </c>
      <c r="PQ87">
        <f>IF(HR87="","Null",IF(E87&lt;3,"Null",IF(HV87=0,0,IF(HS87="Form 1",VLOOKUP(HV87,Lookups!$BR$3:$CC$63,E87,FALSE),IF(HS87="Form 2",VLOOKUP(HV87,Lookups!$BR$67:$CC$127,E87,FALSE),VLOOKUP(HV87,Lookups!$BR$130:$CC$190,E87,FALSE))))))</f>
        <v>5</v>
      </c>
      <c r="PR87">
        <f t="shared" si="154"/>
        <v>5</v>
      </c>
      <c r="PS87">
        <f>IF(HR87="","Null",IF(E87&lt;3,"Null",IF(OY87=0,0,IF(OW87="Form 1",VLOOKUP(OY87,Lookups!$BR$3:$CC$63,E87,FALSE),IF(OW87="Form 2",VLOOKUP(OY87,Lookups!$BR$67:$CC$127,E87,FALSE),VLOOKUP(OY87,Lookups!$BR$130:$CC$190,E87,FALSE))))))</f>
        <v>15</v>
      </c>
      <c r="PT87">
        <f t="shared" si="155"/>
        <v>3</v>
      </c>
      <c r="PU87">
        <f t="shared" si="156"/>
        <v>0</v>
      </c>
      <c r="PV87">
        <f t="shared" si="157"/>
        <v>0</v>
      </c>
      <c r="PW87" t="str">
        <f t="shared" si="158"/>
        <v>Fall to Spring PI Administration</v>
      </c>
      <c r="PX87">
        <f t="shared" si="159"/>
        <v>0</v>
      </c>
      <c r="PY87">
        <f t="shared" si="160"/>
        <v>1</v>
      </c>
      <c r="PZ87" t="str">
        <f t="shared" si="161"/>
        <v>60 to 79 Sessions</v>
      </c>
      <c r="QA87" t="str">
        <f t="shared" si="162"/>
        <v>Series 1</v>
      </c>
      <c r="QB87" t="str">
        <f t="shared" si="163"/>
        <v>In Series 1 to 4</v>
      </c>
      <c r="QC87" t="str">
        <f>IF($MS87="System 44 Record",IF(BQ87&lt;MEDIAN(Directions!$F$3,Directions!$F$6),"Mid-Year Exited Student","Full Year Participant")&amp;IF(BP87&lt;Directions!$F$3,", Started Prior Year",", Started This Year"),"Null")</f>
        <v>Full Year Participant, Started This Year</v>
      </c>
      <c r="QD87">
        <f t="shared" si="164"/>
        <v>0</v>
      </c>
      <c r="QE87">
        <f t="shared" si="165"/>
        <v>0</v>
      </c>
      <c r="QF87">
        <f t="shared" si="166"/>
        <v>1</v>
      </c>
      <c r="QG87">
        <f t="shared" si="167"/>
        <v>0</v>
      </c>
      <c r="QH87">
        <f t="shared" si="168"/>
        <v>0</v>
      </c>
      <c r="QI87">
        <f t="shared" si="169"/>
        <v>0</v>
      </c>
      <c r="QJ87" t="str">
        <f t="shared" si="170"/>
        <v>RC! Only</v>
      </c>
      <c r="QK87" t="str">
        <f t="shared" si="171"/>
        <v>Null</v>
      </c>
      <c r="QL87" t="str">
        <f t="shared" si="172"/>
        <v>Null</v>
      </c>
      <c r="QM87" t="str">
        <f>IF($MS87="READ 180 Record",IF(AQ87="","Null",VLOOKUP(JJ87,Lookups!$DX$3:$EB$2054,AN87+1,FALSE)),"Null")</f>
        <v>Null</v>
      </c>
      <c r="QN87" t="str">
        <f t="shared" si="173"/>
        <v>Null</v>
      </c>
    </row>
    <row r="88" spans="1:456" x14ac:dyDescent="0.25">
      <c r="A88" s="161" t="s">
        <v>1447</v>
      </c>
      <c r="B88" s="161" t="s">
        <v>1447</v>
      </c>
      <c r="C88" s="161" t="s">
        <v>1447</v>
      </c>
      <c r="D88" s="161" t="s">
        <v>1447</v>
      </c>
      <c r="E88" s="161">
        <v>7</v>
      </c>
      <c r="F88" s="161" t="s">
        <v>1447</v>
      </c>
      <c r="G88" s="161" t="s">
        <v>867</v>
      </c>
      <c r="H88" s="161" t="s">
        <v>899</v>
      </c>
      <c r="I88" s="161">
        <v>453</v>
      </c>
      <c r="J88" s="159">
        <v>42499</v>
      </c>
      <c r="K88" s="161">
        <v>0</v>
      </c>
      <c r="L88" s="161">
        <v>0</v>
      </c>
      <c r="M88" s="161">
        <v>0</v>
      </c>
      <c r="N88" s="161">
        <v>0</v>
      </c>
      <c r="O88" s="161">
        <v>0</v>
      </c>
      <c r="P88" s="161">
        <v>0</v>
      </c>
      <c r="Q88" s="161">
        <v>0</v>
      </c>
      <c r="R88" s="161">
        <v>0</v>
      </c>
      <c r="S88" s="161">
        <v>0</v>
      </c>
      <c r="T88" s="161">
        <v>0</v>
      </c>
      <c r="U88" s="161">
        <v>0</v>
      </c>
      <c r="V88" s="161">
        <v>0</v>
      </c>
      <c r="W88" s="161">
        <v>0</v>
      </c>
      <c r="X88" s="161">
        <v>0</v>
      </c>
      <c r="AB88" s="161" t="s">
        <v>242</v>
      </c>
      <c r="AC88" s="161" t="s">
        <v>242</v>
      </c>
      <c r="AD88" s="161" t="s">
        <v>242</v>
      </c>
      <c r="AE88" s="161" t="s">
        <v>242</v>
      </c>
      <c r="AF88" s="161" t="s">
        <v>241</v>
      </c>
      <c r="AG88" s="161" t="s">
        <v>241</v>
      </c>
      <c r="AH88" s="161" t="s">
        <v>242</v>
      </c>
      <c r="AI88" s="161">
        <v>20150801</v>
      </c>
      <c r="AJ88" s="161">
        <v>20160525</v>
      </c>
      <c r="AK88" s="161" t="s">
        <v>869</v>
      </c>
      <c r="AL88" t="s">
        <v>1076</v>
      </c>
      <c r="AM88" t="s">
        <v>899</v>
      </c>
      <c r="AN88">
        <v>1</v>
      </c>
      <c r="AO88" t="s">
        <v>870</v>
      </c>
      <c r="AP88">
        <v>0</v>
      </c>
      <c r="AQ88">
        <v>1</v>
      </c>
      <c r="AR88">
        <v>2</v>
      </c>
      <c r="AS88">
        <v>2</v>
      </c>
      <c r="AT88">
        <v>0</v>
      </c>
      <c r="AU88">
        <v>0</v>
      </c>
      <c r="AV88">
        <v>0</v>
      </c>
      <c r="AW88">
        <v>1</v>
      </c>
      <c r="AX88">
        <v>0.75834999999999997</v>
      </c>
      <c r="AY88">
        <v>1</v>
      </c>
      <c r="AZ88">
        <v>1</v>
      </c>
      <c r="BA88">
        <v>1.5166999999999999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 t="s">
        <v>1077</v>
      </c>
      <c r="BN88" t="s">
        <v>1076</v>
      </c>
      <c r="BO88" t="s">
        <v>899</v>
      </c>
      <c r="BP88" s="159">
        <v>42247</v>
      </c>
      <c r="BQ88" s="159">
        <v>42510</v>
      </c>
      <c r="BR88" t="s">
        <v>877</v>
      </c>
      <c r="BS88">
        <v>453</v>
      </c>
      <c r="BT88" s="159">
        <v>42510</v>
      </c>
      <c r="BU88">
        <v>5</v>
      </c>
      <c r="BV88">
        <v>3</v>
      </c>
      <c r="BW88">
        <v>33</v>
      </c>
      <c r="BX88">
        <v>87</v>
      </c>
      <c r="BY88">
        <v>997</v>
      </c>
      <c r="BZ88">
        <v>1041</v>
      </c>
      <c r="CA88">
        <v>0</v>
      </c>
      <c r="CB88">
        <v>13</v>
      </c>
      <c r="CC88">
        <v>30</v>
      </c>
      <c r="CD88">
        <v>83</v>
      </c>
      <c r="CE88">
        <v>89</v>
      </c>
      <c r="CF88">
        <v>92</v>
      </c>
      <c r="CG88">
        <v>90</v>
      </c>
      <c r="CH88">
        <v>83</v>
      </c>
      <c r="CI88">
        <v>59849</v>
      </c>
      <c r="CJ88">
        <v>2.4706000000000001</v>
      </c>
      <c r="CK88">
        <v>5</v>
      </c>
      <c r="CL88">
        <v>3</v>
      </c>
      <c r="ET88" s="161">
        <v>3</v>
      </c>
      <c r="EU88" s="161">
        <v>79</v>
      </c>
      <c r="EV88" s="161">
        <v>39</v>
      </c>
      <c r="EW88" s="161">
        <v>4736</v>
      </c>
      <c r="EX88" s="161">
        <v>0</v>
      </c>
      <c r="EY88" s="161">
        <v>0</v>
      </c>
      <c r="EZ88" s="161">
        <v>0</v>
      </c>
      <c r="FA88" s="161">
        <v>0</v>
      </c>
      <c r="FB88" s="161">
        <v>45</v>
      </c>
      <c r="FC88" s="161">
        <v>67</v>
      </c>
      <c r="FD88" s="161">
        <v>0</v>
      </c>
      <c r="FE88" s="161">
        <v>2</v>
      </c>
      <c r="FF88" s="159">
        <v>42410</v>
      </c>
      <c r="FG88" s="161">
        <v>39</v>
      </c>
      <c r="FH88" s="161">
        <v>63</v>
      </c>
      <c r="FI88" s="161">
        <v>33</v>
      </c>
      <c r="FJ88" s="161">
        <v>50</v>
      </c>
      <c r="FK88" s="161">
        <v>38</v>
      </c>
      <c r="FL88" s="159">
        <v>42311</v>
      </c>
      <c r="FM88" s="161">
        <v>50</v>
      </c>
      <c r="FN88" s="161">
        <v>71</v>
      </c>
      <c r="FO88" s="161">
        <v>50</v>
      </c>
      <c r="FP88" s="161">
        <v>88</v>
      </c>
      <c r="FQ88" s="161">
        <v>13</v>
      </c>
      <c r="HN88" s="161" t="s">
        <v>899</v>
      </c>
      <c r="HO88" s="159">
        <v>41899</v>
      </c>
      <c r="HP88" s="159">
        <v>42499</v>
      </c>
      <c r="HQ88" s="161">
        <v>5</v>
      </c>
      <c r="HR88" s="159">
        <v>42237</v>
      </c>
      <c r="HS88" s="161" t="s">
        <v>874</v>
      </c>
      <c r="HT88" s="161" t="s">
        <v>878</v>
      </c>
      <c r="HU88" s="161">
        <v>36</v>
      </c>
      <c r="HV88" s="161">
        <v>5</v>
      </c>
      <c r="HW88" s="161">
        <v>0</v>
      </c>
      <c r="HX88" s="159">
        <v>42347</v>
      </c>
      <c r="HY88" s="161" t="s">
        <v>879</v>
      </c>
      <c r="HZ88" s="161" t="s">
        <v>878</v>
      </c>
      <c r="IA88" s="161">
        <v>33</v>
      </c>
      <c r="IB88" s="161">
        <v>5</v>
      </c>
      <c r="IC88" s="161">
        <v>0</v>
      </c>
      <c r="ID88" s="159">
        <v>42348</v>
      </c>
      <c r="IE88" s="161" t="s">
        <v>872</v>
      </c>
      <c r="IF88" s="161" t="s">
        <v>878</v>
      </c>
      <c r="IG88" s="161">
        <v>38</v>
      </c>
      <c r="IH88" s="161">
        <v>10</v>
      </c>
      <c r="II88" s="161">
        <v>0</v>
      </c>
      <c r="IJ88" s="159">
        <v>42499</v>
      </c>
      <c r="IK88" s="161" t="s">
        <v>874</v>
      </c>
      <c r="IL88" s="161" t="s">
        <v>873</v>
      </c>
      <c r="IM88" s="161">
        <v>38</v>
      </c>
      <c r="IN88" s="161">
        <v>14</v>
      </c>
      <c r="IO88" s="161">
        <v>0</v>
      </c>
      <c r="JB88" s="161" t="s">
        <v>899</v>
      </c>
      <c r="JC88" s="161">
        <v>27</v>
      </c>
      <c r="JD88" s="161">
        <v>25</v>
      </c>
      <c r="JE88" s="161">
        <v>35</v>
      </c>
      <c r="JF88" s="161">
        <v>15840</v>
      </c>
      <c r="JG88" s="159">
        <v>42499</v>
      </c>
      <c r="JH88" s="161">
        <v>453</v>
      </c>
      <c r="JI88" s="159">
        <v>42236</v>
      </c>
      <c r="JJ88" s="161">
        <v>204</v>
      </c>
      <c r="JK88" s="161">
        <v>21</v>
      </c>
      <c r="JL88" s="159">
        <v>42346</v>
      </c>
      <c r="JM88" s="161">
        <v>392</v>
      </c>
      <c r="JN88" s="161">
        <v>41</v>
      </c>
      <c r="JO88" s="159">
        <v>42499</v>
      </c>
      <c r="JP88" s="161">
        <v>453</v>
      </c>
      <c r="JQ88" s="161">
        <v>27</v>
      </c>
      <c r="MN88" t="str">
        <f t="shared" si="87"/>
        <v>NoNoNoYesYesNo</v>
      </c>
      <c r="MO88" t="str">
        <f>IF(AND(MN88="NoNoNoNoNoNo",JI88=""),"No Programs",VLOOKUP(MN88,Lookups!$DA$4:$DB$67,2,FALSE))</f>
        <v>System 44 Only</v>
      </c>
      <c r="MP88">
        <f t="shared" si="88"/>
        <v>1.1363636363636364E-2</v>
      </c>
      <c r="MQ88" t="str">
        <f t="shared" si="89"/>
        <v>System 44 User</v>
      </c>
      <c r="MR88" t="str">
        <f>Directions!$D$3</f>
        <v>Usage</v>
      </c>
      <c r="MS88" t="str">
        <f>VLOOKUP(MQ88,Lookups!$CU$71:$CV$80,2,FALSE)</f>
        <v>System 44 Record</v>
      </c>
      <c r="MT88">
        <f t="shared" si="90"/>
        <v>1</v>
      </c>
      <c r="MU88">
        <f t="shared" si="91"/>
        <v>1</v>
      </c>
      <c r="MV88">
        <f t="shared" si="92"/>
        <v>1</v>
      </c>
      <c r="MW88">
        <f t="shared" si="93"/>
        <v>1</v>
      </c>
      <c r="MX88">
        <f t="shared" si="94"/>
        <v>37.428571428571431</v>
      </c>
      <c r="MY88" t="str">
        <f t="shared" si="95"/>
        <v>Not Used</v>
      </c>
      <c r="MZ88">
        <f t="shared" si="96"/>
        <v>0</v>
      </c>
      <c r="NA88" t="str">
        <f t="shared" si="97"/>
        <v>Not Available</v>
      </c>
      <c r="NB88" t="str">
        <f t="shared" si="98"/>
        <v>Not Available</v>
      </c>
      <c r="NC88" t="str">
        <f t="shared" si="99"/>
        <v>4 Not Indicated</v>
      </c>
      <c r="ND88" t="str">
        <f t="shared" si="100"/>
        <v>4 Not Indicated</v>
      </c>
      <c r="NE88" t="str">
        <f t="shared" si="101"/>
        <v>4 Not Indicated</v>
      </c>
      <c r="NF88" t="str">
        <f t="shared" si="102"/>
        <v>4 Not Indicated</v>
      </c>
      <c r="NG88" t="str">
        <f t="shared" si="103"/>
        <v>4 Not Indicated</v>
      </c>
      <c r="NH88" s="159">
        <f t="shared" si="104"/>
        <v>42499</v>
      </c>
      <c r="NI88">
        <f t="shared" si="105"/>
        <v>453</v>
      </c>
      <c r="NJ88" s="159">
        <f t="shared" si="106"/>
        <v>42499</v>
      </c>
      <c r="NK88">
        <f t="shared" si="107"/>
        <v>453</v>
      </c>
      <c r="NL88">
        <f t="shared" si="108"/>
        <v>37.571428571428569</v>
      </c>
      <c r="NM88">
        <f t="shared" si="109"/>
        <v>1</v>
      </c>
      <c r="NN88">
        <f>IF(OR(E88="PK",E88="K",JJ88=""),"Null",INDEX(Lookups!$EZ$4:$FW$18,MATCH($JJ88,Lookups!$EY$4:$EY$18,1),MATCH($E88,Lookups!$EZ$3:$FW$3,0)))</f>
        <v>165</v>
      </c>
      <c r="NO88">
        <f>IF(OR(E88="PK",E88="K",JJ88=""),"Null",INDEX(Lookups!$EZ$4:$FW$18,MATCH($JJ88,Lookups!$EY$4:$EY$18,1),MATCH($E88,Lookups!$EZ$3:$FW$3,0) + 1))</f>
        <v>240</v>
      </c>
      <c r="NP88">
        <f t="shared" si="110"/>
        <v>330</v>
      </c>
      <c r="NQ88" t="str">
        <f t="shared" si="111"/>
        <v>PI is Recommended</v>
      </c>
      <c r="NR88" t="str">
        <f t="shared" si="112"/>
        <v>PI is Recommended</v>
      </c>
      <c r="NS88" t="str">
        <f t="shared" si="113"/>
        <v>200L to 399L</v>
      </c>
      <c r="NT88" t="str">
        <f t="shared" si="114"/>
        <v>400L to 599L</v>
      </c>
      <c r="NU88" t="str">
        <f t="shared" si="115"/>
        <v>400L to 599L</v>
      </c>
      <c r="NV88" s="183" t="str">
        <f t="array" ref="NV88">IF($NL88="No RI Tests","No RI Tests",VLOOKUP(IF(AND(E88="K",JJ88&lt;280),3,IF(AND(E88="K",JJ88&gt;=280),4,MAX(IF(E88=Lookups!$DF$6:$DF$99,IF(JJ88&gt;=Lookups!$DG$6:$DG$99,Lookups!$DH$6:$DH$99))))),Lookups!$DE$104:$DG$108,2,FALSE))</f>
        <v>1 Below Basic</v>
      </c>
      <c r="NW88" s="161" t="str">
        <f t="array" ref="NW88">IF($NL88="No RI Tests","No RI Tests",VLOOKUP(IF(AND(E88="K",JH88&lt;280),3,IF(AND(E88="K",JH88&gt;=280),4,MAX(IF(E88=Lookups!$DF$6:$DF$99,IF(NI88&gt;=Lookups!$DG$6:$DG$99,Lookups!$DH$6:$DH$99))))),Lookups!$DE$104:$DG$108,2,FALSE))</f>
        <v>1 Below Basic</v>
      </c>
      <c r="NX88" s="161" t="str">
        <f t="array" ref="NX88">IF($NL88="No RI Tests","No RI Tests",VLOOKUP(IF(AND(E88="K",NK88&lt;280),3,IF(AND(E88="K",NK88&gt;=280),4,MAX(IF(E88=Lookups!$DF$6:$DF$99,IF(NK88&gt;=Lookups!$DG$6:$DG$99,Lookups!$DH$6:$DH$99))))),Lookups!$DE$104:$DG$108,2,FALSE))</f>
        <v>1 Below Basic</v>
      </c>
      <c r="NY88">
        <f t="shared" si="116"/>
        <v>1</v>
      </c>
      <c r="NZ88">
        <f t="shared" si="117"/>
        <v>0</v>
      </c>
      <c r="OA88" t="str">
        <f t="shared" si="118"/>
        <v>Maintained Performance Level</v>
      </c>
      <c r="OB88" s="161" t="str">
        <f t="array" ref="OB88">IF($NL88="No RI Tests","No RI Tests",IF(E88="K","N/A",VLOOKUP(MAX(IF(E88=Lookups!$DF$6:$DF$99,IF(JJ88&gt;=Lookups!$DG$6:$DG$99,Lookups!$DI$6:$DI$99))),Lookups!$DE$104:$DG$108,3,FALSE)))</f>
        <v>1 Limited</v>
      </c>
      <c r="OC88" s="161" t="str">
        <f t="array" ref="OC88">IF($NL88="No RI Tests","No RI Tests",IF(E88="K","N/A",VLOOKUP(MAX(IF(E88=Lookups!$DF$6:$DF$99,IF(NI88&gt;=Lookups!$DG$6:$DG$99,Lookups!$DI$6:$DI$99))),Lookups!$DE$104:$DG$108,3,FALSE)))</f>
        <v>1 Limited</v>
      </c>
      <c r="OD88" s="161" t="str">
        <f t="array" ref="OD88">IF($NL88="No RI Tests","No RI Tests",IF(E88="K","N/A",VLOOKUP(MAX(IF(E88=Lookups!$DF$6:$DF$99,IF(NK88&gt;=Lookups!$DG$6:$DG$99,Lookups!$DI$6:$DI$99))),Lookups!$DE$104:$DG$108,3,FALSE)))</f>
        <v>1 Limited</v>
      </c>
      <c r="OE88">
        <f t="shared" si="119"/>
        <v>1</v>
      </c>
      <c r="OF88">
        <f t="shared" si="120"/>
        <v>0</v>
      </c>
      <c r="OG88" t="str">
        <f t="shared" si="121"/>
        <v>Maintained Performance Level</v>
      </c>
      <c r="OH88">
        <f t="shared" si="122"/>
        <v>249</v>
      </c>
      <c r="OI88">
        <f t="shared" si="123"/>
        <v>1</v>
      </c>
      <c r="OJ88">
        <f t="shared" si="124"/>
        <v>1</v>
      </c>
      <c r="OK88">
        <f t="shared" si="125"/>
        <v>0</v>
      </c>
      <c r="OL88">
        <f t="shared" si="126"/>
        <v>1.2296296296296296</v>
      </c>
      <c r="OM88" t="str">
        <f t="shared" si="127"/>
        <v>Fall Administration</v>
      </c>
      <c r="ON88" t="str">
        <f t="shared" si="128"/>
        <v>Winter Administration</v>
      </c>
      <c r="OO88" t="str">
        <f t="shared" si="129"/>
        <v>Fall to Winter RI</v>
      </c>
      <c r="OP88" t="str">
        <f ca="1">IF(AND(HR88&lt;&gt;"",JJ88&lt;600),IF(HT88="Advancing","Tier 2","Tier 3"),IF(JI88="","Null",IF(OR(E88="K",E88&lt;3),"FRA Recommended",IF(JJ88&gt;=IF(E88&lt;6,400,600),IF(JJ88&lt;VLOOKUP(E88,Lookups!$AP$3:$AR$16,3,FALSE),"Tier 2","Core"),IF(JJ88&lt;400,IF(RAND()&lt;0.81,"Tier 3","Tier 2"),IF(RAND()&lt;0.51,"Tier 3","Tier 2"))))))</f>
        <v>Tier 3</v>
      </c>
      <c r="OQ88" t="str">
        <f t="shared" si="130"/>
        <v>Average Reading Invt. at Least 15 Minutes Long</v>
      </c>
      <c r="OR88">
        <f t="shared" si="131"/>
        <v>0</v>
      </c>
      <c r="OS88" t="str">
        <f t="shared" si="132"/>
        <v>Null</v>
      </c>
      <c r="OT88">
        <f t="shared" si="133"/>
        <v>249</v>
      </c>
      <c r="OU88" s="159">
        <f t="shared" si="134"/>
        <v>42499</v>
      </c>
      <c r="OV88" t="str">
        <f t="shared" si="135"/>
        <v>Form 2</v>
      </c>
      <c r="OW88" t="str">
        <f t="shared" si="136"/>
        <v>Developing</v>
      </c>
      <c r="OX88">
        <f t="shared" si="137"/>
        <v>38</v>
      </c>
      <c r="OY88">
        <f t="shared" si="138"/>
        <v>14</v>
      </c>
      <c r="OZ88">
        <f t="shared" si="139"/>
        <v>0</v>
      </c>
      <c r="PA88" s="159">
        <f t="shared" si="140"/>
        <v>42499</v>
      </c>
      <c r="PB88" t="str">
        <f t="shared" si="141"/>
        <v>Form 2</v>
      </c>
      <c r="PC88" t="str">
        <f t="shared" si="142"/>
        <v>Developing</v>
      </c>
      <c r="PD88">
        <f t="shared" si="143"/>
        <v>38</v>
      </c>
      <c r="PE88">
        <f t="shared" si="144"/>
        <v>14</v>
      </c>
      <c r="PF88">
        <f t="shared" si="145"/>
        <v>0</v>
      </c>
      <c r="PG88">
        <f t="shared" si="146"/>
        <v>37.428571428571431</v>
      </c>
      <c r="PH88">
        <f t="shared" si="147"/>
        <v>1</v>
      </c>
      <c r="PI88">
        <f t="shared" si="148"/>
        <v>1</v>
      </c>
      <c r="PJ88">
        <f t="shared" si="149"/>
        <v>36</v>
      </c>
      <c r="PK88">
        <f>IF(HR88="","Null",IF(E88&lt;3,"Null",IF(HU88=0,0,IF(HS88="Form 1",VLOOKUP(HU88,Lookups!$BE$3:$BP$63,E88,FALSE),IF(HS88="Form 2",VLOOKUP(HU88,Lookups!$BE$67:$BP$127,E88,FALSE),VLOOKUP(HU88,Lookups!$BE$130:$BP$190,E88,FALSE))))))</f>
        <v>1</v>
      </c>
      <c r="PL88">
        <f t="shared" si="150"/>
        <v>38</v>
      </c>
      <c r="PM88">
        <f>IF($PH88=0,"Null",IF(E88&lt;3,"Null",IF(OX88=0,0,IF(OV88="Form 1",VLOOKUP(OX88,Lookups!$BE$3:$BP$63,E88,FALSE),IF(OV88="Form 2",VLOOKUP(OX88,Lookups!$BE$67:$BP$127,E88,FALSE),VLOOKUP(OX88,Lookups!$BE$130:$BP$190,E88,FALSE))))))</f>
        <v>1</v>
      </c>
      <c r="PN88">
        <f t="shared" si="151"/>
        <v>2</v>
      </c>
      <c r="PO88">
        <f t="shared" si="152"/>
        <v>1</v>
      </c>
      <c r="PP88">
        <f t="shared" si="153"/>
        <v>5</v>
      </c>
      <c r="PQ88">
        <f>IF(HR88="","Null",IF(E88&lt;3,"Null",IF(HV88=0,0,IF(HS88="Form 1",VLOOKUP(HV88,Lookups!$BR$3:$CC$63,E88,FALSE),IF(HS88="Form 2",VLOOKUP(HV88,Lookups!$BR$67:$CC$127,E88,FALSE),VLOOKUP(HV88,Lookups!$BR$130:$CC$190,E88,FALSE))))))</f>
        <v>0</v>
      </c>
      <c r="PR88">
        <f t="shared" si="154"/>
        <v>14</v>
      </c>
      <c r="PS88">
        <f>IF(HR88="","Null",IF(E88&lt;3,"Null",IF(OY88=0,0,IF(OW88="Form 1",VLOOKUP(OY88,Lookups!$BR$3:$CC$63,E88,FALSE),IF(OW88="Form 2",VLOOKUP(OY88,Lookups!$BR$67:$CC$127,E88,FALSE),VLOOKUP(OY88,Lookups!$BR$130:$CC$190,E88,FALSE))))))</f>
        <v>5</v>
      </c>
      <c r="PT88">
        <f t="shared" si="155"/>
        <v>9</v>
      </c>
      <c r="PU88">
        <f t="shared" si="156"/>
        <v>1</v>
      </c>
      <c r="PV88">
        <f t="shared" si="157"/>
        <v>0</v>
      </c>
      <c r="PW88" t="str">
        <f t="shared" si="158"/>
        <v>Fall to Spring PI Administration</v>
      </c>
      <c r="PX88">
        <f t="shared" si="159"/>
        <v>0</v>
      </c>
      <c r="PY88">
        <f t="shared" si="160"/>
        <v>1</v>
      </c>
      <c r="PZ88" t="str">
        <f t="shared" si="161"/>
        <v>80 to 99 Sessions</v>
      </c>
      <c r="QA88" t="str">
        <f t="shared" si="162"/>
        <v>Series 1</v>
      </c>
      <c r="QB88" t="str">
        <f t="shared" si="163"/>
        <v>In Series 5 to 8</v>
      </c>
      <c r="QC88" t="str">
        <f>IF($MS88="System 44 Record",IF(BQ88&lt;MEDIAN(Directions!$F$3,Directions!$F$6),"Mid-Year Exited Student","Full Year Participant")&amp;IF(BP88&lt;Directions!$F$3,", Started Prior Year",", Started This Year"),"Null")</f>
        <v>Full Year Participant, Started This Year</v>
      </c>
      <c r="QD88">
        <f t="shared" si="164"/>
        <v>0</v>
      </c>
      <c r="QE88">
        <f t="shared" si="165"/>
        <v>1</v>
      </c>
      <c r="QF88">
        <f t="shared" si="166"/>
        <v>1</v>
      </c>
      <c r="QG88">
        <f t="shared" si="167"/>
        <v>1</v>
      </c>
      <c r="QH88">
        <f t="shared" si="168"/>
        <v>2</v>
      </c>
      <c r="QI88">
        <f t="shared" si="169"/>
        <v>0.67</v>
      </c>
      <c r="QJ88" t="str">
        <f t="shared" si="170"/>
        <v>Used All 3</v>
      </c>
      <c r="QK88" t="str">
        <f t="shared" si="171"/>
        <v>Null</v>
      </c>
      <c r="QL88" t="str">
        <f t="shared" si="172"/>
        <v>Null</v>
      </c>
      <c r="QM88" t="str">
        <f>IF($MS88="READ 180 Record",IF(AQ88="","Null",VLOOKUP(JJ88,Lookups!$DX$3:$EB$2054,AN88+1,FALSE)),"Null")</f>
        <v>Null</v>
      </c>
      <c r="QN88" t="str">
        <f t="shared" si="173"/>
        <v>Null</v>
      </c>
    </row>
    <row r="89" spans="1:456" x14ac:dyDescent="0.25">
      <c r="A89" s="161" t="s">
        <v>1447</v>
      </c>
      <c r="B89" s="161" t="s">
        <v>1447</v>
      </c>
      <c r="C89" s="161" t="s">
        <v>1447</v>
      </c>
      <c r="D89" s="161" t="s">
        <v>1447</v>
      </c>
      <c r="E89" s="161">
        <v>5</v>
      </c>
      <c r="F89" s="161" t="s">
        <v>1447</v>
      </c>
      <c r="G89" s="161" t="s">
        <v>883</v>
      </c>
      <c r="H89" s="161" t="s">
        <v>884</v>
      </c>
      <c r="I89" s="161">
        <v>365</v>
      </c>
      <c r="J89" s="159">
        <v>42506</v>
      </c>
      <c r="K89" s="161">
        <v>0</v>
      </c>
      <c r="L89" s="161">
        <v>0</v>
      </c>
      <c r="M89" s="161">
        <v>0</v>
      </c>
      <c r="N89" s="161">
        <v>0</v>
      </c>
      <c r="O89" s="161">
        <v>0</v>
      </c>
      <c r="P89" s="161">
        <v>0</v>
      </c>
      <c r="Q89" s="161">
        <v>0</v>
      </c>
      <c r="R89" s="161">
        <v>0</v>
      </c>
      <c r="S89" s="161">
        <v>0</v>
      </c>
      <c r="T89" s="161">
        <v>0</v>
      </c>
      <c r="U89" s="161">
        <v>0</v>
      </c>
      <c r="V89" s="161">
        <v>0</v>
      </c>
      <c r="W89" s="161">
        <v>0</v>
      </c>
      <c r="X89" s="161">
        <v>0</v>
      </c>
      <c r="AB89" s="161" t="s">
        <v>242</v>
      </c>
      <c r="AC89" s="161" t="s">
        <v>242</v>
      </c>
      <c r="AD89" s="161" t="s">
        <v>242</v>
      </c>
      <c r="AE89" s="161" t="s">
        <v>242</v>
      </c>
      <c r="AF89" s="161" t="s">
        <v>241</v>
      </c>
      <c r="AG89" s="161" t="s">
        <v>241</v>
      </c>
      <c r="AH89" s="161" t="s">
        <v>242</v>
      </c>
      <c r="AI89" s="161">
        <v>20150801</v>
      </c>
      <c r="AJ89" s="161">
        <v>20160525</v>
      </c>
      <c r="AK89" s="161" t="s">
        <v>869</v>
      </c>
      <c r="AL89" t="s">
        <v>1078</v>
      </c>
      <c r="BN89" t="s">
        <v>1076</v>
      </c>
      <c r="BO89" t="s">
        <v>884</v>
      </c>
      <c r="BP89" s="159">
        <v>42265</v>
      </c>
      <c r="BQ89" s="159">
        <v>42509</v>
      </c>
      <c r="BR89" t="s">
        <v>877</v>
      </c>
      <c r="BS89">
        <v>365</v>
      </c>
      <c r="BT89" s="159">
        <v>42509</v>
      </c>
      <c r="BU89">
        <v>7</v>
      </c>
      <c r="BV89">
        <v>4</v>
      </c>
      <c r="BW89">
        <v>45</v>
      </c>
      <c r="BX89">
        <v>78</v>
      </c>
      <c r="BY89">
        <v>1207</v>
      </c>
      <c r="BZ89">
        <v>1304</v>
      </c>
      <c r="CA89">
        <v>0</v>
      </c>
      <c r="CB89">
        <v>15</v>
      </c>
      <c r="CC89">
        <v>27</v>
      </c>
      <c r="CD89">
        <v>89</v>
      </c>
      <c r="CE89">
        <v>98</v>
      </c>
      <c r="CF89">
        <v>98</v>
      </c>
      <c r="CG89">
        <v>97</v>
      </c>
      <c r="CH89">
        <v>92</v>
      </c>
      <c r="CI89">
        <v>9582</v>
      </c>
      <c r="CJ89">
        <v>2.4483000000000001</v>
      </c>
      <c r="CK89">
        <v>7</v>
      </c>
      <c r="CL89">
        <v>3</v>
      </c>
      <c r="ET89" s="161">
        <v>4</v>
      </c>
      <c r="EU89" s="161">
        <v>133</v>
      </c>
      <c r="EV89" s="161">
        <v>44</v>
      </c>
      <c r="EW89" s="161">
        <v>7972</v>
      </c>
      <c r="EX89" s="161">
        <v>0</v>
      </c>
      <c r="EY89" s="161">
        <v>0</v>
      </c>
      <c r="EZ89" s="161">
        <v>0</v>
      </c>
      <c r="FA89" s="161">
        <v>0</v>
      </c>
      <c r="FB89" s="161">
        <v>48</v>
      </c>
      <c r="FC89" s="161">
        <v>69</v>
      </c>
      <c r="FD89" s="161">
        <v>0</v>
      </c>
      <c r="FE89" s="161">
        <v>3</v>
      </c>
      <c r="FF89" s="159">
        <v>42436</v>
      </c>
      <c r="FG89" s="161">
        <v>61</v>
      </c>
      <c r="FH89" s="161">
        <v>78</v>
      </c>
      <c r="FI89" s="161">
        <v>42</v>
      </c>
      <c r="FJ89" s="161">
        <v>75</v>
      </c>
      <c r="FK89" s="161">
        <v>75</v>
      </c>
      <c r="FL89" s="159">
        <v>42349</v>
      </c>
      <c r="FM89" s="161">
        <v>46</v>
      </c>
      <c r="FN89" s="161">
        <v>68</v>
      </c>
      <c r="FO89" s="161">
        <v>50</v>
      </c>
      <c r="FP89" s="161">
        <v>25</v>
      </c>
      <c r="FQ89" s="161">
        <v>63</v>
      </c>
      <c r="FR89" s="159">
        <v>42307</v>
      </c>
      <c r="FS89" s="161">
        <v>37</v>
      </c>
      <c r="FT89" s="161">
        <v>61</v>
      </c>
      <c r="FU89" s="161">
        <v>25</v>
      </c>
      <c r="FV89" s="161">
        <v>50</v>
      </c>
      <c r="FW89" s="161">
        <v>38</v>
      </c>
      <c r="HN89" s="161" t="s">
        <v>884</v>
      </c>
      <c r="HO89" s="159">
        <v>42244</v>
      </c>
      <c r="HP89" s="159">
        <v>42347</v>
      </c>
      <c r="HQ89" s="161">
        <v>2</v>
      </c>
      <c r="HR89" s="159">
        <v>42244</v>
      </c>
      <c r="HS89" s="161" t="s">
        <v>872</v>
      </c>
      <c r="HT89" s="161" t="s">
        <v>878</v>
      </c>
      <c r="HU89" s="161">
        <v>36</v>
      </c>
      <c r="HV89" s="161">
        <v>10</v>
      </c>
      <c r="HW89" s="161">
        <v>0</v>
      </c>
      <c r="HX89" s="159">
        <v>42347</v>
      </c>
      <c r="HY89" s="161" t="s">
        <v>874</v>
      </c>
      <c r="HZ89" s="161" t="s">
        <v>873</v>
      </c>
      <c r="IA89" s="161">
        <v>36</v>
      </c>
      <c r="IB89" s="161">
        <v>12</v>
      </c>
      <c r="IC89" s="161">
        <v>0</v>
      </c>
      <c r="JB89" s="161" t="s">
        <v>884</v>
      </c>
      <c r="JC89" s="161">
        <v>24</v>
      </c>
      <c r="JD89" s="161">
        <v>11</v>
      </c>
      <c r="JE89" s="161">
        <v>11</v>
      </c>
      <c r="JF89" s="161">
        <v>5052</v>
      </c>
      <c r="JG89" s="159">
        <v>42506</v>
      </c>
      <c r="JH89" s="161">
        <v>365</v>
      </c>
      <c r="JI89" s="159">
        <v>42243</v>
      </c>
      <c r="JJ89" s="161">
        <v>400</v>
      </c>
      <c r="JK89" s="161">
        <v>20</v>
      </c>
      <c r="JL89" s="159">
        <v>42346</v>
      </c>
      <c r="JM89" s="161">
        <v>373</v>
      </c>
      <c r="JN89" s="161">
        <v>28</v>
      </c>
      <c r="JO89" s="159">
        <v>42503</v>
      </c>
      <c r="JP89" s="161">
        <v>235</v>
      </c>
      <c r="JQ89" s="161">
        <v>10</v>
      </c>
      <c r="JR89" s="159">
        <v>42506</v>
      </c>
      <c r="JS89" s="161">
        <v>365</v>
      </c>
      <c r="JT89" s="161">
        <v>19</v>
      </c>
      <c r="MN89" t="str">
        <f t="shared" si="87"/>
        <v>NoNoNoYesYesNo</v>
      </c>
      <c r="MO89" t="str">
        <f>IF(AND(MN89="NoNoNoNoNoNo",JI89=""),"No Programs",VLOOKUP(MN89,Lookups!$DA$4:$DB$67,2,FALSE))</f>
        <v>System 44 Only</v>
      </c>
      <c r="MP89">
        <f t="shared" si="88"/>
        <v>0</v>
      </c>
      <c r="MQ89" t="str">
        <f t="shared" si="89"/>
        <v>System 44 User</v>
      </c>
      <c r="MR89" t="str">
        <f>Directions!$D$3</f>
        <v>Usage</v>
      </c>
      <c r="MS89" t="str">
        <f>VLOOKUP(MQ89,Lookups!$CU$71:$CV$80,2,FALSE)</f>
        <v>System 44 Record</v>
      </c>
      <c r="MT89">
        <f t="shared" si="90"/>
        <v>1</v>
      </c>
      <c r="MU89">
        <f t="shared" si="91"/>
        <v>1</v>
      </c>
      <c r="MV89">
        <f t="shared" si="92"/>
        <v>1</v>
      </c>
      <c r="MW89">
        <f t="shared" si="93"/>
        <v>1</v>
      </c>
      <c r="MX89">
        <f t="shared" si="94"/>
        <v>14.714285714285714</v>
      </c>
      <c r="MY89" t="str">
        <f t="shared" si="95"/>
        <v>Not Used</v>
      </c>
      <c r="MZ89">
        <f t="shared" si="96"/>
        <v>0</v>
      </c>
      <c r="NA89" t="str">
        <f t="shared" si="97"/>
        <v>Not Available</v>
      </c>
      <c r="NB89" t="str">
        <f t="shared" si="98"/>
        <v>Not Available</v>
      </c>
      <c r="NC89" t="str">
        <f t="shared" si="99"/>
        <v>4 Not Indicated</v>
      </c>
      <c r="ND89" t="str">
        <f t="shared" si="100"/>
        <v>4 Not Indicated</v>
      </c>
      <c r="NE89" t="str">
        <f t="shared" si="101"/>
        <v>4 Not Indicated</v>
      </c>
      <c r="NF89" t="str">
        <f t="shared" si="102"/>
        <v>4 Not Indicated</v>
      </c>
      <c r="NG89" t="str">
        <f t="shared" si="103"/>
        <v>4 Not Indicated</v>
      </c>
      <c r="NH89" s="159">
        <f t="shared" si="104"/>
        <v>42506</v>
      </c>
      <c r="NI89">
        <f t="shared" si="105"/>
        <v>365</v>
      </c>
      <c r="NJ89" s="159">
        <f t="shared" si="106"/>
        <v>42243</v>
      </c>
      <c r="NK89">
        <f t="shared" si="107"/>
        <v>400</v>
      </c>
      <c r="NL89">
        <f t="shared" si="108"/>
        <v>37.571428571428569</v>
      </c>
      <c r="NM89">
        <f t="shared" si="109"/>
        <v>1</v>
      </c>
      <c r="NN89">
        <f>IF(OR(E89="PK",E89="K",JJ89=""),"Null",INDEX(Lookups!$EZ$4:$FW$18,MATCH($JJ89,Lookups!$EY$4:$EY$18,1),MATCH($E89,Lookups!$EZ$3:$FW$3,0)))</f>
        <v>130</v>
      </c>
      <c r="NO89">
        <f>IF(OR(E89="PK",E89="K",JJ89=""),"Null",INDEX(Lookups!$EZ$4:$FW$18,MATCH($JJ89,Lookups!$EY$4:$EY$18,1),MATCH($E89,Lookups!$EZ$3:$FW$3,0) + 1))</f>
        <v>180</v>
      </c>
      <c r="NP89">
        <f t="shared" si="110"/>
        <v>260</v>
      </c>
      <c r="NQ89" t="str">
        <f t="shared" si="111"/>
        <v>No PI Needed</v>
      </c>
      <c r="NR89" t="str">
        <f t="shared" si="112"/>
        <v>No PI Needed</v>
      </c>
      <c r="NS89" t="str">
        <f t="shared" si="113"/>
        <v>400L to 599L</v>
      </c>
      <c r="NT89" t="str">
        <f t="shared" si="114"/>
        <v>200L to 399L</v>
      </c>
      <c r="NU89" t="str">
        <f t="shared" si="115"/>
        <v>400L to 599L</v>
      </c>
      <c r="NV89" s="183" t="str">
        <f t="array" ref="NV89">IF($NL89="No RI Tests","No RI Tests",VLOOKUP(IF(AND(E89="K",JJ89&lt;280),3,IF(AND(E89="K",JJ89&gt;=280),4,MAX(IF(E89=Lookups!$DF$6:$DF$99,IF(JJ89&gt;=Lookups!$DG$6:$DG$99,Lookups!$DH$6:$DH$99))))),Lookups!$DE$104:$DG$108,2,FALSE))</f>
        <v>1 Below Basic</v>
      </c>
      <c r="NW89" s="161" t="str">
        <f t="array" ref="NW89">IF($NL89="No RI Tests","No RI Tests",VLOOKUP(IF(AND(E89="K",JH89&lt;280),3,IF(AND(E89="K",JH89&gt;=280),4,MAX(IF(E89=Lookups!$DF$6:$DF$99,IF(NI89&gt;=Lookups!$DG$6:$DG$99,Lookups!$DH$6:$DH$99))))),Lookups!$DE$104:$DG$108,2,FALSE))</f>
        <v>1 Below Basic</v>
      </c>
      <c r="NX89" s="161" t="str">
        <f t="array" ref="NX89">IF($NL89="No RI Tests","No RI Tests",VLOOKUP(IF(AND(E89="K",NK89&lt;280),3,IF(AND(E89="K",NK89&gt;=280),4,MAX(IF(E89=Lookups!$DF$6:$DF$99,IF(NK89&gt;=Lookups!$DG$6:$DG$99,Lookups!$DH$6:$DH$99))))),Lookups!$DE$104:$DG$108,2,FALSE))</f>
        <v>1 Below Basic</v>
      </c>
      <c r="NY89">
        <f t="shared" si="116"/>
        <v>1</v>
      </c>
      <c r="NZ89">
        <f t="shared" si="117"/>
        <v>0</v>
      </c>
      <c r="OA89" t="str">
        <f t="shared" si="118"/>
        <v>Maintained Performance Level</v>
      </c>
      <c r="OB89" s="161" t="str">
        <f t="array" ref="OB89">IF($NL89="No RI Tests","No RI Tests",IF(E89="K","N/A",VLOOKUP(MAX(IF(E89=Lookups!$DF$6:$DF$99,IF(JJ89&gt;=Lookups!$DG$6:$DG$99,Lookups!$DI$6:$DI$99))),Lookups!$DE$104:$DG$108,3,FALSE)))</f>
        <v>1 Limited</v>
      </c>
      <c r="OC89" s="161" t="str">
        <f t="array" ref="OC89">IF($NL89="No RI Tests","No RI Tests",IF(E89="K","N/A",VLOOKUP(MAX(IF(E89=Lookups!$DF$6:$DF$99,IF(NI89&gt;=Lookups!$DG$6:$DG$99,Lookups!$DI$6:$DI$99))),Lookups!$DE$104:$DG$108,3,FALSE)))</f>
        <v>1 Limited</v>
      </c>
      <c r="OD89" s="161" t="str">
        <f t="array" ref="OD89">IF($NL89="No RI Tests","No RI Tests",IF(E89="K","N/A",VLOOKUP(MAX(IF(E89=Lookups!$DF$6:$DF$99,IF(NK89&gt;=Lookups!$DG$6:$DG$99,Lookups!$DI$6:$DI$99))),Lookups!$DE$104:$DG$108,3,FALSE)))</f>
        <v>1 Limited</v>
      </c>
      <c r="OE89">
        <f t="shared" si="119"/>
        <v>1</v>
      </c>
      <c r="OF89">
        <f t="shared" si="120"/>
        <v>0</v>
      </c>
      <c r="OG89" t="str">
        <f t="shared" si="121"/>
        <v>Maintained Performance Level</v>
      </c>
      <c r="OH89">
        <f t="shared" si="122"/>
        <v>-35</v>
      </c>
      <c r="OI89">
        <f t="shared" si="123"/>
        <v>0</v>
      </c>
      <c r="OJ89">
        <f t="shared" si="124"/>
        <v>0</v>
      </c>
      <c r="OK89">
        <f t="shared" si="125"/>
        <v>0</v>
      </c>
      <c r="OL89">
        <f t="shared" si="126"/>
        <v>-0.22580645161290322</v>
      </c>
      <c r="OM89" t="str">
        <f t="shared" si="127"/>
        <v>Fall Administration</v>
      </c>
      <c r="ON89" t="str">
        <f t="shared" si="128"/>
        <v>Winter Administration</v>
      </c>
      <c r="OO89" t="str">
        <f t="shared" si="129"/>
        <v>Fall to Winter RI</v>
      </c>
      <c r="OP89" t="str">
        <f ca="1">IF(AND(HR89&lt;&gt;"",JJ89&lt;600),IF(HT89="Advancing","Tier 2","Tier 3"),IF(JI89="","Null",IF(OR(E89="K",E89&lt;3),"FRA Recommended",IF(JJ89&gt;=IF(E89&lt;6,400,600),IF(JJ89&lt;VLOOKUP(E89,Lookups!$AP$3:$AR$16,3,FALSE),"Tier 2","Core"),IF(JJ89&lt;400,IF(RAND()&lt;0.81,"Tier 3","Tier 2"),IF(RAND()&lt;0.51,"Tier 3","Tier 2"))))))</f>
        <v>Tier 3</v>
      </c>
      <c r="OQ89" t="str">
        <f t="shared" si="130"/>
        <v>Average Reading Invt. at Least 15 Minutes Long</v>
      </c>
      <c r="OR89">
        <f t="shared" si="131"/>
        <v>0</v>
      </c>
      <c r="OS89" t="str">
        <f t="shared" si="132"/>
        <v>Null</v>
      </c>
      <c r="OT89">
        <f t="shared" si="133"/>
        <v>165</v>
      </c>
      <c r="OU89" s="159">
        <f t="shared" si="134"/>
        <v>42347</v>
      </c>
      <c r="OV89" t="str">
        <f t="shared" si="135"/>
        <v>Form 2</v>
      </c>
      <c r="OW89" t="str">
        <f t="shared" si="136"/>
        <v>Developing</v>
      </c>
      <c r="OX89">
        <f t="shared" si="137"/>
        <v>36</v>
      </c>
      <c r="OY89">
        <f t="shared" si="138"/>
        <v>12</v>
      </c>
      <c r="OZ89">
        <f t="shared" si="139"/>
        <v>0</v>
      </c>
      <c r="PA89" s="159">
        <f t="shared" si="140"/>
        <v>42347</v>
      </c>
      <c r="PB89" t="str">
        <f t="shared" si="141"/>
        <v>Form 2</v>
      </c>
      <c r="PC89" t="str">
        <f t="shared" si="142"/>
        <v>Developing</v>
      </c>
      <c r="PD89">
        <f t="shared" si="143"/>
        <v>36</v>
      </c>
      <c r="PE89">
        <f t="shared" si="144"/>
        <v>12</v>
      </c>
      <c r="PF89">
        <f t="shared" si="145"/>
        <v>0</v>
      </c>
      <c r="PG89">
        <f t="shared" si="146"/>
        <v>14.714285714285714</v>
      </c>
      <c r="PH89">
        <f t="shared" si="147"/>
        <v>1</v>
      </c>
      <c r="PI89">
        <f t="shared" si="148"/>
        <v>0</v>
      </c>
      <c r="PJ89">
        <f t="shared" si="149"/>
        <v>36</v>
      </c>
      <c r="PK89">
        <f>IF(HR89="","Null",IF(E89&lt;3,"Null",IF(HU89=0,0,IF(HS89="Form 1",VLOOKUP(HU89,Lookups!$BE$3:$BP$63,E89,FALSE),IF(HS89="Form 2",VLOOKUP(HU89,Lookups!$BE$67:$BP$127,E89,FALSE),VLOOKUP(HU89,Lookups!$BE$130:$BP$190,E89,FALSE))))))</f>
        <v>7</v>
      </c>
      <c r="PL89">
        <f t="shared" si="150"/>
        <v>36</v>
      </c>
      <c r="PM89">
        <f>IF($PH89=0,"Null",IF(E89&lt;3,"Null",IF(OX89=0,0,IF(OV89="Form 1",VLOOKUP(OX89,Lookups!$BE$3:$BP$63,E89,FALSE),IF(OV89="Form 2",VLOOKUP(OX89,Lookups!$BE$67:$BP$127,E89,FALSE),VLOOKUP(OX89,Lookups!$BE$130:$BP$190,E89,FALSE))))))</f>
        <v>3</v>
      </c>
      <c r="PN89">
        <f t="shared" si="151"/>
        <v>0</v>
      </c>
      <c r="PO89">
        <f t="shared" si="152"/>
        <v>0</v>
      </c>
      <c r="PP89">
        <f t="shared" si="153"/>
        <v>10</v>
      </c>
      <c r="PQ89">
        <f>IF(HR89="","Null",IF(E89&lt;3,"Null",IF(HV89=0,0,IF(HS89="Form 1",VLOOKUP(HV89,Lookups!$BR$3:$CC$63,E89,FALSE),IF(HS89="Form 2",VLOOKUP(HV89,Lookups!$BR$67:$CC$127,E89,FALSE),VLOOKUP(HV89,Lookups!$BR$130:$CC$190,E89,FALSE))))))</f>
        <v>15</v>
      </c>
      <c r="PR89">
        <f t="shared" si="154"/>
        <v>12</v>
      </c>
      <c r="PS89">
        <f>IF(HR89="","Null",IF(E89&lt;3,"Null",IF(OY89=0,0,IF(OW89="Form 1",VLOOKUP(OY89,Lookups!$BR$3:$CC$63,E89,FALSE),IF(OW89="Form 2",VLOOKUP(OY89,Lookups!$BR$67:$CC$127,E89,FALSE),VLOOKUP(OY89,Lookups!$BR$130:$CC$190,E89,FALSE))))))</f>
        <v>16</v>
      </c>
      <c r="PT89">
        <f t="shared" si="155"/>
        <v>2</v>
      </c>
      <c r="PU89">
        <f t="shared" si="156"/>
        <v>0</v>
      </c>
      <c r="PV89">
        <f t="shared" si="157"/>
        <v>0</v>
      </c>
      <c r="PW89" t="str">
        <f t="shared" si="158"/>
        <v>Fall to Winter PI Administration</v>
      </c>
      <c r="PX89">
        <f t="shared" si="159"/>
        <v>0</v>
      </c>
      <c r="PY89">
        <f t="shared" si="160"/>
        <v>1</v>
      </c>
      <c r="PZ89" t="str">
        <f t="shared" si="161"/>
        <v>60 to 79 Sessions</v>
      </c>
      <c r="QA89" t="str">
        <f t="shared" si="162"/>
        <v>Series 1</v>
      </c>
      <c r="QB89" t="str">
        <f t="shared" si="163"/>
        <v>In Series 5 to 8</v>
      </c>
      <c r="QC89" t="str">
        <f>IF($MS89="System 44 Record",IF(BQ89&lt;MEDIAN(Directions!$F$3,Directions!$F$6),"Mid-Year Exited Student","Full Year Participant")&amp;IF(BP89&lt;Directions!$F$3,", Started Prior Year",", Started This Year"),"Null")</f>
        <v>Full Year Participant, Started This Year</v>
      </c>
      <c r="QD89">
        <f t="shared" si="164"/>
        <v>0</v>
      </c>
      <c r="QE89">
        <f t="shared" si="165"/>
        <v>0</v>
      </c>
      <c r="QF89">
        <f t="shared" si="166"/>
        <v>1</v>
      </c>
      <c r="QG89">
        <f t="shared" si="167"/>
        <v>1</v>
      </c>
      <c r="QH89">
        <f t="shared" si="168"/>
        <v>3</v>
      </c>
      <c r="QI89">
        <f t="shared" si="169"/>
        <v>0.69</v>
      </c>
      <c r="QJ89" t="str">
        <f t="shared" si="170"/>
        <v>Used RC! and rSkills</v>
      </c>
      <c r="QK89" t="str">
        <f t="shared" si="171"/>
        <v>Null</v>
      </c>
      <c r="QL89" t="str">
        <f t="shared" si="172"/>
        <v>Null</v>
      </c>
      <c r="QM89" t="str">
        <f>IF($MS89="READ 180 Record",IF(AQ89="","Null",VLOOKUP(JJ89,Lookups!$DX$3:$EB$2054,AN89+1,FALSE)),"Null")</f>
        <v>Null</v>
      </c>
      <c r="QN89" t="str">
        <f t="shared" si="173"/>
        <v>Null</v>
      </c>
    </row>
    <row r="90" spans="1:456" x14ac:dyDescent="0.25">
      <c r="A90" s="161" t="s">
        <v>1447</v>
      </c>
      <c r="B90" s="161" t="s">
        <v>1447</v>
      </c>
      <c r="C90" s="161" t="s">
        <v>1447</v>
      </c>
      <c r="D90" s="161" t="s">
        <v>1447</v>
      </c>
      <c r="E90" s="161">
        <v>7</v>
      </c>
      <c r="F90" s="161" t="s">
        <v>1447</v>
      </c>
      <c r="G90" s="161" t="s">
        <v>867</v>
      </c>
      <c r="H90" s="161" t="s">
        <v>899</v>
      </c>
      <c r="I90" s="161">
        <v>607</v>
      </c>
      <c r="J90" s="159">
        <v>42501</v>
      </c>
      <c r="K90" s="161">
        <v>0</v>
      </c>
      <c r="L90" s="161">
        <v>0</v>
      </c>
      <c r="M90" s="161">
        <v>0</v>
      </c>
      <c r="N90" s="161">
        <v>0</v>
      </c>
      <c r="O90" s="161">
        <v>0</v>
      </c>
      <c r="P90" s="161">
        <v>0</v>
      </c>
      <c r="Q90" s="161">
        <v>0</v>
      </c>
      <c r="R90" s="161">
        <v>0</v>
      </c>
      <c r="S90" s="161">
        <v>0</v>
      </c>
      <c r="T90" s="161">
        <v>0</v>
      </c>
      <c r="U90" s="161">
        <v>0</v>
      </c>
      <c r="V90" s="161">
        <v>0</v>
      </c>
      <c r="W90" s="161">
        <v>0</v>
      </c>
      <c r="X90" s="161">
        <v>0</v>
      </c>
      <c r="AB90" s="161" t="s">
        <v>241</v>
      </c>
      <c r="AC90" s="161" t="s">
        <v>242</v>
      </c>
      <c r="AD90" s="161" t="s">
        <v>242</v>
      </c>
      <c r="AE90" s="161" t="s">
        <v>242</v>
      </c>
      <c r="AF90" s="161" t="s">
        <v>242</v>
      </c>
      <c r="AG90" s="161" t="s">
        <v>241</v>
      </c>
      <c r="AH90" s="161" t="s">
        <v>242</v>
      </c>
      <c r="AI90" s="161">
        <v>20150801</v>
      </c>
      <c r="AJ90" s="161">
        <v>20160525</v>
      </c>
      <c r="AK90" s="161" t="s">
        <v>869</v>
      </c>
      <c r="AL90" t="s">
        <v>1076</v>
      </c>
      <c r="AM90" t="s">
        <v>899</v>
      </c>
      <c r="AN90">
        <v>3</v>
      </c>
      <c r="AO90" t="s">
        <v>870</v>
      </c>
      <c r="AP90">
        <v>8</v>
      </c>
      <c r="AQ90">
        <v>100</v>
      </c>
      <c r="AR90">
        <v>1360</v>
      </c>
      <c r="AS90">
        <v>483</v>
      </c>
      <c r="AT90">
        <v>246</v>
      </c>
      <c r="AU90">
        <v>375</v>
      </c>
      <c r="AV90">
        <v>165</v>
      </c>
      <c r="AW90">
        <v>46</v>
      </c>
      <c r="AX90">
        <v>13.583349999999999</v>
      </c>
      <c r="AY90">
        <v>11.666700000000001</v>
      </c>
      <c r="AZ90">
        <v>2.7778</v>
      </c>
      <c r="BA90">
        <v>161.98339999999999</v>
      </c>
      <c r="BB90">
        <v>28240</v>
      </c>
      <c r="BC90">
        <v>51.219512195</v>
      </c>
      <c r="BD90">
        <v>60.975609755999997</v>
      </c>
      <c r="BE90">
        <v>458</v>
      </c>
      <c r="BF90">
        <v>558</v>
      </c>
      <c r="BG90">
        <v>33</v>
      </c>
      <c r="BH90">
        <v>89</v>
      </c>
      <c r="BI90">
        <v>3</v>
      </c>
      <c r="BJ90">
        <v>0</v>
      </c>
      <c r="BK90">
        <v>90</v>
      </c>
      <c r="BL90">
        <v>3</v>
      </c>
      <c r="BM90" t="s">
        <v>1080</v>
      </c>
      <c r="BN90" t="s">
        <v>1079</v>
      </c>
      <c r="ET90" s="161">
        <v>4</v>
      </c>
      <c r="EU90" s="161">
        <v>71</v>
      </c>
      <c r="EV90" s="161">
        <v>35</v>
      </c>
      <c r="EW90" s="161">
        <v>4251</v>
      </c>
      <c r="EX90" s="161">
        <v>0</v>
      </c>
      <c r="EY90" s="161">
        <v>0</v>
      </c>
      <c r="EZ90" s="161">
        <v>0</v>
      </c>
      <c r="FA90" s="161">
        <v>0</v>
      </c>
      <c r="FB90" s="161">
        <v>52</v>
      </c>
      <c r="FC90" s="161">
        <v>72</v>
      </c>
      <c r="FD90" s="161">
        <v>0</v>
      </c>
      <c r="FE90" s="161">
        <v>2</v>
      </c>
      <c r="FF90" s="159">
        <v>42411</v>
      </c>
      <c r="FG90" s="161">
        <v>57</v>
      </c>
      <c r="FH90" s="161">
        <v>76</v>
      </c>
      <c r="FI90" s="161">
        <v>50</v>
      </c>
      <c r="FJ90" s="161">
        <v>50</v>
      </c>
      <c r="FK90" s="161">
        <v>75</v>
      </c>
      <c r="FL90" s="159">
        <v>42311</v>
      </c>
      <c r="FM90" s="161">
        <v>46</v>
      </c>
      <c r="FN90" s="161">
        <v>68</v>
      </c>
      <c r="FO90" s="161">
        <v>25</v>
      </c>
      <c r="FP90" s="161">
        <v>38</v>
      </c>
      <c r="FQ90" s="161">
        <v>88</v>
      </c>
      <c r="HN90" s="161" t="s">
        <v>899</v>
      </c>
      <c r="HO90" s="159">
        <v>42240</v>
      </c>
      <c r="HP90" s="159">
        <v>42240</v>
      </c>
      <c r="HQ90" s="161">
        <v>1</v>
      </c>
      <c r="HR90" s="159">
        <v>42240</v>
      </c>
      <c r="HS90" s="161" t="s">
        <v>872</v>
      </c>
      <c r="HT90" s="161" t="s">
        <v>882</v>
      </c>
      <c r="HU90" s="161">
        <v>50</v>
      </c>
      <c r="HV90" s="161">
        <v>27</v>
      </c>
      <c r="HW90" s="161">
        <v>0</v>
      </c>
      <c r="JB90" s="161" t="s">
        <v>899</v>
      </c>
      <c r="JC90" s="161">
        <v>19</v>
      </c>
      <c r="JD90" s="161">
        <v>16</v>
      </c>
      <c r="JE90" s="161">
        <v>25</v>
      </c>
      <c r="JF90" s="161">
        <v>15714</v>
      </c>
      <c r="JG90" s="159">
        <v>42501</v>
      </c>
      <c r="JH90" s="161">
        <v>607</v>
      </c>
      <c r="JI90" s="159">
        <v>42237</v>
      </c>
      <c r="JJ90" s="161">
        <v>532</v>
      </c>
      <c r="JK90" s="161">
        <v>14</v>
      </c>
      <c r="JL90" s="159">
        <v>42346</v>
      </c>
      <c r="JM90" s="161">
        <v>506</v>
      </c>
      <c r="JN90" s="161">
        <v>15</v>
      </c>
      <c r="JO90" s="159">
        <v>42501</v>
      </c>
      <c r="JP90" s="161">
        <v>607</v>
      </c>
      <c r="JQ90" s="161">
        <v>22</v>
      </c>
      <c r="MN90" t="str">
        <f t="shared" si="87"/>
        <v>YesNoNoNoYesNo</v>
      </c>
      <c r="MO90" t="str">
        <f>IF(AND(MN90="NoNoNoNoNoNo",JI90=""),"No Programs",VLOOKUP(MN90,Lookups!$DA$4:$DB$67,2,FALSE))</f>
        <v>READ 180 Only</v>
      </c>
      <c r="MP90">
        <f t="shared" si="88"/>
        <v>1</v>
      </c>
      <c r="MQ90" t="str">
        <f t="shared" si="89"/>
        <v>READ 180 User</v>
      </c>
      <c r="MR90" t="str">
        <f>Directions!$D$3</f>
        <v>Usage</v>
      </c>
      <c r="MS90" t="str">
        <f>VLOOKUP(MQ90,Lookups!$CU$71:$CV$80,2,FALSE)</f>
        <v>READ 180 Record</v>
      </c>
      <c r="MT90">
        <f t="shared" si="90"/>
        <v>1</v>
      </c>
      <c r="MU90">
        <f t="shared" si="91"/>
        <v>1</v>
      </c>
      <c r="MV90">
        <f t="shared" si="92"/>
        <v>1</v>
      </c>
      <c r="MW90">
        <f t="shared" si="93"/>
        <v>1</v>
      </c>
      <c r="MX90">
        <f t="shared" si="94"/>
        <v>37.714285714285715</v>
      </c>
      <c r="MY90" t="str">
        <f t="shared" si="95"/>
        <v>Not Used</v>
      </c>
      <c r="MZ90">
        <f t="shared" si="96"/>
        <v>0</v>
      </c>
      <c r="NA90" t="str">
        <f t="shared" si="97"/>
        <v>Not Available</v>
      </c>
      <c r="NB90" t="str">
        <f t="shared" si="98"/>
        <v>Not Available</v>
      </c>
      <c r="NC90" t="str">
        <f t="shared" si="99"/>
        <v>4 Not Indicated</v>
      </c>
      <c r="ND90" t="str">
        <f t="shared" si="100"/>
        <v>4 Not Indicated</v>
      </c>
      <c r="NE90" t="str">
        <f t="shared" si="101"/>
        <v>4 Not Indicated</v>
      </c>
      <c r="NF90" t="str">
        <f t="shared" si="102"/>
        <v>4 Not Indicated</v>
      </c>
      <c r="NG90" t="str">
        <f t="shared" si="103"/>
        <v>4 Not Indicated</v>
      </c>
      <c r="NH90" s="159">
        <f t="shared" si="104"/>
        <v>42501</v>
      </c>
      <c r="NI90">
        <f t="shared" si="105"/>
        <v>607</v>
      </c>
      <c r="NJ90" s="159">
        <f t="shared" si="106"/>
        <v>42501</v>
      </c>
      <c r="NK90">
        <f t="shared" si="107"/>
        <v>607</v>
      </c>
      <c r="NL90">
        <f t="shared" si="108"/>
        <v>37.714285714285715</v>
      </c>
      <c r="NM90">
        <f t="shared" si="109"/>
        <v>1</v>
      </c>
      <c r="NN90">
        <f>IF(OR(E90="PK",E90="K",JJ90=""),"Null",INDEX(Lookups!$EZ$4:$FW$18,MATCH($JJ90,Lookups!$EY$4:$EY$18,1),MATCH($E90,Lookups!$EZ$3:$FW$3,0)))</f>
        <v>70</v>
      </c>
      <c r="NO90">
        <f>IF(OR(E90="PK",E90="K",JJ90=""),"Null",INDEX(Lookups!$EZ$4:$FW$18,MATCH($JJ90,Lookups!$EY$4:$EY$18,1),MATCH($E90,Lookups!$EZ$3:$FW$3,0) + 1))</f>
        <v>115</v>
      </c>
      <c r="NP90">
        <f t="shared" si="110"/>
        <v>140</v>
      </c>
      <c r="NQ90" t="str">
        <f t="shared" si="111"/>
        <v>PI is Recommended</v>
      </c>
      <c r="NR90" t="str">
        <f t="shared" si="112"/>
        <v>No PI Needed</v>
      </c>
      <c r="NS90" t="str">
        <f t="shared" si="113"/>
        <v>400L to 599L</v>
      </c>
      <c r="NT90" t="str">
        <f t="shared" si="114"/>
        <v>600L to 799L</v>
      </c>
      <c r="NU90" t="str">
        <f t="shared" si="115"/>
        <v>600L to 799L</v>
      </c>
      <c r="NV90" s="183" t="str">
        <f t="array" ref="NV90">IF($NL90="No RI Tests","No RI Tests",VLOOKUP(IF(AND(E90="K",JJ90&lt;280),3,IF(AND(E90="K",JJ90&gt;=280),4,MAX(IF(E90=Lookups!$DF$6:$DF$99,IF(JJ90&gt;=Lookups!$DG$6:$DG$99,Lookups!$DH$6:$DH$99))))),Lookups!$DE$104:$DG$108,2,FALSE))</f>
        <v>1 Below Basic</v>
      </c>
      <c r="NW90" s="161" t="str">
        <f t="array" ref="NW90">IF($NL90="No RI Tests","No RI Tests",VLOOKUP(IF(AND(E90="K",JH90&lt;280),3,IF(AND(E90="K",JH90&gt;=280),4,MAX(IF(E90=Lookups!$DF$6:$DF$99,IF(NI90&gt;=Lookups!$DG$6:$DG$99,Lookups!$DH$6:$DH$99))))),Lookups!$DE$104:$DG$108,2,FALSE))</f>
        <v>1 Below Basic</v>
      </c>
      <c r="NX90" s="161" t="str">
        <f t="array" ref="NX90">IF($NL90="No RI Tests","No RI Tests",VLOOKUP(IF(AND(E90="K",NK90&lt;280),3,IF(AND(E90="K",NK90&gt;=280),4,MAX(IF(E90=Lookups!$DF$6:$DF$99,IF(NK90&gt;=Lookups!$DG$6:$DG$99,Lookups!$DH$6:$DH$99))))),Lookups!$DE$104:$DG$108,2,FALSE))</f>
        <v>1 Below Basic</v>
      </c>
      <c r="NY90">
        <f t="shared" si="116"/>
        <v>1</v>
      </c>
      <c r="NZ90">
        <f t="shared" si="117"/>
        <v>0</v>
      </c>
      <c r="OA90" t="str">
        <f t="shared" si="118"/>
        <v>Maintained Performance Level</v>
      </c>
      <c r="OB90" s="161" t="str">
        <f t="array" ref="OB90">IF($NL90="No RI Tests","No RI Tests",IF(E90="K","N/A",VLOOKUP(MAX(IF(E90=Lookups!$DF$6:$DF$99,IF(JJ90&gt;=Lookups!$DG$6:$DG$99,Lookups!$DI$6:$DI$99))),Lookups!$DE$104:$DG$108,3,FALSE)))</f>
        <v>1 Limited</v>
      </c>
      <c r="OC90" s="161" t="str">
        <f t="array" ref="OC90">IF($NL90="No RI Tests","No RI Tests",IF(E90="K","N/A",VLOOKUP(MAX(IF(E90=Lookups!$DF$6:$DF$99,IF(NI90&gt;=Lookups!$DG$6:$DG$99,Lookups!$DI$6:$DI$99))),Lookups!$DE$104:$DG$108,3,FALSE)))</f>
        <v>1 Limited</v>
      </c>
      <c r="OD90" s="161" t="str">
        <f t="array" ref="OD90">IF($NL90="No RI Tests","No RI Tests",IF(E90="K","N/A",VLOOKUP(MAX(IF(E90=Lookups!$DF$6:$DF$99,IF(NK90&gt;=Lookups!$DG$6:$DG$99,Lookups!$DI$6:$DI$99))),Lookups!$DE$104:$DG$108,3,FALSE)))</f>
        <v>1 Limited</v>
      </c>
      <c r="OE90">
        <f t="shared" si="119"/>
        <v>1</v>
      </c>
      <c r="OF90">
        <f t="shared" si="120"/>
        <v>0</v>
      </c>
      <c r="OG90" t="str">
        <f t="shared" si="121"/>
        <v>Maintained Performance Level</v>
      </c>
      <c r="OH90">
        <f t="shared" si="122"/>
        <v>75</v>
      </c>
      <c r="OI90">
        <f t="shared" si="123"/>
        <v>1</v>
      </c>
      <c r="OJ90">
        <f t="shared" si="124"/>
        <v>1</v>
      </c>
      <c r="OK90">
        <f t="shared" si="125"/>
        <v>0</v>
      </c>
      <c r="OL90">
        <f t="shared" si="126"/>
        <v>0.81081081081081086</v>
      </c>
      <c r="OM90" t="str">
        <f t="shared" si="127"/>
        <v>Fall Administration</v>
      </c>
      <c r="ON90" t="str">
        <f t="shared" si="128"/>
        <v>Fall Administration</v>
      </c>
      <c r="OO90" t="str">
        <f t="shared" si="129"/>
        <v>Fall Administration RI</v>
      </c>
      <c r="OP90" t="str">
        <f ca="1">IF(AND(HR90&lt;&gt;"",JJ90&lt;600),IF(HT90="Advancing","Tier 2","Tier 3"),IF(JI90="","Null",IF(OR(E90="K",E90&lt;3),"FRA Recommended",IF(JJ90&gt;=IF(E90&lt;6,400,600),IF(JJ90&lt;VLOOKUP(E90,Lookups!$AP$3:$AR$16,3,FALSE),"Tier 2","Core"),IF(JJ90&lt;400,IF(RAND()&lt;0.81,"Tier 3","Tier 2"),IF(RAND()&lt;0.51,"Tier 3","Tier 2"))))))</f>
        <v>Tier 2</v>
      </c>
      <c r="OQ90" t="str">
        <f t="shared" si="130"/>
        <v>Average Reading Invt. at Least 15 Minutes Long</v>
      </c>
      <c r="OR90">
        <f t="shared" si="131"/>
        <v>0</v>
      </c>
      <c r="OS90">
        <f t="shared" si="132"/>
        <v>0</v>
      </c>
      <c r="OT90">
        <f t="shared" si="133"/>
        <v>101</v>
      </c>
      <c r="OU90" s="159">
        <f t="shared" si="134"/>
        <v>42240</v>
      </c>
      <c r="OV90" t="str">
        <f t="shared" si="135"/>
        <v>Form 1</v>
      </c>
      <c r="OW90" t="str">
        <f t="shared" si="136"/>
        <v>Advancing</v>
      </c>
      <c r="OX90">
        <f t="shared" si="137"/>
        <v>50</v>
      </c>
      <c r="OY90">
        <f t="shared" si="138"/>
        <v>27</v>
      </c>
      <c r="OZ90">
        <f t="shared" si="139"/>
        <v>0</v>
      </c>
      <c r="PA90" s="159">
        <f t="shared" si="140"/>
        <v>42240</v>
      </c>
      <c r="PB90" t="str">
        <f t="shared" si="141"/>
        <v>Form 1</v>
      </c>
      <c r="PC90" t="str">
        <f t="shared" si="142"/>
        <v>Advancing</v>
      </c>
      <c r="PD90">
        <f t="shared" si="143"/>
        <v>50</v>
      </c>
      <c r="PE90">
        <f t="shared" si="144"/>
        <v>27</v>
      </c>
      <c r="PF90">
        <f t="shared" si="145"/>
        <v>0</v>
      </c>
      <c r="PG90" t="str">
        <f t="shared" si="146"/>
        <v>Lone PI Test</v>
      </c>
      <c r="PH90">
        <f t="shared" si="147"/>
        <v>0</v>
      </c>
      <c r="PI90">
        <f t="shared" si="148"/>
        <v>1</v>
      </c>
      <c r="PJ90">
        <f t="shared" si="149"/>
        <v>50</v>
      </c>
      <c r="PK90">
        <f>IF(HR90="","Null",IF(E90&lt;3,"Null",IF(HU90=0,0,IF(HS90="Form 1",VLOOKUP(HU90,Lookups!$BE$3:$BP$63,E90,FALSE),IF(HS90="Form 2",VLOOKUP(HU90,Lookups!$BE$67:$BP$127,E90,FALSE),VLOOKUP(HU90,Lookups!$BE$130:$BP$190,E90,FALSE))))))</f>
        <v>44</v>
      </c>
      <c r="PL90" t="str">
        <f t="shared" si="150"/>
        <v>Null</v>
      </c>
      <c r="PM90" t="str">
        <f>IF($PH90=0,"Null",IF(E90&lt;3,"Null",IF(OX90=0,0,IF(OV90="Form 1",VLOOKUP(OX90,Lookups!$BE$3:$BP$63,E90,FALSE),IF(OV90="Form 2",VLOOKUP(OX90,Lookups!$BE$67:$BP$127,E90,FALSE),VLOOKUP(OX90,Lookups!$BE$130:$BP$190,E90,FALSE))))))</f>
        <v>Null</v>
      </c>
      <c r="PN90" t="str">
        <f t="shared" si="151"/>
        <v>Null</v>
      </c>
      <c r="PO90" t="str">
        <f t="shared" si="152"/>
        <v>Null</v>
      </c>
      <c r="PP90">
        <f t="shared" si="153"/>
        <v>27</v>
      </c>
      <c r="PQ90">
        <f>IF(HR90="","Null",IF(E90&lt;3,"Null",IF(HV90=0,0,IF(HS90="Form 1",VLOOKUP(HV90,Lookups!$BR$3:$CC$63,E90,FALSE),IF(HS90="Form 2",VLOOKUP(HV90,Lookups!$BR$67:$CC$127,E90,FALSE),VLOOKUP(HV90,Lookups!$BR$130:$CC$190,E90,FALSE))))))</f>
        <v>36</v>
      </c>
      <c r="PR90" t="str">
        <f t="shared" si="154"/>
        <v>Null</v>
      </c>
      <c r="PS90">
        <f>IF(HR90="","Null",IF(E90&lt;3,"Null",IF(OY90=0,0,IF(OW90="Form 1",VLOOKUP(OY90,Lookups!$BR$3:$CC$63,E90,FALSE),IF(OW90="Form 2",VLOOKUP(OY90,Lookups!$BR$67:$CC$127,E90,FALSE),VLOOKUP(OY90,Lookups!$BR$130:$CC$190,E90,FALSE))))))</f>
        <v>28</v>
      </c>
      <c r="PT90" t="str">
        <f t="shared" si="155"/>
        <v>Null</v>
      </c>
      <c r="PU90" t="str">
        <f t="shared" si="156"/>
        <v>Null</v>
      </c>
      <c r="PV90">
        <f t="shared" si="157"/>
        <v>1</v>
      </c>
      <c r="PW90" t="str">
        <f t="shared" si="158"/>
        <v>Fall PI Administration</v>
      </c>
      <c r="PX90">
        <f t="shared" si="159"/>
        <v>1</v>
      </c>
      <c r="PY90">
        <f t="shared" si="160"/>
        <v>0</v>
      </c>
      <c r="PZ90" t="str">
        <f t="shared" si="161"/>
        <v>Null</v>
      </c>
      <c r="QA90" t="str">
        <f t="shared" si="162"/>
        <v>Null</v>
      </c>
      <c r="QB90" t="str">
        <f t="shared" si="163"/>
        <v>Null</v>
      </c>
      <c r="QC90" t="str">
        <f>IF($MS90="System 44 Record",IF(BQ90&lt;MEDIAN(Directions!$F$3,Directions!$F$6),"Mid-Year Exited Student","Full Year Participant")&amp;IF(BP90&lt;Directions!$F$3,", Started Prior Year",", Started This Year"),"Null")</f>
        <v>Null</v>
      </c>
      <c r="QD90" t="str">
        <f t="shared" si="164"/>
        <v>Null</v>
      </c>
      <c r="QE90">
        <f t="shared" si="165"/>
        <v>1</v>
      </c>
      <c r="QF90">
        <f t="shared" si="166"/>
        <v>1</v>
      </c>
      <c r="QG90">
        <f t="shared" si="167"/>
        <v>1</v>
      </c>
      <c r="QH90">
        <f t="shared" si="168"/>
        <v>2</v>
      </c>
      <c r="QI90">
        <f t="shared" si="169"/>
        <v>0.72</v>
      </c>
      <c r="QJ90" t="str">
        <f t="shared" si="170"/>
        <v>Used All 3</v>
      </c>
      <c r="QK90" t="str">
        <f t="shared" si="171"/>
        <v>100 or More Sessions</v>
      </c>
      <c r="QL90" t="str">
        <f t="shared" si="172"/>
        <v>5 to 8 Segments</v>
      </c>
      <c r="QM90" t="str">
        <f>IF($MS90="READ 180 Record",IF(AQ90="","Null",VLOOKUP(JJ90,Lookups!$DX$3:$EB$2054,AN90+1,FALSE)),"Null")</f>
        <v>Level Matches Lexile Score</v>
      </c>
      <c r="QN90" t="str">
        <f t="shared" si="173"/>
        <v>Null</v>
      </c>
    </row>
    <row r="91" spans="1:456" x14ac:dyDescent="0.25">
      <c r="A91" s="161" t="s">
        <v>1447</v>
      </c>
      <c r="B91" s="161" t="s">
        <v>1447</v>
      </c>
      <c r="C91" s="161" t="s">
        <v>1447</v>
      </c>
      <c r="D91" s="161" t="s">
        <v>1447</v>
      </c>
      <c r="E91" s="161">
        <v>6</v>
      </c>
      <c r="F91" s="161" t="s">
        <v>1447</v>
      </c>
      <c r="G91" s="161" t="s">
        <v>867</v>
      </c>
      <c r="H91" s="161" t="s">
        <v>868</v>
      </c>
      <c r="I91" s="161">
        <v>530</v>
      </c>
      <c r="J91" s="159">
        <v>42499</v>
      </c>
      <c r="K91" s="161">
        <v>0</v>
      </c>
      <c r="L91" s="161">
        <v>0</v>
      </c>
      <c r="M91" s="161">
        <v>0</v>
      </c>
      <c r="N91" s="161">
        <v>0</v>
      </c>
      <c r="O91" s="161">
        <v>0</v>
      </c>
      <c r="P91" s="161">
        <v>0</v>
      </c>
      <c r="Q91" s="161">
        <v>0</v>
      </c>
      <c r="R91" s="161">
        <v>0</v>
      </c>
      <c r="S91" s="161">
        <v>0</v>
      </c>
      <c r="T91" s="161">
        <v>0</v>
      </c>
      <c r="U91" s="161">
        <v>0</v>
      </c>
      <c r="V91" s="161">
        <v>0</v>
      </c>
      <c r="W91" s="161">
        <v>0</v>
      </c>
      <c r="X91" s="161">
        <v>0</v>
      </c>
      <c r="AB91" s="161" t="s">
        <v>241</v>
      </c>
      <c r="AC91" s="161" t="s">
        <v>242</v>
      </c>
      <c r="AD91" s="161" t="s">
        <v>242</v>
      </c>
      <c r="AE91" s="161" t="s">
        <v>242</v>
      </c>
      <c r="AF91" s="161" t="s">
        <v>242</v>
      </c>
      <c r="AG91" s="161" t="s">
        <v>241</v>
      </c>
      <c r="AH91" s="161" t="s">
        <v>242</v>
      </c>
      <c r="AI91" s="161">
        <v>20150801</v>
      </c>
      <c r="AJ91" s="161">
        <v>20160525</v>
      </c>
      <c r="AK91" s="161" t="s">
        <v>869</v>
      </c>
      <c r="AL91" t="s">
        <v>1076</v>
      </c>
      <c r="AM91" t="s">
        <v>868</v>
      </c>
      <c r="AN91">
        <v>2</v>
      </c>
      <c r="AO91" t="s">
        <v>870</v>
      </c>
      <c r="AP91">
        <v>17</v>
      </c>
      <c r="AQ91">
        <v>85</v>
      </c>
      <c r="AR91">
        <v>2472</v>
      </c>
      <c r="AS91">
        <v>688</v>
      </c>
      <c r="AT91">
        <v>461</v>
      </c>
      <c r="AU91">
        <v>1041</v>
      </c>
      <c r="AV91">
        <v>142</v>
      </c>
      <c r="AW91">
        <v>57</v>
      </c>
      <c r="AX91">
        <v>25.166649999999901</v>
      </c>
      <c r="AY91">
        <v>5.6666999999999996</v>
      </c>
      <c r="AZ91">
        <v>3.8635999999999999</v>
      </c>
      <c r="BA91">
        <v>131.11649999999901</v>
      </c>
      <c r="BB91">
        <v>38482</v>
      </c>
      <c r="BC91">
        <v>77.586206895999993</v>
      </c>
      <c r="BD91">
        <v>73.684210526000001</v>
      </c>
      <c r="BE91">
        <v>895</v>
      </c>
      <c r="BF91">
        <v>920</v>
      </c>
      <c r="BG91">
        <v>35</v>
      </c>
      <c r="BH91">
        <v>90</v>
      </c>
      <c r="BI91">
        <v>5</v>
      </c>
      <c r="BJ91">
        <v>0</v>
      </c>
      <c r="BK91">
        <v>140</v>
      </c>
      <c r="BL91">
        <v>0</v>
      </c>
      <c r="BM91" t="s">
        <v>1077</v>
      </c>
      <c r="BN91" t="s">
        <v>1079</v>
      </c>
      <c r="ET91" s="161">
        <v>0</v>
      </c>
      <c r="EU91" s="161">
        <v>0</v>
      </c>
      <c r="EV91" s="161">
        <v>0</v>
      </c>
      <c r="EW91" s="161">
        <v>0</v>
      </c>
      <c r="EX91" s="161">
        <v>0</v>
      </c>
      <c r="EY91" s="161">
        <v>0</v>
      </c>
      <c r="EZ91" s="161">
        <v>0</v>
      </c>
      <c r="FA91" s="161">
        <v>0</v>
      </c>
      <c r="FB91" s="161">
        <v>0</v>
      </c>
      <c r="FC91" s="161">
        <v>0</v>
      </c>
      <c r="FD91" s="161">
        <v>0</v>
      </c>
      <c r="FE91" s="161">
        <v>0</v>
      </c>
      <c r="HN91" s="161" t="s">
        <v>868</v>
      </c>
      <c r="JB91" s="161" t="s">
        <v>868</v>
      </c>
      <c r="JC91" s="161">
        <v>8</v>
      </c>
      <c r="JD91" s="161">
        <v>6</v>
      </c>
      <c r="JE91" s="161">
        <v>25</v>
      </c>
      <c r="JF91" s="161">
        <v>11925</v>
      </c>
      <c r="JG91" s="159">
        <v>42499</v>
      </c>
      <c r="JH91" s="161">
        <v>530</v>
      </c>
      <c r="JI91" s="159">
        <v>42327</v>
      </c>
      <c r="JJ91" s="161">
        <v>331</v>
      </c>
      <c r="JK91" s="161">
        <v>13</v>
      </c>
      <c r="JL91" s="159">
        <v>42349</v>
      </c>
      <c r="JM91" s="161">
        <v>321</v>
      </c>
      <c r="JN91" s="161">
        <v>8</v>
      </c>
      <c r="JO91" s="159">
        <v>42499</v>
      </c>
      <c r="JP91" s="161">
        <v>530</v>
      </c>
      <c r="JQ91" s="161">
        <v>14</v>
      </c>
      <c r="MN91" t="str">
        <f t="shared" si="87"/>
        <v>YesNoNoNoYesNo</v>
      </c>
      <c r="MO91" t="str">
        <f>IF(AND(MN91="NoNoNoNoNoNo",JI91=""),"No Programs",VLOOKUP(MN91,Lookups!$DA$4:$DB$67,2,FALSE))</f>
        <v>READ 180 Only</v>
      </c>
      <c r="MP91">
        <f t="shared" si="88"/>
        <v>1</v>
      </c>
      <c r="MQ91" t="str">
        <f t="shared" si="89"/>
        <v>READ 180 User</v>
      </c>
      <c r="MR91" t="str">
        <f>Directions!$D$3</f>
        <v>Usage</v>
      </c>
      <c r="MS91" t="str">
        <f>VLOOKUP(MQ91,Lookups!$CU$71:$CV$80,2,FALSE)</f>
        <v>READ 180 Record</v>
      </c>
      <c r="MT91">
        <f t="shared" si="90"/>
        <v>1</v>
      </c>
      <c r="MU91">
        <f t="shared" si="91"/>
        <v>1</v>
      </c>
      <c r="MV91">
        <f t="shared" si="92"/>
        <v>1</v>
      </c>
      <c r="MW91">
        <f t="shared" si="93"/>
        <v>1</v>
      </c>
      <c r="MX91">
        <f t="shared" si="94"/>
        <v>24.571428571428573</v>
      </c>
      <c r="MY91" t="str">
        <f t="shared" si="95"/>
        <v>Not Used</v>
      </c>
      <c r="MZ91">
        <f t="shared" si="96"/>
        <v>0</v>
      </c>
      <c r="NA91" t="str">
        <f t="shared" si="97"/>
        <v>Not Available</v>
      </c>
      <c r="NB91" t="str">
        <f t="shared" si="98"/>
        <v>Not Available</v>
      </c>
      <c r="NC91" t="str">
        <f t="shared" si="99"/>
        <v>4 Not Indicated</v>
      </c>
      <c r="ND91" t="str">
        <f t="shared" si="100"/>
        <v>4 Not Indicated</v>
      </c>
      <c r="NE91" t="str">
        <f t="shared" si="101"/>
        <v>4 Not Indicated</v>
      </c>
      <c r="NF91" t="str">
        <f t="shared" si="102"/>
        <v>4 Not Indicated</v>
      </c>
      <c r="NG91" t="str">
        <f t="shared" si="103"/>
        <v>4 Not Indicated</v>
      </c>
      <c r="NH91" s="159">
        <f t="shared" si="104"/>
        <v>42499</v>
      </c>
      <c r="NI91">
        <f t="shared" si="105"/>
        <v>530</v>
      </c>
      <c r="NJ91" s="159">
        <f t="shared" si="106"/>
        <v>42499</v>
      </c>
      <c r="NK91">
        <f t="shared" si="107"/>
        <v>530</v>
      </c>
      <c r="NL91">
        <f t="shared" si="108"/>
        <v>24.571428571428573</v>
      </c>
      <c r="NM91">
        <f t="shared" si="109"/>
        <v>1</v>
      </c>
      <c r="NN91">
        <f>IF(OR(E91="PK",E91="K",JJ91=""),"Null",INDEX(Lookups!$EZ$4:$FW$18,MATCH($JJ91,Lookups!$EY$4:$EY$18,1),MATCH($E91,Lookups!$EZ$3:$FW$3,0)))</f>
        <v>115</v>
      </c>
      <c r="NO91">
        <f>IF(OR(E91="PK",E91="K",JJ91=""),"Null",INDEX(Lookups!$EZ$4:$FW$18,MATCH($JJ91,Lookups!$EY$4:$EY$18,1),MATCH($E91,Lookups!$EZ$3:$FW$3,0) + 1))</f>
        <v>170</v>
      </c>
      <c r="NP91">
        <f t="shared" si="110"/>
        <v>230</v>
      </c>
      <c r="NQ91" t="str">
        <f t="shared" si="111"/>
        <v>PI is Recommended</v>
      </c>
      <c r="NR91" t="str">
        <f t="shared" si="112"/>
        <v>PI is Recommended</v>
      </c>
      <c r="NS91" t="str">
        <f t="shared" si="113"/>
        <v>200L to 399L</v>
      </c>
      <c r="NT91" t="str">
        <f t="shared" si="114"/>
        <v>400L to 599L</v>
      </c>
      <c r="NU91" t="str">
        <f t="shared" si="115"/>
        <v>400L to 599L</v>
      </c>
      <c r="NV91" s="183" t="str">
        <f t="array" ref="NV91">IF($NL91="No RI Tests","No RI Tests",VLOOKUP(IF(AND(E91="K",JJ91&lt;280),3,IF(AND(E91="K",JJ91&gt;=280),4,MAX(IF(E91=Lookups!$DF$6:$DF$99,IF(JJ91&gt;=Lookups!$DG$6:$DG$99,Lookups!$DH$6:$DH$99))))),Lookups!$DE$104:$DG$108,2,FALSE))</f>
        <v>1 Below Basic</v>
      </c>
      <c r="NW91" s="161" t="str">
        <f t="array" ref="NW91">IF($NL91="No RI Tests","No RI Tests",VLOOKUP(IF(AND(E91="K",JH91&lt;280),3,IF(AND(E91="K",JH91&gt;=280),4,MAX(IF(E91=Lookups!$DF$6:$DF$99,IF(NI91&gt;=Lookups!$DG$6:$DG$99,Lookups!$DH$6:$DH$99))))),Lookups!$DE$104:$DG$108,2,FALSE))</f>
        <v>1 Below Basic</v>
      </c>
      <c r="NX91" s="161" t="str">
        <f t="array" ref="NX91">IF($NL91="No RI Tests","No RI Tests",VLOOKUP(IF(AND(E91="K",NK91&lt;280),3,IF(AND(E91="K",NK91&gt;=280),4,MAX(IF(E91=Lookups!$DF$6:$DF$99,IF(NK91&gt;=Lookups!$DG$6:$DG$99,Lookups!$DH$6:$DH$99))))),Lookups!$DE$104:$DG$108,2,FALSE))</f>
        <v>1 Below Basic</v>
      </c>
      <c r="NY91">
        <f t="shared" si="116"/>
        <v>1</v>
      </c>
      <c r="NZ91">
        <f t="shared" si="117"/>
        <v>0</v>
      </c>
      <c r="OA91" t="str">
        <f t="shared" si="118"/>
        <v>Maintained Performance Level</v>
      </c>
      <c r="OB91" s="161" t="str">
        <f t="array" ref="OB91">IF($NL91="No RI Tests","No RI Tests",IF(E91="K","N/A",VLOOKUP(MAX(IF(E91=Lookups!$DF$6:$DF$99,IF(JJ91&gt;=Lookups!$DG$6:$DG$99,Lookups!$DI$6:$DI$99))),Lookups!$DE$104:$DG$108,3,FALSE)))</f>
        <v>1 Limited</v>
      </c>
      <c r="OC91" s="161" t="str">
        <f t="array" ref="OC91">IF($NL91="No RI Tests","No RI Tests",IF(E91="K","N/A",VLOOKUP(MAX(IF(E91=Lookups!$DF$6:$DF$99,IF(NI91&gt;=Lookups!$DG$6:$DG$99,Lookups!$DI$6:$DI$99))),Lookups!$DE$104:$DG$108,3,FALSE)))</f>
        <v>1 Limited</v>
      </c>
      <c r="OD91" s="161" t="str">
        <f t="array" ref="OD91">IF($NL91="No RI Tests","No RI Tests",IF(E91="K","N/A",VLOOKUP(MAX(IF(E91=Lookups!$DF$6:$DF$99,IF(NK91&gt;=Lookups!$DG$6:$DG$99,Lookups!$DI$6:$DI$99))),Lookups!$DE$104:$DG$108,3,FALSE)))</f>
        <v>1 Limited</v>
      </c>
      <c r="OE91">
        <f t="shared" si="119"/>
        <v>1</v>
      </c>
      <c r="OF91">
        <f t="shared" si="120"/>
        <v>0</v>
      </c>
      <c r="OG91" t="str">
        <f t="shared" si="121"/>
        <v>Maintained Performance Level</v>
      </c>
      <c r="OH91">
        <f t="shared" si="122"/>
        <v>199</v>
      </c>
      <c r="OI91">
        <f t="shared" si="123"/>
        <v>1</v>
      </c>
      <c r="OJ91">
        <f t="shared" si="124"/>
        <v>1</v>
      </c>
      <c r="OK91">
        <f t="shared" si="125"/>
        <v>0</v>
      </c>
      <c r="OL91">
        <f t="shared" si="126"/>
        <v>1.3964912280701753</v>
      </c>
      <c r="OM91" t="str">
        <f t="shared" si="127"/>
        <v>Winter Administration</v>
      </c>
      <c r="ON91" t="str">
        <f t="shared" si="128"/>
        <v>Spring Administration</v>
      </c>
      <c r="OO91" t="str">
        <f t="shared" si="129"/>
        <v>Winter to Spring RI</v>
      </c>
      <c r="OP91" t="str">
        <f ca="1">IF(AND(HR91&lt;&gt;"",JJ91&lt;600),IF(HT91="Advancing","Tier 2","Tier 3"),IF(JI91="","Null",IF(OR(E91="K",E91&lt;3),"FRA Recommended",IF(JJ91&gt;=IF(E91&lt;6,400,600),IF(JJ91&lt;VLOOKUP(E91,Lookups!$AP$3:$AR$16,3,FALSE),"Tier 2","Core"),IF(JJ91&lt;400,IF(RAND()&lt;0.81,"Tier 3","Tier 2"),IF(RAND()&lt;0.51,"Tier 3","Tier 2"))))))</f>
        <v>Tier 3</v>
      </c>
      <c r="OQ91" t="str">
        <f t="shared" si="130"/>
        <v>Average Reading Invt. Under 15 Minutes Long</v>
      </c>
      <c r="OR91">
        <f t="shared" si="131"/>
        <v>0</v>
      </c>
      <c r="OS91">
        <f t="shared" si="132"/>
        <v>1</v>
      </c>
      <c r="OT91">
        <f t="shared" si="133"/>
        <v>209</v>
      </c>
      <c r="OU91" s="159" t="str">
        <f t="shared" si="134"/>
        <v>No PI Tests</v>
      </c>
      <c r="OV91" t="str">
        <f t="shared" si="135"/>
        <v>No PI Tests</v>
      </c>
      <c r="OW91" t="str">
        <f t="shared" si="136"/>
        <v>No PI Tests</v>
      </c>
      <c r="OX91" t="str">
        <f t="shared" si="137"/>
        <v>No PI Tests</v>
      </c>
      <c r="OY91" t="str">
        <f t="shared" si="138"/>
        <v>No PI Tests</v>
      </c>
      <c r="OZ91" t="str">
        <f t="shared" si="139"/>
        <v>No PI Tests</v>
      </c>
      <c r="PA91" s="159" t="str">
        <f t="shared" si="140"/>
        <v>No PI Tests</v>
      </c>
      <c r="PB91" t="str">
        <f t="shared" si="141"/>
        <v>No PI Tests</v>
      </c>
      <c r="PC91" t="str">
        <f t="shared" si="142"/>
        <v>No PI Tests</v>
      </c>
      <c r="PD91" t="str">
        <f t="shared" si="143"/>
        <v>No PI Tests</v>
      </c>
      <c r="PE91" t="str">
        <f t="shared" si="144"/>
        <v>No PI Tests</v>
      </c>
      <c r="PF91" t="str">
        <f t="shared" si="145"/>
        <v>No PI Tests</v>
      </c>
      <c r="PG91" t="str">
        <f t="shared" si="146"/>
        <v>No PI Tests</v>
      </c>
      <c r="PH91">
        <f t="shared" si="147"/>
        <v>0</v>
      </c>
      <c r="PI91">
        <f t="shared" si="148"/>
        <v>0</v>
      </c>
      <c r="PJ91" t="str">
        <f t="shared" si="149"/>
        <v>Null</v>
      </c>
      <c r="PK91" t="str">
        <f>IF(HR91="","Null",IF(E91&lt;3,"Null",IF(HU91=0,0,IF(HS91="Form 1",VLOOKUP(HU91,Lookups!$BE$3:$BP$63,E91,FALSE),IF(HS91="Form 2",VLOOKUP(HU91,Lookups!$BE$67:$BP$127,E91,FALSE),VLOOKUP(HU91,Lookups!$BE$130:$BP$190,E91,FALSE))))))</f>
        <v>Null</v>
      </c>
      <c r="PL91" t="str">
        <f t="shared" si="150"/>
        <v>Null</v>
      </c>
      <c r="PM91" t="str">
        <f>IF($PH91=0,"Null",IF(E91&lt;3,"Null",IF(OX91=0,0,IF(OV91="Form 1",VLOOKUP(OX91,Lookups!$BE$3:$BP$63,E91,FALSE),IF(OV91="Form 2",VLOOKUP(OX91,Lookups!$BE$67:$BP$127,E91,FALSE),VLOOKUP(OX91,Lookups!$BE$130:$BP$190,E91,FALSE))))))</f>
        <v>Null</v>
      </c>
      <c r="PN91" t="str">
        <f t="shared" si="151"/>
        <v>Null</v>
      </c>
      <c r="PO91" t="str">
        <f t="shared" si="152"/>
        <v>Null</v>
      </c>
      <c r="PP91" t="str">
        <f t="shared" si="153"/>
        <v>Null</v>
      </c>
      <c r="PQ91" t="str">
        <f>IF(HR91="","Null",IF(E91&lt;3,"Null",IF(HV91=0,0,IF(HS91="Form 1",VLOOKUP(HV91,Lookups!$BR$3:$CC$63,E91,FALSE),IF(HS91="Form 2",VLOOKUP(HV91,Lookups!$BR$67:$CC$127,E91,FALSE),VLOOKUP(HV91,Lookups!$BR$130:$CC$190,E91,FALSE))))))</f>
        <v>Null</v>
      </c>
      <c r="PR91" t="str">
        <f t="shared" si="154"/>
        <v>Null</v>
      </c>
      <c r="PS91" t="str">
        <f>IF(HR91="","Null",IF(E91&lt;3,"Null",IF(OY91=0,0,IF(OW91="Form 1",VLOOKUP(OY91,Lookups!$BR$3:$CC$63,E91,FALSE),IF(OW91="Form 2",VLOOKUP(OY91,Lookups!$BR$67:$CC$127,E91,FALSE),VLOOKUP(OY91,Lookups!$BR$130:$CC$190,E91,FALSE))))))</f>
        <v>Null</v>
      </c>
      <c r="PT91" t="str">
        <f t="shared" si="155"/>
        <v>Null</v>
      </c>
      <c r="PU91" t="str">
        <f t="shared" si="156"/>
        <v>Null</v>
      </c>
      <c r="PV91" t="str">
        <f t="shared" si="157"/>
        <v>Null</v>
      </c>
      <c r="PW91" t="str">
        <f t="shared" si="158"/>
        <v>No PI Tests</v>
      </c>
      <c r="PX91">
        <f t="shared" si="159"/>
        <v>1</v>
      </c>
      <c r="PY91">
        <f t="shared" si="160"/>
        <v>0</v>
      </c>
      <c r="PZ91" t="str">
        <f t="shared" si="161"/>
        <v>Null</v>
      </c>
      <c r="QA91" t="str">
        <f t="shared" si="162"/>
        <v>Null</v>
      </c>
      <c r="QB91" t="str">
        <f t="shared" si="163"/>
        <v>Null</v>
      </c>
      <c r="QC91" t="str">
        <f>IF($MS91="System 44 Record",IF(BQ91&lt;MEDIAN(Directions!$F$3,Directions!$F$6),"Mid-Year Exited Student","Full Year Participant")&amp;IF(BP91&lt;Directions!$F$3,", Started Prior Year",", Started This Year"),"Null")</f>
        <v>Null</v>
      </c>
      <c r="QD91" t="str">
        <f t="shared" si="164"/>
        <v>Null</v>
      </c>
      <c r="QE91">
        <f t="shared" si="165"/>
        <v>1</v>
      </c>
      <c r="QF91">
        <f t="shared" si="166"/>
        <v>1</v>
      </c>
      <c r="QG91">
        <f t="shared" si="167"/>
        <v>0</v>
      </c>
      <c r="QH91">
        <f t="shared" si="168"/>
        <v>0</v>
      </c>
      <c r="QI91">
        <f t="shared" si="169"/>
        <v>0</v>
      </c>
      <c r="QJ91" t="str">
        <f t="shared" si="170"/>
        <v>Used READ 180 and RC!</v>
      </c>
      <c r="QK91" t="str">
        <f t="shared" si="171"/>
        <v>80 to 99 Sessions</v>
      </c>
      <c r="QL91" t="str">
        <f t="shared" si="172"/>
        <v>13 or More Segments</v>
      </c>
      <c r="QM91" t="str">
        <f>IF($MS91="READ 180 Record",IF(AQ91="","Null",VLOOKUP(JJ91,Lookups!$DX$3:$EB$2054,AN91+1,FALSE)),"Null")</f>
        <v>Level is Above Lexile Score</v>
      </c>
      <c r="QN91" t="str">
        <f t="shared" si="173"/>
        <v>Null</v>
      </c>
    </row>
    <row r="92" spans="1:456" x14ac:dyDescent="0.25">
      <c r="A92" s="161" t="s">
        <v>1447</v>
      </c>
      <c r="B92" s="161" t="s">
        <v>1447</v>
      </c>
      <c r="C92" s="161" t="s">
        <v>1447</v>
      </c>
      <c r="D92" s="161" t="s">
        <v>1447</v>
      </c>
      <c r="E92" s="161">
        <v>7</v>
      </c>
      <c r="F92" s="161" t="s">
        <v>1447</v>
      </c>
      <c r="G92" s="161" t="s">
        <v>867</v>
      </c>
      <c r="H92" s="161" t="s">
        <v>899</v>
      </c>
      <c r="I92" s="161">
        <v>385</v>
      </c>
      <c r="J92" s="159">
        <v>42499</v>
      </c>
      <c r="K92" s="161">
        <v>0</v>
      </c>
      <c r="L92" s="161">
        <v>0</v>
      </c>
      <c r="M92" s="161">
        <v>0</v>
      </c>
      <c r="N92" s="161">
        <v>0</v>
      </c>
      <c r="O92" s="161">
        <v>0</v>
      </c>
      <c r="P92" s="161">
        <v>0</v>
      </c>
      <c r="Q92" s="161">
        <v>0</v>
      </c>
      <c r="R92" s="161">
        <v>0</v>
      </c>
      <c r="S92" s="161">
        <v>0</v>
      </c>
      <c r="T92" s="161">
        <v>0</v>
      </c>
      <c r="U92" s="161">
        <v>0</v>
      </c>
      <c r="V92" s="161">
        <v>0</v>
      </c>
      <c r="W92" s="161">
        <v>0</v>
      </c>
      <c r="X92" s="161">
        <v>0</v>
      </c>
      <c r="AB92" s="161" t="s">
        <v>242</v>
      </c>
      <c r="AC92" s="161" t="s">
        <v>242</v>
      </c>
      <c r="AD92" s="161" t="s">
        <v>242</v>
      </c>
      <c r="AE92" s="161" t="s">
        <v>242</v>
      </c>
      <c r="AF92" s="161" t="s">
        <v>241</v>
      </c>
      <c r="AG92" s="161" t="s">
        <v>241</v>
      </c>
      <c r="AH92" s="161" t="s">
        <v>242</v>
      </c>
      <c r="AI92" s="161">
        <v>20150801</v>
      </c>
      <c r="AJ92" s="161">
        <v>20160525</v>
      </c>
      <c r="AK92" s="161" t="s">
        <v>869</v>
      </c>
      <c r="AL92" t="s">
        <v>1078</v>
      </c>
      <c r="BN92" t="s">
        <v>1076</v>
      </c>
      <c r="BO92" t="s">
        <v>899</v>
      </c>
      <c r="BP92" s="159">
        <v>42327</v>
      </c>
      <c r="BQ92" s="159">
        <v>42510</v>
      </c>
      <c r="BR92" t="s">
        <v>877</v>
      </c>
      <c r="BS92">
        <v>385</v>
      </c>
      <c r="BT92" s="159">
        <v>42510</v>
      </c>
      <c r="BU92">
        <v>4</v>
      </c>
      <c r="BV92">
        <v>1</v>
      </c>
      <c r="BW92">
        <v>24</v>
      </c>
      <c r="BX92">
        <v>65</v>
      </c>
      <c r="BY92">
        <v>700</v>
      </c>
      <c r="BZ92">
        <v>766</v>
      </c>
      <c r="CA92">
        <v>0</v>
      </c>
      <c r="CB92">
        <v>11</v>
      </c>
      <c r="CC92">
        <v>29</v>
      </c>
      <c r="CD92">
        <v>89</v>
      </c>
      <c r="CE92">
        <v>93</v>
      </c>
      <c r="CF92">
        <v>88</v>
      </c>
      <c r="CG92">
        <v>88</v>
      </c>
      <c r="CH92">
        <v>83</v>
      </c>
      <c r="CI92">
        <v>100079</v>
      </c>
      <c r="CJ92">
        <v>2.7391000000000001</v>
      </c>
      <c r="CK92">
        <v>3</v>
      </c>
      <c r="CL92">
        <v>8</v>
      </c>
      <c r="ET92" s="161">
        <v>1</v>
      </c>
      <c r="EU92" s="161">
        <v>28</v>
      </c>
      <c r="EV92" s="161">
        <v>28</v>
      </c>
      <c r="EW92" s="161">
        <v>1689</v>
      </c>
      <c r="EX92" s="161">
        <v>0</v>
      </c>
      <c r="EY92" s="161">
        <v>0</v>
      </c>
      <c r="EZ92" s="161">
        <v>0</v>
      </c>
      <c r="FA92" s="161">
        <v>0</v>
      </c>
      <c r="FB92" s="161">
        <v>36</v>
      </c>
      <c r="FC92" s="161">
        <v>60</v>
      </c>
      <c r="FD92" s="161">
        <v>0</v>
      </c>
      <c r="FE92" s="161">
        <v>1</v>
      </c>
      <c r="FF92" s="159">
        <v>42410</v>
      </c>
      <c r="FG92" s="161">
        <v>36</v>
      </c>
      <c r="FH92" s="161">
        <v>60</v>
      </c>
      <c r="FI92" s="161">
        <v>42</v>
      </c>
      <c r="FJ92" s="161">
        <v>25</v>
      </c>
      <c r="FK92" s="161">
        <v>38</v>
      </c>
      <c r="HN92" s="161" t="s">
        <v>899</v>
      </c>
      <c r="HO92" s="159">
        <v>42326</v>
      </c>
      <c r="HP92" s="159">
        <v>42499</v>
      </c>
      <c r="HQ92" s="161">
        <v>3</v>
      </c>
      <c r="HR92" s="159">
        <v>42326</v>
      </c>
      <c r="HS92" s="161" t="s">
        <v>872</v>
      </c>
      <c r="HT92" s="161" t="s">
        <v>878</v>
      </c>
      <c r="HU92" s="161">
        <v>35</v>
      </c>
      <c r="HV92" s="161">
        <v>7</v>
      </c>
      <c r="HW92" s="161">
        <v>0</v>
      </c>
      <c r="HX92" s="159">
        <v>42348</v>
      </c>
      <c r="HY92" s="161" t="s">
        <v>874</v>
      </c>
      <c r="HZ92" s="161" t="s">
        <v>873</v>
      </c>
      <c r="IA92" s="161">
        <v>47</v>
      </c>
      <c r="IB92" s="161">
        <v>20</v>
      </c>
      <c r="IC92" s="161">
        <v>0</v>
      </c>
      <c r="ID92" s="159">
        <v>42499</v>
      </c>
      <c r="IE92" s="161" t="s">
        <v>879</v>
      </c>
      <c r="IF92" s="161" t="s">
        <v>873</v>
      </c>
      <c r="IG92" s="161">
        <v>48</v>
      </c>
      <c r="IH92" s="161">
        <v>14</v>
      </c>
      <c r="II92" s="161">
        <v>0</v>
      </c>
      <c r="JB92" s="161" t="s">
        <v>899</v>
      </c>
      <c r="JC92" s="161">
        <v>36</v>
      </c>
      <c r="JD92" s="161">
        <v>30</v>
      </c>
      <c r="JE92" s="161">
        <v>60</v>
      </c>
      <c r="JF92" s="161">
        <v>97976</v>
      </c>
      <c r="JG92" s="159">
        <v>42499</v>
      </c>
      <c r="JH92" s="161">
        <v>385</v>
      </c>
      <c r="JI92" s="159">
        <v>42326</v>
      </c>
      <c r="JJ92" s="161">
        <v>181</v>
      </c>
      <c r="JK92" s="161">
        <v>12</v>
      </c>
      <c r="JL92" s="159">
        <v>42348</v>
      </c>
      <c r="JM92" s="161">
        <v>273</v>
      </c>
      <c r="JN92" s="161">
        <v>10</v>
      </c>
      <c r="JO92" s="159">
        <v>42499</v>
      </c>
      <c r="JP92" s="161">
        <v>385</v>
      </c>
      <c r="JQ92" s="161">
        <v>10</v>
      </c>
      <c r="MN92" t="str">
        <f t="shared" si="87"/>
        <v>NoNoNoYesYesNo</v>
      </c>
      <c r="MO92" t="str">
        <f>IF(AND(MN92="NoNoNoNoNoNo",JI92=""),"No Programs",VLOOKUP(MN92,Lookups!$DA$4:$DB$67,2,FALSE))</f>
        <v>System 44 Only</v>
      </c>
      <c r="MP92">
        <f t="shared" si="88"/>
        <v>0</v>
      </c>
      <c r="MQ92" t="str">
        <f t="shared" si="89"/>
        <v>System 44 User</v>
      </c>
      <c r="MR92" t="str">
        <f>Directions!$D$3</f>
        <v>Usage</v>
      </c>
      <c r="MS92" t="str">
        <f>VLOOKUP(MQ92,Lookups!$CU$71:$CV$80,2,FALSE)</f>
        <v>System 44 Record</v>
      </c>
      <c r="MT92">
        <f t="shared" si="90"/>
        <v>1</v>
      </c>
      <c r="MU92">
        <f t="shared" si="91"/>
        <v>1</v>
      </c>
      <c r="MV92">
        <f t="shared" si="92"/>
        <v>1</v>
      </c>
      <c r="MW92">
        <f t="shared" si="93"/>
        <v>1</v>
      </c>
      <c r="MX92">
        <f t="shared" si="94"/>
        <v>24.714285714285715</v>
      </c>
      <c r="MY92" t="str">
        <f t="shared" si="95"/>
        <v>Not Used</v>
      </c>
      <c r="MZ92">
        <f t="shared" si="96"/>
        <v>0</v>
      </c>
      <c r="NA92" t="str">
        <f t="shared" si="97"/>
        <v>Not Available</v>
      </c>
      <c r="NB92" t="str">
        <f t="shared" si="98"/>
        <v>Not Available</v>
      </c>
      <c r="NC92" t="str">
        <f t="shared" si="99"/>
        <v>4 Not Indicated</v>
      </c>
      <c r="ND92" t="str">
        <f t="shared" si="100"/>
        <v>4 Not Indicated</v>
      </c>
      <c r="NE92" t="str">
        <f t="shared" si="101"/>
        <v>4 Not Indicated</v>
      </c>
      <c r="NF92" t="str">
        <f t="shared" si="102"/>
        <v>4 Not Indicated</v>
      </c>
      <c r="NG92" t="str">
        <f t="shared" si="103"/>
        <v>4 Not Indicated</v>
      </c>
      <c r="NH92" s="159">
        <f t="shared" si="104"/>
        <v>42499</v>
      </c>
      <c r="NI92">
        <f t="shared" si="105"/>
        <v>385</v>
      </c>
      <c r="NJ92" s="159">
        <f t="shared" si="106"/>
        <v>42499</v>
      </c>
      <c r="NK92">
        <f t="shared" si="107"/>
        <v>385</v>
      </c>
      <c r="NL92">
        <f t="shared" si="108"/>
        <v>24.714285714285715</v>
      </c>
      <c r="NM92">
        <f t="shared" si="109"/>
        <v>1</v>
      </c>
      <c r="NN92">
        <f>IF(OR(E92="PK",E92="K",JJ92=""),"Null",INDEX(Lookups!$EZ$4:$FW$18,MATCH($JJ92,Lookups!$EY$4:$EY$18,1),MATCH($E92,Lookups!$EZ$3:$FW$3,0)))</f>
        <v>220</v>
      </c>
      <c r="NO92">
        <f>IF(OR(E92="PK",E92="K",JJ92=""),"Null",INDEX(Lookups!$EZ$4:$FW$18,MATCH($JJ92,Lookups!$EY$4:$EY$18,1),MATCH($E92,Lookups!$EZ$3:$FW$3,0) + 1))</f>
        <v>350</v>
      </c>
      <c r="NP92">
        <f t="shared" si="110"/>
        <v>440</v>
      </c>
      <c r="NQ92" t="str">
        <f t="shared" si="111"/>
        <v>PI is Recommended</v>
      </c>
      <c r="NR92" t="str">
        <f t="shared" si="112"/>
        <v>PI is Recommended</v>
      </c>
      <c r="NS92" t="str">
        <f t="shared" si="113"/>
        <v>BR to 199L</v>
      </c>
      <c r="NT92" t="str">
        <f t="shared" si="114"/>
        <v>200L to 399L</v>
      </c>
      <c r="NU92" t="str">
        <f t="shared" si="115"/>
        <v>200L to 399L</v>
      </c>
      <c r="NV92" s="183" t="str">
        <f t="array" ref="NV92">IF($NL92="No RI Tests","No RI Tests",VLOOKUP(IF(AND(E92="K",JJ92&lt;280),3,IF(AND(E92="K",JJ92&gt;=280),4,MAX(IF(E92=Lookups!$DF$6:$DF$99,IF(JJ92&gt;=Lookups!$DG$6:$DG$99,Lookups!$DH$6:$DH$99))))),Lookups!$DE$104:$DG$108,2,FALSE))</f>
        <v>1 Below Basic</v>
      </c>
      <c r="NW92" s="161" t="str">
        <f t="array" ref="NW92">IF($NL92="No RI Tests","No RI Tests",VLOOKUP(IF(AND(E92="K",JH92&lt;280),3,IF(AND(E92="K",JH92&gt;=280),4,MAX(IF(E92=Lookups!$DF$6:$DF$99,IF(NI92&gt;=Lookups!$DG$6:$DG$99,Lookups!$DH$6:$DH$99))))),Lookups!$DE$104:$DG$108,2,FALSE))</f>
        <v>1 Below Basic</v>
      </c>
      <c r="NX92" s="161" t="str">
        <f t="array" ref="NX92">IF($NL92="No RI Tests","No RI Tests",VLOOKUP(IF(AND(E92="K",NK92&lt;280),3,IF(AND(E92="K",NK92&gt;=280),4,MAX(IF(E92=Lookups!$DF$6:$DF$99,IF(NK92&gt;=Lookups!$DG$6:$DG$99,Lookups!$DH$6:$DH$99))))),Lookups!$DE$104:$DG$108,2,FALSE))</f>
        <v>1 Below Basic</v>
      </c>
      <c r="NY92">
        <f t="shared" si="116"/>
        <v>1</v>
      </c>
      <c r="NZ92">
        <f t="shared" si="117"/>
        <v>0</v>
      </c>
      <c r="OA92" t="str">
        <f t="shared" si="118"/>
        <v>Maintained Performance Level</v>
      </c>
      <c r="OB92" s="161" t="str">
        <f t="array" ref="OB92">IF($NL92="No RI Tests","No RI Tests",IF(E92="K","N/A",VLOOKUP(MAX(IF(E92=Lookups!$DF$6:$DF$99,IF(JJ92&gt;=Lookups!$DG$6:$DG$99,Lookups!$DI$6:$DI$99))),Lookups!$DE$104:$DG$108,3,FALSE)))</f>
        <v>1 Limited</v>
      </c>
      <c r="OC92" s="161" t="str">
        <f t="array" ref="OC92">IF($NL92="No RI Tests","No RI Tests",IF(E92="K","N/A",VLOOKUP(MAX(IF(E92=Lookups!$DF$6:$DF$99,IF(NI92&gt;=Lookups!$DG$6:$DG$99,Lookups!$DI$6:$DI$99))),Lookups!$DE$104:$DG$108,3,FALSE)))</f>
        <v>1 Limited</v>
      </c>
      <c r="OD92" s="161" t="str">
        <f t="array" ref="OD92">IF($NL92="No RI Tests","No RI Tests",IF(E92="K","N/A",VLOOKUP(MAX(IF(E92=Lookups!$DF$6:$DF$99,IF(NK92&gt;=Lookups!$DG$6:$DG$99,Lookups!$DI$6:$DI$99))),Lookups!$DE$104:$DG$108,3,FALSE)))</f>
        <v>1 Limited</v>
      </c>
      <c r="OE92">
        <f t="shared" si="119"/>
        <v>1</v>
      </c>
      <c r="OF92">
        <f t="shared" si="120"/>
        <v>0</v>
      </c>
      <c r="OG92" t="str">
        <f t="shared" si="121"/>
        <v>Maintained Performance Level</v>
      </c>
      <c r="OH92">
        <f t="shared" si="122"/>
        <v>204</v>
      </c>
      <c r="OI92">
        <f t="shared" si="123"/>
        <v>1</v>
      </c>
      <c r="OJ92">
        <f t="shared" si="124"/>
        <v>0</v>
      </c>
      <c r="OK92">
        <f t="shared" si="125"/>
        <v>0</v>
      </c>
      <c r="OL92">
        <f t="shared" si="126"/>
        <v>0.71578947368421053</v>
      </c>
      <c r="OM92" t="str">
        <f t="shared" si="127"/>
        <v>Winter Administration</v>
      </c>
      <c r="ON92" t="str">
        <f t="shared" si="128"/>
        <v>Winter Administration</v>
      </c>
      <c r="OO92" t="str">
        <f t="shared" si="129"/>
        <v>Winter Administration RI</v>
      </c>
      <c r="OP92" t="str">
        <f ca="1">IF(AND(HR92&lt;&gt;"",JJ92&lt;600),IF(HT92="Advancing","Tier 2","Tier 3"),IF(JI92="","Null",IF(OR(E92="K",E92&lt;3),"FRA Recommended",IF(JJ92&gt;=IF(E92&lt;6,400,600),IF(JJ92&lt;VLOOKUP(E92,Lookups!$AP$3:$AR$16,3,FALSE),"Tier 2","Core"),IF(JJ92&lt;400,IF(RAND()&lt;0.81,"Tier 3","Tier 2"),IF(RAND()&lt;0.51,"Tier 3","Tier 2"))))))</f>
        <v>Tier 3</v>
      </c>
      <c r="OQ92" t="str">
        <f t="shared" si="130"/>
        <v>Average Reading Invt. Under 15 Minutes Long</v>
      </c>
      <c r="OR92">
        <f t="shared" si="131"/>
        <v>0</v>
      </c>
      <c r="OS92" t="str">
        <f t="shared" si="132"/>
        <v>Null</v>
      </c>
      <c r="OT92">
        <f t="shared" si="133"/>
        <v>204</v>
      </c>
      <c r="OU92" s="159">
        <f t="shared" si="134"/>
        <v>42499</v>
      </c>
      <c r="OV92" t="str">
        <f t="shared" si="135"/>
        <v>Form 3</v>
      </c>
      <c r="OW92" t="str">
        <f t="shared" si="136"/>
        <v>Developing</v>
      </c>
      <c r="OX92">
        <f t="shared" si="137"/>
        <v>48</v>
      </c>
      <c r="OY92">
        <f t="shared" si="138"/>
        <v>14</v>
      </c>
      <c r="OZ92">
        <f t="shared" si="139"/>
        <v>0</v>
      </c>
      <c r="PA92" s="159">
        <f t="shared" si="140"/>
        <v>42348</v>
      </c>
      <c r="PB92" t="str">
        <f t="shared" si="141"/>
        <v>Form 2</v>
      </c>
      <c r="PC92" t="str">
        <f t="shared" si="142"/>
        <v>Developing</v>
      </c>
      <c r="PD92">
        <f t="shared" si="143"/>
        <v>47</v>
      </c>
      <c r="PE92">
        <f t="shared" si="144"/>
        <v>20</v>
      </c>
      <c r="PF92">
        <f t="shared" si="145"/>
        <v>0</v>
      </c>
      <c r="PG92">
        <f t="shared" si="146"/>
        <v>24.714285714285715</v>
      </c>
      <c r="PH92">
        <f t="shared" si="147"/>
        <v>1</v>
      </c>
      <c r="PI92">
        <f t="shared" si="148"/>
        <v>1</v>
      </c>
      <c r="PJ92">
        <f t="shared" si="149"/>
        <v>35</v>
      </c>
      <c r="PK92">
        <f>IF(HR92="","Null",IF(E92&lt;3,"Null",IF(HU92=0,0,IF(HS92="Form 1",VLOOKUP(HU92,Lookups!$BE$3:$BP$63,E92,FALSE),IF(HS92="Form 2",VLOOKUP(HU92,Lookups!$BE$67:$BP$127,E92,FALSE),VLOOKUP(HU92,Lookups!$BE$130:$BP$190,E92,FALSE))))))</f>
        <v>1</v>
      </c>
      <c r="PL92">
        <f t="shared" si="150"/>
        <v>48</v>
      </c>
      <c r="PM92">
        <f>IF($PH92=0,"Null",IF(E92&lt;3,"Null",IF(OX92=0,0,IF(OV92="Form 1",VLOOKUP(OX92,Lookups!$BE$3:$BP$63,E92,FALSE),IF(OV92="Form 2",VLOOKUP(OX92,Lookups!$BE$67:$BP$127,E92,FALSE),VLOOKUP(OX92,Lookups!$BE$130:$BP$190,E92,FALSE))))))</f>
        <v>14</v>
      </c>
      <c r="PN92">
        <f t="shared" si="151"/>
        <v>13</v>
      </c>
      <c r="PO92">
        <f t="shared" si="152"/>
        <v>1</v>
      </c>
      <c r="PP92">
        <f t="shared" si="153"/>
        <v>7</v>
      </c>
      <c r="PQ92">
        <f>IF(HR92="","Null",IF(E92&lt;3,"Null",IF(HV92=0,0,IF(HS92="Form 1",VLOOKUP(HV92,Lookups!$BR$3:$CC$63,E92,FALSE),IF(HS92="Form 2",VLOOKUP(HV92,Lookups!$BR$67:$CC$127,E92,FALSE),VLOOKUP(HV92,Lookups!$BR$130:$CC$190,E92,FALSE))))))</f>
        <v>1</v>
      </c>
      <c r="PR92">
        <f t="shared" si="154"/>
        <v>14</v>
      </c>
      <c r="PS92">
        <f>IF(HR92="","Null",IF(E92&lt;3,"Null",IF(OY92=0,0,IF(OW92="Form 1",VLOOKUP(OY92,Lookups!$BR$3:$CC$63,E92,FALSE),IF(OW92="Form 2",VLOOKUP(OY92,Lookups!$BR$67:$CC$127,E92,FALSE),VLOOKUP(OY92,Lookups!$BR$130:$CC$190,E92,FALSE))))))</f>
        <v>5</v>
      </c>
      <c r="PT92">
        <f t="shared" si="155"/>
        <v>7</v>
      </c>
      <c r="PU92">
        <f t="shared" si="156"/>
        <v>1</v>
      </c>
      <c r="PV92">
        <f t="shared" si="157"/>
        <v>0</v>
      </c>
      <c r="PW92" t="str">
        <f t="shared" si="158"/>
        <v>Winter to Spring PI Administration</v>
      </c>
      <c r="PX92">
        <f t="shared" si="159"/>
        <v>0</v>
      </c>
      <c r="PY92">
        <f t="shared" si="160"/>
        <v>1</v>
      </c>
      <c r="PZ92" t="str">
        <f t="shared" si="161"/>
        <v>60 to 79 Sessions</v>
      </c>
      <c r="QA92" t="str">
        <f t="shared" si="162"/>
        <v>Series 1</v>
      </c>
      <c r="QB92" t="str">
        <f t="shared" si="163"/>
        <v>In Series 1 to 4</v>
      </c>
      <c r="QC92" t="str">
        <f>IF($MS92="System 44 Record",IF(BQ92&lt;MEDIAN(Directions!$F$3,Directions!$F$6),"Mid-Year Exited Student","Full Year Participant")&amp;IF(BP92&lt;Directions!$F$3,", Started Prior Year",", Started This Year"),"Null")</f>
        <v>Full Year Participant, Started This Year</v>
      </c>
      <c r="QD92">
        <f t="shared" si="164"/>
        <v>0</v>
      </c>
      <c r="QE92">
        <f t="shared" si="165"/>
        <v>0</v>
      </c>
      <c r="QF92">
        <f t="shared" si="166"/>
        <v>1</v>
      </c>
      <c r="QG92">
        <f t="shared" si="167"/>
        <v>1</v>
      </c>
      <c r="QH92">
        <f t="shared" si="168"/>
        <v>1</v>
      </c>
      <c r="QI92">
        <f t="shared" si="169"/>
        <v>0.6</v>
      </c>
      <c r="QJ92" t="str">
        <f t="shared" si="170"/>
        <v>Used RC! and rSkills</v>
      </c>
      <c r="QK92" t="str">
        <f t="shared" si="171"/>
        <v>Null</v>
      </c>
      <c r="QL92" t="str">
        <f t="shared" si="172"/>
        <v>Null</v>
      </c>
      <c r="QM92" t="str">
        <f>IF($MS92="READ 180 Record",IF(AQ92="","Null",VLOOKUP(JJ92,Lookups!$DX$3:$EB$2054,AN92+1,FALSE)),"Null")</f>
        <v>Null</v>
      </c>
      <c r="QN92" t="str">
        <f t="shared" si="173"/>
        <v>Null</v>
      </c>
    </row>
    <row r="93" spans="1:456" x14ac:dyDescent="0.25">
      <c r="A93" s="161" t="s">
        <v>1447</v>
      </c>
      <c r="B93" s="161" t="s">
        <v>1447</v>
      </c>
      <c r="C93" s="161" t="s">
        <v>1447</v>
      </c>
      <c r="D93" s="161" t="s">
        <v>1447</v>
      </c>
      <c r="E93" s="161">
        <v>6</v>
      </c>
      <c r="F93" s="161" t="s">
        <v>1447</v>
      </c>
      <c r="G93" s="161" t="s">
        <v>875</v>
      </c>
      <c r="H93" s="161" t="s">
        <v>894</v>
      </c>
      <c r="I93" s="161">
        <v>0</v>
      </c>
      <c r="J93" s="159">
        <v>42495</v>
      </c>
      <c r="K93" s="161">
        <v>0</v>
      </c>
      <c r="L93" s="161">
        <v>0</v>
      </c>
      <c r="M93" s="161">
        <v>0</v>
      </c>
      <c r="N93" s="161">
        <v>0</v>
      </c>
      <c r="O93" s="161">
        <v>0</v>
      </c>
      <c r="P93" s="161">
        <v>0</v>
      </c>
      <c r="Q93" s="161">
        <v>0</v>
      </c>
      <c r="R93" s="161">
        <v>0</v>
      </c>
      <c r="S93" s="161">
        <v>0</v>
      </c>
      <c r="T93" s="161">
        <v>0</v>
      </c>
      <c r="U93" s="161">
        <v>0</v>
      </c>
      <c r="V93" s="161">
        <v>0</v>
      </c>
      <c r="W93" s="161">
        <v>0</v>
      </c>
      <c r="X93" s="161">
        <v>0</v>
      </c>
      <c r="AB93" s="161" t="s">
        <v>242</v>
      </c>
      <c r="AC93" s="161" t="s">
        <v>242</v>
      </c>
      <c r="AD93" s="161" t="s">
        <v>242</v>
      </c>
      <c r="AE93" s="161" t="s">
        <v>242</v>
      </c>
      <c r="AF93" s="161" t="s">
        <v>241</v>
      </c>
      <c r="AG93" s="161" t="s">
        <v>241</v>
      </c>
      <c r="AH93" s="161" t="s">
        <v>242</v>
      </c>
      <c r="AI93" s="161">
        <v>20150801</v>
      </c>
      <c r="AJ93" s="161">
        <v>20160525</v>
      </c>
      <c r="AK93" s="161" t="s">
        <v>869</v>
      </c>
      <c r="AL93" t="s">
        <v>1078</v>
      </c>
      <c r="BN93" t="s">
        <v>1076</v>
      </c>
      <c r="BO93" t="s">
        <v>894</v>
      </c>
      <c r="BP93" s="159">
        <v>42429</v>
      </c>
      <c r="BQ93" s="159">
        <v>42500</v>
      </c>
      <c r="BR93" t="s">
        <v>877</v>
      </c>
      <c r="BS93">
        <v>-312</v>
      </c>
      <c r="BT93" s="159">
        <v>42500</v>
      </c>
      <c r="BU93">
        <v>1</v>
      </c>
      <c r="BV93">
        <v>7</v>
      </c>
      <c r="BW93">
        <v>6</v>
      </c>
      <c r="BX93">
        <v>16</v>
      </c>
      <c r="BY93">
        <v>237</v>
      </c>
      <c r="BZ93">
        <v>243</v>
      </c>
      <c r="CA93">
        <v>0</v>
      </c>
      <c r="CB93">
        <v>11</v>
      </c>
      <c r="CC93">
        <v>39</v>
      </c>
      <c r="CD93">
        <v>85</v>
      </c>
      <c r="CE93">
        <v>93</v>
      </c>
      <c r="CF93">
        <v>100</v>
      </c>
      <c r="CG93">
        <v>85</v>
      </c>
      <c r="CH93">
        <v>83</v>
      </c>
      <c r="CI93">
        <v>997</v>
      </c>
      <c r="CJ93">
        <v>2.1429</v>
      </c>
      <c r="CK93">
        <v>1</v>
      </c>
      <c r="CL93">
        <v>6</v>
      </c>
      <c r="ET93" s="161">
        <v>0</v>
      </c>
      <c r="EU93" s="161">
        <v>0</v>
      </c>
      <c r="EV93" s="161">
        <v>0</v>
      </c>
      <c r="EW93" s="161">
        <v>0</v>
      </c>
      <c r="EX93" s="161">
        <v>0</v>
      </c>
      <c r="EY93" s="161">
        <v>0</v>
      </c>
      <c r="EZ93" s="161">
        <v>0</v>
      </c>
      <c r="FA93" s="161">
        <v>0</v>
      </c>
      <c r="FB93" s="161">
        <v>0</v>
      </c>
      <c r="FC93" s="161">
        <v>0</v>
      </c>
      <c r="FD93" s="161">
        <v>0</v>
      </c>
      <c r="FE93" s="161">
        <v>0</v>
      </c>
      <c r="HN93" s="161" t="s">
        <v>894</v>
      </c>
      <c r="HO93" s="159">
        <v>42429</v>
      </c>
      <c r="HP93" s="159">
        <v>42495</v>
      </c>
      <c r="HQ93" s="161">
        <v>2</v>
      </c>
      <c r="HR93" s="159">
        <v>42429</v>
      </c>
      <c r="HS93" s="161" t="s">
        <v>872</v>
      </c>
      <c r="HT93" s="161" t="s">
        <v>906</v>
      </c>
      <c r="HU93" s="161">
        <v>22</v>
      </c>
      <c r="HV93" s="161">
        <v>2</v>
      </c>
      <c r="HW93" s="161">
        <v>0</v>
      </c>
      <c r="HX93" s="159">
        <v>42495</v>
      </c>
      <c r="HY93" s="161" t="s">
        <v>874</v>
      </c>
      <c r="HZ93" s="161" t="s">
        <v>878</v>
      </c>
      <c r="IA93" s="161">
        <v>20</v>
      </c>
      <c r="IB93" s="161">
        <v>8</v>
      </c>
      <c r="IC93" s="161">
        <v>0</v>
      </c>
      <c r="JB93" s="161" t="s">
        <v>894</v>
      </c>
      <c r="JC93" s="161">
        <v>2</v>
      </c>
      <c r="JD93" s="161">
        <v>2</v>
      </c>
      <c r="JE93" s="161">
        <v>2</v>
      </c>
      <c r="JF93" s="161">
        <v>820</v>
      </c>
      <c r="JG93" s="159">
        <v>42495</v>
      </c>
      <c r="JH93" s="161">
        <v>0</v>
      </c>
      <c r="JI93" s="159">
        <v>42495</v>
      </c>
      <c r="JJ93" s="161">
        <v>0</v>
      </c>
      <c r="JK93" s="161">
        <v>7</v>
      </c>
      <c r="MN93" t="str">
        <f t="shared" si="87"/>
        <v>NoNoNoYesYesNo</v>
      </c>
      <c r="MO93" t="str">
        <f>IF(AND(MN93="NoNoNoNoNoNo",JI93=""),"No Programs",VLOOKUP(MN93,Lookups!$DA$4:$DB$67,2,FALSE))</f>
        <v>System 44 Only</v>
      </c>
      <c r="MP93">
        <f t="shared" si="88"/>
        <v>0</v>
      </c>
      <c r="MQ93" t="str">
        <f t="shared" si="89"/>
        <v>System 44 User</v>
      </c>
      <c r="MR93" t="str">
        <f>Directions!$D$3</f>
        <v>Usage</v>
      </c>
      <c r="MS93" t="str">
        <f>VLOOKUP(MQ93,Lookups!$CU$71:$CV$80,2,FALSE)</f>
        <v>System 44 Record</v>
      </c>
      <c r="MT93">
        <f t="shared" si="90"/>
        <v>1</v>
      </c>
      <c r="MU93">
        <f t="shared" si="91"/>
        <v>0</v>
      </c>
      <c r="MV93">
        <f t="shared" si="92"/>
        <v>0</v>
      </c>
      <c r="MW93">
        <f t="shared" si="93"/>
        <v>0</v>
      </c>
      <c r="MX93">
        <f t="shared" si="94"/>
        <v>9.4285714285714288</v>
      </c>
      <c r="MY93" t="str">
        <f t="shared" si="95"/>
        <v>Not Used</v>
      </c>
      <c r="MZ93">
        <f t="shared" si="96"/>
        <v>0</v>
      </c>
      <c r="NA93" t="str">
        <f t="shared" si="97"/>
        <v>Not Available</v>
      </c>
      <c r="NB93" t="str">
        <f t="shared" si="98"/>
        <v>Not Available</v>
      </c>
      <c r="NC93" t="str">
        <f t="shared" si="99"/>
        <v>4 Not Indicated</v>
      </c>
      <c r="ND93" t="str">
        <f t="shared" si="100"/>
        <v>4 Not Indicated</v>
      </c>
      <c r="NE93" t="str">
        <f t="shared" si="101"/>
        <v>4 Not Indicated</v>
      </c>
      <c r="NF93" t="str">
        <f t="shared" si="102"/>
        <v>4 Not Indicated</v>
      </c>
      <c r="NG93" t="str">
        <f t="shared" si="103"/>
        <v>4 Not Indicated</v>
      </c>
      <c r="NH93" s="159">
        <f t="shared" si="104"/>
        <v>42495</v>
      </c>
      <c r="NI93">
        <f t="shared" si="105"/>
        <v>0</v>
      </c>
      <c r="NJ93" s="159">
        <f t="shared" si="106"/>
        <v>0</v>
      </c>
      <c r="NK93">
        <f t="shared" si="107"/>
        <v>0</v>
      </c>
      <c r="NL93" t="str">
        <f t="shared" si="108"/>
        <v>Lone RI Test</v>
      </c>
      <c r="NM93">
        <f t="shared" si="109"/>
        <v>0</v>
      </c>
      <c r="NN93">
        <f>IF(OR(E93="PK",E93="K",JJ93=""),"Null",INDEX(Lookups!$EZ$4:$FW$18,MATCH($JJ93,Lookups!$EY$4:$EY$18,1),MATCH($E93,Lookups!$EZ$3:$FW$3,0)))</f>
        <v>205</v>
      </c>
      <c r="NO93">
        <f>IF(OR(E93="PK",E93="K",JJ93=""),"Null",INDEX(Lookups!$EZ$4:$FW$18,MATCH($JJ93,Lookups!$EY$4:$EY$18,1),MATCH($E93,Lookups!$EZ$3:$FW$3,0) + 1))</f>
        <v>315</v>
      </c>
      <c r="NP93">
        <f t="shared" si="110"/>
        <v>410</v>
      </c>
      <c r="NQ93" t="str">
        <f t="shared" si="111"/>
        <v>PI is Recommended</v>
      </c>
      <c r="NR93" t="str">
        <f t="shared" si="112"/>
        <v>PI is Recommended</v>
      </c>
      <c r="NS93" t="str">
        <f t="shared" si="113"/>
        <v>BR to 199L</v>
      </c>
      <c r="NT93" t="str">
        <f t="shared" si="114"/>
        <v>BR to 199L</v>
      </c>
      <c r="NU93" t="str">
        <f t="shared" si="115"/>
        <v>BR to 199L</v>
      </c>
      <c r="NV93" s="183" t="str">
        <f t="array" ref="NV93">IF($NL93="No RI Tests","No RI Tests",VLOOKUP(IF(AND(E93="K",JJ93&lt;280),3,IF(AND(E93="K",JJ93&gt;=280),4,MAX(IF(E93=Lookups!$DF$6:$DF$99,IF(JJ93&gt;=Lookups!$DG$6:$DG$99,Lookups!$DH$6:$DH$99))))),Lookups!$DE$104:$DG$108,2,FALSE))</f>
        <v>1 Below Basic</v>
      </c>
      <c r="NW93" s="161" t="str">
        <f t="array" ref="NW93">IF($NL93="No RI Tests","No RI Tests",VLOOKUP(IF(AND(E93="K",JH93&lt;280),3,IF(AND(E93="K",JH93&gt;=280),4,MAX(IF(E93=Lookups!$DF$6:$DF$99,IF(NI93&gt;=Lookups!$DG$6:$DG$99,Lookups!$DH$6:$DH$99))))),Lookups!$DE$104:$DG$108,2,FALSE))</f>
        <v>1 Below Basic</v>
      </c>
      <c r="NX93" s="161" t="str">
        <f t="array" ref="NX93">IF($NL93="No RI Tests","No RI Tests",VLOOKUP(IF(AND(E93="K",NK93&lt;280),3,IF(AND(E93="K",NK93&gt;=280),4,MAX(IF(E93=Lookups!$DF$6:$DF$99,IF(NK93&gt;=Lookups!$DG$6:$DG$99,Lookups!$DH$6:$DH$99))))),Lookups!$DE$104:$DG$108,2,FALSE))</f>
        <v>1 Below Basic</v>
      </c>
      <c r="NY93" t="str">
        <f t="shared" si="116"/>
        <v>Null</v>
      </c>
      <c r="NZ93" t="str">
        <f t="shared" si="117"/>
        <v>Null</v>
      </c>
      <c r="OA93" t="str">
        <f t="shared" si="118"/>
        <v>No RI for Comparison</v>
      </c>
      <c r="OB93" s="161" t="str">
        <f t="array" ref="OB93">IF($NL93="No RI Tests","No RI Tests",IF(E93="K","N/A",VLOOKUP(MAX(IF(E93=Lookups!$DF$6:$DF$99,IF(JJ93&gt;=Lookups!$DG$6:$DG$99,Lookups!$DI$6:$DI$99))),Lookups!$DE$104:$DG$108,3,FALSE)))</f>
        <v>1 Limited</v>
      </c>
      <c r="OC93" s="161" t="str">
        <f t="array" ref="OC93">IF($NL93="No RI Tests","No RI Tests",IF(E93="K","N/A",VLOOKUP(MAX(IF(E93=Lookups!$DF$6:$DF$99,IF(NI93&gt;=Lookups!$DG$6:$DG$99,Lookups!$DI$6:$DI$99))),Lookups!$DE$104:$DG$108,3,FALSE)))</f>
        <v>1 Limited</v>
      </c>
      <c r="OD93" s="161" t="str">
        <f t="array" ref="OD93">IF($NL93="No RI Tests","No RI Tests",IF(E93="K","N/A",VLOOKUP(MAX(IF(E93=Lookups!$DF$6:$DF$99,IF(NK93&gt;=Lookups!$DG$6:$DG$99,Lookups!$DI$6:$DI$99))),Lookups!$DE$104:$DG$108,3,FALSE)))</f>
        <v>1 Limited</v>
      </c>
      <c r="OE93" t="str">
        <f t="shared" si="119"/>
        <v>Null</v>
      </c>
      <c r="OF93" t="str">
        <f t="shared" si="120"/>
        <v>Null</v>
      </c>
      <c r="OG93" t="str">
        <f t="shared" si="121"/>
        <v>No RI for Comparison</v>
      </c>
      <c r="OH93" t="str">
        <f t="shared" si="122"/>
        <v>Null</v>
      </c>
      <c r="OI93" t="str">
        <f t="shared" si="123"/>
        <v>Null</v>
      </c>
      <c r="OJ93" t="str">
        <f t="shared" si="124"/>
        <v>Null</v>
      </c>
      <c r="OK93" t="str">
        <f t="shared" si="125"/>
        <v>Null</v>
      </c>
      <c r="OL93" t="str">
        <f t="shared" si="126"/>
        <v>Null</v>
      </c>
      <c r="OM93" t="str">
        <f t="shared" si="127"/>
        <v>Spring Administration</v>
      </c>
      <c r="ON93" t="str">
        <f t="shared" si="128"/>
        <v>Null</v>
      </c>
      <c r="OO93" t="str">
        <f t="shared" si="129"/>
        <v>Spring Administration RI</v>
      </c>
      <c r="OP93" t="str">
        <f ca="1">IF(AND(HR93&lt;&gt;"",JJ93&lt;600),IF(HT93="Advancing","Tier 2","Tier 3"),IF(JI93="","Null",IF(OR(E93="K",E93&lt;3),"FRA Recommended",IF(JJ93&gt;=IF(E93&lt;6,400,600),IF(JJ93&lt;VLOOKUP(E93,Lookups!$AP$3:$AR$16,3,FALSE),"Tier 2","Core"),IF(JJ93&lt;400,IF(RAND()&lt;0.81,"Tier 3","Tier 2"),IF(RAND()&lt;0.51,"Tier 3","Tier 2"))))))</f>
        <v>Tier 3</v>
      </c>
      <c r="OQ93" t="str">
        <f t="shared" si="130"/>
        <v>Average Reading Invt. Under 15 Minutes Long</v>
      </c>
      <c r="OR93" t="str">
        <f t="shared" si="131"/>
        <v>Null</v>
      </c>
      <c r="OS93" t="str">
        <f t="shared" si="132"/>
        <v>Null</v>
      </c>
      <c r="OT93">
        <f t="shared" si="133"/>
        <v>0</v>
      </c>
      <c r="OU93" s="159">
        <f t="shared" si="134"/>
        <v>42495</v>
      </c>
      <c r="OV93" t="str">
        <f t="shared" si="135"/>
        <v>Form 2</v>
      </c>
      <c r="OW93" t="str">
        <f t="shared" si="136"/>
        <v>Beginning</v>
      </c>
      <c r="OX93">
        <f t="shared" si="137"/>
        <v>20</v>
      </c>
      <c r="OY93">
        <f t="shared" si="138"/>
        <v>8</v>
      </c>
      <c r="OZ93">
        <f t="shared" si="139"/>
        <v>0</v>
      </c>
      <c r="PA93" s="159">
        <f t="shared" si="140"/>
        <v>42495</v>
      </c>
      <c r="PB93" t="str">
        <f t="shared" si="141"/>
        <v>Form 2</v>
      </c>
      <c r="PC93" t="str">
        <f t="shared" si="142"/>
        <v>Beginning</v>
      </c>
      <c r="PD93">
        <f t="shared" si="143"/>
        <v>20</v>
      </c>
      <c r="PE93">
        <f t="shared" si="144"/>
        <v>8</v>
      </c>
      <c r="PF93">
        <f t="shared" si="145"/>
        <v>0</v>
      </c>
      <c r="PG93">
        <f t="shared" si="146"/>
        <v>9.4285714285714288</v>
      </c>
      <c r="PH93">
        <f t="shared" si="147"/>
        <v>1</v>
      </c>
      <c r="PI93">
        <f t="shared" si="148"/>
        <v>1</v>
      </c>
      <c r="PJ93">
        <f t="shared" si="149"/>
        <v>22</v>
      </c>
      <c r="PK93">
        <f>IF(HR93="","Null",IF(E93&lt;3,"Null",IF(HU93=0,0,IF(HS93="Form 1",VLOOKUP(HU93,Lookups!$BE$3:$BP$63,E93,FALSE),IF(HS93="Form 2",VLOOKUP(HU93,Lookups!$BE$67:$BP$127,E93,FALSE),VLOOKUP(HU93,Lookups!$BE$130:$BP$190,E93,FALSE))))))</f>
        <v>0</v>
      </c>
      <c r="PL93">
        <f t="shared" si="150"/>
        <v>20</v>
      </c>
      <c r="PM93">
        <f>IF($PH93=0,"Null",IF(E93&lt;3,"Null",IF(OX93=0,0,IF(OV93="Form 1",VLOOKUP(OX93,Lookups!$BE$3:$BP$63,E93,FALSE),IF(OV93="Form 2",VLOOKUP(OX93,Lookups!$BE$67:$BP$127,E93,FALSE),VLOOKUP(OX93,Lookups!$BE$130:$BP$190,E93,FALSE))))))</f>
        <v>0</v>
      </c>
      <c r="PN93">
        <f t="shared" si="151"/>
        <v>-2</v>
      </c>
      <c r="PO93">
        <f t="shared" si="152"/>
        <v>0</v>
      </c>
      <c r="PP93">
        <f t="shared" si="153"/>
        <v>2</v>
      </c>
      <c r="PQ93">
        <f>IF(HR93="","Null",IF(E93&lt;3,"Null",IF(HV93=0,0,IF(HS93="Form 1",VLOOKUP(HV93,Lookups!$BR$3:$CC$63,E93,FALSE),IF(HS93="Form 2",VLOOKUP(HV93,Lookups!$BR$67:$CC$127,E93,FALSE),VLOOKUP(HV93,Lookups!$BR$130:$CC$190,E93,FALSE))))))</f>
        <v>0</v>
      </c>
      <c r="PR93">
        <f t="shared" si="154"/>
        <v>8</v>
      </c>
      <c r="PS93">
        <f>IF(HR93="","Null",IF(E93&lt;3,"Null",IF(OY93=0,0,IF(OW93="Form 1",VLOOKUP(OY93,Lookups!$BR$3:$CC$63,E93,FALSE),IF(OW93="Form 2",VLOOKUP(OY93,Lookups!$BR$67:$CC$127,E93,FALSE),VLOOKUP(OY93,Lookups!$BR$130:$CC$190,E93,FALSE))))))</f>
        <v>3</v>
      </c>
      <c r="PT93">
        <f t="shared" si="155"/>
        <v>6</v>
      </c>
      <c r="PU93">
        <f t="shared" si="156"/>
        <v>1</v>
      </c>
      <c r="PV93">
        <f t="shared" si="157"/>
        <v>0</v>
      </c>
      <c r="PW93" t="str">
        <f t="shared" si="158"/>
        <v>Winter to Spring PI Administration</v>
      </c>
      <c r="PX93">
        <f t="shared" si="159"/>
        <v>0</v>
      </c>
      <c r="PY93">
        <f t="shared" si="160"/>
        <v>1</v>
      </c>
      <c r="PZ93" t="str">
        <f t="shared" si="161"/>
        <v>Under 20 Sessions</v>
      </c>
      <c r="QA93" t="str">
        <f t="shared" si="162"/>
        <v>Series 1</v>
      </c>
      <c r="QB93" t="str">
        <f t="shared" si="163"/>
        <v>In Series 1 to 4</v>
      </c>
      <c r="QC93" t="str">
        <f>IF($MS93="System 44 Record",IF(BQ93&lt;MEDIAN(Directions!$F$3,Directions!$F$6),"Mid-Year Exited Student","Full Year Participant")&amp;IF(BP93&lt;Directions!$F$3,", Started Prior Year",", Started This Year"),"Null")</f>
        <v>Full Year Participant, Started This Year</v>
      </c>
      <c r="QD93">
        <f t="shared" si="164"/>
        <v>0</v>
      </c>
      <c r="QE93">
        <f t="shared" si="165"/>
        <v>0</v>
      </c>
      <c r="QF93">
        <f t="shared" si="166"/>
        <v>1</v>
      </c>
      <c r="QG93">
        <f t="shared" si="167"/>
        <v>0</v>
      </c>
      <c r="QH93">
        <f t="shared" si="168"/>
        <v>0</v>
      </c>
      <c r="QI93">
        <f t="shared" si="169"/>
        <v>0</v>
      </c>
      <c r="QJ93" t="str">
        <f t="shared" si="170"/>
        <v>RC! Only</v>
      </c>
      <c r="QK93" t="str">
        <f t="shared" si="171"/>
        <v>Null</v>
      </c>
      <c r="QL93" t="str">
        <f t="shared" si="172"/>
        <v>Null</v>
      </c>
      <c r="QM93" t="str">
        <f>IF($MS93="READ 180 Record",IF(AQ93="","Null",VLOOKUP(JJ93,Lookups!$DX$3:$EB$2054,AN93+1,FALSE)),"Null")</f>
        <v>Null</v>
      </c>
      <c r="QN93" t="str">
        <f t="shared" si="173"/>
        <v>Null</v>
      </c>
    </row>
    <row r="94" spans="1:456" x14ac:dyDescent="0.25">
      <c r="A94" s="161" t="s">
        <v>1447</v>
      </c>
      <c r="B94" s="161" t="s">
        <v>1447</v>
      </c>
      <c r="C94" s="161" t="s">
        <v>1447</v>
      </c>
      <c r="D94" s="161" t="s">
        <v>1447</v>
      </c>
      <c r="E94" s="161">
        <v>12</v>
      </c>
      <c r="F94" s="161" t="s">
        <v>1447</v>
      </c>
      <c r="G94" s="161" t="s">
        <v>880</v>
      </c>
      <c r="H94" s="161" t="s">
        <v>881</v>
      </c>
      <c r="K94" s="161">
        <v>0</v>
      </c>
      <c r="L94" s="161">
        <v>0</v>
      </c>
      <c r="M94" s="161">
        <v>0</v>
      </c>
      <c r="N94" s="161">
        <v>0</v>
      </c>
      <c r="O94" s="161">
        <v>0</v>
      </c>
      <c r="P94" s="161">
        <v>0</v>
      </c>
      <c r="Q94" s="161">
        <v>0</v>
      </c>
      <c r="R94" s="161">
        <v>0</v>
      </c>
      <c r="S94" s="161">
        <v>0</v>
      </c>
      <c r="T94" s="161">
        <v>0</v>
      </c>
      <c r="U94" s="161">
        <v>0</v>
      </c>
      <c r="V94" s="161">
        <v>0</v>
      </c>
      <c r="W94" s="161">
        <v>0</v>
      </c>
      <c r="X94" s="161">
        <v>0</v>
      </c>
      <c r="AB94" s="161" t="s">
        <v>242</v>
      </c>
      <c r="AC94" s="161" t="s">
        <v>242</v>
      </c>
      <c r="AD94" s="161" t="s">
        <v>242</v>
      </c>
      <c r="AE94" s="161" t="s">
        <v>242</v>
      </c>
      <c r="AF94" s="161" t="s">
        <v>242</v>
      </c>
      <c r="AG94" s="161" t="s">
        <v>242</v>
      </c>
      <c r="AH94" s="161" t="s">
        <v>242</v>
      </c>
      <c r="AI94" s="161">
        <v>20150801</v>
      </c>
      <c r="AJ94" s="161">
        <v>20160525</v>
      </c>
      <c r="AK94" s="161" t="s">
        <v>869</v>
      </c>
      <c r="AL94" t="s">
        <v>1078</v>
      </c>
      <c r="BN94" t="s">
        <v>1079</v>
      </c>
      <c r="ET94" s="161">
        <v>0</v>
      </c>
      <c r="EU94" s="161">
        <v>0</v>
      </c>
      <c r="EV94" s="161">
        <v>0</v>
      </c>
      <c r="EW94" s="161">
        <v>0</v>
      </c>
      <c r="EX94" s="161">
        <v>0</v>
      </c>
      <c r="EY94" s="161">
        <v>0</v>
      </c>
      <c r="EZ94" s="161">
        <v>0</v>
      </c>
      <c r="FA94" s="161">
        <v>0</v>
      </c>
      <c r="FB94" s="161">
        <v>0</v>
      </c>
      <c r="FC94" s="161">
        <v>0</v>
      </c>
      <c r="FD94" s="161">
        <v>0</v>
      </c>
      <c r="FE94" s="161">
        <v>0</v>
      </c>
      <c r="HN94" s="161" t="s">
        <v>881</v>
      </c>
      <c r="JB94" s="161" t="s">
        <v>881</v>
      </c>
      <c r="JC94" s="161">
        <v>0</v>
      </c>
      <c r="JD94" s="161">
        <v>0</v>
      </c>
      <c r="JE94" s="161">
        <v>0</v>
      </c>
      <c r="JF94" s="161">
        <v>0</v>
      </c>
      <c r="MN94" t="str">
        <f t="shared" si="87"/>
        <v>NoNoNoNoNoNo</v>
      </c>
      <c r="MO94" t="str">
        <f>IF(AND(MN94="NoNoNoNoNoNo",JI94=""),"No Programs",VLOOKUP(MN94,Lookups!$DA$4:$DB$67,2,FALSE))</f>
        <v>No Programs</v>
      </c>
      <c r="MP94">
        <f t="shared" si="88"/>
        <v>0</v>
      </c>
      <c r="MQ94" t="str">
        <f t="shared" si="89"/>
        <v>No Program Use</v>
      </c>
      <c r="MR94" t="str">
        <f>Directions!$D$3</f>
        <v>Usage</v>
      </c>
      <c r="MS94" t="str">
        <f>VLOOKUP(MQ94,Lookups!$CU$71:$CV$80,2,FALSE)</f>
        <v>Exclude</v>
      </c>
      <c r="MT94">
        <f t="shared" si="90"/>
        <v>0</v>
      </c>
      <c r="MU94">
        <f t="shared" si="91"/>
        <v>0</v>
      </c>
      <c r="MV94">
        <f t="shared" si="92"/>
        <v>0</v>
      </c>
      <c r="MW94">
        <f t="shared" si="93"/>
        <v>0</v>
      </c>
      <c r="MX94">
        <f t="shared" si="94"/>
        <v>0</v>
      </c>
      <c r="MY94" t="str">
        <f t="shared" si="95"/>
        <v>Not Used</v>
      </c>
      <c r="MZ94">
        <f t="shared" si="96"/>
        <v>0</v>
      </c>
      <c r="NA94" t="str">
        <f t="shared" si="97"/>
        <v>Not Available</v>
      </c>
      <c r="NB94" t="str">
        <f t="shared" si="98"/>
        <v>Not Available</v>
      </c>
      <c r="NC94" t="str">
        <f t="shared" si="99"/>
        <v>4 Not Indicated</v>
      </c>
      <c r="ND94" t="str">
        <f t="shared" si="100"/>
        <v>4 Not Indicated</v>
      </c>
      <c r="NE94" t="str">
        <f t="shared" si="101"/>
        <v>4 Not Indicated</v>
      </c>
      <c r="NF94" t="str">
        <f t="shared" si="102"/>
        <v>4 Not Indicated</v>
      </c>
      <c r="NG94" t="str">
        <f t="shared" si="103"/>
        <v>4 Not Indicated</v>
      </c>
      <c r="NH94" s="159" t="str">
        <f t="shared" si="104"/>
        <v>Null</v>
      </c>
      <c r="NI94" t="str">
        <f t="shared" si="105"/>
        <v>Null</v>
      </c>
      <c r="NJ94" s="159" t="str">
        <f t="shared" si="106"/>
        <v>Null</v>
      </c>
      <c r="NK94" t="str">
        <f t="shared" si="107"/>
        <v>Null</v>
      </c>
      <c r="NL94" t="str">
        <f t="shared" si="108"/>
        <v>No RI Tests</v>
      </c>
      <c r="NM94">
        <f t="shared" si="109"/>
        <v>0</v>
      </c>
      <c r="NN94" t="str">
        <f>IF(OR(E94="PK",E94="K",JJ94=""),"Null",INDEX(Lookups!$EZ$4:$FW$18,MATCH($JJ94,Lookups!$EY$4:$EY$18,1),MATCH($E94,Lookups!$EZ$3:$FW$3,0)))</f>
        <v>Null</v>
      </c>
      <c r="NO94" t="str">
        <f>IF(OR(E94="PK",E94="K",JJ94=""),"Null",INDEX(Lookups!$EZ$4:$FW$18,MATCH($JJ94,Lookups!$EY$4:$EY$18,1),MATCH($E94,Lookups!$EZ$3:$FW$3,0) + 1))</f>
        <v>Null</v>
      </c>
      <c r="NP94" t="str">
        <f t="shared" si="110"/>
        <v>Null</v>
      </c>
      <c r="NQ94" t="str">
        <f t="shared" si="111"/>
        <v>Null</v>
      </c>
      <c r="NR94" t="str">
        <f t="shared" si="112"/>
        <v>Null</v>
      </c>
      <c r="NS94" t="str">
        <f t="shared" si="113"/>
        <v>No RI Tests</v>
      </c>
      <c r="NT94" t="str">
        <f t="shared" si="114"/>
        <v>No RI Tests</v>
      </c>
      <c r="NU94" t="str">
        <f t="shared" si="115"/>
        <v>No RI Tests</v>
      </c>
      <c r="NV94" s="183" t="str">
        <f t="array" ref="NV94">IF($NL94="No RI Tests","No RI Tests",VLOOKUP(IF(AND(E94="K",JJ94&lt;280),3,IF(AND(E94="K",JJ94&gt;=280),4,MAX(IF(E94=Lookups!$DF$6:$DF$99,IF(JJ94&gt;=Lookups!$DG$6:$DG$99,Lookups!$DH$6:$DH$99))))),Lookups!$DE$104:$DG$108,2,FALSE))</f>
        <v>No RI Tests</v>
      </c>
      <c r="NW94" s="161" t="str">
        <f t="array" ref="NW94">IF($NL94="No RI Tests","No RI Tests",VLOOKUP(IF(AND(E94="K",JH94&lt;280),3,IF(AND(E94="K",JH94&gt;=280),4,MAX(IF(E94=Lookups!$DF$6:$DF$99,IF(NI94&gt;=Lookups!$DG$6:$DG$99,Lookups!$DH$6:$DH$99))))),Lookups!$DE$104:$DG$108,2,FALSE))</f>
        <v>No RI Tests</v>
      </c>
      <c r="NX94" s="161" t="str">
        <f t="array" ref="NX94">IF($NL94="No RI Tests","No RI Tests",VLOOKUP(IF(AND(E94="K",NK94&lt;280),3,IF(AND(E94="K",NK94&gt;=280),4,MAX(IF(E94=Lookups!$DF$6:$DF$99,IF(NK94&gt;=Lookups!$DG$6:$DG$99,Lookups!$DH$6:$DH$99))))),Lookups!$DE$104:$DG$108,2,FALSE))</f>
        <v>No RI Tests</v>
      </c>
      <c r="NY94" t="str">
        <f t="shared" si="116"/>
        <v>Null</v>
      </c>
      <c r="NZ94" t="str">
        <f t="shared" si="117"/>
        <v>Null</v>
      </c>
      <c r="OA94" t="str">
        <f t="shared" si="118"/>
        <v>No RI for Comparison</v>
      </c>
      <c r="OB94" s="161" t="str">
        <f t="array" ref="OB94">IF($NL94="No RI Tests","No RI Tests",IF(E94="K","N/A",VLOOKUP(MAX(IF(E94=Lookups!$DF$6:$DF$99,IF(JJ94&gt;=Lookups!$DG$6:$DG$99,Lookups!$DI$6:$DI$99))),Lookups!$DE$104:$DG$108,3,FALSE)))</f>
        <v>No RI Tests</v>
      </c>
      <c r="OC94" s="161" t="str">
        <f t="array" ref="OC94">IF($NL94="No RI Tests","No RI Tests",IF(E94="K","N/A",VLOOKUP(MAX(IF(E94=Lookups!$DF$6:$DF$99,IF(NI94&gt;=Lookups!$DG$6:$DG$99,Lookups!$DI$6:$DI$99))),Lookups!$DE$104:$DG$108,3,FALSE)))</f>
        <v>No RI Tests</v>
      </c>
      <c r="OD94" s="161" t="str">
        <f t="array" ref="OD94">IF($NL94="No RI Tests","No RI Tests",IF(E94="K","N/A",VLOOKUP(MAX(IF(E94=Lookups!$DF$6:$DF$99,IF(NK94&gt;=Lookups!$DG$6:$DG$99,Lookups!$DI$6:$DI$99))),Lookups!$DE$104:$DG$108,3,FALSE)))</f>
        <v>No RI Tests</v>
      </c>
      <c r="OE94" t="str">
        <f t="shared" si="119"/>
        <v>Null</v>
      </c>
      <c r="OF94" t="str">
        <f t="shared" si="120"/>
        <v>Null</v>
      </c>
      <c r="OG94" t="str">
        <f t="shared" si="121"/>
        <v>No RI for Comparison</v>
      </c>
      <c r="OH94" t="str">
        <f t="shared" si="122"/>
        <v>Null</v>
      </c>
      <c r="OI94" t="str">
        <f t="shared" si="123"/>
        <v>Null</v>
      </c>
      <c r="OJ94" t="str">
        <f t="shared" si="124"/>
        <v>Null</v>
      </c>
      <c r="OK94" t="str">
        <f t="shared" si="125"/>
        <v>Null</v>
      </c>
      <c r="OL94" t="str">
        <f t="shared" si="126"/>
        <v>Null</v>
      </c>
      <c r="OM94" t="str">
        <f t="shared" si="127"/>
        <v>Null</v>
      </c>
      <c r="ON94" t="str">
        <f t="shared" si="128"/>
        <v>Null</v>
      </c>
      <c r="OO94" t="str">
        <f t="shared" si="129"/>
        <v>Null RI</v>
      </c>
      <c r="OP94" t="str">
        <f ca="1">IF(AND(HR94&lt;&gt;"",JJ94&lt;600),IF(HT94="Advancing","Tier 2","Tier 3"),IF(JI94="","Null",IF(OR(E94="K",E94&lt;3),"FRA Recommended",IF(JJ94&gt;=IF(E94&lt;6,400,600),IF(JJ94&lt;VLOOKUP(E94,Lookups!$AP$3:$AR$16,3,FALSE),"Tier 2","Core"),IF(JJ94&lt;400,IF(RAND()&lt;0.81,"Tier 3","Tier 2"),IF(RAND()&lt;0.51,"Tier 3","Tier 2"))))))</f>
        <v>Null</v>
      </c>
      <c r="OQ94" t="str">
        <f t="shared" si="130"/>
        <v>Null</v>
      </c>
      <c r="OR94" t="str">
        <f t="shared" si="131"/>
        <v>Null</v>
      </c>
      <c r="OS94" t="str">
        <f t="shared" si="132"/>
        <v>Null</v>
      </c>
      <c r="OT94" t="str">
        <f t="shared" si="133"/>
        <v>No RI Tests</v>
      </c>
      <c r="OU94" s="159" t="str">
        <f t="shared" si="134"/>
        <v>No PI Tests</v>
      </c>
      <c r="OV94" t="str">
        <f t="shared" si="135"/>
        <v>No PI Tests</v>
      </c>
      <c r="OW94" t="str">
        <f t="shared" si="136"/>
        <v>No PI Tests</v>
      </c>
      <c r="OX94" t="str">
        <f t="shared" si="137"/>
        <v>No PI Tests</v>
      </c>
      <c r="OY94" t="str">
        <f t="shared" si="138"/>
        <v>No PI Tests</v>
      </c>
      <c r="OZ94" t="str">
        <f t="shared" si="139"/>
        <v>No PI Tests</v>
      </c>
      <c r="PA94" s="159" t="str">
        <f t="shared" si="140"/>
        <v>No PI Tests</v>
      </c>
      <c r="PB94" t="str">
        <f t="shared" si="141"/>
        <v>No PI Tests</v>
      </c>
      <c r="PC94" t="str">
        <f t="shared" si="142"/>
        <v>No PI Tests</v>
      </c>
      <c r="PD94" t="str">
        <f t="shared" si="143"/>
        <v>No PI Tests</v>
      </c>
      <c r="PE94" t="str">
        <f t="shared" si="144"/>
        <v>No PI Tests</v>
      </c>
      <c r="PF94" t="str">
        <f t="shared" si="145"/>
        <v>No PI Tests</v>
      </c>
      <c r="PG94" t="str">
        <f t="shared" si="146"/>
        <v>No PI Tests</v>
      </c>
      <c r="PH94">
        <f t="shared" si="147"/>
        <v>0</v>
      </c>
      <c r="PI94">
        <f t="shared" si="148"/>
        <v>0</v>
      </c>
      <c r="PJ94" t="str">
        <f t="shared" si="149"/>
        <v>Null</v>
      </c>
      <c r="PK94" t="str">
        <f>IF(HR94="","Null",IF(E94&lt;3,"Null",IF(HU94=0,0,IF(HS94="Form 1",VLOOKUP(HU94,Lookups!$BE$3:$BP$63,E94,FALSE),IF(HS94="Form 2",VLOOKUP(HU94,Lookups!$BE$67:$BP$127,E94,FALSE),VLOOKUP(HU94,Lookups!$BE$130:$BP$190,E94,FALSE))))))</f>
        <v>Null</v>
      </c>
      <c r="PL94" t="str">
        <f t="shared" si="150"/>
        <v>Null</v>
      </c>
      <c r="PM94" t="str">
        <f>IF($PH94=0,"Null",IF(E94&lt;3,"Null",IF(OX94=0,0,IF(OV94="Form 1",VLOOKUP(OX94,Lookups!$BE$3:$BP$63,E94,FALSE),IF(OV94="Form 2",VLOOKUP(OX94,Lookups!$BE$67:$BP$127,E94,FALSE),VLOOKUP(OX94,Lookups!$BE$130:$BP$190,E94,FALSE))))))</f>
        <v>Null</v>
      </c>
      <c r="PN94" t="str">
        <f t="shared" si="151"/>
        <v>Null</v>
      </c>
      <c r="PO94" t="str">
        <f t="shared" si="152"/>
        <v>Null</v>
      </c>
      <c r="PP94" t="str">
        <f t="shared" si="153"/>
        <v>Null</v>
      </c>
      <c r="PQ94" t="str">
        <f>IF(HR94="","Null",IF(E94&lt;3,"Null",IF(HV94=0,0,IF(HS94="Form 1",VLOOKUP(HV94,Lookups!$BR$3:$CC$63,E94,FALSE),IF(HS94="Form 2",VLOOKUP(HV94,Lookups!$BR$67:$CC$127,E94,FALSE),VLOOKUP(HV94,Lookups!$BR$130:$CC$190,E94,FALSE))))))</f>
        <v>Null</v>
      </c>
      <c r="PR94" t="str">
        <f t="shared" si="154"/>
        <v>Null</v>
      </c>
      <c r="PS94" t="str">
        <f>IF(HR94="","Null",IF(E94&lt;3,"Null",IF(OY94=0,0,IF(OW94="Form 1",VLOOKUP(OY94,Lookups!$BR$3:$CC$63,E94,FALSE),IF(OW94="Form 2",VLOOKUP(OY94,Lookups!$BR$67:$CC$127,E94,FALSE),VLOOKUP(OY94,Lookups!$BR$130:$CC$190,E94,FALSE))))))</f>
        <v>Null</v>
      </c>
      <c r="PT94" t="str">
        <f t="shared" si="155"/>
        <v>Null</v>
      </c>
      <c r="PU94" t="str">
        <f t="shared" si="156"/>
        <v>Null</v>
      </c>
      <c r="PV94" t="str">
        <f t="shared" si="157"/>
        <v>Null</v>
      </c>
      <c r="PW94" t="str">
        <f t="shared" si="158"/>
        <v>No PI Tests</v>
      </c>
      <c r="PX94">
        <f t="shared" si="159"/>
        <v>0</v>
      </c>
      <c r="PY94">
        <f t="shared" si="160"/>
        <v>0</v>
      </c>
      <c r="PZ94" t="str">
        <f t="shared" si="161"/>
        <v>Null</v>
      </c>
      <c r="QA94" t="str">
        <f t="shared" si="162"/>
        <v>Null</v>
      </c>
      <c r="QB94" t="str">
        <f t="shared" si="163"/>
        <v>Null</v>
      </c>
      <c r="QC94" t="str">
        <f>IF($MS94="System 44 Record",IF(BQ94&lt;MEDIAN(Directions!$F$3,Directions!$F$6),"Mid-Year Exited Student","Full Year Participant")&amp;IF(BP94&lt;Directions!$F$3,", Started Prior Year",", Started This Year"),"Null")</f>
        <v>Null</v>
      </c>
      <c r="QD94" t="str">
        <f t="shared" si="164"/>
        <v>Null</v>
      </c>
      <c r="QE94">
        <f t="shared" si="165"/>
        <v>0</v>
      </c>
      <c r="QF94">
        <f t="shared" si="166"/>
        <v>0</v>
      </c>
      <c r="QG94">
        <f t="shared" si="167"/>
        <v>0</v>
      </c>
      <c r="QH94">
        <f t="shared" si="168"/>
        <v>0</v>
      </c>
      <c r="QI94">
        <f t="shared" si="169"/>
        <v>0</v>
      </c>
      <c r="QJ94" t="str">
        <f t="shared" si="170"/>
        <v>Used None</v>
      </c>
      <c r="QK94" t="str">
        <f t="shared" si="171"/>
        <v>Null</v>
      </c>
      <c r="QL94" t="str">
        <f t="shared" si="172"/>
        <v>Null</v>
      </c>
      <c r="QM94" t="str">
        <f>IF($MS94="READ 180 Record",IF(AQ94="","Null",VLOOKUP(JJ94,Lookups!$DX$3:$EB$2054,AN94+1,FALSE)),"Null")</f>
        <v>Null</v>
      </c>
      <c r="QN94" t="str">
        <f t="shared" si="173"/>
        <v>Null</v>
      </c>
    </row>
    <row r="95" spans="1:456" x14ac:dyDescent="0.25">
      <c r="A95" s="161" t="s">
        <v>1447</v>
      </c>
      <c r="B95" s="161" t="s">
        <v>1447</v>
      </c>
      <c r="C95" s="161" t="s">
        <v>1447</v>
      </c>
      <c r="D95" s="161" t="s">
        <v>1447</v>
      </c>
      <c r="E95" s="161">
        <v>5</v>
      </c>
      <c r="F95" s="161" t="s">
        <v>1447</v>
      </c>
      <c r="G95" s="161" t="s">
        <v>883</v>
      </c>
      <c r="H95" s="161" t="s">
        <v>884</v>
      </c>
      <c r="I95" s="161">
        <v>856</v>
      </c>
      <c r="J95" s="159">
        <v>42500</v>
      </c>
      <c r="K95" s="161">
        <v>0</v>
      </c>
      <c r="L95" s="161">
        <v>0</v>
      </c>
      <c r="M95" s="161">
        <v>0</v>
      </c>
      <c r="N95" s="161">
        <v>0</v>
      </c>
      <c r="O95" s="161">
        <v>0</v>
      </c>
      <c r="P95" s="161">
        <v>0</v>
      </c>
      <c r="Q95" s="161">
        <v>0</v>
      </c>
      <c r="R95" s="161">
        <v>0</v>
      </c>
      <c r="S95" s="161">
        <v>0</v>
      </c>
      <c r="T95" s="161">
        <v>0</v>
      </c>
      <c r="U95" s="161">
        <v>0</v>
      </c>
      <c r="V95" s="161">
        <v>0</v>
      </c>
      <c r="W95" s="161">
        <v>0</v>
      </c>
      <c r="X95" s="161">
        <v>0</v>
      </c>
      <c r="AB95" s="161" t="s">
        <v>241</v>
      </c>
      <c r="AC95" s="161" t="s">
        <v>242</v>
      </c>
      <c r="AD95" s="161" t="s">
        <v>242</v>
      </c>
      <c r="AE95" s="161" t="s">
        <v>242</v>
      </c>
      <c r="AF95" s="161" t="s">
        <v>242</v>
      </c>
      <c r="AG95" s="161" t="s">
        <v>241</v>
      </c>
      <c r="AH95" s="161" t="s">
        <v>242</v>
      </c>
      <c r="AI95" s="161">
        <v>20150801</v>
      </c>
      <c r="AJ95" s="161">
        <v>20160525</v>
      </c>
      <c r="AK95" s="161" t="s">
        <v>869</v>
      </c>
      <c r="AL95" t="s">
        <v>1076</v>
      </c>
      <c r="AM95" t="s">
        <v>884</v>
      </c>
      <c r="AN95">
        <v>3</v>
      </c>
      <c r="AO95" t="s">
        <v>870</v>
      </c>
      <c r="AP95">
        <v>10</v>
      </c>
      <c r="AQ95">
        <v>107</v>
      </c>
      <c r="AR95">
        <v>2209</v>
      </c>
      <c r="AS95">
        <v>421</v>
      </c>
      <c r="AT95">
        <v>307</v>
      </c>
      <c r="AU95">
        <v>1252</v>
      </c>
      <c r="AV95">
        <v>125</v>
      </c>
      <c r="AW95">
        <v>66</v>
      </c>
      <c r="AX95">
        <v>20.033349999999999</v>
      </c>
      <c r="AY95">
        <v>10.2727</v>
      </c>
      <c r="AZ95">
        <v>3.4516</v>
      </c>
      <c r="BA95">
        <v>206.95009999999999</v>
      </c>
      <c r="BB95">
        <v>36265</v>
      </c>
      <c r="BC95">
        <v>75.247524752000004</v>
      </c>
      <c r="BD95">
        <v>72.131147540000001</v>
      </c>
      <c r="BE95">
        <v>610</v>
      </c>
      <c r="BF95">
        <v>513</v>
      </c>
      <c r="BG95">
        <v>40</v>
      </c>
      <c r="BH95">
        <v>91</v>
      </c>
      <c r="BI95">
        <v>5</v>
      </c>
      <c r="BJ95">
        <v>0</v>
      </c>
      <c r="BK95">
        <v>104</v>
      </c>
      <c r="BL95">
        <v>0</v>
      </c>
      <c r="BM95" t="s">
        <v>1080</v>
      </c>
      <c r="BN95" t="s">
        <v>1079</v>
      </c>
      <c r="ET95" s="161">
        <v>5</v>
      </c>
      <c r="EU95" s="161">
        <v>87</v>
      </c>
      <c r="EV95" s="161">
        <v>29</v>
      </c>
      <c r="EW95" s="161">
        <v>5246</v>
      </c>
      <c r="EX95" s="161">
        <v>0</v>
      </c>
      <c r="EY95" s="161">
        <v>0</v>
      </c>
      <c r="EZ95" s="161">
        <v>54</v>
      </c>
      <c r="FA95" s="161">
        <v>73</v>
      </c>
      <c r="FB95" s="161">
        <v>47</v>
      </c>
      <c r="FC95" s="161">
        <v>68</v>
      </c>
      <c r="FD95" s="161">
        <v>1</v>
      </c>
      <c r="FE95" s="161">
        <v>2</v>
      </c>
      <c r="FF95" s="159">
        <v>42436</v>
      </c>
      <c r="FG95" s="161">
        <v>54</v>
      </c>
      <c r="FH95" s="161">
        <v>73</v>
      </c>
      <c r="FI95" s="161">
        <v>50</v>
      </c>
      <c r="FJ95" s="161">
        <v>38</v>
      </c>
      <c r="FK95" s="161">
        <v>75</v>
      </c>
      <c r="FL95" s="159">
        <v>42349</v>
      </c>
      <c r="FM95" s="161">
        <v>46</v>
      </c>
      <c r="FN95" s="161">
        <v>68</v>
      </c>
      <c r="FO95" s="161">
        <v>30</v>
      </c>
      <c r="FP95" s="161">
        <v>50</v>
      </c>
      <c r="FQ95" s="161">
        <v>63</v>
      </c>
      <c r="FR95" s="159">
        <v>42305</v>
      </c>
      <c r="FS95" s="161">
        <v>47</v>
      </c>
      <c r="FT95" s="161">
        <v>68</v>
      </c>
      <c r="FU95" s="161">
        <v>33</v>
      </c>
      <c r="FV95" s="161">
        <v>40</v>
      </c>
      <c r="FW95" s="161">
        <v>75</v>
      </c>
      <c r="HN95" s="161" t="s">
        <v>884</v>
      </c>
      <c r="JB95" s="161" t="s">
        <v>884</v>
      </c>
      <c r="JC95" s="161">
        <v>22</v>
      </c>
      <c r="JD95" s="161">
        <v>9</v>
      </c>
      <c r="JE95" s="161">
        <v>31</v>
      </c>
      <c r="JF95" s="161">
        <v>43102</v>
      </c>
      <c r="JG95" s="159">
        <v>42500</v>
      </c>
      <c r="JH95" s="161">
        <v>856</v>
      </c>
      <c r="JI95" s="159">
        <v>42242</v>
      </c>
      <c r="JJ95" s="161">
        <v>668</v>
      </c>
      <c r="JK95" s="161">
        <v>16</v>
      </c>
      <c r="JL95" s="159">
        <v>42346</v>
      </c>
      <c r="JM95" s="161">
        <v>659</v>
      </c>
      <c r="JN95" s="161">
        <v>13</v>
      </c>
      <c r="JO95" s="159">
        <v>42500</v>
      </c>
      <c r="JP95" s="161">
        <v>856</v>
      </c>
      <c r="JQ95" s="161">
        <v>21</v>
      </c>
      <c r="MN95" t="str">
        <f t="shared" si="87"/>
        <v>YesNoNoNoYesNo</v>
      </c>
      <c r="MO95" t="str">
        <f>IF(AND(MN95="NoNoNoNoNoNo",JI95=""),"No Programs",VLOOKUP(MN95,Lookups!$DA$4:$DB$67,2,FALSE))</f>
        <v>READ 180 Only</v>
      </c>
      <c r="MP95">
        <f t="shared" si="88"/>
        <v>1</v>
      </c>
      <c r="MQ95" t="str">
        <f t="shared" si="89"/>
        <v>READ 180 User</v>
      </c>
      <c r="MR95" t="str">
        <f>Directions!$D$3</f>
        <v>Usage</v>
      </c>
      <c r="MS95" t="str">
        <f>VLOOKUP(MQ95,Lookups!$CU$71:$CV$80,2,FALSE)</f>
        <v>READ 180 Record</v>
      </c>
      <c r="MT95">
        <f t="shared" si="90"/>
        <v>1</v>
      </c>
      <c r="MU95">
        <f t="shared" si="91"/>
        <v>1</v>
      </c>
      <c r="MV95">
        <f t="shared" si="92"/>
        <v>1</v>
      </c>
      <c r="MW95">
        <f t="shared" si="93"/>
        <v>1</v>
      </c>
      <c r="MX95">
        <f t="shared" si="94"/>
        <v>36.857142857142854</v>
      </c>
      <c r="MY95" t="str">
        <f t="shared" si="95"/>
        <v>Not Used</v>
      </c>
      <c r="MZ95">
        <f t="shared" si="96"/>
        <v>0</v>
      </c>
      <c r="NA95" t="str">
        <f t="shared" si="97"/>
        <v>Not Available</v>
      </c>
      <c r="NB95" t="str">
        <f t="shared" si="98"/>
        <v>Not Available</v>
      </c>
      <c r="NC95" t="str">
        <f t="shared" si="99"/>
        <v>4 Not Indicated</v>
      </c>
      <c r="ND95" t="str">
        <f t="shared" si="100"/>
        <v>4 Not Indicated</v>
      </c>
      <c r="NE95" t="str">
        <f t="shared" si="101"/>
        <v>4 Not Indicated</v>
      </c>
      <c r="NF95" t="str">
        <f t="shared" si="102"/>
        <v>4 Not Indicated</v>
      </c>
      <c r="NG95" t="str">
        <f t="shared" si="103"/>
        <v>4 Not Indicated</v>
      </c>
      <c r="NH95" s="159">
        <f t="shared" si="104"/>
        <v>42500</v>
      </c>
      <c r="NI95">
        <f t="shared" si="105"/>
        <v>856</v>
      </c>
      <c r="NJ95" s="159">
        <f t="shared" si="106"/>
        <v>42500</v>
      </c>
      <c r="NK95">
        <f t="shared" si="107"/>
        <v>856</v>
      </c>
      <c r="NL95">
        <f t="shared" si="108"/>
        <v>36.857142857142854</v>
      </c>
      <c r="NM95">
        <f t="shared" si="109"/>
        <v>1</v>
      </c>
      <c r="NN95">
        <f>IF(OR(E95="PK",E95="K",JJ95=""),"Null",INDEX(Lookups!$EZ$4:$FW$18,MATCH($JJ95,Lookups!$EY$4:$EY$18,1),MATCH($E95,Lookups!$EZ$3:$FW$3,0)))</f>
        <v>85</v>
      </c>
      <c r="NO95">
        <f>IF(OR(E95="PK",E95="K",JJ95=""),"Null",INDEX(Lookups!$EZ$4:$FW$18,MATCH($JJ95,Lookups!$EY$4:$EY$18,1),MATCH($E95,Lookups!$EZ$3:$FW$3,0) + 1))</f>
        <v>130</v>
      </c>
      <c r="NP95">
        <f t="shared" si="110"/>
        <v>170</v>
      </c>
      <c r="NQ95" t="str">
        <f t="shared" si="111"/>
        <v>No PI Needed</v>
      </c>
      <c r="NR95" t="str">
        <f t="shared" si="112"/>
        <v>No PI Needed</v>
      </c>
      <c r="NS95" t="str">
        <f t="shared" si="113"/>
        <v>600L to 799L</v>
      </c>
      <c r="NT95" t="str">
        <f t="shared" si="114"/>
        <v>800L to 999L</v>
      </c>
      <c r="NU95" t="str">
        <f t="shared" si="115"/>
        <v>800L to 999L</v>
      </c>
      <c r="NV95" s="183" t="str">
        <f t="array" ref="NV95">IF($NL95="No RI Tests","No RI Tests",VLOOKUP(IF(AND(E95="K",JJ95&lt;280),3,IF(AND(E95="K",JJ95&gt;=280),4,MAX(IF(E95=Lookups!$DF$6:$DF$99,IF(JJ95&gt;=Lookups!$DG$6:$DG$99,Lookups!$DH$6:$DH$99))))),Lookups!$DE$104:$DG$108,2,FALSE))</f>
        <v>2 Basic</v>
      </c>
      <c r="NW95" s="161" t="str">
        <f t="array" ref="NW95">IF($NL95="No RI Tests","No RI Tests",VLOOKUP(IF(AND(E95="K",JH95&lt;280),3,IF(AND(E95="K",JH95&gt;=280),4,MAX(IF(E95=Lookups!$DF$6:$DF$99,IF(NI95&gt;=Lookups!$DG$6:$DG$99,Lookups!$DH$6:$DH$99))))),Lookups!$DE$104:$DG$108,2,FALSE))</f>
        <v>3 Proficient</v>
      </c>
      <c r="NX95" s="161" t="str">
        <f t="array" ref="NX95">IF($NL95="No RI Tests","No RI Tests",VLOOKUP(IF(AND(E95="K",NK95&lt;280),3,IF(AND(E95="K",NK95&gt;=280),4,MAX(IF(E95=Lookups!$DF$6:$DF$99,IF(NK95&gt;=Lookups!$DG$6:$DG$99,Lookups!$DH$6:$DH$99))))),Lookups!$DE$104:$DG$108,2,FALSE))</f>
        <v>3 Proficient</v>
      </c>
      <c r="NY95">
        <f t="shared" si="116"/>
        <v>0</v>
      </c>
      <c r="NZ95">
        <f t="shared" si="117"/>
        <v>1</v>
      </c>
      <c r="OA95" t="str">
        <f t="shared" si="118"/>
        <v>Improved Performance Level</v>
      </c>
      <c r="OB95" s="161" t="str">
        <f t="array" ref="OB95">IF($NL95="No RI Tests","No RI Tests",IF(E95="K","N/A",VLOOKUP(MAX(IF(E95=Lookups!$DF$6:$DF$99,IF(JJ95&gt;=Lookups!$DG$6:$DG$99,Lookups!$DI$6:$DI$99))),Lookups!$DE$104:$DG$108,3,FALSE)))</f>
        <v>1 Limited</v>
      </c>
      <c r="OC95" s="161" t="str">
        <f t="array" ref="OC95">IF($NL95="No RI Tests","No RI Tests",IF(E95="K","N/A",VLOOKUP(MAX(IF(E95=Lookups!$DF$6:$DF$99,IF(NI95&gt;=Lookups!$DG$6:$DG$99,Lookups!$DI$6:$DI$99))),Lookups!$DE$104:$DG$108,3,FALSE)))</f>
        <v>2 Partial</v>
      </c>
      <c r="OD95" s="161" t="str">
        <f t="array" ref="OD95">IF($NL95="No RI Tests","No RI Tests",IF(E95="K","N/A",VLOOKUP(MAX(IF(E95=Lookups!$DF$6:$DF$99,IF(NK95&gt;=Lookups!$DG$6:$DG$99,Lookups!$DI$6:$DI$99))),Lookups!$DE$104:$DG$108,3,FALSE)))</f>
        <v>2 Partial</v>
      </c>
      <c r="OE95">
        <f t="shared" si="119"/>
        <v>0</v>
      </c>
      <c r="OF95">
        <f t="shared" si="120"/>
        <v>1</v>
      </c>
      <c r="OG95" t="str">
        <f t="shared" si="121"/>
        <v>Improved Performance Level</v>
      </c>
      <c r="OH95">
        <f t="shared" si="122"/>
        <v>188</v>
      </c>
      <c r="OI95">
        <f t="shared" si="123"/>
        <v>1</v>
      </c>
      <c r="OJ95">
        <f t="shared" si="124"/>
        <v>1</v>
      </c>
      <c r="OK95">
        <f t="shared" si="125"/>
        <v>1</v>
      </c>
      <c r="OL95">
        <f t="shared" si="126"/>
        <v>1.7488372093023257</v>
      </c>
      <c r="OM95" t="str">
        <f t="shared" si="127"/>
        <v>Fall Administration</v>
      </c>
      <c r="ON95" t="str">
        <f t="shared" si="128"/>
        <v>Spring Administration</v>
      </c>
      <c r="OO95" t="str">
        <f t="shared" si="129"/>
        <v>Fall to Spring-Full Year RI</v>
      </c>
      <c r="OP95" t="str">
        <f ca="1">IF(AND(HR95&lt;&gt;"",JJ95&lt;600),IF(HT95="Advancing","Tier 2","Tier 3"),IF(JI95="","Null",IF(OR(E95="K",E95&lt;3),"FRA Recommended",IF(JJ95&gt;=IF(E95&lt;6,400,600),IF(JJ95&lt;VLOOKUP(E95,Lookups!$AP$3:$AR$16,3,FALSE),"Tier 2","Core"),IF(JJ95&lt;400,IF(RAND()&lt;0.81,"Tier 3","Tier 2"),IF(RAND()&lt;0.51,"Tier 3","Tier 2"))))))</f>
        <v>Tier 2</v>
      </c>
      <c r="OQ95" t="str">
        <f t="shared" si="130"/>
        <v>Average Reading Invt. at Least 15 Minutes Long</v>
      </c>
      <c r="OR95">
        <f t="shared" si="131"/>
        <v>0</v>
      </c>
      <c r="OS95">
        <f t="shared" si="132"/>
        <v>1</v>
      </c>
      <c r="OT95">
        <f t="shared" si="133"/>
        <v>197</v>
      </c>
      <c r="OU95" s="159" t="str">
        <f t="shared" si="134"/>
        <v>No PI Tests</v>
      </c>
      <c r="OV95" t="str">
        <f t="shared" si="135"/>
        <v>No PI Tests</v>
      </c>
      <c r="OW95" t="str">
        <f t="shared" si="136"/>
        <v>No PI Tests</v>
      </c>
      <c r="OX95" t="str">
        <f t="shared" si="137"/>
        <v>No PI Tests</v>
      </c>
      <c r="OY95" t="str">
        <f t="shared" si="138"/>
        <v>No PI Tests</v>
      </c>
      <c r="OZ95" t="str">
        <f t="shared" si="139"/>
        <v>No PI Tests</v>
      </c>
      <c r="PA95" s="159" t="str">
        <f t="shared" si="140"/>
        <v>No PI Tests</v>
      </c>
      <c r="PB95" t="str">
        <f t="shared" si="141"/>
        <v>No PI Tests</v>
      </c>
      <c r="PC95" t="str">
        <f t="shared" si="142"/>
        <v>No PI Tests</v>
      </c>
      <c r="PD95" t="str">
        <f t="shared" si="143"/>
        <v>No PI Tests</v>
      </c>
      <c r="PE95" t="str">
        <f t="shared" si="144"/>
        <v>No PI Tests</v>
      </c>
      <c r="PF95" t="str">
        <f t="shared" si="145"/>
        <v>No PI Tests</v>
      </c>
      <c r="PG95" t="str">
        <f t="shared" si="146"/>
        <v>No PI Tests</v>
      </c>
      <c r="PH95">
        <f t="shared" si="147"/>
        <v>0</v>
      </c>
      <c r="PI95">
        <f t="shared" si="148"/>
        <v>0</v>
      </c>
      <c r="PJ95" t="str">
        <f t="shared" si="149"/>
        <v>Null</v>
      </c>
      <c r="PK95" t="str">
        <f>IF(HR95="","Null",IF(E95&lt;3,"Null",IF(HU95=0,0,IF(HS95="Form 1",VLOOKUP(HU95,Lookups!$BE$3:$BP$63,E95,FALSE),IF(HS95="Form 2",VLOOKUP(HU95,Lookups!$BE$67:$BP$127,E95,FALSE),VLOOKUP(HU95,Lookups!$BE$130:$BP$190,E95,FALSE))))))</f>
        <v>Null</v>
      </c>
      <c r="PL95" t="str">
        <f t="shared" si="150"/>
        <v>Null</v>
      </c>
      <c r="PM95" t="str">
        <f>IF($PH95=0,"Null",IF(E95&lt;3,"Null",IF(OX95=0,0,IF(OV95="Form 1",VLOOKUP(OX95,Lookups!$BE$3:$BP$63,E95,FALSE),IF(OV95="Form 2",VLOOKUP(OX95,Lookups!$BE$67:$BP$127,E95,FALSE),VLOOKUP(OX95,Lookups!$BE$130:$BP$190,E95,FALSE))))))</f>
        <v>Null</v>
      </c>
      <c r="PN95" t="str">
        <f t="shared" si="151"/>
        <v>Null</v>
      </c>
      <c r="PO95" t="str">
        <f t="shared" si="152"/>
        <v>Null</v>
      </c>
      <c r="PP95" t="str">
        <f t="shared" si="153"/>
        <v>Null</v>
      </c>
      <c r="PQ95" t="str">
        <f>IF(HR95="","Null",IF(E95&lt;3,"Null",IF(HV95=0,0,IF(HS95="Form 1",VLOOKUP(HV95,Lookups!$BR$3:$CC$63,E95,FALSE),IF(HS95="Form 2",VLOOKUP(HV95,Lookups!$BR$67:$CC$127,E95,FALSE),VLOOKUP(HV95,Lookups!$BR$130:$CC$190,E95,FALSE))))))</f>
        <v>Null</v>
      </c>
      <c r="PR95" t="str">
        <f t="shared" si="154"/>
        <v>Null</v>
      </c>
      <c r="PS95" t="str">
        <f>IF(HR95="","Null",IF(E95&lt;3,"Null",IF(OY95=0,0,IF(OW95="Form 1",VLOOKUP(OY95,Lookups!$BR$3:$CC$63,E95,FALSE),IF(OW95="Form 2",VLOOKUP(OY95,Lookups!$BR$67:$CC$127,E95,FALSE),VLOOKUP(OY95,Lookups!$BR$130:$CC$190,E95,FALSE))))))</f>
        <v>Null</v>
      </c>
      <c r="PT95" t="str">
        <f t="shared" si="155"/>
        <v>Null</v>
      </c>
      <c r="PU95" t="str">
        <f t="shared" si="156"/>
        <v>Null</v>
      </c>
      <c r="PV95" t="str">
        <f t="shared" si="157"/>
        <v>Null</v>
      </c>
      <c r="PW95" t="str">
        <f t="shared" si="158"/>
        <v>No PI Tests</v>
      </c>
      <c r="PX95">
        <f t="shared" si="159"/>
        <v>1</v>
      </c>
      <c r="PY95">
        <f t="shared" si="160"/>
        <v>0</v>
      </c>
      <c r="PZ95" t="str">
        <f t="shared" si="161"/>
        <v>Null</v>
      </c>
      <c r="QA95" t="str">
        <f t="shared" si="162"/>
        <v>Null</v>
      </c>
      <c r="QB95" t="str">
        <f t="shared" si="163"/>
        <v>Null</v>
      </c>
      <c r="QC95" t="str">
        <f>IF($MS95="System 44 Record",IF(BQ95&lt;MEDIAN(Directions!$F$3,Directions!$F$6),"Mid-Year Exited Student","Full Year Participant")&amp;IF(BP95&lt;Directions!$F$3,", Started Prior Year",", Started This Year"),"Null")</f>
        <v>Null</v>
      </c>
      <c r="QD95" t="str">
        <f t="shared" si="164"/>
        <v>Null</v>
      </c>
      <c r="QE95">
        <f t="shared" si="165"/>
        <v>1</v>
      </c>
      <c r="QF95">
        <f t="shared" si="166"/>
        <v>1</v>
      </c>
      <c r="QG95">
        <f t="shared" si="167"/>
        <v>1</v>
      </c>
      <c r="QH95">
        <f t="shared" si="168"/>
        <v>3</v>
      </c>
      <c r="QI95">
        <f t="shared" si="169"/>
        <v>0.69666666666666666</v>
      </c>
      <c r="QJ95" t="str">
        <f t="shared" si="170"/>
        <v>Used All 3</v>
      </c>
      <c r="QK95" t="str">
        <f t="shared" si="171"/>
        <v>100 or More Sessions</v>
      </c>
      <c r="QL95" t="str">
        <f t="shared" si="172"/>
        <v>9 to 12 Segments</v>
      </c>
      <c r="QM95" t="str">
        <f>IF($MS95="READ 180 Record",IF(AQ95="","Null",VLOOKUP(JJ95,Lookups!$DX$3:$EB$2054,AN95+1,FALSE)),"Null")</f>
        <v>Level Matches Lexile Score</v>
      </c>
      <c r="QN95" t="str">
        <f t="shared" si="173"/>
        <v>Null</v>
      </c>
    </row>
    <row r="96" spans="1:456" x14ac:dyDescent="0.25">
      <c r="A96" s="161" t="s">
        <v>1447</v>
      </c>
      <c r="B96" s="161" t="s">
        <v>1447</v>
      </c>
      <c r="C96" s="161" t="s">
        <v>1447</v>
      </c>
      <c r="D96" s="161" t="s">
        <v>1447</v>
      </c>
      <c r="E96" s="161">
        <v>8</v>
      </c>
      <c r="F96" s="161" t="s">
        <v>1447</v>
      </c>
      <c r="G96" s="161" t="s">
        <v>880</v>
      </c>
      <c r="H96" s="161" t="s">
        <v>881</v>
      </c>
      <c r="K96" s="161">
        <v>0</v>
      </c>
      <c r="L96" s="161">
        <v>0</v>
      </c>
      <c r="M96" s="161">
        <v>0</v>
      </c>
      <c r="N96" s="161">
        <v>0</v>
      </c>
      <c r="O96" s="161">
        <v>0</v>
      </c>
      <c r="P96" s="161">
        <v>0</v>
      </c>
      <c r="Q96" s="161">
        <v>0</v>
      </c>
      <c r="R96" s="161">
        <v>0</v>
      </c>
      <c r="S96" s="161">
        <v>0</v>
      </c>
      <c r="T96" s="161">
        <v>0</v>
      </c>
      <c r="U96" s="161">
        <v>0</v>
      </c>
      <c r="V96" s="161">
        <v>0</v>
      </c>
      <c r="W96" s="161">
        <v>0</v>
      </c>
      <c r="X96" s="161">
        <v>0</v>
      </c>
      <c r="AB96" s="161" t="s">
        <v>242</v>
      </c>
      <c r="AC96" s="161" t="s">
        <v>242</v>
      </c>
      <c r="AD96" s="161" t="s">
        <v>242</v>
      </c>
      <c r="AE96" s="161" t="s">
        <v>242</v>
      </c>
      <c r="AF96" s="161" t="s">
        <v>242</v>
      </c>
      <c r="AG96" s="161" t="s">
        <v>242</v>
      </c>
      <c r="AH96" s="161" t="s">
        <v>242</v>
      </c>
      <c r="AI96" s="161">
        <v>20150801</v>
      </c>
      <c r="AJ96" s="161">
        <v>20160525</v>
      </c>
      <c r="AK96" s="161" t="s">
        <v>869</v>
      </c>
      <c r="AL96" t="s">
        <v>1078</v>
      </c>
      <c r="BN96" t="s">
        <v>1079</v>
      </c>
      <c r="ET96" s="161">
        <v>0</v>
      </c>
      <c r="EU96" s="161">
        <v>0</v>
      </c>
      <c r="EV96" s="161">
        <v>0</v>
      </c>
      <c r="EW96" s="161">
        <v>0</v>
      </c>
      <c r="EX96" s="161">
        <v>0</v>
      </c>
      <c r="EY96" s="161">
        <v>0</v>
      </c>
      <c r="EZ96" s="161">
        <v>0</v>
      </c>
      <c r="FA96" s="161">
        <v>0</v>
      </c>
      <c r="FB96" s="161">
        <v>0</v>
      </c>
      <c r="FC96" s="161">
        <v>0</v>
      </c>
      <c r="FD96" s="161">
        <v>0</v>
      </c>
      <c r="FE96" s="161">
        <v>0</v>
      </c>
      <c r="HN96" s="161" t="s">
        <v>881</v>
      </c>
      <c r="JB96" s="161" t="s">
        <v>881</v>
      </c>
      <c r="JC96" s="161">
        <v>0</v>
      </c>
      <c r="JD96" s="161">
        <v>0</v>
      </c>
      <c r="JE96" s="161">
        <v>0</v>
      </c>
      <c r="JF96" s="161">
        <v>0</v>
      </c>
      <c r="MN96" t="str">
        <f t="shared" si="87"/>
        <v>NoNoNoNoNoNo</v>
      </c>
      <c r="MO96" t="str">
        <f>IF(AND(MN96="NoNoNoNoNoNo",JI96=""),"No Programs",VLOOKUP(MN96,Lookups!$DA$4:$DB$67,2,FALSE))</f>
        <v>No Programs</v>
      </c>
      <c r="MP96">
        <f t="shared" si="88"/>
        <v>0</v>
      </c>
      <c r="MQ96" t="str">
        <f t="shared" si="89"/>
        <v>No Program Use</v>
      </c>
      <c r="MR96" t="str">
        <f>Directions!$D$3</f>
        <v>Usage</v>
      </c>
      <c r="MS96" t="str">
        <f>VLOOKUP(MQ96,Lookups!$CU$71:$CV$80,2,FALSE)</f>
        <v>Exclude</v>
      </c>
      <c r="MT96">
        <f t="shared" si="90"/>
        <v>0</v>
      </c>
      <c r="MU96">
        <f t="shared" si="91"/>
        <v>0</v>
      </c>
      <c r="MV96">
        <f t="shared" si="92"/>
        <v>0</v>
      </c>
      <c r="MW96">
        <f t="shared" si="93"/>
        <v>0</v>
      </c>
      <c r="MX96">
        <f t="shared" si="94"/>
        <v>0</v>
      </c>
      <c r="MY96" t="str">
        <f t="shared" si="95"/>
        <v>Not Used</v>
      </c>
      <c r="MZ96">
        <f t="shared" si="96"/>
        <v>0</v>
      </c>
      <c r="NA96" t="str">
        <f t="shared" si="97"/>
        <v>Not Available</v>
      </c>
      <c r="NB96" t="str">
        <f t="shared" si="98"/>
        <v>Not Available</v>
      </c>
      <c r="NC96" t="str">
        <f t="shared" si="99"/>
        <v>4 Not Indicated</v>
      </c>
      <c r="ND96" t="str">
        <f t="shared" si="100"/>
        <v>4 Not Indicated</v>
      </c>
      <c r="NE96" t="str">
        <f t="shared" si="101"/>
        <v>4 Not Indicated</v>
      </c>
      <c r="NF96" t="str">
        <f t="shared" si="102"/>
        <v>4 Not Indicated</v>
      </c>
      <c r="NG96" t="str">
        <f t="shared" si="103"/>
        <v>4 Not Indicated</v>
      </c>
      <c r="NH96" s="159" t="str">
        <f t="shared" si="104"/>
        <v>Null</v>
      </c>
      <c r="NI96" t="str">
        <f t="shared" si="105"/>
        <v>Null</v>
      </c>
      <c r="NJ96" s="159" t="str">
        <f t="shared" si="106"/>
        <v>Null</v>
      </c>
      <c r="NK96" t="str">
        <f t="shared" si="107"/>
        <v>Null</v>
      </c>
      <c r="NL96" t="str">
        <f t="shared" si="108"/>
        <v>No RI Tests</v>
      </c>
      <c r="NM96">
        <f t="shared" si="109"/>
        <v>0</v>
      </c>
      <c r="NN96" t="str">
        <f>IF(OR(E96="PK",E96="K",JJ96=""),"Null",INDEX(Lookups!$EZ$4:$FW$18,MATCH($JJ96,Lookups!$EY$4:$EY$18,1),MATCH($E96,Lookups!$EZ$3:$FW$3,0)))</f>
        <v>Null</v>
      </c>
      <c r="NO96" t="str">
        <f>IF(OR(E96="PK",E96="K",JJ96=""),"Null",INDEX(Lookups!$EZ$4:$FW$18,MATCH($JJ96,Lookups!$EY$4:$EY$18,1),MATCH($E96,Lookups!$EZ$3:$FW$3,0) + 1))</f>
        <v>Null</v>
      </c>
      <c r="NP96" t="str">
        <f t="shared" si="110"/>
        <v>Null</v>
      </c>
      <c r="NQ96" t="str">
        <f t="shared" si="111"/>
        <v>Null</v>
      </c>
      <c r="NR96" t="str">
        <f t="shared" si="112"/>
        <v>Null</v>
      </c>
      <c r="NS96" t="str">
        <f t="shared" si="113"/>
        <v>No RI Tests</v>
      </c>
      <c r="NT96" t="str">
        <f t="shared" si="114"/>
        <v>No RI Tests</v>
      </c>
      <c r="NU96" t="str">
        <f t="shared" si="115"/>
        <v>No RI Tests</v>
      </c>
      <c r="NV96" s="183" t="str">
        <f t="array" ref="NV96">IF($NL96="No RI Tests","No RI Tests",VLOOKUP(IF(AND(E96="K",JJ96&lt;280),3,IF(AND(E96="K",JJ96&gt;=280),4,MAX(IF(E96=Lookups!$DF$6:$DF$99,IF(JJ96&gt;=Lookups!$DG$6:$DG$99,Lookups!$DH$6:$DH$99))))),Lookups!$DE$104:$DG$108,2,FALSE))</f>
        <v>No RI Tests</v>
      </c>
      <c r="NW96" s="161" t="str">
        <f t="array" ref="NW96">IF($NL96="No RI Tests","No RI Tests",VLOOKUP(IF(AND(E96="K",JH96&lt;280),3,IF(AND(E96="K",JH96&gt;=280),4,MAX(IF(E96=Lookups!$DF$6:$DF$99,IF(NI96&gt;=Lookups!$DG$6:$DG$99,Lookups!$DH$6:$DH$99))))),Lookups!$DE$104:$DG$108,2,FALSE))</f>
        <v>No RI Tests</v>
      </c>
      <c r="NX96" s="161" t="str">
        <f t="array" ref="NX96">IF($NL96="No RI Tests","No RI Tests",VLOOKUP(IF(AND(E96="K",NK96&lt;280),3,IF(AND(E96="K",NK96&gt;=280),4,MAX(IF(E96=Lookups!$DF$6:$DF$99,IF(NK96&gt;=Lookups!$DG$6:$DG$99,Lookups!$DH$6:$DH$99))))),Lookups!$DE$104:$DG$108,2,FALSE))</f>
        <v>No RI Tests</v>
      </c>
      <c r="NY96" t="str">
        <f t="shared" si="116"/>
        <v>Null</v>
      </c>
      <c r="NZ96" t="str">
        <f t="shared" si="117"/>
        <v>Null</v>
      </c>
      <c r="OA96" t="str">
        <f t="shared" si="118"/>
        <v>No RI for Comparison</v>
      </c>
      <c r="OB96" s="161" t="str">
        <f t="array" ref="OB96">IF($NL96="No RI Tests","No RI Tests",IF(E96="K","N/A",VLOOKUP(MAX(IF(E96=Lookups!$DF$6:$DF$99,IF(JJ96&gt;=Lookups!$DG$6:$DG$99,Lookups!$DI$6:$DI$99))),Lookups!$DE$104:$DG$108,3,FALSE)))</f>
        <v>No RI Tests</v>
      </c>
      <c r="OC96" s="161" t="str">
        <f t="array" ref="OC96">IF($NL96="No RI Tests","No RI Tests",IF(E96="K","N/A",VLOOKUP(MAX(IF(E96=Lookups!$DF$6:$DF$99,IF(NI96&gt;=Lookups!$DG$6:$DG$99,Lookups!$DI$6:$DI$99))),Lookups!$DE$104:$DG$108,3,FALSE)))</f>
        <v>No RI Tests</v>
      </c>
      <c r="OD96" s="161" t="str">
        <f t="array" ref="OD96">IF($NL96="No RI Tests","No RI Tests",IF(E96="K","N/A",VLOOKUP(MAX(IF(E96=Lookups!$DF$6:$DF$99,IF(NK96&gt;=Lookups!$DG$6:$DG$99,Lookups!$DI$6:$DI$99))),Lookups!$DE$104:$DG$108,3,FALSE)))</f>
        <v>No RI Tests</v>
      </c>
      <c r="OE96" t="str">
        <f t="shared" si="119"/>
        <v>Null</v>
      </c>
      <c r="OF96" t="str">
        <f t="shared" si="120"/>
        <v>Null</v>
      </c>
      <c r="OG96" t="str">
        <f t="shared" si="121"/>
        <v>No RI for Comparison</v>
      </c>
      <c r="OH96" t="str">
        <f t="shared" si="122"/>
        <v>Null</v>
      </c>
      <c r="OI96" t="str">
        <f t="shared" si="123"/>
        <v>Null</v>
      </c>
      <c r="OJ96" t="str">
        <f t="shared" si="124"/>
        <v>Null</v>
      </c>
      <c r="OK96" t="str">
        <f t="shared" si="125"/>
        <v>Null</v>
      </c>
      <c r="OL96" t="str">
        <f t="shared" si="126"/>
        <v>Null</v>
      </c>
      <c r="OM96" t="str">
        <f t="shared" si="127"/>
        <v>Null</v>
      </c>
      <c r="ON96" t="str">
        <f t="shared" si="128"/>
        <v>Null</v>
      </c>
      <c r="OO96" t="str">
        <f t="shared" si="129"/>
        <v>Null RI</v>
      </c>
      <c r="OP96" t="str">
        <f ca="1">IF(AND(HR96&lt;&gt;"",JJ96&lt;600),IF(HT96="Advancing","Tier 2","Tier 3"),IF(JI96="","Null",IF(OR(E96="K",E96&lt;3),"FRA Recommended",IF(JJ96&gt;=IF(E96&lt;6,400,600),IF(JJ96&lt;VLOOKUP(E96,Lookups!$AP$3:$AR$16,3,FALSE),"Tier 2","Core"),IF(JJ96&lt;400,IF(RAND()&lt;0.81,"Tier 3","Tier 2"),IF(RAND()&lt;0.51,"Tier 3","Tier 2"))))))</f>
        <v>Null</v>
      </c>
      <c r="OQ96" t="str">
        <f t="shared" si="130"/>
        <v>Null</v>
      </c>
      <c r="OR96" t="str">
        <f t="shared" si="131"/>
        <v>Null</v>
      </c>
      <c r="OS96" t="str">
        <f t="shared" si="132"/>
        <v>Null</v>
      </c>
      <c r="OT96" t="str">
        <f t="shared" si="133"/>
        <v>No RI Tests</v>
      </c>
      <c r="OU96" s="159" t="str">
        <f t="shared" si="134"/>
        <v>No PI Tests</v>
      </c>
      <c r="OV96" t="str">
        <f t="shared" si="135"/>
        <v>No PI Tests</v>
      </c>
      <c r="OW96" t="str">
        <f t="shared" si="136"/>
        <v>No PI Tests</v>
      </c>
      <c r="OX96" t="str">
        <f t="shared" si="137"/>
        <v>No PI Tests</v>
      </c>
      <c r="OY96" t="str">
        <f t="shared" si="138"/>
        <v>No PI Tests</v>
      </c>
      <c r="OZ96" t="str">
        <f t="shared" si="139"/>
        <v>No PI Tests</v>
      </c>
      <c r="PA96" s="159" t="str">
        <f t="shared" si="140"/>
        <v>No PI Tests</v>
      </c>
      <c r="PB96" t="str">
        <f t="shared" si="141"/>
        <v>No PI Tests</v>
      </c>
      <c r="PC96" t="str">
        <f t="shared" si="142"/>
        <v>No PI Tests</v>
      </c>
      <c r="PD96" t="str">
        <f t="shared" si="143"/>
        <v>No PI Tests</v>
      </c>
      <c r="PE96" t="str">
        <f t="shared" si="144"/>
        <v>No PI Tests</v>
      </c>
      <c r="PF96" t="str">
        <f t="shared" si="145"/>
        <v>No PI Tests</v>
      </c>
      <c r="PG96" t="str">
        <f t="shared" si="146"/>
        <v>No PI Tests</v>
      </c>
      <c r="PH96">
        <f t="shared" si="147"/>
        <v>0</v>
      </c>
      <c r="PI96">
        <f t="shared" si="148"/>
        <v>0</v>
      </c>
      <c r="PJ96" t="str">
        <f t="shared" si="149"/>
        <v>Null</v>
      </c>
      <c r="PK96" t="str">
        <f>IF(HR96="","Null",IF(E96&lt;3,"Null",IF(HU96=0,0,IF(HS96="Form 1",VLOOKUP(HU96,Lookups!$BE$3:$BP$63,E96,FALSE),IF(HS96="Form 2",VLOOKUP(HU96,Lookups!$BE$67:$BP$127,E96,FALSE),VLOOKUP(HU96,Lookups!$BE$130:$BP$190,E96,FALSE))))))</f>
        <v>Null</v>
      </c>
      <c r="PL96" t="str">
        <f t="shared" si="150"/>
        <v>Null</v>
      </c>
      <c r="PM96" t="str">
        <f>IF($PH96=0,"Null",IF(E96&lt;3,"Null",IF(OX96=0,0,IF(OV96="Form 1",VLOOKUP(OX96,Lookups!$BE$3:$BP$63,E96,FALSE),IF(OV96="Form 2",VLOOKUP(OX96,Lookups!$BE$67:$BP$127,E96,FALSE),VLOOKUP(OX96,Lookups!$BE$130:$BP$190,E96,FALSE))))))</f>
        <v>Null</v>
      </c>
      <c r="PN96" t="str">
        <f t="shared" si="151"/>
        <v>Null</v>
      </c>
      <c r="PO96" t="str">
        <f t="shared" si="152"/>
        <v>Null</v>
      </c>
      <c r="PP96" t="str">
        <f t="shared" si="153"/>
        <v>Null</v>
      </c>
      <c r="PQ96" t="str">
        <f>IF(HR96="","Null",IF(E96&lt;3,"Null",IF(HV96=0,0,IF(HS96="Form 1",VLOOKUP(HV96,Lookups!$BR$3:$CC$63,E96,FALSE),IF(HS96="Form 2",VLOOKUP(HV96,Lookups!$BR$67:$CC$127,E96,FALSE),VLOOKUP(HV96,Lookups!$BR$130:$CC$190,E96,FALSE))))))</f>
        <v>Null</v>
      </c>
      <c r="PR96" t="str">
        <f t="shared" si="154"/>
        <v>Null</v>
      </c>
      <c r="PS96" t="str">
        <f>IF(HR96="","Null",IF(E96&lt;3,"Null",IF(OY96=0,0,IF(OW96="Form 1",VLOOKUP(OY96,Lookups!$BR$3:$CC$63,E96,FALSE),IF(OW96="Form 2",VLOOKUP(OY96,Lookups!$BR$67:$CC$127,E96,FALSE),VLOOKUP(OY96,Lookups!$BR$130:$CC$190,E96,FALSE))))))</f>
        <v>Null</v>
      </c>
      <c r="PT96" t="str">
        <f t="shared" si="155"/>
        <v>Null</v>
      </c>
      <c r="PU96" t="str">
        <f t="shared" si="156"/>
        <v>Null</v>
      </c>
      <c r="PV96" t="str">
        <f t="shared" si="157"/>
        <v>Null</v>
      </c>
      <c r="PW96" t="str">
        <f t="shared" si="158"/>
        <v>No PI Tests</v>
      </c>
      <c r="PX96">
        <f t="shared" si="159"/>
        <v>0</v>
      </c>
      <c r="PY96">
        <f t="shared" si="160"/>
        <v>0</v>
      </c>
      <c r="PZ96" t="str">
        <f t="shared" si="161"/>
        <v>Null</v>
      </c>
      <c r="QA96" t="str">
        <f t="shared" si="162"/>
        <v>Null</v>
      </c>
      <c r="QB96" t="str">
        <f t="shared" si="163"/>
        <v>Null</v>
      </c>
      <c r="QC96" t="str">
        <f>IF($MS96="System 44 Record",IF(BQ96&lt;MEDIAN(Directions!$F$3,Directions!$F$6),"Mid-Year Exited Student","Full Year Participant")&amp;IF(BP96&lt;Directions!$F$3,", Started Prior Year",", Started This Year"),"Null")</f>
        <v>Null</v>
      </c>
      <c r="QD96" t="str">
        <f t="shared" si="164"/>
        <v>Null</v>
      </c>
      <c r="QE96">
        <f t="shared" si="165"/>
        <v>0</v>
      </c>
      <c r="QF96">
        <f t="shared" si="166"/>
        <v>0</v>
      </c>
      <c r="QG96">
        <f t="shared" si="167"/>
        <v>0</v>
      </c>
      <c r="QH96">
        <f t="shared" si="168"/>
        <v>0</v>
      </c>
      <c r="QI96">
        <f t="shared" si="169"/>
        <v>0</v>
      </c>
      <c r="QJ96" t="str">
        <f t="shared" si="170"/>
        <v>Used None</v>
      </c>
      <c r="QK96" t="str">
        <f t="shared" si="171"/>
        <v>Null</v>
      </c>
      <c r="QL96" t="str">
        <f t="shared" si="172"/>
        <v>Null</v>
      </c>
      <c r="QM96" t="str">
        <f>IF($MS96="READ 180 Record",IF(AQ96="","Null",VLOOKUP(JJ96,Lookups!$DX$3:$EB$2054,AN96+1,FALSE)),"Null")</f>
        <v>Null</v>
      </c>
      <c r="QN96" t="str">
        <f t="shared" si="173"/>
        <v>Null</v>
      </c>
    </row>
    <row r="97" spans="1:456" x14ac:dyDescent="0.25">
      <c r="A97" s="161" t="s">
        <v>1447</v>
      </c>
      <c r="B97" s="161" t="s">
        <v>1447</v>
      </c>
      <c r="C97" s="161" t="s">
        <v>1447</v>
      </c>
      <c r="D97" s="161" t="s">
        <v>1447</v>
      </c>
      <c r="E97" s="161">
        <v>5</v>
      </c>
      <c r="F97" s="161" t="s">
        <v>1447</v>
      </c>
      <c r="G97" s="161" t="s">
        <v>880</v>
      </c>
      <c r="H97" s="161" t="s">
        <v>881</v>
      </c>
      <c r="I97" s="161">
        <v>87</v>
      </c>
      <c r="J97" s="159">
        <v>42501</v>
      </c>
      <c r="K97" s="161">
        <v>0</v>
      </c>
      <c r="L97" s="161">
        <v>0</v>
      </c>
      <c r="M97" s="161">
        <v>0</v>
      </c>
      <c r="N97" s="161">
        <v>0</v>
      </c>
      <c r="O97" s="161">
        <v>0</v>
      </c>
      <c r="P97" s="161">
        <v>0</v>
      </c>
      <c r="Q97" s="161">
        <v>0</v>
      </c>
      <c r="R97" s="161">
        <v>0</v>
      </c>
      <c r="S97" s="161">
        <v>0</v>
      </c>
      <c r="T97" s="161">
        <v>0</v>
      </c>
      <c r="U97" s="161">
        <v>0</v>
      </c>
      <c r="V97" s="161">
        <v>0</v>
      </c>
      <c r="W97" s="161">
        <v>0</v>
      </c>
      <c r="X97" s="161">
        <v>0</v>
      </c>
      <c r="AB97" s="161" t="s">
        <v>242</v>
      </c>
      <c r="AC97" s="161" t="s">
        <v>242</v>
      </c>
      <c r="AD97" s="161" t="s">
        <v>242</v>
      </c>
      <c r="AE97" s="161" t="s">
        <v>242</v>
      </c>
      <c r="AF97" s="161" t="s">
        <v>241</v>
      </c>
      <c r="AG97" s="161" t="s">
        <v>241</v>
      </c>
      <c r="AH97" s="161" t="s">
        <v>242</v>
      </c>
      <c r="AI97" s="161">
        <v>20150801</v>
      </c>
      <c r="AJ97" s="161">
        <v>20160525</v>
      </c>
      <c r="AK97" s="161" t="s">
        <v>869</v>
      </c>
      <c r="AL97" t="s">
        <v>1078</v>
      </c>
      <c r="BN97" t="s">
        <v>1076</v>
      </c>
      <c r="BO97" t="s">
        <v>881</v>
      </c>
      <c r="BP97" s="159">
        <v>42247</v>
      </c>
      <c r="BQ97" s="159">
        <v>42513</v>
      </c>
      <c r="BR97" t="s">
        <v>877</v>
      </c>
      <c r="BS97">
        <v>87</v>
      </c>
      <c r="BT97" s="159">
        <v>42513</v>
      </c>
      <c r="BU97">
        <v>7</v>
      </c>
      <c r="BV97">
        <v>4</v>
      </c>
      <c r="BW97">
        <v>45</v>
      </c>
      <c r="BX97">
        <v>103</v>
      </c>
      <c r="BY97">
        <v>1417</v>
      </c>
      <c r="BZ97">
        <v>1526</v>
      </c>
      <c r="CA97">
        <v>0</v>
      </c>
      <c r="CB97">
        <v>12</v>
      </c>
      <c r="CC97">
        <v>31</v>
      </c>
      <c r="CD97">
        <v>90</v>
      </c>
      <c r="CE97">
        <v>94</v>
      </c>
      <c r="CF97">
        <v>98</v>
      </c>
      <c r="CG97">
        <v>95</v>
      </c>
      <c r="CH97">
        <v>93</v>
      </c>
      <c r="CI97">
        <v>29000</v>
      </c>
      <c r="CJ97">
        <v>2.8824000000000001</v>
      </c>
      <c r="CK97">
        <v>7</v>
      </c>
      <c r="CL97">
        <v>3</v>
      </c>
      <c r="ET97" s="161">
        <v>4</v>
      </c>
      <c r="EU97" s="161">
        <v>37</v>
      </c>
      <c r="EV97" s="161">
        <v>19</v>
      </c>
      <c r="EW97" s="161">
        <v>2234</v>
      </c>
      <c r="EX97" s="161">
        <v>0</v>
      </c>
      <c r="EY97" s="161">
        <v>0</v>
      </c>
      <c r="EZ97" s="161">
        <v>14</v>
      </c>
      <c r="FA97" s="161">
        <v>38</v>
      </c>
      <c r="FB97" s="161">
        <v>23</v>
      </c>
      <c r="FC97" s="161">
        <v>48</v>
      </c>
      <c r="FD97" s="161">
        <v>1</v>
      </c>
      <c r="FE97" s="161">
        <v>1</v>
      </c>
      <c r="FF97" s="159">
        <v>42389</v>
      </c>
      <c r="FG97" s="161">
        <v>14</v>
      </c>
      <c r="FH97" s="161">
        <v>38</v>
      </c>
      <c r="FI97" s="161">
        <v>8</v>
      </c>
      <c r="FJ97" s="161">
        <v>13</v>
      </c>
      <c r="FK97" s="161">
        <v>25</v>
      </c>
      <c r="FL97" s="159">
        <v>42313</v>
      </c>
      <c r="FM97" s="161">
        <v>23</v>
      </c>
      <c r="FN97" s="161">
        <v>48</v>
      </c>
      <c r="FO97" s="161">
        <v>17</v>
      </c>
      <c r="FP97" s="161">
        <v>30</v>
      </c>
      <c r="FQ97" s="161">
        <v>25</v>
      </c>
      <c r="HN97" s="161" t="s">
        <v>881</v>
      </c>
      <c r="HO97" s="159">
        <v>42243</v>
      </c>
      <c r="HP97" s="159">
        <v>42501</v>
      </c>
      <c r="HQ97" s="161">
        <v>3</v>
      </c>
      <c r="HR97" s="159">
        <v>42243</v>
      </c>
      <c r="HS97" s="161" t="s">
        <v>872</v>
      </c>
      <c r="HT97" s="161" t="s">
        <v>878</v>
      </c>
      <c r="HU97" s="161">
        <v>34</v>
      </c>
      <c r="HV97" s="161">
        <v>2</v>
      </c>
      <c r="HW97" s="161">
        <v>0</v>
      </c>
      <c r="HX97" s="159">
        <v>42348</v>
      </c>
      <c r="HY97" s="161" t="s">
        <v>874</v>
      </c>
      <c r="HZ97" s="161" t="s">
        <v>878</v>
      </c>
      <c r="IA97" s="161">
        <v>43</v>
      </c>
      <c r="IB97" s="161">
        <v>4</v>
      </c>
      <c r="IC97" s="161">
        <v>0</v>
      </c>
      <c r="ID97" s="159">
        <v>42501</v>
      </c>
      <c r="IE97" s="161" t="s">
        <v>879</v>
      </c>
      <c r="IF97" s="161" t="s">
        <v>873</v>
      </c>
      <c r="IG97" s="161">
        <v>44</v>
      </c>
      <c r="IH97" s="161">
        <v>14</v>
      </c>
      <c r="II97" s="161">
        <v>0</v>
      </c>
      <c r="JB97" s="161" t="s">
        <v>881</v>
      </c>
      <c r="JC97" s="161">
        <v>28</v>
      </c>
      <c r="JD97" s="161">
        <v>10</v>
      </c>
      <c r="JE97" s="161">
        <v>17</v>
      </c>
      <c r="JF97" s="161">
        <v>24663</v>
      </c>
      <c r="JG97" s="159">
        <v>42501</v>
      </c>
      <c r="JH97" s="161">
        <v>87</v>
      </c>
      <c r="JI97" s="159">
        <v>42243</v>
      </c>
      <c r="JJ97" s="161">
        <v>0</v>
      </c>
      <c r="JK97" s="161">
        <v>8</v>
      </c>
      <c r="JL97" s="159">
        <v>42348</v>
      </c>
      <c r="JM97" s="161">
        <v>0</v>
      </c>
      <c r="JN97" s="161">
        <v>3</v>
      </c>
      <c r="JO97" s="159">
        <v>42501</v>
      </c>
      <c r="JP97" s="161">
        <v>87</v>
      </c>
      <c r="JQ97" s="161">
        <v>7</v>
      </c>
      <c r="MN97" t="str">
        <f t="shared" si="87"/>
        <v>NoNoNoYesYesNo</v>
      </c>
      <c r="MO97" t="str">
        <f>IF(AND(MN97="NoNoNoNoNoNo",JI97=""),"No Programs",VLOOKUP(MN97,Lookups!$DA$4:$DB$67,2,FALSE))</f>
        <v>System 44 Only</v>
      </c>
      <c r="MP97">
        <f t="shared" si="88"/>
        <v>0</v>
      </c>
      <c r="MQ97" t="str">
        <f t="shared" si="89"/>
        <v>System 44 User</v>
      </c>
      <c r="MR97" t="str">
        <f>Directions!$D$3</f>
        <v>Usage</v>
      </c>
      <c r="MS97" t="str">
        <f>VLOOKUP(MQ97,Lookups!$CU$71:$CV$80,2,FALSE)</f>
        <v>System 44 Record</v>
      </c>
      <c r="MT97">
        <f t="shared" si="90"/>
        <v>1</v>
      </c>
      <c r="MU97">
        <f t="shared" si="91"/>
        <v>1</v>
      </c>
      <c r="MV97">
        <f t="shared" si="92"/>
        <v>1</v>
      </c>
      <c r="MW97">
        <f t="shared" si="93"/>
        <v>1</v>
      </c>
      <c r="MX97">
        <f t="shared" si="94"/>
        <v>36.857142857142854</v>
      </c>
      <c r="MY97" t="str">
        <f t="shared" si="95"/>
        <v>Not Used</v>
      </c>
      <c r="MZ97">
        <f t="shared" si="96"/>
        <v>0</v>
      </c>
      <c r="NA97" t="str">
        <f t="shared" si="97"/>
        <v>Not Available</v>
      </c>
      <c r="NB97" t="str">
        <f t="shared" si="98"/>
        <v>Not Available</v>
      </c>
      <c r="NC97" t="str">
        <f t="shared" si="99"/>
        <v>4 Not Indicated</v>
      </c>
      <c r="ND97" t="str">
        <f t="shared" si="100"/>
        <v>4 Not Indicated</v>
      </c>
      <c r="NE97" t="str">
        <f t="shared" si="101"/>
        <v>4 Not Indicated</v>
      </c>
      <c r="NF97" t="str">
        <f t="shared" si="102"/>
        <v>4 Not Indicated</v>
      </c>
      <c r="NG97" t="str">
        <f t="shared" si="103"/>
        <v>4 Not Indicated</v>
      </c>
      <c r="NH97" s="159">
        <f t="shared" si="104"/>
        <v>42501</v>
      </c>
      <c r="NI97">
        <f t="shared" si="105"/>
        <v>87</v>
      </c>
      <c r="NJ97" s="159">
        <f t="shared" si="106"/>
        <v>42501</v>
      </c>
      <c r="NK97">
        <f t="shared" si="107"/>
        <v>87</v>
      </c>
      <c r="NL97">
        <f t="shared" si="108"/>
        <v>36.857142857142854</v>
      </c>
      <c r="NM97">
        <f t="shared" si="109"/>
        <v>1</v>
      </c>
      <c r="NN97">
        <f>IF(OR(E97="PK",E97="K",JJ97=""),"Null",INDEX(Lookups!$EZ$4:$FW$18,MATCH($JJ97,Lookups!$EY$4:$EY$18,1),MATCH($E97,Lookups!$EZ$3:$FW$3,0)))</f>
        <v>235</v>
      </c>
      <c r="NO97">
        <f>IF(OR(E97="PK",E97="K",JJ97=""),"Null",INDEX(Lookups!$EZ$4:$FW$18,MATCH($JJ97,Lookups!$EY$4:$EY$18,1),MATCH($E97,Lookups!$EZ$3:$FW$3,0) + 1))</f>
        <v>335</v>
      </c>
      <c r="NP97">
        <f t="shared" si="110"/>
        <v>470</v>
      </c>
      <c r="NQ97" t="str">
        <f t="shared" si="111"/>
        <v>PI is Recommended</v>
      </c>
      <c r="NR97" t="str">
        <f t="shared" si="112"/>
        <v>PI is Recommended</v>
      </c>
      <c r="NS97" t="str">
        <f t="shared" si="113"/>
        <v>BR to 199L</v>
      </c>
      <c r="NT97" t="str">
        <f t="shared" si="114"/>
        <v>BR to 199L</v>
      </c>
      <c r="NU97" t="str">
        <f t="shared" si="115"/>
        <v>BR to 199L</v>
      </c>
      <c r="NV97" s="183" t="str">
        <f t="array" ref="NV97">IF($NL97="No RI Tests","No RI Tests",VLOOKUP(IF(AND(E97="K",JJ97&lt;280),3,IF(AND(E97="K",JJ97&gt;=280),4,MAX(IF(E97=Lookups!$DF$6:$DF$99,IF(JJ97&gt;=Lookups!$DG$6:$DG$99,Lookups!$DH$6:$DH$99))))),Lookups!$DE$104:$DG$108,2,FALSE))</f>
        <v>1 Below Basic</v>
      </c>
      <c r="NW97" s="161" t="str">
        <f t="array" ref="NW97">IF($NL97="No RI Tests","No RI Tests",VLOOKUP(IF(AND(E97="K",JH97&lt;280),3,IF(AND(E97="K",JH97&gt;=280),4,MAX(IF(E97=Lookups!$DF$6:$DF$99,IF(NI97&gt;=Lookups!$DG$6:$DG$99,Lookups!$DH$6:$DH$99))))),Lookups!$DE$104:$DG$108,2,FALSE))</f>
        <v>1 Below Basic</v>
      </c>
      <c r="NX97" s="161" t="str">
        <f t="array" ref="NX97">IF($NL97="No RI Tests","No RI Tests",VLOOKUP(IF(AND(E97="K",NK97&lt;280),3,IF(AND(E97="K",NK97&gt;=280),4,MAX(IF(E97=Lookups!$DF$6:$DF$99,IF(NK97&gt;=Lookups!$DG$6:$DG$99,Lookups!$DH$6:$DH$99))))),Lookups!$DE$104:$DG$108,2,FALSE))</f>
        <v>1 Below Basic</v>
      </c>
      <c r="NY97">
        <f t="shared" si="116"/>
        <v>1</v>
      </c>
      <c r="NZ97">
        <f t="shared" si="117"/>
        <v>0</v>
      </c>
      <c r="OA97" t="str">
        <f t="shared" si="118"/>
        <v>Maintained Performance Level</v>
      </c>
      <c r="OB97" s="161" t="str">
        <f t="array" ref="OB97">IF($NL97="No RI Tests","No RI Tests",IF(E97="K","N/A",VLOOKUP(MAX(IF(E97=Lookups!$DF$6:$DF$99,IF(JJ97&gt;=Lookups!$DG$6:$DG$99,Lookups!$DI$6:$DI$99))),Lookups!$DE$104:$DG$108,3,FALSE)))</f>
        <v>1 Limited</v>
      </c>
      <c r="OC97" s="161" t="str">
        <f t="array" ref="OC97">IF($NL97="No RI Tests","No RI Tests",IF(E97="K","N/A",VLOOKUP(MAX(IF(E97=Lookups!$DF$6:$DF$99,IF(NI97&gt;=Lookups!$DG$6:$DG$99,Lookups!$DI$6:$DI$99))),Lookups!$DE$104:$DG$108,3,FALSE)))</f>
        <v>1 Limited</v>
      </c>
      <c r="OD97" s="161" t="str">
        <f t="array" ref="OD97">IF($NL97="No RI Tests","No RI Tests",IF(E97="K","N/A",VLOOKUP(MAX(IF(E97=Lookups!$DF$6:$DF$99,IF(NK97&gt;=Lookups!$DG$6:$DG$99,Lookups!$DI$6:$DI$99))),Lookups!$DE$104:$DG$108,3,FALSE)))</f>
        <v>1 Limited</v>
      </c>
      <c r="OE97">
        <f t="shared" si="119"/>
        <v>1</v>
      </c>
      <c r="OF97">
        <f t="shared" si="120"/>
        <v>0</v>
      </c>
      <c r="OG97" t="str">
        <f t="shared" si="121"/>
        <v>Maintained Performance Level</v>
      </c>
      <c r="OH97">
        <f t="shared" si="122"/>
        <v>87</v>
      </c>
      <c r="OI97">
        <f t="shared" si="123"/>
        <v>1</v>
      </c>
      <c r="OJ97">
        <f t="shared" si="124"/>
        <v>0</v>
      </c>
      <c r="OK97">
        <f t="shared" si="125"/>
        <v>0</v>
      </c>
      <c r="OL97">
        <f t="shared" si="126"/>
        <v>0.30526315789473685</v>
      </c>
      <c r="OM97" t="str">
        <f t="shared" si="127"/>
        <v>Fall Administration</v>
      </c>
      <c r="ON97" t="str">
        <f t="shared" si="128"/>
        <v>Winter Administration</v>
      </c>
      <c r="OO97" t="str">
        <f t="shared" si="129"/>
        <v>Fall to Winter RI</v>
      </c>
      <c r="OP97" t="str">
        <f ca="1">IF(AND(HR97&lt;&gt;"",JJ97&lt;600),IF(HT97="Advancing","Tier 2","Tier 3"),IF(JI97="","Null",IF(OR(E97="K",E97&lt;3),"FRA Recommended",IF(JJ97&gt;=IF(E97&lt;6,400,600),IF(JJ97&lt;VLOOKUP(E97,Lookups!$AP$3:$AR$16,3,FALSE),"Tier 2","Core"),IF(JJ97&lt;400,IF(RAND()&lt;0.81,"Tier 3","Tier 2"),IF(RAND()&lt;0.51,"Tier 3","Tier 2"))))))</f>
        <v>Tier 3</v>
      </c>
      <c r="OQ97" t="str">
        <f t="shared" si="130"/>
        <v>Average Reading Invt. Under 15 Minutes Long</v>
      </c>
      <c r="OR97">
        <f t="shared" si="131"/>
        <v>0</v>
      </c>
      <c r="OS97" t="str">
        <f t="shared" si="132"/>
        <v>Null</v>
      </c>
      <c r="OT97">
        <f t="shared" si="133"/>
        <v>87</v>
      </c>
      <c r="OU97" s="159">
        <f t="shared" si="134"/>
        <v>42501</v>
      </c>
      <c r="OV97" t="str">
        <f t="shared" si="135"/>
        <v>Form 3</v>
      </c>
      <c r="OW97" t="str">
        <f t="shared" si="136"/>
        <v>Developing</v>
      </c>
      <c r="OX97">
        <f t="shared" si="137"/>
        <v>44</v>
      </c>
      <c r="OY97">
        <f t="shared" si="138"/>
        <v>14</v>
      </c>
      <c r="OZ97">
        <f t="shared" si="139"/>
        <v>0</v>
      </c>
      <c r="PA97" s="159">
        <f t="shared" si="140"/>
        <v>42501</v>
      </c>
      <c r="PB97" t="str">
        <f t="shared" si="141"/>
        <v>Form 3</v>
      </c>
      <c r="PC97" t="str">
        <f t="shared" si="142"/>
        <v>Developing</v>
      </c>
      <c r="PD97">
        <f t="shared" si="143"/>
        <v>44</v>
      </c>
      <c r="PE97">
        <f t="shared" si="144"/>
        <v>14</v>
      </c>
      <c r="PF97">
        <f t="shared" si="145"/>
        <v>0</v>
      </c>
      <c r="PG97">
        <f t="shared" si="146"/>
        <v>36.857142857142854</v>
      </c>
      <c r="PH97">
        <f t="shared" si="147"/>
        <v>1</v>
      </c>
      <c r="PI97">
        <f t="shared" si="148"/>
        <v>1</v>
      </c>
      <c r="PJ97">
        <f t="shared" si="149"/>
        <v>34</v>
      </c>
      <c r="PK97">
        <f>IF(HR97="","Null",IF(E97&lt;3,"Null",IF(HU97=0,0,IF(HS97="Form 1",VLOOKUP(HU97,Lookups!$BE$3:$BP$63,E97,FALSE),IF(HS97="Form 2",VLOOKUP(HU97,Lookups!$BE$67:$BP$127,E97,FALSE),VLOOKUP(HU97,Lookups!$BE$130:$BP$190,E97,FALSE))))))</f>
        <v>6</v>
      </c>
      <c r="PL97">
        <f t="shared" si="150"/>
        <v>44</v>
      </c>
      <c r="PM97">
        <f>IF($PH97=0,"Null",IF(E97&lt;3,"Null",IF(OX97=0,0,IF(OV97="Form 1",VLOOKUP(OX97,Lookups!$BE$3:$BP$63,E97,FALSE),IF(OV97="Form 2",VLOOKUP(OX97,Lookups!$BE$67:$BP$127,E97,FALSE),VLOOKUP(OX97,Lookups!$BE$130:$BP$190,E97,FALSE))))))</f>
        <v>11</v>
      </c>
      <c r="PN97">
        <f t="shared" si="151"/>
        <v>10</v>
      </c>
      <c r="PO97">
        <f t="shared" si="152"/>
        <v>1</v>
      </c>
      <c r="PP97">
        <f t="shared" si="153"/>
        <v>2</v>
      </c>
      <c r="PQ97">
        <f>IF(HR97="","Null",IF(E97&lt;3,"Null",IF(HV97=0,0,IF(HS97="Form 1",VLOOKUP(HV97,Lookups!$BR$3:$CC$63,E97,FALSE),IF(HS97="Form 2",VLOOKUP(HV97,Lookups!$BR$67:$CC$127,E97,FALSE),VLOOKUP(HV97,Lookups!$BR$130:$CC$190,E97,FALSE))))))</f>
        <v>1</v>
      </c>
      <c r="PR97">
        <f t="shared" si="154"/>
        <v>14</v>
      </c>
      <c r="PS97">
        <f>IF(HR97="","Null",IF(E97&lt;3,"Null",IF(OY97=0,0,IF(OW97="Form 1",VLOOKUP(OY97,Lookups!$BR$3:$CC$63,E97,FALSE),IF(OW97="Form 2",VLOOKUP(OY97,Lookups!$BR$67:$CC$127,E97,FALSE),VLOOKUP(OY97,Lookups!$BR$130:$CC$190,E97,FALSE))))))</f>
        <v>20</v>
      </c>
      <c r="PT97">
        <f t="shared" si="155"/>
        <v>12</v>
      </c>
      <c r="PU97">
        <f t="shared" si="156"/>
        <v>1</v>
      </c>
      <c r="PV97">
        <f t="shared" si="157"/>
        <v>0</v>
      </c>
      <c r="PW97" t="str">
        <f t="shared" si="158"/>
        <v>Fall to Spring PI Administration</v>
      </c>
      <c r="PX97">
        <f t="shared" si="159"/>
        <v>0</v>
      </c>
      <c r="PY97">
        <f t="shared" si="160"/>
        <v>1</v>
      </c>
      <c r="PZ97" t="str">
        <f t="shared" si="161"/>
        <v>100 or More Sessions</v>
      </c>
      <c r="QA97" t="str">
        <f t="shared" si="162"/>
        <v>Series 1</v>
      </c>
      <c r="QB97" t="str">
        <f t="shared" si="163"/>
        <v>In Series 5 to 8</v>
      </c>
      <c r="QC97" t="str">
        <f>IF($MS97="System 44 Record",IF(BQ97&lt;MEDIAN(Directions!$F$3,Directions!$F$6),"Mid-Year Exited Student","Full Year Participant")&amp;IF(BP97&lt;Directions!$F$3,", Started Prior Year",", Started This Year"),"Null")</f>
        <v>Full Year Participant, Started This Year</v>
      </c>
      <c r="QD97">
        <f t="shared" si="164"/>
        <v>0</v>
      </c>
      <c r="QE97">
        <f t="shared" si="165"/>
        <v>0</v>
      </c>
      <c r="QF97">
        <f t="shared" si="166"/>
        <v>1</v>
      </c>
      <c r="QG97">
        <f t="shared" si="167"/>
        <v>1</v>
      </c>
      <c r="QH97">
        <f t="shared" si="168"/>
        <v>2</v>
      </c>
      <c r="QI97">
        <f t="shared" si="169"/>
        <v>0.43</v>
      </c>
      <c r="QJ97" t="str">
        <f t="shared" si="170"/>
        <v>Used RC! and rSkills</v>
      </c>
      <c r="QK97" t="str">
        <f t="shared" si="171"/>
        <v>Null</v>
      </c>
      <c r="QL97" t="str">
        <f t="shared" si="172"/>
        <v>Null</v>
      </c>
      <c r="QM97" t="str">
        <f>IF($MS97="READ 180 Record",IF(AQ97="","Null",VLOOKUP(JJ97,Lookups!$DX$3:$EB$2054,AN97+1,FALSE)),"Null")</f>
        <v>Null</v>
      </c>
      <c r="QN97" t="str">
        <f t="shared" si="173"/>
        <v>Null</v>
      </c>
    </row>
    <row r="98" spans="1:456" x14ac:dyDescent="0.25">
      <c r="A98" s="161" t="s">
        <v>1447</v>
      </c>
      <c r="B98" s="161" t="s">
        <v>1447</v>
      </c>
      <c r="C98" s="161" t="s">
        <v>1447</v>
      </c>
      <c r="D98" s="161" t="s">
        <v>1447</v>
      </c>
      <c r="E98" s="161">
        <v>12</v>
      </c>
      <c r="F98" s="161" t="s">
        <v>1447</v>
      </c>
      <c r="G98" s="161" t="s">
        <v>880</v>
      </c>
      <c r="H98" s="161" t="s">
        <v>881</v>
      </c>
      <c r="K98" s="161">
        <v>0</v>
      </c>
      <c r="L98" s="161">
        <v>0</v>
      </c>
      <c r="M98" s="161">
        <v>0</v>
      </c>
      <c r="N98" s="161">
        <v>0</v>
      </c>
      <c r="O98" s="161">
        <v>0</v>
      </c>
      <c r="P98" s="161">
        <v>0</v>
      </c>
      <c r="Q98" s="161">
        <v>0</v>
      </c>
      <c r="R98" s="161">
        <v>0</v>
      </c>
      <c r="S98" s="161">
        <v>0</v>
      </c>
      <c r="T98" s="161">
        <v>0</v>
      </c>
      <c r="U98" s="161">
        <v>0</v>
      </c>
      <c r="V98" s="161">
        <v>0</v>
      </c>
      <c r="W98" s="161">
        <v>0</v>
      </c>
      <c r="X98" s="161">
        <v>0</v>
      </c>
      <c r="AB98" s="161" t="s">
        <v>242</v>
      </c>
      <c r="AC98" s="161" t="s">
        <v>242</v>
      </c>
      <c r="AD98" s="161" t="s">
        <v>242</v>
      </c>
      <c r="AE98" s="161" t="s">
        <v>242</v>
      </c>
      <c r="AF98" s="161" t="s">
        <v>242</v>
      </c>
      <c r="AG98" s="161" t="s">
        <v>242</v>
      </c>
      <c r="AH98" s="161" t="s">
        <v>242</v>
      </c>
      <c r="AI98" s="161">
        <v>20150801</v>
      </c>
      <c r="AJ98" s="161">
        <v>20160525</v>
      </c>
      <c r="AK98" s="161" t="s">
        <v>869</v>
      </c>
      <c r="AL98" t="s">
        <v>1078</v>
      </c>
      <c r="BN98" t="s">
        <v>1079</v>
      </c>
      <c r="ET98" s="161">
        <v>0</v>
      </c>
      <c r="EU98" s="161">
        <v>0</v>
      </c>
      <c r="EV98" s="161">
        <v>0</v>
      </c>
      <c r="EW98" s="161">
        <v>0</v>
      </c>
      <c r="EX98" s="161">
        <v>0</v>
      </c>
      <c r="EY98" s="161">
        <v>0</v>
      </c>
      <c r="EZ98" s="161">
        <v>0</v>
      </c>
      <c r="FA98" s="161">
        <v>0</v>
      </c>
      <c r="FB98" s="161">
        <v>0</v>
      </c>
      <c r="FC98" s="161">
        <v>0</v>
      </c>
      <c r="FD98" s="161">
        <v>0</v>
      </c>
      <c r="FE98" s="161">
        <v>0</v>
      </c>
      <c r="HN98" s="161" t="s">
        <v>881</v>
      </c>
      <c r="JB98" s="161" t="s">
        <v>881</v>
      </c>
      <c r="JC98" s="161">
        <v>0</v>
      </c>
      <c r="JD98" s="161">
        <v>0</v>
      </c>
      <c r="JE98" s="161">
        <v>0</v>
      </c>
      <c r="JF98" s="161">
        <v>0</v>
      </c>
      <c r="MN98" t="str">
        <f t="shared" si="87"/>
        <v>NoNoNoNoNoNo</v>
      </c>
      <c r="MO98" t="str">
        <f>IF(AND(MN98="NoNoNoNoNoNo",JI98=""),"No Programs",VLOOKUP(MN98,Lookups!$DA$4:$DB$67,2,FALSE))</f>
        <v>No Programs</v>
      </c>
      <c r="MP98">
        <f t="shared" si="88"/>
        <v>0</v>
      </c>
      <c r="MQ98" t="str">
        <f t="shared" si="89"/>
        <v>No Program Use</v>
      </c>
      <c r="MR98" t="str">
        <f>Directions!$D$3</f>
        <v>Usage</v>
      </c>
      <c r="MS98" t="str">
        <f>VLOOKUP(MQ98,Lookups!$CU$71:$CV$80,2,FALSE)</f>
        <v>Exclude</v>
      </c>
      <c r="MT98">
        <f t="shared" si="90"/>
        <v>0</v>
      </c>
      <c r="MU98">
        <f t="shared" si="91"/>
        <v>0</v>
      </c>
      <c r="MV98">
        <f t="shared" si="92"/>
        <v>0</v>
      </c>
      <c r="MW98">
        <f t="shared" si="93"/>
        <v>0</v>
      </c>
      <c r="MX98">
        <f t="shared" si="94"/>
        <v>0</v>
      </c>
      <c r="MY98" t="str">
        <f t="shared" si="95"/>
        <v>Not Used</v>
      </c>
      <c r="MZ98">
        <f t="shared" si="96"/>
        <v>0</v>
      </c>
      <c r="NA98" t="str">
        <f t="shared" si="97"/>
        <v>Not Available</v>
      </c>
      <c r="NB98" t="str">
        <f t="shared" si="98"/>
        <v>Not Available</v>
      </c>
      <c r="NC98" t="str">
        <f t="shared" si="99"/>
        <v>4 Not Indicated</v>
      </c>
      <c r="ND98" t="str">
        <f t="shared" si="100"/>
        <v>4 Not Indicated</v>
      </c>
      <c r="NE98" t="str">
        <f t="shared" si="101"/>
        <v>4 Not Indicated</v>
      </c>
      <c r="NF98" t="str">
        <f t="shared" si="102"/>
        <v>4 Not Indicated</v>
      </c>
      <c r="NG98" t="str">
        <f t="shared" si="103"/>
        <v>4 Not Indicated</v>
      </c>
      <c r="NH98" s="159" t="str">
        <f t="shared" si="104"/>
        <v>Null</v>
      </c>
      <c r="NI98" t="str">
        <f t="shared" si="105"/>
        <v>Null</v>
      </c>
      <c r="NJ98" s="159" t="str">
        <f t="shared" si="106"/>
        <v>Null</v>
      </c>
      <c r="NK98" t="str">
        <f t="shared" si="107"/>
        <v>Null</v>
      </c>
      <c r="NL98" t="str">
        <f t="shared" si="108"/>
        <v>No RI Tests</v>
      </c>
      <c r="NM98">
        <f t="shared" si="109"/>
        <v>0</v>
      </c>
      <c r="NN98" t="str">
        <f>IF(OR(E98="PK",E98="K",JJ98=""),"Null",INDEX(Lookups!$EZ$4:$FW$18,MATCH($JJ98,Lookups!$EY$4:$EY$18,1),MATCH($E98,Lookups!$EZ$3:$FW$3,0)))</f>
        <v>Null</v>
      </c>
      <c r="NO98" t="str">
        <f>IF(OR(E98="PK",E98="K",JJ98=""),"Null",INDEX(Lookups!$EZ$4:$FW$18,MATCH($JJ98,Lookups!$EY$4:$EY$18,1),MATCH($E98,Lookups!$EZ$3:$FW$3,0) + 1))</f>
        <v>Null</v>
      </c>
      <c r="NP98" t="str">
        <f t="shared" si="110"/>
        <v>Null</v>
      </c>
      <c r="NQ98" t="str">
        <f t="shared" si="111"/>
        <v>Null</v>
      </c>
      <c r="NR98" t="str">
        <f t="shared" si="112"/>
        <v>Null</v>
      </c>
      <c r="NS98" t="str">
        <f t="shared" si="113"/>
        <v>No RI Tests</v>
      </c>
      <c r="NT98" t="str">
        <f t="shared" si="114"/>
        <v>No RI Tests</v>
      </c>
      <c r="NU98" t="str">
        <f t="shared" si="115"/>
        <v>No RI Tests</v>
      </c>
      <c r="NV98" s="183" t="str">
        <f t="array" ref="NV98">IF($NL98="No RI Tests","No RI Tests",VLOOKUP(IF(AND(E98="K",JJ98&lt;280),3,IF(AND(E98="K",JJ98&gt;=280),4,MAX(IF(E98=Lookups!$DF$6:$DF$99,IF(JJ98&gt;=Lookups!$DG$6:$DG$99,Lookups!$DH$6:$DH$99))))),Lookups!$DE$104:$DG$108,2,FALSE))</f>
        <v>No RI Tests</v>
      </c>
      <c r="NW98" s="161" t="str">
        <f t="array" ref="NW98">IF($NL98="No RI Tests","No RI Tests",VLOOKUP(IF(AND(E98="K",JH98&lt;280),3,IF(AND(E98="K",JH98&gt;=280),4,MAX(IF(E98=Lookups!$DF$6:$DF$99,IF(NI98&gt;=Lookups!$DG$6:$DG$99,Lookups!$DH$6:$DH$99))))),Lookups!$DE$104:$DG$108,2,FALSE))</f>
        <v>No RI Tests</v>
      </c>
      <c r="NX98" s="161" t="str">
        <f t="array" ref="NX98">IF($NL98="No RI Tests","No RI Tests",VLOOKUP(IF(AND(E98="K",NK98&lt;280),3,IF(AND(E98="K",NK98&gt;=280),4,MAX(IF(E98=Lookups!$DF$6:$DF$99,IF(NK98&gt;=Lookups!$DG$6:$DG$99,Lookups!$DH$6:$DH$99))))),Lookups!$DE$104:$DG$108,2,FALSE))</f>
        <v>No RI Tests</v>
      </c>
      <c r="NY98" t="str">
        <f t="shared" si="116"/>
        <v>Null</v>
      </c>
      <c r="NZ98" t="str">
        <f t="shared" si="117"/>
        <v>Null</v>
      </c>
      <c r="OA98" t="str">
        <f t="shared" si="118"/>
        <v>No RI for Comparison</v>
      </c>
      <c r="OB98" s="161" t="str">
        <f t="array" ref="OB98">IF($NL98="No RI Tests","No RI Tests",IF(E98="K","N/A",VLOOKUP(MAX(IF(E98=Lookups!$DF$6:$DF$99,IF(JJ98&gt;=Lookups!$DG$6:$DG$99,Lookups!$DI$6:$DI$99))),Lookups!$DE$104:$DG$108,3,FALSE)))</f>
        <v>No RI Tests</v>
      </c>
      <c r="OC98" s="161" t="str">
        <f t="array" ref="OC98">IF($NL98="No RI Tests","No RI Tests",IF(E98="K","N/A",VLOOKUP(MAX(IF(E98=Lookups!$DF$6:$DF$99,IF(NI98&gt;=Lookups!$DG$6:$DG$99,Lookups!$DI$6:$DI$99))),Lookups!$DE$104:$DG$108,3,FALSE)))</f>
        <v>No RI Tests</v>
      </c>
      <c r="OD98" s="161" t="str">
        <f t="array" ref="OD98">IF($NL98="No RI Tests","No RI Tests",IF(E98="K","N/A",VLOOKUP(MAX(IF(E98=Lookups!$DF$6:$DF$99,IF(NK98&gt;=Lookups!$DG$6:$DG$99,Lookups!$DI$6:$DI$99))),Lookups!$DE$104:$DG$108,3,FALSE)))</f>
        <v>No RI Tests</v>
      </c>
      <c r="OE98" t="str">
        <f t="shared" si="119"/>
        <v>Null</v>
      </c>
      <c r="OF98" t="str">
        <f t="shared" si="120"/>
        <v>Null</v>
      </c>
      <c r="OG98" t="str">
        <f t="shared" si="121"/>
        <v>No RI for Comparison</v>
      </c>
      <c r="OH98" t="str">
        <f t="shared" si="122"/>
        <v>Null</v>
      </c>
      <c r="OI98" t="str">
        <f t="shared" si="123"/>
        <v>Null</v>
      </c>
      <c r="OJ98" t="str">
        <f t="shared" si="124"/>
        <v>Null</v>
      </c>
      <c r="OK98" t="str">
        <f t="shared" si="125"/>
        <v>Null</v>
      </c>
      <c r="OL98" t="str">
        <f t="shared" si="126"/>
        <v>Null</v>
      </c>
      <c r="OM98" t="str">
        <f t="shared" si="127"/>
        <v>Null</v>
      </c>
      <c r="ON98" t="str">
        <f t="shared" si="128"/>
        <v>Null</v>
      </c>
      <c r="OO98" t="str">
        <f t="shared" si="129"/>
        <v>Null RI</v>
      </c>
      <c r="OP98" t="str">
        <f ca="1">IF(AND(HR98&lt;&gt;"",JJ98&lt;600),IF(HT98="Advancing","Tier 2","Tier 3"),IF(JI98="","Null",IF(OR(E98="K",E98&lt;3),"FRA Recommended",IF(JJ98&gt;=IF(E98&lt;6,400,600),IF(JJ98&lt;VLOOKUP(E98,Lookups!$AP$3:$AR$16,3,FALSE),"Tier 2","Core"),IF(JJ98&lt;400,IF(RAND()&lt;0.81,"Tier 3","Tier 2"),IF(RAND()&lt;0.51,"Tier 3","Tier 2"))))))</f>
        <v>Null</v>
      </c>
      <c r="OQ98" t="str">
        <f t="shared" si="130"/>
        <v>Null</v>
      </c>
      <c r="OR98" t="str">
        <f t="shared" si="131"/>
        <v>Null</v>
      </c>
      <c r="OS98" t="str">
        <f t="shared" si="132"/>
        <v>Null</v>
      </c>
      <c r="OT98" t="str">
        <f t="shared" si="133"/>
        <v>No RI Tests</v>
      </c>
      <c r="OU98" s="159" t="str">
        <f t="shared" si="134"/>
        <v>No PI Tests</v>
      </c>
      <c r="OV98" t="str">
        <f t="shared" si="135"/>
        <v>No PI Tests</v>
      </c>
      <c r="OW98" t="str">
        <f t="shared" si="136"/>
        <v>No PI Tests</v>
      </c>
      <c r="OX98" t="str">
        <f t="shared" si="137"/>
        <v>No PI Tests</v>
      </c>
      <c r="OY98" t="str">
        <f t="shared" si="138"/>
        <v>No PI Tests</v>
      </c>
      <c r="OZ98" t="str">
        <f t="shared" si="139"/>
        <v>No PI Tests</v>
      </c>
      <c r="PA98" s="159" t="str">
        <f t="shared" si="140"/>
        <v>No PI Tests</v>
      </c>
      <c r="PB98" t="str">
        <f t="shared" si="141"/>
        <v>No PI Tests</v>
      </c>
      <c r="PC98" t="str">
        <f t="shared" si="142"/>
        <v>No PI Tests</v>
      </c>
      <c r="PD98" t="str">
        <f t="shared" si="143"/>
        <v>No PI Tests</v>
      </c>
      <c r="PE98" t="str">
        <f t="shared" si="144"/>
        <v>No PI Tests</v>
      </c>
      <c r="PF98" t="str">
        <f t="shared" si="145"/>
        <v>No PI Tests</v>
      </c>
      <c r="PG98" t="str">
        <f t="shared" si="146"/>
        <v>No PI Tests</v>
      </c>
      <c r="PH98">
        <f t="shared" si="147"/>
        <v>0</v>
      </c>
      <c r="PI98">
        <f t="shared" si="148"/>
        <v>0</v>
      </c>
      <c r="PJ98" t="str">
        <f t="shared" si="149"/>
        <v>Null</v>
      </c>
      <c r="PK98" t="str">
        <f>IF(HR98="","Null",IF(E98&lt;3,"Null",IF(HU98=0,0,IF(HS98="Form 1",VLOOKUP(HU98,Lookups!$BE$3:$BP$63,E98,FALSE),IF(HS98="Form 2",VLOOKUP(HU98,Lookups!$BE$67:$BP$127,E98,FALSE),VLOOKUP(HU98,Lookups!$BE$130:$BP$190,E98,FALSE))))))</f>
        <v>Null</v>
      </c>
      <c r="PL98" t="str">
        <f t="shared" si="150"/>
        <v>Null</v>
      </c>
      <c r="PM98" t="str">
        <f>IF($PH98=0,"Null",IF(E98&lt;3,"Null",IF(OX98=0,0,IF(OV98="Form 1",VLOOKUP(OX98,Lookups!$BE$3:$BP$63,E98,FALSE),IF(OV98="Form 2",VLOOKUP(OX98,Lookups!$BE$67:$BP$127,E98,FALSE),VLOOKUP(OX98,Lookups!$BE$130:$BP$190,E98,FALSE))))))</f>
        <v>Null</v>
      </c>
      <c r="PN98" t="str">
        <f t="shared" si="151"/>
        <v>Null</v>
      </c>
      <c r="PO98" t="str">
        <f t="shared" si="152"/>
        <v>Null</v>
      </c>
      <c r="PP98" t="str">
        <f t="shared" si="153"/>
        <v>Null</v>
      </c>
      <c r="PQ98" t="str">
        <f>IF(HR98="","Null",IF(E98&lt;3,"Null",IF(HV98=0,0,IF(HS98="Form 1",VLOOKUP(HV98,Lookups!$BR$3:$CC$63,E98,FALSE),IF(HS98="Form 2",VLOOKUP(HV98,Lookups!$BR$67:$CC$127,E98,FALSE),VLOOKUP(HV98,Lookups!$BR$130:$CC$190,E98,FALSE))))))</f>
        <v>Null</v>
      </c>
      <c r="PR98" t="str">
        <f t="shared" si="154"/>
        <v>Null</v>
      </c>
      <c r="PS98" t="str">
        <f>IF(HR98="","Null",IF(E98&lt;3,"Null",IF(OY98=0,0,IF(OW98="Form 1",VLOOKUP(OY98,Lookups!$BR$3:$CC$63,E98,FALSE),IF(OW98="Form 2",VLOOKUP(OY98,Lookups!$BR$67:$CC$127,E98,FALSE),VLOOKUP(OY98,Lookups!$BR$130:$CC$190,E98,FALSE))))))</f>
        <v>Null</v>
      </c>
      <c r="PT98" t="str">
        <f t="shared" si="155"/>
        <v>Null</v>
      </c>
      <c r="PU98" t="str">
        <f t="shared" si="156"/>
        <v>Null</v>
      </c>
      <c r="PV98" t="str">
        <f t="shared" si="157"/>
        <v>Null</v>
      </c>
      <c r="PW98" t="str">
        <f t="shared" si="158"/>
        <v>No PI Tests</v>
      </c>
      <c r="PX98">
        <f t="shared" si="159"/>
        <v>0</v>
      </c>
      <c r="PY98">
        <f t="shared" si="160"/>
        <v>0</v>
      </c>
      <c r="PZ98" t="str">
        <f t="shared" si="161"/>
        <v>Null</v>
      </c>
      <c r="QA98" t="str">
        <f t="shared" si="162"/>
        <v>Null</v>
      </c>
      <c r="QB98" t="str">
        <f t="shared" si="163"/>
        <v>Null</v>
      </c>
      <c r="QC98" t="str">
        <f>IF($MS98="System 44 Record",IF(BQ98&lt;MEDIAN(Directions!$F$3,Directions!$F$6),"Mid-Year Exited Student","Full Year Participant")&amp;IF(BP98&lt;Directions!$F$3,", Started Prior Year",", Started This Year"),"Null")</f>
        <v>Null</v>
      </c>
      <c r="QD98" t="str">
        <f t="shared" si="164"/>
        <v>Null</v>
      </c>
      <c r="QE98">
        <f t="shared" si="165"/>
        <v>0</v>
      </c>
      <c r="QF98">
        <f t="shared" si="166"/>
        <v>0</v>
      </c>
      <c r="QG98">
        <f t="shared" si="167"/>
        <v>0</v>
      </c>
      <c r="QH98">
        <f t="shared" si="168"/>
        <v>0</v>
      </c>
      <c r="QI98">
        <f t="shared" si="169"/>
        <v>0</v>
      </c>
      <c r="QJ98" t="str">
        <f t="shared" si="170"/>
        <v>Used None</v>
      </c>
      <c r="QK98" t="str">
        <f t="shared" si="171"/>
        <v>Null</v>
      </c>
      <c r="QL98" t="str">
        <f t="shared" si="172"/>
        <v>Null</v>
      </c>
      <c r="QM98" t="str">
        <f>IF($MS98="READ 180 Record",IF(AQ98="","Null",VLOOKUP(JJ98,Lookups!$DX$3:$EB$2054,AN98+1,FALSE)),"Null")</f>
        <v>Null</v>
      </c>
      <c r="QN98" t="str">
        <f t="shared" si="173"/>
        <v>Null</v>
      </c>
    </row>
    <row r="99" spans="1:456" x14ac:dyDescent="0.25">
      <c r="A99" s="161" t="s">
        <v>1447</v>
      </c>
      <c r="B99" s="161" t="s">
        <v>1447</v>
      </c>
      <c r="C99" s="161" t="s">
        <v>1447</v>
      </c>
      <c r="D99" s="161" t="s">
        <v>1447</v>
      </c>
      <c r="E99" s="161">
        <v>7</v>
      </c>
      <c r="F99" s="161" t="s">
        <v>1447</v>
      </c>
      <c r="G99" s="161" t="s">
        <v>890</v>
      </c>
      <c r="H99" s="161" t="s">
        <v>895</v>
      </c>
      <c r="I99" s="161">
        <v>726</v>
      </c>
      <c r="J99" s="159">
        <v>42348</v>
      </c>
      <c r="K99" s="161">
        <v>0</v>
      </c>
      <c r="L99" s="161">
        <v>0</v>
      </c>
      <c r="M99" s="161">
        <v>0</v>
      </c>
      <c r="N99" s="161">
        <v>0</v>
      </c>
      <c r="O99" s="161">
        <v>0</v>
      </c>
      <c r="P99" s="161">
        <v>0</v>
      </c>
      <c r="Q99" s="161">
        <v>0</v>
      </c>
      <c r="R99" s="161">
        <v>0</v>
      </c>
      <c r="S99" s="161">
        <v>0</v>
      </c>
      <c r="T99" s="161">
        <v>0</v>
      </c>
      <c r="U99" s="161">
        <v>0</v>
      </c>
      <c r="V99" s="161">
        <v>0</v>
      </c>
      <c r="W99" s="161">
        <v>0</v>
      </c>
      <c r="X99" s="161">
        <v>0</v>
      </c>
      <c r="AB99" s="161" t="s">
        <v>242</v>
      </c>
      <c r="AC99" s="161" t="s">
        <v>242</v>
      </c>
      <c r="AD99" s="161" t="s">
        <v>242</v>
      </c>
      <c r="AE99" s="161" t="s">
        <v>242</v>
      </c>
      <c r="AF99" s="161" t="s">
        <v>242</v>
      </c>
      <c r="AG99" s="161" t="s">
        <v>242</v>
      </c>
      <c r="AH99" s="161" t="s">
        <v>242</v>
      </c>
      <c r="AI99" s="161">
        <v>20150801</v>
      </c>
      <c r="AJ99" s="161">
        <v>20160525</v>
      </c>
      <c r="AK99" s="161" t="s">
        <v>869</v>
      </c>
      <c r="AL99" t="s">
        <v>1076</v>
      </c>
      <c r="AM99" t="s">
        <v>895</v>
      </c>
      <c r="AN99">
        <v>3</v>
      </c>
      <c r="AO99" t="s">
        <v>870</v>
      </c>
      <c r="AP99">
        <v>2</v>
      </c>
      <c r="AQ99">
        <v>16</v>
      </c>
      <c r="AR99">
        <v>358</v>
      </c>
      <c r="AS99">
        <v>115</v>
      </c>
      <c r="AT99">
        <v>70</v>
      </c>
      <c r="AU99">
        <v>126</v>
      </c>
      <c r="AV99">
        <v>38</v>
      </c>
      <c r="AW99">
        <v>19</v>
      </c>
      <c r="AX99">
        <v>20.666599999999999</v>
      </c>
      <c r="AY99">
        <v>6</v>
      </c>
      <c r="AZ99">
        <v>1.7778</v>
      </c>
      <c r="BA99">
        <v>141.88310000000001</v>
      </c>
      <c r="BB99">
        <v>7750</v>
      </c>
      <c r="BC99">
        <v>80.952380951999999</v>
      </c>
      <c r="BD99">
        <v>73.333333332999999</v>
      </c>
      <c r="BE99">
        <v>153</v>
      </c>
      <c r="BF99">
        <v>141</v>
      </c>
      <c r="BG99">
        <v>67</v>
      </c>
      <c r="BH99">
        <v>86</v>
      </c>
      <c r="BI99">
        <v>4</v>
      </c>
      <c r="BJ99">
        <v>0</v>
      </c>
      <c r="BK99">
        <v>8</v>
      </c>
      <c r="BL99">
        <v>0</v>
      </c>
      <c r="BM99" t="s">
        <v>1080</v>
      </c>
      <c r="BN99" t="s">
        <v>1079</v>
      </c>
      <c r="ET99" s="161">
        <v>0</v>
      </c>
      <c r="EU99" s="161">
        <v>0</v>
      </c>
      <c r="EV99" s="161">
        <v>0</v>
      </c>
      <c r="EW99" s="161">
        <v>0</v>
      </c>
      <c r="EX99" s="161">
        <v>0</v>
      </c>
      <c r="EY99" s="161">
        <v>0</v>
      </c>
      <c r="EZ99" s="161">
        <v>0</v>
      </c>
      <c r="FA99" s="161">
        <v>0</v>
      </c>
      <c r="FB99" s="161">
        <v>0</v>
      </c>
      <c r="FC99" s="161">
        <v>0</v>
      </c>
      <c r="FD99" s="161">
        <v>0</v>
      </c>
      <c r="FE99" s="161">
        <v>0</v>
      </c>
      <c r="HN99" s="161" t="s">
        <v>895</v>
      </c>
      <c r="JB99" s="161" t="s">
        <v>895</v>
      </c>
      <c r="JC99" s="161">
        <v>3</v>
      </c>
      <c r="JD99" s="161">
        <v>1</v>
      </c>
      <c r="JE99" s="161">
        <v>2</v>
      </c>
      <c r="JF99" s="161">
        <v>3422</v>
      </c>
      <c r="JG99" s="159">
        <v>42348</v>
      </c>
      <c r="JH99" s="161">
        <v>726</v>
      </c>
      <c r="JI99" s="159">
        <v>42250</v>
      </c>
      <c r="JJ99" s="161">
        <v>738</v>
      </c>
      <c r="JK99" s="161">
        <v>17</v>
      </c>
      <c r="JL99" s="159">
        <v>42348</v>
      </c>
      <c r="JM99" s="161">
        <v>726</v>
      </c>
      <c r="JN99" s="161">
        <v>15</v>
      </c>
      <c r="MN99" t="str">
        <f t="shared" si="87"/>
        <v>NoNoNoNoNoNo</v>
      </c>
      <c r="MO99" t="str">
        <f>IF(AND(MN99="NoNoNoNoNoNo",JI99=""),"No Programs",VLOOKUP(MN99,Lookups!$DA$4:$DB$67,2,FALSE))</f>
        <v>RI Screening Only</v>
      </c>
      <c r="MP99">
        <f t="shared" si="88"/>
        <v>1</v>
      </c>
      <c r="MQ99" t="str">
        <f t="shared" si="89"/>
        <v>READ 180 User</v>
      </c>
      <c r="MR99" t="str">
        <f>Directions!$D$3</f>
        <v>Usage</v>
      </c>
      <c r="MS99" t="str">
        <f>VLOOKUP(MQ99,Lookups!$CU$71:$CV$80,2,FALSE)</f>
        <v>READ 180 Record</v>
      </c>
      <c r="MT99">
        <f t="shared" si="90"/>
        <v>1</v>
      </c>
      <c r="MU99">
        <f t="shared" si="91"/>
        <v>0</v>
      </c>
      <c r="MV99">
        <f t="shared" si="92"/>
        <v>0</v>
      </c>
      <c r="MW99">
        <f t="shared" si="93"/>
        <v>0</v>
      </c>
      <c r="MX99">
        <f t="shared" si="94"/>
        <v>14</v>
      </c>
      <c r="MY99" t="str">
        <f t="shared" si="95"/>
        <v>Not Used</v>
      </c>
      <c r="MZ99">
        <f t="shared" si="96"/>
        <v>0</v>
      </c>
      <c r="NA99" t="str">
        <f t="shared" si="97"/>
        <v>Not Available</v>
      </c>
      <c r="NB99" t="str">
        <f t="shared" si="98"/>
        <v>Not Available</v>
      </c>
      <c r="NC99" t="str">
        <f t="shared" si="99"/>
        <v>4 Not Indicated</v>
      </c>
      <c r="ND99" t="str">
        <f t="shared" si="100"/>
        <v>4 Not Indicated</v>
      </c>
      <c r="NE99" t="str">
        <f t="shared" si="101"/>
        <v>4 Not Indicated</v>
      </c>
      <c r="NF99" t="str">
        <f t="shared" si="102"/>
        <v>4 Not Indicated</v>
      </c>
      <c r="NG99" t="str">
        <f t="shared" si="103"/>
        <v>4 Not Indicated</v>
      </c>
      <c r="NH99" s="159">
        <f t="shared" si="104"/>
        <v>42348</v>
      </c>
      <c r="NI99">
        <f t="shared" si="105"/>
        <v>726</v>
      </c>
      <c r="NJ99" s="159">
        <f t="shared" si="106"/>
        <v>42250</v>
      </c>
      <c r="NK99">
        <f t="shared" si="107"/>
        <v>738</v>
      </c>
      <c r="NL99">
        <f t="shared" si="108"/>
        <v>14</v>
      </c>
      <c r="NM99">
        <f t="shared" si="109"/>
        <v>1</v>
      </c>
      <c r="NN99">
        <f>IF(OR(E99="PK",E99="K",JJ99=""),"Null",INDEX(Lookups!$EZ$4:$FW$18,MATCH($JJ99,Lookups!$EY$4:$EY$18,1),MATCH($E99,Lookups!$EZ$3:$FW$3,0)))</f>
        <v>45</v>
      </c>
      <c r="NO99">
        <f>IF(OR(E99="PK",E99="K",JJ99=""),"Null",INDEX(Lookups!$EZ$4:$FW$18,MATCH($JJ99,Lookups!$EY$4:$EY$18,1),MATCH($E99,Lookups!$EZ$3:$FW$3,0) + 1))</f>
        <v>75</v>
      </c>
      <c r="NP99">
        <f t="shared" si="110"/>
        <v>90</v>
      </c>
      <c r="NQ99" t="str">
        <f t="shared" si="111"/>
        <v>No PI Needed</v>
      </c>
      <c r="NR99" t="str">
        <f t="shared" si="112"/>
        <v>No PI Needed</v>
      </c>
      <c r="NS99" t="str">
        <f t="shared" si="113"/>
        <v>600L to 799L</v>
      </c>
      <c r="NT99" t="str">
        <f t="shared" si="114"/>
        <v>600L to 799L</v>
      </c>
      <c r="NU99" t="str">
        <f t="shared" si="115"/>
        <v>600L to 799L</v>
      </c>
      <c r="NV99" s="183" t="str">
        <f t="array" ref="NV99">IF($NL99="No RI Tests","No RI Tests",VLOOKUP(IF(AND(E99="K",JJ99&lt;280),3,IF(AND(E99="K",JJ99&gt;=280),4,MAX(IF(E99=Lookups!$DF$6:$DF$99,IF(JJ99&gt;=Lookups!$DG$6:$DG$99,Lookups!$DH$6:$DH$99))))),Lookups!$DE$104:$DG$108,2,FALSE))</f>
        <v>1 Below Basic</v>
      </c>
      <c r="NW99" s="161" t="str">
        <f t="array" ref="NW99">IF($NL99="No RI Tests","No RI Tests",VLOOKUP(IF(AND(E99="K",JH99&lt;280),3,IF(AND(E99="K",JH99&gt;=280),4,MAX(IF(E99=Lookups!$DF$6:$DF$99,IF(NI99&gt;=Lookups!$DG$6:$DG$99,Lookups!$DH$6:$DH$99))))),Lookups!$DE$104:$DG$108,2,FALSE))</f>
        <v>1 Below Basic</v>
      </c>
      <c r="NX99" s="161" t="str">
        <f t="array" ref="NX99">IF($NL99="No RI Tests","No RI Tests",VLOOKUP(IF(AND(E99="K",NK99&lt;280),3,IF(AND(E99="K",NK99&gt;=280),4,MAX(IF(E99=Lookups!$DF$6:$DF$99,IF(NK99&gt;=Lookups!$DG$6:$DG$99,Lookups!$DH$6:$DH$99))))),Lookups!$DE$104:$DG$108,2,FALSE))</f>
        <v>1 Below Basic</v>
      </c>
      <c r="NY99">
        <f t="shared" si="116"/>
        <v>1</v>
      </c>
      <c r="NZ99">
        <f t="shared" si="117"/>
        <v>0</v>
      </c>
      <c r="OA99" t="str">
        <f t="shared" si="118"/>
        <v>Maintained Performance Level</v>
      </c>
      <c r="OB99" s="161" t="str">
        <f t="array" ref="OB99">IF($NL99="No RI Tests","No RI Tests",IF(E99="K","N/A",VLOOKUP(MAX(IF(E99=Lookups!$DF$6:$DF$99,IF(JJ99&gt;=Lookups!$DG$6:$DG$99,Lookups!$DI$6:$DI$99))),Lookups!$DE$104:$DG$108,3,FALSE)))</f>
        <v>1 Limited</v>
      </c>
      <c r="OC99" s="161" t="str">
        <f t="array" ref="OC99">IF($NL99="No RI Tests","No RI Tests",IF(E99="K","N/A",VLOOKUP(MAX(IF(E99=Lookups!$DF$6:$DF$99,IF(NI99&gt;=Lookups!$DG$6:$DG$99,Lookups!$DI$6:$DI$99))),Lookups!$DE$104:$DG$108,3,FALSE)))</f>
        <v>1 Limited</v>
      </c>
      <c r="OD99" s="161" t="str">
        <f t="array" ref="OD99">IF($NL99="No RI Tests","No RI Tests",IF(E99="K","N/A",VLOOKUP(MAX(IF(E99=Lookups!$DF$6:$DF$99,IF(NK99&gt;=Lookups!$DG$6:$DG$99,Lookups!$DI$6:$DI$99))),Lookups!$DE$104:$DG$108,3,FALSE)))</f>
        <v>1 Limited</v>
      </c>
      <c r="OE99">
        <f t="shared" si="119"/>
        <v>1</v>
      </c>
      <c r="OF99">
        <f t="shared" si="120"/>
        <v>0</v>
      </c>
      <c r="OG99" t="str">
        <f t="shared" si="121"/>
        <v>Maintained Performance Level</v>
      </c>
      <c r="OH99">
        <f t="shared" si="122"/>
        <v>-12</v>
      </c>
      <c r="OI99">
        <f t="shared" si="123"/>
        <v>0</v>
      </c>
      <c r="OJ99">
        <f t="shared" si="124"/>
        <v>0</v>
      </c>
      <c r="OK99">
        <f t="shared" si="125"/>
        <v>0</v>
      </c>
      <c r="OL99">
        <f t="shared" si="126"/>
        <v>-0.2</v>
      </c>
      <c r="OM99" t="str">
        <f t="shared" si="127"/>
        <v>Fall Administration</v>
      </c>
      <c r="ON99" t="str">
        <f t="shared" si="128"/>
        <v>Winter Administration</v>
      </c>
      <c r="OO99" t="str">
        <f t="shared" si="129"/>
        <v>Fall to Winter RI</v>
      </c>
      <c r="OP99" t="str">
        <f ca="1">IF(AND(HR99&lt;&gt;"",JJ99&lt;600),IF(HT99="Advancing","Tier 2","Tier 3"),IF(JI99="","Null",IF(OR(E99="K",E99&lt;3),"FRA Recommended",IF(JJ99&gt;=IF(E99&lt;6,400,600),IF(JJ99&lt;VLOOKUP(E99,Lookups!$AP$3:$AR$16,3,FALSE),"Tier 2","Core"),IF(JJ99&lt;400,IF(RAND()&lt;0.81,"Tier 3","Tier 2"),IF(RAND()&lt;0.51,"Tier 3","Tier 2"))))))</f>
        <v>Tier 2</v>
      </c>
      <c r="OQ99" t="str">
        <f t="shared" si="130"/>
        <v>Average Reading Invt. at Least 15 Minutes Long</v>
      </c>
      <c r="OR99">
        <f t="shared" si="131"/>
        <v>0</v>
      </c>
      <c r="OS99">
        <f t="shared" si="132"/>
        <v>0</v>
      </c>
      <c r="OT99">
        <f t="shared" si="133"/>
        <v>12</v>
      </c>
      <c r="OU99" s="159" t="str">
        <f t="shared" si="134"/>
        <v>No PI Tests</v>
      </c>
      <c r="OV99" t="str">
        <f t="shared" si="135"/>
        <v>No PI Tests</v>
      </c>
      <c r="OW99" t="str">
        <f t="shared" si="136"/>
        <v>No PI Tests</v>
      </c>
      <c r="OX99" t="str">
        <f t="shared" si="137"/>
        <v>No PI Tests</v>
      </c>
      <c r="OY99" t="str">
        <f t="shared" si="138"/>
        <v>No PI Tests</v>
      </c>
      <c r="OZ99" t="str">
        <f t="shared" si="139"/>
        <v>No PI Tests</v>
      </c>
      <c r="PA99" s="159" t="str">
        <f t="shared" si="140"/>
        <v>No PI Tests</v>
      </c>
      <c r="PB99" t="str">
        <f t="shared" si="141"/>
        <v>No PI Tests</v>
      </c>
      <c r="PC99" t="str">
        <f t="shared" si="142"/>
        <v>No PI Tests</v>
      </c>
      <c r="PD99" t="str">
        <f t="shared" si="143"/>
        <v>No PI Tests</v>
      </c>
      <c r="PE99" t="str">
        <f t="shared" si="144"/>
        <v>No PI Tests</v>
      </c>
      <c r="PF99" t="str">
        <f t="shared" si="145"/>
        <v>No PI Tests</v>
      </c>
      <c r="PG99" t="str">
        <f t="shared" si="146"/>
        <v>No PI Tests</v>
      </c>
      <c r="PH99">
        <f t="shared" si="147"/>
        <v>0</v>
      </c>
      <c r="PI99">
        <f t="shared" si="148"/>
        <v>0</v>
      </c>
      <c r="PJ99" t="str">
        <f t="shared" si="149"/>
        <v>Null</v>
      </c>
      <c r="PK99" t="str">
        <f>IF(HR99="","Null",IF(E99&lt;3,"Null",IF(HU99=0,0,IF(HS99="Form 1",VLOOKUP(HU99,Lookups!$BE$3:$BP$63,E99,FALSE),IF(HS99="Form 2",VLOOKUP(HU99,Lookups!$BE$67:$BP$127,E99,FALSE),VLOOKUP(HU99,Lookups!$BE$130:$BP$190,E99,FALSE))))))</f>
        <v>Null</v>
      </c>
      <c r="PL99" t="str">
        <f t="shared" si="150"/>
        <v>Null</v>
      </c>
      <c r="PM99" t="str">
        <f>IF($PH99=0,"Null",IF(E99&lt;3,"Null",IF(OX99=0,0,IF(OV99="Form 1",VLOOKUP(OX99,Lookups!$BE$3:$BP$63,E99,FALSE),IF(OV99="Form 2",VLOOKUP(OX99,Lookups!$BE$67:$BP$127,E99,FALSE),VLOOKUP(OX99,Lookups!$BE$130:$BP$190,E99,FALSE))))))</f>
        <v>Null</v>
      </c>
      <c r="PN99" t="str">
        <f t="shared" si="151"/>
        <v>Null</v>
      </c>
      <c r="PO99" t="str">
        <f t="shared" si="152"/>
        <v>Null</v>
      </c>
      <c r="PP99" t="str">
        <f t="shared" si="153"/>
        <v>Null</v>
      </c>
      <c r="PQ99" t="str">
        <f>IF(HR99="","Null",IF(E99&lt;3,"Null",IF(HV99=0,0,IF(HS99="Form 1",VLOOKUP(HV99,Lookups!$BR$3:$CC$63,E99,FALSE),IF(HS99="Form 2",VLOOKUP(HV99,Lookups!$BR$67:$CC$127,E99,FALSE),VLOOKUP(HV99,Lookups!$BR$130:$CC$190,E99,FALSE))))))</f>
        <v>Null</v>
      </c>
      <c r="PR99" t="str">
        <f t="shared" si="154"/>
        <v>Null</v>
      </c>
      <c r="PS99" t="str">
        <f>IF(HR99="","Null",IF(E99&lt;3,"Null",IF(OY99=0,0,IF(OW99="Form 1",VLOOKUP(OY99,Lookups!$BR$3:$CC$63,E99,FALSE),IF(OW99="Form 2",VLOOKUP(OY99,Lookups!$BR$67:$CC$127,E99,FALSE),VLOOKUP(OY99,Lookups!$BR$130:$CC$190,E99,FALSE))))))</f>
        <v>Null</v>
      </c>
      <c r="PT99" t="str">
        <f t="shared" si="155"/>
        <v>Null</v>
      </c>
      <c r="PU99" t="str">
        <f t="shared" si="156"/>
        <v>Null</v>
      </c>
      <c r="PV99" t="str">
        <f t="shared" si="157"/>
        <v>Null</v>
      </c>
      <c r="PW99" t="str">
        <f t="shared" si="158"/>
        <v>No PI Tests</v>
      </c>
      <c r="PX99">
        <f t="shared" si="159"/>
        <v>0</v>
      </c>
      <c r="PY99">
        <f t="shared" si="160"/>
        <v>0</v>
      </c>
      <c r="PZ99" t="str">
        <f t="shared" si="161"/>
        <v>Null</v>
      </c>
      <c r="QA99" t="str">
        <f t="shared" si="162"/>
        <v>Null</v>
      </c>
      <c r="QB99" t="str">
        <f t="shared" si="163"/>
        <v>Null</v>
      </c>
      <c r="QC99" t="str">
        <f>IF($MS99="System 44 Record",IF(BQ99&lt;MEDIAN(Directions!$F$3,Directions!$F$6),"Mid-Year Exited Student","Full Year Participant")&amp;IF(BP99&lt;Directions!$F$3,", Started Prior Year",", Started This Year"),"Null")</f>
        <v>Null</v>
      </c>
      <c r="QD99" t="str">
        <f t="shared" si="164"/>
        <v>Null</v>
      </c>
      <c r="QE99">
        <f t="shared" si="165"/>
        <v>1</v>
      </c>
      <c r="QF99">
        <f t="shared" si="166"/>
        <v>1</v>
      </c>
      <c r="QG99">
        <f t="shared" si="167"/>
        <v>0</v>
      </c>
      <c r="QH99">
        <f t="shared" si="168"/>
        <v>0</v>
      </c>
      <c r="QI99">
        <f t="shared" si="169"/>
        <v>0</v>
      </c>
      <c r="QJ99" t="str">
        <f t="shared" si="170"/>
        <v>Used READ 180 and RC!</v>
      </c>
      <c r="QK99" t="str">
        <f t="shared" si="171"/>
        <v>Under 20 Sessions</v>
      </c>
      <c r="QL99" t="str">
        <f t="shared" si="172"/>
        <v>Under 5 Segments</v>
      </c>
      <c r="QM99" t="str">
        <f>IF($MS99="READ 180 Record",IF(AQ99="","Null",VLOOKUP(JJ99,Lookups!$DX$3:$EB$2054,AN99+1,FALSE)),"Null")</f>
        <v>Level Matches Lexile Score</v>
      </c>
      <c r="QN99" t="str">
        <f t="shared" si="173"/>
        <v>Null</v>
      </c>
    </row>
    <row r="100" spans="1:456" x14ac:dyDescent="0.25">
      <c r="A100" s="161" t="s">
        <v>1447</v>
      </c>
      <c r="B100" s="161" t="s">
        <v>1447</v>
      </c>
      <c r="C100" s="161" t="s">
        <v>1447</v>
      </c>
      <c r="D100" s="161" t="s">
        <v>1447</v>
      </c>
      <c r="E100" s="161">
        <v>1</v>
      </c>
      <c r="F100" s="161" t="s">
        <v>1447</v>
      </c>
      <c r="G100" s="161" t="s">
        <v>880</v>
      </c>
      <c r="H100" s="161" t="s">
        <v>881</v>
      </c>
      <c r="K100" s="161">
        <v>0</v>
      </c>
      <c r="L100" s="161">
        <v>0</v>
      </c>
      <c r="M100" s="161">
        <v>0</v>
      </c>
      <c r="N100" s="161">
        <v>0</v>
      </c>
      <c r="O100" s="161">
        <v>0</v>
      </c>
      <c r="P100" s="161">
        <v>0</v>
      </c>
      <c r="Q100" s="161">
        <v>0</v>
      </c>
      <c r="R100" s="161">
        <v>0</v>
      </c>
      <c r="S100" s="161">
        <v>0</v>
      </c>
      <c r="T100" s="161">
        <v>0</v>
      </c>
      <c r="U100" s="161">
        <v>0</v>
      </c>
      <c r="V100" s="161">
        <v>0</v>
      </c>
      <c r="W100" s="161">
        <v>0</v>
      </c>
      <c r="X100" s="161">
        <v>0</v>
      </c>
      <c r="AB100" s="161" t="s">
        <v>242</v>
      </c>
      <c r="AC100" s="161" t="s">
        <v>242</v>
      </c>
      <c r="AD100" s="161" t="s">
        <v>242</v>
      </c>
      <c r="AE100" s="161" t="s">
        <v>242</v>
      </c>
      <c r="AF100" s="161" t="s">
        <v>242</v>
      </c>
      <c r="AG100" s="161" t="s">
        <v>242</v>
      </c>
      <c r="AH100" s="161" t="s">
        <v>242</v>
      </c>
      <c r="AI100" s="161">
        <v>20150801</v>
      </c>
      <c r="AJ100" s="161">
        <v>20160525</v>
      </c>
      <c r="AK100" s="161" t="s">
        <v>869</v>
      </c>
      <c r="AL100" t="s">
        <v>1078</v>
      </c>
      <c r="BN100" t="s">
        <v>1079</v>
      </c>
      <c r="ET100" s="161">
        <v>0</v>
      </c>
      <c r="EU100" s="161">
        <v>0</v>
      </c>
      <c r="EV100" s="161">
        <v>0</v>
      </c>
      <c r="EW100" s="161">
        <v>0</v>
      </c>
      <c r="EX100" s="161">
        <v>0</v>
      </c>
      <c r="EY100" s="161">
        <v>0</v>
      </c>
      <c r="EZ100" s="161">
        <v>0</v>
      </c>
      <c r="FA100" s="161">
        <v>0</v>
      </c>
      <c r="FB100" s="161">
        <v>0</v>
      </c>
      <c r="FC100" s="161">
        <v>0</v>
      </c>
      <c r="FD100" s="161">
        <v>0</v>
      </c>
      <c r="FE100" s="161">
        <v>0</v>
      </c>
      <c r="HN100" s="161" t="s">
        <v>881</v>
      </c>
      <c r="JB100" s="161" t="s">
        <v>881</v>
      </c>
      <c r="JC100" s="161">
        <v>0</v>
      </c>
      <c r="JD100" s="161">
        <v>0</v>
      </c>
      <c r="JE100" s="161">
        <v>0</v>
      </c>
      <c r="JF100" s="161">
        <v>0</v>
      </c>
      <c r="MN100" t="str">
        <f t="shared" si="87"/>
        <v>NoNoNoNoNoNo</v>
      </c>
      <c r="MO100" t="str">
        <f>IF(AND(MN100="NoNoNoNoNoNo",JI100=""),"No Programs",VLOOKUP(MN100,Lookups!$DA$4:$DB$67,2,FALSE))</f>
        <v>No Programs</v>
      </c>
      <c r="MP100">
        <f t="shared" si="88"/>
        <v>0</v>
      </c>
      <c r="MQ100" t="str">
        <f t="shared" si="89"/>
        <v>No Program Use</v>
      </c>
      <c r="MR100" t="str">
        <f>Directions!$D$3</f>
        <v>Usage</v>
      </c>
      <c r="MS100" t="str">
        <f>VLOOKUP(MQ100,Lookups!$CU$71:$CV$80,2,FALSE)</f>
        <v>Exclude</v>
      </c>
      <c r="MT100">
        <f t="shared" si="90"/>
        <v>0</v>
      </c>
      <c r="MU100">
        <f t="shared" si="91"/>
        <v>0</v>
      </c>
      <c r="MV100">
        <f t="shared" si="92"/>
        <v>0</v>
      </c>
      <c r="MW100">
        <f t="shared" si="93"/>
        <v>0</v>
      </c>
      <c r="MX100">
        <f t="shared" si="94"/>
        <v>0</v>
      </c>
      <c r="MY100" t="str">
        <f t="shared" si="95"/>
        <v>Not Used</v>
      </c>
      <c r="MZ100">
        <f t="shared" si="96"/>
        <v>0</v>
      </c>
      <c r="NA100" t="str">
        <f t="shared" si="97"/>
        <v>Not Available</v>
      </c>
      <c r="NB100" t="str">
        <f t="shared" si="98"/>
        <v>Not Available</v>
      </c>
      <c r="NC100" t="str">
        <f t="shared" si="99"/>
        <v>4 Not Indicated</v>
      </c>
      <c r="ND100" t="str">
        <f t="shared" si="100"/>
        <v>4 Not Indicated</v>
      </c>
      <c r="NE100" t="str">
        <f t="shared" si="101"/>
        <v>4 Not Indicated</v>
      </c>
      <c r="NF100" t="str">
        <f t="shared" si="102"/>
        <v>4 Not Indicated</v>
      </c>
      <c r="NG100" t="str">
        <f t="shared" si="103"/>
        <v>4 Not Indicated</v>
      </c>
      <c r="NH100" s="159" t="str">
        <f t="shared" si="104"/>
        <v>Null</v>
      </c>
      <c r="NI100" t="str">
        <f t="shared" si="105"/>
        <v>Null</v>
      </c>
      <c r="NJ100" s="159" t="str">
        <f t="shared" si="106"/>
        <v>Null</v>
      </c>
      <c r="NK100" t="str">
        <f t="shared" si="107"/>
        <v>Null</v>
      </c>
      <c r="NL100" t="str">
        <f t="shared" si="108"/>
        <v>No RI Tests</v>
      </c>
      <c r="NM100">
        <f t="shared" si="109"/>
        <v>0</v>
      </c>
      <c r="NN100" t="str">
        <f>IF(OR(E100="PK",E100="K",JJ100=""),"Null",INDEX(Lookups!$EZ$4:$FW$18,MATCH($JJ100,Lookups!$EY$4:$EY$18,1),MATCH($E100,Lookups!$EZ$3:$FW$3,0)))</f>
        <v>Null</v>
      </c>
      <c r="NO100" t="str">
        <f>IF(OR(E100="PK",E100="K",JJ100=""),"Null",INDEX(Lookups!$EZ$4:$FW$18,MATCH($JJ100,Lookups!$EY$4:$EY$18,1),MATCH($E100,Lookups!$EZ$3:$FW$3,0) + 1))</f>
        <v>Null</v>
      </c>
      <c r="NP100" t="str">
        <f t="shared" si="110"/>
        <v>Null</v>
      </c>
      <c r="NQ100" t="str">
        <f t="shared" si="111"/>
        <v>Null</v>
      </c>
      <c r="NR100" t="str">
        <f t="shared" si="112"/>
        <v>Null</v>
      </c>
      <c r="NS100" t="str">
        <f t="shared" si="113"/>
        <v>No RI Tests</v>
      </c>
      <c r="NT100" t="str">
        <f t="shared" si="114"/>
        <v>No RI Tests</v>
      </c>
      <c r="NU100" t="str">
        <f t="shared" si="115"/>
        <v>No RI Tests</v>
      </c>
      <c r="NV100" s="183" t="str">
        <f t="array" ref="NV100">IF($NL100="No RI Tests","No RI Tests",VLOOKUP(IF(AND(E100="K",JJ100&lt;280),3,IF(AND(E100="K",JJ100&gt;=280),4,MAX(IF(E100=Lookups!$DF$6:$DF$99,IF(JJ100&gt;=Lookups!$DG$6:$DG$99,Lookups!$DH$6:$DH$99))))),Lookups!$DE$104:$DG$108,2,FALSE))</f>
        <v>No RI Tests</v>
      </c>
      <c r="NW100" s="161" t="str">
        <f t="array" ref="NW100">IF($NL100="No RI Tests","No RI Tests",VLOOKUP(IF(AND(E100="K",JH100&lt;280),3,IF(AND(E100="K",JH100&gt;=280),4,MAX(IF(E100=Lookups!$DF$6:$DF$99,IF(NI100&gt;=Lookups!$DG$6:$DG$99,Lookups!$DH$6:$DH$99))))),Lookups!$DE$104:$DG$108,2,FALSE))</f>
        <v>No RI Tests</v>
      </c>
      <c r="NX100" s="161" t="str">
        <f t="array" ref="NX100">IF($NL100="No RI Tests","No RI Tests",VLOOKUP(IF(AND(E100="K",NK100&lt;280),3,IF(AND(E100="K",NK100&gt;=280),4,MAX(IF(E100=Lookups!$DF$6:$DF$99,IF(NK100&gt;=Lookups!$DG$6:$DG$99,Lookups!$DH$6:$DH$99))))),Lookups!$DE$104:$DG$108,2,FALSE))</f>
        <v>No RI Tests</v>
      </c>
      <c r="NY100" t="str">
        <f t="shared" si="116"/>
        <v>Null</v>
      </c>
      <c r="NZ100" t="str">
        <f t="shared" si="117"/>
        <v>Null</v>
      </c>
      <c r="OA100" t="str">
        <f t="shared" si="118"/>
        <v>No RI for Comparison</v>
      </c>
      <c r="OB100" s="161" t="str">
        <f t="array" ref="OB100">IF($NL100="No RI Tests","No RI Tests",IF(E100="K","N/A",VLOOKUP(MAX(IF(E100=Lookups!$DF$6:$DF$99,IF(JJ100&gt;=Lookups!$DG$6:$DG$99,Lookups!$DI$6:$DI$99))),Lookups!$DE$104:$DG$108,3,FALSE)))</f>
        <v>No RI Tests</v>
      </c>
      <c r="OC100" s="161" t="str">
        <f t="array" ref="OC100">IF($NL100="No RI Tests","No RI Tests",IF(E100="K","N/A",VLOOKUP(MAX(IF(E100=Lookups!$DF$6:$DF$99,IF(NI100&gt;=Lookups!$DG$6:$DG$99,Lookups!$DI$6:$DI$99))),Lookups!$DE$104:$DG$108,3,FALSE)))</f>
        <v>No RI Tests</v>
      </c>
      <c r="OD100" s="161" t="str">
        <f t="array" ref="OD100">IF($NL100="No RI Tests","No RI Tests",IF(E100="K","N/A",VLOOKUP(MAX(IF(E100=Lookups!$DF$6:$DF$99,IF(NK100&gt;=Lookups!$DG$6:$DG$99,Lookups!$DI$6:$DI$99))),Lookups!$DE$104:$DG$108,3,FALSE)))</f>
        <v>No RI Tests</v>
      </c>
      <c r="OE100" t="str">
        <f t="shared" si="119"/>
        <v>Null</v>
      </c>
      <c r="OF100" t="str">
        <f t="shared" si="120"/>
        <v>Null</v>
      </c>
      <c r="OG100" t="str">
        <f t="shared" si="121"/>
        <v>No RI for Comparison</v>
      </c>
      <c r="OH100" t="str">
        <f t="shared" si="122"/>
        <v>Null</v>
      </c>
      <c r="OI100" t="str">
        <f t="shared" si="123"/>
        <v>Null</v>
      </c>
      <c r="OJ100" t="str">
        <f t="shared" si="124"/>
        <v>Null</v>
      </c>
      <c r="OK100" t="str">
        <f t="shared" si="125"/>
        <v>Null</v>
      </c>
      <c r="OL100" t="str">
        <f t="shared" si="126"/>
        <v>Null</v>
      </c>
      <c r="OM100" t="str">
        <f t="shared" si="127"/>
        <v>Null</v>
      </c>
      <c r="ON100" t="str">
        <f t="shared" si="128"/>
        <v>Null</v>
      </c>
      <c r="OO100" t="str">
        <f t="shared" si="129"/>
        <v>Null RI</v>
      </c>
      <c r="OP100" t="str">
        <f ca="1">IF(AND(HR100&lt;&gt;"",JJ100&lt;600),IF(HT100="Advancing","Tier 2","Tier 3"),IF(JI100="","Null",IF(OR(E100="K",E100&lt;3),"FRA Recommended",IF(JJ100&gt;=IF(E100&lt;6,400,600),IF(JJ100&lt;VLOOKUP(E100,Lookups!$AP$3:$AR$16,3,FALSE),"Tier 2","Core"),IF(JJ100&lt;400,IF(RAND()&lt;0.81,"Tier 3","Tier 2"),IF(RAND()&lt;0.51,"Tier 3","Tier 2"))))))</f>
        <v>Null</v>
      </c>
      <c r="OQ100" t="str">
        <f t="shared" si="130"/>
        <v>Null</v>
      </c>
      <c r="OR100" t="str">
        <f t="shared" si="131"/>
        <v>Null</v>
      </c>
      <c r="OS100" t="str">
        <f t="shared" si="132"/>
        <v>Null</v>
      </c>
      <c r="OT100" t="str">
        <f t="shared" si="133"/>
        <v>No RI Tests</v>
      </c>
      <c r="OU100" s="159" t="str">
        <f t="shared" si="134"/>
        <v>No PI Tests</v>
      </c>
      <c r="OV100" t="str">
        <f t="shared" si="135"/>
        <v>No PI Tests</v>
      </c>
      <c r="OW100" t="str">
        <f t="shared" si="136"/>
        <v>No PI Tests</v>
      </c>
      <c r="OX100" t="str">
        <f t="shared" si="137"/>
        <v>No PI Tests</v>
      </c>
      <c r="OY100" t="str">
        <f t="shared" si="138"/>
        <v>No PI Tests</v>
      </c>
      <c r="OZ100" t="str">
        <f t="shared" si="139"/>
        <v>No PI Tests</v>
      </c>
      <c r="PA100" s="159" t="str">
        <f t="shared" si="140"/>
        <v>No PI Tests</v>
      </c>
      <c r="PB100" t="str">
        <f t="shared" si="141"/>
        <v>No PI Tests</v>
      </c>
      <c r="PC100" t="str">
        <f t="shared" si="142"/>
        <v>No PI Tests</v>
      </c>
      <c r="PD100" t="str">
        <f t="shared" si="143"/>
        <v>No PI Tests</v>
      </c>
      <c r="PE100" t="str">
        <f t="shared" si="144"/>
        <v>No PI Tests</v>
      </c>
      <c r="PF100" t="str">
        <f t="shared" si="145"/>
        <v>No PI Tests</v>
      </c>
      <c r="PG100" t="str">
        <f t="shared" si="146"/>
        <v>No PI Tests</v>
      </c>
      <c r="PH100">
        <f t="shared" si="147"/>
        <v>0</v>
      </c>
      <c r="PI100">
        <f t="shared" si="148"/>
        <v>0</v>
      </c>
      <c r="PJ100" t="str">
        <f t="shared" si="149"/>
        <v>Null</v>
      </c>
      <c r="PK100" t="str">
        <f>IF(HR100="","Null",IF(E100&lt;3,"Null",IF(HU100=0,0,IF(HS100="Form 1",VLOOKUP(HU100,Lookups!$BE$3:$BP$63,E100,FALSE),IF(HS100="Form 2",VLOOKUP(HU100,Lookups!$BE$67:$BP$127,E100,FALSE),VLOOKUP(HU100,Lookups!$BE$130:$BP$190,E100,FALSE))))))</f>
        <v>Null</v>
      </c>
      <c r="PL100" t="str">
        <f t="shared" si="150"/>
        <v>Null</v>
      </c>
      <c r="PM100" t="str">
        <f>IF($PH100=0,"Null",IF(E100&lt;3,"Null",IF(OX100=0,0,IF(OV100="Form 1",VLOOKUP(OX100,Lookups!$BE$3:$BP$63,E100,FALSE),IF(OV100="Form 2",VLOOKUP(OX100,Lookups!$BE$67:$BP$127,E100,FALSE),VLOOKUP(OX100,Lookups!$BE$130:$BP$190,E100,FALSE))))))</f>
        <v>Null</v>
      </c>
      <c r="PN100" t="str">
        <f t="shared" si="151"/>
        <v>Null</v>
      </c>
      <c r="PO100" t="str">
        <f t="shared" si="152"/>
        <v>Null</v>
      </c>
      <c r="PP100" t="str">
        <f t="shared" si="153"/>
        <v>Null</v>
      </c>
      <c r="PQ100" t="str">
        <f>IF(HR100="","Null",IF(E100&lt;3,"Null",IF(HV100=0,0,IF(HS100="Form 1",VLOOKUP(HV100,Lookups!$BR$3:$CC$63,E100,FALSE),IF(HS100="Form 2",VLOOKUP(HV100,Lookups!$BR$67:$CC$127,E100,FALSE),VLOOKUP(HV100,Lookups!$BR$130:$CC$190,E100,FALSE))))))</f>
        <v>Null</v>
      </c>
      <c r="PR100" t="str">
        <f t="shared" si="154"/>
        <v>Null</v>
      </c>
      <c r="PS100" t="str">
        <f>IF(HR100="","Null",IF(E100&lt;3,"Null",IF(OY100=0,0,IF(OW100="Form 1",VLOOKUP(OY100,Lookups!$BR$3:$CC$63,E100,FALSE),IF(OW100="Form 2",VLOOKUP(OY100,Lookups!$BR$67:$CC$127,E100,FALSE),VLOOKUP(OY100,Lookups!$BR$130:$CC$190,E100,FALSE))))))</f>
        <v>Null</v>
      </c>
      <c r="PT100" t="str">
        <f t="shared" si="155"/>
        <v>Null</v>
      </c>
      <c r="PU100" t="str">
        <f t="shared" si="156"/>
        <v>Null</v>
      </c>
      <c r="PV100" t="str">
        <f t="shared" si="157"/>
        <v>Null</v>
      </c>
      <c r="PW100" t="str">
        <f t="shared" si="158"/>
        <v>No PI Tests</v>
      </c>
      <c r="PX100">
        <f t="shared" si="159"/>
        <v>0</v>
      </c>
      <c r="PY100">
        <f t="shared" si="160"/>
        <v>0</v>
      </c>
      <c r="PZ100" t="str">
        <f t="shared" si="161"/>
        <v>Null</v>
      </c>
      <c r="QA100" t="str">
        <f t="shared" si="162"/>
        <v>Null</v>
      </c>
      <c r="QB100" t="str">
        <f t="shared" si="163"/>
        <v>Null</v>
      </c>
      <c r="QC100" t="str">
        <f>IF($MS100="System 44 Record",IF(BQ100&lt;MEDIAN(Directions!$F$3,Directions!$F$6),"Mid-Year Exited Student","Full Year Participant")&amp;IF(BP100&lt;Directions!$F$3,", Started Prior Year",", Started This Year"),"Null")</f>
        <v>Null</v>
      </c>
      <c r="QD100" t="str">
        <f t="shared" si="164"/>
        <v>Null</v>
      </c>
      <c r="QE100">
        <f t="shared" si="165"/>
        <v>0</v>
      </c>
      <c r="QF100">
        <f t="shared" si="166"/>
        <v>0</v>
      </c>
      <c r="QG100">
        <f t="shared" si="167"/>
        <v>0</v>
      </c>
      <c r="QH100">
        <f t="shared" si="168"/>
        <v>0</v>
      </c>
      <c r="QI100">
        <f t="shared" si="169"/>
        <v>0</v>
      </c>
      <c r="QJ100" t="str">
        <f t="shared" si="170"/>
        <v>Used None</v>
      </c>
      <c r="QK100" t="str">
        <f t="shared" si="171"/>
        <v>Null</v>
      </c>
      <c r="QL100" t="str">
        <f t="shared" si="172"/>
        <v>Null</v>
      </c>
      <c r="QM100" t="str">
        <f>IF($MS100="READ 180 Record",IF(AQ100="","Null",VLOOKUP(JJ100,Lookups!$DX$3:$EB$2054,AN100+1,FALSE)),"Null")</f>
        <v>Null</v>
      </c>
      <c r="QN100" t="str">
        <f t="shared" si="173"/>
        <v>Null</v>
      </c>
    </row>
    <row r="101" spans="1:456" x14ac:dyDescent="0.25">
      <c r="A101" s="161" t="s">
        <v>1447</v>
      </c>
      <c r="B101" s="161" t="s">
        <v>1447</v>
      </c>
      <c r="C101" s="161" t="s">
        <v>1447</v>
      </c>
      <c r="D101" s="161" t="s">
        <v>1447</v>
      </c>
      <c r="E101" s="161">
        <v>12</v>
      </c>
      <c r="F101" s="161" t="s">
        <v>1447</v>
      </c>
      <c r="G101" s="161" t="s">
        <v>880</v>
      </c>
      <c r="H101" s="161" t="s">
        <v>881</v>
      </c>
      <c r="K101" s="161">
        <v>0</v>
      </c>
      <c r="L101" s="161">
        <v>0</v>
      </c>
      <c r="M101" s="161">
        <v>0</v>
      </c>
      <c r="N101" s="161">
        <v>0</v>
      </c>
      <c r="O101" s="161">
        <v>0</v>
      </c>
      <c r="P101" s="161">
        <v>0</v>
      </c>
      <c r="Q101" s="161">
        <v>0</v>
      </c>
      <c r="R101" s="161">
        <v>0</v>
      </c>
      <c r="S101" s="161">
        <v>0</v>
      </c>
      <c r="T101" s="161">
        <v>0</v>
      </c>
      <c r="U101" s="161">
        <v>0</v>
      </c>
      <c r="V101" s="161">
        <v>0</v>
      </c>
      <c r="W101" s="161">
        <v>0</v>
      </c>
      <c r="X101" s="161">
        <v>0</v>
      </c>
      <c r="AB101" s="161" t="s">
        <v>242</v>
      </c>
      <c r="AC101" s="161" t="s">
        <v>242</v>
      </c>
      <c r="AD101" s="161" t="s">
        <v>242</v>
      </c>
      <c r="AE101" s="161" t="s">
        <v>242</v>
      </c>
      <c r="AF101" s="161" t="s">
        <v>242</v>
      </c>
      <c r="AG101" s="161" t="s">
        <v>242</v>
      </c>
      <c r="AH101" s="161" t="s">
        <v>242</v>
      </c>
      <c r="AI101" s="161">
        <v>20150801</v>
      </c>
      <c r="AJ101" s="161">
        <v>20160525</v>
      </c>
      <c r="AK101" s="161" t="s">
        <v>869</v>
      </c>
      <c r="AL101" t="s">
        <v>1078</v>
      </c>
      <c r="BN101" t="s">
        <v>1079</v>
      </c>
      <c r="ET101" s="161">
        <v>0</v>
      </c>
      <c r="EU101" s="161">
        <v>0</v>
      </c>
      <c r="EV101" s="161">
        <v>0</v>
      </c>
      <c r="EW101" s="161">
        <v>0</v>
      </c>
      <c r="EX101" s="161">
        <v>0</v>
      </c>
      <c r="EY101" s="161">
        <v>0</v>
      </c>
      <c r="EZ101" s="161">
        <v>0</v>
      </c>
      <c r="FA101" s="161">
        <v>0</v>
      </c>
      <c r="FB101" s="161">
        <v>0</v>
      </c>
      <c r="FC101" s="161">
        <v>0</v>
      </c>
      <c r="FD101" s="161">
        <v>0</v>
      </c>
      <c r="FE101" s="161">
        <v>0</v>
      </c>
      <c r="HN101" s="161" t="s">
        <v>881</v>
      </c>
      <c r="JB101" s="161" t="s">
        <v>881</v>
      </c>
      <c r="JC101" s="161">
        <v>0</v>
      </c>
      <c r="JD101" s="161">
        <v>0</v>
      </c>
      <c r="JE101" s="161">
        <v>0</v>
      </c>
      <c r="JF101" s="161">
        <v>0</v>
      </c>
      <c r="MN101" t="str">
        <f t="shared" si="87"/>
        <v>NoNoNoNoNoNo</v>
      </c>
      <c r="MO101" t="str">
        <f>IF(AND(MN101="NoNoNoNoNoNo",JI101=""),"No Programs",VLOOKUP(MN101,Lookups!$DA$4:$DB$67,2,FALSE))</f>
        <v>No Programs</v>
      </c>
      <c r="MP101">
        <f t="shared" si="88"/>
        <v>0</v>
      </c>
      <c r="MQ101" t="str">
        <f t="shared" si="89"/>
        <v>No Program Use</v>
      </c>
      <c r="MR101" t="str">
        <f>Directions!$D$3</f>
        <v>Usage</v>
      </c>
      <c r="MS101" t="str">
        <f>VLOOKUP(MQ101,Lookups!$CU$71:$CV$80,2,FALSE)</f>
        <v>Exclude</v>
      </c>
      <c r="MT101">
        <f t="shared" si="90"/>
        <v>0</v>
      </c>
      <c r="MU101">
        <f t="shared" si="91"/>
        <v>0</v>
      </c>
      <c r="MV101">
        <f t="shared" si="92"/>
        <v>0</v>
      </c>
      <c r="MW101">
        <f t="shared" si="93"/>
        <v>0</v>
      </c>
      <c r="MX101">
        <f t="shared" si="94"/>
        <v>0</v>
      </c>
      <c r="MY101" t="str">
        <f t="shared" si="95"/>
        <v>Not Used</v>
      </c>
      <c r="MZ101">
        <f t="shared" si="96"/>
        <v>0</v>
      </c>
      <c r="NA101" t="str">
        <f t="shared" si="97"/>
        <v>Not Available</v>
      </c>
      <c r="NB101" t="str">
        <f t="shared" si="98"/>
        <v>Not Available</v>
      </c>
      <c r="NC101" t="str">
        <f t="shared" si="99"/>
        <v>4 Not Indicated</v>
      </c>
      <c r="ND101" t="str">
        <f t="shared" si="100"/>
        <v>4 Not Indicated</v>
      </c>
      <c r="NE101" t="str">
        <f t="shared" si="101"/>
        <v>4 Not Indicated</v>
      </c>
      <c r="NF101" t="str">
        <f t="shared" si="102"/>
        <v>4 Not Indicated</v>
      </c>
      <c r="NG101" t="str">
        <f t="shared" si="103"/>
        <v>4 Not Indicated</v>
      </c>
      <c r="NH101" s="159" t="str">
        <f t="shared" si="104"/>
        <v>Null</v>
      </c>
      <c r="NI101" t="str">
        <f t="shared" si="105"/>
        <v>Null</v>
      </c>
      <c r="NJ101" s="159" t="str">
        <f t="shared" si="106"/>
        <v>Null</v>
      </c>
      <c r="NK101" t="str">
        <f t="shared" si="107"/>
        <v>Null</v>
      </c>
      <c r="NL101" t="str">
        <f t="shared" si="108"/>
        <v>No RI Tests</v>
      </c>
      <c r="NM101">
        <f t="shared" si="109"/>
        <v>0</v>
      </c>
      <c r="NN101" t="str">
        <f>IF(OR(E101="PK",E101="K",JJ101=""),"Null",INDEX(Lookups!$EZ$4:$FW$18,MATCH($JJ101,Lookups!$EY$4:$EY$18,1),MATCH($E101,Lookups!$EZ$3:$FW$3,0)))</f>
        <v>Null</v>
      </c>
      <c r="NO101" t="str">
        <f>IF(OR(E101="PK",E101="K",JJ101=""),"Null",INDEX(Lookups!$EZ$4:$FW$18,MATCH($JJ101,Lookups!$EY$4:$EY$18,1),MATCH($E101,Lookups!$EZ$3:$FW$3,0) + 1))</f>
        <v>Null</v>
      </c>
      <c r="NP101" t="str">
        <f t="shared" si="110"/>
        <v>Null</v>
      </c>
      <c r="NQ101" t="str">
        <f t="shared" si="111"/>
        <v>Null</v>
      </c>
      <c r="NR101" t="str">
        <f t="shared" si="112"/>
        <v>Null</v>
      </c>
      <c r="NS101" t="str">
        <f t="shared" si="113"/>
        <v>No RI Tests</v>
      </c>
      <c r="NT101" t="str">
        <f t="shared" si="114"/>
        <v>No RI Tests</v>
      </c>
      <c r="NU101" t="str">
        <f t="shared" si="115"/>
        <v>No RI Tests</v>
      </c>
      <c r="NV101" s="183" t="str">
        <f t="array" ref="NV101">IF($NL101="No RI Tests","No RI Tests",VLOOKUP(IF(AND(E101="K",JJ101&lt;280),3,IF(AND(E101="K",JJ101&gt;=280),4,MAX(IF(E101=Lookups!$DF$6:$DF$99,IF(JJ101&gt;=Lookups!$DG$6:$DG$99,Lookups!$DH$6:$DH$99))))),Lookups!$DE$104:$DG$108,2,FALSE))</f>
        <v>No RI Tests</v>
      </c>
      <c r="NW101" s="161" t="str">
        <f t="array" ref="NW101">IF($NL101="No RI Tests","No RI Tests",VLOOKUP(IF(AND(E101="K",JH101&lt;280),3,IF(AND(E101="K",JH101&gt;=280),4,MAX(IF(E101=Lookups!$DF$6:$DF$99,IF(NI101&gt;=Lookups!$DG$6:$DG$99,Lookups!$DH$6:$DH$99))))),Lookups!$DE$104:$DG$108,2,FALSE))</f>
        <v>No RI Tests</v>
      </c>
      <c r="NX101" s="161" t="str">
        <f t="array" ref="NX101">IF($NL101="No RI Tests","No RI Tests",VLOOKUP(IF(AND(E101="K",NK101&lt;280),3,IF(AND(E101="K",NK101&gt;=280),4,MAX(IF(E101=Lookups!$DF$6:$DF$99,IF(NK101&gt;=Lookups!$DG$6:$DG$99,Lookups!$DH$6:$DH$99))))),Lookups!$DE$104:$DG$108,2,FALSE))</f>
        <v>No RI Tests</v>
      </c>
      <c r="NY101" t="str">
        <f t="shared" si="116"/>
        <v>Null</v>
      </c>
      <c r="NZ101" t="str">
        <f t="shared" si="117"/>
        <v>Null</v>
      </c>
      <c r="OA101" t="str">
        <f t="shared" si="118"/>
        <v>No RI for Comparison</v>
      </c>
      <c r="OB101" s="161" t="str">
        <f t="array" ref="OB101">IF($NL101="No RI Tests","No RI Tests",IF(E101="K","N/A",VLOOKUP(MAX(IF(E101=Lookups!$DF$6:$DF$99,IF(JJ101&gt;=Lookups!$DG$6:$DG$99,Lookups!$DI$6:$DI$99))),Lookups!$DE$104:$DG$108,3,FALSE)))</f>
        <v>No RI Tests</v>
      </c>
      <c r="OC101" s="161" t="str">
        <f t="array" ref="OC101">IF($NL101="No RI Tests","No RI Tests",IF(E101="K","N/A",VLOOKUP(MAX(IF(E101=Lookups!$DF$6:$DF$99,IF(NI101&gt;=Lookups!$DG$6:$DG$99,Lookups!$DI$6:$DI$99))),Lookups!$DE$104:$DG$108,3,FALSE)))</f>
        <v>No RI Tests</v>
      </c>
      <c r="OD101" s="161" t="str">
        <f t="array" ref="OD101">IF($NL101="No RI Tests","No RI Tests",IF(E101="K","N/A",VLOOKUP(MAX(IF(E101=Lookups!$DF$6:$DF$99,IF(NK101&gt;=Lookups!$DG$6:$DG$99,Lookups!$DI$6:$DI$99))),Lookups!$DE$104:$DG$108,3,FALSE)))</f>
        <v>No RI Tests</v>
      </c>
      <c r="OE101" t="str">
        <f t="shared" si="119"/>
        <v>Null</v>
      </c>
      <c r="OF101" t="str">
        <f t="shared" si="120"/>
        <v>Null</v>
      </c>
      <c r="OG101" t="str">
        <f t="shared" si="121"/>
        <v>No RI for Comparison</v>
      </c>
      <c r="OH101" t="str">
        <f t="shared" si="122"/>
        <v>Null</v>
      </c>
      <c r="OI101" t="str">
        <f t="shared" si="123"/>
        <v>Null</v>
      </c>
      <c r="OJ101" t="str">
        <f t="shared" si="124"/>
        <v>Null</v>
      </c>
      <c r="OK101" t="str">
        <f t="shared" si="125"/>
        <v>Null</v>
      </c>
      <c r="OL101" t="str">
        <f t="shared" si="126"/>
        <v>Null</v>
      </c>
      <c r="OM101" t="str">
        <f t="shared" si="127"/>
        <v>Null</v>
      </c>
      <c r="ON101" t="str">
        <f t="shared" si="128"/>
        <v>Null</v>
      </c>
      <c r="OO101" t="str">
        <f t="shared" si="129"/>
        <v>Null RI</v>
      </c>
      <c r="OP101" t="str">
        <f ca="1">IF(AND(HR101&lt;&gt;"",JJ101&lt;600),IF(HT101="Advancing","Tier 2","Tier 3"),IF(JI101="","Null",IF(OR(E101="K",E101&lt;3),"FRA Recommended",IF(JJ101&gt;=IF(E101&lt;6,400,600),IF(JJ101&lt;VLOOKUP(E101,Lookups!$AP$3:$AR$16,3,FALSE),"Tier 2","Core"),IF(JJ101&lt;400,IF(RAND()&lt;0.81,"Tier 3","Tier 2"),IF(RAND()&lt;0.51,"Tier 3","Tier 2"))))))</f>
        <v>Null</v>
      </c>
      <c r="OQ101" t="str">
        <f t="shared" si="130"/>
        <v>Null</v>
      </c>
      <c r="OR101" t="str">
        <f t="shared" si="131"/>
        <v>Null</v>
      </c>
      <c r="OS101" t="str">
        <f t="shared" si="132"/>
        <v>Null</v>
      </c>
      <c r="OT101" t="str">
        <f t="shared" si="133"/>
        <v>No RI Tests</v>
      </c>
      <c r="OU101" s="159" t="str">
        <f t="shared" si="134"/>
        <v>No PI Tests</v>
      </c>
      <c r="OV101" t="str">
        <f t="shared" si="135"/>
        <v>No PI Tests</v>
      </c>
      <c r="OW101" t="str">
        <f t="shared" si="136"/>
        <v>No PI Tests</v>
      </c>
      <c r="OX101" t="str">
        <f t="shared" si="137"/>
        <v>No PI Tests</v>
      </c>
      <c r="OY101" t="str">
        <f t="shared" si="138"/>
        <v>No PI Tests</v>
      </c>
      <c r="OZ101" t="str">
        <f t="shared" si="139"/>
        <v>No PI Tests</v>
      </c>
      <c r="PA101" s="159" t="str">
        <f t="shared" si="140"/>
        <v>No PI Tests</v>
      </c>
      <c r="PB101" t="str">
        <f t="shared" si="141"/>
        <v>No PI Tests</v>
      </c>
      <c r="PC101" t="str">
        <f t="shared" si="142"/>
        <v>No PI Tests</v>
      </c>
      <c r="PD101" t="str">
        <f t="shared" si="143"/>
        <v>No PI Tests</v>
      </c>
      <c r="PE101" t="str">
        <f t="shared" si="144"/>
        <v>No PI Tests</v>
      </c>
      <c r="PF101" t="str">
        <f t="shared" si="145"/>
        <v>No PI Tests</v>
      </c>
      <c r="PG101" t="str">
        <f t="shared" si="146"/>
        <v>No PI Tests</v>
      </c>
      <c r="PH101">
        <f t="shared" si="147"/>
        <v>0</v>
      </c>
      <c r="PI101">
        <f t="shared" si="148"/>
        <v>0</v>
      </c>
      <c r="PJ101" t="str">
        <f t="shared" si="149"/>
        <v>Null</v>
      </c>
      <c r="PK101" t="str">
        <f>IF(HR101="","Null",IF(E101&lt;3,"Null",IF(HU101=0,0,IF(HS101="Form 1",VLOOKUP(HU101,Lookups!$BE$3:$BP$63,E101,FALSE),IF(HS101="Form 2",VLOOKUP(HU101,Lookups!$BE$67:$BP$127,E101,FALSE),VLOOKUP(HU101,Lookups!$BE$130:$BP$190,E101,FALSE))))))</f>
        <v>Null</v>
      </c>
      <c r="PL101" t="str">
        <f t="shared" si="150"/>
        <v>Null</v>
      </c>
      <c r="PM101" t="str">
        <f>IF($PH101=0,"Null",IF(E101&lt;3,"Null",IF(OX101=0,0,IF(OV101="Form 1",VLOOKUP(OX101,Lookups!$BE$3:$BP$63,E101,FALSE),IF(OV101="Form 2",VLOOKUP(OX101,Lookups!$BE$67:$BP$127,E101,FALSE),VLOOKUP(OX101,Lookups!$BE$130:$BP$190,E101,FALSE))))))</f>
        <v>Null</v>
      </c>
      <c r="PN101" t="str">
        <f t="shared" si="151"/>
        <v>Null</v>
      </c>
      <c r="PO101" t="str">
        <f t="shared" si="152"/>
        <v>Null</v>
      </c>
      <c r="PP101" t="str">
        <f t="shared" si="153"/>
        <v>Null</v>
      </c>
      <c r="PQ101" t="str">
        <f>IF(HR101="","Null",IF(E101&lt;3,"Null",IF(HV101=0,0,IF(HS101="Form 1",VLOOKUP(HV101,Lookups!$BR$3:$CC$63,E101,FALSE),IF(HS101="Form 2",VLOOKUP(HV101,Lookups!$BR$67:$CC$127,E101,FALSE),VLOOKUP(HV101,Lookups!$BR$130:$CC$190,E101,FALSE))))))</f>
        <v>Null</v>
      </c>
      <c r="PR101" t="str">
        <f t="shared" si="154"/>
        <v>Null</v>
      </c>
      <c r="PS101" t="str">
        <f>IF(HR101="","Null",IF(E101&lt;3,"Null",IF(OY101=0,0,IF(OW101="Form 1",VLOOKUP(OY101,Lookups!$BR$3:$CC$63,E101,FALSE),IF(OW101="Form 2",VLOOKUP(OY101,Lookups!$BR$67:$CC$127,E101,FALSE),VLOOKUP(OY101,Lookups!$BR$130:$CC$190,E101,FALSE))))))</f>
        <v>Null</v>
      </c>
      <c r="PT101" t="str">
        <f t="shared" si="155"/>
        <v>Null</v>
      </c>
      <c r="PU101" t="str">
        <f t="shared" si="156"/>
        <v>Null</v>
      </c>
      <c r="PV101" t="str">
        <f t="shared" si="157"/>
        <v>Null</v>
      </c>
      <c r="PW101" t="str">
        <f t="shared" si="158"/>
        <v>No PI Tests</v>
      </c>
      <c r="PX101">
        <f t="shared" si="159"/>
        <v>0</v>
      </c>
      <c r="PY101">
        <f t="shared" si="160"/>
        <v>0</v>
      </c>
      <c r="PZ101" t="str">
        <f t="shared" si="161"/>
        <v>Null</v>
      </c>
      <c r="QA101" t="str">
        <f t="shared" si="162"/>
        <v>Null</v>
      </c>
      <c r="QB101" t="str">
        <f t="shared" si="163"/>
        <v>Null</v>
      </c>
      <c r="QC101" t="str">
        <f>IF($MS101="System 44 Record",IF(BQ101&lt;MEDIAN(Directions!$F$3,Directions!$F$6),"Mid-Year Exited Student","Full Year Participant")&amp;IF(BP101&lt;Directions!$F$3,", Started Prior Year",", Started This Year"),"Null")</f>
        <v>Null</v>
      </c>
      <c r="QD101" t="str">
        <f t="shared" si="164"/>
        <v>Null</v>
      </c>
      <c r="QE101">
        <f t="shared" si="165"/>
        <v>0</v>
      </c>
      <c r="QF101">
        <f t="shared" si="166"/>
        <v>0</v>
      </c>
      <c r="QG101">
        <f t="shared" si="167"/>
        <v>0</v>
      </c>
      <c r="QH101">
        <f t="shared" si="168"/>
        <v>0</v>
      </c>
      <c r="QI101">
        <f t="shared" si="169"/>
        <v>0</v>
      </c>
      <c r="QJ101" t="str">
        <f t="shared" si="170"/>
        <v>Used None</v>
      </c>
      <c r="QK101" t="str">
        <f t="shared" si="171"/>
        <v>Null</v>
      </c>
      <c r="QL101" t="str">
        <f t="shared" si="172"/>
        <v>Null</v>
      </c>
      <c r="QM101" t="str">
        <f>IF($MS101="READ 180 Record",IF(AQ101="","Null",VLOOKUP(JJ101,Lookups!$DX$3:$EB$2054,AN101+1,FALSE)),"Null")</f>
        <v>Null</v>
      </c>
      <c r="QN101" t="str">
        <f t="shared" si="173"/>
        <v>Null</v>
      </c>
    </row>
    <row r="102" spans="1:456" x14ac:dyDescent="0.25">
      <c r="A102" s="161" t="s">
        <v>1447</v>
      </c>
      <c r="B102" s="161" t="s">
        <v>1447</v>
      </c>
      <c r="C102" s="161" t="s">
        <v>1447</v>
      </c>
      <c r="D102" s="161" t="s">
        <v>1447</v>
      </c>
      <c r="E102" s="161">
        <v>11</v>
      </c>
      <c r="F102" s="161" t="s">
        <v>1447</v>
      </c>
      <c r="G102" s="161" t="s">
        <v>880</v>
      </c>
      <c r="H102" s="161" t="s">
        <v>881</v>
      </c>
      <c r="K102" s="161">
        <v>0</v>
      </c>
      <c r="L102" s="161">
        <v>0</v>
      </c>
      <c r="M102" s="161">
        <v>0</v>
      </c>
      <c r="N102" s="161">
        <v>0</v>
      </c>
      <c r="O102" s="161">
        <v>0</v>
      </c>
      <c r="P102" s="161">
        <v>0</v>
      </c>
      <c r="Q102" s="161">
        <v>0</v>
      </c>
      <c r="R102" s="161">
        <v>0</v>
      </c>
      <c r="S102" s="161">
        <v>0</v>
      </c>
      <c r="T102" s="161">
        <v>0</v>
      </c>
      <c r="U102" s="161">
        <v>0</v>
      </c>
      <c r="V102" s="161">
        <v>0</v>
      </c>
      <c r="W102" s="161">
        <v>0</v>
      </c>
      <c r="X102" s="161">
        <v>0</v>
      </c>
      <c r="AB102" s="161" t="s">
        <v>242</v>
      </c>
      <c r="AC102" s="161" t="s">
        <v>242</v>
      </c>
      <c r="AD102" s="161" t="s">
        <v>242</v>
      </c>
      <c r="AE102" s="161" t="s">
        <v>242</v>
      </c>
      <c r="AF102" s="161" t="s">
        <v>242</v>
      </c>
      <c r="AG102" s="161" t="s">
        <v>242</v>
      </c>
      <c r="AH102" s="161" t="s">
        <v>242</v>
      </c>
      <c r="AI102" s="161">
        <v>20150801</v>
      </c>
      <c r="AJ102" s="161">
        <v>20160525</v>
      </c>
      <c r="AK102" s="161" t="s">
        <v>869</v>
      </c>
      <c r="AL102" t="s">
        <v>1078</v>
      </c>
      <c r="BN102" t="s">
        <v>1079</v>
      </c>
      <c r="ET102" s="161">
        <v>0</v>
      </c>
      <c r="EU102" s="161">
        <v>0</v>
      </c>
      <c r="EV102" s="161">
        <v>0</v>
      </c>
      <c r="EW102" s="161">
        <v>0</v>
      </c>
      <c r="EX102" s="161">
        <v>0</v>
      </c>
      <c r="EY102" s="161">
        <v>0</v>
      </c>
      <c r="EZ102" s="161">
        <v>0</v>
      </c>
      <c r="FA102" s="161">
        <v>0</v>
      </c>
      <c r="FB102" s="161">
        <v>0</v>
      </c>
      <c r="FC102" s="161">
        <v>0</v>
      </c>
      <c r="FD102" s="161">
        <v>0</v>
      </c>
      <c r="FE102" s="161">
        <v>0</v>
      </c>
      <c r="HN102" s="161" t="s">
        <v>881</v>
      </c>
      <c r="JB102" s="161" t="s">
        <v>881</v>
      </c>
      <c r="JC102" s="161">
        <v>0</v>
      </c>
      <c r="JD102" s="161">
        <v>0</v>
      </c>
      <c r="JE102" s="161">
        <v>0</v>
      </c>
      <c r="JF102" s="161">
        <v>0</v>
      </c>
      <c r="MN102" t="str">
        <f t="shared" si="87"/>
        <v>NoNoNoNoNoNo</v>
      </c>
      <c r="MO102" t="str">
        <f>IF(AND(MN102="NoNoNoNoNoNo",JI102=""),"No Programs",VLOOKUP(MN102,Lookups!$DA$4:$DB$67,2,FALSE))</f>
        <v>No Programs</v>
      </c>
      <c r="MP102">
        <f t="shared" si="88"/>
        <v>0</v>
      </c>
      <c r="MQ102" t="str">
        <f t="shared" si="89"/>
        <v>No Program Use</v>
      </c>
      <c r="MR102" t="str">
        <f>Directions!$D$3</f>
        <v>Usage</v>
      </c>
      <c r="MS102" t="str">
        <f>VLOOKUP(MQ102,Lookups!$CU$71:$CV$80,2,FALSE)</f>
        <v>Exclude</v>
      </c>
      <c r="MT102">
        <f t="shared" si="90"/>
        <v>0</v>
      </c>
      <c r="MU102">
        <f t="shared" si="91"/>
        <v>0</v>
      </c>
      <c r="MV102">
        <f t="shared" si="92"/>
        <v>0</v>
      </c>
      <c r="MW102">
        <f t="shared" si="93"/>
        <v>0</v>
      </c>
      <c r="MX102">
        <f t="shared" si="94"/>
        <v>0</v>
      </c>
      <c r="MY102" t="str">
        <f t="shared" si="95"/>
        <v>Not Used</v>
      </c>
      <c r="MZ102">
        <f t="shared" si="96"/>
        <v>0</v>
      </c>
      <c r="NA102" t="str">
        <f t="shared" si="97"/>
        <v>Not Available</v>
      </c>
      <c r="NB102" t="str">
        <f t="shared" si="98"/>
        <v>Not Available</v>
      </c>
      <c r="NC102" t="str">
        <f t="shared" si="99"/>
        <v>4 Not Indicated</v>
      </c>
      <c r="ND102" t="str">
        <f t="shared" si="100"/>
        <v>4 Not Indicated</v>
      </c>
      <c r="NE102" t="str">
        <f t="shared" si="101"/>
        <v>4 Not Indicated</v>
      </c>
      <c r="NF102" t="str">
        <f t="shared" si="102"/>
        <v>4 Not Indicated</v>
      </c>
      <c r="NG102" t="str">
        <f t="shared" si="103"/>
        <v>4 Not Indicated</v>
      </c>
      <c r="NH102" s="159" t="str">
        <f t="shared" si="104"/>
        <v>Null</v>
      </c>
      <c r="NI102" t="str">
        <f t="shared" si="105"/>
        <v>Null</v>
      </c>
      <c r="NJ102" s="159" t="str">
        <f t="shared" si="106"/>
        <v>Null</v>
      </c>
      <c r="NK102" t="str">
        <f t="shared" si="107"/>
        <v>Null</v>
      </c>
      <c r="NL102" t="str">
        <f t="shared" si="108"/>
        <v>No RI Tests</v>
      </c>
      <c r="NM102">
        <f t="shared" si="109"/>
        <v>0</v>
      </c>
      <c r="NN102" t="str">
        <f>IF(OR(E102="PK",E102="K",JJ102=""),"Null",INDEX(Lookups!$EZ$4:$FW$18,MATCH($JJ102,Lookups!$EY$4:$EY$18,1),MATCH($E102,Lookups!$EZ$3:$FW$3,0)))</f>
        <v>Null</v>
      </c>
      <c r="NO102" t="str">
        <f>IF(OR(E102="PK",E102="K",JJ102=""),"Null",INDEX(Lookups!$EZ$4:$FW$18,MATCH($JJ102,Lookups!$EY$4:$EY$18,1),MATCH($E102,Lookups!$EZ$3:$FW$3,0) + 1))</f>
        <v>Null</v>
      </c>
      <c r="NP102" t="str">
        <f t="shared" si="110"/>
        <v>Null</v>
      </c>
      <c r="NQ102" t="str">
        <f t="shared" si="111"/>
        <v>Null</v>
      </c>
      <c r="NR102" t="str">
        <f t="shared" si="112"/>
        <v>Null</v>
      </c>
      <c r="NS102" t="str">
        <f t="shared" si="113"/>
        <v>No RI Tests</v>
      </c>
      <c r="NT102" t="str">
        <f t="shared" si="114"/>
        <v>No RI Tests</v>
      </c>
      <c r="NU102" t="str">
        <f t="shared" si="115"/>
        <v>No RI Tests</v>
      </c>
      <c r="NV102" s="183" t="str">
        <f t="array" ref="NV102">IF($NL102="No RI Tests","No RI Tests",VLOOKUP(IF(AND(E102="K",JJ102&lt;280),3,IF(AND(E102="K",JJ102&gt;=280),4,MAX(IF(E102=Lookups!$DF$6:$DF$99,IF(JJ102&gt;=Lookups!$DG$6:$DG$99,Lookups!$DH$6:$DH$99))))),Lookups!$DE$104:$DG$108,2,FALSE))</f>
        <v>No RI Tests</v>
      </c>
      <c r="NW102" s="161" t="str">
        <f t="array" ref="NW102">IF($NL102="No RI Tests","No RI Tests",VLOOKUP(IF(AND(E102="K",JH102&lt;280),3,IF(AND(E102="K",JH102&gt;=280),4,MAX(IF(E102=Lookups!$DF$6:$DF$99,IF(NI102&gt;=Lookups!$DG$6:$DG$99,Lookups!$DH$6:$DH$99))))),Lookups!$DE$104:$DG$108,2,FALSE))</f>
        <v>No RI Tests</v>
      </c>
      <c r="NX102" s="161" t="str">
        <f t="array" ref="NX102">IF($NL102="No RI Tests","No RI Tests",VLOOKUP(IF(AND(E102="K",NK102&lt;280),3,IF(AND(E102="K",NK102&gt;=280),4,MAX(IF(E102=Lookups!$DF$6:$DF$99,IF(NK102&gt;=Lookups!$DG$6:$DG$99,Lookups!$DH$6:$DH$99))))),Lookups!$DE$104:$DG$108,2,FALSE))</f>
        <v>No RI Tests</v>
      </c>
      <c r="NY102" t="str">
        <f t="shared" si="116"/>
        <v>Null</v>
      </c>
      <c r="NZ102" t="str">
        <f t="shared" si="117"/>
        <v>Null</v>
      </c>
      <c r="OA102" t="str">
        <f t="shared" si="118"/>
        <v>No RI for Comparison</v>
      </c>
      <c r="OB102" s="161" t="str">
        <f t="array" ref="OB102">IF($NL102="No RI Tests","No RI Tests",IF(E102="K","N/A",VLOOKUP(MAX(IF(E102=Lookups!$DF$6:$DF$99,IF(JJ102&gt;=Lookups!$DG$6:$DG$99,Lookups!$DI$6:$DI$99))),Lookups!$DE$104:$DG$108,3,FALSE)))</f>
        <v>No RI Tests</v>
      </c>
      <c r="OC102" s="161" t="str">
        <f t="array" ref="OC102">IF($NL102="No RI Tests","No RI Tests",IF(E102="K","N/A",VLOOKUP(MAX(IF(E102=Lookups!$DF$6:$DF$99,IF(NI102&gt;=Lookups!$DG$6:$DG$99,Lookups!$DI$6:$DI$99))),Lookups!$DE$104:$DG$108,3,FALSE)))</f>
        <v>No RI Tests</v>
      </c>
      <c r="OD102" s="161" t="str">
        <f t="array" ref="OD102">IF($NL102="No RI Tests","No RI Tests",IF(E102="K","N/A",VLOOKUP(MAX(IF(E102=Lookups!$DF$6:$DF$99,IF(NK102&gt;=Lookups!$DG$6:$DG$99,Lookups!$DI$6:$DI$99))),Lookups!$DE$104:$DG$108,3,FALSE)))</f>
        <v>No RI Tests</v>
      </c>
      <c r="OE102" t="str">
        <f t="shared" si="119"/>
        <v>Null</v>
      </c>
      <c r="OF102" t="str">
        <f t="shared" si="120"/>
        <v>Null</v>
      </c>
      <c r="OG102" t="str">
        <f t="shared" si="121"/>
        <v>No RI for Comparison</v>
      </c>
      <c r="OH102" t="str">
        <f t="shared" si="122"/>
        <v>Null</v>
      </c>
      <c r="OI102" t="str">
        <f t="shared" si="123"/>
        <v>Null</v>
      </c>
      <c r="OJ102" t="str">
        <f t="shared" si="124"/>
        <v>Null</v>
      </c>
      <c r="OK102" t="str">
        <f t="shared" si="125"/>
        <v>Null</v>
      </c>
      <c r="OL102" t="str">
        <f t="shared" si="126"/>
        <v>Null</v>
      </c>
      <c r="OM102" t="str">
        <f t="shared" si="127"/>
        <v>Null</v>
      </c>
      <c r="ON102" t="str">
        <f t="shared" si="128"/>
        <v>Null</v>
      </c>
      <c r="OO102" t="str">
        <f t="shared" si="129"/>
        <v>Null RI</v>
      </c>
      <c r="OP102" t="str">
        <f ca="1">IF(AND(HR102&lt;&gt;"",JJ102&lt;600),IF(HT102="Advancing","Tier 2","Tier 3"),IF(JI102="","Null",IF(OR(E102="K",E102&lt;3),"FRA Recommended",IF(JJ102&gt;=IF(E102&lt;6,400,600),IF(JJ102&lt;VLOOKUP(E102,Lookups!$AP$3:$AR$16,3,FALSE),"Tier 2","Core"),IF(JJ102&lt;400,IF(RAND()&lt;0.81,"Tier 3","Tier 2"),IF(RAND()&lt;0.51,"Tier 3","Tier 2"))))))</f>
        <v>Null</v>
      </c>
      <c r="OQ102" t="str">
        <f t="shared" si="130"/>
        <v>Null</v>
      </c>
      <c r="OR102" t="str">
        <f t="shared" si="131"/>
        <v>Null</v>
      </c>
      <c r="OS102" t="str">
        <f t="shared" si="132"/>
        <v>Null</v>
      </c>
      <c r="OT102" t="str">
        <f t="shared" si="133"/>
        <v>No RI Tests</v>
      </c>
      <c r="OU102" s="159" t="str">
        <f t="shared" si="134"/>
        <v>No PI Tests</v>
      </c>
      <c r="OV102" t="str">
        <f t="shared" si="135"/>
        <v>No PI Tests</v>
      </c>
      <c r="OW102" t="str">
        <f t="shared" si="136"/>
        <v>No PI Tests</v>
      </c>
      <c r="OX102" t="str">
        <f t="shared" si="137"/>
        <v>No PI Tests</v>
      </c>
      <c r="OY102" t="str">
        <f t="shared" si="138"/>
        <v>No PI Tests</v>
      </c>
      <c r="OZ102" t="str">
        <f t="shared" si="139"/>
        <v>No PI Tests</v>
      </c>
      <c r="PA102" s="159" t="str">
        <f t="shared" si="140"/>
        <v>No PI Tests</v>
      </c>
      <c r="PB102" t="str">
        <f t="shared" si="141"/>
        <v>No PI Tests</v>
      </c>
      <c r="PC102" t="str">
        <f t="shared" si="142"/>
        <v>No PI Tests</v>
      </c>
      <c r="PD102" t="str">
        <f t="shared" si="143"/>
        <v>No PI Tests</v>
      </c>
      <c r="PE102" t="str">
        <f t="shared" si="144"/>
        <v>No PI Tests</v>
      </c>
      <c r="PF102" t="str">
        <f t="shared" si="145"/>
        <v>No PI Tests</v>
      </c>
      <c r="PG102" t="str">
        <f t="shared" si="146"/>
        <v>No PI Tests</v>
      </c>
      <c r="PH102">
        <f t="shared" si="147"/>
        <v>0</v>
      </c>
      <c r="PI102">
        <f t="shared" si="148"/>
        <v>0</v>
      </c>
      <c r="PJ102" t="str">
        <f t="shared" si="149"/>
        <v>Null</v>
      </c>
      <c r="PK102" t="str">
        <f>IF(HR102="","Null",IF(E102&lt;3,"Null",IF(HU102=0,0,IF(HS102="Form 1",VLOOKUP(HU102,Lookups!$BE$3:$BP$63,E102,FALSE),IF(HS102="Form 2",VLOOKUP(HU102,Lookups!$BE$67:$BP$127,E102,FALSE),VLOOKUP(HU102,Lookups!$BE$130:$BP$190,E102,FALSE))))))</f>
        <v>Null</v>
      </c>
      <c r="PL102" t="str">
        <f t="shared" si="150"/>
        <v>Null</v>
      </c>
      <c r="PM102" t="str">
        <f>IF($PH102=0,"Null",IF(E102&lt;3,"Null",IF(OX102=0,0,IF(OV102="Form 1",VLOOKUP(OX102,Lookups!$BE$3:$BP$63,E102,FALSE),IF(OV102="Form 2",VLOOKUP(OX102,Lookups!$BE$67:$BP$127,E102,FALSE),VLOOKUP(OX102,Lookups!$BE$130:$BP$190,E102,FALSE))))))</f>
        <v>Null</v>
      </c>
      <c r="PN102" t="str">
        <f t="shared" si="151"/>
        <v>Null</v>
      </c>
      <c r="PO102" t="str">
        <f t="shared" si="152"/>
        <v>Null</v>
      </c>
      <c r="PP102" t="str">
        <f t="shared" si="153"/>
        <v>Null</v>
      </c>
      <c r="PQ102" t="str">
        <f>IF(HR102="","Null",IF(E102&lt;3,"Null",IF(HV102=0,0,IF(HS102="Form 1",VLOOKUP(HV102,Lookups!$BR$3:$CC$63,E102,FALSE),IF(HS102="Form 2",VLOOKUP(HV102,Lookups!$BR$67:$CC$127,E102,FALSE),VLOOKUP(HV102,Lookups!$BR$130:$CC$190,E102,FALSE))))))</f>
        <v>Null</v>
      </c>
      <c r="PR102" t="str">
        <f t="shared" si="154"/>
        <v>Null</v>
      </c>
      <c r="PS102" t="str">
        <f>IF(HR102="","Null",IF(E102&lt;3,"Null",IF(OY102=0,0,IF(OW102="Form 1",VLOOKUP(OY102,Lookups!$BR$3:$CC$63,E102,FALSE),IF(OW102="Form 2",VLOOKUP(OY102,Lookups!$BR$67:$CC$127,E102,FALSE),VLOOKUP(OY102,Lookups!$BR$130:$CC$190,E102,FALSE))))))</f>
        <v>Null</v>
      </c>
      <c r="PT102" t="str">
        <f t="shared" si="155"/>
        <v>Null</v>
      </c>
      <c r="PU102" t="str">
        <f t="shared" si="156"/>
        <v>Null</v>
      </c>
      <c r="PV102" t="str">
        <f t="shared" si="157"/>
        <v>Null</v>
      </c>
      <c r="PW102" t="str">
        <f t="shared" si="158"/>
        <v>No PI Tests</v>
      </c>
      <c r="PX102">
        <f t="shared" si="159"/>
        <v>0</v>
      </c>
      <c r="PY102">
        <f t="shared" si="160"/>
        <v>0</v>
      </c>
      <c r="PZ102" t="str">
        <f t="shared" si="161"/>
        <v>Null</v>
      </c>
      <c r="QA102" t="str">
        <f t="shared" si="162"/>
        <v>Null</v>
      </c>
      <c r="QB102" t="str">
        <f t="shared" si="163"/>
        <v>Null</v>
      </c>
      <c r="QC102" t="str">
        <f>IF($MS102="System 44 Record",IF(BQ102&lt;MEDIAN(Directions!$F$3,Directions!$F$6),"Mid-Year Exited Student","Full Year Participant")&amp;IF(BP102&lt;Directions!$F$3,", Started Prior Year",", Started This Year"),"Null")</f>
        <v>Null</v>
      </c>
      <c r="QD102" t="str">
        <f t="shared" si="164"/>
        <v>Null</v>
      </c>
      <c r="QE102">
        <f t="shared" si="165"/>
        <v>0</v>
      </c>
      <c r="QF102">
        <f t="shared" si="166"/>
        <v>0</v>
      </c>
      <c r="QG102">
        <f t="shared" si="167"/>
        <v>0</v>
      </c>
      <c r="QH102">
        <f t="shared" si="168"/>
        <v>0</v>
      </c>
      <c r="QI102">
        <f t="shared" si="169"/>
        <v>0</v>
      </c>
      <c r="QJ102" t="str">
        <f t="shared" si="170"/>
        <v>Used None</v>
      </c>
      <c r="QK102" t="str">
        <f t="shared" si="171"/>
        <v>Null</v>
      </c>
      <c r="QL102" t="str">
        <f t="shared" si="172"/>
        <v>Null</v>
      </c>
      <c r="QM102" t="str">
        <f>IF($MS102="READ 180 Record",IF(AQ102="","Null",VLOOKUP(JJ102,Lookups!$DX$3:$EB$2054,AN102+1,FALSE)),"Null")</f>
        <v>Null</v>
      </c>
      <c r="QN102" t="str">
        <f t="shared" si="173"/>
        <v>Null</v>
      </c>
    </row>
    <row r="103" spans="1:456" x14ac:dyDescent="0.25">
      <c r="A103" s="161" t="s">
        <v>1447</v>
      </c>
      <c r="B103" s="161" t="s">
        <v>1447</v>
      </c>
      <c r="C103" s="161" t="s">
        <v>1447</v>
      </c>
      <c r="D103" s="161" t="s">
        <v>1447</v>
      </c>
      <c r="E103" s="161">
        <v>3</v>
      </c>
      <c r="F103" s="161" t="s">
        <v>1447</v>
      </c>
      <c r="G103" s="161" t="s">
        <v>880</v>
      </c>
      <c r="H103" s="161" t="s">
        <v>881</v>
      </c>
      <c r="K103" s="161">
        <v>0</v>
      </c>
      <c r="L103" s="161">
        <v>0</v>
      </c>
      <c r="M103" s="161">
        <v>0</v>
      </c>
      <c r="N103" s="161">
        <v>0</v>
      </c>
      <c r="O103" s="161">
        <v>0</v>
      </c>
      <c r="P103" s="161">
        <v>0</v>
      </c>
      <c r="Q103" s="161">
        <v>0</v>
      </c>
      <c r="R103" s="161">
        <v>0</v>
      </c>
      <c r="S103" s="161">
        <v>0</v>
      </c>
      <c r="T103" s="161">
        <v>0</v>
      </c>
      <c r="U103" s="161">
        <v>0</v>
      </c>
      <c r="V103" s="161">
        <v>0</v>
      </c>
      <c r="W103" s="161">
        <v>0</v>
      </c>
      <c r="X103" s="161">
        <v>0</v>
      </c>
      <c r="AB103" s="161" t="s">
        <v>242</v>
      </c>
      <c r="AC103" s="161" t="s">
        <v>242</v>
      </c>
      <c r="AD103" s="161" t="s">
        <v>242</v>
      </c>
      <c r="AE103" s="161" t="s">
        <v>242</v>
      </c>
      <c r="AF103" s="161" t="s">
        <v>242</v>
      </c>
      <c r="AG103" s="161" t="s">
        <v>242</v>
      </c>
      <c r="AH103" s="161" t="s">
        <v>242</v>
      </c>
      <c r="AI103" s="161">
        <v>20150801</v>
      </c>
      <c r="AJ103" s="161">
        <v>20160525</v>
      </c>
      <c r="AK103" s="161" t="s">
        <v>869</v>
      </c>
      <c r="AL103" t="s">
        <v>1078</v>
      </c>
      <c r="BN103" t="s">
        <v>1079</v>
      </c>
      <c r="ET103" s="161">
        <v>0</v>
      </c>
      <c r="EU103" s="161">
        <v>0</v>
      </c>
      <c r="EV103" s="161">
        <v>0</v>
      </c>
      <c r="EW103" s="161">
        <v>0</v>
      </c>
      <c r="EX103" s="161">
        <v>0</v>
      </c>
      <c r="EY103" s="161">
        <v>0</v>
      </c>
      <c r="EZ103" s="161">
        <v>0</v>
      </c>
      <c r="FA103" s="161">
        <v>0</v>
      </c>
      <c r="FB103" s="161">
        <v>0</v>
      </c>
      <c r="FC103" s="161">
        <v>0</v>
      </c>
      <c r="FD103" s="161">
        <v>0</v>
      </c>
      <c r="FE103" s="161">
        <v>0</v>
      </c>
      <c r="HN103" s="161" t="s">
        <v>881</v>
      </c>
      <c r="JB103" s="161" t="s">
        <v>881</v>
      </c>
      <c r="JC103" s="161">
        <v>0</v>
      </c>
      <c r="JD103" s="161">
        <v>0</v>
      </c>
      <c r="JE103" s="161">
        <v>0</v>
      </c>
      <c r="JF103" s="161">
        <v>0</v>
      </c>
      <c r="MN103" t="str">
        <f t="shared" si="87"/>
        <v>NoNoNoNoNoNo</v>
      </c>
      <c r="MO103" t="str">
        <f>IF(AND(MN103="NoNoNoNoNoNo",JI103=""),"No Programs",VLOOKUP(MN103,Lookups!$DA$4:$DB$67,2,FALSE))</f>
        <v>No Programs</v>
      </c>
      <c r="MP103">
        <f t="shared" si="88"/>
        <v>0</v>
      </c>
      <c r="MQ103" t="str">
        <f t="shared" si="89"/>
        <v>No Program Use</v>
      </c>
      <c r="MR103" t="str">
        <f>Directions!$D$3</f>
        <v>Usage</v>
      </c>
      <c r="MS103" t="str">
        <f>VLOOKUP(MQ103,Lookups!$CU$71:$CV$80,2,FALSE)</f>
        <v>Exclude</v>
      </c>
      <c r="MT103">
        <f t="shared" si="90"/>
        <v>0</v>
      </c>
      <c r="MU103">
        <f t="shared" si="91"/>
        <v>0</v>
      </c>
      <c r="MV103">
        <f t="shared" si="92"/>
        <v>0</v>
      </c>
      <c r="MW103">
        <f t="shared" si="93"/>
        <v>0</v>
      </c>
      <c r="MX103">
        <f t="shared" si="94"/>
        <v>0</v>
      </c>
      <c r="MY103" t="str">
        <f t="shared" si="95"/>
        <v>Not Used</v>
      </c>
      <c r="MZ103">
        <f t="shared" si="96"/>
        <v>0</v>
      </c>
      <c r="NA103" t="str">
        <f t="shared" si="97"/>
        <v>Not Available</v>
      </c>
      <c r="NB103" t="str">
        <f t="shared" si="98"/>
        <v>Not Available</v>
      </c>
      <c r="NC103" t="str">
        <f t="shared" si="99"/>
        <v>4 Not Indicated</v>
      </c>
      <c r="ND103" t="str">
        <f t="shared" si="100"/>
        <v>4 Not Indicated</v>
      </c>
      <c r="NE103" t="str">
        <f t="shared" si="101"/>
        <v>4 Not Indicated</v>
      </c>
      <c r="NF103" t="str">
        <f t="shared" si="102"/>
        <v>4 Not Indicated</v>
      </c>
      <c r="NG103" t="str">
        <f t="shared" si="103"/>
        <v>4 Not Indicated</v>
      </c>
      <c r="NH103" s="159" t="str">
        <f t="shared" si="104"/>
        <v>Null</v>
      </c>
      <c r="NI103" t="str">
        <f t="shared" si="105"/>
        <v>Null</v>
      </c>
      <c r="NJ103" s="159" t="str">
        <f t="shared" si="106"/>
        <v>Null</v>
      </c>
      <c r="NK103" t="str">
        <f t="shared" si="107"/>
        <v>Null</v>
      </c>
      <c r="NL103" t="str">
        <f t="shared" si="108"/>
        <v>No RI Tests</v>
      </c>
      <c r="NM103">
        <f t="shared" si="109"/>
        <v>0</v>
      </c>
      <c r="NN103" t="str">
        <f>IF(OR(E103="PK",E103="K",JJ103=""),"Null",INDEX(Lookups!$EZ$4:$FW$18,MATCH($JJ103,Lookups!$EY$4:$EY$18,1),MATCH($E103,Lookups!$EZ$3:$FW$3,0)))</f>
        <v>Null</v>
      </c>
      <c r="NO103" t="str">
        <f>IF(OR(E103="PK",E103="K",JJ103=""),"Null",INDEX(Lookups!$EZ$4:$FW$18,MATCH($JJ103,Lookups!$EY$4:$EY$18,1),MATCH($E103,Lookups!$EZ$3:$FW$3,0) + 1))</f>
        <v>Null</v>
      </c>
      <c r="NP103" t="str">
        <f t="shared" si="110"/>
        <v>Null</v>
      </c>
      <c r="NQ103" t="str">
        <f t="shared" si="111"/>
        <v>Null</v>
      </c>
      <c r="NR103" t="str">
        <f t="shared" si="112"/>
        <v>Null</v>
      </c>
      <c r="NS103" t="str">
        <f t="shared" si="113"/>
        <v>No RI Tests</v>
      </c>
      <c r="NT103" t="str">
        <f t="shared" si="114"/>
        <v>No RI Tests</v>
      </c>
      <c r="NU103" t="str">
        <f t="shared" si="115"/>
        <v>No RI Tests</v>
      </c>
      <c r="NV103" s="183" t="str">
        <f t="array" ref="NV103">IF($NL103="No RI Tests","No RI Tests",VLOOKUP(IF(AND(E103="K",JJ103&lt;280),3,IF(AND(E103="K",JJ103&gt;=280),4,MAX(IF(E103=Lookups!$DF$6:$DF$99,IF(JJ103&gt;=Lookups!$DG$6:$DG$99,Lookups!$DH$6:$DH$99))))),Lookups!$DE$104:$DG$108,2,FALSE))</f>
        <v>No RI Tests</v>
      </c>
      <c r="NW103" s="161" t="str">
        <f t="array" ref="NW103">IF($NL103="No RI Tests","No RI Tests",VLOOKUP(IF(AND(E103="K",JH103&lt;280),3,IF(AND(E103="K",JH103&gt;=280),4,MAX(IF(E103=Lookups!$DF$6:$DF$99,IF(NI103&gt;=Lookups!$DG$6:$DG$99,Lookups!$DH$6:$DH$99))))),Lookups!$DE$104:$DG$108,2,FALSE))</f>
        <v>No RI Tests</v>
      </c>
      <c r="NX103" s="161" t="str">
        <f t="array" ref="NX103">IF($NL103="No RI Tests","No RI Tests",VLOOKUP(IF(AND(E103="K",NK103&lt;280),3,IF(AND(E103="K",NK103&gt;=280),4,MAX(IF(E103=Lookups!$DF$6:$DF$99,IF(NK103&gt;=Lookups!$DG$6:$DG$99,Lookups!$DH$6:$DH$99))))),Lookups!$DE$104:$DG$108,2,FALSE))</f>
        <v>No RI Tests</v>
      </c>
      <c r="NY103" t="str">
        <f t="shared" si="116"/>
        <v>Null</v>
      </c>
      <c r="NZ103" t="str">
        <f t="shared" si="117"/>
        <v>Null</v>
      </c>
      <c r="OA103" t="str">
        <f t="shared" si="118"/>
        <v>No RI for Comparison</v>
      </c>
      <c r="OB103" s="161" t="str">
        <f t="array" ref="OB103">IF($NL103="No RI Tests","No RI Tests",IF(E103="K","N/A",VLOOKUP(MAX(IF(E103=Lookups!$DF$6:$DF$99,IF(JJ103&gt;=Lookups!$DG$6:$DG$99,Lookups!$DI$6:$DI$99))),Lookups!$DE$104:$DG$108,3,FALSE)))</f>
        <v>No RI Tests</v>
      </c>
      <c r="OC103" s="161" t="str">
        <f t="array" ref="OC103">IF($NL103="No RI Tests","No RI Tests",IF(E103="K","N/A",VLOOKUP(MAX(IF(E103=Lookups!$DF$6:$DF$99,IF(NI103&gt;=Lookups!$DG$6:$DG$99,Lookups!$DI$6:$DI$99))),Lookups!$DE$104:$DG$108,3,FALSE)))</f>
        <v>No RI Tests</v>
      </c>
      <c r="OD103" s="161" t="str">
        <f t="array" ref="OD103">IF($NL103="No RI Tests","No RI Tests",IF(E103="K","N/A",VLOOKUP(MAX(IF(E103=Lookups!$DF$6:$DF$99,IF(NK103&gt;=Lookups!$DG$6:$DG$99,Lookups!$DI$6:$DI$99))),Lookups!$DE$104:$DG$108,3,FALSE)))</f>
        <v>No RI Tests</v>
      </c>
      <c r="OE103" t="str">
        <f t="shared" si="119"/>
        <v>Null</v>
      </c>
      <c r="OF103" t="str">
        <f t="shared" si="120"/>
        <v>Null</v>
      </c>
      <c r="OG103" t="str">
        <f t="shared" si="121"/>
        <v>No RI for Comparison</v>
      </c>
      <c r="OH103" t="str">
        <f t="shared" si="122"/>
        <v>Null</v>
      </c>
      <c r="OI103" t="str">
        <f t="shared" si="123"/>
        <v>Null</v>
      </c>
      <c r="OJ103" t="str">
        <f t="shared" si="124"/>
        <v>Null</v>
      </c>
      <c r="OK103" t="str">
        <f t="shared" si="125"/>
        <v>Null</v>
      </c>
      <c r="OL103" t="str">
        <f t="shared" si="126"/>
        <v>Null</v>
      </c>
      <c r="OM103" t="str">
        <f t="shared" si="127"/>
        <v>Null</v>
      </c>
      <c r="ON103" t="str">
        <f t="shared" si="128"/>
        <v>Null</v>
      </c>
      <c r="OO103" t="str">
        <f t="shared" si="129"/>
        <v>Null RI</v>
      </c>
      <c r="OP103" t="str">
        <f ca="1">IF(AND(HR103&lt;&gt;"",JJ103&lt;600),IF(HT103="Advancing","Tier 2","Tier 3"),IF(JI103="","Null",IF(OR(E103="K",E103&lt;3),"FRA Recommended",IF(JJ103&gt;=IF(E103&lt;6,400,600),IF(JJ103&lt;VLOOKUP(E103,Lookups!$AP$3:$AR$16,3,FALSE),"Tier 2","Core"),IF(JJ103&lt;400,IF(RAND()&lt;0.81,"Tier 3","Tier 2"),IF(RAND()&lt;0.51,"Tier 3","Tier 2"))))))</f>
        <v>Null</v>
      </c>
      <c r="OQ103" t="str">
        <f t="shared" si="130"/>
        <v>Null</v>
      </c>
      <c r="OR103" t="str">
        <f t="shared" si="131"/>
        <v>Null</v>
      </c>
      <c r="OS103" t="str">
        <f t="shared" si="132"/>
        <v>Null</v>
      </c>
      <c r="OT103" t="str">
        <f t="shared" si="133"/>
        <v>No RI Tests</v>
      </c>
      <c r="OU103" s="159" t="str">
        <f t="shared" si="134"/>
        <v>No PI Tests</v>
      </c>
      <c r="OV103" t="str">
        <f t="shared" si="135"/>
        <v>No PI Tests</v>
      </c>
      <c r="OW103" t="str">
        <f t="shared" si="136"/>
        <v>No PI Tests</v>
      </c>
      <c r="OX103" t="str">
        <f t="shared" si="137"/>
        <v>No PI Tests</v>
      </c>
      <c r="OY103" t="str">
        <f t="shared" si="138"/>
        <v>No PI Tests</v>
      </c>
      <c r="OZ103" t="str">
        <f t="shared" si="139"/>
        <v>No PI Tests</v>
      </c>
      <c r="PA103" s="159" t="str">
        <f t="shared" si="140"/>
        <v>No PI Tests</v>
      </c>
      <c r="PB103" t="str">
        <f t="shared" si="141"/>
        <v>No PI Tests</v>
      </c>
      <c r="PC103" t="str">
        <f t="shared" si="142"/>
        <v>No PI Tests</v>
      </c>
      <c r="PD103" t="str">
        <f t="shared" si="143"/>
        <v>No PI Tests</v>
      </c>
      <c r="PE103" t="str">
        <f t="shared" si="144"/>
        <v>No PI Tests</v>
      </c>
      <c r="PF103" t="str">
        <f t="shared" si="145"/>
        <v>No PI Tests</v>
      </c>
      <c r="PG103" t="str">
        <f t="shared" si="146"/>
        <v>No PI Tests</v>
      </c>
      <c r="PH103">
        <f t="shared" si="147"/>
        <v>0</v>
      </c>
      <c r="PI103">
        <f t="shared" si="148"/>
        <v>0</v>
      </c>
      <c r="PJ103" t="str">
        <f t="shared" si="149"/>
        <v>Null</v>
      </c>
      <c r="PK103" t="str">
        <f>IF(HR103="","Null",IF(E103&lt;3,"Null",IF(HU103=0,0,IF(HS103="Form 1",VLOOKUP(HU103,Lookups!$BE$3:$BP$63,E103,FALSE),IF(HS103="Form 2",VLOOKUP(HU103,Lookups!$BE$67:$BP$127,E103,FALSE),VLOOKUP(HU103,Lookups!$BE$130:$BP$190,E103,FALSE))))))</f>
        <v>Null</v>
      </c>
      <c r="PL103" t="str">
        <f t="shared" si="150"/>
        <v>Null</v>
      </c>
      <c r="PM103" t="str">
        <f>IF($PH103=0,"Null",IF(E103&lt;3,"Null",IF(OX103=0,0,IF(OV103="Form 1",VLOOKUP(OX103,Lookups!$BE$3:$BP$63,E103,FALSE),IF(OV103="Form 2",VLOOKUP(OX103,Lookups!$BE$67:$BP$127,E103,FALSE),VLOOKUP(OX103,Lookups!$BE$130:$BP$190,E103,FALSE))))))</f>
        <v>Null</v>
      </c>
      <c r="PN103" t="str">
        <f t="shared" si="151"/>
        <v>Null</v>
      </c>
      <c r="PO103" t="str">
        <f t="shared" si="152"/>
        <v>Null</v>
      </c>
      <c r="PP103" t="str">
        <f t="shared" si="153"/>
        <v>Null</v>
      </c>
      <c r="PQ103" t="str">
        <f>IF(HR103="","Null",IF(E103&lt;3,"Null",IF(HV103=0,0,IF(HS103="Form 1",VLOOKUP(HV103,Lookups!$BR$3:$CC$63,E103,FALSE),IF(HS103="Form 2",VLOOKUP(HV103,Lookups!$BR$67:$CC$127,E103,FALSE),VLOOKUP(HV103,Lookups!$BR$130:$CC$190,E103,FALSE))))))</f>
        <v>Null</v>
      </c>
      <c r="PR103" t="str">
        <f t="shared" si="154"/>
        <v>Null</v>
      </c>
      <c r="PS103" t="str">
        <f>IF(HR103="","Null",IF(E103&lt;3,"Null",IF(OY103=0,0,IF(OW103="Form 1",VLOOKUP(OY103,Lookups!$BR$3:$CC$63,E103,FALSE),IF(OW103="Form 2",VLOOKUP(OY103,Lookups!$BR$67:$CC$127,E103,FALSE),VLOOKUP(OY103,Lookups!$BR$130:$CC$190,E103,FALSE))))))</f>
        <v>Null</v>
      </c>
      <c r="PT103" t="str">
        <f t="shared" si="155"/>
        <v>Null</v>
      </c>
      <c r="PU103" t="str">
        <f t="shared" si="156"/>
        <v>Null</v>
      </c>
      <c r="PV103" t="str">
        <f t="shared" si="157"/>
        <v>Null</v>
      </c>
      <c r="PW103" t="str">
        <f t="shared" si="158"/>
        <v>No PI Tests</v>
      </c>
      <c r="PX103">
        <f t="shared" si="159"/>
        <v>0</v>
      </c>
      <c r="PY103">
        <f t="shared" si="160"/>
        <v>0</v>
      </c>
      <c r="PZ103" t="str">
        <f t="shared" si="161"/>
        <v>Null</v>
      </c>
      <c r="QA103" t="str">
        <f t="shared" si="162"/>
        <v>Null</v>
      </c>
      <c r="QB103" t="str">
        <f t="shared" si="163"/>
        <v>Null</v>
      </c>
      <c r="QC103" t="str">
        <f>IF($MS103="System 44 Record",IF(BQ103&lt;MEDIAN(Directions!$F$3,Directions!$F$6),"Mid-Year Exited Student","Full Year Participant")&amp;IF(BP103&lt;Directions!$F$3,", Started Prior Year",", Started This Year"),"Null")</f>
        <v>Null</v>
      </c>
      <c r="QD103" t="str">
        <f t="shared" si="164"/>
        <v>Null</v>
      </c>
      <c r="QE103">
        <f t="shared" si="165"/>
        <v>0</v>
      </c>
      <c r="QF103">
        <f t="shared" si="166"/>
        <v>0</v>
      </c>
      <c r="QG103">
        <f t="shared" si="167"/>
        <v>0</v>
      </c>
      <c r="QH103">
        <f t="shared" si="168"/>
        <v>0</v>
      </c>
      <c r="QI103">
        <f t="shared" si="169"/>
        <v>0</v>
      </c>
      <c r="QJ103" t="str">
        <f t="shared" si="170"/>
        <v>Used None</v>
      </c>
      <c r="QK103" t="str">
        <f t="shared" si="171"/>
        <v>Null</v>
      </c>
      <c r="QL103" t="str">
        <f t="shared" si="172"/>
        <v>Null</v>
      </c>
      <c r="QM103" t="str">
        <f>IF($MS103="READ 180 Record",IF(AQ103="","Null",VLOOKUP(JJ103,Lookups!$DX$3:$EB$2054,AN103+1,FALSE)),"Null")</f>
        <v>Null</v>
      </c>
      <c r="QN103" t="str">
        <f t="shared" si="173"/>
        <v>Null</v>
      </c>
    </row>
    <row r="104" spans="1:456" x14ac:dyDescent="0.25">
      <c r="A104" s="161" t="s">
        <v>1447</v>
      </c>
      <c r="B104" s="161" t="s">
        <v>1447</v>
      </c>
      <c r="C104" s="161" t="s">
        <v>1447</v>
      </c>
      <c r="D104" s="161" t="s">
        <v>1447</v>
      </c>
      <c r="E104" s="161">
        <v>12</v>
      </c>
      <c r="F104" s="161" t="s">
        <v>1447</v>
      </c>
      <c r="G104" s="161" t="s">
        <v>880</v>
      </c>
      <c r="H104" s="161" t="s">
        <v>881</v>
      </c>
      <c r="K104" s="161">
        <v>0</v>
      </c>
      <c r="L104" s="161">
        <v>0</v>
      </c>
      <c r="M104" s="161">
        <v>0</v>
      </c>
      <c r="N104" s="161">
        <v>0</v>
      </c>
      <c r="O104" s="161">
        <v>0</v>
      </c>
      <c r="P104" s="161">
        <v>0</v>
      </c>
      <c r="Q104" s="161">
        <v>0</v>
      </c>
      <c r="R104" s="161">
        <v>0</v>
      </c>
      <c r="S104" s="161">
        <v>0</v>
      </c>
      <c r="T104" s="161">
        <v>0</v>
      </c>
      <c r="U104" s="161">
        <v>0</v>
      </c>
      <c r="V104" s="161">
        <v>0</v>
      </c>
      <c r="W104" s="161">
        <v>0</v>
      </c>
      <c r="X104" s="161">
        <v>0</v>
      </c>
      <c r="AB104" s="161" t="s">
        <v>242</v>
      </c>
      <c r="AC104" s="161" t="s">
        <v>242</v>
      </c>
      <c r="AD104" s="161" t="s">
        <v>242</v>
      </c>
      <c r="AE104" s="161" t="s">
        <v>242</v>
      </c>
      <c r="AF104" s="161" t="s">
        <v>242</v>
      </c>
      <c r="AG104" s="161" t="s">
        <v>242</v>
      </c>
      <c r="AH104" s="161" t="s">
        <v>242</v>
      </c>
      <c r="AI104" s="161">
        <v>20150801</v>
      </c>
      <c r="AJ104" s="161">
        <v>20160525</v>
      </c>
      <c r="AK104" s="161" t="s">
        <v>869</v>
      </c>
      <c r="AL104" t="s">
        <v>1078</v>
      </c>
      <c r="BN104" t="s">
        <v>1079</v>
      </c>
      <c r="ET104" s="161">
        <v>0</v>
      </c>
      <c r="EU104" s="161">
        <v>0</v>
      </c>
      <c r="EV104" s="161">
        <v>0</v>
      </c>
      <c r="EW104" s="161">
        <v>0</v>
      </c>
      <c r="EX104" s="161">
        <v>0</v>
      </c>
      <c r="EY104" s="161">
        <v>0</v>
      </c>
      <c r="EZ104" s="161">
        <v>0</v>
      </c>
      <c r="FA104" s="161">
        <v>0</v>
      </c>
      <c r="FB104" s="161">
        <v>0</v>
      </c>
      <c r="FC104" s="161">
        <v>0</v>
      </c>
      <c r="FD104" s="161">
        <v>0</v>
      </c>
      <c r="FE104" s="161">
        <v>0</v>
      </c>
      <c r="HN104" s="161" t="s">
        <v>881</v>
      </c>
      <c r="JB104" s="161" t="s">
        <v>881</v>
      </c>
      <c r="JC104" s="161">
        <v>0</v>
      </c>
      <c r="JD104" s="161">
        <v>0</v>
      </c>
      <c r="JE104" s="161">
        <v>0</v>
      </c>
      <c r="JF104" s="161">
        <v>0</v>
      </c>
      <c r="MN104" t="str">
        <f t="shared" si="87"/>
        <v>NoNoNoNoNoNo</v>
      </c>
      <c r="MO104" t="str">
        <f>IF(AND(MN104="NoNoNoNoNoNo",JI104=""),"No Programs",VLOOKUP(MN104,Lookups!$DA$4:$DB$67,2,FALSE))</f>
        <v>No Programs</v>
      </c>
      <c r="MP104">
        <f t="shared" si="88"/>
        <v>0</v>
      </c>
      <c r="MQ104" t="str">
        <f t="shared" si="89"/>
        <v>No Program Use</v>
      </c>
      <c r="MR104" t="str">
        <f>Directions!$D$3</f>
        <v>Usage</v>
      </c>
      <c r="MS104" t="str">
        <f>VLOOKUP(MQ104,Lookups!$CU$71:$CV$80,2,FALSE)</f>
        <v>Exclude</v>
      </c>
      <c r="MT104">
        <f t="shared" si="90"/>
        <v>0</v>
      </c>
      <c r="MU104">
        <f t="shared" si="91"/>
        <v>0</v>
      </c>
      <c r="MV104">
        <f t="shared" si="92"/>
        <v>0</v>
      </c>
      <c r="MW104">
        <f t="shared" si="93"/>
        <v>0</v>
      </c>
      <c r="MX104">
        <f t="shared" si="94"/>
        <v>0</v>
      </c>
      <c r="MY104" t="str">
        <f t="shared" si="95"/>
        <v>Not Used</v>
      </c>
      <c r="MZ104">
        <f t="shared" si="96"/>
        <v>0</v>
      </c>
      <c r="NA104" t="str">
        <f t="shared" si="97"/>
        <v>Not Available</v>
      </c>
      <c r="NB104" t="str">
        <f t="shared" si="98"/>
        <v>Not Available</v>
      </c>
      <c r="NC104" t="str">
        <f t="shared" si="99"/>
        <v>4 Not Indicated</v>
      </c>
      <c r="ND104" t="str">
        <f t="shared" si="100"/>
        <v>4 Not Indicated</v>
      </c>
      <c r="NE104" t="str">
        <f t="shared" si="101"/>
        <v>4 Not Indicated</v>
      </c>
      <c r="NF104" t="str">
        <f t="shared" si="102"/>
        <v>4 Not Indicated</v>
      </c>
      <c r="NG104" t="str">
        <f t="shared" si="103"/>
        <v>4 Not Indicated</v>
      </c>
      <c r="NH104" s="159" t="str">
        <f t="shared" si="104"/>
        <v>Null</v>
      </c>
      <c r="NI104" t="str">
        <f t="shared" si="105"/>
        <v>Null</v>
      </c>
      <c r="NJ104" s="159" t="str">
        <f t="shared" si="106"/>
        <v>Null</v>
      </c>
      <c r="NK104" t="str">
        <f t="shared" si="107"/>
        <v>Null</v>
      </c>
      <c r="NL104" t="str">
        <f t="shared" si="108"/>
        <v>No RI Tests</v>
      </c>
      <c r="NM104">
        <f t="shared" si="109"/>
        <v>0</v>
      </c>
      <c r="NN104" t="str">
        <f>IF(OR(E104="PK",E104="K",JJ104=""),"Null",INDEX(Lookups!$EZ$4:$FW$18,MATCH($JJ104,Lookups!$EY$4:$EY$18,1),MATCH($E104,Lookups!$EZ$3:$FW$3,0)))</f>
        <v>Null</v>
      </c>
      <c r="NO104" t="str">
        <f>IF(OR(E104="PK",E104="K",JJ104=""),"Null",INDEX(Lookups!$EZ$4:$FW$18,MATCH($JJ104,Lookups!$EY$4:$EY$18,1),MATCH($E104,Lookups!$EZ$3:$FW$3,0) + 1))</f>
        <v>Null</v>
      </c>
      <c r="NP104" t="str">
        <f t="shared" si="110"/>
        <v>Null</v>
      </c>
      <c r="NQ104" t="str">
        <f t="shared" si="111"/>
        <v>Null</v>
      </c>
      <c r="NR104" t="str">
        <f t="shared" si="112"/>
        <v>Null</v>
      </c>
      <c r="NS104" t="str">
        <f t="shared" si="113"/>
        <v>No RI Tests</v>
      </c>
      <c r="NT104" t="str">
        <f t="shared" si="114"/>
        <v>No RI Tests</v>
      </c>
      <c r="NU104" t="str">
        <f t="shared" si="115"/>
        <v>No RI Tests</v>
      </c>
      <c r="NV104" s="183" t="str">
        <f t="array" ref="NV104">IF($NL104="No RI Tests","No RI Tests",VLOOKUP(IF(AND(E104="K",JJ104&lt;280),3,IF(AND(E104="K",JJ104&gt;=280),4,MAX(IF(E104=Lookups!$DF$6:$DF$99,IF(JJ104&gt;=Lookups!$DG$6:$DG$99,Lookups!$DH$6:$DH$99))))),Lookups!$DE$104:$DG$108,2,FALSE))</f>
        <v>No RI Tests</v>
      </c>
      <c r="NW104" s="161" t="str">
        <f t="array" ref="NW104">IF($NL104="No RI Tests","No RI Tests",VLOOKUP(IF(AND(E104="K",JH104&lt;280),3,IF(AND(E104="K",JH104&gt;=280),4,MAX(IF(E104=Lookups!$DF$6:$DF$99,IF(NI104&gt;=Lookups!$DG$6:$DG$99,Lookups!$DH$6:$DH$99))))),Lookups!$DE$104:$DG$108,2,FALSE))</f>
        <v>No RI Tests</v>
      </c>
      <c r="NX104" s="161" t="str">
        <f t="array" ref="NX104">IF($NL104="No RI Tests","No RI Tests",VLOOKUP(IF(AND(E104="K",NK104&lt;280),3,IF(AND(E104="K",NK104&gt;=280),4,MAX(IF(E104=Lookups!$DF$6:$DF$99,IF(NK104&gt;=Lookups!$DG$6:$DG$99,Lookups!$DH$6:$DH$99))))),Lookups!$DE$104:$DG$108,2,FALSE))</f>
        <v>No RI Tests</v>
      </c>
      <c r="NY104" t="str">
        <f t="shared" si="116"/>
        <v>Null</v>
      </c>
      <c r="NZ104" t="str">
        <f t="shared" si="117"/>
        <v>Null</v>
      </c>
      <c r="OA104" t="str">
        <f t="shared" si="118"/>
        <v>No RI for Comparison</v>
      </c>
      <c r="OB104" s="161" t="str">
        <f t="array" ref="OB104">IF($NL104="No RI Tests","No RI Tests",IF(E104="K","N/A",VLOOKUP(MAX(IF(E104=Lookups!$DF$6:$DF$99,IF(JJ104&gt;=Lookups!$DG$6:$DG$99,Lookups!$DI$6:$DI$99))),Lookups!$DE$104:$DG$108,3,FALSE)))</f>
        <v>No RI Tests</v>
      </c>
      <c r="OC104" s="161" t="str">
        <f t="array" ref="OC104">IF($NL104="No RI Tests","No RI Tests",IF(E104="K","N/A",VLOOKUP(MAX(IF(E104=Lookups!$DF$6:$DF$99,IF(NI104&gt;=Lookups!$DG$6:$DG$99,Lookups!$DI$6:$DI$99))),Lookups!$DE$104:$DG$108,3,FALSE)))</f>
        <v>No RI Tests</v>
      </c>
      <c r="OD104" s="161" t="str">
        <f t="array" ref="OD104">IF($NL104="No RI Tests","No RI Tests",IF(E104="K","N/A",VLOOKUP(MAX(IF(E104=Lookups!$DF$6:$DF$99,IF(NK104&gt;=Lookups!$DG$6:$DG$99,Lookups!$DI$6:$DI$99))),Lookups!$DE$104:$DG$108,3,FALSE)))</f>
        <v>No RI Tests</v>
      </c>
      <c r="OE104" t="str">
        <f t="shared" si="119"/>
        <v>Null</v>
      </c>
      <c r="OF104" t="str">
        <f t="shared" si="120"/>
        <v>Null</v>
      </c>
      <c r="OG104" t="str">
        <f t="shared" si="121"/>
        <v>No RI for Comparison</v>
      </c>
      <c r="OH104" t="str">
        <f t="shared" si="122"/>
        <v>Null</v>
      </c>
      <c r="OI104" t="str">
        <f t="shared" si="123"/>
        <v>Null</v>
      </c>
      <c r="OJ104" t="str">
        <f t="shared" si="124"/>
        <v>Null</v>
      </c>
      <c r="OK104" t="str">
        <f t="shared" si="125"/>
        <v>Null</v>
      </c>
      <c r="OL104" t="str">
        <f t="shared" si="126"/>
        <v>Null</v>
      </c>
      <c r="OM104" t="str">
        <f t="shared" si="127"/>
        <v>Null</v>
      </c>
      <c r="ON104" t="str">
        <f t="shared" si="128"/>
        <v>Null</v>
      </c>
      <c r="OO104" t="str">
        <f t="shared" si="129"/>
        <v>Null RI</v>
      </c>
      <c r="OP104" t="str">
        <f ca="1">IF(AND(HR104&lt;&gt;"",JJ104&lt;600),IF(HT104="Advancing","Tier 2","Tier 3"),IF(JI104="","Null",IF(OR(E104="K",E104&lt;3),"FRA Recommended",IF(JJ104&gt;=IF(E104&lt;6,400,600),IF(JJ104&lt;VLOOKUP(E104,Lookups!$AP$3:$AR$16,3,FALSE),"Tier 2","Core"),IF(JJ104&lt;400,IF(RAND()&lt;0.81,"Tier 3","Tier 2"),IF(RAND()&lt;0.51,"Tier 3","Tier 2"))))))</f>
        <v>Null</v>
      </c>
      <c r="OQ104" t="str">
        <f t="shared" si="130"/>
        <v>Null</v>
      </c>
      <c r="OR104" t="str">
        <f t="shared" si="131"/>
        <v>Null</v>
      </c>
      <c r="OS104" t="str">
        <f t="shared" si="132"/>
        <v>Null</v>
      </c>
      <c r="OT104" t="str">
        <f t="shared" si="133"/>
        <v>No RI Tests</v>
      </c>
      <c r="OU104" s="159" t="str">
        <f t="shared" si="134"/>
        <v>No PI Tests</v>
      </c>
      <c r="OV104" t="str">
        <f t="shared" si="135"/>
        <v>No PI Tests</v>
      </c>
      <c r="OW104" t="str">
        <f t="shared" si="136"/>
        <v>No PI Tests</v>
      </c>
      <c r="OX104" t="str">
        <f t="shared" si="137"/>
        <v>No PI Tests</v>
      </c>
      <c r="OY104" t="str">
        <f t="shared" si="138"/>
        <v>No PI Tests</v>
      </c>
      <c r="OZ104" t="str">
        <f t="shared" si="139"/>
        <v>No PI Tests</v>
      </c>
      <c r="PA104" s="159" t="str">
        <f t="shared" si="140"/>
        <v>No PI Tests</v>
      </c>
      <c r="PB104" t="str">
        <f t="shared" si="141"/>
        <v>No PI Tests</v>
      </c>
      <c r="PC104" t="str">
        <f t="shared" si="142"/>
        <v>No PI Tests</v>
      </c>
      <c r="PD104" t="str">
        <f t="shared" si="143"/>
        <v>No PI Tests</v>
      </c>
      <c r="PE104" t="str">
        <f t="shared" si="144"/>
        <v>No PI Tests</v>
      </c>
      <c r="PF104" t="str">
        <f t="shared" si="145"/>
        <v>No PI Tests</v>
      </c>
      <c r="PG104" t="str">
        <f t="shared" si="146"/>
        <v>No PI Tests</v>
      </c>
      <c r="PH104">
        <f t="shared" si="147"/>
        <v>0</v>
      </c>
      <c r="PI104">
        <f t="shared" si="148"/>
        <v>0</v>
      </c>
      <c r="PJ104" t="str">
        <f t="shared" si="149"/>
        <v>Null</v>
      </c>
      <c r="PK104" t="str">
        <f>IF(HR104="","Null",IF(E104&lt;3,"Null",IF(HU104=0,0,IF(HS104="Form 1",VLOOKUP(HU104,Lookups!$BE$3:$BP$63,E104,FALSE),IF(HS104="Form 2",VLOOKUP(HU104,Lookups!$BE$67:$BP$127,E104,FALSE),VLOOKUP(HU104,Lookups!$BE$130:$BP$190,E104,FALSE))))))</f>
        <v>Null</v>
      </c>
      <c r="PL104" t="str">
        <f t="shared" si="150"/>
        <v>Null</v>
      </c>
      <c r="PM104" t="str">
        <f>IF($PH104=0,"Null",IF(E104&lt;3,"Null",IF(OX104=0,0,IF(OV104="Form 1",VLOOKUP(OX104,Lookups!$BE$3:$BP$63,E104,FALSE),IF(OV104="Form 2",VLOOKUP(OX104,Lookups!$BE$67:$BP$127,E104,FALSE),VLOOKUP(OX104,Lookups!$BE$130:$BP$190,E104,FALSE))))))</f>
        <v>Null</v>
      </c>
      <c r="PN104" t="str">
        <f t="shared" si="151"/>
        <v>Null</v>
      </c>
      <c r="PO104" t="str">
        <f t="shared" si="152"/>
        <v>Null</v>
      </c>
      <c r="PP104" t="str">
        <f t="shared" si="153"/>
        <v>Null</v>
      </c>
      <c r="PQ104" t="str">
        <f>IF(HR104="","Null",IF(E104&lt;3,"Null",IF(HV104=0,0,IF(HS104="Form 1",VLOOKUP(HV104,Lookups!$BR$3:$CC$63,E104,FALSE),IF(HS104="Form 2",VLOOKUP(HV104,Lookups!$BR$67:$CC$127,E104,FALSE),VLOOKUP(HV104,Lookups!$BR$130:$CC$190,E104,FALSE))))))</f>
        <v>Null</v>
      </c>
      <c r="PR104" t="str">
        <f t="shared" si="154"/>
        <v>Null</v>
      </c>
      <c r="PS104" t="str">
        <f>IF(HR104="","Null",IF(E104&lt;3,"Null",IF(OY104=0,0,IF(OW104="Form 1",VLOOKUP(OY104,Lookups!$BR$3:$CC$63,E104,FALSE),IF(OW104="Form 2",VLOOKUP(OY104,Lookups!$BR$67:$CC$127,E104,FALSE),VLOOKUP(OY104,Lookups!$BR$130:$CC$190,E104,FALSE))))))</f>
        <v>Null</v>
      </c>
      <c r="PT104" t="str">
        <f t="shared" si="155"/>
        <v>Null</v>
      </c>
      <c r="PU104" t="str">
        <f t="shared" si="156"/>
        <v>Null</v>
      </c>
      <c r="PV104" t="str">
        <f t="shared" si="157"/>
        <v>Null</v>
      </c>
      <c r="PW104" t="str">
        <f t="shared" si="158"/>
        <v>No PI Tests</v>
      </c>
      <c r="PX104">
        <f t="shared" si="159"/>
        <v>0</v>
      </c>
      <c r="PY104">
        <f t="shared" si="160"/>
        <v>0</v>
      </c>
      <c r="PZ104" t="str">
        <f t="shared" si="161"/>
        <v>Null</v>
      </c>
      <c r="QA104" t="str">
        <f t="shared" si="162"/>
        <v>Null</v>
      </c>
      <c r="QB104" t="str">
        <f t="shared" si="163"/>
        <v>Null</v>
      </c>
      <c r="QC104" t="str">
        <f>IF($MS104="System 44 Record",IF(BQ104&lt;MEDIAN(Directions!$F$3,Directions!$F$6),"Mid-Year Exited Student","Full Year Participant")&amp;IF(BP104&lt;Directions!$F$3,", Started Prior Year",", Started This Year"),"Null")</f>
        <v>Null</v>
      </c>
      <c r="QD104" t="str">
        <f t="shared" si="164"/>
        <v>Null</v>
      </c>
      <c r="QE104">
        <f t="shared" si="165"/>
        <v>0</v>
      </c>
      <c r="QF104">
        <f t="shared" si="166"/>
        <v>0</v>
      </c>
      <c r="QG104">
        <f t="shared" si="167"/>
        <v>0</v>
      </c>
      <c r="QH104">
        <f t="shared" si="168"/>
        <v>0</v>
      </c>
      <c r="QI104">
        <f t="shared" si="169"/>
        <v>0</v>
      </c>
      <c r="QJ104" t="str">
        <f t="shared" si="170"/>
        <v>Used None</v>
      </c>
      <c r="QK104" t="str">
        <f t="shared" si="171"/>
        <v>Null</v>
      </c>
      <c r="QL104" t="str">
        <f t="shared" si="172"/>
        <v>Null</v>
      </c>
      <c r="QM104" t="str">
        <f>IF($MS104="READ 180 Record",IF(AQ104="","Null",VLOOKUP(JJ104,Lookups!$DX$3:$EB$2054,AN104+1,FALSE)),"Null")</f>
        <v>Null</v>
      </c>
      <c r="QN104" t="str">
        <f t="shared" si="173"/>
        <v>Null</v>
      </c>
    </row>
    <row r="105" spans="1:456" x14ac:dyDescent="0.25">
      <c r="A105" s="161" t="s">
        <v>1447</v>
      </c>
      <c r="B105" s="161" t="s">
        <v>1447</v>
      </c>
      <c r="C105" s="161" t="s">
        <v>1447</v>
      </c>
      <c r="D105" s="161" t="s">
        <v>1447</v>
      </c>
      <c r="E105" s="161">
        <v>1</v>
      </c>
      <c r="F105" s="161" t="s">
        <v>1447</v>
      </c>
      <c r="G105" s="161" t="s">
        <v>880</v>
      </c>
      <c r="H105" s="161" t="s">
        <v>881</v>
      </c>
      <c r="K105" s="161">
        <v>0</v>
      </c>
      <c r="L105" s="161">
        <v>0</v>
      </c>
      <c r="M105" s="161">
        <v>0</v>
      </c>
      <c r="N105" s="161">
        <v>0</v>
      </c>
      <c r="O105" s="161">
        <v>0</v>
      </c>
      <c r="P105" s="161">
        <v>0</v>
      </c>
      <c r="Q105" s="161">
        <v>0</v>
      </c>
      <c r="R105" s="161">
        <v>0</v>
      </c>
      <c r="S105" s="161">
        <v>0</v>
      </c>
      <c r="T105" s="161">
        <v>0</v>
      </c>
      <c r="U105" s="161">
        <v>0</v>
      </c>
      <c r="V105" s="161">
        <v>0</v>
      </c>
      <c r="W105" s="161">
        <v>0</v>
      </c>
      <c r="X105" s="161">
        <v>0</v>
      </c>
      <c r="AB105" s="161" t="s">
        <v>242</v>
      </c>
      <c r="AC105" s="161" t="s">
        <v>242</v>
      </c>
      <c r="AD105" s="161" t="s">
        <v>242</v>
      </c>
      <c r="AE105" s="161" t="s">
        <v>242</v>
      </c>
      <c r="AF105" s="161" t="s">
        <v>242</v>
      </c>
      <c r="AG105" s="161" t="s">
        <v>242</v>
      </c>
      <c r="AH105" s="161" t="s">
        <v>242</v>
      </c>
      <c r="AI105" s="161">
        <v>20150801</v>
      </c>
      <c r="AJ105" s="161">
        <v>20160525</v>
      </c>
      <c r="AK105" s="161" t="s">
        <v>869</v>
      </c>
      <c r="AL105" t="s">
        <v>1078</v>
      </c>
      <c r="BN105" t="s">
        <v>1079</v>
      </c>
      <c r="ET105" s="161">
        <v>0</v>
      </c>
      <c r="EU105" s="161">
        <v>0</v>
      </c>
      <c r="EV105" s="161">
        <v>0</v>
      </c>
      <c r="EW105" s="161">
        <v>0</v>
      </c>
      <c r="EX105" s="161">
        <v>0</v>
      </c>
      <c r="EY105" s="161">
        <v>0</v>
      </c>
      <c r="EZ105" s="161">
        <v>0</v>
      </c>
      <c r="FA105" s="161">
        <v>0</v>
      </c>
      <c r="FB105" s="161">
        <v>0</v>
      </c>
      <c r="FC105" s="161">
        <v>0</v>
      </c>
      <c r="FD105" s="161">
        <v>0</v>
      </c>
      <c r="FE105" s="161">
        <v>0</v>
      </c>
      <c r="HN105" s="161" t="s">
        <v>881</v>
      </c>
      <c r="JB105" s="161" t="s">
        <v>881</v>
      </c>
      <c r="JC105" s="161">
        <v>0</v>
      </c>
      <c r="JD105" s="161">
        <v>0</v>
      </c>
      <c r="JE105" s="161">
        <v>0</v>
      </c>
      <c r="JF105" s="161">
        <v>0</v>
      </c>
      <c r="MN105" t="str">
        <f t="shared" si="87"/>
        <v>NoNoNoNoNoNo</v>
      </c>
      <c r="MO105" t="str">
        <f>IF(AND(MN105="NoNoNoNoNoNo",JI105=""),"No Programs",VLOOKUP(MN105,Lookups!$DA$4:$DB$67,2,FALSE))</f>
        <v>No Programs</v>
      </c>
      <c r="MP105">
        <f t="shared" si="88"/>
        <v>0</v>
      </c>
      <c r="MQ105" t="str">
        <f t="shared" si="89"/>
        <v>No Program Use</v>
      </c>
      <c r="MR105" t="str">
        <f>Directions!$D$3</f>
        <v>Usage</v>
      </c>
      <c r="MS105" t="str">
        <f>VLOOKUP(MQ105,Lookups!$CU$71:$CV$80,2,FALSE)</f>
        <v>Exclude</v>
      </c>
      <c r="MT105">
        <f t="shared" si="90"/>
        <v>0</v>
      </c>
      <c r="MU105">
        <f t="shared" si="91"/>
        <v>0</v>
      </c>
      <c r="MV105">
        <f t="shared" si="92"/>
        <v>0</v>
      </c>
      <c r="MW105">
        <f t="shared" si="93"/>
        <v>0</v>
      </c>
      <c r="MX105">
        <f t="shared" si="94"/>
        <v>0</v>
      </c>
      <c r="MY105" t="str">
        <f t="shared" si="95"/>
        <v>Not Used</v>
      </c>
      <c r="MZ105">
        <f t="shared" si="96"/>
        <v>0</v>
      </c>
      <c r="NA105" t="str">
        <f t="shared" si="97"/>
        <v>Not Available</v>
      </c>
      <c r="NB105" t="str">
        <f t="shared" si="98"/>
        <v>Not Available</v>
      </c>
      <c r="NC105" t="str">
        <f t="shared" si="99"/>
        <v>4 Not Indicated</v>
      </c>
      <c r="ND105" t="str">
        <f t="shared" si="100"/>
        <v>4 Not Indicated</v>
      </c>
      <c r="NE105" t="str">
        <f t="shared" si="101"/>
        <v>4 Not Indicated</v>
      </c>
      <c r="NF105" t="str">
        <f t="shared" si="102"/>
        <v>4 Not Indicated</v>
      </c>
      <c r="NG105" t="str">
        <f t="shared" si="103"/>
        <v>4 Not Indicated</v>
      </c>
      <c r="NH105" s="159" t="str">
        <f t="shared" si="104"/>
        <v>Null</v>
      </c>
      <c r="NI105" t="str">
        <f t="shared" si="105"/>
        <v>Null</v>
      </c>
      <c r="NJ105" s="159" t="str">
        <f t="shared" si="106"/>
        <v>Null</v>
      </c>
      <c r="NK105" t="str">
        <f t="shared" si="107"/>
        <v>Null</v>
      </c>
      <c r="NL105" t="str">
        <f t="shared" si="108"/>
        <v>No RI Tests</v>
      </c>
      <c r="NM105">
        <f t="shared" si="109"/>
        <v>0</v>
      </c>
      <c r="NN105" t="str">
        <f>IF(OR(E105="PK",E105="K",JJ105=""),"Null",INDEX(Lookups!$EZ$4:$FW$18,MATCH($JJ105,Lookups!$EY$4:$EY$18,1),MATCH($E105,Lookups!$EZ$3:$FW$3,0)))</f>
        <v>Null</v>
      </c>
      <c r="NO105" t="str">
        <f>IF(OR(E105="PK",E105="K",JJ105=""),"Null",INDEX(Lookups!$EZ$4:$FW$18,MATCH($JJ105,Lookups!$EY$4:$EY$18,1),MATCH($E105,Lookups!$EZ$3:$FW$3,0) + 1))</f>
        <v>Null</v>
      </c>
      <c r="NP105" t="str">
        <f t="shared" si="110"/>
        <v>Null</v>
      </c>
      <c r="NQ105" t="str">
        <f t="shared" si="111"/>
        <v>Null</v>
      </c>
      <c r="NR105" t="str">
        <f t="shared" si="112"/>
        <v>Null</v>
      </c>
      <c r="NS105" t="str">
        <f t="shared" si="113"/>
        <v>No RI Tests</v>
      </c>
      <c r="NT105" t="str">
        <f t="shared" si="114"/>
        <v>No RI Tests</v>
      </c>
      <c r="NU105" t="str">
        <f t="shared" si="115"/>
        <v>No RI Tests</v>
      </c>
      <c r="NV105" s="183" t="str">
        <f t="array" ref="NV105">IF($NL105="No RI Tests","No RI Tests",VLOOKUP(IF(AND(E105="K",JJ105&lt;280),3,IF(AND(E105="K",JJ105&gt;=280),4,MAX(IF(E105=Lookups!$DF$6:$DF$99,IF(JJ105&gt;=Lookups!$DG$6:$DG$99,Lookups!$DH$6:$DH$99))))),Lookups!$DE$104:$DG$108,2,FALSE))</f>
        <v>No RI Tests</v>
      </c>
      <c r="NW105" s="161" t="str">
        <f t="array" ref="NW105">IF($NL105="No RI Tests","No RI Tests",VLOOKUP(IF(AND(E105="K",JH105&lt;280),3,IF(AND(E105="K",JH105&gt;=280),4,MAX(IF(E105=Lookups!$DF$6:$DF$99,IF(NI105&gt;=Lookups!$DG$6:$DG$99,Lookups!$DH$6:$DH$99))))),Lookups!$DE$104:$DG$108,2,FALSE))</f>
        <v>No RI Tests</v>
      </c>
      <c r="NX105" s="161" t="str">
        <f t="array" ref="NX105">IF($NL105="No RI Tests","No RI Tests",VLOOKUP(IF(AND(E105="K",NK105&lt;280),3,IF(AND(E105="K",NK105&gt;=280),4,MAX(IF(E105=Lookups!$DF$6:$DF$99,IF(NK105&gt;=Lookups!$DG$6:$DG$99,Lookups!$DH$6:$DH$99))))),Lookups!$DE$104:$DG$108,2,FALSE))</f>
        <v>No RI Tests</v>
      </c>
      <c r="NY105" t="str">
        <f t="shared" si="116"/>
        <v>Null</v>
      </c>
      <c r="NZ105" t="str">
        <f t="shared" si="117"/>
        <v>Null</v>
      </c>
      <c r="OA105" t="str">
        <f t="shared" si="118"/>
        <v>No RI for Comparison</v>
      </c>
      <c r="OB105" s="161" t="str">
        <f t="array" ref="OB105">IF($NL105="No RI Tests","No RI Tests",IF(E105="K","N/A",VLOOKUP(MAX(IF(E105=Lookups!$DF$6:$DF$99,IF(JJ105&gt;=Lookups!$DG$6:$DG$99,Lookups!$DI$6:$DI$99))),Lookups!$DE$104:$DG$108,3,FALSE)))</f>
        <v>No RI Tests</v>
      </c>
      <c r="OC105" s="161" t="str">
        <f t="array" ref="OC105">IF($NL105="No RI Tests","No RI Tests",IF(E105="K","N/A",VLOOKUP(MAX(IF(E105=Lookups!$DF$6:$DF$99,IF(NI105&gt;=Lookups!$DG$6:$DG$99,Lookups!$DI$6:$DI$99))),Lookups!$DE$104:$DG$108,3,FALSE)))</f>
        <v>No RI Tests</v>
      </c>
      <c r="OD105" s="161" t="str">
        <f t="array" ref="OD105">IF($NL105="No RI Tests","No RI Tests",IF(E105="K","N/A",VLOOKUP(MAX(IF(E105=Lookups!$DF$6:$DF$99,IF(NK105&gt;=Lookups!$DG$6:$DG$99,Lookups!$DI$6:$DI$99))),Lookups!$DE$104:$DG$108,3,FALSE)))</f>
        <v>No RI Tests</v>
      </c>
      <c r="OE105" t="str">
        <f t="shared" si="119"/>
        <v>Null</v>
      </c>
      <c r="OF105" t="str">
        <f t="shared" si="120"/>
        <v>Null</v>
      </c>
      <c r="OG105" t="str">
        <f t="shared" si="121"/>
        <v>No RI for Comparison</v>
      </c>
      <c r="OH105" t="str">
        <f t="shared" si="122"/>
        <v>Null</v>
      </c>
      <c r="OI105" t="str">
        <f t="shared" si="123"/>
        <v>Null</v>
      </c>
      <c r="OJ105" t="str">
        <f t="shared" si="124"/>
        <v>Null</v>
      </c>
      <c r="OK105" t="str">
        <f t="shared" si="125"/>
        <v>Null</v>
      </c>
      <c r="OL105" t="str">
        <f t="shared" si="126"/>
        <v>Null</v>
      </c>
      <c r="OM105" t="str">
        <f t="shared" si="127"/>
        <v>Null</v>
      </c>
      <c r="ON105" t="str">
        <f t="shared" si="128"/>
        <v>Null</v>
      </c>
      <c r="OO105" t="str">
        <f t="shared" si="129"/>
        <v>Null RI</v>
      </c>
      <c r="OP105" t="str">
        <f ca="1">IF(AND(HR105&lt;&gt;"",JJ105&lt;600),IF(HT105="Advancing","Tier 2","Tier 3"),IF(JI105="","Null",IF(OR(E105="K",E105&lt;3),"FRA Recommended",IF(JJ105&gt;=IF(E105&lt;6,400,600),IF(JJ105&lt;VLOOKUP(E105,Lookups!$AP$3:$AR$16,3,FALSE),"Tier 2","Core"),IF(JJ105&lt;400,IF(RAND()&lt;0.81,"Tier 3","Tier 2"),IF(RAND()&lt;0.51,"Tier 3","Tier 2"))))))</f>
        <v>Null</v>
      </c>
      <c r="OQ105" t="str">
        <f t="shared" si="130"/>
        <v>Null</v>
      </c>
      <c r="OR105" t="str">
        <f t="shared" si="131"/>
        <v>Null</v>
      </c>
      <c r="OS105" t="str">
        <f t="shared" si="132"/>
        <v>Null</v>
      </c>
      <c r="OT105" t="str">
        <f t="shared" si="133"/>
        <v>No RI Tests</v>
      </c>
      <c r="OU105" s="159" t="str">
        <f t="shared" si="134"/>
        <v>No PI Tests</v>
      </c>
      <c r="OV105" t="str">
        <f t="shared" si="135"/>
        <v>No PI Tests</v>
      </c>
      <c r="OW105" t="str">
        <f t="shared" si="136"/>
        <v>No PI Tests</v>
      </c>
      <c r="OX105" t="str">
        <f t="shared" si="137"/>
        <v>No PI Tests</v>
      </c>
      <c r="OY105" t="str">
        <f t="shared" si="138"/>
        <v>No PI Tests</v>
      </c>
      <c r="OZ105" t="str">
        <f t="shared" si="139"/>
        <v>No PI Tests</v>
      </c>
      <c r="PA105" s="159" t="str">
        <f t="shared" si="140"/>
        <v>No PI Tests</v>
      </c>
      <c r="PB105" t="str">
        <f t="shared" si="141"/>
        <v>No PI Tests</v>
      </c>
      <c r="PC105" t="str">
        <f t="shared" si="142"/>
        <v>No PI Tests</v>
      </c>
      <c r="PD105" t="str">
        <f t="shared" si="143"/>
        <v>No PI Tests</v>
      </c>
      <c r="PE105" t="str">
        <f t="shared" si="144"/>
        <v>No PI Tests</v>
      </c>
      <c r="PF105" t="str">
        <f t="shared" si="145"/>
        <v>No PI Tests</v>
      </c>
      <c r="PG105" t="str">
        <f t="shared" si="146"/>
        <v>No PI Tests</v>
      </c>
      <c r="PH105">
        <f t="shared" si="147"/>
        <v>0</v>
      </c>
      <c r="PI105">
        <f t="shared" si="148"/>
        <v>0</v>
      </c>
      <c r="PJ105" t="str">
        <f t="shared" si="149"/>
        <v>Null</v>
      </c>
      <c r="PK105" t="str">
        <f>IF(HR105="","Null",IF(E105&lt;3,"Null",IF(HU105=0,0,IF(HS105="Form 1",VLOOKUP(HU105,Lookups!$BE$3:$BP$63,E105,FALSE),IF(HS105="Form 2",VLOOKUP(HU105,Lookups!$BE$67:$BP$127,E105,FALSE),VLOOKUP(HU105,Lookups!$BE$130:$BP$190,E105,FALSE))))))</f>
        <v>Null</v>
      </c>
      <c r="PL105" t="str">
        <f t="shared" si="150"/>
        <v>Null</v>
      </c>
      <c r="PM105" t="str">
        <f>IF($PH105=0,"Null",IF(E105&lt;3,"Null",IF(OX105=0,0,IF(OV105="Form 1",VLOOKUP(OX105,Lookups!$BE$3:$BP$63,E105,FALSE),IF(OV105="Form 2",VLOOKUP(OX105,Lookups!$BE$67:$BP$127,E105,FALSE),VLOOKUP(OX105,Lookups!$BE$130:$BP$190,E105,FALSE))))))</f>
        <v>Null</v>
      </c>
      <c r="PN105" t="str">
        <f t="shared" si="151"/>
        <v>Null</v>
      </c>
      <c r="PO105" t="str">
        <f t="shared" si="152"/>
        <v>Null</v>
      </c>
      <c r="PP105" t="str">
        <f t="shared" si="153"/>
        <v>Null</v>
      </c>
      <c r="PQ105" t="str">
        <f>IF(HR105="","Null",IF(E105&lt;3,"Null",IF(HV105=0,0,IF(HS105="Form 1",VLOOKUP(HV105,Lookups!$BR$3:$CC$63,E105,FALSE),IF(HS105="Form 2",VLOOKUP(HV105,Lookups!$BR$67:$CC$127,E105,FALSE),VLOOKUP(HV105,Lookups!$BR$130:$CC$190,E105,FALSE))))))</f>
        <v>Null</v>
      </c>
      <c r="PR105" t="str">
        <f t="shared" si="154"/>
        <v>Null</v>
      </c>
      <c r="PS105" t="str">
        <f>IF(HR105="","Null",IF(E105&lt;3,"Null",IF(OY105=0,0,IF(OW105="Form 1",VLOOKUP(OY105,Lookups!$BR$3:$CC$63,E105,FALSE),IF(OW105="Form 2",VLOOKUP(OY105,Lookups!$BR$67:$CC$127,E105,FALSE),VLOOKUP(OY105,Lookups!$BR$130:$CC$190,E105,FALSE))))))</f>
        <v>Null</v>
      </c>
      <c r="PT105" t="str">
        <f t="shared" si="155"/>
        <v>Null</v>
      </c>
      <c r="PU105" t="str">
        <f t="shared" si="156"/>
        <v>Null</v>
      </c>
      <c r="PV105" t="str">
        <f t="shared" si="157"/>
        <v>Null</v>
      </c>
      <c r="PW105" t="str">
        <f t="shared" si="158"/>
        <v>No PI Tests</v>
      </c>
      <c r="PX105">
        <f t="shared" si="159"/>
        <v>0</v>
      </c>
      <c r="PY105">
        <f t="shared" si="160"/>
        <v>0</v>
      </c>
      <c r="PZ105" t="str">
        <f t="shared" si="161"/>
        <v>Null</v>
      </c>
      <c r="QA105" t="str">
        <f t="shared" si="162"/>
        <v>Null</v>
      </c>
      <c r="QB105" t="str">
        <f t="shared" si="163"/>
        <v>Null</v>
      </c>
      <c r="QC105" t="str">
        <f>IF($MS105="System 44 Record",IF(BQ105&lt;MEDIAN(Directions!$F$3,Directions!$F$6),"Mid-Year Exited Student","Full Year Participant")&amp;IF(BP105&lt;Directions!$F$3,", Started Prior Year",", Started This Year"),"Null")</f>
        <v>Null</v>
      </c>
      <c r="QD105" t="str">
        <f t="shared" si="164"/>
        <v>Null</v>
      </c>
      <c r="QE105">
        <f t="shared" si="165"/>
        <v>0</v>
      </c>
      <c r="QF105">
        <f t="shared" si="166"/>
        <v>0</v>
      </c>
      <c r="QG105">
        <f t="shared" si="167"/>
        <v>0</v>
      </c>
      <c r="QH105">
        <f t="shared" si="168"/>
        <v>0</v>
      </c>
      <c r="QI105">
        <f t="shared" si="169"/>
        <v>0</v>
      </c>
      <c r="QJ105" t="str">
        <f t="shared" si="170"/>
        <v>Used None</v>
      </c>
      <c r="QK105" t="str">
        <f t="shared" si="171"/>
        <v>Null</v>
      </c>
      <c r="QL105" t="str">
        <f t="shared" si="172"/>
        <v>Null</v>
      </c>
      <c r="QM105" t="str">
        <f>IF($MS105="READ 180 Record",IF(AQ105="","Null",VLOOKUP(JJ105,Lookups!$DX$3:$EB$2054,AN105+1,FALSE)),"Null")</f>
        <v>Null</v>
      </c>
      <c r="QN105" t="str">
        <f t="shared" si="173"/>
        <v>Null</v>
      </c>
    </row>
    <row r="106" spans="1:456" x14ac:dyDescent="0.25">
      <c r="A106" s="161" t="s">
        <v>1447</v>
      </c>
      <c r="B106" s="161" t="s">
        <v>1447</v>
      </c>
      <c r="C106" s="161" t="s">
        <v>1447</v>
      </c>
      <c r="D106" s="161" t="s">
        <v>1447</v>
      </c>
      <c r="E106" s="161">
        <v>1</v>
      </c>
      <c r="F106" s="161" t="s">
        <v>1447</v>
      </c>
      <c r="G106" s="161" t="s">
        <v>880</v>
      </c>
      <c r="H106" s="161" t="s">
        <v>881</v>
      </c>
      <c r="K106" s="161">
        <v>0</v>
      </c>
      <c r="L106" s="161">
        <v>0</v>
      </c>
      <c r="M106" s="161">
        <v>0</v>
      </c>
      <c r="N106" s="161">
        <v>0</v>
      </c>
      <c r="O106" s="161">
        <v>0</v>
      </c>
      <c r="P106" s="161">
        <v>0</v>
      </c>
      <c r="Q106" s="161">
        <v>0</v>
      </c>
      <c r="R106" s="161">
        <v>0</v>
      </c>
      <c r="S106" s="161">
        <v>0</v>
      </c>
      <c r="T106" s="161">
        <v>0</v>
      </c>
      <c r="U106" s="161">
        <v>0</v>
      </c>
      <c r="V106" s="161">
        <v>0</v>
      </c>
      <c r="W106" s="161">
        <v>0</v>
      </c>
      <c r="X106" s="161">
        <v>0</v>
      </c>
      <c r="AB106" s="161" t="s">
        <v>242</v>
      </c>
      <c r="AC106" s="161" t="s">
        <v>242</v>
      </c>
      <c r="AD106" s="161" t="s">
        <v>242</v>
      </c>
      <c r="AE106" s="161" t="s">
        <v>242</v>
      </c>
      <c r="AF106" s="161" t="s">
        <v>242</v>
      </c>
      <c r="AG106" s="161" t="s">
        <v>242</v>
      </c>
      <c r="AH106" s="161" t="s">
        <v>242</v>
      </c>
      <c r="AI106" s="161">
        <v>20150801</v>
      </c>
      <c r="AJ106" s="161">
        <v>20160525</v>
      </c>
      <c r="AK106" s="161" t="s">
        <v>869</v>
      </c>
      <c r="AL106" t="s">
        <v>1078</v>
      </c>
      <c r="BN106" t="s">
        <v>1079</v>
      </c>
      <c r="ET106" s="161">
        <v>0</v>
      </c>
      <c r="EU106" s="161">
        <v>0</v>
      </c>
      <c r="EV106" s="161">
        <v>0</v>
      </c>
      <c r="EW106" s="161">
        <v>0</v>
      </c>
      <c r="EX106" s="161">
        <v>0</v>
      </c>
      <c r="EY106" s="161">
        <v>0</v>
      </c>
      <c r="EZ106" s="161">
        <v>0</v>
      </c>
      <c r="FA106" s="161">
        <v>0</v>
      </c>
      <c r="FB106" s="161">
        <v>0</v>
      </c>
      <c r="FC106" s="161">
        <v>0</v>
      </c>
      <c r="FD106" s="161">
        <v>0</v>
      </c>
      <c r="FE106" s="161">
        <v>0</v>
      </c>
      <c r="HN106" s="161" t="s">
        <v>881</v>
      </c>
      <c r="JB106" s="161" t="s">
        <v>881</v>
      </c>
      <c r="JC106" s="161">
        <v>0</v>
      </c>
      <c r="JD106" s="161">
        <v>0</v>
      </c>
      <c r="JE106" s="161">
        <v>0</v>
      </c>
      <c r="JF106" s="161">
        <v>0</v>
      </c>
      <c r="MN106" t="str">
        <f t="shared" si="87"/>
        <v>NoNoNoNoNoNo</v>
      </c>
      <c r="MO106" t="str">
        <f>IF(AND(MN106="NoNoNoNoNoNo",JI106=""),"No Programs",VLOOKUP(MN106,Lookups!$DA$4:$DB$67,2,FALSE))</f>
        <v>No Programs</v>
      </c>
      <c r="MP106">
        <f t="shared" si="88"/>
        <v>0</v>
      </c>
      <c r="MQ106" t="str">
        <f t="shared" si="89"/>
        <v>No Program Use</v>
      </c>
      <c r="MR106" t="str">
        <f>Directions!$D$3</f>
        <v>Usage</v>
      </c>
      <c r="MS106" t="str">
        <f>VLOOKUP(MQ106,Lookups!$CU$71:$CV$80,2,FALSE)</f>
        <v>Exclude</v>
      </c>
      <c r="MT106">
        <f t="shared" si="90"/>
        <v>0</v>
      </c>
      <c r="MU106">
        <f t="shared" si="91"/>
        <v>0</v>
      </c>
      <c r="MV106">
        <f t="shared" si="92"/>
        <v>0</v>
      </c>
      <c r="MW106">
        <f t="shared" si="93"/>
        <v>0</v>
      </c>
      <c r="MX106">
        <f t="shared" si="94"/>
        <v>0</v>
      </c>
      <c r="MY106" t="str">
        <f t="shared" si="95"/>
        <v>Not Used</v>
      </c>
      <c r="MZ106">
        <f t="shared" si="96"/>
        <v>0</v>
      </c>
      <c r="NA106" t="str">
        <f t="shared" si="97"/>
        <v>Not Available</v>
      </c>
      <c r="NB106" t="str">
        <f t="shared" si="98"/>
        <v>Not Available</v>
      </c>
      <c r="NC106" t="str">
        <f t="shared" si="99"/>
        <v>4 Not Indicated</v>
      </c>
      <c r="ND106" t="str">
        <f t="shared" si="100"/>
        <v>4 Not Indicated</v>
      </c>
      <c r="NE106" t="str">
        <f t="shared" si="101"/>
        <v>4 Not Indicated</v>
      </c>
      <c r="NF106" t="str">
        <f t="shared" si="102"/>
        <v>4 Not Indicated</v>
      </c>
      <c r="NG106" t="str">
        <f t="shared" si="103"/>
        <v>4 Not Indicated</v>
      </c>
      <c r="NH106" s="159" t="str">
        <f t="shared" si="104"/>
        <v>Null</v>
      </c>
      <c r="NI106" t="str">
        <f t="shared" si="105"/>
        <v>Null</v>
      </c>
      <c r="NJ106" s="159" t="str">
        <f t="shared" si="106"/>
        <v>Null</v>
      </c>
      <c r="NK106" t="str">
        <f t="shared" si="107"/>
        <v>Null</v>
      </c>
      <c r="NL106" t="str">
        <f t="shared" si="108"/>
        <v>No RI Tests</v>
      </c>
      <c r="NM106">
        <f t="shared" si="109"/>
        <v>0</v>
      </c>
      <c r="NN106" t="str">
        <f>IF(OR(E106="PK",E106="K",JJ106=""),"Null",INDEX(Lookups!$EZ$4:$FW$18,MATCH($JJ106,Lookups!$EY$4:$EY$18,1),MATCH($E106,Lookups!$EZ$3:$FW$3,0)))</f>
        <v>Null</v>
      </c>
      <c r="NO106" t="str">
        <f>IF(OR(E106="PK",E106="K",JJ106=""),"Null",INDEX(Lookups!$EZ$4:$FW$18,MATCH($JJ106,Lookups!$EY$4:$EY$18,1),MATCH($E106,Lookups!$EZ$3:$FW$3,0) + 1))</f>
        <v>Null</v>
      </c>
      <c r="NP106" t="str">
        <f t="shared" si="110"/>
        <v>Null</v>
      </c>
      <c r="NQ106" t="str">
        <f t="shared" si="111"/>
        <v>Null</v>
      </c>
      <c r="NR106" t="str">
        <f t="shared" si="112"/>
        <v>Null</v>
      </c>
      <c r="NS106" t="str">
        <f t="shared" si="113"/>
        <v>No RI Tests</v>
      </c>
      <c r="NT106" t="str">
        <f t="shared" si="114"/>
        <v>No RI Tests</v>
      </c>
      <c r="NU106" t="str">
        <f t="shared" si="115"/>
        <v>No RI Tests</v>
      </c>
      <c r="NV106" s="183" t="str">
        <f t="array" ref="NV106">IF($NL106="No RI Tests","No RI Tests",VLOOKUP(IF(AND(E106="K",JJ106&lt;280),3,IF(AND(E106="K",JJ106&gt;=280),4,MAX(IF(E106=Lookups!$DF$6:$DF$99,IF(JJ106&gt;=Lookups!$DG$6:$DG$99,Lookups!$DH$6:$DH$99))))),Lookups!$DE$104:$DG$108,2,FALSE))</f>
        <v>No RI Tests</v>
      </c>
      <c r="NW106" s="161" t="str">
        <f t="array" ref="NW106">IF($NL106="No RI Tests","No RI Tests",VLOOKUP(IF(AND(E106="K",JH106&lt;280),3,IF(AND(E106="K",JH106&gt;=280),4,MAX(IF(E106=Lookups!$DF$6:$DF$99,IF(NI106&gt;=Lookups!$DG$6:$DG$99,Lookups!$DH$6:$DH$99))))),Lookups!$DE$104:$DG$108,2,FALSE))</f>
        <v>No RI Tests</v>
      </c>
      <c r="NX106" s="161" t="str">
        <f t="array" ref="NX106">IF($NL106="No RI Tests","No RI Tests",VLOOKUP(IF(AND(E106="K",NK106&lt;280),3,IF(AND(E106="K",NK106&gt;=280),4,MAX(IF(E106=Lookups!$DF$6:$DF$99,IF(NK106&gt;=Lookups!$DG$6:$DG$99,Lookups!$DH$6:$DH$99))))),Lookups!$DE$104:$DG$108,2,FALSE))</f>
        <v>No RI Tests</v>
      </c>
      <c r="NY106" t="str">
        <f t="shared" si="116"/>
        <v>Null</v>
      </c>
      <c r="NZ106" t="str">
        <f t="shared" si="117"/>
        <v>Null</v>
      </c>
      <c r="OA106" t="str">
        <f t="shared" si="118"/>
        <v>No RI for Comparison</v>
      </c>
      <c r="OB106" s="161" t="str">
        <f t="array" ref="OB106">IF($NL106="No RI Tests","No RI Tests",IF(E106="K","N/A",VLOOKUP(MAX(IF(E106=Lookups!$DF$6:$DF$99,IF(JJ106&gt;=Lookups!$DG$6:$DG$99,Lookups!$DI$6:$DI$99))),Lookups!$DE$104:$DG$108,3,FALSE)))</f>
        <v>No RI Tests</v>
      </c>
      <c r="OC106" s="161" t="str">
        <f t="array" ref="OC106">IF($NL106="No RI Tests","No RI Tests",IF(E106="K","N/A",VLOOKUP(MAX(IF(E106=Lookups!$DF$6:$DF$99,IF(NI106&gt;=Lookups!$DG$6:$DG$99,Lookups!$DI$6:$DI$99))),Lookups!$DE$104:$DG$108,3,FALSE)))</f>
        <v>No RI Tests</v>
      </c>
      <c r="OD106" s="161" t="str">
        <f t="array" ref="OD106">IF($NL106="No RI Tests","No RI Tests",IF(E106="K","N/A",VLOOKUP(MAX(IF(E106=Lookups!$DF$6:$DF$99,IF(NK106&gt;=Lookups!$DG$6:$DG$99,Lookups!$DI$6:$DI$99))),Lookups!$DE$104:$DG$108,3,FALSE)))</f>
        <v>No RI Tests</v>
      </c>
      <c r="OE106" t="str">
        <f t="shared" si="119"/>
        <v>Null</v>
      </c>
      <c r="OF106" t="str">
        <f t="shared" si="120"/>
        <v>Null</v>
      </c>
      <c r="OG106" t="str">
        <f t="shared" si="121"/>
        <v>No RI for Comparison</v>
      </c>
      <c r="OH106" t="str">
        <f t="shared" si="122"/>
        <v>Null</v>
      </c>
      <c r="OI106" t="str">
        <f t="shared" si="123"/>
        <v>Null</v>
      </c>
      <c r="OJ106" t="str">
        <f t="shared" si="124"/>
        <v>Null</v>
      </c>
      <c r="OK106" t="str">
        <f t="shared" si="125"/>
        <v>Null</v>
      </c>
      <c r="OL106" t="str">
        <f t="shared" si="126"/>
        <v>Null</v>
      </c>
      <c r="OM106" t="str">
        <f t="shared" si="127"/>
        <v>Null</v>
      </c>
      <c r="ON106" t="str">
        <f t="shared" si="128"/>
        <v>Null</v>
      </c>
      <c r="OO106" t="str">
        <f t="shared" si="129"/>
        <v>Null RI</v>
      </c>
      <c r="OP106" t="str">
        <f ca="1">IF(AND(HR106&lt;&gt;"",JJ106&lt;600),IF(HT106="Advancing","Tier 2","Tier 3"),IF(JI106="","Null",IF(OR(E106="K",E106&lt;3),"FRA Recommended",IF(JJ106&gt;=IF(E106&lt;6,400,600),IF(JJ106&lt;VLOOKUP(E106,Lookups!$AP$3:$AR$16,3,FALSE),"Tier 2","Core"),IF(JJ106&lt;400,IF(RAND()&lt;0.81,"Tier 3","Tier 2"),IF(RAND()&lt;0.51,"Tier 3","Tier 2"))))))</f>
        <v>Null</v>
      </c>
      <c r="OQ106" t="str">
        <f t="shared" si="130"/>
        <v>Null</v>
      </c>
      <c r="OR106" t="str">
        <f t="shared" si="131"/>
        <v>Null</v>
      </c>
      <c r="OS106" t="str">
        <f t="shared" si="132"/>
        <v>Null</v>
      </c>
      <c r="OT106" t="str">
        <f t="shared" si="133"/>
        <v>No RI Tests</v>
      </c>
      <c r="OU106" s="159" t="str">
        <f t="shared" si="134"/>
        <v>No PI Tests</v>
      </c>
      <c r="OV106" t="str">
        <f t="shared" si="135"/>
        <v>No PI Tests</v>
      </c>
      <c r="OW106" t="str">
        <f t="shared" si="136"/>
        <v>No PI Tests</v>
      </c>
      <c r="OX106" t="str">
        <f t="shared" si="137"/>
        <v>No PI Tests</v>
      </c>
      <c r="OY106" t="str">
        <f t="shared" si="138"/>
        <v>No PI Tests</v>
      </c>
      <c r="OZ106" t="str">
        <f t="shared" si="139"/>
        <v>No PI Tests</v>
      </c>
      <c r="PA106" s="159" t="str">
        <f t="shared" si="140"/>
        <v>No PI Tests</v>
      </c>
      <c r="PB106" t="str">
        <f t="shared" si="141"/>
        <v>No PI Tests</v>
      </c>
      <c r="PC106" t="str">
        <f t="shared" si="142"/>
        <v>No PI Tests</v>
      </c>
      <c r="PD106" t="str">
        <f t="shared" si="143"/>
        <v>No PI Tests</v>
      </c>
      <c r="PE106" t="str">
        <f t="shared" si="144"/>
        <v>No PI Tests</v>
      </c>
      <c r="PF106" t="str">
        <f t="shared" si="145"/>
        <v>No PI Tests</v>
      </c>
      <c r="PG106" t="str">
        <f t="shared" si="146"/>
        <v>No PI Tests</v>
      </c>
      <c r="PH106">
        <f t="shared" si="147"/>
        <v>0</v>
      </c>
      <c r="PI106">
        <f t="shared" si="148"/>
        <v>0</v>
      </c>
      <c r="PJ106" t="str">
        <f t="shared" si="149"/>
        <v>Null</v>
      </c>
      <c r="PK106" t="str">
        <f>IF(HR106="","Null",IF(E106&lt;3,"Null",IF(HU106=0,0,IF(HS106="Form 1",VLOOKUP(HU106,Lookups!$BE$3:$BP$63,E106,FALSE),IF(HS106="Form 2",VLOOKUP(HU106,Lookups!$BE$67:$BP$127,E106,FALSE),VLOOKUP(HU106,Lookups!$BE$130:$BP$190,E106,FALSE))))))</f>
        <v>Null</v>
      </c>
      <c r="PL106" t="str">
        <f t="shared" si="150"/>
        <v>Null</v>
      </c>
      <c r="PM106" t="str">
        <f>IF($PH106=0,"Null",IF(E106&lt;3,"Null",IF(OX106=0,0,IF(OV106="Form 1",VLOOKUP(OX106,Lookups!$BE$3:$BP$63,E106,FALSE),IF(OV106="Form 2",VLOOKUP(OX106,Lookups!$BE$67:$BP$127,E106,FALSE),VLOOKUP(OX106,Lookups!$BE$130:$BP$190,E106,FALSE))))))</f>
        <v>Null</v>
      </c>
      <c r="PN106" t="str">
        <f t="shared" si="151"/>
        <v>Null</v>
      </c>
      <c r="PO106" t="str">
        <f t="shared" si="152"/>
        <v>Null</v>
      </c>
      <c r="PP106" t="str">
        <f t="shared" si="153"/>
        <v>Null</v>
      </c>
      <c r="PQ106" t="str">
        <f>IF(HR106="","Null",IF(E106&lt;3,"Null",IF(HV106=0,0,IF(HS106="Form 1",VLOOKUP(HV106,Lookups!$BR$3:$CC$63,E106,FALSE),IF(HS106="Form 2",VLOOKUP(HV106,Lookups!$BR$67:$CC$127,E106,FALSE),VLOOKUP(HV106,Lookups!$BR$130:$CC$190,E106,FALSE))))))</f>
        <v>Null</v>
      </c>
      <c r="PR106" t="str">
        <f t="shared" si="154"/>
        <v>Null</v>
      </c>
      <c r="PS106" t="str">
        <f>IF(HR106="","Null",IF(E106&lt;3,"Null",IF(OY106=0,0,IF(OW106="Form 1",VLOOKUP(OY106,Lookups!$BR$3:$CC$63,E106,FALSE),IF(OW106="Form 2",VLOOKUP(OY106,Lookups!$BR$67:$CC$127,E106,FALSE),VLOOKUP(OY106,Lookups!$BR$130:$CC$190,E106,FALSE))))))</f>
        <v>Null</v>
      </c>
      <c r="PT106" t="str">
        <f t="shared" si="155"/>
        <v>Null</v>
      </c>
      <c r="PU106" t="str">
        <f t="shared" si="156"/>
        <v>Null</v>
      </c>
      <c r="PV106" t="str">
        <f t="shared" si="157"/>
        <v>Null</v>
      </c>
      <c r="PW106" t="str">
        <f t="shared" si="158"/>
        <v>No PI Tests</v>
      </c>
      <c r="PX106">
        <f t="shared" si="159"/>
        <v>0</v>
      </c>
      <c r="PY106">
        <f t="shared" si="160"/>
        <v>0</v>
      </c>
      <c r="PZ106" t="str">
        <f t="shared" si="161"/>
        <v>Null</v>
      </c>
      <c r="QA106" t="str">
        <f t="shared" si="162"/>
        <v>Null</v>
      </c>
      <c r="QB106" t="str">
        <f t="shared" si="163"/>
        <v>Null</v>
      </c>
      <c r="QC106" t="str">
        <f>IF($MS106="System 44 Record",IF(BQ106&lt;MEDIAN(Directions!$F$3,Directions!$F$6),"Mid-Year Exited Student","Full Year Participant")&amp;IF(BP106&lt;Directions!$F$3,", Started Prior Year",", Started This Year"),"Null")</f>
        <v>Null</v>
      </c>
      <c r="QD106" t="str">
        <f t="shared" si="164"/>
        <v>Null</v>
      </c>
      <c r="QE106">
        <f t="shared" si="165"/>
        <v>0</v>
      </c>
      <c r="QF106">
        <f t="shared" si="166"/>
        <v>0</v>
      </c>
      <c r="QG106">
        <f t="shared" si="167"/>
        <v>0</v>
      </c>
      <c r="QH106">
        <f t="shared" si="168"/>
        <v>0</v>
      </c>
      <c r="QI106">
        <f t="shared" si="169"/>
        <v>0</v>
      </c>
      <c r="QJ106" t="str">
        <f t="shared" si="170"/>
        <v>Used None</v>
      </c>
      <c r="QK106" t="str">
        <f t="shared" si="171"/>
        <v>Null</v>
      </c>
      <c r="QL106" t="str">
        <f t="shared" si="172"/>
        <v>Null</v>
      </c>
      <c r="QM106" t="str">
        <f>IF($MS106="READ 180 Record",IF(AQ106="","Null",VLOOKUP(JJ106,Lookups!$DX$3:$EB$2054,AN106+1,FALSE)),"Null")</f>
        <v>Null</v>
      </c>
      <c r="QN106" t="str">
        <f t="shared" si="173"/>
        <v>Null</v>
      </c>
    </row>
    <row r="107" spans="1:456" x14ac:dyDescent="0.25">
      <c r="A107" s="161" t="s">
        <v>1447</v>
      </c>
      <c r="B107" s="161" t="s">
        <v>1447</v>
      </c>
      <c r="C107" s="161" t="s">
        <v>1447</v>
      </c>
      <c r="D107" s="161" t="s">
        <v>1447</v>
      </c>
      <c r="E107" s="161">
        <v>8</v>
      </c>
      <c r="F107" s="161" t="s">
        <v>1447</v>
      </c>
      <c r="G107" s="161" t="s">
        <v>880</v>
      </c>
      <c r="H107" s="161" t="s">
        <v>881</v>
      </c>
      <c r="K107" s="161">
        <v>0</v>
      </c>
      <c r="L107" s="161">
        <v>0</v>
      </c>
      <c r="M107" s="161">
        <v>0</v>
      </c>
      <c r="N107" s="161">
        <v>0</v>
      </c>
      <c r="O107" s="161">
        <v>0</v>
      </c>
      <c r="P107" s="161">
        <v>0</v>
      </c>
      <c r="Q107" s="161">
        <v>0</v>
      </c>
      <c r="R107" s="161">
        <v>0</v>
      </c>
      <c r="S107" s="161">
        <v>0</v>
      </c>
      <c r="T107" s="161">
        <v>0</v>
      </c>
      <c r="U107" s="161">
        <v>0</v>
      </c>
      <c r="V107" s="161">
        <v>0</v>
      </c>
      <c r="W107" s="161">
        <v>0</v>
      </c>
      <c r="X107" s="161">
        <v>0</v>
      </c>
      <c r="AB107" s="161" t="s">
        <v>242</v>
      </c>
      <c r="AC107" s="161" t="s">
        <v>242</v>
      </c>
      <c r="AD107" s="161" t="s">
        <v>242</v>
      </c>
      <c r="AE107" s="161" t="s">
        <v>242</v>
      </c>
      <c r="AF107" s="161" t="s">
        <v>242</v>
      </c>
      <c r="AG107" s="161" t="s">
        <v>242</v>
      </c>
      <c r="AH107" s="161" t="s">
        <v>242</v>
      </c>
      <c r="AI107" s="161">
        <v>20150801</v>
      </c>
      <c r="AJ107" s="161">
        <v>20160525</v>
      </c>
      <c r="AK107" s="161" t="s">
        <v>869</v>
      </c>
      <c r="AL107" t="s">
        <v>1078</v>
      </c>
      <c r="BN107" t="s">
        <v>1079</v>
      </c>
      <c r="ET107" s="161">
        <v>0</v>
      </c>
      <c r="EU107" s="161">
        <v>0</v>
      </c>
      <c r="EV107" s="161">
        <v>0</v>
      </c>
      <c r="EW107" s="161">
        <v>0</v>
      </c>
      <c r="EX107" s="161">
        <v>0</v>
      </c>
      <c r="EY107" s="161">
        <v>0</v>
      </c>
      <c r="EZ107" s="161">
        <v>0</v>
      </c>
      <c r="FA107" s="161">
        <v>0</v>
      </c>
      <c r="FB107" s="161">
        <v>0</v>
      </c>
      <c r="FC107" s="161">
        <v>0</v>
      </c>
      <c r="FD107" s="161">
        <v>0</v>
      </c>
      <c r="FE107" s="161">
        <v>0</v>
      </c>
      <c r="HN107" s="161" t="s">
        <v>881</v>
      </c>
      <c r="JB107" s="161" t="s">
        <v>881</v>
      </c>
      <c r="JC107" s="161">
        <v>0</v>
      </c>
      <c r="JD107" s="161">
        <v>0</v>
      </c>
      <c r="JE107" s="161">
        <v>0</v>
      </c>
      <c r="JF107" s="161">
        <v>0</v>
      </c>
      <c r="MN107" t="str">
        <f t="shared" si="87"/>
        <v>NoNoNoNoNoNo</v>
      </c>
      <c r="MO107" t="str">
        <f>IF(AND(MN107="NoNoNoNoNoNo",JI107=""),"No Programs",VLOOKUP(MN107,Lookups!$DA$4:$DB$67,2,FALSE))</f>
        <v>No Programs</v>
      </c>
      <c r="MP107">
        <f t="shared" si="88"/>
        <v>0</v>
      </c>
      <c r="MQ107" t="str">
        <f t="shared" si="89"/>
        <v>No Program Use</v>
      </c>
      <c r="MR107" t="str">
        <f>Directions!$D$3</f>
        <v>Usage</v>
      </c>
      <c r="MS107" t="str">
        <f>VLOOKUP(MQ107,Lookups!$CU$71:$CV$80,2,FALSE)</f>
        <v>Exclude</v>
      </c>
      <c r="MT107">
        <f t="shared" si="90"/>
        <v>0</v>
      </c>
      <c r="MU107">
        <f t="shared" si="91"/>
        <v>0</v>
      </c>
      <c r="MV107">
        <f t="shared" si="92"/>
        <v>0</v>
      </c>
      <c r="MW107">
        <f t="shared" si="93"/>
        <v>0</v>
      </c>
      <c r="MX107">
        <f t="shared" si="94"/>
        <v>0</v>
      </c>
      <c r="MY107" t="str">
        <f t="shared" si="95"/>
        <v>Not Used</v>
      </c>
      <c r="MZ107">
        <f t="shared" si="96"/>
        <v>0</v>
      </c>
      <c r="NA107" t="str">
        <f t="shared" si="97"/>
        <v>Not Available</v>
      </c>
      <c r="NB107" t="str">
        <f t="shared" si="98"/>
        <v>Not Available</v>
      </c>
      <c r="NC107" t="str">
        <f t="shared" si="99"/>
        <v>4 Not Indicated</v>
      </c>
      <c r="ND107" t="str">
        <f t="shared" si="100"/>
        <v>4 Not Indicated</v>
      </c>
      <c r="NE107" t="str">
        <f t="shared" si="101"/>
        <v>4 Not Indicated</v>
      </c>
      <c r="NF107" t="str">
        <f t="shared" si="102"/>
        <v>4 Not Indicated</v>
      </c>
      <c r="NG107" t="str">
        <f t="shared" si="103"/>
        <v>4 Not Indicated</v>
      </c>
      <c r="NH107" s="159" t="str">
        <f t="shared" si="104"/>
        <v>Null</v>
      </c>
      <c r="NI107" t="str">
        <f t="shared" si="105"/>
        <v>Null</v>
      </c>
      <c r="NJ107" s="159" t="str">
        <f t="shared" si="106"/>
        <v>Null</v>
      </c>
      <c r="NK107" t="str">
        <f t="shared" si="107"/>
        <v>Null</v>
      </c>
      <c r="NL107" t="str">
        <f t="shared" si="108"/>
        <v>No RI Tests</v>
      </c>
      <c r="NM107">
        <f t="shared" si="109"/>
        <v>0</v>
      </c>
      <c r="NN107" t="str">
        <f>IF(OR(E107="PK",E107="K",JJ107=""),"Null",INDEX(Lookups!$EZ$4:$FW$18,MATCH($JJ107,Lookups!$EY$4:$EY$18,1),MATCH($E107,Lookups!$EZ$3:$FW$3,0)))</f>
        <v>Null</v>
      </c>
      <c r="NO107" t="str">
        <f>IF(OR(E107="PK",E107="K",JJ107=""),"Null",INDEX(Lookups!$EZ$4:$FW$18,MATCH($JJ107,Lookups!$EY$4:$EY$18,1),MATCH($E107,Lookups!$EZ$3:$FW$3,0) + 1))</f>
        <v>Null</v>
      </c>
      <c r="NP107" t="str">
        <f t="shared" si="110"/>
        <v>Null</v>
      </c>
      <c r="NQ107" t="str">
        <f t="shared" si="111"/>
        <v>Null</v>
      </c>
      <c r="NR107" t="str">
        <f t="shared" si="112"/>
        <v>Null</v>
      </c>
      <c r="NS107" t="str">
        <f t="shared" si="113"/>
        <v>No RI Tests</v>
      </c>
      <c r="NT107" t="str">
        <f t="shared" si="114"/>
        <v>No RI Tests</v>
      </c>
      <c r="NU107" t="str">
        <f t="shared" si="115"/>
        <v>No RI Tests</v>
      </c>
      <c r="NV107" s="183" t="str">
        <f t="array" ref="NV107">IF($NL107="No RI Tests","No RI Tests",VLOOKUP(IF(AND(E107="K",JJ107&lt;280),3,IF(AND(E107="K",JJ107&gt;=280),4,MAX(IF(E107=Lookups!$DF$6:$DF$99,IF(JJ107&gt;=Lookups!$DG$6:$DG$99,Lookups!$DH$6:$DH$99))))),Lookups!$DE$104:$DG$108,2,FALSE))</f>
        <v>No RI Tests</v>
      </c>
      <c r="NW107" s="161" t="str">
        <f t="array" ref="NW107">IF($NL107="No RI Tests","No RI Tests",VLOOKUP(IF(AND(E107="K",JH107&lt;280),3,IF(AND(E107="K",JH107&gt;=280),4,MAX(IF(E107=Lookups!$DF$6:$DF$99,IF(NI107&gt;=Lookups!$DG$6:$DG$99,Lookups!$DH$6:$DH$99))))),Lookups!$DE$104:$DG$108,2,FALSE))</f>
        <v>No RI Tests</v>
      </c>
      <c r="NX107" s="161" t="str">
        <f t="array" ref="NX107">IF($NL107="No RI Tests","No RI Tests",VLOOKUP(IF(AND(E107="K",NK107&lt;280),3,IF(AND(E107="K",NK107&gt;=280),4,MAX(IF(E107=Lookups!$DF$6:$DF$99,IF(NK107&gt;=Lookups!$DG$6:$DG$99,Lookups!$DH$6:$DH$99))))),Lookups!$DE$104:$DG$108,2,FALSE))</f>
        <v>No RI Tests</v>
      </c>
      <c r="NY107" t="str">
        <f t="shared" si="116"/>
        <v>Null</v>
      </c>
      <c r="NZ107" t="str">
        <f t="shared" si="117"/>
        <v>Null</v>
      </c>
      <c r="OA107" t="str">
        <f t="shared" si="118"/>
        <v>No RI for Comparison</v>
      </c>
      <c r="OB107" s="161" t="str">
        <f t="array" ref="OB107">IF($NL107="No RI Tests","No RI Tests",IF(E107="K","N/A",VLOOKUP(MAX(IF(E107=Lookups!$DF$6:$DF$99,IF(JJ107&gt;=Lookups!$DG$6:$DG$99,Lookups!$DI$6:$DI$99))),Lookups!$DE$104:$DG$108,3,FALSE)))</f>
        <v>No RI Tests</v>
      </c>
      <c r="OC107" s="161" t="str">
        <f t="array" ref="OC107">IF($NL107="No RI Tests","No RI Tests",IF(E107="K","N/A",VLOOKUP(MAX(IF(E107=Lookups!$DF$6:$DF$99,IF(NI107&gt;=Lookups!$DG$6:$DG$99,Lookups!$DI$6:$DI$99))),Lookups!$DE$104:$DG$108,3,FALSE)))</f>
        <v>No RI Tests</v>
      </c>
      <c r="OD107" s="161" t="str">
        <f t="array" ref="OD107">IF($NL107="No RI Tests","No RI Tests",IF(E107="K","N/A",VLOOKUP(MAX(IF(E107=Lookups!$DF$6:$DF$99,IF(NK107&gt;=Lookups!$DG$6:$DG$99,Lookups!$DI$6:$DI$99))),Lookups!$DE$104:$DG$108,3,FALSE)))</f>
        <v>No RI Tests</v>
      </c>
      <c r="OE107" t="str">
        <f t="shared" si="119"/>
        <v>Null</v>
      </c>
      <c r="OF107" t="str">
        <f t="shared" si="120"/>
        <v>Null</v>
      </c>
      <c r="OG107" t="str">
        <f t="shared" si="121"/>
        <v>No RI for Comparison</v>
      </c>
      <c r="OH107" t="str">
        <f t="shared" si="122"/>
        <v>Null</v>
      </c>
      <c r="OI107" t="str">
        <f t="shared" si="123"/>
        <v>Null</v>
      </c>
      <c r="OJ107" t="str">
        <f t="shared" si="124"/>
        <v>Null</v>
      </c>
      <c r="OK107" t="str">
        <f t="shared" si="125"/>
        <v>Null</v>
      </c>
      <c r="OL107" t="str">
        <f t="shared" si="126"/>
        <v>Null</v>
      </c>
      <c r="OM107" t="str">
        <f t="shared" si="127"/>
        <v>Null</v>
      </c>
      <c r="ON107" t="str">
        <f t="shared" si="128"/>
        <v>Null</v>
      </c>
      <c r="OO107" t="str">
        <f t="shared" si="129"/>
        <v>Null RI</v>
      </c>
      <c r="OP107" t="str">
        <f ca="1">IF(AND(HR107&lt;&gt;"",JJ107&lt;600),IF(HT107="Advancing","Tier 2","Tier 3"),IF(JI107="","Null",IF(OR(E107="K",E107&lt;3),"FRA Recommended",IF(JJ107&gt;=IF(E107&lt;6,400,600),IF(JJ107&lt;VLOOKUP(E107,Lookups!$AP$3:$AR$16,3,FALSE),"Tier 2","Core"),IF(JJ107&lt;400,IF(RAND()&lt;0.81,"Tier 3","Tier 2"),IF(RAND()&lt;0.51,"Tier 3","Tier 2"))))))</f>
        <v>Null</v>
      </c>
      <c r="OQ107" t="str">
        <f t="shared" si="130"/>
        <v>Null</v>
      </c>
      <c r="OR107" t="str">
        <f t="shared" si="131"/>
        <v>Null</v>
      </c>
      <c r="OS107" t="str">
        <f t="shared" si="132"/>
        <v>Null</v>
      </c>
      <c r="OT107" t="str">
        <f t="shared" si="133"/>
        <v>No RI Tests</v>
      </c>
      <c r="OU107" s="159" t="str">
        <f t="shared" si="134"/>
        <v>No PI Tests</v>
      </c>
      <c r="OV107" t="str">
        <f t="shared" si="135"/>
        <v>No PI Tests</v>
      </c>
      <c r="OW107" t="str">
        <f t="shared" si="136"/>
        <v>No PI Tests</v>
      </c>
      <c r="OX107" t="str">
        <f t="shared" si="137"/>
        <v>No PI Tests</v>
      </c>
      <c r="OY107" t="str">
        <f t="shared" si="138"/>
        <v>No PI Tests</v>
      </c>
      <c r="OZ107" t="str">
        <f t="shared" si="139"/>
        <v>No PI Tests</v>
      </c>
      <c r="PA107" s="159" t="str">
        <f t="shared" si="140"/>
        <v>No PI Tests</v>
      </c>
      <c r="PB107" t="str">
        <f t="shared" si="141"/>
        <v>No PI Tests</v>
      </c>
      <c r="PC107" t="str">
        <f t="shared" si="142"/>
        <v>No PI Tests</v>
      </c>
      <c r="PD107" t="str">
        <f t="shared" si="143"/>
        <v>No PI Tests</v>
      </c>
      <c r="PE107" t="str">
        <f t="shared" si="144"/>
        <v>No PI Tests</v>
      </c>
      <c r="PF107" t="str">
        <f t="shared" si="145"/>
        <v>No PI Tests</v>
      </c>
      <c r="PG107" t="str">
        <f t="shared" si="146"/>
        <v>No PI Tests</v>
      </c>
      <c r="PH107">
        <f t="shared" si="147"/>
        <v>0</v>
      </c>
      <c r="PI107">
        <f t="shared" si="148"/>
        <v>0</v>
      </c>
      <c r="PJ107" t="str">
        <f t="shared" si="149"/>
        <v>Null</v>
      </c>
      <c r="PK107" t="str">
        <f>IF(HR107="","Null",IF(E107&lt;3,"Null",IF(HU107=0,0,IF(HS107="Form 1",VLOOKUP(HU107,Lookups!$BE$3:$BP$63,E107,FALSE),IF(HS107="Form 2",VLOOKUP(HU107,Lookups!$BE$67:$BP$127,E107,FALSE),VLOOKUP(HU107,Lookups!$BE$130:$BP$190,E107,FALSE))))))</f>
        <v>Null</v>
      </c>
      <c r="PL107" t="str">
        <f t="shared" si="150"/>
        <v>Null</v>
      </c>
      <c r="PM107" t="str">
        <f>IF($PH107=0,"Null",IF(E107&lt;3,"Null",IF(OX107=0,0,IF(OV107="Form 1",VLOOKUP(OX107,Lookups!$BE$3:$BP$63,E107,FALSE),IF(OV107="Form 2",VLOOKUP(OX107,Lookups!$BE$67:$BP$127,E107,FALSE),VLOOKUP(OX107,Lookups!$BE$130:$BP$190,E107,FALSE))))))</f>
        <v>Null</v>
      </c>
      <c r="PN107" t="str">
        <f t="shared" si="151"/>
        <v>Null</v>
      </c>
      <c r="PO107" t="str">
        <f t="shared" si="152"/>
        <v>Null</v>
      </c>
      <c r="PP107" t="str">
        <f t="shared" si="153"/>
        <v>Null</v>
      </c>
      <c r="PQ107" t="str">
        <f>IF(HR107="","Null",IF(E107&lt;3,"Null",IF(HV107=0,0,IF(HS107="Form 1",VLOOKUP(HV107,Lookups!$BR$3:$CC$63,E107,FALSE),IF(HS107="Form 2",VLOOKUP(HV107,Lookups!$BR$67:$CC$127,E107,FALSE),VLOOKUP(HV107,Lookups!$BR$130:$CC$190,E107,FALSE))))))</f>
        <v>Null</v>
      </c>
      <c r="PR107" t="str">
        <f t="shared" si="154"/>
        <v>Null</v>
      </c>
      <c r="PS107" t="str">
        <f>IF(HR107="","Null",IF(E107&lt;3,"Null",IF(OY107=0,0,IF(OW107="Form 1",VLOOKUP(OY107,Lookups!$BR$3:$CC$63,E107,FALSE),IF(OW107="Form 2",VLOOKUP(OY107,Lookups!$BR$67:$CC$127,E107,FALSE),VLOOKUP(OY107,Lookups!$BR$130:$CC$190,E107,FALSE))))))</f>
        <v>Null</v>
      </c>
      <c r="PT107" t="str">
        <f t="shared" si="155"/>
        <v>Null</v>
      </c>
      <c r="PU107" t="str">
        <f t="shared" si="156"/>
        <v>Null</v>
      </c>
      <c r="PV107" t="str">
        <f t="shared" si="157"/>
        <v>Null</v>
      </c>
      <c r="PW107" t="str">
        <f t="shared" si="158"/>
        <v>No PI Tests</v>
      </c>
      <c r="PX107">
        <f t="shared" si="159"/>
        <v>0</v>
      </c>
      <c r="PY107">
        <f t="shared" si="160"/>
        <v>0</v>
      </c>
      <c r="PZ107" t="str">
        <f t="shared" si="161"/>
        <v>Null</v>
      </c>
      <c r="QA107" t="str">
        <f t="shared" si="162"/>
        <v>Null</v>
      </c>
      <c r="QB107" t="str">
        <f t="shared" si="163"/>
        <v>Null</v>
      </c>
      <c r="QC107" t="str">
        <f>IF($MS107="System 44 Record",IF(BQ107&lt;MEDIAN(Directions!$F$3,Directions!$F$6),"Mid-Year Exited Student","Full Year Participant")&amp;IF(BP107&lt;Directions!$F$3,", Started Prior Year",", Started This Year"),"Null")</f>
        <v>Null</v>
      </c>
      <c r="QD107" t="str">
        <f t="shared" si="164"/>
        <v>Null</v>
      </c>
      <c r="QE107">
        <f t="shared" si="165"/>
        <v>0</v>
      </c>
      <c r="QF107">
        <f t="shared" si="166"/>
        <v>0</v>
      </c>
      <c r="QG107">
        <f t="shared" si="167"/>
        <v>0</v>
      </c>
      <c r="QH107">
        <f t="shared" si="168"/>
        <v>0</v>
      </c>
      <c r="QI107">
        <f t="shared" si="169"/>
        <v>0</v>
      </c>
      <c r="QJ107" t="str">
        <f t="shared" si="170"/>
        <v>Used None</v>
      </c>
      <c r="QK107" t="str">
        <f t="shared" si="171"/>
        <v>Null</v>
      </c>
      <c r="QL107" t="str">
        <f t="shared" si="172"/>
        <v>Null</v>
      </c>
      <c r="QM107" t="str">
        <f>IF($MS107="READ 180 Record",IF(AQ107="","Null",VLOOKUP(JJ107,Lookups!$DX$3:$EB$2054,AN107+1,FALSE)),"Null")</f>
        <v>Null</v>
      </c>
      <c r="QN107" t="str">
        <f t="shared" si="173"/>
        <v>Null</v>
      </c>
    </row>
    <row r="108" spans="1:456" x14ac:dyDescent="0.25">
      <c r="A108" s="161" t="s">
        <v>1447</v>
      </c>
      <c r="B108" s="161" t="s">
        <v>1447</v>
      </c>
      <c r="C108" s="161" t="s">
        <v>1447</v>
      </c>
      <c r="D108" s="161" t="s">
        <v>1447</v>
      </c>
      <c r="E108" s="161">
        <v>3</v>
      </c>
      <c r="F108" s="161" t="s">
        <v>1447</v>
      </c>
      <c r="G108" s="161" t="s">
        <v>875</v>
      </c>
      <c r="H108" s="161" t="s">
        <v>927</v>
      </c>
      <c r="I108" s="161">
        <v>0</v>
      </c>
      <c r="J108" s="159">
        <v>42501</v>
      </c>
      <c r="K108" s="161">
        <v>0</v>
      </c>
      <c r="L108" s="161">
        <v>0</v>
      </c>
      <c r="M108" s="161">
        <v>0</v>
      </c>
      <c r="N108" s="161">
        <v>0</v>
      </c>
      <c r="O108" s="161">
        <v>0</v>
      </c>
      <c r="P108" s="161">
        <v>0</v>
      </c>
      <c r="Q108" s="161">
        <v>0</v>
      </c>
      <c r="R108" s="161">
        <v>0</v>
      </c>
      <c r="S108" s="161">
        <v>0</v>
      </c>
      <c r="T108" s="161">
        <v>0</v>
      </c>
      <c r="U108" s="161">
        <v>0</v>
      </c>
      <c r="V108" s="161">
        <v>0</v>
      </c>
      <c r="W108" s="161">
        <v>0</v>
      </c>
      <c r="X108" s="161">
        <v>0</v>
      </c>
      <c r="AB108" s="161" t="s">
        <v>242</v>
      </c>
      <c r="AC108" s="161" t="s">
        <v>242</v>
      </c>
      <c r="AD108" s="161" t="s">
        <v>242</v>
      </c>
      <c r="AE108" s="161" t="s">
        <v>242</v>
      </c>
      <c r="AF108" s="161" t="s">
        <v>241</v>
      </c>
      <c r="AG108" s="161" t="s">
        <v>241</v>
      </c>
      <c r="AH108" s="161" t="s">
        <v>242</v>
      </c>
      <c r="AI108" s="161">
        <v>20150801</v>
      </c>
      <c r="AJ108" s="161">
        <v>20160525</v>
      </c>
      <c r="AK108" s="161" t="s">
        <v>869</v>
      </c>
      <c r="AL108" t="s">
        <v>1078</v>
      </c>
      <c r="BN108" t="s">
        <v>1076</v>
      </c>
      <c r="BO108" t="s">
        <v>927</v>
      </c>
      <c r="BP108" s="159">
        <v>42271</v>
      </c>
      <c r="BQ108" s="159">
        <v>42478</v>
      </c>
      <c r="BR108" t="s">
        <v>877</v>
      </c>
      <c r="BS108">
        <v>-250</v>
      </c>
      <c r="BT108" s="159">
        <v>42478</v>
      </c>
      <c r="BU108">
        <v>3</v>
      </c>
      <c r="BV108">
        <v>4</v>
      </c>
      <c r="BW108">
        <v>19</v>
      </c>
      <c r="BX108">
        <v>53</v>
      </c>
      <c r="BY108">
        <v>685</v>
      </c>
      <c r="BZ108">
        <v>705</v>
      </c>
      <c r="CA108">
        <v>0</v>
      </c>
      <c r="CB108">
        <v>14</v>
      </c>
      <c r="CC108">
        <v>36</v>
      </c>
      <c r="CD108">
        <v>56</v>
      </c>
      <c r="CE108">
        <v>97</v>
      </c>
      <c r="CF108">
        <v>90</v>
      </c>
      <c r="CG108">
        <v>72</v>
      </c>
      <c r="CH108">
        <v>68</v>
      </c>
      <c r="CI108">
        <v>7898</v>
      </c>
      <c r="CJ108">
        <v>2.1667000000000001</v>
      </c>
      <c r="CK108">
        <v>3</v>
      </c>
      <c r="CL108">
        <v>3</v>
      </c>
      <c r="ET108" s="161">
        <v>0</v>
      </c>
      <c r="EU108" s="161">
        <v>0</v>
      </c>
      <c r="EV108" s="161">
        <v>0</v>
      </c>
      <c r="EW108" s="161">
        <v>0</v>
      </c>
      <c r="EX108" s="161">
        <v>0</v>
      </c>
      <c r="EY108" s="161">
        <v>0</v>
      </c>
      <c r="EZ108" s="161">
        <v>0</v>
      </c>
      <c r="FA108" s="161">
        <v>0</v>
      </c>
      <c r="FB108" s="161">
        <v>0</v>
      </c>
      <c r="FC108" s="161">
        <v>0</v>
      </c>
      <c r="FD108" s="161">
        <v>0</v>
      </c>
      <c r="FE108" s="161">
        <v>0</v>
      </c>
      <c r="HN108" s="161" t="s">
        <v>927</v>
      </c>
      <c r="HO108" s="159">
        <v>42244</v>
      </c>
      <c r="HP108" s="159">
        <v>42501</v>
      </c>
      <c r="HQ108" s="161">
        <v>3</v>
      </c>
      <c r="HR108" s="159">
        <v>42244</v>
      </c>
      <c r="HS108" s="161" t="s">
        <v>872</v>
      </c>
      <c r="HT108" s="161" t="s">
        <v>878</v>
      </c>
      <c r="HU108" s="161">
        <v>21</v>
      </c>
      <c r="HV108" s="161">
        <v>7</v>
      </c>
      <c r="HW108" s="161">
        <v>0</v>
      </c>
      <c r="HX108" s="159">
        <v>42339</v>
      </c>
      <c r="HY108" s="161" t="s">
        <v>874</v>
      </c>
      <c r="HZ108" s="161" t="s">
        <v>878</v>
      </c>
      <c r="IA108" s="161">
        <v>33</v>
      </c>
      <c r="IB108" s="161">
        <v>10</v>
      </c>
      <c r="IC108" s="161">
        <v>0</v>
      </c>
      <c r="ID108" s="159">
        <v>42501</v>
      </c>
      <c r="IE108" s="161" t="s">
        <v>879</v>
      </c>
      <c r="IF108" s="161" t="s">
        <v>878</v>
      </c>
      <c r="IG108" s="161">
        <v>36</v>
      </c>
      <c r="IH108" s="161">
        <v>7</v>
      </c>
      <c r="II108" s="161">
        <v>0</v>
      </c>
      <c r="JB108" s="161" t="s">
        <v>927</v>
      </c>
      <c r="JC108" s="161">
        <v>13</v>
      </c>
      <c r="JD108" s="161">
        <v>10</v>
      </c>
      <c r="JE108" s="161">
        <v>11</v>
      </c>
      <c r="JF108" s="161">
        <v>6374</v>
      </c>
      <c r="JG108" s="159">
        <v>42501</v>
      </c>
      <c r="JH108" s="161">
        <v>0</v>
      </c>
      <c r="JI108" s="159">
        <v>42251</v>
      </c>
      <c r="JJ108" s="161">
        <v>0</v>
      </c>
      <c r="JK108" s="161">
        <v>5</v>
      </c>
      <c r="JL108" s="159">
        <v>42339</v>
      </c>
      <c r="JM108" s="161">
        <v>0</v>
      </c>
      <c r="JN108" s="161">
        <v>4</v>
      </c>
      <c r="JO108" s="159">
        <v>42501</v>
      </c>
      <c r="JP108" s="161">
        <v>0</v>
      </c>
      <c r="JQ108" s="161">
        <v>5</v>
      </c>
      <c r="MN108" t="str">
        <f t="shared" si="87"/>
        <v>NoNoNoYesYesNo</v>
      </c>
      <c r="MO108" t="str">
        <f>IF(AND(MN108="NoNoNoNoNoNo",JI108=""),"No Programs",VLOOKUP(MN108,Lookups!$DA$4:$DB$67,2,FALSE))</f>
        <v>System 44 Only</v>
      </c>
      <c r="MP108">
        <f t="shared" si="88"/>
        <v>0</v>
      </c>
      <c r="MQ108" t="str">
        <f t="shared" si="89"/>
        <v>System 44 User</v>
      </c>
      <c r="MR108" t="str">
        <f>Directions!$D$3</f>
        <v>Usage</v>
      </c>
      <c r="MS108" t="str">
        <f>VLOOKUP(MQ108,Lookups!$CU$71:$CV$80,2,FALSE)</f>
        <v>System 44 Record</v>
      </c>
      <c r="MT108">
        <f t="shared" si="90"/>
        <v>1</v>
      </c>
      <c r="MU108">
        <f t="shared" si="91"/>
        <v>1</v>
      </c>
      <c r="MV108">
        <f t="shared" si="92"/>
        <v>1</v>
      </c>
      <c r="MW108">
        <f t="shared" si="93"/>
        <v>1</v>
      </c>
      <c r="MX108">
        <f t="shared" si="94"/>
        <v>36.714285714285715</v>
      </c>
      <c r="MY108" t="str">
        <f t="shared" si="95"/>
        <v>Not Used</v>
      </c>
      <c r="MZ108">
        <f t="shared" si="96"/>
        <v>0</v>
      </c>
      <c r="NA108" t="str">
        <f t="shared" si="97"/>
        <v>Not Available</v>
      </c>
      <c r="NB108" t="str">
        <f t="shared" si="98"/>
        <v>Not Available</v>
      </c>
      <c r="NC108" t="str">
        <f t="shared" si="99"/>
        <v>4 Not Indicated</v>
      </c>
      <c r="ND108" t="str">
        <f t="shared" si="100"/>
        <v>4 Not Indicated</v>
      </c>
      <c r="NE108" t="str">
        <f t="shared" si="101"/>
        <v>4 Not Indicated</v>
      </c>
      <c r="NF108" t="str">
        <f t="shared" si="102"/>
        <v>4 Not Indicated</v>
      </c>
      <c r="NG108" t="str">
        <f t="shared" si="103"/>
        <v>4 Not Indicated</v>
      </c>
      <c r="NH108" s="159">
        <f t="shared" si="104"/>
        <v>42501</v>
      </c>
      <c r="NI108">
        <f t="shared" si="105"/>
        <v>0</v>
      </c>
      <c r="NJ108" s="159">
        <f t="shared" si="106"/>
        <v>0</v>
      </c>
      <c r="NK108">
        <f t="shared" si="107"/>
        <v>0</v>
      </c>
      <c r="NL108">
        <f t="shared" si="108"/>
        <v>35.714285714285715</v>
      </c>
      <c r="NM108">
        <f t="shared" si="109"/>
        <v>1</v>
      </c>
      <c r="NN108">
        <f>IF(OR(E108="PK",E108="K",JJ108=""),"Null",INDEX(Lookups!$EZ$4:$FW$18,MATCH($JJ108,Lookups!$EY$4:$EY$18,1),MATCH($E108,Lookups!$EZ$3:$FW$3,0)))</f>
        <v>235</v>
      </c>
      <c r="NO108">
        <f>IF(OR(E108="PK",E108="K",JJ108=""),"Null",INDEX(Lookups!$EZ$4:$FW$18,MATCH($JJ108,Lookups!$EY$4:$EY$18,1),MATCH($E108,Lookups!$EZ$3:$FW$3,0) + 1))</f>
        <v>340</v>
      </c>
      <c r="NP108">
        <f t="shared" si="110"/>
        <v>470</v>
      </c>
      <c r="NQ108" t="str">
        <f t="shared" si="111"/>
        <v>PI is Recommended</v>
      </c>
      <c r="NR108" t="str">
        <f t="shared" si="112"/>
        <v>PI is Recommended</v>
      </c>
      <c r="NS108" t="str">
        <f t="shared" si="113"/>
        <v>BR to 199L</v>
      </c>
      <c r="NT108" t="str">
        <f t="shared" si="114"/>
        <v>BR to 199L</v>
      </c>
      <c r="NU108" t="str">
        <f t="shared" si="115"/>
        <v>BR to 199L</v>
      </c>
      <c r="NV108" s="183" t="str">
        <f t="array" ref="NV108">IF($NL108="No RI Tests","No RI Tests",VLOOKUP(IF(AND(E108="K",JJ108&lt;280),3,IF(AND(E108="K",JJ108&gt;=280),4,MAX(IF(E108=Lookups!$DF$6:$DF$99,IF(JJ108&gt;=Lookups!$DG$6:$DG$99,Lookups!$DH$6:$DH$99))))),Lookups!$DE$104:$DG$108,2,FALSE))</f>
        <v>1 Below Basic</v>
      </c>
      <c r="NW108" s="161" t="str">
        <f t="array" ref="NW108">IF($NL108="No RI Tests","No RI Tests",VLOOKUP(IF(AND(E108="K",JH108&lt;280),3,IF(AND(E108="K",JH108&gt;=280),4,MAX(IF(E108=Lookups!$DF$6:$DF$99,IF(NI108&gt;=Lookups!$DG$6:$DG$99,Lookups!$DH$6:$DH$99))))),Lookups!$DE$104:$DG$108,2,FALSE))</f>
        <v>1 Below Basic</v>
      </c>
      <c r="NX108" s="161" t="str">
        <f t="array" ref="NX108">IF($NL108="No RI Tests","No RI Tests",VLOOKUP(IF(AND(E108="K",NK108&lt;280),3,IF(AND(E108="K",NK108&gt;=280),4,MAX(IF(E108=Lookups!$DF$6:$DF$99,IF(NK108&gt;=Lookups!$DG$6:$DG$99,Lookups!$DH$6:$DH$99))))),Lookups!$DE$104:$DG$108,2,FALSE))</f>
        <v>1 Below Basic</v>
      </c>
      <c r="NY108">
        <f t="shared" si="116"/>
        <v>1</v>
      </c>
      <c r="NZ108">
        <f t="shared" si="117"/>
        <v>0</v>
      </c>
      <c r="OA108" t="str">
        <f t="shared" si="118"/>
        <v>Maintained Performance Level</v>
      </c>
      <c r="OB108" s="161" t="str">
        <f t="array" ref="OB108">IF($NL108="No RI Tests","No RI Tests",IF(E108="K","N/A",VLOOKUP(MAX(IF(E108=Lookups!$DF$6:$DF$99,IF(JJ108&gt;=Lookups!$DG$6:$DG$99,Lookups!$DI$6:$DI$99))),Lookups!$DE$104:$DG$108,3,FALSE)))</f>
        <v>1 Limited</v>
      </c>
      <c r="OC108" s="161" t="str">
        <f t="array" ref="OC108">IF($NL108="No RI Tests","No RI Tests",IF(E108="K","N/A",VLOOKUP(MAX(IF(E108=Lookups!$DF$6:$DF$99,IF(NI108&gt;=Lookups!$DG$6:$DG$99,Lookups!$DI$6:$DI$99))),Lookups!$DE$104:$DG$108,3,FALSE)))</f>
        <v>1 Limited</v>
      </c>
      <c r="OD108" s="161" t="str">
        <f t="array" ref="OD108">IF($NL108="No RI Tests","No RI Tests",IF(E108="K","N/A",VLOOKUP(MAX(IF(E108=Lookups!$DF$6:$DF$99,IF(NK108&gt;=Lookups!$DG$6:$DG$99,Lookups!$DI$6:$DI$99))),Lookups!$DE$104:$DG$108,3,FALSE)))</f>
        <v>1 Limited</v>
      </c>
      <c r="OE108">
        <f t="shared" si="119"/>
        <v>1</v>
      </c>
      <c r="OF108">
        <f t="shared" si="120"/>
        <v>0</v>
      </c>
      <c r="OG108" t="str">
        <f t="shared" si="121"/>
        <v>Maintained Performance Level</v>
      </c>
      <c r="OH108">
        <f t="shared" si="122"/>
        <v>0</v>
      </c>
      <c r="OI108">
        <f t="shared" si="123"/>
        <v>0</v>
      </c>
      <c r="OJ108">
        <f t="shared" si="124"/>
        <v>0</v>
      </c>
      <c r="OK108">
        <f t="shared" si="125"/>
        <v>0</v>
      </c>
      <c r="OL108">
        <f t="shared" si="126"/>
        <v>0</v>
      </c>
      <c r="OM108" t="str">
        <f t="shared" si="127"/>
        <v>Fall Administration</v>
      </c>
      <c r="ON108" t="str">
        <f t="shared" si="128"/>
        <v>Winter Administration</v>
      </c>
      <c r="OO108" t="str">
        <f t="shared" si="129"/>
        <v>Fall to Winter RI</v>
      </c>
      <c r="OP108" t="str">
        <f ca="1">IF(AND(HR108&lt;&gt;"",JJ108&lt;600),IF(HT108="Advancing","Tier 2","Tier 3"),IF(JI108="","Null",IF(OR(E108="K",E108&lt;3),"FRA Recommended",IF(JJ108&gt;=IF(E108&lt;6,400,600),IF(JJ108&lt;VLOOKUP(E108,Lookups!$AP$3:$AR$16,3,FALSE),"Tier 2","Core"),IF(JJ108&lt;400,IF(RAND()&lt;0.81,"Tier 3","Tier 2"),IF(RAND()&lt;0.51,"Tier 3","Tier 2"))))))</f>
        <v>Tier 3</v>
      </c>
      <c r="OQ108" t="str">
        <f t="shared" si="130"/>
        <v>Average Reading Invt. Under 15 Minutes Long</v>
      </c>
      <c r="OR108">
        <f t="shared" si="131"/>
        <v>0</v>
      </c>
      <c r="OS108" t="str">
        <f t="shared" si="132"/>
        <v>Null</v>
      </c>
      <c r="OT108">
        <f t="shared" si="133"/>
        <v>0</v>
      </c>
      <c r="OU108" s="159">
        <f t="shared" si="134"/>
        <v>42501</v>
      </c>
      <c r="OV108" t="str">
        <f t="shared" si="135"/>
        <v>Form 3</v>
      </c>
      <c r="OW108" t="str">
        <f t="shared" si="136"/>
        <v>Beginning</v>
      </c>
      <c r="OX108">
        <f t="shared" si="137"/>
        <v>36</v>
      </c>
      <c r="OY108">
        <f t="shared" si="138"/>
        <v>7</v>
      </c>
      <c r="OZ108">
        <f t="shared" si="139"/>
        <v>0</v>
      </c>
      <c r="PA108" s="159">
        <f t="shared" si="140"/>
        <v>42339</v>
      </c>
      <c r="PB108" t="str">
        <f t="shared" si="141"/>
        <v>Form 2</v>
      </c>
      <c r="PC108" t="str">
        <f t="shared" si="142"/>
        <v>Beginning</v>
      </c>
      <c r="PD108">
        <f t="shared" si="143"/>
        <v>33</v>
      </c>
      <c r="PE108">
        <f t="shared" si="144"/>
        <v>10</v>
      </c>
      <c r="PF108">
        <f t="shared" si="145"/>
        <v>0</v>
      </c>
      <c r="PG108">
        <f t="shared" si="146"/>
        <v>36.714285714285715</v>
      </c>
      <c r="PH108">
        <f t="shared" si="147"/>
        <v>1</v>
      </c>
      <c r="PI108">
        <f t="shared" si="148"/>
        <v>1</v>
      </c>
      <c r="PJ108">
        <f t="shared" si="149"/>
        <v>21</v>
      </c>
      <c r="PK108">
        <f>IF(HR108="","Null",IF(E108&lt;3,"Null",IF(HU108=0,0,IF(HS108="Form 1",VLOOKUP(HU108,Lookups!$BE$3:$BP$63,E108,FALSE),IF(HS108="Form 2",VLOOKUP(HU108,Lookups!$BE$67:$BP$127,E108,FALSE),VLOOKUP(HU108,Lookups!$BE$130:$BP$190,E108,FALSE))))))</f>
        <v>2</v>
      </c>
      <c r="PL108">
        <f t="shared" si="150"/>
        <v>36</v>
      </c>
      <c r="PM108">
        <f>IF($PH108=0,"Null",IF(E108&lt;3,"Null",IF(OX108=0,0,IF(OV108="Form 1",VLOOKUP(OX108,Lookups!$BE$3:$BP$63,E108,FALSE),IF(OV108="Form 2",VLOOKUP(OX108,Lookups!$BE$67:$BP$127,E108,FALSE),VLOOKUP(OX108,Lookups!$BE$130:$BP$190,E108,FALSE))))))</f>
        <v>16</v>
      </c>
      <c r="PN108">
        <f t="shared" si="151"/>
        <v>15</v>
      </c>
      <c r="PO108">
        <f t="shared" si="152"/>
        <v>1</v>
      </c>
      <c r="PP108">
        <f t="shared" si="153"/>
        <v>7</v>
      </c>
      <c r="PQ108">
        <f>IF(HR108="","Null",IF(E108&lt;3,"Null",IF(HV108=0,0,IF(HS108="Form 1",VLOOKUP(HV108,Lookups!$BR$3:$CC$63,E108,FALSE),IF(HS108="Form 2",VLOOKUP(HV108,Lookups!$BR$67:$CC$127,E108,FALSE),VLOOKUP(HV108,Lookups!$BR$130:$CC$190,E108,FALSE))))))</f>
        <v>34</v>
      </c>
      <c r="PR108">
        <f t="shared" si="154"/>
        <v>7</v>
      </c>
      <c r="PS108">
        <f>IF(HR108="","Null",IF(E108&lt;3,"Null",IF(OY108=0,0,IF(OW108="Form 1",VLOOKUP(OY108,Lookups!$BR$3:$CC$63,E108,FALSE),IF(OW108="Form 2",VLOOKUP(OY108,Lookups!$BR$67:$CC$127,E108,FALSE),VLOOKUP(OY108,Lookups!$BR$130:$CC$190,E108,FALSE))))))</f>
        <v>25</v>
      </c>
      <c r="PT108">
        <f t="shared" si="155"/>
        <v>0</v>
      </c>
      <c r="PU108">
        <f t="shared" si="156"/>
        <v>0</v>
      </c>
      <c r="PV108">
        <f t="shared" si="157"/>
        <v>0</v>
      </c>
      <c r="PW108" t="str">
        <f t="shared" si="158"/>
        <v>Fall to Spring PI Administration</v>
      </c>
      <c r="PX108">
        <f t="shared" si="159"/>
        <v>0</v>
      </c>
      <c r="PY108">
        <f t="shared" si="160"/>
        <v>1</v>
      </c>
      <c r="PZ108" t="str">
        <f t="shared" si="161"/>
        <v>40 to 59 Sessions</v>
      </c>
      <c r="QA108" t="str">
        <f t="shared" si="162"/>
        <v>Series 1</v>
      </c>
      <c r="QB108" t="str">
        <f t="shared" si="163"/>
        <v>In Series 1 to 4</v>
      </c>
      <c r="QC108" t="str">
        <f>IF($MS108="System 44 Record",IF(BQ108&lt;MEDIAN(Directions!$F$3,Directions!$F$6),"Mid-Year Exited Student","Full Year Participant")&amp;IF(BP108&lt;Directions!$F$3,", Started Prior Year",", Started This Year"),"Null")</f>
        <v>Full Year Participant, Started This Year</v>
      </c>
      <c r="QD108">
        <f t="shared" si="164"/>
        <v>0</v>
      </c>
      <c r="QE108">
        <f t="shared" si="165"/>
        <v>0</v>
      </c>
      <c r="QF108">
        <f t="shared" si="166"/>
        <v>1</v>
      </c>
      <c r="QG108">
        <f t="shared" si="167"/>
        <v>0</v>
      </c>
      <c r="QH108">
        <f t="shared" si="168"/>
        <v>0</v>
      </c>
      <c r="QI108">
        <f t="shared" si="169"/>
        <v>0</v>
      </c>
      <c r="QJ108" t="str">
        <f t="shared" si="170"/>
        <v>RC! Only</v>
      </c>
      <c r="QK108" t="str">
        <f t="shared" si="171"/>
        <v>Null</v>
      </c>
      <c r="QL108" t="str">
        <f t="shared" si="172"/>
        <v>Null</v>
      </c>
      <c r="QM108" t="str">
        <f>IF($MS108="READ 180 Record",IF(AQ108="","Null",VLOOKUP(JJ108,Lookups!$DX$3:$EB$2054,AN108+1,FALSE)),"Null")</f>
        <v>Null</v>
      </c>
      <c r="QN108" t="str">
        <f t="shared" si="173"/>
        <v>Null</v>
      </c>
    </row>
    <row r="109" spans="1:456" x14ac:dyDescent="0.25">
      <c r="A109" s="161" t="s">
        <v>1447</v>
      </c>
      <c r="B109" s="161" t="s">
        <v>1447</v>
      </c>
      <c r="C109" s="161" t="s">
        <v>1447</v>
      </c>
      <c r="D109" s="161" t="s">
        <v>1447</v>
      </c>
      <c r="E109" s="161">
        <v>6</v>
      </c>
      <c r="F109" s="161" t="s">
        <v>1447</v>
      </c>
      <c r="G109" s="161" t="s">
        <v>880</v>
      </c>
      <c r="H109" s="161" t="s">
        <v>881</v>
      </c>
      <c r="K109" s="161">
        <v>0</v>
      </c>
      <c r="L109" s="161">
        <v>0</v>
      </c>
      <c r="M109" s="161">
        <v>0</v>
      </c>
      <c r="N109" s="161">
        <v>0</v>
      </c>
      <c r="O109" s="161">
        <v>0</v>
      </c>
      <c r="P109" s="161">
        <v>0</v>
      </c>
      <c r="Q109" s="161">
        <v>0</v>
      </c>
      <c r="R109" s="161">
        <v>0</v>
      </c>
      <c r="S109" s="161">
        <v>0</v>
      </c>
      <c r="T109" s="161">
        <v>0</v>
      </c>
      <c r="U109" s="161">
        <v>0</v>
      </c>
      <c r="V109" s="161">
        <v>0</v>
      </c>
      <c r="W109" s="161">
        <v>0</v>
      </c>
      <c r="X109" s="161">
        <v>0</v>
      </c>
      <c r="AB109" s="161" t="s">
        <v>242</v>
      </c>
      <c r="AC109" s="161" t="s">
        <v>242</v>
      </c>
      <c r="AD109" s="161" t="s">
        <v>242</v>
      </c>
      <c r="AE109" s="161" t="s">
        <v>242</v>
      </c>
      <c r="AF109" s="161" t="s">
        <v>242</v>
      </c>
      <c r="AG109" s="161" t="s">
        <v>242</v>
      </c>
      <c r="AH109" s="161" t="s">
        <v>242</v>
      </c>
      <c r="AI109" s="161">
        <v>20150801</v>
      </c>
      <c r="AJ109" s="161">
        <v>20160525</v>
      </c>
      <c r="AK109" s="161" t="s">
        <v>869</v>
      </c>
      <c r="AL109" t="s">
        <v>1078</v>
      </c>
      <c r="BN109" t="s">
        <v>1079</v>
      </c>
      <c r="ET109" s="161">
        <v>0</v>
      </c>
      <c r="EU109" s="161">
        <v>0</v>
      </c>
      <c r="EV109" s="161">
        <v>0</v>
      </c>
      <c r="EW109" s="161">
        <v>0</v>
      </c>
      <c r="EX109" s="161">
        <v>0</v>
      </c>
      <c r="EY109" s="161">
        <v>0</v>
      </c>
      <c r="EZ109" s="161">
        <v>0</v>
      </c>
      <c r="FA109" s="161">
        <v>0</v>
      </c>
      <c r="FB109" s="161">
        <v>0</v>
      </c>
      <c r="FC109" s="161">
        <v>0</v>
      </c>
      <c r="FD109" s="161">
        <v>0</v>
      </c>
      <c r="FE109" s="161">
        <v>0</v>
      </c>
      <c r="HN109" s="161" t="s">
        <v>881</v>
      </c>
      <c r="JB109" s="161" t="s">
        <v>881</v>
      </c>
      <c r="JC109" s="161">
        <v>0</v>
      </c>
      <c r="JD109" s="161">
        <v>0</v>
      </c>
      <c r="JE109" s="161">
        <v>0</v>
      </c>
      <c r="JF109" s="161">
        <v>0</v>
      </c>
      <c r="MN109" t="str">
        <f t="shared" si="87"/>
        <v>NoNoNoNoNoNo</v>
      </c>
      <c r="MO109" t="str">
        <f>IF(AND(MN109="NoNoNoNoNoNo",JI109=""),"No Programs",VLOOKUP(MN109,Lookups!$DA$4:$DB$67,2,FALSE))</f>
        <v>No Programs</v>
      </c>
      <c r="MP109">
        <f t="shared" si="88"/>
        <v>0</v>
      </c>
      <c r="MQ109" t="str">
        <f t="shared" si="89"/>
        <v>No Program Use</v>
      </c>
      <c r="MR109" t="str">
        <f>Directions!$D$3</f>
        <v>Usage</v>
      </c>
      <c r="MS109" t="str">
        <f>VLOOKUP(MQ109,Lookups!$CU$71:$CV$80,2,FALSE)</f>
        <v>Exclude</v>
      </c>
      <c r="MT109">
        <f t="shared" si="90"/>
        <v>0</v>
      </c>
      <c r="MU109">
        <f t="shared" si="91"/>
        <v>0</v>
      </c>
      <c r="MV109">
        <f t="shared" si="92"/>
        <v>0</v>
      </c>
      <c r="MW109">
        <f t="shared" si="93"/>
        <v>0</v>
      </c>
      <c r="MX109">
        <f t="shared" si="94"/>
        <v>0</v>
      </c>
      <c r="MY109" t="str">
        <f t="shared" si="95"/>
        <v>Not Used</v>
      </c>
      <c r="MZ109">
        <f t="shared" si="96"/>
        <v>0</v>
      </c>
      <c r="NA109" t="str">
        <f t="shared" si="97"/>
        <v>Not Available</v>
      </c>
      <c r="NB109" t="str">
        <f t="shared" si="98"/>
        <v>Not Available</v>
      </c>
      <c r="NC109" t="str">
        <f t="shared" si="99"/>
        <v>4 Not Indicated</v>
      </c>
      <c r="ND109" t="str">
        <f t="shared" si="100"/>
        <v>4 Not Indicated</v>
      </c>
      <c r="NE109" t="str">
        <f t="shared" si="101"/>
        <v>4 Not Indicated</v>
      </c>
      <c r="NF109" t="str">
        <f t="shared" si="102"/>
        <v>4 Not Indicated</v>
      </c>
      <c r="NG109" t="str">
        <f t="shared" si="103"/>
        <v>4 Not Indicated</v>
      </c>
      <c r="NH109" s="159" t="str">
        <f t="shared" si="104"/>
        <v>Null</v>
      </c>
      <c r="NI109" t="str">
        <f t="shared" si="105"/>
        <v>Null</v>
      </c>
      <c r="NJ109" s="159" t="str">
        <f t="shared" si="106"/>
        <v>Null</v>
      </c>
      <c r="NK109" t="str">
        <f t="shared" si="107"/>
        <v>Null</v>
      </c>
      <c r="NL109" t="str">
        <f t="shared" si="108"/>
        <v>No RI Tests</v>
      </c>
      <c r="NM109">
        <f t="shared" si="109"/>
        <v>0</v>
      </c>
      <c r="NN109" t="str">
        <f>IF(OR(E109="PK",E109="K",JJ109=""),"Null",INDEX(Lookups!$EZ$4:$FW$18,MATCH($JJ109,Lookups!$EY$4:$EY$18,1),MATCH($E109,Lookups!$EZ$3:$FW$3,0)))</f>
        <v>Null</v>
      </c>
      <c r="NO109" t="str">
        <f>IF(OR(E109="PK",E109="K",JJ109=""),"Null",INDEX(Lookups!$EZ$4:$FW$18,MATCH($JJ109,Lookups!$EY$4:$EY$18,1),MATCH($E109,Lookups!$EZ$3:$FW$3,0) + 1))</f>
        <v>Null</v>
      </c>
      <c r="NP109" t="str">
        <f t="shared" si="110"/>
        <v>Null</v>
      </c>
      <c r="NQ109" t="str">
        <f t="shared" si="111"/>
        <v>Null</v>
      </c>
      <c r="NR109" t="str">
        <f t="shared" si="112"/>
        <v>Null</v>
      </c>
      <c r="NS109" t="str">
        <f t="shared" si="113"/>
        <v>No RI Tests</v>
      </c>
      <c r="NT109" t="str">
        <f t="shared" si="114"/>
        <v>No RI Tests</v>
      </c>
      <c r="NU109" t="str">
        <f t="shared" si="115"/>
        <v>No RI Tests</v>
      </c>
      <c r="NV109" s="183" t="str">
        <f t="array" ref="NV109">IF($NL109="No RI Tests","No RI Tests",VLOOKUP(IF(AND(E109="K",JJ109&lt;280),3,IF(AND(E109="K",JJ109&gt;=280),4,MAX(IF(E109=Lookups!$DF$6:$DF$99,IF(JJ109&gt;=Lookups!$DG$6:$DG$99,Lookups!$DH$6:$DH$99))))),Lookups!$DE$104:$DG$108,2,FALSE))</f>
        <v>No RI Tests</v>
      </c>
      <c r="NW109" s="161" t="str">
        <f t="array" ref="NW109">IF($NL109="No RI Tests","No RI Tests",VLOOKUP(IF(AND(E109="K",JH109&lt;280),3,IF(AND(E109="K",JH109&gt;=280),4,MAX(IF(E109=Lookups!$DF$6:$DF$99,IF(NI109&gt;=Lookups!$DG$6:$DG$99,Lookups!$DH$6:$DH$99))))),Lookups!$DE$104:$DG$108,2,FALSE))</f>
        <v>No RI Tests</v>
      </c>
      <c r="NX109" s="161" t="str">
        <f t="array" ref="NX109">IF($NL109="No RI Tests","No RI Tests",VLOOKUP(IF(AND(E109="K",NK109&lt;280),3,IF(AND(E109="K",NK109&gt;=280),4,MAX(IF(E109=Lookups!$DF$6:$DF$99,IF(NK109&gt;=Lookups!$DG$6:$DG$99,Lookups!$DH$6:$DH$99))))),Lookups!$DE$104:$DG$108,2,FALSE))</f>
        <v>No RI Tests</v>
      </c>
      <c r="NY109" t="str">
        <f t="shared" si="116"/>
        <v>Null</v>
      </c>
      <c r="NZ109" t="str">
        <f t="shared" si="117"/>
        <v>Null</v>
      </c>
      <c r="OA109" t="str">
        <f t="shared" si="118"/>
        <v>No RI for Comparison</v>
      </c>
      <c r="OB109" s="161" t="str">
        <f t="array" ref="OB109">IF($NL109="No RI Tests","No RI Tests",IF(E109="K","N/A",VLOOKUP(MAX(IF(E109=Lookups!$DF$6:$DF$99,IF(JJ109&gt;=Lookups!$DG$6:$DG$99,Lookups!$DI$6:$DI$99))),Lookups!$DE$104:$DG$108,3,FALSE)))</f>
        <v>No RI Tests</v>
      </c>
      <c r="OC109" s="161" t="str">
        <f t="array" ref="OC109">IF($NL109="No RI Tests","No RI Tests",IF(E109="K","N/A",VLOOKUP(MAX(IF(E109=Lookups!$DF$6:$DF$99,IF(NI109&gt;=Lookups!$DG$6:$DG$99,Lookups!$DI$6:$DI$99))),Lookups!$DE$104:$DG$108,3,FALSE)))</f>
        <v>No RI Tests</v>
      </c>
      <c r="OD109" s="161" t="str">
        <f t="array" ref="OD109">IF($NL109="No RI Tests","No RI Tests",IF(E109="K","N/A",VLOOKUP(MAX(IF(E109=Lookups!$DF$6:$DF$99,IF(NK109&gt;=Lookups!$DG$6:$DG$99,Lookups!$DI$6:$DI$99))),Lookups!$DE$104:$DG$108,3,FALSE)))</f>
        <v>No RI Tests</v>
      </c>
      <c r="OE109" t="str">
        <f t="shared" si="119"/>
        <v>Null</v>
      </c>
      <c r="OF109" t="str">
        <f t="shared" si="120"/>
        <v>Null</v>
      </c>
      <c r="OG109" t="str">
        <f t="shared" si="121"/>
        <v>No RI for Comparison</v>
      </c>
      <c r="OH109" t="str">
        <f t="shared" si="122"/>
        <v>Null</v>
      </c>
      <c r="OI109" t="str">
        <f t="shared" si="123"/>
        <v>Null</v>
      </c>
      <c r="OJ109" t="str">
        <f t="shared" si="124"/>
        <v>Null</v>
      </c>
      <c r="OK109" t="str">
        <f t="shared" si="125"/>
        <v>Null</v>
      </c>
      <c r="OL109" t="str">
        <f t="shared" si="126"/>
        <v>Null</v>
      </c>
      <c r="OM109" t="str">
        <f t="shared" si="127"/>
        <v>Null</v>
      </c>
      <c r="ON109" t="str">
        <f t="shared" si="128"/>
        <v>Null</v>
      </c>
      <c r="OO109" t="str">
        <f t="shared" si="129"/>
        <v>Null RI</v>
      </c>
      <c r="OP109" t="str">
        <f ca="1">IF(AND(HR109&lt;&gt;"",JJ109&lt;600),IF(HT109="Advancing","Tier 2","Tier 3"),IF(JI109="","Null",IF(OR(E109="K",E109&lt;3),"FRA Recommended",IF(JJ109&gt;=IF(E109&lt;6,400,600),IF(JJ109&lt;VLOOKUP(E109,Lookups!$AP$3:$AR$16,3,FALSE),"Tier 2","Core"),IF(JJ109&lt;400,IF(RAND()&lt;0.81,"Tier 3","Tier 2"),IF(RAND()&lt;0.51,"Tier 3","Tier 2"))))))</f>
        <v>Null</v>
      </c>
      <c r="OQ109" t="str">
        <f t="shared" si="130"/>
        <v>Null</v>
      </c>
      <c r="OR109" t="str">
        <f t="shared" si="131"/>
        <v>Null</v>
      </c>
      <c r="OS109" t="str">
        <f t="shared" si="132"/>
        <v>Null</v>
      </c>
      <c r="OT109" t="str">
        <f t="shared" si="133"/>
        <v>No RI Tests</v>
      </c>
      <c r="OU109" s="159" t="str">
        <f t="shared" si="134"/>
        <v>No PI Tests</v>
      </c>
      <c r="OV109" t="str">
        <f t="shared" si="135"/>
        <v>No PI Tests</v>
      </c>
      <c r="OW109" t="str">
        <f t="shared" si="136"/>
        <v>No PI Tests</v>
      </c>
      <c r="OX109" t="str">
        <f t="shared" si="137"/>
        <v>No PI Tests</v>
      </c>
      <c r="OY109" t="str">
        <f t="shared" si="138"/>
        <v>No PI Tests</v>
      </c>
      <c r="OZ109" t="str">
        <f t="shared" si="139"/>
        <v>No PI Tests</v>
      </c>
      <c r="PA109" s="159" t="str">
        <f t="shared" si="140"/>
        <v>No PI Tests</v>
      </c>
      <c r="PB109" t="str">
        <f t="shared" si="141"/>
        <v>No PI Tests</v>
      </c>
      <c r="PC109" t="str">
        <f t="shared" si="142"/>
        <v>No PI Tests</v>
      </c>
      <c r="PD109" t="str">
        <f t="shared" si="143"/>
        <v>No PI Tests</v>
      </c>
      <c r="PE109" t="str">
        <f t="shared" si="144"/>
        <v>No PI Tests</v>
      </c>
      <c r="PF109" t="str">
        <f t="shared" si="145"/>
        <v>No PI Tests</v>
      </c>
      <c r="PG109" t="str">
        <f t="shared" si="146"/>
        <v>No PI Tests</v>
      </c>
      <c r="PH109">
        <f t="shared" si="147"/>
        <v>0</v>
      </c>
      <c r="PI109">
        <f t="shared" si="148"/>
        <v>0</v>
      </c>
      <c r="PJ109" t="str">
        <f t="shared" si="149"/>
        <v>Null</v>
      </c>
      <c r="PK109" t="str">
        <f>IF(HR109="","Null",IF(E109&lt;3,"Null",IF(HU109=0,0,IF(HS109="Form 1",VLOOKUP(HU109,Lookups!$BE$3:$BP$63,E109,FALSE),IF(HS109="Form 2",VLOOKUP(HU109,Lookups!$BE$67:$BP$127,E109,FALSE),VLOOKUP(HU109,Lookups!$BE$130:$BP$190,E109,FALSE))))))</f>
        <v>Null</v>
      </c>
      <c r="PL109" t="str">
        <f t="shared" si="150"/>
        <v>Null</v>
      </c>
      <c r="PM109" t="str">
        <f>IF($PH109=0,"Null",IF(E109&lt;3,"Null",IF(OX109=0,0,IF(OV109="Form 1",VLOOKUP(OX109,Lookups!$BE$3:$BP$63,E109,FALSE),IF(OV109="Form 2",VLOOKUP(OX109,Lookups!$BE$67:$BP$127,E109,FALSE),VLOOKUP(OX109,Lookups!$BE$130:$BP$190,E109,FALSE))))))</f>
        <v>Null</v>
      </c>
      <c r="PN109" t="str">
        <f t="shared" si="151"/>
        <v>Null</v>
      </c>
      <c r="PO109" t="str">
        <f t="shared" si="152"/>
        <v>Null</v>
      </c>
      <c r="PP109" t="str">
        <f t="shared" si="153"/>
        <v>Null</v>
      </c>
      <c r="PQ109" t="str">
        <f>IF(HR109="","Null",IF(E109&lt;3,"Null",IF(HV109=0,0,IF(HS109="Form 1",VLOOKUP(HV109,Lookups!$BR$3:$CC$63,E109,FALSE),IF(HS109="Form 2",VLOOKUP(HV109,Lookups!$BR$67:$CC$127,E109,FALSE),VLOOKUP(HV109,Lookups!$BR$130:$CC$190,E109,FALSE))))))</f>
        <v>Null</v>
      </c>
      <c r="PR109" t="str">
        <f t="shared" si="154"/>
        <v>Null</v>
      </c>
      <c r="PS109" t="str">
        <f>IF(HR109="","Null",IF(E109&lt;3,"Null",IF(OY109=0,0,IF(OW109="Form 1",VLOOKUP(OY109,Lookups!$BR$3:$CC$63,E109,FALSE),IF(OW109="Form 2",VLOOKUP(OY109,Lookups!$BR$67:$CC$127,E109,FALSE),VLOOKUP(OY109,Lookups!$BR$130:$CC$190,E109,FALSE))))))</f>
        <v>Null</v>
      </c>
      <c r="PT109" t="str">
        <f t="shared" si="155"/>
        <v>Null</v>
      </c>
      <c r="PU109" t="str">
        <f t="shared" si="156"/>
        <v>Null</v>
      </c>
      <c r="PV109" t="str">
        <f t="shared" si="157"/>
        <v>Null</v>
      </c>
      <c r="PW109" t="str">
        <f t="shared" si="158"/>
        <v>No PI Tests</v>
      </c>
      <c r="PX109">
        <f t="shared" si="159"/>
        <v>0</v>
      </c>
      <c r="PY109">
        <f t="shared" si="160"/>
        <v>0</v>
      </c>
      <c r="PZ109" t="str">
        <f t="shared" si="161"/>
        <v>Null</v>
      </c>
      <c r="QA109" t="str">
        <f t="shared" si="162"/>
        <v>Null</v>
      </c>
      <c r="QB109" t="str">
        <f t="shared" si="163"/>
        <v>Null</v>
      </c>
      <c r="QC109" t="str">
        <f>IF($MS109="System 44 Record",IF(BQ109&lt;MEDIAN(Directions!$F$3,Directions!$F$6),"Mid-Year Exited Student","Full Year Participant")&amp;IF(BP109&lt;Directions!$F$3,", Started Prior Year",", Started This Year"),"Null")</f>
        <v>Null</v>
      </c>
      <c r="QD109" t="str">
        <f t="shared" si="164"/>
        <v>Null</v>
      </c>
      <c r="QE109">
        <f t="shared" si="165"/>
        <v>0</v>
      </c>
      <c r="QF109">
        <f t="shared" si="166"/>
        <v>0</v>
      </c>
      <c r="QG109">
        <f t="shared" si="167"/>
        <v>0</v>
      </c>
      <c r="QH109">
        <f t="shared" si="168"/>
        <v>0</v>
      </c>
      <c r="QI109">
        <f t="shared" si="169"/>
        <v>0</v>
      </c>
      <c r="QJ109" t="str">
        <f t="shared" si="170"/>
        <v>Used None</v>
      </c>
      <c r="QK109" t="str">
        <f t="shared" si="171"/>
        <v>Null</v>
      </c>
      <c r="QL109" t="str">
        <f t="shared" si="172"/>
        <v>Null</v>
      </c>
      <c r="QM109" t="str">
        <f>IF($MS109="READ 180 Record",IF(AQ109="","Null",VLOOKUP(JJ109,Lookups!$DX$3:$EB$2054,AN109+1,FALSE)),"Null")</f>
        <v>Null</v>
      </c>
      <c r="QN109" t="str">
        <f t="shared" si="173"/>
        <v>Null</v>
      </c>
    </row>
    <row r="110" spans="1:456" x14ac:dyDescent="0.25">
      <c r="A110" s="161" t="s">
        <v>1447</v>
      </c>
      <c r="B110" s="161" t="s">
        <v>1447</v>
      </c>
      <c r="C110" s="161" t="s">
        <v>1447</v>
      </c>
      <c r="D110" s="161" t="s">
        <v>1447</v>
      </c>
      <c r="E110" s="161">
        <v>8</v>
      </c>
      <c r="F110" s="161" t="s">
        <v>1447</v>
      </c>
      <c r="G110" s="161" t="s">
        <v>880</v>
      </c>
      <c r="H110" s="161" t="s">
        <v>881</v>
      </c>
      <c r="K110" s="161">
        <v>0</v>
      </c>
      <c r="L110" s="161">
        <v>0</v>
      </c>
      <c r="M110" s="161">
        <v>0</v>
      </c>
      <c r="N110" s="161">
        <v>0</v>
      </c>
      <c r="O110" s="161">
        <v>0</v>
      </c>
      <c r="P110" s="161">
        <v>0</v>
      </c>
      <c r="Q110" s="161">
        <v>0</v>
      </c>
      <c r="R110" s="161">
        <v>0</v>
      </c>
      <c r="S110" s="161">
        <v>0</v>
      </c>
      <c r="T110" s="161">
        <v>0</v>
      </c>
      <c r="U110" s="161">
        <v>0</v>
      </c>
      <c r="V110" s="161">
        <v>0</v>
      </c>
      <c r="W110" s="161">
        <v>0</v>
      </c>
      <c r="X110" s="161">
        <v>0</v>
      </c>
      <c r="AB110" s="161" t="s">
        <v>242</v>
      </c>
      <c r="AC110" s="161" t="s">
        <v>242</v>
      </c>
      <c r="AD110" s="161" t="s">
        <v>242</v>
      </c>
      <c r="AE110" s="161" t="s">
        <v>242</v>
      </c>
      <c r="AF110" s="161" t="s">
        <v>242</v>
      </c>
      <c r="AG110" s="161" t="s">
        <v>242</v>
      </c>
      <c r="AH110" s="161" t="s">
        <v>242</v>
      </c>
      <c r="AI110" s="161">
        <v>20150801</v>
      </c>
      <c r="AJ110" s="161">
        <v>20160525</v>
      </c>
      <c r="AK110" s="161" t="s">
        <v>869</v>
      </c>
      <c r="AL110" t="s">
        <v>1078</v>
      </c>
      <c r="BN110" t="s">
        <v>1079</v>
      </c>
      <c r="ET110" s="161">
        <v>0</v>
      </c>
      <c r="EU110" s="161">
        <v>0</v>
      </c>
      <c r="EV110" s="161">
        <v>0</v>
      </c>
      <c r="EW110" s="161">
        <v>0</v>
      </c>
      <c r="EX110" s="161">
        <v>0</v>
      </c>
      <c r="EY110" s="161">
        <v>0</v>
      </c>
      <c r="EZ110" s="161">
        <v>0</v>
      </c>
      <c r="FA110" s="161">
        <v>0</v>
      </c>
      <c r="FB110" s="161">
        <v>0</v>
      </c>
      <c r="FC110" s="161">
        <v>0</v>
      </c>
      <c r="FD110" s="161">
        <v>0</v>
      </c>
      <c r="FE110" s="161">
        <v>0</v>
      </c>
      <c r="HN110" s="161" t="s">
        <v>881</v>
      </c>
      <c r="JB110" s="161" t="s">
        <v>881</v>
      </c>
      <c r="JC110" s="161">
        <v>0</v>
      </c>
      <c r="JD110" s="161">
        <v>0</v>
      </c>
      <c r="JE110" s="161">
        <v>0</v>
      </c>
      <c r="JF110" s="161">
        <v>0</v>
      </c>
      <c r="MN110" t="str">
        <f t="shared" si="87"/>
        <v>NoNoNoNoNoNo</v>
      </c>
      <c r="MO110" t="str">
        <f>IF(AND(MN110="NoNoNoNoNoNo",JI110=""),"No Programs",VLOOKUP(MN110,Lookups!$DA$4:$DB$67,2,FALSE))</f>
        <v>No Programs</v>
      </c>
      <c r="MP110">
        <f t="shared" si="88"/>
        <v>0</v>
      </c>
      <c r="MQ110" t="str">
        <f t="shared" si="89"/>
        <v>No Program Use</v>
      </c>
      <c r="MR110" t="str">
        <f>Directions!$D$3</f>
        <v>Usage</v>
      </c>
      <c r="MS110" t="str">
        <f>VLOOKUP(MQ110,Lookups!$CU$71:$CV$80,2,FALSE)</f>
        <v>Exclude</v>
      </c>
      <c r="MT110">
        <f t="shared" si="90"/>
        <v>0</v>
      </c>
      <c r="MU110">
        <f t="shared" si="91"/>
        <v>0</v>
      </c>
      <c r="MV110">
        <f t="shared" si="92"/>
        <v>0</v>
      </c>
      <c r="MW110">
        <f t="shared" si="93"/>
        <v>0</v>
      </c>
      <c r="MX110">
        <f t="shared" si="94"/>
        <v>0</v>
      </c>
      <c r="MY110" t="str">
        <f t="shared" si="95"/>
        <v>Not Used</v>
      </c>
      <c r="MZ110">
        <f t="shared" si="96"/>
        <v>0</v>
      </c>
      <c r="NA110" t="str">
        <f t="shared" si="97"/>
        <v>Not Available</v>
      </c>
      <c r="NB110" t="str">
        <f t="shared" si="98"/>
        <v>Not Available</v>
      </c>
      <c r="NC110" t="str">
        <f t="shared" si="99"/>
        <v>4 Not Indicated</v>
      </c>
      <c r="ND110" t="str">
        <f t="shared" si="100"/>
        <v>4 Not Indicated</v>
      </c>
      <c r="NE110" t="str">
        <f t="shared" si="101"/>
        <v>4 Not Indicated</v>
      </c>
      <c r="NF110" t="str">
        <f t="shared" si="102"/>
        <v>4 Not Indicated</v>
      </c>
      <c r="NG110" t="str">
        <f t="shared" si="103"/>
        <v>4 Not Indicated</v>
      </c>
      <c r="NH110" s="159" t="str">
        <f t="shared" si="104"/>
        <v>Null</v>
      </c>
      <c r="NI110" t="str">
        <f t="shared" si="105"/>
        <v>Null</v>
      </c>
      <c r="NJ110" s="159" t="str">
        <f t="shared" si="106"/>
        <v>Null</v>
      </c>
      <c r="NK110" t="str">
        <f t="shared" si="107"/>
        <v>Null</v>
      </c>
      <c r="NL110" t="str">
        <f t="shared" si="108"/>
        <v>No RI Tests</v>
      </c>
      <c r="NM110">
        <f t="shared" si="109"/>
        <v>0</v>
      </c>
      <c r="NN110" t="str">
        <f>IF(OR(E110="PK",E110="K",JJ110=""),"Null",INDEX(Lookups!$EZ$4:$FW$18,MATCH($JJ110,Lookups!$EY$4:$EY$18,1),MATCH($E110,Lookups!$EZ$3:$FW$3,0)))</f>
        <v>Null</v>
      </c>
      <c r="NO110" t="str">
        <f>IF(OR(E110="PK",E110="K",JJ110=""),"Null",INDEX(Lookups!$EZ$4:$FW$18,MATCH($JJ110,Lookups!$EY$4:$EY$18,1),MATCH($E110,Lookups!$EZ$3:$FW$3,0) + 1))</f>
        <v>Null</v>
      </c>
      <c r="NP110" t="str">
        <f t="shared" si="110"/>
        <v>Null</v>
      </c>
      <c r="NQ110" t="str">
        <f t="shared" si="111"/>
        <v>Null</v>
      </c>
      <c r="NR110" t="str">
        <f t="shared" si="112"/>
        <v>Null</v>
      </c>
      <c r="NS110" t="str">
        <f t="shared" si="113"/>
        <v>No RI Tests</v>
      </c>
      <c r="NT110" t="str">
        <f t="shared" si="114"/>
        <v>No RI Tests</v>
      </c>
      <c r="NU110" t="str">
        <f t="shared" si="115"/>
        <v>No RI Tests</v>
      </c>
      <c r="NV110" s="183" t="str">
        <f t="array" ref="NV110">IF($NL110="No RI Tests","No RI Tests",VLOOKUP(IF(AND(E110="K",JJ110&lt;280),3,IF(AND(E110="K",JJ110&gt;=280),4,MAX(IF(E110=Lookups!$DF$6:$DF$99,IF(JJ110&gt;=Lookups!$DG$6:$DG$99,Lookups!$DH$6:$DH$99))))),Lookups!$DE$104:$DG$108,2,FALSE))</f>
        <v>No RI Tests</v>
      </c>
      <c r="NW110" s="161" t="str">
        <f t="array" ref="NW110">IF($NL110="No RI Tests","No RI Tests",VLOOKUP(IF(AND(E110="K",JH110&lt;280),3,IF(AND(E110="K",JH110&gt;=280),4,MAX(IF(E110=Lookups!$DF$6:$DF$99,IF(NI110&gt;=Lookups!$DG$6:$DG$99,Lookups!$DH$6:$DH$99))))),Lookups!$DE$104:$DG$108,2,FALSE))</f>
        <v>No RI Tests</v>
      </c>
      <c r="NX110" s="161" t="str">
        <f t="array" ref="NX110">IF($NL110="No RI Tests","No RI Tests",VLOOKUP(IF(AND(E110="K",NK110&lt;280),3,IF(AND(E110="K",NK110&gt;=280),4,MAX(IF(E110=Lookups!$DF$6:$DF$99,IF(NK110&gt;=Lookups!$DG$6:$DG$99,Lookups!$DH$6:$DH$99))))),Lookups!$DE$104:$DG$108,2,FALSE))</f>
        <v>No RI Tests</v>
      </c>
      <c r="NY110" t="str">
        <f t="shared" si="116"/>
        <v>Null</v>
      </c>
      <c r="NZ110" t="str">
        <f t="shared" si="117"/>
        <v>Null</v>
      </c>
      <c r="OA110" t="str">
        <f t="shared" si="118"/>
        <v>No RI for Comparison</v>
      </c>
      <c r="OB110" s="161" t="str">
        <f t="array" ref="OB110">IF($NL110="No RI Tests","No RI Tests",IF(E110="K","N/A",VLOOKUP(MAX(IF(E110=Lookups!$DF$6:$DF$99,IF(JJ110&gt;=Lookups!$DG$6:$DG$99,Lookups!$DI$6:$DI$99))),Lookups!$DE$104:$DG$108,3,FALSE)))</f>
        <v>No RI Tests</v>
      </c>
      <c r="OC110" s="161" t="str">
        <f t="array" ref="OC110">IF($NL110="No RI Tests","No RI Tests",IF(E110="K","N/A",VLOOKUP(MAX(IF(E110=Lookups!$DF$6:$DF$99,IF(NI110&gt;=Lookups!$DG$6:$DG$99,Lookups!$DI$6:$DI$99))),Lookups!$DE$104:$DG$108,3,FALSE)))</f>
        <v>No RI Tests</v>
      </c>
      <c r="OD110" s="161" t="str">
        <f t="array" ref="OD110">IF($NL110="No RI Tests","No RI Tests",IF(E110="K","N/A",VLOOKUP(MAX(IF(E110=Lookups!$DF$6:$DF$99,IF(NK110&gt;=Lookups!$DG$6:$DG$99,Lookups!$DI$6:$DI$99))),Lookups!$DE$104:$DG$108,3,FALSE)))</f>
        <v>No RI Tests</v>
      </c>
      <c r="OE110" t="str">
        <f t="shared" si="119"/>
        <v>Null</v>
      </c>
      <c r="OF110" t="str">
        <f t="shared" si="120"/>
        <v>Null</v>
      </c>
      <c r="OG110" t="str">
        <f t="shared" si="121"/>
        <v>No RI for Comparison</v>
      </c>
      <c r="OH110" t="str">
        <f t="shared" si="122"/>
        <v>Null</v>
      </c>
      <c r="OI110" t="str">
        <f t="shared" si="123"/>
        <v>Null</v>
      </c>
      <c r="OJ110" t="str">
        <f t="shared" si="124"/>
        <v>Null</v>
      </c>
      <c r="OK110" t="str">
        <f t="shared" si="125"/>
        <v>Null</v>
      </c>
      <c r="OL110" t="str">
        <f t="shared" si="126"/>
        <v>Null</v>
      </c>
      <c r="OM110" t="str">
        <f t="shared" si="127"/>
        <v>Null</v>
      </c>
      <c r="ON110" t="str">
        <f t="shared" si="128"/>
        <v>Null</v>
      </c>
      <c r="OO110" t="str">
        <f t="shared" si="129"/>
        <v>Null RI</v>
      </c>
      <c r="OP110" t="str">
        <f ca="1">IF(AND(HR110&lt;&gt;"",JJ110&lt;600),IF(HT110="Advancing","Tier 2","Tier 3"),IF(JI110="","Null",IF(OR(E110="K",E110&lt;3),"FRA Recommended",IF(JJ110&gt;=IF(E110&lt;6,400,600),IF(JJ110&lt;VLOOKUP(E110,Lookups!$AP$3:$AR$16,3,FALSE),"Tier 2","Core"),IF(JJ110&lt;400,IF(RAND()&lt;0.81,"Tier 3","Tier 2"),IF(RAND()&lt;0.51,"Tier 3","Tier 2"))))))</f>
        <v>Null</v>
      </c>
      <c r="OQ110" t="str">
        <f t="shared" si="130"/>
        <v>Null</v>
      </c>
      <c r="OR110" t="str">
        <f t="shared" si="131"/>
        <v>Null</v>
      </c>
      <c r="OS110" t="str">
        <f t="shared" si="132"/>
        <v>Null</v>
      </c>
      <c r="OT110" t="str">
        <f t="shared" si="133"/>
        <v>No RI Tests</v>
      </c>
      <c r="OU110" s="159" t="str">
        <f t="shared" si="134"/>
        <v>No PI Tests</v>
      </c>
      <c r="OV110" t="str">
        <f t="shared" si="135"/>
        <v>No PI Tests</v>
      </c>
      <c r="OW110" t="str">
        <f t="shared" si="136"/>
        <v>No PI Tests</v>
      </c>
      <c r="OX110" t="str">
        <f t="shared" si="137"/>
        <v>No PI Tests</v>
      </c>
      <c r="OY110" t="str">
        <f t="shared" si="138"/>
        <v>No PI Tests</v>
      </c>
      <c r="OZ110" t="str">
        <f t="shared" si="139"/>
        <v>No PI Tests</v>
      </c>
      <c r="PA110" s="159" t="str">
        <f t="shared" si="140"/>
        <v>No PI Tests</v>
      </c>
      <c r="PB110" t="str">
        <f t="shared" si="141"/>
        <v>No PI Tests</v>
      </c>
      <c r="PC110" t="str">
        <f t="shared" si="142"/>
        <v>No PI Tests</v>
      </c>
      <c r="PD110" t="str">
        <f t="shared" si="143"/>
        <v>No PI Tests</v>
      </c>
      <c r="PE110" t="str">
        <f t="shared" si="144"/>
        <v>No PI Tests</v>
      </c>
      <c r="PF110" t="str">
        <f t="shared" si="145"/>
        <v>No PI Tests</v>
      </c>
      <c r="PG110" t="str">
        <f t="shared" si="146"/>
        <v>No PI Tests</v>
      </c>
      <c r="PH110">
        <f t="shared" si="147"/>
        <v>0</v>
      </c>
      <c r="PI110">
        <f t="shared" si="148"/>
        <v>0</v>
      </c>
      <c r="PJ110" t="str">
        <f t="shared" si="149"/>
        <v>Null</v>
      </c>
      <c r="PK110" t="str">
        <f>IF(HR110="","Null",IF(E110&lt;3,"Null",IF(HU110=0,0,IF(HS110="Form 1",VLOOKUP(HU110,Lookups!$BE$3:$BP$63,E110,FALSE),IF(HS110="Form 2",VLOOKUP(HU110,Lookups!$BE$67:$BP$127,E110,FALSE),VLOOKUP(HU110,Lookups!$BE$130:$BP$190,E110,FALSE))))))</f>
        <v>Null</v>
      </c>
      <c r="PL110" t="str">
        <f t="shared" si="150"/>
        <v>Null</v>
      </c>
      <c r="PM110" t="str">
        <f>IF($PH110=0,"Null",IF(E110&lt;3,"Null",IF(OX110=0,0,IF(OV110="Form 1",VLOOKUP(OX110,Lookups!$BE$3:$BP$63,E110,FALSE),IF(OV110="Form 2",VLOOKUP(OX110,Lookups!$BE$67:$BP$127,E110,FALSE),VLOOKUP(OX110,Lookups!$BE$130:$BP$190,E110,FALSE))))))</f>
        <v>Null</v>
      </c>
      <c r="PN110" t="str">
        <f t="shared" si="151"/>
        <v>Null</v>
      </c>
      <c r="PO110" t="str">
        <f t="shared" si="152"/>
        <v>Null</v>
      </c>
      <c r="PP110" t="str">
        <f t="shared" si="153"/>
        <v>Null</v>
      </c>
      <c r="PQ110" t="str">
        <f>IF(HR110="","Null",IF(E110&lt;3,"Null",IF(HV110=0,0,IF(HS110="Form 1",VLOOKUP(HV110,Lookups!$BR$3:$CC$63,E110,FALSE),IF(HS110="Form 2",VLOOKUP(HV110,Lookups!$BR$67:$CC$127,E110,FALSE),VLOOKUP(HV110,Lookups!$BR$130:$CC$190,E110,FALSE))))))</f>
        <v>Null</v>
      </c>
      <c r="PR110" t="str">
        <f t="shared" si="154"/>
        <v>Null</v>
      </c>
      <c r="PS110" t="str">
        <f>IF(HR110="","Null",IF(E110&lt;3,"Null",IF(OY110=0,0,IF(OW110="Form 1",VLOOKUP(OY110,Lookups!$BR$3:$CC$63,E110,FALSE),IF(OW110="Form 2",VLOOKUP(OY110,Lookups!$BR$67:$CC$127,E110,FALSE),VLOOKUP(OY110,Lookups!$BR$130:$CC$190,E110,FALSE))))))</f>
        <v>Null</v>
      </c>
      <c r="PT110" t="str">
        <f t="shared" si="155"/>
        <v>Null</v>
      </c>
      <c r="PU110" t="str">
        <f t="shared" si="156"/>
        <v>Null</v>
      </c>
      <c r="PV110" t="str">
        <f t="shared" si="157"/>
        <v>Null</v>
      </c>
      <c r="PW110" t="str">
        <f t="shared" si="158"/>
        <v>No PI Tests</v>
      </c>
      <c r="PX110">
        <f t="shared" si="159"/>
        <v>0</v>
      </c>
      <c r="PY110">
        <f t="shared" si="160"/>
        <v>0</v>
      </c>
      <c r="PZ110" t="str">
        <f t="shared" si="161"/>
        <v>Null</v>
      </c>
      <c r="QA110" t="str">
        <f t="shared" si="162"/>
        <v>Null</v>
      </c>
      <c r="QB110" t="str">
        <f t="shared" si="163"/>
        <v>Null</v>
      </c>
      <c r="QC110" t="str">
        <f>IF($MS110="System 44 Record",IF(BQ110&lt;MEDIAN(Directions!$F$3,Directions!$F$6),"Mid-Year Exited Student","Full Year Participant")&amp;IF(BP110&lt;Directions!$F$3,", Started Prior Year",", Started This Year"),"Null")</f>
        <v>Null</v>
      </c>
      <c r="QD110" t="str">
        <f t="shared" si="164"/>
        <v>Null</v>
      </c>
      <c r="QE110">
        <f t="shared" si="165"/>
        <v>0</v>
      </c>
      <c r="QF110">
        <f t="shared" si="166"/>
        <v>0</v>
      </c>
      <c r="QG110">
        <f t="shared" si="167"/>
        <v>0</v>
      </c>
      <c r="QH110">
        <f t="shared" si="168"/>
        <v>0</v>
      </c>
      <c r="QI110">
        <f t="shared" si="169"/>
        <v>0</v>
      </c>
      <c r="QJ110" t="str">
        <f t="shared" si="170"/>
        <v>Used None</v>
      </c>
      <c r="QK110" t="str">
        <f t="shared" si="171"/>
        <v>Null</v>
      </c>
      <c r="QL110" t="str">
        <f t="shared" si="172"/>
        <v>Null</v>
      </c>
      <c r="QM110" t="str">
        <f>IF($MS110="READ 180 Record",IF(AQ110="","Null",VLOOKUP(JJ110,Lookups!$DX$3:$EB$2054,AN110+1,FALSE)),"Null")</f>
        <v>Null</v>
      </c>
      <c r="QN110" t="str">
        <f t="shared" si="173"/>
        <v>Null</v>
      </c>
    </row>
    <row r="111" spans="1:456" x14ac:dyDescent="0.25">
      <c r="A111" s="161" t="s">
        <v>1447</v>
      </c>
      <c r="B111" s="161" t="s">
        <v>1447</v>
      </c>
      <c r="C111" s="161" t="s">
        <v>1447</v>
      </c>
      <c r="D111" s="161" t="s">
        <v>1447</v>
      </c>
      <c r="E111" s="161">
        <v>3</v>
      </c>
      <c r="F111" s="161" t="s">
        <v>1447</v>
      </c>
      <c r="G111" s="161" t="s">
        <v>885</v>
      </c>
      <c r="H111" s="161" t="s">
        <v>892</v>
      </c>
      <c r="I111" s="161">
        <v>551</v>
      </c>
      <c r="J111" s="159">
        <v>42495</v>
      </c>
      <c r="K111" s="161">
        <v>0</v>
      </c>
      <c r="L111" s="161">
        <v>0</v>
      </c>
      <c r="M111" s="161">
        <v>0</v>
      </c>
      <c r="N111" s="161">
        <v>0</v>
      </c>
      <c r="O111" s="161">
        <v>0</v>
      </c>
      <c r="P111" s="161">
        <v>0</v>
      </c>
      <c r="Q111" s="161">
        <v>0</v>
      </c>
      <c r="R111" s="161">
        <v>0</v>
      </c>
      <c r="S111" s="161">
        <v>0</v>
      </c>
      <c r="T111" s="161">
        <v>0</v>
      </c>
      <c r="U111" s="161">
        <v>0</v>
      </c>
      <c r="V111" s="161">
        <v>0</v>
      </c>
      <c r="W111" s="161">
        <v>0</v>
      </c>
      <c r="X111" s="161">
        <v>0</v>
      </c>
      <c r="AB111" s="161" t="s">
        <v>242</v>
      </c>
      <c r="AC111" s="161" t="s">
        <v>242</v>
      </c>
      <c r="AD111" s="161" t="s">
        <v>242</v>
      </c>
      <c r="AE111" s="161" t="s">
        <v>242</v>
      </c>
      <c r="AF111" s="161" t="s">
        <v>241</v>
      </c>
      <c r="AG111" s="161" t="s">
        <v>241</v>
      </c>
      <c r="AH111" s="161" t="s">
        <v>242</v>
      </c>
      <c r="AI111" s="161">
        <v>20150801</v>
      </c>
      <c r="AJ111" s="161">
        <v>20160525</v>
      </c>
      <c r="AK111" s="161" t="s">
        <v>869</v>
      </c>
      <c r="AL111" t="s">
        <v>1078</v>
      </c>
      <c r="BN111" t="s">
        <v>1076</v>
      </c>
      <c r="BO111" t="s">
        <v>892</v>
      </c>
      <c r="BP111" s="159">
        <v>42262</v>
      </c>
      <c r="BQ111" s="159">
        <v>42493</v>
      </c>
      <c r="BR111" t="s">
        <v>877</v>
      </c>
      <c r="BS111">
        <v>551</v>
      </c>
      <c r="BT111" s="159">
        <v>42493</v>
      </c>
      <c r="BU111">
        <v>6</v>
      </c>
      <c r="BV111">
        <v>2</v>
      </c>
      <c r="BW111">
        <v>37</v>
      </c>
      <c r="BX111">
        <v>50</v>
      </c>
      <c r="BY111">
        <v>1096</v>
      </c>
      <c r="BZ111">
        <v>1127</v>
      </c>
      <c r="CA111">
        <v>0</v>
      </c>
      <c r="CB111">
        <v>25</v>
      </c>
      <c r="CC111">
        <v>30</v>
      </c>
      <c r="CD111">
        <v>89</v>
      </c>
      <c r="CE111">
        <v>94</v>
      </c>
      <c r="CF111">
        <v>98</v>
      </c>
      <c r="CG111">
        <v>98</v>
      </c>
      <c r="CH111">
        <v>95</v>
      </c>
      <c r="CI111">
        <v>11106</v>
      </c>
      <c r="CJ111">
        <v>1.9231</v>
      </c>
      <c r="CK111">
        <v>6</v>
      </c>
      <c r="CL111">
        <v>1</v>
      </c>
      <c r="ET111" s="161">
        <v>0</v>
      </c>
      <c r="EU111" s="161">
        <v>0</v>
      </c>
      <c r="EV111" s="161">
        <v>0</v>
      </c>
      <c r="EW111" s="161">
        <v>0</v>
      </c>
      <c r="EX111" s="161">
        <v>0</v>
      </c>
      <c r="EY111" s="161">
        <v>0</v>
      </c>
      <c r="EZ111" s="161">
        <v>0</v>
      </c>
      <c r="FA111" s="161">
        <v>0</v>
      </c>
      <c r="FB111" s="161">
        <v>0</v>
      </c>
      <c r="FC111" s="161">
        <v>0</v>
      </c>
      <c r="FD111" s="161">
        <v>0</v>
      </c>
      <c r="FE111" s="161">
        <v>0</v>
      </c>
      <c r="HN111" s="161" t="s">
        <v>892</v>
      </c>
      <c r="HO111" s="159">
        <v>42249</v>
      </c>
      <c r="HP111" s="159">
        <v>42496</v>
      </c>
      <c r="HQ111" s="161">
        <v>3</v>
      </c>
      <c r="HR111" s="159">
        <v>42249</v>
      </c>
      <c r="HS111" s="161" t="s">
        <v>872</v>
      </c>
      <c r="HT111" s="161" t="s">
        <v>878</v>
      </c>
      <c r="HU111" s="161">
        <v>35</v>
      </c>
      <c r="HV111" s="161">
        <v>2</v>
      </c>
      <c r="HW111" s="161">
        <v>0</v>
      </c>
      <c r="HX111" s="159">
        <v>42346</v>
      </c>
      <c r="HY111" s="161" t="s">
        <v>874</v>
      </c>
      <c r="HZ111" s="161" t="s">
        <v>878</v>
      </c>
      <c r="IA111" s="161">
        <v>43</v>
      </c>
      <c r="IB111" s="161">
        <v>10</v>
      </c>
      <c r="IC111" s="161">
        <v>0</v>
      </c>
      <c r="ID111" s="159">
        <v>42496</v>
      </c>
      <c r="IE111" s="161" t="s">
        <v>879</v>
      </c>
      <c r="IF111" s="161" t="s">
        <v>878</v>
      </c>
      <c r="IG111" s="161">
        <v>44</v>
      </c>
      <c r="IH111" s="161">
        <v>3</v>
      </c>
      <c r="II111" s="161">
        <v>0</v>
      </c>
      <c r="JB111" s="161" t="s">
        <v>892</v>
      </c>
      <c r="JC111" s="161">
        <v>17</v>
      </c>
      <c r="JD111" s="161">
        <v>17</v>
      </c>
      <c r="JE111" s="161">
        <v>19</v>
      </c>
      <c r="JF111" s="161">
        <v>7559</v>
      </c>
      <c r="JG111" s="159">
        <v>42495</v>
      </c>
      <c r="JH111" s="161">
        <v>551</v>
      </c>
      <c r="JI111" s="159">
        <v>42247</v>
      </c>
      <c r="JJ111" s="161">
        <v>127</v>
      </c>
      <c r="JK111" s="161">
        <v>31</v>
      </c>
      <c r="JL111" s="159">
        <v>42347</v>
      </c>
      <c r="JM111" s="161">
        <v>522</v>
      </c>
      <c r="JN111" s="161">
        <v>26</v>
      </c>
      <c r="JO111" s="159">
        <v>42495</v>
      </c>
      <c r="JP111" s="161">
        <v>551</v>
      </c>
      <c r="JQ111" s="161">
        <v>48</v>
      </c>
      <c r="MN111" t="str">
        <f t="shared" si="87"/>
        <v>NoNoNoYesYesNo</v>
      </c>
      <c r="MO111" t="str">
        <f>IF(AND(MN111="NoNoNoNoNoNo",JI111=""),"No Programs",VLOOKUP(MN111,Lookups!$DA$4:$DB$67,2,FALSE))</f>
        <v>System 44 Only</v>
      </c>
      <c r="MP111">
        <f t="shared" si="88"/>
        <v>0</v>
      </c>
      <c r="MQ111" t="str">
        <f t="shared" si="89"/>
        <v>System 44 User</v>
      </c>
      <c r="MR111" t="str">
        <f>Directions!$D$3</f>
        <v>Usage</v>
      </c>
      <c r="MS111" t="str">
        <f>VLOOKUP(MQ111,Lookups!$CU$71:$CV$80,2,FALSE)</f>
        <v>System 44 Record</v>
      </c>
      <c r="MT111">
        <f t="shared" si="90"/>
        <v>1</v>
      </c>
      <c r="MU111">
        <f t="shared" si="91"/>
        <v>1</v>
      </c>
      <c r="MV111">
        <f t="shared" si="92"/>
        <v>1</v>
      </c>
      <c r="MW111">
        <f t="shared" si="93"/>
        <v>1</v>
      </c>
      <c r="MX111">
        <f t="shared" si="94"/>
        <v>35.285714285714285</v>
      </c>
      <c r="MY111" t="str">
        <f t="shared" si="95"/>
        <v>Not Used</v>
      </c>
      <c r="MZ111">
        <f t="shared" si="96"/>
        <v>0</v>
      </c>
      <c r="NA111" t="str">
        <f t="shared" si="97"/>
        <v>Not Available</v>
      </c>
      <c r="NB111" t="str">
        <f t="shared" si="98"/>
        <v>Not Available</v>
      </c>
      <c r="NC111" t="str">
        <f t="shared" si="99"/>
        <v>4 Not Indicated</v>
      </c>
      <c r="ND111" t="str">
        <f t="shared" si="100"/>
        <v>4 Not Indicated</v>
      </c>
      <c r="NE111" t="str">
        <f t="shared" si="101"/>
        <v>4 Not Indicated</v>
      </c>
      <c r="NF111" t="str">
        <f t="shared" si="102"/>
        <v>4 Not Indicated</v>
      </c>
      <c r="NG111" t="str">
        <f t="shared" si="103"/>
        <v>4 Not Indicated</v>
      </c>
      <c r="NH111" s="159">
        <f t="shared" si="104"/>
        <v>42495</v>
      </c>
      <c r="NI111">
        <f t="shared" si="105"/>
        <v>551</v>
      </c>
      <c r="NJ111" s="159">
        <f t="shared" si="106"/>
        <v>42495</v>
      </c>
      <c r="NK111">
        <f t="shared" si="107"/>
        <v>551</v>
      </c>
      <c r="NL111">
        <f t="shared" si="108"/>
        <v>35.428571428571431</v>
      </c>
      <c r="NM111">
        <f t="shared" si="109"/>
        <v>1</v>
      </c>
      <c r="NN111">
        <f>IF(OR(E111="PK",E111="K",JJ111=""),"Null",INDEX(Lookups!$EZ$4:$FW$18,MATCH($JJ111,Lookups!$EY$4:$EY$18,1),MATCH($E111,Lookups!$EZ$3:$FW$3,0)))</f>
        <v>235</v>
      </c>
      <c r="NO111">
        <f>IF(OR(E111="PK",E111="K",JJ111=""),"Null",INDEX(Lookups!$EZ$4:$FW$18,MATCH($JJ111,Lookups!$EY$4:$EY$18,1),MATCH($E111,Lookups!$EZ$3:$FW$3,0) + 1))</f>
        <v>340</v>
      </c>
      <c r="NP111">
        <f t="shared" si="110"/>
        <v>470</v>
      </c>
      <c r="NQ111" t="str">
        <f t="shared" si="111"/>
        <v>PI is Recommended</v>
      </c>
      <c r="NR111" t="str">
        <f t="shared" si="112"/>
        <v>No PI Needed</v>
      </c>
      <c r="NS111" t="str">
        <f t="shared" si="113"/>
        <v>BR to 199L</v>
      </c>
      <c r="NT111" t="str">
        <f t="shared" si="114"/>
        <v>400L to 599L</v>
      </c>
      <c r="NU111" t="str">
        <f t="shared" si="115"/>
        <v>400L to 599L</v>
      </c>
      <c r="NV111" s="183" t="str">
        <f t="array" ref="NV111">IF($NL111="No RI Tests","No RI Tests",VLOOKUP(IF(AND(E111="K",JJ111&lt;280),3,IF(AND(E111="K",JJ111&gt;=280),4,MAX(IF(E111=Lookups!$DF$6:$DF$99,IF(JJ111&gt;=Lookups!$DG$6:$DG$99,Lookups!$DH$6:$DH$99))))),Lookups!$DE$104:$DG$108,2,FALSE))</f>
        <v>1 Below Basic</v>
      </c>
      <c r="NW111" s="161" t="str">
        <f t="array" ref="NW111">IF($NL111="No RI Tests","No RI Tests",VLOOKUP(IF(AND(E111="K",JH111&lt;280),3,IF(AND(E111="K",JH111&gt;=280),4,MAX(IF(E111=Lookups!$DF$6:$DF$99,IF(NI111&gt;=Lookups!$DG$6:$DG$99,Lookups!$DH$6:$DH$99))))),Lookups!$DE$104:$DG$108,2,FALSE))</f>
        <v>3 Proficient</v>
      </c>
      <c r="NX111" s="161" t="str">
        <f t="array" ref="NX111">IF($NL111="No RI Tests","No RI Tests",VLOOKUP(IF(AND(E111="K",NK111&lt;280),3,IF(AND(E111="K",NK111&gt;=280),4,MAX(IF(E111=Lookups!$DF$6:$DF$99,IF(NK111&gt;=Lookups!$DG$6:$DG$99,Lookups!$DH$6:$DH$99))))),Lookups!$DE$104:$DG$108,2,FALSE))</f>
        <v>3 Proficient</v>
      </c>
      <c r="NY111">
        <f t="shared" si="116"/>
        <v>0</v>
      </c>
      <c r="NZ111">
        <f t="shared" si="117"/>
        <v>1</v>
      </c>
      <c r="OA111" t="str">
        <f t="shared" si="118"/>
        <v>Improved Performance Level</v>
      </c>
      <c r="OB111" s="161" t="str">
        <f t="array" ref="OB111">IF($NL111="No RI Tests","No RI Tests",IF(E111="K","N/A",VLOOKUP(MAX(IF(E111=Lookups!$DF$6:$DF$99,IF(JJ111&gt;=Lookups!$DG$6:$DG$99,Lookups!$DI$6:$DI$99))),Lookups!$DE$104:$DG$108,3,FALSE)))</f>
        <v>1 Limited</v>
      </c>
      <c r="OC111" s="161" t="str">
        <f t="array" ref="OC111">IF($NL111="No RI Tests","No RI Tests",IF(E111="K","N/A",VLOOKUP(MAX(IF(E111=Lookups!$DF$6:$DF$99,IF(NI111&gt;=Lookups!$DG$6:$DG$99,Lookups!$DI$6:$DI$99))),Lookups!$DE$104:$DG$108,3,FALSE)))</f>
        <v>1 Limited</v>
      </c>
      <c r="OD111" s="161" t="str">
        <f t="array" ref="OD111">IF($NL111="No RI Tests","No RI Tests",IF(E111="K","N/A",VLOOKUP(MAX(IF(E111=Lookups!$DF$6:$DF$99,IF(NK111&gt;=Lookups!$DG$6:$DG$99,Lookups!$DI$6:$DI$99))),Lookups!$DE$104:$DG$108,3,FALSE)))</f>
        <v>1 Limited</v>
      </c>
      <c r="OE111">
        <f t="shared" si="119"/>
        <v>1</v>
      </c>
      <c r="OF111">
        <f t="shared" si="120"/>
        <v>0</v>
      </c>
      <c r="OG111" t="str">
        <f t="shared" si="121"/>
        <v>Maintained Performance Level</v>
      </c>
      <c r="OH111">
        <f t="shared" si="122"/>
        <v>424</v>
      </c>
      <c r="OI111">
        <f t="shared" si="123"/>
        <v>1</v>
      </c>
      <c r="OJ111">
        <f t="shared" si="124"/>
        <v>1</v>
      </c>
      <c r="OK111">
        <f t="shared" si="125"/>
        <v>0</v>
      </c>
      <c r="OL111">
        <f t="shared" si="126"/>
        <v>1.4747826086956521</v>
      </c>
      <c r="OM111" t="str">
        <f t="shared" si="127"/>
        <v>Fall Administration</v>
      </c>
      <c r="ON111" t="str">
        <f t="shared" si="128"/>
        <v>Spring Administration</v>
      </c>
      <c r="OO111" t="str">
        <f t="shared" si="129"/>
        <v>Fall to Spring-Full Year RI</v>
      </c>
      <c r="OP111" t="str">
        <f ca="1">IF(AND(HR111&lt;&gt;"",JJ111&lt;600),IF(HT111="Advancing","Tier 2","Tier 3"),IF(JI111="","Null",IF(OR(E111="K",E111&lt;3),"FRA Recommended",IF(JJ111&gt;=IF(E111&lt;6,400,600),IF(JJ111&lt;VLOOKUP(E111,Lookups!$AP$3:$AR$16,3,FALSE),"Tier 2","Core"),IF(JJ111&lt;400,IF(RAND()&lt;0.81,"Tier 3","Tier 2"),IF(RAND()&lt;0.51,"Tier 3","Tier 2"))))))</f>
        <v>Tier 3</v>
      </c>
      <c r="OQ111" t="str">
        <f t="shared" si="130"/>
        <v>Average Reading Invt. at Least 15 Minutes Long</v>
      </c>
      <c r="OR111">
        <f t="shared" si="131"/>
        <v>0</v>
      </c>
      <c r="OS111" t="str">
        <f t="shared" si="132"/>
        <v>Null</v>
      </c>
      <c r="OT111">
        <f t="shared" si="133"/>
        <v>424</v>
      </c>
      <c r="OU111" s="159">
        <f t="shared" si="134"/>
        <v>42496</v>
      </c>
      <c r="OV111" t="str">
        <f t="shared" si="135"/>
        <v>Form 3</v>
      </c>
      <c r="OW111" t="str">
        <f t="shared" si="136"/>
        <v>Beginning</v>
      </c>
      <c r="OX111">
        <f t="shared" si="137"/>
        <v>44</v>
      </c>
      <c r="OY111">
        <f t="shared" si="138"/>
        <v>3</v>
      </c>
      <c r="OZ111">
        <f t="shared" si="139"/>
        <v>0</v>
      </c>
      <c r="PA111" s="159">
        <f t="shared" si="140"/>
        <v>42346</v>
      </c>
      <c r="PB111" t="str">
        <f t="shared" si="141"/>
        <v>Form 2</v>
      </c>
      <c r="PC111" t="str">
        <f t="shared" si="142"/>
        <v>Beginning</v>
      </c>
      <c r="PD111">
        <f t="shared" si="143"/>
        <v>43</v>
      </c>
      <c r="PE111">
        <f t="shared" si="144"/>
        <v>10</v>
      </c>
      <c r="PF111">
        <f t="shared" si="145"/>
        <v>0</v>
      </c>
      <c r="PG111">
        <f t="shared" si="146"/>
        <v>35.285714285714285</v>
      </c>
      <c r="PH111">
        <f t="shared" si="147"/>
        <v>1</v>
      </c>
      <c r="PI111">
        <f t="shared" si="148"/>
        <v>1</v>
      </c>
      <c r="PJ111">
        <f t="shared" si="149"/>
        <v>35</v>
      </c>
      <c r="PK111">
        <f>IF(HR111="","Null",IF(E111&lt;3,"Null",IF(HU111=0,0,IF(HS111="Form 1",VLOOKUP(HU111,Lookups!$BE$3:$BP$63,E111,FALSE),IF(HS111="Form 2",VLOOKUP(HU111,Lookups!$BE$67:$BP$127,E111,FALSE),VLOOKUP(HU111,Lookups!$BE$130:$BP$190,E111,FALSE))))))</f>
        <v>20</v>
      </c>
      <c r="PL111">
        <f t="shared" si="150"/>
        <v>44</v>
      </c>
      <c r="PM111">
        <f>IF($PH111=0,"Null",IF(E111&lt;3,"Null",IF(OX111=0,0,IF(OV111="Form 1",VLOOKUP(OX111,Lookups!$BE$3:$BP$63,E111,FALSE),IF(OV111="Form 2",VLOOKUP(OX111,Lookups!$BE$67:$BP$127,E111,FALSE),VLOOKUP(OX111,Lookups!$BE$130:$BP$190,E111,FALSE))))))</f>
        <v>34</v>
      </c>
      <c r="PN111">
        <f t="shared" si="151"/>
        <v>9</v>
      </c>
      <c r="PO111">
        <f t="shared" si="152"/>
        <v>1</v>
      </c>
      <c r="PP111">
        <f t="shared" si="153"/>
        <v>2</v>
      </c>
      <c r="PQ111">
        <f>IF(HR111="","Null",IF(E111&lt;3,"Null",IF(HV111=0,0,IF(HS111="Form 1",VLOOKUP(HV111,Lookups!$BR$3:$CC$63,E111,FALSE),IF(HS111="Form 2",VLOOKUP(HV111,Lookups!$BR$67:$CC$127,E111,FALSE),VLOOKUP(HV111,Lookups!$BR$130:$CC$190,E111,FALSE))))))</f>
        <v>5</v>
      </c>
      <c r="PR111">
        <f t="shared" si="154"/>
        <v>3</v>
      </c>
      <c r="PS111">
        <f>IF(HR111="","Null",IF(E111&lt;3,"Null",IF(OY111=0,0,IF(OW111="Form 1",VLOOKUP(OY111,Lookups!$BR$3:$CC$63,E111,FALSE),IF(OW111="Form 2",VLOOKUP(OY111,Lookups!$BR$67:$CC$127,E111,FALSE),VLOOKUP(OY111,Lookups!$BR$130:$CC$190,E111,FALSE))))))</f>
        <v>7</v>
      </c>
      <c r="PT111">
        <f t="shared" si="155"/>
        <v>1</v>
      </c>
      <c r="PU111">
        <f t="shared" si="156"/>
        <v>0</v>
      </c>
      <c r="PV111">
        <f t="shared" si="157"/>
        <v>0</v>
      </c>
      <c r="PW111" t="str">
        <f t="shared" si="158"/>
        <v>Fall to Spring PI Administration</v>
      </c>
      <c r="PX111">
        <f t="shared" si="159"/>
        <v>0</v>
      </c>
      <c r="PY111">
        <f t="shared" si="160"/>
        <v>1</v>
      </c>
      <c r="PZ111" t="str">
        <f t="shared" si="161"/>
        <v>40 to 59 Sessions</v>
      </c>
      <c r="QA111" t="str">
        <f t="shared" si="162"/>
        <v>Series 1</v>
      </c>
      <c r="QB111" t="str">
        <f t="shared" si="163"/>
        <v>In Series 5 to 8</v>
      </c>
      <c r="QC111" t="str">
        <f>IF($MS111="System 44 Record",IF(BQ111&lt;MEDIAN(Directions!$F$3,Directions!$F$6),"Mid-Year Exited Student","Full Year Participant")&amp;IF(BP111&lt;Directions!$F$3,", Started Prior Year",", Started This Year"),"Null")</f>
        <v>Full Year Participant, Started This Year</v>
      </c>
      <c r="QD111">
        <f t="shared" si="164"/>
        <v>0</v>
      </c>
      <c r="QE111">
        <f t="shared" si="165"/>
        <v>0</v>
      </c>
      <c r="QF111">
        <f t="shared" si="166"/>
        <v>1</v>
      </c>
      <c r="QG111">
        <f t="shared" si="167"/>
        <v>0</v>
      </c>
      <c r="QH111">
        <f t="shared" si="168"/>
        <v>0</v>
      </c>
      <c r="QI111">
        <f t="shared" si="169"/>
        <v>0</v>
      </c>
      <c r="QJ111" t="str">
        <f t="shared" si="170"/>
        <v>RC! Only</v>
      </c>
      <c r="QK111" t="str">
        <f t="shared" si="171"/>
        <v>Null</v>
      </c>
      <c r="QL111" t="str">
        <f t="shared" si="172"/>
        <v>Null</v>
      </c>
      <c r="QM111" t="str">
        <f>IF($MS111="READ 180 Record",IF(AQ111="","Null",VLOOKUP(JJ111,Lookups!$DX$3:$EB$2054,AN111+1,FALSE)),"Null")</f>
        <v>Null</v>
      </c>
      <c r="QN111" t="str">
        <f t="shared" si="173"/>
        <v>Null</v>
      </c>
    </row>
    <row r="112" spans="1:456" x14ac:dyDescent="0.25">
      <c r="A112" s="161" t="s">
        <v>1447</v>
      </c>
      <c r="B112" s="161" t="s">
        <v>1447</v>
      </c>
      <c r="C112" s="161" t="s">
        <v>1447</v>
      </c>
      <c r="D112" s="161" t="s">
        <v>1447</v>
      </c>
      <c r="E112" s="161">
        <v>4</v>
      </c>
      <c r="F112" s="161" t="s">
        <v>1447</v>
      </c>
      <c r="G112" s="161" t="s">
        <v>880</v>
      </c>
      <c r="H112" s="161" t="s">
        <v>881</v>
      </c>
      <c r="K112" s="161">
        <v>0</v>
      </c>
      <c r="L112" s="161">
        <v>0</v>
      </c>
      <c r="M112" s="161">
        <v>0</v>
      </c>
      <c r="N112" s="161">
        <v>0</v>
      </c>
      <c r="O112" s="161">
        <v>0</v>
      </c>
      <c r="P112" s="161">
        <v>0</v>
      </c>
      <c r="Q112" s="161">
        <v>0</v>
      </c>
      <c r="R112" s="161">
        <v>0</v>
      </c>
      <c r="S112" s="161">
        <v>0</v>
      </c>
      <c r="T112" s="161">
        <v>0</v>
      </c>
      <c r="U112" s="161">
        <v>0</v>
      </c>
      <c r="V112" s="161">
        <v>0</v>
      </c>
      <c r="W112" s="161">
        <v>0</v>
      </c>
      <c r="X112" s="161">
        <v>0</v>
      </c>
      <c r="AB112" s="161" t="s">
        <v>242</v>
      </c>
      <c r="AC112" s="161" t="s">
        <v>242</v>
      </c>
      <c r="AD112" s="161" t="s">
        <v>242</v>
      </c>
      <c r="AE112" s="161" t="s">
        <v>242</v>
      </c>
      <c r="AF112" s="161" t="s">
        <v>242</v>
      </c>
      <c r="AG112" s="161" t="s">
        <v>242</v>
      </c>
      <c r="AH112" s="161" t="s">
        <v>242</v>
      </c>
      <c r="AI112" s="161">
        <v>20150801</v>
      </c>
      <c r="AJ112" s="161">
        <v>20160525</v>
      </c>
      <c r="AK112" s="161" t="s">
        <v>869</v>
      </c>
      <c r="AL112" t="s">
        <v>1078</v>
      </c>
      <c r="BN112" t="s">
        <v>1079</v>
      </c>
      <c r="ET112" s="161">
        <v>0</v>
      </c>
      <c r="EU112" s="161">
        <v>0</v>
      </c>
      <c r="EV112" s="161">
        <v>0</v>
      </c>
      <c r="EW112" s="161">
        <v>0</v>
      </c>
      <c r="EX112" s="161">
        <v>0</v>
      </c>
      <c r="EY112" s="161">
        <v>0</v>
      </c>
      <c r="EZ112" s="161">
        <v>0</v>
      </c>
      <c r="FA112" s="161">
        <v>0</v>
      </c>
      <c r="FB112" s="161">
        <v>0</v>
      </c>
      <c r="FC112" s="161">
        <v>0</v>
      </c>
      <c r="FD112" s="161">
        <v>0</v>
      </c>
      <c r="FE112" s="161">
        <v>0</v>
      </c>
      <c r="HN112" s="161" t="s">
        <v>881</v>
      </c>
      <c r="JB112" s="161" t="s">
        <v>881</v>
      </c>
      <c r="JC112" s="161">
        <v>0</v>
      </c>
      <c r="JD112" s="161">
        <v>0</v>
      </c>
      <c r="JE112" s="161">
        <v>0</v>
      </c>
      <c r="JF112" s="161">
        <v>0</v>
      </c>
      <c r="MN112" t="str">
        <f t="shared" si="87"/>
        <v>NoNoNoNoNoNo</v>
      </c>
      <c r="MO112" t="str">
        <f>IF(AND(MN112="NoNoNoNoNoNo",JI112=""),"No Programs",VLOOKUP(MN112,Lookups!$DA$4:$DB$67,2,FALSE))</f>
        <v>No Programs</v>
      </c>
      <c r="MP112">
        <f t="shared" si="88"/>
        <v>0</v>
      </c>
      <c r="MQ112" t="str">
        <f t="shared" si="89"/>
        <v>No Program Use</v>
      </c>
      <c r="MR112" t="str">
        <f>Directions!$D$3</f>
        <v>Usage</v>
      </c>
      <c r="MS112" t="str">
        <f>VLOOKUP(MQ112,Lookups!$CU$71:$CV$80,2,FALSE)</f>
        <v>Exclude</v>
      </c>
      <c r="MT112">
        <f t="shared" si="90"/>
        <v>0</v>
      </c>
      <c r="MU112">
        <f t="shared" si="91"/>
        <v>0</v>
      </c>
      <c r="MV112">
        <f t="shared" si="92"/>
        <v>0</v>
      </c>
      <c r="MW112">
        <f t="shared" si="93"/>
        <v>0</v>
      </c>
      <c r="MX112">
        <f t="shared" si="94"/>
        <v>0</v>
      </c>
      <c r="MY112" t="str">
        <f t="shared" si="95"/>
        <v>Not Used</v>
      </c>
      <c r="MZ112">
        <f t="shared" si="96"/>
        <v>0</v>
      </c>
      <c r="NA112" t="str">
        <f t="shared" si="97"/>
        <v>Not Available</v>
      </c>
      <c r="NB112" t="str">
        <f t="shared" si="98"/>
        <v>Not Available</v>
      </c>
      <c r="NC112" t="str">
        <f t="shared" si="99"/>
        <v>4 Not Indicated</v>
      </c>
      <c r="ND112" t="str">
        <f t="shared" si="100"/>
        <v>4 Not Indicated</v>
      </c>
      <c r="NE112" t="str">
        <f t="shared" si="101"/>
        <v>4 Not Indicated</v>
      </c>
      <c r="NF112" t="str">
        <f t="shared" si="102"/>
        <v>4 Not Indicated</v>
      </c>
      <c r="NG112" t="str">
        <f t="shared" si="103"/>
        <v>4 Not Indicated</v>
      </c>
      <c r="NH112" s="159" t="str">
        <f t="shared" si="104"/>
        <v>Null</v>
      </c>
      <c r="NI112" t="str">
        <f t="shared" si="105"/>
        <v>Null</v>
      </c>
      <c r="NJ112" s="159" t="str">
        <f t="shared" si="106"/>
        <v>Null</v>
      </c>
      <c r="NK112" t="str">
        <f t="shared" si="107"/>
        <v>Null</v>
      </c>
      <c r="NL112" t="str">
        <f t="shared" si="108"/>
        <v>No RI Tests</v>
      </c>
      <c r="NM112">
        <f t="shared" si="109"/>
        <v>0</v>
      </c>
      <c r="NN112" t="str">
        <f>IF(OR(E112="PK",E112="K",JJ112=""),"Null",INDEX(Lookups!$EZ$4:$FW$18,MATCH($JJ112,Lookups!$EY$4:$EY$18,1),MATCH($E112,Lookups!$EZ$3:$FW$3,0)))</f>
        <v>Null</v>
      </c>
      <c r="NO112" t="str">
        <f>IF(OR(E112="PK",E112="K",JJ112=""),"Null",INDEX(Lookups!$EZ$4:$FW$18,MATCH($JJ112,Lookups!$EY$4:$EY$18,1),MATCH($E112,Lookups!$EZ$3:$FW$3,0) + 1))</f>
        <v>Null</v>
      </c>
      <c r="NP112" t="str">
        <f t="shared" si="110"/>
        <v>Null</v>
      </c>
      <c r="NQ112" t="str">
        <f t="shared" si="111"/>
        <v>Null</v>
      </c>
      <c r="NR112" t="str">
        <f t="shared" si="112"/>
        <v>Null</v>
      </c>
      <c r="NS112" t="str">
        <f t="shared" si="113"/>
        <v>No RI Tests</v>
      </c>
      <c r="NT112" t="str">
        <f t="shared" si="114"/>
        <v>No RI Tests</v>
      </c>
      <c r="NU112" t="str">
        <f t="shared" si="115"/>
        <v>No RI Tests</v>
      </c>
      <c r="NV112" s="183" t="str">
        <f t="array" ref="NV112">IF($NL112="No RI Tests","No RI Tests",VLOOKUP(IF(AND(E112="K",JJ112&lt;280),3,IF(AND(E112="K",JJ112&gt;=280),4,MAX(IF(E112=Lookups!$DF$6:$DF$99,IF(JJ112&gt;=Lookups!$DG$6:$DG$99,Lookups!$DH$6:$DH$99))))),Lookups!$DE$104:$DG$108,2,FALSE))</f>
        <v>No RI Tests</v>
      </c>
      <c r="NW112" s="161" t="str">
        <f t="array" ref="NW112">IF($NL112="No RI Tests","No RI Tests",VLOOKUP(IF(AND(E112="K",JH112&lt;280),3,IF(AND(E112="K",JH112&gt;=280),4,MAX(IF(E112=Lookups!$DF$6:$DF$99,IF(NI112&gt;=Lookups!$DG$6:$DG$99,Lookups!$DH$6:$DH$99))))),Lookups!$DE$104:$DG$108,2,FALSE))</f>
        <v>No RI Tests</v>
      </c>
      <c r="NX112" s="161" t="str">
        <f t="array" ref="NX112">IF($NL112="No RI Tests","No RI Tests",VLOOKUP(IF(AND(E112="K",NK112&lt;280),3,IF(AND(E112="K",NK112&gt;=280),4,MAX(IF(E112=Lookups!$DF$6:$DF$99,IF(NK112&gt;=Lookups!$DG$6:$DG$99,Lookups!$DH$6:$DH$99))))),Lookups!$DE$104:$DG$108,2,FALSE))</f>
        <v>No RI Tests</v>
      </c>
      <c r="NY112" t="str">
        <f t="shared" si="116"/>
        <v>Null</v>
      </c>
      <c r="NZ112" t="str">
        <f t="shared" si="117"/>
        <v>Null</v>
      </c>
      <c r="OA112" t="str">
        <f t="shared" si="118"/>
        <v>No RI for Comparison</v>
      </c>
      <c r="OB112" s="161" t="str">
        <f t="array" ref="OB112">IF($NL112="No RI Tests","No RI Tests",IF(E112="K","N/A",VLOOKUP(MAX(IF(E112=Lookups!$DF$6:$DF$99,IF(JJ112&gt;=Lookups!$DG$6:$DG$99,Lookups!$DI$6:$DI$99))),Lookups!$DE$104:$DG$108,3,FALSE)))</f>
        <v>No RI Tests</v>
      </c>
      <c r="OC112" s="161" t="str">
        <f t="array" ref="OC112">IF($NL112="No RI Tests","No RI Tests",IF(E112="K","N/A",VLOOKUP(MAX(IF(E112=Lookups!$DF$6:$DF$99,IF(NI112&gt;=Lookups!$DG$6:$DG$99,Lookups!$DI$6:$DI$99))),Lookups!$DE$104:$DG$108,3,FALSE)))</f>
        <v>No RI Tests</v>
      </c>
      <c r="OD112" s="161" t="str">
        <f t="array" ref="OD112">IF($NL112="No RI Tests","No RI Tests",IF(E112="K","N/A",VLOOKUP(MAX(IF(E112=Lookups!$DF$6:$DF$99,IF(NK112&gt;=Lookups!$DG$6:$DG$99,Lookups!$DI$6:$DI$99))),Lookups!$DE$104:$DG$108,3,FALSE)))</f>
        <v>No RI Tests</v>
      </c>
      <c r="OE112" t="str">
        <f t="shared" si="119"/>
        <v>Null</v>
      </c>
      <c r="OF112" t="str">
        <f t="shared" si="120"/>
        <v>Null</v>
      </c>
      <c r="OG112" t="str">
        <f t="shared" si="121"/>
        <v>No RI for Comparison</v>
      </c>
      <c r="OH112" t="str">
        <f t="shared" si="122"/>
        <v>Null</v>
      </c>
      <c r="OI112" t="str">
        <f t="shared" si="123"/>
        <v>Null</v>
      </c>
      <c r="OJ112" t="str">
        <f t="shared" si="124"/>
        <v>Null</v>
      </c>
      <c r="OK112" t="str">
        <f t="shared" si="125"/>
        <v>Null</v>
      </c>
      <c r="OL112" t="str">
        <f t="shared" si="126"/>
        <v>Null</v>
      </c>
      <c r="OM112" t="str">
        <f t="shared" si="127"/>
        <v>Null</v>
      </c>
      <c r="ON112" t="str">
        <f t="shared" si="128"/>
        <v>Null</v>
      </c>
      <c r="OO112" t="str">
        <f t="shared" si="129"/>
        <v>Null RI</v>
      </c>
      <c r="OP112" t="str">
        <f ca="1">IF(AND(HR112&lt;&gt;"",JJ112&lt;600),IF(HT112="Advancing","Tier 2","Tier 3"),IF(JI112="","Null",IF(OR(E112="K",E112&lt;3),"FRA Recommended",IF(JJ112&gt;=IF(E112&lt;6,400,600),IF(JJ112&lt;VLOOKUP(E112,Lookups!$AP$3:$AR$16,3,FALSE),"Tier 2","Core"),IF(JJ112&lt;400,IF(RAND()&lt;0.81,"Tier 3","Tier 2"),IF(RAND()&lt;0.51,"Tier 3","Tier 2"))))))</f>
        <v>Null</v>
      </c>
      <c r="OQ112" t="str">
        <f t="shared" si="130"/>
        <v>Null</v>
      </c>
      <c r="OR112" t="str">
        <f t="shared" si="131"/>
        <v>Null</v>
      </c>
      <c r="OS112" t="str">
        <f t="shared" si="132"/>
        <v>Null</v>
      </c>
      <c r="OT112" t="str">
        <f t="shared" si="133"/>
        <v>No RI Tests</v>
      </c>
      <c r="OU112" s="159" t="str">
        <f t="shared" si="134"/>
        <v>No PI Tests</v>
      </c>
      <c r="OV112" t="str">
        <f t="shared" si="135"/>
        <v>No PI Tests</v>
      </c>
      <c r="OW112" t="str">
        <f t="shared" si="136"/>
        <v>No PI Tests</v>
      </c>
      <c r="OX112" t="str">
        <f t="shared" si="137"/>
        <v>No PI Tests</v>
      </c>
      <c r="OY112" t="str">
        <f t="shared" si="138"/>
        <v>No PI Tests</v>
      </c>
      <c r="OZ112" t="str">
        <f t="shared" si="139"/>
        <v>No PI Tests</v>
      </c>
      <c r="PA112" s="159" t="str">
        <f t="shared" si="140"/>
        <v>No PI Tests</v>
      </c>
      <c r="PB112" t="str">
        <f t="shared" si="141"/>
        <v>No PI Tests</v>
      </c>
      <c r="PC112" t="str">
        <f t="shared" si="142"/>
        <v>No PI Tests</v>
      </c>
      <c r="PD112" t="str">
        <f t="shared" si="143"/>
        <v>No PI Tests</v>
      </c>
      <c r="PE112" t="str">
        <f t="shared" si="144"/>
        <v>No PI Tests</v>
      </c>
      <c r="PF112" t="str">
        <f t="shared" si="145"/>
        <v>No PI Tests</v>
      </c>
      <c r="PG112" t="str">
        <f t="shared" si="146"/>
        <v>No PI Tests</v>
      </c>
      <c r="PH112">
        <f t="shared" si="147"/>
        <v>0</v>
      </c>
      <c r="PI112">
        <f t="shared" si="148"/>
        <v>0</v>
      </c>
      <c r="PJ112" t="str">
        <f t="shared" si="149"/>
        <v>Null</v>
      </c>
      <c r="PK112" t="str">
        <f>IF(HR112="","Null",IF(E112&lt;3,"Null",IF(HU112=0,0,IF(HS112="Form 1",VLOOKUP(HU112,Lookups!$BE$3:$BP$63,E112,FALSE),IF(HS112="Form 2",VLOOKUP(HU112,Lookups!$BE$67:$BP$127,E112,FALSE),VLOOKUP(HU112,Lookups!$BE$130:$BP$190,E112,FALSE))))))</f>
        <v>Null</v>
      </c>
      <c r="PL112" t="str">
        <f t="shared" si="150"/>
        <v>Null</v>
      </c>
      <c r="PM112" t="str">
        <f>IF($PH112=0,"Null",IF(E112&lt;3,"Null",IF(OX112=0,0,IF(OV112="Form 1",VLOOKUP(OX112,Lookups!$BE$3:$BP$63,E112,FALSE),IF(OV112="Form 2",VLOOKUP(OX112,Lookups!$BE$67:$BP$127,E112,FALSE),VLOOKUP(OX112,Lookups!$BE$130:$BP$190,E112,FALSE))))))</f>
        <v>Null</v>
      </c>
      <c r="PN112" t="str">
        <f t="shared" si="151"/>
        <v>Null</v>
      </c>
      <c r="PO112" t="str">
        <f t="shared" si="152"/>
        <v>Null</v>
      </c>
      <c r="PP112" t="str">
        <f t="shared" si="153"/>
        <v>Null</v>
      </c>
      <c r="PQ112" t="str">
        <f>IF(HR112="","Null",IF(E112&lt;3,"Null",IF(HV112=0,0,IF(HS112="Form 1",VLOOKUP(HV112,Lookups!$BR$3:$CC$63,E112,FALSE),IF(HS112="Form 2",VLOOKUP(HV112,Lookups!$BR$67:$CC$127,E112,FALSE),VLOOKUP(HV112,Lookups!$BR$130:$CC$190,E112,FALSE))))))</f>
        <v>Null</v>
      </c>
      <c r="PR112" t="str">
        <f t="shared" si="154"/>
        <v>Null</v>
      </c>
      <c r="PS112" t="str">
        <f>IF(HR112="","Null",IF(E112&lt;3,"Null",IF(OY112=0,0,IF(OW112="Form 1",VLOOKUP(OY112,Lookups!$BR$3:$CC$63,E112,FALSE),IF(OW112="Form 2",VLOOKUP(OY112,Lookups!$BR$67:$CC$127,E112,FALSE),VLOOKUP(OY112,Lookups!$BR$130:$CC$190,E112,FALSE))))))</f>
        <v>Null</v>
      </c>
      <c r="PT112" t="str">
        <f t="shared" si="155"/>
        <v>Null</v>
      </c>
      <c r="PU112" t="str">
        <f t="shared" si="156"/>
        <v>Null</v>
      </c>
      <c r="PV112" t="str">
        <f t="shared" si="157"/>
        <v>Null</v>
      </c>
      <c r="PW112" t="str">
        <f t="shared" si="158"/>
        <v>No PI Tests</v>
      </c>
      <c r="PX112">
        <f t="shared" si="159"/>
        <v>0</v>
      </c>
      <c r="PY112">
        <f t="shared" si="160"/>
        <v>0</v>
      </c>
      <c r="PZ112" t="str">
        <f t="shared" si="161"/>
        <v>Null</v>
      </c>
      <c r="QA112" t="str">
        <f t="shared" si="162"/>
        <v>Null</v>
      </c>
      <c r="QB112" t="str">
        <f t="shared" si="163"/>
        <v>Null</v>
      </c>
      <c r="QC112" t="str">
        <f>IF($MS112="System 44 Record",IF(BQ112&lt;MEDIAN(Directions!$F$3,Directions!$F$6),"Mid-Year Exited Student","Full Year Participant")&amp;IF(BP112&lt;Directions!$F$3,", Started Prior Year",", Started This Year"),"Null")</f>
        <v>Null</v>
      </c>
      <c r="QD112" t="str">
        <f t="shared" si="164"/>
        <v>Null</v>
      </c>
      <c r="QE112">
        <f t="shared" si="165"/>
        <v>0</v>
      </c>
      <c r="QF112">
        <f t="shared" si="166"/>
        <v>0</v>
      </c>
      <c r="QG112">
        <f t="shared" si="167"/>
        <v>0</v>
      </c>
      <c r="QH112">
        <f t="shared" si="168"/>
        <v>0</v>
      </c>
      <c r="QI112">
        <f t="shared" si="169"/>
        <v>0</v>
      </c>
      <c r="QJ112" t="str">
        <f t="shared" si="170"/>
        <v>Used None</v>
      </c>
      <c r="QK112" t="str">
        <f t="shared" si="171"/>
        <v>Null</v>
      </c>
      <c r="QL112" t="str">
        <f t="shared" si="172"/>
        <v>Null</v>
      </c>
      <c r="QM112" t="str">
        <f>IF($MS112="READ 180 Record",IF(AQ112="","Null",VLOOKUP(JJ112,Lookups!$DX$3:$EB$2054,AN112+1,FALSE)),"Null")</f>
        <v>Null</v>
      </c>
      <c r="QN112" t="str">
        <f t="shared" si="173"/>
        <v>Null</v>
      </c>
    </row>
    <row r="113" spans="1:456" x14ac:dyDescent="0.25">
      <c r="A113" s="161" t="s">
        <v>1447</v>
      </c>
      <c r="B113" s="161" t="s">
        <v>1447</v>
      </c>
      <c r="C113" s="161" t="s">
        <v>1447</v>
      </c>
      <c r="D113" s="161" t="s">
        <v>1447</v>
      </c>
      <c r="E113" s="161">
        <v>5</v>
      </c>
      <c r="F113" s="161" t="s">
        <v>1447</v>
      </c>
      <c r="G113" s="161" t="s">
        <v>875</v>
      </c>
      <c r="H113" s="161" t="s">
        <v>901</v>
      </c>
      <c r="I113" s="161">
        <v>406</v>
      </c>
      <c r="J113" s="159">
        <v>42499</v>
      </c>
      <c r="K113" s="161">
        <v>0</v>
      </c>
      <c r="L113" s="161">
        <v>0</v>
      </c>
      <c r="M113" s="161">
        <v>0</v>
      </c>
      <c r="N113" s="161">
        <v>0</v>
      </c>
      <c r="O113" s="161">
        <v>0</v>
      </c>
      <c r="P113" s="161">
        <v>0</v>
      </c>
      <c r="Q113" s="161">
        <v>0</v>
      </c>
      <c r="R113" s="161">
        <v>0</v>
      </c>
      <c r="S113" s="161">
        <v>0</v>
      </c>
      <c r="T113" s="161">
        <v>0</v>
      </c>
      <c r="U113" s="161">
        <v>0</v>
      </c>
      <c r="V113" s="161">
        <v>0</v>
      </c>
      <c r="W113" s="161">
        <v>0</v>
      </c>
      <c r="X113" s="161">
        <v>0</v>
      </c>
      <c r="AB113" s="161" t="s">
        <v>242</v>
      </c>
      <c r="AC113" s="161" t="s">
        <v>242</v>
      </c>
      <c r="AD113" s="161" t="s">
        <v>242</v>
      </c>
      <c r="AE113" s="161" t="s">
        <v>242</v>
      </c>
      <c r="AF113" s="161" t="s">
        <v>241</v>
      </c>
      <c r="AG113" s="161" t="s">
        <v>241</v>
      </c>
      <c r="AH113" s="161" t="s">
        <v>242</v>
      </c>
      <c r="AI113" s="161">
        <v>20150801</v>
      </c>
      <c r="AJ113" s="161">
        <v>20160525</v>
      </c>
      <c r="AK113" s="161" t="s">
        <v>869</v>
      </c>
      <c r="AL113" t="s">
        <v>1078</v>
      </c>
      <c r="BN113" t="s">
        <v>1076</v>
      </c>
      <c r="BO113" t="s">
        <v>901</v>
      </c>
      <c r="BP113" s="159">
        <v>42270</v>
      </c>
      <c r="BQ113" s="159">
        <v>42492</v>
      </c>
      <c r="BR113" t="s">
        <v>871</v>
      </c>
      <c r="BS113">
        <v>406</v>
      </c>
      <c r="BT113" s="159">
        <v>42492</v>
      </c>
      <c r="BU113">
        <v>6</v>
      </c>
      <c r="BV113">
        <v>4</v>
      </c>
      <c r="BW113">
        <v>39</v>
      </c>
      <c r="BX113">
        <v>58</v>
      </c>
      <c r="BY113">
        <v>649</v>
      </c>
      <c r="BZ113">
        <v>692</v>
      </c>
      <c r="CA113">
        <v>24</v>
      </c>
      <c r="CB113">
        <v>16</v>
      </c>
      <c r="CC113">
        <v>43</v>
      </c>
      <c r="CD113">
        <v>85</v>
      </c>
      <c r="CE113">
        <v>95</v>
      </c>
      <c r="CF113">
        <v>85</v>
      </c>
      <c r="CG113">
        <v>90</v>
      </c>
      <c r="CH113">
        <v>84</v>
      </c>
      <c r="CI113">
        <v>4647</v>
      </c>
      <c r="CJ113">
        <v>2.375</v>
      </c>
      <c r="CK113">
        <v>6</v>
      </c>
      <c r="CL113">
        <v>3</v>
      </c>
      <c r="ET113" s="161">
        <v>0</v>
      </c>
      <c r="EU113" s="161">
        <v>0</v>
      </c>
      <c r="EV113" s="161">
        <v>0</v>
      </c>
      <c r="EW113" s="161">
        <v>0</v>
      </c>
      <c r="EX113" s="161">
        <v>0</v>
      </c>
      <c r="EY113" s="161">
        <v>0</v>
      </c>
      <c r="EZ113" s="161">
        <v>0</v>
      </c>
      <c r="FA113" s="161">
        <v>0</v>
      </c>
      <c r="FB113" s="161">
        <v>0</v>
      </c>
      <c r="FC113" s="161">
        <v>0</v>
      </c>
      <c r="FD113" s="161">
        <v>0</v>
      </c>
      <c r="FE113" s="161">
        <v>0</v>
      </c>
      <c r="HN113" s="161" t="s">
        <v>901</v>
      </c>
      <c r="HO113" s="159">
        <v>42243</v>
      </c>
      <c r="HP113" s="159">
        <v>42499</v>
      </c>
      <c r="HQ113" s="161">
        <v>3</v>
      </c>
      <c r="HR113" s="159">
        <v>42243</v>
      </c>
      <c r="HS113" s="161" t="s">
        <v>872</v>
      </c>
      <c r="HT113" s="161" t="s">
        <v>873</v>
      </c>
      <c r="HU113" s="161">
        <v>48</v>
      </c>
      <c r="HV113" s="161">
        <v>21</v>
      </c>
      <c r="HW113" s="161">
        <v>0</v>
      </c>
      <c r="HX113" s="159">
        <v>42345</v>
      </c>
      <c r="HY113" s="161" t="s">
        <v>874</v>
      </c>
      <c r="HZ113" s="161" t="s">
        <v>873</v>
      </c>
      <c r="IA113" s="161">
        <v>49</v>
      </c>
      <c r="IB113" s="161">
        <v>20</v>
      </c>
      <c r="IC113" s="161">
        <v>0</v>
      </c>
      <c r="ID113" s="159">
        <v>42499</v>
      </c>
      <c r="IE113" s="161" t="s">
        <v>879</v>
      </c>
      <c r="IF113" s="161" t="s">
        <v>882</v>
      </c>
      <c r="IG113" s="161">
        <v>49</v>
      </c>
      <c r="IH113" s="161">
        <v>23</v>
      </c>
      <c r="II113" s="161">
        <v>0</v>
      </c>
      <c r="JB113" s="161" t="s">
        <v>901</v>
      </c>
      <c r="JC113" s="161">
        <v>5</v>
      </c>
      <c r="JD113" s="161">
        <v>4</v>
      </c>
      <c r="JE113" s="161">
        <v>4</v>
      </c>
      <c r="JF113" s="161">
        <v>2057</v>
      </c>
      <c r="JG113" s="159">
        <v>42499</v>
      </c>
      <c r="JH113" s="161">
        <v>406</v>
      </c>
      <c r="JI113" s="159">
        <v>42243</v>
      </c>
      <c r="JJ113" s="161">
        <v>185</v>
      </c>
      <c r="JK113" s="161">
        <v>2</v>
      </c>
      <c r="JL113" s="159">
        <v>42345</v>
      </c>
      <c r="JM113" s="161">
        <v>291</v>
      </c>
      <c r="JN113" s="161">
        <v>9</v>
      </c>
      <c r="JO113" s="159">
        <v>42499</v>
      </c>
      <c r="JP113" s="161">
        <v>406</v>
      </c>
      <c r="JQ113" s="161">
        <v>15</v>
      </c>
      <c r="MN113" t="str">
        <f t="shared" si="87"/>
        <v>NoNoNoYesYesNo</v>
      </c>
      <c r="MO113" t="str">
        <f>IF(AND(MN113="NoNoNoNoNoNo",JI113=""),"No Programs",VLOOKUP(MN113,Lookups!$DA$4:$DB$67,2,FALSE))</f>
        <v>System 44 Only</v>
      </c>
      <c r="MP113">
        <f t="shared" si="88"/>
        <v>0</v>
      </c>
      <c r="MQ113" t="str">
        <f t="shared" si="89"/>
        <v>System 44 User</v>
      </c>
      <c r="MR113" t="str">
        <f>Directions!$D$3</f>
        <v>Usage</v>
      </c>
      <c r="MS113" t="str">
        <f>VLOOKUP(MQ113,Lookups!$CU$71:$CV$80,2,FALSE)</f>
        <v>System 44 Record</v>
      </c>
      <c r="MT113">
        <f t="shared" si="90"/>
        <v>1</v>
      </c>
      <c r="MU113">
        <f t="shared" si="91"/>
        <v>1</v>
      </c>
      <c r="MV113">
        <f t="shared" si="92"/>
        <v>1</v>
      </c>
      <c r="MW113">
        <f t="shared" si="93"/>
        <v>1</v>
      </c>
      <c r="MX113">
        <f t="shared" si="94"/>
        <v>36.571428571428569</v>
      </c>
      <c r="MY113" t="str">
        <f t="shared" si="95"/>
        <v>Not Used</v>
      </c>
      <c r="MZ113">
        <f t="shared" si="96"/>
        <v>0</v>
      </c>
      <c r="NA113" t="str">
        <f t="shared" si="97"/>
        <v>Not Available</v>
      </c>
      <c r="NB113" t="str">
        <f t="shared" si="98"/>
        <v>Not Available</v>
      </c>
      <c r="NC113" t="str">
        <f t="shared" si="99"/>
        <v>4 Not Indicated</v>
      </c>
      <c r="ND113" t="str">
        <f t="shared" si="100"/>
        <v>4 Not Indicated</v>
      </c>
      <c r="NE113" t="str">
        <f t="shared" si="101"/>
        <v>4 Not Indicated</v>
      </c>
      <c r="NF113" t="str">
        <f t="shared" si="102"/>
        <v>4 Not Indicated</v>
      </c>
      <c r="NG113" t="str">
        <f t="shared" si="103"/>
        <v>4 Not Indicated</v>
      </c>
      <c r="NH113" s="159">
        <f t="shared" si="104"/>
        <v>42499</v>
      </c>
      <c r="NI113">
        <f t="shared" si="105"/>
        <v>406</v>
      </c>
      <c r="NJ113" s="159">
        <f t="shared" si="106"/>
        <v>42499</v>
      </c>
      <c r="NK113">
        <f t="shared" si="107"/>
        <v>406</v>
      </c>
      <c r="NL113">
        <f t="shared" si="108"/>
        <v>36.571428571428569</v>
      </c>
      <c r="NM113">
        <f t="shared" si="109"/>
        <v>1</v>
      </c>
      <c r="NN113">
        <f>IF(OR(E113="PK",E113="K",JJ113=""),"Null",INDEX(Lookups!$EZ$4:$FW$18,MATCH($JJ113,Lookups!$EY$4:$EY$18,1),MATCH($E113,Lookups!$EZ$3:$FW$3,0)))</f>
        <v>235</v>
      </c>
      <c r="NO113">
        <f>IF(OR(E113="PK",E113="K",JJ113=""),"Null",INDEX(Lookups!$EZ$4:$FW$18,MATCH($JJ113,Lookups!$EY$4:$EY$18,1),MATCH($E113,Lookups!$EZ$3:$FW$3,0) + 1))</f>
        <v>335</v>
      </c>
      <c r="NP113">
        <f t="shared" si="110"/>
        <v>470</v>
      </c>
      <c r="NQ113" t="str">
        <f t="shared" si="111"/>
        <v>PI is Recommended</v>
      </c>
      <c r="NR113" t="str">
        <f t="shared" si="112"/>
        <v>No PI Needed</v>
      </c>
      <c r="NS113" t="str">
        <f t="shared" si="113"/>
        <v>BR to 199L</v>
      </c>
      <c r="NT113" t="str">
        <f t="shared" si="114"/>
        <v>400L to 599L</v>
      </c>
      <c r="NU113" t="str">
        <f t="shared" si="115"/>
        <v>400L to 599L</v>
      </c>
      <c r="NV113" s="183" t="str">
        <f t="array" ref="NV113">IF($NL113="No RI Tests","No RI Tests",VLOOKUP(IF(AND(E113="K",JJ113&lt;280),3,IF(AND(E113="K",JJ113&gt;=280),4,MAX(IF(E113=Lookups!$DF$6:$DF$99,IF(JJ113&gt;=Lookups!$DG$6:$DG$99,Lookups!$DH$6:$DH$99))))),Lookups!$DE$104:$DG$108,2,FALSE))</f>
        <v>1 Below Basic</v>
      </c>
      <c r="NW113" s="161" t="str">
        <f t="array" ref="NW113">IF($NL113="No RI Tests","No RI Tests",VLOOKUP(IF(AND(E113="K",JH113&lt;280),3,IF(AND(E113="K",JH113&gt;=280),4,MAX(IF(E113=Lookups!$DF$6:$DF$99,IF(NI113&gt;=Lookups!$DG$6:$DG$99,Lookups!$DH$6:$DH$99))))),Lookups!$DE$104:$DG$108,2,FALSE))</f>
        <v>1 Below Basic</v>
      </c>
      <c r="NX113" s="161" t="str">
        <f t="array" ref="NX113">IF($NL113="No RI Tests","No RI Tests",VLOOKUP(IF(AND(E113="K",NK113&lt;280),3,IF(AND(E113="K",NK113&gt;=280),4,MAX(IF(E113=Lookups!$DF$6:$DF$99,IF(NK113&gt;=Lookups!$DG$6:$DG$99,Lookups!$DH$6:$DH$99))))),Lookups!$DE$104:$DG$108,2,FALSE))</f>
        <v>1 Below Basic</v>
      </c>
      <c r="NY113">
        <f t="shared" si="116"/>
        <v>1</v>
      </c>
      <c r="NZ113">
        <f t="shared" si="117"/>
        <v>0</v>
      </c>
      <c r="OA113" t="str">
        <f t="shared" si="118"/>
        <v>Maintained Performance Level</v>
      </c>
      <c r="OB113" s="161" t="str">
        <f t="array" ref="OB113">IF($NL113="No RI Tests","No RI Tests",IF(E113="K","N/A",VLOOKUP(MAX(IF(E113=Lookups!$DF$6:$DF$99,IF(JJ113&gt;=Lookups!$DG$6:$DG$99,Lookups!$DI$6:$DI$99))),Lookups!$DE$104:$DG$108,3,FALSE)))</f>
        <v>1 Limited</v>
      </c>
      <c r="OC113" s="161" t="str">
        <f t="array" ref="OC113">IF($NL113="No RI Tests","No RI Tests",IF(E113="K","N/A",VLOOKUP(MAX(IF(E113=Lookups!$DF$6:$DF$99,IF(NI113&gt;=Lookups!$DG$6:$DG$99,Lookups!$DI$6:$DI$99))),Lookups!$DE$104:$DG$108,3,FALSE)))</f>
        <v>1 Limited</v>
      </c>
      <c r="OD113" s="161" t="str">
        <f t="array" ref="OD113">IF($NL113="No RI Tests","No RI Tests",IF(E113="K","N/A",VLOOKUP(MAX(IF(E113=Lookups!$DF$6:$DF$99,IF(NK113&gt;=Lookups!$DG$6:$DG$99,Lookups!$DI$6:$DI$99))),Lookups!$DE$104:$DG$108,3,FALSE)))</f>
        <v>1 Limited</v>
      </c>
      <c r="OE113">
        <f t="shared" si="119"/>
        <v>1</v>
      </c>
      <c r="OF113">
        <f t="shared" si="120"/>
        <v>0</v>
      </c>
      <c r="OG113" t="str">
        <f t="shared" si="121"/>
        <v>Maintained Performance Level</v>
      </c>
      <c r="OH113">
        <f t="shared" si="122"/>
        <v>221</v>
      </c>
      <c r="OI113">
        <f t="shared" si="123"/>
        <v>1</v>
      </c>
      <c r="OJ113">
        <f t="shared" si="124"/>
        <v>0</v>
      </c>
      <c r="OK113">
        <f t="shared" si="125"/>
        <v>0</v>
      </c>
      <c r="OL113">
        <f t="shared" si="126"/>
        <v>0.77543859649122804</v>
      </c>
      <c r="OM113" t="str">
        <f t="shared" si="127"/>
        <v>Fall Administration</v>
      </c>
      <c r="ON113" t="str">
        <f t="shared" si="128"/>
        <v>Winter Administration</v>
      </c>
      <c r="OO113" t="str">
        <f t="shared" si="129"/>
        <v>Fall to Winter RI</v>
      </c>
      <c r="OP113" t="str">
        <f ca="1">IF(AND(HR113&lt;&gt;"",JJ113&lt;600),IF(HT113="Advancing","Tier 2","Tier 3"),IF(JI113="","Null",IF(OR(E113="K",E113&lt;3),"FRA Recommended",IF(JJ113&gt;=IF(E113&lt;6,400,600),IF(JJ113&lt;VLOOKUP(E113,Lookups!$AP$3:$AR$16,3,FALSE),"Tier 2","Core"),IF(JJ113&lt;400,IF(RAND()&lt;0.81,"Tier 3","Tier 2"),IF(RAND()&lt;0.51,"Tier 3","Tier 2"))))))</f>
        <v>Tier 3</v>
      </c>
      <c r="OQ113" t="str">
        <f t="shared" si="130"/>
        <v>Average Reading Invt. Under 15 Minutes Long</v>
      </c>
      <c r="OR113">
        <f t="shared" si="131"/>
        <v>0</v>
      </c>
      <c r="OS113" t="str">
        <f t="shared" si="132"/>
        <v>Null</v>
      </c>
      <c r="OT113">
        <f t="shared" si="133"/>
        <v>221</v>
      </c>
      <c r="OU113" s="159">
        <f t="shared" si="134"/>
        <v>42499</v>
      </c>
      <c r="OV113" t="str">
        <f t="shared" si="135"/>
        <v>Form 3</v>
      </c>
      <c r="OW113" t="str">
        <f t="shared" si="136"/>
        <v>Advancing</v>
      </c>
      <c r="OX113">
        <f t="shared" si="137"/>
        <v>49</v>
      </c>
      <c r="OY113">
        <f t="shared" si="138"/>
        <v>23</v>
      </c>
      <c r="OZ113">
        <f t="shared" si="139"/>
        <v>0</v>
      </c>
      <c r="PA113" s="159">
        <f t="shared" si="140"/>
        <v>42499</v>
      </c>
      <c r="PB113" t="str">
        <f t="shared" si="141"/>
        <v>Form 3</v>
      </c>
      <c r="PC113" t="str">
        <f t="shared" si="142"/>
        <v>Advancing</v>
      </c>
      <c r="PD113">
        <f t="shared" si="143"/>
        <v>49</v>
      </c>
      <c r="PE113">
        <f t="shared" si="144"/>
        <v>23</v>
      </c>
      <c r="PF113">
        <f t="shared" si="145"/>
        <v>0</v>
      </c>
      <c r="PG113">
        <f t="shared" si="146"/>
        <v>36.571428571428569</v>
      </c>
      <c r="PH113">
        <f t="shared" si="147"/>
        <v>1</v>
      </c>
      <c r="PI113">
        <f t="shared" si="148"/>
        <v>1</v>
      </c>
      <c r="PJ113">
        <f t="shared" si="149"/>
        <v>48</v>
      </c>
      <c r="PK113">
        <f>IF(HR113="","Null",IF(E113&lt;3,"Null",IF(HU113=0,0,IF(HS113="Form 1",VLOOKUP(HU113,Lookups!$BE$3:$BP$63,E113,FALSE),IF(HS113="Form 2",VLOOKUP(HU113,Lookups!$BE$67:$BP$127,E113,FALSE),VLOOKUP(HU113,Lookups!$BE$130:$BP$190,E113,FALSE))))))</f>
        <v>44</v>
      </c>
      <c r="PL113">
        <f t="shared" si="150"/>
        <v>49</v>
      </c>
      <c r="PM113">
        <f>IF($PH113=0,"Null",IF(E113&lt;3,"Null",IF(OX113=0,0,IF(OV113="Form 1",VLOOKUP(OX113,Lookups!$BE$3:$BP$63,E113,FALSE),IF(OV113="Form 2",VLOOKUP(OX113,Lookups!$BE$67:$BP$127,E113,FALSE),VLOOKUP(OX113,Lookups!$BE$130:$BP$190,E113,FALSE))))))</f>
        <v>28</v>
      </c>
      <c r="PN113">
        <f t="shared" si="151"/>
        <v>1</v>
      </c>
      <c r="PO113">
        <f t="shared" si="152"/>
        <v>1</v>
      </c>
      <c r="PP113">
        <f t="shared" si="153"/>
        <v>21</v>
      </c>
      <c r="PQ113">
        <f>IF(HR113="","Null",IF(E113&lt;3,"Null",IF(HV113=0,0,IF(HS113="Form 1",VLOOKUP(HV113,Lookups!$BR$3:$CC$63,E113,FALSE),IF(HS113="Form 2",VLOOKUP(HV113,Lookups!$BR$67:$CC$127,E113,FALSE),VLOOKUP(HV113,Lookups!$BR$130:$CC$190,E113,FALSE))))))</f>
        <v>48</v>
      </c>
      <c r="PR113">
        <f t="shared" si="154"/>
        <v>23</v>
      </c>
      <c r="PS113">
        <f>IF(HR113="","Null",IF(E113&lt;3,"Null",IF(OY113=0,0,IF(OW113="Form 1",VLOOKUP(OY113,Lookups!$BR$3:$CC$63,E113,FALSE),IF(OW113="Form 2",VLOOKUP(OY113,Lookups!$BR$67:$CC$127,E113,FALSE),VLOOKUP(OY113,Lookups!$BR$130:$CC$190,E113,FALSE))))))</f>
        <v>46</v>
      </c>
      <c r="PT113">
        <f t="shared" si="155"/>
        <v>2</v>
      </c>
      <c r="PU113">
        <f t="shared" si="156"/>
        <v>0</v>
      </c>
      <c r="PV113">
        <f t="shared" si="157"/>
        <v>1</v>
      </c>
      <c r="PW113" t="str">
        <f t="shared" si="158"/>
        <v>Fall to Spring PI Administration</v>
      </c>
      <c r="PX113">
        <f t="shared" si="159"/>
        <v>0</v>
      </c>
      <c r="PY113">
        <f t="shared" si="160"/>
        <v>1</v>
      </c>
      <c r="PZ113" t="str">
        <f t="shared" si="161"/>
        <v>40 to 59 Sessions</v>
      </c>
      <c r="QA113" t="str">
        <f t="shared" si="162"/>
        <v>Series 4</v>
      </c>
      <c r="QB113" t="str">
        <f t="shared" si="163"/>
        <v>In Series 5 to 8</v>
      </c>
      <c r="QC113" t="str">
        <f>IF($MS113="System 44 Record",IF(BQ113&lt;MEDIAN(Directions!$F$3,Directions!$F$6),"Mid-Year Exited Student","Full Year Participant")&amp;IF(BP113&lt;Directions!$F$3,", Started Prior Year",", Started This Year"),"Null")</f>
        <v>Full Year Participant, Started This Year</v>
      </c>
      <c r="QD113">
        <f t="shared" si="164"/>
        <v>1</v>
      </c>
      <c r="QE113">
        <f t="shared" si="165"/>
        <v>0</v>
      </c>
      <c r="QF113">
        <f t="shared" si="166"/>
        <v>1</v>
      </c>
      <c r="QG113">
        <f t="shared" si="167"/>
        <v>0</v>
      </c>
      <c r="QH113">
        <f t="shared" si="168"/>
        <v>0</v>
      </c>
      <c r="QI113">
        <f t="shared" si="169"/>
        <v>0</v>
      </c>
      <c r="QJ113" t="str">
        <f t="shared" si="170"/>
        <v>RC! Only</v>
      </c>
      <c r="QK113" t="str">
        <f t="shared" si="171"/>
        <v>Null</v>
      </c>
      <c r="QL113" t="str">
        <f t="shared" si="172"/>
        <v>Null</v>
      </c>
      <c r="QM113" t="str">
        <f>IF($MS113="READ 180 Record",IF(AQ113="","Null",VLOOKUP(JJ113,Lookups!$DX$3:$EB$2054,AN113+1,FALSE)),"Null")</f>
        <v>Null</v>
      </c>
      <c r="QN113" t="str">
        <f t="shared" si="173"/>
        <v>Null</v>
      </c>
    </row>
    <row r="114" spans="1:456" x14ac:dyDescent="0.25">
      <c r="A114" s="161" t="s">
        <v>1447</v>
      </c>
      <c r="B114" s="161" t="s">
        <v>1447</v>
      </c>
      <c r="C114" s="161" t="s">
        <v>1447</v>
      </c>
      <c r="D114" s="161" t="s">
        <v>1447</v>
      </c>
      <c r="E114" s="161">
        <v>10</v>
      </c>
      <c r="F114" s="161" t="s">
        <v>1447</v>
      </c>
      <c r="G114" s="161" t="s">
        <v>880</v>
      </c>
      <c r="H114" s="161" t="s">
        <v>881</v>
      </c>
      <c r="K114" s="161">
        <v>0</v>
      </c>
      <c r="L114" s="161">
        <v>0</v>
      </c>
      <c r="M114" s="161">
        <v>0</v>
      </c>
      <c r="N114" s="161">
        <v>0</v>
      </c>
      <c r="O114" s="161">
        <v>0</v>
      </c>
      <c r="P114" s="161">
        <v>0</v>
      </c>
      <c r="Q114" s="161">
        <v>0</v>
      </c>
      <c r="R114" s="161">
        <v>0</v>
      </c>
      <c r="S114" s="161">
        <v>0</v>
      </c>
      <c r="T114" s="161">
        <v>0</v>
      </c>
      <c r="U114" s="161">
        <v>0</v>
      </c>
      <c r="V114" s="161">
        <v>0</v>
      </c>
      <c r="W114" s="161">
        <v>0</v>
      </c>
      <c r="X114" s="161">
        <v>0</v>
      </c>
      <c r="AB114" s="161" t="s">
        <v>242</v>
      </c>
      <c r="AC114" s="161" t="s">
        <v>242</v>
      </c>
      <c r="AD114" s="161" t="s">
        <v>242</v>
      </c>
      <c r="AE114" s="161" t="s">
        <v>242</v>
      </c>
      <c r="AF114" s="161" t="s">
        <v>242</v>
      </c>
      <c r="AG114" s="161" t="s">
        <v>242</v>
      </c>
      <c r="AH114" s="161" t="s">
        <v>242</v>
      </c>
      <c r="AI114" s="161">
        <v>20150801</v>
      </c>
      <c r="AJ114" s="161">
        <v>20160525</v>
      </c>
      <c r="AK114" s="161" t="s">
        <v>869</v>
      </c>
      <c r="AL114" t="s">
        <v>1078</v>
      </c>
      <c r="BN114" t="s">
        <v>1079</v>
      </c>
      <c r="ET114" s="161">
        <v>0</v>
      </c>
      <c r="EU114" s="161">
        <v>0</v>
      </c>
      <c r="EV114" s="161">
        <v>0</v>
      </c>
      <c r="EW114" s="161">
        <v>0</v>
      </c>
      <c r="EX114" s="161">
        <v>0</v>
      </c>
      <c r="EY114" s="161">
        <v>0</v>
      </c>
      <c r="EZ114" s="161">
        <v>0</v>
      </c>
      <c r="FA114" s="161">
        <v>0</v>
      </c>
      <c r="FB114" s="161">
        <v>0</v>
      </c>
      <c r="FC114" s="161">
        <v>0</v>
      </c>
      <c r="FD114" s="161">
        <v>0</v>
      </c>
      <c r="FE114" s="161">
        <v>0</v>
      </c>
      <c r="HN114" s="161" t="s">
        <v>881</v>
      </c>
      <c r="JB114" s="161" t="s">
        <v>881</v>
      </c>
      <c r="JC114" s="161">
        <v>0</v>
      </c>
      <c r="JD114" s="161">
        <v>0</v>
      </c>
      <c r="JE114" s="161">
        <v>0</v>
      </c>
      <c r="JF114" s="161">
        <v>0</v>
      </c>
      <c r="MN114" t="str">
        <f t="shared" si="87"/>
        <v>NoNoNoNoNoNo</v>
      </c>
      <c r="MO114" t="str">
        <f>IF(AND(MN114="NoNoNoNoNoNo",JI114=""),"No Programs",VLOOKUP(MN114,Lookups!$DA$4:$DB$67,2,FALSE))</f>
        <v>No Programs</v>
      </c>
      <c r="MP114">
        <f t="shared" si="88"/>
        <v>0</v>
      </c>
      <c r="MQ114" t="str">
        <f t="shared" si="89"/>
        <v>No Program Use</v>
      </c>
      <c r="MR114" t="str">
        <f>Directions!$D$3</f>
        <v>Usage</v>
      </c>
      <c r="MS114" t="str">
        <f>VLOOKUP(MQ114,Lookups!$CU$71:$CV$80,2,FALSE)</f>
        <v>Exclude</v>
      </c>
      <c r="MT114">
        <f t="shared" si="90"/>
        <v>0</v>
      </c>
      <c r="MU114">
        <f t="shared" si="91"/>
        <v>0</v>
      </c>
      <c r="MV114">
        <f t="shared" si="92"/>
        <v>0</v>
      </c>
      <c r="MW114">
        <f t="shared" si="93"/>
        <v>0</v>
      </c>
      <c r="MX114">
        <f t="shared" si="94"/>
        <v>0</v>
      </c>
      <c r="MY114" t="str">
        <f t="shared" si="95"/>
        <v>Not Used</v>
      </c>
      <c r="MZ114">
        <f t="shared" si="96"/>
        <v>0</v>
      </c>
      <c r="NA114" t="str">
        <f t="shared" si="97"/>
        <v>Not Available</v>
      </c>
      <c r="NB114" t="str">
        <f t="shared" si="98"/>
        <v>Not Available</v>
      </c>
      <c r="NC114" t="str">
        <f t="shared" si="99"/>
        <v>4 Not Indicated</v>
      </c>
      <c r="ND114" t="str">
        <f t="shared" si="100"/>
        <v>4 Not Indicated</v>
      </c>
      <c r="NE114" t="str">
        <f t="shared" si="101"/>
        <v>4 Not Indicated</v>
      </c>
      <c r="NF114" t="str">
        <f t="shared" si="102"/>
        <v>4 Not Indicated</v>
      </c>
      <c r="NG114" t="str">
        <f t="shared" si="103"/>
        <v>4 Not Indicated</v>
      </c>
      <c r="NH114" s="159" t="str">
        <f t="shared" si="104"/>
        <v>Null</v>
      </c>
      <c r="NI114" t="str">
        <f t="shared" si="105"/>
        <v>Null</v>
      </c>
      <c r="NJ114" s="159" t="str">
        <f t="shared" si="106"/>
        <v>Null</v>
      </c>
      <c r="NK114" t="str">
        <f t="shared" si="107"/>
        <v>Null</v>
      </c>
      <c r="NL114" t="str">
        <f t="shared" si="108"/>
        <v>No RI Tests</v>
      </c>
      <c r="NM114">
        <f t="shared" si="109"/>
        <v>0</v>
      </c>
      <c r="NN114" t="str">
        <f>IF(OR(E114="PK",E114="K",JJ114=""),"Null",INDEX(Lookups!$EZ$4:$FW$18,MATCH($JJ114,Lookups!$EY$4:$EY$18,1),MATCH($E114,Lookups!$EZ$3:$FW$3,0)))</f>
        <v>Null</v>
      </c>
      <c r="NO114" t="str">
        <f>IF(OR(E114="PK",E114="K",JJ114=""),"Null",INDEX(Lookups!$EZ$4:$FW$18,MATCH($JJ114,Lookups!$EY$4:$EY$18,1),MATCH($E114,Lookups!$EZ$3:$FW$3,0) + 1))</f>
        <v>Null</v>
      </c>
      <c r="NP114" t="str">
        <f t="shared" si="110"/>
        <v>Null</v>
      </c>
      <c r="NQ114" t="str">
        <f t="shared" si="111"/>
        <v>Null</v>
      </c>
      <c r="NR114" t="str">
        <f t="shared" si="112"/>
        <v>Null</v>
      </c>
      <c r="NS114" t="str">
        <f t="shared" si="113"/>
        <v>No RI Tests</v>
      </c>
      <c r="NT114" t="str">
        <f t="shared" si="114"/>
        <v>No RI Tests</v>
      </c>
      <c r="NU114" t="str">
        <f t="shared" si="115"/>
        <v>No RI Tests</v>
      </c>
      <c r="NV114" s="183" t="str">
        <f t="array" ref="NV114">IF($NL114="No RI Tests","No RI Tests",VLOOKUP(IF(AND(E114="K",JJ114&lt;280),3,IF(AND(E114="K",JJ114&gt;=280),4,MAX(IF(E114=Lookups!$DF$6:$DF$99,IF(JJ114&gt;=Lookups!$DG$6:$DG$99,Lookups!$DH$6:$DH$99))))),Lookups!$DE$104:$DG$108,2,FALSE))</f>
        <v>No RI Tests</v>
      </c>
      <c r="NW114" s="161" t="str">
        <f t="array" ref="NW114">IF($NL114="No RI Tests","No RI Tests",VLOOKUP(IF(AND(E114="K",JH114&lt;280),3,IF(AND(E114="K",JH114&gt;=280),4,MAX(IF(E114=Lookups!$DF$6:$DF$99,IF(NI114&gt;=Lookups!$DG$6:$DG$99,Lookups!$DH$6:$DH$99))))),Lookups!$DE$104:$DG$108,2,FALSE))</f>
        <v>No RI Tests</v>
      </c>
      <c r="NX114" s="161" t="str">
        <f t="array" ref="NX114">IF($NL114="No RI Tests","No RI Tests",VLOOKUP(IF(AND(E114="K",NK114&lt;280),3,IF(AND(E114="K",NK114&gt;=280),4,MAX(IF(E114=Lookups!$DF$6:$DF$99,IF(NK114&gt;=Lookups!$DG$6:$DG$99,Lookups!$DH$6:$DH$99))))),Lookups!$DE$104:$DG$108,2,FALSE))</f>
        <v>No RI Tests</v>
      </c>
      <c r="NY114" t="str">
        <f t="shared" si="116"/>
        <v>Null</v>
      </c>
      <c r="NZ114" t="str">
        <f t="shared" si="117"/>
        <v>Null</v>
      </c>
      <c r="OA114" t="str">
        <f t="shared" si="118"/>
        <v>No RI for Comparison</v>
      </c>
      <c r="OB114" s="161" t="str">
        <f t="array" ref="OB114">IF($NL114="No RI Tests","No RI Tests",IF(E114="K","N/A",VLOOKUP(MAX(IF(E114=Lookups!$DF$6:$DF$99,IF(JJ114&gt;=Lookups!$DG$6:$DG$99,Lookups!$DI$6:$DI$99))),Lookups!$DE$104:$DG$108,3,FALSE)))</f>
        <v>No RI Tests</v>
      </c>
      <c r="OC114" s="161" t="str">
        <f t="array" ref="OC114">IF($NL114="No RI Tests","No RI Tests",IF(E114="K","N/A",VLOOKUP(MAX(IF(E114=Lookups!$DF$6:$DF$99,IF(NI114&gt;=Lookups!$DG$6:$DG$99,Lookups!$DI$6:$DI$99))),Lookups!$DE$104:$DG$108,3,FALSE)))</f>
        <v>No RI Tests</v>
      </c>
      <c r="OD114" s="161" t="str">
        <f t="array" ref="OD114">IF($NL114="No RI Tests","No RI Tests",IF(E114="K","N/A",VLOOKUP(MAX(IF(E114=Lookups!$DF$6:$DF$99,IF(NK114&gt;=Lookups!$DG$6:$DG$99,Lookups!$DI$6:$DI$99))),Lookups!$DE$104:$DG$108,3,FALSE)))</f>
        <v>No RI Tests</v>
      </c>
      <c r="OE114" t="str">
        <f t="shared" si="119"/>
        <v>Null</v>
      </c>
      <c r="OF114" t="str">
        <f t="shared" si="120"/>
        <v>Null</v>
      </c>
      <c r="OG114" t="str">
        <f t="shared" si="121"/>
        <v>No RI for Comparison</v>
      </c>
      <c r="OH114" t="str">
        <f t="shared" si="122"/>
        <v>Null</v>
      </c>
      <c r="OI114" t="str">
        <f t="shared" si="123"/>
        <v>Null</v>
      </c>
      <c r="OJ114" t="str">
        <f t="shared" si="124"/>
        <v>Null</v>
      </c>
      <c r="OK114" t="str">
        <f t="shared" si="125"/>
        <v>Null</v>
      </c>
      <c r="OL114" t="str">
        <f t="shared" si="126"/>
        <v>Null</v>
      </c>
      <c r="OM114" t="str">
        <f t="shared" si="127"/>
        <v>Null</v>
      </c>
      <c r="ON114" t="str">
        <f t="shared" si="128"/>
        <v>Null</v>
      </c>
      <c r="OO114" t="str">
        <f t="shared" si="129"/>
        <v>Null RI</v>
      </c>
      <c r="OP114" t="str">
        <f ca="1">IF(AND(HR114&lt;&gt;"",JJ114&lt;600),IF(HT114="Advancing","Tier 2","Tier 3"),IF(JI114="","Null",IF(OR(E114="K",E114&lt;3),"FRA Recommended",IF(JJ114&gt;=IF(E114&lt;6,400,600),IF(JJ114&lt;VLOOKUP(E114,Lookups!$AP$3:$AR$16,3,FALSE),"Tier 2","Core"),IF(JJ114&lt;400,IF(RAND()&lt;0.81,"Tier 3","Tier 2"),IF(RAND()&lt;0.51,"Tier 3","Tier 2"))))))</f>
        <v>Null</v>
      </c>
      <c r="OQ114" t="str">
        <f t="shared" si="130"/>
        <v>Null</v>
      </c>
      <c r="OR114" t="str">
        <f t="shared" si="131"/>
        <v>Null</v>
      </c>
      <c r="OS114" t="str">
        <f t="shared" si="132"/>
        <v>Null</v>
      </c>
      <c r="OT114" t="str">
        <f t="shared" si="133"/>
        <v>No RI Tests</v>
      </c>
      <c r="OU114" s="159" t="str">
        <f t="shared" si="134"/>
        <v>No PI Tests</v>
      </c>
      <c r="OV114" t="str">
        <f t="shared" si="135"/>
        <v>No PI Tests</v>
      </c>
      <c r="OW114" t="str">
        <f t="shared" si="136"/>
        <v>No PI Tests</v>
      </c>
      <c r="OX114" t="str">
        <f t="shared" si="137"/>
        <v>No PI Tests</v>
      </c>
      <c r="OY114" t="str">
        <f t="shared" si="138"/>
        <v>No PI Tests</v>
      </c>
      <c r="OZ114" t="str">
        <f t="shared" si="139"/>
        <v>No PI Tests</v>
      </c>
      <c r="PA114" s="159" t="str">
        <f t="shared" si="140"/>
        <v>No PI Tests</v>
      </c>
      <c r="PB114" t="str">
        <f t="shared" si="141"/>
        <v>No PI Tests</v>
      </c>
      <c r="PC114" t="str">
        <f t="shared" si="142"/>
        <v>No PI Tests</v>
      </c>
      <c r="PD114" t="str">
        <f t="shared" si="143"/>
        <v>No PI Tests</v>
      </c>
      <c r="PE114" t="str">
        <f t="shared" si="144"/>
        <v>No PI Tests</v>
      </c>
      <c r="PF114" t="str">
        <f t="shared" si="145"/>
        <v>No PI Tests</v>
      </c>
      <c r="PG114" t="str">
        <f t="shared" si="146"/>
        <v>No PI Tests</v>
      </c>
      <c r="PH114">
        <f t="shared" si="147"/>
        <v>0</v>
      </c>
      <c r="PI114">
        <f t="shared" si="148"/>
        <v>0</v>
      </c>
      <c r="PJ114" t="str">
        <f t="shared" si="149"/>
        <v>Null</v>
      </c>
      <c r="PK114" t="str">
        <f>IF(HR114="","Null",IF(E114&lt;3,"Null",IF(HU114=0,0,IF(HS114="Form 1",VLOOKUP(HU114,Lookups!$BE$3:$BP$63,E114,FALSE),IF(HS114="Form 2",VLOOKUP(HU114,Lookups!$BE$67:$BP$127,E114,FALSE),VLOOKUP(HU114,Lookups!$BE$130:$BP$190,E114,FALSE))))))</f>
        <v>Null</v>
      </c>
      <c r="PL114" t="str">
        <f t="shared" si="150"/>
        <v>Null</v>
      </c>
      <c r="PM114" t="str">
        <f>IF($PH114=0,"Null",IF(E114&lt;3,"Null",IF(OX114=0,0,IF(OV114="Form 1",VLOOKUP(OX114,Lookups!$BE$3:$BP$63,E114,FALSE),IF(OV114="Form 2",VLOOKUP(OX114,Lookups!$BE$67:$BP$127,E114,FALSE),VLOOKUP(OX114,Lookups!$BE$130:$BP$190,E114,FALSE))))))</f>
        <v>Null</v>
      </c>
      <c r="PN114" t="str">
        <f t="shared" si="151"/>
        <v>Null</v>
      </c>
      <c r="PO114" t="str">
        <f t="shared" si="152"/>
        <v>Null</v>
      </c>
      <c r="PP114" t="str">
        <f t="shared" si="153"/>
        <v>Null</v>
      </c>
      <c r="PQ114" t="str">
        <f>IF(HR114="","Null",IF(E114&lt;3,"Null",IF(HV114=0,0,IF(HS114="Form 1",VLOOKUP(HV114,Lookups!$BR$3:$CC$63,E114,FALSE),IF(HS114="Form 2",VLOOKUP(HV114,Lookups!$BR$67:$CC$127,E114,FALSE),VLOOKUP(HV114,Lookups!$BR$130:$CC$190,E114,FALSE))))))</f>
        <v>Null</v>
      </c>
      <c r="PR114" t="str">
        <f t="shared" si="154"/>
        <v>Null</v>
      </c>
      <c r="PS114" t="str">
        <f>IF(HR114="","Null",IF(E114&lt;3,"Null",IF(OY114=0,0,IF(OW114="Form 1",VLOOKUP(OY114,Lookups!$BR$3:$CC$63,E114,FALSE),IF(OW114="Form 2",VLOOKUP(OY114,Lookups!$BR$67:$CC$127,E114,FALSE),VLOOKUP(OY114,Lookups!$BR$130:$CC$190,E114,FALSE))))))</f>
        <v>Null</v>
      </c>
      <c r="PT114" t="str">
        <f t="shared" si="155"/>
        <v>Null</v>
      </c>
      <c r="PU114" t="str">
        <f t="shared" si="156"/>
        <v>Null</v>
      </c>
      <c r="PV114" t="str">
        <f t="shared" si="157"/>
        <v>Null</v>
      </c>
      <c r="PW114" t="str">
        <f t="shared" si="158"/>
        <v>No PI Tests</v>
      </c>
      <c r="PX114">
        <f t="shared" si="159"/>
        <v>0</v>
      </c>
      <c r="PY114">
        <f t="shared" si="160"/>
        <v>0</v>
      </c>
      <c r="PZ114" t="str">
        <f t="shared" si="161"/>
        <v>Null</v>
      </c>
      <c r="QA114" t="str">
        <f t="shared" si="162"/>
        <v>Null</v>
      </c>
      <c r="QB114" t="str">
        <f t="shared" si="163"/>
        <v>Null</v>
      </c>
      <c r="QC114" t="str">
        <f>IF($MS114="System 44 Record",IF(BQ114&lt;MEDIAN(Directions!$F$3,Directions!$F$6),"Mid-Year Exited Student","Full Year Participant")&amp;IF(BP114&lt;Directions!$F$3,", Started Prior Year",", Started This Year"),"Null")</f>
        <v>Null</v>
      </c>
      <c r="QD114" t="str">
        <f t="shared" si="164"/>
        <v>Null</v>
      </c>
      <c r="QE114">
        <f t="shared" si="165"/>
        <v>0</v>
      </c>
      <c r="QF114">
        <f t="shared" si="166"/>
        <v>0</v>
      </c>
      <c r="QG114">
        <f t="shared" si="167"/>
        <v>0</v>
      </c>
      <c r="QH114">
        <f t="shared" si="168"/>
        <v>0</v>
      </c>
      <c r="QI114">
        <f t="shared" si="169"/>
        <v>0</v>
      </c>
      <c r="QJ114" t="str">
        <f t="shared" si="170"/>
        <v>Used None</v>
      </c>
      <c r="QK114" t="str">
        <f t="shared" si="171"/>
        <v>Null</v>
      </c>
      <c r="QL114" t="str">
        <f t="shared" si="172"/>
        <v>Null</v>
      </c>
      <c r="QM114" t="str">
        <f>IF($MS114="READ 180 Record",IF(AQ114="","Null",VLOOKUP(JJ114,Lookups!$DX$3:$EB$2054,AN114+1,FALSE)),"Null")</f>
        <v>Null</v>
      </c>
      <c r="QN114" t="str">
        <f t="shared" si="173"/>
        <v>Null</v>
      </c>
    </row>
    <row r="115" spans="1:456" x14ac:dyDescent="0.25">
      <c r="A115" s="161" t="s">
        <v>1447</v>
      </c>
      <c r="B115" s="161" t="s">
        <v>1447</v>
      </c>
      <c r="C115" s="161" t="s">
        <v>1447</v>
      </c>
      <c r="D115" s="161" t="s">
        <v>1447</v>
      </c>
      <c r="E115" s="161">
        <v>7</v>
      </c>
      <c r="F115" s="161" t="s">
        <v>1447</v>
      </c>
      <c r="G115" s="161" t="s">
        <v>880</v>
      </c>
      <c r="H115" s="161" t="s">
        <v>881</v>
      </c>
      <c r="K115" s="161">
        <v>0</v>
      </c>
      <c r="L115" s="161">
        <v>0</v>
      </c>
      <c r="M115" s="161">
        <v>0</v>
      </c>
      <c r="N115" s="161">
        <v>0</v>
      </c>
      <c r="O115" s="161">
        <v>0</v>
      </c>
      <c r="P115" s="161">
        <v>0</v>
      </c>
      <c r="Q115" s="161">
        <v>0</v>
      </c>
      <c r="R115" s="161">
        <v>0</v>
      </c>
      <c r="S115" s="161">
        <v>0</v>
      </c>
      <c r="T115" s="161">
        <v>0</v>
      </c>
      <c r="U115" s="161">
        <v>0</v>
      </c>
      <c r="V115" s="161">
        <v>0</v>
      </c>
      <c r="W115" s="161">
        <v>0</v>
      </c>
      <c r="X115" s="161">
        <v>0</v>
      </c>
      <c r="AB115" s="161" t="s">
        <v>242</v>
      </c>
      <c r="AC115" s="161" t="s">
        <v>242</v>
      </c>
      <c r="AD115" s="161" t="s">
        <v>242</v>
      </c>
      <c r="AE115" s="161" t="s">
        <v>242</v>
      </c>
      <c r="AF115" s="161" t="s">
        <v>242</v>
      </c>
      <c r="AG115" s="161" t="s">
        <v>242</v>
      </c>
      <c r="AH115" s="161" t="s">
        <v>242</v>
      </c>
      <c r="AI115" s="161">
        <v>20150801</v>
      </c>
      <c r="AJ115" s="161">
        <v>20160525</v>
      </c>
      <c r="AK115" s="161" t="s">
        <v>869</v>
      </c>
      <c r="AL115" t="s">
        <v>1078</v>
      </c>
      <c r="BN115" t="s">
        <v>1079</v>
      </c>
      <c r="ET115" s="161">
        <v>0</v>
      </c>
      <c r="EU115" s="161">
        <v>0</v>
      </c>
      <c r="EV115" s="161">
        <v>0</v>
      </c>
      <c r="EW115" s="161">
        <v>0</v>
      </c>
      <c r="EX115" s="161">
        <v>0</v>
      </c>
      <c r="EY115" s="161">
        <v>0</v>
      </c>
      <c r="EZ115" s="161">
        <v>0</v>
      </c>
      <c r="FA115" s="161">
        <v>0</v>
      </c>
      <c r="FB115" s="161">
        <v>0</v>
      </c>
      <c r="FC115" s="161">
        <v>0</v>
      </c>
      <c r="FD115" s="161">
        <v>0</v>
      </c>
      <c r="FE115" s="161">
        <v>0</v>
      </c>
      <c r="HN115" s="161" t="s">
        <v>881</v>
      </c>
      <c r="JB115" s="161" t="s">
        <v>881</v>
      </c>
      <c r="JC115" s="161">
        <v>0</v>
      </c>
      <c r="JD115" s="161">
        <v>0</v>
      </c>
      <c r="JE115" s="161">
        <v>0</v>
      </c>
      <c r="JF115" s="161">
        <v>0</v>
      </c>
      <c r="MN115" t="str">
        <f t="shared" si="87"/>
        <v>NoNoNoNoNoNo</v>
      </c>
      <c r="MO115" t="str">
        <f>IF(AND(MN115="NoNoNoNoNoNo",JI115=""),"No Programs",VLOOKUP(MN115,Lookups!$DA$4:$DB$67,2,FALSE))</f>
        <v>No Programs</v>
      </c>
      <c r="MP115">
        <f t="shared" si="88"/>
        <v>0</v>
      </c>
      <c r="MQ115" t="str">
        <f t="shared" si="89"/>
        <v>No Program Use</v>
      </c>
      <c r="MR115" t="str">
        <f>Directions!$D$3</f>
        <v>Usage</v>
      </c>
      <c r="MS115" t="str">
        <f>VLOOKUP(MQ115,Lookups!$CU$71:$CV$80,2,FALSE)</f>
        <v>Exclude</v>
      </c>
      <c r="MT115">
        <f t="shared" si="90"/>
        <v>0</v>
      </c>
      <c r="MU115">
        <f t="shared" si="91"/>
        <v>0</v>
      </c>
      <c r="MV115">
        <f t="shared" si="92"/>
        <v>0</v>
      </c>
      <c r="MW115">
        <f t="shared" si="93"/>
        <v>0</v>
      </c>
      <c r="MX115">
        <f t="shared" si="94"/>
        <v>0</v>
      </c>
      <c r="MY115" t="str">
        <f t="shared" si="95"/>
        <v>Not Used</v>
      </c>
      <c r="MZ115">
        <f t="shared" si="96"/>
        <v>0</v>
      </c>
      <c r="NA115" t="str">
        <f t="shared" si="97"/>
        <v>Not Available</v>
      </c>
      <c r="NB115" t="str">
        <f t="shared" si="98"/>
        <v>Not Available</v>
      </c>
      <c r="NC115" t="str">
        <f t="shared" si="99"/>
        <v>4 Not Indicated</v>
      </c>
      <c r="ND115" t="str">
        <f t="shared" si="100"/>
        <v>4 Not Indicated</v>
      </c>
      <c r="NE115" t="str">
        <f t="shared" si="101"/>
        <v>4 Not Indicated</v>
      </c>
      <c r="NF115" t="str">
        <f t="shared" si="102"/>
        <v>4 Not Indicated</v>
      </c>
      <c r="NG115" t="str">
        <f t="shared" si="103"/>
        <v>4 Not Indicated</v>
      </c>
      <c r="NH115" s="159" t="str">
        <f t="shared" si="104"/>
        <v>Null</v>
      </c>
      <c r="NI115" t="str">
        <f t="shared" si="105"/>
        <v>Null</v>
      </c>
      <c r="NJ115" s="159" t="str">
        <f t="shared" si="106"/>
        <v>Null</v>
      </c>
      <c r="NK115" t="str">
        <f t="shared" si="107"/>
        <v>Null</v>
      </c>
      <c r="NL115" t="str">
        <f t="shared" si="108"/>
        <v>No RI Tests</v>
      </c>
      <c r="NM115">
        <f t="shared" si="109"/>
        <v>0</v>
      </c>
      <c r="NN115" t="str">
        <f>IF(OR(E115="PK",E115="K",JJ115=""),"Null",INDEX(Lookups!$EZ$4:$FW$18,MATCH($JJ115,Lookups!$EY$4:$EY$18,1),MATCH($E115,Lookups!$EZ$3:$FW$3,0)))</f>
        <v>Null</v>
      </c>
      <c r="NO115" t="str">
        <f>IF(OR(E115="PK",E115="K",JJ115=""),"Null",INDEX(Lookups!$EZ$4:$FW$18,MATCH($JJ115,Lookups!$EY$4:$EY$18,1),MATCH($E115,Lookups!$EZ$3:$FW$3,0) + 1))</f>
        <v>Null</v>
      </c>
      <c r="NP115" t="str">
        <f t="shared" si="110"/>
        <v>Null</v>
      </c>
      <c r="NQ115" t="str">
        <f t="shared" si="111"/>
        <v>Null</v>
      </c>
      <c r="NR115" t="str">
        <f t="shared" si="112"/>
        <v>Null</v>
      </c>
      <c r="NS115" t="str">
        <f t="shared" si="113"/>
        <v>No RI Tests</v>
      </c>
      <c r="NT115" t="str">
        <f t="shared" si="114"/>
        <v>No RI Tests</v>
      </c>
      <c r="NU115" t="str">
        <f t="shared" si="115"/>
        <v>No RI Tests</v>
      </c>
      <c r="NV115" s="183" t="str">
        <f t="array" ref="NV115">IF($NL115="No RI Tests","No RI Tests",VLOOKUP(IF(AND(E115="K",JJ115&lt;280),3,IF(AND(E115="K",JJ115&gt;=280),4,MAX(IF(E115=Lookups!$DF$6:$DF$99,IF(JJ115&gt;=Lookups!$DG$6:$DG$99,Lookups!$DH$6:$DH$99))))),Lookups!$DE$104:$DG$108,2,FALSE))</f>
        <v>No RI Tests</v>
      </c>
      <c r="NW115" s="161" t="str">
        <f t="array" ref="NW115">IF($NL115="No RI Tests","No RI Tests",VLOOKUP(IF(AND(E115="K",JH115&lt;280),3,IF(AND(E115="K",JH115&gt;=280),4,MAX(IF(E115=Lookups!$DF$6:$DF$99,IF(NI115&gt;=Lookups!$DG$6:$DG$99,Lookups!$DH$6:$DH$99))))),Lookups!$DE$104:$DG$108,2,FALSE))</f>
        <v>No RI Tests</v>
      </c>
      <c r="NX115" s="161" t="str">
        <f t="array" ref="NX115">IF($NL115="No RI Tests","No RI Tests",VLOOKUP(IF(AND(E115="K",NK115&lt;280),3,IF(AND(E115="K",NK115&gt;=280),4,MAX(IF(E115=Lookups!$DF$6:$DF$99,IF(NK115&gt;=Lookups!$DG$6:$DG$99,Lookups!$DH$6:$DH$99))))),Lookups!$DE$104:$DG$108,2,FALSE))</f>
        <v>No RI Tests</v>
      </c>
      <c r="NY115" t="str">
        <f t="shared" si="116"/>
        <v>Null</v>
      </c>
      <c r="NZ115" t="str">
        <f t="shared" si="117"/>
        <v>Null</v>
      </c>
      <c r="OA115" t="str">
        <f t="shared" si="118"/>
        <v>No RI for Comparison</v>
      </c>
      <c r="OB115" s="161" t="str">
        <f t="array" ref="OB115">IF($NL115="No RI Tests","No RI Tests",IF(E115="K","N/A",VLOOKUP(MAX(IF(E115=Lookups!$DF$6:$DF$99,IF(JJ115&gt;=Lookups!$DG$6:$DG$99,Lookups!$DI$6:$DI$99))),Lookups!$DE$104:$DG$108,3,FALSE)))</f>
        <v>No RI Tests</v>
      </c>
      <c r="OC115" s="161" t="str">
        <f t="array" ref="OC115">IF($NL115="No RI Tests","No RI Tests",IF(E115="K","N/A",VLOOKUP(MAX(IF(E115=Lookups!$DF$6:$DF$99,IF(NI115&gt;=Lookups!$DG$6:$DG$99,Lookups!$DI$6:$DI$99))),Lookups!$DE$104:$DG$108,3,FALSE)))</f>
        <v>No RI Tests</v>
      </c>
      <c r="OD115" s="161" t="str">
        <f t="array" ref="OD115">IF($NL115="No RI Tests","No RI Tests",IF(E115="K","N/A",VLOOKUP(MAX(IF(E115=Lookups!$DF$6:$DF$99,IF(NK115&gt;=Lookups!$DG$6:$DG$99,Lookups!$DI$6:$DI$99))),Lookups!$DE$104:$DG$108,3,FALSE)))</f>
        <v>No RI Tests</v>
      </c>
      <c r="OE115" t="str">
        <f t="shared" si="119"/>
        <v>Null</v>
      </c>
      <c r="OF115" t="str">
        <f t="shared" si="120"/>
        <v>Null</v>
      </c>
      <c r="OG115" t="str">
        <f t="shared" si="121"/>
        <v>No RI for Comparison</v>
      </c>
      <c r="OH115" t="str">
        <f t="shared" si="122"/>
        <v>Null</v>
      </c>
      <c r="OI115" t="str">
        <f t="shared" si="123"/>
        <v>Null</v>
      </c>
      <c r="OJ115" t="str">
        <f t="shared" si="124"/>
        <v>Null</v>
      </c>
      <c r="OK115" t="str">
        <f t="shared" si="125"/>
        <v>Null</v>
      </c>
      <c r="OL115" t="str">
        <f t="shared" si="126"/>
        <v>Null</v>
      </c>
      <c r="OM115" t="str">
        <f t="shared" si="127"/>
        <v>Null</v>
      </c>
      <c r="ON115" t="str">
        <f t="shared" si="128"/>
        <v>Null</v>
      </c>
      <c r="OO115" t="str">
        <f t="shared" si="129"/>
        <v>Null RI</v>
      </c>
      <c r="OP115" t="str">
        <f ca="1">IF(AND(HR115&lt;&gt;"",JJ115&lt;600),IF(HT115="Advancing","Tier 2","Tier 3"),IF(JI115="","Null",IF(OR(E115="K",E115&lt;3),"FRA Recommended",IF(JJ115&gt;=IF(E115&lt;6,400,600),IF(JJ115&lt;VLOOKUP(E115,Lookups!$AP$3:$AR$16,3,FALSE),"Tier 2","Core"),IF(JJ115&lt;400,IF(RAND()&lt;0.81,"Tier 3","Tier 2"),IF(RAND()&lt;0.51,"Tier 3","Tier 2"))))))</f>
        <v>Null</v>
      </c>
      <c r="OQ115" t="str">
        <f t="shared" si="130"/>
        <v>Null</v>
      </c>
      <c r="OR115" t="str">
        <f t="shared" si="131"/>
        <v>Null</v>
      </c>
      <c r="OS115" t="str">
        <f t="shared" si="132"/>
        <v>Null</v>
      </c>
      <c r="OT115" t="str">
        <f t="shared" si="133"/>
        <v>No RI Tests</v>
      </c>
      <c r="OU115" s="159" t="str">
        <f t="shared" si="134"/>
        <v>No PI Tests</v>
      </c>
      <c r="OV115" t="str">
        <f t="shared" si="135"/>
        <v>No PI Tests</v>
      </c>
      <c r="OW115" t="str">
        <f t="shared" si="136"/>
        <v>No PI Tests</v>
      </c>
      <c r="OX115" t="str">
        <f t="shared" si="137"/>
        <v>No PI Tests</v>
      </c>
      <c r="OY115" t="str">
        <f t="shared" si="138"/>
        <v>No PI Tests</v>
      </c>
      <c r="OZ115" t="str">
        <f t="shared" si="139"/>
        <v>No PI Tests</v>
      </c>
      <c r="PA115" s="159" t="str">
        <f t="shared" si="140"/>
        <v>No PI Tests</v>
      </c>
      <c r="PB115" t="str">
        <f t="shared" si="141"/>
        <v>No PI Tests</v>
      </c>
      <c r="PC115" t="str">
        <f t="shared" si="142"/>
        <v>No PI Tests</v>
      </c>
      <c r="PD115" t="str">
        <f t="shared" si="143"/>
        <v>No PI Tests</v>
      </c>
      <c r="PE115" t="str">
        <f t="shared" si="144"/>
        <v>No PI Tests</v>
      </c>
      <c r="PF115" t="str">
        <f t="shared" si="145"/>
        <v>No PI Tests</v>
      </c>
      <c r="PG115" t="str">
        <f t="shared" si="146"/>
        <v>No PI Tests</v>
      </c>
      <c r="PH115">
        <f t="shared" si="147"/>
        <v>0</v>
      </c>
      <c r="PI115">
        <f t="shared" si="148"/>
        <v>0</v>
      </c>
      <c r="PJ115" t="str">
        <f t="shared" si="149"/>
        <v>Null</v>
      </c>
      <c r="PK115" t="str">
        <f>IF(HR115="","Null",IF(E115&lt;3,"Null",IF(HU115=0,0,IF(HS115="Form 1",VLOOKUP(HU115,Lookups!$BE$3:$BP$63,E115,FALSE),IF(HS115="Form 2",VLOOKUP(HU115,Lookups!$BE$67:$BP$127,E115,FALSE),VLOOKUP(HU115,Lookups!$BE$130:$BP$190,E115,FALSE))))))</f>
        <v>Null</v>
      </c>
      <c r="PL115" t="str">
        <f t="shared" si="150"/>
        <v>Null</v>
      </c>
      <c r="PM115" t="str">
        <f>IF($PH115=0,"Null",IF(E115&lt;3,"Null",IF(OX115=0,0,IF(OV115="Form 1",VLOOKUP(OX115,Lookups!$BE$3:$BP$63,E115,FALSE),IF(OV115="Form 2",VLOOKUP(OX115,Lookups!$BE$67:$BP$127,E115,FALSE),VLOOKUP(OX115,Lookups!$BE$130:$BP$190,E115,FALSE))))))</f>
        <v>Null</v>
      </c>
      <c r="PN115" t="str">
        <f t="shared" si="151"/>
        <v>Null</v>
      </c>
      <c r="PO115" t="str">
        <f t="shared" si="152"/>
        <v>Null</v>
      </c>
      <c r="PP115" t="str">
        <f t="shared" si="153"/>
        <v>Null</v>
      </c>
      <c r="PQ115" t="str">
        <f>IF(HR115="","Null",IF(E115&lt;3,"Null",IF(HV115=0,0,IF(HS115="Form 1",VLOOKUP(HV115,Lookups!$BR$3:$CC$63,E115,FALSE),IF(HS115="Form 2",VLOOKUP(HV115,Lookups!$BR$67:$CC$127,E115,FALSE),VLOOKUP(HV115,Lookups!$BR$130:$CC$190,E115,FALSE))))))</f>
        <v>Null</v>
      </c>
      <c r="PR115" t="str">
        <f t="shared" si="154"/>
        <v>Null</v>
      </c>
      <c r="PS115" t="str">
        <f>IF(HR115="","Null",IF(E115&lt;3,"Null",IF(OY115=0,0,IF(OW115="Form 1",VLOOKUP(OY115,Lookups!$BR$3:$CC$63,E115,FALSE),IF(OW115="Form 2",VLOOKUP(OY115,Lookups!$BR$67:$CC$127,E115,FALSE),VLOOKUP(OY115,Lookups!$BR$130:$CC$190,E115,FALSE))))))</f>
        <v>Null</v>
      </c>
      <c r="PT115" t="str">
        <f t="shared" si="155"/>
        <v>Null</v>
      </c>
      <c r="PU115" t="str">
        <f t="shared" si="156"/>
        <v>Null</v>
      </c>
      <c r="PV115" t="str">
        <f t="shared" si="157"/>
        <v>Null</v>
      </c>
      <c r="PW115" t="str">
        <f t="shared" si="158"/>
        <v>No PI Tests</v>
      </c>
      <c r="PX115">
        <f t="shared" si="159"/>
        <v>0</v>
      </c>
      <c r="PY115">
        <f t="shared" si="160"/>
        <v>0</v>
      </c>
      <c r="PZ115" t="str">
        <f t="shared" si="161"/>
        <v>Null</v>
      </c>
      <c r="QA115" t="str">
        <f t="shared" si="162"/>
        <v>Null</v>
      </c>
      <c r="QB115" t="str">
        <f t="shared" si="163"/>
        <v>Null</v>
      </c>
      <c r="QC115" t="str">
        <f>IF($MS115="System 44 Record",IF(BQ115&lt;MEDIAN(Directions!$F$3,Directions!$F$6),"Mid-Year Exited Student","Full Year Participant")&amp;IF(BP115&lt;Directions!$F$3,", Started Prior Year",", Started This Year"),"Null")</f>
        <v>Null</v>
      </c>
      <c r="QD115" t="str">
        <f t="shared" si="164"/>
        <v>Null</v>
      </c>
      <c r="QE115">
        <f t="shared" si="165"/>
        <v>0</v>
      </c>
      <c r="QF115">
        <f t="shared" si="166"/>
        <v>0</v>
      </c>
      <c r="QG115">
        <f t="shared" si="167"/>
        <v>0</v>
      </c>
      <c r="QH115">
        <f t="shared" si="168"/>
        <v>0</v>
      </c>
      <c r="QI115">
        <f t="shared" si="169"/>
        <v>0</v>
      </c>
      <c r="QJ115" t="str">
        <f t="shared" si="170"/>
        <v>Used None</v>
      </c>
      <c r="QK115" t="str">
        <f t="shared" si="171"/>
        <v>Null</v>
      </c>
      <c r="QL115" t="str">
        <f t="shared" si="172"/>
        <v>Null</v>
      </c>
      <c r="QM115" t="str">
        <f>IF($MS115="READ 180 Record",IF(AQ115="","Null",VLOOKUP(JJ115,Lookups!$DX$3:$EB$2054,AN115+1,FALSE)),"Null")</f>
        <v>Null</v>
      </c>
      <c r="QN115" t="str">
        <f t="shared" si="173"/>
        <v>Null</v>
      </c>
    </row>
    <row r="116" spans="1:456" x14ac:dyDescent="0.25">
      <c r="A116" s="161" t="s">
        <v>1447</v>
      </c>
      <c r="B116" s="161" t="s">
        <v>1447</v>
      </c>
      <c r="C116" s="161" t="s">
        <v>1447</v>
      </c>
      <c r="D116" s="161" t="s">
        <v>1447</v>
      </c>
      <c r="E116" s="161">
        <v>6</v>
      </c>
      <c r="F116" s="161" t="s">
        <v>1447</v>
      </c>
      <c r="G116" s="161" t="s">
        <v>867</v>
      </c>
      <c r="H116" s="161" t="s">
        <v>868</v>
      </c>
      <c r="I116" s="161">
        <v>206</v>
      </c>
      <c r="J116" s="159">
        <v>42499</v>
      </c>
      <c r="K116" s="161">
        <v>0</v>
      </c>
      <c r="L116" s="161">
        <v>0</v>
      </c>
      <c r="M116" s="161">
        <v>0</v>
      </c>
      <c r="N116" s="161">
        <v>0</v>
      </c>
      <c r="O116" s="161">
        <v>0</v>
      </c>
      <c r="P116" s="161">
        <v>0</v>
      </c>
      <c r="Q116" s="161">
        <v>0</v>
      </c>
      <c r="R116" s="161">
        <v>0</v>
      </c>
      <c r="S116" s="161">
        <v>0</v>
      </c>
      <c r="T116" s="161">
        <v>0</v>
      </c>
      <c r="U116" s="161">
        <v>0</v>
      </c>
      <c r="V116" s="161">
        <v>0</v>
      </c>
      <c r="W116" s="161">
        <v>0</v>
      </c>
      <c r="X116" s="161">
        <v>0</v>
      </c>
      <c r="AB116" s="161" t="s">
        <v>241</v>
      </c>
      <c r="AC116" s="161" t="s">
        <v>242</v>
      </c>
      <c r="AD116" s="161" t="s">
        <v>242</v>
      </c>
      <c r="AE116" s="161" t="s">
        <v>242</v>
      </c>
      <c r="AF116" s="161" t="s">
        <v>242</v>
      </c>
      <c r="AG116" s="161" t="s">
        <v>241</v>
      </c>
      <c r="AH116" s="161" t="s">
        <v>242</v>
      </c>
      <c r="AI116" s="161">
        <v>20150801</v>
      </c>
      <c r="AJ116" s="161">
        <v>20160525</v>
      </c>
      <c r="AK116" s="161" t="s">
        <v>869</v>
      </c>
      <c r="AL116" t="s">
        <v>1076</v>
      </c>
      <c r="AM116" t="s">
        <v>868</v>
      </c>
      <c r="AN116">
        <v>3</v>
      </c>
      <c r="AO116" t="s">
        <v>870</v>
      </c>
      <c r="AP116">
        <v>12</v>
      </c>
      <c r="AQ116">
        <v>81</v>
      </c>
      <c r="AR116">
        <v>2004</v>
      </c>
      <c r="AS116">
        <v>723</v>
      </c>
      <c r="AT116">
        <v>426</v>
      </c>
      <c r="AU116">
        <v>571</v>
      </c>
      <c r="AV116">
        <v>160</v>
      </c>
      <c r="AW116">
        <v>66</v>
      </c>
      <c r="AX116">
        <v>21.50835</v>
      </c>
      <c r="AY116">
        <v>6.8461999999999996</v>
      </c>
      <c r="AZ116">
        <v>3.6818</v>
      </c>
      <c r="BA116">
        <v>155.26650000000001</v>
      </c>
      <c r="BB116">
        <v>29422</v>
      </c>
      <c r="BC116">
        <v>81.034482757999996</v>
      </c>
      <c r="BD116">
        <v>77.611940297999993</v>
      </c>
      <c r="BE116">
        <v>750</v>
      </c>
      <c r="BF116">
        <v>740</v>
      </c>
      <c r="BG116">
        <v>28</v>
      </c>
      <c r="BH116">
        <v>88</v>
      </c>
      <c r="BI116">
        <v>4</v>
      </c>
      <c r="BJ116">
        <v>0</v>
      </c>
      <c r="BK116">
        <v>125</v>
      </c>
      <c r="BL116">
        <v>0</v>
      </c>
      <c r="BM116" t="s">
        <v>1080</v>
      </c>
      <c r="BN116" t="s">
        <v>1076</v>
      </c>
      <c r="BO116" t="s">
        <v>868</v>
      </c>
      <c r="BP116" s="159">
        <v>42258</v>
      </c>
      <c r="BQ116" s="159">
        <v>42340</v>
      </c>
      <c r="BR116" t="s">
        <v>871</v>
      </c>
      <c r="BS116">
        <v>206</v>
      </c>
      <c r="BT116" s="159">
        <v>42340</v>
      </c>
      <c r="BU116">
        <v>7</v>
      </c>
      <c r="BV116">
        <v>3</v>
      </c>
      <c r="BW116">
        <v>44</v>
      </c>
      <c r="BX116">
        <v>39</v>
      </c>
      <c r="BY116">
        <v>749</v>
      </c>
      <c r="BZ116">
        <v>909</v>
      </c>
      <c r="CA116">
        <v>24</v>
      </c>
      <c r="CB116">
        <v>23</v>
      </c>
      <c r="CC116">
        <v>37</v>
      </c>
      <c r="CD116">
        <v>65</v>
      </c>
      <c r="CE116">
        <v>91</v>
      </c>
      <c r="CF116">
        <v>80</v>
      </c>
      <c r="CG116">
        <v>89</v>
      </c>
      <c r="CH116">
        <v>81</v>
      </c>
      <c r="CI116">
        <v>16495</v>
      </c>
      <c r="CJ116">
        <v>3.1667000000000001</v>
      </c>
      <c r="CK116">
        <v>7</v>
      </c>
      <c r="CL116">
        <v>2</v>
      </c>
      <c r="ET116" s="161">
        <v>2</v>
      </c>
      <c r="EU116" s="161">
        <v>32</v>
      </c>
      <c r="EV116" s="161">
        <v>32</v>
      </c>
      <c r="EW116" s="161">
        <v>1898</v>
      </c>
      <c r="EX116" s="161">
        <v>0</v>
      </c>
      <c r="EY116" s="161">
        <v>0</v>
      </c>
      <c r="EZ116" s="161">
        <v>0</v>
      </c>
      <c r="FA116" s="161">
        <v>0</v>
      </c>
      <c r="FB116" s="161">
        <v>27</v>
      </c>
      <c r="FC116" s="161">
        <v>52</v>
      </c>
      <c r="FD116" s="161">
        <v>0</v>
      </c>
      <c r="FE116" s="161">
        <v>1</v>
      </c>
      <c r="FF116" s="159">
        <v>42327</v>
      </c>
      <c r="FG116" s="161">
        <v>27</v>
      </c>
      <c r="FH116" s="161">
        <v>52</v>
      </c>
      <c r="FI116" s="161">
        <v>17</v>
      </c>
      <c r="FJ116" s="161">
        <v>20</v>
      </c>
      <c r="FK116" s="161">
        <v>50</v>
      </c>
      <c r="HN116" s="161" t="s">
        <v>868</v>
      </c>
      <c r="HO116" s="159">
        <v>42243</v>
      </c>
      <c r="HP116" s="159">
        <v>42348</v>
      </c>
      <c r="HQ116" s="161">
        <v>2</v>
      </c>
      <c r="HR116" s="159">
        <v>42243</v>
      </c>
      <c r="HS116" s="161" t="s">
        <v>872</v>
      </c>
      <c r="HT116" s="161" t="s">
        <v>873</v>
      </c>
      <c r="HU116" s="161">
        <v>34</v>
      </c>
      <c r="HV116" s="161">
        <v>12</v>
      </c>
      <c r="HW116" s="161">
        <v>0</v>
      </c>
      <c r="HX116" s="159">
        <v>42348</v>
      </c>
      <c r="HY116" s="161" t="s">
        <v>874</v>
      </c>
      <c r="HZ116" s="161" t="s">
        <v>873</v>
      </c>
      <c r="IA116" s="161">
        <v>45</v>
      </c>
      <c r="IB116" s="161">
        <v>17</v>
      </c>
      <c r="IC116" s="161">
        <v>0</v>
      </c>
      <c r="JB116" s="161" t="s">
        <v>868</v>
      </c>
      <c r="JC116" s="161">
        <v>18</v>
      </c>
      <c r="JD116" s="161">
        <v>11</v>
      </c>
      <c r="JE116" s="161">
        <v>19</v>
      </c>
      <c r="JF116" s="161">
        <v>12967</v>
      </c>
      <c r="JG116" s="159">
        <v>42499</v>
      </c>
      <c r="JH116" s="161">
        <v>206</v>
      </c>
      <c r="JI116" s="159">
        <v>42244</v>
      </c>
      <c r="JJ116" s="161">
        <v>188</v>
      </c>
      <c r="JK116" s="161">
        <v>7</v>
      </c>
      <c r="JL116" s="159">
        <v>42352</v>
      </c>
      <c r="JM116" s="161">
        <v>222</v>
      </c>
      <c r="JN116" s="161">
        <v>12</v>
      </c>
      <c r="JO116" s="159">
        <v>42499</v>
      </c>
      <c r="JP116" s="161">
        <v>206</v>
      </c>
      <c r="JQ116" s="161">
        <v>13</v>
      </c>
      <c r="MN116" t="str">
        <f t="shared" si="87"/>
        <v>YesNoNoNoYesNo</v>
      </c>
      <c r="MO116" t="str">
        <f>IF(AND(MN116="NoNoNoNoNoNo",JI116=""),"No Programs",VLOOKUP(MN116,Lookups!$DA$4:$DB$67,2,FALSE))</f>
        <v>READ 180 Only</v>
      </c>
      <c r="MP116">
        <f t="shared" si="88"/>
        <v>0.67500000000000004</v>
      </c>
      <c r="MQ116" t="str">
        <f t="shared" si="89"/>
        <v>READ 180 User</v>
      </c>
      <c r="MR116" t="str">
        <f>Directions!$D$3</f>
        <v>Usage</v>
      </c>
      <c r="MS116" t="str">
        <f>VLOOKUP(MQ116,Lookups!$CU$71:$CV$80,2,FALSE)</f>
        <v>READ 180 Record</v>
      </c>
      <c r="MT116">
        <f t="shared" si="90"/>
        <v>1</v>
      </c>
      <c r="MU116">
        <f t="shared" si="91"/>
        <v>1</v>
      </c>
      <c r="MV116">
        <f t="shared" si="92"/>
        <v>1</v>
      </c>
      <c r="MW116">
        <f t="shared" si="93"/>
        <v>1</v>
      </c>
      <c r="MX116">
        <f t="shared" si="94"/>
        <v>36.428571428571431</v>
      </c>
      <c r="MY116" t="str">
        <f t="shared" si="95"/>
        <v>Not Used</v>
      </c>
      <c r="MZ116">
        <f t="shared" si="96"/>
        <v>0</v>
      </c>
      <c r="NA116" t="str">
        <f t="shared" si="97"/>
        <v>Not Available</v>
      </c>
      <c r="NB116" t="str">
        <f t="shared" si="98"/>
        <v>Not Available</v>
      </c>
      <c r="NC116" t="str">
        <f t="shared" si="99"/>
        <v>4 Not Indicated</v>
      </c>
      <c r="ND116" t="str">
        <f t="shared" si="100"/>
        <v>4 Not Indicated</v>
      </c>
      <c r="NE116" t="str">
        <f t="shared" si="101"/>
        <v>4 Not Indicated</v>
      </c>
      <c r="NF116" t="str">
        <f t="shared" si="102"/>
        <v>4 Not Indicated</v>
      </c>
      <c r="NG116" t="str">
        <f t="shared" si="103"/>
        <v>4 Not Indicated</v>
      </c>
      <c r="NH116" s="159">
        <f t="shared" si="104"/>
        <v>42499</v>
      </c>
      <c r="NI116">
        <f t="shared" si="105"/>
        <v>206</v>
      </c>
      <c r="NJ116" s="159">
        <f t="shared" si="106"/>
        <v>42352</v>
      </c>
      <c r="NK116">
        <f t="shared" si="107"/>
        <v>222</v>
      </c>
      <c r="NL116">
        <f t="shared" si="108"/>
        <v>36.428571428571431</v>
      </c>
      <c r="NM116">
        <f t="shared" si="109"/>
        <v>1</v>
      </c>
      <c r="NN116">
        <f>IF(OR(E116="PK",E116="K",JJ116=""),"Null",INDEX(Lookups!$EZ$4:$FW$18,MATCH($JJ116,Lookups!$EY$4:$EY$18,1),MATCH($E116,Lookups!$EZ$3:$FW$3,0)))</f>
        <v>205</v>
      </c>
      <c r="NO116">
        <f>IF(OR(E116="PK",E116="K",JJ116=""),"Null",INDEX(Lookups!$EZ$4:$FW$18,MATCH($JJ116,Lookups!$EY$4:$EY$18,1),MATCH($E116,Lookups!$EZ$3:$FW$3,0) + 1))</f>
        <v>315</v>
      </c>
      <c r="NP116">
        <f t="shared" si="110"/>
        <v>410</v>
      </c>
      <c r="NQ116" t="str">
        <f t="shared" si="111"/>
        <v>PI is Recommended</v>
      </c>
      <c r="NR116" t="str">
        <f t="shared" si="112"/>
        <v>PI is Recommended</v>
      </c>
      <c r="NS116" t="str">
        <f t="shared" si="113"/>
        <v>BR to 199L</v>
      </c>
      <c r="NT116" t="str">
        <f t="shared" si="114"/>
        <v>200L to 399L</v>
      </c>
      <c r="NU116" t="str">
        <f t="shared" si="115"/>
        <v>200L to 399L</v>
      </c>
      <c r="NV116" s="183" t="str">
        <f t="array" ref="NV116">IF($NL116="No RI Tests","No RI Tests",VLOOKUP(IF(AND(E116="K",JJ116&lt;280),3,IF(AND(E116="K",JJ116&gt;=280),4,MAX(IF(E116=Lookups!$DF$6:$DF$99,IF(JJ116&gt;=Lookups!$DG$6:$DG$99,Lookups!$DH$6:$DH$99))))),Lookups!$DE$104:$DG$108,2,FALSE))</f>
        <v>1 Below Basic</v>
      </c>
      <c r="NW116" s="161" t="str">
        <f t="array" ref="NW116">IF($NL116="No RI Tests","No RI Tests",VLOOKUP(IF(AND(E116="K",JH116&lt;280),3,IF(AND(E116="K",JH116&gt;=280),4,MAX(IF(E116=Lookups!$DF$6:$DF$99,IF(NI116&gt;=Lookups!$DG$6:$DG$99,Lookups!$DH$6:$DH$99))))),Lookups!$DE$104:$DG$108,2,FALSE))</f>
        <v>1 Below Basic</v>
      </c>
      <c r="NX116" s="161" t="str">
        <f t="array" ref="NX116">IF($NL116="No RI Tests","No RI Tests",VLOOKUP(IF(AND(E116="K",NK116&lt;280),3,IF(AND(E116="K",NK116&gt;=280),4,MAX(IF(E116=Lookups!$DF$6:$DF$99,IF(NK116&gt;=Lookups!$DG$6:$DG$99,Lookups!$DH$6:$DH$99))))),Lookups!$DE$104:$DG$108,2,FALSE))</f>
        <v>1 Below Basic</v>
      </c>
      <c r="NY116">
        <f t="shared" si="116"/>
        <v>1</v>
      </c>
      <c r="NZ116">
        <f t="shared" si="117"/>
        <v>0</v>
      </c>
      <c r="OA116" t="str">
        <f t="shared" si="118"/>
        <v>Maintained Performance Level</v>
      </c>
      <c r="OB116" s="161" t="str">
        <f t="array" ref="OB116">IF($NL116="No RI Tests","No RI Tests",IF(E116="K","N/A",VLOOKUP(MAX(IF(E116=Lookups!$DF$6:$DF$99,IF(JJ116&gt;=Lookups!$DG$6:$DG$99,Lookups!$DI$6:$DI$99))),Lookups!$DE$104:$DG$108,3,FALSE)))</f>
        <v>1 Limited</v>
      </c>
      <c r="OC116" s="161" t="str">
        <f t="array" ref="OC116">IF($NL116="No RI Tests","No RI Tests",IF(E116="K","N/A",VLOOKUP(MAX(IF(E116=Lookups!$DF$6:$DF$99,IF(NI116&gt;=Lookups!$DG$6:$DG$99,Lookups!$DI$6:$DI$99))),Lookups!$DE$104:$DG$108,3,FALSE)))</f>
        <v>1 Limited</v>
      </c>
      <c r="OD116" s="161" t="str">
        <f t="array" ref="OD116">IF($NL116="No RI Tests","No RI Tests",IF(E116="K","N/A",VLOOKUP(MAX(IF(E116=Lookups!$DF$6:$DF$99,IF(NK116&gt;=Lookups!$DG$6:$DG$99,Lookups!$DI$6:$DI$99))),Lookups!$DE$104:$DG$108,3,FALSE)))</f>
        <v>1 Limited</v>
      </c>
      <c r="OE116">
        <f t="shared" si="119"/>
        <v>1</v>
      </c>
      <c r="OF116">
        <f t="shared" si="120"/>
        <v>0</v>
      </c>
      <c r="OG116" t="str">
        <f t="shared" si="121"/>
        <v>Maintained Performance Level</v>
      </c>
      <c r="OH116">
        <f t="shared" si="122"/>
        <v>18</v>
      </c>
      <c r="OI116">
        <f t="shared" si="123"/>
        <v>1</v>
      </c>
      <c r="OJ116">
        <f t="shared" si="124"/>
        <v>0</v>
      </c>
      <c r="OK116">
        <f t="shared" si="125"/>
        <v>0</v>
      </c>
      <c r="OL116">
        <f t="shared" si="126"/>
        <v>6.9230769230769235E-2</v>
      </c>
      <c r="OM116" t="str">
        <f t="shared" si="127"/>
        <v>Fall Administration</v>
      </c>
      <c r="ON116" t="str">
        <f t="shared" si="128"/>
        <v>Spring Administration</v>
      </c>
      <c r="OO116" t="str">
        <f t="shared" si="129"/>
        <v>Fall to Spring-Full Year RI</v>
      </c>
      <c r="OP116" t="str">
        <f ca="1">IF(AND(HR116&lt;&gt;"",JJ116&lt;600),IF(HT116="Advancing","Tier 2","Tier 3"),IF(JI116="","Null",IF(OR(E116="K",E116&lt;3),"FRA Recommended",IF(JJ116&gt;=IF(E116&lt;6,400,600),IF(JJ116&lt;VLOOKUP(E116,Lookups!$AP$3:$AR$16,3,FALSE),"Tier 2","Core"),IF(JJ116&lt;400,IF(RAND()&lt;0.81,"Tier 3","Tier 2"),IF(RAND()&lt;0.51,"Tier 3","Tier 2"))))))</f>
        <v>Tier 3</v>
      </c>
      <c r="OQ116" t="str">
        <f t="shared" si="130"/>
        <v>Average Reading Invt. Under 15 Minutes Long</v>
      </c>
      <c r="OR116">
        <f t="shared" si="131"/>
        <v>0</v>
      </c>
      <c r="OS116">
        <f t="shared" si="132"/>
        <v>0</v>
      </c>
      <c r="OT116">
        <f t="shared" si="133"/>
        <v>34</v>
      </c>
      <c r="OU116" s="159">
        <f t="shared" si="134"/>
        <v>42348</v>
      </c>
      <c r="OV116" t="str">
        <f t="shared" si="135"/>
        <v>Form 2</v>
      </c>
      <c r="OW116" t="str">
        <f t="shared" si="136"/>
        <v>Developing</v>
      </c>
      <c r="OX116">
        <f t="shared" si="137"/>
        <v>45</v>
      </c>
      <c r="OY116">
        <f t="shared" si="138"/>
        <v>17</v>
      </c>
      <c r="OZ116">
        <f t="shared" si="139"/>
        <v>0</v>
      </c>
      <c r="PA116" s="159">
        <f t="shared" si="140"/>
        <v>42348</v>
      </c>
      <c r="PB116" t="str">
        <f t="shared" si="141"/>
        <v>Form 2</v>
      </c>
      <c r="PC116" t="str">
        <f t="shared" si="142"/>
        <v>Developing</v>
      </c>
      <c r="PD116">
        <f t="shared" si="143"/>
        <v>45</v>
      </c>
      <c r="PE116">
        <f t="shared" si="144"/>
        <v>17</v>
      </c>
      <c r="PF116">
        <f t="shared" si="145"/>
        <v>0</v>
      </c>
      <c r="PG116">
        <f t="shared" si="146"/>
        <v>15</v>
      </c>
      <c r="PH116">
        <f t="shared" si="147"/>
        <v>1</v>
      </c>
      <c r="PI116">
        <f t="shared" si="148"/>
        <v>1</v>
      </c>
      <c r="PJ116">
        <f t="shared" si="149"/>
        <v>34</v>
      </c>
      <c r="PK116">
        <f>IF(HR116="","Null",IF(E116&lt;3,"Null",IF(HU116=0,0,IF(HS116="Form 1",VLOOKUP(HU116,Lookups!$BE$3:$BP$63,E116,FALSE),IF(HS116="Form 2",VLOOKUP(HU116,Lookups!$BE$67:$BP$127,E116,FALSE),VLOOKUP(HU116,Lookups!$BE$130:$BP$190,E116,FALSE))))))</f>
        <v>3</v>
      </c>
      <c r="PL116">
        <f t="shared" si="150"/>
        <v>45</v>
      </c>
      <c r="PM116">
        <f>IF($PH116=0,"Null",IF(E116&lt;3,"Null",IF(OX116=0,0,IF(OV116="Form 1",VLOOKUP(OX116,Lookups!$BE$3:$BP$63,E116,FALSE),IF(OV116="Form 2",VLOOKUP(OX116,Lookups!$BE$67:$BP$127,E116,FALSE),VLOOKUP(OX116,Lookups!$BE$130:$BP$190,E116,FALSE))))))</f>
        <v>16</v>
      </c>
      <c r="PN116">
        <f t="shared" si="151"/>
        <v>11</v>
      </c>
      <c r="PO116">
        <f t="shared" si="152"/>
        <v>1</v>
      </c>
      <c r="PP116">
        <f t="shared" si="153"/>
        <v>12</v>
      </c>
      <c r="PQ116">
        <f>IF(HR116="","Null",IF(E116&lt;3,"Null",IF(HV116=0,0,IF(HS116="Form 1",VLOOKUP(HV116,Lookups!$BR$3:$CC$63,E116,FALSE),IF(HS116="Form 2",VLOOKUP(HV116,Lookups!$BR$67:$CC$127,E116,FALSE),VLOOKUP(HV116,Lookups!$BR$130:$CC$190,E116,FALSE))))))</f>
        <v>7</v>
      </c>
      <c r="PR116">
        <f t="shared" si="154"/>
        <v>17</v>
      </c>
      <c r="PS116">
        <f>IF(HR116="","Null",IF(E116&lt;3,"Null",IF(OY116=0,0,IF(OW116="Form 1",VLOOKUP(OY116,Lookups!$BR$3:$CC$63,E116,FALSE),IF(OW116="Form 2",VLOOKUP(OY116,Lookups!$BR$67:$CC$127,E116,FALSE),VLOOKUP(OY116,Lookups!$BR$130:$CC$190,E116,FALSE))))))</f>
        <v>17</v>
      </c>
      <c r="PT116">
        <f t="shared" si="155"/>
        <v>5</v>
      </c>
      <c r="PU116">
        <f t="shared" si="156"/>
        <v>1</v>
      </c>
      <c r="PV116">
        <f t="shared" si="157"/>
        <v>0</v>
      </c>
      <c r="PW116" t="str">
        <f t="shared" si="158"/>
        <v>Fall to Winter PI Administration</v>
      </c>
      <c r="PX116">
        <f t="shared" si="159"/>
        <v>1</v>
      </c>
      <c r="PY116">
        <f t="shared" si="160"/>
        <v>0</v>
      </c>
      <c r="PZ116" t="str">
        <f t="shared" si="161"/>
        <v>Null</v>
      </c>
      <c r="QA116" t="str">
        <f t="shared" si="162"/>
        <v>Null</v>
      </c>
      <c r="QB116" t="str">
        <f t="shared" si="163"/>
        <v>Null</v>
      </c>
      <c r="QC116" t="str">
        <f>IF($MS116="System 44 Record",IF(BQ116&lt;MEDIAN(Directions!$F$3,Directions!$F$6),"Mid-Year Exited Student","Full Year Participant")&amp;IF(BP116&lt;Directions!$F$3,", Started Prior Year",", Started This Year"),"Null")</f>
        <v>Null</v>
      </c>
      <c r="QD116" t="str">
        <f t="shared" si="164"/>
        <v>Null</v>
      </c>
      <c r="QE116">
        <f t="shared" si="165"/>
        <v>1</v>
      </c>
      <c r="QF116">
        <f t="shared" si="166"/>
        <v>1</v>
      </c>
      <c r="QG116">
        <f t="shared" si="167"/>
        <v>1</v>
      </c>
      <c r="QH116">
        <f t="shared" si="168"/>
        <v>1</v>
      </c>
      <c r="QI116">
        <f t="shared" si="169"/>
        <v>0.52</v>
      </c>
      <c r="QJ116" t="str">
        <f t="shared" si="170"/>
        <v>Used All 3</v>
      </c>
      <c r="QK116" t="str">
        <f t="shared" si="171"/>
        <v>80 to 99 Sessions</v>
      </c>
      <c r="QL116" t="str">
        <f t="shared" si="172"/>
        <v>9 to 12 Segments</v>
      </c>
      <c r="QM116" t="str">
        <f>IF($MS116="READ 180 Record",IF(AQ116="","Null",VLOOKUP(JJ116,Lookups!$DX$3:$EB$2054,AN116+1,FALSE)),"Null")</f>
        <v>Level is Above Lexile Score</v>
      </c>
      <c r="QN116" t="str">
        <f t="shared" si="173"/>
        <v>Null</v>
      </c>
    </row>
    <row r="117" spans="1:456" x14ac:dyDescent="0.25">
      <c r="A117" s="161" t="s">
        <v>1447</v>
      </c>
      <c r="B117" s="161" t="s">
        <v>1447</v>
      </c>
      <c r="C117" s="161" t="s">
        <v>1447</v>
      </c>
      <c r="D117" s="161" t="s">
        <v>1447</v>
      </c>
      <c r="E117" s="161">
        <v>6</v>
      </c>
      <c r="F117" s="161" t="s">
        <v>1447</v>
      </c>
      <c r="G117" s="161" t="s">
        <v>880</v>
      </c>
      <c r="H117" s="161" t="s">
        <v>907</v>
      </c>
      <c r="I117" s="161">
        <v>974</v>
      </c>
      <c r="J117" s="159">
        <v>42394</v>
      </c>
      <c r="K117" s="161">
        <v>0</v>
      </c>
      <c r="L117" s="161">
        <v>0</v>
      </c>
      <c r="M117" s="161">
        <v>0</v>
      </c>
      <c r="N117" s="161">
        <v>0</v>
      </c>
      <c r="O117" s="161">
        <v>0</v>
      </c>
      <c r="P117" s="161">
        <v>0</v>
      </c>
      <c r="Q117" s="161">
        <v>0</v>
      </c>
      <c r="R117" s="161">
        <v>0</v>
      </c>
      <c r="S117" s="161">
        <v>0</v>
      </c>
      <c r="T117" s="161">
        <v>0</v>
      </c>
      <c r="U117" s="161">
        <v>0</v>
      </c>
      <c r="V117" s="161">
        <v>0</v>
      </c>
      <c r="W117" s="161">
        <v>0</v>
      </c>
      <c r="X117" s="161">
        <v>0</v>
      </c>
      <c r="AB117" s="161" t="s">
        <v>241</v>
      </c>
      <c r="AC117" s="161" t="s">
        <v>242</v>
      </c>
      <c r="AD117" s="161" t="s">
        <v>242</v>
      </c>
      <c r="AE117" s="161" t="s">
        <v>242</v>
      </c>
      <c r="AF117" s="161" t="s">
        <v>242</v>
      </c>
      <c r="AG117" s="161" t="s">
        <v>241</v>
      </c>
      <c r="AH117" s="161" t="s">
        <v>242</v>
      </c>
      <c r="AI117" s="161">
        <v>20150801</v>
      </c>
      <c r="AJ117" s="161">
        <v>20160525</v>
      </c>
      <c r="AK117" s="161" t="s">
        <v>869</v>
      </c>
      <c r="AL117" t="s">
        <v>1076</v>
      </c>
      <c r="AM117" t="s">
        <v>907</v>
      </c>
      <c r="AN117">
        <v>4</v>
      </c>
      <c r="AO117" t="s">
        <v>870</v>
      </c>
      <c r="AP117">
        <v>7</v>
      </c>
      <c r="AQ117">
        <v>40</v>
      </c>
      <c r="AR117">
        <v>998</v>
      </c>
      <c r="AS117">
        <v>253</v>
      </c>
      <c r="AT117">
        <v>147</v>
      </c>
      <c r="AU117">
        <v>456</v>
      </c>
      <c r="AV117">
        <v>98</v>
      </c>
      <c r="AW117">
        <v>33</v>
      </c>
      <c r="AX117">
        <v>26.7666</v>
      </c>
      <c r="AY117">
        <v>5.5</v>
      </c>
      <c r="AZ117">
        <v>3.6364000000000001</v>
      </c>
      <c r="BA117">
        <v>130.4084</v>
      </c>
      <c r="BB117">
        <v>25507</v>
      </c>
      <c r="BC117">
        <v>88.235294116999995</v>
      </c>
      <c r="BD117">
        <v>90</v>
      </c>
      <c r="BE117">
        <v>513</v>
      </c>
      <c r="BF117">
        <v>578</v>
      </c>
      <c r="BG117">
        <v>100</v>
      </c>
      <c r="BH117">
        <v>99</v>
      </c>
      <c r="BI117">
        <v>5</v>
      </c>
      <c r="BJ117">
        <v>0</v>
      </c>
      <c r="BK117">
        <v>44</v>
      </c>
      <c r="BL117">
        <v>0</v>
      </c>
      <c r="BM117" t="s">
        <v>1080</v>
      </c>
      <c r="BN117" t="s">
        <v>1079</v>
      </c>
      <c r="ET117" s="161">
        <v>0</v>
      </c>
      <c r="EU117" s="161">
        <v>0</v>
      </c>
      <c r="EV117" s="161">
        <v>0</v>
      </c>
      <c r="EW117" s="161">
        <v>0</v>
      </c>
      <c r="EX117" s="161">
        <v>0</v>
      </c>
      <c r="EY117" s="161">
        <v>0</v>
      </c>
      <c r="EZ117" s="161">
        <v>0</v>
      </c>
      <c r="FA117" s="161">
        <v>0</v>
      </c>
      <c r="FB117" s="161">
        <v>0</v>
      </c>
      <c r="FC117" s="161">
        <v>0</v>
      </c>
      <c r="FD117" s="161">
        <v>0</v>
      </c>
      <c r="FE117" s="161">
        <v>0</v>
      </c>
      <c r="HN117" s="161" t="s">
        <v>907</v>
      </c>
      <c r="JB117" s="161" t="s">
        <v>907</v>
      </c>
      <c r="JC117" s="161">
        <v>2</v>
      </c>
      <c r="JD117" s="161">
        <v>1</v>
      </c>
      <c r="JE117" s="161">
        <v>10</v>
      </c>
      <c r="JF117" s="161">
        <v>37420</v>
      </c>
      <c r="JG117" s="159">
        <v>42394</v>
      </c>
      <c r="JH117" s="161">
        <v>974</v>
      </c>
      <c r="JI117" s="159">
        <v>42394</v>
      </c>
      <c r="JJ117" s="161">
        <v>974</v>
      </c>
      <c r="JK117" s="161">
        <v>14</v>
      </c>
      <c r="MN117" t="str">
        <f t="shared" si="87"/>
        <v>YesNoNoNoYesNo</v>
      </c>
      <c r="MO117" t="str">
        <f>IF(AND(MN117="NoNoNoNoNoNo",JI117=""),"No Programs",VLOOKUP(MN117,Lookups!$DA$4:$DB$67,2,FALSE))</f>
        <v>READ 180 Only</v>
      </c>
      <c r="MP117">
        <f t="shared" si="88"/>
        <v>1</v>
      </c>
      <c r="MQ117" t="str">
        <f t="shared" si="89"/>
        <v>READ 180 User</v>
      </c>
      <c r="MR117" t="str">
        <f>Directions!$D$3</f>
        <v>Usage</v>
      </c>
      <c r="MS117" t="str">
        <f>VLOOKUP(MQ117,Lookups!$CU$71:$CV$80,2,FALSE)</f>
        <v>READ 180 Record</v>
      </c>
      <c r="MT117">
        <f t="shared" si="90"/>
        <v>1</v>
      </c>
      <c r="MU117">
        <f t="shared" si="91"/>
        <v>1</v>
      </c>
      <c r="MV117">
        <f t="shared" si="92"/>
        <v>0</v>
      </c>
      <c r="MW117">
        <f t="shared" si="93"/>
        <v>0</v>
      </c>
      <c r="MX117">
        <f t="shared" si="94"/>
        <v>0</v>
      </c>
      <c r="MY117" t="str">
        <f t="shared" si="95"/>
        <v>Not Used</v>
      </c>
      <c r="MZ117">
        <f t="shared" si="96"/>
        <v>0</v>
      </c>
      <c r="NA117" t="str">
        <f t="shared" si="97"/>
        <v>Not Available</v>
      </c>
      <c r="NB117" t="str">
        <f t="shared" si="98"/>
        <v>Not Available</v>
      </c>
      <c r="NC117" t="str">
        <f t="shared" si="99"/>
        <v>4 Not Indicated</v>
      </c>
      <c r="ND117" t="str">
        <f t="shared" si="100"/>
        <v>4 Not Indicated</v>
      </c>
      <c r="NE117" t="str">
        <f t="shared" si="101"/>
        <v>4 Not Indicated</v>
      </c>
      <c r="NF117" t="str">
        <f t="shared" si="102"/>
        <v>4 Not Indicated</v>
      </c>
      <c r="NG117" t="str">
        <f t="shared" si="103"/>
        <v>4 Not Indicated</v>
      </c>
      <c r="NH117" s="159">
        <f t="shared" si="104"/>
        <v>42394</v>
      </c>
      <c r="NI117">
        <f t="shared" si="105"/>
        <v>974</v>
      </c>
      <c r="NJ117" s="159">
        <f t="shared" si="106"/>
        <v>42394</v>
      </c>
      <c r="NK117">
        <f t="shared" si="107"/>
        <v>974</v>
      </c>
      <c r="NL117" t="str">
        <f t="shared" si="108"/>
        <v>Lone RI Test</v>
      </c>
      <c r="NM117">
        <f t="shared" si="109"/>
        <v>0</v>
      </c>
      <c r="NN117">
        <f>IF(OR(E117="PK",E117="K",JJ117=""),"Null",INDEX(Lookups!$EZ$4:$FW$18,MATCH($JJ117,Lookups!$EY$4:$EY$18,1),MATCH($E117,Lookups!$EZ$3:$FW$3,0)))</f>
        <v>30</v>
      </c>
      <c r="NO117">
        <f>IF(OR(E117="PK",E117="K",JJ117=""),"Null",INDEX(Lookups!$EZ$4:$FW$18,MATCH($JJ117,Lookups!$EY$4:$EY$18,1),MATCH($E117,Lookups!$EZ$3:$FW$3,0) + 1))</f>
        <v>55</v>
      </c>
      <c r="NP117">
        <f t="shared" si="110"/>
        <v>60</v>
      </c>
      <c r="NQ117" t="str">
        <f t="shared" si="111"/>
        <v>No PI Needed</v>
      </c>
      <c r="NR117" t="str">
        <f t="shared" si="112"/>
        <v>No PI Needed</v>
      </c>
      <c r="NS117" t="str">
        <f t="shared" si="113"/>
        <v>800L to 999L</v>
      </c>
      <c r="NT117" t="str">
        <f t="shared" si="114"/>
        <v>800L to 999L</v>
      </c>
      <c r="NU117" t="str">
        <f t="shared" si="115"/>
        <v>800L to 999L</v>
      </c>
      <c r="NV117" s="183" t="str">
        <f t="array" ref="NV117">IF($NL117="No RI Tests","No RI Tests",VLOOKUP(IF(AND(E117="K",JJ117&lt;280),3,IF(AND(E117="K",JJ117&gt;=280),4,MAX(IF(E117=Lookups!$DF$6:$DF$99,IF(JJ117&gt;=Lookups!$DG$6:$DG$99,Lookups!$DH$6:$DH$99))))),Lookups!$DE$104:$DG$108,2,FALSE))</f>
        <v>3 Proficient</v>
      </c>
      <c r="NW117" s="161" t="str">
        <f t="array" ref="NW117">IF($NL117="No RI Tests","No RI Tests",VLOOKUP(IF(AND(E117="K",JH117&lt;280),3,IF(AND(E117="K",JH117&gt;=280),4,MAX(IF(E117=Lookups!$DF$6:$DF$99,IF(NI117&gt;=Lookups!$DG$6:$DG$99,Lookups!$DH$6:$DH$99))))),Lookups!$DE$104:$DG$108,2,FALSE))</f>
        <v>3 Proficient</v>
      </c>
      <c r="NX117" s="161" t="str">
        <f t="array" ref="NX117">IF($NL117="No RI Tests","No RI Tests",VLOOKUP(IF(AND(E117="K",NK117&lt;280),3,IF(AND(E117="K",NK117&gt;=280),4,MAX(IF(E117=Lookups!$DF$6:$DF$99,IF(NK117&gt;=Lookups!$DG$6:$DG$99,Lookups!$DH$6:$DH$99))))),Lookups!$DE$104:$DG$108,2,FALSE))</f>
        <v>3 Proficient</v>
      </c>
      <c r="NY117" t="str">
        <f t="shared" si="116"/>
        <v>Null</v>
      </c>
      <c r="NZ117" t="str">
        <f t="shared" si="117"/>
        <v>Null</v>
      </c>
      <c r="OA117" t="str">
        <f t="shared" si="118"/>
        <v>No RI for Comparison</v>
      </c>
      <c r="OB117" s="161" t="str">
        <f t="array" ref="OB117">IF($NL117="No RI Tests","No RI Tests",IF(E117="K","N/A",VLOOKUP(MAX(IF(E117=Lookups!$DF$6:$DF$99,IF(JJ117&gt;=Lookups!$DG$6:$DG$99,Lookups!$DI$6:$DI$99))),Lookups!$DE$104:$DG$108,3,FALSE)))</f>
        <v>2 Partial</v>
      </c>
      <c r="OC117" s="161" t="str">
        <f t="array" ref="OC117">IF($NL117="No RI Tests","No RI Tests",IF(E117="K","N/A",VLOOKUP(MAX(IF(E117=Lookups!$DF$6:$DF$99,IF(NI117&gt;=Lookups!$DG$6:$DG$99,Lookups!$DI$6:$DI$99))),Lookups!$DE$104:$DG$108,3,FALSE)))</f>
        <v>2 Partial</v>
      </c>
      <c r="OD117" s="161" t="str">
        <f t="array" ref="OD117">IF($NL117="No RI Tests","No RI Tests",IF(E117="K","N/A",VLOOKUP(MAX(IF(E117=Lookups!$DF$6:$DF$99,IF(NK117&gt;=Lookups!$DG$6:$DG$99,Lookups!$DI$6:$DI$99))),Lookups!$DE$104:$DG$108,3,FALSE)))</f>
        <v>2 Partial</v>
      </c>
      <c r="OE117" t="str">
        <f t="shared" si="119"/>
        <v>Null</v>
      </c>
      <c r="OF117" t="str">
        <f t="shared" si="120"/>
        <v>Null</v>
      </c>
      <c r="OG117" t="str">
        <f t="shared" si="121"/>
        <v>No RI for Comparison</v>
      </c>
      <c r="OH117" t="str">
        <f t="shared" si="122"/>
        <v>Null</v>
      </c>
      <c r="OI117" t="str">
        <f t="shared" si="123"/>
        <v>Null</v>
      </c>
      <c r="OJ117" t="str">
        <f t="shared" si="124"/>
        <v>Null</v>
      </c>
      <c r="OK117" t="str">
        <f t="shared" si="125"/>
        <v>Null</v>
      </c>
      <c r="OL117" t="str">
        <f t="shared" si="126"/>
        <v>Null</v>
      </c>
      <c r="OM117" t="str">
        <f t="shared" si="127"/>
        <v>Winter Administration</v>
      </c>
      <c r="ON117" t="str">
        <f t="shared" si="128"/>
        <v>Null</v>
      </c>
      <c r="OO117" t="str">
        <f t="shared" si="129"/>
        <v>Winter Administration RI</v>
      </c>
      <c r="OP117" t="str">
        <f ca="1">IF(AND(HR117&lt;&gt;"",JJ117&lt;600),IF(HT117="Advancing","Tier 2","Tier 3"),IF(JI117="","Null",IF(OR(E117="K",E117&lt;3),"FRA Recommended",IF(JJ117&gt;=IF(E117&lt;6,400,600),IF(JJ117&lt;VLOOKUP(E117,Lookups!$AP$3:$AR$16,3,FALSE),"Tier 2","Core"),IF(JJ117&lt;400,IF(RAND()&lt;0.81,"Tier 3","Tier 2"),IF(RAND()&lt;0.51,"Tier 3","Tier 2"))))))</f>
        <v>Core</v>
      </c>
      <c r="OQ117" t="str">
        <f t="shared" si="130"/>
        <v>Average Reading Invt. Under 15 Minutes Long</v>
      </c>
      <c r="OR117" t="str">
        <f t="shared" si="131"/>
        <v>Null</v>
      </c>
      <c r="OS117">
        <f t="shared" si="132"/>
        <v>0</v>
      </c>
      <c r="OT117">
        <f t="shared" si="133"/>
        <v>0</v>
      </c>
      <c r="OU117" s="159" t="str">
        <f t="shared" si="134"/>
        <v>No PI Tests</v>
      </c>
      <c r="OV117" t="str">
        <f t="shared" si="135"/>
        <v>No PI Tests</v>
      </c>
      <c r="OW117" t="str">
        <f t="shared" si="136"/>
        <v>No PI Tests</v>
      </c>
      <c r="OX117" t="str">
        <f t="shared" si="137"/>
        <v>No PI Tests</v>
      </c>
      <c r="OY117" t="str">
        <f t="shared" si="138"/>
        <v>No PI Tests</v>
      </c>
      <c r="OZ117" t="str">
        <f t="shared" si="139"/>
        <v>No PI Tests</v>
      </c>
      <c r="PA117" s="159" t="str">
        <f t="shared" si="140"/>
        <v>No PI Tests</v>
      </c>
      <c r="PB117" t="str">
        <f t="shared" si="141"/>
        <v>No PI Tests</v>
      </c>
      <c r="PC117" t="str">
        <f t="shared" si="142"/>
        <v>No PI Tests</v>
      </c>
      <c r="PD117" t="str">
        <f t="shared" si="143"/>
        <v>No PI Tests</v>
      </c>
      <c r="PE117" t="str">
        <f t="shared" si="144"/>
        <v>No PI Tests</v>
      </c>
      <c r="PF117" t="str">
        <f t="shared" si="145"/>
        <v>No PI Tests</v>
      </c>
      <c r="PG117" t="str">
        <f t="shared" si="146"/>
        <v>No PI Tests</v>
      </c>
      <c r="PH117">
        <f t="shared" si="147"/>
        <v>0</v>
      </c>
      <c r="PI117">
        <f t="shared" si="148"/>
        <v>0</v>
      </c>
      <c r="PJ117" t="str">
        <f t="shared" si="149"/>
        <v>Null</v>
      </c>
      <c r="PK117" t="str">
        <f>IF(HR117="","Null",IF(E117&lt;3,"Null",IF(HU117=0,0,IF(HS117="Form 1",VLOOKUP(HU117,Lookups!$BE$3:$BP$63,E117,FALSE),IF(HS117="Form 2",VLOOKUP(HU117,Lookups!$BE$67:$BP$127,E117,FALSE),VLOOKUP(HU117,Lookups!$BE$130:$BP$190,E117,FALSE))))))</f>
        <v>Null</v>
      </c>
      <c r="PL117" t="str">
        <f t="shared" si="150"/>
        <v>Null</v>
      </c>
      <c r="PM117" t="str">
        <f>IF($PH117=0,"Null",IF(E117&lt;3,"Null",IF(OX117=0,0,IF(OV117="Form 1",VLOOKUP(OX117,Lookups!$BE$3:$BP$63,E117,FALSE),IF(OV117="Form 2",VLOOKUP(OX117,Lookups!$BE$67:$BP$127,E117,FALSE),VLOOKUP(OX117,Lookups!$BE$130:$BP$190,E117,FALSE))))))</f>
        <v>Null</v>
      </c>
      <c r="PN117" t="str">
        <f t="shared" si="151"/>
        <v>Null</v>
      </c>
      <c r="PO117" t="str">
        <f t="shared" si="152"/>
        <v>Null</v>
      </c>
      <c r="PP117" t="str">
        <f t="shared" si="153"/>
        <v>Null</v>
      </c>
      <c r="PQ117" t="str">
        <f>IF(HR117="","Null",IF(E117&lt;3,"Null",IF(HV117=0,0,IF(HS117="Form 1",VLOOKUP(HV117,Lookups!$BR$3:$CC$63,E117,FALSE),IF(HS117="Form 2",VLOOKUP(HV117,Lookups!$BR$67:$CC$127,E117,FALSE),VLOOKUP(HV117,Lookups!$BR$130:$CC$190,E117,FALSE))))))</f>
        <v>Null</v>
      </c>
      <c r="PR117" t="str">
        <f t="shared" si="154"/>
        <v>Null</v>
      </c>
      <c r="PS117" t="str">
        <f>IF(HR117="","Null",IF(E117&lt;3,"Null",IF(OY117=0,0,IF(OW117="Form 1",VLOOKUP(OY117,Lookups!$BR$3:$CC$63,E117,FALSE),IF(OW117="Form 2",VLOOKUP(OY117,Lookups!$BR$67:$CC$127,E117,FALSE),VLOOKUP(OY117,Lookups!$BR$130:$CC$190,E117,FALSE))))))</f>
        <v>Null</v>
      </c>
      <c r="PT117" t="str">
        <f t="shared" si="155"/>
        <v>Null</v>
      </c>
      <c r="PU117" t="str">
        <f t="shared" si="156"/>
        <v>Null</v>
      </c>
      <c r="PV117" t="str">
        <f t="shared" si="157"/>
        <v>Null</v>
      </c>
      <c r="PW117" t="str">
        <f t="shared" si="158"/>
        <v>No PI Tests</v>
      </c>
      <c r="PX117">
        <f t="shared" si="159"/>
        <v>1</v>
      </c>
      <c r="PY117">
        <f t="shared" si="160"/>
        <v>0</v>
      </c>
      <c r="PZ117" t="str">
        <f t="shared" si="161"/>
        <v>Null</v>
      </c>
      <c r="QA117" t="str">
        <f t="shared" si="162"/>
        <v>Null</v>
      </c>
      <c r="QB117" t="str">
        <f t="shared" si="163"/>
        <v>Null</v>
      </c>
      <c r="QC117" t="str">
        <f>IF($MS117="System 44 Record",IF(BQ117&lt;MEDIAN(Directions!$F$3,Directions!$F$6),"Mid-Year Exited Student","Full Year Participant")&amp;IF(BP117&lt;Directions!$F$3,", Started Prior Year",", Started This Year"),"Null")</f>
        <v>Null</v>
      </c>
      <c r="QD117" t="str">
        <f t="shared" si="164"/>
        <v>Null</v>
      </c>
      <c r="QE117">
        <f t="shared" si="165"/>
        <v>1</v>
      </c>
      <c r="QF117">
        <f t="shared" si="166"/>
        <v>1</v>
      </c>
      <c r="QG117">
        <f t="shared" si="167"/>
        <v>0</v>
      </c>
      <c r="QH117">
        <f t="shared" si="168"/>
        <v>0</v>
      </c>
      <c r="QI117">
        <f t="shared" si="169"/>
        <v>0</v>
      </c>
      <c r="QJ117" t="str">
        <f t="shared" si="170"/>
        <v>Used READ 180 and RC!</v>
      </c>
      <c r="QK117" t="str">
        <f t="shared" si="171"/>
        <v>40 to 59 Sessions</v>
      </c>
      <c r="QL117" t="str">
        <f t="shared" si="172"/>
        <v>5 to 8 Segments</v>
      </c>
      <c r="QM117" t="str">
        <f>IF($MS117="READ 180 Record",IF(AQ117="","Null",VLOOKUP(JJ117,Lookups!$DX$3:$EB$2054,AN117+1,FALSE)),"Null")</f>
        <v>Level Matches Lexile Score</v>
      </c>
      <c r="QN117" t="str">
        <f t="shared" si="173"/>
        <v>Null</v>
      </c>
    </row>
    <row r="118" spans="1:456" x14ac:dyDescent="0.25">
      <c r="A118" s="161" t="s">
        <v>1447</v>
      </c>
      <c r="B118" s="161" t="s">
        <v>1447</v>
      </c>
      <c r="C118" s="161" t="s">
        <v>1447</v>
      </c>
      <c r="D118" s="161" t="s">
        <v>1447</v>
      </c>
      <c r="E118" s="161">
        <v>2</v>
      </c>
      <c r="F118" s="161" t="s">
        <v>1447</v>
      </c>
      <c r="G118" s="161" t="s">
        <v>880</v>
      </c>
      <c r="H118" s="161" t="s">
        <v>881</v>
      </c>
      <c r="K118" s="161">
        <v>0</v>
      </c>
      <c r="L118" s="161">
        <v>0</v>
      </c>
      <c r="M118" s="161">
        <v>0</v>
      </c>
      <c r="N118" s="161">
        <v>0</v>
      </c>
      <c r="O118" s="161">
        <v>0</v>
      </c>
      <c r="P118" s="161">
        <v>0</v>
      </c>
      <c r="Q118" s="161">
        <v>0</v>
      </c>
      <c r="R118" s="161">
        <v>0</v>
      </c>
      <c r="S118" s="161">
        <v>0</v>
      </c>
      <c r="T118" s="161">
        <v>0</v>
      </c>
      <c r="U118" s="161">
        <v>0</v>
      </c>
      <c r="V118" s="161">
        <v>0</v>
      </c>
      <c r="W118" s="161">
        <v>0</v>
      </c>
      <c r="X118" s="161">
        <v>0</v>
      </c>
      <c r="AB118" s="161" t="s">
        <v>242</v>
      </c>
      <c r="AC118" s="161" t="s">
        <v>242</v>
      </c>
      <c r="AD118" s="161" t="s">
        <v>242</v>
      </c>
      <c r="AE118" s="161" t="s">
        <v>242</v>
      </c>
      <c r="AF118" s="161" t="s">
        <v>242</v>
      </c>
      <c r="AG118" s="161" t="s">
        <v>242</v>
      </c>
      <c r="AH118" s="161" t="s">
        <v>242</v>
      </c>
      <c r="AI118" s="161">
        <v>20150801</v>
      </c>
      <c r="AJ118" s="161">
        <v>20160525</v>
      </c>
      <c r="AK118" s="161" t="s">
        <v>869</v>
      </c>
      <c r="AL118" t="s">
        <v>1078</v>
      </c>
      <c r="BN118" t="s">
        <v>1079</v>
      </c>
      <c r="ET118" s="161">
        <v>0</v>
      </c>
      <c r="EU118" s="161">
        <v>0</v>
      </c>
      <c r="EV118" s="161">
        <v>0</v>
      </c>
      <c r="EW118" s="161">
        <v>0</v>
      </c>
      <c r="EX118" s="161">
        <v>0</v>
      </c>
      <c r="EY118" s="161">
        <v>0</v>
      </c>
      <c r="EZ118" s="161">
        <v>0</v>
      </c>
      <c r="FA118" s="161">
        <v>0</v>
      </c>
      <c r="FB118" s="161">
        <v>0</v>
      </c>
      <c r="FC118" s="161">
        <v>0</v>
      </c>
      <c r="FD118" s="161">
        <v>0</v>
      </c>
      <c r="FE118" s="161">
        <v>0</v>
      </c>
      <c r="HN118" s="161" t="s">
        <v>881</v>
      </c>
      <c r="JB118" s="161" t="s">
        <v>881</v>
      </c>
      <c r="JC118" s="161">
        <v>0</v>
      </c>
      <c r="JD118" s="161">
        <v>0</v>
      </c>
      <c r="JE118" s="161">
        <v>0</v>
      </c>
      <c r="JF118" s="161">
        <v>0</v>
      </c>
      <c r="MN118" t="str">
        <f t="shared" si="87"/>
        <v>NoNoNoNoNoNo</v>
      </c>
      <c r="MO118" t="str">
        <f>IF(AND(MN118="NoNoNoNoNoNo",JI118=""),"No Programs",VLOOKUP(MN118,Lookups!$DA$4:$DB$67,2,FALSE))</f>
        <v>No Programs</v>
      </c>
      <c r="MP118">
        <f t="shared" si="88"/>
        <v>0</v>
      </c>
      <c r="MQ118" t="str">
        <f t="shared" si="89"/>
        <v>No Program Use</v>
      </c>
      <c r="MR118" t="str">
        <f>Directions!$D$3</f>
        <v>Usage</v>
      </c>
      <c r="MS118" t="str">
        <f>VLOOKUP(MQ118,Lookups!$CU$71:$CV$80,2,FALSE)</f>
        <v>Exclude</v>
      </c>
      <c r="MT118">
        <f t="shared" si="90"/>
        <v>0</v>
      </c>
      <c r="MU118">
        <f t="shared" si="91"/>
        <v>0</v>
      </c>
      <c r="MV118">
        <f t="shared" si="92"/>
        <v>0</v>
      </c>
      <c r="MW118">
        <f t="shared" si="93"/>
        <v>0</v>
      </c>
      <c r="MX118">
        <f t="shared" si="94"/>
        <v>0</v>
      </c>
      <c r="MY118" t="str">
        <f t="shared" si="95"/>
        <v>Not Used</v>
      </c>
      <c r="MZ118">
        <f t="shared" si="96"/>
        <v>0</v>
      </c>
      <c r="NA118" t="str">
        <f t="shared" si="97"/>
        <v>Not Available</v>
      </c>
      <c r="NB118" t="str">
        <f t="shared" si="98"/>
        <v>Not Available</v>
      </c>
      <c r="NC118" t="str">
        <f t="shared" si="99"/>
        <v>4 Not Indicated</v>
      </c>
      <c r="ND118" t="str">
        <f t="shared" si="100"/>
        <v>4 Not Indicated</v>
      </c>
      <c r="NE118" t="str">
        <f t="shared" si="101"/>
        <v>4 Not Indicated</v>
      </c>
      <c r="NF118" t="str">
        <f t="shared" si="102"/>
        <v>4 Not Indicated</v>
      </c>
      <c r="NG118" t="str">
        <f t="shared" si="103"/>
        <v>4 Not Indicated</v>
      </c>
      <c r="NH118" s="159" t="str">
        <f t="shared" si="104"/>
        <v>Null</v>
      </c>
      <c r="NI118" t="str">
        <f t="shared" si="105"/>
        <v>Null</v>
      </c>
      <c r="NJ118" s="159" t="str">
        <f t="shared" si="106"/>
        <v>Null</v>
      </c>
      <c r="NK118" t="str">
        <f t="shared" si="107"/>
        <v>Null</v>
      </c>
      <c r="NL118" t="str">
        <f t="shared" si="108"/>
        <v>No RI Tests</v>
      </c>
      <c r="NM118">
        <f t="shared" si="109"/>
        <v>0</v>
      </c>
      <c r="NN118" t="str">
        <f>IF(OR(E118="PK",E118="K",JJ118=""),"Null",INDEX(Lookups!$EZ$4:$FW$18,MATCH($JJ118,Lookups!$EY$4:$EY$18,1),MATCH($E118,Lookups!$EZ$3:$FW$3,0)))</f>
        <v>Null</v>
      </c>
      <c r="NO118" t="str">
        <f>IF(OR(E118="PK",E118="K",JJ118=""),"Null",INDEX(Lookups!$EZ$4:$FW$18,MATCH($JJ118,Lookups!$EY$4:$EY$18,1),MATCH($E118,Lookups!$EZ$3:$FW$3,0) + 1))</f>
        <v>Null</v>
      </c>
      <c r="NP118" t="str">
        <f t="shared" si="110"/>
        <v>Null</v>
      </c>
      <c r="NQ118" t="str">
        <f t="shared" si="111"/>
        <v>Null</v>
      </c>
      <c r="NR118" t="str">
        <f t="shared" si="112"/>
        <v>Null</v>
      </c>
      <c r="NS118" t="str">
        <f t="shared" si="113"/>
        <v>No RI Tests</v>
      </c>
      <c r="NT118" t="str">
        <f t="shared" si="114"/>
        <v>No RI Tests</v>
      </c>
      <c r="NU118" t="str">
        <f t="shared" si="115"/>
        <v>No RI Tests</v>
      </c>
      <c r="NV118" s="183" t="str">
        <f t="array" ref="NV118">IF($NL118="No RI Tests","No RI Tests",VLOOKUP(IF(AND(E118="K",JJ118&lt;280),3,IF(AND(E118="K",JJ118&gt;=280),4,MAX(IF(E118=Lookups!$DF$6:$DF$99,IF(JJ118&gt;=Lookups!$DG$6:$DG$99,Lookups!$DH$6:$DH$99))))),Lookups!$DE$104:$DG$108,2,FALSE))</f>
        <v>No RI Tests</v>
      </c>
      <c r="NW118" s="161" t="str">
        <f t="array" ref="NW118">IF($NL118="No RI Tests","No RI Tests",VLOOKUP(IF(AND(E118="K",JH118&lt;280),3,IF(AND(E118="K",JH118&gt;=280),4,MAX(IF(E118=Lookups!$DF$6:$DF$99,IF(NI118&gt;=Lookups!$DG$6:$DG$99,Lookups!$DH$6:$DH$99))))),Lookups!$DE$104:$DG$108,2,FALSE))</f>
        <v>No RI Tests</v>
      </c>
      <c r="NX118" s="161" t="str">
        <f t="array" ref="NX118">IF($NL118="No RI Tests","No RI Tests",VLOOKUP(IF(AND(E118="K",NK118&lt;280),3,IF(AND(E118="K",NK118&gt;=280),4,MAX(IF(E118=Lookups!$DF$6:$DF$99,IF(NK118&gt;=Lookups!$DG$6:$DG$99,Lookups!$DH$6:$DH$99))))),Lookups!$DE$104:$DG$108,2,FALSE))</f>
        <v>No RI Tests</v>
      </c>
      <c r="NY118" t="str">
        <f t="shared" si="116"/>
        <v>Null</v>
      </c>
      <c r="NZ118" t="str">
        <f t="shared" si="117"/>
        <v>Null</v>
      </c>
      <c r="OA118" t="str">
        <f t="shared" si="118"/>
        <v>No RI for Comparison</v>
      </c>
      <c r="OB118" s="161" t="str">
        <f t="array" ref="OB118">IF($NL118="No RI Tests","No RI Tests",IF(E118="K","N/A",VLOOKUP(MAX(IF(E118=Lookups!$DF$6:$DF$99,IF(JJ118&gt;=Lookups!$DG$6:$DG$99,Lookups!$DI$6:$DI$99))),Lookups!$DE$104:$DG$108,3,FALSE)))</f>
        <v>No RI Tests</v>
      </c>
      <c r="OC118" s="161" t="str">
        <f t="array" ref="OC118">IF($NL118="No RI Tests","No RI Tests",IF(E118="K","N/A",VLOOKUP(MAX(IF(E118=Lookups!$DF$6:$DF$99,IF(NI118&gt;=Lookups!$DG$6:$DG$99,Lookups!$DI$6:$DI$99))),Lookups!$DE$104:$DG$108,3,FALSE)))</f>
        <v>No RI Tests</v>
      </c>
      <c r="OD118" s="161" t="str">
        <f t="array" ref="OD118">IF($NL118="No RI Tests","No RI Tests",IF(E118="K","N/A",VLOOKUP(MAX(IF(E118=Lookups!$DF$6:$DF$99,IF(NK118&gt;=Lookups!$DG$6:$DG$99,Lookups!$DI$6:$DI$99))),Lookups!$DE$104:$DG$108,3,FALSE)))</f>
        <v>No RI Tests</v>
      </c>
      <c r="OE118" t="str">
        <f t="shared" si="119"/>
        <v>Null</v>
      </c>
      <c r="OF118" t="str">
        <f t="shared" si="120"/>
        <v>Null</v>
      </c>
      <c r="OG118" t="str">
        <f t="shared" si="121"/>
        <v>No RI for Comparison</v>
      </c>
      <c r="OH118" t="str">
        <f t="shared" si="122"/>
        <v>Null</v>
      </c>
      <c r="OI118" t="str">
        <f t="shared" si="123"/>
        <v>Null</v>
      </c>
      <c r="OJ118" t="str">
        <f t="shared" si="124"/>
        <v>Null</v>
      </c>
      <c r="OK118" t="str">
        <f t="shared" si="125"/>
        <v>Null</v>
      </c>
      <c r="OL118" t="str">
        <f t="shared" si="126"/>
        <v>Null</v>
      </c>
      <c r="OM118" t="str">
        <f t="shared" si="127"/>
        <v>Null</v>
      </c>
      <c r="ON118" t="str">
        <f t="shared" si="128"/>
        <v>Null</v>
      </c>
      <c r="OO118" t="str">
        <f t="shared" si="129"/>
        <v>Null RI</v>
      </c>
      <c r="OP118" t="str">
        <f ca="1">IF(AND(HR118&lt;&gt;"",JJ118&lt;600),IF(HT118="Advancing","Tier 2","Tier 3"),IF(JI118="","Null",IF(OR(E118="K",E118&lt;3),"FRA Recommended",IF(JJ118&gt;=IF(E118&lt;6,400,600),IF(JJ118&lt;VLOOKUP(E118,Lookups!$AP$3:$AR$16,3,FALSE),"Tier 2","Core"),IF(JJ118&lt;400,IF(RAND()&lt;0.81,"Tier 3","Tier 2"),IF(RAND()&lt;0.51,"Tier 3","Tier 2"))))))</f>
        <v>Null</v>
      </c>
      <c r="OQ118" t="str">
        <f t="shared" si="130"/>
        <v>Null</v>
      </c>
      <c r="OR118" t="str">
        <f t="shared" si="131"/>
        <v>Null</v>
      </c>
      <c r="OS118" t="str">
        <f t="shared" si="132"/>
        <v>Null</v>
      </c>
      <c r="OT118" t="str">
        <f t="shared" si="133"/>
        <v>No RI Tests</v>
      </c>
      <c r="OU118" s="159" t="str">
        <f t="shared" si="134"/>
        <v>No PI Tests</v>
      </c>
      <c r="OV118" t="str">
        <f t="shared" si="135"/>
        <v>No PI Tests</v>
      </c>
      <c r="OW118" t="str">
        <f t="shared" si="136"/>
        <v>No PI Tests</v>
      </c>
      <c r="OX118" t="str">
        <f t="shared" si="137"/>
        <v>No PI Tests</v>
      </c>
      <c r="OY118" t="str">
        <f t="shared" si="138"/>
        <v>No PI Tests</v>
      </c>
      <c r="OZ118" t="str">
        <f t="shared" si="139"/>
        <v>No PI Tests</v>
      </c>
      <c r="PA118" s="159" t="str">
        <f t="shared" si="140"/>
        <v>No PI Tests</v>
      </c>
      <c r="PB118" t="str">
        <f t="shared" si="141"/>
        <v>No PI Tests</v>
      </c>
      <c r="PC118" t="str">
        <f t="shared" si="142"/>
        <v>No PI Tests</v>
      </c>
      <c r="PD118" t="str">
        <f t="shared" si="143"/>
        <v>No PI Tests</v>
      </c>
      <c r="PE118" t="str">
        <f t="shared" si="144"/>
        <v>No PI Tests</v>
      </c>
      <c r="PF118" t="str">
        <f t="shared" si="145"/>
        <v>No PI Tests</v>
      </c>
      <c r="PG118" t="str">
        <f t="shared" si="146"/>
        <v>No PI Tests</v>
      </c>
      <c r="PH118">
        <f t="shared" si="147"/>
        <v>0</v>
      </c>
      <c r="PI118">
        <f t="shared" si="148"/>
        <v>0</v>
      </c>
      <c r="PJ118" t="str">
        <f t="shared" si="149"/>
        <v>Null</v>
      </c>
      <c r="PK118" t="str">
        <f>IF(HR118="","Null",IF(E118&lt;3,"Null",IF(HU118=0,0,IF(HS118="Form 1",VLOOKUP(HU118,Lookups!$BE$3:$BP$63,E118,FALSE),IF(HS118="Form 2",VLOOKUP(HU118,Lookups!$BE$67:$BP$127,E118,FALSE),VLOOKUP(HU118,Lookups!$BE$130:$BP$190,E118,FALSE))))))</f>
        <v>Null</v>
      </c>
      <c r="PL118" t="str">
        <f t="shared" si="150"/>
        <v>Null</v>
      </c>
      <c r="PM118" t="str">
        <f>IF($PH118=0,"Null",IF(E118&lt;3,"Null",IF(OX118=0,0,IF(OV118="Form 1",VLOOKUP(OX118,Lookups!$BE$3:$BP$63,E118,FALSE),IF(OV118="Form 2",VLOOKUP(OX118,Lookups!$BE$67:$BP$127,E118,FALSE),VLOOKUP(OX118,Lookups!$BE$130:$BP$190,E118,FALSE))))))</f>
        <v>Null</v>
      </c>
      <c r="PN118" t="str">
        <f t="shared" si="151"/>
        <v>Null</v>
      </c>
      <c r="PO118" t="str">
        <f t="shared" si="152"/>
        <v>Null</v>
      </c>
      <c r="PP118" t="str">
        <f t="shared" si="153"/>
        <v>Null</v>
      </c>
      <c r="PQ118" t="str">
        <f>IF(HR118="","Null",IF(E118&lt;3,"Null",IF(HV118=0,0,IF(HS118="Form 1",VLOOKUP(HV118,Lookups!$BR$3:$CC$63,E118,FALSE),IF(HS118="Form 2",VLOOKUP(HV118,Lookups!$BR$67:$CC$127,E118,FALSE),VLOOKUP(HV118,Lookups!$BR$130:$CC$190,E118,FALSE))))))</f>
        <v>Null</v>
      </c>
      <c r="PR118" t="str">
        <f t="shared" si="154"/>
        <v>Null</v>
      </c>
      <c r="PS118" t="str">
        <f>IF(HR118="","Null",IF(E118&lt;3,"Null",IF(OY118=0,0,IF(OW118="Form 1",VLOOKUP(OY118,Lookups!$BR$3:$CC$63,E118,FALSE),IF(OW118="Form 2",VLOOKUP(OY118,Lookups!$BR$67:$CC$127,E118,FALSE),VLOOKUP(OY118,Lookups!$BR$130:$CC$190,E118,FALSE))))))</f>
        <v>Null</v>
      </c>
      <c r="PT118" t="str">
        <f t="shared" si="155"/>
        <v>Null</v>
      </c>
      <c r="PU118" t="str">
        <f t="shared" si="156"/>
        <v>Null</v>
      </c>
      <c r="PV118" t="str">
        <f t="shared" si="157"/>
        <v>Null</v>
      </c>
      <c r="PW118" t="str">
        <f t="shared" si="158"/>
        <v>No PI Tests</v>
      </c>
      <c r="PX118">
        <f t="shared" si="159"/>
        <v>0</v>
      </c>
      <c r="PY118">
        <f t="shared" si="160"/>
        <v>0</v>
      </c>
      <c r="PZ118" t="str">
        <f t="shared" si="161"/>
        <v>Null</v>
      </c>
      <c r="QA118" t="str">
        <f t="shared" si="162"/>
        <v>Null</v>
      </c>
      <c r="QB118" t="str">
        <f t="shared" si="163"/>
        <v>Null</v>
      </c>
      <c r="QC118" t="str">
        <f>IF($MS118="System 44 Record",IF(BQ118&lt;MEDIAN(Directions!$F$3,Directions!$F$6),"Mid-Year Exited Student","Full Year Participant")&amp;IF(BP118&lt;Directions!$F$3,", Started Prior Year",", Started This Year"),"Null")</f>
        <v>Null</v>
      </c>
      <c r="QD118" t="str">
        <f t="shared" si="164"/>
        <v>Null</v>
      </c>
      <c r="QE118">
        <f t="shared" si="165"/>
        <v>0</v>
      </c>
      <c r="QF118">
        <f t="shared" si="166"/>
        <v>0</v>
      </c>
      <c r="QG118">
        <f t="shared" si="167"/>
        <v>0</v>
      </c>
      <c r="QH118">
        <f t="shared" si="168"/>
        <v>0</v>
      </c>
      <c r="QI118">
        <f t="shared" si="169"/>
        <v>0</v>
      </c>
      <c r="QJ118" t="str">
        <f t="shared" si="170"/>
        <v>Used None</v>
      </c>
      <c r="QK118" t="str">
        <f t="shared" si="171"/>
        <v>Null</v>
      </c>
      <c r="QL118" t="str">
        <f t="shared" si="172"/>
        <v>Null</v>
      </c>
      <c r="QM118" t="str">
        <f>IF($MS118="READ 180 Record",IF(AQ118="","Null",VLOOKUP(JJ118,Lookups!$DX$3:$EB$2054,AN118+1,FALSE)),"Null")</f>
        <v>Null</v>
      </c>
      <c r="QN118" t="str">
        <f t="shared" si="173"/>
        <v>Null</v>
      </c>
    </row>
    <row r="119" spans="1:456" x14ac:dyDescent="0.25">
      <c r="A119" s="161" t="s">
        <v>1447</v>
      </c>
      <c r="B119" s="161" t="s">
        <v>1447</v>
      </c>
      <c r="C119" s="161" t="s">
        <v>1447</v>
      </c>
      <c r="D119" s="161" t="s">
        <v>1447</v>
      </c>
      <c r="E119" s="161">
        <v>5</v>
      </c>
      <c r="F119" s="161" t="s">
        <v>1447</v>
      </c>
      <c r="G119" s="161" t="s">
        <v>880</v>
      </c>
      <c r="H119" s="161" t="s">
        <v>881</v>
      </c>
      <c r="I119" s="161">
        <v>791</v>
      </c>
      <c r="J119" s="159">
        <v>42501</v>
      </c>
      <c r="K119" s="161">
        <v>0</v>
      </c>
      <c r="L119" s="161">
        <v>0</v>
      </c>
      <c r="M119" s="161">
        <v>0</v>
      </c>
      <c r="N119" s="161">
        <v>0</v>
      </c>
      <c r="O119" s="161">
        <v>0</v>
      </c>
      <c r="P119" s="161">
        <v>0</v>
      </c>
      <c r="Q119" s="161">
        <v>0</v>
      </c>
      <c r="R119" s="161">
        <v>0</v>
      </c>
      <c r="S119" s="161">
        <v>0</v>
      </c>
      <c r="T119" s="161">
        <v>0</v>
      </c>
      <c r="U119" s="161">
        <v>0</v>
      </c>
      <c r="V119" s="161">
        <v>0</v>
      </c>
      <c r="W119" s="161">
        <v>0</v>
      </c>
      <c r="X119" s="161">
        <v>0</v>
      </c>
      <c r="AB119" s="161" t="s">
        <v>241</v>
      </c>
      <c r="AC119" s="161" t="s">
        <v>242</v>
      </c>
      <c r="AD119" s="161" t="s">
        <v>242</v>
      </c>
      <c r="AE119" s="161" t="s">
        <v>242</v>
      </c>
      <c r="AF119" s="161" t="s">
        <v>242</v>
      </c>
      <c r="AG119" s="161" t="s">
        <v>241</v>
      </c>
      <c r="AH119" s="161" t="s">
        <v>242</v>
      </c>
      <c r="AI119" s="161">
        <v>20150801</v>
      </c>
      <c r="AJ119" s="161">
        <v>20160525</v>
      </c>
      <c r="AK119" s="161" t="s">
        <v>869</v>
      </c>
      <c r="AL119" t="s">
        <v>1076</v>
      </c>
      <c r="AM119" t="s">
        <v>881</v>
      </c>
      <c r="AN119">
        <v>3</v>
      </c>
      <c r="AO119" t="s">
        <v>870</v>
      </c>
      <c r="AP119">
        <v>18</v>
      </c>
      <c r="AQ119">
        <v>101</v>
      </c>
      <c r="AR119">
        <v>1911</v>
      </c>
      <c r="AS119">
        <v>503</v>
      </c>
      <c r="AT119">
        <v>265</v>
      </c>
      <c r="AU119">
        <v>725</v>
      </c>
      <c r="AV119">
        <v>268</v>
      </c>
      <c r="AW119">
        <v>60</v>
      </c>
      <c r="AX119">
        <v>19.116700000000002</v>
      </c>
      <c r="AY119">
        <v>5.8947000000000003</v>
      </c>
      <c r="AZ119">
        <v>3.0606</v>
      </c>
      <c r="BA119">
        <v>95.566699999999997</v>
      </c>
      <c r="BB119">
        <v>51853</v>
      </c>
      <c r="BC119">
        <v>85</v>
      </c>
      <c r="BD119">
        <v>76.767676766999998</v>
      </c>
      <c r="BE119">
        <v>1016</v>
      </c>
      <c r="BF119">
        <v>1207</v>
      </c>
      <c r="BG119">
        <v>42</v>
      </c>
      <c r="BH119">
        <v>92</v>
      </c>
      <c r="BI119">
        <v>4</v>
      </c>
      <c r="BJ119">
        <v>4</v>
      </c>
      <c r="BK119">
        <v>151</v>
      </c>
      <c r="BL119">
        <v>0</v>
      </c>
      <c r="BM119" t="s">
        <v>1080</v>
      </c>
      <c r="BN119" t="s">
        <v>1079</v>
      </c>
      <c r="ET119" s="161">
        <v>8</v>
      </c>
      <c r="EU119" s="161">
        <v>155</v>
      </c>
      <c r="EV119" s="161">
        <v>52</v>
      </c>
      <c r="EW119" s="161">
        <v>9309</v>
      </c>
      <c r="EX119" s="161">
        <v>0</v>
      </c>
      <c r="EY119" s="161">
        <v>0</v>
      </c>
      <c r="EZ119" s="161">
        <v>64</v>
      </c>
      <c r="FA119" s="161">
        <v>80</v>
      </c>
      <c r="FB119" s="161">
        <v>42</v>
      </c>
      <c r="FC119" s="161">
        <v>65</v>
      </c>
      <c r="FD119" s="161">
        <v>2</v>
      </c>
      <c r="FE119" s="161">
        <v>1</v>
      </c>
      <c r="FF119" s="159">
        <v>42390</v>
      </c>
      <c r="FG119" s="161">
        <v>42</v>
      </c>
      <c r="FH119" s="161">
        <v>65</v>
      </c>
      <c r="FI119" s="161">
        <v>30</v>
      </c>
      <c r="FJ119" s="161">
        <v>38</v>
      </c>
      <c r="FK119" s="161">
        <v>63</v>
      </c>
      <c r="FL119" s="159">
        <v>42389</v>
      </c>
      <c r="FM119" s="161">
        <v>68</v>
      </c>
      <c r="FN119" s="161">
        <v>82</v>
      </c>
      <c r="FO119" s="161">
        <v>58</v>
      </c>
      <c r="FP119" s="161">
        <v>63</v>
      </c>
      <c r="FQ119" s="161">
        <v>88</v>
      </c>
      <c r="FR119" s="159">
        <v>42312</v>
      </c>
      <c r="FS119" s="161">
        <v>59</v>
      </c>
      <c r="FT119" s="161">
        <v>77</v>
      </c>
      <c r="FU119" s="161">
        <v>33</v>
      </c>
      <c r="FV119" s="161">
        <v>89</v>
      </c>
      <c r="FW119" s="161">
        <v>63</v>
      </c>
      <c r="HN119" s="161" t="s">
        <v>881</v>
      </c>
      <c r="HO119" s="159">
        <v>42501</v>
      </c>
      <c r="HP119" s="159">
        <v>42501</v>
      </c>
      <c r="HQ119" s="161">
        <v>1</v>
      </c>
      <c r="HR119" s="159">
        <v>42501</v>
      </c>
      <c r="HS119" s="161" t="s">
        <v>872</v>
      </c>
      <c r="HT119" s="161" t="s">
        <v>882</v>
      </c>
      <c r="HU119" s="161">
        <v>48</v>
      </c>
      <c r="HV119" s="161">
        <v>29</v>
      </c>
      <c r="HW119" s="161">
        <v>0</v>
      </c>
      <c r="JB119" s="161" t="s">
        <v>881</v>
      </c>
      <c r="JC119" s="161">
        <v>24</v>
      </c>
      <c r="JD119" s="161">
        <v>15</v>
      </c>
      <c r="JE119" s="161">
        <v>59</v>
      </c>
      <c r="JF119" s="161">
        <v>66055</v>
      </c>
      <c r="JG119" s="159">
        <v>42501</v>
      </c>
      <c r="JH119" s="161">
        <v>791</v>
      </c>
      <c r="JI119" s="159">
        <v>42243</v>
      </c>
      <c r="JJ119" s="161">
        <v>796</v>
      </c>
      <c r="JK119" s="161">
        <v>17</v>
      </c>
      <c r="JL119" s="159">
        <v>42352</v>
      </c>
      <c r="JM119" s="161">
        <v>818</v>
      </c>
      <c r="JN119" s="161">
        <v>20</v>
      </c>
      <c r="JO119" s="159">
        <v>42501</v>
      </c>
      <c r="JP119" s="161">
        <v>791</v>
      </c>
      <c r="JQ119" s="161">
        <v>15</v>
      </c>
      <c r="MN119" t="str">
        <f t="shared" si="87"/>
        <v>YesNoNoNoYesNo</v>
      </c>
      <c r="MO119" t="str">
        <f>IF(AND(MN119="NoNoNoNoNoNo",JI119=""),"No Programs",VLOOKUP(MN119,Lookups!$DA$4:$DB$67,2,FALSE))</f>
        <v>READ 180 Only</v>
      </c>
      <c r="MP119">
        <f t="shared" si="88"/>
        <v>1</v>
      </c>
      <c r="MQ119" t="str">
        <f t="shared" si="89"/>
        <v>READ 180 User</v>
      </c>
      <c r="MR119" t="str">
        <f>Directions!$D$3</f>
        <v>Usage</v>
      </c>
      <c r="MS119" t="str">
        <f>VLOOKUP(MQ119,Lookups!$CU$71:$CV$80,2,FALSE)</f>
        <v>READ 180 Record</v>
      </c>
      <c r="MT119">
        <f t="shared" si="90"/>
        <v>1</v>
      </c>
      <c r="MU119">
        <f t="shared" si="91"/>
        <v>1</v>
      </c>
      <c r="MV119">
        <f t="shared" si="92"/>
        <v>1</v>
      </c>
      <c r="MW119">
        <f t="shared" si="93"/>
        <v>1</v>
      </c>
      <c r="MX119">
        <f t="shared" si="94"/>
        <v>36.857142857142854</v>
      </c>
      <c r="MY119" t="str">
        <f t="shared" si="95"/>
        <v>Not Used</v>
      </c>
      <c r="MZ119">
        <f t="shared" si="96"/>
        <v>0</v>
      </c>
      <c r="NA119" t="str">
        <f t="shared" si="97"/>
        <v>Not Available</v>
      </c>
      <c r="NB119" t="str">
        <f t="shared" si="98"/>
        <v>Not Available</v>
      </c>
      <c r="NC119" t="str">
        <f t="shared" si="99"/>
        <v>4 Not Indicated</v>
      </c>
      <c r="ND119" t="str">
        <f t="shared" si="100"/>
        <v>4 Not Indicated</v>
      </c>
      <c r="NE119" t="str">
        <f t="shared" si="101"/>
        <v>4 Not Indicated</v>
      </c>
      <c r="NF119" t="str">
        <f t="shared" si="102"/>
        <v>4 Not Indicated</v>
      </c>
      <c r="NG119" t="str">
        <f t="shared" si="103"/>
        <v>4 Not Indicated</v>
      </c>
      <c r="NH119" s="159">
        <f t="shared" si="104"/>
        <v>42501</v>
      </c>
      <c r="NI119">
        <f t="shared" si="105"/>
        <v>791</v>
      </c>
      <c r="NJ119" s="159">
        <f t="shared" si="106"/>
        <v>42352</v>
      </c>
      <c r="NK119">
        <f t="shared" si="107"/>
        <v>818</v>
      </c>
      <c r="NL119">
        <f t="shared" si="108"/>
        <v>36.857142857142854</v>
      </c>
      <c r="NM119">
        <f t="shared" si="109"/>
        <v>1</v>
      </c>
      <c r="NN119">
        <f>IF(OR(E119="PK",E119="K",JJ119=""),"Null",INDEX(Lookups!$EZ$4:$FW$18,MATCH($JJ119,Lookups!$EY$4:$EY$18,1),MATCH($E119,Lookups!$EZ$3:$FW$3,0)))</f>
        <v>65</v>
      </c>
      <c r="NO119">
        <f>IF(OR(E119="PK",E119="K",JJ119=""),"Null",INDEX(Lookups!$EZ$4:$FW$18,MATCH($JJ119,Lookups!$EY$4:$EY$18,1),MATCH($E119,Lookups!$EZ$3:$FW$3,0) + 1))</f>
        <v>110</v>
      </c>
      <c r="NP119">
        <f t="shared" si="110"/>
        <v>130</v>
      </c>
      <c r="NQ119" t="str">
        <f t="shared" si="111"/>
        <v>No PI Needed</v>
      </c>
      <c r="NR119" t="str">
        <f t="shared" si="112"/>
        <v>No PI Needed</v>
      </c>
      <c r="NS119" t="str">
        <f t="shared" si="113"/>
        <v>600L to 799L</v>
      </c>
      <c r="NT119" t="str">
        <f t="shared" si="114"/>
        <v>600L to 799L</v>
      </c>
      <c r="NU119" t="str">
        <f t="shared" si="115"/>
        <v>800L to 999L</v>
      </c>
      <c r="NV119" s="183" t="str">
        <f t="array" ref="NV119">IF($NL119="No RI Tests","No RI Tests",VLOOKUP(IF(AND(E119="K",JJ119&lt;280),3,IF(AND(E119="K",JJ119&gt;=280),4,MAX(IF(E119=Lookups!$DF$6:$DF$99,IF(JJ119&gt;=Lookups!$DG$6:$DG$99,Lookups!$DH$6:$DH$99))))),Lookups!$DE$104:$DG$108,2,FALSE))</f>
        <v>2 Basic</v>
      </c>
      <c r="NW119" s="161" t="str">
        <f t="array" ref="NW119">IF($NL119="No RI Tests","No RI Tests",VLOOKUP(IF(AND(E119="K",JH119&lt;280),3,IF(AND(E119="K",JH119&gt;=280),4,MAX(IF(E119=Lookups!$DF$6:$DF$99,IF(NI119&gt;=Lookups!$DG$6:$DG$99,Lookups!$DH$6:$DH$99))))),Lookups!$DE$104:$DG$108,2,FALSE))</f>
        <v>2 Basic</v>
      </c>
      <c r="NX119" s="161" t="str">
        <f t="array" ref="NX119">IF($NL119="No RI Tests","No RI Tests",VLOOKUP(IF(AND(E119="K",NK119&lt;280),3,IF(AND(E119="K",NK119&gt;=280),4,MAX(IF(E119=Lookups!$DF$6:$DF$99,IF(NK119&gt;=Lookups!$DG$6:$DG$99,Lookups!$DH$6:$DH$99))))),Lookups!$DE$104:$DG$108,2,FALSE))</f>
        <v>2 Basic</v>
      </c>
      <c r="NY119">
        <f t="shared" si="116"/>
        <v>1</v>
      </c>
      <c r="NZ119">
        <f t="shared" si="117"/>
        <v>0</v>
      </c>
      <c r="OA119" t="str">
        <f t="shared" si="118"/>
        <v>Maintained Performance Level</v>
      </c>
      <c r="OB119" s="161" t="str">
        <f t="array" ref="OB119">IF($NL119="No RI Tests","No RI Tests",IF(E119="K","N/A",VLOOKUP(MAX(IF(E119=Lookups!$DF$6:$DF$99,IF(JJ119&gt;=Lookups!$DG$6:$DG$99,Lookups!$DI$6:$DI$99))),Lookups!$DE$104:$DG$108,3,FALSE)))</f>
        <v>1 Limited</v>
      </c>
      <c r="OC119" s="161" t="str">
        <f t="array" ref="OC119">IF($NL119="No RI Tests","No RI Tests",IF(E119="K","N/A",VLOOKUP(MAX(IF(E119=Lookups!$DF$6:$DF$99,IF(NI119&gt;=Lookups!$DG$6:$DG$99,Lookups!$DI$6:$DI$99))),Lookups!$DE$104:$DG$108,3,FALSE)))</f>
        <v>1 Limited</v>
      </c>
      <c r="OD119" s="161" t="str">
        <f t="array" ref="OD119">IF($NL119="No RI Tests","No RI Tests",IF(E119="K","N/A",VLOOKUP(MAX(IF(E119=Lookups!$DF$6:$DF$99,IF(NK119&gt;=Lookups!$DG$6:$DG$99,Lookups!$DI$6:$DI$99))),Lookups!$DE$104:$DG$108,3,FALSE)))</f>
        <v>2 Partial</v>
      </c>
      <c r="OE119">
        <f t="shared" si="119"/>
        <v>1</v>
      </c>
      <c r="OF119">
        <f t="shared" si="120"/>
        <v>0</v>
      </c>
      <c r="OG119" t="str">
        <f t="shared" si="121"/>
        <v>Maintained Performance Level</v>
      </c>
      <c r="OH119">
        <f t="shared" si="122"/>
        <v>-5</v>
      </c>
      <c r="OI119">
        <f t="shared" si="123"/>
        <v>0</v>
      </c>
      <c r="OJ119">
        <f t="shared" si="124"/>
        <v>0</v>
      </c>
      <c r="OK119">
        <f t="shared" si="125"/>
        <v>0</v>
      </c>
      <c r="OL119">
        <f t="shared" si="126"/>
        <v>-5.7142857142857141E-2</v>
      </c>
      <c r="OM119" t="str">
        <f t="shared" si="127"/>
        <v>Fall Administration</v>
      </c>
      <c r="ON119" t="str">
        <f t="shared" si="128"/>
        <v>Winter Administration</v>
      </c>
      <c r="OO119" t="str">
        <f t="shared" si="129"/>
        <v>Fall to Winter RI</v>
      </c>
      <c r="OP119" t="str">
        <f ca="1">IF(AND(HR119&lt;&gt;"",JJ119&lt;600),IF(HT119="Advancing","Tier 2","Tier 3"),IF(JI119="","Null",IF(OR(E119="K",E119&lt;3),"FRA Recommended",IF(JJ119&gt;=IF(E119&lt;6,400,600),IF(JJ119&lt;VLOOKUP(E119,Lookups!$AP$3:$AR$16,3,FALSE),"Tier 2","Core"),IF(JJ119&lt;400,IF(RAND()&lt;0.81,"Tier 3","Tier 2"),IF(RAND()&lt;0.51,"Tier 3","Tier 2"))))))</f>
        <v>Tier 2</v>
      </c>
      <c r="OQ119" t="str">
        <f t="shared" si="130"/>
        <v>Average Reading Invt. at Least 15 Minutes Long</v>
      </c>
      <c r="OR119">
        <f t="shared" si="131"/>
        <v>0</v>
      </c>
      <c r="OS119">
        <f t="shared" si="132"/>
        <v>0</v>
      </c>
      <c r="OT119">
        <f t="shared" si="133"/>
        <v>27</v>
      </c>
      <c r="OU119" s="159">
        <f t="shared" si="134"/>
        <v>42501</v>
      </c>
      <c r="OV119" t="str">
        <f t="shared" si="135"/>
        <v>Form 1</v>
      </c>
      <c r="OW119" t="str">
        <f t="shared" si="136"/>
        <v>Advancing</v>
      </c>
      <c r="OX119">
        <f t="shared" si="137"/>
        <v>48</v>
      </c>
      <c r="OY119">
        <f t="shared" si="138"/>
        <v>29</v>
      </c>
      <c r="OZ119">
        <f t="shared" si="139"/>
        <v>0</v>
      </c>
      <c r="PA119" s="159">
        <f t="shared" si="140"/>
        <v>42501</v>
      </c>
      <c r="PB119" t="str">
        <f t="shared" si="141"/>
        <v>Form 1</v>
      </c>
      <c r="PC119" t="str">
        <f t="shared" si="142"/>
        <v>Advancing</v>
      </c>
      <c r="PD119">
        <f t="shared" si="143"/>
        <v>48</v>
      </c>
      <c r="PE119">
        <f t="shared" si="144"/>
        <v>29</v>
      </c>
      <c r="PF119">
        <f t="shared" si="145"/>
        <v>0</v>
      </c>
      <c r="PG119" t="str">
        <f t="shared" si="146"/>
        <v>Lone PI Test</v>
      </c>
      <c r="PH119">
        <f t="shared" si="147"/>
        <v>0</v>
      </c>
      <c r="PI119">
        <f t="shared" si="148"/>
        <v>0</v>
      </c>
      <c r="PJ119">
        <f t="shared" si="149"/>
        <v>48</v>
      </c>
      <c r="PK119">
        <f>IF(HR119="","Null",IF(E119&lt;3,"Null",IF(HU119=0,0,IF(HS119="Form 1",VLOOKUP(HU119,Lookups!$BE$3:$BP$63,E119,FALSE),IF(HS119="Form 2",VLOOKUP(HU119,Lookups!$BE$67:$BP$127,E119,FALSE),VLOOKUP(HU119,Lookups!$BE$130:$BP$190,E119,FALSE))))))</f>
        <v>44</v>
      </c>
      <c r="PL119" t="str">
        <f t="shared" si="150"/>
        <v>Null</v>
      </c>
      <c r="PM119" t="str">
        <f>IF($PH119=0,"Null",IF(E119&lt;3,"Null",IF(OX119=0,0,IF(OV119="Form 1",VLOOKUP(OX119,Lookups!$BE$3:$BP$63,E119,FALSE),IF(OV119="Form 2",VLOOKUP(OX119,Lookups!$BE$67:$BP$127,E119,FALSE),VLOOKUP(OX119,Lookups!$BE$130:$BP$190,E119,FALSE))))))</f>
        <v>Null</v>
      </c>
      <c r="PN119" t="str">
        <f t="shared" si="151"/>
        <v>Null</v>
      </c>
      <c r="PO119" t="str">
        <f t="shared" si="152"/>
        <v>Null</v>
      </c>
      <c r="PP119">
        <f t="shared" si="153"/>
        <v>29</v>
      </c>
      <c r="PQ119">
        <f>IF(HR119="","Null",IF(E119&lt;3,"Null",IF(HV119=0,0,IF(HS119="Form 1",VLOOKUP(HV119,Lookups!$BR$3:$CC$63,E119,FALSE),IF(HS119="Form 2",VLOOKUP(HV119,Lookups!$BR$67:$CC$127,E119,FALSE),VLOOKUP(HV119,Lookups!$BR$130:$CC$190,E119,FALSE))))))</f>
        <v>77</v>
      </c>
      <c r="PR119" t="str">
        <f t="shared" si="154"/>
        <v>Null</v>
      </c>
      <c r="PS119">
        <f>IF(HR119="","Null",IF(E119&lt;3,"Null",IF(OY119=0,0,IF(OW119="Form 1",VLOOKUP(OY119,Lookups!$BR$3:$CC$63,E119,FALSE),IF(OW119="Form 2",VLOOKUP(OY119,Lookups!$BR$67:$CC$127,E119,FALSE),VLOOKUP(OY119,Lookups!$BR$130:$CC$190,E119,FALSE))))))</f>
        <v>69</v>
      </c>
      <c r="PT119" t="str">
        <f t="shared" si="155"/>
        <v>Null</v>
      </c>
      <c r="PU119" t="str">
        <f t="shared" si="156"/>
        <v>Null</v>
      </c>
      <c r="PV119">
        <f t="shared" si="157"/>
        <v>1</v>
      </c>
      <c r="PW119" t="str">
        <f t="shared" si="158"/>
        <v>Spring PI Administration</v>
      </c>
      <c r="PX119">
        <f t="shared" si="159"/>
        <v>1</v>
      </c>
      <c r="PY119">
        <f t="shared" si="160"/>
        <v>0</v>
      </c>
      <c r="PZ119" t="str">
        <f t="shared" si="161"/>
        <v>Null</v>
      </c>
      <c r="QA119" t="str">
        <f t="shared" si="162"/>
        <v>Null</v>
      </c>
      <c r="QB119" t="str">
        <f t="shared" si="163"/>
        <v>Null</v>
      </c>
      <c r="QC119" t="str">
        <f>IF($MS119="System 44 Record",IF(BQ119&lt;MEDIAN(Directions!$F$3,Directions!$F$6),"Mid-Year Exited Student","Full Year Participant")&amp;IF(BP119&lt;Directions!$F$3,", Started Prior Year",", Started This Year"),"Null")</f>
        <v>Null</v>
      </c>
      <c r="QD119" t="str">
        <f t="shared" si="164"/>
        <v>Null</v>
      </c>
      <c r="QE119">
        <f t="shared" si="165"/>
        <v>1</v>
      </c>
      <c r="QF119">
        <f t="shared" si="166"/>
        <v>1</v>
      </c>
      <c r="QG119">
        <f t="shared" si="167"/>
        <v>1</v>
      </c>
      <c r="QH119">
        <f t="shared" si="168"/>
        <v>3</v>
      </c>
      <c r="QI119">
        <f t="shared" si="169"/>
        <v>0.75</v>
      </c>
      <c r="QJ119" t="str">
        <f t="shared" si="170"/>
        <v>Used All 3</v>
      </c>
      <c r="QK119" t="str">
        <f t="shared" si="171"/>
        <v>100 or More Sessions</v>
      </c>
      <c r="QL119" t="str">
        <f t="shared" si="172"/>
        <v>13 or More Segments</v>
      </c>
      <c r="QM119" t="str">
        <f>IF($MS119="READ 180 Record",IF(AQ119="","Null",VLOOKUP(JJ119,Lookups!$DX$3:$EB$2054,AN119+1,FALSE)),"Null")</f>
        <v>Level Matches Lexile Score</v>
      </c>
      <c r="QN119" t="str">
        <f t="shared" si="173"/>
        <v>Null</v>
      </c>
    </row>
    <row r="120" spans="1:456" x14ac:dyDescent="0.25">
      <c r="A120" s="161" t="s">
        <v>1447</v>
      </c>
      <c r="B120" s="161" t="s">
        <v>1447</v>
      </c>
      <c r="C120" s="161" t="s">
        <v>1447</v>
      </c>
      <c r="D120" s="161" t="s">
        <v>1447</v>
      </c>
      <c r="E120" s="161">
        <v>8</v>
      </c>
      <c r="F120" s="161" t="s">
        <v>1447</v>
      </c>
      <c r="G120" s="161" t="s">
        <v>880</v>
      </c>
      <c r="H120" s="161" t="s">
        <v>881</v>
      </c>
      <c r="K120" s="161">
        <v>0</v>
      </c>
      <c r="L120" s="161">
        <v>0</v>
      </c>
      <c r="M120" s="161">
        <v>0</v>
      </c>
      <c r="N120" s="161">
        <v>0</v>
      </c>
      <c r="O120" s="161">
        <v>0</v>
      </c>
      <c r="P120" s="161">
        <v>0</v>
      </c>
      <c r="Q120" s="161">
        <v>0</v>
      </c>
      <c r="R120" s="161">
        <v>0</v>
      </c>
      <c r="S120" s="161">
        <v>0</v>
      </c>
      <c r="T120" s="161">
        <v>0</v>
      </c>
      <c r="U120" s="161">
        <v>0</v>
      </c>
      <c r="V120" s="161">
        <v>0</v>
      </c>
      <c r="W120" s="161">
        <v>0</v>
      </c>
      <c r="X120" s="161">
        <v>0</v>
      </c>
      <c r="AB120" s="161" t="s">
        <v>242</v>
      </c>
      <c r="AC120" s="161" t="s">
        <v>242</v>
      </c>
      <c r="AD120" s="161" t="s">
        <v>242</v>
      </c>
      <c r="AE120" s="161" t="s">
        <v>242</v>
      </c>
      <c r="AF120" s="161" t="s">
        <v>242</v>
      </c>
      <c r="AG120" s="161" t="s">
        <v>242</v>
      </c>
      <c r="AH120" s="161" t="s">
        <v>242</v>
      </c>
      <c r="AI120" s="161">
        <v>20150801</v>
      </c>
      <c r="AJ120" s="161">
        <v>20160525</v>
      </c>
      <c r="AK120" s="161" t="s">
        <v>869</v>
      </c>
      <c r="AL120" t="s">
        <v>1078</v>
      </c>
      <c r="BN120" t="s">
        <v>1079</v>
      </c>
      <c r="ET120" s="161">
        <v>0</v>
      </c>
      <c r="EU120" s="161">
        <v>0</v>
      </c>
      <c r="EV120" s="161">
        <v>0</v>
      </c>
      <c r="EW120" s="161">
        <v>0</v>
      </c>
      <c r="EX120" s="161">
        <v>0</v>
      </c>
      <c r="EY120" s="161">
        <v>0</v>
      </c>
      <c r="EZ120" s="161">
        <v>0</v>
      </c>
      <c r="FA120" s="161">
        <v>0</v>
      </c>
      <c r="FB120" s="161">
        <v>0</v>
      </c>
      <c r="FC120" s="161">
        <v>0</v>
      </c>
      <c r="FD120" s="161">
        <v>0</v>
      </c>
      <c r="FE120" s="161">
        <v>0</v>
      </c>
      <c r="HN120" s="161" t="s">
        <v>881</v>
      </c>
      <c r="JB120" s="161" t="s">
        <v>881</v>
      </c>
      <c r="JC120" s="161">
        <v>0</v>
      </c>
      <c r="JD120" s="161">
        <v>0</v>
      </c>
      <c r="JE120" s="161">
        <v>0</v>
      </c>
      <c r="JF120" s="161">
        <v>0</v>
      </c>
      <c r="MN120" t="str">
        <f t="shared" si="87"/>
        <v>NoNoNoNoNoNo</v>
      </c>
      <c r="MO120" t="str">
        <f>IF(AND(MN120="NoNoNoNoNoNo",JI120=""),"No Programs",VLOOKUP(MN120,Lookups!$DA$4:$DB$67,2,FALSE))</f>
        <v>No Programs</v>
      </c>
      <c r="MP120">
        <f t="shared" si="88"/>
        <v>0</v>
      </c>
      <c r="MQ120" t="str">
        <f t="shared" si="89"/>
        <v>No Program Use</v>
      </c>
      <c r="MR120" t="str">
        <f>Directions!$D$3</f>
        <v>Usage</v>
      </c>
      <c r="MS120" t="str">
        <f>VLOOKUP(MQ120,Lookups!$CU$71:$CV$80,2,FALSE)</f>
        <v>Exclude</v>
      </c>
      <c r="MT120">
        <f t="shared" si="90"/>
        <v>0</v>
      </c>
      <c r="MU120">
        <f t="shared" si="91"/>
        <v>0</v>
      </c>
      <c r="MV120">
        <f t="shared" si="92"/>
        <v>0</v>
      </c>
      <c r="MW120">
        <f t="shared" si="93"/>
        <v>0</v>
      </c>
      <c r="MX120">
        <f t="shared" si="94"/>
        <v>0</v>
      </c>
      <c r="MY120" t="str">
        <f t="shared" si="95"/>
        <v>Not Used</v>
      </c>
      <c r="MZ120">
        <f t="shared" si="96"/>
        <v>0</v>
      </c>
      <c r="NA120" t="str">
        <f t="shared" si="97"/>
        <v>Not Available</v>
      </c>
      <c r="NB120" t="str">
        <f t="shared" si="98"/>
        <v>Not Available</v>
      </c>
      <c r="NC120" t="str">
        <f t="shared" si="99"/>
        <v>4 Not Indicated</v>
      </c>
      <c r="ND120" t="str">
        <f t="shared" si="100"/>
        <v>4 Not Indicated</v>
      </c>
      <c r="NE120" t="str">
        <f t="shared" si="101"/>
        <v>4 Not Indicated</v>
      </c>
      <c r="NF120" t="str">
        <f t="shared" si="102"/>
        <v>4 Not Indicated</v>
      </c>
      <c r="NG120" t="str">
        <f t="shared" si="103"/>
        <v>4 Not Indicated</v>
      </c>
      <c r="NH120" s="159" t="str">
        <f t="shared" si="104"/>
        <v>Null</v>
      </c>
      <c r="NI120" t="str">
        <f t="shared" si="105"/>
        <v>Null</v>
      </c>
      <c r="NJ120" s="159" t="str">
        <f t="shared" si="106"/>
        <v>Null</v>
      </c>
      <c r="NK120" t="str">
        <f t="shared" si="107"/>
        <v>Null</v>
      </c>
      <c r="NL120" t="str">
        <f t="shared" si="108"/>
        <v>No RI Tests</v>
      </c>
      <c r="NM120">
        <f t="shared" si="109"/>
        <v>0</v>
      </c>
      <c r="NN120" t="str">
        <f>IF(OR(E120="PK",E120="K",JJ120=""),"Null",INDEX(Lookups!$EZ$4:$FW$18,MATCH($JJ120,Lookups!$EY$4:$EY$18,1),MATCH($E120,Lookups!$EZ$3:$FW$3,0)))</f>
        <v>Null</v>
      </c>
      <c r="NO120" t="str">
        <f>IF(OR(E120="PK",E120="K",JJ120=""),"Null",INDEX(Lookups!$EZ$4:$FW$18,MATCH($JJ120,Lookups!$EY$4:$EY$18,1),MATCH($E120,Lookups!$EZ$3:$FW$3,0) + 1))</f>
        <v>Null</v>
      </c>
      <c r="NP120" t="str">
        <f t="shared" si="110"/>
        <v>Null</v>
      </c>
      <c r="NQ120" t="str">
        <f t="shared" si="111"/>
        <v>Null</v>
      </c>
      <c r="NR120" t="str">
        <f t="shared" si="112"/>
        <v>Null</v>
      </c>
      <c r="NS120" t="str">
        <f t="shared" si="113"/>
        <v>No RI Tests</v>
      </c>
      <c r="NT120" t="str">
        <f t="shared" si="114"/>
        <v>No RI Tests</v>
      </c>
      <c r="NU120" t="str">
        <f t="shared" si="115"/>
        <v>No RI Tests</v>
      </c>
      <c r="NV120" s="183" t="str">
        <f t="array" ref="NV120">IF($NL120="No RI Tests","No RI Tests",VLOOKUP(IF(AND(E120="K",JJ120&lt;280),3,IF(AND(E120="K",JJ120&gt;=280),4,MAX(IF(E120=Lookups!$DF$6:$DF$99,IF(JJ120&gt;=Lookups!$DG$6:$DG$99,Lookups!$DH$6:$DH$99))))),Lookups!$DE$104:$DG$108,2,FALSE))</f>
        <v>No RI Tests</v>
      </c>
      <c r="NW120" s="161" t="str">
        <f t="array" ref="NW120">IF($NL120="No RI Tests","No RI Tests",VLOOKUP(IF(AND(E120="K",JH120&lt;280),3,IF(AND(E120="K",JH120&gt;=280),4,MAX(IF(E120=Lookups!$DF$6:$DF$99,IF(NI120&gt;=Lookups!$DG$6:$DG$99,Lookups!$DH$6:$DH$99))))),Lookups!$DE$104:$DG$108,2,FALSE))</f>
        <v>No RI Tests</v>
      </c>
      <c r="NX120" s="161" t="str">
        <f t="array" ref="NX120">IF($NL120="No RI Tests","No RI Tests",VLOOKUP(IF(AND(E120="K",NK120&lt;280),3,IF(AND(E120="K",NK120&gt;=280),4,MAX(IF(E120=Lookups!$DF$6:$DF$99,IF(NK120&gt;=Lookups!$DG$6:$DG$99,Lookups!$DH$6:$DH$99))))),Lookups!$DE$104:$DG$108,2,FALSE))</f>
        <v>No RI Tests</v>
      </c>
      <c r="NY120" t="str">
        <f t="shared" si="116"/>
        <v>Null</v>
      </c>
      <c r="NZ120" t="str">
        <f t="shared" si="117"/>
        <v>Null</v>
      </c>
      <c r="OA120" t="str">
        <f t="shared" si="118"/>
        <v>No RI for Comparison</v>
      </c>
      <c r="OB120" s="161" t="str">
        <f t="array" ref="OB120">IF($NL120="No RI Tests","No RI Tests",IF(E120="K","N/A",VLOOKUP(MAX(IF(E120=Lookups!$DF$6:$DF$99,IF(JJ120&gt;=Lookups!$DG$6:$DG$99,Lookups!$DI$6:$DI$99))),Lookups!$DE$104:$DG$108,3,FALSE)))</f>
        <v>No RI Tests</v>
      </c>
      <c r="OC120" s="161" t="str">
        <f t="array" ref="OC120">IF($NL120="No RI Tests","No RI Tests",IF(E120="K","N/A",VLOOKUP(MAX(IF(E120=Lookups!$DF$6:$DF$99,IF(NI120&gt;=Lookups!$DG$6:$DG$99,Lookups!$DI$6:$DI$99))),Lookups!$DE$104:$DG$108,3,FALSE)))</f>
        <v>No RI Tests</v>
      </c>
      <c r="OD120" s="161" t="str">
        <f t="array" ref="OD120">IF($NL120="No RI Tests","No RI Tests",IF(E120="K","N/A",VLOOKUP(MAX(IF(E120=Lookups!$DF$6:$DF$99,IF(NK120&gt;=Lookups!$DG$6:$DG$99,Lookups!$DI$6:$DI$99))),Lookups!$DE$104:$DG$108,3,FALSE)))</f>
        <v>No RI Tests</v>
      </c>
      <c r="OE120" t="str">
        <f t="shared" si="119"/>
        <v>Null</v>
      </c>
      <c r="OF120" t="str">
        <f t="shared" si="120"/>
        <v>Null</v>
      </c>
      <c r="OG120" t="str">
        <f t="shared" si="121"/>
        <v>No RI for Comparison</v>
      </c>
      <c r="OH120" t="str">
        <f t="shared" si="122"/>
        <v>Null</v>
      </c>
      <c r="OI120" t="str">
        <f t="shared" si="123"/>
        <v>Null</v>
      </c>
      <c r="OJ120" t="str">
        <f t="shared" si="124"/>
        <v>Null</v>
      </c>
      <c r="OK120" t="str">
        <f t="shared" si="125"/>
        <v>Null</v>
      </c>
      <c r="OL120" t="str">
        <f t="shared" si="126"/>
        <v>Null</v>
      </c>
      <c r="OM120" t="str">
        <f t="shared" si="127"/>
        <v>Null</v>
      </c>
      <c r="ON120" t="str">
        <f t="shared" si="128"/>
        <v>Null</v>
      </c>
      <c r="OO120" t="str">
        <f t="shared" si="129"/>
        <v>Null RI</v>
      </c>
      <c r="OP120" t="str">
        <f ca="1">IF(AND(HR120&lt;&gt;"",JJ120&lt;600),IF(HT120="Advancing","Tier 2","Tier 3"),IF(JI120="","Null",IF(OR(E120="K",E120&lt;3),"FRA Recommended",IF(JJ120&gt;=IF(E120&lt;6,400,600),IF(JJ120&lt;VLOOKUP(E120,Lookups!$AP$3:$AR$16,3,FALSE),"Tier 2","Core"),IF(JJ120&lt;400,IF(RAND()&lt;0.81,"Tier 3","Tier 2"),IF(RAND()&lt;0.51,"Tier 3","Tier 2"))))))</f>
        <v>Null</v>
      </c>
      <c r="OQ120" t="str">
        <f t="shared" si="130"/>
        <v>Null</v>
      </c>
      <c r="OR120" t="str">
        <f t="shared" si="131"/>
        <v>Null</v>
      </c>
      <c r="OS120" t="str">
        <f t="shared" si="132"/>
        <v>Null</v>
      </c>
      <c r="OT120" t="str">
        <f t="shared" si="133"/>
        <v>No RI Tests</v>
      </c>
      <c r="OU120" s="159" t="str">
        <f t="shared" si="134"/>
        <v>No PI Tests</v>
      </c>
      <c r="OV120" t="str">
        <f t="shared" si="135"/>
        <v>No PI Tests</v>
      </c>
      <c r="OW120" t="str">
        <f t="shared" si="136"/>
        <v>No PI Tests</v>
      </c>
      <c r="OX120" t="str">
        <f t="shared" si="137"/>
        <v>No PI Tests</v>
      </c>
      <c r="OY120" t="str">
        <f t="shared" si="138"/>
        <v>No PI Tests</v>
      </c>
      <c r="OZ120" t="str">
        <f t="shared" si="139"/>
        <v>No PI Tests</v>
      </c>
      <c r="PA120" s="159" t="str">
        <f t="shared" si="140"/>
        <v>No PI Tests</v>
      </c>
      <c r="PB120" t="str">
        <f t="shared" si="141"/>
        <v>No PI Tests</v>
      </c>
      <c r="PC120" t="str">
        <f t="shared" si="142"/>
        <v>No PI Tests</v>
      </c>
      <c r="PD120" t="str">
        <f t="shared" si="143"/>
        <v>No PI Tests</v>
      </c>
      <c r="PE120" t="str">
        <f t="shared" si="144"/>
        <v>No PI Tests</v>
      </c>
      <c r="PF120" t="str">
        <f t="shared" si="145"/>
        <v>No PI Tests</v>
      </c>
      <c r="PG120" t="str">
        <f t="shared" si="146"/>
        <v>No PI Tests</v>
      </c>
      <c r="PH120">
        <f t="shared" si="147"/>
        <v>0</v>
      </c>
      <c r="PI120">
        <f t="shared" si="148"/>
        <v>0</v>
      </c>
      <c r="PJ120" t="str">
        <f t="shared" si="149"/>
        <v>Null</v>
      </c>
      <c r="PK120" t="str">
        <f>IF(HR120="","Null",IF(E120&lt;3,"Null",IF(HU120=0,0,IF(HS120="Form 1",VLOOKUP(HU120,Lookups!$BE$3:$BP$63,E120,FALSE),IF(HS120="Form 2",VLOOKUP(HU120,Lookups!$BE$67:$BP$127,E120,FALSE),VLOOKUP(HU120,Lookups!$BE$130:$BP$190,E120,FALSE))))))</f>
        <v>Null</v>
      </c>
      <c r="PL120" t="str">
        <f t="shared" si="150"/>
        <v>Null</v>
      </c>
      <c r="PM120" t="str">
        <f>IF($PH120=0,"Null",IF(E120&lt;3,"Null",IF(OX120=0,0,IF(OV120="Form 1",VLOOKUP(OX120,Lookups!$BE$3:$BP$63,E120,FALSE),IF(OV120="Form 2",VLOOKUP(OX120,Lookups!$BE$67:$BP$127,E120,FALSE),VLOOKUP(OX120,Lookups!$BE$130:$BP$190,E120,FALSE))))))</f>
        <v>Null</v>
      </c>
      <c r="PN120" t="str">
        <f t="shared" si="151"/>
        <v>Null</v>
      </c>
      <c r="PO120" t="str">
        <f t="shared" si="152"/>
        <v>Null</v>
      </c>
      <c r="PP120" t="str">
        <f t="shared" si="153"/>
        <v>Null</v>
      </c>
      <c r="PQ120" t="str">
        <f>IF(HR120="","Null",IF(E120&lt;3,"Null",IF(HV120=0,0,IF(HS120="Form 1",VLOOKUP(HV120,Lookups!$BR$3:$CC$63,E120,FALSE),IF(HS120="Form 2",VLOOKUP(HV120,Lookups!$BR$67:$CC$127,E120,FALSE),VLOOKUP(HV120,Lookups!$BR$130:$CC$190,E120,FALSE))))))</f>
        <v>Null</v>
      </c>
      <c r="PR120" t="str">
        <f t="shared" si="154"/>
        <v>Null</v>
      </c>
      <c r="PS120" t="str">
        <f>IF(HR120="","Null",IF(E120&lt;3,"Null",IF(OY120=0,0,IF(OW120="Form 1",VLOOKUP(OY120,Lookups!$BR$3:$CC$63,E120,FALSE),IF(OW120="Form 2",VLOOKUP(OY120,Lookups!$BR$67:$CC$127,E120,FALSE),VLOOKUP(OY120,Lookups!$BR$130:$CC$190,E120,FALSE))))))</f>
        <v>Null</v>
      </c>
      <c r="PT120" t="str">
        <f t="shared" si="155"/>
        <v>Null</v>
      </c>
      <c r="PU120" t="str">
        <f t="shared" si="156"/>
        <v>Null</v>
      </c>
      <c r="PV120" t="str">
        <f t="shared" si="157"/>
        <v>Null</v>
      </c>
      <c r="PW120" t="str">
        <f t="shared" si="158"/>
        <v>No PI Tests</v>
      </c>
      <c r="PX120">
        <f t="shared" si="159"/>
        <v>0</v>
      </c>
      <c r="PY120">
        <f t="shared" si="160"/>
        <v>0</v>
      </c>
      <c r="PZ120" t="str">
        <f t="shared" si="161"/>
        <v>Null</v>
      </c>
      <c r="QA120" t="str">
        <f t="shared" si="162"/>
        <v>Null</v>
      </c>
      <c r="QB120" t="str">
        <f t="shared" si="163"/>
        <v>Null</v>
      </c>
      <c r="QC120" t="str">
        <f>IF($MS120="System 44 Record",IF(BQ120&lt;MEDIAN(Directions!$F$3,Directions!$F$6),"Mid-Year Exited Student","Full Year Participant")&amp;IF(BP120&lt;Directions!$F$3,", Started Prior Year",", Started This Year"),"Null")</f>
        <v>Null</v>
      </c>
      <c r="QD120" t="str">
        <f t="shared" si="164"/>
        <v>Null</v>
      </c>
      <c r="QE120">
        <f t="shared" si="165"/>
        <v>0</v>
      </c>
      <c r="QF120">
        <f t="shared" si="166"/>
        <v>0</v>
      </c>
      <c r="QG120">
        <f t="shared" si="167"/>
        <v>0</v>
      </c>
      <c r="QH120">
        <f t="shared" si="168"/>
        <v>0</v>
      </c>
      <c r="QI120">
        <f t="shared" si="169"/>
        <v>0</v>
      </c>
      <c r="QJ120" t="str">
        <f t="shared" si="170"/>
        <v>Used None</v>
      </c>
      <c r="QK120" t="str">
        <f t="shared" si="171"/>
        <v>Null</v>
      </c>
      <c r="QL120" t="str">
        <f t="shared" si="172"/>
        <v>Null</v>
      </c>
      <c r="QM120" t="str">
        <f>IF($MS120="READ 180 Record",IF(AQ120="","Null",VLOOKUP(JJ120,Lookups!$DX$3:$EB$2054,AN120+1,FALSE)),"Null")</f>
        <v>Null</v>
      </c>
      <c r="QN120" t="str">
        <f t="shared" si="173"/>
        <v>Null</v>
      </c>
    </row>
    <row r="121" spans="1:456" x14ac:dyDescent="0.25">
      <c r="A121" s="161" t="s">
        <v>1447</v>
      </c>
      <c r="B121" s="161" t="s">
        <v>1447</v>
      </c>
      <c r="C121" s="161" t="s">
        <v>1447</v>
      </c>
      <c r="D121" s="161" t="s">
        <v>1447</v>
      </c>
      <c r="E121" s="161">
        <v>11</v>
      </c>
      <c r="F121" s="161" t="s">
        <v>1447</v>
      </c>
      <c r="G121" s="161" t="s">
        <v>880</v>
      </c>
      <c r="H121" s="161" t="s">
        <v>881</v>
      </c>
      <c r="K121" s="161">
        <v>0</v>
      </c>
      <c r="L121" s="161">
        <v>0</v>
      </c>
      <c r="M121" s="161">
        <v>0</v>
      </c>
      <c r="N121" s="161">
        <v>0</v>
      </c>
      <c r="O121" s="161">
        <v>0</v>
      </c>
      <c r="P121" s="161">
        <v>0</v>
      </c>
      <c r="Q121" s="161">
        <v>0</v>
      </c>
      <c r="R121" s="161">
        <v>0</v>
      </c>
      <c r="S121" s="161">
        <v>0</v>
      </c>
      <c r="T121" s="161">
        <v>0</v>
      </c>
      <c r="U121" s="161">
        <v>0</v>
      </c>
      <c r="V121" s="161">
        <v>0</v>
      </c>
      <c r="W121" s="161">
        <v>0</v>
      </c>
      <c r="X121" s="161">
        <v>0</v>
      </c>
      <c r="AB121" s="161" t="s">
        <v>242</v>
      </c>
      <c r="AC121" s="161" t="s">
        <v>242</v>
      </c>
      <c r="AD121" s="161" t="s">
        <v>242</v>
      </c>
      <c r="AE121" s="161" t="s">
        <v>242</v>
      </c>
      <c r="AF121" s="161" t="s">
        <v>242</v>
      </c>
      <c r="AG121" s="161" t="s">
        <v>242</v>
      </c>
      <c r="AH121" s="161" t="s">
        <v>242</v>
      </c>
      <c r="AI121" s="161">
        <v>20150801</v>
      </c>
      <c r="AJ121" s="161">
        <v>20160525</v>
      </c>
      <c r="AK121" s="161" t="s">
        <v>869</v>
      </c>
      <c r="AL121" t="s">
        <v>1078</v>
      </c>
      <c r="BN121" t="s">
        <v>1079</v>
      </c>
      <c r="ET121" s="161">
        <v>0</v>
      </c>
      <c r="EU121" s="161">
        <v>0</v>
      </c>
      <c r="EV121" s="161">
        <v>0</v>
      </c>
      <c r="EW121" s="161">
        <v>0</v>
      </c>
      <c r="EX121" s="161">
        <v>0</v>
      </c>
      <c r="EY121" s="161">
        <v>0</v>
      </c>
      <c r="EZ121" s="161">
        <v>0</v>
      </c>
      <c r="FA121" s="161">
        <v>0</v>
      </c>
      <c r="FB121" s="161">
        <v>0</v>
      </c>
      <c r="FC121" s="161">
        <v>0</v>
      </c>
      <c r="FD121" s="161">
        <v>0</v>
      </c>
      <c r="FE121" s="161">
        <v>0</v>
      </c>
      <c r="HN121" s="161" t="s">
        <v>881</v>
      </c>
      <c r="JB121" s="161" t="s">
        <v>881</v>
      </c>
      <c r="JC121" s="161">
        <v>0</v>
      </c>
      <c r="JD121" s="161">
        <v>0</v>
      </c>
      <c r="JE121" s="161">
        <v>0</v>
      </c>
      <c r="JF121" s="161">
        <v>0</v>
      </c>
      <c r="MN121" t="str">
        <f t="shared" si="87"/>
        <v>NoNoNoNoNoNo</v>
      </c>
      <c r="MO121" t="str">
        <f>IF(AND(MN121="NoNoNoNoNoNo",JI121=""),"No Programs",VLOOKUP(MN121,Lookups!$DA$4:$DB$67,2,FALSE))</f>
        <v>No Programs</v>
      </c>
      <c r="MP121">
        <f t="shared" si="88"/>
        <v>0</v>
      </c>
      <c r="MQ121" t="str">
        <f t="shared" si="89"/>
        <v>No Program Use</v>
      </c>
      <c r="MR121" t="str">
        <f>Directions!$D$3</f>
        <v>Usage</v>
      </c>
      <c r="MS121" t="str">
        <f>VLOOKUP(MQ121,Lookups!$CU$71:$CV$80,2,FALSE)</f>
        <v>Exclude</v>
      </c>
      <c r="MT121">
        <f t="shared" si="90"/>
        <v>0</v>
      </c>
      <c r="MU121">
        <f t="shared" si="91"/>
        <v>0</v>
      </c>
      <c r="MV121">
        <f t="shared" si="92"/>
        <v>0</v>
      </c>
      <c r="MW121">
        <f t="shared" si="93"/>
        <v>0</v>
      </c>
      <c r="MX121">
        <f t="shared" si="94"/>
        <v>0</v>
      </c>
      <c r="MY121" t="str">
        <f t="shared" si="95"/>
        <v>Not Used</v>
      </c>
      <c r="MZ121">
        <f t="shared" si="96"/>
        <v>0</v>
      </c>
      <c r="NA121" t="str">
        <f t="shared" si="97"/>
        <v>Not Available</v>
      </c>
      <c r="NB121" t="str">
        <f t="shared" si="98"/>
        <v>Not Available</v>
      </c>
      <c r="NC121" t="str">
        <f t="shared" si="99"/>
        <v>4 Not Indicated</v>
      </c>
      <c r="ND121" t="str">
        <f t="shared" si="100"/>
        <v>4 Not Indicated</v>
      </c>
      <c r="NE121" t="str">
        <f t="shared" si="101"/>
        <v>4 Not Indicated</v>
      </c>
      <c r="NF121" t="str">
        <f t="shared" si="102"/>
        <v>4 Not Indicated</v>
      </c>
      <c r="NG121" t="str">
        <f t="shared" si="103"/>
        <v>4 Not Indicated</v>
      </c>
      <c r="NH121" s="159" t="str">
        <f t="shared" si="104"/>
        <v>Null</v>
      </c>
      <c r="NI121" t="str">
        <f t="shared" si="105"/>
        <v>Null</v>
      </c>
      <c r="NJ121" s="159" t="str">
        <f t="shared" si="106"/>
        <v>Null</v>
      </c>
      <c r="NK121" t="str">
        <f t="shared" si="107"/>
        <v>Null</v>
      </c>
      <c r="NL121" t="str">
        <f t="shared" si="108"/>
        <v>No RI Tests</v>
      </c>
      <c r="NM121">
        <f t="shared" si="109"/>
        <v>0</v>
      </c>
      <c r="NN121" t="str">
        <f>IF(OR(E121="PK",E121="K",JJ121=""),"Null",INDEX(Lookups!$EZ$4:$FW$18,MATCH($JJ121,Lookups!$EY$4:$EY$18,1),MATCH($E121,Lookups!$EZ$3:$FW$3,0)))</f>
        <v>Null</v>
      </c>
      <c r="NO121" t="str">
        <f>IF(OR(E121="PK",E121="K",JJ121=""),"Null",INDEX(Lookups!$EZ$4:$FW$18,MATCH($JJ121,Lookups!$EY$4:$EY$18,1),MATCH($E121,Lookups!$EZ$3:$FW$3,0) + 1))</f>
        <v>Null</v>
      </c>
      <c r="NP121" t="str">
        <f t="shared" si="110"/>
        <v>Null</v>
      </c>
      <c r="NQ121" t="str">
        <f t="shared" si="111"/>
        <v>Null</v>
      </c>
      <c r="NR121" t="str">
        <f t="shared" si="112"/>
        <v>Null</v>
      </c>
      <c r="NS121" t="str">
        <f t="shared" si="113"/>
        <v>No RI Tests</v>
      </c>
      <c r="NT121" t="str">
        <f t="shared" si="114"/>
        <v>No RI Tests</v>
      </c>
      <c r="NU121" t="str">
        <f t="shared" si="115"/>
        <v>No RI Tests</v>
      </c>
      <c r="NV121" s="183" t="str">
        <f t="array" ref="NV121">IF($NL121="No RI Tests","No RI Tests",VLOOKUP(IF(AND(E121="K",JJ121&lt;280),3,IF(AND(E121="K",JJ121&gt;=280),4,MAX(IF(E121=Lookups!$DF$6:$DF$99,IF(JJ121&gt;=Lookups!$DG$6:$DG$99,Lookups!$DH$6:$DH$99))))),Lookups!$DE$104:$DG$108,2,FALSE))</f>
        <v>No RI Tests</v>
      </c>
      <c r="NW121" s="161" t="str">
        <f t="array" ref="NW121">IF($NL121="No RI Tests","No RI Tests",VLOOKUP(IF(AND(E121="K",JH121&lt;280),3,IF(AND(E121="K",JH121&gt;=280),4,MAX(IF(E121=Lookups!$DF$6:$DF$99,IF(NI121&gt;=Lookups!$DG$6:$DG$99,Lookups!$DH$6:$DH$99))))),Lookups!$DE$104:$DG$108,2,FALSE))</f>
        <v>No RI Tests</v>
      </c>
      <c r="NX121" s="161" t="str">
        <f t="array" ref="NX121">IF($NL121="No RI Tests","No RI Tests",VLOOKUP(IF(AND(E121="K",NK121&lt;280),3,IF(AND(E121="K",NK121&gt;=280),4,MAX(IF(E121=Lookups!$DF$6:$DF$99,IF(NK121&gt;=Lookups!$DG$6:$DG$99,Lookups!$DH$6:$DH$99))))),Lookups!$DE$104:$DG$108,2,FALSE))</f>
        <v>No RI Tests</v>
      </c>
      <c r="NY121" t="str">
        <f t="shared" si="116"/>
        <v>Null</v>
      </c>
      <c r="NZ121" t="str">
        <f t="shared" si="117"/>
        <v>Null</v>
      </c>
      <c r="OA121" t="str">
        <f t="shared" si="118"/>
        <v>No RI for Comparison</v>
      </c>
      <c r="OB121" s="161" t="str">
        <f t="array" ref="OB121">IF($NL121="No RI Tests","No RI Tests",IF(E121="K","N/A",VLOOKUP(MAX(IF(E121=Lookups!$DF$6:$DF$99,IF(JJ121&gt;=Lookups!$DG$6:$DG$99,Lookups!$DI$6:$DI$99))),Lookups!$DE$104:$DG$108,3,FALSE)))</f>
        <v>No RI Tests</v>
      </c>
      <c r="OC121" s="161" t="str">
        <f t="array" ref="OC121">IF($NL121="No RI Tests","No RI Tests",IF(E121="K","N/A",VLOOKUP(MAX(IF(E121=Lookups!$DF$6:$DF$99,IF(NI121&gt;=Lookups!$DG$6:$DG$99,Lookups!$DI$6:$DI$99))),Lookups!$DE$104:$DG$108,3,FALSE)))</f>
        <v>No RI Tests</v>
      </c>
      <c r="OD121" s="161" t="str">
        <f t="array" ref="OD121">IF($NL121="No RI Tests","No RI Tests",IF(E121="K","N/A",VLOOKUP(MAX(IF(E121=Lookups!$DF$6:$DF$99,IF(NK121&gt;=Lookups!$DG$6:$DG$99,Lookups!$DI$6:$DI$99))),Lookups!$DE$104:$DG$108,3,FALSE)))</f>
        <v>No RI Tests</v>
      </c>
      <c r="OE121" t="str">
        <f t="shared" si="119"/>
        <v>Null</v>
      </c>
      <c r="OF121" t="str">
        <f t="shared" si="120"/>
        <v>Null</v>
      </c>
      <c r="OG121" t="str">
        <f t="shared" si="121"/>
        <v>No RI for Comparison</v>
      </c>
      <c r="OH121" t="str">
        <f t="shared" si="122"/>
        <v>Null</v>
      </c>
      <c r="OI121" t="str">
        <f t="shared" si="123"/>
        <v>Null</v>
      </c>
      <c r="OJ121" t="str">
        <f t="shared" si="124"/>
        <v>Null</v>
      </c>
      <c r="OK121" t="str">
        <f t="shared" si="125"/>
        <v>Null</v>
      </c>
      <c r="OL121" t="str">
        <f t="shared" si="126"/>
        <v>Null</v>
      </c>
      <c r="OM121" t="str">
        <f t="shared" si="127"/>
        <v>Null</v>
      </c>
      <c r="ON121" t="str">
        <f t="shared" si="128"/>
        <v>Null</v>
      </c>
      <c r="OO121" t="str">
        <f t="shared" si="129"/>
        <v>Null RI</v>
      </c>
      <c r="OP121" t="str">
        <f ca="1">IF(AND(HR121&lt;&gt;"",JJ121&lt;600),IF(HT121="Advancing","Tier 2","Tier 3"),IF(JI121="","Null",IF(OR(E121="K",E121&lt;3),"FRA Recommended",IF(JJ121&gt;=IF(E121&lt;6,400,600),IF(JJ121&lt;VLOOKUP(E121,Lookups!$AP$3:$AR$16,3,FALSE),"Tier 2","Core"),IF(JJ121&lt;400,IF(RAND()&lt;0.81,"Tier 3","Tier 2"),IF(RAND()&lt;0.51,"Tier 3","Tier 2"))))))</f>
        <v>Null</v>
      </c>
      <c r="OQ121" t="str">
        <f t="shared" si="130"/>
        <v>Null</v>
      </c>
      <c r="OR121" t="str">
        <f t="shared" si="131"/>
        <v>Null</v>
      </c>
      <c r="OS121" t="str">
        <f t="shared" si="132"/>
        <v>Null</v>
      </c>
      <c r="OT121" t="str">
        <f t="shared" si="133"/>
        <v>No RI Tests</v>
      </c>
      <c r="OU121" s="159" t="str">
        <f t="shared" si="134"/>
        <v>No PI Tests</v>
      </c>
      <c r="OV121" t="str">
        <f t="shared" si="135"/>
        <v>No PI Tests</v>
      </c>
      <c r="OW121" t="str">
        <f t="shared" si="136"/>
        <v>No PI Tests</v>
      </c>
      <c r="OX121" t="str">
        <f t="shared" si="137"/>
        <v>No PI Tests</v>
      </c>
      <c r="OY121" t="str">
        <f t="shared" si="138"/>
        <v>No PI Tests</v>
      </c>
      <c r="OZ121" t="str">
        <f t="shared" si="139"/>
        <v>No PI Tests</v>
      </c>
      <c r="PA121" s="159" t="str">
        <f t="shared" si="140"/>
        <v>No PI Tests</v>
      </c>
      <c r="PB121" t="str">
        <f t="shared" si="141"/>
        <v>No PI Tests</v>
      </c>
      <c r="PC121" t="str">
        <f t="shared" si="142"/>
        <v>No PI Tests</v>
      </c>
      <c r="PD121" t="str">
        <f t="shared" si="143"/>
        <v>No PI Tests</v>
      </c>
      <c r="PE121" t="str">
        <f t="shared" si="144"/>
        <v>No PI Tests</v>
      </c>
      <c r="PF121" t="str">
        <f t="shared" si="145"/>
        <v>No PI Tests</v>
      </c>
      <c r="PG121" t="str">
        <f t="shared" si="146"/>
        <v>No PI Tests</v>
      </c>
      <c r="PH121">
        <f t="shared" si="147"/>
        <v>0</v>
      </c>
      <c r="PI121">
        <f t="shared" si="148"/>
        <v>0</v>
      </c>
      <c r="PJ121" t="str">
        <f t="shared" si="149"/>
        <v>Null</v>
      </c>
      <c r="PK121" t="str">
        <f>IF(HR121="","Null",IF(E121&lt;3,"Null",IF(HU121=0,0,IF(HS121="Form 1",VLOOKUP(HU121,Lookups!$BE$3:$BP$63,E121,FALSE),IF(HS121="Form 2",VLOOKUP(HU121,Lookups!$BE$67:$BP$127,E121,FALSE),VLOOKUP(HU121,Lookups!$BE$130:$BP$190,E121,FALSE))))))</f>
        <v>Null</v>
      </c>
      <c r="PL121" t="str">
        <f t="shared" si="150"/>
        <v>Null</v>
      </c>
      <c r="PM121" t="str">
        <f>IF($PH121=0,"Null",IF(E121&lt;3,"Null",IF(OX121=0,0,IF(OV121="Form 1",VLOOKUP(OX121,Lookups!$BE$3:$BP$63,E121,FALSE),IF(OV121="Form 2",VLOOKUP(OX121,Lookups!$BE$67:$BP$127,E121,FALSE),VLOOKUP(OX121,Lookups!$BE$130:$BP$190,E121,FALSE))))))</f>
        <v>Null</v>
      </c>
      <c r="PN121" t="str">
        <f t="shared" si="151"/>
        <v>Null</v>
      </c>
      <c r="PO121" t="str">
        <f t="shared" si="152"/>
        <v>Null</v>
      </c>
      <c r="PP121" t="str">
        <f t="shared" si="153"/>
        <v>Null</v>
      </c>
      <c r="PQ121" t="str">
        <f>IF(HR121="","Null",IF(E121&lt;3,"Null",IF(HV121=0,0,IF(HS121="Form 1",VLOOKUP(HV121,Lookups!$BR$3:$CC$63,E121,FALSE),IF(HS121="Form 2",VLOOKUP(HV121,Lookups!$BR$67:$CC$127,E121,FALSE),VLOOKUP(HV121,Lookups!$BR$130:$CC$190,E121,FALSE))))))</f>
        <v>Null</v>
      </c>
      <c r="PR121" t="str">
        <f t="shared" si="154"/>
        <v>Null</v>
      </c>
      <c r="PS121" t="str">
        <f>IF(HR121="","Null",IF(E121&lt;3,"Null",IF(OY121=0,0,IF(OW121="Form 1",VLOOKUP(OY121,Lookups!$BR$3:$CC$63,E121,FALSE),IF(OW121="Form 2",VLOOKUP(OY121,Lookups!$BR$67:$CC$127,E121,FALSE),VLOOKUP(OY121,Lookups!$BR$130:$CC$190,E121,FALSE))))))</f>
        <v>Null</v>
      </c>
      <c r="PT121" t="str">
        <f t="shared" si="155"/>
        <v>Null</v>
      </c>
      <c r="PU121" t="str">
        <f t="shared" si="156"/>
        <v>Null</v>
      </c>
      <c r="PV121" t="str">
        <f t="shared" si="157"/>
        <v>Null</v>
      </c>
      <c r="PW121" t="str">
        <f t="shared" si="158"/>
        <v>No PI Tests</v>
      </c>
      <c r="PX121">
        <f t="shared" si="159"/>
        <v>0</v>
      </c>
      <c r="PY121">
        <f t="shared" si="160"/>
        <v>0</v>
      </c>
      <c r="PZ121" t="str">
        <f t="shared" si="161"/>
        <v>Null</v>
      </c>
      <c r="QA121" t="str">
        <f t="shared" si="162"/>
        <v>Null</v>
      </c>
      <c r="QB121" t="str">
        <f t="shared" si="163"/>
        <v>Null</v>
      </c>
      <c r="QC121" t="str">
        <f>IF($MS121="System 44 Record",IF(BQ121&lt;MEDIAN(Directions!$F$3,Directions!$F$6),"Mid-Year Exited Student","Full Year Participant")&amp;IF(BP121&lt;Directions!$F$3,", Started Prior Year",", Started This Year"),"Null")</f>
        <v>Null</v>
      </c>
      <c r="QD121" t="str">
        <f t="shared" si="164"/>
        <v>Null</v>
      </c>
      <c r="QE121">
        <f t="shared" si="165"/>
        <v>0</v>
      </c>
      <c r="QF121">
        <f t="shared" si="166"/>
        <v>0</v>
      </c>
      <c r="QG121">
        <f t="shared" si="167"/>
        <v>0</v>
      </c>
      <c r="QH121">
        <f t="shared" si="168"/>
        <v>0</v>
      </c>
      <c r="QI121">
        <f t="shared" si="169"/>
        <v>0</v>
      </c>
      <c r="QJ121" t="str">
        <f t="shared" si="170"/>
        <v>Used None</v>
      </c>
      <c r="QK121" t="str">
        <f t="shared" si="171"/>
        <v>Null</v>
      </c>
      <c r="QL121" t="str">
        <f t="shared" si="172"/>
        <v>Null</v>
      </c>
      <c r="QM121" t="str">
        <f>IF($MS121="READ 180 Record",IF(AQ121="","Null",VLOOKUP(JJ121,Lookups!$DX$3:$EB$2054,AN121+1,FALSE)),"Null")</f>
        <v>Null</v>
      </c>
      <c r="QN121" t="str">
        <f t="shared" si="173"/>
        <v>Null</v>
      </c>
    </row>
    <row r="122" spans="1:456" x14ac:dyDescent="0.25">
      <c r="A122" s="161" t="s">
        <v>1447</v>
      </c>
      <c r="B122" s="161" t="s">
        <v>1447</v>
      </c>
      <c r="C122" s="161" t="s">
        <v>1447</v>
      </c>
      <c r="D122" s="161" t="s">
        <v>1447</v>
      </c>
      <c r="E122" s="161">
        <v>8</v>
      </c>
      <c r="F122" s="161" t="s">
        <v>1447</v>
      </c>
      <c r="G122" s="161" t="s">
        <v>867</v>
      </c>
      <c r="H122" s="161" t="s">
        <v>929</v>
      </c>
      <c r="I122" s="161">
        <v>632</v>
      </c>
      <c r="J122" s="159">
        <v>42499</v>
      </c>
      <c r="K122" s="161">
        <v>0</v>
      </c>
      <c r="L122" s="161">
        <v>0</v>
      </c>
      <c r="M122" s="161">
        <v>0</v>
      </c>
      <c r="N122" s="161">
        <v>0</v>
      </c>
      <c r="O122" s="161">
        <v>0</v>
      </c>
      <c r="P122" s="161">
        <v>0</v>
      </c>
      <c r="Q122" s="161">
        <v>0</v>
      </c>
      <c r="R122" s="161">
        <v>0</v>
      </c>
      <c r="S122" s="161">
        <v>0</v>
      </c>
      <c r="T122" s="161">
        <v>0</v>
      </c>
      <c r="U122" s="161">
        <v>0</v>
      </c>
      <c r="V122" s="161">
        <v>0</v>
      </c>
      <c r="W122" s="161">
        <v>0</v>
      </c>
      <c r="X122" s="161">
        <v>0</v>
      </c>
      <c r="AB122" s="161" t="s">
        <v>241</v>
      </c>
      <c r="AC122" s="161" t="s">
        <v>242</v>
      </c>
      <c r="AD122" s="161" t="s">
        <v>242</v>
      </c>
      <c r="AE122" s="161" t="s">
        <v>242</v>
      </c>
      <c r="AF122" s="161" t="s">
        <v>242</v>
      </c>
      <c r="AG122" s="161" t="s">
        <v>241</v>
      </c>
      <c r="AH122" s="161" t="s">
        <v>242</v>
      </c>
      <c r="AI122" s="161">
        <v>20150801</v>
      </c>
      <c r="AJ122" s="161">
        <v>20160525</v>
      </c>
      <c r="AK122" s="161" t="s">
        <v>869</v>
      </c>
      <c r="AL122" t="s">
        <v>1076</v>
      </c>
      <c r="AM122" t="s">
        <v>929</v>
      </c>
      <c r="AN122">
        <v>2</v>
      </c>
      <c r="AO122" t="s">
        <v>870</v>
      </c>
      <c r="AP122">
        <v>5</v>
      </c>
      <c r="AQ122">
        <v>60</v>
      </c>
      <c r="AR122">
        <v>876</v>
      </c>
      <c r="AS122">
        <v>339</v>
      </c>
      <c r="AT122">
        <v>105</v>
      </c>
      <c r="AU122">
        <v>309</v>
      </c>
      <c r="AV122">
        <v>65</v>
      </c>
      <c r="AW122">
        <v>25</v>
      </c>
      <c r="AX122">
        <v>13.6501</v>
      </c>
      <c r="AY122">
        <v>10.666700000000001</v>
      </c>
      <c r="AZ122">
        <v>2.6086999999999998</v>
      </c>
      <c r="BA122">
        <v>157.57504999999901</v>
      </c>
      <c r="BB122">
        <v>9334</v>
      </c>
      <c r="BC122">
        <v>78</v>
      </c>
      <c r="BD122">
        <v>79.310344826999994</v>
      </c>
      <c r="BE122">
        <v>302</v>
      </c>
      <c r="BF122">
        <v>362</v>
      </c>
      <c r="BG122">
        <v>40</v>
      </c>
      <c r="BH122">
        <v>91</v>
      </c>
      <c r="BI122">
        <v>3</v>
      </c>
      <c r="BJ122">
        <v>0</v>
      </c>
      <c r="BK122">
        <v>58</v>
      </c>
      <c r="BL122">
        <v>0</v>
      </c>
      <c r="BM122" t="s">
        <v>1077</v>
      </c>
      <c r="BN122" t="s">
        <v>1076</v>
      </c>
      <c r="BO122" t="s">
        <v>929</v>
      </c>
      <c r="BP122" s="159">
        <v>42248</v>
      </c>
      <c r="BQ122" s="159">
        <v>42354</v>
      </c>
      <c r="BR122" t="s">
        <v>871</v>
      </c>
      <c r="BS122">
        <v>632</v>
      </c>
      <c r="BT122" s="159">
        <v>42354</v>
      </c>
      <c r="BU122">
        <v>6</v>
      </c>
      <c r="BV122">
        <v>4</v>
      </c>
      <c r="BW122">
        <v>39</v>
      </c>
      <c r="BX122">
        <v>42</v>
      </c>
      <c r="BY122">
        <v>511</v>
      </c>
      <c r="BZ122">
        <v>546</v>
      </c>
      <c r="CA122">
        <v>24</v>
      </c>
      <c r="CB122">
        <v>14</v>
      </c>
      <c r="CC122">
        <v>34</v>
      </c>
      <c r="CD122">
        <v>91</v>
      </c>
      <c r="CE122">
        <v>95</v>
      </c>
      <c r="CF122">
        <v>88</v>
      </c>
      <c r="CG122">
        <v>98</v>
      </c>
      <c r="CH122">
        <v>97</v>
      </c>
      <c r="CI122">
        <v>109119</v>
      </c>
      <c r="CJ122">
        <v>3</v>
      </c>
      <c r="CK122">
        <v>6</v>
      </c>
      <c r="CL122">
        <v>3</v>
      </c>
      <c r="ET122" s="161">
        <v>2</v>
      </c>
      <c r="EU122" s="161">
        <v>118</v>
      </c>
      <c r="EV122" s="161">
        <v>59</v>
      </c>
      <c r="EW122" s="161">
        <v>7054</v>
      </c>
      <c r="EX122" s="161">
        <v>0</v>
      </c>
      <c r="EY122" s="161">
        <v>0</v>
      </c>
      <c r="EZ122" s="161">
        <v>0</v>
      </c>
      <c r="FA122" s="161">
        <v>0</v>
      </c>
      <c r="FB122" s="161">
        <v>77</v>
      </c>
      <c r="FC122" s="161">
        <v>87</v>
      </c>
      <c r="FD122" s="161">
        <v>0</v>
      </c>
      <c r="FE122" s="161">
        <v>2</v>
      </c>
      <c r="FF122" s="159">
        <v>42404</v>
      </c>
      <c r="FG122" s="161">
        <v>64</v>
      </c>
      <c r="FH122" s="161">
        <v>80</v>
      </c>
      <c r="FI122" s="161">
        <v>67</v>
      </c>
      <c r="FJ122" s="161">
        <v>50</v>
      </c>
      <c r="FK122" s="161">
        <v>75</v>
      </c>
      <c r="FL122" s="159">
        <v>42310</v>
      </c>
      <c r="FM122" s="161">
        <v>89</v>
      </c>
      <c r="FN122" s="161">
        <v>94</v>
      </c>
      <c r="FO122" s="161">
        <v>83</v>
      </c>
      <c r="FP122" s="161">
        <v>100</v>
      </c>
      <c r="FQ122" s="161">
        <v>88</v>
      </c>
      <c r="HN122" s="161" t="s">
        <v>929</v>
      </c>
      <c r="HO122" s="159">
        <v>42240</v>
      </c>
      <c r="HP122" s="159">
        <v>42346</v>
      </c>
      <c r="HQ122" s="161">
        <v>2</v>
      </c>
      <c r="HR122" s="159">
        <v>42240</v>
      </c>
      <c r="HS122" s="161" t="s">
        <v>872</v>
      </c>
      <c r="HT122" s="161" t="s">
        <v>873</v>
      </c>
      <c r="HU122" s="161">
        <v>41</v>
      </c>
      <c r="HV122" s="161">
        <v>12</v>
      </c>
      <c r="HW122" s="161">
        <v>0</v>
      </c>
      <c r="HX122" s="159">
        <v>42346</v>
      </c>
      <c r="HY122" s="161" t="s">
        <v>874</v>
      </c>
      <c r="HZ122" s="161" t="s">
        <v>882</v>
      </c>
      <c r="IA122" s="161">
        <v>43</v>
      </c>
      <c r="IB122" s="161">
        <v>25</v>
      </c>
      <c r="IC122" s="161">
        <v>0</v>
      </c>
      <c r="JB122" s="161" t="s">
        <v>929</v>
      </c>
      <c r="JC122" s="161">
        <v>32</v>
      </c>
      <c r="JD122" s="161">
        <v>30</v>
      </c>
      <c r="JE122" s="161">
        <v>36</v>
      </c>
      <c r="JF122" s="161">
        <v>15695</v>
      </c>
      <c r="JG122" s="159">
        <v>42499</v>
      </c>
      <c r="JH122" s="161">
        <v>632</v>
      </c>
      <c r="JI122" s="159">
        <v>42235</v>
      </c>
      <c r="JJ122" s="161">
        <v>505</v>
      </c>
      <c r="JK122" s="161">
        <v>15</v>
      </c>
      <c r="JL122" s="159">
        <v>42346</v>
      </c>
      <c r="JM122" s="161">
        <v>554</v>
      </c>
      <c r="JN122" s="161">
        <v>15</v>
      </c>
      <c r="JO122" s="159">
        <v>42499</v>
      </c>
      <c r="JP122" s="161">
        <v>632</v>
      </c>
      <c r="JQ122" s="161">
        <v>15</v>
      </c>
      <c r="MN122" t="str">
        <f t="shared" si="87"/>
        <v>YesNoNoNoYesNo</v>
      </c>
      <c r="MO122" t="str">
        <f>IF(AND(MN122="NoNoNoNoNoNo",JI122=""),"No Programs",VLOOKUP(MN122,Lookups!$DA$4:$DB$67,2,FALSE))</f>
        <v>READ 180 Only</v>
      </c>
      <c r="MP122">
        <f t="shared" si="88"/>
        <v>0.58823529411764708</v>
      </c>
      <c r="MQ122" t="str">
        <f t="shared" si="89"/>
        <v>System 44 User</v>
      </c>
      <c r="MR122" t="str">
        <f>Directions!$D$3</f>
        <v>Usage</v>
      </c>
      <c r="MS122" t="str">
        <f>VLOOKUP(MQ122,Lookups!$CU$71:$CV$80,2,FALSE)</f>
        <v>System 44 Record</v>
      </c>
      <c r="MT122">
        <f t="shared" si="90"/>
        <v>1</v>
      </c>
      <c r="MU122">
        <f t="shared" si="91"/>
        <v>1</v>
      </c>
      <c r="MV122">
        <f t="shared" si="92"/>
        <v>1</v>
      </c>
      <c r="MW122">
        <f t="shared" si="93"/>
        <v>1</v>
      </c>
      <c r="MX122">
        <f t="shared" si="94"/>
        <v>15.142857142857142</v>
      </c>
      <c r="MY122" t="str">
        <f t="shared" si="95"/>
        <v>Not Used</v>
      </c>
      <c r="MZ122">
        <f t="shared" si="96"/>
        <v>0</v>
      </c>
      <c r="NA122" t="str">
        <f t="shared" si="97"/>
        <v>Not Available</v>
      </c>
      <c r="NB122" t="str">
        <f t="shared" si="98"/>
        <v>Not Available</v>
      </c>
      <c r="NC122" t="str">
        <f t="shared" si="99"/>
        <v>4 Not Indicated</v>
      </c>
      <c r="ND122" t="str">
        <f t="shared" si="100"/>
        <v>4 Not Indicated</v>
      </c>
      <c r="NE122" t="str">
        <f t="shared" si="101"/>
        <v>4 Not Indicated</v>
      </c>
      <c r="NF122" t="str">
        <f t="shared" si="102"/>
        <v>4 Not Indicated</v>
      </c>
      <c r="NG122" t="str">
        <f t="shared" si="103"/>
        <v>4 Not Indicated</v>
      </c>
      <c r="NH122" s="159">
        <f t="shared" si="104"/>
        <v>42499</v>
      </c>
      <c r="NI122">
        <f t="shared" si="105"/>
        <v>632</v>
      </c>
      <c r="NJ122" s="159">
        <f t="shared" si="106"/>
        <v>42499</v>
      </c>
      <c r="NK122">
        <f t="shared" si="107"/>
        <v>632</v>
      </c>
      <c r="NL122">
        <f t="shared" si="108"/>
        <v>37.714285714285715</v>
      </c>
      <c r="NM122">
        <f t="shared" si="109"/>
        <v>1</v>
      </c>
      <c r="NN122">
        <f>IF(OR(E122="PK",E122="K",JJ122=""),"Null",INDEX(Lookups!$EZ$4:$FW$18,MATCH($JJ122,Lookups!$EY$4:$EY$18,1),MATCH($E122,Lookups!$EZ$3:$FW$3,0)))</f>
        <v>80</v>
      </c>
      <c r="NO122">
        <f>IF(OR(E122="PK",E122="K",JJ122=""),"Null",INDEX(Lookups!$EZ$4:$FW$18,MATCH($JJ122,Lookups!$EY$4:$EY$18,1),MATCH($E122,Lookups!$EZ$3:$FW$3,0) + 1))</f>
        <v>125</v>
      </c>
      <c r="NP122">
        <f t="shared" si="110"/>
        <v>160</v>
      </c>
      <c r="NQ122" t="str">
        <f t="shared" si="111"/>
        <v>PI is Recommended</v>
      </c>
      <c r="NR122" t="str">
        <f t="shared" si="112"/>
        <v>No PI Needed</v>
      </c>
      <c r="NS122" t="str">
        <f t="shared" si="113"/>
        <v>400L to 599L</v>
      </c>
      <c r="NT122" t="str">
        <f t="shared" si="114"/>
        <v>600L to 799L</v>
      </c>
      <c r="NU122" t="str">
        <f t="shared" si="115"/>
        <v>600L to 799L</v>
      </c>
      <c r="NV122" s="183" t="str">
        <f t="array" ref="NV122">IF($NL122="No RI Tests","No RI Tests",VLOOKUP(IF(AND(E122="K",JJ122&lt;280),3,IF(AND(E122="K",JJ122&gt;=280),4,MAX(IF(E122=Lookups!$DF$6:$DF$99,IF(JJ122&gt;=Lookups!$DG$6:$DG$99,Lookups!$DH$6:$DH$99))))),Lookups!$DE$104:$DG$108,2,FALSE))</f>
        <v>1 Below Basic</v>
      </c>
      <c r="NW122" s="161" t="str">
        <f t="array" ref="NW122">IF($NL122="No RI Tests","No RI Tests",VLOOKUP(IF(AND(E122="K",JH122&lt;280),3,IF(AND(E122="K",JH122&gt;=280),4,MAX(IF(E122=Lookups!$DF$6:$DF$99,IF(NI122&gt;=Lookups!$DG$6:$DG$99,Lookups!$DH$6:$DH$99))))),Lookups!$DE$104:$DG$108,2,FALSE))</f>
        <v>1 Below Basic</v>
      </c>
      <c r="NX122" s="161" t="str">
        <f t="array" ref="NX122">IF($NL122="No RI Tests","No RI Tests",VLOOKUP(IF(AND(E122="K",NK122&lt;280),3,IF(AND(E122="K",NK122&gt;=280),4,MAX(IF(E122=Lookups!$DF$6:$DF$99,IF(NK122&gt;=Lookups!$DG$6:$DG$99,Lookups!$DH$6:$DH$99))))),Lookups!$DE$104:$DG$108,2,FALSE))</f>
        <v>1 Below Basic</v>
      </c>
      <c r="NY122">
        <f t="shared" si="116"/>
        <v>1</v>
      </c>
      <c r="NZ122">
        <f t="shared" si="117"/>
        <v>0</v>
      </c>
      <c r="OA122" t="str">
        <f t="shared" si="118"/>
        <v>Maintained Performance Level</v>
      </c>
      <c r="OB122" s="161" t="str">
        <f t="array" ref="OB122">IF($NL122="No RI Tests","No RI Tests",IF(E122="K","N/A",VLOOKUP(MAX(IF(E122=Lookups!$DF$6:$DF$99,IF(JJ122&gt;=Lookups!$DG$6:$DG$99,Lookups!$DI$6:$DI$99))),Lookups!$DE$104:$DG$108,3,FALSE)))</f>
        <v>1 Limited</v>
      </c>
      <c r="OC122" s="161" t="str">
        <f t="array" ref="OC122">IF($NL122="No RI Tests","No RI Tests",IF(E122="K","N/A",VLOOKUP(MAX(IF(E122=Lookups!$DF$6:$DF$99,IF(NI122&gt;=Lookups!$DG$6:$DG$99,Lookups!$DI$6:$DI$99))),Lookups!$DE$104:$DG$108,3,FALSE)))</f>
        <v>1 Limited</v>
      </c>
      <c r="OD122" s="161" t="str">
        <f t="array" ref="OD122">IF($NL122="No RI Tests","No RI Tests",IF(E122="K","N/A",VLOOKUP(MAX(IF(E122=Lookups!$DF$6:$DF$99,IF(NK122&gt;=Lookups!$DG$6:$DG$99,Lookups!$DI$6:$DI$99))),Lookups!$DE$104:$DG$108,3,FALSE)))</f>
        <v>1 Limited</v>
      </c>
      <c r="OE122">
        <f t="shared" si="119"/>
        <v>1</v>
      </c>
      <c r="OF122">
        <f t="shared" si="120"/>
        <v>0</v>
      </c>
      <c r="OG122" t="str">
        <f t="shared" si="121"/>
        <v>Maintained Performance Level</v>
      </c>
      <c r="OH122">
        <f t="shared" si="122"/>
        <v>127</v>
      </c>
      <c r="OI122">
        <f t="shared" si="123"/>
        <v>1</v>
      </c>
      <c r="OJ122">
        <f t="shared" si="124"/>
        <v>1</v>
      </c>
      <c r="OK122">
        <f t="shared" si="125"/>
        <v>0</v>
      </c>
      <c r="OL122">
        <f t="shared" si="126"/>
        <v>1.2390243902439024</v>
      </c>
      <c r="OM122" t="str">
        <f t="shared" si="127"/>
        <v>Fall Administration</v>
      </c>
      <c r="ON122" t="str">
        <f t="shared" si="128"/>
        <v>Fall Administration</v>
      </c>
      <c r="OO122" t="str">
        <f t="shared" si="129"/>
        <v>Fall Administration RI</v>
      </c>
      <c r="OP122" t="str">
        <f ca="1">IF(AND(HR122&lt;&gt;"",JJ122&lt;600),IF(HT122="Advancing","Tier 2","Tier 3"),IF(JI122="","Null",IF(OR(E122="K",E122&lt;3),"FRA Recommended",IF(JJ122&gt;=IF(E122&lt;6,400,600),IF(JJ122&lt;VLOOKUP(E122,Lookups!$AP$3:$AR$16,3,FALSE),"Tier 2","Core"),IF(JJ122&lt;400,IF(RAND()&lt;0.81,"Tier 3","Tier 2"),IF(RAND()&lt;0.51,"Tier 3","Tier 2"))))))</f>
        <v>Tier 3</v>
      </c>
      <c r="OQ122" t="str">
        <f t="shared" si="130"/>
        <v>Average Reading Invt. at Least 15 Minutes Long</v>
      </c>
      <c r="OR122">
        <f t="shared" si="131"/>
        <v>0</v>
      </c>
      <c r="OS122" t="str">
        <f t="shared" si="132"/>
        <v>Null</v>
      </c>
      <c r="OT122">
        <f t="shared" si="133"/>
        <v>127</v>
      </c>
      <c r="OU122" s="159">
        <f t="shared" si="134"/>
        <v>42346</v>
      </c>
      <c r="OV122" t="str">
        <f t="shared" si="135"/>
        <v>Form 2</v>
      </c>
      <c r="OW122" t="str">
        <f t="shared" si="136"/>
        <v>Advancing</v>
      </c>
      <c r="OX122">
        <f t="shared" si="137"/>
        <v>43</v>
      </c>
      <c r="OY122">
        <f t="shared" si="138"/>
        <v>25</v>
      </c>
      <c r="OZ122">
        <f t="shared" si="139"/>
        <v>0</v>
      </c>
      <c r="PA122" s="159">
        <f t="shared" si="140"/>
        <v>42346</v>
      </c>
      <c r="PB122" t="str">
        <f t="shared" si="141"/>
        <v>Form 2</v>
      </c>
      <c r="PC122" t="str">
        <f t="shared" si="142"/>
        <v>Advancing</v>
      </c>
      <c r="PD122">
        <f t="shared" si="143"/>
        <v>43</v>
      </c>
      <c r="PE122">
        <f t="shared" si="144"/>
        <v>25</v>
      </c>
      <c r="PF122">
        <f t="shared" si="145"/>
        <v>0</v>
      </c>
      <c r="PG122">
        <f t="shared" si="146"/>
        <v>15.142857142857142</v>
      </c>
      <c r="PH122">
        <f t="shared" si="147"/>
        <v>1</v>
      </c>
      <c r="PI122">
        <f t="shared" si="148"/>
        <v>1</v>
      </c>
      <c r="PJ122">
        <f t="shared" si="149"/>
        <v>41</v>
      </c>
      <c r="PK122">
        <f>IF(HR122="","Null",IF(E122&lt;3,"Null",IF(HU122=0,0,IF(HS122="Form 1",VLOOKUP(HU122,Lookups!$BE$3:$BP$63,E122,FALSE),IF(HS122="Form 2",VLOOKUP(HU122,Lookups!$BE$67:$BP$127,E122,FALSE),VLOOKUP(HU122,Lookups!$BE$130:$BP$190,E122,FALSE))))))</f>
        <v>5</v>
      </c>
      <c r="PL122">
        <f t="shared" si="150"/>
        <v>43</v>
      </c>
      <c r="PM122">
        <f>IF($PH122=0,"Null",IF(E122&lt;3,"Null",IF(OX122=0,0,IF(OV122="Form 1",VLOOKUP(OX122,Lookups!$BE$3:$BP$63,E122,FALSE),IF(OV122="Form 2",VLOOKUP(OX122,Lookups!$BE$67:$BP$127,E122,FALSE),VLOOKUP(OX122,Lookups!$BE$130:$BP$190,E122,FALSE))))))</f>
        <v>5</v>
      </c>
      <c r="PN122">
        <f t="shared" si="151"/>
        <v>2</v>
      </c>
      <c r="PO122">
        <f t="shared" si="152"/>
        <v>1</v>
      </c>
      <c r="PP122">
        <f t="shared" si="153"/>
        <v>12</v>
      </c>
      <c r="PQ122">
        <f>IF(HR122="","Null",IF(E122&lt;3,"Null",IF(HV122=0,0,IF(HS122="Form 1",VLOOKUP(HV122,Lookups!$BR$3:$CC$63,E122,FALSE),IF(HS122="Form 2",VLOOKUP(HV122,Lookups!$BR$67:$CC$127,E122,FALSE),VLOOKUP(HV122,Lookups!$BR$130:$CC$190,E122,FALSE))))))</f>
        <v>3</v>
      </c>
      <c r="PR122">
        <f t="shared" si="154"/>
        <v>25</v>
      </c>
      <c r="PS122">
        <f>IF(HR122="","Null",IF(E122&lt;3,"Null",IF(OY122=0,0,IF(OW122="Form 1",VLOOKUP(OY122,Lookups!$BR$3:$CC$63,E122,FALSE),IF(OW122="Form 2",VLOOKUP(OY122,Lookups!$BR$67:$CC$127,E122,FALSE),VLOOKUP(OY122,Lookups!$BR$130:$CC$190,E122,FALSE))))))</f>
        <v>20</v>
      </c>
      <c r="PT122">
        <f t="shared" si="155"/>
        <v>13</v>
      </c>
      <c r="PU122">
        <f t="shared" si="156"/>
        <v>1</v>
      </c>
      <c r="PV122">
        <f t="shared" si="157"/>
        <v>1</v>
      </c>
      <c r="PW122" t="str">
        <f t="shared" si="158"/>
        <v>Fall to Winter PI Administration</v>
      </c>
      <c r="PX122">
        <f t="shared" si="159"/>
        <v>1</v>
      </c>
      <c r="PY122">
        <f t="shared" si="160"/>
        <v>0</v>
      </c>
      <c r="PZ122" t="str">
        <f t="shared" si="161"/>
        <v>40 to 59 Sessions</v>
      </c>
      <c r="QA122" t="str">
        <f t="shared" si="162"/>
        <v>Series 4</v>
      </c>
      <c r="QB122" t="str">
        <f t="shared" si="163"/>
        <v>In Series 5 to 8</v>
      </c>
      <c r="QC122" t="str">
        <f>IF($MS122="System 44 Record",IF(BQ122&lt;MEDIAN(Directions!$F$3,Directions!$F$6),"Mid-Year Exited Student","Full Year Participant")&amp;IF(BP122&lt;Directions!$F$3,", Started Prior Year",", Started This Year"),"Null")</f>
        <v>Mid-Year Exited Student, Started This Year</v>
      </c>
      <c r="QD122">
        <f t="shared" si="164"/>
        <v>1</v>
      </c>
      <c r="QE122">
        <f t="shared" si="165"/>
        <v>1</v>
      </c>
      <c r="QF122">
        <f t="shared" si="166"/>
        <v>1</v>
      </c>
      <c r="QG122">
        <f t="shared" si="167"/>
        <v>1</v>
      </c>
      <c r="QH122">
        <f t="shared" si="168"/>
        <v>2</v>
      </c>
      <c r="QI122">
        <f t="shared" si="169"/>
        <v>0.87</v>
      </c>
      <c r="QJ122" t="str">
        <f t="shared" si="170"/>
        <v>Used All 3</v>
      </c>
      <c r="QK122" t="str">
        <f t="shared" si="171"/>
        <v>Null</v>
      </c>
      <c r="QL122" t="str">
        <f t="shared" si="172"/>
        <v>Null</v>
      </c>
      <c r="QM122" t="str">
        <f>IF($MS122="READ 180 Record",IF(AQ122="","Null",VLOOKUP(JJ122,Lookups!$DX$3:$EB$2054,AN122+1,FALSE)),"Null")</f>
        <v>Null</v>
      </c>
      <c r="QN122" t="str">
        <f t="shared" si="173"/>
        <v>Null</v>
      </c>
    </row>
    <row r="123" spans="1:456" x14ac:dyDescent="0.25">
      <c r="A123" s="161" t="s">
        <v>1447</v>
      </c>
      <c r="B123" s="161" t="s">
        <v>1447</v>
      </c>
      <c r="C123" s="161" t="s">
        <v>1447</v>
      </c>
      <c r="D123" s="161" t="s">
        <v>1447</v>
      </c>
      <c r="E123" s="161">
        <v>5</v>
      </c>
      <c r="F123" s="161" t="s">
        <v>1447</v>
      </c>
      <c r="G123" s="161" t="s">
        <v>883</v>
      </c>
      <c r="H123" s="161" t="s">
        <v>884</v>
      </c>
      <c r="I123" s="161">
        <v>304</v>
      </c>
      <c r="J123" s="159">
        <v>42500</v>
      </c>
      <c r="K123" s="161">
        <v>0</v>
      </c>
      <c r="L123" s="161">
        <v>0</v>
      </c>
      <c r="M123" s="161">
        <v>0</v>
      </c>
      <c r="N123" s="161">
        <v>0</v>
      </c>
      <c r="O123" s="161">
        <v>0</v>
      </c>
      <c r="P123" s="161">
        <v>0</v>
      </c>
      <c r="Q123" s="161">
        <v>0</v>
      </c>
      <c r="R123" s="161">
        <v>0</v>
      </c>
      <c r="S123" s="161">
        <v>0</v>
      </c>
      <c r="T123" s="161">
        <v>0</v>
      </c>
      <c r="U123" s="161">
        <v>0</v>
      </c>
      <c r="V123" s="161">
        <v>0</v>
      </c>
      <c r="W123" s="161">
        <v>0</v>
      </c>
      <c r="X123" s="161">
        <v>0</v>
      </c>
      <c r="AB123" s="161" t="s">
        <v>242</v>
      </c>
      <c r="AC123" s="161" t="s">
        <v>242</v>
      </c>
      <c r="AD123" s="161" t="s">
        <v>242</v>
      </c>
      <c r="AE123" s="161" t="s">
        <v>242</v>
      </c>
      <c r="AF123" s="161" t="s">
        <v>241</v>
      </c>
      <c r="AG123" s="161" t="s">
        <v>241</v>
      </c>
      <c r="AH123" s="161" t="s">
        <v>242</v>
      </c>
      <c r="AI123" s="161">
        <v>20150801</v>
      </c>
      <c r="AJ123" s="161">
        <v>20160525</v>
      </c>
      <c r="AK123" s="161" t="s">
        <v>869</v>
      </c>
      <c r="AL123" t="s">
        <v>1078</v>
      </c>
      <c r="BN123" t="s">
        <v>1076</v>
      </c>
      <c r="BO123" t="s">
        <v>884</v>
      </c>
      <c r="BP123" s="159">
        <v>42265</v>
      </c>
      <c r="BQ123" s="159">
        <v>42515</v>
      </c>
      <c r="BR123" t="s">
        <v>871</v>
      </c>
      <c r="BS123">
        <v>304</v>
      </c>
      <c r="BT123" s="159">
        <v>42515</v>
      </c>
      <c r="BU123">
        <v>9</v>
      </c>
      <c r="BV123">
        <v>2</v>
      </c>
      <c r="BW123">
        <v>58</v>
      </c>
      <c r="BX123">
        <v>96</v>
      </c>
      <c r="BY123">
        <v>1184</v>
      </c>
      <c r="BZ123">
        <v>1428</v>
      </c>
      <c r="CA123">
        <v>24</v>
      </c>
      <c r="CB123">
        <v>8</v>
      </c>
      <c r="CC123">
        <v>35</v>
      </c>
      <c r="CD123">
        <v>85</v>
      </c>
      <c r="CE123">
        <v>92</v>
      </c>
      <c r="CF123">
        <v>91</v>
      </c>
      <c r="CG123">
        <v>91</v>
      </c>
      <c r="CH123">
        <v>84</v>
      </c>
      <c r="CI123">
        <v>17987</v>
      </c>
      <c r="CJ123">
        <v>2.9062999999999999</v>
      </c>
      <c r="CK123">
        <v>9</v>
      </c>
      <c r="CL123">
        <v>1</v>
      </c>
      <c r="ET123" s="161">
        <v>4</v>
      </c>
      <c r="EU123" s="161">
        <v>42</v>
      </c>
      <c r="EV123" s="161">
        <v>21</v>
      </c>
      <c r="EW123" s="161">
        <v>2498</v>
      </c>
      <c r="EX123" s="161">
        <v>0</v>
      </c>
      <c r="EY123" s="161">
        <v>0</v>
      </c>
      <c r="EZ123" s="161">
        <v>0</v>
      </c>
      <c r="FA123" s="161">
        <v>0</v>
      </c>
      <c r="FB123" s="161">
        <v>41</v>
      </c>
      <c r="FC123" s="161">
        <v>64</v>
      </c>
      <c r="FD123" s="161">
        <v>0</v>
      </c>
      <c r="FE123" s="161">
        <v>2</v>
      </c>
      <c r="FF123" s="159">
        <v>42440</v>
      </c>
      <c r="FG123" s="161">
        <v>43</v>
      </c>
      <c r="FH123" s="161">
        <v>65</v>
      </c>
      <c r="FI123" s="161">
        <v>33</v>
      </c>
      <c r="FJ123" s="161">
        <v>63</v>
      </c>
      <c r="FK123" s="161">
        <v>38</v>
      </c>
      <c r="FL123" s="159">
        <v>42305</v>
      </c>
      <c r="FM123" s="161">
        <v>40</v>
      </c>
      <c r="FN123" s="161">
        <v>63</v>
      </c>
      <c r="FO123" s="161">
        <v>33</v>
      </c>
      <c r="FP123" s="161">
        <v>40</v>
      </c>
      <c r="FQ123" s="161">
        <v>50</v>
      </c>
      <c r="HN123" s="161" t="s">
        <v>884</v>
      </c>
      <c r="HO123" s="159">
        <v>42244</v>
      </c>
      <c r="HP123" s="159">
        <v>42500</v>
      </c>
      <c r="HQ123" s="161">
        <v>3</v>
      </c>
      <c r="HR123" s="159">
        <v>42244</v>
      </c>
      <c r="HS123" s="161" t="s">
        <v>872</v>
      </c>
      <c r="HT123" s="161" t="s">
        <v>873</v>
      </c>
      <c r="HU123" s="161">
        <v>42</v>
      </c>
      <c r="HV123" s="161">
        <v>13</v>
      </c>
      <c r="HW123" s="161">
        <v>0</v>
      </c>
      <c r="HX123" s="159">
        <v>42347</v>
      </c>
      <c r="HY123" s="161" t="s">
        <v>874</v>
      </c>
      <c r="HZ123" s="161" t="s">
        <v>873</v>
      </c>
      <c r="IA123" s="161">
        <v>43</v>
      </c>
      <c r="IB123" s="161">
        <v>17</v>
      </c>
      <c r="IC123" s="161">
        <v>0</v>
      </c>
      <c r="ID123" s="159">
        <v>42500</v>
      </c>
      <c r="IE123" s="161" t="s">
        <v>879</v>
      </c>
      <c r="IF123" s="161" t="s">
        <v>878</v>
      </c>
      <c r="IG123" s="161">
        <v>49</v>
      </c>
      <c r="IH123" s="161">
        <v>4</v>
      </c>
      <c r="II123" s="161">
        <v>0</v>
      </c>
      <c r="JB123" s="161" t="s">
        <v>884</v>
      </c>
      <c r="JC123" s="161">
        <v>40</v>
      </c>
      <c r="JD123" s="161">
        <v>18</v>
      </c>
      <c r="JE123" s="161">
        <v>22</v>
      </c>
      <c r="JF123" s="161">
        <v>12413</v>
      </c>
      <c r="JG123" s="159">
        <v>42500</v>
      </c>
      <c r="JH123" s="161">
        <v>304</v>
      </c>
      <c r="JI123" s="159">
        <v>42242</v>
      </c>
      <c r="JJ123" s="161">
        <v>57</v>
      </c>
      <c r="JK123" s="161">
        <v>4</v>
      </c>
      <c r="JL123" s="159">
        <v>42346</v>
      </c>
      <c r="JM123" s="161">
        <v>176</v>
      </c>
      <c r="JN123" s="161">
        <v>10</v>
      </c>
      <c r="JO123" s="159">
        <v>42500</v>
      </c>
      <c r="JP123" s="161">
        <v>304</v>
      </c>
      <c r="JQ123" s="161">
        <v>9</v>
      </c>
      <c r="MN123" t="str">
        <f t="shared" si="87"/>
        <v>NoNoNoYesYesNo</v>
      </c>
      <c r="MO123" t="str">
        <f>IF(AND(MN123="NoNoNoNoNoNo",JI123=""),"No Programs",VLOOKUP(MN123,Lookups!$DA$4:$DB$67,2,FALSE))</f>
        <v>System 44 Only</v>
      </c>
      <c r="MP123">
        <f t="shared" si="88"/>
        <v>0</v>
      </c>
      <c r="MQ123" t="str">
        <f t="shared" si="89"/>
        <v>System 44 User</v>
      </c>
      <c r="MR123" t="str">
        <f>Directions!$D$3</f>
        <v>Usage</v>
      </c>
      <c r="MS123" t="str">
        <f>VLOOKUP(MQ123,Lookups!$CU$71:$CV$80,2,FALSE)</f>
        <v>System 44 Record</v>
      </c>
      <c r="MT123">
        <f t="shared" si="90"/>
        <v>1</v>
      </c>
      <c r="MU123">
        <f t="shared" si="91"/>
        <v>1</v>
      </c>
      <c r="MV123">
        <f t="shared" si="92"/>
        <v>1</v>
      </c>
      <c r="MW123">
        <f t="shared" si="93"/>
        <v>1</v>
      </c>
      <c r="MX123">
        <f t="shared" si="94"/>
        <v>36.571428571428569</v>
      </c>
      <c r="MY123" t="str">
        <f t="shared" si="95"/>
        <v>Not Used</v>
      </c>
      <c r="MZ123">
        <f t="shared" si="96"/>
        <v>0</v>
      </c>
      <c r="NA123" t="str">
        <f t="shared" si="97"/>
        <v>Not Available</v>
      </c>
      <c r="NB123" t="str">
        <f t="shared" si="98"/>
        <v>Not Available</v>
      </c>
      <c r="NC123" t="str">
        <f t="shared" si="99"/>
        <v>4 Not Indicated</v>
      </c>
      <c r="ND123" t="str">
        <f t="shared" si="100"/>
        <v>4 Not Indicated</v>
      </c>
      <c r="NE123" t="str">
        <f t="shared" si="101"/>
        <v>4 Not Indicated</v>
      </c>
      <c r="NF123" t="str">
        <f t="shared" si="102"/>
        <v>4 Not Indicated</v>
      </c>
      <c r="NG123" t="str">
        <f t="shared" si="103"/>
        <v>4 Not Indicated</v>
      </c>
      <c r="NH123" s="159">
        <f t="shared" si="104"/>
        <v>42500</v>
      </c>
      <c r="NI123">
        <f t="shared" si="105"/>
        <v>304</v>
      </c>
      <c r="NJ123" s="159">
        <f t="shared" si="106"/>
        <v>42500</v>
      </c>
      <c r="NK123">
        <f t="shared" si="107"/>
        <v>304</v>
      </c>
      <c r="NL123">
        <f t="shared" si="108"/>
        <v>36.857142857142854</v>
      </c>
      <c r="NM123">
        <f t="shared" si="109"/>
        <v>1</v>
      </c>
      <c r="NN123">
        <f>IF(OR(E123="PK",E123="K",JJ123=""),"Null",INDEX(Lookups!$EZ$4:$FW$18,MATCH($JJ123,Lookups!$EY$4:$EY$18,1),MATCH($E123,Lookups!$EZ$3:$FW$3,0)))</f>
        <v>235</v>
      </c>
      <c r="NO123">
        <f>IF(OR(E123="PK",E123="K",JJ123=""),"Null",INDEX(Lookups!$EZ$4:$FW$18,MATCH($JJ123,Lookups!$EY$4:$EY$18,1),MATCH($E123,Lookups!$EZ$3:$FW$3,0) + 1))</f>
        <v>335</v>
      </c>
      <c r="NP123">
        <f t="shared" si="110"/>
        <v>470</v>
      </c>
      <c r="NQ123" t="str">
        <f t="shared" si="111"/>
        <v>PI is Recommended</v>
      </c>
      <c r="NR123" t="str">
        <f t="shared" si="112"/>
        <v>PI is Recommended</v>
      </c>
      <c r="NS123" t="str">
        <f t="shared" si="113"/>
        <v>BR to 199L</v>
      </c>
      <c r="NT123" t="str">
        <f t="shared" si="114"/>
        <v>200L to 399L</v>
      </c>
      <c r="NU123" t="str">
        <f t="shared" si="115"/>
        <v>200L to 399L</v>
      </c>
      <c r="NV123" s="183" t="str">
        <f t="array" ref="NV123">IF($NL123="No RI Tests","No RI Tests",VLOOKUP(IF(AND(E123="K",JJ123&lt;280),3,IF(AND(E123="K",JJ123&gt;=280),4,MAX(IF(E123=Lookups!$DF$6:$DF$99,IF(JJ123&gt;=Lookups!$DG$6:$DG$99,Lookups!$DH$6:$DH$99))))),Lookups!$DE$104:$DG$108,2,FALSE))</f>
        <v>1 Below Basic</v>
      </c>
      <c r="NW123" s="161" t="str">
        <f t="array" ref="NW123">IF($NL123="No RI Tests","No RI Tests",VLOOKUP(IF(AND(E123="K",JH123&lt;280),3,IF(AND(E123="K",JH123&gt;=280),4,MAX(IF(E123=Lookups!$DF$6:$DF$99,IF(NI123&gt;=Lookups!$DG$6:$DG$99,Lookups!$DH$6:$DH$99))))),Lookups!$DE$104:$DG$108,2,FALSE))</f>
        <v>1 Below Basic</v>
      </c>
      <c r="NX123" s="161" t="str">
        <f t="array" ref="NX123">IF($NL123="No RI Tests","No RI Tests",VLOOKUP(IF(AND(E123="K",NK123&lt;280),3,IF(AND(E123="K",NK123&gt;=280),4,MAX(IF(E123=Lookups!$DF$6:$DF$99,IF(NK123&gt;=Lookups!$DG$6:$DG$99,Lookups!$DH$6:$DH$99))))),Lookups!$DE$104:$DG$108,2,FALSE))</f>
        <v>1 Below Basic</v>
      </c>
      <c r="NY123">
        <f t="shared" si="116"/>
        <v>1</v>
      </c>
      <c r="NZ123">
        <f t="shared" si="117"/>
        <v>0</v>
      </c>
      <c r="OA123" t="str">
        <f t="shared" si="118"/>
        <v>Maintained Performance Level</v>
      </c>
      <c r="OB123" s="161" t="str">
        <f t="array" ref="OB123">IF($NL123="No RI Tests","No RI Tests",IF(E123="K","N/A",VLOOKUP(MAX(IF(E123=Lookups!$DF$6:$DF$99,IF(JJ123&gt;=Lookups!$DG$6:$DG$99,Lookups!$DI$6:$DI$99))),Lookups!$DE$104:$DG$108,3,FALSE)))</f>
        <v>1 Limited</v>
      </c>
      <c r="OC123" s="161" t="str">
        <f t="array" ref="OC123">IF($NL123="No RI Tests","No RI Tests",IF(E123="K","N/A",VLOOKUP(MAX(IF(E123=Lookups!$DF$6:$DF$99,IF(NI123&gt;=Lookups!$DG$6:$DG$99,Lookups!$DI$6:$DI$99))),Lookups!$DE$104:$DG$108,3,FALSE)))</f>
        <v>1 Limited</v>
      </c>
      <c r="OD123" s="161" t="str">
        <f t="array" ref="OD123">IF($NL123="No RI Tests","No RI Tests",IF(E123="K","N/A",VLOOKUP(MAX(IF(E123=Lookups!$DF$6:$DF$99,IF(NK123&gt;=Lookups!$DG$6:$DG$99,Lookups!$DI$6:$DI$99))),Lookups!$DE$104:$DG$108,3,FALSE)))</f>
        <v>1 Limited</v>
      </c>
      <c r="OE123">
        <f t="shared" si="119"/>
        <v>1</v>
      </c>
      <c r="OF123">
        <f t="shared" si="120"/>
        <v>0</v>
      </c>
      <c r="OG123" t="str">
        <f t="shared" si="121"/>
        <v>Maintained Performance Level</v>
      </c>
      <c r="OH123">
        <f t="shared" si="122"/>
        <v>247</v>
      </c>
      <c r="OI123">
        <f t="shared" si="123"/>
        <v>1</v>
      </c>
      <c r="OJ123">
        <f t="shared" si="124"/>
        <v>1</v>
      </c>
      <c r="OK123">
        <f t="shared" si="125"/>
        <v>0</v>
      </c>
      <c r="OL123">
        <f t="shared" si="126"/>
        <v>0.8666666666666667</v>
      </c>
      <c r="OM123" t="str">
        <f t="shared" si="127"/>
        <v>Fall Administration</v>
      </c>
      <c r="ON123" t="str">
        <f t="shared" si="128"/>
        <v>Fall Administration</v>
      </c>
      <c r="OO123" t="str">
        <f t="shared" si="129"/>
        <v>Fall Administration RI</v>
      </c>
      <c r="OP123" t="str">
        <f ca="1">IF(AND(HR123&lt;&gt;"",JJ123&lt;600),IF(HT123="Advancing","Tier 2","Tier 3"),IF(JI123="","Null",IF(OR(E123="K",E123&lt;3),"FRA Recommended",IF(JJ123&gt;=IF(E123&lt;6,400,600),IF(JJ123&lt;VLOOKUP(E123,Lookups!$AP$3:$AR$16,3,FALSE),"Tier 2","Core"),IF(JJ123&lt;400,IF(RAND()&lt;0.81,"Tier 3","Tier 2"),IF(RAND()&lt;0.51,"Tier 3","Tier 2"))))))</f>
        <v>Tier 3</v>
      </c>
      <c r="OQ123" t="str">
        <f t="shared" si="130"/>
        <v>Average Reading Invt. Under 15 Minutes Long</v>
      </c>
      <c r="OR123">
        <f t="shared" si="131"/>
        <v>0</v>
      </c>
      <c r="OS123" t="str">
        <f t="shared" si="132"/>
        <v>Null</v>
      </c>
      <c r="OT123">
        <f t="shared" si="133"/>
        <v>247</v>
      </c>
      <c r="OU123" s="159">
        <f t="shared" si="134"/>
        <v>42500</v>
      </c>
      <c r="OV123" t="str">
        <f t="shared" si="135"/>
        <v>Form 3</v>
      </c>
      <c r="OW123" t="str">
        <f t="shared" si="136"/>
        <v>Beginning</v>
      </c>
      <c r="OX123">
        <f t="shared" si="137"/>
        <v>49</v>
      </c>
      <c r="OY123">
        <f t="shared" si="138"/>
        <v>4</v>
      </c>
      <c r="OZ123">
        <f t="shared" si="139"/>
        <v>0</v>
      </c>
      <c r="PA123" s="159">
        <f t="shared" si="140"/>
        <v>42347</v>
      </c>
      <c r="PB123" t="str">
        <f t="shared" si="141"/>
        <v>Form 2</v>
      </c>
      <c r="PC123" t="str">
        <f t="shared" si="142"/>
        <v>Developing</v>
      </c>
      <c r="PD123">
        <f t="shared" si="143"/>
        <v>43</v>
      </c>
      <c r="PE123">
        <f t="shared" si="144"/>
        <v>17</v>
      </c>
      <c r="PF123">
        <f t="shared" si="145"/>
        <v>0</v>
      </c>
      <c r="PG123">
        <f t="shared" si="146"/>
        <v>36.571428571428569</v>
      </c>
      <c r="PH123">
        <f t="shared" si="147"/>
        <v>1</v>
      </c>
      <c r="PI123">
        <f t="shared" si="148"/>
        <v>1</v>
      </c>
      <c r="PJ123">
        <f t="shared" si="149"/>
        <v>42</v>
      </c>
      <c r="PK123">
        <f>IF(HR123="","Null",IF(E123&lt;3,"Null",IF(HU123=0,0,IF(HS123="Form 1",VLOOKUP(HU123,Lookups!$BE$3:$BP$63,E123,FALSE),IF(HS123="Form 2",VLOOKUP(HU123,Lookups!$BE$67:$BP$127,E123,FALSE),VLOOKUP(HU123,Lookups!$BE$130:$BP$190,E123,FALSE))))))</f>
        <v>15</v>
      </c>
      <c r="PL123">
        <f t="shared" si="150"/>
        <v>49</v>
      </c>
      <c r="PM123">
        <f>IF($PH123=0,"Null",IF(E123&lt;3,"Null",IF(OX123=0,0,IF(OV123="Form 1",VLOOKUP(OX123,Lookups!$BE$3:$BP$63,E123,FALSE),IF(OV123="Form 2",VLOOKUP(OX123,Lookups!$BE$67:$BP$127,E123,FALSE),VLOOKUP(OX123,Lookups!$BE$130:$BP$190,E123,FALSE))))))</f>
        <v>28</v>
      </c>
      <c r="PN123">
        <f t="shared" si="151"/>
        <v>7</v>
      </c>
      <c r="PO123">
        <f t="shared" si="152"/>
        <v>1</v>
      </c>
      <c r="PP123">
        <f t="shared" si="153"/>
        <v>13</v>
      </c>
      <c r="PQ123">
        <f>IF(HR123="","Null",IF(E123&lt;3,"Null",IF(HV123=0,0,IF(HS123="Form 1",VLOOKUP(HV123,Lookups!$BR$3:$CC$63,E123,FALSE),IF(HS123="Form 2",VLOOKUP(HV123,Lookups!$BR$67:$CC$127,E123,FALSE),VLOOKUP(HV123,Lookups!$BR$130:$CC$190,E123,FALSE))))))</f>
        <v>23</v>
      </c>
      <c r="PR123">
        <f t="shared" si="154"/>
        <v>4</v>
      </c>
      <c r="PS123">
        <f>IF(HR123="","Null",IF(E123&lt;3,"Null",IF(OY123=0,0,IF(OW123="Form 1",VLOOKUP(OY123,Lookups!$BR$3:$CC$63,E123,FALSE),IF(OW123="Form 2",VLOOKUP(OY123,Lookups!$BR$67:$CC$127,E123,FALSE),VLOOKUP(OY123,Lookups!$BR$130:$CC$190,E123,FALSE))))))</f>
        <v>1</v>
      </c>
      <c r="PT123">
        <f t="shared" si="155"/>
        <v>-9</v>
      </c>
      <c r="PU123">
        <f t="shared" si="156"/>
        <v>0</v>
      </c>
      <c r="PV123">
        <f t="shared" si="157"/>
        <v>0</v>
      </c>
      <c r="PW123" t="str">
        <f t="shared" si="158"/>
        <v>Fall to Spring PI Administration</v>
      </c>
      <c r="PX123">
        <f t="shared" si="159"/>
        <v>0</v>
      </c>
      <c r="PY123">
        <f t="shared" si="160"/>
        <v>1</v>
      </c>
      <c r="PZ123" t="str">
        <f t="shared" si="161"/>
        <v>80 to 99 Sessions</v>
      </c>
      <c r="QA123" t="str">
        <f t="shared" si="162"/>
        <v>Series 4</v>
      </c>
      <c r="QB123" t="str">
        <f t="shared" si="163"/>
        <v>In Series 9 to 12</v>
      </c>
      <c r="QC123" t="str">
        <f>IF($MS123="System 44 Record",IF(BQ123&lt;MEDIAN(Directions!$F$3,Directions!$F$6),"Mid-Year Exited Student","Full Year Participant")&amp;IF(BP123&lt;Directions!$F$3,", Started Prior Year",", Started This Year"),"Null")</f>
        <v>Full Year Participant, Started This Year</v>
      </c>
      <c r="QD123">
        <f t="shared" si="164"/>
        <v>0</v>
      </c>
      <c r="QE123">
        <f t="shared" si="165"/>
        <v>0</v>
      </c>
      <c r="QF123">
        <f t="shared" si="166"/>
        <v>1</v>
      </c>
      <c r="QG123">
        <f t="shared" si="167"/>
        <v>1</v>
      </c>
      <c r="QH123">
        <f t="shared" si="168"/>
        <v>2</v>
      </c>
      <c r="QI123">
        <f t="shared" si="169"/>
        <v>0.64</v>
      </c>
      <c r="QJ123" t="str">
        <f t="shared" si="170"/>
        <v>Used RC! and rSkills</v>
      </c>
      <c r="QK123" t="str">
        <f t="shared" si="171"/>
        <v>Null</v>
      </c>
      <c r="QL123" t="str">
        <f t="shared" si="172"/>
        <v>Null</v>
      </c>
      <c r="QM123" t="str">
        <f>IF($MS123="READ 180 Record",IF(AQ123="","Null",VLOOKUP(JJ123,Lookups!$DX$3:$EB$2054,AN123+1,FALSE)),"Null")</f>
        <v>Null</v>
      </c>
      <c r="QN123" t="str">
        <f t="shared" si="173"/>
        <v>Null</v>
      </c>
    </row>
    <row r="124" spans="1:456" x14ac:dyDescent="0.25">
      <c r="A124" s="161" t="s">
        <v>1447</v>
      </c>
      <c r="B124" s="161" t="s">
        <v>1447</v>
      </c>
      <c r="C124" s="161" t="s">
        <v>1447</v>
      </c>
      <c r="D124" s="161" t="s">
        <v>1447</v>
      </c>
      <c r="E124" s="161">
        <v>8</v>
      </c>
      <c r="F124" s="161" t="s">
        <v>1447</v>
      </c>
      <c r="G124" s="161" t="s">
        <v>890</v>
      </c>
      <c r="H124" s="161" t="s">
        <v>895</v>
      </c>
      <c r="I124" s="161">
        <v>874</v>
      </c>
      <c r="J124" s="159">
        <v>42500</v>
      </c>
      <c r="K124" s="161">
        <v>0</v>
      </c>
      <c r="L124" s="161">
        <v>0</v>
      </c>
      <c r="M124" s="161">
        <v>0</v>
      </c>
      <c r="N124" s="161">
        <v>0</v>
      </c>
      <c r="O124" s="161">
        <v>0</v>
      </c>
      <c r="P124" s="161">
        <v>0</v>
      </c>
      <c r="Q124" s="161">
        <v>0</v>
      </c>
      <c r="R124" s="161">
        <v>0</v>
      </c>
      <c r="S124" s="161">
        <v>0</v>
      </c>
      <c r="T124" s="161">
        <v>0</v>
      </c>
      <c r="U124" s="161">
        <v>0</v>
      </c>
      <c r="V124" s="161">
        <v>0</v>
      </c>
      <c r="W124" s="161">
        <v>0</v>
      </c>
      <c r="X124" s="161">
        <v>0</v>
      </c>
      <c r="AB124" s="161" t="s">
        <v>241</v>
      </c>
      <c r="AC124" s="161" t="s">
        <v>242</v>
      </c>
      <c r="AD124" s="161" t="s">
        <v>242</v>
      </c>
      <c r="AE124" s="161" t="s">
        <v>242</v>
      </c>
      <c r="AF124" s="161" t="s">
        <v>242</v>
      </c>
      <c r="AG124" s="161" t="s">
        <v>241</v>
      </c>
      <c r="AH124" s="161" t="s">
        <v>242</v>
      </c>
      <c r="AI124" s="161">
        <v>20150801</v>
      </c>
      <c r="AJ124" s="161">
        <v>20160525</v>
      </c>
      <c r="AK124" s="161" t="s">
        <v>869</v>
      </c>
      <c r="AL124" t="s">
        <v>1076</v>
      </c>
      <c r="AM124" t="s">
        <v>895</v>
      </c>
      <c r="AN124">
        <v>4</v>
      </c>
      <c r="AO124" t="s">
        <v>870</v>
      </c>
      <c r="AP124">
        <v>5</v>
      </c>
      <c r="AQ124">
        <v>36</v>
      </c>
      <c r="AR124">
        <v>751</v>
      </c>
      <c r="AS124">
        <v>305</v>
      </c>
      <c r="AT124">
        <v>147</v>
      </c>
      <c r="AU124">
        <v>231</v>
      </c>
      <c r="AV124">
        <v>50</v>
      </c>
      <c r="AW124">
        <v>26</v>
      </c>
      <c r="AX124">
        <v>21.55</v>
      </c>
      <c r="AY124">
        <v>6.5</v>
      </c>
      <c r="AZ124">
        <v>2.25</v>
      </c>
      <c r="BA124">
        <v>126.69995</v>
      </c>
      <c r="BB124">
        <v>23285</v>
      </c>
      <c r="BC124">
        <v>82.456140349999998</v>
      </c>
      <c r="BD124">
        <v>93.939393938999999</v>
      </c>
      <c r="BE124">
        <v>360</v>
      </c>
      <c r="BF124">
        <v>365</v>
      </c>
      <c r="BG124">
        <v>50</v>
      </c>
      <c r="BH124">
        <v>98</v>
      </c>
      <c r="BI124">
        <v>7</v>
      </c>
      <c r="BJ124">
        <v>0</v>
      </c>
      <c r="BK124">
        <v>17</v>
      </c>
      <c r="BL124">
        <v>0</v>
      </c>
      <c r="BM124" t="s">
        <v>1080</v>
      </c>
      <c r="BN124" t="s">
        <v>1079</v>
      </c>
      <c r="ET124" s="161">
        <v>1</v>
      </c>
      <c r="EU124" s="161">
        <v>25</v>
      </c>
      <c r="EV124" s="161">
        <v>25</v>
      </c>
      <c r="EW124" s="161">
        <v>1512</v>
      </c>
      <c r="EX124" s="161">
        <v>0</v>
      </c>
      <c r="EY124" s="161">
        <v>0</v>
      </c>
      <c r="EZ124" s="161">
        <v>0</v>
      </c>
      <c r="FA124" s="161">
        <v>0</v>
      </c>
      <c r="FB124" s="161">
        <v>70</v>
      </c>
      <c r="FC124" s="161">
        <v>84</v>
      </c>
      <c r="FD124" s="161">
        <v>0</v>
      </c>
      <c r="FE124" s="161">
        <v>1</v>
      </c>
      <c r="FF124" s="159">
        <v>42410</v>
      </c>
      <c r="FG124" s="161">
        <v>70</v>
      </c>
      <c r="FH124" s="161">
        <v>84</v>
      </c>
      <c r="FI124" s="161">
        <v>50</v>
      </c>
      <c r="FJ124" s="161">
        <v>80</v>
      </c>
      <c r="FK124" s="161">
        <v>88</v>
      </c>
      <c r="HN124" s="161" t="s">
        <v>895</v>
      </c>
      <c r="JB124" s="161" t="s">
        <v>895</v>
      </c>
      <c r="JC124" s="161">
        <v>8</v>
      </c>
      <c r="JD124" s="161">
        <v>5</v>
      </c>
      <c r="JE124" s="161">
        <v>20</v>
      </c>
      <c r="JF124" s="161">
        <v>11451</v>
      </c>
      <c r="JG124" s="159">
        <v>42500</v>
      </c>
      <c r="JH124" s="161">
        <v>874</v>
      </c>
      <c r="JI124" s="159">
        <v>42383</v>
      </c>
      <c r="JJ124" s="161">
        <v>780</v>
      </c>
      <c r="JK124" s="161">
        <v>12</v>
      </c>
      <c r="JL124" s="159">
        <v>42500</v>
      </c>
      <c r="JM124" s="161">
        <v>874</v>
      </c>
      <c r="JN124" s="161">
        <v>16</v>
      </c>
      <c r="MN124" t="str">
        <f t="shared" si="87"/>
        <v>YesNoNoNoYesNo</v>
      </c>
      <c r="MO124" t="str">
        <f>IF(AND(MN124="NoNoNoNoNoNo",JI124=""),"No Programs",VLOOKUP(MN124,Lookups!$DA$4:$DB$67,2,FALSE))</f>
        <v>READ 180 Only</v>
      </c>
      <c r="MP124">
        <f t="shared" si="88"/>
        <v>1</v>
      </c>
      <c r="MQ124" t="str">
        <f t="shared" si="89"/>
        <v>READ 180 User</v>
      </c>
      <c r="MR124" t="str">
        <f>Directions!$D$3</f>
        <v>Usage</v>
      </c>
      <c r="MS124" t="str">
        <f>VLOOKUP(MQ124,Lookups!$CU$71:$CV$80,2,FALSE)</f>
        <v>READ 180 Record</v>
      </c>
      <c r="MT124">
        <f t="shared" si="90"/>
        <v>1</v>
      </c>
      <c r="MU124">
        <f t="shared" si="91"/>
        <v>1</v>
      </c>
      <c r="MV124">
        <f t="shared" si="92"/>
        <v>1</v>
      </c>
      <c r="MW124">
        <f t="shared" si="93"/>
        <v>1</v>
      </c>
      <c r="MX124">
        <f t="shared" si="94"/>
        <v>16.714285714285715</v>
      </c>
      <c r="MY124" t="str">
        <f t="shared" si="95"/>
        <v>Not Used</v>
      </c>
      <c r="MZ124">
        <f t="shared" si="96"/>
        <v>0</v>
      </c>
      <c r="NA124" t="str">
        <f t="shared" si="97"/>
        <v>Not Available</v>
      </c>
      <c r="NB124" t="str">
        <f t="shared" si="98"/>
        <v>Not Available</v>
      </c>
      <c r="NC124" t="str">
        <f t="shared" si="99"/>
        <v>4 Not Indicated</v>
      </c>
      <c r="ND124" t="str">
        <f t="shared" si="100"/>
        <v>4 Not Indicated</v>
      </c>
      <c r="NE124" t="str">
        <f t="shared" si="101"/>
        <v>4 Not Indicated</v>
      </c>
      <c r="NF124" t="str">
        <f t="shared" si="102"/>
        <v>4 Not Indicated</v>
      </c>
      <c r="NG124" t="str">
        <f t="shared" si="103"/>
        <v>4 Not Indicated</v>
      </c>
      <c r="NH124" s="159">
        <f t="shared" si="104"/>
        <v>42500</v>
      </c>
      <c r="NI124">
        <f t="shared" si="105"/>
        <v>874</v>
      </c>
      <c r="NJ124" s="159">
        <f t="shared" si="106"/>
        <v>42500</v>
      </c>
      <c r="NK124">
        <f t="shared" si="107"/>
        <v>874</v>
      </c>
      <c r="NL124">
        <f t="shared" si="108"/>
        <v>16.714285714285715</v>
      </c>
      <c r="NM124">
        <f t="shared" si="109"/>
        <v>1</v>
      </c>
      <c r="NN124">
        <f>IF(OR(E124="PK",E124="K",JJ124=""),"Null",INDEX(Lookups!$EZ$4:$FW$18,MATCH($JJ124,Lookups!$EY$4:$EY$18,1),MATCH($E124,Lookups!$EZ$3:$FW$3,0)))</f>
        <v>55</v>
      </c>
      <c r="NO124">
        <f>IF(OR(E124="PK",E124="K",JJ124=""),"Null",INDEX(Lookups!$EZ$4:$FW$18,MATCH($JJ124,Lookups!$EY$4:$EY$18,1),MATCH($E124,Lookups!$EZ$3:$FW$3,0) + 1))</f>
        <v>80</v>
      </c>
      <c r="NP124">
        <f t="shared" si="110"/>
        <v>110</v>
      </c>
      <c r="NQ124" t="str">
        <f t="shared" si="111"/>
        <v>No PI Needed</v>
      </c>
      <c r="NR124" t="str">
        <f t="shared" si="112"/>
        <v>No PI Needed</v>
      </c>
      <c r="NS124" t="str">
        <f t="shared" si="113"/>
        <v>600L to 799L</v>
      </c>
      <c r="NT124" t="str">
        <f t="shared" si="114"/>
        <v>800L to 999L</v>
      </c>
      <c r="NU124" t="str">
        <f t="shared" si="115"/>
        <v>800L to 999L</v>
      </c>
      <c r="NV124" s="183" t="str">
        <f t="array" ref="NV124">IF($NL124="No RI Tests","No RI Tests",VLOOKUP(IF(AND(E124="K",JJ124&lt;280),3,IF(AND(E124="K",JJ124&gt;=280),4,MAX(IF(E124=Lookups!$DF$6:$DF$99,IF(JJ124&gt;=Lookups!$DG$6:$DG$99,Lookups!$DH$6:$DH$99))))),Lookups!$DE$104:$DG$108,2,FALSE))</f>
        <v>1 Below Basic</v>
      </c>
      <c r="NW124" s="161" t="str">
        <f t="array" ref="NW124">IF($NL124="No RI Tests","No RI Tests",VLOOKUP(IF(AND(E124="K",JH124&lt;280),3,IF(AND(E124="K",JH124&gt;=280),4,MAX(IF(E124=Lookups!$DF$6:$DF$99,IF(NI124&gt;=Lookups!$DG$6:$DG$99,Lookups!$DH$6:$DH$99))))),Lookups!$DE$104:$DG$108,2,FALSE))</f>
        <v>2 Basic</v>
      </c>
      <c r="NX124" s="161" t="str">
        <f t="array" ref="NX124">IF($NL124="No RI Tests","No RI Tests",VLOOKUP(IF(AND(E124="K",NK124&lt;280),3,IF(AND(E124="K",NK124&gt;=280),4,MAX(IF(E124=Lookups!$DF$6:$DF$99,IF(NK124&gt;=Lookups!$DG$6:$DG$99,Lookups!$DH$6:$DH$99))))),Lookups!$DE$104:$DG$108,2,FALSE))</f>
        <v>2 Basic</v>
      </c>
      <c r="NY124">
        <f t="shared" si="116"/>
        <v>0</v>
      </c>
      <c r="NZ124">
        <f t="shared" si="117"/>
        <v>1</v>
      </c>
      <c r="OA124" t="str">
        <f t="shared" si="118"/>
        <v>Improved Performance Level</v>
      </c>
      <c r="OB124" s="161" t="str">
        <f t="array" ref="OB124">IF($NL124="No RI Tests","No RI Tests",IF(E124="K","N/A",VLOOKUP(MAX(IF(E124=Lookups!$DF$6:$DF$99,IF(JJ124&gt;=Lookups!$DG$6:$DG$99,Lookups!$DI$6:$DI$99))),Lookups!$DE$104:$DG$108,3,FALSE)))</f>
        <v>1 Limited</v>
      </c>
      <c r="OC124" s="161" t="str">
        <f t="array" ref="OC124">IF($NL124="No RI Tests","No RI Tests",IF(E124="K","N/A",VLOOKUP(MAX(IF(E124=Lookups!$DF$6:$DF$99,IF(NI124&gt;=Lookups!$DG$6:$DG$99,Lookups!$DI$6:$DI$99))),Lookups!$DE$104:$DG$108,3,FALSE)))</f>
        <v>1 Limited</v>
      </c>
      <c r="OD124" s="161" t="str">
        <f t="array" ref="OD124">IF($NL124="No RI Tests","No RI Tests",IF(E124="K","N/A",VLOOKUP(MAX(IF(E124=Lookups!$DF$6:$DF$99,IF(NK124&gt;=Lookups!$DG$6:$DG$99,Lookups!$DI$6:$DI$99))),Lookups!$DE$104:$DG$108,3,FALSE)))</f>
        <v>1 Limited</v>
      </c>
      <c r="OE124">
        <f t="shared" si="119"/>
        <v>1</v>
      </c>
      <c r="OF124">
        <f t="shared" si="120"/>
        <v>0</v>
      </c>
      <c r="OG124" t="str">
        <f t="shared" si="121"/>
        <v>Maintained Performance Level</v>
      </c>
      <c r="OH124">
        <f t="shared" si="122"/>
        <v>94</v>
      </c>
      <c r="OI124">
        <f t="shared" si="123"/>
        <v>1</v>
      </c>
      <c r="OJ124">
        <f t="shared" si="124"/>
        <v>1</v>
      </c>
      <c r="OK124">
        <f t="shared" si="125"/>
        <v>0</v>
      </c>
      <c r="OL124">
        <f t="shared" si="126"/>
        <v>1.3925925925925926</v>
      </c>
      <c r="OM124" t="str">
        <f t="shared" si="127"/>
        <v>Winter Administration</v>
      </c>
      <c r="ON124" t="str">
        <f t="shared" si="128"/>
        <v>Spring Administration</v>
      </c>
      <c r="OO124" t="str">
        <f t="shared" si="129"/>
        <v>Winter to Spring RI</v>
      </c>
      <c r="OP124" t="str">
        <f ca="1">IF(AND(HR124&lt;&gt;"",JJ124&lt;600),IF(HT124="Advancing","Tier 2","Tier 3"),IF(JI124="","Null",IF(OR(E124="K",E124&lt;3),"FRA Recommended",IF(JJ124&gt;=IF(E124&lt;6,400,600),IF(JJ124&lt;VLOOKUP(E124,Lookups!$AP$3:$AR$16,3,FALSE),"Tier 2","Core"),IF(JJ124&lt;400,IF(RAND()&lt;0.81,"Tier 3","Tier 2"),IF(RAND()&lt;0.51,"Tier 3","Tier 2"))))))</f>
        <v>Tier 2</v>
      </c>
      <c r="OQ124" t="str">
        <f t="shared" si="130"/>
        <v>Average Reading Invt. Under 15 Minutes Long</v>
      </c>
      <c r="OR124">
        <f t="shared" si="131"/>
        <v>0</v>
      </c>
      <c r="OS124">
        <f t="shared" si="132"/>
        <v>1</v>
      </c>
      <c r="OT124">
        <f t="shared" si="133"/>
        <v>94</v>
      </c>
      <c r="OU124" s="159" t="str">
        <f t="shared" si="134"/>
        <v>No PI Tests</v>
      </c>
      <c r="OV124" t="str">
        <f t="shared" si="135"/>
        <v>No PI Tests</v>
      </c>
      <c r="OW124" t="str">
        <f t="shared" si="136"/>
        <v>No PI Tests</v>
      </c>
      <c r="OX124" t="str">
        <f t="shared" si="137"/>
        <v>No PI Tests</v>
      </c>
      <c r="OY124" t="str">
        <f t="shared" si="138"/>
        <v>No PI Tests</v>
      </c>
      <c r="OZ124" t="str">
        <f t="shared" si="139"/>
        <v>No PI Tests</v>
      </c>
      <c r="PA124" s="159" t="str">
        <f t="shared" si="140"/>
        <v>No PI Tests</v>
      </c>
      <c r="PB124" t="str">
        <f t="shared" si="141"/>
        <v>No PI Tests</v>
      </c>
      <c r="PC124" t="str">
        <f t="shared" si="142"/>
        <v>No PI Tests</v>
      </c>
      <c r="PD124" t="str">
        <f t="shared" si="143"/>
        <v>No PI Tests</v>
      </c>
      <c r="PE124" t="str">
        <f t="shared" si="144"/>
        <v>No PI Tests</v>
      </c>
      <c r="PF124" t="str">
        <f t="shared" si="145"/>
        <v>No PI Tests</v>
      </c>
      <c r="PG124" t="str">
        <f t="shared" si="146"/>
        <v>No PI Tests</v>
      </c>
      <c r="PH124">
        <f t="shared" si="147"/>
        <v>0</v>
      </c>
      <c r="PI124">
        <f t="shared" si="148"/>
        <v>0</v>
      </c>
      <c r="PJ124" t="str">
        <f t="shared" si="149"/>
        <v>Null</v>
      </c>
      <c r="PK124" t="str">
        <f>IF(HR124="","Null",IF(E124&lt;3,"Null",IF(HU124=0,0,IF(HS124="Form 1",VLOOKUP(HU124,Lookups!$BE$3:$BP$63,E124,FALSE),IF(HS124="Form 2",VLOOKUP(HU124,Lookups!$BE$67:$BP$127,E124,FALSE),VLOOKUP(HU124,Lookups!$BE$130:$BP$190,E124,FALSE))))))</f>
        <v>Null</v>
      </c>
      <c r="PL124" t="str">
        <f t="shared" si="150"/>
        <v>Null</v>
      </c>
      <c r="PM124" t="str">
        <f>IF($PH124=0,"Null",IF(E124&lt;3,"Null",IF(OX124=0,0,IF(OV124="Form 1",VLOOKUP(OX124,Lookups!$BE$3:$BP$63,E124,FALSE),IF(OV124="Form 2",VLOOKUP(OX124,Lookups!$BE$67:$BP$127,E124,FALSE),VLOOKUP(OX124,Lookups!$BE$130:$BP$190,E124,FALSE))))))</f>
        <v>Null</v>
      </c>
      <c r="PN124" t="str">
        <f t="shared" si="151"/>
        <v>Null</v>
      </c>
      <c r="PO124" t="str">
        <f t="shared" si="152"/>
        <v>Null</v>
      </c>
      <c r="PP124" t="str">
        <f t="shared" si="153"/>
        <v>Null</v>
      </c>
      <c r="PQ124" t="str">
        <f>IF(HR124="","Null",IF(E124&lt;3,"Null",IF(HV124=0,0,IF(HS124="Form 1",VLOOKUP(HV124,Lookups!$BR$3:$CC$63,E124,FALSE),IF(HS124="Form 2",VLOOKUP(HV124,Lookups!$BR$67:$CC$127,E124,FALSE),VLOOKUP(HV124,Lookups!$BR$130:$CC$190,E124,FALSE))))))</f>
        <v>Null</v>
      </c>
      <c r="PR124" t="str">
        <f t="shared" si="154"/>
        <v>Null</v>
      </c>
      <c r="PS124" t="str">
        <f>IF(HR124="","Null",IF(E124&lt;3,"Null",IF(OY124=0,0,IF(OW124="Form 1",VLOOKUP(OY124,Lookups!$BR$3:$CC$63,E124,FALSE),IF(OW124="Form 2",VLOOKUP(OY124,Lookups!$BR$67:$CC$127,E124,FALSE),VLOOKUP(OY124,Lookups!$BR$130:$CC$190,E124,FALSE))))))</f>
        <v>Null</v>
      </c>
      <c r="PT124" t="str">
        <f t="shared" si="155"/>
        <v>Null</v>
      </c>
      <c r="PU124" t="str">
        <f t="shared" si="156"/>
        <v>Null</v>
      </c>
      <c r="PV124" t="str">
        <f t="shared" si="157"/>
        <v>Null</v>
      </c>
      <c r="PW124" t="str">
        <f t="shared" si="158"/>
        <v>No PI Tests</v>
      </c>
      <c r="PX124">
        <f t="shared" si="159"/>
        <v>1</v>
      </c>
      <c r="PY124">
        <f t="shared" si="160"/>
        <v>0</v>
      </c>
      <c r="PZ124" t="str">
        <f t="shared" si="161"/>
        <v>Null</v>
      </c>
      <c r="QA124" t="str">
        <f t="shared" si="162"/>
        <v>Null</v>
      </c>
      <c r="QB124" t="str">
        <f t="shared" si="163"/>
        <v>Null</v>
      </c>
      <c r="QC124" t="str">
        <f>IF($MS124="System 44 Record",IF(BQ124&lt;MEDIAN(Directions!$F$3,Directions!$F$6),"Mid-Year Exited Student","Full Year Participant")&amp;IF(BP124&lt;Directions!$F$3,", Started Prior Year",", Started This Year"),"Null")</f>
        <v>Null</v>
      </c>
      <c r="QD124" t="str">
        <f t="shared" si="164"/>
        <v>Null</v>
      </c>
      <c r="QE124">
        <f t="shared" si="165"/>
        <v>1</v>
      </c>
      <c r="QF124">
        <f t="shared" si="166"/>
        <v>1</v>
      </c>
      <c r="QG124">
        <f t="shared" si="167"/>
        <v>1</v>
      </c>
      <c r="QH124">
        <f t="shared" si="168"/>
        <v>1</v>
      </c>
      <c r="QI124">
        <f t="shared" si="169"/>
        <v>0.84</v>
      </c>
      <c r="QJ124" t="str">
        <f t="shared" si="170"/>
        <v>Used All 3</v>
      </c>
      <c r="QK124" t="str">
        <f t="shared" si="171"/>
        <v>20 to 39 Sessions</v>
      </c>
      <c r="QL124" t="str">
        <f t="shared" si="172"/>
        <v>5 to 8 Segments</v>
      </c>
      <c r="QM124" t="str">
        <f>IF($MS124="READ 180 Record",IF(AQ124="","Null",VLOOKUP(JJ124,Lookups!$DX$3:$EB$2054,AN124+1,FALSE)),"Null")</f>
        <v>Level is Above Lexile Score</v>
      </c>
      <c r="QN124" t="str">
        <f t="shared" si="173"/>
        <v>Null</v>
      </c>
    </row>
    <row r="125" spans="1:456" x14ac:dyDescent="0.25">
      <c r="A125" s="161" t="s">
        <v>1447</v>
      </c>
      <c r="B125" s="161" t="s">
        <v>1447</v>
      </c>
      <c r="C125" s="161" t="s">
        <v>1447</v>
      </c>
      <c r="D125" s="161" t="s">
        <v>1447</v>
      </c>
      <c r="E125" s="161">
        <v>6</v>
      </c>
      <c r="F125" s="161" t="s">
        <v>1447</v>
      </c>
      <c r="G125" s="161" t="s">
        <v>883</v>
      </c>
      <c r="H125" s="161" t="s">
        <v>889</v>
      </c>
      <c r="I125" s="161">
        <v>829</v>
      </c>
      <c r="J125" s="159">
        <v>42500</v>
      </c>
      <c r="K125" s="161">
        <v>0</v>
      </c>
      <c r="L125" s="161">
        <v>0</v>
      </c>
      <c r="M125" s="161">
        <v>0</v>
      </c>
      <c r="N125" s="161">
        <v>0</v>
      </c>
      <c r="O125" s="161">
        <v>0</v>
      </c>
      <c r="P125" s="161">
        <v>0</v>
      </c>
      <c r="Q125" s="161">
        <v>0</v>
      </c>
      <c r="R125" s="161">
        <v>0</v>
      </c>
      <c r="S125" s="161">
        <v>0</v>
      </c>
      <c r="T125" s="161">
        <v>0</v>
      </c>
      <c r="U125" s="161">
        <v>0</v>
      </c>
      <c r="V125" s="161">
        <v>0</v>
      </c>
      <c r="W125" s="161">
        <v>0</v>
      </c>
      <c r="X125" s="161">
        <v>0</v>
      </c>
      <c r="AB125" s="161" t="s">
        <v>241</v>
      </c>
      <c r="AC125" s="161" t="s">
        <v>242</v>
      </c>
      <c r="AD125" s="161" t="s">
        <v>242</v>
      </c>
      <c r="AE125" s="161" t="s">
        <v>242</v>
      </c>
      <c r="AF125" s="161" t="s">
        <v>242</v>
      </c>
      <c r="AG125" s="161" t="s">
        <v>241</v>
      </c>
      <c r="AH125" s="161" t="s">
        <v>242</v>
      </c>
      <c r="AI125" s="161">
        <v>20150801</v>
      </c>
      <c r="AJ125" s="161">
        <v>20160525</v>
      </c>
      <c r="AK125" s="161" t="s">
        <v>869</v>
      </c>
      <c r="AL125" t="s">
        <v>1076</v>
      </c>
      <c r="AM125" t="s">
        <v>889</v>
      </c>
      <c r="AN125">
        <v>4</v>
      </c>
      <c r="AO125" t="s">
        <v>870</v>
      </c>
      <c r="AP125">
        <v>14</v>
      </c>
      <c r="AQ125">
        <v>98</v>
      </c>
      <c r="AR125">
        <v>2008</v>
      </c>
      <c r="AS125">
        <v>414</v>
      </c>
      <c r="AT125">
        <v>539</v>
      </c>
      <c r="AU125">
        <v>630</v>
      </c>
      <c r="AV125">
        <v>243</v>
      </c>
      <c r="AW125">
        <v>72</v>
      </c>
      <c r="AX125">
        <v>19.366700000000002</v>
      </c>
      <c r="AY125">
        <v>7.3333000000000004</v>
      </c>
      <c r="AZ125">
        <v>3.0625</v>
      </c>
      <c r="BA125">
        <v>147.0831</v>
      </c>
      <c r="BB125">
        <v>53443</v>
      </c>
      <c r="BC125">
        <v>69.064748201</v>
      </c>
      <c r="BD125">
        <v>64.935064935</v>
      </c>
      <c r="BE125">
        <v>942</v>
      </c>
      <c r="BF125">
        <v>1059</v>
      </c>
      <c r="BG125">
        <v>43</v>
      </c>
      <c r="BH125">
        <v>81</v>
      </c>
      <c r="BI125">
        <v>5</v>
      </c>
      <c r="BJ125">
        <v>0</v>
      </c>
      <c r="BK125">
        <v>183</v>
      </c>
      <c r="BL125">
        <v>0</v>
      </c>
      <c r="BM125" t="s">
        <v>1080</v>
      </c>
      <c r="BN125" t="s">
        <v>1079</v>
      </c>
      <c r="ET125" s="161">
        <v>4</v>
      </c>
      <c r="EU125" s="161">
        <v>105</v>
      </c>
      <c r="EV125" s="161">
        <v>35</v>
      </c>
      <c r="EW125" s="161">
        <v>6321</v>
      </c>
      <c r="EX125" s="161">
        <v>0</v>
      </c>
      <c r="EY125" s="161">
        <v>0</v>
      </c>
      <c r="EZ125" s="161">
        <v>64</v>
      </c>
      <c r="FA125" s="161">
        <v>80</v>
      </c>
      <c r="FB125" s="161">
        <v>64</v>
      </c>
      <c r="FC125" s="161">
        <v>79</v>
      </c>
      <c r="FD125" s="161">
        <v>1</v>
      </c>
      <c r="FE125" s="161">
        <v>2</v>
      </c>
      <c r="FF125" s="159">
        <v>42436</v>
      </c>
      <c r="FG125" s="161">
        <v>64</v>
      </c>
      <c r="FH125" s="161">
        <v>80</v>
      </c>
      <c r="FI125" s="161">
        <v>17</v>
      </c>
      <c r="FJ125" s="161">
        <v>100</v>
      </c>
      <c r="FK125" s="161">
        <v>100</v>
      </c>
      <c r="FL125" s="159">
        <v>42349</v>
      </c>
      <c r="FM125" s="161">
        <v>85</v>
      </c>
      <c r="FN125" s="161">
        <v>92</v>
      </c>
      <c r="FO125" s="161">
        <v>90</v>
      </c>
      <c r="FP125" s="161">
        <v>88</v>
      </c>
      <c r="FQ125" s="161">
        <v>75</v>
      </c>
      <c r="FR125" s="159">
        <v>42304</v>
      </c>
      <c r="FS125" s="161">
        <v>43</v>
      </c>
      <c r="FT125" s="161">
        <v>66</v>
      </c>
      <c r="FU125" s="161">
        <v>25</v>
      </c>
      <c r="FV125" s="161">
        <v>60</v>
      </c>
      <c r="FW125" s="161">
        <v>50</v>
      </c>
      <c r="HN125" s="161" t="s">
        <v>889</v>
      </c>
      <c r="JB125" s="161" t="s">
        <v>889</v>
      </c>
      <c r="JC125" s="161">
        <v>33</v>
      </c>
      <c r="JD125" s="161">
        <v>19</v>
      </c>
      <c r="JE125" s="161">
        <v>60</v>
      </c>
      <c r="JF125" s="161">
        <v>50205</v>
      </c>
      <c r="JG125" s="159">
        <v>42500</v>
      </c>
      <c r="JH125" s="161">
        <v>829</v>
      </c>
      <c r="JI125" s="159">
        <v>42242</v>
      </c>
      <c r="JJ125" s="161">
        <v>821</v>
      </c>
      <c r="JK125" s="161">
        <v>15</v>
      </c>
      <c r="JL125" s="159">
        <v>42347</v>
      </c>
      <c r="JM125" s="161">
        <v>796</v>
      </c>
      <c r="JN125" s="161">
        <v>13</v>
      </c>
      <c r="JO125" s="159">
        <v>42500</v>
      </c>
      <c r="JP125" s="161">
        <v>829</v>
      </c>
      <c r="JQ125" s="161">
        <v>12</v>
      </c>
      <c r="MN125" t="str">
        <f t="shared" si="87"/>
        <v>YesNoNoNoYesNo</v>
      </c>
      <c r="MO125" t="str">
        <f>IF(AND(MN125="NoNoNoNoNoNo",JI125=""),"No Programs",VLOOKUP(MN125,Lookups!$DA$4:$DB$67,2,FALSE))</f>
        <v>READ 180 Only</v>
      </c>
      <c r="MP125">
        <f t="shared" si="88"/>
        <v>1</v>
      </c>
      <c r="MQ125" t="str">
        <f t="shared" si="89"/>
        <v>READ 180 User</v>
      </c>
      <c r="MR125" t="str">
        <f>Directions!$D$3</f>
        <v>Usage</v>
      </c>
      <c r="MS125" t="str">
        <f>VLOOKUP(MQ125,Lookups!$CU$71:$CV$80,2,FALSE)</f>
        <v>READ 180 Record</v>
      </c>
      <c r="MT125">
        <f t="shared" si="90"/>
        <v>1</v>
      </c>
      <c r="MU125">
        <f t="shared" si="91"/>
        <v>1</v>
      </c>
      <c r="MV125">
        <f t="shared" si="92"/>
        <v>1</v>
      </c>
      <c r="MW125">
        <f t="shared" si="93"/>
        <v>1</v>
      </c>
      <c r="MX125">
        <f t="shared" si="94"/>
        <v>36.857142857142854</v>
      </c>
      <c r="MY125" t="str">
        <f t="shared" si="95"/>
        <v>Not Used</v>
      </c>
      <c r="MZ125">
        <f t="shared" si="96"/>
        <v>0</v>
      </c>
      <c r="NA125" t="str">
        <f t="shared" si="97"/>
        <v>Not Available</v>
      </c>
      <c r="NB125" t="str">
        <f t="shared" si="98"/>
        <v>Not Available</v>
      </c>
      <c r="NC125" t="str">
        <f t="shared" si="99"/>
        <v>4 Not Indicated</v>
      </c>
      <c r="ND125" t="str">
        <f t="shared" si="100"/>
        <v>4 Not Indicated</v>
      </c>
      <c r="NE125" t="str">
        <f t="shared" si="101"/>
        <v>4 Not Indicated</v>
      </c>
      <c r="NF125" t="str">
        <f t="shared" si="102"/>
        <v>4 Not Indicated</v>
      </c>
      <c r="NG125" t="str">
        <f t="shared" si="103"/>
        <v>4 Not Indicated</v>
      </c>
      <c r="NH125" s="159">
        <f t="shared" si="104"/>
        <v>42500</v>
      </c>
      <c r="NI125">
        <f t="shared" si="105"/>
        <v>829</v>
      </c>
      <c r="NJ125" s="159">
        <f t="shared" si="106"/>
        <v>42500</v>
      </c>
      <c r="NK125">
        <f t="shared" si="107"/>
        <v>829</v>
      </c>
      <c r="NL125">
        <f t="shared" si="108"/>
        <v>36.857142857142854</v>
      </c>
      <c r="NM125">
        <f t="shared" si="109"/>
        <v>1</v>
      </c>
      <c r="NN125">
        <f>IF(OR(E125="PK",E125="K",JJ125=""),"Null",INDEX(Lookups!$EZ$4:$FW$18,MATCH($JJ125,Lookups!$EY$4:$EY$18,1),MATCH($E125,Lookups!$EZ$3:$FW$3,0)))</f>
        <v>35</v>
      </c>
      <c r="NO125">
        <f>IF(OR(E125="PK",E125="K",JJ125=""),"Null",INDEX(Lookups!$EZ$4:$FW$18,MATCH($JJ125,Lookups!$EY$4:$EY$18,1),MATCH($E125,Lookups!$EZ$3:$FW$3,0) + 1))</f>
        <v>65</v>
      </c>
      <c r="NP125">
        <f t="shared" si="110"/>
        <v>70</v>
      </c>
      <c r="NQ125" t="str">
        <f t="shared" si="111"/>
        <v>No PI Needed</v>
      </c>
      <c r="NR125" t="str">
        <f t="shared" si="112"/>
        <v>No PI Needed</v>
      </c>
      <c r="NS125" t="str">
        <f t="shared" si="113"/>
        <v>800L to 999L</v>
      </c>
      <c r="NT125" t="str">
        <f t="shared" si="114"/>
        <v>800L to 999L</v>
      </c>
      <c r="NU125" t="str">
        <f t="shared" si="115"/>
        <v>800L to 999L</v>
      </c>
      <c r="NV125" s="183" t="str">
        <f t="array" ref="NV125">IF($NL125="No RI Tests","No RI Tests",VLOOKUP(IF(AND(E125="K",JJ125&lt;280),3,IF(AND(E125="K",JJ125&gt;=280),4,MAX(IF(E125=Lookups!$DF$6:$DF$99,IF(JJ125&gt;=Lookups!$DG$6:$DG$99,Lookups!$DH$6:$DH$99))))),Lookups!$DE$104:$DG$108,2,FALSE))</f>
        <v>2 Basic</v>
      </c>
      <c r="NW125" s="161" t="str">
        <f t="array" ref="NW125">IF($NL125="No RI Tests","No RI Tests",VLOOKUP(IF(AND(E125="K",JH125&lt;280),3,IF(AND(E125="K",JH125&gt;=280),4,MAX(IF(E125=Lookups!$DF$6:$DF$99,IF(NI125&gt;=Lookups!$DG$6:$DG$99,Lookups!$DH$6:$DH$99))))),Lookups!$DE$104:$DG$108,2,FALSE))</f>
        <v>2 Basic</v>
      </c>
      <c r="NX125" s="161" t="str">
        <f t="array" ref="NX125">IF($NL125="No RI Tests","No RI Tests",VLOOKUP(IF(AND(E125="K",NK125&lt;280),3,IF(AND(E125="K",NK125&gt;=280),4,MAX(IF(E125=Lookups!$DF$6:$DF$99,IF(NK125&gt;=Lookups!$DG$6:$DG$99,Lookups!$DH$6:$DH$99))))),Lookups!$DE$104:$DG$108,2,FALSE))</f>
        <v>2 Basic</v>
      </c>
      <c r="NY125">
        <f t="shared" si="116"/>
        <v>1</v>
      </c>
      <c r="NZ125">
        <f t="shared" si="117"/>
        <v>0</v>
      </c>
      <c r="OA125" t="str">
        <f t="shared" si="118"/>
        <v>Maintained Performance Level</v>
      </c>
      <c r="OB125" s="161" t="str">
        <f t="array" ref="OB125">IF($NL125="No RI Tests","No RI Tests",IF(E125="K","N/A",VLOOKUP(MAX(IF(E125=Lookups!$DF$6:$DF$99,IF(JJ125&gt;=Lookups!$DG$6:$DG$99,Lookups!$DI$6:$DI$99))),Lookups!$DE$104:$DG$108,3,FALSE)))</f>
        <v>2 Partial</v>
      </c>
      <c r="OC125" s="161" t="str">
        <f t="array" ref="OC125">IF($NL125="No RI Tests","No RI Tests",IF(E125="K","N/A",VLOOKUP(MAX(IF(E125=Lookups!$DF$6:$DF$99,IF(NI125&gt;=Lookups!$DG$6:$DG$99,Lookups!$DI$6:$DI$99))),Lookups!$DE$104:$DG$108,3,FALSE)))</f>
        <v>2 Partial</v>
      </c>
      <c r="OD125" s="161" t="str">
        <f t="array" ref="OD125">IF($NL125="No RI Tests","No RI Tests",IF(E125="K","N/A",VLOOKUP(MAX(IF(E125=Lookups!$DF$6:$DF$99,IF(NK125&gt;=Lookups!$DG$6:$DG$99,Lookups!$DI$6:$DI$99))),Lookups!$DE$104:$DG$108,3,FALSE)))</f>
        <v>2 Partial</v>
      </c>
      <c r="OE125">
        <f t="shared" si="119"/>
        <v>1</v>
      </c>
      <c r="OF125">
        <f t="shared" si="120"/>
        <v>0</v>
      </c>
      <c r="OG125" t="str">
        <f t="shared" si="121"/>
        <v>Maintained Performance Level</v>
      </c>
      <c r="OH125">
        <f t="shared" si="122"/>
        <v>8</v>
      </c>
      <c r="OI125">
        <f t="shared" si="123"/>
        <v>1</v>
      </c>
      <c r="OJ125">
        <f t="shared" si="124"/>
        <v>0</v>
      </c>
      <c r="OK125">
        <f t="shared" si="125"/>
        <v>0</v>
      </c>
      <c r="OL125">
        <f t="shared" si="126"/>
        <v>0.16</v>
      </c>
      <c r="OM125" t="str">
        <f t="shared" si="127"/>
        <v>Fall Administration</v>
      </c>
      <c r="ON125" t="str">
        <f t="shared" si="128"/>
        <v>Spring Administration</v>
      </c>
      <c r="OO125" t="str">
        <f t="shared" si="129"/>
        <v>Fall to Spring-Full Year RI</v>
      </c>
      <c r="OP125" t="str">
        <f ca="1">IF(AND(HR125&lt;&gt;"",JJ125&lt;600),IF(HT125="Advancing","Tier 2","Tier 3"),IF(JI125="","Null",IF(OR(E125="K",E125&lt;3),"FRA Recommended",IF(JJ125&gt;=IF(E125&lt;6,400,600),IF(JJ125&lt;VLOOKUP(E125,Lookups!$AP$3:$AR$16,3,FALSE),"Tier 2","Core"),IF(JJ125&lt;400,IF(RAND()&lt;0.81,"Tier 3","Tier 2"),IF(RAND()&lt;0.51,"Tier 3","Tier 2"))))))</f>
        <v>Tier 2</v>
      </c>
      <c r="OQ125" t="str">
        <f t="shared" si="130"/>
        <v>Average Reading Invt. Under 15 Minutes Long</v>
      </c>
      <c r="OR125">
        <f t="shared" si="131"/>
        <v>0</v>
      </c>
      <c r="OS125">
        <f t="shared" si="132"/>
        <v>0</v>
      </c>
      <c r="OT125">
        <f t="shared" si="133"/>
        <v>33</v>
      </c>
      <c r="OU125" s="159" t="str">
        <f t="shared" si="134"/>
        <v>No PI Tests</v>
      </c>
      <c r="OV125" t="str">
        <f t="shared" si="135"/>
        <v>No PI Tests</v>
      </c>
      <c r="OW125" t="str">
        <f t="shared" si="136"/>
        <v>No PI Tests</v>
      </c>
      <c r="OX125" t="str">
        <f t="shared" si="137"/>
        <v>No PI Tests</v>
      </c>
      <c r="OY125" t="str">
        <f t="shared" si="138"/>
        <v>No PI Tests</v>
      </c>
      <c r="OZ125" t="str">
        <f t="shared" si="139"/>
        <v>No PI Tests</v>
      </c>
      <c r="PA125" s="159" t="str">
        <f t="shared" si="140"/>
        <v>No PI Tests</v>
      </c>
      <c r="PB125" t="str">
        <f t="shared" si="141"/>
        <v>No PI Tests</v>
      </c>
      <c r="PC125" t="str">
        <f t="shared" si="142"/>
        <v>No PI Tests</v>
      </c>
      <c r="PD125" t="str">
        <f t="shared" si="143"/>
        <v>No PI Tests</v>
      </c>
      <c r="PE125" t="str">
        <f t="shared" si="144"/>
        <v>No PI Tests</v>
      </c>
      <c r="PF125" t="str">
        <f t="shared" si="145"/>
        <v>No PI Tests</v>
      </c>
      <c r="PG125" t="str">
        <f t="shared" si="146"/>
        <v>No PI Tests</v>
      </c>
      <c r="PH125">
        <f t="shared" si="147"/>
        <v>0</v>
      </c>
      <c r="PI125">
        <f t="shared" si="148"/>
        <v>0</v>
      </c>
      <c r="PJ125" t="str">
        <f t="shared" si="149"/>
        <v>Null</v>
      </c>
      <c r="PK125" t="str">
        <f>IF(HR125="","Null",IF(E125&lt;3,"Null",IF(HU125=0,0,IF(HS125="Form 1",VLOOKUP(HU125,Lookups!$BE$3:$BP$63,E125,FALSE),IF(HS125="Form 2",VLOOKUP(HU125,Lookups!$BE$67:$BP$127,E125,FALSE),VLOOKUP(HU125,Lookups!$BE$130:$BP$190,E125,FALSE))))))</f>
        <v>Null</v>
      </c>
      <c r="PL125" t="str">
        <f t="shared" si="150"/>
        <v>Null</v>
      </c>
      <c r="PM125" t="str">
        <f>IF($PH125=0,"Null",IF(E125&lt;3,"Null",IF(OX125=0,0,IF(OV125="Form 1",VLOOKUP(OX125,Lookups!$BE$3:$BP$63,E125,FALSE),IF(OV125="Form 2",VLOOKUP(OX125,Lookups!$BE$67:$BP$127,E125,FALSE),VLOOKUP(OX125,Lookups!$BE$130:$BP$190,E125,FALSE))))))</f>
        <v>Null</v>
      </c>
      <c r="PN125" t="str">
        <f t="shared" si="151"/>
        <v>Null</v>
      </c>
      <c r="PO125" t="str">
        <f t="shared" si="152"/>
        <v>Null</v>
      </c>
      <c r="PP125" t="str">
        <f t="shared" si="153"/>
        <v>Null</v>
      </c>
      <c r="PQ125" t="str">
        <f>IF(HR125="","Null",IF(E125&lt;3,"Null",IF(HV125=0,0,IF(HS125="Form 1",VLOOKUP(HV125,Lookups!$BR$3:$CC$63,E125,FALSE),IF(HS125="Form 2",VLOOKUP(HV125,Lookups!$BR$67:$CC$127,E125,FALSE),VLOOKUP(HV125,Lookups!$BR$130:$CC$190,E125,FALSE))))))</f>
        <v>Null</v>
      </c>
      <c r="PR125" t="str">
        <f t="shared" si="154"/>
        <v>Null</v>
      </c>
      <c r="PS125" t="str">
        <f>IF(HR125="","Null",IF(E125&lt;3,"Null",IF(OY125=0,0,IF(OW125="Form 1",VLOOKUP(OY125,Lookups!$BR$3:$CC$63,E125,FALSE),IF(OW125="Form 2",VLOOKUP(OY125,Lookups!$BR$67:$CC$127,E125,FALSE),VLOOKUP(OY125,Lookups!$BR$130:$CC$190,E125,FALSE))))))</f>
        <v>Null</v>
      </c>
      <c r="PT125" t="str">
        <f t="shared" si="155"/>
        <v>Null</v>
      </c>
      <c r="PU125" t="str">
        <f t="shared" si="156"/>
        <v>Null</v>
      </c>
      <c r="PV125" t="str">
        <f t="shared" si="157"/>
        <v>Null</v>
      </c>
      <c r="PW125" t="str">
        <f t="shared" si="158"/>
        <v>No PI Tests</v>
      </c>
      <c r="PX125">
        <f t="shared" si="159"/>
        <v>1</v>
      </c>
      <c r="PY125">
        <f t="shared" si="160"/>
        <v>0</v>
      </c>
      <c r="PZ125" t="str">
        <f t="shared" si="161"/>
        <v>Null</v>
      </c>
      <c r="QA125" t="str">
        <f t="shared" si="162"/>
        <v>Null</v>
      </c>
      <c r="QB125" t="str">
        <f t="shared" si="163"/>
        <v>Null</v>
      </c>
      <c r="QC125" t="str">
        <f>IF($MS125="System 44 Record",IF(BQ125&lt;MEDIAN(Directions!$F$3,Directions!$F$6),"Mid-Year Exited Student","Full Year Participant")&amp;IF(BP125&lt;Directions!$F$3,", Started Prior Year",", Started This Year"),"Null")</f>
        <v>Null</v>
      </c>
      <c r="QD125" t="str">
        <f t="shared" si="164"/>
        <v>Null</v>
      </c>
      <c r="QE125">
        <f t="shared" si="165"/>
        <v>1</v>
      </c>
      <c r="QF125">
        <f t="shared" si="166"/>
        <v>1</v>
      </c>
      <c r="QG125">
        <f t="shared" si="167"/>
        <v>1</v>
      </c>
      <c r="QH125">
        <f t="shared" si="168"/>
        <v>3</v>
      </c>
      <c r="QI125">
        <f t="shared" si="169"/>
        <v>0.79333333333333333</v>
      </c>
      <c r="QJ125" t="str">
        <f t="shared" si="170"/>
        <v>Used All 3</v>
      </c>
      <c r="QK125" t="str">
        <f t="shared" si="171"/>
        <v>80 to 99 Sessions</v>
      </c>
      <c r="QL125" t="str">
        <f t="shared" si="172"/>
        <v>13 or More Segments</v>
      </c>
      <c r="QM125" t="str">
        <f>IF($MS125="READ 180 Record",IF(AQ125="","Null",VLOOKUP(JJ125,Lookups!$DX$3:$EB$2054,AN125+1,FALSE)),"Null")</f>
        <v>Level Matches Lexile Score</v>
      </c>
      <c r="QN125" t="str">
        <f t="shared" si="173"/>
        <v>Null</v>
      </c>
    </row>
    <row r="126" spans="1:456" x14ac:dyDescent="0.25">
      <c r="A126" s="161" t="s">
        <v>1447</v>
      </c>
      <c r="B126" s="161" t="s">
        <v>1447</v>
      </c>
      <c r="C126" s="161" t="s">
        <v>1447</v>
      </c>
      <c r="D126" s="161" t="s">
        <v>1447</v>
      </c>
      <c r="E126" s="161">
        <v>6</v>
      </c>
      <c r="F126" s="161" t="s">
        <v>1447</v>
      </c>
      <c r="G126" s="161" t="s">
        <v>883</v>
      </c>
      <c r="H126" s="161" t="s">
        <v>889</v>
      </c>
      <c r="I126" s="161">
        <v>405</v>
      </c>
      <c r="J126" s="159">
        <v>42500</v>
      </c>
      <c r="K126" s="161">
        <v>0</v>
      </c>
      <c r="L126" s="161">
        <v>0</v>
      </c>
      <c r="M126" s="161">
        <v>0</v>
      </c>
      <c r="N126" s="161">
        <v>0</v>
      </c>
      <c r="O126" s="161">
        <v>0</v>
      </c>
      <c r="P126" s="161">
        <v>0</v>
      </c>
      <c r="Q126" s="161">
        <v>0</v>
      </c>
      <c r="R126" s="161">
        <v>0</v>
      </c>
      <c r="S126" s="161">
        <v>0</v>
      </c>
      <c r="T126" s="161">
        <v>0</v>
      </c>
      <c r="U126" s="161">
        <v>0</v>
      </c>
      <c r="V126" s="161">
        <v>0</v>
      </c>
      <c r="W126" s="161">
        <v>0</v>
      </c>
      <c r="X126" s="161">
        <v>0</v>
      </c>
      <c r="AB126" s="161" t="s">
        <v>241</v>
      </c>
      <c r="AC126" s="161" t="s">
        <v>242</v>
      </c>
      <c r="AD126" s="161" t="s">
        <v>242</v>
      </c>
      <c r="AE126" s="161" t="s">
        <v>242</v>
      </c>
      <c r="AF126" s="161" t="s">
        <v>242</v>
      </c>
      <c r="AG126" s="161" t="s">
        <v>241</v>
      </c>
      <c r="AH126" s="161" t="s">
        <v>242</v>
      </c>
      <c r="AI126" s="161">
        <v>20150801</v>
      </c>
      <c r="AJ126" s="161">
        <v>20160525</v>
      </c>
      <c r="AK126" s="161" t="s">
        <v>869</v>
      </c>
      <c r="AL126" t="s">
        <v>1076</v>
      </c>
      <c r="AM126" t="s">
        <v>889</v>
      </c>
      <c r="AN126">
        <v>2</v>
      </c>
      <c r="AO126" t="s">
        <v>870</v>
      </c>
      <c r="AP126">
        <v>10</v>
      </c>
      <c r="AQ126">
        <v>90</v>
      </c>
      <c r="AR126">
        <v>1748</v>
      </c>
      <c r="AS126">
        <v>444</v>
      </c>
      <c r="AT126">
        <v>329</v>
      </c>
      <c r="AU126">
        <v>662</v>
      </c>
      <c r="AV126">
        <v>123</v>
      </c>
      <c r="AW126">
        <v>49</v>
      </c>
      <c r="AX126">
        <v>19.3</v>
      </c>
      <c r="AY126">
        <v>8.9091000000000005</v>
      </c>
      <c r="AZ126">
        <v>2.8125</v>
      </c>
      <c r="BA126">
        <v>162.96690000000001</v>
      </c>
      <c r="BB126">
        <v>26656</v>
      </c>
      <c r="BC126">
        <v>47.572815533000004</v>
      </c>
      <c r="BD126">
        <v>62.711864405999997</v>
      </c>
      <c r="BE126">
        <v>664</v>
      </c>
      <c r="BF126">
        <v>747</v>
      </c>
      <c r="BG126">
        <v>64</v>
      </c>
      <c r="BH126">
        <v>85</v>
      </c>
      <c r="BI126">
        <v>4</v>
      </c>
      <c r="BJ126">
        <v>0</v>
      </c>
      <c r="BK126">
        <v>191</v>
      </c>
      <c r="BL126">
        <v>0</v>
      </c>
      <c r="BM126" t="s">
        <v>1077</v>
      </c>
      <c r="BN126" t="s">
        <v>1079</v>
      </c>
      <c r="ET126" s="161">
        <v>3</v>
      </c>
      <c r="EU126" s="161">
        <v>110</v>
      </c>
      <c r="EV126" s="161">
        <v>37</v>
      </c>
      <c r="EW126" s="161">
        <v>6586</v>
      </c>
      <c r="EX126" s="161">
        <v>0</v>
      </c>
      <c r="EY126" s="161">
        <v>0</v>
      </c>
      <c r="EZ126" s="161">
        <v>0</v>
      </c>
      <c r="FA126" s="161">
        <v>0</v>
      </c>
      <c r="FB126" s="161">
        <v>73</v>
      </c>
      <c r="FC126" s="161">
        <v>85</v>
      </c>
      <c r="FD126" s="161">
        <v>0</v>
      </c>
      <c r="FE126" s="161">
        <v>3</v>
      </c>
      <c r="FF126" s="159">
        <v>42436</v>
      </c>
      <c r="FG126" s="161">
        <v>54</v>
      </c>
      <c r="FH126" s="161">
        <v>73</v>
      </c>
      <c r="FI126" s="161">
        <v>25</v>
      </c>
      <c r="FJ126" s="161">
        <v>63</v>
      </c>
      <c r="FK126" s="161">
        <v>88</v>
      </c>
      <c r="FL126" s="159">
        <v>42349</v>
      </c>
      <c r="FM126" s="161">
        <v>81</v>
      </c>
      <c r="FN126" s="161">
        <v>90</v>
      </c>
      <c r="FO126" s="161">
        <v>60</v>
      </c>
      <c r="FP126" s="161">
        <v>100</v>
      </c>
      <c r="FQ126" s="161">
        <v>88</v>
      </c>
      <c r="FR126" s="159">
        <v>42304</v>
      </c>
      <c r="FS126" s="161">
        <v>83</v>
      </c>
      <c r="FT126" s="161">
        <v>91</v>
      </c>
      <c r="FU126" s="161">
        <v>58</v>
      </c>
      <c r="FV126" s="161">
        <v>100</v>
      </c>
      <c r="FW126" s="161">
        <v>100</v>
      </c>
      <c r="HN126" s="161" t="s">
        <v>889</v>
      </c>
      <c r="JB126" s="161" t="s">
        <v>889</v>
      </c>
      <c r="JC126" s="161">
        <v>19</v>
      </c>
      <c r="JD126" s="161">
        <v>11</v>
      </c>
      <c r="JE126" s="161">
        <v>24</v>
      </c>
      <c r="JF126" s="161">
        <v>21425</v>
      </c>
      <c r="JG126" s="159">
        <v>42500</v>
      </c>
      <c r="JH126" s="161">
        <v>405</v>
      </c>
      <c r="JI126" s="159">
        <v>42242</v>
      </c>
      <c r="JJ126" s="161">
        <v>432</v>
      </c>
      <c r="JK126" s="161">
        <v>11</v>
      </c>
      <c r="JL126" s="159">
        <v>42346</v>
      </c>
      <c r="JM126" s="161">
        <v>405</v>
      </c>
      <c r="JN126" s="161">
        <v>19</v>
      </c>
      <c r="JO126" s="159">
        <v>42500</v>
      </c>
      <c r="JP126" s="161">
        <v>405</v>
      </c>
      <c r="JQ126" s="161">
        <v>18</v>
      </c>
      <c r="MN126" t="str">
        <f t="shared" si="87"/>
        <v>YesNoNoNoYesNo</v>
      </c>
      <c r="MO126" t="str">
        <f>IF(AND(MN126="NoNoNoNoNoNo",JI126=""),"No Programs",VLOOKUP(MN126,Lookups!$DA$4:$DB$67,2,FALSE))</f>
        <v>READ 180 Only</v>
      </c>
      <c r="MP126">
        <f t="shared" si="88"/>
        <v>1</v>
      </c>
      <c r="MQ126" t="str">
        <f t="shared" si="89"/>
        <v>READ 180 User</v>
      </c>
      <c r="MR126" t="str">
        <f>Directions!$D$3</f>
        <v>Usage</v>
      </c>
      <c r="MS126" t="str">
        <f>VLOOKUP(MQ126,Lookups!$CU$71:$CV$80,2,FALSE)</f>
        <v>READ 180 Record</v>
      </c>
      <c r="MT126">
        <f t="shared" si="90"/>
        <v>1</v>
      </c>
      <c r="MU126">
        <f t="shared" si="91"/>
        <v>1</v>
      </c>
      <c r="MV126">
        <f t="shared" si="92"/>
        <v>1</v>
      </c>
      <c r="MW126">
        <f t="shared" si="93"/>
        <v>1</v>
      </c>
      <c r="MX126">
        <f t="shared" si="94"/>
        <v>36.857142857142854</v>
      </c>
      <c r="MY126" t="str">
        <f t="shared" si="95"/>
        <v>Not Used</v>
      </c>
      <c r="MZ126">
        <f t="shared" si="96"/>
        <v>0</v>
      </c>
      <c r="NA126" t="str">
        <f t="shared" si="97"/>
        <v>Not Available</v>
      </c>
      <c r="NB126" t="str">
        <f t="shared" si="98"/>
        <v>Not Available</v>
      </c>
      <c r="NC126" t="str">
        <f t="shared" si="99"/>
        <v>4 Not Indicated</v>
      </c>
      <c r="ND126" t="str">
        <f t="shared" si="100"/>
        <v>4 Not Indicated</v>
      </c>
      <c r="NE126" t="str">
        <f t="shared" si="101"/>
        <v>4 Not Indicated</v>
      </c>
      <c r="NF126" t="str">
        <f t="shared" si="102"/>
        <v>4 Not Indicated</v>
      </c>
      <c r="NG126" t="str">
        <f t="shared" si="103"/>
        <v>4 Not Indicated</v>
      </c>
      <c r="NH126" s="159">
        <f t="shared" si="104"/>
        <v>42500</v>
      </c>
      <c r="NI126">
        <f t="shared" si="105"/>
        <v>405</v>
      </c>
      <c r="NJ126" s="159">
        <f t="shared" si="106"/>
        <v>42242</v>
      </c>
      <c r="NK126">
        <f t="shared" si="107"/>
        <v>432</v>
      </c>
      <c r="NL126">
        <f t="shared" si="108"/>
        <v>36.857142857142854</v>
      </c>
      <c r="NM126">
        <f t="shared" si="109"/>
        <v>1</v>
      </c>
      <c r="NN126">
        <f>IF(OR(E126="PK",E126="K",JJ126=""),"Null",INDEX(Lookups!$EZ$4:$FW$18,MATCH($JJ126,Lookups!$EY$4:$EY$18,1),MATCH($E126,Lookups!$EZ$3:$FW$3,0)))</f>
        <v>90</v>
      </c>
      <c r="NO126">
        <f>IF(OR(E126="PK",E126="K",JJ126=""),"Null",INDEX(Lookups!$EZ$4:$FW$18,MATCH($JJ126,Lookups!$EY$4:$EY$18,1),MATCH($E126,Lookups!$EZ$3:$FW$3,0) + 1))</f>
        <v>135</v>
      </c>
      <c r="NP126">
        <f t="shared" si="110"/>
        <v>180</v>
      </c>
      <c r="NQ126" t="str">
        <f t="shared" si="111"/>
        <v>PI is Recommended</v>
      </c>
      <c r="NR126" t="str">
        <f t="shared" si="112"/>
        <v>PI is Recommended</v>
      </c>
      <c r="NS126" t="str">
        <f t="shared" si="113"/>
        <v>400L to 599L</v>
      </c>
      <c r="NT126" t="str">
        <f t="shared" si="114"/>
        <v>400L to 599L</v>
      </c>
      <c r="NU126" t="str">
        <f t="shared" si="115"/>
        <v>400L to 599L</v>
      </c>
      <c r="NV126" s="183" t="str">
        <f t="array" ref="NV126">IF($NL126="No RI Tests","No RI Tests",VLOOKUP(IF(AND(E126="K",JJ126&lt;280),3,IF(AND(E126="K",JJ126&gt;=280),4,MAX(IF(E126=Lookups!$DF$6:$DF$99,IF(JJ126&gt;=Lookups!$DG$6:$DG$99,Lookups!$DH$6:$DH$99))))),Lookups!$DE$104:$DG$108,2,FALSE))</f>
        <v>1 Below Basic</v>
      </c>
      <c r="NW126" s="161" t="str">
        <f t="array" ref="NW126">IF($NL126="No RI Tests","No RI Tests",VLOOKUP(IF(AND(E126="K",JH126&lt;280),3,IF(AND(E126="K",JH126&gt;=280),4,MAX(IF(E126=Lookups!$DF$6:$DF$99,IF(NI126&gt;=Lookups!$DG$6:$DG$99,Lookups!$DH$6:$DH$99))))),Lookups!$DE$104:$DG$108,2,FALSE))</f>
        <v>1 Below Basic</v>
      </c>
      <c r="NX126" s="161" t="str">
        <f t="array" ref="NX126">IF($NL126="No RI Tests","No RI Tests",VLOOKUP(IF(AND(E126="K",NK126&lt;280),3,IF(AND(E126="K",NK126&gt;=280),4,MAX(IF(E126=Lookups!$DF$6:$DF$99,IF(NK126&gt;=Lookups!$DG$6:$DG$99,Lookups!$DH$6:$DH$99))))),Lookups!$DE$104:$DG$108,2,FALSE))</f>
        <v>1 Below Basic</v>
      </c>
      <c r="NY126">
        <f t="shared" si="116"/>
        <v>1</v>
      </c>
      <c r="NZ126">
        <f t="shared" si="117"/>
        <v>0</v>
      </c>
      <c r="OA126" t="str">
        <f t="shared" si="118"/>
        <v>Maintained Performance Level</v>
      </c>
      <c r="OB126" s="161" t="str">
        <f t="array" ref="OB126">IF($NL126="No RI Tests","No RI Tests",IF(E126="K","N/A",VLOOKUP(MAX(IF(E126=Lookups!$DF$6:$DF$99,IF(JJ126&gt;=Lookups!$DG$6:$DG$99,Lookups!$DI$6:$DI$99))),Lookups!$DE$104:$DG$108,3,FALSE)))</f>
        <v>1 Limited</v>
      </c>
      <c r="OC126" s="161" t="str">
        <f t="array" ref="OC126">IF($NL126="No RI Tests","No RI Tests",IF(E126="K","N/A",VLOOKUP(MAX(IF(E126=Lookups!$DF$6:$DF$99,IF(NI126&gt;=Lookups!$DG$6:$DG$99,Lookups!$DI$6:$DI$99))),Lookups!$DE$104:$DG$108,3,FALSE)))</f>
        <v>1 Limited</v>
      </c>
      <c r="OD126" s="161" t="str">
        <f t="array" ref="OD126">IF($NL126="No RI Tests","No RI Tests",IF(E126="K","N/A",VLOOKUP(MAX(IF(E126=Lookups!$DF$6:$DF$99,IF(NK126&gt;=Lookups!$DG$6:$DG$99,Lookups!$DI$6:$DI$99))),Lookups!$DE$104:$DG$108,3,FALSE)))</f>
        <v>1 Limited</v>
      </c>
      <c r="OE126">
        <f t="shared" si="119"/>
        <v>1</v>
      </c>
      <c r="OF126">
        <f t="shared" si="120"/>
        <v>0</v>
      </c>
      <c r="OG126" t="str">
        <f t="shared" si="121"/>
        <v>Maintained Performance Level</v>
      </c>
      <c r="OH126">
        <f t="shared" si="122"/>
        <v>-27</v>
      </c>
      <c r="OI126">
        <f t="shared" si="123"/>
        <v>0</v>
      </c>
      <c r="OJ126">
        <f t="shared" si="124"/>
        <v>0</v>
      </c>
      <c r="OK126">
        <f t="shared" si="125"/>
        <v>0</v>
      </c>
      <c r="OL126">
        <f t="shared" si="126"/>
        <v>-0.24</v>
      </c>
      <c r="OM126" t="str">
        <f t="shared" si="127"/>
        <v>Fall Administration</v>
      </c>
      <c r="ON126" t="str">
        <f t="shared" si="128"/>
        <v>Winter Administration</v>
      </c>
      <c r="OO126" t="str">
        <f t="shared" si="129"/>
        <v>Fall to Winter RI</v>
      </c>
      <c r="OP126" t="str">
        <f ca="1">IF(AND(HR126&lt;&gt;"",JJ126&lt;600),IF(HT126="Advancing","Tier 2","Tier 3"),IF(JI126="","Null",IF(OR(E126="K",E126&lt;3),"FRA Recommended",IF(JJ126&gt;=IF(E126&lt;6,400,600),IF(JJ126&lt;VLOOKUP(E126,Lookups!$AP$3:$AR$16,3,FALSE),"Tier 2","Core"),IF(JJ126&lt;400,IF(RAND()&lt;0.81,"Tier 3","Tier 2"),IF(RAND()&lt;0.51,"Tier 3","Tier 2"))))))</f>
        <v>Tier 2</v>
      </c>
      <c r="OQ126" t="str">
        <f t="shared" si="130"/>
        <v>Average Reading Invt. at Least 15 Minutes Long</v>
      </c>
      <c r="OR126">
        <f t="shared" si="131"/>
        <v>0</v>
      </c>
      <c r="OS126">
        <f t="shared" si="132"/>
        <v>0</v>
      </c>
      <c r="OT126">
        <f t="shared" si="133"/>
        <v>27</v>
      </c>
      <c r="OU126" s="159" t="str">
        <f t="shared" si="134"/>
        <v>No PI Tests</v>
      </c>
      <c r="OV126" t="str">
        <f t="shared" si="135"/>
        <v>No PI Tests</v>
      </c>
      <c r="OW126" t="str">
        <f t="shared" si="136"/>
        <v>No PI Tests</v>
      </c>
      <c r="OX126" t="str">
        <f t="shared" si="137"/>
        <v>No PI Tests</v>
      </c>
      <c r="OY126" t="str">
        <f t="shared" si="138"/>
        <v>No PI Tests</v>
      </c>
      <c r="OZ126" t="str">
        <f t="shared" si="139"/>
        <v>No PI Tests</v>
      </c>
      <c r="PA126" s="159" t="str">
        <f t="shared" si="140"/>
        <v>No PI Tests</v>
      </c>
      <c r="PB126" t="str">
        <f t="shared" si="141"/>
        <v>No PI Tests</v>
      </c>
      <c r="PC126" t="str">
        <f t="shared" si="142"/>
        <v>No PI Tests</v>
      </c>
      <c r="PD126" t="str">
        <f t="shared" si="143"/>
        <v>No PI Tests</v>
      </c>
      <c r="PE126" t="str">
        <f t="shared" si="144"/>
        <v>No PI Tests</v>
      </c>
      <c r="PF126" t="str">
        <f t="shared" si="145"/>
        <v>No PI Tests</v>
      </c>
      <c r="PG126" t="str">
        <f t="shared" si="146"/>
        <v>No PI Tests</v>
      </c>
      <c r="PH126">
        <f t="shared" si="147"/>
        <v>0</v>
      </c>
      <c r="PI126">
        <f t="shared" si="148"/>
        <v>0</v>
      </c>
      <c r="PJ126" t="str">
        <f t="shared" si="149"/>
        <v>Null</v>
      </c>
      <c r="PK126" t="str">
        <f>IF(HR126="","Null",IF(E126&lt;3,"Null",IF(HU126=0,0,IF(HS126="Form 1",VLOOKUP(HU126,Lookups!$BE$3:$BP$63,E126,FALSE),IF(HS126="Form 2",VLOOKUP(HU126,Lookups!$BE$67:$BP$127,E126,FALSE),VLOOKUP(HU126,Lookups!$BE$130:$BP$190,E126,FALSE))))))</f>
        <v>Null</v>
      </c>
      <c r="PL126" t="str">
        <f t="shared" si="150"/>
        <v>Null</v>
      </c>
      <c r="PM126" t="str">
        <f>IF($PH126=0,"Null",IF(E126&lt;3,"Null",IF(OX126=0,0,IF(OV126="Form 1",VLOOKUP(OX126,Lookups!$BE$3:$BP$63,E126,FALSE),IF(OV126="Form 2",VLOOKUP(OX126,Lookups!$BE$67:$BP$127,E126,FALSE),VLOOKUP(OX126,Lookups!$BE$130:$BP$190,E126,FALSE))))))</f>
        <v>Null</v>
      </c>
      <c r="PN126" t="str">
        <f t="shared" si="151"/>
        <v>Null</v>
      </c>
      <c r="PO126" t="str">
        <f t="shared" si="152"/>
        <v>Null</v>
      </c>
      <c r="PP126" t="str">
        <f t="shared" si="153"/>
        <v>Null</v>
      </c>
      <c r="PQ126" t="str">
        <f>IF(HR126="","Null",IF(E126&lt;3,"Null",IF(HV126=0,0,IF(HS126="Form 1",VLOOKUP(HV126,Lookups!$BR$3:$CC$63,E126,FALSE),IF(HS126="Form 2",VLOOKUP(HV126,Lookups!$BR$67:$CC$127,E126,FALSE),VLOOKUP(HV126,Lookups!$BR$130:$CC$190,E126,FALSE))))))</f>
        <v>Null</v>
      </c>
      <c r="PR126" t="str">
        <f t="shared" si="154"/>
        <v>Null</v>
      </c>
      <c r="PS126" t="str">
        <f>IF(HR126="","Null",IF(E126&lt;3,"Null",IF(OY126=0,0,IF(OW126="Form 1",VLOOKUP(OY126,Lookups!$BR$3:$CC$63,E126,FALSE),IF(OW126="Form 2",VLOOKUP(OY126,Lookups!$BR$67:$CC$127,E126,FALSE),VLOOKUP(OY126,Lookups!$BR$130:$CC$190,E126,FALSE))))))</f>
        <v>Null</v>
      </c>
      <c r="PT126" t="str">
        <f t="shared" si="155"/>
        <v>Null</v>
      </c>
      <c r="PU126" t="str">
        <f t="shared" si="156"/>
        <v>Null</v>
      </c>
      <c r="PV126" t="str">
        <f t="shared" si="157"/>
        <v>Null</v>
      </c>
      <c r="PW126" t="str">
        <f t="shared" si="158"/>
        <v>No PI Tests</v>
      </c>
      <c r="PX126">
        <f t="shared" si="159"/>
        <v>1</v>
      </c>
      <c r="PY126">
        <f t="shared" si="160"/>
        <v>0</v>
      </c>
      <c r="PZ126" t="str">
        <f t="shared" si="161"/>
        <v>Null</v>
      </c>
      <c r="QA126" t="str">
        <f t="shared" si="162"/>
        <v>Null</v>
      </c>
      <c r="QB126" t="str">
        <f t="shared" si="163"/>
        <v>Null</v>
      </c>
      <c r="QC126" t="str">
        <f>IF($MS126="System 44 Record",IF(BQ126&lt;MEDIAN(Directions!$F$3,Directions!$F$6),"Mid-Year Exited Student","Full Year Participant")&amp;IF(BP126&lt;Directions!$F$3,", Started Prior Year",", Started This Year"),"Null")</f>
        <v>Null</v>
      </c>
      <c r="QD126" t="str">
        <f t="shared" si="164"/>
        <v>Null</v>
      </c>
      <c r="QE126">
        <f t="shared" si="165"/>
        <v>1</v>
      </c>
      <c r="QF126">
        <f t="shared" si="166"/>
        <v>1</v>
      </c>
      <c r="QG126">
        <f t="shared" si="167"/>
        <v>1</v>
      </c>
      <c r="QH126">
        <f t="shared" si="168"/>
        <v>3</v>
      </c>
      <c r="QI126">
        <f t="shared" si="169"/>
        <v>0.85</v>
      </c>
      <c r="QJ126" t="str">
        <f t="shared" si="170"/>
        <v>Used All 3</v>
      </c>
      <c r="QK126" t="str">
        <f t="shared" si="171"/>
        <v>80 to 99 Sessions</v>
      </c>
      <c r="QL126" t="str">
        <f t="shared" si="172"/>
        <v>9 to 12 Segments</v>
      </c>
      <c r="QM126" t="str">
        <f>IF($MS126="READ 180 Record",IF(AQ126="","Null",VLOOKUP(JJ126,Lookups!$DX$3:$EB$2054,AN126+1,FALSE)),"Null")</f>
        <v>Level Matches Lexile Score</v>
      </c>
      <c r="QN126" t="str">
        <f t="shared" si="173"/>
        <v>Null</v>
      </c>
    </row>
    <row r="127" spans="1:456" x14ac:dyDescent="0.25">
      <c r="A127" s="161" t="s">
        <v>1447</v>
      </c>
      <c r="B127" s="161" t="s">
        <v>1447</v>
      </c>
      <c r="C127" s="161" t="s">
        <v>1447</v>
      </c>
      <c r="D127" s="161" t="s">
        <v>1447</v>
      </c>
      <c r="E127" s="161">
        <v>6</v>
      </c>
      <c r="F127" s="161" t="s">
        <v>1447</v>
      </c>
      <c r="G127" s="161" t="s">
        <v>875</v>
      </c>
      <c r="H127" s="161" t="s">
        <v>901</v>
      </c>
      <c r="I127" s="161">
        <v>47</v>
      </c>
      <c r="J127" s="159">
        <v>42495</v>
      </c>
      <c r="K127" s="161">
        <v>0</v>
      </c>
      <c r="L127" s="161">
        <v>0</v>
      </c>
      <c r="M127" s="161">
        <v>0</v>
      </c>
      <c r="N127" s="161">
        <v>0</v>
      </c>
      <c r="O127" s="161">
        <v>0</v>
      </c>
      <c r="P127" s="161">
        <v>0</v>
      </c>
      <c r="Q127" s="161">
        <v>0</v>
      </c>
      <c r="R127" s="161">
        <v>0</v>
      </c>
      <c r="S127" s="161">
        <v>0</v>
      </c>
      <c r="T127" s="161">
        <v>0</v>
      </c>
      <c r="U127" s="161">
        <v>0</v>
      </c>
      <c r="V127" s="161">
        <v>0</v>
      </c>
      <c r="W127" s="161">
        <v>0</v>
      </c>
      <c r="X127" s="161">
        <v>0</v>
      </c>
      <c r="AB127" s="161" t="s">
        <v>242</v>
      </c>
      <c r="AC127" s="161" t="s">
        <v>242</v>
      </c>
      <c r="AD127" s="161" t="s">
        <v>242</v>
      </c>
      <c r="AE127" s="161" t="s">
        <v>242</v>
      </c>
      <c r="AF127" s="161" t="s">
        <v>241</v>
      </c>
      <c r="AG127" s="161" t="s">
        <v>241</v>
      </c>
      <c r="AH127" s="161" t="s">
        <v>242</v>
      </c>
      <c r="AI127" s="161">
        <v>20150801</v>
      </c>
      <c r="AJ127" s="161">
        <v>20160525</v>
      </c>
      <c r="AK127" s="161" t="s">
        <v>869</v>
      </c>
      <c r="AL127" t="s">
        <v>1078</v>
      </c>
      <c r="BN127" t="s">
        <v>1076</v>
      </c>
      <c r="BO127" t="s">
        <v>901</v>
      </c>
      <c r="BP127" s="159">
        <v>42269</v>
      </c>
      <c r="BQ127" s="159">
        <v>42492</v>
      </c>
      <c r="BR127" t="s">
        <v>871</v>
      </c>
      <c r="BS127">
        <v>47</v>
      </c>
      <c r="BT127" s="159">
        <v>42492</v>
      </c>
      <c r="BU127">
        <v>7</v>
      </c>
      <c r="BV127">
        <v>4</v>
      </c>
      <c r="BW127">
        <v>45</v>
      </c>
      <c r="BX127">
        <v>59</v>
      </c>
      <c r="BY127">
        <v>848</v>
      </c>
      <c r="BZ127">
        <v>877</v>
      </c>
      <c r="CA127">
        <v>24</v>
      </c>
      <c r="CB127">
        <v>17</v>
      </c>
      <c r="CC127">
        <v>40</v>
      </c>
      <c r="CD127">
        <v>63</v>
      </c>
      <c r="CE127">
        <v>91</v>
      </c>
      <c r="CF127">
        <v>86</v>
      </c>
      <c r="CG127">
        <v>83</v>
      </c>
      <c r="CH127">
        <v>78</v>
      </c>
      <c r="CI127">
        <v>5918</v>
      </c>
      <c r="CJ127">
        <v>2.2692000000000001</v>
      </c>
      <c r="CK127">
        <v>7</v>
      </c>
      <c r="CL127">
        <v>3</v>
      </c>
      <c r="ET127" s="161">
        <v>0</v>
      </c>
      <c r="EU127" s="161">
        <v>0</v>
      </c>
      <c r="EV127" s="161">
        <v>0</v>
      </c>
      <c r="EW127" s="161">
        <v>0</v>
      </c>
      <c r="EX127" s="161">
        <v>0</v>
      </c>
      <c r="EY127" s="161">
        <v>0</v>
      </c>
      <c r="EZ127" s="161">
        <v>0</v>
      </c>
      <c r="FA127" s="161">
        <v>0</v>
      </c>
      <c r="FB127" s="161">
        <v>0</v>
      </c>
      <c r="FC127" s="161">
        <v>0</v>
      </c>
      <c r="FD127" s="161">
        <v>0</v>
      </c>
      <c r="FE127" s="161">
        <v>0</v>
      </c>
      <c r="HN127" s="161" t="s">
        <v>901</v>
      </c>
      <c r="HO127" s="159">
        <v>42249</v>
      </c>
      <c r="HP127" s="159">
        <v>42495</v>
      </c>
      <c r="HQ127" s="161">
        <v>3</v>
      </c>
      <c r="HR127" s="159">
        <v>42249</v>
      </c>
      <c r="HS127" s="161" t="s">
        <v>872</v>
      </c>
      <c r="HT127" s="161" t="s">
        <v>873</v>
      </c>
      <c r="HU127" s="161">
        <v>31</v>
      </c>
      <c r="HV127" s="161">
        <v>13</v>
      </c>
      <c r="HW127" s="161">
        <v>0</v>
      </c>
      <c r="HX127" s="159">
        <v>42345</v>
      </c>
      <c r="HY127" s="161" t="s">
        <v>874</v>
      </c>
      <c r="HZ127" s="161" t="s">
        <v>873</v>
      </c>
      <c r="IA127" s="161">
        <v>38</v>
      </c>
      <c r="IB127" s="161">
        <v>11</v>
      </c>
      <c r="IC127" s="161">
        <v>0</v>
      </c>
      <c r="ID127" s="159">
        <v>42495</v>
      </c>
      <c r="IE127" s="161" t="s">
        <v>879</v>
      </c>
      <c r="IF127" s="161" t="s">
        <v>873</v>
      </c>
      <c r="IG127" s="161">
        <v>35</v>
      </c>
      <c r="IH127" s="161">
        <v>12</v>
      </c>
      <c r="II127" s="161">
        <v>0</v>
      </c>
      <c r="JB127" s="161" t="s">
        <v>901</v>
      </c>
      <c r="JC127" s="161">
        <v>7</v>
      </c>
      <c r="JD127" s="161">
        <v>5</v>
      </c>
      <c r="JE127" s="161">
        <v>5</v>
      </c>
      <c r="JF127" s="161">
        <v>1865</v>
      </c>
      <c r="JG127" s="159">
        <v>42495</v>
      </c>
      <c r="JH127" s="161">
        <v>47</v>
      </c>
      <c r="JI127" s="159">
        <v>42249</v>
      </c>
      <c r="JJ127" s="161">
        <v>0</v>
      </c>
      <c r="JK127" s="161">
        <v>2</v>
      </c>
      <c r="JL127" s="159">
        <v>42345</v>
      </c>
      <c r="JM127" s="161">
        <v>0</v>
      </c>
      <c r="JN127" s="161">
        <v>1</v>
      </c>
      <c r="JO127" s="159">
        <v>42495</v>
      </c>
      <c r="JP127" s="161">
        <v>47</v>
      </c>
      <c r="JQ127" s="161">
        <v>7</v>
      </c>
      <c r="MN127" t="str">
        <f t="shared" si="87"/>
        <v>NoNoNoYesYesNo</v>
      </c>
      <c r="MO127" t="str">
        <f>IF(AND(MN127="NoNoNoNoNoNo",JI127=""),"No Programs",VLOOKUP(MN127,Lookups!$DA$4:$DB$67,2,FALSE))</f>
        <v>System 44 Only</v>
      </c>
      <c r="MP127">
        <f t="shared" si="88"/>
        <v>0</v>
      </c>
      <c r="MQ127" t="str">
        <f t="shared" si="89"/>
        <v>System 44 User</v>
      </c>
      <c r="MR127" t="str">
        <f>Directions!$D$3</f>
        <v>Usage</v>
      </c>
      <c r="MS127" t="str">
        <f>VLOOKUP(MQ127,Lookups!$CU$71:$CV$80,2,FALSE)</f>
        <v>System 44 Record</v>
      </c>
      <c r="MT127">
        <f t="shared" si="90"/>
        <v>1</v>
      </c>
      <c r="MU127">
        <f t="shared" si="91"/>
        <v>1</v>
      </c>
      <c r="MV127">
        <f t="shared" si="92"/>
        <v>1</v>
      </c>
      <c r="MW127">
        <f t="shared" si="93"/>
        <v>1</v>
      </c>
      <c r="MX127">
        <f t="shared" si="94"/>
        <v>35.142857142857146</v>
      </c>
      <c r="MY127" t="str">
        <f t="shared" si="95"/>
        <v>Not Used</v>
      </c>
      <c r="MZ127">
        <f t="shared" si="96"/>
        <v>0</v>
      </c>
      <c r="NA127" t="str">
        <f t="shared" si="97"/>
        <v>Not Available</v>
      </c>
      <c r="NB127" t="str">
        <f t="shared" si="98"/>
        <v>Not Available</v>
      </c>
      <c r="NC127" t="str">
        <f t="shared" si="99"/>
        <v>4 Not Indicated</v>
      </c>
      <c r="ND127" t="str">
        <f t="shared" si="100"/>
        <v>4 Not Indicated</v>
      </c>
      <c r="NE127" t="str">
        <f t="shared" si="101"/>
        <v>4 Not Indicated</v>
      </c>
      <c r="NF127" t="str">
        <f t="shared" si="102"/>
        <v>4 Not Indicated</v>
      </c>
      <c r="NG127" t="str">
        <f t="shared" si="103"/>
        <v>4 Not Indicated</v>
      </c>
      <c r="NH127" s="159">
        <f t="shared" si="104"/>
        <v>42495</v>
      </c>
      <c r="NI127">
        <f t="shared" si="105"/>
        <v>47</v>
      </c>
      <c r="NJ127" s="159">
        <f t="shared" si="106"/>
        <v>42495</v>
      </c>
      <c r="NK127">
        <f t="shared" si="107"/>
        <v>47</v>
      </c>
      <c r="NL127">
        <f t="shared" si="108"/>
        <v>35.142857142857146</v>
      </c>
      <c r="NM127">
        <f t="shared" si="109"/>
        <v>1</v>
      </c>
      <c r="NN127">
        <f>IF(OR(E127="PK",E127="K",JJ127=""),"Null",INDEX(Lookups!$EZ$4:$FW$18,MATCH($JJ127,Lookups!$EY$4:$EY$18,1),MATCH($E127,Lookups!$EZ$3:$FW$3,0)))</f>
        <v>205</v>
      </c>
      <c r="NO127">
        <f>IF(OR(E127="PK",E127="K",JJ127=""),"Null",INDEX(Lookups!$EZ$4:$FW$18,MATCH($JJ127,Lookups!$EY$4:$EY$18,1),MATCH($E127,Lookups!$EZ$3:$FW$3,0) + 1))</f>
        <v>315</v>
      </c>
      <c r="NP127">
        <f t="shared" si="110"/>
        <v>410</v>
      </c>
      <c r="NQ127" t="str">
        <f t="shared" si="111"/>
        <v>PI is Recommended</v>
      </c>
      <c r="NR127" t="str">
        <f t="shared" si="112"/>
        <v>PI is Recommended</v>
      </c>
      <c r="NS127" t="str">
        <f t="shared" si="113"/>
        <v>BR to 199L</v>
      </c>
      <c r="NT127" t="str">
        <f t="shared" si="114"/>
        <v>BR to 199L</v>
      </c>
      <c r="NU127" t="str">
        <f t="shared" si="115"/>
        <v>BR to 199L</v>
      </c>
      <c r="NV127" s="183" t="str">
        <f t="array" ref="NV127">IF($NL127="No RI Tests","No RI Tests",VLOOKUP(IF(AND(E127="K",JJ127&lt;280),3,IF(AND(E127="K",JJ127&gt;=280),4,MAX(IF(E127=Lookups!$DF$6:$DF$99,IF(JJ127&gt;=Lookups!$DG$6:$DG$99,Lookups!$DH$6:$DH$99))))),Lookups!$DE$104:$DG$108,2,FALSE))</f>
        <v>1 Below Basic</v>
      </c>
      <c r="NW127" s="161" t="str">
        <f t="array" ref="NW127">IF($NL127="No RI Tests","No RI Tests",VLOOKUP(IF(AND(E127="K",JH127&lt;280),3,IF(AND(E127="K",JH127&gt;=280),4,MAX(IF(E127=Lookups!$DF$6:$DF$99,IF(NI127&gt;=Lookups!$DG$6:$DG$99,Lookups!$DH$6:$DH$99))))),Lookups!$DE$104:$DG$108,2,FALSE))</f>
        <v>1 Below Basic</v>
      </c>
      <c r="NX127" s="161" t="str">
        <f t="array" ref="NX127">IF($NL127="No RI Tests","No RI Tests",VLOOKUP(IF(AND(E127="K",NK127&lt;280),3,IF(AND(E127="K",NK127&gt;=280),4,MAX(IF(E127=Lookups!$DF$6:$DF$99,IF(NK127&gt;=Lookups!$DG$6:$DG$99,Lookups!$DH$6:$DH$99))))),Lookups!$DE$104:$DG$108,2,FALSE))</f>
        <v>1 Below Basic</v>
      </c>
      <c r="NY127">
        <f t="shared" si="116"/>
        <v>1</v>
      </c>
      <c r="NZ127">
        <f t="shared" si="117"/>
        <v>0</v>
      </c>
      <c r="OA127" t="str">
        <f t="shared" si="118"/>
        <v>Maintained Performance Level</v>
      </c>
      <c r="OB127" s="161" t="str">
        <f t="array" ref="OB127">IF($NL127="No RI Tests","No RI Tests",IF(E127="K","N/A",VLOOKUP(MAX(IF(E127=Lookups!$DF$6:$DF$99,IF(JJ127&gt;=Lookups!$DG$6:$DG$99,Lookups!$DI$6:$DI$99))),Lookups!$DE$104:$DG$108,3,FALSE)))</f>
        <v>1 Limited</v>
      </c>
      <c r="OC127" s="161" t="str">
        <f t="array" ref="OC127">IF($NL127="No RI Tests","No RI Tests",IF(E127="K","N/A",VLOOKUP(MAX(IF(E127=Lookups!$DF$6:$DF$99,IF(NI127&gt;=Lookups!$DG$6:$DG$99,Lookups!$DI$6:$DI$99))),Lookups!$DE$104:$DG$108,3,FALSE)))</f>
        <v>1 Limited</v>
      </c>
      <c r="OD127" s="161" t="str">
        <f t="array" ref="OD127">IF($NL127="No RI Tests","No RI Tests",IF(E127="K","N/A",VLOOKUP(MAX(IF(E127=Lookups!$DF$6:$DF$99,IF(NK127&gt;=Lookups!$DG$6:$DG$99,Lookups!$DI$6:$DI$99))),Lookups!$DE$104:$DG$108,3,FALSE)))</f>
        <v>1 Limited</v>
      </c>
      <c r="OE127">
        <f t="shared" si="119"/>
        <v>1</v>
      </c>
      <c r="OF127">
        <f t="shared" si="120"/>
        <v>0</v>
      </c>
      <c r="OG127" t="str">
        <f t="shared" si="121"/>
        <v>Maintained Performance Level</v>
      </c>
      <c r="OH127">
        <f t="shared" si="122"/>
        <v>47</v>
      </c>
      <c r="OI127">
        <f t="shared" si="123"/>
        <v>1</v>
      </c>
      <c r="OJ127">
        <f t="shared" si="124"/>
        <v>0</v>
      </c>
      <c r="OK127">
        <f t="shared" si="125"/>
        <v>0</v>
      </c>
      <c r="OL127">
        <f t="shared" si="126"/>
        <v>0.18076923076923077</v>
      </c>
      <c r="OM127" t="str">
        <f t="shared" si="127"/>
        <v>Fall Administration</v>
      </c>
      <c r="ON127" t="str">
        <f t="shared" si="128"/>
        <v>Winter Administration</v>
      </c>
      <c r="OO127" t="str">
        <f t="shared" si="129"/>
        <v>Fall to Winter RI</v>
      </c>
      <c r="OP127" t="str">
        <f ca="1">IF(AND(HR127&lt;&gt;"",JJ127&lt;600),IF(HT127="Advancing","Tier 2","Tier 3"),IF(JI127="","Null",IF(OR(E127="K",E127&lt;3),"FRA Recommended",IF(JJ127&gt;=IF(E127&lt;6,400,600),IF(JJ127&lt;VLOOKUP(E127,Lookups!$AP$3:$AR$16,3,FALSE),"Tier 2","Core"),IF(JJ127&lt;400,IF(RAND()&lt;0.81,"Tier 3","Tier 2"),IF(RAND()&lt;0.51,"Tier 3","Tier 2"))))))</f>
        <v>Tier 3</v>
      </c>
      <c r="OQ127" t="str">
        <f t="shared" si="130"/>
        <v>Average Reading Invt. Under 15 Minutes Long</v>
      </c>
      <c r="OR127">
        <f t="shared" si="131"/>
        <v>0</v>
      </c>
      <c r="OS127" t="str">
        <f t="shared" si="132"/>
        <v>Null</v>
      </c>
      <c r="OT127">
        <f t="shared" si="133"/>
        <v>47</v>
      </c>
      <c r="OU127" s="159">
        <f t="shared" si="134"/>
        <v>42495</v>
      </c>
      <c r="OV127" t="str">
        <f t="shared" si="135"/>
        <v>Form 3</v>
      </c>
      <c r="OW127" t="str">
        <f t="shared" si="136"/>
        <v>Developing</v>
      </c>
      <c r="OX127">
        <f t="shared" si="137"/>
        <v>35</v>
      </c>
      <c r="OY127">
        <f t="shared" si="138"/>
        <v>12</v>
      </c>
      <c r="OZ127">
        <f t="shared" si="139"/>
        <v>0</v>
      </c>
      <c r="PA127" s="159">
        <f t="shared" si="140"/>
        <v>42249</v>
      </c>
      <c r="PB127" t="str">
        <f t="shared" si="141"/>
        <v>Form 1</v>
      </c>
      <c r="PC127" t="str">
        <f t="shared" si="142"/>
        <v>Developing</v>
      </c>
      <c r="PD127">
        <f t="shared" si="143"/>
        <v>31</v>
      </c>
      <c r="PE127">
        <f t="shared" si="144"/>
        <v>13</v>
      </c>
      <c r="PF127">
        <f t="shared" si="145"/>
        <v>0</v>
      </c>
      <c r="PG127">
        <f t="shared" si="146"/>
        <v>35.142857142857146</v>
      </c>
      <c r="PH127">
        <f t="shared" si="147"/>
        <v>1</v>
      </c>
      <c r="PI127">
        <f t="shared" si="148"/>
        <v>1</v>
      </c>
      <c r="PJ127">
        <f t="shared" si="149"/>
        <v>31</v>
      </c>
      <c r="PK127">
        <f>IF(HR127="","Null",IF(E127&lt;3,"Null",IF(HU127=0,0,IF(HS127="Form 1",VLOOKUP(HU127,Lookups!$BE$3:$BP$63,E127,FALSE),IF(HS127="Form 2",VLOOKUP(HU127,Lookups!$BE$67:$BP$127,E127,FALSE),VLOOKUP(HU127,Lookups!$BE$130:$BP$190,E127,FALSE))))))</f>
        <v>2</v>
      </c>
      <c r="PL127">
        <f t="shared" si="150"/>
        <v>35</v>
      </c>
      <c r="PM127">
        <f>IF($PH127=0,"Null",IF(E127&lt;3,"Null",IF(OX127=0,0,IF(OV127="Form 1",VLOOKUP(OX127,Lookups!$BE$3:$BP$63,E127,FALSE),IF(OV127="Form 2",VLOOKUP(OX127,Lookups!$BE$67:$BP$127,E127,FALSE),VLOOKUP(OX127,Lookups!$BE$130:$BP$190,E127,FALSE))))))</f>
        <v>3</v>
      </c>
      <c r="PN127">
        <f t="shared" si="151"/>
        <v>4</v>
      </c>
      <c r="PO127">
        <f t="shared" si="152"/>
        <v>1</v>
      </c>
      <c r="PP127">
        <f t="shared" si="153"/>
        <v>13</v>
      </c>
      <c r="PQ127">
        <f>IF(HR127="","Null",IF(E127&lt;3,"Null",IF(HV127=0,0,IF(HS127="Form 1",VLOOKUP(HV127,Lookups!$BR$3:$CC$63,E127,FALSE),IF(HS127="Form 2",VLOOKUP(HV127,Lookups!$BR$67:$CC$127,E127,FALSE),VLOOKUP(HV127,Lookups!$BR$130:$CC$190,E127,FALSE))))))</f>
        <v>10</v>
      </c>
      <c r="PR127">
        <f t="shared" si="154"/>
        <v>12</v>
      </c>
      <c r="PS127">
        <f>IF(HR127="","Null",IF(E127&lt;3,"Null",IF(OY127=0,0,IF(OW127="Form 1",VLOOKUP(OY127,Lookups!$BR$3:$CC$63,E127,FALSE),IF(OW127="Form 2",VLOOKUP(OY127,Lookups!$BR$67:$CC$127,E127,FALSE),VLOOKUP(OY127,Lookups!$BR$130:$CC$190,E127,FALSE))))))</f>
        <v>7</v>
      </c>
      <c r="PT127">
        <f t="shared" si="155"/>
        <v>-1</v>
      </c>
      <c r="PU127">
        <f t="shared" si="156"/>
        <v>0</v>
      </c>
      <c r="PV127">
        <f t="shared" si="157"/>
        <v>0</v>
      </c>
      <c r="PW127" t="str">
        <f t="shared" si="158"/>
        <v>Fall to Spring PI Administration</v>
      </c>
      <c r="PX127">
        <f t="shared" si="159"/>
        <v>0</v>
      </c>
      <c r="PY127">
        <f t="shared" si="160"/>
        <v>1</v>
      </c>
      <c r="PZ127" t="str">
        <f t="shared" si="161"/>
        <v>40 to 59 Sessions</v>
      </c>
      <c r="QA127" t="str">
        <f t="shared" si="162"/>
        <v>Series 4</v>
      </c>
      <c r="QB127" t="str">
        <f t="shared" si="163"/>
        <v>In Series 5 to 8</v>
      </c>
      <c r="QC127" t="str">
        <f>IF($MS127="System 44 Record",IF(BQ127&lt;MEDIAN(Directions!$F$3,Directions!$F$6),"Mid-Year Exited Student","Full Year Participant")&amp;IF(BP127&lt;Directions!$F$3,", Started Prior Year",", Started This Year"),"Null")</f>
        <v>Full Year Participant, Started This Year</v>
      </c>
      <c r="QD127">
        <f t="shared" si="164"/>
        <v>0</v>
      </c>
      <c r="QE127">
        <f t="shared" si="165"/>
        <v>0</v>
      </c>
      <c r="QF127">
        <f t="shared" si="166"/>
        <v>1</v>
      </c>
      <c r="QG127">
        <f t="shared" si="167"/>
        <v>0</v>
      </c>
      <c r="QH127">
        <f t="shared" si="168"/>
        <v>0</v>
      </c>
      <c r="QI127">
        <f t="shared" si="169"/>
        <v>0</v>
      </c>
      <c r="QJ127" t="str">
        <f t="shared" si="170"/>
        <v>RC! Only</v>
      </c>
      <c r="QK127" t="str">
        <f t="shared" si="171"/>
        <v>Null</v>
      </c>
      <c r="QL127" t="str">
        <f t="shared" si="172"/>
        <v>Null</v>
      </c>
      <c r="QM127" t="str">
        <f>IF($MS127="READ 180 Record",IF(AQ127="","Null",VLOOKUP(JJ127,Lookups!$DX$3:$EB$2054,AN127+1,FALSE)),"Null")</f>
        <v>Null</v>
      </c>
      <c r="QN127" t="str">
        <f t="shared" si="173"/>
        <v>Null</v>
      </c>
    </row>
    <row r="128" spans="1:456" x14ac:dyDescent="0.25">
      <c r="A128" s="161" t="s">
        <v>1447</v>
      </c>
      <c r="B128" s="161" t="s">
        <v>1447</v>
      </c>
      <c r="C128" s="161" t="s">
        <v>1447</v>
      </c>
      <c r="D128" s="161" t="s">
        <v>1447</v>
      </c>
      <c r="E128" s="161">
        <v>1</v>
      </c>
      <c r="F128" s="161" t="s">
        <v>1447</v>
      </c>
      <c r="G128" s="161" t="s">
        <v>880</v>
      </c>
      <c r="H128" s="161" t="s">
        <v>881</v>
      </c>
      <c r="K128" s="161">
        <v>0</v>
      </c>
      <c r="L128" s="161">
        <v>0</v>
      </c>
      <c r="M128" s="161">
        <v>0</v>
      </c>
      <c r="N128" s="161">
        <v>0</v>
      </c>
      <c r="O128" s="161">
        <v>0</v>
      </c>
      <c r="P128" s="161">
        <v>0</v>
      </c>
      <c r="Q128" s="161">
        <v>0</v>
      </c>
      <c r="R128" s="161">
        <v>0</v>
      </c>
      <c r="S128" s="161">
        <v>0</v>
      </c>
      <c r="T128" s="161">
        <v>0</v>
      </c>
      <c r="U128" s="161">
        <v>0</v>
      </c>
      <c r="V128" s="161">
        <v>0</v>
      </c>
      <c r="W128" s="161">
        <v>0</v>
      </c>
      <c r="X128" s="161">
        <v>0</v>
      </c>
      <c r="AB128" s="161" t="s">
        <v>242</v>
      </c>
      <c r="AC128" s="161" t="s">
        <v>242</v>
      </c>
      <c r="AD128" s="161" t="s">
        <v>242</v>
      </c>
      <c r="AE128" s="161" t="s">
        <v>242</v>
      </c>
      <c r="AF128" s="161" t="s">
        <v>242</v>
      </c>
      <c r="AG128" s="161" t="s">
        <v>242</v>
      </c>
      <c r="AH128" s="161" t="s">
        <v>242</v>
      </c>
      <c r="AI128" s="161">
        <v>20150801</v>
      </c>
      <c r="AJ128" s="161">
        <v>20160525</v>
      </c>
      <c r="AK128" s="161" t="s">
        <v>869</v>
      </c>
      <c r="AL128" t="s">
        <v>1078</v>
      </c>
      <c r="BN128" t="s">
        <v>1079</v>
      </c>
      <c r="ET128" s="161">
        <v>0</v>
      </c>
      <c r="EU128" s="161">
        <v>0</v>
      </c>
      <c r="EV128" s="161">
        <v>0</v>
      </c>
      <c r="EW128" s="161">
        <v>0</v>
      </c>
      <c r="EX128" s="161">
        <v>0</v>
      </c>
      <c r="EY128" s="161">
        <v>0</v>
      </c>
      <c r="EZ128" s="161">
        <v>0</v>
      </c>
      <c r="FA128" s="161">
        <v>0</v>
      </c>
      <c r="FB128" s="161">
        <v>0</v>
      </c>
      <c r="FC128" s="161">
        <v>0</v>
      </c>
      <c r="FD128" s="161">
        <v>0</v>
      </c>
      <c r="FE128" s="161">
        <v>0</v>
      </c>
      <c r="HN128" s="161" t="s">
        <v>881</v>
      </c>
      <c r="JB128" s="161" t="s">
        <v>881</v>
      </c>
      <c r="JC128" s="161">
        <v>0</v>
      </c>
      <c r="JD128" s="161">
        <v>0</v>
      </c>
      <c r="JE128" s="161">
        <v>0</v>
      </c>
      <c r="JF128" s="161">
        <v>0</v>
      </c>
      <c r="MN128" t="str">
        <f t="shared" si="87"/>
        <v>NoNoNoNoNoNo</v>
      </c>
      <c r="MO128" t="str">
        <f>IF(AND(MN128="NoNoNoNoNoNo",JI128=""),"No Programs",VLOOKUP(MN128,Lookups!$DA$4:$DB$67,2,FALSE))</f>
        <v>No Programs</v>
      </c>
      <c r="MP128">
        <f t="shared" si="88"/>
        <v>0</v>
      </c>
      <c r="MQ128" t="str">
        <f t="shared" si="89"/>
        <v>No Program Use</v>
      </c>
      <c r="MR128" t="str">
        <f>Directions!$D$3</f>
        <v>Usage</v>
      </c>
      <c r="MS128" t="str">
        <f>VLOOKUP(MQ128,Lookups!$CU$71:$CV$80,2,FALSE)</f>
        <v>Exclude</v>
      </c>
      <c r="MT128">
        <f t="shared" si="90"/>
        <v>0</v>
      </c>
      <c r="MU128">
        <f t="shared" si="91"/>
        <v>0</v>
      </c>
      <c r="MV128">
        <f t="shared" si="92"/>
        <v>0</v>
      </c>
      <c r="MW128">
        <f t="shared" si="93"/>
        <v>0</v>
      </c>
      <c r="MX128">
        <f t="shared" si="94"/>
        <v>0</v>
      </c>
      <c r="MY128" t="str">
        <f t="shared" si="95"/>
        <v>Not Used</v>
      </c>
      <c r="MZ128">
        <f t="shared" si="96"/>
        <v>0</v>
      </c>
      <c r="NA128" t="str">
        <f t="shared" si="97"/>
        <v>Not Available</v>
      </c>
      <c r="NB128" t="str">
        <f t="shared" si="98"/>
        <v>Not Available</v>
      </c>
      <c r="NC128" t="str">
        <f t="shared" si="99"/>
        <v>4 Not Indicated</v>
      </c>
      <c r="ND128" t="str">
        <f t="shared" si="100"/>
        <v>4 Not Indicated</v>
      </c>
      <c r="NE128" t="str">
        <f t="shared" si="101"/>
        <v>4 Not Indicated</v>
      </c>
      <c r="NF128" t="str">
        <f t="shared" si="102"/>
        <v>4 Not Indicated</v>
      </c>
      <c r="NG128" t="str">
        <f t="shared" si="103"/>
        <v>4 Not Indicated</v>
      </c>
      <c r="NH128" s="159" t="str">
        <f t="shared" si="104"/>
        <v>Null</v>
      </c>
      <c r="NI128" t="str">
        <f t="shared" si="105"/>
        <v>Null</v>
      </c>
      <c r="NJ128" s="159" t="str">
        <f t="shared" si="106"/>
        <v>Null</v>
      </c>
      <c r="NK128" t="str">
        <f t="shared" si="107"/>
        <v>Null</v>
      </c>
      <c r="NL128" t="str">
        <f t="shared" si="108"/>
        <v>No RI Tests</v>
      </c>
      <c r="NM128">
        <f t="shared" si="109"/>
        <v>0</v>
      </c>
      <c r="NN128" t="str">
        <f>IF(OR(E128="PK",E128="K",JJ128=""),"Null",INDEX(Lookups!$EZ$4:$FW$18,MATCH($JJ128,Lookups!$EY$4:$EY$18,1),MATCH($E128,Lookups!$EZ$3:$FW$3,0)))</f>
        <v>Null</v>
      </c>
      <c r="NO128" t="str">
        <f>IF(OR(E128="PK",E128="K",JJ128=""),"Null",INDEX(Lookups!$EZ$4:$FW$18,MATCH($JJ128,Lookups!$EY$4:$EY$18,1),MATCH($E128,Lookups!$EZ$3:$FW$3,0) + 1))</f>
        <v>Null</v>
      </c>
      <c r="NP128" t="str">
        <f t="shared" si="110"/>
        <v>Null</v>
      </c>
      <c r="NQ128" t="str">
        <f t="shared" si="111"/>
        <v>Null</v>
      </c>
      <c r="NR128" t="str">
        <f t="shared" si="112"/>
        <v>Null</v>
      </c>
      <c r="NS128" t="str">
        <f t="shared" si="113"/>
        <v>No RI Tests</v>
      </c>
      <c r="NT128" t="str">
        <f t="shared" si="114"/>
        <v>No RI Tests</v>
      </c>
      <c r="NU128" t="str">
        <f t="shared" si="115"/>
        <v>No RI Tests</v>
      </c>
      <c r="NV128" s="183" t="str">
        <f t="array" ref="NV128">IF($NL128="No RI Tests","No RI Tests",VLOOKUP(IF(AND(E128="K",JJ128&lt;280),3,IF(AND(E128="K",JJ128&gt;=280),4,MAX(IF(E128=Lookups!$DF$6:$DF$99,IF(JJ128&gt;=Lookups!$DG$6:$DG$99,Lookups!$DH$6:$DH$99))))),Lookups!$DE$104:$DG$108,2,FALSE))</f>
        <v>No RI Tests</v>
      </c>
      <c r="NW128" s="161" t="str">
        <f t="array" ref="NW128">IF($NL128="No RI Tests","No RI Tests",VLOOKUP(IF(AND(E128="K",JH128&lt;280),3,IF(AND(E128="K",JH128&gt;=280),4,MAX(IF(E128=Lookups!$DF$6:$DF$99,IF(NI128&gt;=Lookups!$DG$6:$DG$99,Lookups!$DH$6:$DH$99))))),Lookups!$DE$104:$DG$108,2,FALSE))</f>
        <v>No RI Tests</v>
      </c>
      <c r="NX128" s="161" t="str">
        <f t="array" ref="NX128">IF($NL128="No RI Tests","No RI Tests",VLOOKUP(IF(AND(E128="K",NK128&lt;280),3,IF(AND(E128="K",NK128&gt;=280),4,MAX(IF(E128=Lookups!$DF$6:$DF$99,IF(NK128&gt;=Lookups!$DG$6:$DG$99,Lookups!$DH$6:$DH$99))))),Lookups!$DE$104:$DG$108,2,FALSE))</f>
        <v>No RI Tests</v>
      </c>
      <c r="NY128" t="str">
        <f t="shared" si="116"/>
        <v>Null</v>
      </c>
      <c r="NZ128" t="str">
        <f t="shared" si="117"/>
        <v>Null</v>
      </c>
      <c r="OA128" t="str">
        <f t="shared" si="118"/>
        <v>No RI for Comparison</v>
      </c>
      <c r="OB128" s="161" t="str">
        <f t="array" ref="OB128">IF($NL128="No RI Tests","No RI Tests",IF(E128="K","N/A",VLOOKUP(MAX(IF(E128=Lookups!$DF$6:$DF$99,IF(JJ128&gt;=Lookups!$DG$6:$DG$99,Lookups!$DI$6:$DI$99))),Lookups!$DE$104:$DG$108,3,FALSE)))</f>
        <v>No RI Tests</v>
      </c>
      <c r="OC128" s="161" t="str">
        <f t="array" ref="OC128">IF($NL128="No RI Tests","No RI Tests",IF(E128="K","N/A",VLOOKUP(MAX(IF(E128=Lookups!$DF$6:$DF$99,IF(NI128&gt;=Lookups!$DG$6:$DG$99,Lookups!$DI$6:$DI$99))),Lookups!$DE$104:$DG$108,3,FALSE)))</f>
        <v>No RI Tests</v>
      </c>
      <c r="OD128" s="161" t="str">
        <f t="array" ref="OD128">IF($NL128="No RI Tests","No RI Tests",IF(E128="K","N/A",VLOOKUP(MAX(IF(E128=Lookups!$DF$6:$DF$99,IF(NK128&gt;=Lookups!$DG$6:$DG$99,Lookups!$DI$6:$DI$99))),Lookups!$DE$104:$DG$108,3,FALSE)))</f>
        <v>No RI Tests</v>
      </c>
      <c r="OE128" t="str">
        <f t="shared" si="119"/>
        <v>Null</v>
      </c>
      <c r="OF128" t="str">
        <f t="shared" si="120"/>
        <v>Null</v>
      </c>
      <c r="OG128" t="str">
        <f t="shared" si="121"/>
        <v>No RI for Comparison</v>
      </c>
      <c r="OH128" t="str">
        <f t="shared" si="122"/>
        <v>Null</v>
      </c>
      <c r="OI128" t="str">
        <f t="shared" si="123"/>
        <v>Null</v>
      </c>
      <c r="OJ128" t="str">
        <f t="shared" si="124"/>
        <v>Null</v>
      </c>
      <c r="OK128" t="str">
        <f t="shared" si="125"/>
        <v>Null</v>
      </c>
      <c r="OL128" t="str">
        <f t="shared" si="126"/>
        <v>Null</v>
      </c>
      <c r="OM128" t="str">
        <f t="shared" si="127"/>
        <v>Null</v>
      </c>
      <c r="ON128" t="str">
        <f t="shared" si="128"/>
        <v>Null</v>
      </c>
      <c r="OO128" t="str">
        <f t="shared" si="129"/>
        <v>Null RI</v>
      </c>
      <c r="OP128" t="str">
        <f ca="1">IF(AND(HR128&lt;&gt;"",JJ128&lt;600),IF(HT128="Advancing","Tier 2","Tier 3"),IF(JI128="","Null",IF(OR(E128="K",E128&lt;3),"FRA Recommended",IF(JJ128&gt;=IF(E128&lt;6,400,600),IF(JJ128&lt;VLOOKUP(E128,Lookups!$AP$3:$AR$16,3,FALSE),"Tier 2","Core"),IF(JJ128&lt;400,IF(RAND()&lt;0.81,"Tier 3","Tier 2"),IF(RAND()&lt;0.51,"Tier 3","Tier 2"))))))</f>
        <v>Null</v>
      </c>
      <c r="OQ128" t="str">
        <f t="shared" si="130"/>
        <v>Null</v>
      </c>
      <c r="OR128" t="str">
        <f t="shared" si="131"/>
        <v>Null</v>
      </c>
      <c r="OS128" t="str">
        <f t="shared" si="132"/>
        <v>Null</v>
      </c>
      <c r="OT128" t="str">
        <f t="shared" si="133"/>
        <v>No RI Tests</v>
      </c>
      <c r="OU128" s="159" t="str">
        <f t="shared" si="134"/>
        <v>No PI Tests</v>
      </c>
      <c r="OV128" t="str">
        <f t="shared" si="135"/>
        <v>No PI Tests</v>
      </c>
      <c r="OW128" t="str">
        <f t="shared" si="136"/>
        <v>No PI Tests</v>
      </c>
      <c r="OX128" t="str">
        <f t="shared" si="137"/>
        <v>No PI Tests</v>
      </c>
      <c r="OY128" t="str">
        <f t="shared" si="138"/>
        <v>No PI Tests</v>
      </c>
      <c r="OZ128" t="str">
        <f t="shared" si="139"/>
        <v>No PI Tests</v>
      </c>
      <c r="PA128" s="159" t="str">
        <f t="shared" si="140"/>
        <v>No PI Tests</v>
      </c>
      <c r="PB128" t="str">
        <f t="shared" si="141"/>
        <v>No PI Tests</v>
      </c>
      <c r="PC128" t="str">
        <f t="shared" si="142"/>
        <v>No PI Tests</v>
      </c>
      <c r="PD128" t="str">
        <f t="shared" si="143"/>
        <v>No PI Tests</v>
      </c>
      <c r="PE128" t="str">
        <f t="shared" si="144"/>
        <v>No PI Tests</v>
      </c>
      <c r="PF128" t="str">
        <f t="shared" si="145"/>
        <v>No PI Tests</v>
      </c>
      <c r="PG128" t="str">
        <f t="shared" si="146"/>
        <v>No PI Tests</v>
      </c>
      <c r="PH128">
        <f t="shared" si="147"/>
        <v>0</v>
      </c>
      <c r="PI128">
        <f t="shared" si="148"/>
        <v>0</v>
      </c>
      <c r="PJ128" t="str">
        <f t="shared" si="149"/>
        <v>Null</v>
      </c>
      <c r="PK128" t="str">
        <f>IF(HR128="","Null",IF(E128&lt;3,"Null",IF(HU128=0,0,IF(HS128="Form 1",VLOOKUP(HU128,Lookups!$BE$3:$BP$63,E128,FALSE),IF(HS128="Form 2",VLOOKUP(HU128,Lookups!$BE$67:$BP$127,E128,FALSE),VLOOKUP(HU128,Lookups!$BE$130:$BP$190,E128,FALSE))))))</f>
        <v>Null</v>
      </c>
      <c r="PL128" t="str">
        <f t="shared" si="150"/>
        <v>Null</v>
      </c>
      <c r="PM128" t="str">
        <f>IF($PH128=0,"Null",IF(E128&lt;3,"Null",IF(OX128=0,0,IF(OV128="Form 1",VLOOKUP(OX128,Lookups!$BE$3:$BP$63,E128,FALSE),IF(OV128="Form 2",VLOOKUP(OX128,Lookups!$BE$67:$BP$127,E128,FALSE),VLOOKUP(OX128,Lookups!$BE$130:$BP$190,E128,FALSE))))))</f>
        <v>Null</v>
      </c>
      <c r="PN128" t="str">
        <f t="shared" si="151"/>
        <v>Null</v>
      </c>
      <c r="PO128" t="str">
        <f t="shared" si="152"/>
        <v>Null</v>
      </c>
      <c r="PP128" t="str">
        <f t="shared" si="153"/>
        <v>Null</v>
      </c>
      <c r="PQ128" t="str">
        <f>IF(HR128="","Null",IF(E128&lt;3,"Null",IF(HV128=0,0,IF(HS128="Form 1",VLOOKUP(HV128,Lookups!$BR$3:$CC$63,E128,FALSE),IF(HS128="Form 2",VLOOKUP(HV128,Lookups!$BR$67:$CC$127,E128,FALSE),VLOOKUP(HV128,Lookups!$BR$130:$CC$190,E128,FALSE))))))</f>
        <v>Null</v>
      </c>
      <c r="PR128" t="str">
        <f t="shared" si="154"/>
        <v>Null</v>
      </c>
      <c r="PS128" t="str">
        <f>IF(HR128="","Null",IF(E128&lt;3,"Null",IF(OY128=0,0,IF(OW128="Form 1",VLOOKUP(OY128,Lookups!$BR$3:$CC$63,E128,FALSE),IF(OW128="Form 2",VLOOKUP(OY128,Lookups!$BR$67:$CC$127,E128,FALSE),VLOOKUP(OY128,Lookups!$BR$130:$CC$190,E128,FALSE))))))</f>
        <v>Null</v>
      </c>
      <c r="PT128" t="str">
        <f t="shared" si="155"/>
        <v>Null</v>
      </c>
      <c r="PU128" t="str">
        <f t="shared" si="156"/>
        <v>Null</v>
      </c>
      <c r="PV128" t="str">
        <f t="shared" si="157"/>
        <v>Null</v>
      </c>
      <c r="PW128" t="str">
        <f t="shared" si="158"/>
        <v>No PI Tests</v>
      </c>
      <c r="PX128">
        <f t="shared" si="159"/>
        <v>0</v>
      </c>
      <c r="PY128">
        <f t="shared" si="160"/>
        <v>0</v>
      </c>
      <c r="PZ128" t="str">
        <f t="shared" si="161"/>
        <v>Null</v>
      </c>
      <c r="QA128" t="str">
        <f t="shared" si="162"/>
        <v>Null</v>
      </c>
      <c r="QB128" t="str">
        <f t="shared" si="163"/>
        <v>Null</v>
      </c>
      <c r="QC128" t="str">
        <f>IF($MS128="System 44 Record",IF(BQ128&lt;MEDIAN(Directions!$F$3,Directions!$F$6),"Mid-Year Exited Student","Full Year Participant")&amp;IF(BP128&lt;Directions!$F$3,", Started Prior Year",", Started This Year"),"Null")</f>
        <v>Null</v>
      </c>
      <c r="QD128" t="str">
        <f t="shared" si="164"/>
        <v>Null</v>
      </c>
      <c r="QE128">
        <f t="shared" si="165"/>
        <v>0</v>
      </c>
      <c r="QF128">
        <f t="shared" si="166"/>
        <v>0</v>
      </c>
      <c r="QG128">
        <f t="shared" si="167"/>
        <v>0</v>
      </c>
      <c r="QH128">
        <f t="shared" si="168"/>
        <v>0</v>
      </c>
      <c r="QI128">
        <f t="shared" si="169"/>
        <v>0</v>
      </c>
      <c r="QJ128" t="str">
        <f t="shared" si="170"/>
        <v>Used None</v>
      </c>
      <c r="QK128" t="str">
        <f t="shared" si="171"/>
        <v>Null</v>
      </c>
      <c r="QL128" t="str">
        <f t="shared" si="172"/>
        <v>Null</v>
      </c>
      <c r="QM128" t="str">
        <f>IF($MS128="READ 180 Record",IF(AQ128="","Null",VLOOKUP(JJ128,Lookups!$DX$3:$EB$2054,AN128+1,FALSE)),"Null")</f>
        <v>Null</v>
      </c>
      <c r="QN128" t="str">
        <f t="shared" si="173"/>
        <v>Null</v>
      </c>
    </row>
    <row r="129" spans="1:456" x14ac:dyDescent="0.25">
      <c r="A129" s="161" t="s">
        <v>1447</v>
      </c>
      <c r="B129" s="161" t="s">
        <v>1447</v>
      </c>
      <c r="C129" s="161" t="s">
        <v>1447</v>
      </c>
      <c r="D129" s="161" t="s">
        <v>1447</v>
      </c>
      <c r="E129" s="161">
        <v>3</v>
      </c>
      <c r="F129" s="161" t="s">
        <v>1447</v>
      </c>
      <c r="G129" s="161" t="s">
        <v>885</v>
      </c>
      <c r="H129" s="161" t="s">
        <v>918</v>
      </c>
      <c r="I129" s="161">
        <v>202</v>
      </c>
      <c r="J129" s="159">
        <v>42508</v>
      </c>
      <c r="K129" s="161">
        <v>0</v>
      </c>
      <c r="L129" s="161">
        <v>0</v>
      </c>
      <c r="M129" s="161">
        <v>0</v>
      </c>
      <c r="N129" s="161">
        <v>0</v>
      </c>
      <c r="O129" s="161">
        <v>0</v>
      </c>
      <c r="P129" s="161">
        <v>0</v>
      </c>
      <c r="Q129" s="161">
        <v>0</v>
      </c>
      <c r="R129" s="161">
        <v>0</v>
      </c>
      <c r="S129" s="161">
        <v>0</v>
      </c>
      <c r="T129" s="161">
        <v>0</v>
      </c>
      <c r="U129" s="161">
        <v>0</v>
      </c>
      <c r="V129" s="161">
        <v>0</v>
      </c>
      <c r="W129" s="161">
        <v>0</v>
      </c>
      <c r="X129" s="161">
        <v>0</v>
      </c>
      <c r="AB129" s="161" t="s">
        <v>242</v>
      </c>
      <c r="AC129" s="161" t="s">
        <v>242</v>
      </c>
      <c r="AD129" s="161" t="s">
        <v>242</v>
      </c>
      <c r="AE129" s="161" t="s">
        <v>242</v>
      </c>
      <c r="AF129" s="161" t="s">
        <v>242</v>
      </c>
      <c r="AG129" s="161" t="s">
        <v>242</v>
      </c>
      <c r="AH129" s="161" t="s">
        <v>242</v>
      </c>
      <c r="AI129" s="161">
        <v>20150801</v>
      </c>
      <c r="AJ129" s="161">
        <v>20160525</v>
      </c>
      <c r="AK129" s="161" t="s">
        <v>869</v>
      </c>
      <c r="AL129" t="s">
        <v>1078</v>
      </c>
      <c r="BN129" t="s">
        <v>1079</v>
      </c>
      <c r="ET129" s="161">
        <v>0</v>
      </c>
      <c r="EU129" s="161">
        <v>0</v>
      </c>
      <c r="EV129" s="161">
        <v>0</v>
      </c>
      <c r="EW129" s="161">
        <v>0</v>
      </c>
      <c r="EX129" s="161">
        <v>0</v>
      </c>
      <c r="EY129" s="161">
        <v>0</v>
      </c>
      <c r="EZ129" s="161">
        <v>0</v>
      </c>
      <c r="FA129" s="161">
        <v>0</v>
      </c>
      <c r="FB129" s="161">
        <v>0</v>
      </c>
      <c r="FC129" s="161">
        <v>0</v>
      </c>
      <c r="FD129" s="161">
        <v>0</v>
      </c>
      <c r="FE129" s="161">
        <v>0</v>
      </c>
      <c r="HN129" s="161" t="s">
        <v>918</v>
      </c>
      <c r="HO129" s="159">
        <v>42509</v>
      </c>
      <c r="HP129" s="159">
        <v>42509</v>
      </c>
      <c r="HQ129" s="161">
        <v>1</v>
      </c>
      <c r="HR129" s="159">
        <v>42509</v>
      </c>
      <c r="HS129" s="161" t="s">
        <v>872</v>
      </c>
      <c r="HT129" s="161" t="s">
        <v>873</v>
      </c>
      <c r="HU129" s="161">
        <v>47</v>
      </c>
      <c r="HV129" s="161">
        <v>17</v>
      </c>
      <c r="HW129" s="161">
        <v>0</v>
      </c>
      <c r="JB129" s="161" t="s">
        <v>918</v>
      </c>
      <c r="JC129" s="161">
        <v>0</v>
      </c>
      <c r="JD129" s="161">
        <v>0</v>
      </c>
      <c r="JE129" s="161">
        <v>0</v>
      </c>
      <c r="JF129" s="161">
        <v>0</v>
      </c>
      <c r="JG129" s="159">
        <v>42508</v>
      </c>
      <c r="JH129" s="161">
        <v>202</v>
      </c>
      <c r="JI129" s="159">
        <v>42508</v>
      </c>
      <c r="JJ129" s="161">
        <v>202</v>
      </c>
      <c r="JK129" s="161">
        <v>8</v>
      </c>
      <c r="MN129" t="str">
        <f t="shared" si="87"/>
        <v>NoNoNoNoNoNo</v>
      </c>
      <c r="MO129" t="str">
        <f>IF(AND(MN129="NoNoNoNoNoNo",JI129=""),"No Programs",VLOOKUP(MN129,Lookups!$DA$4:$DB$67,2,FALSE))</f>
        <v>RI Screening Only</v>
      </c>
      <c r="MP129">
        <f t="shared" si="88"/>
        <v>0</v>
      </c>
      <c r="MQ129" t="str">
        <f t="shared" si="89"/>
        <v>RI User</v>
      </c>
      <c r="MR129" t="str">
        <f>Directions!$D$3</f>
        <v>Usage</v>
      </c>
      <c r="MS129" t="str">
        <f>VLOOKUP(MQ129,Lookups!$CU$71:$CV$80,2,FALSE)</f>
        <v>RI Record</v>
      </c>
      <c r="MT129">
        <f t="shared" si="90"/>
        <v>1</v>
      </c>
      <c r="MU129">
        <f t="shared" si="91"/>
        <v>1</v>
      </c>
      <c r="MV129">
        <f t="shared" si="92"/>
        <v>0</v>
      </c>
      <c r="MW129">
        <f t="shared" si="93"/>
        <v>0</v>
      </c>
      <c r="MX129">
        <f t="shared" si="94"/>
        <v>0</v>
      </c>
      <c r="MY129" t="str">
        <f t="shared" si="95"/>
        <v>Not Used</v>
      </c>
      <c r="MZ129">
        <f t="shared" si="96"/>
        <v>0</v>
      </c>
      <c r="NA129" t="str">
        <f t="shared" si="97"/>
        <v>Not Available</v>
      </c>
      <c r="NB129" t="str">
        <f t="shared" si="98"/>
        <v>Not Available</v>
      </c>
      <c r="NC129" t="str">
        <f t="shared" si="99"/>
        <v>4 Not Indicated</v>
      </c>
      <c r="ND129" t="str">
        <f t="shared" si="100"/>
        <v>4 Not Indicated</v>
      </c>
      <c r="NE129" t="str">
        <f t="shared" si="101"/>
        <v>4 Not Indicated</v>
      </c>
      <c r="NF129" t="str">
        <f t="shared" si="102"/>
        <v>4 Not Indicated</v>
      </c>
      <c r="NG129" t="str">
        <f t="shared" si="103"/>
        <v>4 Not Indicated</v>
      </c>
      <c r="NH129" s="159">
        <f t="shared" si="104"/>
        <v>42508</v>
      </c>
      <c r="NI129">
        <f t="shared" si="105"/>
        <v>202</v>
      </c>
      <c r="NJ129" s="159">
        <f t="shared" si="106"/>
        <v>42508</v>
      </c>
      <c r="NK129">
        <f t="shared" si="107"/>
        <v>202</v>
      </c>
      <c r="NL129" t="str">
        <f t="shared" si="108"/>
        <v>Lone RI Test</v>
      </c>
      <c r="NM129">
        <f t="shared" si="109"/>
        <v>0</v>
      </c>
      <c r="NN129">
        <f>IF(OR(E129="PK",E129="K",JJ129=""),"Null",INDEX(Lookups!$EZ$4:$FW$18,MATCH($JJ129,Lookups!$EY$4:$EY$18,1),MATCH($E129,Lookups!$EZ$3:$FW$3,0)))</f>
        <v>190</v>
      </c>
      <c r="NO129">
        <f>IF(OR(E129="PK",E129="K",JJ129=""),"Null",INDEX(Lookups!$EZ$4:$FW$18,MATCH($JJ129,Lookups!$EY$4:$EY$18,1),MATCH($E129,Lookups!$EZ$3:$FW$3,0) + 1))</f>
        <v>245</v>
      </c>
      <c r="NP129">
        <f t="shared" si="110"/>
        <v>380</v>
      </c>
      <c r="NQ129" t="str">
        <f t="shared" si="111"/>
        <v>PI is Recommended</v>
      </c>
      <c r="NR129" t="str">
        <f t="shared" si="112"/>
        <v>PI is Recommended</v>
      </c>
      <c r="NS129" t="str">
        <f t="shared" si="113"/>
        <v>200L to 399L</v>
      </c>
      <c r="NT129" t="str">
        <f t="shared" si="114"/>
        <v>200L to 399L</v>
      </c>
      <c r="NU129" t="str">
        <f t="shared" si="115"/>
        <v>200L to 399L</v>
      </c>
      <c r="NV129" s="183" t="str">
        <f t="array" ref="NV129">IF($NL129="No RI Tests","No RI Tests",VLOOKUP(IF(AND(E129="K",JJ129&lt;280),3,IF(AND(E129="K",JJ129&gt;=280),4,MAX(IF(E129=Lookups!$DF$6:$DF$99,IF(JJ129&gt;=Lookups!$DG$6:$DG$99,Lookups!$DH$6:$DH$99))))),Lookups!$DE$104:$DG$108,2,FALSE))</f>
        <v>1 Below Basic</v>
      </c>
      <c r="NW129" s="161" t="str">
        <f t="array" ref="NW129">IF($NL129="No RI Tests","No RI Tests",VLOOKUP(IF(AND(E129="K",JH129&lt;280),3,IF(AND(E129="K",JH129&gt;=280),4,MAX(IF(E129=Lookups!$DF$6:$DF$99,IF(NI129&gt;=Lookups!$DG$6:$DG$99,Lookups!$DH$6:$DH$99))))),Lookups!$DE$104:$DG$108,2,FALSE))</f>
        <v>1 Below Basic</v>
      </c>
      <c r="NX129" s="161" t="str">
        <f t="array" ref="NX129">IF($NL129="No RI Tests","No RI Tests",VLOOKUP(IF(AND(E129="K",NK129&lt;280),3,IF(AND(E129="K",NK129&gt;=280),4,MAX(IF(E129=Lookups!$DF$6:$DF$99,IF(NK129&gt;=Lookups!$DG$6:$DG$99,Lookups!$DH$6:$DH$99))))),Lookups!$DE$104:$DG$108,2,FALSE))</f>
        <v>1 Below Basic</v>
      </c>
      <c r="NY129" t="str">
        <f t="shared" si="116"/>
        <v>Null</v>
      </c>
      <c r="NZ129" t="str">
        <f t="shared" si="117"/>
        <v>Null</v>
      </c>
      <c r="OA129" t="str">
        <f t="shared" si="118"/>
        <v>No RI for Comparison</v>
      </c>
      <c r="OB129" s="161" t="str">
        <f t="array" ref="OB129">IF($NL129="No RI Tests","No RI Tests",IF(E129="K","N/A",VLOOKUP(MAX(IF(E129=Lookups!$DF$6:$DF$99,IF(JJ129&gt;=Lookups!$DG$6:$DG$99,Lookups!$DI$6:$DI$99))),Lookups!$DE$104:$DG$108,3,FALSE)))</f>
        <v>1 Limited</v>
      </c>
      <c r="OC129" s="161" t="str">
        <f t="array" ref="OC129">IF($NL129="No RI Tests","No RI Tests",IF(E129="K","N/A",VLOOKUP(MAX(IF(E129=Lookups!$DF$6:$DF$99,IF(NI129&gt;=Lookups!$DG$6:$DG$99,Lookups!$DI$6:$DI$99))),Lookups!$DE$104:$DG$108,3,FALSE)))</f>
        <v>1 Limited</v>
      </c>
      <c r="OD129" s="161" t="str">
        <f t="array" ref="OD129">IF($NL129="No RI Tests","No RI Tests",IF(E129="K","N/A",VLOOKUP(MAX(IF(E129=Lookups!$DF$6:$DF$99,IF(NK129&gt;=Lookups!$DG$6:$DG$99,Lookups!$DI$6:$DI$99))),Lookups!$DE$104:$DG$108,3,FALSE)))</f>
        <v>1 Limited</v>
      </c>
      <c r="OE129" t="str">
        <f t="shared" si="119"/>
        <v>Null</v>
      </c>
      <c r="OF129" t="str">
        <f t="shared" si="120"/>
        <v>Null</v>
      </c>
      <c r="OG129" t="str">
        <f t="shared" si="121"/>
        <v>No RI for Comparison</v>
      </c>
      <c r="OH129" t="str">
        <f t="shared" si="122"/>
        <v>Null</v>
      </c>
      <c r="OI129" t="str">
        <f t="shared" si="123"/>
        <v>Null</v>
      </c>
      <c r="OJ129" t="str">
        <f t="shared" si="124"/>
        <v>Null</v>
      </c>
      <c r="OK129" t="str">
        <f t="shared" si="125"/>
        <v>Null</v>
      </c>
      <c r="OL129" t="str">
        <f t="shared" si="126"/>
        <v>Null</v>
      </c>
      <c r="OM129" t="str">
        <f t="shared" si="127"/>
        <v>Spring Administration</v>
      </c>
      <c r="ON129" t="str">
        <f t="shared" si="128"/>
        <v>Null</v>
      </c>
      <c r="OO129" t="str">
        <f t="shared" si="129"/>
        <v>Spring Administration RI</v>
      </c>
      <c r="OP129" t="str">
        <f ca="1">IF(AND(HR129&lt;&gt;"",JJ129&lt;600),IF(HT129="Advancing","Tier 2","Tier 3"),IF(JI129="","Null",IF(OR(E129="K",E129&lt;3),"FRA Recommended",IF(JJ129&gt;=IF(E129&lt;6,400,600),IF(JJ129&lt;VLOOKUP(E129,Lookups!$AP$3:$AR$16,3,FALSE),"Tier 2","Core"),IF(JJ129&lt;400,IF(RAND()&lt;0.81,"Tier 3","Tier 2"),IF(RAND()&lt;0.51,"Tier 3","Tier 2"))))))</f>
        <v>Tier 3</v>
      </c>
      <c r="OQ129" t="str">
        <f t="shared" si="130"/>
        <v>Average Reading Invt. Under 15 Minutes Long</v>
      </c>
      <c r="OR129" t="str">
        <f t="shared" si="131"/>
        <v>Null</v>
      </c>
      <c r="OS129" t="str">
        <f t="shared" si="132"/>
        <v>Null</v>
      </c>
      <c r="OT129">
        <f t="shared" si="133"/>
        <v>0</v>
      </c>
      <c r="OU129" s="159">
        <f t="shared" si="134"/>
        <v>42509</v>
      </c>
      <c r="OV129" t="str">
        <f t="shared" si="135"/>
        <v>Form 1</v>
      </c>
      <c r="OW129" t="str">
        <f t="shared" si="136"/>
        <v>Developing</v>
      </c>
      <c r="OX129">
        <f t="shared" si="137"/>
        <v>47</v>
      </c>
      <c r="OY129">
        <f t="shared" si="138"/>
        <v>17</v>
      </c>
      <c r="OZ129">
        <f t="shared" si="139"/>
        <v>0</v>
      </c>
      <c r="PA129" s="159">
        <f t="shared" si="140"/>
        <v>42509</v>
      </c>
      <c r="PB129" t="str">
        <f t="shared" si="141"/>
        <v>Form 1</v>
      </c>
      <c r="PC129" t="str">
        <f t="shared" si="142"/>
        <v>Developing</v>
      </c>
      <c r="PD129">
        <f t="shared" si="143"/>
        <v>47</v>
      </c>
      <c r="PE129">
        <f t="shared" si="144"/>
        <v>17</v>
      </c>
      <c r="PF129">
        <f t="shared" si="145"/>
        <v>0</v>
      </c>
      <c r="PG129" t="str">
        <f t="shared" si="146"/>
        <v>Lone PI Test</v>
      </c>
      <c r="PH129">
        <f t="shared" si="147"/>
        <v>0</v>
      </c>
      <c r="PI129">
        <f t="shared" si="148"/>
        <v>1</v>
      </c>
      <c r="PJ129">
        <f t="shared" si="149"/>
        <v>47</v>
      </c>
      <c r="PK129">
        <f>IF(HR129="","Null",IF(E129&lt;3,"Null",IF(HU129=0,0,IF(HS129="Form 1",VLOOKUP(HU129,Lookups!$BE$3:$BP$63,E129,FALSE),IF(HS129="Form 2",VLOOKUP(HU129,Lookups!$BE$67:$BP$127,E129,FALSE),VLOOKUP(HU129,Lookups!$BE$130:$BP$190,E129,FALSE))))))</f>
        <v>67</v>
      </c>
      <c r="PL129" t="str">
        <f t="shared" si="150"/>
        <v>Null</v>
      </c>
      <c r="PM129" t="str">
        <f>IF($PH129=0,"Null",IF(E129&lt;3,"Null",IF(OX129=0,0,IF(OV129="Form 1",VLOOKUP(OX129,Lookups!$BE$3:$BP$63,E129,FALSE),IF(OV129="Form 2",VLOOKUP(OX129,Lookups!$BE$67:$BP$127,E129,FALSE),VLOOKUP(OX129,Lookups!$BE$130:$BP$190,E129,FALSE))))))</f>
        <v>Null</v>
      </c>
      <c r="PN129" t="str">
        <f t="shared" si="151"/>
        <v>Null</v>
      </c>
      <c r="PO129" t="str">
        <f t="shared" si="152"/>
        <v>Null</v>
      </c>
      <c r="PP129">
        <f t="shared" si="153"/>
        <v>17</v>
      </c>
      <c r="PQ129">
        <f>IF(HR129="","Null",IF(E129&lt;3,"Null",IF(HV129=0,0,IF(HS129="Form 1",VLOOKUP(HV129,Lookups!$BR$3:$CC$63,E129,FALSE),IF(HS129="Form 2",VLOOKUP(HV129,Lookups!$BR$67:$CC$127,E129,FALSE),VLOOKUP(HV129,Lookups!$BR$130:$CC$190,E129,FALSE))))))</f>
        <v>80</v>
      </c>
      <c r="PR129" t="str">
        <f t="shared" si="154"/>
        <v>Null</v>
      </c>
      <c r="PS129">
        <f>IF(HR129="","Null",IF(E129&lt;3,"Null",IF(OY129=0,0,IF(OW129="Form 1",VLOOKUP(OY129,Lookups!$BR$3:$CC$63,E129,FALSE),IF(OW129="Form 2",VLOOKUP(OY129,Lookups!$BR$67:$CC$127,E129,FALSE),VLOOKUP(OY129,Lookups!$BR$130:$CC$190,E129,FALSE))))))</f>
        <v>69</v>
      </c>
      <c r="PT129" t="str">
        <f t="shared" si="155"/>
        <v>Null</v>
      </c>
      <c r="PU129" t="str">
        <f t="shared" si="156"/>
        <v>Null</v>
      </c>
      <c r="PV129">
        <f t="shared" si="157"/>
        <v>0</v>
      </c>
      <c r="PW129" t="str">
        <f t="shared" si="158"/>
        <v>Spring PI Administration</v>
      </c>
      <c r="PX129">
        <f t="shared" si="159"/>
        <v>0</v>
      </c>
      <c r="PY129">
        <f t="shared" si="160"/>
        <v>0</v>
      </c>
      <c r="PZ129" t="str">
        <f t="shared" si="161"/>
        <v>Null</v>
      </c>
      <c r="QA129" t="str">
        <f t="shared" si="162"/>
        <v>Null</v>
      </c>
      <c r="QB129" t="str">
        <f t="shared" si="163"/>
        <v>Null</v>
      </c>
      <c r="QC129" t="str">
        <f>IF($MS129="System 44 Record",IF(BQ129&lt;MEDIAN(Directions!$F$3,Directions!$F$6),"Mid-Year Exited Student","Full Year Participant")&amp;IF(BP129&lt;Directions!$F$3,", Started Prior Year",", Started This Year"),"Null")</f>
        <v>Null</v>
      </c>
      <c r="QD129" t="str">
        <f t="shared" si="164"/>
        <v>Null</v>
      </c>
      <c r="QE129">
        <f t="shared" si="165"/>
        <v>0</v>
      </c>
      <c r="QF129">
        <f t="shared" si="166"/>
        <v>0</v>
      </c>
      <c r="QG129">
        <f t="shared" si="167"/>
        <v>0</v>
      </c>
      <c r="QH129">
        <f t="shared" si="168"/>
        <v>0</v>
      </c>
      <c r="QI129">
        <f t="shared" si="169"/>
        <v>0</v>
      </c>
      <c r="QJ129" t="str">
        <f t="shared" si="170"/>
        <v>Used None</v>
      </c>
      <c r="QK129" t="str">
        <f t="shared" si="171"/>
        <v>Null</v>
      </c>
      <c r="QL129" t="str">
        <f t="shared" si="172"/>
        <v>Null</v>
      </c>
      <c r="QM129" t="str">
        <f>IF($MS129="READ 180 Record",IF(AQ129="","Null",VLOOKUP(JJ129,Lookups!$DX$3:$EB$2054,AN129+1,FALSE)),"Null")</f>
        <v>Null</v>
      </c>
      <c r="QN129" t="str">
        <f t="shared" si="173"/>
        <v>Null</v>
      </c>
    </row>
    <row r="130" spans="1:456" x14ac:dyDescent="0.25">
      <c r="A130" s="161" t="s">
        <v>1447</v>
      </c>
      <c r="B130" s="161" t="s">
        <v>1447</v>
      </c>
      <c r="C130" s="161" t="s">
        <v>1447</v>
      </c>
      <c r="D130" s="161" t="s">
        <v>1447</v>
      </c>
      <c r="E130" s="161">
        <v>4</v>
      </c>
      <c r="F130" s="161" t="s">
        <v>1447</v>
      </c>
      <c r="G130" s="161" t="s">
        <v>875</v>
      </c>
      <c r="H130" s="161" t="s">
        <v>876</v>
      </c>
      <c r="I130" s="161">
        <v>151</v>
      </c>
      <c r="J130" s="159">
        <v>42500</v>
      </c>
      <c r="K130" s="161">
        <v>0</v>
      </c>
      <c r="L130" s="161">
        <v>0</v>
      </c>
      <c r="M130" s="161">
        <v>0</v>
      </c>
      <c r="N130" s="161">
        <v>0</v>
      </c>
      <c r="O130" s="161">
        <v>0</v>
      </c>
      <c r="P130" s="161">
        <v>0</v>
      </c>
      <c r="Q130" s="161">
        <v>0</v>
      </c>
      <c r="R130" s="161">
        <v>0</v>
      </c>
      <c r="S130" s="161">
        <v>0</v>
      </c>
      <c r="T130" s="161">
        <v>0</v>
      </c>
      <c r="U130" s="161">
        <v>0</v>
      </c>
      <c r="V130" s="161">
        <v>0</v>
      </c>
      <c r="W130" s="161">
        <v>0</v>
      </c>
      <c r="X130" s="161">
        <v>0</v>
      </c>
      <c r="AB130" s="161" t="s">
        <v>242</v>
      </c>
      <c r="AC130" s="161" t="s">
        <v>242</v>
      </c>
      <c r="AD130" s="161" t="s">
        <v>242</v>
      </c>
      <c r="AE130" s="161" t="s">
        <v>242</v>
      </c>
      <c r="AF130" s="161" t="s">
        <v>241</v>
      </c>
      <c r="AG130" s="161" t="s">
        <v>241</v>
      </c>
      <c r="AH130" s="161" t="s">
        <v>242</v>
      </c>
      <c r="AI130" s="161">
        <v>20150801</v>
      </c>
      <c r="AJ130" s="161">
        <v>20160525</v>
      </c>
      <c r="AK130" s="161" t="s">
        <v>869</v>
      </c>
      <c r="AL130" t="s">
        <v>1078</v>
      </c>
      <c r="BN130" t="s">
        <v>1076</v>
      </c>
      <c r="BO130" t="s">
        <v>876</v>
      </c>
      <c r="BP130" s="159">
        <v>42265</v>
      </c>
      <c r="BQ130" s="159">
        <v>42486</v>
      </c>
      <c r="BR130" t="s">
        <v>877</v>
      </c>
      <c r="BS130">
        <v>151</v>
      </c>
      <c r="BT130" s="159">
        <v>42486</v>
      </c>
      <c r="BU130">
        <v>4</v>
      </c>
      <c r="BV130">
        <v>3</v>
      </c>
      <c r="BW130">
        <v>26</v>
      </c>
      <c r="BX130">
        <v>53</v>
      </c>
      <c r="BY130">
        <v>722</v>
      </c>
      <c r="BZ130">
        <v>743</v>
      </c>
      <c r="CA130">
        <v>0</v>
      </c>
      <c r="CB130">
        <v>17</v>
      </c>
      <c r="CC130">
        <v>28</v>
      </c>
      <c r="CD130">
        <v>89</v>
      </c>
      <c r="CE130">
        <v>90</v>
      </c>
      <c r="CF130">
        <v>96</v>
      </c>
      <c r="CG130">
        <v>97</v>
      </c>
      <c r="CH130">
        <v>90</v>
      </c>
      <c r="CI130">
        <v>3163</v>
      </c>
      <c r="CJ130">
        <v>2.12</v>
      </c>
      <c r="CK130">
        <v>4</v>
      </c>
      <c r="CL130">
        <v>2</v>
      </c>
      <c r="ET130" s="161">
        <v>0</v>
      </c>
      <c r="EU130" s="161">
        <v>0</v>
      </c>
      <c r="EV130" s="161">
        <v>0</v>
      </c>
      <c r="EW130" s="161">
        <v>0</v>
      </c>
      <c r="EX130" s="161">
        <v>0</v>
      </c>
      <c r="EY130" s="161">
        <v>0</v>
      </c>
      <c r="EZ130" s="161">
        <v>0</v>
      </c>
      <c r="FA130" s="161">
        <v>0</v>
      </c>
      <c r="FB130" s="161">
        <v>0</v>
      </c>
      <c r="FC130" s="161">
        <v>0</v>
      </c>
      <c r="FD130" s="161">
        <v>0</v>
      </c>
      <c r="FE130" s="161">
        <v>0</v>
      </c>
      <c r="HN130" s="161" t="s">
        <v>876</v>
      </c>
      <c r="HO130" s="159">
        <v>42244</v>
      </c>
      <c r="HP130" s="159">
        <v>42500</v>
      </c>
      <c r="HQ130" s="161">
        <v>3</v>
      </c>
      <c r="HR130" s="159">
        <v>42244</v>
      </c>
      <c r="HS130" s="161" t="s">
        <v>872</v>
      </c>
      <c r="HT130" s="161" t="s">
        <v>878</v>
      </c>
      <c r="HU130" s="161">
        <v>34</v>
      </c>
      <c r="HV130" s="161">
        <v>8</v>
      </c>
      <c r="HW130" s="161">
        <v>0</v>
      </c>
      <c r="HX130" s="159">
        <v>42345</v>
      </c>
      <c r="HY130" s="161" t="s">
        <v>874</v>
      </c>
      <c r="HZ130" s="161" t="s">
        <v>873</v>
      </c>
      <c r="IA130" s="161">
        <v>26</v>
      </c>
      <c r="IB130" s="161">
        <v>11</v>
      </c>
      <c r="IC130" s="161">
        <v>0</v>
      </c>
      <c r="ID130" s="159">
        <v>42500</v>
      </c>
      <c r="IE130" s="161" t="s">
        <v>879</v>
      </c>
      <c r="IF130" s="161" t="s">
        <v>906</v>
      </c>
      <c r="IG130" s="161">
        <v>28</v>
      </c>
      <c r="IH130" s="161">
        <v>10</v>
      </c>
      <c r="II130" s="161">
        <v>0</v>
      </c>
      <c r="JB130" s="161" t="s">
        <v>876</v>
      </c>
      <c r="JC130" s="161">
        <v>5</v>
      </c>
      <c r="JD130" s="161">
        <v>3</v>
      </c>
      <c r="JE130" s="161">
        <v>3</v>
      </c>
      <c r="JF130" s="161">
        <v>1143</v>
      </c>
      <c r="JG130" s="159">
        <v>42500</v>
      </c>
      <c r="JH130" s="161">
        <v>151</v>
      </c>
      <c r="JI130" s="159">
        <v>42247</v>
      </c>
      <c r="JJ130" s="161">
        <v>154</v>
      </c>
      <c r="JK130" s="161">
        <v>14</v>
      </c>
      <c r="JL130" s="159">
        <v>42345</v>
      </c>
      <c r="JM130" s="161">
        <v>7</v>
      </c>
      <c r="JN130" s="161">
        <v>10</v>
      </c>
      <c r="JO130" s="159">
        <v>42500</v>
      </c>
      <c r="JP130" s="161">
        <v>151</v>
      </c>
      <c r="JQ130" s="161">
        <v>12</v>
      </c>
      <c r="MN130" t="str">
        <f t="shared" ref="MN130:MN193" si="174">AB130&amp;AD130&amp;AE130&amp;AF130&amp;AG130&amp;AH130</f>
        <v>NoNoNoYesYesNo</v>
      </c>
      <c r="MO130" t="str">
        <f>IF(AND(MN130="NoNoNoNoNoNo",JI130=""),"No Programs",VLOOKUP(MN130,Lookups!$DA$4:$DB$67,2,FALSE))</f>
        <v>System 44 Only</v>
      </c>
      <c r="MP130">
        <f t="shared" ref="MP130:MP193" si="175">IFERROR(AQ130/(AQ130+BX130),0)</f>
        <v>0</v>
      </c>
      <c r="MQ130" t="str">
        <f t="shared" ref="MQ130:MQ193" si="176">IF(SUM(AQ130,BX130,LD130)=0,IF(JG130="","No Program Use","RI User"),IF(LD130&gt;0,"xSkills User",IF(MP130&lt;0.667,"System 44 User","READ 180 User")))</f>
        <v>System 44 User</v>
      </c>
      <c r="MR130" t="str">
        <f>Directions!$D$3</f>
        <v>Usage</v>
      </c>
      <c r="MS130" t="str">
        <f>VLOOKUP(MQ130,Lookups!$CU$71:$CV$80,2,FALSE)</f>
        <v>System 44 Record</v>
      </c>
      <c r="MT130">
        <f t="shared" ref="MT130:MT193" si="177">IF(OR(AND(MS130="READ 180 Record",JI130&lt;&gt;""),AND(MS130="Expert 21 Record",JI130&lt;&gt;""),AND(MS130="RI Record",JI130&lt;&gt;"")),1,IF(AND(MS130="System 44 Record",HR130&lt;&gt;""),1,0))</f>
        <v>1</v>
      </c>
      <c r="MU130">
        <f t="shared" ref="MU130:MU193" si="178">IF(MT130=0,0,IF(OR(AND(MS130="READ 180 Record",AQ130&gt;19),AND(MS130="Expert 21 Record",AH130="Yes"),AND(MS130="RI Record",JI130&lt;&gt;"")),1,IF(AND(MS130="System 44 Record",BX130&gt;19),1,0)))</f>
        <v>1</v>
      </c>
      <c r="MV130">
        <f t="shared" ref="MV130:MV193" si="179">IF(MU130=0,0,IF(OR(AND(MS130="READ 180 Record",JL130&lt;&gt;""),AND(MS130="Expert 21 Record",JL130&lt;&gt;""),AND(MS130="RI Record",JL130&lt;&gt;"")),1,IF(AND(MS130="System 44 Record",HX130&lt;&gt;""),1,0)))</f>
        <v>1</v>
      </c>
      <c r="MW130">
        <f t="shared" ref="MW130:MW193" si="180">IF(MV130=0,0,IF(MX130&lt;8,0,1))</f>
        <v>1</v>
      </c>
      <c r="MX130">
        <f t="shared" ref="MX130:MX193" si="181">IFERROR(IF(MS130="System 44 Record",(HP130-HR130)/7,(NH130-JI130)/7),0)</f>
        <v>36.571428571428569</v>
      </c>
      <c r="MY130" t="str">
        <f t="shared" ref="MY130:MY193" si="182">IF(SUM(K130:X130)=0+COUNTA(Y130:AA130),"Not Used",IF(SUM(K130:X130)+COUNTA(Y130:AA130)=1,"Unlikely",IF(SUM(K130:X130)+COUNTA(Y130:AA130)=2,"Probable","Definite")))</f>
        <v>Not Used</v>
      </c>
      <c r="MZ130">
        <f t="shared" ref="MZ130:MZ193" si="183">SUM(K130:O130)+IF(SUM(P130:Q130)&gt;0,1,0)+IF(SUM(R130:X130)&gt;0,1,0)+COUNTA(Y130:AA130)</f>
        <v>0</v>
      </c>
      <c r="NA130" t="str">
        <f t="shared" ref="NA130:NA193" si="184">IF(OR(SUM(P130:Q130)=2,SUM(P130:Q130)=0),"Not Available",IF(P130=1,"Female","Male"))</f>
        <v>Not Available</v>
      </c>
      <c r="NB130" t="str">
        <f t="shared" ref="NB130:NB193" si="185">IF(SUM(R130:X130)=0,"Not Available",IF(OR(SUM(R130:W130)&gt;1,X130=1),"Multiple Races",IF(R130=1,"Alaska-Native American",IF(S130=1,"Asian",IF(T130=1,"African American",IF(U130=1,"Hispanic",IF(V130=1,"Pacific Islander","Caucasian")))))))</f>
        <v>Not Available</v>
      </c>
      <c r="NC130" t="str">
        <f t="shared" ref="NC130:NC193" si="186">IF($MY130="Not Used","4 Not Indicated",IF(K130=1,"1 Economically Disadvantaged",IF($MY130="Unlikely","3 May Not Be ED","2 Not Economically Disadvantaged")))</f>
        <v>4 Not Indicated</v>
      </c>
      <c r="ND130" t="str">
        <f t="shared" ref="ND130:ND193" si="187">IF($MY130="Not Used","4 Not Indicated",IF(L130=1,"1 Gifted and Talented",IF($MY130="Unlikely","3 May Not Be Gifted","2 Not Gifted and Talented")))</f>
        <v>4 Not Indicated</v>
      </c>
      <c r="NE130" t="str">
        <f t="shared" ref="NE130:NE193" si="188">IF($MY130="Not Used","4 Not Indicated",IF(M130=1,"1 Limited English Proficient",IF($MY130="Unlikely","3 May Not Be LEP","2 Not Limited English Proficient")))</f>
        <v>4 Not Indicated</v>
      </c>
      <c r="NF130" t="str">
        <f t="shared" ref="NF130:NF193" si="189">IF($MY130="Not Used","4 Not Indicated",IF(N130=1,"1 Migrant Student",IF($MY130="Unlikely","3 May Not Be Migrant","2 Not Migrant Student")))</f>
        <v>4 Not Indicated</v>
      </c>
      <c r="NG130" t="str">
        <f t="shared" ref="NG130:NG193" si="190">IF($MY130="Not Used","4 Not Indicated",IF(O130=1,"1 SPED",IF($MY130="Unlikely","3 May Not Be SPED","2 GENED")))</f>
        <v>4 Not Indicated</v>
      </c>
      <c r="NH130" s="159">
        <f t="shared" ref="NH130:NH193" si="191">IF(JI130="","Null",MAX(JI130,JL130,JO130,JR130,JU130,JX130,KA130,KD130,KG130,KJ130,KM130,KP130,KS130,KV130,KY130))</f>
        <v>42500</v>
      </c>
      <c r="NI130">
        <f t="shared" ref="NI130:NI193" si="192">IF(JI130="","Null",IF(NH130=KY130,KZ130,IF(NH130=KV130,KW130,IF(NH130=KS130,KT130,IF(NH130=KP130,KQ130,IF(NH130=KM130,KN130,IF(NH130=KJ130,KK130,IF(NH130=KG130,KH130,IF(NH130=KD130,KE130,IF(NH130=KA130,KB130,IF(NH130=JX130,JY130,IF(NH130=JU130,JV130,IF(NH130=JR130,JS130,IF(NH130=JO130,JP130,IF(NH130=JL130,JM130,JJ130)))))))))))))))</f>
        <v>151</v>
      </c>
      <c r="NJ130" s="159">
        <f t="shared" ref="NJ130:NJ193" si="193">IF(JI130="","Null",IF(NK130=KZ130,KY130,IF(NK130=KW130,KV130,IF(NK130=KT130,KS130,IF(NK130=KQ130,KP130,IF(NK130=KN130,KM130,IF(NK130=KK130,KJ130,IF(NK130=KH130,KG130,IF(NK130=KE130,KD130,IF(NK130=KB130,KA130,IF(NK130=JY130,JX130,IF(NK130=JV130,JU130,IF(NK130=JS130,JR130,IF(NK130=JP130,JO130,IF(NK130=JM130,JL130,JI130)))))))))))))))</f>
        <v>42247</v>
      </c>
      <c r="NK130">
        <f t="shared" ref="NK130:NK193" si="194">IF(JI130="","Null",MAX(JJ130,JM130,JP130,JS130,JV130,JY130,KB130,KE130,KH130,KK130,KN130,KQ130,KT130,KW130,KZ130))</f>
        <v>154</v>
      </c>
      <c r="NL130">
        <f t="shared" ref="NL130:NL193" si="195">IF(JI130="","No RI Tests",IF(JL130="","Lone RI Test",(NH130-JI130)/7))</f>
        <v>36.142857142857146</v>
      </c>
      <c r="NM130">
        <f t="shared" ref="NM130:NM193" si="196">IF(OR($NL130="No RI Tests",$NL130="Lone RI Test"),0,IF(NL130&lt;8,0,1))</f>
        <v>1</v>
      </c>
      <c r="NN130">
        <f>IF(OR(E130="PK",E130="K",JJ130=""),"Null",INDEX(Lookups!$EZ$4:$FW$18,MATCH($JJ130,Lookups!$EY$4:$EY$18,1),MATCH($E130,Lookups!$EZ$3:$FW$3,0)))</f>
        <v>245</v>
      </c>
      <c r="NO130">
        <f>IF(OR(E130="PK",E130="K",JJ130=""),"Null",INDEX(Lookups!$EZ$4:$FW$18,MATCH($JJ130,Lookups!$EY$4:$EY$18,1),MATCH($E130,Lookups!$EZ$3:$FW$3,0) + 1))</f>
        <v>345</v>
      </c>
      <c r="NP130">
        <f t="shared" ref="NP130:NP193" si="197">IF(NN130="Null","Null",NN130*2)</f>
        <v>490</v>
      </c>
      <c r="NQ130" t="str">
        <f t="shared" ref="NQ130:NQ193" si="198">IF(NL130="No RI Tests","Null",IF(JJ130&lt;IF(E130&lt;6,400,600),"PI is Recommended","No PI Needed"))</f>
        <v>PI is Recommended</v>
      </c>
      <c r="NR130" t="str">
        <f t="shared" ref="NR130:NR193" si="199">IF(NL130="No RI Tests","Null",IF(NK130&lt;IF(E130&lt;6,400,600),"PI is Recommended","No PI Needed"))</f>
        <v>PI is Recommended</v>
      </c>
      <c r="NS130" t="str">
        <f t="shared" ref="NS130:NS193" si="200">IF($NL130="No RI Tests","No RI Tests",IF(JJ130&lt;200,"BR to 199L",IF(JJ130&lt;400,"200L to 399L",IF(JJ130&lt;600,"400L to 599L",IF(JJ130&lt;800,"600L to 799L",IF(JJ130&lt;1000,"800L to 999L",IF(JJ130&lt;1200,"1000L to 1199L","1200L or More")))))))</f>
        <v>BR to 199L</v>
      </c>
      <c r="NT130" t="str">
        <f t="shared" ref="NT130:NT193" si="201">IF($NL130="No RI Tests","No RI Tests",IF(NI130&lt;200,"BR to 199L",IF(NI130&lt;400,"200L to 399L",IF(NI130&lt;600,"400L to 599L",IF(NI130&lt;800,"600L to 799L",IF(NI130&lt;1000,"800L to 999L",IF(NI130&lt;1200,"1000L to 1199L","1200L or More")))))))</f>
        <v>BR to 199L</v>
      </c>
      <c r="NU130" t="str">
        <f t="shared" ref="NU130:NU193" si="202">IF($NL130="No RI Tests","No RI Tests",IF(NK130&lt;200,"BR to 199L",IF(NK130&lt;400,"200L to 399L",IF(NK130&lt;600,"400L to 599L",IF(NK130&lt;800,"600L to 799L",IF(NK130&lt;1000,"800L to 999L",IF(NK130&lt;1200,"1000L to 1199L","1200L or More")))))))</f>
        <v>BR to 199L</v>
      </c>
      <c r="NV130" s="183" t="str">
        <f t="array" ref="NV130">IF($NL130="No RI Tests","No RI Tests",VLOOKUP(IF(AND(E130="K",JJ130&lt;280),3,IF(AND(E130="K",JJ130&gt;=280),4,MAX(IF(E130=Lookups!$DF$6:$DF$99,IF(JJ130&gt;=Lookups!$DG$6:$DG$99,Lookups!$DH$6:$DH$99))))),Lookups!$DE$104:$DG$108,2,FALSE))</f>
        <v>1 Below Basic</v>
      </c>
      <c r="NW130" s="161" t="str">
        <f t="array" ref="NW130">IF($NL130="No RI Tests","No RI Tests",VLOOKUP(IF(AND(E130="K",JH130&lt;280),3,IF(AND(E130="K",JH130&gt;=280),4,MAX(IF(E130=Lookups!$DF$6:$DF$99,IF(NI130&gt;=Lookups!$DG$6:$DG$99,Lookups!$DH$6:$DH$99))))),Lookups!$DE$104:$DG$108,2,FALSE))</f>
        <v>1 Below Basic</v>
      </c>
      <c r="NX130" s="161" t="str">
        <f t="array" ref="NX130">IF($NL130="No RI Tests","No RI Tests",VLOOKUP(IF(AND(E130="K",NK130&lt;280),3,IF(AND(E130="K",NK130&gt;=280),4,MAX(IF(E130=Lookups!$DF$6:$DF$99,IF(NK130&gt;=Lookups!$DG$6:$DG$99,Lookups!$DH$6:$DH$99))))),Lookups!$DE$104:$DG$108,2,FALSE))</f>
        <v>1 Below Basic</v>
      </c>
      <c r="NY130">
        <f t="shared" ref="NY130:NY193" si="203">IF(NM130=0,"Null",IF(NV130=NW130,1,0))</f>
        <v>1</v>
      </c>
      <c r="NZ130">
        <f t="shared" ref="NZ130:NZ193" si="204">IF(NM130=0,"Null",IF(NV130="4 Advanced",0,IF(NV130=NW130,0,IF(OR(AND(NV130="2 Basic",NW130="1 Below Basic"),AND(NV130="3 Proficient",NW130="1 Below Basic"),AND(NV130="3 Proficient",NW130="2 Basic")),0,1))))</f>
        <v>0</v>
      </c>
      <c r="OA130" t="str">
        <f t="shared" ref="OA130:OA193" si="205">IF(NM130=0,"No RI for Comparison",IF(NY130=1,"Maintained Performance Level",IF(NZ130=1,"Improved Performance Level","Lowered Performance Level")))</f>
        <v>Maintained Performance Level</v>
      </c>
      <c r="OB130" s="161" t="str">
        <f t="array" ref="OB130">IF($NL130="No RI Tests","No RI Tests",IF(E130="K","N/A",VLOOKUP(MAX(IF(E130=Lookups!$DF$6:$DF$99,IF(JJ130&gt;=Lookups!$DG$6:$DG$99,Lookups!$DI$6:$DI$99))),Lookups!$DE$104:$DG$108,3,FALSE)))</f>
        <v>1 Limited</v>
      </c>
      <c r="OC130" s="161" t="str">
        <f t="array" ref="OC130">IF($NL130="No RI Tests","No RI Tests",IF(E130="K","N/A",VLOOKUP(MAX(IF(E130=Lookups!$DF$6:$DF$99,IF(NI130&gt;=Lookups!$DG$6:$DG$99,Lookups!$DI$6:$DI$99))),Lookups!$DE$104:$DG$108,3,FALSE)))</f>
        <v>1 Limited</v>
      </c>
      <c r="OD130" s="161" t="str">
        <f t="array" ref="OD130">IF($NL130="No RI Tests","No RI Tests",IF(E130="K","N/A",VLOOKUP(MAX(IF(E130=Lookups!$DF$6:$DF$99,IF(NK130&gt;=Lookups!$DG$6:$DG$99,Lookups!$DI$6:$DI$99))),Lookups!$DE$104:$DG$108,3,FALSE)))</f>
        <v>1 Limited</v>
      </c>
      <c r="OE130">
        <f t="shared" ref="OE130:OE193" si="206">IF(NM130=0,"Null",IF(OB130=OC130,1,0))</f>
        <v>1</v>
      </c>
      <c r="OF130">
        <f t="shared" ref="OF130:OF193" si="207">IF(NM130=0,"Null",IF(OB130="5 Superior",0,IF(OC130="1 Limited",0,IF(OB130=OC130,0,IF(OR(AND(OB130="3 Sufficient",OC130="2 Partial"),AND(OB130="4 Solid",OC130="2 Partial"),AND(OB130="4 Solid",OC130="3 Sufficient")),0,1)))))</f>
        <v>0</v>
      </c>
      <c r="OG130" t="str">
        <f t="shared" ref="OG130:OG193" si="208">IF(NM130=0,"No RI for Comparison",IF(OE130=1,"Maintained Performance Level",IF(OF130=1,"Improved Performance Level","Lowered Performance Level")))</f>
        <v>Maintained Performance Level</v>
      </c>
      <c r="OH130">
        <f t="shared" ref="OH130:OH193" si="209">IF(NM130=0,"Null",NI130-JJ130)</f>
        <v>-3</v>
      </c>
      <c r="OI130">
        <f t="shared" ref="OI130:OI193" si="210">IF(NM130=0,"Null",IF(OH130&gt;0,1,0))</f>
        <v>0</v>
      </c>
      <c r="OJ130">
        <f t="shared" ref="OJ130:OJ193" si="211">IF(NM130=0,"Null",IF(OH130&lt;NN130,0,1))</f>
        <v>0</v>
      </c>
      <c r="OK130">
        <f t="shared" ref="OK130:OK193" si="212">IF(NM130=0,"Null",IF(OH130&lt;2*NN130,0,1))</f>
        <v>0</v>
      </c>
      <c r="OL130">
        <f t="shared" ref="OL130:OL193" si="213">IF(NM130=0,"Null",MIN(6,IF(AND(OH130&gt;-1,NN130=0),1,IFERROR(OH130/AVERAGE(NN130,NO130),0))))</f>
        <v>-1.0169491525423728E-2</v>
      </c>
      <c r="OM130" t="str">
        <f t="shared" ref="OM130:OM193" si="214">IF(JI130="","Null",IF(OR(MONTH(JI130)=8,MONTH(JI130)=9,MONTH(JI130)=10),"Fall Administration",IF(OR(MONTH(JI130)=4,MONTH(JI130)=5,MONTH(JI130)=6,MONTH(JI130)=7),"Spring Administration","Winter Administration")))</f>
        <v>Fall Administration</v>
      </c>
      <c r="ON130" t="str">
        <f t="shared" ref="ON130:ON193" si="215">IF(NM130=0,"Null",IF(OR(MONTH(NI130)=8,MONTH(NI130)=9,MONTH(NI130)=10),"Fall Administration",IF(OR(MONTH(NI130)=4,MONTH(NI130)=5,MONTH(NI130)=6,MONTH(NI130)=7),"Spring Administration","Winter Administration")))</f>
        <v>Spring Administration</v>
      </c>
      <c r="OO130" t="str">
        <f t="shared" ref="OO130:OO193" si="216">IF(NM130=0,OM130&amp;" RI",IF(OM130=ON130,OM130&amp;" RI",IF(OM130="Winter Administration","Winter to Spring RI",IF(ON130="Winter Administration","Fall to Winter RI","Fall to Spring-Full Year RI"))))</f>
        <v>Fall to Spring-Full Year RI</v>
      </c>
      <c r="OP130" t="str">
        <f ca="1">IF(AND(HR130&lt;&gt;"",JJ130&lt;600),IF(HT130="Advancing","Tier 2","Tier 3"),IF(JI130="","Null",IF(OR(E130="K",E130&lt;3),"FRA Recommended",IF(JJ130&gt;=IF(E130&lt;6,400,600),IF(JJ130&lt;VLOOKUP(E130,Lookups!$AP$3:$AR$16,3,FALSE),"Tier 2","Core"),IF(JJ130&lt;400,IF(RAND()&lt;0.81,"Tier 3","Tier 2"),IF(RAND()&lt;0.51,"Tier 3","Tier 2"))))))</f>
        <v>Tier 3</v>
      </c>
      <c r="OQ130" t="str">
        <f t="shared" ref="OQ130:OQ193" si="217">IF(JI130="","Null",IF(AVERAGE(JK130,JN130,JQ130,JT130,JW130,JZ130,KC130,KF130,KI130,KL130,KO130,KR130,KU130,KX130,LA130)&lt;15,"Average Reading Invt. Under 15 Minutes Long","Average Reading Invt. at Least 15 Minutes Long"))</f>
        <v>Average Reading Invt. Under 15 Minutes Long</v>
      </c>
      <c r="OR130">
        <f t="shared" ref="OR130:OR193" si="218">IF(OH130="Null","Null",IF(OH130&gt;=-100,0,1))</f>
        <v>0</v>
      </c>
      <c r="OS130" t="str">
        <f t="shared" ref="OS130:OS193" si="219">IF(MS130="READ 180 Record",IF(AND(JJ130&gt;=100,AQ130&gt;=20,OL130&gt;=1,OL130&lt;=4,AP130&gt;=1),1,0),"Null")</f>
        <v>Null</v>
      </c>
      <c r="OT130">
        <f t="shared" ref="OT130:OT193" si="220">IF(JI130="","No RI Tests",MAX(JJ130,JM130,JP130,JS130,JV130,JY130,KB130,KE130,KH130,KK130,KN130,KQ130,KT130,KW130,KZ130)-MIN(JJ130,JM130,JP130,JS130,JV130,JY130,KB130,KE130,KH130,KK130,KN130,KQ130,KT130,KW130,KZ130))</f>
        <v>147</v>
      </c>
      <c r="OU130" s="159">
        <f t="shared" ref="OU130:OU193" si="221">IF(HR130="","No PI Tests",IF(IV130="",IF(IP130="",IF(IJ130="",IF(ID130="",IF(HX130="",HR130,HX130),ID130),IJ130),IP130),IV130))</f>
        <v>42500</v>
      </c>
      <c r="OV130" t="str">
        <f t="shared" ref="OV130:OV193" si="222">IF(HR130="","No PI Tests",INDEX(HR130:JA130,MATCH(HP130,HR130:JA130,0)+1))</f>
        <v>Form 3</v>
      </c>
      <c r="OW130" t="str">
        <f t="shared" ref="OW130:OW193" si="223">IFERROR(INDEX(HR130:JA130,MATCH(OU130,HR130:JA130,0)+2),"No PI Tests")</f>
        <v>Pre-Decoder</v>
      </c>
      <c r="OX130">
        <f t="shared" ref="OX130:OX193" si="224">IF(HR130="","No PI Tests",IFERROR(VLOOKUP(OU130,IV130:JA130,4,FALSE),IFERROR(VLOOKUP(OU130,IP130:IU130,4,FALSE),IFERROR(VLOOKUP(OU130,IJ130:IO130,4,FALSE),IFERROR(VLOOKUP(OU130,ID130:II130,4,FALSE),IFERROR(VLOOKUP(OU130,HX130:IC130,4,FALSE),HU130))))))</f>
        <v>28</v>
      </c>
      <c r="OY130">
        <f t="shared" ref="OY130:OY193" si="225">IF(HR130="","No PI Tests",IFERROR(VLOOKUP(OU130,IV130:JA130,5,FALSE),IFERROR(VLOOKUP(OU130,IP130:IU130,5,FALSE),IFERROR(VLOOKUP(OU130,IJ130:IO130,5,FALSE),IFERROR(VLOOKUP(OU130,ID130:II130,5,FALSE),IFERROR(VLOOKUP(OU130,HX130:IC130,5,FALSE),HV130))))))</f>
        <v>10</v>
      </c>
      <c r="OZ130">
        <f t="shared" ref="OZ130:OZ193" si="226">IF(HR130="","No PI Tests",IFERROR(VLOOKUP(OU130,IV130:JA130,6,FALSE),IFERROR(VLOOKUP(OU130,IP130:IU130,6,FALSE),IFERROR(VLOOKUP(OU130,IJ130:IO130,6,FALSE),IFERROR(VLOOKUP(OU130,ID130:II130,6,FALSE),IFERROR(VLOOKUP(OU130,HX130:IC130,6,FALSE),HW130))))))</f>
        <v>0</v>
      </c>
      <c r="PA130" s="159">
        <f t="shared" ref="PA130:PA193" si="227">IF(HR130="","No PI Tests",IF(PE130=IZ130,IV130,IF(PE130=IT130,IP130,IF(PE130=IN130,IJ130,IF(PE130=IH130,ID130,IF(PE130=IB130,HX130,HR130))))))</f>
        <v>42345</v>
      </c>
      <c r="PB130" t="str">
        <f t="shared" ref="PB130:PB193" si="228">IF(HR130="","No PI Tests",IF(PE130=IZ130,IW130,IF(PE130=IT130,IQ130,IF(PE130=IN130,IK130,IF(PE130=IH130,IE130,IF(PE130=IB130,HY130,HS130))))))</f>
        <v>Form 2</v>
      </c>
      <c r="PC130" t="str">
        <f t="shared" ref="PC130:PC193" si="229">IF(HR130="","No PI Tests",IF(PE130=IZ130,IX130,IF(PE130=IT130,IR130,IF(PE130=IN130,IL130,IF(PE130=IH130,IF130,IF(PE130=IB130,HZ130,HT130))))))</f>
        <v>Developing</v>
      </c>
      <c r="PD130">
        <f t="shared" ref="PD130:PD193" si="230">IF(HR130="","No PI Tests",IF(PE130=IZ130,IY130,IF(PE130=IT130,IS130,IF(PE130=IN130,IM130,IF(PE130=IH130,IG130,IF(PE130=IB130,IA130,HU130))))))</f>
        <v>26</v>
      </c>
      <c r="PE130">
        <f t="shared" ref="PE130:PE193" si="231">IF(HR130="","No PI Tests",MAX(HV130,IB130,IH130,IN130,IT130,IZ130))</f>
        <v>11</v>
      </c>
      <c r="PF130">
        <f t="shared" ref="PF130:PF193" si="232">IF(HR130="","No PI Tests",IF(PE130=IZ130,JA130,IF(PE130=IT130,IU130,IF(PE130=IN130,IO130,IF(PE130=IH130,II130,IF(PE130=IB130,IC130,HW130))))))</f>
        <v>0</v>
      </c>
      <c r="PG130">
        <f t="shared" ref="PG130:PG193" si="233">IF(HR130="","No PI Tests",IF(HX130="","Lone PI Test",(OU130-HR130)/7))</f>
        <v>36.571428571428569</v>
      </c>
      <c r="PH130">
        <f t="shared" ref="PH130:PH193" si="234">IF(OR(PG130="No PI Tests",PG130="Lone PI Test"),0,IF(PG130&lt;8,0,1))</f>
        <v>1</v>
      </c>
      <c r="PI130">
        <f t="shared" ref="PI130:PI193" si="235">IF(JI130="",0,IF(AND(JJ130&lt;IF(E130&lt;6,400,600),HR130&lt;&gt;""),1,0))</f>
        <v>1</v>
      </c>
      <c r="PJ130">
        <f t="shared" ref="PJ130:PJ193" si="236">IF(HR130="","Null",HU130)</f>
        <v>34</v>
      </c>
      <c r="PK130">
        <f>IF(HR130="","Null",IF(E130&lt;3,"Null",IF(HU130=0,0,IF(HS130="Form 1",VLOOKUP(HU130,Lookups!$BE$3:$BP$63,E130,FALSE),IF(HS130="Form 2",VLOOKUP(HU130,Lookups!$BE$67:$BP$127,E130,FALSE),VLOOKUP(HU130,Lookups!$BE$130:$BP$190,E130,FALSE))))))</f>
        <v>6</v>
      </c>
      <c r="PL130">
        <f t="shared" ref="PL130:PL193" si="237">IF($PH130=0,"Null",OX130)</f>
        <v>28</v>
      </c>
      <c r="PM130">
        <f>IF($PH130=0,"Null",IF(E130&lt;3,"Null",IF(OX130=0,0,IF(OV130="Form 1",VLOOKUP(OX130,Lookups!$BE$3:$BP$63,E130,FALSE),IF(OV130="Form 2",VLOOKUP(OX130,Lookups!$BE$67:$BP$127,E130,FALSE),VLOOKUP(OX130,Lookups!$BE$130:$BP$190,E130,FALSE))))))</f>
        <v>1</v>
      </c>
      <c r="PN130">
        <f t="shared" ref="PN130:PN193" si="238">IF($PH130=0,"Null",PL130-PJ130)</f>
        <v>-6</v>
      </c>
      <c r="PO130">
        <f t="shared" ref="PO130:PO193" si="239">IF($PH130=0,"Null",IF(PN130&gt;0,1,0))</f>
        <v>0</v>
      </c>
      <c r="PP130">
        <f t="shared" ref="PP130:PP193" si="240">IF(HR130="","Null",HV130)</f>
        <v>8</v>
      </c>
      <c r="PQ130">
        <f>IF(HR130="","Null",IF(E130&lt;3,"Null",IF(HV130=0,0,IF(HS130="Form 1",VLOOKUP(HV130,Lookups!$BR$3:$CC$63,E130,FALSE),IF(HS130="Form 2",VLOOKUP(HV130,Lookups!$BR$67:$CC$127,E130,FALSE),VLOOKUP(HV130,Lookups!$BR$130:$CC$190,E130,FALSE))))))</f>
        <v>14</v>
      </c>
      <c r="PR130">
        <f t="shared" ref="PR130:PR193" si="241">IF($PH130=0,"Null",OY130)</f>
        <v>10</v>
      </c>
      <c r="PS130">
        <f>IF(HR130="","Null",IF(E130&lt;3,"Null",IF(OY130=0,0,IF(OW130="Form 1",VLOOKUP(OY130,Lookups!$BR$3:$CC$63,E130,FALSE),IF(OW130="Form 2",VLOOKUP(OY130,Lookups!$BR$67:$CC$127,E130,FALSE),VLOOKUP(OY130,Lookups!$BR$130:$CC$190,E130,FALSE))))))</f>
        <v>18</v>
      </c>
      <c r="PT130">
        <f t="shared" ref="PT130:PT193" si="242">IF($PH130=0,"Null",PR130-PP130)</f>
        <v>2</v>
      </c>
      <c r="PU130">
        <f t="shared" ref="PU130:PU193" si="243">IF($PH130=0,"Null",IF(PT130&lt;4,0,1))</f>
        <v>0</v>
      </c>
      <c r="PV130">
        <f t="shared" ref="PV130:PV193" si="244">IF(HR130="","Null",IF(PC130="Advancing",1,0))</f>
        <v>0</v>
      </c>
      <c r="PW130" t="str">
        <f t="shared" ref="PW130:PW193" si="245">IF(PH130=0,IF(HR130="","No PI Tests",IF(OR(MONTH(HR130)=8,MONTH(HR130)=9,MONTH(HR130)=10),"Fall PI Administration", IF(OR(MONTH(HR130)=4,MONTH(HR130)=5,MONTH(HR130)=6,MONTH(HR130)=7),"Spring PI Administration","Winter PI Administration"))), IF(OR(MONTH(HR130)=8,MONTH(HR130)=9,MONTH(HR130)=10),"Fall to ", IF(OR(MONTH(HR130)=4,MONTH(HR130)=5,MONTH(HR130)=6,MONTH(HR130)=7),"Spring to ","Winter to "))&amp;IF(OR(MONTH(OU130)=8,MONTH(OU130)=9,MONTH(OU130)=10),"Fall PI Administration",  IF(OR(MONTH(OU130)=4,MONTH(OU130)=5,MONTH(OU130)=6,MONTH(OU130)=7),"Spring PI Administration","Winter PI Administration")) )</f>
        <v>Fall to Spring PI Administration</v>
      </c>
      <c r="PX130">
        <f t="shared" ref="PX130:PX193" si="246">IF(OR(AB130="Yes",AC130="Yes",AD130="Yes"),1,0)</f>
        <v>0</v>
      </c>
      <c r="PY130">
        <f t="shared" ref="PY130:PY193" si="247">IF(OR(AE130="Yes",AF130="Yes"),1,0)</f>
        <v>1</v>
      </c>
      <c r="PZ130" t="str">
        <f t="shared" ref="PZ130:PZ193" si="248">IF($MS130="System 44 Record",IF(BX130&lt;20,"Under 20 Sessions",IF(BX130&lt;40,"20 to 39 Sessions",IF(BX130&lt;60,"40 to 59 Sessions",IF(BX130&lt;80,"60 to 79 Sessions",IF(BX130&lt;100,"80 to 99 Sessions","100 or More Sessions"))))),"Null")</f>
        <v>40 to 59 Sessions</v>
      </c>
      <c r="QA130" t="str">
        <f t="shared" ref="QA130:QA193" si="249">IF($MS130="System 44 Record",IF(BR130="Other","Manual Placement",IF(BR130="Level I","Series 1","Series 4")),"Null")</f>
        <v>Series 1</v>
      </c>
      <c r="QB130" t="str">
        <f t="shared" ref="QB130:QB193" si="250">IF($MS130="System 44 Record",IF(BU130&lt;5,"In Series 1 to 4",IF(BU130&lt;9,"In Series 5 to 8",IF(BU130&lt;13,"In Series 9 to 12",IF(BU130&lt;17,"In Series 13 to 16",IF(BU130&lt;21,"In Series 17 to 20","In Series 21 to 25"))))),"Null")</f>
        <v>In Series 1 to 4</v>
      </c>
      <c r="QC130" t="str">
        <f>IF($MS130="System 44 Record",IF(BQ130&lt;MEDIAN(Directions!$F$3,Directions!$F$6),"Mid-Year Exited Student","Full Year Participant")&amp;IF(BP130&lt;Directions!$F$3,", Started Prior Year",", Started This Year"),"Null")</f>
        <v>Full Year Participant, Started This Year</v>
      </c>
      <c r="QD130">
        <f t="shared" ref="QD130:QD193" si="251">IF($MS130="System 44 Record",IF(OR(PV130=1,NK130&gt;600,BU130=25),1,0),"Null")</f>
        <v>0</v>
      </c>
      <c r="QE130">
        <f t="shared" ref="QE130:QE193" si="252">IF(AQ130&lt;1,0,1)</f>
        <v>0</v>
      </c>
      <c r="QF130">
        <f t="shared" ref="QF130:QF193" si="253">IF(JC130&lt;1,0,1)</f>
        <v>1</v>
      </c>
      <c r="QG130">
        <f t="shared" ref="QG130:QG193" si="254">IF(SUM(CT130,CU130,FD130,FE130)&gt;0,1,0)</f>
        <v>0</v>
      </c>
      <c r="QH130">
        <f t="shared" ref="QH130:QH193" si="255">CT130+CU130+FD130+FE130</f>
        <v>0</v>
      </c>
      <c r="QI130">
        <f t="shared" ref="QI130:QI193" si="256">IFERROR((CR130*CT130+CS130*CU130+FA130*FD130+FC130*FE130)/(100*QH130),0)</f>
        <v>0</v>
      </c>
      <c r="QJ130" t="str">
        <f t="shared" ref="QJ130:QJ193" si="257">IF(SUM(QE130:QG130)=0,"Used None",IF(SUM(QE130:QG130)=3,"Used All 3",IF(AND(QE130=1,QF130=1),"Used READ 180 and RC!",IF(AND(QE130=1,QG130=1),"Used READ 180 and rSkills",IF(AND(QF130=1,QG130=1),"Used RC! and rSkills",IF(QE130=1,"READ 180 Only",IF(QF130=1,"RC! Only","rSkills Only")))))))</f>
        <v>RC! Only</v>
      </c>
      <c r="QK130" t="str">
        <f t="shared" ref="QK130:QK193" si="258">IF($MS130="READ 180 Record",IF(AQ130="","Null",IF(AQ130&lt;20,"Under 20 Sessions",IF(AQ130&lt;40,"20 to 39 Sessions",IF(AQ130&lt;60,"40 to 59 Sessions",IF(AQ130&lt;80,"60 to 79 Sessions",IF(AQ130&lt;100,"80 to 99 Sessions","100 or More Sessions")))))),"Null")</f>
        <v>Null</v>
      </c>
      <c r="QL130" t="str">
        <f t="shared" ref="QL130:QL193" si="259">IF($MS130="READ 180 Record",IF(AQ130="","Null",IF(AP130&lt;5,"Under 5 Segments",IF(AP130&lt;9,"5 to 8 Segments",IF(AP130&lt;13,"9 to 12 Segments","13 or More Segments")))),"Null")</f>
        <v>Null</v>
      </c>
      <c r="QM130" t="str">
        <f>IF($MS130="READ 180 Record",IF(AQ130="","Null",VLOOKUP(JJ130,Lookups!$DX$3:$EB$2054,AN130+1,FALSE)),"Null")</f>
        <v>Null</v>
      </c>
      <c r="QN130" t="str">
        <f t="shared" ref="QN130:QN193" si="260">IF($MS130="Expert 21 Record",COUNT(LL130,LO130,LR130,LU130,LX130,MA130,MD130,MG130,MJ130,MM130),"Null")</f>
        <v>Null</v>
      </c>
    </row>
    <row r="131" spans="1:456" x14ac:dyDescent="0.25">
      <c r="A131" s="161" t="s">
        <v>1447</v>
      </c>
      <c r="B131" s="161" t="s">
        <v>1447</v>
      </c>
      <c r="C131" s="161" t="s">
        <v>1447</v>
      </c>
      <c r="D131" s="161" t="s">
        <v>1447</v>
      </c>
      <c r="E131" s="161">
        <v>5</v>
      </c>
      <c r="F131" s="161" t="s">
        <v>1447</v>
      </c>
      <c r="G131" s="161" t="s">
        <v>875</v>
      </c>
      <c r="H131" s="161" t="s">
        <v>908</v>
      </c>
      <c r="I131" s="161">
        <v>406</v>
      </c>
      <c r="J131" s="159">
        <v>42500</v>
      </c>
      <c r="K131" s="161">
        <v>0</v>
      </c>
      <c r="L131" s="161">
        <v>0</v>
      </c>
      <c r="M131" s="161">
        <v>0</v>
      </c>
      <c r="N131" s="161">
        <v>0</v>
      </c>
      <c r="O131" s="161">
        <v>0</v>
      </c>
      <c r="P131" s="161">
        <v>0</v>
      </c>
      <c r="Q131" s="161">
        <v>0</v>
      </c>
      <c r="R131" s="161">
        <v>0</v>
      </c>
      <c r="S131" s="161">
        <v>0</v>
      </c>
      <c r="T131" s="161">
        <v>0</v>
      </c>
      <c r="U131" s="161">
        <v>0</v>
      </c>
      <c r="V131" s="161">
        <v>0</v>
      </c>
      <c r="W131" s="161">
        <v>0</v>
      </c>
      <c r="X131" s="161">
        <v>0</v>
      </c>
      <c r="AB131" s="161" t="s">
        <v>242</v>
      </c>
      <c r="AC131" s="161" t="s">
        <v>242</v>
      </c>
      <c r="AD131" s="161" t="s">
        <v>242</v>
      </c>
      <c r="AE131" s="161" t="s">
        <v>242</v>
      </c>
      <c r="AF131" s="161" t="s">
        <v>241</v>
      </c>
      <c r="AG131" s="161" t="s">
        <v>241</v>
      </c>
      <c r="AH131" s="161" t="s">
        <v>242</v>
      </c>
      <c r="AI131" s="161">
        <v>20150801</v>
      </c>
      <c r="AJ131" s="161">
        <v>20160525</v>
      </c>
      <c r="AK131" s="161" t="s">
        <v>869</v>
      </c>
      <c r="AL131" t="s">
        <v>1078</v>
      </c>
      <c r="BN131" t="s">
        <v>1076</v>
      </c>
      <c r="BO131" t="s">
        <v>908</v>
      </c>
      <c r="BP131" s="159">
        <v>42269</v>
      </c>
      <c r="BQ131" s="159">
        <v>42481</v>
      </c>
      <c r="BR131" t="s">
        <v>877</v>
      </c>
      <c r="BS131">
        <v>406</v>
      </c>
      <c r="BT131" s="159">
        <v>42481</v>
      </c>
      <c r="BU131">
        <v>6</v>
      </c>
      <c r="BV131">
        <v>5</v>
      </c>
      <c r="BW131">
        <v>40</v>
      </c>
      <c r="BX131">
        <v>59</v>
      </c>
      <c r="BY131">
        <v>927</v>
      </c>
      <c r="BZ131">
        <v>969</v>
      </c>
      <c r="CA131">
        <v>4</v>
      </c>
      <c r="CB131">
        <v>17</v>
      </c>
      <c r="CC131">
        <v>26</v>
      </c>
      <c r="CD131">
        <v>93</v>
      </c>
      <c r="CE131">
        <v>96</v>
      </c>
      <c r="CF131">
        <v>94</v>
      </c>
      <c r="CG131">
        <v>96</v>
      </c>
      <c r="CH131">
        <v>93</v>
      </c>
      <c r="CI131">
        <v>6304</v>
      </c>
      <c r="CJ131">
        <v>2.4582999999999999</v>
      </c>
      <c r="CK131">
        <v>6</v>
      </c>
      <c r="CL131">
        <v>4</v>
      </c>
      <c r="ET131" s="161">
        <v>0</v>
      </c>
      <c r="EU131" s="161">
        <v>0</v>
      </c>
      <c r="EV131" s="161">
        <v>0</v>
      </c>
      <c r="EW131" s="161">
        <v>0</v>
      </c>
      <c r="EX131" s="161">
        <v>0</v>
      </c>
      <c r="EY131" s="161">
        <v>0</v>
      </c>
      <c r="EZ131" s="161">
        <v>0</v>
      </c>
      <c r="FA131" s="161">
        <v>0</v>
      </c>
      <c r="FB131" s="161">
        <v>0</v>
      </c>
      <c r="FC131" s="161">
        <v>0</v>
      </c>
      <c r="FD131" s="161">
        <v>0</v>
      </c>
      <c r="FE131" s="161">
        <v>0</v>
      </c>
      <c r="HN131" s="161" t="s">
        <v>908</v>
      </c>
      <c r="HO131" s="159">
        <v>42242</v>
      </c>
      <c r="HP131" s="159">
        <v>42500</v>
      </c>
      <c r="HQ131" s="161">
        <v>3</v>
      </c>
      <c r="HR131" s="159">
        <v>42242</v>
      </c>
      <c r="HS131" s="161" t="s">
        <v>872</v>
      </c>
      <c r="HT131" s="161" t="s">
        <v>878</v>
      </c>
      <c r="HU131" s="161">
        <v>41</v>
      </c>
      <c r="HV131" s="161">
        <v>10</v>
      </c>
      <c r="HW131" s="161">
        <v>0</v>
      </c>
      <c r="HX131" s="159">
        <v>42346</v>
      </c>
      <c r="HY131" s="161" t="s">
        <v>874</v>
      </c>
      <c r="HZ131" s="161" t="s">
        <v>873</v>
      </c>
      <c r="IA131" s="161">
        <v>52</v>
      </c>
      <c r="IB131" s="161">
        <v>20</v>
      </c>
      <c r="IC131" s="161">
        <v>0</v>
      </c>
      <c r="ID131" s="159">
        <v>42500</v>
      </c>
      <c r="IE131" s="161" t="s">
        <v>879</v>
      </c>
      <c r="IF131" s="161" t="s">
        <v>873</v>
      </c>
      <c r="IG131" s="161">
        <v>39</v>
      </c>
      <c r="IH131" s="161">
        <v>15</v>
      </c>
      <c r="II131" s="161">
        <v>0</v>
      </c>
      <c r="JB131" s="161" t="s">
        <v>908</v>
      </c>
      <c r="JC131" s="161">
        <v>14</v>
      </c>
      <c r="JD131" s="161">
        <v>6</v>
      </c>
      <c r="JE131" s="161">
        <v>6</v>
      </c>
      <c r="JF131" s="161">
        <v>3069</v>
      </c>
      <c r="JG131" s="159">
        <v>42500</v>
      </c>
      <c r="JH131" s="161">
        <v>406</v>
      </c>
      <c r="JI131" s="159">
        <v>42243</v>
      </c>
      <c r="JJ131" s="161">
        <v>365</v>
      </c>
      <c r="JK131" s="161">
        <v>1</v>
      </c>
      <c r="JL131" s="159">
        <v>42346</v>
      </c>
      <c r="JM131" s="161">
        <v>262</v>
      </c>
      <c r="JN131" s="161">
        <v>6</v>
      </c>
      <c r="JO131" s="159">
        <v>42500</v>
      </c>
      <c r="JP131" s="161">
        <v>406</v>
      </c>
      <c r="JQ131" s="161">
        <v>10</v>
      </c>
      <c r="MN131" t="str">
        <f t="shared" si="174"/>
        <v>NoNoNoYesYesNo</v>
      </c>
      <c r="MO131" t="str">
        <f>IF(AND(MN131="NoNoNoNoNoNo",JI131=""),"No Programs",VLOOKUP(MN131,Lookups!$DA$4:$DB$67,2,FALSE))</f>
        <v>System 44 Only</v>
      </c>
      <c r="MP131">
        <f t="shared" si="175"/>
        <v>0</v>
      </c>
      <c r="MQ131" t="str">
        <f t="shared" si="176"/>
        <v>System 44 User</v>
      </c>
      <c r="MR131" t="str">
        <f>Directions!$D$3</f>
        <v>Usage</v>
      </c>
      <c r="MS131" t="str">
        <f>VLOOKUP(MQ131,Lookups!$CU$71:$CV$80,2,FALSE)</f>
        <v>System 44 Record</v>
      </c>
      <c r="MT131">
        <f t="shared" si="177"/>
        <v>1</v>
      </c>
      <c r="MU131">
        <f t="shared" si="178"/>
        <v>1</v>
      </c>
      <c r="MV131">
        <f t="shared" si="179"/>
        <v>1</v>
      </c>
      <c r="MW131">
        <f t="shared" si="180"/>
        <v>1</v>
      </c>
      <c r="MX131">
        <f t="shared" si="181"/>
        <v>36.857142857142854</v>
      </c>
      <c r="MY131" t="str">
        <f t="shared" si="182"/>
        <v>Not Used</v>
      </c>
      <c r="MZ131">
        <f t="shared" si="183"/>
        <v>0</v>
      </c>
      <c r="NA131" t="str">
        <f t="shared" si="184"/>
        <v>Not Available</v>
      </c>
      <c r="NB131" t="str">
        <f t="shared" si="185"/>
        <v>Not Available</v>
      </c>
      <c r="NC131" t="str">
        <f t="shared" si="186"/>
        <v>4 Not Indicated</v>
      </c>
      <c r="ND131" t="str">
        <f t="shared" si="187"/>
        <v>4 Not Indicated</v>
      </c>
      <c r="NE131" t="str">
        <f t="shared" si="188"/>
        <v>4 Not Indicated</v>
      </c>
      <c r="NF131" t="str">
        <f t="shared" si="189"/>
        <v>4 Not Indicated</v>
      </c>
      <c r="NG131" t="str">
        <f t="shared" si="190"/>
        <v>4 Not Indicated</v>
      </c>
      <c r="NH131" s="159">
        <f t="shared" si="191"/>
        <v>42500</v>
      </c>
      <c r="NI131">
        <f t="shared" si="192"/>
        <v>406</v>
      </c>
      <c r="NJ131" s="159">
        <f t="shared" si="193"/>
        <v>42500</v>
      </c>
      <c r="NK131">
        <f t="shared" si="194"/>
        <v>406</v>
      </c>
      <c r="NL131">
        <f t="shared" si="195"/>
        <v>36.714285714285715</v>
      </c>
      <c r="NM131">
        <f t="shared" si="196"/>
        <v>1</v>
      </c>
      <c r="NN131">
        <f>IF(OR(E131="PK",E131="K",JJ131=""),"Null",INDEX(Lookups!$EZ$4:$FW$18,MATCH($JJ131,Lookups!$EY$4:$EY$18,1),MATCH($E131,Lookups!$EZ$3:$FW$3,0)))</f>
        <v>155</v>
      </c>
      <c r="NO131">
        <f>IF(OR(E131="PK",E131="K",JJ131=""),"Null",INDEX(Lookups!$EZ$4:$FW$18,MATCH($JJ131,Lookups!$EY$4:$EY$18,1),MATCH($E131,Lookups!$EZ$3:$FW$3,0) + 1))</f>
        <v>215</v>
      </c>
      <c r="NP131">
        <f t="shared" si="197"/>
        <v>310</v>
      </c>
      <c r="NQ131" t="str">
        <f t="shared" si="198"/>
        <v>PI is Recommended</v>
      </c>
      <c r="NR131" t="str">
        <f t="shared" si="199"/>
        <v>No PI Needed</v>
      </c>
      <c r="NS131" t="str">
        <f t="shared" si="200"/>
        <v>200L to 399L</v>
      </c>
      <c r="NT131" t="str">
        <f t="shared" si="201"/>
        <v>400L to 599L</v>
      </c>
      <c r="NU131" t="str">
        <f t="shared" si="202"/>
        <v>400L to 599L</v>
      </c>
      <c r="NV131" s="183" t="str">
        <f t="array" ref="NV131">IF($NL131="No RI Tests","No RI Tests",VLOOKUP(IF(AND(E131="K",JJ131&lt;280),3,IF(AND(E131="K",JJ131&gt;=280),4,MAX(IF(E131=Lookups!$DF$6:$DF$99,IF(JJ131&gt;=Lookups!$DG$6:$DG$99,Lookups!$DH$6:$DH$99))))),Lookups!$DE$104:$DG$108,2,FALSE))</f>
        <v>1 Below Basic</v>
      </c>
      <c r="NW131" s="161" t="str">
        <f t="array" ref="NW131">IF($NL131="No RI Tests","No RI Tests",VLOOKUP(IF(AND(E131="K",JH131&lt;280),3,IF(AND(E131="K",JH131&gt;=280),4,MAX(IF(E131=Lookups!$DF$6:$DF$99,IF(NI131&gt;=Lookups!$DG$6:$DG$99,Lookups!$DH$6:$DH$99))))),Lookups!$DE$104:$DG$108,2,FALSE))</f>
        <v>1 Below Basic</v>
      </c>
      <c r="NX131" s="161" t="str">
        <f t="array" ref="NX131">IF($NL131="No RI Tests","No RI Tests",VLOOKUP(IF(AND(E131="K",NK131&lt;280),3,IF(AND(E131="K",NK131&gt;=280),4,MAX(IF(E131=Lookups!$DF$6:$DF$99,IF(NK131&gt;=Lookups!$DG$6:$DG$99,Lookups!$DH$6:$DH$99))))),Lookups!$DE$104:$DG$108,2,FALSE))</f>
        <v>1 Below Basic</v>
      </c>
      <c r="NY131">
        <f t="shared" si="203"/>
        <v>1</v>
      </c>
      <c r="NZ131">
        <f t="shared" si="204"/>
        <v>0</v>
      </c>
      <c r="OA131" t="str">
        <f t="shared" si="205"/>
        <v>Maintained Performance Level</v>
      </c>
      <c r="OB131" s="161" t="str">
        <f t="array" ref="OB131">IF($NL131="No RI Tests","No RI Tests",IF(E131="K","N/A",VLOOKUP(MAX(IF(E131=Lookups!$DF$6:$DF$99,IF(JJ131&gt;=Lookups!$DG$6:$DG$99,Lookups!$DI$6:$DI$99))),Lookups!$DE$104:$DG$108,3,FALSE)))</f>
        <v>1 Limited</v>
      </c>
      <c r="OC131" s="161" t="str">
        <f t="array" ref="OC131">IF($NL131="No RI Tests","No RI Tests",IF(E131="K","N/A",VLOOKUP(MAX(IF(E131=Lookups!$DF$6:$DF$99,IF(NI131&gt;=Lookups!$DG$6:$DG$99,Lookups!$DI$6:$DI$99))),Lookups!$DE$104:$DG$108,3,FALSE)))</f>
        <v>1 Limited</v>
      </c>
      <c r="OD131" s="161" t="str">
        <f t="array" ref="OD131">IF($NL131="No RI Tests","No RI Tests",IF(E131="K","N/A",VLOOKUP(MAX(IF(E131=Lookups!$DF$6:$DF$99,IF(NK131&gt;=Lookups!$DG$6:$DG$99,Lookups!$DI$6:$DI$99))),Lookups!$DE$104:$DG$108,3,FALSE)))</f>
        <v>1 Limited</v>
      </c>
      <c r="OE131">
        <f t="shared" si="206"/>
        <v>1</v>
      </c>
      <c r="OF131">
        <f t="shared" si="207"/>
        <v>0</v>
      </c>
      <c r="OG131" t="str">
        <f t="shared" si="208"/>
        <v>Maintained Performance Level</v>
      </c>
      <c r="OH131">
        <f t="shared" si="209"/>
        <v>41</v>
      </c>
      <c r="OI131">
        <f t="shared" si="210"/>
        <v>1</v>
      </c>
      <c r="OJ131">
        <f t="shared" si="211"/>
        <v>0</v>
      </c>
      <c r="OK131">
        <f t="shared" si="212"/>
        <v>0</v>
      </c>
      <c r="OL131">
        <f t="shared" si="213"/>
        <v>0.22162162162162163</v>
      </c>
      <c r="OM131" t="str">
        <f t="shared" si="214"/>
        <v>Fall Administration</v>
      </c>
      <c r="ON131" t="str">
        <f t="shared" si="215"/>
        <v>Winter Administration</v>
      </c>
      <c r="OO131" t="str">
        <f t="shared" si="216"/>
        <v>Fall to Winter RI</v>
      </c>
      <c r="OP131" t="str">
        <f ca="1">IF(AND(HR131&lt;&gt;"",JJ131&lt;600),IF(HT131="Advancing","Tier 2","Tier 3"),IF(JI131="","Null",IF(OR(E131="K",E131&lt;3),"FRA Recommended",IF(JJ131&gt;=IF(E131&lt;6,400,600),IF(JJ131&lt;VLOOKUP(E131,Lookups!$AP$3:$AR$16,3,FALSE),"Tier 2","Core"),IF(JJ131&lt;400,IF(RAND()&lt;0.81,"Tier 3","Tier 2"),IF(RAND()&lt;0.51,"Tier 3","Tier 2"))))))</f>
        <v>Tier 3</v>
      </c>
      <c r="OQ131" t="str">
        <f t="shared" si="217"/>
        <v>Average Reading Invt. Under 15 Minutes Long</v>
      </c>
      <c r="OR131">
        <f t="shared" si="218"/>
        <v>0</v>
      </c>
      <c r="OS131" t="str">
        <f t="shared" si="219"/>
        <v>Null</v>
      </c>
      <c r="OT131">
        <f t="shared" si="220"/>
        <v>144</v>
      </c>
      <c r="OU131" s="159">
        <f t="shared" si="221"/>
        <v>42500</v>
      </c>
      <c r="OV131" t="str">
        <f t="shared" si="222"/>
        <v>Form 3</v>
      </c>
      <c r="OW131" t="str">
        <f t="shared" si="223"/>
        <v>Developing</v>
      </c>
      <c r="OX131">
        <f t="shared" si="224"/>
        <v>39</v>
      </c>
      <c r="OY131">
        <f t="shared" si="225"/>
        <v>15</v>
      </c>
      <c r="OZ131">
        <f t="shared" si="226"/>
        <v>0</v>
      </c>
      <c r="PA131" s="159">
        <f t="shared" si="227"/>
        <v>42346</v>
      </c>
      <c r="PB131" t="str">
        <f t="shared" si="228"/>
        <v>Form 2</v>
      </c>
      <c r="PC131" t="str">
        <f t="shared" si="229"/>
        <v>Developing</v>
      </c>
      <c r="PD131">
        <f t="shared" si="230"/>
        <v>52</v>
      </c>
      <c r="PE131">
        <f t="shared" si="231"/>
        <v>20</v>
      </c>
      <c r="PF131">
        <f t="shared" si="232"/>
        <v>0</v>
      </c>
      <c r="PG131">
        <f t="shared" si="233"/>
        <v>36.857142857142854</v>
      </c>
      <c r="PH131">
        <f t="shared" si="234"/>
        <v>1</v>
      </c>
      <c r="PI131">
        <f t="shared" si="235"/>
        <v>1</v>
      </c>
      <c r="PJ131">
        <f t="shared" si="236"/>
        <v>41</v>
      </c>
      <c r="PK131">
        <f>IF(HR131="","Null",IF(E131&lt;3,"Null",IF(HU131=0,0,IF(HS131="Form 1",VLOOKUP(HU131,Lookups!$BE$3:$BP$63,E131,FALSE),IF(HS131="Form 2",VLOOKUP(HU131,Lookups!$BE$67:$BP$127,E131,FALSE),VLOOKUP(HU131,Lookups!$BE$130:$BP$190,E131,FALSE))))))</f>
        <v>13</v>
      </c>
      <c r="PL131">
        <f t="shared" si="237"/>
        <v>39</v>
      </c>
      <c r="PM131">
        <f>IF($PH131=0,"Null",IF(E131&lt;3,"Null",IF(OX131=0,0,IF(OV131="Form 1",VLOOKUP(OX131,Lookups!$BE$3:$BP$63,E131,FALSE),IF(OV131="Form 2",VLOOKUP(OX131,Lookups!$BE$67:$BP$127,E131,FALSE),VLOOKUP(OX131,Lookups!$BE$130:$BP$190,E131,FALSE))))))</f>
        <v>6</v>
      </c>
      <c r="PN131">
        <f t="shared" si="238"/>
        <v>-2</v>
      </c>
      <c r="PO131">
        <f t="shared" si="239"/>
        <v>0</v>
      </c>
      <c r="PP131">
        <f t="shared" si="240"/>
        <v>10</v>
      </c>
      <c r="PQ131">
        <f>IF(HR131="","Null",IF(E131&lt;3,"Null",IF(HV131=0,0,IF(HS131="Form 1",VLOOKUP(HV131,Lookups!$BR$3:$CC$63,E131,FALSE),IF(HS131="Form 2",VLOOKUP(HV131,Lookups!$BR$67:$CC$127,E131,FALSE),VLOOKUP(HV131,Lookups!$BR$130:$CC$190,E131,FALSE))))))</f>
        <v>15</v>
      </c>
      <c r="PR131">
        <f t="shared" si="241"/>
        <v>15</v>
      </c>
      <c r="PS131">
        <f>IF(HR131="","Null",IF(E131&lt;3,"Null",IF(OY131=0,0,IF(OW131="Form 1",VLOOKUP(OY131,Lookups!$BR$3:$CC$63,E131,FALSE),IF(OW131="Form 2",VLOOKUP(OY131,Lookups!$BR$67:$CC$127,E131,FALSE),VLOOKUP(OY131,Lookups!$BR$130:$CC$190,E131,FALSE))))))</f>
        <v>22</v>
      </c>
      <c r="PT131">
        <f t="shared" si="242"/>
        <v>5</v>
      </c>
      <c r="PU131">
        <f t="shared" si="243"/>
        <v>1</v>
      </c>
      <c r="PV131">
        <f t="shared" si="244"/>
        <v>0</v>
      </c>
      <c r="PW131" t="str">
        <f t="shared" si="245"/>
        <v>Fall to Spring PI Administration</v>
      </c>
      <c r="PX131">
        <f t="shared" si="246"/>
        <v>0</v>
      </c>
      <c r="PY131">
        <f t="shared" si="247"/>
        <v>1</v>
      </c>
      <c r="PZ131" t="str">
        <f t="shared" si="248"/>
        <v>40 to 59 Sessions</v>
      </c>
      <c r="QA131" t="str">
        <f t="shared" si="249"/>
        <v>Series 1</v>
      </c>
      <c r="QB131" t="str">
        <f t="shared" si="250"/>
        <v>In Series 5 to 8</v>
      </c>
      <c r="QC131" t="str">
        <f>IF($MS131="System 44 Record",IF(BQ131&lt;MEDIAN(Directions!$F$3,Directions!$F$6),"Mid-Year Exited Student","Full Year Participant")&amp;IF(BP131&lt;Directions!$F$3,", Started Prior Year",", Started This Year"),"Null")</f>
        <v>Full Year Participant, Started This Year</v>
      </c>
      <c r="QD131">
        <f t="shared" si="251"/>
        <v>0</v>
      </c>
      <c r="QE131">
        <f t="shared" si="252"/>
        <v>0</v>
      </c>
      <c r="QF131">
        <f t="shared" si="253"/>
        <v>1</v>
      </c>
      <c r="QG131">
        <f t="shared" si="254"/>
        <v>0</v>
      </c>
      <c r="QH131">
        <f t="shared" si="255"/>
        <v>0</v>
      </c>
      <c r="QI131">
        <f t="shared" si="256"/>
        <v>0</v>
      </c>
      <c r="QJ131" t="str">
        <f t="shared" si="257"/>
        <v>RC! Only</v>
      </c>
      <c r="QK131" t="str">
        <f t="shared" si="258"/>
        <v>Null</v>
      </c>
      <c r="QL131" t="str">
        <f t="shared" si="259"/>
        <v>Null</v>
      </c>
      <c r="QM131" t="str">
        <f>IF($MS131="READ 180 Record",IF(AQ131="","Null",VLOOKUP(JJ131,Lookups!$DX$3:$EB$2054,AN131+1,FALSE)),"Null")</f>
        <v>Null</v>
      </c>
      <c r="QN131" t="str">
        <f t="shared" si="260"/>
        <v>Null</v>
      </c>
    </row>
    <row r="132" spans="1:456" x14ac:dyDescent="0.25">
      <c r="A132" s="161" t="s">
        <v>1447</v>
      </c>
      <c r="B132" s="161" t="s">
        <v>1447</v>
      </c>
      <c r="C132" s="161" t="s">
        <v>1447</v>
      </c>
      <c r="D132" s="161" t="s">
        <v>1447</v>
      </c>
      <c r="E132" s="161">
        <v>7</v>
      </c>
      <c r="F132" s="161" t="s">
        <v>1447</v>
      </c>
      <c r="G132" s="161" t="s">
        <v>880</v>
      </c>
      <c r="H132" s="161" t="s">
        <v>881</v>
      </c>
      <c r="K132" s="161">
        <v>0</v>
      </c>
      <c r="L132" s="161">
        <v>0</v>
      </c>
      <c r="M132" s="161">
        <v>0</v>
      </c>
      <c r="N132" s="161">
        <v>0</v>
      </c>
      <c r="O132" s="161">
        <v>0</v>
      </c>
      <c r="P132" s="161">
        <v>0</v>
      </c>
      <c r="Q132" s="161">
        <v>0</v>
      </c>
      <c r="R132" s="161">
        <v>0</v>
      </c>
      <c r="S132" s="161">
        <v>0</v>
      </c>
      <c r="T132" s="161">
        <v>0</v>
      </c>
      <c r="U132" s="161">
        <v>0</v>
      </c>
      <c r="V132" s="161">
        <v>0</v>
      </c>
      <c r="W132" s="161">
        <v>0</v>
      </c>
      <c r="X132" s="161">
        <v>0</v>
      </c>
      <c r="AB132" s="161" t="s">
        <v>242</v>
      </c>
      <c r="AC132" s="161" t="s">
        <v>242</v>
      </c>
      <c r="AD132" s="161" t="s">
        <v>242</v>
      </c>
      <c r="AE132" s="161" t="s">
        <v>242</v>
      </c>
      <c r="AF132" s="161" t="s">
        <v>242</v>
      </c>
      <c r="AG132" s="161" t="s">
        <v>242</v>
      </c>
      <c r="AH132" s="161" t="s">
        <v>242</v>
      </c>
      <c r="AI132" s="161">
        <v>20150801</v>
      </c>
      <c r="AJ132" s="161">
        <v>20160525</v>
      </c>
      <c r="AK132" s="161" t="s">
        <v>869</v>
      </c>
      <c r="AL132" t="s">
        <v>1078</v>
      </c>
      <c r="BN132" t="s">
        <v>1079</v>
      </c>
      <c r="ET132" s="161">
        <v>0</v>
      </c>
      <c r="EU132" s="161">
        <v>0</v>
      </c>
      <c r="EV132" s="161">
        <v>0</v>
      </c>
      <c r="EW132" s="161">
        <v>0</v>
      </c>
      <c r="EX132" s="161">
        <v>0</v>
      </c>
      <c r="EY132" s="161">
        <v>0</v>
      </c>
      <c r="EZ132" s="161">
        <v>0</v>
      </c>
      <c r="FA132" s="161">
        <v>0</v>
      </c>
      <c r="FB132" s="161">
        <v>0</v>
      </c>
      <c r="FC132" s="161">
        <v>0</v>
      </c>
      <c r="FD132" s="161">
        <v>0</v>
      </c>
      <c r="FE132" s="161">
        <v>0</v>
      </c>
      <c r="HN132" s="161" t="s">
        <v>881</v>
      </c>
      <c r="JB132" s="161" t="s">
        <v>881</v>
      </c>
      <c r="JC132" s="161">
        <v>0</v>
      </c>
      <c r="JD132" s="161">
        <v>0</v>
      </c>
      <c r="JE132" s="161">
        <v>0</v>
      </c>
      <c r="JF132" s="161">
        <v>0</v>
      </c>
      <c r="MN132" t="str">
        <f t="shared" si="174"/>
        <v>NoNoNoNoNoNo</v>
      </c>
      <c r="MO132" t="str">
        <f>IF(AND(MN132="NoNoNoNoNoNo",JI132=""),"No Programs",VLOOKUP(MN132,Lookups!$DA$4:$DB$67,2,FALSE))</f>
        <v>No Programs</v>
      </c>
      <c r="MP132">
        <f t="shared" si="175"/>
        <v>0</v>
      </c>
      <c r="MQ132" t="str">
        <f t="shared" si="176"/>
        <v>No Program Use</v>
      </c>
      <c r="MR132" t="str">
        <f>Directions!$D$3</f>
        <v>Usage</v>
      </c>
      <c r="MS132" t="str">
        <f>VLOOKUP(MQ132,Lookups!$CU$71:$CV$80,2,FALSE)</f>
        <v>Exclude</v>
      </c>
      <c r="MT132">
        <f t="shared" si="177"/>
        <v>0</v>
      </c>
      <c r="MU132">
        <f t="shared" si="178"/>
        <v>0</v>
      </c>
      <c r="MV132">
        <f t="shared" si="179"/>
        <v>0</v>
      </c>
      <c r="MW132">
        <f t="shared" si="180"/>
        <v>0</v>
      </c>
      <c r="MX132">
        <f t="shared" si="181"/>
        <v>0</v>
      </c>
      <c r="MY132" t="str">
        <f t="shared" si="182"/>
        <v>Not Used</v>
      </c>
      <c r="MZ132">
        <f t="shared" si="183"/>
        <v>0</v>
      </c>
      <c r="NA132" t="str">
        <f t="shared" si="184"/>
        <v>Not Available</v>
      </c>
      <c r="NB132" t="str">
        <f t="shared" si="185"/>
        <v>Not Available</v>
      </c>
      <c r="NC132" t="str">
        <f t="shared" si="186"/>
        <v>4 Not Indicated</v>
      </c>
      <c r="ND132" t="str">
        <f t="shared" si="187"/>
        <v>4 Not Indicated</v>
      </c>
      <c r="NE132" t="str">
        <f t="shared" si="188"/>
        <v>4 Not Indicated</v>
      </c>
      <c r="NF132" t="str">
        <f t="shared" si="189"/>
        <v>4 Not Indicated</v>
      </c>
      <c r="NG132" t="str">
        <f t="shared" si="190"/>
        <v>4 Not Indicated</v>
      </c>
      <c r="NH132" s="159" t="str">
        <f t="shared" si="191"/>
        <v>Null</v>
      </c>
      <c r="NI132" t="str">
        <f t="shared" si="192"/>
        <v>Null</v>
      </c>
      <c r="NJ132" s="159" t="str">
        <f t="shared" si="193"/>
        <v>Null</v>
      </c>
      <c r="NK132" t="str">
        <f t="shared" si="194"/>
        <v>Null</v>
      </c>
      <c r="NL132" t="str">
        <f t="shared" si="195"/>
        <v>No RI Tests</v>
      </c>
      <c r="NM132">
        <f t="shared" si="196"/>
        <v>0</v>
      </c>
      <c r="NN132" t="str">
        <f>IF(OR(E132="PK",E132="K",JJ132=""),"Null",INDEX(Lookups!$EZ$4:$FW$18,MATCH($JJ132,Lookups!$EY$4:$EY$18,1),MATCH($E132,Lookups!$EZ$3:$FW$3,0)))</f>
        <v>Null</v>
      </c>
      <c r="NO132" t="str">
        <f>IF(OR(E132="PK",E132="K",JJ132=""),"Null",INDEX(Lookups!$EZ$4:$FW$18,MATCH($JJ132,Lookups!$EY$4:$EY$18,1),MATCH($E132,Lookups!$EZ$3:$FW$3,0) + 1))</f>
        <v>Null</v>
      </c>
      <c r="NP132" t="str">
        <f t="shared" si="197"/>
        <v>Null</v>
      </c>
      <c r="NQ132" t="str">
        <f t="shared" si="198"/>
        <v>Null</v>
      </c>
      <c r="NR132" t="str">
        <f t="shared" si="199"/>
        <v>Null</v>
      </c>
      <c r="NS132" t="str">
        <f t="shared" si="200"/>
        <v>No RI Tests</v>
      </c>
      <c r="NT132" t="str">
        <f t="shared" si="201"/>
        <v>No RI Tests</v>
      </c>
      <c r="NU132" t="str">
        <f t="shared" si="202"/>
        <v>No RI Tests</v>
      </c>
      <c r="NV132" s="183" t="str">
        <f t="array" ref="NV132">IF($NL132="No RI Tests","No RI Tests",VLOOKUP(IF(AND(E132="K",JJ132&lt;280),3,IF(AND(E132="K",JJ132&gt;=280),4,MAX(IF(E132=Lookups!$DF$6:$DF$99,IF(JJ132&gt;=Lookups!$DG$6:$DG$99,Lookups!$DH$6:$DH$99))))),Lookups!$DE$104:$DG$108,2,FALSE))</f>
        <v>No RI Tests</v>
      </c>
      <c r="NW132" s="161" t="str">
        <f t="array" ref="NW132">IF($NL132="No RI Tests","No RI Tests",VLOOKUP(IF(AND(E132="K",JH132&lt;280),3,IF(AND(E132="K",JH132&gt;=280),4,MAX(IF(E132=Lookups!$DF$6:$DF$99,IF(NI132&gt;=Lookups!$DG$6:$DG$99,Lookups!$DH$6:$DH$99))))),Lookups!$DE$104:$DG$108,2,FALSE))</f>
        <v>No RI Tests</v>
      </c>
      <c r="NX132" s="161" t="str">
        <f t="array" ref="NX132">IF($NL132="No RI Tests","No RI Tests",VLOOKUP(IF(AND(E132="K",NK132&lt;280),3,IF(AND(E132="K",NK132&gt;=280),4,MAX(IF(E132=Lookups!$DF$6:$DF$99,IF(NK132&gt;=Lookups!$DG$6:$DG$99,Lookups!$DH$6:$DH$99))))),Lookups!$DE$104:$DG$108,2,FALSE))</f>
        <v>No RI Tests</v>
      </c>
      <c r="NY132" t="str">
        <f t="shared" si="203"/>
        <v>Null</v>
      </c>
      <c r="NZ132" t="str">
        <f t="shared" si="204"/>
        <v>Null</v>
      </c>
      <c r="OA132" t="str">
        <f t="shared" si="205"/>
        <v>No RI for Comparison</v>
      </c>
      <c r="OB132" s="161" t="str">
        <f t="array" ref="OB132">IF($NL132="No RI Tests","No RI Tests",IF(E132="K","N/A",VLOOKUP(MAX(IF(E132=Lookups!$DF$6:$DF$99,IF(JJ132&gt;=Lookups!$DG$6:$DG$99,Lookups!$DI$6:$DI$99))),Lookups!$DE$104:$DG$108,3,FALSE)))</f>
        <v>No RI Tests</v>
      </c>
      <c r="OC132" s="161" t="str">
        <f t="array" ref="OC132">IF($NL132="No RI Tests","No RI Tests",IF(E132="K","N/A",VLOOKUP(MAX(IF(E132=Lookups!$DF$6:$DF$99,IF(NI132&gt;=Lookups!$DG$6:$DG$99,Lookups!$DI$6:$DI$99))),Lookups!$DE$104:$DG$108,3,FALSE)))</f>
        <v>No RI Tests</v>
      </c>
      <c r="OD132" s="161" t="str">
        <f t="array" ref="OD132">IF($NL132="No RI Tests","No RI Tests",IF(E132="K","N/A",VLOOKUP(MAX(IF(E132=Lookups!$DF$6:$DF$99,IF(NK132&gt;=Lookups!$DG$6:$DG$99,Lookups!$DI$6:$DI$99))),Lookups!$DE$104:$DG$108,3,FALSE)))</f>
        <v>No RI Tests</v>
      </c>
      <c r="OE132" t="str">
        <f t="shared" si="206"/>
        <v>Null</v>
      </c>
      <c r="OF132" t="str">
        <f t="shared" si="207"/>
        <v>Null</v>
      </c>
      <c r="OG132" t="str">
        <f t="shared" si="208"/>
        <v>No RI for Comparison</v>
      </c>
      <c r="OH132" t="str">
        <f t="shared" si="209"/>
        <v>Null</v>
      </c>
      <c r="OI132" t="str">
        <f t="shared" si="210"/>
        <v>Null</v>
      </c>
      <c r="OJ132" t="str">
        <f t="shared" si="211"/>
        <v>Null</v>
      </c>
      <c r="OK132" t="str">
        <f t="shared" si="212"/>
        <v>Null</v>
      </c>
      <c r="OL132" t="str">
        <f t="shared" si="213"/>
        <v>Null</v>
      </c>
      <c r="OM132" t="str">
        <f t="shared" si="214"/>
        <v>Null</v>
      </c>
      <c r="ON132" t="str">
        <f t="shared" si="215"/>
        <v>Null</v>
      </c>
      <c r="OO132" t="str">
        <f t="shared" si="216"/>
        <v>Null RI</v>
      </c>
      <c r="OP132" t="str">
        <f ca="1">IF(AND(HR132&lt;&gt;"",JJ132&lt;600),IF(HT132="Advancing","Tier 2","Tier 3"),IF(JI132="","Null",IF(OR(E132="K",E132&lt;3),"FRA Recommended",IF(JJ132&gt;=IF(E132&lt;6,400,600),IF(JJ132&lt;VLOOKUP(E132,Lookups!$AP$3:$AR$16,3,FALSE),"Tier 2","Core"),IF(JJ132&lt;400,IF(RAND()&lt;0.81,"Tier 3","Tier 2"),IF(RAND()&lt;0.51,"Tier 3","Tier 2"))))))</f>
        <v>Null</v>
      </c>
      <c r="OQ132" t="str">
        <f t="shared" si="217"/>
        <v>Null</v>
      </c>
      <c r="OR132" t="str">
        <f t="shared" si="218"/>
        <v>Null</v>
      </c>
      <c r="OS132" t="str">
        <f t="shared" si="219"/>
        <v>Null</v>
      </c>
      <c r="OT132" t="str">
        <f t="shared" si="220"/>
        <v>No RI Tests</v>
      </c>
      <c r="OU132" s="159" t="str">
        <f t="shared" si="221"/>
        <v>No PI Tests</v>
      </c>
      <c r="OV132" t="str">
        <f t="shared" si="222"/>
        <v>No PI Tests</v>
      </c>
      <c r="OW132" t="str">
        <f t="shared" si="223"/>
        <v>No PI Tests</v>
      </c>
      <c r="OX132" t="str">
        <f t="shared" si="224"/>
        <v>No PI Tests</v>
      </c>
      <c r="OY132" t="str">
        <f t="shared" si="225"/>
        <v>No PI Tests</v>
      </c>
      <c r="OZ132" t="str">
        <f t="shared" si="226"/>
        <v>No PI Tests</v>
      </c>
      <c r="PA132" s="159" t="str">
        <f t="shared" si="227"/>
        <v>No PI Tests</v>
      </c>
      <c r="PB132" t="str">
        <f t="shared" si="228"/>
        <v>No PI Tests</v>
      </c>
      <c r="PC132" t="str">
        <f t="shared" si="229"/>
        <v>No PI Tests</v>
      </c>
      <c r="PD132" t="str">
        <f t="shared" si="230"/>
        <v>No PI Tests</v>
      </c>
      <c r="PE132" t="str">
        <f t="shared" si="231"/>
        <v>No PI Tests</v>
      </c>
      <c r="PF132" t="str">
        <f t="shared" si="232"/>
        <v>No PI Tests</v>
      </c>
      <c r="PG132" t="str">
        <f t="shared" si="233"/>
        <v>No PI Tests</v>
      </c>
      <c r="PH132">
        <f t="shared" si="234"/>
        <v>0</v>
      </c>
      <c r="PI132">
        <f t="shared" si="235"/>
        <v>0</v>
      </c>
      <c r="PJ132" t="str">
        <f t="shared" si="236"/>
        <v>Null</v>
      </c>
      <c r="PK132" t="str">
        <f>IF(HR132="","Null",IF(E132&lt;3,"Null",IF(HU132=0,0,IF(HS132="Form 1",VLOOKUP(HU132,Lookups!$BE$3:$BP$63,E132,FALSE),IF(HS132="Form 2",VLOOKUP(HU132,Lookups!$BE$67:$BP$127,E132,FALSE),VLOOKUP(HU132,Lookups!$BE$130:$BP$190,E132,FALSE))))))</f>
        <v>Null</v>
      </c>
      <c r="PL132" t="str">
        <f t="shared" si="237"/>
        <v>Null</v>
      </c>
      <c r="PM132" t="str">
        <f>IF($PH132=0,"Null",IF(E132&lt;3,"Null",IF(OX132=0,0,IF(OV132="Form 1",VLOOKUP(OX132,Lookups!$BE$3:$BP$63,E132,FALSE),IF(OV132="Form 2",VLOOKUP(OX132,Lookups!$BE$67:$BP$127,E132,FALSE),VLOOKUP(OX132,Lookups!$BE$130:$BP$190,E132,FALSE))))))</f>
        <v>Null</v>
      </c>
      <c r="PN132" t="str">
        <f t="shared" si="238"/>
        <v>Null</v>
      </c>
      <c r="PO132" t="str">
        <f t="shared" si="239"/>
        <v>Null</v>
      </c>
      <c r="PP132" t="str">
        <f t="shared" si="240"/>
        <v>Null</v>
      </c>
      <c r="PQ132" t="str">
        <f>IF(HR132="","Null",IF(E132&lt;3,"Null",IF(HV132=0,0,IF(HS132="Form 1",VLOOKUP(HV132,Lookups!$BR$3:$CC$63,E132,FALSE),IF(HS132="Form 2",VLOOKUP(HV132,Lookups!$BR$67:$CC$127,E132,FALSE),VLOOKUP(HV132,Lookups!$BR$130:$CC$190,E132,FALSE))))))</f>
        <v>Null</v>
      </c>
      <c r="PR132" t="str">
        <f t="shared" si="241"/>
        <v>Null</v>
      </c>
      <c r="PS132" t="str">
        <f>IF(HR132="","Null",IF(E132&lt;3,"Null",IF(OY132=0,0,IF(OW132="Form 1",VLOOKUP(OY132,Lookups!$BR$3:$CC$63,E132,FALSE),IF(OW132="Form 2",VLOOKUP(OY132,Lookups!$BR$67:$CC$127,E132,FALSE),VLOOKUP(OY132,Lookups!$BR$130:$CC$190,E132,FALSE))))))</f>
        <v>Null</v>
      </c>
      <c r="PT132" t="str">
        <f t="shared" si="242"/>
        <v>Null</v>
      </c>
      <c r="PU132" t="str">
        <f t="shared" si="243"/>
        <v>Null</v>
      </c>
      <c r="PV132" t="str">
        <f t="shared" si="244"/>
        <v>Null</v>
      </c>
      <c r="PW132" t="str">
        <f t="shared" si="245"/>
        <v>No PI Tests</v>
      </c>
      <c r="PX132">
        <f t="shared" si="246"/>
        <v>0</v>
      </c>
      <c r="PY132">
        <f t="shared" si="247"/>
        <v>0</v>
      </c>
      <c r="PZ132" t="str">
        <f t="shared" si="248"/>
        <v>Null</v>
      </c>
      <c r="QA132" t="str">
        <f t="shared" si="249"/>
        <v>Null</v>
      </c>
      <c r="QB132" t="str">
        <f t="shared" si="250"/>
        <v>Null</v>
      </c>
      <c r="QC132" t="str">
        <f>IF($MS132="System 44 Record",IF(BQ132&lt;MEDIAN(Directions!$F$3,Directions!$F$6),"Mid-Year Exited Student","Full Year Participant")&amp;IF(BP132&lt;Directions!$F$3,", Started Prior Year",", Started This Year"),"Null")</f>
        <v>Null</v>
      </c>
      <c r="QD132" t="str">
        <f t="shared" si="251"/>
        <v>Null</v>
      </c>
      <c r="QE132">
        <f t="shared" si="252"/>
        <v>0</v>
      </c>
      <c r="QF132">
        <f t="shared" si="253"/>
        <v>0</v>
      </c>
      <c r="QG132">
        <f t="shared" si="254"/>
        <v>0</v>
      </c>
      <c r="QH132">
        <f t="shared" si="255"/>
        <v>0</v>
      </c>
      <c r="QI132">
        <f t="shared" si="256"/>
        <v>0</v>
      </c>
      <c r="QJ132" t="str">
        <f t="shared" si="257"/>
        <v>Used None</v>
      </c>
      <c r="QK132" t="str">
        <f t="shared" si="258"/>
        <v>Null</v>
      </c>
      <c r="QL132" t="str">
        <f t="shared" si="259"/>
        <v>Null</v>
      </c>
      <c r="QM132" t="str">
        <f>IF($MS132="READ 180 Record",IF(AQ132="","Null",VLOOKUP(JJ132,Lookups!$DX$3:$EB$2054,AN132+1,FALSE)),"Null")</f>
        <v>Null</v>
      </c>
      <c r="QN132" t="str">
        <f t="shared" si="260"/>
        <v>Null</v>
      </c>
    </row>
    <row r="133" spans="1:456" x14ac:dyDescent="0.25">
      <c r="A133" s="161" t="s">
        <v>1447</v>
      </c>
      <c r="B133" s="161" t="s">
        <v>1447</v>
      </c>
      <c r="C133" s="161" t="s">
        <v>1447</v>
      </c>
      <c r="D133" s="161" t="s">
        <v>1447</v>
      </c>
      <c r="E133" s="161">
        <v>5</v>
      </c>
      <c r="F133" s="161" t="s">
        <v>1447</v>
      </c>
      <c r="G133" s="161" t="s">
        <v>880</v>
      </c>
      <c r="H133" s="161" t="s">
        <v>881</v>
      </c>
      <c r="K133" s="161">
        <v>0</v>
      </c>
      <c r="L133" s="161">
        <v>0</v>
      </c>
      <c r="M133" s="161">
        <v>0</v>
      </c>
      <c r="N133" s="161">
        <v>0</v>
      </c>
      <c r="O133" s="161">
        <v>0</v>
      </c>
      <c r="P133" s="161">
        <v>0</v>
      </c>
      <c r="Q133" s="161">
        <v>0</v>
      </c>
      <c r="R133" s="161">
        <v>0</v>
      </c>
      <c r="S133" s="161">
        <v>0</v>
      </c>
      <c r="T133" s="161">
        <v>0</v>
      </c>
      <c r="U133" s="161">
        <v>0</v>
      </c>
      <c r="V133" s="161">
        <v>0</v>
      </c>
      <c r="W133" s="161">
        <v>0</v>
      </c>
      <c r="X133" s="161">
        <v>0</v>
      </c>
      <c r="AB133" s="161" t="s">
        <v>242</v>
      </c>
      <c r="AC133" s="161" t="s">
        <v>242</v>
      </c>
      <c r="AD133" s="161" t="s">
        <v>242</v>
      </c>
      <c r="AE133" s="161" t="s">
        <v>242</v>
      </c>
      <c r="AF133" s="161" t="s">
        <v>242</v>
      </c>
      <c r="AG133" s="161" t="s">
        <v>242</v>
      </c>
      <c r="AH133" s="161" t="s">
        <v>242</v>
      </c>
      <c r="AI133" s="161">
        <v>20150801</v>
      </c>
      <c r="AJ133" s="161">
        <v>20160525</v>
      </c>
      <c r="AK133" s="161" t="s">
        <v>869</v>
      </c>
      <c r="AL133" t="s">
        <v>1078</v>
      </c>
      <c r="BN133" t="s">
        <v>1079</v>
      </c>
      <c r="ET133" s="161">
        <v>0</v>
      </c>
      <c r="EU133" s="161">
        <v>0</v>
      </c>
      <c r="EV133" s="161">
        <v>0</v>
      </c>
      <c r="EW133" s="161">
        <v>0</v>
      </c>
      <c r="EX133" s="161">
        <v>0</v>
      </c>
      <c r="EY133" s="161">
        <v>0</v>
      </c>
      <c r="EZ133" s="161">
        <v>0</v>
      </c>
      <c r="FA133" s="161">
        <v>0</v>
      </c>
      <c r="FB133" s="161">
        <v>0</v>
      </c>
      <c r="FC133" s="161">
        <v>0</v>
      </c>
      <c r="FD133" s="161">
        <v>0</v>
      </c>
      <c r="FE133" s="161">
        <v>0</v>
      </c>
      <c r="HN133" s="161" t="s">
        <v>881</v>
      </c>
      <c r="JB133" s="161" t="s">
        <v>881</v>
      </c>
      <c r="JC133" s="161">
        <v>0</v>
      </c>
      <c r="JD133" s="161">
        <v>0</v>
      </c>
      <c r="JE133" s="161">
        <v>0</v>
      </c>
      <c r="JF133" s="161">
        <v>0</v>
      </c>
      <c r="MN133" t="str">
        <f t="shared" si="174"/>
        <v>NoNoNoNoNoNo</v>
      </c>
      <c r="MO133" t="str">
        <f>IF(AND(MN133="NoNoNoNoNoNo",JI133=""),"No Programs",VLOOKUP(MN133,Lookups!$DA$4:$DB$67,2,FALSE))</f>
        <v>No Programs</v>
      </c>
      <c r="MP133">
        <f t="shared" si="175"/>
        <v>0</v>
      </c>
      <c r="MQ133" t="str">
        <f t="shared" si="176"/>
        <v>No Program Use</v>
      </c>
      <c r="MR133" t="str">
        <f>Directions!$D$3</f>
        <v>Usage</v>
      </c>
      <c r="MS133" t="str">
        <f>VLOOKUP(MQ133,Lookups!$CU$71:$CV$80,2,FALSE)</f>
        <v>Exclude</v>
      </c>
      <c r="MT133">
        <f t="shared" si="177"/>
        <v>0</v>
      </c>
      <c r="MU133">
        <f t="shared" si="178"/>
        <v>0</v>
      </c>
      <c r="MV133">
        <f t="shared" si="179"/>
        <v>0</v>
      </c>
      <c r="MW133">
        <f t="shared" si="180"/>
        <v>0</v>
      </c>
      <c r="MX133">
        <f t="shared" si="181"/>
        <v>0</v>
      </c>
      <c r="MY133" t="str">
        <f t="shared" si="182"/>
        <v>Not Used</v>
      </c>
      <c r="MZ133">
        <f t="shared" si="183"/>
        <v>0</v>
      </c>
      <c r="NA133" t="str">
        <f t="shared" si="184"/>
        <v>Not Available</v>
      </c>
      <c r="NB133" t="str">
        <f t="shared" si="185"/>
        <v>Not Available</v>
      </c>
      <c r="NC133" t="str">
        <f t="shared" si="186"/>
        <v>4 Not Indicated</v>
      </c>
      <c r="ND133" t="str">
        <f t="shared" si="187"/>
        <v>4 Not Indicated</v>
      </c>
      <c r="NE133" t="str">
        <f t="shared" si="188"/>
        <v>4 Not Indicated</v>
      </c>
      <c r="NF133" t="str">
        <f t="shared" si="189"/>
        <v>4 Not Indicated</v>
      </c>
      <c r="NG133" t="str">
        <f t="shared" si="190"/>
        <v>4 Not Indicated</v>
      </c>
      <c r="NH133" s="159" t="str">
        <f t="shared" si="191"/>
        <v>Null</v>
      </c>
      <c r="NI133" t="str">
        <f t="shared" si="192"/>
        <v>Null</v>
      </c>
      <c r="NJ133" s="159" t="str">
        <f t="shared" si="193"/>
        <v>Null</v>
      </c>
      <c r="NK133" t="str">
        <f t="shared" si="194"/>
        <v>Null</v>
      </c>
      <c r="NL133" t="str">
        <f t="shared" si="195"/>
        <v>No RI Tests</v>
      </c>
      <c r="NM133">
        <f t="shared" si="196"/>
        <v>0</v>
      </c>
      <c r="NN133" t="str">
        <f>IF(OR(E133="PK",E133="K",JJ133=""),"Null",INDEX(Lookups!$EZ$4:$FW$18,MATCH($JJ133,Lookups!$EY$4:$EY$18,1),MATCH($E133,Lookups!$EZ$3:$FW$3,0)))</f>
        <v>Null</v>
      </c>
      <c r="NO133" t="str">
        <f>IF(OR(E133="PK",E133="K",JJ133=""),"Null",INDEX(Lookups!$EZ$4:$FW$18,MATCH($JJ133,Lookups!$EY$4:$EY$18,1),MATCH($E133,Lookups!$EZ$3:$FW$3,0) + 1))</f>
        <v>Null</v>
      </c>
      <c r="NP133" t="str">
        <f t="shared" si="197"/>
        <v>Null</v>
      </c>
      <c r="NQ133" t="str">
        <f t="shared" si="198"/>
        <v>Null</v>
      </c>
      <c r="NR133" t="str">
        <f t="shared" si="199"/>
        <v>Null</v>
      </c>
      <c r="NS133" t="str">
        <f t="shared" si="200"/>
        <v>No RI Tests</v>
      </c>
      <c r="NT133" t="str">
        <f t="shared" si="201"/>
        <v>No RI Tests</v>
      </c>
      <c r="NU133" t="str">
        <f t="shared" si="202"/>
        <v>No RI Tests</v>
      </c>
      <c r="NV133" s="183" t="str">
        <f t="array" ref="NV133">IF($NL133="No RI Tests","No RI Tests",VLOOKUP(IF(AND(E133="K",JJ133&lt;280),3,IF(AND(E133="K",JJ133&gt;=280),4,MAX(IF(E133=Lookups!$DF$6:$DF$99,IF(JJ133&gt;=Lookups!$DG$6:$DG$99,Lookups!$DH$6:$DH$99))))),Lookups!$DE$104:$DG$108,2,FALSE))</f>
        <v>No RI Tests</v>
      </c>
      <c r="NW133" s="161" t="str">
        <f t="array" ref="NW133">IF($NL133="No RI Tests","No RI Tests",VLOOKUP(IF(AND(E133="K",JH133&lt;280),3,IF(AND(E133="K",JH133&gt;=280),4,MAX(IF(E133=Lookups!$DF$6:$DF$99,IF(NI133&gt;=Lookups!$DG$6:$DG$99,Lookups!$DH$6:$DH$99))))),Lookups!$DE$104:$DG$108,2,FALSE))</f>
        <v>No RI Tests</v>
      </c>
      <c r="NX133" s="161" t="str">
        <f t="array" ref="NX133">IF($NL133="No RI Tests","No RI Tests",VLOOKUP(IF(AND(E133="K",NK133&lt;280),3,IF(AND(E133="K",NK133&gt;=280),4,MAX(IF(E133=Lookups!$DF$6:$DF$99,IF(NK133&gt;=Lookups!$DG$6:$DG$99,Lookups!$DH$6:$DH$99))))),Lookups!$DE$104:$DG$108,2,FALSE))</f>
        <v>No RI Tests</v>
      </c>
      <c r="NY133" t="str">
        <f t="shared" si="203"/>
        <v>Null</v>
      </c>
      <c r="NZ133" t="str">
        <f t="shared" si="204"/>
        <v>Null</v>
      </c>
      <c r="OA133" t="str">
        <f t="shared" si="205"/>
        <v>No RI for Comparison</v>
      </c>
      <c r="OB133" s="161" t="str">
        <f t="array" ref="OB133">IF($NL133="No RI Tests","No RI Tests",IF(E133="K","N/A",VLOOKUP(MAX(IF(E133=Lookups!$DF$6:$DF$99,IF(JJ133&gt;=Lookups!$DG$6:$DG$99,Lookups!$DI$6:$DI$99))),Lookups!$DE$104:$DG$108,3,FALSE)))</f>
        <v>No RI Tests</v>
      </c>
      <c r="OC133" s="161" t="str">
        <f t="array" ref="OC133">IF($NL133="No RI Tests","No RI Tests",IF(E133="K","N/A",VLOOKUP(MAX(IF(E133=Lookups!$DF$6:$DF$99,IF(NI133&gt;=Lookups!$DG$6:$DG$99,Lookups!$DI$6:$DI$99))),Lookups!$DE$104:$DG$108,3,FALSE)))</f>
        <v>No RI Tests</v>
      </c>
      <c r="OD133" s="161" t="str">
        <f t="array" ref="OD133">IF($NL133="No RI Tests","No RI Tests",IF(E133="K","N/A",VLOOKUP(MAX(IF(E133=Lookups!$DF$6:$DF$99,IF(NK133&gt;=Lookups!$DG$6:$DG$99,Lookups!$DI$6:$DI$99))),Lookups!$DE$104:$DG$108,3,FALSE)))</f>
        <v>No RI Tests</v>
      </c>
      <c r="OE133" t="str">
        <f t="shared" si="206"/>
        <v>Null</v>
      </c>
      <c r="OF133" t="str">
        <f t="shared" si="207"/>
        <v>Null</v>
      </c>
      <c r="OG133" t="str">
        <f t="shared" si="208"/>
        <v>No RI for Comparison</v>
      </c>
      <c r="OH133" t="str">
        <f t="shared" si="209"/>
        <v>Null</v>
      </c>
      <c r="OI133" t="str">
        <f t="shared" si="210"/>
        <v>Null</v>
      </c>
      <c r="OJ133" t="str">
        <f t="shared" si="211"/>
        <v>Null</v>
      </c>
      <c r="OK133" t="str">
        <f t="shared" si="212"/>
        <v>Null</v>
      </c>
      <c r="OL133" t="str">
        <f t="shared" si="213"/>
        <v>Null</v>
      </c>
      <c r="OM133" t="str">
        <f t="shared" si="214"/>
        <v>Null</v>
      </c>
      <c r="ON133" t="str">
        <f t="shared" si="215"/>
        <v>Null</v>
      </c>
      <c r="OO133" t="str">
        <f t="shared" si="216"/>
        <v>Null RI</v>
      </c>
      <c r="OP133" t="str">
        <f ca="1">IF(AND(HR133&lt;&gt;"",JJ133&lt;600),IF(HT133="Advancing","Tier 2","Tier 3"),IF(JI133="","Null",IF(OR(E133="K",E133&lt;3),"FRA Recommended",IF(JJ133&gt;=IF(E133&lt;6,400,600),IF(JJ133&lt;VLOOKUP(E133,Lookups!$AP$3:$AR$16,3,FALSE),"Tier 2","Core"),IF(JJ133&lt;400,IF(RAND()&lt;0.81,"Tier 3","Tier 2"),IF(RAND()&lt;0.51,"Tier 3","Tier 2"))))))</f>
        <v>Null</v>
      </c>
      <c r="OQ133" t="str">
        <f t="shared" si="217"/>
        <v>Null</v>
      </c>
      <c r="OR133" t="str">
        <f t="shared" si="218"/>
        <v>Null</v>
      </c>
      <c r="OS133" t="str">
        <f t="shared" si="219"/>
        <v>Null</v>
      </c>
      <c r="OT133" t="str">
        <f t="shared" si="220"/>
        <v>No RI Tests</v>
      </c>
      <c r="OU133" s="159" t="str">
        <f t="shared" si="221"/>
        <v>No PI Tests</v>
      </c>
      <c r="OV133" t="str">
        <f t="shared" si="222"/>
        <v>No PI Tests</v>
      </c>
      <c r="OW133" t="str">
        <f t="shared" si="223"/>
        <v>No PI Tests</v>
      </c>
      <c r="OX133" t="str">
        <f t="shared" si="224"/>
        <v>No PI Tests</v>
      </c>
      <c r="OY133" t="str">
        <f t="shared" si="225"/>
        <v>No PI Tests</v>
      </c>
      <c r="OZ133" t="str">
        <f t="shared" si="226"/>
        <v>No PI Tests</v>
      </c>
      <c r="PA133" s="159" t="str">
        <f t="shared" si="227"/>
        <v>No PI Tests</v>
      </c>
      <c r="PB133" t="str">
        <f t="shared" si="228"/>
        <v>No PI Tests</v>
      </c>
      <c r="PC133" t="str">
        <f t="shared" si="229"/>
        <v>No PI Tests</v>
      </c>
      <c r="PD133" t="str">
        <f t="shared" si="230"/>
        <v>No PI Tests</v>
      </c>
      <c r="PE133" t="str">
        <f t="shared" si="231"/>
        <v>No PI Tests</v>
      </c>
      <c r="PF133" t="str">
        <f t="shared" si="232"/>
        <v>No PI Tests</v>
      </c>
      <c r="PG133" t="str">
        <f t="shared" si="233"/>
        <v>No PI Tests</v>
      </c>
      <c r="PH133">
        <f t="shared" si="234"/>
        <v>0</v>
      </c>
      <c r="PI133">
        <f t="shared" si="235"/>
        <v>0</v>
      </c>
      <c r="PJ133" t="str">
        <f t="shared" si="236"/>
        <v>Null</v>
      </c>
      <c r="PK133" t="str">
        <f>IF(HR133="","Null",IF(E133&lt;3,"Null",IF(HU133=0,0,IF(HS133="Form 1",VLOOKUP(HU133,Lookups!$BE$3:$BP$63,E133,FALSE),IF(HS133="Form 2",VLOOKUP(HU133,Lookups!$BE$67:$BP$127,E133,FALSE),VLOOKUP(HU133,Lookups!$BE$130:$BP$190,E133,FALSE))))))</f>
        <v>Null</v>
      </c>
      <c r="PL133" t="str">
        <f t="shared" si="237"/>
        <v>Null</v>
      </c>
      <c r="PM133" t="str">
        <f>IF($PH133=0,"Null",IF(E133&lt;3,"Null",IF(OX133=0,0,IF(OV133="Form 1",VLOOKUP(OX133,Lookups!$BE$3:$BP$63,E133,FALSE),IF(OV133="Form 2",VLOOKUP(OX133,Lookups!$BE$67:$BP$127,E133,FALSE),VLOOKUP(OX133,Lookups!$BE$130:$BP$190,E133,FALSE))))))</f>
        <v>Null</v>
      </c>
      <c r="PN133" t="str">
        <f t="shared" si="238"/>
        <v>Null</v>
      </c>
      <c r="PO133" t="str">
        <f t="shared" si="239"/>
        <v>Null</v>
      </c>
      <c r="PP133" t="str">
        <f t="shared" si="240"/>
        <v>Null</v>
      </c>
      <c r="PQ133" t="str">
        <f>IF(HR133="","Null",IF(E133&lt;3,"Null",IF(HV133=0,0,IF(HS133="Form 1",VLOOKUP(HV133,Lookups!$BR$3:$CC$63,E133,FALSE),IF(HS133="Form 2",VLOOKUP(HV133,Lookups!$BR$67:$CC$127,E133,FALSE),VLOOKUP(HV133,Lookups!$BR$130:$CC$190,E133,FALSE))))))</f>
        <v>Null</v>
      </c>
      <c r="PR133" t="str">
        <f t="shared" si="241"/>
        <v>Null</v>
      </c>
      <c r="PS133" t="str">
        <f>IF(HR133="","Null",IF(E133&lt;3,"Null",IF(OY133=0,0,IF(OW133="Form 1",VLOOKUP(OY133,Lookups!$BR$3:$CC$63,E133,FALSE),IF(OW133="Form 2",VLOOKUP(OY133,Lookups!$BR$67:$CC$127,E133,FALSE),VLOOKUP(OY133,Lookups!$BR$130:$CC$190,E133,FALSE))))))</f>
        <v>Null</v>
      </c>
      <c r="PT133" t="str">
        <f t="shared" si="242"/>
        <v>Null</v>
      </c>
      <c r="PU133" t="str">
        <f t="shared" si="243"/>
        <v>Null</v>
      </c>
      <c r="PV133" t="str">
        <f t="shared" si="244"/>
        <v>Null</v>
      </c>
      <c r="PW133" t="str">
        <f t="shared" si="245"/>
        <v>No PI Tests</v>
      </c>
      <c r="PX133">
        <f t="shared" si="246"/>
        <v>0</v>
      </c>
      <c r="PY133">
        <f t="shared" si="247"/>
        <v>0</v>
      </c>
      <c r="PZ133" t="str">
        <f t="shared" si="248"/>
        <v>Null</v>
      </c>
      <c r="QA133" t="str">
        <f t="shared" si="249"/>
        <v>Null</v>
      </c>
      <c r="QB133" t="str">
        <f t="shared" si="250"/>
        <v>Null</v>
      </c>
      <c r="QC133" t="str">
        <f>IF($MS133="System 44 Record",IF(BQ133&lt;MEDIAN(Directions!$F$3,Directions!$F$6),"Mid-Year Exited Student","Full Year Participant")&amp;IF(BP133&lt;Directions!$F$3,", Started Prior Year",", Started This Year"),"Null")</f>
        <v>Null</v>
      </c>
      <c r="QD133" t="str">
        <f t="shared" si="251"/>
        <v>Null</v>
      </c>
      <c r="QE133">
        <f t="shared" si="252"/>
        <v>0</v>
      </c>
      <c r="QF133">
        <f t="shared" si="253"/>
        <v>0</v>
      </c>
      <c r="QG133">
        <f t="shared" si="254"/>
        <v>0</v>
      </c>
      <c r="QH133">
        <f t="shared" si="255"/>
        <v>0</v>
      </c>
      <c r="QI133">
        <f t="shared" si="256"/>
        <v>0</v>
      </c>
      <c r="QJ133" t="str">
        <f t="shared" si="257"/>
        <v>Used None</v>
      </c>
      <c r="QK133" t="str">
        <f t="shared" si="258"/>
        <v>Null</v>
      </c>
      <c r="QL133" t="str">
        <f t="shared" si="259"/>
        <v>Null</v>
      </c>
      <c r="QM133" t="str">
        <f>IF($MS133="READ 180 Record",IF(AQ133="","Null",VLOOKUP(JJ133,Lookups!$DX$3:$EB$2054,AN133+1,FALSE)),"Null")</f>
        <v>Null</v>
      </c>
      <c r="QN133" t="str">
        <f t="shared" si="260"/>
        <v>Null</v>
      </c>
    </row>
    <row r="134" spans="1:456" x14ac:dyDescent="0.25">
      <c r="A134" s="161" t="s">
        <v>1447</v>
      </c>
      <c r="B134" s="161" t="s">
        <v>1447</v>
      </c>
      <c r="C134" s="161" t="s">
        <v>1447</v>
      </c>
      <c r="D134" s="161" t="s">
        <v>1447</v>
      </c>
      <c r="E134" s="161">
        <v>5</v>
      </c>
      <c r="F134" s="161" t="s">
        <v>1447</v>
      </c>
      <c r="G134" s="161" t="s">
        <v>887</v>
      </c>
      <c r="H134" s="161" t="s">
        <v>932</v>
      </c>
      <c r="I134" s="161">
        <v>47</v>
      </c>
      <c r="J134" s="159">
        <v>42501</v>
      </c>
      <c r="K134" s="161">
        <v>0</v>
      </c>
      <c r="L134" s="161">
        <v>0</v>
      </c>
      <c r="M134" s="161">
        <v>0</v>
      </c>
      <c r="N134" s="161">
        <v>0</v>
      </c>
      <c r="O134" s="161">
        <v>0</v>
      </c>
      <c r="P134" s="161">
        <v>0</v>
      </c>
      <c r="Q134" s="161">
        <v>0</v>
      </c>
      <c r="R134" s="161">
        <v>0</v>
      </c>
      <c r="S134" s="161">
        <v>0</v>
      </c>
      <c r="T134" s="161">
        <v>0</v>
      </c>
      <c r="U134" s="161">
        <v>0</v>
      </c>
      <c r="V134" s="161">
        <v>0</v>
      </c>
      <c r="W134" s="161">
        <v>0</v>
      </c>
      <c r="X134" s="161">
        <v>0</v>
      </c>
      <c r="AB134" s="161" t="s">
        <v>242</v>
      </c>
      <c r="AC134" s="161" t="s">
        <v>242</v>
      </c>
      <c r="AD134" s="161" t="s">
        <v>242</v>
      </c>
      <c r="AE134" s="161" t="s">
        <v>242</v>
      </c>
      <c r="AF134" s="161" t="s">
        <v>241</v>
      </c>
      <c r="AG134" s="161" t="s">
        <v>241</v>
      </c>
      <c r="AH134" s="161" t="s">
        <v>242</v>
      </c>
      <c r="AI134" s="161">
        <v>20150801</v>
      </c>
      <c r="AJ134" s="161">
        <v>20160525</v>
      </c>
      <c r="AK134" s="161" t="s">
        <v>869</v>
      </c>
      <c r="AL134" t="s">
        <v>1078</v>
      </c>
      <c r="BN134" t="s">
        <v>1076</v>
      </c>
      <c r="BO134" t="s">
        <v>932</v>
      </c>
      <c r="BP134" s="159">
        <v>42254</v>
      </c>
      <c r="BQ134" s="159">
        <v>42508</v>
      </c>
      <c r="BR134" t="s">
        <v>871</v>
      </c>
      <c r="BS134">
        <v>47</v>
      </c>
      <c r="BT134" s="159">
        <v>42508</v>
      </c>
      <c r="BU134">
        <v>8</v>
      </c>
      <c r="BV134">
        <v>2</v>
      </c>
      <c r="BW134">
        <v>50</v>
      </c>
      <c r="BX134">
        <v>70</v>
      </c>
      <c r="BY134">
        <v>975</v>
      </c>
      <c r="BZ134">
        <v>1019</v>
      </c>
      <c r="CA134">
        <v>24</v>
      </c>
      <c r="CB134">
        <v>18</v>
      </c>
      <c r="CC134">
        <v>37</v>
      </c>
      <c r="CD134">
        <v>81</v>
      </c>
      <c r="CE134">
        <v>84</v>
      </c>
      <c r="CF134">
        <v>89</v>
      </c>
      <c r="CG134">
        <v>81</v>
      </c>
      <c r="CH134">
        <v>78</v>
      </c>
      <c r="CI134">
        <v>5388</v>
      </c>
      <c r="CJ134">
        <v>2.0606</v>
      </c>
      <c r="CK134">
        <v>8</v>
      </c>
      <c r="CL134">
        <v>1</v>
      </c>
      <c r="ET134" s="161">
        <v>0</v>
      </c>
      <c r="EU134" s="161">
        <v>0</v>
      </c>
      <c r="EV134" s="161">
        <v>0</v>
      </c>
      <c r="EW134" s="161">
        <v>0</v>
      </c>
      <c r="EX134" s="161">
        <v>0</v>
      </c>
      <c r="EY134" s="161">
        <v>0</v>
      </c>
      <c r="EZ134" s="161">
        <v>0</v>
      </c>
      <c r="FA134" s="161">
        <v>0</v>
      </c>
      <c r="FB134" s="161">
        <v>0</v>
      </c>
      <c r="FC134" s="161">
        <v>0</v>
      </c>
      <c r="FD134" s="161">
        <v>0</v>
      </c>
      <c r="FE134" s="161">
        <v>0</v>
      </c>
      <c r="HN134" s="161" t="s">
        <v>932</v>
      </c>
      <c r="HO134" s="159">
        <v>42242</v>
      </c>
      <c r="HP134" s="159">
        <v>42501</v>
      </c>
      <c r="HQ134" s="161">
        <v>3</v>
      </c>
      <c r="HR134" s="159">
        <v>42242</v>
      </c>
      <c r="HS134" s="161" t="s">
        <v>872</v>
      </c>
      <c r="HT134" s="161" t="s">
        <v>873</v>
      </c>
      <c r="HU134" s="161">
        <v>33</v>
      </c>
      <c r="HV134" s="161">
        <v>14</v>
      </c>
      <c r="HW134" s="161">
        <v>0</v>
      </c>
      <c r="HX134" s="159">
        <v>42352</v>
      </c>
      <c r="HY134" s="161" t="s">
        <v>874</v>
      </c>
      <c r="HZ134" s="161" t="s">
        <v>873</v>
      </c>
      <c r="IA134" s="161">
        <v>39</v>
      </c>
      <c r="IB134" s="161">
        <v>17</v>
      </c>
      <c r="IC134" s="161">
        <v>0</v>
      </c>
      <c r="ID134" s="159">
        <v>42501</v>
      </c>
      <c r="IE134" s="161" t="s">
        <v>879</v>
      </c>
      <c r="IF134" s="161" t="s">
        <v>873</v>
      </c>
      <c r="IG134" s="161">
        <v>42</v>
      </c>
      <c r="IH134" s="161">
        <v>12</v>
      </c>
      <c r="II134" s="161">
        <v>0</v>
      </c>
      <c r="JB134" s="161" t="s">
        <v>932</v>
      </c>
      <c r="JC134" s="161">
        <v>3</v>
      </c>
      <c r="JD134" s="161">
        <v>3</v>
      </c>
      <c r="JE134" s="161">
        <v>3</v>
      </c>
      <c r="JF134" s="161">
        <v>1063</v>
      </c>
      <c r="JG134" s="159">
        <v>42501</v>
      </c>
      <c r="JH134" s="161">
        <v>47</v>
      </c>
      <c r="JI134" s="159">
        <v>42243</v>
      </c>
      <c r="JJ134" s="161">
        <v>181</v>
      </c>
      <c r="JK134" s="161">
        <v>6</v>
      </c>
      <c r="JL134" s="159">
        <v>42352</v>
      </c>
      <c r="JM134" s="161">
        <v>23</v>
      </c>
      <c r="JN134" s="161">
        <v>5</v>
      </c>
      <c r="JO134" s="159">
        <v>42501</v>
      </c>
      <c r="JP134" s="161">
        <v>47</v>
      </c>
      <c r="JQ134" s="161">
        <v>6</v>
      </c>
      <c r="MN134" t="str">
        <f t="shared" si="174"/>
        <v>NoNoNoYesYesNo</v>
      </c>
      <c r="MO134" t="str">
        <f>IF(AND(MN134="NoNoNoNoNoNo",JI134=""),"No Programs",VLOOKUP(MN134,Lookups!$DA$4:$DB$67,2,FALSE))</f>
        <v>System 44 Only</v>
      </c>
      <c r="MP134">
        <f t="shared" si="175"/>
        <v>0</v>
      </c>
      <c r="MQ134" t="str">
        <f t="shared" si="176"/>
        <v>System 44 User</v>
      </c>
      <c r="MR134" t="str">
        <f>Directions!$D$3</f>
        <v>Usage</v>
      </c>
      <c r="MS134" t="str">
        <f>VLOOKUP(MQ134,Lookups!$CU$71:$CV$80,2,FALSE)</f>
        <v>System 44 Record</v>
      </c>
      <c r="MT134">
        <f t="shared" si="177"/>
        <v>1</v>
      </c>
      <c r="MU134">
        <f t="shared" si="178"/>
        <v>1</v>
      </c>
      <c r="MV134">
        <f t="shared" si="179"/>
        <v>1</v>
      </c>
      <c r="MW134">
        <f t="shared" si="180"/>
        <v>1</v>
      </c>
      <c r="MX134">
        <f t="shared" si="181"/>
        <v>37</v>
      </c>
      <c r="MY134" t="str">
        <f t="shared" si="182"/>
        <v>Not Used</v>
      </c>
      <c r="MZ134">
        <f t="shared" si="183"/>
        <v>0</v>
      </c>
      <c r="NA134" t="str">
        <f t="shared" si="184"/>
        <v>Not Available</v>
      </c>
      <c r="NB134" t="str">
        <f t="shared" si="185"/>
        <v>Not Available</v>
      </c>
      <c r="NC134" t="str">
        <f t="shared" si="186"/>
        <v>4 Not Indicated</v>
      </c>
      <c r="ND134" t="str">
        <f t="shared" si="187"/>
        <v>4 Not Indicated</v>
      </c>
      <c r="NE134" t="str">
        <f t="shared" si="188"/>
        <v>4 Not Indicated</v>
      </c>
      <c r="NF134" t="str">
        <f t="shared" si="189"/>
        <v>4 Not Indicated</v>
      </c>
      <c r="NG134" t="str">
        <f t="shared" si="190"/>
        <v>4 Not Indicated</v>
      </c>
      <c r="NH134" s="159">
        <f t="shared" si="191"/>
        <v>42501</v>
      </c>
      <c r="NI134">
        <f t="shared" si="192"/>
        <v>47</v>
      </c>
      <c r="NJ134" s="159">
        <f t="shared" si="193"/>
        <v>42243</v>
      </c>
      <c r="NK134">
        <f t="shared" si="194"/>
        <v>181</v>
      </c>
      <c r="NL134">
        <f t="shared" si="195"/>
        <v>36.857142857142854</v>
      </c>
      <c r="NM134">
        <f t="shared" si="196"/>
        <v>1</v>
      </c>
      <c r="NN134">
        <f>IF(OR(E134="PK",E134="K",JJ134=""),"Null",INDEX(Lookups!$EZ$4:$FW$18,MATCH($JJ134,Lookups!$EY$4:$EY$18,1),MATCH($E134,Lookups!$EZ$3:$FW$3,0)))</f>
        <v>235</v>
      </c>
      <c r="NO134">
        <f>IF(OR(E134="PK",E134="K",JJ134=""),"Null",INDEX(Lookups!$EZ$4:$FW$18,MATCH($JJ134,Lookups!$EY$4:$EY$18,1),MATCH($E134,Lookups!$EZ$3:$FW$3,0) + 1))</f>
        <v>335</v>
      </c>
      <c r="NP134">
        <f t="shared" si="197"/>
        <v>470</v>
      </c>
      <c r="NQ134" t="str">
        <f t="shared" si="198"/>
        <v>PI is Recommended</v>
      </c>
      <c r="NR134" t="str">
        <f t="shared" si="199"/>
        <v>PI is Recommended</v>
      </c>
      <c r="NS134" t="str">
        <f t="shared" si="200"/>
        <v>BR to 199L</v>
      </c>
      <c r="NT134" t="str">
        <f t="shared" si="201"/>
        <v>BR to 199L</v>
      </c>
      <c r="NU134" t="str">
        <f t="shared" si="202"/>
        <v>BR to 199L</v>
      </c>
      <c r="NV134" s="183" t="str">
        <f t="array" ref="NV134">IF($NL134="No RI Tests","No RI Tests",VLOOKUP(IF(AND(E134="K",JJ134&lt;280),3,IF(AND(E134="K",JJ134&gt;=280),4,MAX(IF(E134=Lookups!$DF$6:$DF$99,IF(JJ134&gt;=Lookups!$DG$6:$DG$99,Lookups!$DH$6:$DH$99))))),Lookups!$DE$104:$DG$108,2,FALSE))</f>
        <v>1 Below Basic</v>
      </c>
      <c r="NW134" s="161" t="str">
        <f t="array" ref="NW134">IF($NL134="No RI Tests","No RI Tests",VLOOKUP(IF(AND(E134="K",JH134&lt;280),3,IF(AND(E134="K",JH134&gt;=280),4,MAX(IF(E134=Lookups!$DF$6:$DF$99,IF(NI134&gt;=Lookups!$DG$6:$DG$99,Lookups!$DH$6:$DH$99))))),Lookups!$DE$104:$DG$108,2,FALSE))</f>
        <v>1 Below Basic</v>
      </c>
      <c r="NX134" s="161" t="str">
        <f t="array" ref="NX134">IF($NL134="No RI Tests","No RI Tests",VLOOKUP(IF(AND(E134="K",NK134&lt;280),3,IF(AND(E134="K",NK134&gt;=280),4,MAX(IF(E134=Lookups!$DF$6:$DF$99,IF(NK134&gt;=Lookups!$DG$6:$DG$99,Lookups!$DH$6:$DH$99))))),Lookups!$DE$104:$DG$108,2,FALSE))</f>
        <v>1 Below Basic</v>
      </c>
      <c r="NY134">
        <f t="shared" si="203"/>
        <v>1</v>
      </c>
      <c r="NZ134">
        <f t="shared" si="204"/>
        <v>0</v>
      </c>
      <c r="OA134" t="str">
        <f t="shared" si="205"/>
        <v>Maintained Performance Level</v>
      </c>
      <c r="OB134" s="161" t="str">
        <f t="array" ref="OB134">IF($NL134="No RI Tests","No RI Tests",IF(E134="K","N/A",VLOOKUP(MAX(IF(E134=Lookups!$DF$6:$DF$99,IF(JJ134&gt;=Lookups!$DG$6:$DG$99,Lookups!$DI$6:$DI$99))),Lookups!$DE$104:$DG$108,3,FALSE)))</f>
        <v>1 Limited</v>
      </c>
      <c r="OC134" s="161" t="str">
        <f t="array" ref="OC134">IF($NL134="No RI Tests","No RI Tests",IF(E134="K","N/A",VLOOKUP(MAX(IF(E134=Lookups!$DF$6:$DF$99,IF(NI134&gt;=Lookups!$DG$6:$DG$99,Lookups!$DI$6:$DI$99))),Lookups!$DE$104:$DG$108,3,FALSE)))</f>
        <v>1 Limited</v>
      </c>
      <c r="OD134" s="161" t="str">
        <f t="array" ref="OD134">IF($NL134="No RI Tests","No RI Tests",IF(E134="K","N/A",VLOOKUP(MAX(IF(E134=Lookups!$DF$6:$DF$99,IF(NK134&gt;=Lookups!$DG$6:$DG$99,Lookups!$DI$6:$DI$99))),Lookups!$DE$104:$DG$108,3,FALSE)))</f>
        <v>1 Limited</v>
      </c>
      <c r="OE134">
        <f t="shared" si="206"/>
        <v>1</v>
      </c>
      <c r="OF134">
        <f t="shared" si="207"/>
        <v>0</v>
      </c>
      <c r="OG134" t="str">
        <f t="shared" si="208"/>
        <v>Maintained Performance Level</v>
      </c>
      <c r="OH134">
        <f t="shared" si="209"/>
        <v>-134</v>
      </c>
      <c r="OI134">
        <f t="shared" si="210"/>
        <v>0</v>
      </c>
      <c r="OJ134">
        <f t="shared" si="211"/>
        <v>0</v>
      </c>
      <c r="OK134">
        <f t="shared" si="212"/>
        <v>0</v>
      </c>
      <c r="OL134">
        <f t="shared" si="213"/>
        <v>-0.47017543859649125</v>
      </c>
      <c r="OM134" t="str">
        <f t="shared" si="214"/>
        <v>Fall Administration</v>
      </c>
      <c r="ON134" t="str">
        <f t="shared" si="215"/>
        <v>Winter Administration</v>
      </c>
      <c r="OO134" t="str">
        <f t="shared" si="216"/>
        <v>Fall to Winter RI</v>
      </c>
      <c r="OP134" t="str">
        <f ca="1">IF(AND(HR134&lt;&gt;"",JJ134&lt;600),IF(HT134="Advancing","Tier 2","Tier 3"),IF(JI134="","Null",IF(OR(E134="K",E134&lt;3),"FRA Recommended",IF(JJ134&gt;=IF(E134&lt;6,400,600),IF(JJ134&lt;VLOOKUP(E134,Lookups!$AP$3:$AR$16,3,FALSE),"Tier 2","Core"),IF(JJ134&lt;400,IF(RAND()&lt;0.81,"Tier 3","Tier 2"),IF(RAND()&lt;0.51,"Tier 3","Tier 2"))))))</f>
        <v>Tier 3</v>
      </c>
      <c r="OQ134" t="str">
        <f t="shared" si="217"/>
        <v>Average Reading Invt. Under 15 Minutes Long</v>
      </c>
      <c r="OR134">
        <f t="shared" si="218"/>
        <v>1</v>
      </c>
      <c r="OS134" t="str">
        <f t="shared" si="219"/>
        <v>Null</v>
      </c>
      <c r="OT134">
        <f t="shared" si="220"/>
        <v>158</v>
      </c>
      <c r="OU134" s="159">
        <f t="shared" si="221"/>
        <v>42501</v>
      </c>
      <c r="OV134" t="str">
        <f t="shared" si="222"/>
        <v>Form 3</v>
      </c>
      <c r="OW134" t="str">
        <f t="shared" si="223"/>
        <v>Developing</v>
      </c>
      <c r="OX134">
        <f t="shared" si="224"/>
        <v>42</v>
      </c>
      <c r="OY134">
        <f t="shared" si="225"/>
        <v>12</v>
      </c>
      <c r="OZ134">
        <f t="shared" si="226"/>
        <v>0</v>
      </c>
      <c r="PA134" s="159">
        <f t="shared" si="227"/>
        <v>42352</v>
      </c>
      <c r="PB134" t="str">
        <f t="shared" si="228"/>
        <v>Form 2</v>
      </c>
      <c r="PC134" t="str">
        <f t="shared" si="229"/>
        <v>Developing</v>
      </c>
      <c r="PD134">
        <f t="shared" si="230"/>
        <v>39</v>
      </c>
      <c r="PE134">
        <f t="shared" si="231"/>
        <v>17</v>
      </c>
      <c r="PF134">
        <f t="shared" si="232"/>
        <v>0</v>
      </c>
      <c r="PG134">
        <f t="shared" si="233"/>
        <v>37</v>
      </c>
      <c r="PH134">
        <f t="shared" si="234"/>
        <v>1</v>
      </c>
      <c r="PI134">
        <f t="shared" si="235"/>
        <v>1</v>
      </c>
      <c r="PJ134">
        <f t="shared" si="236"/>
        <v>33</v>
      </c>
      <c r="PK134">
        <f>IF(HR134="","Null",IF(E134&lt;3,"Null",IF(HU134=0,0,IF(HS134="Form 1",VLOOKUP(HU134,Lookups!$BE$3:$BP$63,E134,FALSE),IF(HS134="Form 2",VLOOKUP(HU134,Lookups!$BE$67:$BP$127,E134,FALSE),VLOOKUP(HU134,Lookups!$BE$130:$BP$190,E134,FALSE))))))</f>
        <v>5</v>
      </c>
      <c r="PL134">
        <f t="shared" si="237"/>
        <v>42</v>
      </c>
      <c r="PM134">
        <f>IF($PH134=0,"Null",IF(E134&lt;3,"Null",IF(OX134=0,0,IF(OV134="Form 1",VLOOKUP(OX134,Lookups!$BE$3:$BP$63,E134,FALSE),IF(OV134="Form 2",VLOOKUP(OX134,Lookups!$BE$67:$BP$127,E134,FALSE),VLOOKUP(OX134,Lookups!$BE$130:$BP$190,E134,FALSE))))))</f>
        <v>9</v>
      </c>
      <c r="PN134">
        <f t="shared" si="238"/>
        <v>9</v>
      </c>
      <c r="PO134">
        <f t="shared" si="239"/>
        <v>1</v>
      </c>
      <c r="PP134">
        <f t="shared" si="240"/>
        <v>14</v>
      </c>
      <c r="PQ134">
        <f>IF(HR134="","Null",IF(E134&lt;3,"Null",IF(HV134=0,0,IF(HS134="Form 1",VLOOKUP(HV134,Lookups!$BR$3:$CC$63,E134,FALSE),IF(HS134="Form 2",VLOOKUP(HV134,Lookups!$BR$67:$CC$127,E134,FALSE),VLOOKUP(HV134,Lookups!$BR$130:$CC$190,E134,FALSE))))))</f>
        <v>25</v>
      </c>
      <c r="PR134">
        <f t="shared" si="241"/>
        <v>12</v>
      </c>
      <c r="PS134">
        <f>IF(HR134="","Null",IF(E134&lt;3,"Null",IF(OY134=0,0,IF(OW134="Form 1",VLOOKUP(OY134,Lookups!$BR$3:$CC$63,E134,FALSE),IF(OW134="Form 2",VLOOKUP(OY134,Lookups!$BR$67:$CC$127,E134,FALSE),VLOOKUP(OY134,Lookups!$BR$130:$CC$190,E134,FALSE))))))</f>
        <v>16</v>
      </c>
      <c r="PT134">
        <f t="shared" si="242"/>
        <v>-2</v>
      </c>
      <c r="PU134">
        <f t="shared" si="243"/>
        <v>0</v>
      </c>
      <c r="PV134">
        <f t="shared" si="244"/>
        <v>0</v>
      </c>
      <c r="PW134" t="str">
        <f t="shared" si="245"/>
        <v>Fall to Spring PI Administration</v>
      </c>
      <c r="PX134">
        <f t="shared" si="246"/>
        <v>0</v>
      </c>
      <c r="PY134">
        <f t="shared" si="247"/>
        <v>1</v>
      </c>
      <c r="PZ134" t="str">
        <f t="shared" si="248"/>
        <v>60 to 79 Sessions</v>
      </c>
      <c r="QA134" t="str">
        <f t="shared" si="249"/>
        <v>Series 4</v>
      </c>
      <c r="QB134" t="str">
        <f t="shared" si="250"/>
        <v>In Series 5 to 8</v>
      </c>
      <c r="QC134" t="str">
        <f>IF($MS134="System 44 Record",IF(BQ134&lt;MEDIAN(Directions!$F$3,Directions!$F$6),"Mid-Year Exited Student","Full Year Participant")&amp;IF(BP134&lt;Directions!$F$3,", Started Prior Year",", Started This Year"),"Null")</f>
        <v>Full Year Participant, Started This Year</v>
      </c>
      <c r="QD134">
        <f t="shared" si="251"/>
        <v>0</v>
      </c>
      <c r="QE134">
        <f t="shared" si="252"/>
        <v>0</v>
      </c>
      <c r="QF134">
        <f t="shared" si="253"/>
        <v>1</v>
      </c>
      <c r="QG134">
        <f t="shared" si="254"/>
        <v>0</v>
      </c>
      <c r="QH134">
        <f t="shared" si="255"/>
        <v>0</v>
      </c>
      <c r="QI134">
        <f t="shared" si="256"/>
        <v>0</v>
      </c>
      <c r="QJ134" t="str">
        <f t="shared" si="257"/>
        <v>RC! Only</v>
      </c>
      <c r="QK134" t="str">
        <f t="shared" si="258"/>
        <v>Null</v>
      </c>
      <c r="QL134" t="str">
        <f t="shared" si="259"/>
        <v>Null</v>
      </c>
      <c r="QM134" t="str">
        <f>IF($MS134="READ 180 Record",IF(AQ134="","Null",VLOOKUP(JJ134,Lookups!$DX$3:$EB$2054,AN134+1,FALSE)),"Null")</f>
        <v>Null</v>
      </c>
      <c r="QN134" t="str">
        <f t="shared" si="260"/>
        <v>Null</v>
      </c>
    </row>
    <row r="135" spans="1:456" x14ac:dyDescent="0.25">
      <c r="A135" s="161" t="s">
        <v>1447</v>
      </c>
      <c r="B135" s="161" t="s">
        <v>1447</v>
      </c>
      <c r="C135" s="161" t="s">
        <v>1447</v>
      </c>
      <c r="D135" s="161" t="s">
        <v>1447</v>
      </c>
      <c r="E135" s="161">
        <v>5</v>
      </c>
      <c r="F135" s="161" t="s">
        <v>1447</v>
      </c>
      <c r="G135" s="161" t="s">
        <v>883</v>
      </c>
      <c r="H135" s="161" t="s">
        <v>884</v>
      </c>
      <c r="I135" s="161">
        <v>464</v>
      </c>
      <c r="J135" s="159">
        <v>42506</v>
      </c>
      <c r="K135" s="161">
        <v>0</v>
      </c>
      <c r="L135" s="161">
        <v>0</v>
      </c>
      <c r="M135" s="161">
        <v>0</v>
      </c>
      <c r="N135" s="161">
        <v>0</v>
      </c>
      <c r="O135" s="161">
        <v>0</v>
      </c>
      <c r="P135" s="161">
        <v>0</v>
      </c>
      <c r="Q135" s="161">
        <v>0</v>
      </c>
      <c r="R135" s="161">
        <v>0</v>
      </c>
      <c r="S135" s="161">
        <v>0</v>
      </c>
      <c r="T135" s="161">
        <v>0</v>
      </c>
      <c r="U135" s="161">
        <v>0</v>
      </c>
      <c r="V135" s="161">
        <v>0</v>
      </c>
      <c r="W135" s="161">
        <v>0</v>
      </c>
      <c r="X135" s="161">
        <v>0</v>
      </c>
      <c r="AB135" s="161" t="s">
        <v>242</v>
      </c>
      <c r="AC135" s="161" t="s">
        <v>242</v>
      </c>
      <c r="AD135" s="161" t="s">
        <v>242</v>
      </c>
      <c r="AE135" s="161" t="s">
        <v>242</v>
      </c>
      <c r="AF135" s="161" t="s">
        <v>241</v>
      </c>
      <c r="AG135" s="161" t="s">
        <v>241</v>
      </c>
      <c r="AH135" s="161" t="s">
        <v>242</v>
      </c>
      <c r="AI135" s="161">
        <v>20150801</v>
      </c>
      <c r="AJ135" s="161">
        <v>20160525</v>
      </c>
      <c r="AK135" s="161" t="s">
        <v>869</v>
      </c>
      <c r="AL135" t="s">
        <v>1078</v>
      </c>
      <c r="BN135" t="s">
        <v>1076</v>
      </c>
      <c r="BO135" t="s">
        <v>884</v>
      </c>
      <c r="BP135" s="159">
        <v>42265</v>
      </c>
      <c r="BQ135" s="159">
        <v>42509</v>
      </c>
      <c r="BR135" t="s">
        <v>871</v>
      </c>
      <c r="BS135">
        <v>464</v>
      </c>
      <c r="BT135" s="159">
        <v>42509</v>
      </c>
      <c r="BU135">
        <v>9</v>
      </c>
      <c r="BV135">
        <v>2</v>
      </c>
      <c r="BW135">
        <v>58</v>
      </c>
      <c r="BX135">
        <v>95</v>
      </c>
      <c r="BY135">
        <v>1588</v>
      </c>
      <c r="BZ135">
        <v>1694</v>
      </c>
      <c r="CA135">
        <v>24</v>
      </c>
      <c r="CB135">
        <v>17</v>
      </c>
      <c r="CC135">
        <v>47</v>
      </c>
      <c r="CD135">
        <v>70</v>
      </c>
      <c r="CE135">
        <v>85</v>
      </c>
      <c r="CF135">
        <v>85</v>
      </c>
      <c r="CG135">
        <v>77</v>
      </c>
      <c r="CH135">
        <v>71</v>
      </c>
      <c r="CI135">
        <v>15033</v>
      </c>
      <c r="CJ135">
        <v>2.9032</v>
      </c>
      <c r="CK135">
        <v>9</v>
      </c>
      <c r="CL135">
        <v>1</v>
      </c>
      <c r="ET135" s="161">
        <v>5</v>
      </c>
      <c r="EU135" s="161">
        <v>84</v>
      </c>
      <c r="EV135" s="161">
        <v>28</v>
      </c>
      <c r="EW135" s="161">
        <v>5024</v>
      </c>
      <c r="EX135" s="161">
        <v>0</v>
      </c>
      <c r="EY135" s="161">
        <v>0</v>
      </c>
      <c r="EZ135" s="161">
        <v>0</v>
      </c>
      <c r="FA135" s="161">
        <v>0</v>
      </c>
      <c r="FB135" s="161">
        <v>37</v>
      </c>
      <c r="FC135" s="161">
        <v>60</v>
      </c>
      <c r="FD135" s="161">
        <v>0</v>
      </c>
      <c r="FE135" s="161">
        <v>3</v>
      </c>
      <c r="FF135" s="159">
        <v>42436</v>
      </c>
      <c r="FG135" s="161">
        <v>57</v>
      </c>
      <c r="FH135" s="161">
        <v>76</v>
      </c>
      <c r="FI135" s="161">
        <v>67</v>
      </c>
      <c r="FJ135" s="161">
        <v>50</v>
      </c>
      <c r="FK135" s="161">
        <v>50</v>
      </c>
      <c r="FL135" s="159">
        <v>42349</v>
      </c>
      <c r="FM135" s="161">
        <v>23</v>
      </c>
      <c r="FN135" s="161">
        <v>48</v>
      </c>
      <c r="FO135" s="161">
        <v>20</v>
      </c>
      <c r="FP135" s="161">
        <v>38</v>
      </c>
      <c r="FQ135" s="161">
        <v>13</v>
      </c>
      <c r="FR135" s="159">
        <v>42306</v>
      </c>
      <c r="FS135" s="161">
        <v>30</v>
      </c>
      <c r="FT135" s="161">
        <v>55</v>
      </c>
      <c r="FU135" s="161">
        <v>33</v>
      </c>
      <c r="FV135" s="161">
        <v>20</v>
      </c>
      <c r="FW135" s="161">
        <v>38</v>
      </c>
      <c r="HN135" s="161" t="s">
        <v>884</v>
      </c>
      <c r="HO135" s="159">
        <v>42244</v>
      </c>
      <c r="HP135" s="159">
        <v>42500</v>
      </c>
      <c r="HQ135" s="161">
        <v>3</v>
      </c>
      <c r="HR135" s="159">
        <v>42244</v>
      </c>
      <c r="HS135" s="161" t="s">
        <v>872</v>
      </c>
      <c r="HT135" s="161" t="s">
        <v>873</v>
      </c>
      <c r="HU135" s="161">
        <v>37</v>
      </c>
      <c r="HV135" s="161">
        <v>18</v>
      </c>
      <c r="HW135" s="161">
        <v>0</v>
      </c>
      <c r="HX135" s="159">
        <v>42347</v>
      </c>
      <c r="HY135" s="161" t="s">
        <v>874</v>
      </c>
      <c r="HZ135" s="161" t="s">
        <v>878</v>
      </c>
      <c r="IA135" s="161">
        <v>45</v>
      </c>
      <c r="IB135" s="161">
        <v>9</v>
      </c>
      <c r="IC135" s="161">
        <v>0</v>
      </c>
      <c r="ID135" s="159">
        <v>42500</v>
      </c>
      <c r="IE135" s="161" t="s">
        <v>879</v>
      </c>
      <c r="IF135" s="161" t="s">
        <v>873</v>
      </c>
      <c r="IG135" s="161">
        <v>39</v>
      </c>
      <c r="IH135" s="161">
        <v>20</v>
      </c>
      <c r="II135" s="161">
        <v>0</v>
      </c>
      <c r="JB135" s="161" t="s">
        <v>884</v>
      </c>
      <c r="JC135" s="161">
        <v>25</v>
      </c>
      <c r="JD135" s="161">
        <v>15</v>
      </c>
      <c r="JE135" s="161">
        <v>16</v>
      </c>
      <c r="JF135" s="161">
        <v>8459</v>
      </c>
      <c r="JG135" s="159">
        <v>42506</v>
      </c>
      <c r="JH135" s="161">
        <v>464</v>
      </c>
      <c r="JI135" s="159">
        <v>42242</v>
      </c>
      <c r="JJ135" s="161">
        <v>0</v>
      </c>
      <c r="JK135" s="161">
        <v>7</v>
      </c>
      <c r="JL135" s="159">
        <v>42346</v>
      </c>
      <c r="JM135" s="161">
        <v>342</v>
      </c>
      <c r="JN135" s="161">
        <v>11</v>
      </c>
      <c r="JO135" s="159">
        <v>42500</v>
      </c>
      <c r="JP135" s="161">
        <v>0</v>
      </c>
      <c r="JQ135" s="161">
        <v>3</v>
      </c>
      <c r="JR135" s="159">
        <v>42506</v>
      </c>
      <c r="JS135" s="161">
        <v>464</v>
      </c>
      <c r="JT135" s="161">
        <v>17</v>
      </c>
      <c r="MN135" t="str">
        <f t="shared" si="174"/>
        <v>NoNoNoYesYesNo</v>
      </c>
      <c r="MO135" t="str">
        <f>IF(AND(MN135="NoNoNoNoNoNo",JI135=""),"No Programs",VLOOKUP(MN135,Lookups!$DA$4:$DB$67,2,FALSE))</f>
        <v>System 44 Only</v>
      </c>
      <c r="MP135">
        <f t="shared" si="175"/>
        <v>0</v>
      </c>
      <c r="MQ135" t="str">
        <f t="shared" si="176"/>
        <v>System 44 User</v>
      </c>
      <c r="MR135" t="str">
        <f>Directions!$D$3</f>
        <v>Usage</v>
      </c>
      <c r="MS135" t="str">
        <f>VLOOKUP(MQ135,Lookups!$CU$71:$CV$80,2,FALSE)</f>
        <v>System 44 Record</v>
      </c>
      <c r="MT135">
        <f t="shared" si="177"/>
        <v>1</v>
      </c>
      <c r="MU135">
        <f t="shared" si="178"/>
        <v>1</v>
      </c>
      <c r="MV135">
        <f t="shared" si="179"/>
        <v>1</v>
      </c>
      <c r="MW135">
        <f t="shared" si="180"/>
        <v>1</v>
      </c>
      <c r="MX135">
        <f t="shared" si="181"/>
        <v>36.571428571428569</v>
      </c>
      <c r="MY135" t="str">
        <f t="shared" si="182"/>
        <v>Not Used</v>
      </c>
      <c r="MZ135">
        <f t="shared" si="183"/>
        <v>0</v>
      </c>
      <c r="NA135" t="str">
        <f t="shared" si="184"/>
        <v>Not Available</v>
      </c>
      <c r="NB135" t="str">
        <f t="shared" si="185"/>
        <v>Not Available</v>
      </c>
      <c r="NC135" t="str">
        <f t="shared" si="186"/>
        <v>4 Not Indicated</v>
      </c>
      <c r="ND135" t="str">
        <f t="shared" si="187"/>
        <v>4 Not Indicated</v>
      </c>
      <c r="NE135" t="str">
        <f t="shared" si="188"/>
        <v>4 Not Indicated</v>
      </c>
      <c r="NF135" t="str">
        <f t="shared" si="189"/>
        <v>4 Not Indicated</v>
      </c>
      <c r="NG135" t="str">
        <f t="shared" si="190"/>
        <v>4 Not Indicated</v>
      </c>
      <c r="NH135" s="159">
        <f t="shared" si="191"/>
        <v>42506</v>
      </c>
      <c r="NI135">
        <f t="shared" si="192"/>
        <v>464</v>
      </c>
      <c r="NJ135" s="159">
        <f t="shared" si="193"/>
        <v>42506</v>
      </c>
      <c r="NK135">
        <f t="shared" si="194"/>
        <v>464</v>
      </c>
      <c r="NL135">
        <f t="shared" si="195"/>
        <v>37.714285714285715</v>
      </c>
      <c r="NM135">
        <f t="shared" si="196"/>
        <v>1</v>
      </c>
      <c r="NN135">
        <f>IF(OR(E135="PK",E135="K",JJ135=""),"Null",INDEX(Lookups!$EZ$4:$FW$18,MATCH($JJ135,Lookups!$EY$4:$EY$18,1),MATCH($E135,Lookups!$EZ$3:$FW$3,0)))</f>
        <v>235</v>
      </c>
      <c r="NO135">
        <f>IF(OR(E135="PK",E135="K",JJ135=""),"Null",INDEX(Lookups!$EZ$4:$FW$18,MATCH($JJ135,Lookups!$EY$4:$EY$18,1),MATCH($E135,Lookups!$EZ$3:$FW$3,0) + 1))</f>
        <v>335</v>
      </c>
      <c r="NP135">
        <f t="shared" si="197"/>
        <v>470</v>
      </c>
      <c r="NQ135" t="str">
        <f t="shared" si="198"/>
        <v>PI is Recommended</v>
      </c>
      <c r="NR135" t="str">
        <f t="shared" si="199"/>
        <v>No PI Needed</v>
      </c>
      <c r="NS135" t="str">
        <f t="shared" si="200"/>
        <v>BR to 199L</v>
      </c>
      <c r="NT135" t="str">
        <f t="shared" si="201"/>
        <v>400L to 599L</v>
      </c>
      <c r="NU135" t="str">
        <f t="shared" si="202"/>
        <v>400L to 599L</v>
      </c>
      <c r="NV135" s="183" t="str">
        <f t="array" ref="NV135">IF($NL135="No RI Tests","No RI Tests",VLOOKUP(IF(AND(E135="K",JJ135&lt;280),3,IF(AND(E135="K",JJ135&gt;=280),4,MAX(IF(E135=Lookups!$DF$6:$DF$99,IF(JJ135&gt;=Lookups!$DG$6:$DG$99,Lookups!$DH$6:$DH$99))))),Lookups!$DE$104:$DG$108,2,FALSE))</f>
        <v>1 Below Basic</v>
      </c>
      <c r="NW135" s="161" t="str">
        <f t="array" ref="NW135">IF($NL135="No RI Tests","No RI Tests",VLOOKUP(IF(AND(E135="K",JH135&lt;280),3,IF(AND(E135="K",JH135&gt;=280),4,MAX(IF(E135=Lookups!$DF$6:$DF$99,IF(NI135&gt;=Lookups!$DG$6:$DG$99,Lookups!$DH$6:$DH$99))))),Lookups!$DE$104:$DG$108,2,FALSE))</f>
        <v>1 Below Basic</v>
      </c>
      <c r="NX135" s="161" t="str">
        <f t="array" ref="NX135">IF($NL135="No RI Tests","No RI Tests",VLOOKUP(IF(AND(E135="K",NK135&lt;280),3,IF(AND(E135="K",NK135&gt;=280),4,MAX(IF(E135=Lookups!$DF$6:$DF$99,IF(NK135&gt;=Lookups!$DG$6:$DG$99,Lookups!$DH$6:$DH$99))))),Lookups!$DE$104:$DG$108,2,FALSE))</f>
        <v>1 Below Basic</v>
      </c>
      <c r="NY135">
        <f t="shared" si="203"/>
        <v>1</v>
      </c>
      <c r="NZ135">
        <f t="shared" si="204"/>
        <v>0</v>
      </c>
      <c r="OA135" t="str">
        <f t="shared" si="205"/>
        <v>Maintained Performance Level</v>
      </c>
      <c r="OB135" s="161" t="str">
        <f t="array" ref="OB135">IF($NL135="No RI Tests","No RI Tests",IF(E135="K","N/A",VLOOKUP(MAX(IF(E135=Lookups!$DF$6:$DF$99,IF(JJ135&gt;=Lookups!$DG$6:$DG$99,Lookups!$DI$6:$DI$99))),Lookups!$DE$104:$DG$108,3,FALSE)))</f>
        <v>1 Limited</v>
      </c>
      <c r="OC135" s="161" t="str">
        <f t="array" ref="OC135">IF($NL135="No RI Tests","No RI Tests",IF(E135="K","N/A",VLOOKUP(MAX(IF(E135=Lookups!$DF$6:$DF$99,IF(NI135&gt;=Lookups!$DG$6:$DG$99,Lookups!$DI$6:$DI$99))),Lookups!$DE$104:$DG$108,3,FALSE)))</f>
        <v>1 Limited</v>
      </c>
      <c r="OD135" s="161" t="str">
        <f t="array" ref="OD135">IF($NL135="No RI Tests","No RI Tests",IF(E135="K","N/A",VLOOKUP(MAX(IF(E135=Lookups!$DF$6:$DF$99,IF(NK135&gt;=Lookups!$DG$6:$DG$99,Lookups!$DI$6:$DI$99))),Lookups!$DE$104:$DG$108,3,FALSE)))</f>
        <v>1 Limited</v>
      </c>
      <c r="OE135">
        <f t="shared" si="206"/>
        <v>1</v>
      </c>
      <c r="OF135">
        <f t="shared" si="207"/>
        <v>0</v>
      </c>
      <c r="OG135" t="str">
        <f t="shared" si="208"/>
        <v>Maintained Performance Level</v>
      </c>
      <c r="OH135">
        <f t="shared" si="209"/>
        <v>464</v>
      </c>
      <c r="OI135">
        <f t="shared" si="210"/>
        <v>1</v>
      </c>
      <c r="OJ135">
        <f t="shared" si="211"/>
        <v>1</v>
      </c>
      <c r="OK135">
        <f t="shared" si="212"/>
        <v>0</v>
      </c>
      <c r="OL135">
        <f t="shared" si="213"/>
        <v>1.6280701754385964</v>
      </c>
      <c r="OM135" t="str">
        <f t="shared" si="214"/>
        <v>Fall Administration</v>
      </c>
      <c r="ON135" t="str">
        <f t="shared" si="215"/>
        <v>Spring Administration</v>
      </c>
      <c r="OO135" t="str">
        <f t="shared" si="216"/>
        <v>Fall to Spring-Full Year RI</v>
      </c>
      <c r="OP135" t="str">
        <f ca="1">IF(AND(HR135&lt;&gt;"",JJ135&lt;600),IF(HT135="Advancing","Tier 2","Tier 3"),IF(JI135="","Null",IF(OR(E135="K",E135&lt;3),"FRA Recommended",IF(JJ135&gt;=IF(E135&lt;6,400,600),IF(JJ135&lt;VLOOKUP(E135,Lookups!$AP$3:$AR$16,3,FALSE),"Tier 2","Core"),IF(JJ135&lt;400,IF(RAND()&lt;0.81,"Tier 3","Tier 2"),IF(RAND()&lt;0.51,"Tier 3","Tier 2"))))))</f>
        <v>Tier 3</v>
      </c>
      <c r="OQ135" t="str">
        <f t="shared" si="217"/>
        <v>Average Reading Invt. Under 15 Minutes Long</v>
      </c>
      <c r="OR135">
        <f t="shared" si="218"/>
        <v>0</v>
      </c>
      <c r="OS135" t="str">
        <f t="shared" si="219"/>
        <v>Null</v>
      </c>
      <c r="OT135">
        <f t="shared" si="220"/>
        <v>464</v>
      </c>
      <c r="OU135" s="159">
        <f t="shared" si="221"/>
        <v>42500</v>
      </c>
      <c r="OV135" t="str">
        <f t="shared" si="222"/>
        <v>Form 3</v>
      </c>
      <c r="OW135" t="str">
        <f t="shared" si="223"/>
        <v>Developing</v>
      </c>
      <c r="OX135">
        <f t="shared" si="224"/>
        <v>39</v>
      </c>
      <c r="OY135">
        <f t="shared" si="225"/>
        <v>20</v>
      </c>
      <c r="OZ135">
        <f t="shared" si="226"/>
        <v>0</v>
      </c>
      <c r="PA135" s="159">
        <f t="shared" si="227"/>
        <v>42500</v>
      </c>
      <c r="PB135" t="str">
        <f t="shared" si="228"/>
        <v>Form 3</v>
      </c>
      <c r="PC135" t="str">
        <f t="shared" si="229"/>
        <v>Developing</v>
      </c>
      <c r="PD135">
        <f t="shared" si="230"/>
        <v>39</v>
      </c>
      <c r="PE135">
        <f t="shared" si="231"/>
        <v>20</v>
      </c>
      <c r="PF135">
        <f t="shared" si="232"/>
        <v>0</v>
      </c>
      <c r="PG135">
        <f t="shared" si="233"/>
        <v>36.571428571428569</v>
      </c>
      <c r="PH135">
        <f t="shared" si="234"/>
        <v>1</v>
      </c>
      <c r="PI135">
        <f t="shared" si="235"/>
        <v>1</v>
      </c>
      <c r="PJ135">
        <f t="shared" si="236"/>
        <v>37</v>
      </c>
      <c r="PK135">
        <f>IF(HR135="","Null",IF(E135&lt;3,"Null",IF(HU135=0,0,IF(HS135="Form 1",VLOOKUP(HU135,Lookups!$BE$3:$BP$63,E135,FALSE),IF(HS135="Form 2",VLOOKUP(HU135,Lookups!$BE$67:$BP$127,E135,FALSE),VLOOKUP(HU135,Lookups!$BE$130:$BP$190,E135,FALSE))))))</f>
        <v>8</v>
      </c>
      <c r="PL135">
        <f t="shared" si="237"/>
        <v>39</v>
      </c>
      <c r="PM135">
        <f>IF($PH135=0,"Null",IF(E135&lt;3,"Null",IF(OX135=0,0,IF(OV135="Form 1",VLOOKUP(OX135,Lookups!$BE$3:$BP$63,E135,FALSE),IF(OV135="Form 2",VLOOKUP(OX135,Lookups!$BE$67:$BP$127,E135,FALSE),VLOOKUP(OX135,Lookups!$BE$130:$BP$190,E135,FALSE))))))</f>
        <v>6</v>
      </c>
      <c r="PN135">
        <f t="shared" si="238"/>
        <v>2</v>
      </c>
      <c r="PO135">
        <f t="shared" si="239"/>
        <v>1</v>
      </c>
      <c r="PP135">
        <f t="shared" si="240"/>
        <v>18</v>
      </c>
      <c r="PQ135">
        <f>IF(HR135="","Null",IF(E135&lt;3,"Null",IF(HV135=0,0,IF(HS135="Form 1",VLOOKUP(HV135,Lookups!$BR$3:$CC$63,E135,FALSE),IF(HS135="Form 2",VLOOKUP(HV135,Lookups!$BR$67:$CC$127,E135,FALSE),VLOOKUP(HV135,Lookups!$BR$130:$CC$190,E135,FALSE))))))</f>
        <v>39</v>
      </c>
      <c r="PR135">
        <f t="shared" si="241"/>
        <v>20</v>
      </c>
      <c r="PS135">
        <f>IF(HR135="","Null",IF(E135&lt;3,"Null",IF(OY135=0,0,IF(OW135="Form 1",VLOOKUP(OY135,Lookups!$BR$3:$CC$63,E135,FALSE),IF(OW135="Form 2",VLOOKUP(OY135,Lookups!$BR$67:$CC$127,E135,FALSE),VLOOKUP(OY135,Lookups!$BR$130:$CC$190,E135,FALSE))))))</f>
        <v>37</v>
      </c>
      <c r="PT135">
        <f t="shared" si="242"/>
        <v>2</v>
      </c>
      <c r="PU135">
        <f t="shared" si="243"/>
        <v>0</v>
      </c>
      <c r="PV135">
        <f t="shared" si="244"/>
        <v>0</v>
      </c>
      <c r="PW135" t="str">
        <f t="shared" si="245"/>
        <v>Fall to Spring PI Administration</v>
      </c>
      <c r="PX135">
        <f t="shared" si="246"/>
        <v>0</v>
      </c>
      <c r="PY135">
        <f t="shared" si="247"/>
        <v>1</v>
      </c>
      <c r="PZ135" t="str">
        <f t="shared" si="248"/>
        <v>80 to 99 Sessions</v>
      </c>
      <c r="QA135" t="str">
        <f t="shared" si="249"/>
        <v>Series 4</v>
      </c>
      <c r="QB135" t="str">
        <f t="shared" si="250"/>
        <v>In Series 9 to 12</v>
      </c>
      <c r="QC135" t="str">
        <f>IF($MS135="System 44 Record",IF(BQ135&lt;MEDIAN(Directions!$F$3,Directions!$F$6),"Mid-Year Exited Student","Full Year Participant")&amp;IF(BP135&lt;Directions!$F$3,", Started Prior Year",", Started This Year"),"Null")</f>
        <v>Full Year Participant, Started This Year</v>
      </c>
      <c r="QD135">
        <f t="shared" si="251"/>
        <v>0</v>
      </c>
      <c r="QE135">
        <f t="shared" si="252"/>
        <v>0</v>
      </c>
      <c r="QF135">
        <f t="shared" si="253"/>
        <v>1</v>
      </c>
      <c r="QG135">
        <f t="shared" si="254"/>
        <v>1</v>
      </c>
      <c r="QH135">
        <f t="shared" si="255"/>
        <v>3</v>
      </c>
      <c r="QI135">
        <f t="shared" si="256"/>
        <v>0.6</v>
      </c>
      <c r="QJ135" t="str">
        <f t="shared" si="257"/>
        <v>Used RC! and rSkills</v>
      </c>
      <c r="QK135" t="str">
        <f t="shared" si="258"/>
        <v>Null</v>
      </c>
      <c r="QL135" t="str">
        <f t="shared" si="259"/>
        <v>Null</v>
      </c>
      <c r="QM135" t="str">
        <f>IF($MS135="READ 180 Record",IF(AQ135="","Null",VLOOKUP(JJ135,Lookups!$DX$3:$EB$2054,AN135+1,FALSE)),"Null")</f>
        <v>Null</v>
      </c>
      <c r="QN135" t="str">
        <f t="shared" si="260"/>
        <v>Null</v>
      </c>
    </row>
    <row r="136" spans="1:456" x14ac:dyDescent="0.25">
      <c r="A136" s="161" t="s">
        <v>1447</v>
      </c>
      <c r="B136" s="161" t="s">
        <v>1447</v>
      </c>
      <c r="C136" s="161" t="s">
        <v>1447</v>
      </c>
      <c r="D136" s="161" t="s">
        <v>1447</v>
      </c>
      <c r="E136" s="161">
        <v>3</v>
      </c>
      <c r="F136" s="161" t="s">
        <v>1447</v>
      </c>
      <c r="G136" s="161" t="s">
        <v>875</v>
      </c>
      <c r="H136" s="161" t="s">
        <v>927</v>
      </c>
      <c r="I136" s="161">
        <v>0</v>
      </c>
      <c r="J136" s="159">
        <v>42501</v>
      </c>
      <c r="K136" s="161">
        <v>0</v>
      </c>
      <c r="L136" s="161">
        <v>0</v>
      </c>
      <c r="M136" s="161">
        <v>0</v>
      </c>
      <c r="N136" s="161">
        <v>0</v>
      </c>
      <c r="O136" s="161">
        <v>0</v>
      </c>
      <c r="P136" s="161">
        <v>0</v>
      </c>
      <c r="Q136" s="161">
        <v>0</v>
      </c>
      <c r="R136" s="161">
        <v>0</v>
      </c>
      <c r="S136" s="161">
        <v>0</v>
      </c>
      <c r="T136" s="161">
        <v>0</v>
      </c>
      <c r="U136" s="161">
        <v>0</v>
      </c>
      <c r="V136" s="161">
        <v>0</v>
      </c>
      <c r="W136" s="161">
        <v>0</v>
      </c>
      <c r="X136" s="161">
        <v>0</v>
      </c>
      <c r="AB136" s="161" t="s">
        <v>242</v>
      </c>
      <c r="AC136" s="161" t="s">
        <v>242</v>
      </c>
      <c r="AD136" s="161" t="s">
        <v>242</v>
      </c>
      <c r="AE136" s="161" t="s">
        <v>242</v>
      </c>
      <c r="AF136" s="161" t="s">
        <v>241</v>
      </c>
      <c r="AG136" s="161" t="s">
        <v>241</v>
      </c>
      <c r="AH136" s="161" t="s">
        <v>242</v>
      </c>
      <c r="AI136" s="161">
        <v>20150801</v>
      </c>
      <c r="AJ136" s="161">
        <v>20160525</v>
      </c>
      <c r="AK136" s="161" t="s">
        <v>869</v>
      </c>
      <c r="AL136" t="s">
        <v>1078</v>
      </c>
      <c r="BN136" t="s">
        <v>1076</v>
      </c>
      <c r="BO136" t="s">
        <v>927</v>
      </c>
      <c r="BP136" s="159">
        <v>42271</v>
      </c>
      <c r="BQ136" s="159">
        <v>42492</v>
      </c>
      <c r="BR136" t="s">
        <v>877</v>
      </c>
      <c r="BS136">
        <v>-142</v>
      </c>
      <c r="BT136" s="159">
        <v>42492</v>
      </c>
      <c r="BU136">
        <v>4</v>
      </c>
      <c r="BV136">
        <v>1</v>
      </c>
      <c r="BW136">
        <v>24</v>
      </c>
      <c r="BX136">
        <v>60</v>
      </c>
      <c r="BY136">
        <v>856</v>
      </c>
      <c r="BZ136">
        <v>881</v>
      </c>
      <c r="CA136">
        <v>0</v>
      </c>
      <c r="CB136">
        <v>16</v>
      </c>
      <c r="CC136">
        <v>36</v>
      </c>
      <c r="CD136">
        <v>88</v>
      </c>
      <c r="CE136">
        <v>94</v>
      </c>
      <c r="CF136">
        <v>88</v>
      </c>
      <c r="CG136">
        <v>94</v>
      </c>
      <c r="CH136">
        <v>83</v>
      </c>
      <c r="CI136">
        <v>5738</v>
      </c>
      <c r="CJ136">
        <v>2.3077000000000001</v>
      </c>
      <c r="CK136">
        <v>3</v>
      </c>
      <c r="CL136">
        <v>8</v>
      </c>
      <c r="ET136" s="161">
        <v>0</v>
      </c>
      <c r="EU136" s="161">
        <v>0</v>
      </c>
      <c r="EV136" s="161">
        <v>0</v>
      </c>
      <c r="EW136" s="161">
        <v>0</v>
      </c>
      <c r="EX136" s="161">
        <v>0</v>
      </c>
      <c r="EY136" s="161">
        <v>0</v>
      </c>
      <c r="EZ136" s="161">
        <v>0</v>
      </c>
      <c r="FA136" s="161">
        <v>0</v>
      </c>
      <c r="FB136" s="161">
        <v>0</v>
      </c>
      <c r="FC136" s="161">
        <v>0</v>
      </c>
      <c r="FD136" s="161">
        <v>0</v>
      </c>
      <c r="FE136" s="161">
        <v>0</v>
      </c>
      <c r="HN136" s="161" t="s">
        <v>927</v>
      </c>
      <c r="HO136" s="159">
        <v>42244</v>
      </c>
      <c r="HP136" s="159">
        <v>42501</v>
      </c>
      <c r="HQ136" s="161">
        <v>3</v>
      </c>
      <c r="HR136" s="159">
        <v>42244</v>
      </c>
      <c r="HS136" s="161" t="s">
        <v>872</v>
      </c>
      <c r="HT136" s="161" t="s">
        <v>878</v>
      </c>
      <c r="HU136" s="161">
        <v>25</v>
      </c>
      <c r="HV136" s="161">
        <v>7</v>
      </c>
      <c r="HW136" s="161">
        <v>0</v>
      </c>
      <c r="HX136" s="159">
        <v>42339</v>
      </c>
      <c r="HY136" s="161" t="s">
        <v>874</v>
      </c>
      <c r="HZ136" s="161" t="s">
        <v>878</v>
      </c>
      <c r="IA136" s="161">
        <v>36</v>
      </c>
      <c r="IB136" s="161">
        <v>3</v>
      </c>
      <c r="IC136" s="161">
        <v>0</v>
      </c>
      <c r="ID136" s="159">
        <v>42501</v>
      </c>
      <c r="IE136" s="161" t="s">
        <v>879</v>
      </c>
      <c r="IF136" s="161" t="s">
        <v>878</v>
      </c>
      <c r="IG136" s="161">
        <v>40</v>
      </c>
      <c r="IH136" s="161">
        <v>1</v>
      </c>
      <c r="II136" s="161">
        <v>0</v>
      </c>
      <c r="JB136" s="161" t="s">
        <v>927</v>
      </c>
      <c r="JC136" s="161">
        <v>10</v>
      </c>
      <c r="JD136" s="161">
        <v>10</v>
      </c>
      <c r="JE136" s="161">
        <v>10</v>
      </c>
      <c r="JF136" s="161">
        <v>3794</v>
      </c>
      <c r="JG136" s="159">
        <v>42501</v>
      </c>
      <c r="JH136" s="161">
        <v>0</v>
      </c>
      <c r="JI136" s="159">
        <v>42248</v>
      </c>
      <c r="JJ136" s="161">
        <v>0</v>
      </c>
      <c r="JK136" s="161">
        <v>11</v>
      </c>
      <c r="JL136" s="159">
        <v>42339</v>
      </c>
      <c r="JM136" s="161">
        <v>0</v>
      </c>
      <c r="JN136" s="161">
        <v>8</v>
      </c>
      <c r="JO136" s="159">
        <v>42501</v>
      </c>
      <c r="JP136" s="161">
        <v>0</v>
      </c>
      <c r="JQ136" s="161">
        <v>10</v>
      </c>
      <c r="MN136" t="str">
        <f t="shared" si="174"/>
        <v>NoNoNoYesYesNo</v>
      </c>
      <c r="MO136" t="str">
        <f>IF(AND(MN136="NoNoNoNoNoNo",JI136=""),"No Programs",VLOOKUP(MN136,Lookups!$DA$4:$DB$67,2,FALSE))</f>
        <v>System 44 Only</v>
      </c>
      <c r="MP136">
        <f t="shared" si="175"/>
        <v>0</v>
      </c>
      <c r="MQ136" t="str">
        <f t="shared" si="176"/>
        <v>System 44 User</v>
      </c>
      <c r="MR136" t="str">
        <f>Directions!$D$3</f>
        <v>Usage</v>
      </c>
      <c r="MS136" t="str">
        <f>VLOOKUP(MQ136,Lookups!$CU$71:$CV$80,2,FALSE)</f>
        <v>System 44 Record</v>
      </c>
      <c r="MT136">
        <f t="shared" si="177"/>
        <v>1</v>
      </c>
      <c r="MU136">
        <f t="shared" si="178"/>
        <v>1</v>
      </c>
      <c r="MV136">
        <f t="shared" si="179"/>
        <v>1</v>
      </c>
      <c r="MW136">
        <f t="shared" si="180"/>
        <v>1</v>
      </c>
      <c r="MX136">
        <f t="shared" si="181"/>
        <v>36.714285714285715</v>
      </c>
      <c r="MY136" t="str">
        <f t="shared" si="182"/>
        <v>Not Used</v>
      </c>
      <c r="MZ136">
        <f t="shared" si="183"/>
        <v>0</v>
      </c>
      <c r="NA136" t="str">
        <f t="shared" si="184"/>
        <v>Not Available</v>
      </c>
      <c r="NB136" t="str">
        <f t="shared" si="185"/>
        <v>Not Available</v>
      </c>
      <c r="NC136" t="str">
        <f t="shared" si="186"/>
        <v>4 Not Indicated</v>
      </c>
      <c r="ND136" t="str">
        <f t="shared" si="187"/>
        <v>4 Not Indicated</v>
      </c>
      <c r="NE136" t="str">
        <f t="shared" si="188"/>
        <v>4 Not Indicated</v>
      </c>
      <c r="NF136" t="str">
        <f t="shared" si="189"/>
        <v>4 Not Indicated</v>
      </c>
      <c r="NG136" t="str">
        <f t="shared" si="190"/>
        <v>4 Not Indicated</v>
      </c>
      <c r="NH136" s="159">
        <f t="shared" si="191"/>
        <v>42501</v>
      </c>
      <c r="NI136">
        <f t="shared" si="192"/>
        <v>0</v>
      </c>
      <c r="NJ136" s="159">
        <f t="shared" si="193"/>
        <v>0</v>
      </c>
      <c r="NK136">
        <f t="shared" si="194"/>
        <v>0</v>
      </c>
      <c r="NL136">
        <f t="shared" si="195"/>
        <v>36.142857142857146</v>
      </c>
      <c r="NM136">
        <f t="shared" si="196"/>
        <v>1</v>
      </c>
      <c r="NN136">
        <f>IF(OR(E136="PK",E136="K",JJ136=""),"Null",INDEX(Lookups!$EZ$4:$FW$18,MATCH($JJ136,Lookups!$EY$4:$EY$18,1),MATCH($E136,Lookups!$EZ$3:$FW$3,0)))</f>
        <v>235</v>
      </c>
      <c r="NO136">
        <f>IF(OR(E136="PK",E136="K",JJ136=""),"Null",INDEX(Lookups!$EZ$4:$FW$18,MATCH($JJ136,Lookups!$EY$4:$EY$18,1),MATCH($E136,Lookups!$EZ$3:$FW$3,0) + 1))</f>
        <v>340</v>
      </c>
      <c r="NP136">
        <f t="shared" si="197"/>
        <v>470</v>
      </c>
      <c r="NQ136" t="str">
        <f t="shared" si="198"/>
        <v>PI is Recommended</v>
      </c>
      <c r="NR136" t="str">
        <f t="shared" si="199"/>
        <v>PI is Recommended</v>
      </c>
      <c r="NS136" t="str">
        <f t="shared" si="200"/>
        <v>BR to 199L</v>
      </c>
      <c r="NT136" t="str">
        <f t="shared" si="201"/>
        <v>BR to 199L</v>
      </c>
      <c r="NU136" t="str">
        <f t="shared" si="202"/>
        <v>BR to 199L</v>
      </c>
      <c r="NV136" s="183" t="str">
        <f t="array" ref="NV136">IF($NL136="No RI Tests","No RI Tests",VLOOKUP(IF(AND(E136="K",JJ136&lt;280),3,IF(AND(E136="K",JJ136&gt;=280),4,MAX(IF(E136=Lookups!$DF$6:$DF$99,IF(JJ136&gt;=Lookups!$DG$6:$DG$99,Lookups!$DH$6:$DH$99))))),Lookups!$DE$104:$DG$108,2,FALSE))</f>
        <v>1 Below Basic</v>
      </c>
      <c r="NW136" s="161" t="str">
        <f t="array" ref="NW136">IF($NL136="No RI Tests","No RI Tests",VLOOKUP(IF(AND(E136="K",JH136&lt;280),3,IF(AND(E136="K",JH136&gt;=280),4,MAX(IF(E136=Lookups!$DF$6:$DF$99,IF(NI136&gt;=Lookups!$DG$6:$DG$99,Lookups!$DH$6:$DH$99))))),Lookups!$DE$104:$DG$108,2,FALSE))</f>
        <v>1 Below Basic</v>
      </c>
      <c r="NX136" s="161" t="str">
        <f t="array" ref="NX136">IF($NL136="No RI Tests","No RI Tests",VLOOKUP(IF(AND(E136="K",NK136&lt;280),3,IF(AND(E136="K",NK136&gt;=280),4,MAX(IF(E136=Lookups!$DF$6:$DF$99,IF(NK136&gt;=Lookups!$DG$6:$DG$99,Lookups!$DH$6:$DH$99))))),Lookups!$DE$104:$DG$108,2,FALSE))</f>
        <v>1 Below Basic</v>
      </c>
      <c r="NY136">
        <f t="shared" si="203"/>
        <v>1</v>
      </c>
      <c r="NZ136">
        <f t="shared" si="204"/>
        <v>0</v>
      </c>
      <c r="OA136" t="str">
        <f t="shared" si="205"/>
        <v>Maintained Performance Level</v>
      </c>
      <c r="OB136" s="161" t="str">
        <f t="array" ref="OB136">IF($NL136="No RI Tests","No RI Tests",IF(E136="K","N/A",VLOOKUP(MAX(IF(E136=Lookups!$DF$6:$DF$99,IF(JJ136&gt;=Lookups!$DG$6:$DG$99,Lookups!$DI$6:$DI$99))),Lookups!$DE$104:$DG$108,3,FALSE)))</f>
        <v>1 Limited</v>
      </c>
      <c r="OC136" s="161" t="str">
        <f t="array" ref="OC136">IF($NL136="No RI Tests","No RI Tests",IF(E136="K","N/A",VLOOKUP(MAX(IF(E136=Lookups!$DF$6:$DF$99,IF(NI136&gt;=Lookups!$DG$6:$DG$99,Lookups!$DI$6:$DI$99))),Lookups!$DE$104:$DG$108,3,FALSE)))</f>
        <v>1 Limited</v>
      </c>
      <c r="OD136" s="161" t="str">
        <f t="array" ref="OD136">IF($NL136="No RI Tests","No RI Tests",IF(E136="K","N/A",VLOOKUP(MAX(IF(E136=Lookups!$DF$6:$DF$99,IF(NK136&gt;=Lookups!$DG$6:$DG$99,Lookups!$DI$6:$DI$99))),Lookups!$DE$104:$DG$108,3,FALSE)))</f>
        <v>1 Limited</v>
      </c>
      <c r="OE136">
        <f t="shared" si="206"/>
        <v>1</v>
      </c>
      <c r="OF136">
        <f t="shared" si="207"/>
        <v>0</v>
      </c>
      <c r="OG136" t="str">
        <f t="shared" si="208"/>
        <v>Maintained Performance Level</v>
      </c>
      <c r="OH136">
        <f t="shared" si="209"/>
        <v>0</v>
      </c>
      <c r="OI136">
        <f t="shared" si="210"/>
        <v>0</v>
      </c>
      <c r="OJ136">
        <f t="shared" si="211"/>
        <v>0</v>
      </c>
      <c r="OK136">
        <f t="shared" si="212"/>
        <v>0</v>
      </c>
      <c r="OL136">
        <f t="shared" si="213"/>
        <v>0</v>
      </c>
      <c r="OM136" t="str">
        <f t="shared" si="214"/>
        <v>Fall Administration</v>
      </c>
      <c r="ON136" t="str">
        <f t="shared" si="215"/>
        <v>Winter Administration</v>
      </c>
      <c r="OO136" t="str">
        <f t="shared" si="216"/>
        <v>Fall to Winter RI</v>
      </c>
      <c r="OP136" t="str">
        <f ca="1">IF(AND(HR136&lt;&gt;"",JJ136&lt;600),IF(HT136="Advancing","Tier 2","Tier 3"),IF(JI136="","Null",IF(OR(E136="K",E136&lt;3),"FRA Recommended",IF(JJ136&gt;=IF(E136&lt;6,400,600),IF(JJ136&lt;VLOOKUP(E136,Lookups!$AP$3:$AR$16,3,FALSE),"Tier 2","Core"),IF(JJ136&lt;400,IF(RAND()&lt;0.81,"Tier 3","Tier 2"),IF(RAND()&lt;0.51,"Tier 3","Tier 2"))))))</f>
        <v>Tier 3</v>
      </c>
      <c r="OQ136" t="str">
        <f t="shared" si="217"/>
        <v>Average Reading Invt. Under 15 Minutes Long</v>
      </c>
      <c r="OR136">
        <f t="shared" si="218"/>
        <v>0</v>
      </c>
      <c r="OS136" t="str">
        <f t="shared" si="219"/>
        <v>Null</v>
      </c>
      <c r="OT136">
        <f t="shared" si="220"/>
        <v>0</v>
      </c>
      <c r="OU136" s="159">
        <f t="shared" si="221"/>
        <v>42501</v>
      </c>
      <c r="OV136" t="str">
        <f t="shared" si="222"/>
        <v>Form 3</v>
      </c>
      <c r="OW136" t="str">
        <f t="shared" si="223"/>
        <v>Beginning</v>
      </c>
      <c r="OX136">
        <f t="shared" si="224"/>
        <v>40</v>
      </c>
      <c r="OY136">
        <f t="shared" si="225"/>
        <v>1</v>
      </c>
      <c r="OZ136">
        <f t="shared" si="226"/>
        <v>0</v>
      </c>
      <c r="PA136" s="159">
        <f t="shared" si="227"/>
        <v>42244</v>
      </c>
      <c r="PB136" t="str">
        <f t="shared" si="228"/>
        <v>Form 1</v>
      </c>
      <c r="PC136" t="str">
        <f t="shared" si="229"/>
        <v>Beginning</v>
      </c>
      <c r="PD136">
        <f t="shared" si="230"/>
        <v>25</v>
      </c>
      <c r="PE136">
        <f t="shared" si="231"/>
        <v>7</v>
      </c>
      <c r="PF136">
        <f t="shared" si="232"/>
        <v>0</v>
      </c>
      <c r="PG136">
        <f t="shared" si="233"/>
        <v>36.714285714285715</v>
      </c>
      <c r="PH136">
        <f t="shared" si="234"/>
        <v>1</v>
      </c>
      <c r="PI136">
        <f t="shared" si="235"/>
        <v>1</v>
      </c>
      <c r="PJ136">
        <f t="shared" si="236"/>
        <v>25</v>
      </c>
      <c r="PK136">
        <f>IF(HR136="","Null",IF(E136&lt;3,"Null",IF(HU136=0,0,IF(HS136="Form 1",VLOOKUP(HU136,Lookups!$BE$3:$BP$63,E136,FALSE),IF(HS136="Form 2",VLOOKUP(HU136,Lookups!$BE$67:$BP$127,E136,FALSE),VLOOKUP(HU136,Lookups!$BE$130:$BP$190,E136,FALSE))))))</f>
        <v>5</v>
      </c>
      <c r="PL136">
        <f t="shared" si="237"/>
        <v>40</v>
      </c>
      <c r="PM136">
        <f>IF($PH136=0,"Null",IF(E136&lt;3,"Null",IF(OX136=0,0,IF(OV136="Form 1",VLOOKUP(OX136,Lookups!$BE$3:$BP$63,E136,FALSE),IF(OV136="Form 2",VLOOKUP(OX136,Lookups!$BE$67:$BP$127,E136,FALSE),VLOOKUP(OX136,Lookups!$BE$130:$BP$190,E136,FALSE))))))</f>
        <v>23</v>
      </c>
      <c r="PN136">
        <f t="shared" si="238"/>
        <v>15</v>
      </c>
      <c r="PO136">
        <f t="shared" si="239"/>
        <v>1</v>
      </c>
      <c r="PP136">
        <f t="shared" si="240"/>
        <v>7</v>
      </c>
      <c r="PQ136">
        <f>IF(HR136="","Null",IF(E136&lt;3,"Null",IF(HV136=0,0,IF(HS136="Form 1",VLOOKUP(HV136,Lookups!$BR$3:$CC$63,E136,FALSE),IF(HS136="Form 2",VLOOKUP(HV136,Lookups!$BR$67:$CC$127,E136,FALSE),VLOOKUP(HV136,Lookups!$BR$130:$CC$190,E136,FALSE))))))</f>
        <v>34</v>
      </c>
      <c r="PR136">
        <f t="shared" si="241"/>
        <v>1</v>
      </c>
      <c r="PS136">
        <f>IF(HR136="","Null",IF(E136&lt;3,"Null",IF(OY136=0,0,IF(OW136="Form 1",VLOOKUP(OY136,Lookups!$BR$3:$CC$63,E136,FALSE),IF(OW136="Form 2",VLOOKUP(OY136,Lookups!$BR$67:$CC$127,E136,FALSE),VLOOKUP(OY136,Lookups!$BR$130:$CC$190,E136,FALSE))))))</f>
        <v>1</v>
      </c>
      <c r="PT136">
        <f t="shared" si="242"/>
        <v>-6</v>
      </c>
      <c r="PU136">
        <f t="shared" si="243"/>
        <v>0</v>
      </c>
      <c r="PV136">
        <f t="shared" si="244"/>
        <v>0</v>
      </c>
      <c r="PW136" t="str">
        <f t="shared" si="245"/>
        <v>Fall to Spring PI Administration</v>
      </c>
      <c r="PX136">
        <f t="shared" si="246"/>
        <v>0</v>
      </c>
      <c r="PY136">
        <f t="shared" si="247"/>
        <v>1</v>
      </c>
      <c r="PZ136" t="str">
        <f t="shared" si="248"/>
        <v>60 to 79 Sessions</v>
      </c>
      <c r="QA136" t="str">
        <f t="shared" si="249"/>
        <v>Series 1</v>
      </c>
      <c r="QB136" t="str">
        <f t="shared" si="250"/>
        <v>In Series 1 to 4</v>
      </c>
      <c r="QC136" t="str">
        <f>IF($MS136="System 44 Record",IF(BQ136&lt;MEDIAN(Directions!$F$3,Directions!$F$6),"Mid-Year Exited Student","Full Year Participant")&amp;IF(BP136&lt;Directions!$F$3,", Started Prior Year",", Started This Year"),"Null")</f>
        <v>Full Year Participant, Started This Year</v>
      </c>
      <c r="QD136">
        <f t="shared" si="251"/>
        <v>0</v>
      </c>
      <c r="QE136">
        <f t="shared" si="252"/>
        <v>0</v>
      </c>
      <c r="QF136">
        <f t="shared" si="253"/>
        <v>1</v>
      </c>
      <c r="QG136">
        <f t="shared" si="254"/>
        <v>0</v>
      </c>
      <c r="QH136">
        <f t="shared" si="255"/>
        <v>0</v>
      </c>
      <c r="QI136">
        <f t="shared" si="256"/>
        <v>0</v>
      </c>
      <c r="QJ136" t="str">
        <f t="shared" si="257"/>
        <v>RC! Only</v>
      </c>
      <c r="QK136" t="str">
        <f t="shared" si="258"/>
        <v>Null</v>
      </c>
      <c r="QL136" t="str">
        <f t="shared" si="259"/>
        <v>Null</v>
      </c>
      <c r="QM136" t="str">
        <f>IF($MS136="READ 180 Record",IF(AQ136="","Null",VLOOKUP(JJ136,Lookups!$DX$3:$EB$2054,AN136+1,FALSE)),"Null")</f>
        <v>Null</v>
      </c>
      <c r="QN136" t="str">
        <f t="shared" si="260"/>
        <v>Null</v>
      </c>
    </row>
    <row r="137" spans="1:456" x14ac:dyDescent="0.25">
      <c r="A137" s="161" t="s">
        <v>1447</v>
      </c>
      <c r="B137" s="161" t="s">
        <v>1447</v>
      </c>
      <c r="C137" s="161" t="s">
        <v>1447</v>
      </c>
      <c r="D137" s="161" t="s">
        <v>1447</v>
      </c>
      <c r="E137" s="161">
        <v>4</v>
      </c>
      <c r="F137" s="161" t="s">
        <v>1447</v>
      </c>
      <c r="G137" s="161" t="s">
        <v>885</v>
      </c>
      <c r="H137" s="161" t="s">
        <v>893</v>
      </c>
      <c r="I137" s="161">
        <v>56</v>
      </c>
      <c r="J137" s="159">
        <v>42495</v>
      </c>
      <c r="K137" s="161">
        <v>0</v>
      </c>
      <c r="L137" s="161">
        <v>0</v>
      </c>
      <c r="M137" s="161">
        <v>0</v>
      </c>
      <c r="N137" s="161">
        <v>0</v>
      </c>
      <c r="O137" s="161">
        <v>0</v>
      </c>
      <c r="P137" s="161">
        <v>0</v>
      </c>
      <c r="Q137" s="161">
        <v>0</v>
      </c>
      <c r="R137" s="161">
        <v>0</v>
      </c>
      <c r="S137" s="161">
        <v>0</v>
      </c>
      <c r="T137" s="161">
        <v>0</v>
      </c>
      <c r="U137" s="161">
        <v>0</v>
      </c>
      <c r="V137" s="161">
        <v>0</v>
      </c>
      <c r="W137" s="161">
        <v>0</v>
      </c>
      <c r="X137" s="161">
        <v>0</v>
      </c>
      <c r="AB137" s="161" t="s">
        <v>242</v>
      </c>
      <c r="AC137" s="161" t="s">
        <v>242</v>
      </c>
      <c r="AD137" s="161" t="s">
        <v>242</v>
      </c>
      <c r="AE137" s="161" t="s">
        <v>242</v>
      </c>
      <c r="AF137" s="161" t="s">
        <v>241</v>
      </c>
      <c r="AG137" s="161" t="s">
        <v>241</v>
      </c>
      <c r="AH137" s="161" t="s">
        <v>242</v>
      </c>
      <c r="AI137" s="161">
        <v>20150801</v>
      </c>
      <c r="AJ137" s="161">
        <v>20160525</v>
      </c>
      <c r="AK137" s="161" t="s">
        <v>869</v>
      </c>
      <c r="AL137" t="s">
        <v>1078</v>
      </c>
      <c r="BN137" t="s">
        <v>1076</v>
      </c>
      <c r="BO137" t="s">
        <v>893</v>
      </c>
      <c r="BP137" s="159">
        <v>42471</v>
      </c>
      <c r="BQ137" s="159">
        <v>42501</v>
      </c>
      <c r="BR137" t="s">
        <v>871</v>
      </c>
      <c r="BS137">
        <v>56</v>
      </c>
      <c r="BT137" s="159">
        <v>42501</v>
      </c>
      <c r="BU137">
        <v>4</v>
      </c>
      <c r="BV137">
        <v>4</v>
      </c>
      <c r="BW137">
        <v>27</v>
      </c>
      <c r="BX137">
        <v>8</v>
      </c>
      <c r="BY137">
        <v>183</v>
      </c>
      <c r="BZ137">
        <v>193</v>
      </c>
      <c r="CA137">
        <v>24</v>
      </c>
      <c r="CB137">
        <v>17</v>
      </c>
      <c r="CC137">
        <v>61</v>
      </c>
      <c r="CD137">
        <v>96</v>
      </c>
      <c r="CE137">
        <v>98</v>
      </c>
      <c r="CF137">
        <v>100</v>
      </c>
      <c r="CG137">
        <v>94</v>
      </c>
      <c r="CH137">
        <v>91</v>
      </c>
      <c r="CI137">
        <v>1475</v>
      </c>
      <c r="CJ137">
        <v>1.6</v>
      </c>
      <c r="CK137">
        <v>4</v>
      </c>
      <c r="CL137">
        <v>3</v>
      </c>
      <c r="ET137" s="161">
        <v>0</v>
      </c>
      <c r="EU137" s="161">
        <v>0</v>
      </c>
      <c r="EV137" s="161">
        <v>0</v>
      </c>
      <c r="EW137" s="161">
        <v>0</v>
      </c>
      <c r="EX137" s="161">
        <v>0</v>
      </c>
      <c r="EY137" s="161">
        <v>0</v>
      </c>
      <c r="EZ137" s="161">
        <v>0</v>
      </c>
      <c r="FA137" s="161">
        <v>0</v>
      </c>
      <c r="FB137" s="161">
        <v>0</v>
      </c>
      <c r="FC137" s="161">
        <v>0</v>
      </c>
      <c r="FD137" s="161">
        <v>0</v>
      </c>
      <c r="FE137" s="161">
        <v>0</v>
      </c>
      <c r="HN137" s="161" t="s">
        <v>893</v>
      </c>
      <c r="HO137" s="159">
        <v>42445</v>
      </c>
      <c r="HP137" s="159">
        <v>42496</v>
      </c>
      <c r="HQ137" s="161">
        <v>2</v>
      </c>
      <c r="HR137" s="159">
        <v>42445</v>
      </c>
      <c r="HS137" s="161" t="s">
        <v>872</v>
      </c>
      <c r="HT137" s="161" t="s">
        <v>873</v>
      </c>
      <c r="HU137" s="161">
        <v>42</v>
      </c>
      <c r="HV137" s="161">
        <v>11</v>
      </c>
      <c r="HW137" s="161">
        <v>0</v>
      </c>
      <c r="HX137" s="159">
        <v>42496</v>
      </c>
      <c r="HY137" s="161" t="s">
        <v>874</v>
      </c>
      <c r="HZ137" s="161" t="s">
        <v>878</v>
      </c>
      <c r="IA137" s="161">
        <v>39</v>
      </c>
      <c r="IB137" s="161">
        <v>6</v>
      </c>
      <c r="IC137" s="161">
        <v>0</v>
      </c>
      <c r="JB137" s="161" t="s">
        <v>893</v>
      </c>
      <c r="JC137" s="161">
        <v>2</v>
      </c>
      <c r="JD137" s="161">
        <v>2</v>
      </c>
      <c r="JE137" s="161">
        <v>2</v>
      </c>
      <c r="JF137" s="161">
        <v>671</v>
      </c>
      <c r="JG137" s="159">
        <v>42495</v>
      </c>
      <c r="JH137" s="161">
        <v>56</v>
      </c>
      <c r="JI137" s="159">
        <v>42445</v>
      </c>
      <c r="JJ137" s="161">
        <v>107</v>
      </c>
      <c r="JK137" s="161">
        <v>8</v>
      </c>
      <c r="JL137" s="159">
        <v>42495</v>
      </c>
      <c r="JM137" s="161">
        <v>56</v>
      </c>
      <c r="JN137" s="161">
        <v>12</v>
      </c>
      <c r="MN137" t="str">
        <f t="shared" si="174"/>
        <v>NoNoNoYesYesNo</v>
      </c>
      <c r="MO137" t="str">
        <f>IF(AND(MN137="NoNoNoNoNoNo",JI137=""),"No Programs",VLOOKUP(MN137,Lookups!$DA$4:$DB$67,2,FALSE))</f>
        <v>System 44 Only</v>
      </c>
      <c r="MP137">
        <f t="shared" si="175"/>
        <v>0</v>
      </c>
      <c r="MQ137" t="str">
        <f t="shared" si="176"/>
        <v>System 44 User</v>
      </c>
      <c r="MR137" t="str">
        <f>Directions!$D$3</f>
        <v>Usage</v>
      </c>
      <c r="MS137" t="str">
        <f>VLOOKUP(MQ137,Lookups!$CU$71:$CV$80,2,FALSE)</f>
        <v>System 44 Record</v>
      </c>
      <c r="MT137">
        <f t="shared" si="177"/>
        <v>1</v>
      </c>
      <c r="MU137">
        <f t="shared" si="178"/>
        <v>0</v>
      </c>
      <c r="MV137">
        <f t="shared" si="179"/>
        <v>0</v>
      </c>
      <c r="MW137">
        <f t="shared" si="180"/>
        <v>0</v>
      </c>
      <c r="MX137">
        <f t="shared" si="181"/>
        <v>7.2857142857142856</v>
      </c>
      <c r="MY137" t="str">
        <f t="shared" si="182"/>
        <v>Not Used</v>
      </c>
      <c r="MZ137">
        <f t="shared" si="183"/>
        <v>0</v>
      </c>
      <c r="NA137" t="str">
        <f t="shared" si="184"/>
        <v>Not Available</v>
      </c>
      <c r="NB137" t="str">
        <f t="shared" si="185"/>
        <v>Not Available</v>
      </c>
      <c r="NC137" t="str">
        <f t="shared" si="186"/>
        <v>4 Not Indicated</v>
      </c>
      <c r="ND137" t="str">
        <f t="shared" si="187"/>
        <v>4 Not Indicated</v>
      </c>
      <c r="NE137" t="str">
        <f t="shared" si="188"/>
        <v>4 Not Indicated</v>
      </c>
      <c r="NF137" t="str">
        <f t="shared" si="189"/>
        <v>4 Not Indicated</v>
      </c>
      <c r="NG137" t="str">
        <f t="shared" si="190"/>
        <v>4 Not Indicated</v>
      </c>
      <c r="NH137" s="159">
        <f t="shared" si="191"/>
        <v>42495</v>
      </c>
      <c r="NI137">
        <f t="shared" si="192"/>
        <v>56</v>
      </c>
      <c r="NJ137" s="159">
        <f t="shared" si="193"/>
        <v>42445</v>
      </c>
      <c r="NK137">
        <f t="shared" si="194"/>
        <v>107</v>
      </c>
      <c r="NL137">
        <f t="shared" si="195"/>
        <v>7.1428571428571432</v>
      </c>
      <c r="NM137">
        <f t="shared" si="196"/>
        <v>0</v>
      </c>
      <c r="NN137">
        <f>IF(OR(E137="PK",E137="K",JJ137=""),"Null",INDEX(Lookups!$EZ$4:$FW$18,MATCH($JJ137,Lookups!$EY$4:$EY$18,1),MATCH($E137,Lookups!$EZ$3:$FW$3,0)))</f>
        <v>245</v>
      </c>
      <c r="NO137">
        <f>IF(OR(E137="PK",E137="K",JJ137=""),"Null",INDEX(Lookups!$EZ$4:$FW$18,MATCH($JJ137,Lookups!$EY$4:$EY$18,1),MATCH($E137,Lookups!$EZ$3:$FW$3,0) + 1))</f>
        <v>345</v>
      </c>
      <c r="NP137">
        <f t="shared" si="197"/>
        <v>490</v>
      </c>
      <c r="NQ137" t="str">
        <f t="shared" si="198"/>
        <v>PI is Recommended</v>
      </c>
      <c r="NR137" t="str">
        <f t="shared" si="199"/>
        <v>PI is Recommended</v>
      </c>
      <c r="NS137" t="str">
        <f t="shared" si="200"/>
        <v>BR to 199L</v>
      </c>
      <c r="NT137" t="str">
        <f t="shared" si="201"/>
        <v>BR to 199L</v>
      </c>
      <c r="NU137" t="str">
        <f t="shared" si="202"/>
        <v>BR to 199L</v>
      </c>
      <c r="NV137" s="183" t="str">
        <f t="array" ref="NV137">IF($NL137="No RI Tests","No RI Tests",VLOOKUP(IF(AND(E137="K",JJ137&lt;280),3,IF(AND(E137="K",JJ137&gt;=280),4,MAX(IF(E137=Lookups!$DF$6:$DF$99,IF(JJ137&gt;=Lookups!$DG$6:$DG$99,Lookups!$DH$6:$DH$99))))),Lookups!$DE$104:$DG$108,2,FALSE))</f>
        <v>1 Below Basic</v>
      </c>
      <c r="NW137" s="161" t="str">
        <f t="array" ref="NW137">IF($NL137="No RI Tests","No RI Tests",VLOOKUP(IF(AND(E137="K",JH137&lt;280),3,IF(AND(E137="K",JH137&gt;=280),4,MAX(IF(E137=Lookups!$DF$6:$DF$99,IF(NI137&gt;=Lookups!$DG$6:$DG$99,Lookups!$DH$6:$DH$99))))),Lookups!$DE$104:$DG$108,2,FALSE))</f>
        <v>1 Below Basic</v>
      </c>
      <c r="NX137" s="161" t="str">
        <f t="array" ref="NX137">IF($NL137="No RI Tests","No RI Tests",VLOOKUP(IF(AND(E137="K",NK137&lt;280),3,IF(AND(E137="K",NK137&gt;=280),4,MAX(IF(E137=Lookups!$DF$6:$DF$99,IF(NK137&gt;=Lookups!$DG$6:$DG$99,Lookups!$DH$6:$DH$99))))),Lookups!$DE$104:$DG$108,2,FALSE))</f>
        <v>1 Below Basic</v>
      </c>
      <c r="NY137" t="str">
        <f t="shared" si="203"/>
        <v>Null</v>
      </c>
      <c r="NZ137" t="str">
        <f t="shared" si="204"/>
        <v>Null</v>
      </c>
      <c r="OA137" t="str">
        <f t="shared" si="205"/>
        <v>No RI for Comparison</v>
      </c>
      <c r="OB137" s="161" t="str">
        <f t="array" ref="OB137">IF($NL137="No RI Tests","No RI Tests",IF(E137="K","N/A",VLOOKUP(MAX(IF(E137=Lookups!$DF$6:$DF$99,IF(JJ137&gt;=Lookups!$DG$6:$DG$99,Lookups!$DI$6:$DI$99))),Lookups!$DE$104:$DG$108,3,FALSE)))</f>
        <v>1 Limited</v>
      </c>
      <c r="OC137" s="161" t="str">
        <f t="array" ref="OC137">IF($NL137="No RI Tests","No RI Tests",IF(E137="K","N/A",VLOOKUP(MAX(IF(E137=Lookups!$DF$6:$DF$99,IF(NI137&gt;=Lookups!$DG$6:$DG$99,Lookups!$DI$6:$DI$99))),Lookups!$DE$104:$DG$108,3,FALSE)))</f>
        <v>1 Limited</v>
      </c>
      <c r="OD137" s="161" t="str">
        <f t="array" ref="OD137">IF($NL137="No RI Tests","No RI Tests",IF(E137="K","N/A",VLOOKUP(MAX(IF(E137=Lookups!$DF$6:$DF$99,IF(NK137&gt;=Lookups!$DG$6:$DG$99,Lookups!$DI$6:$DI$99))),Lookups!$DE$104:$DG$108,3,FALSE)))</f>
        <v>1 Limited</v>
      </c>
      <c r="OE137" t="str">
        <f t="shared" si="206"/>
        <v>Null</v>
      </c>
      <c r="OF137" t="str">
        <f t="shared" si="207"/>
        <v>Null</v>
      </c>
      <c r="OG137" t="str">
        <f t="shared" si="208"/>
        <v>No RI for Comparison</v>
      </c>
      <c r="OH137" t="str">
        <f t="shared" si="209"/>
        <v>Null</v>
      </c>
      <c r="OI137" t="str">
        <f t="shared" si="210"/>
        <v>Null</v>
      </c>
      <c r="OJ137" t="str">
        <f t="shared" si="211"/>
        <v>Null</v>
      </c>
      <c r="OK137" t="str">
        <f t="shared" si="212"/>
        <v>Null</v>
      </c>
      <c r="OL137" t="str">
        <f t="shared" si="213"/>
        <v>Null</v>
      </c>
      <c r="OM137" t="str">
        <f t="shared" si="214"/>
        <v>Winter Administration</v>
      </c>
      <c r="ON137" t="str">
        <f t="shared" si="215"/>
        <v>Null</v>
      </c>
      <c r="OO137" t="str">
        <f t="shared" si="216"/>
        <v>Winter Administration RI</v>
      </c>
      <c r="OP137" t="str">
        <f ca="1">IF(AND(HR137&lt;&gt;"",JJ137&lt;600),IF(HT137="Advancing","Tier 2","Tier 3"),IF(JI137="","Null",IF(OR(E137="K",E137&lt;3),"FRA Recommended",IF(JJ137&gt;=IF(E137&lt;6,400,600),IF(JJ137&lt;VLOOKUP(E137,Lookups!$AP$3:$AR$16,3,FALSE),"Tier 2","Core"),IF(JJ137&lt;400,IF(RAND()&lt;0.81,"Tier 3","Tier 2"),IF(RAND()&lt;0.51,"Tier 3","Tier 2"))))))</f>
        <v>Tier 3</v>
      </c>
      <c r="OQ137" t="str">
        <f t="shared" si="217"/>
        <v>Average Reading Invt. Under 15 Minutes Long</v>
      </c>
      <c r="OR137" t="str">
        <f t="shared" si="218"/>
        <v>Null</v>
      </c>
      <c r="OS137" t="str">
        <f t="shared" si="219"/>
        <v>Null</v>
      </c>
      <c r="OT137">
        <f t="shared" si="220"/>
        <v>51</v>
      </c>
      <c r="OU137" s="159">
        <f t="shared" si="221"/>
        <v>42496</v>
      </c>
      <c r="OV137" t="str">
        <f t="shared" si="222"/>
        <v>Form 2</v>
      </c>
      <c r="OW137" t="str">
        <f t="shared" si="223"/>
        <v>Beginning</v>
      </c>
      <c r="OX137">
        <f t="shared" si="224"/>
        <v>39</v>
      </c>
      <c r="OY137">
        <f t="shared" si="225"/>
        <v>6</v>
      </c>
      <c r="OZ137">
        <f t="shared" si="226"/>
        <v>0</v>
      </c>
      <c r="PA137" s="159">
        <f t="shared" si="227"/>
        <v>42445</v>
      </c>
      <c r="PB137" t="str">
        <f t="shared" si="228"/>
        <v>Form 1</v>
      </c>
      <c r="PC137" t="str">
        <f t="shared" si="229"/>
        <v>Developing</v>
      </c>
      <c r="PD137">
        <f t="shared" si="230"/>
        <v>42</v>
      </c>
      <c r="PE137">
        <f t="shared" si="231"/>
        <v>11</v>
      </c>
      <c r="PF137">
        <f t="shared" si="232"/>
        <v>0</v>
      </c>
      <c r="PG137">
        <f t="shared" si="233"/>
        <v>7.2857142857142856</v>
      </c>
      <c r="PH137">
        <f t="shared" si="234"/>
        <v>0</v>
      </c>
      <c r="PI137">
        <f t="shared" si="235"/>
        <v>1</v>
      </c>
      <c r="PJ137">
        <f t="shared" si="236"/>
        <v>42</v>
      </c>
      <c r="PK137">
        <f>IF(HR137="","Null",IF(E137&lt;3,"Null",IF(HU137=0,0,IF(HS137="Form 1",VLOOKUP(HU137,Lookups!$BE$3:$BP$63,E137,FALSE),IF(HS137="Form 2",VLOOKUP(HU137,Lookups!$BE$67:$BP$127,E137,FALSE),VLOOKUP(HU137,Lookups!$BE$130:$BP$190,E137,FALSE))))))</f>
        <v>24</v>
      </c>
      <c r="PL137" t="str">
        <f t="shared" si="237"/>
        <v>Null</v>
      </c>
      <c r="PM137" t="str">
        <f>IF($PH137=0,"Null",IF(E137&lt;3,"Null",IF(OX137=0,0,IF(OV137="Form 1",VLOOKUP(OX137,Lookups!$BE$3:$BP$63,E137,FALSE),IF(OV137="Form 2",VLOOKUP(OX137,Lookups!$BE$67:$BP$127,E137,FALSE),VLOOKUP(OX137,Lookups!$BE$130:$BP$190,E137,FALSE))))))</f>
        <v>Null</v>
      </c>
      <c r="PN137" t="str">
        <f t="shared" si="238"/>
        <v>Null</v>
      </c>
      <c r="PO137" t="str">
        <f t="shared" si="239"/>
        <v>Null</v>
      </c>
      <c r="PP137">
        <f t="shared" si="240"/>
        <v>11</v>
      </c>
      <c r="PQ137">
        <f>IF(HR137="","Null",IF(E137&lt;3,"Null",IF(HV137=0,0,IF(HS137="Form 1",VLOOKUP(HV137,Lookups!$BR$3:$CC$63,E137,FALSE),IF(HS137="Form 2",VLOOKUP(HV137,Lookups!$BR$67:$CC$127,E137,FALSE),VLOOKUP(HV137,Lookups!$BR$130:$CC$190,E137,FALSE))))))</f>
        <v>26</v>
      </c>
      <c r="PR137" t="str">
        <f t="shared" si="241"/>
        <v>Null</v>
      </c>
      <c r="PS137">
        <f>IF(HR137="","Null",IF(E137&lt;3,"Null",IF(OY137=0,0,IF(OW137="Form 1",VLOOKUP(OY137,Lookups!$BR$3:$CC$63,E137,FALSE),IF(OW137="Form 2",VLOOKUP(OY137,Lookups!$BR$67:$CC$127,E137,FALSE),VLOOKUP(OY137,Lookups!$BR$130:$CC$190,E137,FALSE))))))</f>
        <v>7</v>
      </c>
      <c r="PT137" t="str">
        <f t="shared" si="242"/>
        <v>Null</v>
      </c>
      <c r="PU137" t="str">
        <f t="shared" si="243"/>
        <v>Null</v>
      </c>
      <c r="PV137">
        <f t="shared" si="244"/>
        <v>0</v>
      </c>
      <c r="PW137" t="str">
        <f t="shared" si="245"/>
        <v>Winter PI Administration</v>
      </c>
      <c r="PX137">
        <f t="shared" si="246"/>
        <v>0</v>
      </c>
      <c r="PY137">
        <f t="shared" si="247"/>
        <v>1</v>
      </c>
      <c r="PZ137" t="str">
        <f t="shared" si="248"/>
        <v>Under 20 Sessions</v>
      </c>
      <c r="QA137" t="str">
        <f t="shared" si="249"/>
        <v>Series 4</v>
      </c>
      <c r="QB137" t="str">
        <f t="shared" si="250"/>
        <v>In Series 1 to 4</v>
      </c>
      <c r="QC137" t="str">
        <f>IF($MS137="System 44 Record",IF(BQ137&lt;MEDIAN(Directions!$F$3,Directions!$F$6),"Mid-Year Exited Student","Full Year Participant")&amp;IF(BP137&lt;Directions!$F$3,", Started Prior Year",", Started This Year"),"Null")</f>
        <v>Full Year Participant, Started This Year</v>
      </c>
      <c r="QD137">
        <f t="shared" si="251"/>
        <v>0</v>
      </c>
      <c r="QE137">
        <f t="shared" si="252"/>
        <v>0</v>
      </c>
      <c r="QF137">
        <f t="shared" si="253"/>
        <v>1</v>
      </c>
      <c r="QG137">
        <f t="shared" si="254"/>
        <v>0</v>
      </c>
      <c r="QH137">
        <f t="shared" si="255"/>
        <v>0</v>
      </c>
      <c r="QI137">
        <f t="shared" si="256"/>
        <v>0</v>
      </c>
      <c r="QJ137" t="str">
        <f t="shared" si="257"/>
        <v>RC! Only</v>
      </c>
      <c r="QK137" t="str">
        <f t="shared" si="258"/>
        <v>Null</v>
      </c>
      <c r="QL137" t="str">
        <f t="shared" si="259"/>
        <v>Null</v>
      </c>
      <c r="QM137" t="str">
        <f>IF($MS137="READ 180 Record",IF(AQ137="","Null",VLOOKUP(JJ137,Lookups!$DX$3:$EB$2054,AN137+1,FALSE)),"Null")</f>
        <v>Null</v>
      </c>
      <c r="QN137" t="str">
        <f t="shared" si="260"/>
        <v>Null</v>
      </c>
    </row>
    <row r="138" spans="1:456" x14ac:dyDescent="0.25">
      <c r="A138" s="161" t="s">
        <v>1447</v>
      </c>
      <c r="B138" s="161" t="s">
        <v>1447</v>
      </c>
      <c r="C138" s="161" t="s">
        <v>1447</v>
      </c>
      <c r="D138" s="161" t="s">
        <v>1447</v>
      </c>
      <c r="E138" s="161">
        <v>3</v>
      </c>
      <c r="F138" s="161" t="s">
        <v>1447</v>
      </c>
      <c r="G138" s="161" t="s">
        <v>875</v>
      </c>
      <c r="H138" s="161" t="s">
        <v>927</v>
      </c>
      <c r="I138" s="161">
        <v>0</v>
      </c>
      <c r="J138" s="159">
        <v>42501</v>
      </c>
      <c r="K138" s="161">
        <v>0</v>
      </c>
      <c r="L138" s="161">
        <v>0</v>
      </c>
      <c r="M138" s="161">
        <v>0</v>
      </c>
      <c r="N138" s="161">
        <v>0</v>
      </c>
      <c r="O138" s="161">
        <v>0</v>
      </c>
      <c r="P138" s="161">
        <v>0</v>
      </c>
      <c r="Q138" s="161">
        <v>0</v>
      </c>
      <c r="R138" s="161">
        <v>0</v>
      </c>
      <c r="S138" s="161">
        <v>0</v>
      </c>
      <c r="T138" s="161">
        <v>0</v>
      </c>
      <c r="U138" s="161">
        <v>0</v>
      </c>
      <c r="V138" s="161">
        <v>0</v>
      </c>
      <c r="W138" s="161">
        <v>0</v>
      </c>
      <c r="X138" s="161">
        <v>0</v>
      </c>
      <c r="AB138" s="161" t="s">
        <v>242</v>
      </c>
      <c r="AC138" s="161" t="s">
        <v>242</v>
      </c>
      <c r="AD138" s="161" t="s">
        <v>242</v>
      </c>
      <c r="AE138" s="161" t="s">
        <v>242</v>
      </c>
      <c r="AF138" s="161" t="s">
        <v>241</v>
      </c>
      <c r="AG138" s="161" t="s">
        <v>241</v>
      </c>
      <c r="AH138" s="161" t="s">
        <v>242</v>
      </c>
      <c r="AI138" s="161">
        <v>20150801</v>
      </c>
      <c r="AJ138" s="161">
        <v>20160525</v>
      </c>
      <c r="AK138" s="161" t="s">
        <v>869</v>
      </c>
      <c r="AL138" t="s">
        <v>1078</v>
      </c>
      <c r="BN138" t="s">
        <v>1076</v>
      </c>
      <c r="BO138" t="s">
        <v>927</v>
      </c>
      <c r="BP138" s="159">
        <v>42271</v>
      </c>
      <c r="BQ138" s="159">
        <v>42478</v>
      </c>
      <c r="BR138" t="s">
        <v>877</v>
      </c>
      <c r="BS138">
        <v>-83</v>
      </c>
      <c r="BT138" s="159">
        <v>42478</v>
      </c>
      <c r="BU138">
        <v>3</v>
      </c>
      <c r="BV138">
        <v>4</v>
      </c>
      <c r="BW138">
        <v>19</v>
      </c>
      <c r="BX138">
        <v>56</v>
      </c>
      <c r="BY138">
        <v>743</v>
      </c>
      <c r="BZ138">
        <v>777</v>
      </c>
      <c r="CA138">
        <v>0</v>
      </c>
      <c r="CB138">
        <v>16</v>
      </c>
      <c r="CC138">
        <v>39</v>
      </c>
      <c r="CD138">
        <v>82</v>
      </c>
      <c r="CE138">
        <v>93</v>
      </c>
      <c r="CF138">
        <v>97</v>
      </c>
      <c r="CG138">
        <v>90</v>
      </c>
      <c r="CH138">
        <v>83</v>
      </c>
      <c r="CI138">
        <v>2249</v>
      </c>
      <c r="CJ138">
        <v>2.2400000000000002</v>
      </c>
      <c r="CK138">
        <v>3</v>
      </c>
      <c r="CL138">
        <v>3</v>
      </c>
      <c r="ET138" s="161">
        <v>0</v>
      </c>
      <c r="EU138" s="161">
        <v>0</v>
      </c>
      <c r="EV138" s="161">
        <v>0</v>
      </c>
      <c r="EW138" s="161">
        <v>0</v>
      </c>
      <c r="EX138" s="161">
        <v>0</v>
      </c>
      <c r="EY138" s="161">
        <v>0</v>
      </c>
      <c r="EZ138" s="161">
        <v>0</v>
      </c>
      <c r="FA138" s="161">
        <v>0</v>
      </c>
      <c r="FB138" s="161">
        <v>0</v>
      </c>
      <c r="FC138" s="161">
        <v>0</v>
      </c>
      <c r="FD138" s="161">
        <v>0</v>
      </c>
      <c r="FE138" s="161">
        <v>0</v>
      </c>
      <c r="HN138" s="161" t="s">
        <v>927</v>
      </c>
      <c r="HO138" s="159">
        <v>42243</v>
      </c>
      <c r="HP138" s="159">
        <v>42501</v>
      </c>
      <c r="HQ138" s="161">
        <v>3</v>
      </c>
      <c r="HR138" s="159">
        <v>42243</v>
      </c>
      <c r="HS138" s="161" t="s">
        <v>872</v>
      </c>
      <c r="HT138" s="161" t="s">
        <v>878</v>
      </c>
      <c r="HU138" s="161">
        <v>17</v>
      </c>
      <c r="HV138" s="161">
        <v>3</v>
      </c>
      <c r="HW138" s="161">
        <v>0</v>
      </c>
      <c r="HX138" s="159">
        <v>42339</v>
      </c>
      <c r="HY138" s="161" t="s">
        <v>874</v>
      </c>
      <c r="HZ138" s="161" t="s">
        <v>878</v>
      </c>
      <c r="IA138" s="161">
        <v>30</v>
      </c>
      <c r="IB138" s="161">
        <v>4</v>
      </c>
      <c r="IC138" s="161">
        <v>0</v>
      </c>
      <c r="ID138" s="159">
        <v>42501</v>
      </c>
      <c r="IE138" s="161" t="s">
        <v>879</v>
      </c>
      <c r="IF138" s="161" t="s">
        <v>878</v>
      </c>
      <c r="IG138" s="161">
        <v>24</v>
      </c>
      <c r="IH138" s="161">
        <v>5</v>
      </c>
      <c r="II138" s="161">
        <v>0</v>
      </c>
      <c r="JB138" s="161" t="s">
        <v>927</v>
      </c>
      <c r="JC138" s="161">
        <v>5</v>
      </c>
      <c r="JD138" s="161">
        <v>3</v>
      </c>
      <c r="JE138" s="161">
        <v>3</v>
      </c>
      <c r="JF138" s="161">
        <v>1063</v>
      </c>
      <c r="JG138" s="159">
        <v>42501</v>
      </c>
      <c r="JH138" s="161">
        <v>0</v>
      </c>
      <c r="JI138" s="159">
        <v>42248</v>
      </c>
      <c r="JJ138" s="161">
        <v>0</v>
      </c>
      <c r="JK138" s="161">
        <v>6</v>
      </c>
      <c r="JL138" s="159">
        <v>42339</v>
      </c>
      <c r="JM138" s="161">
        <v>0</v>
      </c>
      <c r="JN138" s="161">
        <v>3</v>
      </c>
      <c r="JO138" s="159">
        <v>42501</v>
      </c>
      <c r="JP138" s="161">
        <v>0</v>
      </c>
      <c r="JQ138" s="161">
        <v>4</v>
      </c>
      <c r="MN138" t="str">
        <f t="shared" si="174"/>
        <v>NoNoNoYesYesNo</v>
      </c>
      <c r="MO138" t="str">
        <f>IF(AND(MN138="NoNoNoNoNoNo",JI138=""),"No Programs",VLOOKUP(MN138,Lookups!$DA$4:$DB$67,2,FALSE))</f>
        <v>System 44 Only</v>
      </c>
      <c r="MP138">
        <f t="shared" si="175"/>
        <v>0</v>
      </c>
      <c r="MQ138" t="str">
        <f t="shared" si="176"/>
        <v>System 44 User</v>
      </c>
      <c r="MR138" t="str">
        <f>Directions!$D$3</f>
        <v>Usage</v>
      </c>
      <c r="MS138" t="str">
        <f>VLOOKUP(MQ138,Lookups!$CU$71:$CV$80,2,FALSE)</f>
        <v>System 44 Record</v>
      </c>
      <c r="MT138">
        <f t="shared" si="177"/>
        <v>1</v>
      </c>
      <c r="MU138">
        <f t="shared" si="178"/>
        <v>1</v>
      </c>
      <c r="MV138">
        <f t="shared" si="179"/>
        <v>1</v>
      </c>
      <c r="MW138">
        <f t="shared" si="180"/>
        <v>1</v>
      </c>
      <c r="MX138">
        <f t="shared" si="181"/>
        <v>36.857142857142854</v>
      </c>
      <c r="MY138" t="str">
        <f t="shared" si="182"/>
        <v>Not Used</v>
      </c>
      <c r="MZ138">
        <f t="shared" si="183"/>
        <v>0</v>
      </c>
      <c r="NA138" t="str">
        <f t="shared" si="184"/>
        <v>Not Available</v>
      </c>
      <c r="NB138" t="str">
        <f t="shared" si="185"/>
        <v>Not Available</v>
      </c>
      <c r="NC138" t="str">
        <f t="shared" si="186"/>
        <v>4 Not Indicated</v>
      </c>
      <c r="ND138" t="str">
        <f t="shared" si="187"/>
        <v>4 Not Indicated</v>
      </c>
      <c r="NE138" t="str">
        <f t="shared" si="188"/>
        <v>4 Not Indicated</v>
      </c>
      <c r="NF138" t="str">
        <f t="shared" si="189"/>
        <v>4 Not Indicated</v>
      </c>
      <c r="NG138" t="str">
        <f t="shared" si="190"/>
        <v>4 Not Indicated</v>
      </c>
      <c r="NH138" s="159">
        <f t="shared" si="191"/>
        <v>42501</v>
      </c>
      <c r="NI138">
        <f t="shared" si="192"/>
        <v>0</v>
      </c>
      <c r="NJ138" s="159">
        <f t="shared" si="193"/>
        <v>0</v>
      </c>
      <c r="NK138">
        <f t="shared" si="194"/>
        <v>0</v>
      </c>
      <c r="NL138">
        <f t="shared" si="195"/>
        <v>36.142857142857146</v>
      </c>
      <c r="NM138">
        <f t="shared" si="196"/>
        <v>1</v>
      </c>
      <c r="NN138">
        <f>IF(OR(E138="PK",E138="K",JJ138=""),"Null",INDEX(Lookups!$EZ$4:$FW$18,MATCH($JJ138,Lookups!$EY$4:$EY$18,1),MATCH($E138,Lookups!$EZ$3:$FW$3,0)))</f>
        <v>235</v>
      </c>
      <c r="NO138">
        <f>IF(OR(E138="PK",E138="K",JJ138=""),"Null",INDEX(Lookups!$EZ$4:$FW$18,MATCH($JJ138,Lookups!$EY$4:$EY$18,1),MATCH($E138,Lookups!$EZ$3:$FW$3,0) + 1))</f>
        <v>340</v>
      </c>
      <c r="NP138">
        <f t="shared" si="197"/>
        <v>470</v>
      </c>
      <c r="NQ138" t="str">
        <f t="shared" si="198"/>
        <v>PI is Recommended</v>
      </c>
      <c r="NR138" t="str">
        <f t="shared" si="199"/>
        <v>PI is Recommended</v>
      </c>
      <c r="NS138" t="str">
        <f t="shared" si="200"/>
        <v>BR to 199L</v>
      </c>
      <c r="NT138" t="str">
        <f t="shared" si="201"/>
        <v>BR to 199L</v>
      </c>
      <c r="NU138" t="str">
        <f t="shared" si="202"/>
        <v>BR to 199L</v>
      </c>
      <c r="NV138" s="183" t="str">
        <f t="array" ref="NV138">IF($NL138="No RI Tests","No RI Tests",VLOOKUP(IF(AND(E138="K",JJ138&lt;280),3,IF(AND(E138="K",JJ138&gt;=280),4,MAX(IF(E138=Lookups!$DF$6:$DF$99,IF(JJ138&gt;=Lookups!$DG$6:$DG$99,Lookups!$DH$6:$DH$99))))),Lookups!$DE$104:$DG$108,2,FALSE))</f>
        <v>1 Below Basic</v>
      </c>
      <c r="NW138" s="161" t="str">
        <f t="array" ref="NW138">IF($NL138="No RI Tests","No RI Tests",VLOOKUP(IF(AND(E138="K",JH138&lt;280),3,IF(AND(E138="K",JH138&gt;=280),4,MAX(IF(E138=Lookups!$DF$6:$DF$99,IF(NI138&gt;=Lookups!$DG$6:$DG$99,Lookups!$DH$6:$DH$99))))),Lookups!$DE$104:$DG$108,2,FALSE))</f>
        <v>1 Below Basic</v>
      </c>
      <c r="NX138" s="161" t="str">
        <f t="array" ref="NX138">IF($NL138="No RI Tests","No RI Tests",VLOOKUP(IF(AND(E138="K",NK138&lt;280),3,IF(AND(E138="K",NK138&gt;=280),4,MAX(IF(E138=Lookups!$DF$6:$DF$99,IF(NK138&gt;=Lookups!$DG$6:$DG$99,Lookups!$DH$6:$DH$99))))),Lookups!$DE$104:$DG$108,2,FALSE))</f>
        <v>1 Below Basic</v>
      </c>
      <c r="NY138">
        <f t="shared" si="203"/>
        <v>1</v>
      </c>
      <c r="NZ138">
        <f t="shared" si="204"/>
        <v>0</v>
      </c>
      <c r="OA138" t="str">
        <f t="shared" si="205"/>
        <v>Maintained Performance Level</v>
      </c>
      <c r="OB138" s="161" t="str">
        <f t="array" ref="OB138">IF($NL138="No RI Tests","No RI Tests",IF(E138="K","N/A",VLOOKUP(MAX(IF(E138=Lookups!$DF$6:$DF$99,IF(JJ138&gt;=Lookups!$DG$6:$DG$99,Lookups!$DI$6:$DI$99))),Lookups!$DE$104:$DG$108,3,FALSE)))</f>
        <v>1 Limited</v>
      </c>
      <c r="OC138" s="161" t="str">
        <f t="array" ref="OC138">IF($NL138="No RI Tests","No RI Tests",IF(E138="K","N/A",VLOOKUP(MAX(IF(E138=Lookups!$DF$6:$DF$99,IF(NI138&gt;=Lookups!$DG$6:$DG$99,Lookups!$DI$6:$DI$99))),Lookups!$DE$104:$DG$108,3,FALSE)))</f>
        <v>1 Limited</v>
      </c>
      <c r="OD138" s="161" t="str">
        <f t="array" ref="OD138">IF($NL138="No RI Tests","No RI Tests",IF(E138="K","N/A",VLOOKUP(MAX(IF(E138=Lookups!$DF$6:$DF$99,IF(NK138&gt;=Lookups!$DG$6:$DG$99,Lookups!$DI$6:$DI$99))),Lookups!$DE$104:$DG$108,3,FALSE)))</f>
        <v>1 Limited</v>
      </c>
      <c r="OE138">
        <f t="shared" si="206"/>
        <v>1</v>
      </c>
      <c r="OF138">
        <f t="shared" si="207"/>
        <v>0</v>
      </c>
      <c r="OG138" t="str">
        <f t="shared" si="208"/>
        <v>Maintained Performance Level</v>
      </c>
      <c r="OH138">
        <f t="shared" si="209"/>
        <v>0</v>
      </c>
      <c r="OI138">
        <f t="shared" si="210"/>
        <v>0</v>
      </c>
      <c r="OJ138">
        <f t="shared" si="211"/>
        <v>0</v>
      </c>
      <c r="OK138">
        <f t="shared" si="212"/>
        <v>0</v>
      </c>
      <c r="OL138">
        <f t="shared" si="213"/>
        <v>0</v>
      </c>
      <c r="OM138" t="str">
        <f t="shared" si="214"/>
        <v>Fall Administration</v>
      </c>
      <c r="ON138" t="str">
        <f t="shared" si="215"/>
        <v>Winter Administration</v>
      </c>
      <c r="OO138" t="str">
        <f t="shared" si="216"/>
        <v>Fall to Winter RI</v>
      </c>
      <c r="OP138" t="str">
        <f ca="1">IF(AND(HR138&lt;&gt;"",JJ138&lt;600),IF(HT138="Advancing","Tier 2","Tier 3"),IF(JI138="","Null",IF(OR(E138="K",E138&lt;3),"FRA Recommended",IF(JJ138&gt;=IF(E138&lt;6,400,600),IF(JJ138&lt;VLOOKUP(E138,Lookups!$AP$3:$AR$16,3,FALSE),"Tier 2","Core"),IF(JJ138&lt;400,IF(RAND()&lt;0.81,"Tier 3","Tier 2"),IF(RAND()&lt;0.51,"Tier 3","Tier 2"))))))</f>
        <v>Tier 3</v>
      </c>
      <c r="OQ138" t="str">
        <f t="shared" si="217"/>
        <v>Average Reading Invt. Under 15 Minutes Long</v>
      </c>
      <c r="OR138">
        <f t="shared" si="218"/>
        <v>0</v>
      </c>
      <c r="OS138" t="str">
        <f t="shared" si="219"/>
        <v>Null</v>
      </c>
      <c r="OT138">
        <f t="shared" si="220"/>
        <v>0</v>
      </c>
      <c r="OU138" s="159">
        <f t="shared" si="221"/>
        <v>42501</v>
      </c>
      <c r="OV138" t="str">
        <f t="shared" si="222"/>
        <v>Form 3</v>
      </c>
      <c r="OW138" t="str">
        <f t="shared" si="223"/>
        <v>Beginning</v>
      </c>
      <c r="OX138">
        <f t="shared" si="224"/>
        <v>24</v>
      </c>
      <c r="OY138">
        <f t="shared" si="225"/>
        <v>5</v>
      </c>
      <c r="OZ138">
        <f t="shared" si="226"/>
        <v>0</v>
      </c>
      <c r="PA138" s="159">
        <f t="shared" si="227"/>
        <v>42501</v>
      </c>
      <c r="PB138" t="str">
        <f t="shared" si="228"/>
        <v>Form 3</v>
      </c>
      <c r="PC138" t="str">
        <f t="shared" si="229"/>
        <v>Beginning</v>
      </c>
      <c r="PD138">
        <f t="shared" si="230"/>
        <v>24</v>
      </c>
      <c r="PE138">
        <f t="shared" si="231"/>
        <v>5</v>
      </c>
      <c r="PF138">
        <f t="shared" si="232"/>
        <v>0</v>
      </c>
      <c r="PG138">
        <f t="shared" si="233"/>
        <v>36.857142857142854</v>
      </c>
      <c r="PH138">
        <f t="shared" si="234"/>
        <v>1</v>
      </c>
      <c r="PI138">
        <f t="shared" si="235"/>
        <v>1</v>
      </c>
      <c r="PJ138">
        <f t="shared" si="236"/>
        <v>17</v>
      </c>
      <c r="PK138">
        <f>IF(HR138="","Null",IF(E138&lt;3,"Null",IF(HU138=0,0,IF(HS138="Form 1",VLOOKUP(HU138,Lookups!$BE$3:$BP$63,E138,FALSE),IF(HS138="Form 2",VLOOKUP(HU138,Lookups!$BE$67:$BP$127,E138,FALSE),VLOOKUP(HU138,Lookups!$BE$130:$BP$190,E138,FALSE))))))</f>
        <v>0</v>
      </c>
      <c r="PL138">
        <f t="shared" si="237"/>
        <v>24</v>
      </c>
      <c r="PM138">
        <f>IF($PH138=0,"Null",IF(E138&lt;3,"Null",IF(OX138=0,0,IF(OV138="Form 1",VLOOKUP(OX138,Lookups!$BE$3:$BP$63,E138,FALSE),IF(OV138="Form 2",VLOOKUP(OX138,Lookups!$BE$67:$BP$127,E138,FALSE),VLOOKUP(OX138,Lookups!$BE$130:$BP$190,E138,FALSE))))))</f>
        <v>4</v>
      </c>
      <c r="PN138">
        <f t="shared" si="238"/>
        <v>7</v>
      </c>
      <c r="PO138">
        <f t="shared" si="239"/>
        <v>1</v>
      </c>
      <c r="PP138">
        <f t="shared" si="240"/>
        <v>3</v>
      </c>
      <c r="PQ138">
        <f>IF(HR138="","Null",IF(E138&lt;3,"Null",IF(HV138=0,0,IF(HS138="Form 1",VLOOKUP(HV138,Lookups!$BR$3:$CC$63,E138,FALSE),IF(HS138="Form 2",VLOOKUP(HV138,Lookups!$BR$67:$CC$127,E138,FALSE),VLOOKUP(HV138,Lookups!$BR$130:$CC$190,E138,FALSE))))))</f>
        <v>10</v>
      </c>
      <c r="PR138">
        <f t="shared" si="241"/>
        <v>5</v>
      </c>
      <c r="PS138">
        <f>IF(HR138="","Null",IF(E138&lt;3,"Null",IF(OY138=0,0,IF(OW138="Form 1",VLOOKUP(OY138,Lookups!$BR$3:$CC$63,E138,FALSE),IF(OW138="Form 2",VLOOKUP(OY138,Lookups!$BR$67:$CC$127,E138,FALSE),VLOOKUP(OY138,Lookups!$BR$130:$CC$190,E138,FALSE))))))</f>
        <v>15</v>
      </c>
      <c r="PT138">
        <f t="shared" si="242"/>
        <v>2</v>
      </c>
      <c r="PU138">
        <f t="shared" si="243"/>
        <v>0</v>
      </c>
      <c r="PV138">
        <f t="shared" si="244"/>
        <v>0</v>
      </c>
      <c r="PW138" t="str">
        <f t="shared" si="245"/>
        <v>Fall to Spring PI Administration</v>
      </c>
      <c r="PX138">
        <f t="shared" si="246"/>
        <v>0</v>
      </c>
      <c r="PY138">
        <f t="shared" si="247"/>
        <v>1</v>
      </c>
      <c r="PZ138" t="str">
        <f t="shared" si="248"/>
        <v>40 to 59 Sessions</v>
      </c>
      <c r="QA138" t="str">
        <f t="shared" si="249"/>
        <v>Series 1</v>
      </c>
      <c r="QB138" t="str">
        <f t="shared" si="250"/>
        <v>In Series 1 to 4</v>
      </c>
      <c r="QC138" t="str">
        <f>IF($MS138="System 44 Record",IF(BQ138&lt;MEDIAN(Directions!$F$3,Directions!$F$6),"Mid-Year Exited Student","Full Year Participant")&amp;IF(BP138&lt;Directions!$F$3,", Started Prior Year",", Started This Year"),"Null")</f>
        <v>Full Year Participant, Started This Year</v>
      </c>
      <c r="QD138">
        <f t="shared" si="251"/>
        <v>0</v>
      </c>
      <c r="QE138">
        <f t="shared" si="252"/>
        <v>0</v>
      </c>
      <c r="QF138">
        <f t="shared" si="253"/>
        <v>1</v>
      </c>
      <c r="QG138">
        <f t="shared" si="254"/>
        <v>0</v>
      </c>
      <c r="QH138">
        <f t="shared" si="255"/>
        <v>0</v>
      </c>
      <c r="QI138">
        <f t="shared" si="256"/>
        <v>0</v>
      </c>
      <c r="QJ138" t="str">
        <f t="shared" si="257"/>
        <v>RC! Only</v>
      </c>
      <c r="QK138" t="str">
        <f t="shared" si="258"/>
        <v>Null</v>
      </c>
      <c r="QL138" t="str">
        <f t="shared" si="259"/>
        <v>Null</v>
      </c>
      <c r="QM138" t="str">
        <f>IF($MS138="READ 180 Record",IF(AQ138="","Null",VLOOKUP(JJ138,Lookups!$DX$3:$EB$2054,AN138+1,FALSE)),"Null")</f>
        <v>Null</v>
      </c>
      <c r="QN138" t="str">
        <f t="shared" si="260"/>
        <v>Null</v>
      </c>
    </row>
    <row r="139" spans="1:456" x14ac:dyDescent="0.25">
      <c r="A139" s="161" t="s">
        <v>1447</v>
      </c>
      <c r="B139" s="161" t="s">
        <v>1447</v>
      </c>
      <c r="C139" s="161" t="s">
        <v>1447</v>
      </c>
      <c r="D139" s="161" t="s">
        <v>1447</v>
      </c>
      <c r="E139" s="161">
        <v>4</v>
      </c>
      <c r="F139" s="161" t="s">
        <v>1447</v>
      </c>
      <c r="G139" s="161" t="s">
        <v>885</v>
      </c>
      <c r="H139" s="161" t="s">
        <v>912</v>
      </c>
      <c r="I139" s="161">
        <v>627</v>
      </c>
      <c r="J139" s="159">
        <v>42501</v>
      </c>
      <c r="K139" s="161">
        <v>0</v>
      </c>
      <c r="L139" s="161">
        <v>0</v>
      </c>
      <c r="M139" s="161">
        <v>0</v>
      </c>
      <c r="N139" s="161">
        <v>0</v>
      </c>
      <c r="O139" s="161">
        <v>0</v>
      </c>
      <c r="P139" s="161">
        <v>0</v>
      </c>
      <c r="Q139" s="161">
        <v>0</v>
      </c>
      <c r="R139" s="161">
        <v>0</v>
      </c>
      <c r="S139" s="161">
        <v>0</v>
      </c>
      <c r="T139" s="161">
        <v>0</v>
      </c>
      <c r="U139" s="161">
        <v>0</v>
      </c>
      <c r="V139" s="161">
        <v>0</v>
      </c>
      <c r="W139" s="161">
        <v>0</v>
      </c>
      <c r="X139" s="161">
        <v>0</v>
      </c>
      <c r="AB139" s="161" t="s">
        <v>242</v>
      </c>
      <c r="AC139" s="161" t="s">
        <v>242</v>
      </c>
      <c r="AD139" s="161" t="s">
        <v>242</v>
      </c>
      <c r="AE139" s="161" t="s">
        <v>242</v>
      </c>
      <c r="AF139" s="161" t="s">
        <v>242</v>
      </c>
      <c r="AG139" s="161" t="s">
        <v>242</v>
      </c>
      <c r="AH139" s="161" t="s">
        <v>242</v>
      </c>
      <c r="AI139" s="161">
        <v>20150801</v>
      </c>
      <c r="AJ139" s="161">
        <v>20160525</v>
      </c>
      <c r="AK139" s="161" t="s">
        <v>869</v>
      </c>
      <c r="AL139" t="s">
        <v>1078</v>
      </c>
      <c r="BN139" t="s">
        <v>1079</v>
      </c>
      <c r="ET139" s="161">
        <v>0</v>
      </c>
      <c r="EU139" s="161">
        <v>0</v>
      </c>
      <c r="EV139" s="161">
        <v>0</v>
      </c>
      <c r="EW139" s="161">
        <v>0</v>
      </c>
      <c r="EX139" s="161">
        <v>0</v>
      </c>
      <c r="EY139" s="161">
        <v>0</v>
      </c>
      <c r="EZ139" s="161">
        <v>0</v>
      </c>
      <c r="FA139" s="161">
        <v>0</v>
      </c>
      <c r="FB139" s="161">
        <v>0</v>
      </c>
      <c r="FC139" s="161">
        <v>0</v>
      </c>
      <c r="FD139" s="161">
        <v>0</v>
      </c>
      <c r="FE139" s="161">
        <v>0</v>
      </c>
      <c r="HN139" s="161" t="s">
        <v>912</v>
      </c>
      <c r="JB139" s="161" t="s">
        <v>912</v>
      </c>
      <c r="JC139" s="161">
        <v>0</v>
      </c>
      <c r="JD139" s="161">
        <v>0</v>
      </c>
      <c r="JE139" s="161">
        <v>0</v>
      </c>
      <c r="JF139" s="161">
        <v>0</v>
      </c>
      <c r="JG139" s="159">
        <v>42501</v>
      </c>
      <c r="JH139" s="161">
        <v>627</v>
      </c>
      <c r="JI139" s="159">
        <v>42501</v>
      </c>
      <c r="JJ139" s="161">
        <v>627</v>
      </c>
      <c r="JK139" s="161">
        <v>13</v>
      </c>
      <c r="MN139" t="str">
        <f t="shared" si="174"/>
        <v>NoNoNoNoNoNo</v>
      </c>
      <c r="MO139" t="str">
        <f>IF(AND(MN139="NoNoNoNoNoNo",JI139=""),"No Programs",VLOOKUP(MN139,Lookups!$DA$4:$DB$67,2,FALSE))</f>
        <v>RI Screening Only</v>
      </c>
      <c r="MP139">
        <f t="shared" si="175"/>
        <v>0</v>
      </c>
      <c r="MQ139" t="str">
        <f t="shared" si="176"/>
        <v>RI User</v>
      </c>
      <c r="MR139" t="str">
        <f>Directions!$D$3</f>
        <v>Usage</v>
      </c>
      <c r="MS139" t="str">
        <f>VLOOKUP(MQ139,Lookups!$CU$71:$CV$80,2,FALSE)</f>
        <v>RI Record</v>
      </c>
      <c r="MT139">
        <f t="shared" si="177"/>
        <v>1</v>
      </c>
      <c r="MU139">
        <f t="shared" si="178"/>
        <v>1</v>
      </c>
      <c r="MV139">
        <f t="shared" si="179"/>
        <v>0</v>
      </c>
      <c r="MW139">
        <f t="shared" si="180"/>
        <v>0</v>
      </c>
      <c r="MX139">
        <f t="shared" si="181"/>
        <v>0</v>
      </c>
      <c r="MY139" t="str">
        <f t="shared" si="182"/>
        <v>Not Used</v>
      </c>
      <c r="MZ139">
        <f t="shared" si="183"/>
        <v>0</v>
      </c>
      <c r="NA139" t="str">
        <f t="shared" si="184"/>
        <v>Not Available</v>
      </c>
      <c r="NB139" t="str">
        <f t="shared" si="185"/>
        <v>Not Available</v>
      </c>
      <c r="NC139" t="str">
        <f t="shared" si="186"/>
        <v>4 Not Indicated</v>
      </c>
      <c r="ND139" t="str">
        <f t="shared" si="187"/>
        <v>4 Not Indicated</v>
      </c>
      <c r="NE139" t="str">
        <f t="shared" si="188"/>
        <v>4 Not Indicated</v>
      </c>
      <c r="NF139" t="str">
        <f t="shared" si="189"/>
        <v>4 Not Indicated</v>
      </c>
      <c r="NG139" t="str">
        <f t="shared" si="190"/>
        <v>4 Not Indicated</v>
      </c>
      <c r="NH139" s="159">
        <f t="shared" si="191"/>
        <v>42501</v>
      </c>
      <c r="NI139">
        <f t="shared" si="192"/>
        <v>627</v>
      </c>
      <c r="NJ139" s="159">
        <f t="shared" si="193"/>
        <v>42501</v>
      </c>
      <c r="NK139">
        <f t="shared" si="194"/>
        <v>627</v>
      </c>
      <c r="NL139" t="str">
        <f t="shared" si="195"/>
        <v>Lone RI Test</v>
      </c>
      <c r="NM139">
        <f t="shared" si="196"/>
        <v>0</v>
      </c>
      <c r="NN139">
        <f>IF(OR(E139="PK",E139="K",JJ139=""),"Null",INDEX(Lookups!$EZ$4:$FW$18,MATCH($JJ139,Lookups!$EY$4:$EY$18,1),MATCH($E139,Lookups!$EZ$3:$FW$3,0)))</f>
        <v>80</v>
      </c>
      <c r="NO139">
        <f>IF(OR(E139="PK",E139="K",JJ139=""),"Null",INDEX(Lookups!$EZ$4:$FW$18,MATCH($JJ139,Lookups!$EY$4:$EY$18,1),MATCH($E139,Lookups!$EZ$3:$FW$3,0) + 1))</f>
        <v>115</v>
      </c>
      <c r="NP139">
        <f t="shared" si="197"/>
        <v>160</v>
      </c>
      <c r="NQ139" t="str">
        <f t="shared" si="198"/>
        <v>No PI Needed</v>
      </c>
      <c r="NR139" t="str">
        <f t="shared" si="199"/>
        <v>No PI Needed</v>
      </c>
      <c r="NS139" t="str">
        <f t="shared" si="200"/>
        <v>600L to 799L</v>
      </c>
      <c r="NT139" t="str">
        <f t="shared" si="201"/>
        <v>600L to 799L</v>
      </c>
      <c r="NU139" t="str">
        <f t="shared" si="202"/>
        <v>600L to 799L</v>
      </c>
      <c r="NV139" s="183" t="str">
        <f t="array" ref="NV139">IF($NL139="No RI Tests","No RI Tests",VLOOKUP(IF(AND(E139="K",JJ139&lt;280),3,IF(AND(E139="K",JJ139&gt;=280),4,MAX(IF(E139=Lookups!$DF$6:$DF$99,IF(JJ139&gt;=Lookups!$DG$6:$DG$99,Lookups!$DH$6:$DH$99))))),Lookups!$DE$104:$DG$108,2,FALSE))</f>
        <v>2 Basic</v>
      </c>
      <c r="NW139" s="161" t="str">
        <f t="array" ref="NW139">IF($NL139="No RI Tests","No RI Tests",VLOOKUP(IF(AND(E139="K",JH139&lt;280),3,IF(AND(E139="K",JH139&gt;=280),4,MAX(IF(E139=Lookups!$DF$6:$DF$99,IF(NI139&gt;=Lookups!$DG$6:$DG$99,Lookups!$DH$6:$DH$99))))),Lookups!$DE$104:$DG$108,2,FALSE))</f>
        <v>2 Basic</v>
      </c>
      <c r="NX139" s="161" t="str">
        <f t="array" ref="NX139">IF($NL139="No RI Tests","No RI Tests",VLOOKUP(IF(AND(E139="K",NK139&lt;280),3,IF(AND(E139="K",NK139&gt;=280),4,MAX(IF(E139=Lookups!$DF$6:$DF$99,IF(NK139&gt;=Lookups!$DG$6:$DG$99,Lookups!$DH$6:$DH$99))))),Lookups!$DE$104:$DG$108,2,FALSE))</f>
        <v>2 Basic</v>
      </c>
      <c r="NY139" t="str">
        <f t="shared" si="203"/>
        <v>Null</v>
      </c>
      <c r="NZ139" t="str">
        <f t="shared" si="204"/>
        <v>Null</v>
      </c>
      <c r="OA139" t="str">
        <f t="shared" si="205"/>
        <v>No RI for Comparison</v>
      </c>
      <c r="OB139" s="161" t="str">
        <f t="array" ref="OB139">IF($NL139="No RI Tests","No RI Tests",IF(E139="K","N/A",VLOOKUP(MAX(IF(E139=Lookups!$DF$6:$DF$99,IF(JJ139&gt;=Lookups!$DG$6:$DG$99,Lookups!$DI$6:$DI$99))),Lookups!$DE$104:$DG$108,3,FALSE)))</f>
        <v>1 Limited</v>
      </c>
      <c r="OC139" s="161" t="str">
        <f t="array" ref="OC139">IF($NL139="No RI Tests","No RI Tests",IF(E139="K","N/A",VLOOKUP(MAX(IF(E139=Lookups!$DF$6:$DF$99,IF(NI139&gt;=Lookups!$DG$6:$DG$99,Lookups!$DI$6:$DI$99))),Lookups!$DE$104:$DG$108,3,FALSE)))</f>
        <v>1 Limited</v>
      </c>
      <c r="OD139" s="161" t="str">
        <f t="array" ref="OD139">IF($NL139="No RI Tests","No RI Tests",IF(E139="K","N/A",VLOOKUP(MAX(IF(E139=Lookups!$DF$6:$DF$99,IF(NK139&gt;=Lookups!$DG$6:$DG$99,Lookups!$DI$6:$DI$99))),Lookups!$DE$104:$DG$108,3,FALSE)))</f>
        <v>1 Limited</v>
      </c>
      <c r="OE139" t="str">
        <f t="shared" si="206"/>
        <v>Null</v>
      </c>
      <c r="OF139" t="str">
        <f t="shared" si="207"/>
        <v>Null</v>
      </c>
      <c r="OG139" t="str">
        <f t="shared" si="208"/>
        <v>No RI for Comparison</v>
      </c>
      <c r="OH139" t="str">
        <f t="shared" si="209"/>
        <v>Null</v>
      </c>
      <c r="OI139" t="str">
        <f t="shared" si="210"/>
        <v>Null</v>
      </c>
      <c r="OJ139" t="str">
        <f t="shared" si="211"/>
        <v>Null</v>
      </c>
      <c r="OK139" t="str">
        <f t="shared" si="212"/>
        <v>Null</v>
      </c>
      <c r="OL139" t="str">
        <f t="shared" si="213"/>
        <v>Null</v>
      </c>
      <c r="OM139" t="str">
        <f t="shared" si="214"/>
        <v>Spring Administration</v>
      </c>
      <c r="ON139" t="str">
        <f t="shared" si="215"/>
        <v>Null</v>
      </c>
      <c r="OO139" t="str">
        <f t="shared" si="216"/>
        <v>Spring Administration RI</v>
      </c>
      <c r="OP139" t="str">
        <f ca="1">IF(AND(HR139&lt;&gt;"",JJ139&lt;600),IF(HT139="Advancing","Tier 2","Tier 3"),IF(JI139="","Null",IF(OR(E139="K",E139&lt;3),"FRA Recommended",IF(JJ139&gt;=IF(E139&lt;6,400,600),IF(JJ139&lt;VLOOKUP(E139,Lookups!$AP$3:$AR$16,3,FALSE),"Tier 2","Core"),IF(JJ139&lt;400,IF(RAND()&lt;0.81,"Tier 3","Tier 2"),IF(RAND()&lt;0.51,"Tier 3","Tier 2"))))))</f>
        <v>Tier 2</v>
      </c>
      <c r="OQ139" t="str">
        <f t="shared" si="217"/>
        <v>Average Reading Invt. Under 15 Minutes Long</v>
      </c>
      <c r="OR139" t="str">
        <f t="shared" si="218"/>
        <v>Null</v>
      </c>
      <c r="OS139" t="str">
        <f t="shared" si="219"/>
        <v>Null</v>
      </c>
      <c r="OT139">
        <f t="shared" si="220"/>
        <v>0</v>
      </c>
      <c r="OU139" s="159" t="str">
        <f t="shared" si="221"/>
        <v>No PI Tests</v>
      </c>
      <c r="OV139" t="str">
        <f t="shared" si="222"/>
        <v>No PI Tests</v>
      </c>
      <c r="OW139" t="str">
        <f t="shared" si="223"/>
        <v>No PI Tests</v>
      </c>
      <c r="OX139" t="str">
        <f t="shared" si="224"/>
        <v>No PI Tests</v>
      </c>
      <c r="OY139" t="str">
        <f t="shared" si="225"/>
        <v>No PI Tests</v>
      </c>
      <c r="OZ139" t="str">
        <f t="shared" si="226"/>
        <v>No PI Tests</v>
      </c>
      <c r="PA139" s="159" t="str">
        <f t="shared" si="227"/>
        <v>No PI Tests</v>
      </c>
      <c r="PB139" t="str">
        <f t="shared" si="228"/>
        <v>No PI Tests</v>
      </c>
      <c r="PC139" t="str">
        <f t="shared" si="229"/>
        <v>No PI Tests</v>
      </c>
      <c r="PD139" t="str">
        <f t="shared" si="230"/>
        <v>No PI Tests</v>
      </c>
      <c r="PE139" t="str">
        <f t="shared" si="231"/>
        <v>No PI Tests</v>
      </c>
      <c r="PF139" t="str">
        <f t="shared" si="232"/>
        <v>No PI Tests</v>
      </c>
      <c r="PG139" t="str">
        <f t="shared" si="233"/>
        <v>No PI Tests</v>
      </c>
      <c r="PH139">
        <f t="shared" si="234"/>
        <v>0</v>
      </c>
      <c r="PI139">
        <f t="shared" si="235"/>
        <v>0</v>
      </c>
      <c r="PJ139" t="str">
        <f t="shared" si="236"/>
        <v>Null</v>
      </c>
      <c r="PK139" t="str">
        <f>IF(HR139="","Null",IF(E139&lt;3,"Null",IF(HU139=0,0,IF(HS139="Form 1",VLOOKUP(HU139,Lookups!$BE$3:$BP$63,E139,FALSE),IF(HS139="Form 2",VLOOKUP(HU139,Lookups!$BE$67:$BP$127,E139,FALSE),VLOOKUP(HU139,Lookups!$BE$130:$BP$190,E139,FALSE))))))</f>
        <v>Null</v>
      </c>
      <c r="PL139" t="str">
        <f t="shared" si="237"/>
        <v>Null</v>
      </c>
      <c r="PM139" t="str">
        <f>IF($PH139=0,"Null",IF(E139&lt;3,"Null",IF(OX139=0,0,IF(OV139="Form 1",VLOOKUP(OX139,Lookups!$BE$3:$BP$63,E139,FALSE),IF(OV139="Form 2",VLOOKUP(OX139,Lookups!$BE$67:$BP$127,E139,FALSE),VLOOKUP(OX139,Lookups!$BE$130:$BP$190,E139,FALSE))))))</f>
        <v>Null</v>
      </c>
      <c r="PN139" t="str">
        <f t="shared" si="238"/>
        <v>Null</v>
      </c>
      <c r="PO139" t="str">
        <f t="shared" si="239"/>
        <v>Null</v>
      </c>
      <c r="PP139" t="str">
        <f t="shared" si="240"/>
        <v>Null</v>
      </c>
      <c r="PQ139" t="str">
        <f>IF(HR139="","Null",IF(E139&lt;3,"Null",IF(HV139=0,0,IF(HS139="Form 1",VLOOKUP(HV139,Lookups!$BR$3:$CC$63,E139,FALSE),IF(HS139="Form 2",VLOOKUP(HV139,Lookups!$BR$67:$CC$127,E139,FALSE),VLOOKUP(HV139,Lookups!$BR$130:$CC$190,E139,FALSE))))))</f>
        <v>Null</v>
      </c>
      <c r="PR139" t="str">
        <f t="shared" si="241"/>
        <v>Null</v>
      </c>
      <c r="PS139" t="str">
        <f>IF(HR139="","Null",IF(E139&lt;3,"Null",IF(OY139=0,0,IF(OW139="Form 1",VLOOKUP(OY139,Lookups!$BR$3:$CC$63,E139,FALSE),IF(OW139="Form 2",VLOOKUP(OY139,Lookups!$BR$67:$CC$127,E139,FALSE),VLOOKUP(OY139,Lookups!$BR$130:$CC$190,E139,FALSE))))))</f>
        <v>Null</v>
      </c>
      <c r="PT139" t="str">
        <f t="shared" si="242"/>
        <v>Null</v>
      </c>
      <c r="PU139" t="str">
        <f t="shared" si="243"/>
        <v>Null</v>
      </c>
      <c r="PV139" t="str">
        <f t="shared" si="244"/>
        <v>Null</v>
      </c>
      <c r="PW139" t="str">
        <f t="shared" si="245"/>
        <v>No PI Tests</v>
      </c>
      <c r="PX139">
        <f t="shared" si="246"/>
        <v>0</v>
      </c>
      <c r="PY139">
        <f t="shared" si="247"/>
        <v>0</v>
      </c>
      <c r="PZ139" t="str">
        <f t="shared" si="248"/>
        <v>Null</v>
      </c>
      <c r="QA139" t="str">
        <f t="shared" si="249"/>
        <v>Null</v>
      </c>
      <c r="QB139" t="str">
        <f t="shared" si="250"/>
        <v>Null</v>
      </c>
      <c r="QC139" t="str">
        <f>IF($MS139="System 44 Record",IF(BQ139&lt;MEDIAN(Directions!$F$3,Directions!$F$6),"Mid-Year Exited Student","Full Year Participant")&amp;IF(BP139&lt;Directions!$F$3,", Started Prior Year",", Started This Year"),"Null")</f>
        <v>Null</v>
      </c>
      <c r="QD139" t="str">
        <f t="shared" si="251"/>
        <v>Null</v>
      </c>
      <c r="QE139">
        <f t="shared" si="252"/>
        <v>0</v>
      </c>
      <c r="QF139">
        <f t="shared" si="253"/>
        <v>0</v>
      </c>
      <c r="QG139">
        <f t="shared" si="254"/>
        <v>0</v>
      </c>
      <c r="QH139">
        <f t="shared" si="255"/>
        <v>0</v>
      </c>
      <c r="QI139">
        <f t="shared" si="256"/>
        <v>0</v>
      </c>
      <c r="QJ139" t="str">
        <f t="shared" si="257"/>
        <v>Used None</v>
      </c>
      <c r="QK139" t="str">
        <f t="shared" si="258"/>
        <v>Null</v>
      </c>
      <c r="QL139" t="str">
        <f t="shared" si="259"/>
        <v>Null</v>
      </c>
      <c r="QM139" t="str">
        <f>IF($MS139="READ 180 Record",IF(AQ139="","Null",VLOOKUP(JJ139,Lookups!$DX$3:$EB$2054,AN139+1,FALSE)),"Null")</f>
        <v>Null</v>
      </c>
      <c r="QN139" t="str">
        <f t="shared" si="260"/>
        <v>Null</v>
      </c>
    </row>
    <row r="140" spans="1:456" x14ac:dyDescent="0.25">
      <c r="A140" s="161" t="s">
        <v>1447</v>
      </c>
      <c r="B140" s="161" t="s">
        <v>1447</v>
      </c>
      <c r="C140" s="161" t="s">
        <v>1447</v>
      </c>
      <c r="D140" s="161" t="s">
        <v>1447</v>
      </c>
      <c r="E140" s="161">
        <v>8</v>
      </c>
      <c r="F140" s="161" t="s">
        <v>1447</v>
      </c>
      <c r="G140" s="161" t="s">
        <v>890</v>
      </c>
      <c r="H140" s="161" t="s">
        <v>895</v>
      </c>
      <c r="I140" s="161">
        <v>518</v>
      </c>
      <c r="J140" s="159">
        <v>42419</v>
      </c>
      <c r="K140" s="161">
        <v>0</v>
      </c>
      <c r="L140" s="161">
        <v>0</v>
      </c>
      <c r="M140" s="161">
        <v>0</v>
      </c>
      <c r="N140" s="161">
        <v>0</v>
      </c>
      <c r="O140" s="161">
        <v>0</v>
      </c>
      <c r="P140" s="161">
        <v>0</v>
      </c>
      <c r="Q140" s="161">
        <v>0</v>
      </c>
      <c r="R140" s="161">
        <v>0</v>
      </c>
      <c r="S140" s="161">
        <v>0</v>
      </c>
      <c r="T140" s="161">
        <v>0</v>
      </c>
      <c r="U140" s="161">
        <v>0</v>
      </c>
      <c r="V140" s="161">
        <v>0</v>
      </c>
      <c r="W140" s="161">
        <v>0</v>
      </c>
      <c r="X140" s="161">
        <v>0</v>
      </c>
      <c r="AB140" s="161" t="s">
        <v>242</v>
      </c>
      <c r="AC140" s="161" t="s">
        <v>242</v>
      </c>
      <c r="AD140" s="161" t="s">
        <v>242</v>
      </c>
      <c r="AE140" s="161" t="s">
        <v>242</v>
      </c>
      <c r="AF140" s="161" t="s">
        <v>242</v>
      </c>
      <c r="AG140" s="161" t="s">
        <v>242</v>
      </c>
      <c r="AH140" s="161" t="s">
        <v>242</v>
      </c>
      <c r="AI140" s="161">
        <v>20150801</v>
      </c>
      <c r="AJ140" s="161">
        <v>20160525</v>
      </c>
      <c r="AK140" s="161" t="s">
        <v>869</v>
      </c>
      <c r="AL140" t="s">
        <v>1076</v>
      </c>
      <c r="AM140" t="s">
        <v>895</v>
      </c>
      <c r="AN140">
        <v>2</v>
      </c>
      <c r="AO140" t="s">
        <v>870</v>
      </c>
      <c r="AP140">
        <v>0</v>
      </c>
      <c r="AQ140">
        <v>2</v>
      </c>
      <c r="AR140">
        <v>12</v>
      </c>
      <c r="AS140">
        <v>12</v>
      </c>
      <c r="AT140">
        <v>0</v>
      </c>
      <c r="AU140">
        <v>0</v>
      </c>
      <c r="AV140">
        <v>0</v>
      </c>
      <c r="AW140">
        <v>2</v>
      </c>
      <c r="AX140">
        <v>1.2833000000000001</v>
      </c>
      <c r="AY140">
        <v>2</v>
      </c>
      <c r="AZ140">
        <v>2</v>
      </c>
      <c r="BA140">
        <v>12</v>
      </c>
      <c r="BB140">
        <v>508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 t="s">
        <v>1077</v>
      </c>
      <c r="BN140" t="s">
        <v>1079</v>
      </c>
      <c r="ET140" s="161">
        <v>1</v>
      </c>
      <c r="EU140" s="161">
        <v>16</v>
      </c>
      <c r="EV140" s="161">
        <v>16</v>
      </c>
      <c r="EW140" s="161">
        <v>980</v>
      </c>
      <c r="EX140" s="161">
        <v>0</v>
      </c>
      <c r="EY140" s="161">
        <v>0</v>
      </c>
      <c r="EZ140" s="161">
        <v>0</v>
      </c>
      <c r="FA140" s="161">
        <v>0</v>
      </c>
      <c r="FB140" s="161">
        <v>27</v>
      </c>
      <c r="FC140" s="161">
        <v>52</v>
      </c>
      <c r="FD140" s="161">
        <v>0</v>
      </c>
      <c r="FE140" s="161">
        <v>1</v>
      </c>
      <c r="FF140" s="159">
        <v>42418</v>
      </c>
      <c r="FG140" s="161">
        <v>27</v>
      </c>
      <c r="FH140" s="161">
        <v>52</v>
      </c>
      <c r="FI140" s="161">
        <v>17</v>
      </c>
      <c r="FJ140" s="161">
        <v>30</v>
      </c>
      <c r="FK140" s="161">
        <v>38</v>
      </c>
      <c r="HN140" s="161" t="s">
        <v>895</v>
      </c>
      <c r="JB140" s="161" t="s">
        <v>895</v>
      </c>
      <c r="JC140" s="161">
        <v>0</v>
      </c>
      <c r="JD140" s="161">
        <v>0</v>
      </c>
      <c r="JE140" s="161">
        <v>0</v>
      </c>
      <c r="JF140" s="161">
        <v>0</v>
      </c>
      <c r="JG140" s="159">
        <v>42419</v>
      </c>
      <c r="JH140" s="161">
        <v>518</v>
      </c>
      <c r="JI140" s="159">
        <v>42419</v>
      </c>
      <c r="JJ140" s="161">
        <v>518</v>
      </c>
      <c r="JK140" s="161">
        <v>21</v>
      </c>
      <c r="MN140" t="str">
        <f t="shared" si="174"/>
        <v>NoNoNoNoNoNo</v>
      </c>
      <c r="MO140" t="str">
        <f>IF(AND(MN140="NoNoNoNoNoNo",JI140=""),"No Programs",VLOOKUP(MN140,Lookups!$DA$4:$DB$67,2,FALSE))</f>
        <v>RI Screening Only</v>
      </c>
      <c r="MP140">
        <f t="shared" si="175"/>
        <v>1</v>
      </c>
      <c r="MQ140" t="str">
        <f t="shared" si="176"/>
        <v>READ 180 User</v>
      </c>
      <c r="MR140" t="str">
        <f>Directions!$D$3</f>
        <v>Usage</v>
      </c>
      <c r="MS140" t="str">
        <f>VLOOKUP(MQ140,Lookups!$CU$71:$CV$80,2,FALSE)</f>
        <v>READ 180 Record</v>
      </c>
      <c r="MT140">
        <f t="shared" si="177"/>
        <v>1</v>
      </c>
      <c r="MU140">
        <f t="shared" si="178"/>
        <v>0</v>
      </c>
      <c r="MV140">
        <f t="shared" si="179"/>
        <v>0</v>
      </c>
      <c r="MW140">
        <f t="shared" si="180"/>
        <v>0</v>
      </c>
      <c r="MX140">
        <f t="shared" si="181"/>
        <v>0</v>
      </c>
      <c r="MY140" t="str">
        <f t="shared" si="182"/>
        <v>Not Used</v>
      </c>
      <c r="MZ140">
        <f t="shared" si="183"/>
        <v>0</v>
      </c>
      <c r="NA140" t="str">
        <f t="shared" si="184"/>
        <v>Not Available</v>
      </c>
      <c r="NB140" t="str">
        <f t="shared" si="185"/>
        <v>Not Available</v>
      </c>
      <c r="NC140" t="str">
        <f t="shared" si="186"/>
        <v>4 Not Indicated</v>
      </c>
      <c r="ND140" t="str">
        <f t="shared" si="187"/>
        <v>4 Not Indicated</v>
      </c>
      <c r="NE140" t="str">
        <f t="shared" si="188"/>
        <v>4 Not Indicated</v>
      </c>
      <c r="NF140" t="str">
        <f t="shared" si="189"/>
        <v>4 Not Indicated</v>
      </c>
      <c r="NG140" t="str">
        <f t="shared" si="190"/>
        <v>4 Not Indicated</v>
      </c>
      <c r="NH140" s="159">
        <f t="shared" si="191"/>
        <v>42419</v>
      </c>
      <c r="NI140">
        <f t="shared" si="192"/>
        <v>518</v>
      </c>
      <c r="NJ140" s="159">
        <f t="shared" si="193"/>
        <v>42419</v>
      </c>
      <c r="NK140">
        <f t="shared" si="194"/>
        <v>518</v>
      </c>
      <c r="NL140" t="str">
        <f t="shared" si="195"/>
        <v>Lone RI Test</v>
      </c>
      <c r="NM140">
        <f t="shared" si="196"/>
        <v>0</v>
      </c>
      <c r="NN140">
        <f>IF(OR(E140="PK",E140="K",JJ140=""),"Null",INDEX(Lookups!$EZ$4:$FW$18,MATCH($JJ140,Lookups!$EY$4:$EY$18,1),MATCH($E140,Lookups!$EZ$3:$FW$3,0)))</f>
        <v>80</v>
      </c>
      <c r="NO140">
        <f>IF(OR(E140="PK",E140="K",JJ140=""),"Null",INDEX(Lookups!$EZ$4:$FW$18,MATCH($JJ140,Lookups!$EY$4:$EY$18,1),MATCH($E140,Lookups!$EZ$3:$FW$3,0) + 1))</f>
        <v>125</v>
      </c>
      <c r="NP140">
        <f t="shared" si="197"/>
        <v>160</v>
      </c>
      <c r="NQ140" t="str">
        <f t="shared" si="198"/>
        <v>PI is Recommended</v>
      </c>
      <c r="NR140" t="str">
        <f t="shared" si="199"/>
        <v>PI is Recommended</v>
      </c>
      <c r="NS140" t="str">
        <f t="shared" si="200"/>
        <v>400L to 599L</v>
      </c>
      <c r="NT140" t="str">
        <f t="shared" si="201"/>
        <v>400L to 599L</v>
      </c>
      <c r="NU140" t="str">
        <f t="shared" si="202"/>
        <v>400L to 599L</v>
      </c>
      <c r="NV140" s="183" t="str">
        <f t="array" ref="NV140">IF($NL140="No RI Tests","No RI Tests",VLOOKUP(IF(AND(E140="K",JJ140&lt;280),3,IF(AND(E140="K",JJ140&gt;=280),4,MAX(IF(E140=Lookups!$DF$6:$DF$99,IF(JJ140&gt;=Lookups!$DG$6:$DG$99,Lookups!$DH$6:$DH$99))))),Lookups!$DE$104:$DG$108,2,FALSE))</f>
        <v>1 Below Basic</v>
      </c>
      <c r="NW140" s="161" t="str">
        <f t="array" ref="NW140">IF($NL140="No RI Tests","No RI Tests",VLOOKUP(IF(AND(E140="K",JH140&lt;280),3,IF(AND(E140="K",JH140&gt;=280),4,MAX(IF(E140=Lookups!$DF$6:$DF$99,IF(NI140&gt;=Lookups!$DG$6:$DG$99,Lookups!$DH$6:$DH$99))))),Lookups!$DE$104:$DG$108,2,FALSE))</f>
        <v>1 Below Basic</v>
      </c>
      <c r="NX140" s="161" t="str">
        <f t="array" ref="NX140">IF($NL140="No RI Tests","No RI Tests",VLOOKUP(IF(AND(E140="K",NK140&lt;280),3,IF(AND(E140="K",NK140&gt;=280),4,MAX(IF(E140=Lookups!$DF$6:$DF$99,IF(NK140&gt;=Lookups!$DG$6:$DG$99,Lookups!$DH$6:$DH$99))))),Lookups!$DE$104:$DG$108,2,FALSE))</f>
        <v>1 Below Basic</v>
      </c>
      <c r="NY140" t="str">
        <f t="shared" si="203"/>
        <v>Null</v>
      </c>
      <c r="NZ140" t="str">
        <f t="shared" si="204"/>
        <v>Null</v>
      </c>
      <c r="OA140" t="str">
        <f t="shared" si="205"/>
        <v>No RI for Comparison</v>
      </c>
      <c r="OB140" s="161" t="str">
        <f t="array" ref="OB140">IF($NL140="No RI Tests","No RI Tests",IF(E140="K","N/A",VLOOKUP(MAX(IF(E140=Lookups!$DF$6:$DF$99,IF(JJ140&gt;=Lookups!$DG$6:$DG$99,Lookups!$DI$6:$DI$99))),Lookups!$DE$104:$DG$108,3,FALSE)))</f>
        <v>1 Limited</v>
      </c>
      <c r="OC140" s="161" t="str">
        <f t="array" ref="OC140">IF($NL140="No RI Tests","No RI Tests",IF(E140="K","N/A",VLOOKUP(MAX(IF(E140=Lookups!$DF$6:$DF$99,IF(NI140&gt;=Lookups!$DG$6:$DG$99,Lookups!$DI$6:$DI$99))),Lookups!$DE$104:$DG$108,3,FALSE)))</f>
        <v>1 Limited</v>
      </c>
      <c r="OD140" s="161" t="str">
        <f t="array" ref="OD140">IF($NL140="No RI Tests","No RI Tests",IF(E140="K","N/A",VLOOKUP(MAX(IF(E140=Lookups!$DF$6:$DF$99,IF(NK140&gt;=Lookups!$DG$6:$DG$99,Lookups!$DI$6:$DI$99))),Lookups!$DE$104:$DG$108,3,FALSE)))</f>
        <v>1 Limited</v>
      </c>
      <c r="OE140" t="str">
        <f t="shared" si="206"/>
        <v>Null</v>
      </c>
      <c r="OF140" t="str">
        <f t="shared" si="207"/>
        <v>Null</v>
      </c>
      <c r="OG140" t="str">
        <f t="shared" si="208"/>
        <v>No RI for Comparison</v>
      </c>
      <c r="OH140" t="str">
        <f t="shared" si="209"/>
        <v>Null</v>
      </c>
      <c r="OI140" t="str">
        <f t="shared" si="210"/>
        <v>Null</v>
      </c>
      <c r="OJ140" t="str">
        <f t="shared" si="211"/>
        <v>Null</v>
      </c>
      <c r="OK140" t="str">
        <f t="shared" si="212"/>
        <v>Null</v>
      </c>
      <c r="OL140" t="str">
        <f t="shared" si="213"/>
        <v>Null</v>
      </c>
      <c r="OM140" t="str">
        <f t="shared" si="214"/>
        <v>Winter Administration</v>
      </c>
      <c r="ON140" t="str">
        <f t="shared" si="215"/>
        <v>Null</v>
      </c>
      <c r="OO140" t="str">
        <f t="shared" si="216"/>
        <v>Winter Administration RI</v>
      </c>
      <c r="OP140" t="str">
        <f ca="1">IF(AND(HR140&lt;&gt;"",JJ140&lt;600),IF(HT140="Advancing","Tier 2","Tier 3"),IF(JI140="","Null",IF(OR(E140="K",E140&lt;3),"FRA Recommended",IF(JJ140&gt;=IF(E140&lt;6,400,600),IF(JJ140&lt;VLOOKUP(E140,Lookups!$AP$3:$AR$16,3,FALSE),"Tier 2","Core"),IF(JJ140&lt;400,IF(RAND()&lt;0.81,"Tier 3","Tier 2"),IF(RAND()&lt;0.51,"Tier 3","Tier 2"))))))</f>
        <v>Tier 2</v>
      </c>
      <c r="OQ140" t="str">
        <f t="shared" si="217"/>
        <v>Average Reading Invt. at Least 15 Minutes Long</v>
      </c>
      <c r="OR140" t="str">
        <f t="shared" si="218"/>
        <v>Null</v>
      </c>
      <c r="OS140">
        <f t="shared" si="219"/>
        <v>0</v>
      </c>
      <c r="OT140">
        <f t="shared" si="220"/>
        <v>0</v>
      </c>
      <c r="OU140" s="159" t="str">
        <f t="shared" si="221"/>
        <v>No PI Tests</v>
      </c>
      <c r="OV140" t="str">
        <f t="shared" si="222"/>
        <v>No PI Tests</v>
      </c>
      <c r="OW140" t="str">
        <f t="shared" si="223"/>
        <v>No PI Tests</v>
      </c>
      <c r="OX140" t="str">
        <f t="shared" si="224"/>
        <v>No PI Tests</v>
      </c>
      <c r="OY140" t="str">
        <f t="shared" si="225"/>
        <v>No PI Tests</v>
      </c>
      <c r="OZ140" t="str">
        <f t="shared" si="226"/>
        <v>No PI Tests</v>
      </c>
      <c r="PA140" s="159" t="str">
        <f t="shared" si="227"/>
        <v>No PI Tests</v>
      </c>
      <c r="PB140" t="str">
        <f t="shared" si="228"/>
        <v>No PI Tests</v>
      </c>
      <c r="PC140" t="str">
        <f t="shared" si="229"/>
        <v>No PI Tests</v>
      </c>
      <c r="PD140" t="str">
        <f t="shared" si="230"/>
        <v>No PI Tests</v>
      </c>
      <c r="PE140" t="str">
        <f t="shared" si="231"/>
        <v>No PI Tests</v>
      </c>
      <c r="PF140" t="str">
        <f t="shared" si="232"/>
        <v>No PI Tests</v>
      </c>
      <c r="PG140" t="str">
        <f t="shared" si="233"/>
        <v>No PI Tests</v>
      </c>
      <c r="PH140">
        <f t="shared" si="234"/>
        <v>0</v>
      </c>
      <c r="PI140">
        <f t="shared" si="235"/>
        <v>0</v>
      </c>
      <c r="PJ140" t="str">
        <f t="shared" si="236"/>
        <v>Null</v>
      </c>
      <c r="PK140" t="str">
        <f>IF(HR140="","Null",IF(E140&lt;3,"Null",IF(HU140=0,0,IF(HS140="Form 1",VLOOKUP(HU140,Lookups!$BE$3:$BP$63,E140,FALSE),IF(HS140="Form 2",VLOOKUP(HU140,Lookups!$BE$67:$BP$127,E140,FALSE),VLOOKUP(HU140,Lookups!$BE$130:$BP$190,E140,FALSE))))))</f>
        <v>Null</v>
      </c>
      <c r="PL140" t="str">
        <f t="shared" si="237"/>
        <v>Null</v>
      </c>
      <c r="PM140" t="str">
        <f>IF($PH140=0,"Null",IF(E140&lt;3,"Null",IF(OX140=0,0,IF(OV140="Form 1",VLOOKUP(OX140,Lookups!$BE$3:$BP$63,E140,FALSE),IF(OV140="Form 2",VLOOKUP(OX140,Lookups!$BE$67:$BP$127,E140,FALSE),VLOOKUP(OX140,Lookups!$BE$130:$BP$190,E140,FALSE))))))</f>
        <v>Null</v>
      </c>
      <c r="PN140" t="str">
        <f t="shared" si="238"/>
        <v>Null</v>
      </c>
      <c r="PO140" t="str">
        <f t="shared" si="239"/>
        <v>Null</v>
      </c>
      <c r="PP140" t="str">
        <f t="shared" si="240"/>
        <v>Null</v>
      </c>
      <c r="PQ140" t="str">
        <f>IF(HR140="","Null",IF(E140&lt;3,"Null",IF(HV140=0,0,IF(HS140="Form 1",VLOOKUP(HV140,Lookups!$BR$3:$CC$63,E140,FALSE),IF(HS140="Form 2",VLOOKUP(HV140,Lookups!$BR$67:$CC$127,E140,FALSE),VLOOKUP(HV140,Lookups!$BR$130:$CC$190,E140,FALSE))))))</f>
        <v>Null</v>
      </c>
      <c r="PR140" t="str">
        <f t="shared" si="241"/>
        <v>Null</v>
      </c>
      <c r="PS140" t="str">
        <f>IF(HR140="","Null",IF(E140&lt;3,"Null",IF(OY140=0,0,IF(OW140="Form 1",VLOOKUP(OY140,Lookups!$BR$3:$CC$63,E140,FALSE),IF(OW140="Form 2",VLOOKUP(OY140,Lookups!$BR$67:$CC$127,E140,FALSE),VLOOKUP(OY140,Lookups!$BR$130:$CC$190,E140,FALSE))))))</f>
        <v>Null</v>
      </c>
      <c r="PT140" t="str">
        <f t="shared" si="242"/>
        <v>Null</v>
      </c>
      <c r="PU140" t="str">
        <f t="shared" si="243"/>
        <v>Null</v>
      </c>
      <c r="PV140" t="str">
        <f t="shared" si="244"/>
        <v>Null</v>
      </c>
      <c r="PW140" t="str">
        <f t="shared" si="245"/>
        <v>No PI Tests</v>
      </c>
      <c r="PX140">
        <f t="shared" si="246"/>
        <v>0</v>
      </c>
      <c r="PY140">
        <f t="shared" si="247"/>
        <v>0</v>
      </c>
      <c r="PZ140" t="str">
        <f t="shared" si="248"/>
        <v>Null</v>
      </c>
      <c r="QA140" t="str">
        <f t="shared" si="249"/>
        <v>Null</v>
      </c>
      <c r="QB140" t="str">
        <f t="shared" si="250"/>
        <v>Null</v>
      </c>
      <c r="QC140" t="str">
        <f>IF($MS140="System 44 Record",IF(BQ140&lt;MEDIAN(Directions!$F$3,Directions!$F$6),"Mid-Year Exited Student","Full Year Participant")&amp;IF(BP140&lt;Directions!$F$3,", Started Prior Year",", Started This Year"),"Null")</f>
        <v>Null</v>
      </c>
      <c r="QD140" t="str">
        <f t="shared" si="251"/>
        <v>Null</v>
      </c>
      <c r="QE140">
        <f t="shared" si="252"/>
        <v>1</v>
      </c>
      <c r="QF140">
        <f t="shared" si="253"/>
        <v>0</v>
      </c>
      <c r="QG140">
        <f t="shared" si="254"/>
        <v>1</v>
      </c>
      <c r="QH140">
        <f t="shared" si="255"/>
        <v>1</v>
      </c>
      <c r="QI140">
        <f t="shared" si="256"/>
        <v>0.52</v>
      </c>
      <c r="QJ140" t="str">
        <f t="shared" si="257"/>
        <v>Used READ 180 and rSkills</v>
      </c>
      <c r="QK140" t="str">
        <f t="shared" si="258"/>
        <v>Under 20 Sessions</v>
      </c>
      <c r="QL140" t="str">
        <f t="shared" si="259"/>
        <v>Under 5 Segments</v>
      </c>
      <c r="QM140" t="str">
        <f>IF($MS140="READ 180 Record",IF(AQ140="","Null",VLOOKUP(JJ140,Lookups!$DX$3:$EB$2054,AN140+1,FALSE)),"Null")</f>
        <v>Level Matches Lexile Score</v>
      </c>
      <c r="QN140" t="str">
        <f t="shared" si="260"/>
        <v>Null</v>
      </c>
    </row>
    <row r="141" spans="1:456" x14ac:dyDescent="0.25">
      <c r="A141" s="161" t="s">
        <v>1447</v>
      </c>
      <c r="B141" s="161" t="s">
        <v>1447</v>
      </c>
      <c r="C141" s="161" t="s">
        <v>1447</v>
      </c>
      <c r="D141" s="161" t="s">
        <v>1447</v>
      </c>
      <c r="E141" s="161">
        <v>9</v>
      </c>
      <c r="F141" s="161" t="s">
        <v>1447</v>
      </c>
      <c r="G141" s="161" t="s">
        <v>880</v>
      </c>
      <c r="H141" s="161" t="s">
        <v>881</v>
      </c>
      <c r="K141" s="161">
        <v>0</v>
      </c>
      <c r="L141" s="161">
        <v>0</v>
      </c>
      <c r="M141" s="161">
        <v>0</v>
      </c>
      <c r="N141" s="161">
        <v>0</v>
      </c>
      <c r="O141" s="161">
        <v>0</v>
      </c>
      <c r="P141" s="161">
        <v>0</v>
      </c>
      <c r="Q141" s="161">
        <v>0</v>
      </c>
      <c r="R141" s="161">
        <v>0</v>
      </c>
      <c r="S141" s="161">
        <v>0</v>
      </c>
      <c r="T141" s="161">
        <v>0</v>
      </c>
      <c r="U141" s="161">
        <v>0</v>
      </c>
      <c r="V141" s="161">
        <v>0</v>
      </c>
      <c r="W141" s="161">
        <v>0</v>
      </c>
      <c r="X141" s="161">
        <v>0</v>
      </c>
      <c r="AB141" s="161" t="s">
        <v>242</v>
      </c>
      <c r="AC141" s="161" t="s">
        <v>242</v>
      </c>
      <c r="AD141" s="161" t="s">
        <v>242</v>
      </c>
      <c r="AE141" s="161" t="s">
        <v>242</v>
      </c>
      <c r="AF141" s="161" t="s">
        <v>242</v>
      </c>
      <c r="AG141" s="161" t="s">
        <v>242</v>
      </c>
      <c r="AH141" s="161" t="s">
        <v>242</v>
      </c>
      <c r="AI141" s="161">
        <v>20150801</v>
      </c>
      <c r="AJ141" s="161">
        <v>20160525</v>
      </c>
      <c r="AK141" s="161" t="s">
        <v>869</v>
      </c>
      <c r="AL141" t="s">
        <v>1078</v>
      </c>
      <c r="BN141" t="s">
        <v>1079</v>
      </c>
      <c r="ET141" s="161">
        <v>0</v>
      </c>
      <c r="EU141" s="161">
        <v>0</v>
      </c>
      <c r="EV141" s="161">
        <v>0</v>
      </c>
      <c r="EW141" s="161">
        <v>0</v>
      </c>
      <c r="EX141" s="161">
        <v>0</v>
      </c>
      <c r="EY141" s="161">
        <v>0</v>
      </c>
      <c r="EZ141" s="161">
        <v>0</v>
      </c>
      <c r="FA141" s="161">
        <v>0</v>
      </c>
      <c r="FB141" s="161">
        <v>0</v>
      </c>
      <c r="FC141" s="161">
        <v>0</v>
      </c>
      <c r="FD141" s="161">
        <v>0</v>
      </c>
      <c r="FE141" s="161">
        <v>0</v>
      </c>
      <c r="HN141" s="161" t="s">
        <v>881</v>
      </c>
      <c r="JB141" s="161" t="s">
        <v>881</v>
      </c>
      <c r="JC141" s="161">
        <v>0</v>
      </c>
      <c r="JD141" s="161">
        <v>0</v>
      </c>
      <c r="JE141" s="161">
        <v>0</v>
      </c>
      <c r="JF141" s="161">
        <v>0</v>
      </c>
      <c r="MN141" t="str">
        <f t="shared" si="174"/>
        <v>NoNoNoNoNoNo</v>
      </c>
      <c r="MO141" t="str">
        <f>IF(AND(MN141="NoNoNoNoNoNo",JI141=""),"No Programs",VLOOKUP(MN141,Lookups!$DA$4:$DB$67,2,FALSE))</f>
        <v>No Programs</v>
      </c>
      <c r="MP141">
        <f t="shared" si="175"/>
        <v>0</v>
      </c>
      <c r="MQ141" t="str">
        <f t="shared" si="176"/>
        <v>No Program Use</v>
      </c>
      <c r="MR141" t="str">
        <f>Directions!$D$3</f>
        <v>Usage</v>
      </c>
      <c r="MS141" t="str">
        <f>VLOOKUP(MQ141,Lookups!$CU$71:$CV$80,2,FALSE)</f>
        <v>Exclude</v>
      </c>
      <c r="MT141">
        <f t="shared" si="177"/>
        <v>0</v>
      </c>
      <c r="MU141">
        <f t="shared" si="178"/>
        <v>0</v>
      </c>
      <c r="MV141">
        <f t="shared" si="179"/>
        <v>0</v>
      </c>
      <c r="MW141">
        <f t="shared" si="180"/>
        <v>0</v>
      </c>
      <c r="MX141">
        <f t="shared" si="181"/>
        <v>0</v>
      </c>
      <c r="MY141" t="str">
        <f t="shared" si="182"/>
        <v>Not Used</v>
      </c>
      <c r="MZ141">
        <f t="shared" si="183"/>
        <v>0</v>
      </c>
      <c r="NA141" t="str">
        <f t="shared" si="184"/>
        <v>Not Available</v>
      </c>
      <c r="NB141" t="str">
        <f t="shared" si="185"/>
        <v>Not Available</v>
      </c>
      <c r="NC141" t="str">
        <f t="shared" si="186"/>
        <v>4 Not Indicated</v>
      </c>
      <c r="ND141" t="str">
        <f t="shared" si="187"/>
        <v>4 Not Indicated</v>
      </c>
      <c r="NE141" t="str">
        <f t="shared" si="188"/>
        <v>4 Not Indicated</v>
      </c>
      <c r="NF141" t="str">
        <f t="shared" si="189"/>
        <v>4 Not Indicated</v>
      </c>
      <c r="NG141" t="str">
        <f t="shared" si="190"/>
        <v>4 Not Indicated</v>
      </c>
      <c r="NH141" s="159" t="str">
        <f t="shared" si="191"/>
        <v>Null</v>
      </c>
      <c r="NI141" t="str">
        <f t="shared" si="192"/>
        <v>Null</v>
      </c>
      <c r="NJ141" s="159" t="str">
        <f t="shared" si="193"/>
        <v>Null</v>
      </c>
      <c r="NK141" t="str">
        <f t="shared" si="194"/>
        <v>Null</v>
      </c>
      <c r="NL141" t="str">
        <f t="shared" si="195"/>
        <v>No RI Tests</v>
      </c>
      <c r="NM141">
        <f t="shared" si="196"/>
        <v>0</v>
      </c>
      <c r="NN141" t="str">
        <f>IF(OR(E141="PK",E141="K",JJ141=""),"Null",INDEX(Lookups!$EZ$4:$FW$18,MATCH($JJ141,Lookups!$EY$4:$EY$18,1),MATCH($E141,Lookups!$EZ$3:$FW$3,0)))</f>
        <v>Null</v>
      </c>
      <c r="NO141" t="str">
        <f>IF(OR(E141="PK",E141="K",JJ141=""),"Null",INDEX(Lookups!$EZ$4:$FW$18,MATCH($JJ141,Lookups!$EY$4:$EY$18,1),MATCH($E141,Lookups!$EZ$3:$FW$3,0) + 1))</f>
        <v>Null</v>
      </c>
      <c r="NP141" t="str">
        <f t="shared" si="197"/>
        <v>Null</v>
      </c>
      <c r="NQ141" t="str">
        <f t="shared" si="198"/>
        <v>Null</v>
      </c>
      <c r="NR141" t="str">
        <f t="shared" si="199"/>
        <v>Null</v>
      </c>
      <c r="NS141" t="str">
        <f t="shared" si="200"/>
        <v>No RI Tests</v>
      </c>
      <c r="NT141" t="str">
        <f t="shared" si="201"/>
        <v>No RI Tests</v>
      </c>
      <c r="NU141" t="str">
        <f t="shared" si="202"/>
        <v>No RI Tests</v>
      </c>
      <c r="NV141" s="183" t="str">
        <f t="array" ref="NV141">IF($NL141="No RI Tests","No RI Tests",VLOOKUP(IF(AND(E141="K",JJ141&lt;280),3,IF(AND(E141="K",JJ141&gt;=280),4,MAX(IF(E141=Lookups!$DF$6:$DF$99,IF(JJ141&gt;=Lookups!$DG$6:$DG$99,Lookups!$DH$6:$DH$99))))),Lookups!$DE$104:$DG$108,2,FALSE))</f>
        <v>No RI Tests</v>
      </c>
      <c r="NW141" s="161" t="str">
        <f t="array" ref="NW141">IF($NL141="No RI Tests","No RI Tests",VLOOKUP(IF(AND(E141="K",JH141&lt;280),3,IF(AND(E141="K",JH141&gt;=280),4,MAX(IF(E141=Lookups!$DF$6:$DF$99,IF(NI141&gt;=Lookups!$DG$6:$DG$99,Lookups!$DH$6:$DH$99))))),Lookups!$DE$104:$DG$108,2,FALSE))</f>
        <v>No RI Tests</v>
      </c>
      <c r="NX141" s="161" t="str">
        <f t="array" ref="NX141">IF($NL141="No RI Tests","No RI Tests",VLOOKUP(IF(AND(E141="K",NK141&lt;280),3,IF(AND(E141="K",NK141&gt;=280),4,MAX(IF(E141=Lookups!$DF$6:$DF$99,IF(NK141&gt;=Lookups!$DG$6:$DG$99,Lookups!$DH$6:$DH$99))))),Lookups!$DE$104:$DG$108,2,FALSE))</f>
        <v>No RI Tests</v>
      </c>
      <c r="NY141" t="str">
        <f t="shared" si="203"/>
        <v>Null</v>
      </c>
      <c r="NZ141" t="str">
        <f t="shared" si="204"/>
        <v>Null</v>
      </c>
      <c r="OA141" t="str">
        <f t="shared" si="205"/>
        <v>No RI for Comparison</v>
      </c>
      <c r="OB141" s="161" t="str">
        <f t="array" ref="OB141">IF($NL141="No RI Tests","No RI Tests",IF(E141="K","N/A",VLOOKUP(MAX(IF(E141=Lookups!$DF$6:$DF$99,IF(JJ141&gt;=Lookups!$DG$6:$DG$99,Lookups!$DI$6:$DI$99))),Lookups!$DE$104:$DG$108,3,FALSE)))</f>
        <v>No RI Tests</v>
      </c>
      <c r="OC141" s="161" t="str">
        <f t="array" ref="OC141">IF($NL141="No RI Tests","No RI Tests",IF(E141="K","N/A",VLOOKUP(MAX(IF(E141=Lookups!$DF$6:$DF$99,IF(NI141&gt;=Lookups!$DG$6:$DG$99,Lookups!$DI$6:$DI$99))),Lookups!$DE$104:$DG$108,3,FALSE)))</f>
        <v>No RI Tests</v>
      </c>
      <c r="OD141" s="161" t="str">
        <f t="array" ref="OD141">IF($NL141="No RI Tests","No RI Tests",IF(E141="K","N/A",VLOOKUP(MAX(IF(E141=Lookups!$DF$6:$DF$99,IF(NK141&gt;=Lookups!$DG$6:$DG$99,Lookups!$DI$6:$DI$99))),Lookups!$DE$104:$DG$108,3,FALSE)))</f>
        <v>No RI Tests</v>
      </c>
      <c r="OE141" t="str">
        <f t="shared" si="206"/>
        <v>Null</v>
      </c>
      <c r="OF141" t="str">
        <f t="shared" si="207"/>
        <v>Null</v>
      </c>
      <c r="OG141" t="str">
        <f t="shared" si="208"/>
        <v>No RI for Comparison</v>
      </c>
      <c r="OH141" t="str">
        <f t="shared" si="209"/>
        <v>Null</v>
      </c>
      <c r="OI141" t="str">
        <f t="shared" si="210"/>
        <v>Null</v>
      </c>
      <c r="OJ141" t="str">
        <f t="shared" si="211"/>
        <v>Null</v>
      </c>
      <c r="OK141" t="str">
        <f t="shared" si="212"/>
        <v>Null</v>
      </c>
      <c r="OL141" t="str">
        <f t="shared" si="213"/>
        <v>Null</v>
      </c>
      <c r="OM141" t="str">
        <f t="shared" si="214"/>
        <v>Null</v>
      </c>
      <c r="ON141" t="str">
        <f t="shared" si="215"/>
        <v>Null</v>
      </c>
      <c r="OO141" t="str">
        <f t="shared" si="216"/>
        <v>Null RI</v>
      </c>
      <c r="OP141" t="str">
        <f ca="1">IF(AND(HR141&lt;&gt;"",JJ141&lt;600),IF(HT141="Advancing","Tier 2","Tier 3"),IF(JI141="","Null",IF(OR(E141="K",E141&lt;3),"FRA Recommended",IF(JJ141&gt;=IF(E141&lt;6,400,600),IF(JJ141&lt;VLOOKUP(E141,Lookups!$AP$3:$AR$16,3,FALSE),"Tier 2","Core"),IF(JJ141&lt;400,IF(RAND()&lt;0.81,"Tier 3","Tier 2"),IF(RAND()&lt;0.51,"Tier 3","Tier 2"))))))</f>
        <v>Null</v>
      </c>
      <c r="OQ141" t="str">
        <f t="shared" si="217"/>
        <v>Null</v>
      </c>
      <c r="OR141" t="str">
        <f t="shared" si="218"/>
        <v>Null</v>
      </c>
      <c r="OS141" t="str">
        <f t="shared" si="219"/>
        <v>Null</v>
      </c>
      <c r="OT141" t="str">
        <f t="shared" si="220"/>
        <v>No RI Tests</v>
      </c>
      <c r="OU141" s="159" t="str">
        <f t="shared" si="221"/>
        <v>No PI Tests</v>
      </c>
      <c r="OV141" t="str">
        <f t="shared" si="222"/>
        <v>No PI Tests</v>
      </c>
      <c r="OW141" t="str">
        <f t="shared" si="223"/>
        <v>No PI Tests</v>
      </c>
      <c r="OX141" t="str">
        <f t="shared" si="224"/>
        <v>No PI Tests</v>
      </c>
      <c r="OY141" t="str">
        <f t="shared" si="225"/>
        <v>No PI Tests</v>
      </c>
      <c r="OZ141" t="str">
        <f t="shared" si="226"/>
        <v>No PI Tests</v>
      </c>
      <c r="PA141" s="159" t="str">
        <f t="shared" si="227"/>
        <v>No PI Tests</v>
      </c>
      <c r="PB141" t="str">
        <f t="shared" si="228"/>
        <v>No PI Tests</v>
      </c>
      <c r="PC141" t="str">
        <f t="shared" si="229"/>
        <v>No PI Tests</v>
      </c>
      <c r="PD141" t="str">
        <f t="shared" si="230"/>
        <v>No PI Tests</v>
      </c>
      <c r="PE141" t="str">
        <f t="shared" si="231"/>
        <v>No PI Tests</v>
      </c>
      <c r="PF141" t="str">
        <f t="shared" si="232"/>
        <v>No PI Tests</v>
      </c>
      <c r="PG141" t="str">
        <f t="shared" si="233"/>
        <v>No PI Tests</v>
      </c>
      <c r="PH141">
        <f t="shared" si="234"/>
        <v>0</v>
      </c>
      <c r="PI141">
        <f t="shared" si="235"/>
        <v>0</v>
      </c>
      <c r="PJ141" t="str">
        <f t="shared" si="236"/>
        <v>Null</v>
      </c>
      <c r="PK141" t="str">
        <f>IF(HR141="","Null",IF(E141&lt;3,"Null",IF(HU141=0,0,IF(HS141="Form 1",VLOOKUP(HU141,Lookups!$BE$3:$BP$63,E141,FALSE),IF(HS141="Form 2",VLOOKUP(HU141,Lookups!$BE$67:$BP$127,E141,FALSE),VLOOKUP(HU141,Lookups!$BE$130:$BP$190,E141,FALSE))))))</f>
        <v>Null</v>
      </c>
      <c r="PL141" t="str">
        <f t="shared" si="237"/>
        <v>Null</v>
      </c>
      <c r="PM141" t="str">
        <f>IF($PH141=0,"Null",IF(E141&lt;3,"Null",IF(OX141=0,0,IF(OV141="Form 1",VLOOKUP(OX141,Lookups!$BE$3:$BP$63,E141,FALSE),IF(OV141="Form 2",VLOOKUP(OX141,Lookups!$BE$67:$BP$127,E141,FALSE),VLOOKUP(OX141,Lookups!$BE$130:$BP$190,E141,FALSE))))))</f>
        <v>Null</v>
      </c>
      <c r="PN141" t="str">
        <f t="shared" si="238"/>
        <v>Null</v>
      </c>
      <c r="PO141" t="str">
        <f t="shared" si="239"/>
        <v>Null</v>
      </c>
      <c r="PP141" t="str">
        <f t="shared" si="240"/>
        <v>Null</v>
      </c>
      <c r="PQ141" t="str">
        <f>IF(HR141="","Null",IF(E141&lt;3,"Null",IF(HV141=0,0,IF(HS141="Form 1",VLOOKUP(HV141,Lookups!$BR$3:$CC$63,E141,FALSE),IF(HS141="Form 2",VLOOKUP(HV141,Lookups!$BR$67:$CC$127,E141,FALSE),VLOOKUP(HV141,Lookups!$BR$130:$CC$190,E141,FALSE))))))</f>
        <v>Null</v>
      </c>
      <c r="PR141" t="str">
        <f t="shared" si="241"/>
        <v>Null</v>
      </c>
      <c r="PS141" t="str">
        <f>IF(HR141="","Null",IF(E141&lt;3,"Null",IF(OY141=0,0,IF(OW141="Form 1",VLOOKUP(OY141,Lookups!$BR$3:$CC$63,E141,FALSE),IF(OW141="Form 2",VLOOKUP(OY141,Lookups!$BR$67:$CC$127,E141,FALSE),VLOOKUP(OY141,Lookups!$BR$130:$CC$190,E141,FALSE))))))</f>
        <v>Null</v>
      </c>
      <c r="PT141" t="str">
        <f t="shared" si="242"/>
        <v>Null</v>
      </c>
      <c r="PU141" t="str">
        <f t="shared" si="243"/>
        <v>Null</v>
      </c>
      <c r="PV141" t="str">
        <f t="shared" si="244"/>
        <v>Null</v>
      </c>
      <c r="PW141" t="str">
        <f t="shared" si="245"/>
        <v>No PI Tests</v>
      </c>
      <c r="PX141">
        <f t="shared" si="246"/>
        <v>0</v>
      </c>
      <c r="PY141">
        <f t="shared" si="247"/>
        <v>0</v>
      </c>
      <c r="PZ141" t="str">
        <f t="shared" si="248"/>
        <v>Null</v>
      </c>
      <c r="QA141" t="str">
        <f t="shared" si="249"/>
        <v>Null</v>
      </c>
      <c r="QB141" t="str">
        <f t="shared" si="250"/>
        <v>Null</v>
      </c>
      <c r="QC141" t="str">
        <f>IF($MS141="System 44 Record",IF(BQ141&lt;MEDIAN(Directions!$F$3,Directions!$F$6),"Mid-Year Exited Student","Full Year Participant")&amp;IF(BP141&lt;Directions!$F$3,", Started Prior Year",", Started This Year"),"Null")</f>
        <v>Null</v>
      </c>
      <c r="QD141" t="str">
        <f t="shared" si="251"/>
        <v>Null</v>
      </c>
      <c r="QE141">
        <f t="shared" si="252"/>
        <v>0</v>
      </c>
      <c r="QF141">
        <f t="shared" si="253"/>
        <v>0</v>
      </c>
      <c r="QG141">
        <f t="shared" si="254"/>
        <v>0</v>
      </c>
      <c r="QH141">
        <f t="shared" si="255"/>
        <v>0</v>
      </c>
      <c r="QI141">
        <f t="shared" si="256"/>
        <v>0</v>
      </c>
      <c r="QJ141" t="str">
        <f t="shared" si="257"/>
        <v>Used None</v>
      </c>
      <c r="QK141" t="str">
        <f t="shared" si="258"/>
        <v>Null</v>
      </c>
      <c r="QL141" t="str">
        <f t="shared" si="259"/>
        <v>Null</v>
      </c>
      <c r="QM141" t="str">
        <f>IF($MS141="READ 180 Record",IF(AQ141="","Null",VLOOKUP(JJ141,Lookups!$DX$3:$EB$2054,AN141+1,FALSE)),"Null")</f>
        <v>Null</v>
      </c>
      <c r="QN141" t="str">
        <f t="shared" si="260"/>
        <v>Null</v>
      </c>
    </row>
    <row r="142" spans="1:456" x14ac:dyDescent="0.25">
      <c r="A142" s="161" t="s">
        <v>1447</v>
      </c>
      <c r="B142" s="161" t="s">
        <v>1447</v>
      </c>
      <c r="C142" s="161" t="s">
        <v>1447</v>
      </c>
      <c r="D142" s="161" t="s">
        <v>1447</v>
      </c>
      <c r="E142" s="161">
        <v>3</v>
      </c>
      <c r="F142" s="161" t="s">
        <v>1447</v>
      </c>
      <c r="G142" s="161" t="s">
        <v>880</v>
      </c>
      <c r="H142" s="161" t="s">
        <v>881</v>
      </c>
      <c r="K142" s="161">
        <v>0</v>
      </c>
      <c r="L142" s="161">
        <v>0</v>
      </c>
      <c r="M142" s="161">
        <v>0</v>
      </c>
      <c r="N142" s="161">
        <v>0</v>
      </c>
      <c r="O142" s="161">
        <v>0</v>
      </c>
      <c r="P142" s="161">
        <v>0</v>
      </c>
      <c r="Q142" s="161">
        <v>0</v>
      </c>
      <c r="R142" s="161">
        <v>0</v>
      </c>
      <c r="S142" s="161">
        <v>0</v>
      </c>
      <c r="T142" s="161">
        <v>0</v>
      </c>
      <c r="U142" s="161">
        <v>0</v>
      </c>
      <c r="V142" s="161">
        <v>0</v>
      </c>
      <c r="W142" s="161">
        <v>0</v>
      </c>
      <c r="X142" s="161">
        <v>0</v>
      </c>
      <c r="AB142" s="161" t="s">
        <v>242</v>
      </c>
      <c r="AC142" s="161" t="s">
        <v>242</v>
      </c>
      <c r="AD142" s="161" t="s">
        <v>242</v>
      </c>
      <c r="AE142" s="161" t="s">
        <v>242</v>
      </c>
      <c r="AF142" s="161" t="s">
        <v>242</v>
      </c>
      <c r="AG142" s="161" t="s">
        <v>242</v>
      </c>
      <c r="AH142" s="161" t="s">
        <v>242</v>
      </c>
      <c r="AI142" s="161">
        <v>20150801</v>
      </c>
      <c r="AJ142" s="161">
        <v>20160525</v>
      </c>
      <c r="AK142" s="161" t="s">
        <v>869</v>
      </c>
      <c r="AL142" t="s">
        <v>1078</v>
      </c>
      <c r="BN142" t="s">
        <v>1079</v>
      </c>
      <c r="ET142" s="161">
        <v>0</v>
      </c>
      <c r="EU142" s="161">
        <v>0</v>
      </c>
      <c r="EV142" s="161">
        <v>0</v>
      </c>
      <c r="EW142" s="161">
        <v>0</v>
      </c>
      <c r="EX142" s="161">
        <v>0</v>
      </c>
      <c r="EY142" s="161">
        <v>0</v>
      </c>
      <c r="EZ142" s="161">
        <v>0</v>
      </c>
      <c r="FA142" s="161">
        <v>0</v>
      </c>
      <c r="FB142" s="161">
        <v>0</v>
      </c>
      <c r="FC142" s="161">
        <v>0</v>
      </c>
      <c r="FD142" s="161">
        <v>0</v>
      </c>
      <c r="FE142" s="161">
        <v>0</v>
      </c>
      <c r="HN142" s="161" t="s">
        <v>881</v>
      </c>
      <c r="JB142" s="161" t="s">
        <v>881</v>
      </c>
      <c r="JC142" s="161">
        <v>0</v>
      </c>
      <c r="JD142" s="161">
        <v>0</v>
      </c>
      <c r="JE142" s="161">
        <v>0</v>
      </c>
      <c r="JF142" s="161">
        <v>0</v>
      </c>
      <c r="MN142" t="str">
        <f t="shared" si="174"/>
        <v>NoNoNoNoNoNo</v>
      </c>
      <c r="MO142" t="str">
        <f>IF(AND(MN142="NoNoNoNoNoNo",JI142=""),"No Programs",VLOOKUP(MN142,Lookups!$DA$4:$DB$67,2,FALSE))</f>
        <v>No Programs</v>
      </c>
      <c r="MP142">
        <f t="shared" si="175"/>
        <v>0</v>
      </c>
      <c r="MQ142" t="str">
        <f t="shared" si="176"/>
        <v>No Program Use</v>
      </c>
      <c r="MR142" t="str">
        <f>Directions!$D$3</f>
        <v>Usage</v>
      </c>
      <c r="MS142" t="str">
        <f>VLOOKUP(MQ142,Lookups!$CU$71:$CV$80,2,FALSE)</f>
        <v>Exclude</v>
      </c>
      <c r="MT142">
        <f t="shared" si="177"/>
        <v>0</v>
      </c>
      <c r="MU142">
        <f t="shared" si="178"/>
        <v>0</v>
      </c>
      <c r="MV142">
        <f t="shared" si="179"/>
        <v>0</v>
      </c>
      <c r="MW142">
        <f t="shared" si="180"/>
        <v>0</v>
      </c>
      <c r="MX142">
        <f t="shared" si="181"/>
        <v>0</v>
      </c>
      <c r="MY142" t="str">
        <f t="shared" si="182"/>
        <v>Not Used</v>
      </c>
      <c r="MZ142">
        <f t="shared" si="183"/>
        <v>0</v>
      </c>
      <c r="NA142" t="str">
        <f t="shared" si="184"/>
        <v>Not Available</v>
      </c>
      <c r="NB142" t="str">
        <f t="shared" si="185"/>
        <v>Not Available</v>
      </c>
      <c r="NC142" t="str">
        <f t="shared" si="186"/>
        <v>4 Not Indicated</v>
      </c>
      <c r="ND142" t="str">
        <f t="shared" si="187"/>
        <v>4 Not Indicated</v>
      </c>
      <c r="NE142" t="str">
        <f t="shared" si="188"/>
        <v>4 Not Indicated</v>
      </c>
      <c r="NF142" t="str">
        <f t="shared" si="189"/>
        <v>4 Not Indicated</v>
      </c>
      <c r="NG142" t="str">
        <f t="shared" si="190"/>
        <v>4 Not Indicated</v>
      </c>
      <c r="NH142" s="159" t="str">
        <f t="shared" si="191"/>
        <v>Null</v>
      </c>
      <c r="NI142" t="str">
        <f t="shared" si="192"/>
        <v>Null</v>
      </c>
      <c r="NJ142" s="159" t="str">
        <f t="shared" si="193"/>
        <v>Null</v>
      </c>
      <c r="NK142" t="str">
        <f t="shared" si="194"/>
        <v>Null</v>
      </c>
      <c r="NL142" t="str">
        <f t="shared" si="195"/>
        <v>No RI Tests</v>
      </c>
      <c r="NM142">
        <f t="shared" si="196"/>
        <v>0</v>
      </c>
      <c r="NN142" t="str">
        <f>IF(OR(E142="PK",E142="K",JJ142=""),"Null",INDEX(Lookups!$EZ$4:$FW$18,MATCH($JJ142,Lookups!$EY$4:$EY$18,1),MATCH($E142,Lookups!$EZ$3:$FW$3,0)))</f>
        <v>Null</v>
      </c>
      <c r="NO142" t="str">
        <f>IF(OR(E142="PK",E142="K",JJ142=""),"Null",INDEX(Lookups!$EZ$4:$FW$18,MATCH($JJ142,Lookups!$EY$4:$EY$18,1),MATCH($E142,Lookups!$EZ$3:$FW$3,0) + 1))</f>
        <v>Null</v>
      </c>
      <c r="NP142" t="str">
        <f t="shared" si="197"/>
        <v>Null</v>
      </c>
      <c r="NQ142" t="str">
        <f t="shared" si="198"/>
        <v>Null</v>
      </c>
      <c r="NR142" t="str">
        <f t="shared" si="199"/>
        <v>Null</v>
      </c>
      <c r="NS142" t="str">
        <f t="shared" si="200"/>
        <v>No RI Tests</v>
      </c>
      <c r="NT142" t="str">
        <f t="shared" si="201"/>
        <v>No RI Tests</v>
      </c>
      <c r="NU142" t="str">
        <f t="shared" si="202"/>
        <v>No RI Tests</v>
      </c>
      <c r="NV142" s="183" t="str">
        <f t="array" ref="NV142">IF($NL142="No RI Tests","No RI Tests",VLOOKUP(IF(AND(E142="K",JJ142&lt;280),3,IF(AND(E142="K",JJ142&gt;=280),4,MAX(IF(E142=Lookups!$DF$6:$DF$99,IF(JJ142&gt;=Lookups!$DG$6:$DG$99,Lookups!$DH$6:$DH$99))))),Lookups!$DE$104:$DG$108,2,FALSE))</f>
        <v>No RI Tests</v>
      </c>
      <c r="NW142" s="161" t="str">
        <f t="array" ref="NW142">IF($NL142="No RI Tests","No RI Tests",VLOOKUP(IF(AND(E142="K",JH142&lt;280),3,IF(AND(E142="K",JH142&gt;=280),4,MAX(IF(E142=Lookups!$DF$6:$DF$99,IF(NI142&gt;=Lookups!$DG$6:$DG$99,Lookups!$DH$6:$DH$99))))),Lookups!$DE$104:$DG$108,2,FALSE))</f>
        <v>No RI Tests</v>
      </c>
      <c r="NX142" s="161" t="str">
        <f t="array" ref="NX142">IF($NL142="No RI Tests","No RI Tests",VLOOKUP(IF(AND(E142="K",NK142&lt;280),3,IF(AND(E142="K",NK142&gt;=280),4,MAX(IF(E142=Lookups!$DF$6:$DF$99,IF(NK142&gt;=Lookups!$DG$6:$DG$99,Lookups!$DH$6:$DH$99))))),Lookups!$DE$104:$DG$108,2,FALSE))</f>
        <v>No RI Tests</v>
      </c>
      <c r="NY142" t="str">
        <f t="shared" si="203"/>
        <v>Null</v>
      </c>
      <c r="NZ142" t="str">
        <f t="shared" si="204"/>
        <v>Null</v>
      </c>
      <c r="OA142" t="str">
        <f t="shared" si="205"/>
        <v>No RI for Comparison</v>
      </c>
      <c r="OB142" s="161" t="str">
        <f t="array" ref="OB142">IF($NL142="No RI Tests","No RI Tests",IF(E142="K","N/A",VLOOKUP(MAX(IF(E142=Lookups!$DF$6:$DF$99,IF(JJ142&gt;=Lookups!$DG$6:$DG$99,Lookups!$DI$6:$DI$99))),Lookups!$DE$104:$DG$108,3,FALSE)))</f>
        <v>No RI Tests</v>
      </c>
      <c r="OC142" s="161" t="str">
        <f t="array" ref="OC142">IF($NL142="No RI Tests","No RI Tests",IF(E142="K","N/A",VLOOKUP(MAX(IF(E142=Lookups!$DF$6:$DF$99,IF(NI142&gt;=Lookups!$DG$6:$DG$99,Lookups!$DI$6:$DI$99))),Lookups!$DE$104:$DG$108,3,FALSE)))</f>
        <v>No RI Tests</v>
      </c>
      <c r="OD142" s="161" t="str">
        <f t="array" ref="OD142">IF($NL142="No RI Tests","No RI Tests",IF(E142="K","N/A",VLOOKUP(MAX(IF(E142=Lookups!$DF$6:$DF$99,IF(NK142&gt;=Lookups!$DG$6:$DG$99,Lookups!$DI$6:$DI$99))),Lookups!$DE$104:$DG$108,3,FALSE)))</f>
        <v>No RI Tests</v>
      </c>
      <c r="OE142" t="str">
        <f t="shared" si="206"/>
        <v>Null</v>
      </c>
      <c r="OF142" t="str">
        <f t="shared" si="207"/>
        <v>Null</v>
      </c>
      <c r="OG142" t="str">
        <f t="shared" si="208"/>
        <v>No RI for Comparison</v>
      </c>
      <c r="OH142" t="str">
        <f t="shared" si="209"/>
        <v>Null</v>
      </c>
      <c r="OI142" t="str">
        <f t="shared" si="210"/>
        <v>Null</v>
      </c>
      <c r="OJ142" t="str">
        <f t="shared" si="211"/>
        <v>Null</v>
      </c>
      <c r="OK142" t="str">
        <f t="shared" si="212"/>
        <v>Null</v>
      </c>
      <c r="OL142" t="str">
        <f t="shared" si="213"/>
        <v>Null</v>
      </c>
      <c r="OM142" t="str">
        <f t="shared" si="214"/>
        <v>Null</v>
      </c>
      <c r="ON142" t="str">
        <f t="shared" si="215"/>
        <v>Null</v>
      </c>
      <c r="OO142" t="str">
        <f t="shared" si="216"/>
        <v>Null RI</v>
      </c>
      <c r="OP142" t="str">
        <f ca="1">IF(AND(HR142&lt;&gt;"",JJ142&lt;600),IF(HT142="Advancing","Tier 2","Tier 3"),IF(JI142="","Null",IF(OR(E142="K",E142&lt;3),"FRA Recommended",IF(JJ142&gt;=IF(E142&lt;6,400,600),IF(JJ142&lt;VLOOKUP(E142,Lookups!$AP$3:$AR$16,3,FALSE),"Tier 2","Core"),IF(JJ142&lt;400,IF(RAND()&lt;0.81,"Tier 3","Tier 2"),IF(RAND()&lt;0.51,"Tier 3","Tier 2"))))))</f>
        <v>Null</v>
      </c>
      <c r="OQ142" t="str">
        <f t="shared" si="217"/>
        <v>Null</v>
      </c>
      <c r="OR142" t="str">
        <f t="shared" si="218"/>
        <v>Null</v>
      </c>
      <c r="OS142" t="str">
        <f t="shared" si="219"/>
        <v>Null</v>
      </c>
      <c r="OT142" t="str">
        <f t="shared" si="220"/>
        <v>No RI Tests</v>
      </c>
      <c r="OU142" s="159" t="str">
        <f t="shared" si="221"/>
        <v>No PI Tests</v>
      </c>
      <c r="OV142" t="str">
        <f t="shared" si="222"/>
        <v>No PI Tests</v>
      </c>
      <c r="OW142" t="str">
        <f t="shared" si="223"/>
        <v>No PI Tests</v>
      </c>
      <c r="OX142" t="str">
        <f t="shared" si="224"/>
        <v>No PI Tests</v>
      </c>
      <c r="OY142" t="str">
        <f t="shared" si="225"/>
        <v>No PI Tests</v>
      </c>
      <c r="OZ142" t="str">
        <f t="shared" si="226"/>
        <v>No PI Tests</v>
      </c>
      <c r="PA142" s="159" t="str">
        <f t="shared" si="227"/>
        <v>No PI Tests</v>
      </c>
      <c r="PB142" t="str">
        <f t="shared" si="228"/>
        <v>No PI Tests</v>
      </c>
      <c r="PC142" t="str">
        <f t="shared" si="229"/>
        <v>No PI Tests</v>
      </c>
      <c r="PD142" t="str">
        <f t="shared" si="230"/>
        <v>No PI Tests</v>
      </c>
      <c r="PE142" t="str">
        <f t="shared" si="231"/>
        <v>No PI Tests</v>
      </c>
      <c r="PF142" t="str">
        <f t="shared" si="232"/>
        <v>No PI Tests</v>
      </c>
      <c r="PG142" t="str">
        <f t="shared" si="233"/>
        <v>No PI Tests</v>
      </c>
      <c r="PH142">
        <f t="shared" si="234"/>
        <v>0</v>
      </c>
      <c r="PI142">
        <f t="shared" si="235"/>
        <v>0</v>
      </c>
      <c r="PJ142" t="str">
        <f t="shared" si="236"/>
        <v>Null</v>
      </c>
      <c r="PK142" t="str">
        <f>IF(HR142="","Null",IF(E142&lt;3,"Null",IF(HU142=0,0,IF(HS142="Form 1",VLOOKUP(HU142,Lookups!$BE$3:$BP$63,E142,FALSE),IF(HS142="Form 2",VLOOKUP(HU142,Lookups!$BE$67:$BP$127,E142,FALSE),VLOOKUP(HU142,Lookups!$BE$130:$BP$190,E142,FALSE))))))</f>
        <v>Null</v>
      </c>
      <c r="PL142" t="str">
        <f t="shared" si="237"/>
        <v>Null</v>
      </c>
      <c r="PM142" t="str">
        <f>IF($PH142=0,"Null",IF(E142&lt;3,"Null",IF(OX142=0,0,IF(OV142="Form 1",VLOOKUP(OX142,Lookups!$BE$3:$BP$63,E142,FALSE),IF(OV142="Form 2",VLOOKUP(OX142,Lookups!$BE$67:$BP$127,E142,FALSE),VLOOKUP(OX142,Lookups!$BE$130:$BP$190,E142,FALSE))))))</f>
        <v>Null</v>
      </c>
      <c r="PN142" t="str">
        <f t="shared" si="238"/>
        <v>Null</v>
      </c>
      <c r="PO142" t="str">
        <f t="shared" si="239"/>
        <v>Null</v>
      </c>
      <c r="PP142" t="str">
        <f t="shared" si="240"/>
        <v>Null</v>
      </c>
      <c r="PQ142" t="str">
        <f>IF(HR142="","Null",IF(E142&lt;3,"Null",IF(HV142=0,0,IF(HS142="Form 1",VLOOKUP(HV142,Lookups!$BR$3:$CC$63,E142,FALSE),IF(HS142="Form 2",VLOOKUP(HV142,Lookups!$BR$67:$CC$127,E142,FALSE),VLOOKUP(HV142,Lookups!$BR$130:$CC$190,E142,FALSE))))))</f>
        <v>Null</v>
      </c>
      <c r="PR142" t="str">
        <f t="shared" si="241"/>
        <v>Null</v>
      </c>
      <c r="PS142" t="str">
        <f>IF(HR142="","Null",IF(E142&lt;3,"Null",IF(OY142=0,0,IF(OW142="Form 1",VLOOKUP(OY142,Lookups!$BR$3:$CC$63,E142,FALSE),IF(OW142="Form 2",VLOOKUP(OY142,Lookups!$BR$67:$CC$127,E142,FALSE),VLOOKUP(OY142,Lookups!$BR$130:$CC$190,E142,FALSE))))))</f>
        <v>Null</v>
      </c>
      <c r="PT142" t="str">
        <f t="shared" si="242"/>
        <v>Null</v>
      </c>
      <c r="PU142" t="str">
        <f t="shared" si="243"/>
        <v>Null</v>
      </c>
      <c r="PV142" t="str">
        <f t="shared" si="244"/>
        <v>Null</v>
      </c>
      <c r="PW142" t="str">
        <f t="shared" si="245"/>
        <v>No PI Tests</v>
      </c>
      <c r="PX142">
        <f t="shared" si="246"/>
        <v>0</v>
      </c>
      <c r="PY142">
        <f t="shared" si="247"/>
        <v>0</v>
      </c>
      <c r="PZ142" t="str">
        <f t="shared" si="248"/>
        <v>Null</v>
      </c>
      <c r="QA142" t="str">
        <f t="shared" si="249"/>
        <v>Null</v>
      </c>
      <c r="QB142" t="str">
        <f t="shared" si="250"/>
        <v>Null</v>
      </c>
      <c r="QC142" t="str">
        <f>IF($MS142="System 44 Record",IF(BQ142&lt;MEDIAN(Directions!$F$3,Directions!$F$6),"Mid-Year Exited Student","Full Year Participant")&amp;IF(BP142&lt;Directions!$F$3,", Started Prior Year",", Started This Year"),"Null")</f>
        <v>Null</v>
      </c>
      <c r="QD142" t="str">
        <f t="shared" si="251"/>
        <v>Null</v>
      </c>
      <c r="QE142">
        <f t="shared" si="252"/>
        <v>0</v>
      </c>
      <c r="QF142">
        <f t="shared" si="253"/>
        <v>0</v>
      </c>
      <c r="QG142">
        <f t="shared" si="254"/>
        <v>0</v>
      </c>
      <c r="QH142">
        <f t="shared" si="255"/>
        <v>0</v>
      </c>
      <c r="QI142">
        <f t="shared" si="256"/>
        <v>0</v>
      </c>
      <c r="QJ142" t="str">
        <f t="shared" si="257"/>
        <v>Used None</v>
      </c>
      <c r="QK142" t="str">
        <f t="shared" si="258"/>
        <v>Null</v>
      </c>
      <c r="QL142" t="str">
        <f t="shared" si="259"/>
        <v>Null</v>
      </c>
      <c r="QM142" t="str">
        <f>IF($MS142="READ 180 Record",IF(AQ142="","Null",VLOOKUP(JJ142,Lookups!$DX$3:$EB$2054,AN142+1,FALSE)),"Null")</f>
        <v>Null</v>
      </c>
      <c r="QN142" t="str">
        <f t="shared" si="260"/>
        <v>Null</v>
      </c>
    </row>
    <row r="143" spans="1:456" x14ac:dyDescent="0.25">
      <c r="A143" s="161" t="s">
        <v>1447</v>
      </c>
      <c r="B143" s="161" t="s">
        <v>1447</v>
      </c>
      <c r="C143" s="161" t="s">
        <v>1447</v>
      </c>
      <c r="D143" s="161" t="s">
        <v>1447</v>
      </c>
      <c r="E143" s="161">
        <v>3</v>
      </c>
      <c r="F143" s="161" t="s">
        <v>1447</v>
      </c>
      <c r="G143" s="161" t="s">
        <v>885</v>
      </c>
      <c r="H143" s="161" t="s">
        <v>886</v>
      </c>
      <c r="I143" s="161">
        <v>0</v>
      </c>
      <c r="J143" s="159">
        <v>42478</v>
      </c>
      <c r="K143" s="161">
        <v>0</v>
      </c>
      <c r="L143" s="161">
        <v>0</v>
      </c>
      <c r="M143" s="161">
        <v>0</v>
      </c>
      <c r="N143" s="161">
        <v>0</v>
      </c>
      <c r="O143" s="161">
        <v>0</v>
      </c>
      <c r="P143" s="161">
        <v>0</v>
      </c>
      <c r="Q143" s="161">
        <v>0</v>
      </c>
      <c r="R143" s="161">
        <v>0</v>
      </c>
      <c r="S143" s="161">
        <v>0</v>
      </c>
      <c r="T143" s="161">
        <v>0</v>
      </c>
      <c r="U143" s="161">
        <v>0</v>
      </c>
      <c r="V143" s="161">
        <v>0</v>
      </c>
      <c r="W143" s="161">
        <v>0</v>
      </c>
      <c r="X143" s="161">
        <v>0</v>
      </c>
      <c r="AB143" s="161" t="s">
        <v>242</v>
      </c>
      <c r="AC143" s="161" t="s">
        <v>242</v>
      </c>
      <c r="AD143" s="161" t="s">
        <v>242</v>
      </c>
      <c r="AE143" s="161" t="s">
        <v>242</v>
      </c>
      <c r="AF143" s="161" t="s">
        <v>241</v>
      </c>
      <c r="AG143" s="161" t="s">
        <v>241</v>
      </c>
      <c r="AH143" s="161" t="s">
        <v>242</v>
      </c>
      <c r="AI143" s="161">
        <v>20150801</v>
      </c>
      <c r="AJ143" s="161">
        <v>20160525</v>
      </c>
      <c r="AK143" s="161" t="s">
        <v>869</v>
      </c>
      <c r="AL143" t="s">
        <v>1078</v>
      </c>
      <c r="BN143" t="s">
        <v>1076</v>
      </c>
      <c r="BO143" t="s">
        <v>886</v>
      </c>
      <c r="BP143" s="159">
        <v>42478</v>
      </c>
      <c r="BQ143" s="159">
        <v>42502</v>
      </c>
      <c r="BR143" t="s">
        <v>877</v>
      </c>
      <c r="BS143">
        <v>-499</v>
      </c>
      <c r="BT143" s="159">
        <v>42502</v>
      </c>
      <c r="BU143">
        <v>1</v>
      </c>
      <c r="BV143">
        <v>5</v>
      </c>
      <c r="BW143">
        <v>4</v>
      </c>
      <c r="BX143">
        <v>10</v>
      </c>
      <c r="BY143">
        <v>120</v>
      </c>
      <c r="BZ143">
        <v>126</v>
      </c>
      <c r="CA143">
        <v>0</v>
      </c>
      <c r="CB143">
        <v>11</v>
      </c>
      <c r="CC143">
        <v>30</v>
      </c>
      <c r="CD143">
        <v>75</v>
      </c>
      <c r="CE143">
        <v>96</v>
      </c>
      <c r="CF143">
        <v>0</v>
      </c>
      <c r="CG143">
        <v>100</v>
      </c>
      <c r="CH143">
        <v>100</v>
      </c>
      <c r="CI143">
        <v>399</v>
      </c>
      <c r="CJ143">
        <v>2.25</v>
      </c>
      <c r="CK143">
        <v>1</v>
      </c>
      <c r="CL143">
        <v>4</v>
      </c>
      <c r="ET143" s="161">
        <v>0</v>
      </c>
      <c r="EU143" s="161">
        <v>0</v>
      </c>
      <c r="EV143" s="161">
        <v>0</v>
      </c>
      <c r="EW143" s="161">
        <v>0</v>
      </c>
      <c r="EX143" s="161">
        <v>0</v>
      </c>
      <c r="EY143" s="161">
        <v>0</v>
      </c>
      <c r="EZ143" s="161">
        <v>0</v>
      </c>
      <c r="FA143" s="161">
        <v>0</v>
      </c>
      <c r="FB143" s="161">
        <v>0</v>
      </c>
      <c r="FC143" s="161">
        <v>0</v>
      </c>
      <c r="FD143" s="161">
        <v>0</v>
      </c>
      <c r="FE143" s="161">
        <v>0</v>
      </c>
      <c r="HN143" s="161" t="s">
        <v>886</v>
      </c>
      <c r="HO143" s="159">
        <v>42478</v>
      </c>
      <c r="HP143" s="159">
        <v>42478</v>
      </c>
      <c r="HQ143" s="161">
        <v>1</v>
      </c>
      <c r="HR143" s="159">
        <v>42478</v>
      </c>
      <c r="HS143" s="161" t="s">
        <v>872</v>
      </c>
      <c r="HT143" s="161" t="s">
        <v>878</v>
      </c>
      <c r="HU143" s="161">
        <v>14</v>
      </c>
      <c r="HV143" s="161">
        <v>6</v>
      </c>
      <c r="HW143" s="161">
        <v>0</v>
      </c>
      <c r="JB143" s="161" t="s">
        <v>886</v>
      </c>
      <c r="JC143" s="161">
        <v>3</v>
      </c>
      <c r="JD143" s="161">
        <v>3</v>
      </c>
      <c r="JE143" s="161">
        <v>3</v>
      </c>
      <c r="JF143" s="161">
        <v>383</v>
      </c>
      <c r="JG143" s="159">
        <v>42478</v>
      </c>
      <c r="JH143" s="161">
        <v>0</v>
      </c>
      <c r="JI143" s="159">
        <v>42478</v>
      </c>
      <c r="JJ143" s="161">
        <v>0</v>
      </c>
      <c r="JK143" s="161">
        <v>5</v>
      </c>
      <c r="MN143" t="str">
        <f t="shared" si="174"/>
        <v>NoNoNoYesYesNo</v>
      </c>
      <c r="MO143" t="str">
        <f>IF(AND(MN143="NoNoNoNoNoNo",JI143=""),"No Programs",VLOOKUP(MN143,Lookups!$DA$4:$DB$67,2,FALSE))</f>
        <v>System 44 Only</v>
      </c>
      <c r="MP143">
        <f t="shared" si="175"/>
        <v>0</v>
      </c>
      <c r="MQ143" t="str">
        <f t="shared" si="176"/>
        <v>System 44 User</v>
      </c>
      <c r="MR143" t="str">
        <f>Directions!$D$3</f>
        <v>Usage</v>
      </c>
      <c r="MS143" t="str">
        <f>VLOOKUP(MQ143,Lookups!$CU$71:$CV$80,2,FALSE)</f>
        <v>System 44 Record</v>
      </c>
      <c r="MT143">
        <f t="shared" si="177"/>
        <v>1</v>
      </c>
      <c r="MU143">
        <f t="shared" si="178"/>
        <v>0</v>
      </c>
      <c r="MV143">
        <f t="shared" si="179"/>
        <v>0</v>
      </c>
      <c r="MW143">
        <f t="shared" si="180"/>
        <v>0</v>
      </c>
      <c r="MX143">
        <f t="shared" si="181"/>
        <v>0</v>
      </c>
      <c r="MY143" t="str">
        <f t="shared" si="182"/>
        <v>Not Used</v>
      </c>
      <c r="MZ143">
        <f t="shared" si="183"/>
        <v>0</v>
      </c>
      <c r="NA143" t="str">
        <f t="shared" si="184"/>
        <v>Not Available</v>
      </c>
      <c r="NB143" t="str">
        <f t="shared" si="185"/>
        <v>Not Available</v>
      </c>
      <c r="NC143" t="str">
        <f t="shared" si="186"/>
        <v>4 Not Indicated</v>
      </c>
      <c r="ND143" t="str">
        <f t="shared" si="187"/>
        <v>4 Not Indicated</v>
      </c>
      <c r="NE143" t="str">
        <f t="shared" si="188"/>
        <v>4 Not Indicated</v>
      </c>
      <c r="NF143" t="str">
        <f t="shared" si="189"/>
        <v>4 Not Indicated</v>
      </c>
      <c r="NG143" t="str">
        <f t="shared" si="190"/>
        <v>4 Not Indicated</v>
      </c>
      <c r="NH143" s="159">
        <f t="shared" si="191"/>
        <v>42478</v>
      </c>
      <c r="NI143">
        <f t="shared" si="192"/>
        <v>0</v>
      </c>
      <c r="NJ143" s="159">
        <f t="shared" si="193"/>
        <v>0</v>
      </c>
      <c r="NK143">
        <f t="shared" si="194"/>
        <v>0</v>
      </c>
      <c r="NL143" t="str">
        <f t="shared" si="195"/>
        <v>Lone RI Test</v>
      </c>
      <c r="NM143">
        <f t="shared" si="196"/>
        <v>0</v>
      </c>
      <c r="NN143">
        <f>IF(OR(E143="PK",E143="K",JJ143=""),"Null",INDEX(Lookups!$EZ$4:$FW$18,MATCH($JJ143,Lookups!$EY$4:$EY$18,1),MATCH($E143,Lookups!$EZ$3:$FW$3,0)))</f>
        <v>235</v>
      </c>
      <c r="NO143">
        <f>IF(OR(E143="PK",E143="K",JJ143=""),"Null",INDEX(Lookups!$EZ$4:$FW$18,MATCH($JJ143,Lookups!$EY$4:$EY$18,1),MATCH($E143,Lookups!$EZ$3:$FW$3,0) + 1))</f>
        <v>340</v>
      </c>
      <c r="NP143">
        <f t="shared" si="197"/>
        <v>470</v>
      </c>
      <c r="NQ143" t="str">
        <f t="shared" si="198"/>
        <v>PI is Recommended</v>
      </c>
      <c r="NR143" t="str">
        <f t="shared" si="199"/>
        <v>PI is Recommended</v>
      </c>
      <c r="NS143" t="str">
        <f t="shared" si="200"/>
        <v>BR to 199L</v>
      </c>
      <c r="NT143" t="str">
        <f t="shared" si="201"/>
        <v>BR to 199L</v>
      </c>
      <c r="NU143" t="str">
        <f t="shared" si="202"/>
        <v>BR to 199L</v>
      </c>
      <c r="NV143" s="183" t="str">
        <f t="array" ref="NV143">IF($NL143="No RI Tests","No RI Tests",VLOOKUP(IF(AND(E143="K",JJ143&lt;280),3,IF(AND(E143="K",JJ143&gt;=280),4,MAX(IF(E143=Lookups!$DF$6:$DF$99,IF(JJ143&gt;=Lookups!$DG$6:$DG$99,Lookups!$DH$6:$DH$99))))),Lookups!$DE$104:$DG$108,2,FALSE))</f>
        <v>1 Below Basic</v>
      </c>
      <c r="NW143" s="161" t="str">
        <f t="array" ref="NW143">IF($NL143="No RI Tests","No RI Tests",VLOOKUP(IF(AND(E143="K",JH143&lt;280),3,IF(AND(E143="K",JH143&gt;=280),4,MAX(IF(E143=Lookups!$DF$6:$DF$99,IF(NI143&gt;=Lookups!$DG$6:$DG$99,Lookups!$DH$6:$DH$99))))),Lookups!$DE$104:$DG$108,2,FALSE))</f>
        <v>1 Below Basic</v>
      </c>
      <c r="NX143" s="161" t="str">
        <f t="array" ref="NX143">IF($NL143="No RI Tests","No RI Tests",VLOOKUP(IF(AND(E143="K",NK143&lt;280),3,IF(AND(E143="K",NK143&gt;=280),4,MAX(IF(E143=Lookups!$DF$6:$DF$99,IF(NK143&gt;=Lookups!$DG$6:$DG$99,Lookups!$DH$6:$DH$99))))),Lookups!$DE$104:$DG$108,2,FALSE))</f>
        <v>1 Below Basic</v>
      </c>
      <c r="NY143" t="str">
        <f t="shared" si="203"/>
        <v>Null</v>
      </c>
      <c r="NZ143" t="str">
        <f t="shared" si="204"/>
        <v>Null</v>
      </c>
      <c r="OA143" t="str">
        <f t="shared" si="205"/>
        <v>No RI for Comparison</v>
      </c>
      <c r="OB143" s="161" t="str">
        <f t="array" ref="OB143">IF($NL143="No RI Tests","No RI Tests",IF(E143="K","N/A",VLOOKUP(MAX(IF(E143=Lookups!$DF$6:$DF$99,IF(JJ143&gt;=Lookups!$DG$6:$DG$99,Lookups!$DI$6:$DI$99))),Lookups!$DE$104:$DG$108,3,FALSE)))</f>
        <v>1 Limited</v>
      </c>
      <c r="OC143" s="161" t="str">
        <f t="array" ref="OC143">IF($NL143="No RI Tests","No RI Tests",IF(E143="K","N/A",VLOOKUP(MAX(IF(E143=Lookups!$DF$6:$DF$99,IF(NI143&gt;=Lookups!$DG$6:$DG$99,Lookups!$DI$6:$DI$99))),Lookups!$DE$104:$DG$108,3,FALSE)))</f>
        <v>1 Limited</v>
      </c>
      <c r="OD143" s="161" t="str">
        <f t="array" ref="OD143">IF($NL143="No RI Tests","No RI Tests",IF(E143="K","N/A",VLOOKUP(MAX(IF(E143=Lookups!$DF$6:$DF$99,IF(NK143&gt;=Lookups!$DG$6:$DG$99,Lookups!$DI$6:$DI$99))),Lookups!$DE$104:$DG$108,3,FALSE)))</f>
        <v>1 Limited</v>
      </c>
      <c r="OE143" t="str">
        <f t="shared" si="206"/>
        <v>Null</v>
      </c>
      <c r="OF143" t="str">
        <f t="shared" si="207"/>
        <v>Null</v>
      </c>
      <c r="OG143" t="str">
        <f t="shared" si="208"/>
        <v>No RI for Comparison</v>
      </c>
      <c r="OH143" t="str">
        <f t="shared" si="209"/>
        <v>Null</v>
      </c>
      <c r="OI143" t="str">
        <f t="shared" si="210"/>
        <v>Null</v>
      </c>
      <c r="OJ143" t="str">
        <f t="shared" si="211"/>
        <v>Null</v>
      </c>
      <c r="OK143" t="str">
        <f t="shared" si="212"/>
        <v>Null</v>
      </c>
      <c r="OL143" t="str">
        <f t="shared" si="213"/>
        <v>Null</v>
      </c>
      <c r="OM143" t="str">
        <f t="shared" si="214"/>
        <v>Spring Administration</v>
      </c>
      <c r="ON143" t="str">
        <f t="shared" si="215"/>
        <v>Null</v>
      </c>
      <c r="OO143" t="str">
        <f t="shared" si="216"/>
        <v>Spring Administration RI</v>
      </c>
      <c r="OP143" t="str">
        <f ca="1">IF(AND(HR143&lt;&gt;"",JJ143&lt;600),IF(HT143="Advancing","Tier 2","Tier 3"),IF(JI143="","Null",IF(OR(E143="K",E143&lt;3),"FRA Recommended",IF(JJ143&gt;=IF(E143&lt;6,400,600),IF(JJ143&lt;VLOOKUP(E143,Lookups!$AP$3:$AR$16,3,FALSE),"Tier 2","Core"),IF(JJ143&lt;400,IF(RAND()&lt;0.81,"Tier 3","Tier 2"),IF(RAND()&lt;0.51,"Tier 3","Tier 2"))))))</f>
        <v>Tier 3</v>
      </c>
      <c r="OQ143" t="str">
        <f t="shared" si="217"/>
        <v>Average Reading Invt. Under 15 Minutes Long</v>
      </c>
      <c r="OR143" t="str">
        <f t="shared" si="218"/>
        <v>Null</v>
      </c>
      <c r="OS143" t="str">
        <f t="shared" si="219"/>
        <v>Null</v>
      </c>
      <c r="OT143">
        <f t="shared" si="220"/>
        <v>0</v>
      </c>
      <c r="OU143" s="159">
        <f t="shared" si="221"/>
        <v>42478</v>
      </c>
      <c r="OV143" t="str">
        <f t="shared" si="222"/>
        <v>Form 1</v>
      </c>
      <c r="OW143" t="str">
        <f t="shared" si="223"/>
        <v>Beginning</v>
      </c>
      <c r="OX143">
        <f t="shared" si="224"/>
        <v>14</v>
      </c>
      <c r="OY143">
        <f t="shared" si="225"/>
        <v>6</v>
      </c>
      <c r="OZ143">
        <f t="shared" si="226"/>
        <v>0</v>
      </c>
      <c r="PA143" s="159">
        <f t="shared" si="227"/>
        <v>42478</v>
      </c>
      <c r="PB143" t="str">
        <f t="shared" si="228"/>
        <v>Form 1</v>
      </c>
      <c r="PC143" t="str">
        <f t="shared" si="229"/>
        <v>Beginning</v>
      </c>
      <c r="PD143">
        <f t="shared" si="230"/>
        <v>14</v>
      </c>
      <c r="PE143">
        <f t="shared" si="231"/>
        <v>6</v>
      </c>
      <c r="PF143">
        <f t="shared" si="232"/>
        <v>0</v>
      </c>
      <c r="PG143" t="str">
        <f t="shared" si="233"/>
        <v>Lone PI Test</v>
      </c>
      <c r="PH143">
        <f t="shared" si="234"/>
        <v>0</v>
      </c>
      <c r="PI143">
        <f t="shared" si="235"/>
        <v>1</v>
      </c>
      <c r="PJ143">
        <f t="shared" si="236"/>
        <v>14</v>
      </c>
      <c r="PK143">
        <f>IF(HR143="","Null",IF(E143&lt;3,"Null",IF(HU143=0,0,IF(HS143="Form 1",VLOOKUP(HU143,Lookups!$BE$3:$BP$63,E143,FALSE),IF(HS143="Form 2",VLOOKUP(HU143,Lookups!$BE$67:$BP$127,E143,FALSE),VLOOKUP(HU143,Lookups!$BE$130:$BP$190,E143,FALSE))))))</f>
        <v>0</v>
      </c>
      <c r="PL143" t="str">
        <f t="shared" si="237"/>
        <v>Null</v>
      </c>
      <c r="PM143" t="str">
        <f>IF($PH143=0,"Null",IF(E143&lt;3,"Null",IF(OX143=0,0,IF(OV143="Form 1",VLOOKUP(OX143,Lookups!$BE$3:$BP$63,E143,FALSE),IF(OV143="Form 2",VLOOKUP(OX143,Lookups!$BE$67:$BP$127,E143,FALSE),VLOOKUP(OX143,Lookups!$BE$130:$BP$190,E143,FALSE))))))</f>
        <v>Null</v>
      </c>
      <c r="PN143" t="str">
        <f t="shared" si="238"/>
        <v>Null</v>
      </c>
      <c r="PO143" t="str">
        <f t="shared" si="239"/>
        <v>Null</v>
      </c>
      <c r="PP143">
        <f t="shared" si="240"/>
        <v>6</v>
      </c>
      <c r="PQ143">
        <f>IF(HR143="","Null",IF(E143&lt;3,"Null",IF(HV143=0,0,IF(HS143="Form 1",VLOOKUP(HV143,Lookups!$BR$3:$CC$63,E143,FALSE),IF(HS143="Form 2",VLOOKUP(HV143,Lookups!$BR$67:$CC$127,E143,FALSE),VLOOKUP(HV143,Lookups!$BR$130:$CC$190,E143,FALSE))))))</f>
        <v>28</v>
      </c>
      <c r="PR143" t="str">
        <f t="shared" si="241"/>
        <v>Null</v>
      </c>
      <c r="PS143">
        <f>IF(HR143="","Null",IF(E143&lt;3,"Null",IF(OY143=0,0,IF(OW143="Form 1",VLOOKUP(OY143,Lookups!$BR$3:$CC$63,E143,FALSE),IF(OW143="Form 2",VLOOKUP(OY143,Lookups!$BR$67:$CC$127,E143,FALSE),VLOOKUP(OY143,Lookups!$BR$130:$CC$190,E143,FALSE))))))</f>
        <v>21</v>
      </c>
      <c r="PT143" t="str">
        <f t="shared" si="242"/>
        <v>Null</v>
      </c>
      <c r="PU143" t="str">
        <f t="shared" si="243"/>
        <v>Null</v>
      </c>
      <c r="PV143">
        <f t="shared" si="244"/>
        <v>0</v>
      </c>
      <c r="PW143" t="str">
        <f t="shared" si="245"/>
        <v>Spring PI Administration</v>
      </c>
      <c r="PX143">
        <f t="shared" si="246"/>
        <v>0</v>
      </c>
      <c r="PY143">
        <f t="shared" si="247"/>
        <v>1</v>
      </c>
      <c r="PZ143" t="str">
        <f t="shared" si="248"/>
        <v>Under 20 Sessions</v>
      </c>
      <c r="QA143" t="str">
        <f t="shared" si="249"/>
        <v>Series 1</v>
      </c>
      <c r="QB143" t="str">
        <f t="shared" si="250"/>
        <v>In Series 1 to 4</v>
      </c>
      <c r="QC143" t="str">
        <f>IF($MS143="System 44 Record",IF(BQ143&lt;MEDIAN(Directions!$F$3,Directions!$F$6),"Mid-Year Exited Student","Full Year Participant")&amp;IF(BP143&lt;Directions!$F$3,", Started Prior Year",", Started This Year"),"Null")</f>
        <v>Full Year Participant, Started This Year</v>
      </c>
      <c r="QD143">
        <f t="shared" si="251"/>
        <v>0</v>
      </c>
      <c r="QE143">
        <f t="shared" si="252"/>
        <v>0</v>
      </c>
      <c r="QF143">
        <f t="shared" si="253"/>
        <v>1</v>
      </c>
      <c r="QG143">
        <f t="shared" si="254"/>
        <v>0</v>
      </c>
      <c r="QH143">
        <f t="shared" si="255"/>
        <v>0</v>
      </c>
      <c r="QI143">
        <f t="shared" si="256"/>
        <v>0</v>
      </c>
      <c r="QJ143" t="str">
        <f t="shared" si="257"/>
        <v>RC! Only</v>
      </c>
      <c r="QK143" t="str">
        <f t="shared" si="258"/>
        <v>Null</v>
      </c>
      <c r="QL143" t="str">
        <f t="shared" si="259"/>
        <v>Null</v>
      </c>
      <c r="QM143" t="str">
        <f>IF($MS143="READ 180 Record",IF(AQ143="","Null",VLOOKUP(JJ143,Lookups!$DX$3:$EB$2054,AN143+1,FALSE)),"Null")</f>
        <v>Null</v>
      </c>
      <c r="QN143" t="str">
        <f t="shared" si="260"/>
        <v>Null</v>
      </c>
    </row>
    <row r="144" spans="1:456" x14ac:dyDescent="0.25">
      <c r="A144" s="161" t="s">
        <v>1447</v>
      </c>
      <c r="B144" s="161" t="s">
        <v>1447</v>
      </c>
      <c r="C144" s="161" t="s">
        <v>1447</v>
      </c>
      <c r="D144" s="161" t="s">
        <v>1447</v>
      </c>
      <c r="E144" s="161">
        <v>5</v>
      </c>
      <c r="F144" s="161" t="s">
        <v>1447</v>
      </c>
      <c r="G144" s="161" t="s">
        <v>875</v>
      </c>
      <c r="H144" s="161" t="s">
        <v>901</v>
      </c>
      <c r="I144" s="161">
        <v>0</v>
      </c>
      <c r="J144" s="159">
        <v>42500</v>
      </c>
      <c r="K144" s="161">
        <v>0</v>
      </c>
      <c r="L144" s="161">
        <v>0</v>
      </c>
      <c r="M144" s="161">
        <v>0</v>
      </c>
      <c r="N144" s="161">
        <v>0</v>
      </c>
      <c r="O144" s="161">
        <v>0</v>
      </c>
      <c r="P144" s="161">
        <v>0</v>
      </c>
      <c r="Q144" s="161">
        <v>0</v>
      </c>
      <c r="R144" s="161">
        <v>0</v>
      </c>
      <c r="S144" s="161">
        <v>0</v>
      </c>
      <c r="T144" s="161">
        <v>0</v>
      </c>
      <c r="U144" s="161">
        <v>0</v>
      </c>
      <c r="V144" s="161">
        <v>0</v>
      </c>
      <c r="W144" s="161">
        <v>0</v>
      </c>
      <c r="X144" s="161">
        <v>0</v>
      </c>
      <c r="AB144" s="161" t="s">
        <v>242</v>
      </c>
      <c r="AC144" s="161" t="s">
        <v>242</v>
      </c>
      <c r="AD144" s="161" t="s">
        <v>242</v>
      </c>
      <c r="AE144" s="161" t="s">
        <v>242</v>
      </c>
      <c r="AF144" s="161" t="s">
        <v>241</v>
      </c>
      <c r="AG144" s="161" t="s">
        <v>241</v>
      </c>
      <c r="AH144" s="161" t="s">
        <v>242</v>
      </c>
      <c r="AI144" s="161">
        <v>20150801</v>
      </c>
      <c r="AJ144" s="161">
        <v>20160525</v>
      </c>
      <c r="AK144" s="161" t="s">
        <v>869</v>
      </c>
      <c r="AL144" t="s">
        <v>1078</v>
      </c>
      <c r="BN144" t="s">
        <v>1076</v>
      </c>
      <c r="BO144" t="s">
        <v>901</v>
      </c>
      <c r="BP144" s="159">
        <v>42270</v>
      </c>
      <c r="BQ144" s="159">
        <v>42492</v>
      </c>
      <c r="BR144" t="s">
        <v>871</v>
      </c>
      <c r="BS144">
        <v>-481</v>
      </c>
      <c r="BT144" s="159">
        <v>42492</v>
      </c>
      <c r="BU144">
        <v>7</v>
      </c>
      <c r="BV144">
        <v>2</v>
      </c>
      <c r="BW144">
        <v>43</v>
      </c>
      <c r="BX144">
        <v>63</v>
      </c>
      <c r="BY144">
        <v>753</v>
      </c>
      <c r="BZ144">
        <v>847</v>
      </c>
      <c r="CA144">
        <v>24</v>
      </c>
      <c r="CB144">
        <v>10</v>
      </c>
      <c r="CC144">
        <v>40</v>
      </c>
      <c r="CD144">
        <v>78</v>
      </c>
      <c r="CE144">
        <v>83</v>
      </c>
      <c r="CF144">
        <v>77</v>
      </c>
      <c r="CG144">
        <v>89</v>
      </c>
      <c r="CH144">
        <v>82</v>
      </c>
      <c r="CI144">
        <v>5462</v>
      </c>
      <c r="CJ144">
        <v>2.3462000000000001</v>
      </c>
      <c r="CK144">
        <v>7</v>
      </c>
      <c r="CL144">
        <v>1</v>
      </c>
      <c r="ET144" s="161">
        <v>0</v>
      </c>
      <c r="EU144" s="161">
        <v>0</v>
      </c>
      <c r="EV144" s="161">
        <v>0</v>
      </c>
      <c r="EW144" s="161">
        <v>0</v>
      </c>
      <c r="EX144" s="161">
        <v>0</v>
      </c>
      <c r="EY144" s="161">
        <v>0</v>
      </c>
      <c r="EZ144" s="161">
        <v>0</v>
      </c>
      <c r="FA144" s="161">
        <v>0</v>
      </c>
      <c r="FB144" s="161">
        <v>0</v>
      </c>
      <c r="FC144" s="161">
        <v>0</v>
      </c>
      <c r="FD144" s="161">
        <v>0</v>
      </c>
      <c r="FE144" s="161">
        <v>0</v>
      </c>
      <c r="HN144" s="161" t="s">
        <v>901</v>
      </c>
      <c r="HO144" s="159">
        <v>42249</v>
      </c>
      <c r="HP144" s="159">
        <v>42496</v>
      </c>
      <c r="HQ144" s="161">
        <v>3</v>
      </c>
      <c r="HR144" s="159">
        <v>42249</v>
      </c>
      <c r="HS144" s="161" t="s">
        <v>872</v>
      </c>
      <c r="HT144" s="161" t="s">
        <v>873</v>
      </c>
      <c r="HU144" s="161">
        <v>26</v>
      </c>
      <c r="HV144" s="161">
        <v>16</v>
      </c>
      <c r="HW144" s="161">
        <v>0</v>
      </c>
      <c r="HX144" s="159">
        <v>42346</v>
      </c>
      <c r="HY144" s="161" t="s">
        <v>874</v>
      </c>
      <c r="HZ144" s="161" t="s">
        <v>878</v>
      </c>
      <c r="IA144" s="161">
        <v>37</v>
      </c>
      <c r="IB144" s="161">
        <v>7</v>
      </c>
      <c r="IC144" s="161">
        <v>0</v>
      </c>
      <c r="ID144" s="159">
        <v>42496</v>
      </c>
      <c r="IE144" s="161" t="s">
        <v>879</v>
      </c>
      <c r="IF144" s="161" t="s">
        <v>878</v>
      </c>
      <c r="IG144" s="161">
        <v>39</v>
      </c>
      <c r="IH144" s="161">
        <v>7</v>
      </c>
      <c r="II144" s="161">
        <v>0</v>
      </c>
      <c r="JB144" s="161" t="s">
        <v>901</v>
      </c>
      <c r="JC144" s="161">
        <v>8</v>
      </c>
      <c r="JD144" s="161">
        <v>5</v>
      </c>
      <c r="JE144" s="161">
        <v>5</v>
      </c>
      <c r="JF144" s="161">
        <v>2294</v>
      </c>
      <c r="JG144" s="159">
        <v>42500</v>
      </c>
      <c r="JH144" s="161">
        <v>0</v>
      </c>
      <c r="JI144" s="159">
        <v>42249</v>
      </c>
      <c r="JJ144" s="161">
        <v>0</v>
      </c>
      <c r="JK144" s="161">
        <v>2</v>
      </c>
      <c r="JL144" s="159">
        <v>42346</v>
      </c>
      <c r="JM144" s="161">
        <v>0</v>
      </c>
      <c r="JN144" s="161">
        <v>1</v>
      </c>
      <c r="JO144" s="159">
        <v>42500</v>
      </c>
      <c r="JP144" s="161">
        <v>0</v>
      </c>
      <c r="JQ144" s="161">
        <v>4</v>
      </c>
      <c r="MN144" t="str">
        <f t="shared" si="174"/>
        <v>NoNoNoYesYesNo</v>
      </c>
      <c r="MO144" t="str">
        <f>IF(AND(MN144="NoNoNoNoNoNo",JI144=""),"No Programs",VLOOKUP(MN144,Lookups!$DA$4:$DB$67,2,FALSE))</f>
        <v>System 44 Only</v>
      </c>
      <c r="MP144">
        <f t="shared" si="175"/>
        <v>0</v>
      </c>
      <c r="MQ144" t="str">
        <f t="shared" si="176"/>
        <v>System 44 User</v>
      </c>
      <c r="MR144" t="str">
        <f>Directions!$D$3</f>
        <v>Usage</v>
      </c>
      <c r="MS144" t="str">
        <f>VLOOKUP(MQ144,Lookups!$CU$71:$CV$80,2,FALSE)</f>
        <v>System 44 Record</v>
      </c>
      <c r="MT144">
        <f t="shared" si="177"/>
        <v>1</v>
      </c>
      <c r="MU144">
        <f t="shared" si="178"/>
        <v>1</v>
      </c>
      <c r="MV144">
        <f t="shared" si="179"/>
        <v>1</v>
      </c>
      <c r="MW144">
        <f t="shared" si="180"/>
        <v>1</v>
      </c>
      <c r="MX144">
        <f t="shared" si="181"/>
        <v>35.285714285714285</v>
      </c>
      <c r="MY144" t="str">
        <f t="shared" si="182"/>
        <v>Not Used</v>
      </c>
      <c r="MZ144">
        <f t="shared" si="183"/>
        <v>0</v>
      </c>
      <c r="NA144" t="str">
        <f t="shared" si="184"/>
        <v>Not Available</v>
      </c>
      <c r="NB144" t="str">
        <f t="shared" si="185"/>
        <v>Not Available</v>
      </c>
      <c r="NC144" t="str">
        <f t="shared" si="186"/>
        <v>4 Not Indicated</v>
      </c>
      <c r="ND144" t="str">
        <f t="shared" si="187"/>
        <v>4 Not Indicated</v>
      </c>
      <c r="NE144" t="str">
        <f t="shared" si="188"/>
        <v>4 Not Indicated</v>
      </c>
      <c r="NF144" t="str">
        <f t="shared" si="189"/>
        <v>4 Not Indicated</v>
      </c>
      <c r="NG144" t="str">
        <f t="shared" si="190"/>
        <v>4 Not Indicated</v>
      </c>
      <c r="NH144" s="159">
        <f t="shared" si="191"/>
        <v>42500</v>
      </c>
      <c r="NI144">
        <f t="shared" si="192"/>
        <v>0</v>
      </c>
      <c r="NJ144" s="159">
        <f t="shared" si="193"/>
        <v>0</v>
      </c>
      <c r="NK144">
        <f t="shared" si="194"/>
        <v>0</v>
      </c>
      <c r="NL144">
        <f t="shared" si="195"/>
        <v>35.857142857142854</v>
      </c>
      <c r="NM144">
        <f t="shared" si="196"/>
        <v>1</v>
      </c>
      <c r="NN144">
        <f>IF(OR(E144="PK",E144="K",JJ144=""),"Null",INDEX(Lookups!$EZ$4:$FW$18,MATCH($JJ144,Lookups!$EY$4:$EY$18,1),MATCH($E144,Lookups!$EZ$3:$FW$3,0)))</f>
        <v>235</v>
      </c>
      <c r="NO144">
        <f>IF(OR(E144="PK",E144="K",JJ144=""),"Null",INDEX(Lookups!$EZ$4:$FW$18,MATCH($JJ144,Lookups!$EY$4:$EY$18,1),MATCH($E144,Lookups!$EZ$3:$FW$3,0) + 1))</f>
        <v>335</v>
      </c>
      <c r="NP144">
        <f t="shared" si="197"/>
        <v>470</v>
      </c>
      <c r="NQ144" t="str">
        <f t="shared" si="198"/>
        <v>PI is Recommended</v>
      </c>
      <c r="NR144" t="str">
        <f t="shared" si="199"/>
        <v>PI is Recommended</v>
      </c>
      <c r="NS144" t="str">
        <f t="shared" si="200"/>
        <v>BR to 199L</v>
      </c>
      <c r="NT144" t="str">
        <f t="shared" si="201"/>
        <v>BR to 199L</v>
      </c>
      <c r="NU144" t="str">
        <f t="shared" si="202"/>
        <v>BR to 199L</v>
      </c>
      <c r="NV144" s="183" t="str">
        <f t="array" ref="NV144">IF($NL144="No RI Tests","No RI Tests",VLOOKUP(IF(AND(E144="K",JJ144&lt;280),3,IF(AND(E144="K",JJ144&gt;=280),4,MAX(IF(E144=Lookups!$DF$6:$DF$99,IF(JJ144&gt;=Lookups!$DG$6:$DG$99,Lookups!$DH$6:$DH$99))))),Lookups!$DE$104:$DG$108,2,FALSE))</f>
        <v>1 Below Basic</v>
      </c>
      <c r="NW144" s="161" t="str">
        <f t="array" ref="NW144">IF($NL144="No RI Tests","No RI Tests",VLOOKUP(IF(AND(E144="K",JH144&lt;280),3,IF(AND(E144="K",JH144&gt;=280),4,MAX(IF(E144=Lookups!$DF$6:$DF$99,IF(NI144&gt;=Lookups!$DG$6:$DG$99,Lookups!$DH$6:$DH$99))))),Lookups!$DE$104:$DG$108,2,FALSE))</f>
        <v>1 Below Basic</v>
      </c>
      <c r="NX144" s="161" t="str">
        <f t="array" ref="NX144">IF($NL144="No RI Tests","No RI Tests",VLOOKUP(IF(AND(E144="K",NK144&lt;280),3,IF(AND(E144="K",NK144&gt;=280),4,MAX(IF(E144=Lookups!$DF$6:$DF$99,IF(NK144&gt;=Lookups!$DG$6:$DG$99,Lookups!$DH$6:$DH$99))))),Lookups!$DE$104:$DG$108,2,FALSE))</f>
        <v>1 Below Basic</v>
      </c>
      <c r="NY144">
        <f t="shared" si="203"/>
        <v>1</v>
      </c>
      <c r="NZ144">
        <f t="shared" si="204"/>
        <v>0</v>
      </c>
      <c r="OA144" t="str">
        <f t="shared" si="205"/>
        <v>Maintained Performance Level</v>
      </c>
      <c r="OB144" s="161" t="str">
        <f t="array" ref="OB144">IF($NL144="No RI Tests","No RI Tests",IF(E144="K","N/A",VLOOKUP(MAX(IF(E144=Lookups!$DF$6:$DF$99,IF(JJ144&gt;=Lookups!$DG$6:$DG$99,Lookups!$DI$6:$DI$99))),Lookups!$DE$104:$DG$108,3,FALSE)))</f>
        <v>1 Limited</v>
      </c>
      <c r="OC144" s="161" t="str">
        <f t="array" ref="OC144">IF($NL144="No RI Tests","No RI Tests",IF(E144="K","N/A",VLOOKUP(MAX(IF(E144=Lookups!$DF$6:$DF$99,IF(NI144&gt;=Lookups!$DG$6:$DG$99,Lookups!$DI$6:$DI$99))),Lookups!$DE$104:$DG$108,3,FALSE)))</f>
        <v>1 Limited</v>
      </c>
      <c r="OD144" s="161" t="str">
        <f t="array" ref="OD144">IF($NL144="No RI Tests","No RI Tests",IF(E144="K","N/A",VLOOKUP(MAX(IF(E144=Lookups!$DF$6:$DF$99,IF(NK144&gt;=Lookups!$DG$6:$DG$99,Lookups!$DI$6:$DI$99))),Lookups!$DE$104:$DG$108,3,FALSE)))</f>
        <v>1 Limited</v>
      </c>
      <c r="OE144">
        <f t="shared" si="206"/>
        <v>1</v>
      </c>
      <c r="OF144">
        <f t="shared" si="207"/>
        <v>0</v>
      </c>
      <c r="OG144" t="str">
        <f t="shared" si="208"/>
        <v>Maintained Performance Level</v>
      </c>
      <c r="OH144">
        <f t="shared" si="209"/>
        <v>0</v>
      </c>
      <c r="OI144">
        <f t="shared" si="210"/>
        <v>0</v>
      </c>
      <c r="OJ144">
        <f t="shared" si="211"/>
        <v>0</v>
      </c>
      <c r="OK144">
        <f t="shared" si="212"/>
        <v>0</v>
      </c>
      <c r="OL144">
        <f t="shared" si="213"/>
        <v>0</v>
      </c>
      <c r="OM144" t="str">
        <f t="shared" si="214"/>
        <v>Fall Administration</v>
      </c>
      <c r="ON144" t="str">
        <f t="shared" si="215"/>
        <v>Winter Administration</v>
      </c>
      <c r="OO144" t="str">
        <f t="shared" si="216"/>
        <v>Fall to Winter RI</v>
      </c>
      <c r="OP144" t="str">
        <f ca="1">IF(AND(HR144&lt;&gt;"",JJ144&lt;600),IF(HT144="Advancing","Tier 2","Tier 3"),IF(JI144="","Null",IF(OR(E144="K",E144&lt;3),"FRA Recommended",IF(JJ144&gt;=IF(E144&lt;6,400,600),IF(JJ144&lt;VLOOKUP(E144,Lookups!$AP$3:$AR$16,3,FALSE),"Tier 2","Core"),IF(JJ144&lt;400,IF(RAND()&lt;0.81,"Tier 3","Tier 2"),IF(RAND()&lt;0.51,"Tier 3","Tier 2"))))))</f>
        <v>Tier 3</v>
      </c>
      <c r="OQ144" t="str">
        <f t="shared" si="217"/>
        <v>Average Reading Invt. Under 15 Minutes Long</v>
      </c>
      <c r="OR144">
        <f t="shared" si="218"/>
        <v>0</v>
      </c>
      <c r="OS144" t="str">
        <f t="shared" si="219"/>
        <v>Null</v>
      </c>
      <c r="OT144">
        <f t="shared" si="220"/>
        <v>0</v>
      </c>
      <c r="OU144" s="159">
        <f t="shared" si="221"/>
        <v>42496</v>
      </c>
      <c r="OV144" t="str">
        <f t="shared" si="222"/>
        <v>Form 3</v>
      </c>
      <c r="OW144" t="str">
        <f t="shared" si="223"/>
        <v>Beginning</v>
      </c>
      <c r="OX144">
        <f t="shared" si="224"/>
        <v>39</v>
      </c>
      <c r="OY144">
        <f t="shared" si="225"/>
        <v>7</v>
      </c>
      <c r="OZ144">
        <f t="shared" si="226"/>
        <v>0</v>
      </c>
      <c r="PA144" s="159">
        <f t="shared" si="227"/>
        <v>42249</v>
      </c>
      <c r="PB144" t="str">
        <f t="shared" si="228"/>
        <v>Form 1</v>
      </c>
      <c r="PC144" t="str">
        <f t="shared" si="229"/>
        <v>Developing</v>
      </c>
      <c r="PD144">
        <f t="shared" si="230"/>
        <v>26</v>
      </c>
      <c r="PE144">
        <f t="shared" si="231"/>
        <v>16</v>
      </c>
      <c r="PF144">
        <f t="shared" si="232"/>
        <v>0</v>
      </c>
      <c r="PG144">
        <f t="shared" si="233"/>
        <v>35.285714285714285</v>
      </c>
      <c r="PH144">
        <f t="shared" si="234"/>
        <v>1</v>
      </c>
      <c r="PI144">
        <f t="shared" si="235"/>
        <v>1</v>
      </c>
      <c r="PJ144">
        <f t="shared" si="236"/>
        <v>26</v>
      </c>
      <c r="PK144">
        <f>IF(HR144="","Null",IF(E144&lt;3,"Null",IF(HU144=0,0,IF(HS144="Form 1",VLOOKUP(HU144,Lookups!$BE$3:$BP$63,E144,FALSE),IF(HS144="Form 2",VLOOKUP(HU144,Lookups!$BE$67:$BP$127,E144,FALSE),VLOOKUP(HU144,Lookups!$BE$130:$BP$190,E144,FALSE))))))</f>
        <v>2</v>
      </c>
      <c r="PL144">
        <f t="shared" si="237"/>
        <v>39</v>
      </c>
      <c r="PM144">
        <f>IF($PH144=0,"Null",IF(E144&lt;3,"Null",IF(OX144=0,0,IF(OV144="Form 1",VLOOKUP(OX144,Lookups!$BE$3:$BP$63,E144,FALSE),IF(OV144="Form 2",VLOOKUP(OX144,Lookups!$BE$67:$BP$127,E144,FALSE),VLOOKUP(OX144,Lookups!$BE$130:$BP$190,E144,FALSE))))))</f>
        <v>6</v>
      </c>
      <c r="PN144">
        <f t="shared" si="238"/>
        <v>13</v>
      </c>
      <c r="PO144">
        <f t="shared" si="239"/>
        <v>1</v>
      </c>
      <c r="PP144">
        <f t="shared" si="240"/>
        <v>16</v>
      </c>
      <c r="PQ144">
        <f>IF(HR144="","Null",IF(E144&lt;3,"Null",IF(HV144=0,0,IF(HS144="Form 1",VLOOKUP(HV144,Lookups!$BR$3:$CC$63,E144,FALSE),IF(HS144="Form 2",VLOOKUP(HV144,Lookups!$BR$67:$CC$127,E144,FALSE),VLOOKUP(HV144,Lookups!$BR$130:$CC$190,E144,FALSE))))))</f>
        <v>29</v>
      </c>
      <c r="PR144">
        <f t="shared" si="241"/>
        <v>7</v>
      </c>
      <c r="PS144">
        <f>IF(HR144="","Null",IF(E144&lt;3,"Null",IF(OY144=0,0,IF(OW144="Form 1",VLOOKUP(OY144,Lookups!$BR$3:$CC$63,E144,FALSE),IF(OW144="Form 2",VLOOKUP(OY144,Lookups!$BR$67:$CC$127,E144,FALSE),VLOOKUP(OY144,Lookups!$BR$130:$CC$190,E144,FALSE))))))</f>
        <v>6</v>
      </c>
      <c r="PT144">
        <f t="shared" si="242"/>
        <v>-9</v>
      </c>
      <c r="PU144">
        <f t="shared" si="243"/>
        <v>0</v>
      </c>
      <c r="PV144">
        <f t="shared" si="244"/>
        <v>0</v>
      </c>
      <c r="PW144" t="str">
        <f t="shared" si="245"/>
        <v>Fall to Spring PI Administration</v>
      </c>
      <c r="PX144">
        <f t="shared" si="246"/>
        <v>0</v>
      </c>
      <c r="PY144">
        <f t="shared" si="247"/>
        <v>1</v>
      </c>
      <c r="PZ144" t="str">
        <f t="shared" si="248"/>
        <v>60 to 79 Sessions</v>
      </c>
      <c r="QA144" t="str">
        <f t="shared" si="249"/>
        <v>Series 4</v>
      </c>
      <c r="QB144" t="str">
        <f t="shared" si="250"/>
        <v>In Series 5 to 8</v>
      </c>
      <c r="QC144" t="str">
        <f>IF($MS144="System 44 Record",IF(BQ144&lt;MEDIAN(Directions!$F$3,Directions!$F$6),"Mid-Year Exited Student","Full Year Participant")&amp;IF(BP144&lt;Directions!$F$3,", Started Prior Year",", Started This Year"),"Null")</f>
        <v>Full Year Participant, Started This Year</v>
      </c>
      <c r="QD144">
        <f t="shared" si="251"/>
        <v>0</v>
      </c>
      <c r="QE144">
        <f t="shared" si="252"/>
        <v>0</v>
      </c>
      <c r="QF144">
        <f t="shared" si="253"/>
        <v>1</v>
      </c>
      <c r="QG144">
        <f t="shared" si="254"/>
        <v>0</v>
      </c>
      <c r="QH144">
        <f t="shared" si="255"/>
        <v>0</v>
      </c>
      <c r="QI144">
        <f t="shared" si="256"/>
        <v>0</v>
      </c>
      <c r="QJ144" t="str">
        <f t="shared" si="257"/>
        <v>RC! Only</v>
      </c>
      <c r="QK144" t="str">
        <f t="shared" si="258"/>
        <v>Null</v>
      </c>
      <c r="QL144" t="str">
        <f t="shared" si="259"/>
        <v>Null</v>
      </c>
      <c r="QM144" t="str">
        <f>IF($MS144="READ 180 Record",IF(AQ144="","Null",VLOOKUP(JJ144,Lookups!$DX$3:$EB$2054,AN144+1,FALSE)),"Null")</f>
        <v>Null</v>
      </c>
      <c r="QN144" t="str">
        <f t="shared" si="260"/>
        <v>Null</v>
      </c>
    </row>
    <row r="145" spans="1:456" x14ac:dyDescent="0.25">
      <c r="A145" s="161" t="s">
        <v>1447</v>
      </c>
      <c r="B145" s="161" t="s">
        <v>1447</v>
      </c>
      <c r="C145" s="161" t="s">
        <v>1447</v>
      </c>
      <c r="D145" s="161" t="s">
        <v>1447</v>
      </c>
      <c r="E145" s="161">
        <v>5</v>
      </c>
      <c r="F145" s="161" t="s">
        <v>1447</v>
      </c>
      <c r="G145" s="161" t="s">
        <v>875</v>
      </c>
      <c r="H145" s="161" t="s">
        <v>901</v>
      </c>
      <c r="I145" s="161">
        <v>392</v>
      </c>
      <c r="J145" s="159">
        <v>42501</v>
      </c>
      <c r="K145" s="161">
        <v>0</v>
      </c>
      <c r="L145" s="161">
        <v>0</v>
      </c>
      <c r="M145" s="161">
        <v>0</v>
      </c>
      <c r="N145" s="161">
        <v>0</v>
      </c>
      <c r="O145" s="161">
        <v>0</v>
      </c>
      <c r="P145" s="161">
        <v>0</v>
      </c>
      <c r="Q145" s="161">
        <v>0</v>
      </c>
      <c r="R145" s="161">
        <v>0</v>
      </c>
      <c r="S145" s="161">
        <v>0</v>
      </c>
      <c r="T145" s="161">
        <v>0</v>
      </c>
      <c r="U145" s="161">
        <v>0</v>
      </c>
      <c r="V145" s="161">
        <v>0</v>
      </c>
      <c r="W145" s="161">
        <v>0</v>
      </c>
      <c r="X145" s="161">
        <v>0</v>
      </c>
      <c r="AB145" s="161" t="s">
        <v>242</v>
      </c>
      <c r="AC145" s="161" t="s">
        <v>242</v>
      </c>
      <c r="AD145" s="161" t="s">
        <v>242</v>
      </c>
      <c r="AE145" s="161" t="s">
        <v>242</v>
      </c>
      <c r="AF145" s="161" t="s">
        <v>241</v>
      </c>
      <c r="AG145" s="161" t="s">
        <v>241</v>
      </c>
      <c r="AH145" s="161" t="s">
        <v>242</v>
      </c>
      <c r="AI145" s="161">
        <v>20150801</v>
      </c>
      <c r="AJ145" s="161">
        <v>20160525</v>
      </c>
      <c r="AK145" s="161" t="s">
        <v>869</v>
      </c>
      <c r="AL145" t="s">
        <v>1078</v>
      </c>
      <c r="BN145" t="s">
        <v>1076</v>
      </c>
      <c r="BO145" t="s">
        <v>901</v>
      </c>
      <c r="BP145" s="159">
        <v>42269</v>
      </c>
      <c r="BQ145" s="159">
        <v>42485</v>
      </c>
      <c r="BR145" t="s">
        <v>877</v>
      </c>
      <c r="BS145">
        <v>392</v>
      </c>
      <c r="BT145" s="159">
        <v>42485</v>
      </c>
      <c r="BU145">
        <v>6</v>
      </c>
      <c r="BV145">
        <v>5</v>
      </c>
      <c r="BW145">
        <v>40</v>
      </c>
      <c r="BX145">
        <v>62</v>
      </c>
      <c r="BY145">
        <v>1016</v>
      </c>
      <c r="BZ145">
        <v>1051</v>
      </c>
      <c r="CA145">
        <v>0</v>
      </c>
      <c r="CB145">
        <v>17</v>
      </c>
      <c r="CC145">
        <v>25</v>
      </c>
      <c r="CD145">
        <v>88</v>
      </c>
      <c r="CE145">
        <v>98</v>
      </c>
      <c r="CF145">
        <v>92</v>
      </c>
      <c r="CG145">
        <v>93</v>
      </c>
      <c r="CH145">
        <v>90</v>
      </c>
      <c r="CI145">
        <v>7472</v>
      </c>
      <c r="CJ145">
        <v>2.4</v>
      </c>
      <c r="CK145">
        <v>6</v>
      </c>
      <c r="CL145">
        <v>4</v>
      </c>
      <c r="ET145" s="161">
        <v>0</v>
      </c>
      <c r="EU145" s="161">
        <v>0</v>
      </c>
      <c r="EV145" s="161">
        <v>0</v>
      </c>
      <c r="EW145" s="161">
        <v>0</v>
      </c>
      <c r="EX145" s="161">
        <v>0</v>
      </c>
      <c r="EY145" s="161">
        <v>0</v>
      </c>
      <c r="EZ145" s="161">
        <v>0</v>
      </c>
      <c r="FA145" s="161">
        <v>0</v>
      </c>
      <c r="FB145" s="161">
        <v>0</v>
      </c>
      <c r="FC145" s="161">
        <v>0</v>
      </c>
      <c r="FD145" s="161">
        <v>0</v>
      </c>
      <c r="FE145" s="161">
        <v>0</v>
      </c>
      <c r="HN145" s="161" t="s">
        <v>901</v>
      </c>
      <c r="HO145" s="159">
        <v>42243</v>
      </c>
      <c r="HP145" s="159">
        <v>42500</v>
      </c>
      <c r="HQ145" s="161">
        <v>3</v>
      </c>
      <c r="HR145" s="159">
        <v>42243</v>
      </c>
      <c r="HS145" s="161" t="s">
        <v>872</v>
      </c>
      <c r="HT145" s="161" t="s">
        <v>878</v>
      </c>
      <c r="HU145" s="161">
        <v>39</v>
      </c>
      <c r="HV145" s="161">
        <v>4</v>
      </c>
      <c r="HW145" s="161">
        <v>0</v>
      </c>
      <c r="HX145" s="159">
        <v>42345</v>
      </c>
      <c r="HY145" s="161" t="s">
        <v>874</v>
      </c>
      <c r="HZ145" s="161" t="s">
        <v>873</v>
      </c>
      <c r="IA145" s="161">
        <v>47</v>
      </c>
      <c r="IB145" s="161">
        <v>13</v>
      </c>
      <c r="IC145" s="161">
        <v>0</v>
      </c>
      <c r="ID145" s="159">
        <v>42500</v>
      </c>
      <c r="IE145" s="161" t="s">
        <v>879</v>
      </c>
      <c r="IF145" s="161" t="s">
        <v>873</v>
      </c>
      <c r="IG145" s="161">
        <v>41</v>
      </c>
      <c r="IH145" s="161">
        <v>12</v>
      </c>
      <c r="II145" s="161">
        <v>0</v>
      </c>
      <c r="JB145" s="161" t="s">
        <v>901</v>
      </c>
      <c r="JC145" s="161">
        <v>9</v>
      </c>
      <c r="JD145" s="161">
        <v>7</v>
      </c>
      <c r="JE145" s="161">
        <v>7</v>
      </c>
      <c r="JF145" s="161">
        <v>3246</v>
      </c>
      <c r="JG145" s="159">
        <v>42501</v>
      </c>
      <c r="JH145" s="161">
        <v>392</v>
      </c>
      <c r="JI145" s="159">
        <v>42243</v>
      </c>
      <c r="JJ145" s="161">
        <v>148</v>
      </c>
      <c r="JK145" s="161">
        <v>3</v>
      </c>
      <c r="JL145" s="159">
        <v>42345</v>
      </c>
      <c r="JM145" s="161">
        <v>417</v>
      </c>
      <c r="JN145" s="161">
        <v>21</v>
      </c>
      <c r="JO145" s="159">
        <v>42501</v>
      </c>
      <c r="JP145" s="161">
        <v>392</v>
      </c>
      <c r="JQ145" s="161">
        <v>16</v>
      </c>
      <c r="MN145" t="str">
        <f t="shared" si="174"/>
        <v>NoNoNoYesYesNo</v>
      </c>
      <c r="MO145" t="str">
        <f>IF(AND(MN145="NoNoNoNoNoNo",JI145=""),"No Programs",VLOOKUP(MN145,Lookups!$DA$4:$DB$67,2,FALSE))</f>
        <v>System 44 Only</v>
      </c>
      <c r="MP145">
        <f t="shared" si="175"/>
        <v>0</v>
      </c>
      <c r="MQ145" t="str">
        <f t="shared" si="176"/>
        <v>System 44 User</v>
      </c>
      <c r="MR145" t="str">
        <f>Directions!$D$3</f>
        <v>Usage</v>
      </c>
      <c r="MS145" t="str">
        <f>VLOOKUP(MQ145,Lookups!$CU$71:$CV$80,2,FALSE)</f>
        <v>System 44 Record</v>
      </c>
      <c r="MT145">
        <f t="shared" si="177"/>
        <v>1</v>
      </c>
      <c r="MU145">
        <f t="shared" si="178"/>
        <v>1</v>
      </c>
      <c r="MV145">
        <f t="shared" si="179"/>
        <v>1</v>
      </c>
      <c r="MW145">
        <f t="shared" si="180"/>
        <v>1</v>
      </c>
      <c r="MX145">
        <f t="shared" si="181"/>
        <v>36.714285714285715</v>
      </c>
      <c r="MY145" t="str">
        <f t="shared" si="182"/>
        <v>Not Used</v>
      </c>
      <c r="MZ145">
        <f t="shared" si="183"/>
        <v>0</v>
      </c>
      <c r="NA145" t="str">
        <f t="shared" si="184"/>
        <v>Not Available</v>
      </c>
      <c r="NB145" t="str">
        <f t="shared" si="185"/>
        <v>Not Available</v>
      </c>
      <c r="NC145" t="str">
        <f t="shared" si="186"/>
        <v>4 Not Indicated</v>
      </c>
      <c r="ND145" t="str">
        <f t="shared" si="187"/>
        <v>4 Not Indicated</v>
      </c>
      <c r="NE145" t="str">
        <f t="shared" si="188"/>
        <v>4 Not Indicated</v>
      </c>
      <c r="NF145" t="str">
        <f t="shared" si="189"/>
        <v>4 Not Indicated</v>
      </c>
      <c r="NG145" t="str">
        <f t="shared" si="190"/>
        <v>4 Not Indicated</v>
      </c>
      <c r="NH145" s="159">
        <f t="shared" si="191"/>
        <v>42501</v>
      </c>
      <c r="NI145">
        <f t="shared" si="192"/>
        <v>392</v>
      </c>
      <c r="NJ145" s="159">
        <f t="shared" si="193"/>
        <v>42345</v>
      </c>
      <c r="NK145">
        <f t="shared" si="194"/>
        <v>417</v>
      </c>
      <c r="NL145">
        <f t="shared" si="195"/>
        <v>36.857142857142854</v>
      </c>
      <c r="NM145">
        <f t="shared" si="196"/>
        <v>1</v>
      </c>
      <c r="NN145">
        <f>IF(OR(E145="PK",E145="K",JJ145=""),"Null",INDEX(Lookups!$EZ$4:$FW$18,MATCH($JJ145,Lookups!$EY$4:$EY$18,1),MATCH($E145,Lookups!$EZ$3:$FW$3,0)))</f>
        <v>235</v>
      </c>
      <c r="NO145">
        <f>IF(OR(E145="PK",E145="K",JJ145=""),"Null",INDEX(Lookups!$EZ$4:$FW$18,MATCH($JJ145,Lookups!$EY$4:$EY$18,1),MATCH($E145,Lookups!$EZ$3:$FW$3,0) + 1))</f>
        <v>335</v>
      </c>
      <c r="NP145">
        <f t="shared" si="197"/>
        <v>470</v>
      </c>
      <c r="NQ145" t="str">
        <f t="shared" si="198"/>
        <v>PI is Recommended</v>
      </c>
      <c r="NR145" t="str">
        <f t="shared" si="199"/>
        <v>No PI Needed</v>
      </c>
      <c r="NS145" t="str">
        <f t="shared" si="200"/>
        <v>BR to 199L</v>
      </c>
      <c r="NT145" t="str">
        <f t="shared" si="201"/>
        <v>200L to 399L</v>
      </c>
      <c r="NU145" t="str">
        <f t="shared" si="202"/>
        <v>400L to 599L</v>
      </c>
      <c r="NV145" s="183" t="str">
        <f t="array" ref="NV145">IF($NL145="No RI Tests","No RI Tests",VLOOKUP(IF(AND(E145="K",JJ145&lt;280),3,IF(AND(E145="K",JJ145&gt;=280),4,MAX(IF(E145=Lookups!$DF$6:$DF$99,IF(JJ145&gt;=Lookups!$DG$6:$DG$99,Lookups!$DH$6:$DH$99))))),Lookups!$DE$104:$DG$108,2,FALSE))</f>
        <v>1 Below Basic</v>
      </c>
      <c r="NW145" s="161" t="str">
        <f t="array" ref="NW145">IF($NL145="No RI Tests","No RI Tests",VLOOKUP(IF(AND(E145="K",JH145&lt;280),3,IF(AND(E145="K",JH145&gt;=280),4,MAX(IF(E145=Lookups!$DF$6:$DF$99,IF(NI145&gt;=Lookups!$DG$6:$DG$99,Lookups!$DH$6:$DH$99))))),Lookups!$DE$104:$DG$108,2,FALSE))</f>
        <v>1 Below Basic</v>
      </c>
      <c r="NX145" s="161" t="str">
        <f t="array" ref="NX145">IF($NL145="No RI Tests","No RI Tests",VLOOKUP(IF(AND(E145="K",NK145&lt;280),3,IF(AND(E145="K",NK145&gt;=280),4,MAX(IF(E145=Lookups!$DF$6:$DF$99,IF(NK145&gt;=Lookups!$DG$6:$DG$99,Lookups!$DH$6:$DH$99))))),Lookups!$DE$104:$DG$108,2,FALSE))</f>
        <v>1 Below Basic</v>
      </c>
      <c r="NY145">
        <f t="shared" si="203"/>
        <v>1</v>
      </c>
      <c r="NZ145">
        <f t="shared" si="204"/>
        <v>0</v>
      </c>
      <c r="OA145" t="str">
        <f t="shared" si="205"/>
        <v>Maintained Performance Level</v>
      </c>
      <c r="OB145" s="161" t="str">
        <f t="array" ref="OB145">IF($NL145="No RI Tests","No RI Tests",IF(E145="K","N/A",VLOOKUP(MAX(IF(E145=Lookups!$DF$6:$DF$99,IF(JJ145&gt;=Lookups!$DG$6:$DG$99,Lookups!$DI$6:$DI$99))),Lookups!$DE$104:$DG$108,3,FALSE)))</f>
        <v>1 Limited</v>
      </c>
      <c r="OC145" s="161" t="str">
        <f t="array" ref="OC145">IF($NL145="No RI Tests","No RI Tests",IF(E145="K","N/A",VLOOKUP(MAX(IF(E145=Lookups!$DF$6:$DF$99,IF(NI145&gt;=Lookups!$DG$6:$DG$99,Lookups!$DI$6:$DI$99))),Lookups!$DE$104:$DG$108,3,FALSE)))</f>
        <v>1 Limited</v>
      </c>
      <c r="OD145" s="161" t="str">
        <f t="array" ref="OD145">IF($NL145="No RI Tests","No RI Tests",IF(E145="K","N/A",VLOOKUP(MAX(IF(E145=Lookups!$DF$6:$DF$99,IF(NK145&gt;=Lookups!$DG$6:$DG$99,Lookups!$DI$6:$DI$99))),Lookups!$DE$104:$DG$108,3,FALSE)))</f>
        <v>1 Limited</v>
      </c>
      <c r="OE145">
        <f t="shared" si="206"/>
        <v>1</v>
      </c>
      <c r="OF145">
        <f t="shared" si="207"/>
        <v>0</v>
      </c>
      <c r="OG145" t="str">
        <f t="shared" si="208"/>
        <v>Maintained Performance Level</v>
      </c>
      <c r="OH145">
        <f t="shared" si="209"/>
        <v>244</v>
      </c>
      <c r="OI145">
        <f t="shared" si="210"/>
        <v>1</v>
      </c>
      <c r="OJ145">
        <f t="shared" si="211"/>
        <v>1</v>
      </c>
      <c r="OK145">
        <f t="shared" si="212"/>
        <v>0</v>
      </c>
      <c r="OL145">
        <f t="shared" si="213"/>
        <v>0.85614035087719298</v>
      </c>
      <c r="OM145" t="str">
        <f t="shared" si="214"/>
        <v>Fall Administration</v>
      </c>
      <c r="ON145" t="str">
        <f t="shared" si="215"/>
        <v>Winter Administration</v>
      </c>
      <c r="OO145" t="str">
        <f t="shared" si="216"/>
        <v>Fall to Winter RI</v>
      </c>
      <c r="OP145" t="str">
        <f ca="1">IF(AND(HR145&lt;&gt;"",JJ145&lt;600),IF(HT145="Advancing","Tier 2","Tier 3"),IF(JI145="","Null",IF(OR(E145="K",E145&lt;3),"FRA Recommended",IF(JJ145&gt;=IF(E145&lt;6,400,600),IF(JJ145&lt;VLOOKUP(E145,Lookups!$AP$3:$AR$16,3,FALSE),"Tier 2","Core"),IF(JJ145&lt;400,IF(RAND()&lt;0.81,"Tier 3","Tier 2"),IF(RAND()&lt;0.51,"Tier 3","Tier 2"))))))</f>
        <v>Tier 3</v>
      </c>
      <c r="OQ145" t="str">
        <f t="shared" si="217"/>
        <v>Average Reading Invt. Under 15 Minutes Long</v>
      </c>
      <c r="OR145">
        <f t="shared" si="218"/>
        <v>0</v>
      </c>
      <c r="OS145" t="str">
        <f t="shared" si="219"/>
        <v>Null</v>
      </c>
      <c r="OT145">
        <f t="shared" si="220"/>
        <v>269</v>
      </c>
      <c r="OU145" s="159">
        <f t="shared" si="221"/>
        <v>42500</v>
      </c>
      <c r="OV145" t="str">
        <f t="shared" si="222"/>
        <v>Form 3</v>
      </c>
      <c r="OW145" t="str">
        <f t="shared" si="223"/>
        <v>Developing</v>
      </c>
      <c r="OX145">
        <f t="shared" si="224"/>
        <v>41</v>
      </c>
      <c r="OY145">
        <f t="shared" si="225"/>
        <v>12</v>
      </c>
      <c r="OZ145">
        <f t="shared" si="226"/>
        <v>0</v>
      </c>
      <c r="PA145" s="159">
        <f t="shared" si="227"/>
        <v>42345</v>
      </c>
      <c r="PB145" t="str">
        <f t="shared" si="228"/>
        <v>Form 2</v>
      </c>
      <c r="PC145" t="str">
        <f t="shared" si="229"/>
        <v>Developing</v>
      </c>
      <c r="PD145">
        <f t="shared" si="230"/>
        <v>47</v>
      </c>
      <c r="PE145">
        <f t="shared" si="231"/>
        <v>13</v>
      </c>
      <c r="PF145">
        <f t="shared" si="232"/>
        <v>0</v>
      </c>
      <c r="PG145">
        <f t="shared" si="233"/>
        <v>36.714285714285715</v>
      </c>
      <c r="PH145">
        <f t="shared" si="234"/>
        <v>1</v>
      </c>
      <c r="PI145">
        <f t="shared" si="235"/>
        <v>1</v>
      </c>
      <c r="PJ145">
        <f t="shared" si="236"/>
        <v>39</v>
      </c>
      <c r="PK145">
        <f>IF(HR145="","Null",IF(E145&lt;3,"Null",IF(HU145=0,0,IF(HS145="Form 1",VLOOKUP(HU145,Lookups!$BE$3:$BP$63,E145,FALSE),IF(HS145="Form 2",VLOOKUP(HU145,Lookups!$BE$67:$BP$127,E145,FALSE),VLOOKUP(HU145,Lookups!$BE$130:$BP$190,E145,FALSE))))))</f>
        <v>10</v>
      </c>
      <c r="PL145">
        <f t="shared" si="237"/>
        <v>41</v>
      </c>
      <c r="PM145">
        <f>IF($PH145=0,"Null",IF(E145&lt;3,"Null",IF(OX145=0,0,IF(OV145="Form 1",VLOOKUP(OX145,Lookups!$BE$3:$BP$63,E145,FALSE),IF(OV145="Form 2",VLOOKUP(OX145,Lookups!$BE$67:$BP$127,E145,FALSE),VLOOKUP(OX145,Lookups!$BE$130:$BP$190,E145,FALSE))))))</f>
        <v>8</v>
      </c>
      <c r="PN145">
        <f t="shared" si="238"/>
        <v>2</v>
      </c>
      <c r="PO145">
        <f t="shared" si="239"/>
        <v>1</v>
      </c>
      <c r="PP145">
        <f t="shared" si="240"/>
        <v>4</v>
      </c>
      <c r="PQ145">
        <f>IF(HR145="","Null",IF(E145&lt;3,"Null",IF(HV145=0,0,IF(HS145="Form 1",VLOOKUP(HV145,Lookups!$BR$3:$CC$63,E145,FALSE),IF(HS145="Form 2",VLOOKUP(HV145,Lookups!$BR$67:$CC$127,E145,FALSE),VLOOKUP(HV145,Lookups!$BR$130:$CC$190,E145,FALSE))))))</f>
        <v>4</v>
      </c>
      <c r="PR145">
        <f t="shared" si="241"/>
        <v>12</v>
      </c>
      <c r="PS145">
        <f>IF(HR145="","Null",IF(E145&lt;3,"Null",IF(OY145=0,0,IF(OW145="Form 1",VLOOKUP(OY145,Lookups!$BR$3:$CC$63,E145,FALSE),IF(OW145="Form 2",VLOOKUP(OY145,Lookups!$BR$67:$CC$127,E145,FALSE),VLOOKUP(OY145,Lookups!$BR$130:$CC$190,E145,FALSE))))))</f>
        <v>16</v>
      </c>
      <c r="PT145">
        <f t="shared" si="242"/>
        <v>8</v>
      </c>
      <c r="PU145">
        <f t="shared" si="243"/>
        <v>1</v>
      </c>
      <c r="PV145">
        <f t="shared" si="244"/>
        <v>0</v>
      </c>
      <c r="PW145" t="str">
        <f t="shared" si="245"/>
        <v>Fall to Spring PI Administration</v>
      </c>
      <c r="PX145">
        <f t="shared" si="246"/>
        <v>0</v>
      </c>
      <c r="PY145">
        <f t="shared" si="247"/>
        <v>1</v>
      </c>
      <c r="PZ145" t="str">
        <f t="shared" si="248"/>
        <v>60 to 79 Sessions</v>
      </c>
      <c r="QA145" t="str">
        <f t="shared" si="249"/>
        <v>Series 1</v>
      </c>
      <c r="QB145" t="str">
        <f t="shared" si="250"/>
        <v>In Series 5 to 8</v>
      </c>
      <c r="QC145" t="str">
        <f>IF($MS145="System 44 Record",IF(BQ145&lt;MEDIAN(Directions!$F$3,Directions!$F$6),"Mid-Year Exited Student","Full Year Participant")&amp;IF(BP145&lt;Directions!$F$3,", Started Prior Year",", Started This Year"),"Null")</f>
        <v>Full Year Participant, Started This Year</v>
      </c>
      <c r="QD145">
        <f t="shared" si="251"/>
        <v>0</v>
      </c>
      <c r="QE145">
        <f t="shared" si="252"/>
        <v>0</v>
      </c>
      <c r="QF145">
        <f t="shared" si="253"/>
        <v>1</v>
      </c>
      <c r="QG145">
        <f t="shared" si="254"/>
        <v>0</v>
      </c>
      <c r="QH145">
        <f t="shared" si="255"/>
        <v>0</v>
      </c>
      <c r="QI145">
        <f t="shared" si="256"/>
        <v>0</v>
      </c>
      <c r="QJ145" t="str">
        <f t="shared" si="257"/>
        <v>RC! Only</v>
      </c>
      <c r="QK145" t="str">
        <f t="shared" si="258"/>
        <v>Null</v>
      </c>
      <c r="QL145" t="str">
        <f t="shared" si="259"/>
        <v>Null</v>
      </c>
      <c r="QM145" t="str">
        <f>IF($MS145="READ 180 Record",IF(AQ145="","Null",VLOOKUP(JJ145,Lookups!$DX$3:$EB$2054,AN145+1,FALSE)),"Null")</f>
        <v>Null</v>
      </c>
      <c r="QN145" t="str">
        <f t="shared" si="260"/>
        <v>Null</v>
      </c>
    </row>
    <row r="146" spans="1:456" x14ac:dyDescent="0.25">
      <c r="A146" s="161" t="s">
        <v>1447</v>
      </c>
      <c r="B146" s="161" t="s">
        <v>1447</v>
      </c>
      <c r="C146" s="161" t="s">
        <v>1447</v>
      </c>
      <c r="D146" s="161" t="s">
        <v>1447</v>
      </c>
      <c r="E146" s="161">
        <v>5</v>
      </c>
      <c r="F146" s="161" t="s">
        <v>1447</v>
      </c>
      <c r="G146" s="161" t="s">
        <v>883</v>
      </c>
      <c r="H146" s="161" t="s">
        <v>884</v>
      </c>
      <c r="I146" s="161">
        <v>646</v>
      </c>
      <c r="J146" s="159">
        <v>42500</v>
      </c>
      <c r="K146" s="161">
        <v>0</v>
      </c>
      <c r="L146" s="161">
        <v>0</v>
      </c>
      <c r="M146" s="161">
        <v>0</v>
      </c>
      <c r="N146" s="161">
        <v>0</v>
      </c>
      <c r="O146" s="161">
        <v>0</v>
      </c>
      <c r="P146" s="161">
        <v>0</v>
      </c>
      <c r="Q146" s="161">
        <v>0</v>
      </c>
      <c r="R146" s="161">
        <v>0</v>
      </c>
      <c r="S146" s="161">
        <v>0</v>
      </c>
      <c r="T146" s="161">
        <v>0</v>
      </c>
      <c r="U146" s="161">
        <v>0</v>
      </c>
      <c r="V146" s="161">
        <v>0</v>
      </c>
      <c r="W146" s="161">
        <v>0</v>
      </c>
      <c r="X146" s="161">
        <v>0</v>
      </c>
      <c r="AB146" s="161" t="s">
        <v>241</v>
      </c>
      <c r="AC146" s="161" t="s">
        <v>242</v>
      </c>
      <c r="AD146" s="161" t="s">
        <v>242</v>
      </c>
      <c r="AE146" s="161" t="s">
        <v>242</v>
      </c>
      <c r="AF146" s="161" t="s">
        <v>242</v>
      </c>
      <c r="AG146" s="161" t="s">
        <v>241</v>
      </c>
      <c r="AH146" s="161" t="s">
        <v>242</v>
      </c>
      <c r="AI146" s="161">
        <v>20150801</v>
      </c>
      <c r="AJ146" s="161">
        <v>20160525</v>
      </c>
      <c r="AK146" s="161" t="s">
        <v>869</v>
      </c>
      <c r="AL146" t="s">
        <v>1076</v>
      </c>
      <c r="AM146" t="s">
        <v>884</v>
      </c>
      <c r="AN146">
        <v>3</v>
      </c>
      <c r="AO146" t="s">
        <v>870</v>
      </c>
      <c r="AP146">
        <v>1</v>
      </c>
      <c r="AQ146">
        <v>13</v>
      </c>
      <c r="AR146">
        <v>301</v>
      </c>
      <c r="AS146">
        <v>90</v>
      </c>
      <c r="AT146">
        <v>51</v>
      </c>
      <c r="AU146">
        <v>148</v>
      </c>
      <c r="AV146">
        <v>12</v>
      </c>
      <c r="AW146">
        <v>13</v>
      </c>
      <c r="AX146">
        <v>22.875050000000002</v>
      </c>
      <c r="AY146">
        <v>7</v>
      </c>
      <c r="AZ146">
        <v>1.8571</v>
      </c>
      <c r="BA146">
        <v>150.63339999999999</v>
      </c>
      <c r="BB146">
        <v>6080</v>
      </c>
      <c r="BC146">
        <v>80</v>
      </c>
      <c r="BD146">
        <v>90</v>
      </c>
      <c r="BE146">
        <v>148</v>
      </c>
      <c r="BF146">
        <v>57</v>
      </c>
      <c r="BG146">
        <v>100</v>
      </c>
      <c r="BH146">
        <v>100</v>
      </c>
      <c r="BI146">
        <v>5</v>
      </c>
      <c r="BJ146">
        <v>0</v>
      </c>
      <c r="BK146">
        <v>0</v>
      </c>
      <c r="BL146">
        <v>0</v>
      </c>
      <c r="BM146" t="s">
        <v>1080</v>
      </c>
      <c r="BN146" t="s">
        <v>1079</v>
      </c>
      <c r="ET146" s="161">
        <v>0</v>
      </c>
      <c r="EU146" s="161">
        <v>0</v>
      </c>
      <c r="EV146" s="161">
        <v>0</v>
      </c>
      <c r="EW146" s="161">
        <v>0</v>
      </c>
      <c r="EX146" s="161">
        <v>0</v>
      </c>
      <c r="EY146" s="161">
        <v>0</v>
      </c>
      <c r="EZ146" s="161">
        <v>0</v>
      </c>
      <c r="FA146" s="161">
        <v>0</v>
      </c>
      <c r="FB146" s="161">
        <v>0</v>
      </c>
      <c r="FC146" s="161">
        <v>0</v>
      </c>
      <c r="FD146" s="161">
        <v>0</v>
      </c>
      <c r="FE146" s="161">
        <v>0</v>
      </c>
      <c r="HN146" s="161" t="s">
        <v>884</v>
      </c>
      <c r="HO146" s="159">
        <v>42250</v>
      </c>
      <c r="HP146" s="159">
        <v>42460</v>
      </c>
      <c r="HQ146" s="161">
        <v>2</v>
      </c>
      <c r="HR146" s="159">
        <v>42250</v>
      </c>
      <c r="HS146" s="161" t="s">
        <v>872</v>
      </c>
      <c r="HT146" s="161" t="s">
        <v>873</v>
      </c>
      <c r="HU146" s="161">
        <v>54</v>
      </c>
      <c r="HV146" s="161">
        <v>19</v>
      </c>
      <c r="HW146" s="161">
        <v>0</v>
      </c>
      <c r="HX146" s="159">
        <v>42460</v>
      </c>
      <c r="HY146" s="161" t="s">
        <v>874</v>
      </c>
      <c r="HZ146" s="161" t="s">
        <v>882</v>
      </c>
      <c r="IA146" s="161">
        <v>49</v>
      </c>
      <c r="IB146" s="161">
        <v>27</v>
      </c>
      <c r="IC146" s="161">
        <v>0</v>
      </c>
      <c r="JB146" s="161" t="s">
        <v>884</v>
      </c>
      <c r="JC146" s="161">
        <v>5</v>
      </c>
      <c r="JD146" s="161">
        <v>2</v>
      </c>
      <c r="JE146" s="161">
        <v>5</v>
      </c>
      <c r="JF146" s="161">
        <v>5555</v>
      </c>
      <c r="JG146" s="159">
        <v>42500</v>
      </c>
      <c r="JH146" s="161">
        <v>646</v>
      </c>
      <c r="JI146" s="159">
        <v>42244</v>
      </c>
      <c r="JJ146" s="161">
        <v>622</v>
      </c>
      <c r="JK146" s="161">
        <v>12</v>
      </c>
      <c r="JL146" s="159">
        <v>42500</v>
      </c>
      <c r="JM146" s="161">
        <v>646</v>
      </c>
      <c r="JN146" s="161">
        <v>5</v>
      </c>
      <c r="MN146" t="str">
        <f t="shared" si="174"/>
        <v>YesNoNoNoYesNo</v>
      </c>
      <c r="MO146" t="str">
        <f>IF(AND(MN146="NoNoNoNoNoNo",JI146=""),"No Programs",VLOOKUP(MN146,Lookups!$DA$4:$DB$67,2,FALSE))</f>
        <v>READ 180 Only</v>
      </c>
      <c r="MP146">
        <f t="shared" si="175"/>
        <v>1</v>
      </c>
      <c r="MQ146" t="str">
        <f t="shared" si="176"/>
        <v>READ 180 User</v>
      </c>
      <c r="MR146" t="str">
        <f>Directions!$D$3</f>
        <v>Usage</v>
      </c>
      <c r="MS146" t="str">
        <f>VLOOKUP(MQ146,Lookups!$CU$71:$CV$80,2,FALSE)</f>
        <v>READ 180 Record</v>
      </c>
      <c r="MT146">
        <f t="shared" si="177"/>
        <v>1</v>
      </c>
      <c r="MU146">
        <f t="shared" si="178"/>
        <v>0</v>
      </c>
      <c r="MV146">
        <f t="shared" si="179"/>
        <v>0</v>
      </c>
      <c r="MW146">
        <f t="shared" si="180"/>
        <v>0</v>
      </c>
      <c r="MX146">
        <f t="shared" si="181"/>
        <v>36.571428571428569</v>
      </c>
      <c r="MY146" t="str">
        <f t="shared" si="182"/>
        <v>Not Used</v>
      </c>
      <c r="MZ146">
        <f t="shared" si="183"/>
        <v>0</v>
      </c>
      <c r="NA146" t="str">
        <f t="shared" si="184"/>
        <v>Not Available</v>
      </c>
      <c r="NB146" t="str">
        <f t="shared" si="185"/>
        <v>Not Available</v>
      </c>
      <c r="NC146" t="str">
        <f t="shared" si="186"/>
        <v>4 Not Indicated</v>
      </c>
      <c r="ND146" t="str">
        <f t="shared" si="187"/>
        <v>4 Not Indicated</v>
      </c>
      <c r="NE146" t="str">
        <f t="shared" si="188"/>
        <v>4 Not Indicated</v>
      </c>
      <c r="NF146" t="str">
        <f t="shared" si="189"/>
        <v>4 Not Indicated</v>
      </c>
      <c r="NG146" t="str">
        <f t="shared" si="190"/>
        <v>4 Not Indicated</v>
      </c>
      <c r="NH146" s="159">
        <f t="shared" si="191"/>
        <v>42500</v>
      </c>
      <c r="NI146">
        <f t="shared" si="192"/>
        <v>646</v>
      </c>
      <c r="NJ146" s="159">
        <f t="shared" si="193"/>
        <v>42500</v>
      </c>
      <c r="NK146">
        <f t="shared" si="194"/>
        <v>646</v>
      </c>
      <c r="NL146">
        <f t="shared" si="195"/>
        <v>36.571428571428569</v>
      </c>
      <c r="NM146">
        <f t="shared" si="196"/>
        <v>1</v>
      </c>
      <c r="NN146">
        <f>IF(OR(E146="PK",E146="K",JJ146=""),"Null",INDEX(Lookups!$EZ$4:$FW$18,MATCH($JJ146,Lookups!$EY$4:$EY$18,1),MATCH($E146,Lookups!$EZ$3:$FW$3,0)))</f>
        <v>85</v>
      </c>
      <c r="NO146">
        <f>IF(OR(E146="PK",E146="K",JJ146=""),"Null",INDEX(Lookups!$EZ$4:$FW$18,MATCH($JJ146,Lookups!$EY$4:$EY$18,1),MATCH($E146,Lookups!$EZ$3:$FW$3,0) + 1))</f>
        <v>130</v>
      </c>
      <c r="NP146">
        <f t="shared" si="197"/>
        <v>170</v>
      </c>
      <c r="NQ146" t="str">
        <f t="shared" si="198"/>
        <v>No PI Needed</v>
      </c>
      <c r="NR146" t="str">
        <f t="shared" si="199"/>
        <v>No PI Needed</v>
      </c>
      <c r="NS146" t="str">
        <f t="shared" si="200"/>
        <v>600L to 799L</v>
      </c>
      <c r="NT146" t="str">
        <f t="shared" si="201"/>
        <v>600L to 799L</v>
      </c>
      <c r="NU146" t="str">
        <f t="shared" si="202"/>
        <v>600L to 799L</v>
      </c>
      <c r="NV146" s="183" t="str">
        <f t="array" ref="NV146">IF($NL146="No RI Tests","No RI Tests",VLOOKUP(IF(AND(E146="K",JJ146&lt;280),3,IF(AND(E146="K",JJ146&gt;=280),4,MAX(IF(E146=Lookups!$DF$6:$DF$99,IF(JJ146&gt;=Lookups!$DG$6:$DG$99,Lookups!$DH$6:$DH$99))))),Lookups!$DE$104:$DG$108,2,FALSE))</f>
        <v>2 Basic</v>
      </c>
      <c r="NW146" s="161" t="str">
        <f t="array" ref="NW146">IF($NL146="No RI Tests","No RI Tests",VLOOKUP(IF(AND(E146="K",JH146&lt;280),3,IF(AND(E146="K",JH146&gt;=280),4,MAX(IF(E146=Lookups!$DF$6:$DF$99,IF(NI146&gt;=Lookups!$DG$6:$DG$99,Lookups!$DH$6:$DH$99))))),Lookups!$DE$104:$DG$108,2,FALSE))</f>
        <v>2 Basic</v>
      </c>
      <c r="NX146" s="161" t="str">
        <f t="array" ref="NX146">IF($NL146="No RI Tests","No RI Tests",VLOOKUP(IF(AND(E146="K",NK146&lt;280),3,IF(AND(E146="K",NK146&gt;=280),4,MAX(IF(E146=Lookups!$DF$6:$DF$99,IF(NK146&gt;=Lookups!$DG$6:$DG$99,Lookups!$DH$6:$DH$99))))),Lookups!$DE$104:$DG$108,2,FALSE))</f>
        <v>2 Basic</v>
      </c>
      <c r="NY146">
        <f t="shared" si="203"/>
        <v>1</v>
      </c>
      <c r="NZ146">
        <f t="shared" si="204"/>
        <v>0</v>
      </c>
      <c r="OA146" t="str">
        <f t="shared" si="205"/>
        <v>Maintained Performance Level</v>
      </c>
      <c r="OB146" s="161" t="str">
        <f t="array" ref="OB146">IF($NL146="No RI Tests","No RI Tests",IF(E146="K","N/A",VLOOKUP(MAX(IF(E146=Lookups!$DF$6:$DF$99,IF(JJ146&gt;=Lookups!$DG$6:$DG$99,Lookups!$DI$6:$DI$99))),Lookups!$DE$104:$DG$108,3,FALSE)))</f>
        <v>1 Limited</v>
      </c>
      <c r="OC146" s="161" t="str">
        <f t="array" ref="OC146">IF($NL146="No RI Tests","No RI Tests",IF(E146="K","N/A",VLOOKUP(MAX(IF(E146=Lookups!$DF$6:$DF$99,IF(NI146&gt;=Lookups!$DG$6:$DG$99,Lookups!$DI$6:$DI$99))),Lookups!$DE$104:$DG$108,3,FALSE)))</f>
        <v>1 Limited</v>
      </c>
      <c r="OD146" s="161" t="str">
        <f t="array" ref="OD146">IF($NL146="No RI Tests","No RI Tests",IF(E146="K","N/A",VLOOKUP(MAX(IF(E146=Lookups!$DF$6:$DF$99,IF(NK146&gt;=Lookups!$DG$6:$DG$99,Lookups!$DI$6:$DI$99))),Lookups!$DE$104:$DG$108,3,FALSE)))</f>
        <v>1 Limited</v>
      </c>
      <c r="OE146">
        <f t="shared" si="206"/>
        <v>1</v>
      </c>
      <c r="OF146">
        <f t="shared" si="207"/>
        <v>0</v>
      </c>
      <c r="OG146" t="str">
        <f t="shared" si="208"/>
        <v>Maintained Performance Level</v>
      </c>
      <c r="OH146">
        <f t="shared" si="209"/>
        <v>24</v>
      </c>
      <c r="OI146">
        <f t="shared" si="210"/>
        <v>1</v>
      </c>
      <c r="OJ146">
        <f t="shared" si="211"/>
        <v>0</v>
      </c>
      <c r="OK146">
        <f t="shared" si="212"/>
        <v>0</v>
      </c>
      <c r="OL146">
        <f t="shared" si="213"/>
        <v>0.22325581395348837</v>
      </c>
      <c r="OM146" t="str">
        <f t="shared" si="214"/>
        <v>Fall Administration</v>
      </c>
      <c r="ON146" t="str">
        <f t="shared" si="215"/>
        <v>Fall Administration</v>
      </c>
      <c r="OO146" t="str">
        <f t="shared" si="216"/>
        <v>Fall Administration RI</v>
      </c>
      <c r="OP146" t="str">
        <f ca="1">IF(AND(HR146&lt;&gt;"",JJ146&lt;600),IF(HT146="Advancing","Tier 2","Tier 3"),IF(JI146="","Null",IF(OR(E146="K",E146&lt;3),"FRA Recommended",IF(JJ146&gt;=IF(E146&lt;6,400,600),IF(JJ146&lt;VLOOKUP(E146,Lookups!$AP$3:$AR$16,3,FALSE),"Tier 2","Core"),IF(JJ146&lt;400,IF(RAND()&lt;0.81,"Tier 3","Tier 2"),IF(RAND()&lt;0.51,"Tier 3","Tier 2"))))))</f>
        <v>Tier 2</v>
      </c>
      <c r="OQ146" t="str">
        <f t="shared" si="217"/>
        <v>Average Reading Invt. Under 15 Minutes Long</v>
      </c>
      <c r="OR146">
        <f t="shared" si="218"/>
        <v>0</v>
      </c>
      <c r="OS146">
        <f t="shared" si="219"/>
        <v>0</v>
      </c>
      <c r="OT146">
        <f t="shared" si="220"/>
        <v>24</v>
      </c>
      <c r="OU146" s="159">
        <f t="shared" si="221"/>
        <v>42460</v>
      </c>
      <c r="OV146" t="str">
        <f t="shared" si="222"/>
        <v>Form 2</v>
      </c>
      <c r="OW146" t="str">
        <f t="shared" si="223"/>
        <v>Advancing</v>
      </c>
      <c r="OX146">
        <f t="shared" si="224"/>
        <v>49</v>
      </c>
      <c r="OY146">
        <f t="shared" si="225"/>
        <v>27</v>
      </c>
      <c r="OZ146">
        <f t="shared" si="226"/>
        <v>0</v>
      </c>
      <c r="PA146" s="159">
        <f t="shared" si="227"/>
        <v>42460</v>
      </c>
      <c r="PB146" t="str">
        <f t="shared" si="228"/>
        <v>Form 2</v>
      </c>
      <c r="PC146" t="str">
        <f t="shared" si="229"/>
        <v>Advancing</v>
      </c>
      <c r="PD146">
        <f t="shared" si="230"/>
        <v>49</v>
      </c>
      <c r="PE146">
        <f t="shared" si="231"/>
        <v>27</v>
      </c>
      <c r="PF146">
        <f t="shared" si="232"/>
        <v>0</v>
      </c>
      <c r="PG146">
        <f t="shared" si="233"/>
        <v>30</v>
      </c>
      <c r="PH146">
        <f t="shared" si="234"/>
        <v>1</v>
      </c>
      <c r="PI146">
        <f t="shared" si="235"/>
        <v>0</v>
      </c>
      <c r="PJ146">
        <f t="shared" si="236"/>
        <v>54</v>
      </c>
      <c r="PK146">
        <f>IF(HR146="","Null",IF(E146&lt;3,"Null",IF(HU146=0,0,IF(HS146="Form 1",VLOOKUP(HU146,Lookups!$BE$3:$BP$63,E146,FALSE),IF(HS146="Form 2",VLOOKUP(HU146,Lookups!$BE$67:$BP$127,E146,FALSE),VLOOKUP(HU146,Lookups!$BE$130:$BP$190,E146,FALSE))))))</f>
        <v>89</v>
      </c>
      <c r="PL146">
        <f t="shared" si="237"/>
        <v>49</v>
      </c>
      <c r="PM146">
        <f>IF($PH146=0,"Null",IF(E146&lt;3,"Null",IF(OX146=0,0,IF(OV146="Form 1",VLOOKUP(OX146,Lookups!$BE$3:$BP$63,E146,FALSE),IF(OV146="Form 2",VLOOKUP(OX146,Lookups!$BE$67:$BP$127,E146,FALSE),VLOOKUP(OX146,Lookups!$BE$130:$BP$190,E146,FALSE))))))</f>
        <v>31</v>
      </c>
      <c r="PN146">
        <f t="shared" si="238"/>
        <v>-5</v>
      </c>
      <c r="PO146">
        <f t="shared" si="239"/>
        <v>0</v>
      </c>
      <c r="PP146">
        <f t="shared" si="240"/>
        <v>19</v>
      </c>
      <c r="PQ146">
        <f>IF(HR146="","Null",IF(E146&lt;3,"Null",IF(HV146=0,0,IF(HS146="Form 1",VLOOKUP(HV146,Lookups!$BR$3:$CC$63,E146,FALSE),IF(HS146="Form 2",VLOOKUP(HV146,Lookups!$BR$67:$CC$127,E146,FALSE),VLOOKUP(HV146,Lookups!$BR$130:$CC$190,E146,FALSE))))))</f>
        <v>42</v>
      </c>
      <c r="PR146">
        <f t="shared" si="241"/>
        <v>27</v>
      </c>
      <c r="PS146">
        <f>IF(HR146="","Null",IF(E146&lt;3,"Null",IF(OY146=0,0,IF(OW146="Form 1",VLOOKUP(OY146,Lookups!$BR$3:$CC$63,E146,FALSE),IF(OW146="Form 2",VLOOKUP(OY146,Lookups!$BR$67:$CC$127,E146,FALSE),VLOOKUP(OY146,Lookups!$BR$130:$CC$190,E146,FALSE))))))</f>
        <v>62</v>
      </c>
      <c r="PT146">
        <f t="shared" si="242"/>
        <v>8</v>
      </c>
      <c r="PU146">
        <f t="shared" si="243"/>
        <v>1</v>
      </c>
      <c r="PV146">
        <f t="shared" si="244"/>
        <v>1</v>
      </c>
      <c r="PW146" t="str">
        <f t="shared" si="245"/>
        <v>Fall to Winter PI Administration</v>
      </c>
      <c r="PX146">
        <f t="shared" si="246"/>
        <v>1</v>
      </c>
      <c r="PY146">
        <f t="shared" si="247"/>
        <v>0</v>
      </c>
      <c r="PZ146" t="str">
        <f t="shared" si="248"/>
        <v>Null</v>
      </c>
      <c r="QA146" t="str">
        <f t="shared" si="249"/>
        <v>Null</v>
      </c>
      <c r="QB146" t="str">
        <f t="shared" si="250"/>
        <v>Null</v>
      </c>
      <c r="QC146" t="str">
        <f>IF($MS146="System 44 Record",IF(BQ146&lt;MEDIAN(Directions!$F$3,Directions!$F$6),"Mid-Year Exited Student","Full Year Participant")&amp;IF(BP146&lt;Directions!$F$3,", Started Prior Year",", Started This Year"),"Null")</f>
        <v>Null</v>
      </c>
      <c r="QD146" t="str">
        <f t="shared" si="251"/>
        <v>Null</v>
      </c>
      <c r="QE146">
        <f t="shared" si="252"/>
        <v>1</v>
      </c>
      <c r="QF146">
        <f t="shared" si="253"/>
        <v>1</v>
      </c>
      <c r="QG146">
        <f t="shared" si="254"/>
        <v>0</v>
      </c>
      <c r="QH146">
        <f t="shared" si="255"/>
        <v>0</v>
      </c>
      <c r="QI146">
        <f t="shared" si="256"/>
        <v>0</v>
      </c>
      <c r="QJ146" t="str">
        <f t="shared" si="257"/>
        <v>Used READ 180 and RC!</v>
      </c>
      <c r="QK146" t="str">
        <f t="shared" si="258"/>
        <v>Under 20 Sessions</v>
      </c>
      <c r="QL146" t="str">
        <f t="shared" si="259"/>
        <v>Under 5 Segments</v>
      </c>
      <c r="QM146" t="str">
        <f>IF($MS146="READ 180 Record",IF(AQ146="","Null",VLOOKUP(JJ146,Lookups!$DX$3:$EB$2054,AN146+1,FALSE)),"Null")</f>
        <v>Level Matches Lexile Score</v>
      </c>
      <c r="QN146" t="str">
        <f t="shared" si="260"/>
        <v>Null</v>
      </c>
    </row>
    <row r="147" spans="1:456" x14ac:dyDescent="0.25">
      <c r="A147" s="161" t="s">
        <v>1447</v>
      </c>
      <c r="B147" s="161" t="s">
        <v>1447</v>
      </c>
      <c r="C147" s="161" t="s">
        <v>1447</v>
      </c>
      <c r="D147" s="161" t="s">
        <v>1447</v>
      </c>
      <c r="E147" s="161">
        <v>4</v>
      </c>
      <c r="F147" s="161" t="s">
        <v>1447</v>
      </c>
      <c r="G147" s="161" t="s">
        <v>875</v>
      </c>
      <c r="H147" s="161" t="s">
        <v>876</v>
      </c>
      <c r="I147" s="161">
        <v>359</v>
      </c>
      <c r="J147" s="159">
        <v>42500</v>
      </c>
      <c r="K147" s="161">
        <v>0</v>
      </c>
      <c r="L147" s="161">
        <v>0</v>
      </c>
      <c r="M147" s="161">
        <v>0</v>
      </c>
      <c r="N147" s="161">
        <v>0</v>
      </c>
      <c r="O147" s="161">
        <v>0</v>
      </c>
      <c r="P147" s="161">
        <v>0</v>
      </c>
      <c r="Q147" s="161">
        <v>0</v>
      </c>
      <c r="R147" s="161">
        <v>0</v>
      </c>
      <c r="S147" s="161">
        <v>0</v>
      </c>
      <c r="T147" s="161">
        <v>0</v>
      </c>
      <c r="U147" s="161">
        <v>0</v>
      </c>
      <c r="V147" s="161">
        <v>0</v>
      </c>
      <c r="W147" s="161">
        <v>0</v>
      </c>
      <c r="X147" s="161">
        <v>0</v>
      </c>
      <c r="AB147" s="161" t="s">
        <v>242</v>
      </c>
      <c r="AC147" s="161" t="s">
        <v>242</v>
      </c>
      <c r="AD147" s="161" t="s">
        <v>242</v>
      </c>
      <c r="AE147" s="161" t="s">
        <v>242</v>
      </c>
      <c r="AF147" s="161" t="s">
        <v>241</v>
      </c>
      <c r="AG147" s="161" t="s">
        <v>241</v>
      </c>
      <c r="AH147" s="161" t="s">
        <v>242</v>
      </c>
      <c r="AI147" s="161">
        <v>20150801</v>
      </c>
      <c r="AJ147" s="161">
        <v>20160525</v>
      </c>
      <c r="AK147" s="161" t="s">
        <v>869</v>
      </c>
      <c r="AL147" t="s">
        <v>1078</v>
      </c>
      <c r="BN147" t="s">
        <v>1076</v>
      </c>
      <c r="BO147" t="s">
        <v>876</v>
      </c>
      <c r="BP147" s="159">
        <v>42269</v>
      </c>
      <c r="BQ147" s="159">
        <v>42486</v>
      </c>
      <c r="BR147" t="s">
        <v>877</v>
      </c>
      <c r="BS147">
        <v>359</v>
      </c>
      <c r="BT147" s="159">
        <v>42486</v>
      </c>
      <c r="BU147">
        <v>3</v>
      </c>
      <c r="BV147">
        <v>1</v>
      </c>
      <c r="BW147">
        <v>16</v>
      </c>
      <c r="BX147">
        <v>34</v>
      </c>
      <c r="BY147">
        <v>460</v>
      </c>
      <c r="BZ147">
        <v>480</v>
      </c>
      <c r="CA147">
        <v>0</v>
      </c>
      <c r="CB147">
        <v>14</v>
      </c>
      <c r="CC147">
        <v>29</v>
      </c>
      <c r="CD147">
        <v>90</v>
      </c>
      <c r="CE147">
        <v>95</v>
      </c>
      <c r="CF147">
        <v>100</v>
      </c>
      <c r="CG147">
        <v>93</v>
      </c>
      <c r="CH147">
        <v>87</v>
      </c>
      <c r="CI147">
        <v>3488</v>
      </c>
      <c r="CJ147">
        <v>1.7367999999999999</v>
      </c>
      <c r="CK147">
        <v>2</v>
      </c>
      <c r="CL147">
        <v>8</v>
      </c>
      <c r="ET147" s="161">
        <v>0</v>
      </c>
      <c r="EU147" s="161">
        <v>0</v>
      </c>
      <c r="EV147" s="161">
        <v>0</v>
      </c>
      <c r="EW147" s="161">
        <v>0</v>
      </c>
      <c r="EX147" s="161">
        <v>0</v>
      </c>
      <c r="EY147" s="161">
        <v>0</v>
      </c>
      <c r="EZ147" s="161">
        <v>0</v>
      </c>
      <c r="FA147" s="161">
        <v>0</v>
      </c>
      <c r="FB147" s="161">
        <v>0</v>
      </c>
      <c r="FC147" s="161">
        <v>0</v>
      </c>
      <c r="FD147" s="161">
        <v>0</v>
      </c>
      <c r="FE147" s="161">
        <v>0</v>
      </c>
      <c r="HN147" s="161" t="s">
        <v>876</v>
      </c>
      <c r="HO147" s="159">
        <v>42244</v>
      </c>
      <c r="HP147" s="159">
        <v>42500</v>
      </c>
      <c r="HQ147" s="161">
        <v>3</v>
      </c>
      <c r="HR147" s="159">
        <v>42244</v>
      </c>
      <c r="HS147" s="161" t="s">
        <v>872</v>
      </c>
      <c r="HT147" s="161" t="s">
        <v>878</v>
      </c>
      <c r="HU147" s="161">
        <v>40</v>
      </c>
      <c r="HV147" s="161">
        <v>8</v>
      </c>
      <c r="HW147" s="161">
        <v>0</v>
      </c>
      <c r="HX147" s="159">
        <v>42342</v>
      </c>
      <c r="HY147" s="161" t="s">
        <v>874</v>
      </c>
      <c r="HZ147" s="161" t="s">
        <v>873</v>
      </c>
      <c r="IA147" s="161">
        <v>45</v>
      </c>
      <c r="IB147" s="161">
        <v>13</v>
      </c>
      <c r="IC147" s="161">
        <v>0</v>
      </c>
      <c r="ID147" s="159">
        <v>42500</v>
      </c>
      <c r="IE147" s="161" t="s">
        <v>879</v>
      </c>
      <c r="IF147" s="161" t="s">
        <v>878</v>
      </c>
      <c r="IG147" s="161">
        <v>49</v>
      </c>
      <c r="IH147" s="161">
        <v>8</v>
      </c>
      <c r="II147" s="161">
        <v>0</v>
      </c>
      <c r="JB147" s="161" t="s">
        <v>876</v>
      </c>
      <c r="JC147" s="161">
        <v>6</v>
      </c>
      <c r="JD147" s="161">
        <v>4</v>
      </c>
      <c r="JE147" s="161">
        <v>4</v>
      </c>
      <c r="JF147" s="161">
        <v>2264</v>
      </c>
      <c r="JG147" s="159">
        <v>42500</v>
      </c>
      <c r="JH147" s="161">
        <v>359</v>
      </c>
      <c r="JI147" s="159">
        <v>42242</v>
      </c>
      <c r="JJ147" s="161">
        <v>270</v>
      </c>
      <c r="JK147" s="161">
        <v>7</v>
      </c>
      <c r="JL147" s="159">
        <v>42340</v>
      </c>
      <c r="JM147" s="161">
        <v>413</v>
      </c>
      <c r="JN147" s="161">
        <v>14</v>
      </c>
      <c r="JO147" s="159">
        <v>42500</v>
      </c>
      <c r="JP147" s="161">
        <v>359</v>
      </c>
      <c r="JQ147" s="161">
        <v>9</v>
      </c>
      <c r="MN147" t="str">
        <f t="shared" si="174"/>
        <v>NoNoNoYesYesNo</v>
      </c>
      <c r="MO147" t="str">
        <f>IF(AND(MN147="NoNoNoNoNoNo",JI147=""),"No Programs",VLOOKUP(MN147,Lookups!$DA$4:$DB$67,2,FALSE))</f>
        <v>System 44 Only</v>
      </c>
      <c r="MP147">
        <f t="shared" si="175"/>
        <v>0</v>
      </c>
      <c r="MQ147" t="str">
        <f t="shared" si="176"/>
        <v>System 44 User</v>
      </c>
      <c r="MR147" t="str">
        <f>Directions!$D$3</f>
        <v>Usage</v>
      </c>
      <c r="MS147" t="str">
        <f>VLOOKUP(MQ147,Lookups!$CU$71:$CV$80,2,FALSE)</f>
        <v>System 44 Record</v>
      </c>
      <c r="MT147">
        <f t="shared" si="177"/>
        <v>1</v>
      </c>
      <c r="MU147">
        <f t="shared" si="178"/>
        <v>1</v>
      </c>
      <c r="MV147">
        <f t="shared" si="179"/>
        <v>1</v>
      </c>
      <c r="MW147">
        <f t="shared" si="180"/>
        <v>1</v>
      </c>
      <c r="MX147">
        <f t="shared" si="181"/>
        <v>36.571428571428569</v>
      </c>
      <c r="MY147" t="str">
        <f t="shared" si="182"/>
        <v>Not Used</v>
      </c>
      <c r="MZ147">
        <f t="shared" si="183"/>
        <v>0</v>
      </c>
      <c r="NA147" t="str">
        <f t="shared" si="184"/>
        <v>Not Available</v>
      </c>
      <c r="NB147" t="str">
        <f t="shared" si="185"/>
        <v>Not Available</v>
      </c>
      <c r="NC147" t="str">
        <f t="shared" si="186"/>
        <v>4 Not Indicated</v>
      </c>
      <c r="ND147" t="str">
        <f t="shared" si="187"/>
        <v>4 Not Indicated</v>
      </c>
      <c r="NE147" t="str">
        <f t="shared" si="188"/>
        <v>4 Not Indicated</v>
      </c>
      <c r="NF147" t="str">
        <f t="shared" si="189"/>
        <v>4 Not Indicated</v>
      </c>
      <c r="NG147" t="str">
        <f t="shared" si="190"/>
        <v>4 Not Indicated</v>
      </c>
      <c r="NH147" s="159">
        <f t="shared" si="191"/>
        <v>42500</v>
      </c>
      <c r="NI147">
        <f t="shared" si="192"/>
        <v>359</v>
      </c>
      <c r="NJ147" s="159">
        <f t="shared" si="193"/>
        <v>42340</v>
      </c>
      <c r="NK147">
        <f t="shared" si="194"/>
        <v>413</v>
      </c>
      <c r="NL147">
        <f t="shared" si="195"/>
        <v>36.857142857142854</v>
      </c>
      <c r="NM147">
        <f t="shared" si="196"/>
        <v>1</v>
      </c>
      <c r="NN147">
        <f>IF(OR(E147="PK",E147="K",JJ147=""),"Null",INDEX(Lookups!$EZ$4:$FW$18,MATCH($JJ147,Lookups!$EY$4:$EY$18,1),MATCH($E147,Lookups!$EZ$3:$FW$3,0)))</f>
        <v>200</v>
      </c>
      <c r="NO147">
        <f>IF(OR(E147="PK",E147="K",JJ147=""),"Null",INDEX(Lookups!$EZ$4:$FW$18,MATCH($JJ147,Lookups!$EY$4:$EY$18,1),MATCH($E147,Lookups!$EZ$3:$FW$3,0) + 1))</f>
        <v>260</v>
      </c>
      <c r="NP147">
        <f t="shared" si="197"/>
        <v>400</v>
      </c>
      <c r="NQ147" t="str">
        <f t="shared" si="198"/>
        <v>PI is Recommended</v>
      </c>
      <c r="NR147" t="str">
        <f t="shared" si="199"/>
        <v>No PI Needed</v>
      </c>
      <c r="NS147" t="str">
        <f t="shared" si="200"/>
        <v>200L to 399L</v>
      </c>
      <c r="NT147" t="str">
        <f t="shared" si="201"/>
        <v>200L to 399L</v>
      </c>
      <c r="NU147" t="str">
        <f t="shared" si="202"/>
        <v>400L to 599L</v>
      </c>
      <c r="NV147" s="183" t="str">
        <f t="array" ref="NV147">IF($NL147="No RI Tests","No RI Tests",VLOOKUP(IF(AND(E147="K",JJ147&lt;280),3,IF(AND(E147="K",JJ147&gt;=280),4,MAX(IF(E147=Lookups!$DF$6:$DF$99,IF(JJ147&gt;=Lookups!$DG$6:$DG$99,Lookups!$DH$6:$DH$99))))),Lookups!$DE$104:$DG$108,2,FALSE))</f>
        <v>1 Below Basic</v>
      </c>
      <c r="NW147" s="161" t="str">
        <f t="array" ref="NW147">IF($NL147="No RI Tests","No RI Tests",VLOOKUP(IF(AND(E147="K",JH147&lt;280),3,IF(AND(E147="K",JH147&gt;=280),4,MAX(IF(E147=Lookups!$DF$6:$DF$99,IF(NI147&gt;=Lookups!$DG$6:$DG$99,Lookups!$DH$6:$DH$99))))),Lookups!$DE$104:$DG$108,2,FALSE))</f>
        <v>1 Below Basic</v>
      </c>
      <c r="NX147" s="161" t="str">
        <f t="array" ref="NX147">IF($NL147="No RI Tests","No RI Tests",VLOOKUP(IF(AND(E147="K",NK147&lt;280),3,IF(AND(E147="K",NK147&gt;=280),4,MAX(IF(E147=Lookups!$DF$6:$DF$99,IF(NK147&gt;=Lookups!$DG$6:$DG$99,Lookups!$DH$6:$DH$99))))),Lookups!$DE$104:$DG$108,2,FALSE))</f>
        <v>1 Below Basic</v>
      </c>
      <c r="NY147">
        <f t="shared" si="203"/>
        <v>1</v>
      </c>
      <c r="NZ147">
        <f t="shared" si="204"/>
        <v>0</v>
      </c>
      <c r="OA147" t="str">
        <f t="shared" si="205"/>
        <v>Maintained Performance Level</v>
      </c>
      <c r="OB147" s="161" t="str">
        <f t="array" ref="OB147">IF($NL147="No RI Tests","No RI Tests",IF(E147="K","N/A",VLOOKUP(MAX(IF(E147=Lookups!$DF$6:$DF$99,IF(JJ147&gt;=Lookups!$DG$6:$DG$99,Lookups!$DI$6:$DI$99))),Lookups!$DE$104:$DG$108,3,FALSE)))</f>
        <v>1 Limited</v>
      </c>
      <c r="OC147" s="161" t="str">
        <f t="array" ref="OC147">IF($NL147="No RI Tests","No RI Tests",IF(E147="K","N/A",VLOOKUP(MAX(IF(E147=Lookups!$DF$6:$DF$99,IF(NI147&gt;=Lookups!$DG$6:$DG$99,Lookups!$DI$6:$DI$99))),Lookups!$DE$104:$DG$108,3,FALSE)))</f>
        <v>1 Limited</v>
      </c>
      <c r="OD147" s="161" t="str">
        <f t="array" ref="OD147">IF($NL147="No RI Tests","No RI Tests",IF(E147="K","N/A",VLOOKUP(MAX(IF(E147=Lookups!$DF$6:$DF$99,IF(NK147&gt;=Lookups!$DG$6:$DG$99,Lookups!$DI$6:$DI$99))),Lookups!$DE$104:$DG$108,3,FALSE)))</f>
        <v>1 Limited</v>
      </c>
      <c r="OE147">
        <f t="shared" si="206"/>
        <v>1</v>
      </c>
      <c r="OF147">
        <f t="shared" si="207"/>
        <v>0</v>
      </c>
      <c r="OG147" t="str">
        <f t="shared" si="208"/>
        <v>Maintained Performance Level</v>
      </c>
      <c r="OH147">
        <f t="shared" si="209"/>
        <v>89</v>
      </c>
      <c r="OI147">
        <f t="shared" si="210"/>
        <v>1</v>
      </c>
      <c r="OJ147">
        <f t="shared" si="211"/>
        <v>0</v>
      </c>
      <c r="OK147">
        <f t="shared" si="212"/>
        <v>0</v>
      </c>
      <c r="OL147">
        <f t="shared" si="213"/>
        <v>0.38695652173913042</v>
      </c>
      <c r="OM147" t="str">
        <f t="shared" si="214"/>
        <v>Fall Administration</v>
      </c>
      <c r="ON147" t="str">
        <f t="shared" si="215"/>
        <v>Winter Administration</v>
      </c>
      <c r="OO147" t="str">
        <f t="shared" si="216"/>
        <v>Fall to Winter RI</v>
      </c>
      <c r="OP147" t="str">
        <f ca="1">IF(AND(HR147&lt;&gt;"",JJ147&lt;600),IF(HT147="Advancing","Tier 2","Tier 3"),IF(JI147="","Null",IF(OR(E147="K",E147&lt;3),"FRA Recommended",IF(JJ147&gt;=IF(E147&lt;6,400,600),IF(JJ147&lt;VLOOKUP(E147,Lookups!$AP$3:$AR$16,3,FALSE),"Tier 2","Core"),IF(JJ147&lt;400,IF(RAND()&lt;0.81,"Tier 3","Tier 2"),IF(RAND()&lt;0.51,"Tier 3","Tier 2"))))))</f>
        <v>Tier 3</v>
      </c>
      <c r="OQ147" t="str">
        <f t="shared" si="217"/>
        <v>Average Reading Invt. Under 15 Minutes Long</v>
      </c>
      <c r="OR147">
        <f t="shared" si="218"/>
        <v>0</v>
      </c>
      <c r="OS147" t="str">
        <f t="shared" si="219"/>
        <v>Null</v>
      </c>
      <c r="OT147">
        <f t="shared" si="220"/>
        <v>143</v>
      </c>
      <c r="OU147" s="159">
        <f t="shared" si="221"/>
        <v>42500</v>
      </c>
      <c r="OV147" t="str">
        <f t="shared" si="222"/>
        <v>Form 3</v>
      </c>
      <c r="OW147" t="str">
        <f t="shared" si="223"/>
        <v>Beginning</v>
      </c>
      <c r="OX147">
        <f t="shared" si="224"/>
        <v>49</v>
      </c>
      <c r="OY147">
        <f t="shared" si="225"/>
        <v>8</v>
      </c>
      <c r="OZ147">
        <f t="shared" si="226"/>
        <v>0</v>
      </c>
      <c r="PA147" s="159">
        <f t="shared" si="227"/>
        <v>42342</v>
      </c>
      <c r="PB147" t="str">
        <f t="shared" si="228"/>
        <v>Form 2</v>
      </c>
      <c r="PC147" t="str">
        <f t="shared" si="229"/>
        <v>Developing</v>
      </c>
      <c r="PD147">
        <f t="shared" si="230"/>
        <v>45</v>
      </c>
      <c r="PE147">
        <f t="shared" si="231"/>
        <v>13</v>
      </c>
      <c r="PF147">
        <f t="shared" si="232"/>
        <v>0</v>
      </c>
      <c r="PG147">
        <f t="shared" si="233"/>
        <v>36.571428571428569</v>
      </c>
      <c r="PH147">
        <f t="shared" si="234"/>
        <v>1</v>
      </c>
      <c r="PI147">
        <f t="shared" si="235"/>
        <v>1</v>
      </c>
      <c r="PJ147">
        <f t="shared" si="236"/>
        <v>40</v>
      </c>
      <c r="PK147">
        <f>IF(HR147="","Null",IF(E147&lt;3,"Null",IF(HU147=0,0,IF(HS147="Form 1",VLOOKUP(HU147,Lookups!$BE$3:$BP$63,E147,FALSE),IF(HS147="Form 2",VLOOKUP(HU147,Lookups!$BE$67:$BP$127,E147,FALSE),VLOOKUP(HU147,Lookups!$BE$130:$BP$190,E147,FALSE))))))</f>
        <v>16</v>
      </c>
      <c r="PL147">
        <f t="shared" si="237"/>
        <v>49</v>
      </c>
      <c r="PM147">
        <f>IF($PH147=0,"Null",IF(E147&lt;3,"Null",IF(OX147=0,0,IF(OV147="Form 1",VLOOKUP(OX147,Lookups!$BE$3:$BP$63,E147,FALSE),IF(OV147="Form 2",VLOOKUP(OX147,Lookups!$BE$67:$BP$127,E147,FALSE),VLOOKUP(OX147,Lookups!$BE$130:$BP$190,E147,FALSE))))))</f>
        <v>38</v>
      </c>
      <c r="PN147">
        <f t="shared" si="238"/>
        <v>9</v>
      </c>
      <c r="PO147">
        <f t="shared" si="239"/>
        <v>1</v>
      </c>
      <c r="PP147">
        <f t="shared" si="240"/>
        <v>8</v>
      </c>
      <c r="PQ147">
        <f>IF(HR147="","Null",IF(E147&lt;3,"Null",IF(HV147=0,0,IF(HS147="Form 1",VLOOKUP(HV147,Lookups!$BR$3:$CC$63,E147,FALSE),IF(HS147="Form 2",VLOOKUP(HV147,Lookups!$BR$67:$CC$127,E147,FALSE),VLOOKUP(HV147,Lookups!$BR$130:$CC$190,E147,FALSE))))))</f>
        <v>14</v>
      </c>
      <c r="PR147">
        <f t="shared" si="241"/>
        <v>8</v>
      </c>
      <c r="PS147">
        <f>IF(HR147="","Null",IF(E147&lt;3,"Null",IF(OY147=0,0,IF(OW147="Form 1",VLOOKUP(OY147,Lookups!$BR$3:$CC$63,E147,FALSE),IF(OW147="Form 2",VLOOKUP(OY147,Lookups!$BR$67:$CC$127,E147,FALSE),VLOOKUP(OY147,Lookups!$BR$130:$CC$190,E147,FALSE))))))</f>
        <v>13</v>
      </c>
      <c r="PT147">
        <f t="shared" si="242"/>
        <v>0</v>
      </c>
      <c r="PU147">
        <f t="shared" si="243"/>
        <v>0</v>
      </c>
      <c r="PV147">
        <f t="shared" si="244"/>
        <v>0</v>
      </c>
      <c r="PW147" t="str">
        <f t="shared" si="245"/>
        <v>Fall to Spring PI Administration</v>
      </c>
      <c r="PX147">
        <f t="shared" si="246"/>
        <v>0</v>
      </c>
      <c r="PY147">
        <f t="shared" si="247"/>
        <v>1</v>
      </c>
      <c r="PZ147" t="str">
        <f t="shared" si="248"/>
        <v>20 to 39 Sessions</v>
      </c>
      <c r="QA147" t="str">
        <f t="shared" si="249"/>
        <v>Series 1</v>
      </c>
      <c r="QB147" t="str">
        <f t="shared" si="250"/>
        <v>In Series 1 to 4</v>
      </c>
      <c r="QC147" t="str">
        <f>IF($MS147="System 44 Record",IF(BQ147&lt;MEDIAN(Directions!$F$3,Directions!$F$6),"Mid-Year Exited Student","Full Year Participant")&amp;IF(BP147&lt;Directions!$F$3,", Started Prior Year",", Started This Year"),"Null")</f>
        <v>Full Year Participant, Started This Year</v>
      </c>
      <c r="QD147">
        <f t="shared" si="251"/>
        <v>0</v>
      </c>
      <c r="QE147">
        <f t="shared" si="252"/>
        <v>0</v>
      </c>
      <c r="QF147">
        <f t="shared" si="253"/>
        <v>1</v>
      </c>
      <c r="QG147">
        <f t="shared" si="254"/>
        <v>0</v>
      </c>
      <c r="QH147">
        <f t="shared" si="255"/>
        <v>0</v>
      </c>
      <c r="QI147">
        <f t="shared" si="256"/>
        <v>0</v>
      </c>
      <c r="QJ147" t="str">
        <f t="shared" si="257"/>
        <v>RC! Only</v>
      </c>
      <c r="QK147" t="str">
        <f t="shared" si="258"/>
        <v>Null</v>
      </c>
      <c r="QL147" t="str">
        <f t="shared" si="259"/>
        <v>Null</v>
      </c>
      <c r="QM147" t="str">
        <f>IF($MS147="READ 180 Record",IF(AQ147="","Null",VLOOKUP(JJ147,Lookups!$DX$3:$EB$2054,AN147+1,FALSE)),"Null")</f>
        <v>Null</v>
      </c>
      <c r="QN147" t="str">
        <f t="shared" si="260"/>
        <v>Null</v>
      </c>
    </row>
    <row r="148" spans="1:456" x14ac:dyDescent="0.25">
      <c r="A148" s="161" t="s">
        <v>1447</v>
      </c>
      <c r="B148" s="161" t="s">
        <v>1447</v>
      </c>
      <c r="C148" s="161" t="s">
        <v>1447</v>
      </c>
      <c r="D148" s="161" t="s">
        <v>1447</v>
      </c>
      <c r="E148" s="161">
        <v>3</v>
      </c>
      <c r="F148" s="161" t="s">
        <v>1447</v>
      </c>
      <c r="G148" s="161" t="s">
        <v>885</v>
      </c>
      <c r="H148" s="161" t="s">
        <v>886</v>
      </c>
      <c r="I148" s="161">
        <v>323</v>
      </c>
      <c r="J148" s="159">
        <v>42495</v>
      </c>
      <c r="K148" s="161">
        <v>0</v>
      </c>
      <c r="L148" s="161">
        <v>0</v>
      </c>
      <c r="M148" s="161">
        <v>0</v>
      </c>
      <c r="N148" s="161">
        <v>0</v>
      </c>
      <c r="O148" s="161">
        <v>0</v>
      </c>
      <c r="P148" s="161">
        <v>0</v>
      </c>
      <c r="Q148" s="161">
        <v>0</v>
      </c>
      <c r="R148" s="161">
        <v>0</v>
      </c>
      <c r="S148" s="161">
        <v>0</v>
      </c>
      <c r="T148" s="161">
        <v>0</v>
      </c>
      <c r="U148" s="161">
        <v>0</v>
      </c>
      <c r="V148" s="161">
        <v>0</v>
      </c>
      <c r="W148" s="161">
        <v>0</v>
      </c>
      <c r="X148" s="161">
        <v>0</v>
      </c>
      <c r="AB148" s="161" t="s">
        <v>242</v>
      </c>
      <c r="AC148" s="161" t="s">
        <v>242</v>
      </c>
      <c r="AD148" s="161" t="s">
        <v>242</v>
      </c>
      <c r="AE148" s="161" t="s">
        <v>242</v>
      </c>
      <c r="AF148" s="161" t="s">
        <v>241</v>
      </c>
      <c r="AG148" s="161" t="s">
        <v>241</v>
      </c>
      <c r="AH148" s="161" t="s">
        <v>242</v>
      </c>
      <c r="AI148" s="161">
        <v>20150801</v>
      </c>
      <c r="AJ148" s="161">
        <v>20160525</v>
      </c>
      <c r="AK148" s="161" t="s">
        <v>869</v>
      </c>
      <c r="AL148" t="s">
        <v>1078</v>
      </c>
      <c r="BN148" t="s">
        <v>1076</v>
      </c>
      <c r="BO148" t="s">
        <v>886</v>
      </c>
      <c r="BP148" s="159">
        <v>42380</v>
      </c>
      <c r="BQ148" s="159">
        <v>42502</v>
      </c>
      <c r="BR148" t="s">
        <v>877</v>
      </c>
      <c r="BS148">
        <v>323</v>
      </c>
      <c r="BT148" s="159">
        <v>42502</v>
      </c>
      <c r="BU148">
        <v>2</v>
      </c>
      <c r="BV148">
        <v>5</v>
      </c>
      <c r="BW148">
        <v>12</v>
      </c>
      <c r="BX148">
        <v>30</v>
      </c>
      <c r="BY148">
        <v>501</v>
      </c>
      <c r="BZ148">
        <v>510</v>
      </c>
      <c r="CA148">
        <v>0</v>
      </c>
      <c r="CB148">
        <v>17</v>
      </c>
      <c r="CC148">
        <v>42</v>
      </c>
      <c r="CD148">
        <v>70</v>
      </c>
      <c r="CE148">
        <v>84</v>
      </c>
      <c r="CF148">
        <v>100</v>
      </c>
      <c r="CG148">
        <v>83</v>
      </c>
      <c r="CH148">
        <v>72</v>
      </c>
      <c r="CI148">
        <v>3612</v>
      </c>
      <c r="CJ148">
        <v>1.8125</v>
      </c>
      <c r="CK148">
        <v>2</v>
      </c>
      <c r="CL148">
        <v>4</v>
      </c>
      <c r="ET148" s="161">
        <v>0</v>
      </c>
      <c r="EU148" s="161">
        <v>0</v>
      </c>
      <c r="EV148" s="161">
        <v>0</v>
      </c>
      <c r="EW148" s="161">
        <v>0</v>
      </c>
      <c r="EX148" s="161">
        <v>0</v>
      </c>
      <c r="EY148" s="161">
        <v>0</v>
      </c>
      <c r="EZ148" s="161">
        <v>0</v>
      </c>
      <c r="FA148" s="161">
        <v>0</v>
      </c>
      <c r="FB148" s="161">
        <v>0</v>
      </c>
      <c r="FC148" s="161">
        <v>0</v>
      </c>
      <c r="FD148" s="161">
        <v>0</v>
      </c>
      <c r="FE148" s="161">
        <v>0</v>
      </c>
      <c r="HN148" s="161" t="s">
        <v>886</v>
      </c>
      <c r="HO148" s="159">
        <v>42345</v>
      </c>
      <c r="HP148" s="159">
        <v>42499</v>
      </c>
      <c r="HQ148" s="161">
        <v>2</v>
      </c>
      <c r="HR148" s="159">
        <v>42345</v>
      </c>
      <c r="HS148" s="161" t="s">
        <v>872</v>
      </c>
      <c r="HT148" s="161" t="s">
        <v>878</v>
      </c>
      <c r="HU148" s="161">
        <v>35</v>
      </c>
      <c r="HV148" s="161">
        <v>8</v>
      </c>
      <c r="HW148" s="161">
        <v>0</v>
      </c>
      <c r="HX148" s="159">
        <v>42499</v>
      </c>
      <c r="HY148" s="161" t="s">
        <v>874</v>
      </c>
      <c r="HZ148" s="161" t="s">
        <v>878</v>
      </c>
      <c r="IA148" s="161">
        <v>38</v>
      </c>
      <c r="IB148" s="161">
        <v>9</v>
      </c>
      <c r="IC148" s="161">
        <v>0</v>
      </c>
      <c r="JB148" s="161" t="s">
        <v>886</v>
      </c>
      <c r="JC148" s="161">
        <v>7</v>
      </c>
      <c r="JD148" s="161">
        <v>7</v>
      </c>
      <c r="JE148" s="161">
        <v>8</v>
      </c>
      <c r="JF148" s="161">
        <v>2894</v>
      </c>
      <c r="JG148" s="159">
        <v>42495</v>
      </c>
      <c r="JH148" s="161">
        <v>323</v>
      </c>
      <c r="JI148" s="159">
        <v>42345</v>
      </c>
      <c r="JJ148" s="161">
        <v>120</v>
      </c>
      <c r="JK148" s="161">
        <v>5</v>
      </c>
      <c r="JL148" s="159">
        <v>42495</v>
      </c>
      <c r="JM148" s="161">
        <v>323</v>
      </c>
      <c r="JN148" s="161">
        <v>23</v>
      </c>
      <c r="MN148" t="str">
        <f t="shared" si="174"/>
        <v>NoNoNoYesYesNo</v>
      </c>
      <c r="MO148" t="str">
        <f>IF(AND(MN148="NoNoNoNoNoNo",JI148=""),"No Programs",VLOOKUP(MN148,Lookups!$DA$4:$DB$67,2,FALSE))</f>
        <v>System 44 Only</v>
      </c>
      <c r="MP148">
        <f t="shared" si="175"/>
        <v>0</v>
      </c>
      <c r="MQ148" t="str">
        <f t="shared" si="176"/>
        <v>System 44 User</v>
      </c>
      <c r="MR148" t="str">
        <f>Directions!$D$3</f>
        <v>Usage</v>
      </c>
      <c r="MS148" t="str">
        <f>VLOOKUP(MQ148,Lookups!$CU$71:$CV$80,2,FALSE)</f>
        <v>System 44 Record</v>
      </c>
      <c r="MT148">
        <f t="shared" si="177"/>
        <v>1</v>
      </c>
      <c r="MU148">
        <f t="shared" si="178"/>
        <v>1</v>
      </c>
      <c r="MV148">
        <f t="shared" si="179"/>
        <v>1</v>
      </c>
      <c r="MW148">
        <f t="shared" si="180"/>
        <v>1</v>
      </c>
      <c r="MX148">
        <f t="shared" si="181"/>
        <v>22</v>
      </c>
      <c r="MY148" t="str">
        <f t="shared" si="182"/>
        <v>Not Used</v>
      </c>
      <c r="MZ148">
        <f t="shared" si="183"/>
        <v>0</v>
      </c>
      <c r="NA148" t="str">
        <f t="shared" si="184"/>
        <v>Not Available</v>
      </c>
      <c r="NB148" t="str">
        <f t="shared" si="185"/>
        <v>Not Available</v>
      </c>
      <c r="NC148" t="str">
        <f t="shared" si="186"/>
        <v>4 Not Indicated</v>
      </c>
      <c r="ND148" t="str">
        <f t="shared" si="187"/>
        <v>4 Not Indicated</v>
      </c>
      <c r="NE148" t="str">
        <f t="shared" si="188"/>
        <v>4 Not Indicated</v>
      </c>
      <c r="NF148" t="str">
        <f t="shared" si="189"/>
        <v>4 Not Indicated</v>
      </c>
      <c r="NG148" t="str">
        <f t="shared" si="190"/>
        <v>4 Not Indicated</v>
      </c>
      <c r="NH148" s="159">
        <f t="shared" si="191"/>
        <v>42495</v>
      </c>
      <c r="NI148">
        <f t="shared" si="192"/>
        <v>323</v>
      </c>
      <c r="NJ148" s="159">
        <f t="shared" si="193"/>
        <v>42495</v>
      </c>
      <c r="NK148">
        <f t="shared" si="194"/>
        <v>323</v>
      </c>
      <c r="NL148">
        <f t="shared" si="195"/>
        <v>21.428571428571427</v>
      </c>
      <c r="NM148">
        <f t="shared" si="196"/>
        <v>1</v>
      </c>
      <c r="NN148">
        <f>IF(OR(E148="PK",E148="K",JJ148=""),"Null",INDEX(Lookups!$EZ$4:$FW$18,MATCH($JJ148,Lookups!$EY$4:$EY$18,1),MATCH($E148,Lookups!$EZ$3:$FW$3,0)))</f>
        <v>235</v>
      </c>
      <c r="NO148">
        <f>IF(OR(E148="PK",E148="K",JJ148=""),"Null",INDEX(Lookups!$EZ$4:$FW$18,MATCH($JJ148,Lookups!$EY$4:$EY$18,1),MATCH($E148,Lookups!$EZ$3:$FW$3,0) + 1))</f>
        <v>340</v>
      </c>
      <c r="NP148">
        <f t="shared" si="197"/>
        <v>470</v>
      </c>
      <c r="NQ148" t="str">
        <f t="shared" si="198"/>
        <v>PI is Recommended</v>
      </c>
      <c r="NR148" t="str">
        <f t="shared" si="199"/>
        <v>PI is Recommended</v>
      </c>
      <c r="NS148" t="str">
        <f t="shared" si="200"/>
        <v>BR to 199L</v>
      </c>
      <c r="NT148" t="str">
        <f t="shared" si="201"/>
        <v>200L to 399L</v>
      </c>
      <c r="NU148" t="str">
        <f t="shared" si="202"/>
        <v>200L to 399L</v>
      </c>
      <c r="NV148" s="183" t="str">
        <f t="array" ref="NV148">IF($NL148="No RI Tests","No RI Tests",VLOOKUP(IF(AND(E148="K",JJ148&lt;280),3,IF(AND(E148="K",JJ148&gt;=280),4,MAX(IF(E148=Lookups!$DF$6:$DF$99,IF(JJ148&gt;=Lookups!$DG$6:$DG$99,Lookups!$DH$6:$DH$99))))),Lookups!$DE$104:$DG$108,2,FALSE))</f>
        <v>1 Below Basic</v>
      </c>
      <c r="NW148" s="161" t="str">
        <f t="array" ref="NW148">IF($NL148="No RI Tests","No RI Tests",VLOOKUP(IF(AND(E148="K",JH148&lt;280),3,IF(AND(E148="K",JH148&gt;=280),4,MAX(IF(E148=Lookups!$DF$6:$DF$99,IF(NI148&gt;=Lookups!$DG$6:$DG$99,Lookups!$DH$6:$DH$99))))),Lookups!$DE$104:$DG$108,2,FALSE))</f>
        <v>1 Below Basic</v>
      </c>
      <c r="NX148" s="161" t="str">
        <f t="array" ref="NX148">IF($NL148="No RI Tests","No RI Tests",VLOOKUP(IF(AND(E148="K",NK148&lt;280),3,IF(AND(E148="K",NK148&gt;=280),4,MAX(IF(E148=Lookups!$DF$6:$DF$99,IF(NK148&gt;=Lookups!$DG$6:$DG$99,Lookups!$DH$6:$DH$99))))),Lookups!$DE$104:$DG$108,2,FALSE))</f>
        <v>1 Below Basic</v>
      </c>
      <c r="NY148">
        <f t="shared" si="203"/>
        <v>1</v>
      </c>
      <c r="NZ148">
        <f t="shared" si="204"/>
        <v>0</v>
      </c>
      <c r="OA148" t="str">
        <f t="shared" si="205"/>
        <v>Maintained Performance Level</v>
      </c>
      <c r="OB148" s="161" t="str">
        <f t="array" ref="OB148">IF($NL148="No RI Tests","No RI Tests",IF(E148="K","N/A",VLOOKUP(MAX(IF(E148=Lookups!$DF$6:$DF$99,IF(JJ148&gt;=Lookups!$DG$6:$DG$99,Lookups!$DI$6:$DI$99))),Lookups!$DE$104:$DG$108,3,FALSE)))</f>
        <v>1 Limited</v>
      </c>
      <c r="OC148" s="161" t="str">
        <f t="array" ref="OC148">IF($NL148="No RI Tests","No RI Tests",IF(E148="K","N/A",VLOOKUP(MAX(IF(E148=Lookups!$DF$6:$DF$99,IF(NI148&gt;=Lookups!$DG$6:$DG$99,Lookups!$DI$6:$DI$99))),Lookups!$DE$104:$DG$108,3,FALSE)))</f>
        <v>1 Limited</v>
      </c>
      <c r="OD148" s="161" t="str">
        <f t="array" ref="OD148">IF($NL148="No RI Tests","No RI Tests",IF(E148="K","N/A",VLOOKUP(MAX(IF(E148=Lookups!$DF$6:$DF$99,IF(NK148&gt;=Lookups!$DG$6:$DG$99,Lookups!$DI$6:$DI$99))),Lookups!$DE$104:$DG$108,3,FALSE)))</f>
        <v>1 Limited</v>
      </c>
      <c r="OE148">
        <f t="shared" si="206"/>
        <v>1</v>
      </c>
      <c r="OF148">
        <f t="shared" si="207"/>
        <v>0</v>
      </c>
      <c r="OG148" t="str">
        <f t="shared" si="208"/>
        <v>Maintained Performance Level</v>
      </c>
      <c r="OH148">
        <f t="shared" si="209"/>
        <v>203</v>
      </c>
      <c r="OI148">
        <f t="shared" si="210"/>
        <v>1</v>
      </c>
      <c r="OJ148">
        <f t="shared" si="211"/>
        <v>0</v>
      </c>
      <c r="OK148">
        <f t="shared" si="212"/>
        <v>0</v>
      </c>
      <c r="OL148">
        <f t="shared" si="213"/>
        <v>0.70608695652173914</v>
      </c>
      <c r="OM148" t="str">
        <f t="shared" si="214"/>
        <v>Winter Administration</v>
      </c>
      <c r="ON148" t="str">
        <f t="shared" si="215"/>
        <v>Winter Administration</v>
      </c>
      <c r="OO148" t="str">
        <f t="shared" si="216"/>
        <v>Winter Administration RI</v>
      </c>
      <c r="OP148" t="str">
        <f ca="1">IF(AND(HR148&lt;&gt;"",JJ148&lt;600),IF(HT148="Advancing","Tier 2","Tier 3"),IF(JI148="","Null",IF(OR(E148="K",E148&lt;3),"FRA Recommended",IF(JJ148&gt;=IF(E148&lt;6,400,600),IF(JJ148&lt;VLOOKUP(E148,Lookups!$AP$3:$AR$16,3,FALSE),"Tier 2","Core"),IF(JJ148&lt;400,IF(RAND()&lt;0.81,"Tier 3","Tier 2"),IF(RAND()&lt;0.51,"Tier 3","Tier 2"))))))</f>
        <v>Tier 3</v>
      </c>
      <c r="OQ148" t="str">
        <f t="shared" si="217"/>
        <v>Average Reading Invt. Under 15 Minutes Long</v>
      </c>
      <c r="OR148">
        <f t="shared" si="218"/>
        <v>0</v>
      </c>
      <c r="OS148" t="str">
        <f t="shared" si="219"/>
        <v>Null</v>
      </c>
      <c r="OT148">
        <f t="shared" si="220"/>
        <v>203</v>
      </c>
      <c r="OU148" s="159">
        <f t="shared" si="221"/>
        <v>42499</v>
      </c>
      <c r="OV148" t="str">
        <f t="shared" si="222"/>
        <v>Form 2</v>
      </c>
      <c r="OW148" t="str">
        <f t="shared" si="223"/>
        <v>Beginning</v>
      </c>
      <c r="OX148">
        <f t="shared" si="224"/>
        <v>38</v>
      </c>
      <c r="OY148">
        <f t="shared" si="225"/>
        <v>9</v>
      </c>
      <c r="OZ148">
        <f t="shared" si="226"/>
        <v>0</v>
      </c>
      <c r="PA148" s="159">
        <f t="shared" si="227"/>
        <v>42499</v>
      </c>
      <c r="PB148" t="str">
        <f t="shared" si="228"/>
        <v>Form 2</v>
      </c>
      <c r="PC148" t="str">
        <f t="shared" si="229"/>
        <v>Beginning</v>
      </c>
      <c r="PD148">
        <f t="shared" si="230"/>
        <v>38</v>
      </c>
      <c r="PE148">
        <f t="shared" si="231"/>
        <v>9</v>
      </c>
      <c r="PF148">
        <f t="shared" si="232"/>
        <v>0</v>
      </c>
      <c r="PG148">
        <f t="shared" si="233"/>
        <v>22</v>
      </c>
      <c r="PH148">
        <f t="shared" si="234"/>
        <v>1</v>
      </c>
      <c r="PI148">
        <f t="shared" si="235"/>
        <v>1</v>
      </c>
      <c r="PJ148">
        <f t="shared" si="236"/>
        <v>35</v>
      </c>
      <c r="PK148">
        <f>IF(HR148="","Null",IF(E148&lt;3,"Null",IF(HU148=0,0,IF(HS148="Form 1",VLOOKUP(HU148,Lookups!$BE$3:$BP$63,E148,FALSE),IF(HS148="Form 2",VLOOKUP(HU148,Lookups!$BE$67:$BP$127,E148,FALSE),VLOOKUP(HU148,Lookups!$BE$130:$BP$190,E148,FALSE))))))</f>
        <v>20</v>
      </c>
      <c r="PL148">
        <f t="shared" si="237"/>
        <v>38</v>
      </c>
      <c r="PM148">
        <f>IF($PH148=0,"Null",IF(E148&lt;3,"Null",IF(OX148=0,0,IF(OV148="Form 1",VLOOKUP(OX148,Lookups!$BE$3:$BP$63,E148,FALSE),IF(OV148="Form 2",VLOOKUP(OX148,Lookups!$BE$67:$BP$127,E148,FALSE),VLOOKUP(OX148,Lookups!$BE$130:$BP$190,E148,FALSE))))))</f>
        <v>16</v>
      </c>
      <c r="PN148">
        <f t="shared" si="238"/>
        <v>3</v>
      </c>
      <c r="PO148">
        <f t="shared" si="239"/>
        <v>1</v>
      </c>
      <c r="PP148">
        <f t="shared" si="240"/>
        <v>8</v>
      </c>
      <c r="PQ148">
        <f>IF(HR148="","Null",IF(E148&lt;3,"Null",IF(HV148=0,0,IF(HS148="Form 1",VLOOKUP(HV148,Lookups!$BR$3:$CC$63,E148,FALSE),IF(HS148="Form 2",VLOOKUP(HV148,Lookups!$BR$67:$CC$127,E148,FALSE),VLOOKUP(HV148,Lookups!$BR$130:$CC$190,E148,FALSE))))))</f>
        <v>40</v>
      </c>
      <c r="PR148">
        <f t="shared" si="241"/>
        <v>9</v>
      </c>
      <c r="PS148">
        <f>IF(HR148="","Null",IF(E148&lt;3,"Null",IF(OY148=0,0,IF(OW148="Form 1",VLOOKUP(OY148,Lookups!$BR$3:$CC$63,E148,FALSE),IF(OW148="Form 2",VLOOKUP(OY148,Lookups!$BR$67:$CC$127,E148,FALSE),VLOOKUP(OY148,Lookups!$BR$130:$CC$190,E148,FALSE))))))</f>
        <v>33</v>
      </c>
      <c r="PT148">
        <f t="shared" si="242"/>
        <v>1</v>
      </c>
      <c r="PU148">
        <f t="shared" si="243"/>
        <v>0</v>
      </c>
      <c r="PV148">
        <f t="shared" si="244"/>
        <v>0</v>
      </c>
      <c r="PW148" t="str">
        <f t="shared" si="245"/>
        <v>Winter to Spring PI Administration</v>
      </c>
      <c r="PX148">
        <f t="shared" si="246"/>
        <v>0</v>
      </c>
      <c r="PY148">
        <f t="shared" si="247"/>
        <v>1</v>
      </c>
      <c r="PZ148" t="str">
        <f t="shared" si="248"/>
        <v>20 to 39 Sessions</v>
      </c>
      <c r="QA148" t="str">
        <f t="shared" si="249"/>
        <v>Series 1</v>
      </c>
      <c r="QB148" t="str">
        <f t="shared" si="250"/>
        <v>In Series 1 to 4</v>
      </c>
      <c r="QC148" t="str">
        <f>IF($MS148="System 44 Record",IF(BQ148&lt;MEDIAN(Directions!$F$3,Directions!$F$6),"Mid-Year Exited Student","Full Year Participant")&amp;IF(BP148&lt;Directions!$F$3,", Started Prior Year",", Started This Year"),"Null")</f>
        <v>Full Year Participant, Started This Year</v>
      </c>
      <c r="QD148">
        <f t="shared" si="251"/>
        <v>0</v>
      </c>
      <c r="QE148">
        <f t="shared" si="252"/>
        <v>0</v>
      </c>
      <c r="QF148">
        <f t="shared" si="253"/>
        <v>1</v>
      </c>
      <c r="QG148">
        <f t="shared" si="254"/>
        <v>0</v>
      </c>
      <c r="QH148">
        <f t="shared" si="255"/>
        <v>0</v>
      </c>
      <c r="QI148">
        <f t="shared" si="256"/>
        <v>0</v>
      </c>
      <c r="QJ148" t="str">
        <f t="shared" si="257"/>
        <v>RC! Only</v>
      </c>
      <c r="QK148" t="str">
        <f t="shared" si="258"/>
        <v>Null</v>
      </c>
      <c r="QL148" t="str">
        <f t="shared" si="259"/>
        <v>Null</v>
      </c>
      <c r="QM148" t="str">
        <f>IF($MS148="READ 180 Record",IF(AQ148="","Null",VLOOKUP(JJ148,Lookups!$DX$3:$EB$2054,AN148+1,FALSE)),"Null")</f>
        <v>Null</v>
      </c>
      <c r="QN148" t="str">
        <f t="shared" si="260"/>
        <v>Null</v>
      </c>
    </row>
    <row r="149" spans="1:456" x14ac:dyDescent="0.25">
      <c r="A149" s="161" t="s">
        <v>1447</v>
      </c>
      <c r="B149" s="161" t="s">
        <v>1447</v>
      </c>
      <c r="C149" s="161" t="s">
        <v>1447</v>
      </c>
      <c r="D149" s="161" t="s">
        <v>1447</v>
      </c>
      <c r="E149" s="161">
        <v>7</v>
      </c>
      <c r="F149" s="161" t="s">
        <v>1447</v>
      </c>
      <c r="G149" s="161" t="s">
        <v>890</v>
      </c>
      <c r="H149" s="161" t="s">
        <v>895</v>
      </c>
      <c r="I149" s="161">
        <v>318</v>
      </c>
      <c r="J149" s="159">
        <v>42348</v>
      </c>
      <c r="K149" s="161">
        <v>0</v>
      </c>
      <c r="L149" s="161">
        <v>0</v>
      </c>
      <c r="M149" s="161">
        <v>0</v>
      </c>
      <c r="N149" s="161">
        <v>0</v>
      </c>
      <c r="O149" s="161">
        <v>0</v>
      </c>
      <c r="P149" s="161">
        <v>0</v>
      </c>
      <c r="Q149" s="161">
        <v>0</v>
      </c>
      <c r="R149" s="161">
        <v>0</v>
      </c>
      <c r="S149" s="161">
        <v>0</v>
      </c>
      <c r="T149" s="161">
        <v>0</v>
      </c>
      <c r="U149" s="161">
        <v>0</v>
      </c>
      <c r="V149" s="161">
        <v>0</v>
      </c>
      <c r="W149" s="161">
        <v>0</v>
      </c>
      <c r="X149" s="161">
        <v>0</v>
      </c>
      <c r="AB149" s="161" t="s">
        <v>242</v>
      </c>
      <c r="AC149" s="161" t="s">
        <v>242</v>
      </c>
      <c r="AD149" s="161" t="s">
        <v>242</v>
      </c>
      <c r="AE149" s="161" t="s">
        <v>242</v>
      </c>
      <c r="AF149" s="161" t="s">
        <v>242</v>
      </c>
      <c r="AG149" s="161" t="s">
        <v>242</v>
      </c>
      <c r="AH149" s="161" t="s">
        <v>242</v>
      </c>
      <c r="AI149" s="161">
        <v>20150801</v>
      </c>
      <c r="AJ149" s="161">
        <v>20160525</v>
      </c>
      <c r="AK149" s="161" t="s">
        <v>869</v>
      </c>
      <c r="AL149" t="s">
        <v>1078</v>
      </c>
      <c r="BN149" t="s">
        <v>1076</v>
      </c>
      <c r="BO149" t="s">
        <v>895</v>
      </c>
      <c r="BP149" s="159">
        <v>42271</v>
      </c>
      <c r="BQ149" s="159">
        <v>42355</v>
      </c>
      <c r="BR149" t="s">
        <v>871</v>
      </c>
      <c r="BS149" t="e">
        <v>#DIV/0!</v>
      </c>
      <c r="BT149" s="159">
        <v>42355</v>
      </c>
      <c r="BU149">
        <v>5</v>
      </c>
      <c r="BV149">
        <v>1</v>
      </c>
      <c r="BW149">
        <v>30</v>
      </c>
      <c r="BX149">
        <v>14</v>
      </c>
      <c r="BY149">
        <v>224</v>
      </c>
      <c r="BZ149">
        <v>235</v>
      </c>
      <c r="CA149">
        <v>24</v>
      </c>
      <c r="CB149">
        <v>16</v>
      </c>
      <c r="CC149">
        <v>37</v>
      </c>
      <c r="CD149">
        <v>86</v>
      </c>
      <c r="CE149">
        <v>91</v>
      </c>
      <c r="CF149">
        <v>93</v>
      </c>
      <c r="CG149">
        <v>92</v>
      </c>
      <c r="CH149">
        <v>82</v>
      </c>
      <c r="CI149">
        <v>948</v>
      </c>
      <c r="CJ149">
        <v>1.4286000000000001</v>
      </c>
      <c r="CK149">
        <v>4</v>
      </c>
      <c r="CL149">
        <v>6</v>
      </c>
      <c r="ET149" s="161">
        <v>0</v>
      </c>
      <c r="EU149" s="161">
        <v>0</v>
      </c>
      <c r="EV149" s="161">
        <v>0</v>
      </c>
      <c r="EW149" s="161">
        <v>0</v>
      </c>
      <c r="EX149" s="161">
        <v>0</v>
      </c>
      <c r="EY149" s="161">
        <v>0</v>
      </c>
      <c r="EZ149" s="161">
        <v>0</v>
      </c>
      <c r="FA149" s="161">
        <v>0</v>
      </c>
      <c r="FB149" s="161">
        <v>0</v>
      </c>
      <c r="FC149" s="161">
        <v>0</v>
      </c>
      <c r="FD149" s="161">
        <v>0</v>
      </c>
      <c r="FE149" s="161">
        <v>0</v>
      </c>
      <c r="HN149" s="161" t="s">
        <v>895</v>
      </c>
      <c r="HO149" s="159">
        <v>42250</v>
      </c>
      <c r="HP149" s="159">
        <v>42250</v>
      </c>
      <c r="HQ149" s="161">
        <v>1</v>
      </c>
      <c r="HR149" s="159">
        <v>42250</v>
      </c>
      <c r="HS149" s="161" t="s">
        <v>872</v>
      </c>
      <c r="HT149" s="161" t="s">
        <v>873</v>
      </c>
      <c r="HU149" s="161">
        <v>38</v>
      </c>
      <c r="HV149" s="161">
        <v>13</v>
      </c>
      <c r="HW149" s="161">
        <v>0</v>
      </c>
      <c r="JB149" s="161" t="s">
        <v>895</v>
      </c>
      <c r="JC149" s="161">
        <v>0</v>
      </c>
      <c r="JD149" s="161">
        <v>0</v>
      </c>
      <c r="JE149" s="161">
        <v>0</v>
      </c>
      <c r="JF149" s="161">
        <v>0</v>
      </c>
      <c r="JG149" s="159">
        <v>42348</v>
      </c>
      <c r="JH149" s="161">
        <v>318</v>
      </c>
      <c r="JI149" s="159">
        <v>42250</v>
      </c>
      <c r="JJ149" s="161">
        <v>452</v>
      </c>
      <c r="JK149" s="161">
        <v>18</v>
      </c>
      <c r="JL149" s="159">
        <v>42348</v>
      </c>
      <c r="JM149" s="161">
        <v>318</v>
      </c>
      <c r="JN149" s="161">
        <v>13</v>
      </c>
      <c r="MN149" t="str">
        <f t="shared" si="174"/>
        <v>NoNoNoNoNoNo</v>
      </c>
      <c r="MO149" t="str">
        <f>IF(AND(MN149="NoNoNoNoNoNo",JI149=""),"No Programs",VLOOKUP(MN149,Lookups!$DA$4:$DB$67,2,FALSE))</f>
        <v>RI Screening Only</v>
      </c>
      <c r="MP149">
        <f t="shared" si="175"/>
        <v>0</v>
      </c>
      <c r="MQ149" t="str">
        <f t="shared" si="176"/>
        <v>System 44 User</v>
      </c>
      <c r="MR149" t="str">
        <f>Directions!$D$3</f>
        <v>Usage</v>
      </c>
      <c r="MS149" t="str">
        <f>VLOOKUP(MQ149,Lookups!$CU$71:$CV$80,2,FALSE)</f>
        <v>System 44 Record</v>
      </c>
      <c r="MT149">
        <f t="shared" si="177"/>
        <v>1</v>
      </c>
      <c r="MU149">
        <f t="shared" si="178"/>
        <v>0</v>
      </c>
      <c r="MV149">
        <f t="shared" si="179"/>
        <v>0</v>
      </c>
      <c r="MW149">
        <f t="shared" si="180"/>
        <v>0</v>
      </c>
      <c r="MX149">
        <f t="shared" si="181"/>
        <v>0</v>
      </c>
      <c r="MY149" t="str">
        <f t="shared" si="182"/>
        <v>Not Used</v>
      </c>
      <c r="MZ149">
        <f t="shared" si="183"/>
        <v>0</v>
      </c>
      <c r="NA149" t="str">
        <f t="shared" si="184"/>
        <v>Not Available</v>
      </c>
      <c r="NB149" t="str">
        <f t="shared" si="185"/>
        <v>Not Available</v>
      </c>
      <c r="NC149" t="str">
        <f t="shared" si="186"/>
        <v>4 Not Indicated</v>
      </c>
      <c r="ND149" t="str">
        <f t="shared" si="187"/>
        <v>4 Not Indicated</v>
      </c>
      <c r="NE149" t="str">
        <f t="shared" si="188"/>
        <v>4 Not Indicated</v>
      </c>
      <c r="NF149" t="str">
        <f t="shared" si="189"/>
        <v>4 Not Indicated</v>
      </c>
      <c r="NG149" t="str">
        <f t="shared" si="190"/>
        <v>4 Not Indicated</v>
      </c>
      <c r="NH149" s="159">
        <f t="shared" si="191"/>
        <v>42348</v>
      </c>
      <c r="NI149">
        <f t="shared" si="192"/>
        <v>318</v>
      </c>
      <c r="NJ149" s="159">
        <f t="shared" si="193"/>
        <v>42250</v>
      </c>
      <c r="NK149">
        <f t="shared" si="194"/>
        <v>452</v>
      </c>
      <c r="NL149">
        <f t="shared" si="195"/>
        <v>14</v>
      </c>
      <c r="NM149">
        <f t="shared" si="196"/>
        <v>1</v>
      </c>
      <c r="NN149">
        <f>IF(OR(E149="PK",E149="K",JJ149=""),"Null",INDEX(Lookups!$EZ$4:$FW$18,MATCH($JJ149,Lookups!$EY$4:$EY$18,1),MATCH($E149,Lookups!$EZ$3:$FW$3,0)))</f>
        <v>90</v>
      </c>
      <c r="NO149">
        <f>IF(OR(E149="PK",E149="K",JJ149=""),"Null",INDEX(Lookups!$EZ$4:$FW$18,MATCH($JJ149,Lookups!$EY$4:$EY$18,1),MATCH($E149,Lookups!$EZ$3:$FW$3,0) + 1))</f>
        <v>145</v>
      </c>
      <c r="NP149">
        <f t="shared" si="197"/>
        <v>180</v>
      </c>
      <c r="NQ149" t="str">
        <f t="shared" si="198"/>
        <v>PI is Recommended</v>
      </c>
      <c r="NR149" t="str">
        <f t="shared" si="199"/>
        <v>PI is Recommended</v>
      </c>
      <c r="NS149" t="str">
        <f t="shared" si="200"/>
        <v>400L to 599L</v>
      </c>
      <c r="NT149" t="str">
        <f t="shared" si="201"/>
        <v>200L to 399L</v>
      </c>
      <c r="NU149" t="str">
        <f t="shared" si="202"/>
        <v>400L to 599L</v>
      </c>
      <c r="NV149" s="183" t="str">
        <f t="array" ref="NV149">IF($NL149="No RI Tests","No RI Tests",VLOOKUP(IF(AND(E149="K",JJ149&lt;280),3,IF(AND(E149="K",JJ149&gt;=280),4,MAX(IF(E149=Lookups!$DF$6:$DF$99,IF(JJ149&gt;=Lookups!$DG$6:$DG$99,Lookups!$DH$6:$DH$99))))),Lookups!$DE$104:$DG$108,2,FALSE))</f>
        <v>1 Below Basic</v>
      </c>
      <c r="NW149" s="161" t="str">
        <f t="array" ref="NW149">IF($NL149="No RI Tests","No RI Tests",VLOOKUP(IF(AND(E149="K",JH149&lt;280),3,IF(AND(E149="K",JH149&gt;=280),4,MAX(IF(E149=Lookups!$DF$6:$DF$99,IF(NI149&gt;=Lookups!$DG$6:$DG$99,Lookups!$DH$6:$DH$99))))),Lookups!$DE$104:$DG$108,2,FALSE))</f>
        <v>1 Below Basic</v>
      </c>
      <c r="NX149" s="161" t="str">
        <f t="array" ref="NX149">IF($NL149="No RI Tests","No RI Tests",VLOOKUP(IF(AND(E149="K",NK149&lt;280),3,IF(AND(E149="K",NK149&gt;=280),4,MAX(IF(E149=Lookups!$DF$6:$DF$99,IF(NK149&gt;=Lookups!$DG$6:$DG$99,Lookups!$DH$6:$DH$99))))),Lookups!$DE$104:$DG$108,2,FALSE))</f>
        <v>1 Below Basic</v>
      </c>
      <c r="NY149">
        <f t="shared" si="203"/>
        <v>1</v>
      </c>
      <c r="NZ149">
        <f t="shared" si="204"/>
        <v>0</v>
      </c>
      <c r="OA149" t="str">
        <f t="shared" si="205"/>
        <v>Maintained Performance Level</v>
      </c>
      <c r="OB149" s="161" t="str">
        <f t="array" ref="OB149">IF($NL149="No RI Tests","No RI Tests",IF(E149="K","N/A",VLOOKUP(MAX(IF(E149=Lookups!$DF$6:$DF$99,IF(JJ149&gt;=Lookups!$DG$6:$DG$99,Lookups!$DI$6:$DI$99))),Lookups!$DE$104:$DG$108,3,FALSE)))</f>
        <v>1 Limited</v>
      </c>
      <c r="OC149" s="161" t="str">
        <f t="array" ref="OC149">IF($NL149="No RI Tests","No RI Tests",IF(E149="K","N/A",VLOOKUP(MAX(IF(E149=Lookups!$DF$6:$DF$99,IF(NI149&gt;=Lookups!$DG$6:$DG$99,Lookups!$DI$6:$DI$99))),Lookups!$DE$104:$DG$108,3,FALSE)))</f>
        <v>1 Limited</v>
      </c>
      <c r="OD149" s="161" t="str">
        <f t="array" ref="OD149">IF($NL149="No RI Tests","No RI Tests",IF(E149="K","N/A",VLOOKUP(MAX(IF(E149=Lookups!$DF$6:$DF$99,IF(NK149&gt;=Lookups!$DG$6:$DG$99,Lookups!$DI$6:$DI$99))),Lookups!$DE$104:$DG$108,3,FALSE)))</f>
        <v>1 Limited</v>
      </c>
      <c r="OE149">
        <f t="shared" si="206"/>
        <v>1</v>
      </c>
      <c r="OF149">
        <f t="shared" si="207"/>
        <v>0</v>
      </c>
      <c r="OG149" t="str">
        <f t="shared" si="208"/>
        <v>Maintained Performance Level</v>
      </c>
      <c r="OH149">
        <f t="shared" si="209"/>
        <v>-134</v>
      </c>
      <c r="OI149">
        <f t="shared" si="210"/>
        <v>0</v>
      </c>
      <c r="OJ149">
        <f t="shared" si="211"/>
        <v>0</v>
      </c>
      <c r="OK149">
        <f t="shared" si="212"/>
        <v>0</v>
      </c>
      <c r="OL149">
        <f t="shared" si="213"/>
        <v>-1.1404255319148937</v>
      </c>
      <c r="OM149" t="str">
        <f t="shared" si="214"/>
        <v>Fall Administration</v>
      </c>
      <c r="ON149" t="str">
        <f t="shared" si="215"/>
        <v>Winter Administration</v>
      </c>
      <c r="OO149" t="str">
        <f t="shared" si="216"/>
        <v>Fall to Winter RI</v>
      </c>
      <c r="OP149" t="str">
        <f ca="1">IF(AND(HR149&lt;&gt;"",JJ149&lt;600),IF(HT149="Advancing","Tier 2","Tier 3"),IF(JI149="","Null",IF(OR(E149="K",E149&lt;3),"FRA Recommended",IF(JJ149&gt;=IF(E149&lt;6,400,600),IF(JJ149&lt;VLOOKUP(E149,Lookups!$AP$3:$AR$16,3,FALSE),"Tier 2","Core"),IF(JJ149&lt;400,IF(RAND()&lt;0.81,"Tier 3","Tier 2"),IF(RAND()&lt;0.51,"Tier 3","Tier 2"))))))</f>
        <v>Tier 3</v>
      </c>
      <c r="OQ149" t="str">
        <f t="shared" si="217"/>
        <v>Average Reading Invt. at Least 15 Minutes Long</v>
      </c>
      <c r="OR149">
        <f t="shared" si="218"/>
        <v>1</v>
      </c>
      <c r="OS149" t="str">
        <f t="shared" si="219"/>
        <v>Null</v>
      </c>
      <c r="OT149">
        <f t="shared" si="220"/>
        <v>134</v>
      </c>
      <c r="OU149" s="159">
        <f t="shared" si="221"/>
        <v>42250</v>
      </c>
      <c r="OV149" t="str">
        <f t="shared" si="222"/>
        <v>Form 1</v>
      </c>
      <c r="OW149" t="str">
        <f t="shared" si="223"/>
        <v>Developing</v>
      </c>
      <c r="OX149">
        <f t="shared" si="224"/>
        <v>38</v>
      </c>
      <c r="OY149">
        <f t="shared" si="225"/>
        <v>13</v>
      </c>
      <c r="OZ149">
        <f t="shared" si="226"/>
        <v>0</v>
      </c>
      <c r="PA149" s="159">
        <f t="shared" si="227"/>
        <v>42250</v>
      </c>
      <c r="PB149" t="str">
        <f t="shared" si="228"/>
        <v>Form 1</v>
      </c>
      <c r="PC149" t="str">
        <f t="shared" si="229"/>
        <v>Developing</v>
      </c>
      <c r="PD149">
        <f t="shared" si="230"/>
        <v>38</v>
      </c>
      <c r="PE149">
        <f t="shared" si="231"/>
        <v>13</v>
      </c>
      <c r="PF149">
        <f t="shared" si="232"/>
        <v>0</v>
      </c>
      <c r="PG149" t="str">
        <f t="shared" si="233"/>
        <v>Lone PI Test</v>
      </c>
      <c r="PH149">
        <f t="shared" si="234"/>
        <v>0</v>
      </c>
      <c r="PI149">
        <f t="shared" si="235"/>
        <v>1</v>
      </c>
      <c r="PJ149">
        <f t="shared" si="236"/>
        <v>38</v>
      </c>
      <c r="PK149">
        <f>IF(HR149="","Null",IF(E149&lt;3,"Null",IF(HU149=0,0,IF(HS149="Form 1",VLOOKUP(HU149,Lookups!$BE$3:$BP$63,E149,FALSE),IF(HS149="Form 2",VLOOKUP(HU149,Lookups!$BE$67:$BP$127,E149,FALSE),VLOOKUP(HU149,Lookups!$BE$130:$BP$190,E149,FALSE))))))</f>
        <v>2</v>
      </c>
      <c r="PL149" t="str">
        <f t="shared" si="237"/>
        <v>Null</v>
      </c>
      <c r="PM149" t="str">
        <f>IF($PH149=0,"Null",IF(E149&lt;3,"Null",IF(OX149=0,0,IF(OV149="Form 1",VLOOKUP(OX149,Lookups!$BE$3:$BP$63,E149,FALSE),IF(OV149="Form 2",VLOOKUP(OX149,Lookups!$BE$67:$BP$127,E149,FALSE),VLOOKUP(OX149,Lookups!$BE$130:$BP$190,E149,FALSE))))))</f>
        <v>Null</v>
      </c>
      <c r="PN149" t="str">
        <f t="shared" si="238"/>
        <v>Null</v>
      </c>
      <c r="PO149" t="str">
        <f t="shared" si="239"/>
        <v>Null</v>
      </c>
      <c r="PP149">
        <f t="shared" si="240"/>
        <v>13</v>
      </c>
      <c r="PQ149">
        <f>IF(HR149="","Null",IF(E149&lt;3,"Null",IF(HV149=0,0,IF(HS149="Form 1",VLOOKUP(HV149,Lookups!$BR$3:$CC$63,E149,FALSE),IF(HS149="Form 2",VLOOKUP(HV149,Lookups!$BR$67:$CC$127,E149,FALSE),VLOOKUP(HV149,Lookups!$BR$130:$CC$190,E149,FALSE))))))</f>
        <v>4</v>
      </c>
      <c r="PR149" t="str">
        <f t="shared" si="241"/>
        <v>Null</v>
      </c>
      <c r="PS149">
        <f>IF(HR149="","Null",IF(E149&lt;3,"Null",IF(OY149=0,0,IF(OW149="Form 1",VLOOKUP(OY149,Lookups!$BR$3:$CC$63,E149,FALSE),IF(OW149="Form 2",VLOOKUP(OY149,Lookups!$BR$67:$CC$127,E149,FALSE),VLOOKUP(OY149,Lookups!$BR$130:$CC$190,E149,FALSE))))))</f>
        <v>4</v>
      </c>
      <c r="PT149" t="str">
        <f t="shared" si="242"/>
        <v>Null</v>
      </c>
      <c r="PU149" t="str">
        <f t="shared" si="243"/>
        <v>Null</v>
      </c>
      <c r="PV149">
        <f t="shared" si="244"/>
        <v>0</v>
      </c>
      <c r="PW149" t="str">
        <f t="shared" si="245"/>
        <v>Fall PI Administration</v>
      </c>
      <c r="PX149">
        <f t="shared" si="246"/>
        <v>0</v>
      </c>
      <c r="PY149">
        <f t="shared" si="247"/>
        <v>0</v>
      </c>
      <c r="PZ149" t="str">
        <f t="shared" si="248"/>
        <v>Under 20 Sessions</v>
      </c>
      <c r="QA149" t="str">
        <f t="shared" si="249"/>
        <v>Series 4</v>
      </c>
      <c r="QB149" t="str">
        <f t="shared" si="250"/>
        <v>In Series 5 to 8</v>
      </c>
      <c r="QC149" t="str">
        <f>IF($MS149="System 44 Record",IF(BQ149&lt;MEDIAN(Directions!$F$3,Directions!$F$6),"Mid-Year Exited Student","Full Year Participant")&amp;IF(BP149&lt;Directions!$F$3,", Started Prior Year",", Started This Year"),"Null")</f>
        <v>Mid-Year Exited Student, Started This Year</v>
      </c>
      <c r="QD149">
        <f t="shared" si="251"/>
        <v>0</v>
      </c>
      <c r="QE149">
        <f t="shared" si="252"/>
        <v>0</v>
      </c>
      <c r="QF149">
        <f t="shared" si="253"/>
        <v>0</v>
      </c>
      <c r="QG149">
        <f t="shared" si="254"/>
        <v>0</v>
      </c>
      <c r="QH149">
        <f t="shared" si="255"/>
        <v>0</v>
      </c>
      <c r="QI149">
        <f t="shared" si="256"/>
        <v>0</v>
      </c>
      <c r="QJ149" t="str">
        <f t="shared" si="257"/>
        <v>Used None</v>
      </c>
      <c r="QK149" t="str">
        <f t="shared" si="258"/>
        <v>Null</v>
      </c>
      <c r="QL149" t="str">
        <f t="shared" si="259"/>
        <v>Null</v>
      </c>
      <c r="QM149" t="str">
        <f>IF($MS149="READ 180 Record",IF(AQ149="","Null",VLOOKUP(JJ149,Lookups!$DX$3:$EB$2054,AN149+1,FALSE)),"Null")</f>
        <v>Null</v>
      </c>
      <c r="QN149" t="str">
        <f t="shared" si="260"/>
        <v>Null</v>
      </c>
    </row>
    <row r="150" spans="1:456" x14ac:dyDescent="0.25">
      <c r="A150" s="161" t="s">
        <v>1447</v>
      </c>
      <c r="B150" s="161" t="s">
        <v>1447</v>
      </c>
      <c r="C150" s="161" t="s">
        <v>1447</v>
      </c>
      <c r="D150" s="161" t="s">
        <v>1447</v>
      </c>
      <c r="E150" s="161">
        <v>6</v>
      </c>
      <c r="F150" s="161" t="s">
        <v>1447</v>
      </c>
      <c r="G150" s="161" t="s">
        <v>880</v>
      </c>
      <c r="H150" s="161" t="s">
        <v>907</v>
      </c>
      <c r="I150" s="161">
        <v>775</v>
      </c>
      <c r="J150" s="159">
        <v>42501</v>
      </c>
      <c r="K150" s="161">
        <v>0</v>
      </c>
      <c r="L150" s="161">
        <v>0</v>
      </c>
      <c r="M150" s="161">
        <v>0</v>
      </c>
      <c r="N150" s="161">
        <v>0</v>
      </c>
      <c r="O150" s="161">
        <v>0</v>
      </c>
      <c r="P150" s="161">
        <v>0</v>
      </c>
      <c r="Q150" s="161">
        <v>0</v>
      </c>
      <c r="R150" s="161">
        <v>0</v>
      </c>
      <c r="S150" s="161">
        <v>0</v>
      </c>
      <c r="T150" s="161">
        <v>0</v>
      </c>
      <c r="U150" s="161">
        <v>0</v>
      </c>
      <c r="V150" s="161">
        <v>0</v>
      </c>
      <c r="W150" s="161">
        <v>0</v>
      </c>
      <c r="X150" s="161">
        <v>0</v>
      </c>
      <c r="AB150" s="161" t="s">
        <v>241</v>
      </c>
      <c r="AC150" s="161" t="s">
        <v>242</v>
      </c>
      <c r="AD150" s="161" t="s">
        <v>242</v>
      </c>
      <c r="AE150" s="161" t="s">
        <v>242</v>
      </c>
      <c r="AF150" s="161" t="s">
        <v>242</v>
      </c>
      <c r="AG150" s="161" t="s">
        <v>241</v>
      </c>
      <c r="AH150" s="161" t="s">
        <v>242</v>
      </c>
      <c r="AI150" s="161">
        <v>20150801</v>
      </c>
      <c r="AJ150" s="161">
        <v>20160525</v>
      </c>
      <c r="AK150" s="161" t="s">
        <v>869</v>
      </c>
      <c r="AL150" t="s">
        <v>1076</v>
      </c>
      <c r="AM150" t="s">
        <v>907</v>
      </c>
      <c r="AN150">
        <v>4</v>
      </c>
      <c r="AO150" t="s">
        <v>870</v>
      </c>
      <c r="AP150">
        <v>23</v>
      </c>
      <c r="AQ150">
        <v>129</v>
      </c>
      <c r="AR150">
        <v>3127</v>
      </c>
      <c r="AS150">
        <v>736</v>
      </c>
      <c r="AT150">
        <v>426</v>
      </c>
      <c r="AU150">
        <v>839</v>
      </c>
      <c r="AV150">
        <v>672</v>
      </c>
      <c r="AW150">
        <v>73</v>
      </c>
      <c r="AX150">
        <v>23.200049999999901</v>
      </c>
      <c r="AY150">
        <v>6.2083000000000004</v>
      </c>
      <c r="AZ150">
        <v>3.6857000000000002</v>
      </c>
      <c r="BA150">
        <v>123.75834999999999</v>
      </c>
      <c r="BB150">
        <v>74394</v>
      </c>
      <c r="BC150">
        <v>70.815450643000005</v>
      </c>
      <c r="BD150">
        <v>75.590551180999995</v>
      </c>
      <c r="BE150">
        <v>1505</v>
      </c>
      <c r="BF150">
        <v>1677</v>
      </c>
      <c r="BG150">
        <v>46</v>
      </c>
      <c r="BH150">
        <v>91</v>
      </c>
      <c r="BI150">
        <v>3</v>
      </c>
      <c r="BJ150">
        <v>3</v>
      </c>
      <c r="BK150">
        <v>454</v>
      </c>
      <c r="BL150">
        <v>2</v>
      </c>
      <c r="BM150" t="s">
        <v>1080</v>
      </c>
      <c r="BN150" t="s">
        <v>1079</v>
      </c>
      <c r="ET150" s="161">
        <v>3</v>
      </c>
      <c r="EU150" s="161">
        <v>186</v>
      </c>
      <c r="EV150" s="161">
        <v>93</v>
      </c>
      <c r="EW150" s="161">
        <v>11188</v>
      </c>
      <c r="EX150" s="161">
        <v>0</v>
      </c>
      <c r="EY150" s="161">
        <v>0</v>
      </c>
      <c r="EZ150" s="161">
        <v>67</v>
      </c>
      <c r="FA150" s="161">
        <v>81</v>
      </c>
      <c r="FB150" s="161">
        <v>0</v>
      </c>
      <c r="FC150" s="161">
        <v>0</v>
      </c>
      <c r="FD150" s="161">
        <v>2</v>
      </c>
      <c r="FE150" s="161">
        <v>0</v>
      </c>
      <c r="FF150" s="159">
        <v>42389</v>
      </c>
      <c r="FG150" s="161">
        <v>64</v>
      </c>
      <c r="FH150" s="161">
        <v>80</v>
      </c>
      <c r="FI150" s="161">
        <v>58</v>
      </c>
      <c r="FJ150" s="161">
        <v>63</v>
      </c>
      <c r="FK150" s="161">
        <v>75</v>
      </c>
      <c r="FL150" s="159">
        <v>42310</v>
      </c>
      <c r="FM150" s="161">
        <v>69</v>
      </c>
      <c r="FN150" s="161">
        <v>83</v>
      </c>
      <c r="FO150" s="161">
        <v>67</v>
      </c>
      <c r="FP150" s="161">
        <v>89</v>
      </c>
      <c r="FQ150" s="161">
        <v>50</v>
      </c>
      <c r="HN150" s="161" t="s">
        <v>907</v>
      </c>
      <c r="HO150" s="159">
        <v>42501</v>
      </c>
      <c r="HP150" s="159">
        <v>42501</v>
      </c>
      <c r="HQ150" s="161">
        <v>1</v>
      </c>
      <c r="HR150" s="159">
        <v>42501</v>
      </c>
      <c r="HS150" s="161" t="s">
        <v>872</v>
      </c>
      <c r="HT150" s="161" t="s">
        <v>882</v>
      </c>
      <c r="HU150" s="161">
        <v>52</v>
      </c>
      <c r="HV150" s="161">
        <v>42</v>
      </c>
      <c r="HW150" s="161">
        <v>0</v>
      </c>
      <c r="JB150" s="161" t="s">
        <v>907</v>
      </c>
      <c r="JC150" s="161">
        <v>20</v>
      </c>
      <c r="JD150" s="161">
        <v>11</v>
      </c>
      <c r="JE150" s="161">
        <v>40</v>
      </c>
      <c r="JF150" s="161">
        <v>72525</v>
      </c>
      <c r="JG150" s="159">
        <v>42501</v>
      </c>
      <c r="JH150" s="161">
        <v>775</v>
      </c>
      <c r="JI150" s="159">
        <v>42243</v>
      </c>
      <c r="JJ150" s="161">
        <v>664</v>
      </c>
      <c r="JK150" s="161">
        <v>10</v>
      </c>
      <c r="JL150" s="159">
        <v>42340</v>
      </c>
      <c r="JM150" s="161">
        <v>704</v>
      </c>
      <c r="JN150" s="161">
        <v>15</v>
      </c>
      <c r="JO150" s="159">
        <v>42501</v>
      </c>
      <c r="JP150" s="161">
        <v>775</v>
      </c>
      <c r="JQ150" s="161">
        <v>14</v>
      </c>
      <c r="MN150" t="str">
        <f t="shared" si="174"/>
        <v>YesNoNoNoYesNo</v>
      </c>
      <c r="MO150" t="str">
        <f>IF(AND(MN150="NoNoNoNoNoNo",JI150=""),"No Programs",VLOOKUP(MN150,Lookups!$DA$4:$DB$67,2,FALSE))</f>
        <v>READ 180 Only</v>
      </c>
      <c r="MP150">
        <f t="shared" si="175"/>
        <v>1</v>
      </c>
      <c r="MQ150" t="str">
        <f t="shared" si="176"/>
        <v>READ 180 User</v>
      </c>
      <c r="MR150" t="str">
        <f>Directions!$D$3</f>
        <v>Usage</v>
      </c>
      <c r="MS150" t="str">
        <f>VLOOKUP(MQ150,Lookups!$CU$71:$CV$80,2,FALSE)</f>
        <v>READ 180 Record</v>
      </c>
      <c r="MT150">
        <f t="shared" si="177"/>
        <v>1</v>
      </c>
      <c r="MU150">
        <f t="shared" si="178"/>
        <v>1</v>
      </c>
      <c r="MV150">
        <f t="shared" si="179"/>
        <v>1</v>
      </c>
      <c r="MW150">
        <f t="shared" si="180"/>
        <v>1</v>
      </c>
      <c r="MX150">
        <f t="shared" si="181"/>
        <v>36.857142857142854</v>
      </c>
      <c r="MY150" t="str">
        <f t="shared" si="182"/>
        <v>Not Used</v>
      </c>
      <c r="MZ150">
        <f t="shared" si="183"/>
        <v>0</v>
      </c>
      <c r="NA150" t="str">
        <f t="shared" si="184"/>
        <v>Not Available</v>
      </c>
      <c r="NB150" t="str">
        <f t="shared" si="185"/>
        <v>Not Available</v>
      </c>
      <c r="NC150" t="str">
        <f t="shared" si="186"/>
        <v>4 Not Indicated</v>
      </c>
      <c r="ND150" t="str">
        <f t="shared" si="187"/>
        <v>4 Not Indicated</v>
      </c>
      <c r="NE150" t="str">
        <f t="shared" si="188"/>
        <v>4 Not Indicated</v>
      </c>
      <c r="NF150" t="str">
        <f t="shared" si="189"/>
        <v>4 Not Indicated</v>
      </c>
      <c r="NG150" t="str">
        <f t="shared" si="190"/>
        <v>4 Not Indicated</v>
      </c>
      <c r="NH150" s="159">
        <f t="shared" si="191"/>
        <v>42501</v>
      </c>
      <c r="NI150">
        <f t="shared" si="192"/>
        <v>775</v>
      </c>
      <c r="NJ150" s="159">
        <f t="shared" si="193"/>
        <v>42501</v>
      </c>
      <c r="NK150">
        <f t="shared" si="194"/>
        <v>775</v>
      </c>
      <c r="NL150">
        <f t="shared" si="195"/>
        <v>36.857142857142854</v>
      </c>
      <c r="NM150">
        <f t="shared" si="196"/>
        <v>1</v>
      </c>
      <c r="NN150">
        <f>IF(OR(E150="PK",E150="K",JJ150=""),"Null",INDEX(Lookups!$EZ$4:$FW$18,MATCH($JJ150,Lookups!$EY$4:$EY$18,1),MATCH($E150,Lookups!$EZ$3:$FW$3,0)))</f>
        <v>55</v>
      </c>
      <c r="NO150">
        <f>IF(OR(E150="PK",E150="K",JJ150=""),"Null",INDEX(Lookups!$EZ$4:$FW$18,MATCH($JJ150,Lookups!$EY$4:$EY$18,1),MATCH($E150,Lookups!$EZ$3:$FW$3,0) + 1))</f>
        <v>90</v>
      </c>
      <c r="NP150">
        <f t="shared" si="197"/>
        <v>110</v>
      </c>
      <c r="NQ150" t="str">
        <f t="shared" si="198"/>
        <v>No PI Needed</v>
      </c>
      <c r="NR150" t="str">
        <f t="shared" si="199"/>
        <v>No PI Needed</v>
      </c>
      <c r="NS150" t="str">
        <f t="shared" si="200"/>
        <v>600L to 799L</v>
      </c>
      <c r="NT150" t="str">
        <f t="shared" si="201"/>
        <v>600L to 799L</v>
      </c>
      <c r="NU150" t="str">
        <f t="shared" si="202"/>
        <v>600L to 799L</v>
      </c>
      <c r="NV150" s="183" t="str">
        <f t="array" ref="NV150">IF($NL150="No RI Tests","No RI Tests",VLOOKUP(IF(AND(E150="K",JJ150&lt;280),3,IF(AND(E150="K",JJ150&gt;=280),4,MAX(IF(E150=Lookups!$DF$6:$DF$99,IF(JJ150&gt;=Lookups!$DG$6:$DG$99,Lookups!$DH$6:$DH$99))))),Lookups!$DE$104:$DG$108,2,FALSE))</f>
        <v>1 Below Basic</v>
      </c>
      <c r="NW150" s="161" t="str">
        <f t="array" ref="NW150">IF($NL150="No RI Tests","No RI Tests",VLOOKUP(IF(AND(E150="K",JH150&lt;280),3,IF(AND(E150="K",JH150&gt;=280),4,MAX(IF(E150=Lookups!$DF$6:$DF$99,IF(NI150&gt;=Lookups!$DG$6:$DG$99,Lookups!$DH$6:$DH$99))))),Lookups!$DE$104:$DG$108,2,FALSE))</f>
        <v>2 Basic</v>
      </c>
      <c r="NX150" s="161" t="str">
        <f t="array" ref="NX150">IF($NL150="No RI Tests","No RI Tests",VLOOKUP(IF(AND(E150="K",NK150&lt;280),3,IF(AND(E150="K",NK150&gt;=280),4,MAX(IF(E150=Lookups!$DF$6:$DF$99,IF(NK150&gt;=Lookups!$DG$6:$DG$99,Lookups!$DH$6:$DH$99))))),Lookups!$DE$104:$DG$108,2,FALSE))</f>
        <v>2 Basic</v>
      </c>
      <c r="NY150">
        <f t="shared" si="203"/>
        <v>0</v>
      </c>
      <c r="NZ150">
        <f t="shared" si="204"/>
        <v>1</v>
      </c>
      <c r="OA150" t="str">
        <f t="shared" si="205"/>
        <v>Improved Performance Level</v>
      </c>
      <c r="OB150" s="161" t="str">
        <f t="array" ref="OB150">IF($NL150="No RI Tests","No RI Tests",IF(E150="K","N/A",VLOOKUP(MAX(IF(E150=Lookups!$DF$6:$DF$99,IF(JJ150&gt;=Lookups!$DG$6:$DG$99,Lookups!$DI$6:$DI$99))),Lookups!$DE$104:$DG$108,3,FALSE)))</f>
        <v>1 Limited</v>
      </c>
      <c r="OC150" s="161" t="str">
        <f t="array" ref="OC150">IF($NL150="No RI Tests","No RI Tests",IF(E150="K","N/A",VLOOKUP(MAX(IF(E150=Lookups!$DF$6:$DF$99,IF(NI150&gt;=Lookups!$DG$6:$DG$99,Lookups!$DI$6:$DI$99))),Lookups!$DE$104:$DG$108,3,FALSE)))</f>
        <v>1 Limited</v>
      </c>
      <c r="OD150" s="161" t="str">
        <f t="array" ref="OD150">IF($NL150="No RI Tests","No RI Tests",IF(E150="K","N/A",VLOOKUP(MAX(IF(E150=Lookups!$DF$6:$DF$99,IF(NK150&gt;=Lookups!$DG$6:$DG$99,Lookups!$DI$6:$DI$99))),Lookups!$DE$104:$DG$108,3,FALSE)))</f>
        <v>1 Limited</v>
      </c>
      <c r="OE150">
        <f t="shared" si="206"/>
        <v>1</v>
      </c>
      <c r="OF150">
        <f t="shared" si="207"/>
        <v>0</v>
      </c>
      <c r="OG150" t="str">
        <f t="shared" si="208"/>
        <v>Maintained Performance Level</v>
      </c>
      <c r="OH150">
        <f t="shared" si="209"/>
        <v>111</v>
      </c>
      <c r="OI150">
        <f t="shared" si="210"/>
        <v>1</v>
      </c>
      <c r="OJ150">
        <f t="shared" si="211"/>
        <v>1</v>
      </c>
      <c r="OK150">
        <f t="shared" si="212"/>
        <v>1</v>
      </c>
      <c r="OL150">
        <f t="shared" si="213"/>
        <v>1.5310344827586206</v>
      </c>
      <c r="OM150" t="str">
        <f t="shared" si="214"/>
        <v>Fall Administration</v>
      </c>
      <c r="ON150" t="str">
        <f t="shared" si="215"/>
        <v>Winter Administration</v>
      </c>
      <c r="OO150" t="str">
        <f t="shared" si="216"/>
        <v>Fall to Winter RI</v>
      </c>
      <c r="OP150" t="str">
        <f ca="1">IF(AND(HR150&lt;&gt;"",JJ150&lt;600),IF(HT150="Advancing","Tier 2","Tier 3"),IF(JI150="","Null",IF(OR(E150="K",E150&lt;3),"FRA Recommended",IF(JJ150&gt;=IF(E150&lt;6,400,600),IF(JJ150&lt;VLOOKUP(E150,Lookups!$AP$3:$AR$16,3,FALSE),"Tier 2","Core"),IF(JJ150&lt;400,IF(RAND()&lt;0.81,"Tier 3","Tier 2"),IF(RAND()&lt;0.51,"Tier 3","Tier 2"))))))</f>
        <v>Tier 2</v>
      </c>
      <c r="OQ150" t="str">
        <f t="shared" si="217"/>
        <v>Average Reading Invt. Under 15 Minutes Long</v>
      </c>
      <c r="OR150">
        <f t="shared" si="218"/>
        <v>0</v>
      </c>
      <c r="OS150">
        <f t="shared" si="219"/>
        <v>1</v>
      </c>
      <c r="OT150">
        <f t="shared" si="220"/>
        <v>111</v>
      </c>
      <c r="OU150" s="159">
        <f t="shared" si="221"/>
        <v>42501</v>
      </c>
      <c r="OV150" t="str">
        <f t="shared" si="222"/>
        <v>Form 1</v>
      </c>
      <c r="OW150" t="str">
        <f t="shared" si="223"/>
        <v>Advancing</v>
      </c>
      <c r="OX150">
        <f t="shared" si="224"/>
        <v>52</v>
      </c>
      <c r="OY150">
        <f t="shared" si="225"/>
        <v>42</v>
      </c>
      <c r="OZ150">
        <f t="shared" si="226"/>
        <v>0</v>
      </c>
      <c r="PA150" s="159">
        <f t="shared" si="227"/>
        <v>42501</v>
      </c>
      <c r="PB150" t="str">
        <f t="shared" si="228"/>
        <v>Form 1</v>
      </c>
      <c r="PC150" t="str">
        <f t="shared" si="229"/>
        <v>Advancing</v>
      </c>
      <c r="PD150">
        <f t="shared" si="230"/>
        <v>52</v>
      </c>
      <c r="PE150">
        <f t="shared" si="231"/>
        <v>42</v>
      </c>
      <c r="PF150">
        <f t="shared" si="232"/>
        <v>0</v>
      </c>
      <c r="PG150" t="str">
        <f t="shared" si="233"/>
        <v>Lone PI Test</v>
      </c>
      <c r="PH150">
        <f t="shared" si="234"/>
        <v>0</v>
      </c>
      <c r="PI150">
        <f t="shared" si="235"/>
        <v>0</v>
      </c>
      <c r="PJ150">
        <f t="shared" si="236"/>
        <v>52</v>
      </c>
      <c r="PK150">
        <f>IF(HR150="","Null",IF(E150&lt;3,"Null",IF(HU150=0,0,IF(HS150="Form 1",VLOOKUP(HU150,Lookups!$BE$3:$BP$63,E150,FALSE),IF(HS150="Form 2",VLOOKUP(HU150,Lookups!$BE$67:$BP$127,E150,FALSE),VLOOKUP(HU150,Lookups!$BE$130:$BP$190,E150,FALSE))))))</f>
        <v>69</v>
      </c>
      <c r="PL150" t="str">
        <f t="shared" si="237"/>
        <v>Null</v>
      </c>
      <c r="PM150" t="str">
        <f>IF($PH150=0,"Null",IF(E150&lt;3,"Null",IF(OX150=0,0,IF(OV150="Form 1",VLOOKUP(OX150,Lookups!$BE$3:$BP$63,E150,FALSE),IF(OV150="Form 2",VLOOKUP(OX150,Lookups!$BE$67:$BP$127,E150,FALSE),VLOOKUP(OX150,Lookups!$BE$130:$BP$190,E150,FALSE))))))</f>
        <v>Null</v>
      </c>
      <c r="PN150" t="str">
        <f t="shared" si="238"/>
        <v>Null</v>
      </c>
      <c r="PO150" t="str">
        <f t="shared" si="239"/>
        <v>Null</v>
      </c>
      <c r="PP150">
        <f t="shared" si="240"/>
        <v>42</v>
      </c>
      <c r="PQ150">
        <f>IF(HR150="","Null",IF(E150&lt;3,"Null",IF(HV150=0,0,IF(HS150="Form 1",VLOOKUP(HV150,Lookups!$BR$3:$CC$63,E150,FALSE),IF(HS150="Form 2",VLOOKUP(HV150,Lookups!$BR$67:$CC$127,E150,FALSE),VLOOKUP(HV150,Lookups!$BR$130:$CC$190,E150,FALSE))))))</f>
        <v>94</v>
      </c>
      <c r="PR150" t="str">
        <f t="shared" si="241"/>
        <v>Null</v>
      </c>
      <c r="PS150">
        <f>IF(HR150="","Null",IF(E150&lt;3,"Null",IF(OY150=0,0,IF(OW150="Form 1",VLOOKUP(OY150,Lookups!$BR$3:$CC$63,E150,FALSE),IF(OW150="Form 2",VLOOKUP(OY150,Lookups!$BR$67:$CC$127,E150,FALSE),VLOOKUP(OY150,Lookups!$BR$130:$CC$190,E150,FALSE))))))</f>
        <v>91</v>
      </c>
      <c r="PT150" t="str">
        <f t="shared" si="242"/>
        <v>Null</v>
      </c>
      <c r="PU150" t="str">
        <f t="shared" si="243"/>
        <v>Null</v>
      </c>
      <c r="PV150">
        <f t="shared" si="244"/>
        <v>1</v>
      </c>
      <c r="PW150" t="str">
        <f t="shared" si="245"/>
        <v>Spring PI Administration</v>
      </c>
      <c r="PX150">
        <f t="shared" si="246"/>
        <v>1</v>
      </c>
      <c r="PY150">
        <f t="shared" si="247"/>
        <v>0</v>
      </c>
      <c r="PZ150" t="str">
        <f t="shared" si="248"/>
        <v>Null</v>
      </c>
      <c r="QA150" t="str">
        <f t="shared" si="249"/>
        <v>Null</v>
      </c>
      <c r="QB150" t="str">
        <f t="shared" si="250"/>
        <v>Null</v>
      </c>
      <c r="QC150" t="str">
        <f>IF($MS150="System 44 Record",IF(BQ150&lt;MEDIAN(Directions!$F$3,Directions!$F$6),"Mid-Year Exited Student","Full Year Participant")&amp;IF(BP150&lt;Directions!$F$3,", Started Prior Year",", Started This Year"),"Null")</f>
        <v>Null</v>
      </c>
      <c r="QD150" t="str">
        <f t="shared" si="251"/>
        <v>Null</v>
      </c>
      <c r="QE150">
        <f t="shared" si="252"/>
        <v>1</v>
      </c>
      <c r="QF150">
        <f t="shared" si="253"/>
        <v>1</v>
      </c>
      <c r="QG150">
        <f t="shared" si="254"/>
        <v>1</v>
      </c>
      <c r="QH150">
        <f t="shared" si="255"/>
        <v>2</v>
      </c>
      <c r="QI150">
        <f t="shared" si="256"/>
        <v>0.81</v>
      </c>
      <c r="QJ150" t="str">
        <f t="shared" si="257"/>
        <v>Used All 3</v>
      </c>
      <c r="QK150" t="str">
        <f t="shared" si="258"/>
        <v>100 or More Sessions</v>
      </c>
      <c r="QL150" t="str">
        <f t="shared" si="259"/>
        <v>13 or More Segments</v>
      </c>
      <c r="QM150" t="str">
        <f>IF($MS150="READ 180 Record",IF(AQ150="","Null",VLOOKUP(JJ150,Lookups!$DX$3:$EB$2054,AN150+1,FALSE)),"Null")</f>
        <v>Level is Above Lexile Score</v>
      </c>
      <c r="QN150" t="str">
        <f t="shared" si="260"/>
        <v>Null</v>
      </c>
    </row>
    <row r="151" spans="1:456" x14ac:dyDescent="0.25">
      <c r="A151" s="161" t="s">
        <v>1447</v>
      </c>
      <c r="B151" s="161" t="s">
        <v>1447</v>
      </c>
      <c r="C151" s="161" t="s">
        <v>1447</v>
      </c>
      <c r="D151" s="161" t="s">
        <v>1447</v>
      </c>
      <c r="E151" s="161">
        <v>6</v>
      </c>
      <c r="F151" s="161" t="s">
        <v>1447</v>
      </c>
      <c r="G151" s="161" t="s">
        <v>880</v>
      </c>
      <c r="H151" s="161" t="s">
        <v>907</v>
      </c>
      <c r="I151" s="161">
        <v>750</v>
      </c>
      <c r="J151" s="159">
        <v>42501</v>
      </c>
      <c r="K151" s="161">
        <v>0</v>
      </c>
      <c r="L151" s="161">
        <v>0</v>
      </c>
      <c r="M151" s="161">
        <v>0</v>
      </c>
      <c r="N151" s="161">
        <v>0</v>
      </c>
      <c r="O151" s="161">
        <v>0</v>
      </c>
      <c r="P151" s="161">
        <v>0</v>
      </c>
      <c r="Q151" s="161">
        <v>0</v>
      </c>
      <c r="R151" s="161">
        <v>0</v>
      </c>
      <c r="S151" s="161">
        <v>0</v>
      </c>
      <c r="T151" s="161">
        <v>0</v>
      </c>
      <c r="U151" s="161">
        <v>0</v>
      </c>
      <c r="V151" s="161">
        <v>0</v>
      </c>
      <c r="W151" s="161">
        <v>0</v>
      </c>
      <c r="X151" s="161">
        <v>0</v>
      </c>
      <c r="AB151" s="161" t="s">
        <v>241</v>
      </c>
      <c r="AC151" s="161" t="s">
        <v>242</v>
      </c>
      <c r="AD151" s="161" t="s">
        <v>242</v>
      </c>
      <c r="AE151" s="161" t="s">
        <v>242</v>
      </c>
      <c r="AF151" s="161" t="s">
        <v>242</v>
      </c>
      <c r="AG151" s="161" t="s">
        <v>241</v>
      </c>
      <c r="AH151" s="161" t="s">
        <v>242</v>
      </c>
      <c r="AI151" s="161">
        <v>20150801</v>
      </c>
      <c r="AJ151" s="161">
        <v>20160525</v>
      </c>
      <c r="AK151" s="161" t="s">
        <v>869</v>
      </c>
      <c r="AL151" t="s">
        <v>1076</v>
      </c>
      <c r="AM151" t="s">
        <v>907</v>
      </c>
      <c r="AN151">
        <v>4</v>
      </c>
      <c r="AO151" t="s">
        <v>870</v>
      </c>
      <c r="AP151">
        <v>34</v>
      </c>
      <c r="AQ151">
        <v>128</v>
      </c>
      <c r="AR151">
        <v>3925</v>
      </c>
      <c r="AS151">
        <v>1064</v>
      </c>
      <c r="AT151">
        <v>360</v>
      </c>
      <c r="AU151">
        <v>1239</v>
      </c>
      <c r="AV151">
        <v>648</v>
      </c>
      <c r="AW151">
        <v>96</v>
      </c>
      <c r="AX151">
        <v>27.9666</v>
      </c>
      <c r="AY151">
        <v>4.2571000000000003</v>
      </c>
      <c r="AZ151">
        <v>3.7646999999999999</v>
      </c>
      <c r="BA151">
        <v>108.3</v>
      </c>
      <c r="BB151">
        <v>117039</v>
      </c>
      <c r="BC151">
        <v>69.578313253000005</v>
      </c>
      <c r="BD151">
        <v>78.68852459</v>
      </c>
      <c r="BE151">
        <v>1715</v>
      </c>
      <c r="BF151">
        <v>2250</v>
      </c>
      <c r="BG151">
        <v>27</v>
      </c>
      <c r="BH151">
        <v>86</v>
      </c>
      <c r="BI151">
        <v>3</v>
      </c>
      <c r="BJ151">
        <v>4</v>
      </c>
      <c r="BK151">
        <v>614</v>
      </c>
      <c r="BL151">
        <v>3</v>
      </c>
      <c r="BM151" t="s">
        <v>1080</v>
      </c>
      <c r="BN151" t="s">
        <v>1079</v>
      </c>
      <c r="ET151" s="161">
        <v>2</v>
      </c>
      <c r="EU151" s="161">
        <v>170</v>
      </c>
      <c r="EV151" s="161">
        <v>85</v>
      </c>
      <c r="EW151" s="161">
        <v>10227</v>
      </c>
      <c r="EX151" s="161">
        <v>0</v>
      </c>
      <c r="EY151" s="161">
        <v>0</v>
      </c>
      <c r="EZ151" s="161">
        <v>67</v>
      </c>
      <c r="FA151" s="161">
        <v>81</v>
      </c>
      <c r="FB151" s="161">
        <v>0</v>
      </c>
      <c r="FC151" s="161">
        <v>0</v>
      </c>
      <c r="FD151" s="161">
        <v>2</v>
      </c>
      <c r="FE151" s="161">
        <v>0</v>
      </c>
      <c r="FF151" s="159">
        <v>42389</v>
      </c>
      <c r="FG151" s="161">
        <v>61</v>
      </c>
      <c r="FH151" s="161">
        <v>78</v>
      </c>
      <c r="FI151" s="161">
        <v>67</v>
      </c>
      <c r="FJ151" s="161">
        <v>50</v>
      </c>
      <c r="FK151" s="161">
        <v>63</v>
      </c>
      <c r="FL151" s="159">
        <v>42310</v>
      </c>
      <c r="FM151" s="161">
        <v>72</v>
      </c>
      <c r="FN151" s="161">
        <v>85</v>
      </c>
      <c r="FO151" s="161">
        <v>50</v>
      </c>
      <c r="FP151" s="161">
        <v>100</v>
      </c>
      <c r="FQ151" s="161">
        <v>75</v>
      </c>
      <c r="HN151" s="161" t="s">
        <v>907</v>
      </c>
      <c r="HO151" s="159">
        <v>42501</v>
      </c>
      <c r="HP151" s="159">
        <v>42501</v>
      </c>
      <c r="HQ151" s="161">
        <v>1</v>
      </c>
      <c r="HR151" s="159">
        <v>42501</v>
      </c>
      <c r="HS151" s="161" t="s">
        <v>872</v>
      </c>
      <c r="HT151" s="161" t="s">
        <v>882</v>
      </c>
      <c r="HU151" s="161">
        <v>51</v>
      </c>
      <c r="HV151" s="161">
        <v>37</v>
      </c>
      <c r="HW151" s="161">
        <v>0</v>
      </c>
      <c r="JB151" s="161" t="s">
        <v>907</v>
      </c>
      <c r="JC151" s="161">
        <v>34</v>
      </c>
      <c r="JD151" s="161">
        <v>32</v>
      </c>
      <c r="JE151" s="161">
        <v>130</v>
      </c>
      <c r="JF151" s="161">
        <v>191071</v>
      </c>
      <c r="JG151" s="159">
        <v>42501</v>
      </c>
      <c r="JH151" s="161">
        <v>750</v>
      </c>
      <c r="JI151" s="159">
        <v>42243</v>
      </c>
      <c r="JJ151" s="161">
        <v>776</v>
      </c>
      <c r="JK151" s="161">
        <v>20</v>
      </c>
      <c r="JL151" s="159">
        <v>42340</v>
      </c>
      <c r="JM151" s="161">
        <v>873</v>
      </c>
      <c r="JN151" s="161">
        <v>42</v>
      </c>
      <c r="JO151" s="159">
        <v>42501</v>
      </c>
      <c r="JP151" s="161">
        <v>750</v>
      </c>
      <c r="JQ151" s="161">
        <v>23</v>
      </c>
      <c r="MN151" t="str">
        <f t="shared" si="174"/>
        <v>YesNoNoNoYesNo</v>
      </c>
      <c r="MO151" t="str">
        <f>IF(AND(MN151="NoNoNoNoNoNo",JI151=""),"No Programs",VLOOKUP(MN151,Lookups!$DA$4:$DB$67,2,FALSE))</f>
        <v>READ 180 Only</v>
      </c>
      <c r="MP151">
        <f t="shared" si="175"/>
        <v>1</v>
      </c>
      <c r="MQ151" t="str">
        <f t="shared" si="176"/>
        <v>READ 180 User</v>
      </c>
      <c r="MR151" t="str">
        <f>Directions!$D$3</f>
        <v>Usage</v>
      </c>
      <c r="MS151" t="str">
        <f>VLOOKUP(MQ151,Lookups!$CU$71:$CV$80,2,FALSE)</f>
        <v>READ 180 Record</v>
      </c>
      <c r="MT151">
        <f t="shared" si="177"/>
        <v>1</v>
      </c>
      <c r="MU151">
        <f t="shared" si="178"/>
        <v>1</v>
      </c>
      <c r="MV151">
        <f t="shared" si="179"/>
        <v>1</v>
      </c>
      <c r="MW151">
        <f t="shared" si="180"/>
        <v>1</v>
      </c>
      <c r="MX151">
        <f t="shared" si="181"/>
        <v>36.857142857142854</v>
      </c>
      <c r="MY151" t="str">
        <f t="shared" si="182"/>
        <v>Not Used</v>
      </c>
      <c r="MZ151">
        <f t="shared" si="183"/>
        <v>0</v>
      </c>
      <c r="NA151" t="str">
        <f t="shared" si="184"/>
        <v>Not Available</v>
      </c>
      <c r="NB151" t="str">
        <f t="shared" si="185"/>
        <v>Not Available</v>
      </c>
      <c r="NC151" t="str">
        <f t="shared" si="186"/>
        <v>4 Not Indicated</v>
      </c>
      <c r="ND151" t="str">
        <f t="shared" si="187"/>
        <v>4 Not Indicated</v>
      </c>
      <c r="NE151" t="str">
        <f t="shared" si="188"/>
        <v>4 Not Indicated</v>
      </c>
      <c r="NF151" t="str">
        <f t="shared" si="189"/>
        <v>4 Not Indicated</v>
      </c>
      <c r="NG151" t="str">
        <f t="shared" si="190"/>
        <v>4 Not Indicated</v>
      </c>
      <c r="NH151" s="159">
        <f t="shared" si="191"/>
        <v>42501</v>
      </c>
      <c r="NI151">
        <f t="shared" si="192"/>
        <v>750</v>
      </c>
      <c r="NJ151" s="159">
        <f t="shared" si="193"/>
        <v>42340</v>
      </c>
      <c r="NK151">
        <f t="shared" si="194"/>
        <v>873</v>
      </c>
      <c r="NL151">
        <f t="shared" si="195"/>
        <v>36.857142857142854</v>
      </c>
      <c r="NM151">
        <f t="shared" si="196"/>
        <v>1</v>
      </c>
      <c r="NN151">
        <f>IF(OR(E151="PK",E151="K",JJ151=""),"Null",INDEX(Lookups!$EZ$4:$FW$18,MATCH($JJ151,Lookups!$EY$4:$EY$18,1),MATCH($E151,Lookups!$EZ$3:$FW$3,0)))</f>
        <v>45</v>
      </c>
      <c r="NO151">
        <f>IF(OR(E151="PK",E151="K",JJ151=""),"Null",INDEX(Lookups!$EZ$4:$FW$18,MATCH($JJ151,Lookups!$EY$4:$EY$18,1),MATCH($E151,Lookups!$EZ$3:$FW$3,0) + 1))</f>
        <v>75</v>
      </c>
      <c r="NP151">
        <f t="shared" si="197"/>
        <v>90</v>
      </c>
      <c r="NQ151" t="str">
        <f t="shared" si="198"/>
        <v>No PI Needed</v>
      </c>
      <c r="NR151" t="str">
        <f t="shared" si="199"/>
        <v>No PI Needed</v>
      </c>
      <c r="NS151" t="str">
        <f t="shared" si="200"/>
        <v>600L to 799L</v>
      </c>
      <c r="NT151" t="str">
        <f t="shared" si="201"/>
        <v>600L to 799L</v>
      </c>
      <c r="NU151" t="str">
        <f t="shared" si="202"/>
        <v>800L to 999L</v>
      </c>
      <c r="NV151" s="183" t="str">
        <f t="array" ref="NV151">IF($NL151="No RI Tests","No RI Tests",VLOOKUP(IF(AND(E151="K",JJ151&lt;280),3,IF(AND(E151="K",JJ151&gt;=280),4,MAX(IF(E151=Lookups!$DF$6:$DF$99,IF(JJ151&gt;=Lookups!$DG$6:$DG$99,Lookups!$DH$6:$DH$99))))),Lookups!$DE$104:$DG$108,2,FALSE))</f>
        <v>2 Basic</v>
      </c>
      <c r="NW151" s="161" t="str">
        <f t="array" ref="NW151">IF($NL151="No RI Tests","No RI Tests",VLOOKUP(IF(AND(E151="K",JH151&lt;280),3,IF(AND(E151="K",JH151&gt;=280),4,MAX(IF(E151=Lookups!$DF$6:$DF$99,IF(NI151&gt;=Lookups!$DG$6:$DG$99,Lookups!$DH$6:$DH$99))))),Lookups!$DE$104:$DG$108,2,FALSE))</f>
        <v>2 Basic</v>
      </c>
      <c r="NX151" s="161" t="str">
        <f t="array" ref="NX151">IF($NL151="No RI Tests","No RI Tests",VLOOKUP(IF(AND(E151="K",NK151&lt;280),3,IF(AND(E151="K",NK151&gt;=280),4,MAX(IF(E151=Lookups!$DF$6:$DF$99,IF(NK151&gt;=Lookups!$DG$6:$DG$99,Lookups!$DH$6:$DH$99))))),Lookups!$DE$104:$DG$108,2,FALSE))</f>
        <v>2 Basic</v>
      </c>
      <c r="NY151">
        <f t="shared" si="203"/>
        <v>1</v>
      </c>
      <c r="NZ151">
        <f t="shared" si="204"/>
        <v>0</v>
      </c>
      <c r="OA151" t="str">
        <f t="shared" si="205"/>
        <v>Maintained Performance Level</v>
      </c>
      <c r="OB151" s="161" t="str">
        <f t="array" ref="OB151">IF($NL151="No RI Tests","No RI Tests",IF(E151="K","N/A",VLOOKUP(MAX(IF(E151=Lookups!$DF$6:$DF$99,IF(JJ151&gt;=Lookups!$DG$6:$DG$99,Lookups!$DI$6:$DI$99))),Lookups!$DE$104:$DG$108,3,FALSE)))</f>
        <v>1 Limited</v>
      </c>
      <c r="OC151" s="161" t="str">
        <f t="array" ref="OC151">IF($NL151="No RI Tests","No RI Tests",IF(E151="K","N/A",VLOOKUP(MAX(IF(E151=Lookups!$DF$6:$DF$99,IF(NI151&gt;=Lookups!$DG$6:$DG$99,Lookups!$DI$6:$DI$99))),Lookups!$DE$104:$DG$108,3,FALSE)))</f>
        <v>1 Limited</v>
      </c>
      <c r="OD151" s="161" t="str">
        <f t="array" ref="OD151">IF($NL151="No RI Tests","No RI Tests",IF(E151="K","N/A",VLOOKUP(MAX(IF(E151=Lookups!$DF$6:$DF$99,IF(NK151&gt;=Lookups!$DG$6:$DG$99,Lookups!$DI$6:$DI$99))),Lookups!$DE$104:$DG$108,3,FALSE)))</f>
        <v>2 Partial</v>
      </c>
      <c r="OE151">
        <f t="shared" si="206"/>
        <v>1</v>
      </c>
      <c r="OF151">
        <f t="shared" si="207"/>
        <v>0</v>
      </c>
      <c r="OG151" t="str">
        <f t="shared" si="208"/>
        <v>Maintained Performance Level</v>
      </c>
      <c r="OH151">
        <f t="shared" si="209"/>
        <v>-26</v>
      </c>
      <c r="OI151">
        <f t="shared" si="210"/>
        <v>0</v>
      </c>
      <c r="OJ151">
        <f t="shared" si="211"/>
        <v>0</v>
      </c>
      <c r="OK151">
        <f t="shared" si="212"/>
        <v>0</v>
      </c>
      <c r="OL151">
        <f t="shared" si="213"/>
        <v>-0.43333333333333335</v>
      </c>
      <c r="OM151" t="str">
        <f t="shared" si="214"/>
        <v>Fall Administration</v>
      </c>
      <c r="ON151" t="str">
        <f t="shared" si="215"/>
        <v>Winter Administration</v>
      </c>
      <c r="OO151" t="str">
        <f t="shared" si="216"/>
        <v>Fall to Winter RI</v>
      </c>
      <c r="OP151" t="str">
        <f ca="1">IF(AND(HR151&lt;&gt;"",JJ151&lt;600),IF(HT151="Advancing","Tier 2","Tier 3"),IF(JI151="","Null",IF(OR(E151="K",E151&lt;3),"FRA Recommended",IF(JJ151&gt;=IF(E151&lt;6,400,600),IF(JJ151&lt;VLOOKUP(E151,Lookups!$AP$3:$AR$16,3,FALSE),"Tier 2","Core"),IF(JJ151&lt;400,IF(RAND()&lt;0.81,"Tier 3","Tier 2"),IF(RAND()&lt;0.51,"Tier 3","Tier 2"))))))</f>
        <v>Tier 2</v>
      </c>
      <c r="OQ151" t="str">
        <f t="shared" si="217"/>
        <v>Average Reading Invt. at Least 15 Minutes Long</v>
      </c>
      <c r="OR151">
        <f t="shared" si="218"/>
        <v>0</v>
      </c>
      <c r="OS151">
        <f t="shared" si="219"/>
        <v>0</v>
      </c>
      <c r="OT151">
        <f t="shared" si="220"/>
        <v>123</v>
      </c>
      <c r="OU151" s="159">
        <f t="shared" si="221"/>
        <v>42501</v>
      </c>
      <c r="OV151" t="str">
        <f t="shared" si="222"/>
        <v>Form 1</v>
      </c>
      <c r="OW151" t="str">
        <f t="shared" si="223"/>
        <v>Advancing</v>
      </c>
      <c r="OX151">
        <f t="shared" si="224"/>
        <v>51</v>
      </c>
      <c r="OY151">
        <f t="shared" si="225"/>
        <v>37</v>
      </c>
      <c r="OZ151">
        <f t="shared" si="226"/>
        <v>0</v>
      </c>
      <c r="PA151" s="159">
        <f t="shared" si="227"/>
        <v>42501</v>
      </c>
      <c r="PB151" t="str">
        <f t="shared" si="228"/>
        <v>Form 1</v>
      </c>
      <c r="PC151" t="str">
        <f t="shared" si="229"/>
        <v>Advancing</v>
      </c>
      <c r="PD151">
        <f t="shared" si="230"/>
        <v>51</v>
      </c>
      <c r="PE151">
        <f t="shared" si="231"/>
        <v>37</v>
      </c>
      <c r="PF151">
        <f t="shared" si="232"/>
        <v>0</v>
      </c>
      <c r="PG151" t="str">
        <f t="shared" si="233"/>
        <v>Lone PI Test</v>
      </c>
      <c r="PH151">
        <f t="shared" si="234"/>
        <v>0</v>
      </c>
      <c r="PI151">
        <f t="shared" si="235"/>
        <v>0</v>
      </c>
      <c r="PJ151">
        <f t="shared" si="236"/>
        <v>51</v>
      </c>
      <c r="PK151">
        <f>IF(HR151="","Null",IF(E151&lt;3,"Null",IF(HU151=0,0,IF(HS151="Form 1",VLOOKUP(HU151,Lookups!$BE$3:$BP$63,E151,FALSE),IF(HS151="Form 2",VLOOKUP(HU151,Lookups!$BE$67:$BP$127,E151,FALSE),VLOOKUP(HU151,Lookups!$BE$130:$BP$190,E151,FALSE))))))</f>
        <v>60</v>
      </c>
      <c r="PL151" t="str">
        <f t="shared" si="237"/>
        <v>Null</v>
      </c>
      <c r="PM151" t="str">
        <f>IF($PH151=0,"Null",IF(E151&lt;3,"Null",IF(OX151=0,0,IF(OV151="Form 1",VLOOKUP(OX151,Lookups!$BE$3:$BP$63,E151,FALSE),IF(OV151="Form 2",VLOOKUP(OX151,Lookups!$BE$67:$BP$127,E151,FALSE),VLOOKUP(OX151,Lookups!$BE$130:$BP$190,E151,FALSE))))))</f>
        <v>Null</v>
      </c>
      <c r="PN151" t="str">
        <f t="shared" si="238"/>
        <v>Null</v>
      </c>
      <c r="PO151" t="str">
        <f t="shared" si="239"/>
        <v>Null</v>
      </c>
      <c r="PP151">
        <f t="shared" si="240"/>
        <v>37</v>
      </c>
      <c r="PQ151">
        <f>IF(HR151="","Null",IF(E151&lt;3,"Null",IF(HV151=0,0,IF(HS151="Form 1",VLOOKUP(HV151,Lookups!$BR$3:$CC$63,E151,FALSE),IF(HS151="Form 2",VLOOKUP(HV151,Lookups!$BR$67:$CC$127,E151,FALSE),VLOOKUP(HV151,Lookups!$BR$130:$CC$190,E151,FALSE))))))</f>
        <v>85</v>
      </c>
      <c r="PR151" t="str">
        <f t="shared" si="241"/>
        <v>Null</v>
      </c>
      <c r="PS151">
        <f>IF(HR151="","Null",IF(E151&lt;3,"Null",IF(OY151=0,0,IF(OW151="Form 1",VLOOKUP(OY151,Lookups!$BR$3:$CC$63,E151,FALSE),IF(OW151="Form 2",VLOOKUP(OY151,Lookups!$BR$67:$CC$127,E151,FALSE),VLOOKUP(OY151,Lookups!$BR$130:$CC$190,E151,FALSE))))))</f>
        <v>77</v>
      </c>
      <c r="PT151" t="str">
        <f t="shared" si="242"/>
        <v>Null</v>
      </c>
      <c r="PU151" t="str">
        <f t="shared" si="243"/>
        <v>Null</v>
      </c>
      <c r="PV151">
        <f t="shared" si="244"/>
        <v>1</v>
      </c>
      <c r="PW151" t="str">
        <f t="shared" si="245"/>
        <v>Spring PI Administration</v>
      </c>
      <c r="PX151">
        <f t="shared" si="246"/>
        <v>1</v>
      </c>
      <c r="PY151">
        <f t="shared" si="247"/>
        <v>0</v>
      </c>
      <c r="PZ151" t="str">
        <f t="shared" si="248"/>
        <v>Null</v>
      </c>
      <c r="QA151" t="str">
        <f t="shared" si="249"/>
        <v>Null</v>
      </c>
      <c r="QB151" t="str">
        <f t="shared" si="250"/>
        <v>Null</v>
      </c>
      <c r="QC151" t="str">
        <f>IF($MS151="System 44 Record",IF(BQ151&lt;MEDIAN(Directions!$F$3,Directions!$F$6),"Mid-Year Exited Student","Full Year Participant")&amp;IF(BP151&lt;Directions!$F$3,", Started Prior Year",", Started This Year"),"Null")</f>
        <v>Null</v>
      </c>
      <c r="QD151" t="str">
        <f t="shared" si="251"/>
        <v>Null</v>
      </c>
      <c r="QE151">
        <f t="shared" si="252"/>
        <v>1</v>
      </c>
      <c r="QF151">
        <f t="shared" si="253"/>
        <v>1</v>
      </c>
      <c r="QG151">
        <f t="shared" si="254"/>
        <v>1</v>
      </c>
      <c r="QH151">
        <f t="shared" si="255"/>
        <v>2</v>
      </c>
      <c r="QI151">
        <f t="shared" si="256"/>
        <v>0.81</v>
      </c>
      <c r="QJ151" t="str">
        <f t="shared" si="257"/>
        <v>Used All 3</v>
      </c>
      <c r="QK151" t="str">
        <f t="shared" si="258"/>
        <v>100 or More Sessions</v>
      </c>
      <c r="QL151" t="str">
        <f t="shared" si="259"/>
        <v>13 or More Segments</v>
      </c>
      <c r="QM151" t="str">
        <f>IF($MS151="READ 180 Record",IF(AQ151="","Null",VLOOKUP(JJ151,Lookups!$DX$3:$EB$2054,AN151+1,FALSE)),"Null")</f>
        <v>Level is Above Lexile Score</v>
      </c>
      <c r="QN151" t="str">
        <f t="shared" si="260"/>
        <v>Null</v>
      </c>
    </row>
    <row r="152" spans="1:456" x14ac:dyDescent="0.25">
      <c r="A152" s="161" t="s">
        <v>1447</v>
      </c>
      <c r="B152" s="161" t="s">
        <v>1447</v>
      </c>
      <c r="C152" s="161" t="s">
        <v>1447</v>
      </c>
      <c r="D152" s="161" t="s">
        <v>1447</v>
      </c>
      <c r="E152" s="161">
        <v>5</v>
      </c>
      <c r="F152" s="161" t="s">
        <v>1447</v>
      </c>
      <c r="G152" s="161" t="s">
        <v>880</v>
      </c>
      <c r="H152" s="161" t="s">
        <v>881</v>
      </c>
      <c r="I152" s="161">
        <v>434</v>
      </c>
      <c r="J152" s="159">
        <v>42501</v>
      </c>
      <c r="K152" s="161">
        <v>0</v>
      </c>
      <c r="L152" s="161">
        <v>0</v>
      </c>
      <c r="M152" s="161">
        <v>0</v>
      </c>
      <c r="N152" s="161">
        <v>0</v>
      </c>
      <c r="O152" s="161">
        <v>0</v>
      </c>
      <c r="P152" s="161">
        <v>0</v>
      </c>
      <c r="Q152" s="161">
        <v>0</v>
      </c>
      <c r="R152" s="161">
        <v>0</v>
      </c>
      <c r="S152" s="161">
        <v>0</v>
      </c>
      <c r="T152" s="161">
        <v>0</v>
      </c>
      <c r="U152" s="161">
        <v>0</v>
      </c>
      <c r="V152" s="161">
        <v>0</v>
      </c>
      <c r="W152" s="161">
        <v>0</v>
      </c>
      <c r="X152" s="161">
        <v>0</v>
      </c>
      <c r="AB152" s="161" t="s">
        <v>241</v>
      </c>
      <c r="AC152" s="161" t="s">
        <v>242</v>
      </c>
      <c r="AD152" s="161" t="s">
        <v>242</v>
      </c>
      <c r="AE152" s="161" t="s">
        <v>242</v>
      </c>
      <c r="AF152" s="161" t="s">
        <v>242</v>
      </c>
      <c r="AG152" s="161" t="s">
        <v>241</v>
      </c>
      <c r="AH152" s="161" t="s">
        <v>242</v>
      </c>
      <c r="AI152" s="161">
        <v>20150801</v>
      </c>
      <c r="AJ152" s="161">
        <v>20160525</v>
      </c>
      <c r="AK152" s="161" t="s">
        <v>869</v>
      </c>
      <c r="AL152" t="s">
        <v>1076</v>
      </c>
      <c r="AM152" t="s">
        <v>881</v>
      </c>
      <c r="AN152">
        <v>3</v>
      </c>
      <c r="AO152" t="s">
        <v>870</v>
      </c>
      <c r="AP152">
        <v>13</v>
      </c>
      <c r="AQ152">
        <v>111</v>
      </c>
      <c r="AR152">
        <v>1817</v>
      </c>
      <c r="AS152">
        <v>505</v>
      </c>
      <c r="AT152">
        <v>327</v>
      </c>
      <c r="AU152">
        <v>667</v>
      </c>
      <c r="AV152">
        <v>181</v>
      </c>
      <c r="AW152">
        <v>53</v>
      </c>
      <c r="AX152">
        <v>15.033300000000001</v>
      </c>
      <c r="AY152">
        <v>10</v>
      </c>
      <c r="AZ152">
        <v>3.4687999999999999</v>
      </c>
      <c r="BA152">
        <v>140.15</v>
      </c>
      <c r="BB152">
        <v>33615</v>
      </c>
      <c r="BC152">
        <v>78.676470588000001</v>
      </c>
      <c r="BD152">
        <v>79.729729728999999</v>
      </c>
      <c r="BE152">
        <v>906</v>
      </c>
      <c r="BF152">
        <v>864</v>
      </c>
      <c r="BG152">
        <v>43</v>
      </c>
      <c r="BH152">
        <v>89</v>
      </c>
      <c r="BI152">
        <v>4</v>
      </c>
      <c r="BJ152">
        <v>3</v>
      </c>
      <c r="BK152">
        <v>136</v>
      </c>
      <c r="BL152">
        <v>0</v>
      </c>
      <c r="BM152" t="s">
        <v>1080</v>
      </c>
      <c r="BN152" t="s">
        <v>1079</v>
      </c>
      <c r="ET152" s="161">
        <v>4</v>
      </c>
      <c r="EU152" s="161">
        <v>136</v>
      </c>
      <c r="EV152" s="161">
        <v>45</v>
      </c>
      <c r="EW152" s="161">
        <v>8130</v>
      </c>
      <c r="EX152" s="161">
        <v>0</v>
      </c>
      <c r="EY152" s="161">
        <v>0</v>
      </c>
      <c r="EZ152" s="161">
        <v>36</v>
      </c>
      <c r="FA152" s="161">
        <v>60</v>
      </c>
      <c r="FB152" s="161">
        <v>49</v>
      </c>
      <c r="FC152" s="161">
        <v>69</v>
      </c>
      <c r="FD152" s="161">
        <v>1</v>
      </c>
      <c r="FE152" s="161">
        <v>2</v>
      </c>
      <c r="FF152" s="159">
        <v>42390</v>
      </c>
      <c r="FG152" s="161">
        <v>58</v>
      </c>
      <c r="FH152" s="161">
        <v>76</v>
      </c>
      <c r="FI152" s="161">
        <v>40</v>
      </c>
      <c r="FJ152" s="161">
        <v>75</v>
      </c>
      <c r="FK152" s="161">
        <v>63</v>
      </c>
      <c r="FL152" s="159">
        <v>42389</v>
      </c>
      <c r="FM152" s="161">
        <v>36</v>
      </c>
      <c r="FN152" s="161">
        <v>60</v>
      </c>
      <c r="FO152" s="161">
        <v>17</v>
      </c>
      <c r="FP152" s="161">
        <v>50</v>
      </c>
      <c r="FQ152" s="161">
        <v>50</v>
      </c>
      <c r="FR152" s="159">
        <v>42312</v>
      </c>
      <c r="FS152" s="161">
        <v>40</v>
      </c>
      <c r="FT152" s="161">
        <v>63</v>
      </c>
      <c r="FU152" s="161">
        <v>42</v>
      </c>
      <c r="FV152" s="161">
        <v>30</v>
      </c>
      <c r="FW152" s="161">
        <v>50</v>
      </c>
      <c r="HN152" s="161" t="s">
        <v>881</v>
      </c>
      <c r="HO152" s="159">
        <v>42501</v>
      </c>
      <c r="HP152" s="159">
        <v>42501</v>
      </c>
      <c r="HQ152" s="161">
        <v>1</v>
      </c>
      <c r="HR152" s="159">
        <v>42501</v>
      </c>
      <c r="HS152" s="161" t="s">
        <v>872</v>
      </c>
      <c r="HT152" s="161" t="s">
        <v>873</v>
      </c>
      <c r="HU152" s="161">
        <v>49</v>
      </c>
      <c r="HV152" s="161">
        <v>16</v>
      </c>
      <c r="HW152" s="161">
        <v>0</v>
      </c>
      <c r="JB152" s="161" t="s">
        <v>881</v>
      </c>
      <c r="JC152" s="161">
        <v>17</v>
      </c>
      <c r="JD152" s="161">
        <v>15</v>
      </c>
      <c r="JE152" s="161">
        <v>25</v>
      </c>
      <c r="JF152" s="161">
        <v>29442</v>
      </c>
      <c r="JG152" s="159">
        <v>42501</v>
      </c>
      <c r="JH152" s="161">
        <v>434</v>
      </c>
      <c r="JI152" s="159">
        <v>42243</v>
      </c>
      <c r="JJ152" s="161">
        <v>434</v>
      </c>
      <c r="JK152" s="161">
        <v>15</v>
      </c>
      <c r="JL152" s="159">
        <v>42352</v>
      </c>
      <c r="JM152" s="161">
        <v>433</v>
      </c>
      <c r="JN152" s="161">
        <v>11</v>
      </c>
      <c r="JO152" s="159">
        <v>42501</v>
      </c>
      <c r="JP152" s="161">
        <v>434</v>
      </c>
      <c r="JQ152" s="161">
        <v>9</v>
      </c>
      <c r="MN152" t="str">
        <f t="shared" si="174"/>
        <v>YesNoNoNoYesNo</v>
      </c>
      <c r="MO152" t="str">
        <f>IF(AND(MN152="NoNoNoNoNoNo",JI152=""),"No Programs",VLOOKUP(MN152,Lookups!$DA$4:$DB$67,2,FALSE))</f>
        <v>READ 180 Only</v>
      </c>
      <c r="MP152">
        <f t="shared" si="175"/>
        <v>1</v>
      </c>
      <c r="MQ152" t="str">
        <f t="shared" si="176"/>
        <v>READ 180 User</v>
      </c>
      <c r="MR152" t="str">
        <f>Directions!$D$3</f>
        <v>Usage</v>
      </c>
      <c r="MS152" t="str">
        <f>VLOOKUP(MQ152,Lookups!$CU$71:$CV$80,2,FALSE)</f>
        <v>READ 180 Record</v>
      </c>
      <c r="MT152">
        <f t="shared" si="177"/>
        <v>1</v>
      </c>
      <c r="MU152">
        <f t="shared" si="178"/>
        <v>1</v>
      </c>
      <c r="MV152">
        <f t="shared" si="179"/>
        <v>1</v>
      </c>
      <c r="MW152">
        <f t="shared" si="180"/>
        <v>1</v>
      </c>
      <c r="MX152">
        <f t="shared" si="181"/>
        <v>36.857142857142854</v>
      </c>
      <c r="MY152" t="str">
        <f t="shared" si="182"/>
        <v>Not Used</v>
      </c>
      <c r="MZ152">
        <f t="shared" si="183"/>
        <v>0</v>
      </c>
      <c r="NA152" t="str">
        <f t="shared" si="184"/>
        <v>Not Available</v>
      </c>
      <c r="NB152" t="str">
        <f t="shared" si="185"/>
        <v>Not Available</v>
      </c>
      <c r="NC152" t="str">
        <f t="shared" si="186"/>
        <v>4 Not Indicated</v>
      </c>
      <c r="ND152" t="str">
        <f t="shared" si="187"/>
        <v>4 Not Indicated</v>
      </c>
      <c r="NE152" t="str">
        <f t="shared" si="188"/>
        <v>4 Not Indicated</v>
      </c>
      <c r="NF152" t="str">
        <f t="shared" si="189"/>
        <v>4 Not Indicated</v>
      </c>
      <c r="NG152" t="str">
        <f t="shared" si="190"/>
        <v>4 Not Indicated</v>
      </c>
      <c r="NH152" s="159">
        <f t="shared" si="191"/>
        <v>42501</v>
      </c>
      <c r="NI152">
        <f t="shared" si="192"/>
        <v>434</v>
      </c>
      <c r="NJ152" s="159">
        <f t="shared" si="193"/>
        <v>42501</v>
      </c>
      <c r="NK152">
        <f t="shared" si="194"/>
        <v>434</v>
      </c>
      <c r="NL152">
        <f t="shared" si="195"/>
        <v>36.857142857142854</v>
      </c>
      <c r="NM152">
        <f t="shared" si="196"/>
        <v>1</v>
      </c>
      <c r="NN152">
        <f>IF(OR(E152="PK",E152="K",JJ152=""),"Null",INDEX(Lookups!$EZ$4:$FW$18,MATCH($JJ152,Lookups!$EY$4:$EY$18,1),MATCH($E152,Lookups!$EZ$3:$FW$3,0)))</f>
        <v>130</v>
      </c>
      <c r="NO152">
        <f>IF(OR(E152="PK",E152="K",JJ152=""),"Null",INDEX(Lookups!$EZ$4:$FW$18,MATCH($JJ152,Lookups!$EY$4:$EY$18,1),MATCH($E152,Lookups!$EZ$3:$FW$3,0) + 1))</f>
        <v>180</v>
      </c>
      <c r="NP152">
        <f t="shared" si="197"/>
        <v>260</v>
      </c>
      <c r="NQ152" t="str">
        <f t="shared" si="198"/>
        <v>No PI Needed</v>
      </c>
      <c r="NR152" t="str">
        <f t="shared" si="199"/>
        <v>No PI Needed</v>
      </c>
      <c r="NS152" t="str">
        <f t="shared" si="200"/>
        <v>400L to 599L</v>
      </c>
      <c r="NT152" t="str">
        <f t="shared" si="201"/>
        <v>400L to 599L</v>
      </c>
      <c r="NU152" t="str">
        <f t="shared" si="202"/>
        <v>400L to 599L</v>
      </c>
      <c r="NV152" s="183" t="str">
        <f t="array" ref="NV152">IF($NL152="No RI Tests","No RI Tests",VLOOKUP(IF(AND(E152="K",JJ152&lt;280),3,IF(AND(E152="K",JJ152&gt;=280),4,MAX(IF(E152=Lookups!$DF$6:$DF$99,IF(JJ152&gt;=Lookups!$DG$6:$DG$99,Lookups!$DH$6:$DH$99))))),Lookups!$DE$104:$DG$108,2,FALSE))</f>
        <v>1 Below Basic</v>
      </c>
      <c r="NW152" s="161" t="str">
        <f t="array" ref="NW152">IF($NL152="No RI Tests","No RI Tests",VLOOKUP(IF(AND(E152="K",JH152&lt;280),3,IF(AND(E152="K",JH152&gt;=280),4,MAX(IF(E152=Lookups!$DF$6:$DF$99,IF(NI152&gt;=Lookups!$DG$6:$DG$99,Lookups!$DH$6:$DH$99))))),Lookups!$DE$104:$DG$108,2,FALSE))</f>
        <v>1 Below Basic</v>
      </c>
      <c r="NX152" s="161" t="str">
        <f t="array" ref="NX152">IF($NL152="No RI Tests","No RI Tests",VLOOKUP(IF(AND(E152="K",NK152&lt;280),3,IF(AND(E152="K",NK152&gt;=280),4,MAX(IF(E152=Lookups!$DF$6:$DF$99,IF(NK152&gt;=Lookups!$DG$6:$DG$99,Lookups!$DH$6:$DH$99))))),Lookups!$DE$104:$DG$108,2,FALSE))</f>
        <v>1 Below Basic</v>
      </c>
      <c r="NY152">
        <f t="shared" si="203"/>
        <v>1</v>
      </c>
      <c r="NZ152">
        <f t="shared" si="204"/>
        <v>0</v>
      </c>
      <c r="OA152" t="str">
        <f t="shared" si="205"/>
        <v>Maintained Performance Level</v>
      </c>
      <c r="OB152" s="161" t="str">
        <f t="array" ref="OB152">IF($NL152="No RI Tests","No RI Tests",IF(E152="K","N/A",VLOOKUP(MAX(IF(E152=Lookups!$DF$6:$DF$99,IF(JJ152&gt;=Lookups!$DG$6:$DG$99,Lookups!$DI$6:$DI$99))),Lookups!$DE$104:$DG$108,3,FALSE)))</f>
        <v>1 Limited</v>
      </c>
      <c r="OC152" s="161" t="str">
        <f t="array" ref="OC152">IF($NL152="No RI Tests","No RI Tests",IF(E152="K","N/A",VLOOKUP(MAX(IF(E152=Lookups!$DF$6:$DF$99,IF(NI152&gt;=Lookups!$DG$6:$DG$99,Lookups!$DI$6:$DI$99))),Lookups!$DE$104:$DG$108,3,FALSE)))</f>
        <v>1 Limited</v>
      </c>
      <c r="OD152" s="161" t="str">
        <f t="array" ref="OD152">IF($NL152="No RI Tests","No RI Tests",IF(E152="K","N/A",VLOOKUP(MAX(IF(E152=Lookups!$DF$6:$DF$99,IF(NK152&gt;=Lookups!$DG$6:$DG$99,Lookups!$DI$6:$DI$99))),Lookups!$DE$104:$DG$108,3,FALSE)))</f>
        <v>1 Limited</v>
      </c>
      <c r="OE152">
        <f t="shared" si="206"/>
        <v>1</v>
      </c>
      <c r="OF152">
        <f t="shared" si="207"/>
        <v>0</v>
      </c>
      <c r="OG152" t="str">
        <f t="shared" si="208"/>
        <v>Maintained Performance Level</v>
      </c>
      <c r="OH152">
        <f t="shared" si="209"/>
        <v>0</v>
      </c>
      <c r="OI152">
        <f t="shared" si="210"/>
        <v>0</v>
      </c>
      <c r="OJ152">
        <f t="shared" si="211"/>
        <v>0</v>
      </c>
      <c r="OK152">
        <f t="shared" si="212"/>
        <v>0</v>
      </c>
      <c r="OL152">
        <f t="shared" si="213"/>
        <v>0</v>
      </c>
      <c r="OM152" t="str">
        <f t="shared" si="214"/>
        <v>Fall Administration</v>
      </c>
      <c r="ON152" t="str">
        <f t="shared" si="215"/>
        <v>Winter Administration</v>
      </c>
      <c r="OO152" t="str">
        <f t="shared" si="216"/>
        <v>Fall to Winter RI</v>
      </c>
      <c r="OP152" t="str">
        <f ca="1">IF(AND(HR152&lt;&gt;"",JJ152&lt;600),IF(HT152="Advancing","Tier 2","Tier 3"),IF(JI152="","Null",IF(OR(E152="K",E152&lt;3),"FRA Recommended",IF(JJ152&gt;=IF(E152&lt;6,400,600),IF(JJ152&lt;VLOOKUP(E152,Lookups!$AP$3:$AR$16,3,FALSE),"Tier 2","Core"),IF(JJ152&lt;400,IF(RAND()&lt;0.81,"Tier 3","Tier 2"),IF(RAND()&lt;0.51,"Tier 3","Tier 2"))))))</f>
        <v>Tier 3</v>
      </c>
      <c r="OQ152" t="str">
        <f t="shared" si="217"/>
        <v>Average Reading Invt. Under 15 Minutes Long</v>
      </c>
      <c r="OR152">
        <f t="shared" si="218"/>
        <v>0</v>
      </c>
      <c r="OS152">
        <f t="shared" si="219"/>
        <v>0</v>
      </c>
      <c r="OT152">
        <f t="shared" si="220"/>
        <v>1</v>
      </c>
      <c r="OU152" s="159">
        <f t="shared" si="221"/>
        <v>42501</v>
      </c>
      <c r="OV152" t="str">
        <f t="shared" si="222"/>
        <v>Form 1</v>
      </c>
      <c r="OW152" t="str">
        <f t="shared" si="223"/>
        <v>Developing</v>
      </c>
      <c r="OX152">
        <f t="shared" si="224"/>
        <v>49</v>
      </c>
      <c r="OY152">
        <f t="shared" si="225"/>
        <v>16</v>
      </c>
      <c r="OZ152">
        <f t="shared" si="226"/>
        <v>0</v>
      </c>
      <c r="PA152" s="159">
        <f t="shared" si="227"/>
        <v>42501</v>
      </c>
      <c r="PB152" t="str">
        <f t="shared" si="228"/>
        <v>Form 1</v>
      </c>
      <c r="PC152" t="str">
        <f t="shared" si="229"/>
        <v>Developing</v>
      </c>
      <c r="PD152">
        <f t="shared" si="230"/>
        <v>49</v>
      </c>
      <c r="PE152">
        <f t="shared" si="231"/>
        <v>16</v>
      </c>
      <c r="PF152">
        <f t="shared" si="232"/>
        <v>0</v>
      </c>
      <c r="PG152" t="str">
        <f t="shared" si="233"/>
        <v>Lone PI Test</v>
      </c>
      <c r="PH152">
        <f t="shared" si="234"/>
        <v>0</v>
      </c>
      <c r="PI152">
        <f t="shared" si="235"/>
        <v>0</v>
      </c>
      <c r="PJ152">
        <f t="shared" si="236"/>
        <v>49</v>
      </c>
      <c r="PK152">
        <f>IF(HR152="","Null",IF(E152&lt;3,"Null",IF(HU152=0,0,IF(HS152="Form 1",VLOOKUP(HU152,Lookups!$BE$3:$BP$63,E152,FALSE),IF(HS152="Form 2",VLOOKUP(HU152,Lookups!$BE$67:$BP$127,E152,FALSE),VLOOKUP(HU152,Lookups!$BE$130:$BP$190,E152,FALSE))))))</f>
        <v>54</v>
      </c>
      <c r="PL152" t="str">
        <f t="shared" si="237"/>
        <v>Null</v>
      </c>
      <c r="PM152" t="str">
        <f>IF($PH152=0,"Null",IF(E152&lt;3,"Null",IF(OX152=0,0,IF(OV152="Form 1",VLOOKUP(OX152,Lookups!$BE$3:$BP$63,E152,FALSE),IF(OV152="Form 2",VLOOKUP(OX152,Lookups!$BE$67:$BP$127,E152,FALSE),VLOOKUP(OX152,Lookups!$BE$130:$BP$190,E152,FALSE))))))</f>
        <v>Null</v>
      </c>
      <c r="PN152" t="str">
        <f t="shared" si="238"/>
        <v>Null</v>
      </c>
      <c r="PO152" t="str">
        <f t="shared" si="239"/>
        <v>Null</v>
      </c>
      <c r="PP152">
        <f t="shared" si="240"/>
        <v>16</v>
      </c>
      <c r="PQ152">
        <f>IF(HR152="","Null",IF(E152&lt;3,"Null",IF(HV152=0,0,IF(HS152="Form 1",VLOOKUP(HV152,Lookups!$BR$3:$CC$63,E152,FALSE),IF(HS152="Form 2",VLOOKUP(HV152,Lookups!$BR$67:$CC$127,E152,FALSE),VLOOKUP(HV152,Lookups!$BR$130:$CC$190,E152,FALSE))))))</f>
        <v>29</v>
      </c>
      <c r="PR152" t="str">
        <f t="shared" si="241"/>
        <v>Null</v>
      </c>
      <c r="PS152">
        <f>IF(HR152="","Null",IF(E152&lt;3,"Null",IF(OY152=0,0,IF(OW152="Form 1",VLOOKUP(OY152,Lookups!$BR$3:$CC$63,E152,FALSE),IF(OW152="Form 2",VLOOKUP(OY152,Lookups!$BR$67:$CC$127,E152,FALSE),VLOOKUP(OY152,Lookups!$BR$130:$CC$190,E152,FALSE))))))</f>
        <v>24</v>
      </c>
      <c r="PT152" t="str">
        <f t="shared" si="242"/>
        <v>Null</v>
      </c>
      <c r="PU152" t="str">
        <f t="shared" si="243"/>
        <v>Null</v>
      </c>
      <c r="PV152">
        <f t="shared" si="244"/>
        <v>0</v>
      </c>
      <c r="PW152" t="str">
        <f t="shared" si="245"/>
        <v>Spring PI Administration</v>
      </c>
      <c r="PX152">
        <f t="shared" si="246"/>
        <v>1</v>
      </c>
      <c r="PY152">
        <f t="shared" si="247"/>
        <v>0</v>
      </c>
      <c r="PZ152" t="str">
        <f t="shared" si="248"/>
        <v>Null</v>
      </c>
      <c r="QA152" t="str">
        <f t="shared" si="249"/>
        <v>Null</v>
      </c>
      <c r="QB152" t="str">
        <f t="shared" si="250"/>
        <v>Null</v>
      </c>
      <c r="QC152" t="str">
        <f>IF($MS152="System 44 Record",IF(BQ152&lt;MEDIAN(Directions!$F$3,Directions!$F$6),"Mid-Year Exited Student","Full Year Participant")&amp;IF(BP152&lt;Directions!$F$3,", Started Prior Year",", Started This Year"),"Null")</f>
        <v>Null</v>
      </c>
      <c r="QD152" t="str">
        <f t="shared" si="251"/>
        <v>Null</v>
      </c>
      <c r="QE152">
        <f t="shared" si="252"/>
        <v>1</v>
      </c>
      <c r="QF152">
        <f t="shared" si="253"/>
        <v>1</v>
      </c>
      <c r="QG152">
        <f t="shared" si="254"/>
        <v>1</v>
      </c>
      <c r="QH152">
        <f t="shared" si="255"/>
        <v>3</v>
      </c>
      <c r="QI152">
        <f t="shared" si="256"/>
        <v>0.66</v>
      </c>
      <c r="QJ152" t="str">
        <f t="shared" si="257"/>
        <v>Used All 3</v>
      </c>
      <c r="QK152" t="str">
        <f t="shared" si="258"/>
        <v>100 or More Sessions</v>
      </c>
      <c r="QL152" t="str">
        <f t="shared" si="259"/>
        <v>13 or More Segments</v>
      </c>
      <c r="QM152" t="str">
        <f>IF($MS152="READ 180 Record",IF(AQ152="","Null",VLOOKUP(JJ152,Lookups!$DX$3:$EB$2054,AN152+1,FALSE)),"Null")</f>
        <v>Level is Above Lexile Score</v>
      </c>
      <c r="QN152" t="str">
        <f t="shared" si="260"/>
        <v>Null</v>
      </c>
    </row>
    <row r="153" spans="1:456" x14ac:dyDescent="0.25">
      <c r="A153" s="161" t="s">
        <v>1447</v>
      </c>
      <c r="B153" s="161" t="s">
        <v>1447</v>
      </c>
      <c r="C153" s="161" t="s">
        <v>1447</v>
      </c>
      <c r="D153" s="161" t="s">
        <v>1447</v>
      </c>
      <c r="E153" s="161">
        <v>2</v>
      </c>
      <c r="F153" s="161" t="s">
        <v>1447</v>
      </c>
      <c r="G153" s="161" t="s">
        <v>880</v>
      </c>
      <c r="H153" s="161" t="s">
        <v>881</v>
      </c>
      <c r="K153" s="161">
        <v>0</v>
      </c>
      <c r="L153" s="161">
        <v>0</v>
      </c>
      <c r="M153" s="161">
        <v>0</v>
      </c>
      <c r="N153" s="161">
        <v>0</v>
      </c>
      <c r="O153" s="161">
        <v>0</v>
      </c>
      <c r="P153" s="161">
        <v>0</v>
      </c>
      <c r="Q153" s="161">
        <v>0</v>
      </c>
      <c r="R153" s="161">
        <v>0</v>
      </c>
      <c r="S153" s="161">
        <v>0</v>
      </c>
      <c r="T153" s="161">
        <v>0</v>
      </c>
      <c r="U153" s="161">
        <v>0</v>
      </c>
      <c r="V153" s="161">
        <v>0</v>
      </c>
      <c r="W153" s="161">
        <v>0</v>
      </c>
      <c r="X153" s="161">
        <v>0</v>
      </c>
      <c r="AB153" s="161" t="s">
        <v>242</v>
      </c>
      <c r="AC153" s="161" t="s">
        <v>242</v>
      </c>
      <c r="AD153" s="161" t="s">
        <v>242</v>
      </c>
      <c r="AE153" s="161" t="s">
        <v>242</v>
      </c>
      <c r="AF153" s="161" t="s">
        <v>242</v>
      </c>
      <c r="AG153" s="161" t="s">
        <v>242</v>
      </c>
      <c r="AH153" s="161" t="s">
        <v>242</v>
      </c>
      <c r="AI153" s="161">
        <v>20150801</v>
      </c>
      <c r="AJ153" s="161">
        <v>20160525</v>
      </c>
      <c r="AK153" s="161" t="s">
        <v>869</v>
      </c>
      <c r="AL153" t="s">
        <v>1078</v>
      </c>
      <c r="BN153" t="s">
        <v>1079</v>
      </c>
      <c r="ET153" s="161">
        <v>0</v>
      </c>
      <c r="EU153" s="161">
        <v>0</v>
      </c>
      <c r="EV153" s="161">
        <v>0</v>
      </c>
      <c r="EW153" s="161">
        <v>0</v>
      </c>
      <c r="EX153" s="161">
        <v>0</v>
      </c>
      <c r="EY153" s="161">
        <v>0</v>
      </c>
      <c r="EZ153" s="161">
        <v>0</v>
      </c>
      <c r="FA153" s="161">
        <v>0</v>
      </c>
      <c r="FB153" s="161">
        <v>0</v>
      </c>
      <c r="FC153" s="161">
        <v>0</v>
      </c>
      <c r="FD153" s="161">
        <v>0</v>
      </c>
      <c r="FE153" s="161">
        <v>0</v>
      </c>
      <c r="HN153" s="161" t="s">
        <v>881</v>
      </c>
      <c r="JB153" s="161" t="s">
        <v>881</v>
      </c>
      <c r="JC153" s="161">
        <v>0</v>
      </c>
      <c r="JD153" s="161">
        <v>0</v>
      </c>
      <c r="JE153" s="161">
        <v>0</v>
      </c>
      <c r="JF153" s="161">
        <v>0</v>
      </c>
      <c r="MN153" t="str">
        <f t="shared" si="174"/>
        <v>NoNoNoNoNoNo</v>
      </c>
      <c r="MO153" t="str">
        <f>IF(AND(MN153="NoNoNoNoNoNo",JI153=""),"No Programs",VLOOKUP(MN153,Lookups!$DA$4:$DB$67,2,FALSE))</f>
        <v>No Programs</v>
      </c>
      <c r="MP153">
        <f t="shared" si="175"/>
        <v>0</v>
      </c>
      <c r="MQ153" t="str">
        <f t="shared" si="176"/>
        <v>No Program Use</v>
      </c>
      <c r="MR153" t="str">
        <f>Directions!$D$3</f>
        <v>Usage</v>
      </c>
      <c r="MS153" t="str">
        <f>VLOOKUP(MQ153,Lookups!$CU$71:$CV$80,2,FALSE)</f>
        <v>Exclude</v>
      </c>
      <c r="MT153">
        <f t="shared" si="177"/>
        <v>0</v>
      </c>
      <c r="MU153">
        <f t="shared" si="178"/>
        <v>0</v>
      </c>
      <c r="MV153">
        <f t="shared" si="179"/>
        <v>0</v>
      </c>
      <c r="MW153">
        <f t="shared" si="180"/>
        <v>0</v>
      </c>
      <c r="MX153">
        <f t="shared" si="181"/>
        <v>0</v>
      </c>
      <c r="MY153" t="str">
        <f t="shared" si="182"/>
        <v>Not Used</v>
      </c>
      <c r="MZ153">
        <f t="shared" si="183"/>
        <v>0</v>
      </c>
      <c r="NA153" t="str">
        <f t="shared" si="184"/>
        <v>Not Available</v>
      </c>
      <c r="NB153" t="str">
        <f t="shared" si="185"/>
        <v>Not Available</v>
      </c>
      <c r="NC153" t="str">
        <f t="shared" si="186"/>
        <v>4 Not Indicated</v>
      </c>
      <c r="ND153" t="str">
        <f t="shared" si="187"/>
        <v>4 Not Indicated</v>
      </c>
      <c r="NE153" t="str">
        <f t="shared" si="188"/>
        <v>4 Not Indicated</v>
      </c>
      <c r="NF153" t="str">
        <f t="shared" si="189"/>
        <v>4 Not Indicated</v>
      </c>
      <c r="NG153" t="str">
        <f t="shared" si="190"/>
        <v>4 Not Indicated</v>
      </c>
      <c r="NH153" s="159" t="str">
        <f t="shared" si="191"/>
        <v>Null</v>
      </c>
      <c r="NI153" t="str">
        <f t="shared" si="192"/>
        <v>Null</v>
      </c>
      <c r="NJ153" s="159" t="str">
        <f t="shared" si="193"/>
        <v>Null</v>
      </c>
      <c r="NK153" t="str">
        <f t="shared" si="194"/>
        <v>Null</v>
      </c>
      <c r="NL153" t="str">
        <f t="shared" si="195"/>
        <v>No RI Tests</v>
      </c>
      <c r="NM153">
        <f t="shared" si="196"/>
        <v>0</v>
      </c>
      <c r="NN153" t="str">
        <f>IF(OR(E153="PK",E153="K",JJ153=""),"Null",INDEX(Lookups!$EZ$4:$FW$18,MATCH($JJ153,Lookups!$EY$4:$EY$18,1),MATCH($E153,Lookups!$EZ$3:$FW$3,0)))</f>
        <v>Null</v>
      </c>
      <c r="NO153" t="str">
        <f>IF(OR(E153="PK",E153="K",JJ153=""),"Null",INDEX(Lookups!$EZ$4:$FW$18,MATCH($JJ153,Lookups!$EY$4:$EY$18,1),MATCH($E153,Lookups!$EZ$3:$FW$3,0) + 1))</f>
        <v>Null</v>
      </c>
      <c r="NP153" t="str">
        <f t="shared" si="197"/>
        <v>Null</v>
      </c>
      <c r="NQ153" t="str">
        <f t="shared" si="198"/>
        <v>Null</v>
      </c>
      <c r="NR153" t="str">
        <f t="shared" si="199"/>
        <v>Null</v>
      </c>
      <c r="NS153" t="str">
        <f t="shared" si="200"/>
        <v>No RI Tests</v>
      </c>
      <c r="NT153" t="str">
        <f t="shared" si="201"/>
        <v>No RI Tests</v>
      </c>
      <c r="NU153" t="str">
        <f t="shared" si="202"/>
        <v>No RI Tests</v>
      </c>
      <c r="NV153" s="183" t="str">
        <f t="array" ref="NV153">IF($NL153="No RI Tests","No RI Tests",VLOOKUP(IF(AND(E153="K",JJ153&lt;280),3,IF(AND(E153="K",JJ153&gt;=280),4,MAX(IF(E153=Lookups!$DF$6:$DF$99,IF(JJ153&gt;=Lookups!$DG$6:$DG$99,Lookups!$DH$6:$DH$99))))),Lookups!$DE$104:$DG$108,2,FALSE))</f>
        <v>No RI Tests</v>
      </c>
      <c r="NW153" s="161" t="str">
        <f t="array" ref="NW153">IF($NL153="No RI Tests","No RI Tests",VLOOKUP(IF(AND(E153="K",JH153&lt;280),3,IF(AND(E153="K",JH153&gt;=280),4,MAX(IF(E153=Lookups!$DF$6:$DF$99,IF(NI153&gt;=Lookups!$DG$6:$DG$99,Lookups!$DH$6:$DH$99))))),Lookups!$DE$104:$DG$108,2,FALSE))</f>
        <v>No RI Tests</v>
      </c>
      <c r="NX153" s="161" t="str">
        <f t="array" ref="NX153">IF($NL153="No RI Tests","No RI Tests",VLOOKUP(IF(AND(E153="K",NK153&lt;280),3,IF(AND(E153="K",NK153&gt;=280),4,MAX(IF(E153=Lookups!$DF$6:$DF$99,IF(NK153&gt;=Lookups!$DG$6:$DG$99,Lookups!$DH$6:$DH$99))))),Lookups!$DE$104:$DG$108,2,FALSE))</f>
        <v>No RI Tests</v>
      </c>
      <c r="NY153" t="str">
        <f t="shared" si="203"/>
        <v>Null</v>
      </c>
      <c r="NZ153" t="str">
        <f t="shared" si="204"/>
        <v>Null</v>
      </c>
      <c r="OA153" t="str">
        <f t="shared" si="205"/>
        <v>No RI for Comparison</v>
      </c>
      <c r="OB153" s="161" t="str">
        <f t="array" ref="OB153">IF($NL153="No RI Tests","No RI Tests",IF(E153="K","N/A",VLOOKUP(MAX(IF(E153=Lookups!$DF$6:$DF$99,IF(JJ153&gt;=Lookups!$DG$6:$DG$99,Lookups!$DI$6:$DI$99))),Lookups!$DE$104:$DG$108,3,FALSE)))</f>
        <v>No RI Tests</v>
      </c>
      <c r="OC153" s="161" t="str">
        <f t="array" ref="OC153">IF($NL153="No RI Tests","No RI Tests",IF(E153="K","N/A",VLOOKUP(MAX(IF(E153=Lookups!$DF$6:$DF$99,IF(NI153&gt;=Lookups!$DG$6:$DG$99,Lookups!$DI$6:$DI$99))),Lookups!$DE$104:$DG$108,3,FALSE)))</f>
        <v>No RI Tests</v>
      </c>
      <c r="OD153" s="161" t="str">
        <f t="array" ref="OD153">IF($NL153="No RI Tests","No RI Tests",IF(E153="K","N/A",VLOOKUP(MAX(IF(E153=Lookups!$DF$6:$DF$99,IF(NK153&gt;=Lookups!$DG$6:$DG$99,Lookups!$DI$6:$DI$99))),Lookups!$DE$104:$DG$108,3,FALSE)))</f>
        <v>No RI Tests</v>
      </c>
      <c r="OE153" t="str">
        <f t="shared" si="206"/>
        <v>Null</v>
      </c>
      <c r="OF153" t="str">
        <f t="shared" si="207"/>
        <v>Null</v>
      </c>
      <c r="OG153" t="str">
        <f t="shared" si="208"/>
        <v>No RI for Comparison</v>
      </c>
      <c r="OH153" t="str">
        <f t="shared" si="209"/>
        <v>Null</v>
      </c>
      <c r="OI153" t="str">
        <f t="shared" si="210"/>
        <v>Null</v>
      </c>
      <c r="OJ153" t="str">
        <f t="shared" si="211"/>
        <v>Null</v>
      </c>
      <c r="OK153" t="str">
        <f t="shared" si="212"/>
        <v>Null</v>
      </c>
      <c r="OL153" t="str">
        <f t="shared" si="213"/>
        <v>Null</v>
      </c>
      <c r="OM153" t="str">
        <f t="shared" si="214"/>
        <v>Null</v>
      </c>
      <c r="ON153" t="str">
        <f t="shared" si="215"/>
        <v>Null</v>
      </c>
      <c r="OO153" t="str">
        <f t="shared" si="216"/>
        <v>Null RI</v>
      </c>
      <c r="OP153" t="str">
        <f ca="1">IF(AND(HR153&lt;&gt;"",JJ153&lt;600),IF(HT153="Advancing","Tier 2","Tier 3"),IF(JI153="","Null",IF(OR(E153="K",E153&lt;3),"FRA Recommended",IF(JJ153&gt;=IF(E153&lt;6,400,600),IF(JJ153&lt;VLOOKUP(E153,Lookups!$AP$3:$AR$16,3,FALSE),"Tier 2","Core"),IF(JJ153&lt;400,IF(RAND()&lt;0.81,"Tier 3","Tier 2"),IF(RAND()&lt;0.51,"Tier 3","Tier 2"))))))</f>
        <v>Null</v>
      </c>
      <c r="OQ153" t="str">
        <f t="shared" si="217"/>
        <v>Null</v>
      </c>
      <c r="OR153" t="str">
        <f t="shared" si="218"/>
        <v>Null</v>
      </c>
      <c r="OS153" t="str">
        <f t="shared" si="219"/>
        <v>Null</v>
      </c>
      <c r="OT153" t="str">
        <f t="shared" si="220"/>
        <v>No RI Tests</v>
      </c>
      <c r="OU153" s="159" t="str">
        <f t="shared" si="221"/>
        <v>No PI Tests</v>
      </c>
      <c r="OV153" t="str">
        <f t="shared" si="222"/>
        <v>No PI Tests</v>
      </c>
      <c r="OW153" t="str">
        <f t="shared" si="223"/>
        <v>No PI Tests</v>
      </c>
      <c r="OX153" t="str">
        <f t="shared" si="224"/>
        <v>No PI Tests</v>
      </c>
      <c r="OY153" t="str">
        <f t="shared" si="225"/>
        <v>No PI Tests</v>
      </c>
      <c r="OZ153" t="str">
        <f t="shared" si="226"/>
        <v>No PI Tests</v>
      </c>
      <c r="PA153" s="159" t="str">
        <f t="shared" si="227"/>
        <v>No PI Tests</v>
      </c>
      <c r="PB153" t="str">
        <f t="shared" si="228"/>
        <v>No PI Tests</v>
      </c>
      <c r="PC153" t="str">
        <f t="shared" si="229"/>
        <v>No PI Tests</v>
      </c>
      <c r="PD153" t="str">
        <f t="shared" si="230"/>
        <v>No PI Tests</v>
      </c>
      <c r="PE153" t="str">
        <f t="shared" si="231"/>
        <v>No PI Tests</v>
      </c>
      <c r="PF153" t="str">
        <f t="shared" si="232"/>
        <v>No PI Tests</v>
      </c>
      <c r="PG153" t="str">
        <f t="shared" si="233"/>
        <v>No PI Tests</v>
      </c>
      <c r="PH153">
        <f t="shared" si="234"/>
        <v>0</v>
      </c>
      <c r="PI153">
        <f t="shared" si="235"/>
        <v>0</v>
      </c>
      <c r="PJ153" t="str">
        <f t="shared" si="236"/>
        <v>Null</v>
      </c>
      <c r="PK153" t="str">
        <f>IF(HR153="","Null",IF(E153&lt;3,"Null",IF(HU153=0,0,IF(HS153="Form 1",VLOOKUP(HU153,Lookups!$BE$3:$BP$63,E153,FALSE),IF(HS153="Form 2",VLOOKUP(HU153,Lookups!$BE$67:$BP$127,E153,FALSE),VLOOKUP(HU153,Lookups!$BE$130:$BP$190,E153,FALSE))))))</f>
        <v>Null</v>
      </c>
      <c r="PL153" t="str">
        <f t="shared" si="237"/>
        <v>Null</v>
      </c>
      <c r="PM153" t="str">
        <f>IF($PH153=0,"Null",IF(E153&lt;3,"Null",IF(OX153=0,0,IF(OV153="Form 1",VLOOKUP(OX153,Lookups!$BE$3:$BP$63,E153,FALSE),IF(OV153="Form 2",VLOOKUP(OX153,Lookups!$BE$67:$BP$127,E153,FALSE),VLOOKUP(OX153,Lookups!$BE$130:$BP$190,E153,FALSE))))))</f>
        <v>Null</v>
      </c>
      <c r="PN153" t="str">
        <f t="shared" si="238"/>
        <v>Null</v>
      </c>
      <c r="PO153" t="str">
        <f t="shared" si="239"/>
        <v>Null</v>
      </c>
      <c r="PP153" t="str">
        <f t="shared" si="240"/>
        <v>Null</v>
      </c>
      <c r="PQ153" t="str">
        <f>IF(HR153="","Null",IF(E153&lt;3,"Null",IF(HV153=0,0,IF(HS153="Form 1",VLOOKUP(HV153,Lookups!$BR$3:$CC$63,E153,FALSE),IF(HS153="Form 2",VLOOKUP(HV153,Lookups!$BR$67:$CC$127,E153,FALSE),VLOOKUP(HV153,Lookups!$BR$130:$CC$190,E153,FALSE))))))</f>
        <v>Null</v>
      </c>
      <c r="PR153" t="str">
        <f t="shared" si="241"/>
        <v>Null</v>
      </c>
      <c r="PS153" t="str">
        <f>IF(HR153="","Null",IF(E153&lt;3,"Null",IF(OY153=0,0,IF(OW153="Form 1",VLOOKUP(OY153,Lookups!$BR$3:$CC$63,E153,FALSE),IF(OW153="Form 2",VLOOKUP(OY153,Lookups!$BR$67:$CC$127,E153,FALSE),VLOOKUP(OY153,Lookups!$BR$130:$CC$190,E153,FALSE))))))</f>
        <v>Null</v>
      </c>
      <c r="PT153" t="str">
        <f t="shared" si="242"/>
        <v>Null</v>
      </c>
      <c r="PU153" t="str">
        <f t="shared" si="243"/>
        <v>Null</v>
      </c>
      <c r="PV153" t="str">
        <f t="shared" si="244"/>
        <v>Null</v>
      </c>
      <c r="PW153" t="str">
        <f t="shared" si="245"/>
        <v>No PI Tests</v>
      </c>
      <c r="PX153">
        <f t="shared" si="246"/>
        <v>0</v>
      </c>
      <c r="PY153">
        <f t="shared" si="247"/>
        <v>0</v>
      </c>
      <c r="PZ153" t="str">
        <f t="shared" si="248"/>
        <v>Null</v>
      </c>
      <c r="QA153" t="str">
        <f t="shared" si="249"/>
        <v>Null</v>
      </c>
      <c r="QB153" t="str">
        <f t="shared" si="250"/>
        <v>Null</v>
      </c>
      <c r="QC153" t="str">
        <f>IF($MS153="System 44 Record",IF(BQ153&lt;MEDIAN(Directions!$F$3,Directions!$F$6),"Mid-Year Exited Student","Full Year Participant")&amp;IF(BP153&lt;Directions!$F$3,", Started Prior Year",", Started This Year"),"Null")</f>
        <v>Null</v>
      </c>
      <c r="QD153" t="str">
        <f t="shared" si="251"/>
        <v>Null</v>
      </c>
      <c r="QE153">
        <f t="shared" si="252"/>
        <v>0</v>
      </c>
      <c r="QF153">
        <f t="shared" si="253"/>
        <v>0</v>
      </c>
      <c r="QG153">
        <f t="shared" si="254"/>
        <v>0</v>
      </c>
      <c r="QH153">
        <f t="shared" si="255"/>
        <v>0</v>
      </c>
      <c r="QI153">
        <f t="shared" si="256"/>
        <v>0</v>
      </c>
      <c r="QJ153" t="str">
        <f t="shared" si="257"/>
        <v>Used None</v>
      </c>
      <c r="QK153" t="str">
        <f t="shared" si="258"/>
        <v>Null</v>
      </c>
      <c r="QL153" t="str">
        <f t="shared" si="259"/>
        <v>Null</v>
      </c>
      <c r="QM153" t="str">
        <f>IF($MS153="READ 180 Record",IF(AQ153="","Null",VLOOKUP(JJ153,Lookups!$DX$3:$EB$2054,AN153+1,FALSE)),"Null")</f>
        <v>Null</v>
      </c>
      <c r="QN153" t="str">
        <f t="shared" si="260"/>
        <v>Null</v>
      </c>
    </row>
    <row r="154" spans="1:456" x14ac:dyDescent="0.25">
      <c r="A154" s="161" t="s">
        <v>1447</v>
      </c>
      <c r="B154" s="161" t="s">
        <v>1447</v>
      </c>
      <c r="C154" s="161" t="s">
        <v>1447</v>
      </c>
      <c r="D154" s="161" t="s">
        <v>1447</v>
      </c>
      <c r="E154" s="161">
        <v>6</v>
      </c>
      <c r="F154" s="161" t="s">
        <v>1447</v>
      </c>
      <c r="G154" s="161" t="s">
        <v>880</v>
      </c>
      <c r="H154" s="161" t="s">
        <v>907</v>
      </c>
      <c r="I154" s="161">
        <v>766</v>
      </c>
      <c r="J154" s="159">
        <v>42501</v>
      </c>
      <c r="K154" s="161">
        <v>0</v>
      </c>
      <c r="L154" s="161">
        <v>0</v>
      </c>
      <c r="M154" s="161">
        <v>0</v>
      </c>
      <c r="N154" s="161">
        <v>0</v>
      </c>
      <c r="O154" s="161">
        <v>0</v>
      </c>
      <c r="P154" s="161">
        <v>0</v>
      </c>
      <c r="Q154" s="161">
        <v>0</v>
      </c>
      <c r="R154" s="161">
        <v>0</v>
      </c>
      <c r="S154" s="161">
        <v>0</v>
      </c>
      <c r="T154" s="161">
        <v>0</v>
      </c>
      <c r="U154" s="161">
        <v>0</v>
      </c>
      <c r="V154" s="161">
        <v>0</v>
      </c>
      <c r="W154" s="161">
        <v>0</v>
      </c>
      <c r="X154" s="161">
        <v>0</v>
      </c>
      <c r="AB154" s="161" t="s">
        <v>241</v>
      </c>
      <c r="AC154" s="161" t="s">
        <v>242</v>
      </c>
      <c r="AD154" s="161" t="s">
        <v>242</v>
      </c>
      <c r="AE154" s="161" t="s">
        <v>242</v>
      </c>
      <c r="AF154" s="161" t="s">
        <v>242</v>
      </c>
      <c r="AG154" s="161" t="s">
        <v>241</v>
      </c>
      <c r="AH154" s="161" t="s">
        <v>242</v>
      </c>
      <c r="AI154" s="161">
        <v>20150801</v>
      </c>
      <c r="AJ154" s="161">
        <v>20160525</v>
      </c>
      <c r="AK154" s="161" t="s">
        <v>869</v>
      </c>
      <c r="AL154" t="s">
        <v>1076</v>
      </c>
      <c r="AM154" t="s">
        <v>907</v>
      </c>
      <c r="AN154">
        <v>3</v>
      </c>
      <c r="AO154" t="s">
        <v>870</v>
      </c>
      <c r="AP154">
        <v>26</v>
      </c>
      <c r="AQ154">
        <v>110</v>
      </c>
      <c r="AR154">
        <v>2713</v>
      </c>
      <c r="AS154">
        <v>599</v>
      </c>
      <c r="AT154">
        <v>292</v>
      </c>
      <c r="AU154">
        <v>878</v>
      </c>
      <c r="AV154">
        <v>516</v>
      </c>
      <c r="AW154">
        <v>65</v>
      </c>
      <c r="AX154">
        <v>24.2834</v>
      </c>
      <c r="AY154">
        <v>4.8148</v>
      </c>
      <c r="AZ154">
        <v>3.3332999999999999</v>
      </c>
      <c r="BA154">
        <v>93.266499999999994</v>
      </c>
      <c r="BB154">
        <v>70812</v>
      </c>
      <c r="BC154">
        <v>55.893536120999997</v>
      </c>
      <c r="BD154">
        <v>76.056338027999999</v>
      </c>
      <c r="BE154">
        <v>1423</v>
      </c>
      <c r="BF154">
        <v>1758</v>
      </c>
      <c r="BG154">
        <v>37</v>
      </c>
      <c r="BH154">
        <v>89</v>
      </c>
      <c r="BI154">
        <v>3</v>
      </c>
      <c r="BJ154">
        <v>4</v>
      </c>
      <c r="BK154">
        <v>427</v>
      </c>
      <c r="BL154">
        <v>3</v>
      </c>
      <c r="BM154" t="s">
        <v>1080</v>
      </c>
      <c r="BN154" t="s">
        <v>1079</v>
      </c>
      <c r="ET154" s="161">
        <v>2</v>
      </c>
      <c r="EU154" s="161">
        <v>216</v>
      </c>
      <c r="EV154" s="161">
        <v>108</v>
      </c>
      <c r="EW154" s="161">
        <v>12947</v>
      </c>
      <c r="EX154" s="161">
        <v>0</v>
      </c>
      <c r="EY154" s="161">
        <v>0</v>
      </c>
      <c r="EZ154" s="161">
        <v>67</v>
      </c>
      <c r="FA154" s="161">
        <v>81</v>
      </c>
      <c r="FB154" s="161">
        <v>0</v>
      </c>
      <c r="FC154" s="161">
        <v>0</v>
      </c>
      <c r="FD154" s="161">
        <v>2</v>
      </c>
      <c r="FE154" s="161">
        <v>0</v>
      </c>
      <c r="FF154" s="159">
        <v>42388</v>
      </c>
      <c r="FG154" s="161">
        <v>64</v>
      </c>
      <c r="FH154" s="161">
        <v>80</v>
      </c>
      <c r="FI154" s="161">
        <v>50</v>
      </c>
      <c r="FJ154" s="161">
        <v>75</v>
      </c>
      <c r="FK154" s="161">
        <v>75</v>
      </c>
      <c r="FL154" s="159">
        <v>42310</v>
      </c>
      <c r="FM154" s="161">
        <v>69</v>
      </c>
      <c r="FN154" s="161">
        <v>83</v>
      </c>
      <c r="FO154" s="161">
        <v>50</v>
      </c>
      <c r="FP154" s="161">
        <v>78</v>
      </c>
      <c r="FQ154" s="161">
        <v>88</v>
      </c>
      <c r="HN154" s="161" t="s">
        <v>907</v>
      </c>
      <c r="HO154" s="159">
        <v>42501</v>
      </c>
      <c r="HP154" s="159">
        <v>42501</v>
      </c>
      <c r="HQ154" s="161">
        <v>1</v>
      </c>
      <c r="HR154" s="159">
        <v>42501</v>
      </c>
      <c r="HS154" s="161" t="s">
        <v>872</v>
      </c>
      <c r="HT154" s="161" t="s">
        <v>873</v>
      </c>
      <c r="HU154" s="161">
        <v>52</v>
      </c>
      <c r="HV154" s="161">
        <v>20</v>
      </c>
      <c r="HW154" s="161">
        <v>0</v>
      </c>
      <c r="JB154" s="161" t="s">
        <v>907</v>
      </c>
      <c r="JC154" s="161">
        <v>42</v>
      </c>
      <c r="JD154" s="161">
        <v>26</v>
      </c>
      <c r="JE154" s="161">
        <v>104</v>
      </c>
      <c r="JF154" s="161">
        <v>139923</v>
      </c>
      <c r="JG154" s="159">
        <v>42501</v>
      </c>
      <c r="JH154" s="161">
        <v>766</v>
      </c>
      <c r="JI154" s="159">
        <v>42243</v>
      </c>
      <c r="JJ154" s="161">
        <v>726</v>
      </c>
      <c r="JK154" s="161">
        <v>13</v>
      </c>
      <c r="JL154" s="159">
        <v>42340</v>
      </c>
      <c r="JM154" s="161">
        <v>859</v>
      </c>
      <c r="JN154" s="161">
        <v>19</v>
      </c>
      <c r="JO154" s="159">
        <v>42501</v>
      </c>
      <c r="JP154" s="161">
        <v>766</v>
      </c>
      <c r="JQ154" s="161">
        <v>11</v>
      </c>
      <c r="MN154" t="str">
        <f t="shared" si="174"/>
        <v>YesNoNoNoYesNo</v>
      </c>
      <c r="MO154" t="str">
        <f>IF(AND(MN154="NoNoNoNoNoNo",JI154=""),"No Programs",VLOOKUP(MN154,Lookups!$DA$4:$DB$67,2,FALSE))</f>
        <v>READ 180 Only</v>
      </c>
      <c r="MP154">
        <f t="shared" si="175"/>
        <v>1</v>
      </c>
      <c r="MQ154" t="str">
        <f t="shared" si="176"/>
        <v>READ 180 User</v>
      </c>
      <c r="MR154" t="str">
        <f>Directions!$D$3</f>
        <v>Usage</v>
      </c>
      <c r="MS154" t="str">
        <f>VLOOKUP(MQ154,Lookups!$CU$71:$CV$80,2,FALSE)</f>
        <v>READ 180 Record</v>
      </c>
      <c r="MT154">
        <f t="shared" si="177"/>
        <v>1</v>
      </c>
      <c r="MU154">
        <f t="shared" si="178"/>
        <v>1</v>
      </c>
      <c r="MV154">
        <f t="shared" si="179"/>
        <v>1</v>
      </c>
      <c r="MW154">
        <f t="shared" si="180"/>
        <v>1</v>
      </c>
      <c r="MX154">
        <f t="shared" si="181"/>
        <v>36.857142857142854</v>
      </c>
      <c r="MY154" t="str">
        <f t="shared" si="182"/>
        <v>Not Used</v>
      </c>
      <c r="MZ154">
        <f t="shared" si="183"/>
        <v>0</v>
      </c>
      <c r="NA154" t="str">
        <f t="shared" si="184"/>
        <v>Not Available</v>
      </c>
      <c r="NB154" t="str">
        <f t="shared" si="185"/>
        <v>Not Available</v>
      </c>
      <c r="NC154" t="str">
        <f t="shared" si="186"/>
        <v>4 Not Indicated</v>
      </c>
      <c r="ND154" t="str">
        <f t="shared" si="187"/>
        <v>4 Not Indicated</v>
      </c>
      <c r="NE154" t="str">
        <f t="shared" si="188"/>
        <v>4 Not Indicated</v>
      </c>
      <c r="NF154" t="str">
        <f t="shared" si="189"/>
        <v>4 Not Indicated</v>
      </c>
      <c r="NG154" t="str">
        <f t="shared" si="190"/>
        <v>4 Not Indicated</v>
      </c>
      <c r="NH154" s="159">
        <f t="shared" si="191"/>
        <v>42501</v>
      </c>
      <c r="NI154">
        <f t="shared" si="192"/>
        <v>766</v>
      </c>
      <c r="NJ154" s="159">
        <f t="shared" si="193"/>
        <v>42340</v>
      </c>
      <c r="NK154">
        <f t="shared" si="194"/>
        <v>859</v>
      </c>
      <c r="NL154">
        <f t="shared" si="195"/>
        <v>36.857142857142854</v>
      </c>
      <c r="NM154">
        <f t="shared" si="196"/>
        <v>1</v>
      </c>
      <c r="NN154">
        <f>IF(OR(E154="PK",E154="K",JJ154=""),"Null",INDEX(Lookups!$EZ$4:$FW$18,MATCH($JJ154,Lookups!$EY$4:$EY$18,1),MATCH($E154,Lookups!$EZ$3:$FW$3,0)))</f>
        <v>45</v>
      </c>
      <c r="NO154">
        <f>IF(OR(E154="PK",E154="K",JJ154=""),"Null",INDEX(Lookups!$EZ$4:$FW$18,MATCH($JJ154,Lookups!$EY$4:$EY$18,1),MATCH($E154,Lookups!$EZ$3:$FW$3,0) + 1))</f>
        <v>75</v>
      </c>
      <c r="NP154">
        <f t="shared" si="197"/>
        <v>90</v>
      </c>
      <c r="NQ154" t="str">
        <f t="shared" si="198"/>
        <v>No PI Needed</v>
      </c>
      <c r="NR154" t="str">
        <f t="shared" si="199"/>
        <v>No PI Needed</v>
      </c>
      <c r="NS154" t="str">
        <f t="shared" si="200"/>
        <v>600L to 799L</v>
      </c>
      <c r="NT154" t="str">
        <f t="shared" si="201"/>
        <v>600L to 799L</v>
      </c>
      <c r="NU154" t="str">
        <f t="shared" si="202"/>
        <v>800L to 999L</v>
      </c>
      <c r="NV154" s="183" t="str">
        <f t="array" ref="NV154">IF($NL154="No RI Tests","No RI Tests",VLOOKUP(IF(AND(E154="K",JJ154&lt;280),3,IF(AND(E154="K",JJ154&gt;=280),4,MAX(IF(E154=Lookups!$DF$6:$DF$99,IF(JJ154&gt;=Lookups!$DG$6:$DG$99,Lookups!$DH$6:$DH$99))))),Lookups!$DE$104:$DG$108,2,FALSE))</f>
        <v>1 Below Basic</v>
      </c>
      <c r="NW154" s="161" t="str">
        <f t="array" ref="NW154">IF($NL154="No RI Tests","No RI Tests",VLOOKUP(IF(AND(E154="K",JH154&lt;280),3,IF(AND(E154="K",JH154&gt;=280),4,MAX(IF(E154=Lookups!$DF$6:$DF$99,IF(NI154&gt;=Lookups!$DG$6:$DG$99,Lookups!$DH$6:$DH$99))))),Lookups!$DE$104:$DG$108,2,FALSE))</f>
        <v>2 Basic</v>
      </c>
      <c r="NX154" s="161" t="str">
        <f t="array" ref="NX154">IF($NL154="No RI Tests","No RI Tests",VLOOKUP(IF(AND(E154="K",NK154&lt;280),3,IF(AND(E154="K",NK154&gt;=280),4,MAX(IF(E154=Lookups!$DF$6:$DF$99,IF(NK154&gt;=Lookups!$DG$6:$DG$99,Lookups!$DH$6:$DH$99))))),Lookups!$DE$104:$DG$108,2,FALSE))</f>
        <v>2 Basic</v>
      </c>
      <c r="NY154">
        <f t="shared" si="203"/>
        <v>0</v>
      </c>
      <c r="NZ154">
        <f t="shared" si="204"/>
        <v>1</v>
      </c>
      <c r="OA154" t="str">
        <f t="shared" si="205"/>
        <v>Improved Performance Level</v>
      </c>
      <c r="OB154" s="161" t="str">
        <f t="array" ref="OB154">IF($NL154="No RI Tests","No RI Tests",IF(E154="K","N/A",VLOOKUP(MAX(IF(E154=Lookups!$DF$6:$DF$99,IF(JJ154&gt;=Lookups!$DG$6:$DG$99,Lookups!$DI$6:$DI$99))),Lookups!$DE$104:$DG$108,3,FALSE)))</f>
        <v>1 Limited</v>
      </c>
      <c r="OC154" s="161" t="str">
        <f t="array" ref="OC154">IF($NL154="No RI Tests","No RI Tests",IF(E154="K","N/A",VLOOKUP(MAX(IF(E154=Lookups!$DF$6:$DF$99,IF(NI154&gt;=Lookups!$DG$6:$DG$99,Lookups!$DI$6:$DI$99))),Lookups!$DE$104:$DG$108,3,FALSE)))</f>
        <v>1 Limited</v>
      </c>
      <c r="OD154" s="161" t="str">
        <f t="array" ref="OD154">IF($NL154="No RI Tests","No RI Tests",IF(E154="K","N/A",VLOOKUP(MAX(IF(E154=Lookups!$DF$6:$DF$99,IF(NK154&gt;=Lookups!$DG$6:$DG$99,Lookups!$DI$6:$DI$99))),Lookups!$DE$104:$DG$108,3,FALSE)))</f>
        <v>2 Partial</v>
      </c>
      <c r="OE154">
        <f t="shared" si="206"/>
        <v>1</v>
      </c>
      <c r="OF154">
        <f t="shared" si="207"/>
        <v>0</v>
      </c>
      <c r="OG154" t="str">
        <f t="shared" si="208"/>
        <v>Maintained Performance Level</v>
      </c>
      <c r="OH154">
        <f t="shared" si="209"/>
        <v>40</v>
      </c>
      <c r="OI154">
        <f t="shared" si="210"/>
        <v>1</v>
      </c>
      <c r="OJ154">
        <f t="shared" si="211"/>
        <v>0</v>
      </c>
      <c r="OK154">
        <f t="shared" si="212"/>
        <v>0</v>
      </c>
      <c r="OL154">
        <f t="shared" si="213"/>
        <v>0.66666666666666663</v>
      </c>
      <c r="OM154" t="str">
        <f t="shared" si="214"/>
        <v>Fall Administration</v>
      </c>
      <c r="ON154" t="str">
        <f t="shared" si="215"/>
        <v>Winter Administration</v>
      </c>
      <c r="OO154" t="str">
        <f t="shared" si="216"/>
        <v>Fall to Winter RI</v>
      </c>
      <c r="OP154" t="str">
        <f ca="1">IF(AND(HR154&lt;&gt;"",JJ154&lt;600),IF(HT154="Advancing","Tier 2","Tier 3"),IF(JI154="","Null",IF(OR(E154="K",E154&lt;3),"FRA Recommended",IF(JJ154&gt;=IF(E154&lt;6,400,600),IF(JJ154&lt;VLOOKUP(E154,Lookups!$AP$3:$AR$16,3,FALSE),"Tier 2","Core"),IF(JJ154&lt;400,IF(RAND()&lt;0.81,"Tier 3","Tier 2"),IF(RAND()&lt;0.51,"Tier 3","Tier 2"))))))</f>
        <v>Tier 2</v>
      </c>
      <c r="OQ154" t="str">
        <f t="shared" si="217"/>
        <v>Average Reading Invt. Under 15 Minutes Long</v>
      </c>
      <c r="OR154">
        <f t="shared" si="218"/>
        <v>0</v>
      </c>
      <c r="OS154">
        <f t="shared" si="219"/>
        <v>0</v>
      </c>
      <c r="OT154">
        <f t="shared" si="220"/>
        <v>133</v>
      </c>
      <c r="OU154" s="159">
        <f t="shared" si="221"/>
        <v>42501</v>
      </c>
      <c r="OV154" t="str">
        <f t="shared" si="222"/>
        <v>Form 1</v>
      </c>
      <c r="OW154" t="str">
        <f t="shared" si="223"/>
        <v>Developing</v>
      </c>
      <c r="OX154">
        <f t="shared" si="224"/>
        <v>52</v>
      </c>
      <c r="OY154">
        <f t="shared" si="225"/>
        <v>20</v>
      </c>
      <c r="OZ154">
        <f t="shared" si="226"/>
        <v>0</v>
      </c>
      <c r="PA154" s="159">
        <f t="shared" si="227"/>
        <v>42501</v>
      </c>
      <c r="PB154" t="str">
        <f t="shared" si="228"/>
        <v>Form 1</v>
      </c>
      <c r="PC154" t="str">
        <f t="shared" si="229"/>
        <v>Developing</v>
      </c>
      <c r="PD154">
        <f t="shared" si="230"/>
        <v>52</v>
      </c>
      <c r="PE154">
        <f t="shared" si="231"/>
        <v>20</v>
      </c>
      <c r="PF154">
        <f t="shared" si="232"/>
        <v>0</v>
      </c>
      <c r="PG154" t="str">
        <f t="shared" si="233"/>
        <v>Lone PI Test</v>
      </c>
      <c r="PH154">
        <f t="shared" si="234"/>
        <v>0</v>
      </c>
      <c r="PI154">
        <f t="shared" si="235"/>
        <v>0</v>
      </c>
      <c r="PJ154">
        <f t="shared" si="236"/>
        <v>52</v>
      </c>
      <c r="PK154">
        <f>IF(HR154="","Null",IF(E154&lt;3,"Null",IF(HU154=0,0,IF(HS154="Form 1",VLOOKUP(HU154,Lookups!$BE$3:$BP$63,E154,FALSE),IF(HS154="Form 2",VLOOKUP(HU154,Lookups!$BE$67:$BP$127,E154,FALSE),VLOOKUP(HU154,Lookups!$BE$130:$BP$190,E154,FALSE))))))</f>
        <v>69</v>
      </c>
      <c r="PL154" t="str">
        <f t="shared" si="237"/>
        <v>Null</v>
      </c>
      <c r="PM154" t="str">
        <f>IF($PH154=0,"Null",IF(E154&lt;3,"Null",IF(OX154=0,0,IF(OV154="Form 1",VLOOKUP(OX154,Lookups!$BE$3:$BP$63,E154,FALSE),IF(OV154="Form 2",VLOOKUP(OX154,Lookups!$BE$67:$BP$127,E154,FALSE),VLOOKUP(OX154,Lookups!$BE$130:$BP$190,E154,FALSE))))))</f>
        <v>Null</v>
      </c>
      <c r="PN154" t="str">
        <f t="shared" si="238"/>
        <v>Null</v>
      </c>
      <c r="PO154" t="str">
        <f t="shared" si="239"/>
        <v>Null</v>
      </c>
      <c r="PP154">
        <f t="shared" si="240"/>
        <v>20</v>
      </c>
      <c r="PQ154">
        <f>IF(HR154="","Null",IF(E154&lt;3,"Null",IF(HV154=0,0,IF(HS154="Form 1",VLOOKUP(HV154,Lookups!$BR$3:$CC$63,E154,FALSE),IF(HS154="Form 2",VLOOKUP(HV154,Lookups!$BR$67:$CC$127,E154,FALSE),VLOOKUP(HV154,Lookups!$BR$130:$CC$190,E154,FALSE))))))</f>
        <v>26</v>
      </c>
      <c r="PR154" t="str">
        <f t="shared" si="241"/>
        <v>Null</v>
      </c>
      <c r="PS154">
        <f>IF(HR154="","Null",IF(E154&lt;3,"Null",IF(OY154=0,0,IF(OW154="Form 1",VLOOKUP(OY154,Lookups!$BR$3:$CC$63,E154,FALSE),IF(OW154="Form 2",VLOOKUP(OY154,Lookups!$BR$67:$CC$127,E154,FALSE),VLOOKUP(OY154,Lookups!$BR$130:$CC$190,E154,FALSE))))))</f>
        <v>23</v>
      </c>
      <c r="PT154" t="str">
        <f t="shared" si="242"/>
        <v>Null</v>
      </c>
      <c r="PU154" t="str">
        <f t="shared" si="243"/>
        <v>Null</v>
      </c>
      <c r="PV154">
        <f t="shared" si="244"/>
        <v>0</v>
      </c>
      <c r="PW154" t="str">
        <f t="shared" si="245"/>
        <v>Spring PI Administration</v>
      </c>
      <c r="PX154">
        <f t="shared" si="246"/>
        <v>1</v>
      </c>
      <c r="PY154">
        <f t="shared" si="247"/>
        <v>0</v>
      </c>
      <c r="PZ154" t="str">
        <f t="shared" si="248"/>
        <v>Null</v>
      </c>
      <c r="QA154" t="str">
        <f t="shared" si="249"/>
        <v>Null</v>
      </c>
      <c r="QB154" t="str">
        <f t="shared" si="250"/>
        <v>Null</v>
      </c>
      <c r="QC154" t="str">
        <f>IF($MS154="System 44 Record",IF(BQ154&lt;MEDIAN(Directions!$F$3,Directions!$F$6),"Mid-Year Exited Student","Full Year Participant")&amp;IF(BP154&lt;Directions!$F$3,", Started Prior Year",", Started This Year"),"Null")</f>
        <v>Null</v>
      </c>
      <c r="QD154" t="str">
        <f t="shared" si="251"/>
        <v>Null</v>
      </c>
      <c r="QE154">
        <f t="shared" si="252"/>
        <v>1</v>
      </c>
      <c r="QF154">
        <f t="shared" si="253"/>
        <v>1</v>
      </c>
      <c r="QG154">
        <f t="shared" si="254"/>
        <v>1</v>
      </c>
      <c r="QH154">
        <f t="shared" si="255"/>
        <v>2</v>
      </c>
      <c r="QI154">
        <f t="shared" si="256"/>
        <v>0.81</v>
      </c>
      <c r="QJ154" t="str">
        <f t="shared" si="257"/>
        <v>Used All 3</v>
      </c>
      <c r="QK154" t="str">
        <f t="shared" si="258"/>
        <v>100 or More Sessions</v>
      </c>
      <c r="QL154" t="str">
        <f t="shared" si="259"/>
        <v>13 or More Segments</v>
      </c>
      <c r="QM154" t="str">
        <f>IF($MS154="READ 180 Record",IF(AQ154="","Null",VLOOKUP(JJ154,Lookups!$DX$3:$EB$2054,AN154+1,FALSE)),"Null")</f>
        <v>Level Matches Lexile Score</v>
      </c>
      <c r="QN154" t="str">
        <f t="shared" si="260"/>
        <v>Null</v>
      </c>
    </row>
    <row r="155" spans="1:456" x14ac:dyDescent="0.25">
      <c r="A155" s="161" t="s">
        <v>1447</v>
      </c>
      <c r="B155" s="161" t="s">
        <v>1447</v>
      </c>
      <c r="C155" s="161" t="s">
        <v>1447</v>
      </c>
      <c r="D155" s="161" t="s">
        <v>1447</v>
      </c>
      <c r="E155" s="161">
        <v>10</v>
      </c>
      <c r="F155" s="161" t="s">
        <v>1447</v>
      </c>
      <c r="G155" s="161" t="s">
        <v>880</v>
      </c>
      <c r="H155" s="161" t="s">
        <v>881</v>
      </c>
      <c r="K155" s="161">
        <v>0</v>
      </c>
      <c r="L155" s="161">
        <v>0</v>
      </c>
      <c r="M155" s="161">
        <v>0</v>
      </c>
      <c r="N155" s="161">
        <v>0</v>
      </c>
      <c r="O155" s="161">
        <v>0</v>
      </c>
      <c r="P155" s="161">
        <v>0</v>
      </c>
      <c r="Q155" s="161">
        <v>0</v>
      </c>
      <c r="R155" s="161">
        <v>0</v>
      </c>
      <c r="S155" s="161">
        <v>0</v>
      </c>
      <c r="T155" s="161">
        <v>0</v>
      </c>
      <c r="U155" s="161">
        <v>0</v>
      </c>
      <c r="V155" s="161">
        <v>0</v>
      </c>
      <c r="W155" s="161">
        <v>0</v>
      </c>
      <c r="X155" s="161">
        <v>0</v>
      </c>
      <c r="AB155" s="161" t="s">
        <v>242</v>
      </c>
      <c r="AC155" s="161" t="s">
        <v>242</v>
      </c>
      <c r="AD155" s="161" t="s">
        <v>242</v>
      </c>
      <c r="AE155" s="161" t="s">
        <v>242</v>
      </c>
      <c r="AF155" s="161" t="s">
        <v>242</v>
      </c>
      <c r="AG155" s="161" t="s">
        <v>242</v>
      </c>
      <c r="AH155" s="161" t="s">
        <v>242</v>
      </c>
      <c r="AI155" s="161">
        <v>20150801</v>
      </c>
      <c r="AJ155" s="161">
        <v>20160525</v>
      </c>
      <c r="AK155" s="161" t="s">
        <v>869</v>
      </c>
      <c r="AL155" t="s">
        <v>1078</v>
      </c>
      <c r="BN155" t="s">
        <v>1079</v>
      </c>
      <c r="ET155" s="161">
        <v>0</v>
      </c>
      <c r="EU155" s="161">
        <v>0</v>
      </c>
      <c r="EV155" s="161">
        <v>0</v>
      </c>
      <c r="EW155" s="161">
        <v>0</v>
      </c>
      <c r="EX155" s="161">
        <v>0</v>
      </c>
      <c r="EY155" s="161">
        <v>0</v>
      </c>
      <c r="EZ155" s="161">
        <v>0</v>
      </c>
      <c r="FA155" s="161">
        <v>0</v>
      </c>
      <c r="FB155" s="161">
        <v>0</v>
      </c>
      <c r="FC155" s="161">
        <v>0</v>
      </c>
      <c r="FD155" s="161">
        <v>0</v>
      </c>
      <c r="FE155" s="161">
        <v>0</v>
      </c>
      <c r="HN155" s="161" t="s">
        <v>881</v>
      </c>
      <c r="JB155" s="161" t="s">
        <v>881</v>
      </c>
      <c r="JC155" s="161">
        <v>0</v>
      </c>
      <c r="JD155" s="161">
        <v>0</v>
      </c>
      <c r="JE155" s="161">
        <v>0</v>
      </c>
      <c r="JF155" s="161">
        <v>0</v>
      </c>
      <c r="MN155" t="str">
        <f t="shared" si="174"/>
        <v>NoNoNoNoNoNo</v>
      </c>
      <c r="MO155" t="str">
        <f>IF(AND(MN155="NoNoNoNoNoNo",JI155=""),"No Programs",VLOOKUP(MN155,Lookups!$DA$4:$DB$67,2,FALSE))</f>
        <v>No Programs</v>
      </c>
      <c r="MP155">
        <f t="shared" si="175"/>
        <v>0</v>
      </c>
      <c r="MQ155" t="str">
        <f t="shared" si="176"/>
        <v>No Program Use</v>
      </c>
      <c r="MR155" t="str">
        <f>Directions!$D$3</f>
        <v>Usage</v>
      </c>
      <c r="MS155" t="str">
        <f>VLOOKUP(MQ155,Lookups!$CU$71:$CV$80,2,FALSE)</f>
        <v>Exclude</v>
      </c>
      <c r="MT155">
        <f t="shared" si="177"/>
        <v>0</v>
      </c>
      <c r="MU155">
        <f t="shared" si="178"/>
        <v>0</v>
      </c>
      <c r="MV155">
        <f t="shared" si="179"/>
        <v>0</v>
      </c>
      <c r="MW155">
        <f t="shared" si="180"/>
        <v>0</v>
      </c>
      <c r="MX155">
        <f t="shared" si="181"/>
        <v>0</v>
      </c>
      <c r="MY155" t="str">
        <f t="shared" si="182"/>
        <v>Not Used</v>
      </c>
      <c r="MZ155">
        <f t="shared" si="183"/>
        <v>0</v>
      </c>
      <c r="NA155" t="str">
        <f t="shared" si="184"/>
        <v>Not Available</v>
      </c>
      <c r="NB155" t="str">
        <f t="shared" si="185"/>
        <v>Not Available</v>
      </c>
      <c r="NC155" t="str">
        <f t="shared" si="186"/>
        <v>4 Not Indicated</v>
      </c>
      <c r="ND155" t="str">
        <f t="shared" si="187"/>
        <v>4 Not Indicated</v>
      </c>
      <c r="NE155" t="str">
        <f t="shared" si="188"/>
        <v>4 Not Indicated</v>
      </c>
      <c r="NF155" t="str">
        <f t="shared" si="189"/>
        <v>4 Not Indicated</v>
      </c>
      <c r="NG155" t="str">
        <f t="shared" si="190"/>
        <v>4 Not Indicated</v>
      </c>
      <c r="NH155" s="159" t="str">
        <f t="shared" si="191"/>
        <v>Null</v>
      </c>
      <c r="NI155" t="str">
        <f t="shared" si="192"/>
        <v>Null</v>
      </c>
      <c r="NJ155" s="159" t="str">
        <f t="shared" si="193"/>
        <v>Null</v>
      </c>
      <c r="NK155" t="str">
        <f t="shared" si="194"/>
        <v>Null</v>
      </c>
      <c r="NL155" t="str">
        <f t="shared" si="195"/>
        <v>No RI Tests</v>
      </c>
      <c r="NM155">
        <f t="shared" si="196"/>
        <v>0</v>
      </c>
      <c r="NN155" t="str">
        <f>IF(OR(E155="PK",E155="K",JJ155=""),"Null",INDEX(Lookups!$EZ$4:$FW$18,MATCH($JJ155,Lookups!$EY$4:$EY$18,1),MATCH($E155,Lookups!$EZ$3:$FW$3,0)))</f>
        <v>Null</v>
      </c>
      <c r="NO155" t="str">
        <f>IF(OR(E155="PK",E155="K",JJ155=""),"Null",INDEX(Lookups!$EZ$4:$FW$18,MATCH($JJ155,Lookups!$EY$4:$EY$18,1),MATCH($E155,Lookups!$EZ$3:$FW$3,0) + 1))</f>
        <v>Null</v>
      </c>
      <c r="NP155" t="str">
        <f t="shared" si="197"/>
        <v>Null</v>
      </c>
      <c r="NQ155" t="str">
        <f t="shared" si="198"/>
        <v>Null</v>
      </c>
      <c r="NR155" t="str">
        <f t="shared" si="199"/>
        <v>Null</v>
      </c>
      <c r="NS155" t="str">
        <f t="shared" si="200"/>
        <v>No RI Tests</v>
      </c>
      <c r="NT155" t="str">
        <f t="shared" si="201"/>
        <v>No RI Tests</v>
      </c>
      <c r="NU155" t="str">
        <f t="shared" si="202"/>
        <v>No RI Tests</v>
      </c>
      <c r="NV155" s="183" t="str">
        <f t="array" ref="NV155">IF($NL155="No RI Tests","No RI Tests",VLOOKUP(IF(AND(E155="K",JJ155&lt;280),3,IF(AND(E155="K",JJ155&gt;=280),4,MAX(IF(E155=Lookups!$DF$6:$DF$99,IF(JJ155&gt;=Lookups!$DG$6:$DG$99,Lookups!$DH$6:$DH$99))))),Lookups!$DE$104:$DG$108,2,FALSE))</f>
        <v>No RI Tests</v>
      </c>
      <c r="NW155" s="161" t="str">
        <f t="array" ref="NW155">IF($NL155="No RI Tests","No RI Tests",VLOOKUP(IF(AND(E155="K",JH155&lt;280),3,IF(AND(E155="K",JH155&gt;=280),4,MAX(IF(E155=Lookups!$DF$6:$DF$99,IF(NI155&gt;=Lookups!$DG$6:$DG$99,Lookups!$DH$6:$DH$99))))),Lookups!$DE$104:$DG$108,2,FALSE))</f>
        <v>No RI Tests</v>
      </c>
      <c r="NX155" s="161" t="str">
        <f t="array" ref="NX155">IF($NL155="No RI Tests","No RI Tests",VLOOKUP(IF(AND(E155="K",NK155&lt;280),3,IF(AND(E155="K",NK155&gt;=280),4,MAX(IF(E155=Lookups!$DF$6:$DF$99,IF(NK155&gt;=Lookups!$DG$6:$DG$99,Lookups!$DH$6:$DH$99))))),Lookups!$DE$104:$DG$108,2,FALSE))</f>
        <v>No RI Tests</v>
      </c>
      <c r="NY155" t="str">
        <f t="shared" si="203"/>
        <v>Null</v>
      </c>
      <c r="NZ155" t="str">
        <f t="shared" si="204"/>
        <v>Null</v>
      </c>
      <c r="OA155" t="str">
        <f t="shared" si="205"/>
        <v>No RI for Comparison</v>
      </c>
      <c r="OB155" s="161" t="str">
        <f t="array" ref="OB155">IF($NL155="No RI Tests","No RI Tests",IF(E155="K","N/A",VLOOKUP(MAX(IF(E155=Lookups!$DF$6:$DF$99,IF(JJ155&gt;=Lookups!$DG$6:$DG$99,Lookups!$DI$6:$DI$99))),Lookups!$DE$104:$DG$108,3,FALSE)))</f>
        <v>No RI Tests</v>
      </c>
      <c r="OC155" s="161" t="str">
        <f t="array" ref="OC155">IF($NL155="No RI Tests","No RI Tests",IF(E155="K","N/A",VLOOKUP(MAX(IF(E155=Lookups!$DF$6:$DF$99,IF(NI155&gt;=Lookups!$DG$6:$DG$99,Lookups!$DI$6:$DI$99))),Lookups!$DE$104:$DG$108,3,FALSE)))</f>
        <v>No RI Tests</v>
      </c>
      <c r="OD155" s="161" t="str">
        <f t="array" ref="OD155">IF($NL155="No RI Tests","No RI Tests",IF(E155="K","N/A",VLOOKUP(MAX(IF(E155=Lookups!$DF$6:$DF$99,IF(NK155&gt;=Lookups!$DG$6:$DG$99,Lookups!$DI$6:$DI$99))),Lookups!$DE$104:$DG$108,3,FALSE)))</f>
        <v>No RI Tests</v>
      </c>
      <c r="OE155" t="str">
        <f t="shared" si="206"/>
        <v>Null</v>
      </c>
      <c r="OF155" t="str">
        <f t="shared" si="207"/>
        <v>Null</v>
      </c>
      <c r="OG155" t="str">
        <f t="shared" si="208"/>
        <v>No RI for Comparison</v>
      </c>
      <c r="OH155" t="str">
        <f t="shared" si="209"/>
        <v>Null</v>
      </c>
      <c r="OI155" t="str">
        <f t="shared" si="210"/>
        <v>Null</v>
      </c>
      <c r="OJ155" t="str">
        <f t="shared" si="211"/>
        <v>Null</v>
      </c>
      <c r="OK155" t="str">
        <f t="shared" si="212"/>
        <v>Null</v>
      </c>
      <c r="OL155" t="str">
        <f t="shared" si="213"/>
        <v>Null</v>
      </c>
      <c r="OM155" t="str">
        <f t="shared" si="214"/>
        <v>Null</v>
      </c>
      <c r="ON155" t="str">
        <f t="shared" si="215"/>
        <v>Null</v>
      </c>
      <c r="OO155" t="str">
        <f t="shared" si="216"/>
        <v>Null RI</v>
      </c>
      <c r="OP155" t="str">
        <f ca="1">IF(AND(HR155&lt;&gt;"",JJ155&lt;600),IF(HT155="Advancing","Tier 2","Tier 3"),IF(JI155="","Null",IF(OR(E155="K",E155&lt;3),"FRA Recommended",IF(JJ155&gt;=IF(E155&lt;6,400,600),IF(JJ155&lt;VLOOKUP(E155,Lookups!$AP$3:$AR$16,3,FALSE),"Tier 2","Core"),IF(JJ155&lt;400,IF(RAND()&lt;0.81,"Tier 3","Tier 2"),IF(RAND()&lt;0.51,"Tier 3","Tier 2"))))))</f>
        <v>Null</v>
      </c>
      <c r="OQ155" t="str">
        <f t="shared" si="217"/>
        <v>Null</v>
      </c>
      <c r="OR155" t="str">
        <f t="shared" si="218"/>
        <v>Null</v>
      </c>
      <c r="OS155" t="str">
        <f t="shared" si="219"/>
        <v>Null</v>
      </c>
      <c r="OT155" t="str">
        <f t="shared" si="220"/>
        <v>No RI Tests</v>
      </c>
      <c r="OU155" s="159" t="str">
        <f t="shared" si="221"/>
        <v>No PI Tests</v>
      </c>
      <c r="OV155" t="str">
        <f t="shared" si="222"/>
        <v>No PI Tests</v>
      </c>
      <c r="OW155" t="str">
        <f t="shared" si="223"/>
        <v>No PI Tests</v>
      </c>
      <c r="OX155" t="str">
        <f t="shared" si="224"/>
        <v>No PI Tests</v>
      </c>
      <c r="OY155" t="str">
        <f t="shared" si="225"/>
        <v>No PI Tests</v>
      </c>
      <c r="OZ155" t="str">
        <f t="shared" si="226"/>
        <v>No PI Tests</v>
      </c>
      <c r="PA155" s="159" t="str">
        <f t="shared" si="227"/>
        <v>No PI Tests</v>
      </c>
      <c r="PB155" t="str">
        <f t="shared" si="228"/>
        <v>No PI Tests</v>
      </c>
      <c r="PC155" t="str">
        <f t="shared" si="229"/>
        <v>No PI Tests</v>
      </c>
      <c r="PD155" t="str">
        <f t="shared" si="230"/>
        <v>No PI Tests</v>
      </c>
      <c r="PE155" t="str">
        <f t="shared" si="231"/>
        <v>No PI Tests</v>
      </c>
      <c r="PF155" t="str">
        <f t="shared" si="232"/>
        <v>No PI Tests</v>
      </c>
      <c r="PG155" t="str">
        <f t="shared" si="233"/>
        <v>No PI Tests</v>
      </c>
      <c r="PH155">
        <f t="shared" si="234"/>
        <v>0</v>
      </c>
      <c r="PI155">
        <f t="shared" si="235"/>
        <v>0</v>
      </c>
      <c r="PJ155" t="str">
        <f t="shared" si="236"/>
        <v>Null</v>
      </c>
      <c r="PK155" t="str">
        <f>IF(HR155="","Null",IF(E155&lt;3,"Null",IF(HU155=0,0,IF(HS155="Form 1",VLOOKUP(HU155,Lookups!$BE$3:$BP$63,E155,FALSE),IF(HS155="Form 2",VLOOKUP(HU155,Lookups!$BE$67:$BP$127,E155,FALSE),VLOOKUP(HU155,Lookups!$BE$130:$BP$190,E155,FALSE))))))</f>
        <v>Null</v>
      </c>
      <c r="PL155" t="str">
        <f t="shared" si="237"/>
        <v>Null</v>
      </c>
      <c r="PM155" t="str">
        <f>IF($PH155=0,"Null",IF(E155&lt;3,"Null",IF(OX155=0,0,IF(OV155="Form 1",VLOOKUP(OX155,Lookups!$BE$3:$BP$63,E155,FALSE),IF(OV155="Form 2",VLOOKUP(OX155,Lookups!$BE$67:$BP$127,E155,FALSE),VLOOKUP(OX155,Lookups!$BE$130:$BP$190,E155,FALSE))))))</f>
        <v>Null</v>
      </c>
      <c r="PN155" t="str">
        <f t="shared" si="238"/>
        <v>Null</v>
      </c>
      <c r="PO155" t="str">
        <f t="shared" si="239"/>
        <v>Null</v>
      </c>
      <c r="PP155" t="str">
        <f t="shared" si="240"/>
        <v>Null</v>
      </c>
      <c r="PQ155" t="str">
        <f>IF(HR155="","Null",IF(E155&lt;3,"Null",IF(HV155=0,0,IF(HS155="Form 1",VLOOKUP(HV155,Lookups!$BR$3:$CC$63,E155,FALSE),IF(HS155="Form 2",VLOOKUP(HV155,Lookups!$BR$67:$CC$127,E155,FALSE),VLOOKUP(HV155,Lookups!$BR$130:$CC$190,E155,FALSE))))))</f>
        <v>Null</v>
      </c>
      <c r="PR155" t="str">
        <f t="shared" si="241"/>
        <v>Null</v>
      </c>
      <c r="PS155" t="str">
        <f>IF(HR155="","Null",IF(E155&lt;3,"Null",IF(OY155=0,0,IF(OW155="Form 1",VLOOKUP(OY155,Lookups!$BR$3:$CC$63,E155,FALSE),IF(OW155="Form 2",VLOOKUP(OY155,Lookups!$BR$67:$CC$127,E155,FALSE),VLOOKUP(OY155,Lookups!$BR$130:$CC$190,E155,FALSE))))))</f>
        <v>Null</v>
      </c>
      <c r="PT155" t="str">
        <f t="shared" si="242"/>
        <v>Null</v>
      </c>
      <c r="PU155" t="str">
        <f t="shared" si="243"/>
        <v>Null</v>
      </c>
      <c r="PV155" t="str">
        <f t="shared" si="244"/>
        <v>Null</v>
      </c>
      <c r="PW155" t="str">
        <f t="shared" si="245"/>
        <v>No PI Tests</v>
      </c>
      <c r="PX155">
        <f t="shared" si="246"/>
        <v>0</v>
      </c>
      <c r="PY155">
        <f t="shared" si="247"/>
        <v>0</v>
      </c>
      <c r="PZ155" t="str">
        <f t="shared" si="248"/>
        <v>Null</v>
      </c>
      <c r="QA155" t="str">
        <f t="shared" si="249"/>
        <v>Null</v>
      </c>
      <c r="QB155" t="str">
        <f t="shared" si="250"/>
        <v>Null</v>
      </c>
      <c r="QC155" t="str">
        <f>IF($MS155="System 44 Record",IF(BQ155&lt;MEDIAN(Directions!$F$3,Directions!$F$6),"Mid-Year Exited Student","Full Year Participant")&amp;IF(BP155&lt;Directions!$F$3,", Started Prior Year",", Started This Year"),"Null")</f>
        <v>Null</v>
      </c>
      <c r="QD155" t="str">
        <f t="shared" si="251"/>
        <v>Null</v>
      </c>
      <c r="QE155">
        <f t="shared" si="252"/>
        <v>0</v>
      </c>
      <c r="QF155">
        <f t="shared" si="253"/>
        <v>0</v>
      </c>
      <c r="QG155">
        <f t="shared" si="254"/>
        <v>0</v>
      </c>
      <c r="QH155">
        <f t="shared" si="255"/>
        <v>0</v>
      </c>
      <c r="QI155">
        <f t="shared" si="256"/>
        <v>0</v>
      </c>
      <c r="QJ155" t="str">
        <f t="shared" si="257"/>
        <v>Used None</v>
      </c>
      <c r="QK155" t="str">
        <f t="shared" si="258"/>
        <v>Null</v>
      </c>
      <c r="QL155" t="str">
        <f t="shared" si="259"/>
        <v>Null</v>
      </c>
      <c r="QM155" t="str">
        <f>IF($MS155="READ 180 Record",IF(AQ155="","Null",VLOOKUP(JJ155,Lookups!$DX$3:$EB$2054,AN155+1,FALSE)),"Null")</f>
        <v>Null</v>
      </c>
      <c r="QN155" t="str">
        <f t="shared" si="260"/>
        <v>Null</v>
      </c>
    </row>
    <row r="156" spans="1:456" x14ac:dyDescent="0.25">
      <c r="A156" s="161" t="s">
        <v>1447</v>
      </c>
      <c r="B156" s="161" t="s">
        <v>1447</v>
      </c>
      <c r="C156" s="161" t="s">
        <v>1447</v>
      </c>
      <c r="D156" s="161" t="s">
        <v>1447</v>
      </c>
      <c r="E156" s="161">
        <v>3</v>
      </c>
      <c r="F156" s="161" t="s">
        <v>1447</v>
      </c>
      <c r="G156" s="161" t="s">
        <v>880</v>
      </c>
      <c r="H156" s="161" t="s">
        <v>881</v>
      </c>
      <c r="K156" s="161">
        <v>0</v>
      </c>
      <c r="L156" s="161">
        <v>0</v>
      </c>
      <c r="M156" s="161">
        <v>0</v>
      </c>
      <c r="N156" s="161">
        <v>0</v>
      </c>
      <c r="O156" s="161">
        <v>0</v>
      </c>
      <c r="P156" s="161">
        <v>0</v>
      </c>
      <c r="Q156" s="161">
        <v>0</v>
      </c>
      <c r="R156" s="161">
        <v>0</v>
      </c>
      <c r="S156" s="161">
        <v>0</v>
      </c>
      <c r="T156" s="161">
        <v>0</v>
      </c>
      <c r="U156" s="161">
        <v>0</v>
      </c>
      <c r="V156" s="161">
        <v>0</v>
      </c>
      <c r="W156" s="161">
        <v>0</v>
      </c>
      <c r="X156" s="161">
        <v>0</v>
      </c>
      <c r="AB156" s="161" t="s">
        <v>242</v>
      </c>
      <c r="AC156" s="161" t="s">
        <v>242</v>
      </c>
      <c r="AD156" s="161" t="s">
        <v>242</v>
      </c>
      <c r="AE156" s="161" t="s">
        <v>242</v>
      </c>
      <c r="AF156" s="161" t="s">
        <v>242</v>
      </c>
      <c r="AG156" s="161" t="s">
        <v>242</v>
      </c>
      <c r="AH156" s="161" t="s">
        <v>242</v>
      </c>
      <c r="AI156" s="161">
        <v>20150801</v>
      </c>
      <c r="AJ156" s="161">
        <v>20160525</v>
      </c>
      <c r="AK156" s="161" t="s">
        <v>869</v>
      </c>
      <c r="AL156" t="s">
        <v>1078</v>
      </c>
      <c r="BN156" t="s">
        <v>1079</v>
      </c>
      <c r="ET156" s="161">
        <v>0</v>
      </c>
      <c r="EU156" s="161">
        <v>0</v>
      </c>
      <c r="EV156" s="161">
        <v>0</v>
      </c>
      <c r="EW156" s="161">
        <v>0</v>
      </c>
      <c r="EX156" s="161">
        <v>0</v>
      </c>
      <c r="EY156" s="161">
        <v>0</v>
      </c>
      <c r="EZ156" s="161">
        <v>0</v>
      </c>
      <c r="FA156" s="161">
        <v>0</v>
      </c>
      <c r="FB156" s="161">
        <v>0</v>
      </c>
      <c r="FC156" s="161">
        <v>0</v>
      </c>
      <c r="FD156" s="161">
        <v>0</v>
      </c>
      <c r="FE156" s="161">
        <v>0</v>
      </c>
      <c r="HN156" s="161" t="s">
        <v>881</v>
      </c>
      <c r="JB156" s="161" t="s">
        <v>881</v>
      </c>
      <c r="JC156" s="161">
        <v>0</v>
      </c>
      <c r="JD156" s="161">
        <v>0</v>
      </c>
      <c r="JE156" s="161">
        <v>0</v>
      </c>
      <c r="JF156" s="161">
        <v>0</v>
      </c>
      <c r="MN156" t="str">
        <f t="shared" si="174"/>
        <v>NoNoNoNoNoNo</v>
      </c>
      <c r="MO156" t="str">
        <f>IF(AND(MN156="NoNoNoNoNoNo",JI156=""),"No Programs",VLOOKUP(MN156,Lookups!$DA$4:$DB$67,2,FALSE))</f>
        <v>No Programs</v>
      </c>
      <c r="MP156">
        <f t="shared" si="175"/>
        <v>0</v>
      </c>
      <c r="MQ156" t="str">
        <f t="shared" si="176"/>
        <v>No Program Use</v>
      </c>
      <c r="MR156" t="str">
        <f>Directions!$D$3</f>
        <v>Usage</v>
      </c>
      <c r="MS156" t="str">
        <f>VLOOKUP(MQ156,Lookups!$CU$71:$CV$80,2,FALSE)</f>
        <v>Exclude</v>
      </c>
      <c r="MT156">
        <f t="shared" si="177"/>
        <v>0</v>
      </c>
      <c r="MU156">
        <f t="shared" si="178"/>
        <v>0</v>
      </c>
      <c r="MV156">
        <f t="shared" si="179"/>
        <v>0</v>
      </c>
      <c r="MW156">
        <f t="shared" si="180"/>
        <v>0</v>
      </c>
      <c r="MX156">
        <f t="shared" si="181"/>
        <v>0</v>
      </c>
      <c r="MY156" t="str">
        <f t="shared" si="182"/>
        <v>Not Used</v>
      </c>
      <c r="MZ156">
        <f t="shared" si="183"/>
        <v>0</v>
      </c>
      <c r="NA156" t="str">
        <f t="shared" si="184"/>
        <v>Not Available</v>
      </c>
      <c r="NB156" t="str">
        <f t="shared" si="185"/>
        <v>Not Available</v>
      </c>
      <c r="NC156" t="str">
        <f t="shared" si="186"/>
        <v>4 Not Indicated</v>
      </c>
      <c r="ND156" t="str">
        <f t="shared" si="187"/>
        <v>4 Not Indicated</v>
      </c>
      <c r="NE156" t="str">
        <f t="shared" si="188"/>
        <v>4 Not Indicated</v>
      </c>
      <c r="NF156" t="str">
        <f t="shared" si="189"/>
        <v>4 Not Indicated</v>
      </c>
      <c r="NG156" t="str">
        <f t="shared" si="190"/>
        <v>4 Not Indicated</v>
      </c>
      <c r="NH156" s="159" t="str">
        <f t="shared" si="191"/>
        <v>Null</v>
      </c>
      <c r="NI156" t="str">
        <f t="shared" si="192"/>
        <v>Null</v>
      </c>
      <c r="NJ156" s="159" t="str">
        <f t="shared" si="193"/>
        <v>Null</v>
      </c>
      <c r="NK156" t="str">
        <f t="shared" si="194"/>
        <v>Null</v>
      </c>
      <c r="NL156" t="str">
        <f t="shared" si="195"/>
        <v>No RI Tests</v>
      </c>
      <c r="NM156">
        <f t="shared" si="196"/>
        <v>0</v>
      </c>
      <c r="NN156" t="str">
        <f>IF(OR(E156="PK",E156="K",JJ156=""),"Null",INDEX(Lookups!$EZ$4:$FW$18,MATCH($JJ156,Lookups!$EY$4:$EY$18,1),MATCH($E156,Lookups!$EZ$3:$FW$3,0)))</f>
        <v>Null</v>
      </c>
      <c r="NO156" t="str">
        <f>IF(OR(E156="PK",E156="K",JJ156=""),"Null",INDEX(Lookups!$EZ$4:$FW$18,MATCH($JJ156,Lookups!$EY$4:$EY$18,1),MATCH($E156,Lookups!$EZ$3:$FW$3,0) + 1))</f>
        <v>Null</v>
      </c>
      <c r="NP156" t="str">
        <f t="shared" si="197"/>
        <v>Null</v>
      </c>
      <c r="NQ156" t="str">
        <f t="shared" si="198"/>
        <v>Null</v>
      </c>
      <c r="NR156" t="str">
        <f t="shared" si="199"/>
        <v>Null</v>
      </c>
      <c r="NS156" t="str">
        <f t="shared" si="200"/>
        <v>No RI Tests</v>
      </c>
      <c r="NT156" t="str">
        <f t="shared" si="201"/>
        <v>No RI Tests</v>
      </c>
      <c r="NU156" t="str">
        <f t="shared" si="202"/>
        <v>No RI Tests</v>
      </c>
      <c r="NV156" s="183" t="str">
        <f t="array" ref="NV156">IF($NL156="No RI Tests","No RI Tests",VLOOKUP(IF(AND(E156="K",JJ156&lt;280),3,IF(AND(E156="K",JJ156&gt;=280),4,MAX(IF(E156=Lookups!$DF$6:$DF$99,IF(JJ156&gt;=Lookups!$DG$6:$DG$99,Lookups!$DH$6:$DH$99))))),Lookups!$DE$104:$DG$108,2,FALSE))</f>
        <v>No RI Tests</v>
      </c>
      <c r="NW156" s="161" t="str">
        <f t="array" ref="NW156">IF($NL156="No RI Tests","No RI Tests",VLOOKUP(IF(AND(E156="K",JH156&lt;280),3,IF(AND(E156="K",JH156&gt;=280),4,MAX(IF(E156=Lookups!$DF$6:$DF$99,IF(NI156&gt;=Lookups!$DG$6:$DG$99,Lookups!$DH$6:$DH$99))))),Lookups!$DE$104:$DG$108,2,FALSE))</f>
        <v>No RI Tests</v>
      </c>
      <c r="NX156" s="161" t="str">
        <f t="array" ref="NX156">IF($NL156="No RI Tests","No RI Tests",VLOOKUP(IF(AND(E156="K",NK156&lt;280),3,IF(AND(E156="K",NK156&gt;=280),4,MAX(IF(E156=Lookups!$DF$6:$DF$99,IF(NK156&gt;=Lookups!$DG$6:$DG$99,Lookups!$DH$6:$DH$99))))),Lookups!$DE$104:$DG$108,2,FALSE))</f>
        <v>No RI Tests</v>
      </c>
      <c r="NY156" t="str">
        <f t="shared" si="203"/>
        <v>Null</v>
      </c>
      <c r="NZ156" t="str">
        <f t="shared" si="204"/>
        <v>Null</v>
      </c>
      <c r="OA156" t="str">
        <f t="shared" si="205"/>
        <v>No RI for Comparison</v>
      </c>
      <c r="OB156" s="161" t="str">
        <f t="array" ref="OB156">IF($NL156="No RI Tests","No RI Tests",IF(E156="K","N/A",VLOOKUP(MAX(IF(E156=Lookups!$DF$6:$DF$99,IF(JJ156&gt;=Lookups!$DG$6:$DG$99,Lookups!$DI$6:$DI$99))),Lookups!$DE$104:$DG$108,3,FALSE)))</f>
        <v>No RI Tests</v>
      </c>
      <c r="OC156" s="161" t="str">
        <f t="array" ref="OC156">IF($NL156="No RI Tests","No RI Tests",IF(E156="K","N/A",VLOOKUP(MAX(IF(E156=Lookups!$DF$6:$DF$99,IF(NI156&gt;=Lookups!$DG$6:$DG$99,Lookups!$DI$6:$DI$99))),Lookups!$DE$104:$DG$108,3,FALSE)))</f>
        <v>No RI Tests</v>
      </c>
      <c r="OD156" s="161" t="str">
        <f t="array" ref="OD156">IF($NL156="No RI Tests","No RI Tests",IF(E156="K","N/A",VLOOKUP(MAX(IF(E156=Lookups!$DF$6:$DF$99,IF(NK156&gt;=Lookups!$DG$6:$DG$99,Lookups!$DI$6:$DI$99))),Lookups!$DE$104:$DG$108,3,FALSE)))</f>
        <v>No RI Tests</v>
      </c>
      <c r="OE156" t="str">
        <f t="shared" si="206"/>
        <v>Null</v>
      </c>
      <c r="OF156" t="str">
        <f t="shared" si="207"/>
        <v>Null</v>
      </c>
      <c r="OG156" t="str">
        <f t="shared" si="208"/>
        <v>No RI for Comparison</v>
      </c>
      <c r="OH156" t="str">
        <f t="shared" si="209"/>
        <v>Null</v>
      </c>
      <c r="OI156" t="str">
        <f t="shared" si="210"/>
        <v>Null</v>
      </c>
      <c r="OJ156" t="str">
        <f t="shared" si="211"/>
        <v>Null</v>
      </c>
      <c r="OK156" t="str">
        <f t="shared" si="212"/>
        <v>Null</v>
      </c>
      <c r="OL156" t="str">
        <f t="shared" si="213"/>
        <v>Null</v>
      </c>
      <c r="OM156" t="str">
        <f t="shared" si="214"/>
        <v>Null</v>
      </c>
      <c r="ON156" t="str">
        <f t="shared" si="215"/>
        <v>Null</v>
      </c>
      <c r="OO156" t="str">
        <f t="shared" si="216"/>
        <v>Null RI</v>
      </c>
      <c r="OP156" t="str">
        <f ca="1">IF(AND(HR156&lt;&gt;"",JJ156&lt;600),IF(HT156="Advancing","Tier 2","Tier 3"),IF(JI156="","Null",IF(OR(E156="K",E156&lt;3),"FRA Recommended",IF(JJ156&gt;=IF(E156&lt;6,400,600),IF(JJ156&lt;VLOOKUP(E156,Lookups!$AP$3:$AR$16,3,FALSE),"Tier 2","Core"),IF(JJ156&lt;400,IF(RAND()&lt;0.81,"Tier 3","Tier 2"),IF(RAND()&lt;0.51,"Tier 3","Tier 2"))))))</f>
        <v>Null</v>
      </c>
      <c r="OQ156" t="str">
        <f t="shared" si="217"/>
        <v>Null</v>
      </c>
      <c r="OR156" t="str">
        <f t="shared" si="218"/>
        <v>Null</v>
      </c>
      <c r="OS156" t="str">
        <f t="shared" si="219"/>
        <v>Null</v>
      </c>
      <c r="OT156" t="str">
        <f t="shared" si="220"/>
        <v>No RI Tests</v>
      </c>
      <c r="OU156" s="159" t="str">
        <f t="shared" si="221"/>
        <v>No PI Tests</v>
      </c>
      <c r="OV156" t="str">
        <f t="shared" si="222"/>
        <v>No PI Tests</v>
      </c>
      <c r="OW156" t="str">
        <f t="shared" si="223"/>
        <v>No PI Tests</v>
      </c>
      <c r="OX156" t="str">
        <f t="shared" si="224"/>
        <v>No PI Tests</v>
      </c>
      <c r="OY156" t="str">
        <f t="shared" si="225"/>
        <v>No PI Tests</v>
      </c>
      <c r="OZ156" t="str">
        <f t="shared" si="226"/>
        <v>No PI Tests</v>
      </c>
      <c r="PA156" s="159" t="str">
        <f t="shared" si="227"/>
        <v>No PI Tests</v>
      </c>
      <c r="PB156" t="str">
        <f t="shared" si="228"/>
        <v>No PI Tests</v>
      </c>
      <c r="PC156" t="str">
        <f t="shared" si="229"/>
        <v>No PI Tests</v>
      </c>
      <c r="PD156" t="str">
        <f t="shared" si="230"/>
        <v>No PI Tests</v>
      </c>
      <c r="PE156" t="str">
        <f t="shared" si="231"/>
        <v>No PI Tests</v>
      </c>
      <c r="PF156" t="str">
        <f t="shared" si="232"/>
        <v>No PI Tests</v>
      </c>
      <c r="PG156" t="str">
        <f t="shared" si="233"/>
        <v>No PI Tests</v>
      </c>
      <c r="PH156">
        <f t="shared" si="234"/>
        <v>0</v>
      </c>
      <c r="PI156">
        <f t="shared" si="235"/>
        <v>0</v>
      </c>
      <c r="PJ156" t="str">
        <f t="shared" si="236"/>
        <v>Null</v>
      </c>
      <c r="PK156" t="str">
        <f>IF(HR156="","Null",IF(E156&lt;3,"Null",IF(HU156=0,0,IF(HS156="Form 1",VLOOKUP(HU156,Lookups!$BE$3:$BP$63,E156,FALSE),IF(HS156="Form 2",VLOOKUP(HU156,Lookups!$BE$67:$BP$127,E156,FALSE),VLOOKUP(HU156,Lookups!$BE$130:$BP$190,E156,FALSE))))))</f>
        <v>Null</v>
      </c>
      <c r="PL156" t="str">
        <f t="shared" si="237"/>
        <v>Null</v>
      </c>
      <c r="PM156" t="str">
        <f>IF($PH156=0,"Null",IF(E156&lt;3,"Null",IF(OX156=0,0,IF(OV156="Form 1",VLOOKUP(OX156,Lookups!$BE$3:$BP$63,E156,FALSE),IF(OV156="Form 2",VLOOKUP(OX156,Lookups!$BE$67:$BP$127,E156,FALSE),VLOOKUP(OX156,Lookups!$BE$130:$BP$190,E156,FALSE))))))</f>
        <v>Null</v>
      </c>
      <c r="PN156" t="str">
        <f t="shared" si="238"/>
        <v>Null</v>
      </c>
      <c r="PO156" t="str">
        <f t="shared" si="239"/>
        <v>Null</v>
      </c>
      <c r="PP156" t="str">
        <f t="shared" si="240"/>
        <v>Null</v>
      </c>
      <c r="PQ156" t="str">
        <f>IF(HR156="","Null",IF(E156&lt;3,"Null",IF(HV156=0,0,IF(HS156="Form 1",VLOOKUP(HV156,Lookups!$BR$3:$CC$63,E156,FALSE),IF(HS156="Form 2",VLOOKUP(HV156,Lookups!$BR$67:$CC$127,E156,FALSE),VLOOKUP(HV156,Lookups!$BR$130:$CC$190,E156,FALSE))))))</f>
        <v>Null</v>
      </c>
      <c r="PR156" t="str">
        <f t="shared" si="241"/>
        <v>Null</v>
      </c>
      <c r="PS156" t="str">
        <f>IF(HR156="","Null",IF(E156&lt;3,"Null",IF(OY156=0,0,IF(OW156="Form 1",VLOOKUP(OY156,Lookups!$BR$3:$CC$63,E156,FALSE),IF(OW156="Form 2",VLOOKUP(OY156,Lookups!$BR$67:$CC$127,E156,FALSE),VLOOKUP(OY156,Lookups!$BR$130:$CC$190,E156,FALSE))))))</f>
        <v>Null</v>
      </c>
      <c r="PT156" t="str">
        <f t="shared" si="242"/>
        <v>Null</v>
      </c>
      <c r="PU156" t="str">
        <f t="shared" si="243"/>
        <v>Null</v>
      </c>
      <c r="PV156" t="str">
        <f t="shared" si="244"/>
        <v>Null</v>
      </c>
      <c r="PW156" t="str">
        <f t="shared" si="245"/>
        <v>No PI Tests</v>
      </c>
      <c r="PX156">
        <f t="shared" si="246"/>
        <v>0</v>
      </c>
      <c r="PY156">
        <f t="shared" si="247"/>
        <v>0</v>
      </c>
      <c r="PZ156" t="str">
        <f t="shared" si="248"/>
        <v>Null</v>
      </c>
      <c r="QA156" t="str">
        <f t="shared" si="249"/>
        <v>Null</v>
      </c>
      <c r="QB156" t="str">
        <f t="shared" si="250"/>
        <v>Null</v>
      </c>
      <c r="QC156" t="str">
        <f>IF($MS156="System 44 Record",IF(BQ156&lt;MEDIAN(Directions!$F$3,Directions!$F$6),"Mid-Year Exited Student","Full Year Participant")&amp;IF(BP156&lt;Directions!$F$3,", Started Prior Year",", Started This Year"),"Null")</f>
        <v>Null</v>
      </c>
      <c r="QD156" t="str">
        <f t="shared" si="251"/>
        <v>Null</v>
      </c>
      <c r="QE156">
        <f t="shared" si="252"/>
        <v>0</v>
      </c>
      <c r="QF156">
        <f t="shared" si="253"/>
        <v>0</v>
      </c>
      <c r="QG156">
        <f t="shared" si="254"/>
        <v>0</v>
      </c>
      <c r="QH156">
        <f t="shared" si="255"/>
        <v>0</v>
      </c>
      <c r="QI156">
        <f t="shared" si="256"/>
        <v>0</v>
      </c>
      <c r="QJ156" t="str">
        <f t="shared" si="257"/>
        <v>Used None</v>
      </c>
      <c r="QK156" t="str">
        <f t="shared" si="258"/>
        <v>Null</v>
      </c>
      <c r="QL156" t="str">
        <f t="shared" si="259"/>
        <v>Null</v>
      </c>
      <c r="QM156" t="str">
        <f>IF($MS156="READ 180 Record",IF(AQ156="","Null",VLOOKUP(JJ156,Lookups!$DX$3:$EB$2054,AN156+1,FALSE)),"Null")</f>
        <v>Null</v>
      </c>
      <c r="QN156" t="str">
        <f t="shared" si="260"/>
        <v>Null</v>
      </c>
    </row>
    <row r="157" spans="1:456" x14ac:dyDescent="0.25">
      <c r="A157" s="161" t="s">
        <v>1447</v>
      </c>
      <c r="B157" s="161" t="s">
        <v>1447</v>
      </c>
      <c r="C157" s="161" t="s">
        <v>1447</v>
      </c>
      <c r="D157" s="161" t="s">
        <v>1447</v>
      </c>
      <c r="E157" s="161">
        <v>12</v>
      </c>
      <c r="F157" s="161" t="s">
        <v>1447</v>
      </c>
      <c r="G157" s="161" t="s">
        <v>880</v>
      </c>
      <c r="H157" s="161" t="s">
        <v>881</v>
      </c>
      <c r="K157" s="161">
        <v>0</v>
      </c>
      <c r="L157" s="161">
        <v>0</v>
      </c>
      <c r="M157" s="161">
        <v>0</v>
      </c>
      <c r="N157" s="161">
        <v>0</v>
      </c>
      <c r="O157" s="161">
        <v>0</v>
      </c>
      <c r="P157" s="161">
        <v>0</v>
      </c>
      <c r="Q157" s="161">
        <v>0</v>
      </c>
      <c r="R157" s="161">
        <v>0</v>
      </c>
      <c r="S157" s="161">
        <v>0</v>
      </c>
      <c r="T157" s="161">
        <v>0</v>
      </c>
      <c r="U157" s="161">
        <v>0</v>
      </c>
      <c r="V157" s="161">
        <v>0</v>
      </c>
      <c r="W157" s="161">
        <v>0</v>
      </c>
      <c r="X157" s="161">
        <v>0</v>
      </c>
      <c r="AB157" s="161" t="s">
        <v>242</v>
      </c>
      <c r="AC157" s="161" t="s">
        <v>242</v>
      </c>
      <c r="AD157" s="161" t="s">
        <v>242</v>
      </c>
      <c r="AE157" s="161" t="s">
        <v>242</v>
      </c>
      <c r="AF157" s="161" t="s">
        <v>242</v>
      </c>
      <c r="AG157" s="161" t="s">
        <v>242</v>
      </c>
      <c r="AH157" s="161" t="s">
        <v>242</v>
      </c>
      <c r="AI157" s="161">
        <v>20150801</v>
      </c>
      <c r="AJ157" s="161">
        <v>20160525</v>
      </c>
      <c r="AK157" s="161" t="s">
        <v>869</v>
      </c>
      <c r="AL157" t="s">
        <v>1078</v>
      </c>
      <c r="BN157" t="s">
        <v>1079</v>
      </c>
      <c r="ET157" s="161">
        <v>0</v>
      </c>
      <c r="EU157" s="161">
        <v>0</v>
      </c>
      <c r="EV157" s="161">
        <v>0</v>
      </c>
      <c r="EW157" s="161">
        <v>0</v>
      </c>
      <c r="EX157" s="161">
        <v>0</v>
      </c>
      <c r="EY157" s="161">
        <v>0</v>
      </c>
      <c r="EZ157" s="161">
        <v>0</v>
      </c>
      <c r="FA157" s="161">
        <v>0</v>
      </c>
      <c r="FB157" s="161">
        <v>0</v>
      </c>
      <c r="FC157" s="161">
        <v>0</v>
      </c>
      <c r="FD157" s="161">
        <v>0</v>
      </c>
      <c r="FE157" s="161">
        <v>0</v>
      </c>
      <c r="HN157" s="161" t="s">
        <v>881</v>
      </c>
      <c r="JB157" s="161" t="s">
        <v>881</v>
      </c>
      <c r="JC157" s="161">
        <v>0</v>
      </c>
      <c r="JD157" s="161">
        <v>0</v>
      </c>
      <c r="JE157" s="161">
        <v>0</v>
      </c>
      <c r="JF157" s="161">
        <v>0</v>
      </c>
      <c r="MN157" t="str">
        <f t="shared" si="174"/>
        <v>NoNoNoNoNoNo</v>
      </c>
      <c r="MO157" t="str">
        <f>IF(AND(MN157="NoNoNoNoNoNo",JI157=""),"No Programs",VLOOKUP(MN157,Lookups!$DA$4:$DB$67,2,FALSE))</f>
        <v>No Programs</v>
      </c>
      <c r="MP157">
        <f t="shared" si="175"/>
        <v>0</v>
      </c>
      <c r="MQ157" t="str">
        <f t="shared" si="176"/>
        <v>No Program Use</v>
      </c>
      <c r="MR157" t="str">
        <f>Directions!$D$3</f>
        <v>Usage</v>
      </c>
      <c r="MS157" t="str">
        <f>VLOOKUP(MQ157,Lookups!$CU$71:$CV$80,2,FALSE)</f>
        <v>Exclude</v>
      </c>
      <c r="MT157">
        <f t="shared" si="177"/>
        <v>0</v>
      </c>
      <c r="MU157">
        <f t="shared" si="178"/>
        <v>0</v>
      </c>
      <c r="MV157">
        <f t="shared" si="179"/>
        <v>0</v>
      </c>
      <c r="MW157">
        <f t="shared" si="180"/>
        <v>0</v>
      </c>
      <c r="MX157">
        <f t="shared" si="181"/>
        <v>0</v>
      </c>
      <c r="MY157" t="str">
        <f t="shared" si="182"/>
        <v>Not Used</v>
      </c>
      <c r="MZ157">
        <f t="shared" si="183"/>
        <v>0</v>
      </c>
      <c r="NA157" t="str">
        <f t="shared" si="184"/>
        <v>Not Available</v>
      </c>
      <c r="NB157" t="str">
        <f t="shared" si="185"/>
        <v>Not Available</v>
      </c>
      <c r="NC157" t="str">
        <f t="shared" si="186"/>
        <v>4 Not Indicated</v>
      </c>
      <c r="ND157" t="str">
        <f t="shared" si="187"/>
        <v>4 Not Indicated</v>
      </c>
      <c r="NE157" t="str">
        <f t="shared" si="188"/>
        <v>4 Not Indicated</v>
      </c>
      <c r="NF157" t="str">
        <f t="shared" si="189"/>
        <v>4 Not Indicated</v>
      </c>
      <c r="NG157" t="str">
        <f t="shared" si="190"/>
        <v>4 Not Indicated</v>
      </c>
      <c r="NH157" s="159" t="str">
        <f t="shared" si="191"/>
        <v>Null</v>
      </c>
      <c r="NI157" t="str">
        <f t="shared" si="192"/>
        <v>Null</v>
      </c>
      <c r="NJ157" s="159" t="str">
        <f t="shared" si="193"/>
        <v>Null</v>
      </c>
      <c r="NK157" t="str">
        <f t="shared" si="194"/>
        <v>Null</v>
      </c>
      <c r="NL157" t="str">
        <f t="shared" si="195"/>
        <v>No RI Tests</v>
      </c>
      <c r="NM157">
        <f t="shared" si="196"/>
        <v>0</v>
      </c>
      <c r="NN157" t="str">
        <f>IF(OR(E157="PK",E157="K",JJ157=""),"Null",INDEX(Lookups!$EZ$4:$FW$18,MATCH($JJ157,Lookups!$EY$4:$EY$18,1),MATCH($E157,Lookups!$EZ$3:$FW$3,0)))</f>
        <v>Null</v>
      </c>
      <c r="NO157" t="str">
        <f>IF(OR(E157="PK",E157="K",JJ157=""),"Null",INDEX(Lookups!$EZ$4:$FW$18,MATCH($JJ157,Lookups!$EY$4:$EY$18,1),MATCH($E157,Lookups!$EZ$3:$FW$3,0) + 1))</f>
        <v>Null</v>
      </c>
      <c r="NP157" t="str">
        <f t="shared" si="197"/>
        <v>Null</v>
      </c>
      <c r="NQ157" t="str">
        <f t="shared" si="198"/>
        <v>Null</v>
      </c>
      <c r="NR157" t="str">
        <f t="shared" si="199"/>
        <v>Null</v>
      </c>
      <c r="NS157" t="str">
        <f t="shared" si="200"/>
        <v>No RI Tests</v>
      </c>
      <c r="NT157" t="str">
        <f t="shared" si="201"/>
        <v>No RI Tests</v>
      </c>
      <c r="NU157" t="str">
        <f t="shared" si="202"/>
        <v>No RI Tests</v>
      </c>
      <c r="NV157" s="183" t="str">
        <f t="array" ref="NV157">IF($NL157="No RI Tests","No RI Tests",VLOOKUP(IF(AND(E157="K",JJ157&lt;280),3,IF(AND(E157="K",JJ157&gt;=280),4,MAX(IF(E157=Lookups!$DF$6:$DF$99,IF(JJ157&gt;=Lookups!$DG$6:$DG$99,Lookups!$DH$6:$DH$99))))),Lookups!$DE$104:$DG$108,2,FALSE))</f>
        <v>No RI Tests</v>
      </c>
      <c r="NW157" s="161" t="str">
        <f t="array" ref="NW157">IF($NL157="No RI Tests","No RI Tests",VLOOKUP(IF(AND(E157="K",JH157&lt;280),3,IF(AND(E157="K",JH157&gt;=280),4,MAX(IF(E157=Lookups!$DF$6:$DF$99,IF(NI157&gt;=Lookups!$DG$6:$DG$99,Lookups!$DH$6:$DH$99))))),Lookups!$DE$104:$DG$108,2,FALSE))</f>
        <v>No RI Tests</v>
      </c>
      <c r="NX157" s="161" t="str">
        <f t="array" ref="NX157">IF($NL157="No RI Tests","No RI Tests",VLOOKUP(IF(AND(E157="K",NK157&lt;280),3,IF(AND(E157="K",NK157&gt;=280),4,MAX(IF(E157=Lookups!$DF$6:$DF$99,IF(NK157&gt;=Lookups!$DG$6:$DG$99,Lookups!$DH$6:$DH$99))))),Lookups!$DE$104:$DG$108,2,FALSE))</f>
        <v>No RI Tests</v>
      </c>
      <c r="NY157" t="str">
        <f t="shared" si="203"/>
        <v>Null</v>
      </c>
      <c r="NZ157" t="str">
        <f t="shared" si="204"/>
        <v>Null</v>
      </c>
      <c r="OA157" t="str">
        <f t="shared" si="205"/>
        <v>No RI for Comparison</v>
      </c>
      <c r="OB157" s="161" t="str">
        <f t="array" ref="OB157">IF($NL157="No RI Tests","No RI Tests",IF(E157="K","N/A",VLOOKUP(MAX(IF(E157=Lookups!$DF$6:$DF$99,IF(JJ157&gt;=Lookups!$DG$6:$DG$99,Lookups!$DI$6:$DI$99))),Lookups!$DE$104:$DG$108,3,FALSE)))</f>
        <v>No RI Tests</v>
      </c>
      <c r="OC157" s="161" t="str">
        <f t="array" ref="OC157">IF($NL157="No RI Tests","No RI Tests",IF(E157="K","N/A",VLOOKUP(MAX(IF(E157=Lookups!$DF$6:$DF$99,IF(NI157&gt;=Lookups!$DG$6:$DG$99,Lookups!$DI$6:$DI$99))),Lookups!$DE$104:$DG$108,3,FALSE)))</f>
        <v>No RI Tests</v>
      </c>
      <c r="OD157" s="161" t="str">
        <f t="array" ref="OD157">IF($NL157="No RI Tests","No RI Tests",IF(E157="K","N/A",VLOOKUP(MAX(IF(E157=Lookups!$DF$6:$DF$99,IF(NK157&gt;=Lookups!$DG$6:$DG$99,Lookups!$DI$6:$DI$99))),Lookups!$DE$104:$DG$108,3,FALSE)))</f>
        <v>No RI Tests</v>
      </c>
      <c r="OE157" t="str">
        <f t="shared" si="206"/>
        <v>Null</v>
      </c>
      <c r="OF157" t="str">
        <f t="shared" si="207"/>
        <v>Null</v>
      </c>
      <c r="OG157" t="str">
        <f t="shared" si="208"/>
        <v>No RI for Comparison</v>
      </c>
      <c r="OH157" t="str">
        <f t="shared" si="209"/>
        <v>Null</v>
      </c>
      <c r="OI157" t="str">
        <f t="shared" si="210"/>
        <v>Null</v>
      </c>
      <c r="OJ157" t="str">
        <f t="shared" si="211"/>
        <v>Null</v>
      </c>
      <c r="OK157" t="str">
        <f t="shared" si="212"/>
        <v>Null</v>
      </c>
      <c r="OL157" t="str">
        <f t="shared" si="213"/>
        <v>Null</v>
      </c>
      <c r="OM157" t="str">
        <f t="shared" si="214"/>
        <v>Null</v>
      </c>
      <c r="ON157" t="str">
        <f t="shared" si="215"/>
        <v>Null</v>
      </c>
      <c r="OO157" t="str">
        <f t="shared" si="216"/>
        <v>Null RI</v>
      </c>
      <c r="OP157" t="str">
        <f ca="1">IF(AND(HR157&lt;&gt;"",JJ157&lt;600),IF(HT157="Advancing","Tier 2","Tier 3"),IF(JI157="","Null",IF(OR(E157="K",E157&lt;3),"FRA Recommended",IF(JJ157&gt;=IF(E157&lt;6,400,600),IF(JJ157&lt;VLOOKUP(E157,Lookups!$AP$3:$AR$16,3,FALSE),"Tier 2","Core"),IF(JJ157&lt;400,IF(RAND()&lt;0.81,"Tier 3","Tier 2"),IF(RAND()&lt;0.51,"Tier 3","Tier 2"))))))</f>
        <v>Null</v>
      </c>
      <c r="OQ157" t="str">
        <f t="shared" si="217"/>
        <v>Null</v>
      </c>
      <c r="OR157" t="str">
        <f t="shared" si="218"/>
        <v>Null</v>
      </c>
      <c r="OS157" t="str">
        <f t="shared" si="219"/>
        <v>Null</v>
      </c>
      <c r="OT157" t="str">
        <f t="shared" si="220"/>
        <v>No RI Tests</v>
      </c>
      <c r="OU157" s="159" t="str">
        <f t="shared" si="221"/>
        <v>No PI Tests</v>
      </c>
      <c r="OV157" t="str">
        <f t="shared" si="222"/>
        <v>No PI Tests</v>
      </c>
      <c r="OW157" t="str">
        <f t="shared" si="223"/>
        <v>No PI Tests</v>
      </c>
      <c r="OX157" t="str">
        <f t="shared" si="224"/>
        <v>No PI Tests</v>
      </c>
      <c r="OY157" t="str">
        <f t="shared" si="225"/>
        <v>No PI Tests</v>
      </c>
      <c r="OZ157" t="str">
        <f t="shared" si="226"/>
        <v>No PI Tests</v>
      </c>
      <c r="PA157" s="159" t="str">
        <f t="shared" si="227"/>
        <v>No PI Tests</v>
      </c>
      <c r="PB157" t="str">
        <f t="shared" si="228"/>
        <v>No PI Tests</v>
      </c>
      <c r="PC157" t="str">
        <f t="shared" si="229"/>
        <v>No PI Tests</v>
      </c>
      <c r="PD157" t="str">
        <f t="shared" si="230"/>
        <v>No PI Tests</v>
      </c>
      <c r="PE157" t="str">
        <f t="shared" si="231"/>
        <v>No PI Tests</v>
      </c>
      <c r="PF157" t="str">
        <f t="shared" si="232"/>
        <v>No PI Tests</v>
      </c>
      <c r="PG157" t="str">
        <f t="shared" si="233"/>
        <v>No PI Tests</v>
      </c>
      <c r="PH157">
        <f t="shared" si="234"/>
        <v>0</v>
      </c>
      <c r="PI157">
        <f t="shared" si="235"/>
        <v>0</v>
      </c>
      <c r="PJ157" t="str">
        <f t="shared" si="236"/>
        <v>Null</v>
      </c>
      <c r="PK157" t="str">
        <f>IF(HR157="","Null",IF(E157&lt;3,"Null",IF(HU157=0,0,IF(HS157="Form 1",VLOOKUP(HU157,Lookups!$BE$3:$BP$63,E157,FALSE),IF(HS157="Form 2",VLOOKUP(HU157,Lookups!$BE$67:$BP$127,E157,FALSE),VLOOKUP(HU157,Lookups!$BE$130:$BP$190,E157,FALSE))))))</f>
        <v>Null</v>
      </c>
      <c r="PL157" t="str">
        <f t="shared" si="237"/>
        <v>Null</v>
      </c>
      <c r="PM157" t="str">
        <f>IF($PH157=0,"Null",IF(E157&lt;3,"Null",IF(OX157=0,0,IF(OV157="Form 1",VLOOKUP(OX157,Lookups!$BE$3:$BP$63,E157,FALSE),IF(OV157="Form 2",VLOOKUP(OX157,Lookups!$BE$67:$BP$127,E157,FALSE),VLOOKUP(OX157,Lookups!$BE$130:$BP$190,E157,FALSE))))))</f>
        <v>Null</v>
      </c>
      <c r="PN157" t="str">
        <f t="shared" si="238"/>
        <v>Null</v>
      </c>
      <c r="PO157" t="str">
        <f t="shared" si="239"/>
        <v>Null</v>
      </c>
      <c r="PP157" t="str">
        <f t="shared" si="240"/>
        <v>Null</v>
      </c>
      <c r="PQ157" t="str">
        <f>IF(HR157="","Null",IF(E157&lt;3,"Null",IF(HV157=0,0,IF(HS157="Form 1",VLOOKUP(HV157,Lookups!$BR$3:$CC$63,E157,FALSE),IF(HS157="Form 2",VLOOKUP(HV157,Lookups!$BR$67:$CC$127,E157,FALSE),VLOOKUP(HV157,Lookups!$BR$130:$CC$190,E157,FALSE))))))</f>
        <v>Null</v>
      </c>
      <c r="PR157" t="str">
        <f t="shared" si="241"/>
        <v>Null</v>
      </c>
      <c r="PS157" t="str">
        <f>IF(HR157="","Null",IF(E157&lt;3,"Null",IF(OY157=0,0,IF(OW157="Form 1",VLOOKUP(OY157,Lookups!$BR$3:$CC$63,E157,FALSE),IF(OW157="Form 2",VLOOKUP(OY157,Lookups!$BR$67:$CC$127,E157,FALSE),VLOOKUP(OY157,Lookups!$BR$130:$CC$190,E157,FALSE))))))</f>
        <v>Null</v>
      </c>
      <c r="PT157" t="str">
        <f t="shared" si="242"/>
        <v>Null</v>
      </c>
      <c r="PU157" t="str">
        <f t="shared" si="243"/>
        <v>Null</v>
      </c>
      <c r="PV157" t="str">
        <f t="shared" si="244"/>
        <v>Null</v>
      </c>
      <c r="PW157" t="str">
        <f t="shared" si="245"/>
        <v>No PI Tests</v>
      </c>
      <c r="PX157">
        <f t="shared" si="246"/>
        <v>0</v>
      </c>
      <c r="PY157">
        <f t="shared" si="247"/>
        <v>0</v>
      </c>
      <c r="PZ157" t="str">
        <f t="shared" si="248"/>
        <v>Null</v>
      </c>
      <c r="QA157" t="str">
        <f t="shared" si="249"/>
        <v>Null</v>
      </c>
      <c r="QB157" t="str">
        <f t="shared" si="250"/>
        <v>Null</v>
      </c>
      <c r="QC157" t="str">
        <f>IF($MS157="System 44 Record",IF(BQ157&lt;MEDIAN(Directions!$F$3,Directions!$F$6),"Mid-Year Exited Student","Full Year Participant")&amp;IF(BP157&lt;Directions!$F$3,", Started Prior Year",", Started This Year"),"Null")</f>
        <v>Null</v>
      </c>
      <c r="QD157" t="str">
        <f t="shared" si="251"/>
        <v>Null</v>
      </c>
      <c r="QE157">
        <f t="shared" si="252"/>
        <v>0</v>
      </c>
      <c r="QF157">
        <f t="shared" si="253"/>
        <v>0</v>
      </c>
      <c r="QG157">
        <f t="shared" si="254"/>
        <v>0</v>
      </c>
      <c r="QH157">
        <f t="shared" si="255"/>
        <v>0</v>
      </c>
      <c r="QI157">
        <f t="shared" si="256"/>
        <v>0</v>
      </c>
      <c r="QJ157" t="str">
        <f t="shared" si="257"/>
        <v>Used None</v>
      </c>
      <c r="QK157" t="str">
        <f t="shared" si="258"/>
        <v>Null</v>
      </c>
      <c r="QL157" t="str">
        <f t="shared" si="259"/>
        <v>Null</v>
      </c>
      <c r="QM157" t="str">
        <f>IF($MS157="READ 180 Record",IF(AQ157="","Null",VLOOKUP(JJ157,Lookups!$DX$3:$EB$2054,AN157+1,FALSE)),"Null")</f>
        <v>Null</v>
      </c>
      <c r="QN157" t="str">
        <f t="shared" si="260"/>
        <v>Null</v>
      </c>
    </row>
    <row r="158" spans="1:456" x14ac:dyDescent="0.25">
      <c r="A158" s="161" t="s">
        <v>1447</v>
      </c>
      <c r="B158" s="161" t="s">
        <v>1447</v>
      </c>
      <c r="C158" s="161" t="s">
        <v>1447</v>
      </c>
      <c r="D158" s="161" t="s">
        <v>1447</v>
      </c>
      <c r="E158" s="161">
        <v>3</v>
      </c>
      <c r="F158" s="161" t="s">
        <v>1447</v>
      </c>
      <c r="G158" s="161" t="s">
        <v>880</v>
      </c>
      <c r="H158" s="161" t="s">
        <v>881</v>
      </c>
      <c r="K158" s="161">
        <v>0</v>
      </c>
      <c r="L158" s="161">
        <v>0</v>
      </c>
      <c r="M158" s="161">
        <v>0</v>
      </c>
      <c r="N158" s="161">
        <v>0</v>
      </c>
      <c r="O158" s="161">
        <v>0</v>
      </c>
      <c r="P158" s="161">
        <v>0</v>
      </c>
      <c r="Q158" s="161">
        <v>0</v>
      </c>
      <c r="R158" s="161">
        <v>0</v>
      </c>
      <c r="S158" s="161">
        <v>0</v>
      </c>
      <c r="T158" s="161">
        <v>0</v>
      </c>
      <c r="U158" s="161">
        <v>0</v>
      </c>
      <c r="V158" s="161">
        <v>0</v>
      </c>
      <c r="W158" s="161">
        <v>0</v>
      </c>
      <c r="X158" s="161">
        <v>0</v>
      </c>
      <c r="AB158" s="161" t="s">
        <v>242</v>
      </c>
      <c r="AC158" s="161" t="s">
        <v>242</v>
      </c>
      <c r="AD158" s="161" t="s">
        <v>242</v>
      </c>
      <c r="AE158" s="161" t="s">
        <v>242</v>
      </c>
      <c r="AF158" s="161" t="s">
        <v>242</v>
      </c>
      <c r="AG158" s="161" t="s">
        <v>242</v>
      </c>
      <c r="AH158" s="161" t="s">
        <v>242</v>
      </c>
      <c r="AI158" s="161">
        <v>20150801</v>
      </c>
      <c r="AJ158" s="161">
        <v>20160525</v>
      </c>
      <c r="AK158" s="161" t="s">
        <v>869</v>
      </c>
      <c r="AL158" t="s">
        <v>1078</v>
      </c>
      <c r="BN158" t="s">
        <v>1079</v>
      </c>
      <c r="ET158" s="161">
        <v>0</v>
      </c>
      <c r="EU158" s="161">
        <v>0</v>
      </c>
      <c r="EV158" s="161">
        <v>0</v>
      </c>
      <c r="EW158" s="161">
        <v>0</v>
      </c>
      <c r="EX158" s="161">
        <v>0</v>
      </c>
      <c r="EY158" s="161">
        <v>0</v>
      </c>
      <c r="EZ158" s="161">
        <v>0</v>
      </c>
      <c r="FA158" s="161">
        <v>0</v>
      </c>
      <c r="FB158" s="161">
        <v>0</v>
      </c>
      <c r="FC158" s="161">
        <v>0</v>
      </c>
      <c r="FD158" s="161">
        <v>0</v>
      </c>
      <c r="FE158" s="161">
        <v>0</v>
      </c>
      <c r="HN158" s="161" t="s">
        <v>881</v>
      </c>
      <c r="JB158" s="161" t="s">
        <v>881</v>
      </c>
      <c r="JC158" s="161">
        <v>0</v>
      </c>
      <c r="JD158" s="161">
        <v>0</v>
      </c>
      <c r="JE158" s="161">
        <v>0</v>
      </c>
      <c r="JF158" s="161">
        <v>0</v>
      </c>
      <c r="MN158" t="str">
        <f t="shared" si="174"/>
        <v>NoNoNoNoNoNo</v>
      </c>
      <c r="MO158" t="str">
        <f>IF(AND(MN158="NoNoNoNoNoNo",JI158=""),"No Programs",VLOOKUP(MN158,Lookups!$DA$4:$DB$67,2,FALSE))</f>
        <v>No Programs</v>
      </c>
      <c r="MP158">
        <f t="shared" si="175"/>
        <v>0</v>
      </c>
      <c r="MQ158" t="str">
        <f t="shared" si="176"/>
        <v>No Program Use</v>
      </c>
      <c r="MR158" t="str">
        <f>Directions!$D$3</f>
        <v>Usage</v>
      </c>
      <c r="MS158" t="str">
        <f>VLOOKUP(MQ158,Lookups!$CU$71:$CV$80,2,FALSE)</f>
        <v>Exclude</v>
      </c>
      <c r="MT158">
        <f t="shared" si="177"/>
        <v>0</v>
      </c>
      <c r="MU158">
        <f t="shared" si="178"/>
        <v>0</v>
      </c>
      <c r="MV158">
        <f t="shared" si="179"/>
        <v>0</v>
      </c>
      <c r="MW158">
        <f t="shared" si="180"/>
        <v>0</v>
      </c>
      <c r="MX158">
        <f t="shared" si="181"/>
        <v>0</v>
      </c>
      <c r="MY158" t="str">
        <f t="shared" si="182"/>
        <v>Not Used</v>
      </c>
      <c r="MZ158">
        <f t="shared" si="183"/>
        <v>0</v>
      </c>
      <c r="NA158" t="str">
        <f t="shared" si="184"/>
        <v>Not Available</v>
      </c>
      <c r="NB158" t="str">
        <f t="shared" si="185"/>
        <v>Not Available</v>
      </c>
      <c r="NC158" t="str">
        <f t="shared" si="186"/>
        <v>4 Not Indicated</v>
      </c>
      <c r="ND158" t="str">
        <f t="shared" si="187"/>
        <v>4 Not Indicated</v>
      </c>
      <c r="NE158" t="str">
        <f t="shared" si="188"/>
        <v>4 Not Indicated</v>
      </c>
      <c r="NF158" t="str">
        <f t="shared" si="189"/>
        <v>4 Not Indicated</v>
      </c>
      <c r="NG158" t="str">
        <f t="shared" si="190"/>
        <v>4 Not Indicated</v>
      </c>
      <c r="NH158" s="159" t="str">
        <f t="shared" si="191"/>
        <v>Null</v>
      </c>
      <c r="NI158" t="str">
        <f t="shared" si="192"/>
        <v>Null</v>
      </c>
      <c r="NJ158" s="159" t="str">
        <f t="shared" si="193"/>
        <v>Null</v>
      </c>
      <c r="NK158" t="str">
        <f t="shared" si="194"/>
        <v>Null</v>
      </c>
      <c r="NL158" t="str">
        <f t="shared" si="195"/>
        <v>No RI Tests</v>
      </c>
      <c r="NM158">
        <f t="shared" si="196"/>
        <v>0</v>
      </c>
      <c r="NN158" t="str">
        <f>IF(OR(E158="PK",E158="K",JJ158=""),"Null",INDEX(Lookups!$EZ$4:$FW$18,MATCH($JJ158,Lookups!$EY$4:$EY$18,1),MATCH($E158,Lookups!$EZ$3:$FW$3,0)))</f>
        <v>Null</v>
      </c>
      <c r="NO158" t="str">
        <f>IF(OR(E158="PK",E158="K",JJ158=""),"Null",INDEX(Lookups!$EZ$4:$FW$18,MATCH($JJ158,Lookups!$EY$4:$EY$18,1),MATCH($E158,Lookups!$EZ$3:$FW$3,0) + 1))</f>
        <v>Null</v>
      </c>
      <c r="NP158" t="str">
        <f t="shared" si="197"/>
        <v>Null</v>
      </c>
      <c r="NQ158" t="str">
        <f t="shared" si="198"/>
        <v>Null</v>
      </c>
      <c r="NR158" t="str">
        <f t="shared" si="199"/>
        <v>Null</v>
      </c>
      <c r="NS158" t="str">
        <f t="shared" si="200"/>
        <v>No RI Tests</v>
      </c>
      <c r="NT158" t="str">
        <f t="shared" si="201"/>
        <v>No RI Tests</v>
      </c>
      <c r="NU158" t="str">
        <f t="shared" si="202"/>
        <v>No RI Tests</v>
      </c>
      <c r="NV158" s="183" t="str">
        <f t="array" ref="NV158">IF($NL158="No RI Tests","No RI Tests",VLOOKUP(IF(AND(E158="K",JJ158&lt;280),3,IF(AND(E158="K",JJ158&gt;=280),4,MAX(IF(E158=Lookups!$DF$6:$DF$99,IF(JJ158&gt;=Lookups!$DG$6:$DG$99,Lookups!$DH$6:$DH$99))))),Lookups!$DE$104:$DG$108,2,FALSE))</f>
        <v>No RI Tests</v>
      </c>
      <c r="NW158" s="161" t="str">
        <f t="array" ref="NW158">IF($NL158="No RI Tests","No RI Tests",VLOOKUP(IF(AND(E158="K",JH158&lt;280),3,IF(AND(E158="K",JH158&gt;=280),4,MAX(IF(E158=Lookups!$DF$6:$DF$99,IF(NI158&gt;=Lookups!$DG$6:$DG$99,Lookups!$DH$6:$DH$99))))),Lookups!$DE$104:$DG$108,2,FALSE))</f>
        <v>No RI Tests</v>
      </c>
      <c r="NX158" s="161" t="str">
        <f t="array" ref="NX158">IF($NL158="No RI Tests","No RI Tests",VLOOKUP(IF(AND(E158="K",NK158&lt;280),3,IF(AND(E158="K",NK158&gt;=280),4,MAX(IF(E158=Lookups!$DF$6:$DF$99,IF(NK158&gt;=Lookups!$DG$6:$DG$99,Lookups!$DH$6:$DH$99))))),Lookups!$DE$104:$DG$108,2,FALSE))</f>
        <v>No RI Tests</v>
      </c>
      <c r="NY158" t="str">
        <f t="shared" si="203"/>
        <v>Null</v>
      </c>
      <c r="NZ158" t="str">
        <f t="shared" si="204"/>
        <v>Null</v>
      </c>
      <c r="OA158" t="str">
        <f t="shared" si="205"/>
        <v>No RI for Comparison</v>
      </c>
      <c r="OB158" s="161" t="str">
        <f t="array" ref="OB158">IF($NL158="No RI Tests","No RI Tests",IF(E158="K","N/A",VLOOKUP(MAX(IF(E158=Lookups!$DF$6:$DF$99,IF(JJ158&gt;=Lookups!$DG$6:$DG$99,Lookups!$DI$6:$DI$99))),Lookups!$DE$104:$DG$108,3,FALSE)))</f>
        <v>No RI Tests</v>
      </c>
      <c r="OC158" s="161" t="str">
        <f t="array" ref="OC158">IF($NL158="No RI Tests","No RI Tests",IF(E158="K","N/A",VLOOKUP(MAX(IF(E158=Lookups!$DF$6:$DF$99,IF(NI158&gt;=Lookups!$DG$6:$DG$99,Lookups!$DI$6:$DI$99))),Lookups!$DE$104:$DG$108,3,FALSE)))</f>
        <v>No RI Tests</v>
      </c>
      <c r="OD158" s="161" t="str">
        <f t="array" ref="OD158">IF($NL158="No RI Tests","No RI Tests",IF(E158="K","N/A",VLOOKUP(MAX(IF(E158=Lookups!$DF$6:$DF$99,IF(NK158&gt;=Lookups!$DG$6:$DG$99,Lookups!$DI$6:$DI$99))),Lookups!$DE$104:$DG$108,3,FALSE)))</f>
        <v>No RI Tests</v>
      </c>
      <c r="OE158" t="str">
        <f t="shared" si="206"/>
        <v>Null</v>
      </c>
      <c r="OF158" t="str">
        <f t="shared" si="207"/>
        <v>Null</v>
      </c>
      <c r="OG158" t="str">
        <f t="shared" si="208"/>
        <v>No RI for Comparison</v>
      </c>
      <c r="OH158" t="str">
        <f t="shared" si="209"/>
        <v>Null</v>
      </c>
      <c r="OI158" t="str">
        <f t="shared" si="210"/>
        <v>Null</v>
      </c>
      <c r="OJ158" t="str">
        <f t="shared" si="211"/>
        <v>Null</v>
      </c>
      <c r="OK158" t="str">
        <f t="shared" si="212"/>
        <v>Null</v>
      </c>
      <c r="OL158" t="str">
        <f t="shared" si="213"/>
        <v>Null</v>
      </c>
      <c r="OM158" t="str">
        <f t="shared" si="214"/>
        <v>Null</v>
      </c>
      <c r="ON158" t="str">
        <f t="shared" si="215"/>
        <v>Null</v>
      </c>
      <c r="OO158" t="str">
        <f t="shared" si="216"/>
        <v>Null RI</v>
      </c>
      <c r="OP158" t="str">
        <f ca="1">IF(AND(HR158&lt;&gt;"",JJ158&lt;600),IF(HT158="Advancing","Tier 2","Tier 3"),IF(JI158="","Null",IF(OR(E158="K",E158&lt;3),"FRA Recommended",IF(JJ158&gt;=IF(E158&lt;6,400,600),IF(JJ158&lt;VLOOKUP(E158,Lookups!$AP$3:$AR$16,3,FALSE),"Tier 2","Core"),IF(JJ158&lt;400,IF(RAND()&lt;0.81,"Tier 3","Tier 2"),IF(RAND()&lt;0.51,"Tier 3","Tier 2"))))))</f>
        <v>Null</v>
      </c>
      <c r="OQ158" t="str">
        <f t="shared" si="217"/>
        <v>Null</v>
      </c>
      <c r="OR158" t="str">
        <f t="shared" si="218"/>
        <v>Null</v>
      </c>
      <c r="OS158" t="str">
        <f t="shared" si="219"/>
        <v>Null</v>
      </c>
      <c r="OT158" t="str">
        <f t="shared" si="220"/>
        <v>No RI Tests</v>
      </c>
      <c r="OU158" s="159" t="str">
        <f t="shared" si="221"/>
        <v>No PI Tests</v>
      </c>
      <c r="OV158" t="str">
        <f t="shared" si="222"/>
        <v>No PI Tests</v>
      </c>
      <c r="OW158" t="str">
        <f t="shared" si="223"/>
        <v>No PI Tests</v>
      </c>
      <c r="OX158" t="str">
        <f t="shared" si="224"/>
        <v>No PI Tests</v>
      </c>
      <c r="OY158" t="str">
        <f t="shared" si="225"/>
        <v>No PI Tests</v>
      </c>
      <c r="OZ158" t="str">
        <f t="shared" si="226"/>
        <v>No PI Tests</v>
      </c>
      <c r="PA158" s="159" t="str">
        <f t="shared" si="227"/>
        <v>No PI Tests</v>
      </c>
      <c r="PB158" t="str">
        <f t="shared" si="228"/>
        <v>No PI Tests</v>
      </c>
      <c r="PC158" t="str">
        <f t="shared" si="229"/>
        <v>No PI Tests</v>
      </c>
      <c r="PD158" t="str">
        <f t="shared" si="230"/>
        <v>No PI Tests</v>
      </c>
      <c r="PE158" t="str">
        <f t="shared" si="231"/>
        <v>No PI Tests</v>
      </c>
      <c r="PF158" t="str">
        <f t="shared" si="232"/>
        <v>No PI Tests</v>
      </c>
      <c r="PG158" t="str">
        <f t="shared" si="233"/>
        <v>No PI Tests</v>
      </c>
      <c r="PH158">
        <f t="shared" si="234"/>
        <v>0</v>
      </c>
      <c r="PI158">
        <f t="shared" si="235"/>
        <v>0</v>
      </c>
      <c r="PJ158" t="str">
        <f t="shared" si="236"/>
        <v>Null</v>
      </c>
      <c r="PK158" t="str">
        <f>IF(HR158="","Null",IF(E158&lt;3,"Null",IF(HU158=0,0,IF(HS158="Form 1",VLOOKUP(HU158,Lookups!$BE$3:$BP$63,E158,FALSE),IF(HS158="Form 2",VLOOKUP(HU158,Lookups!$BE$67:$BP$127,E158,FALSE),VLOOKUP(HU158,Lookups!$BE$130:$BP$190,E158,FALSE))))))</f>
        <v>Null</v>
      </c>
      <c r="PL158" t="str">
        <f t="shared" si="237"/>
        <v>Null</v>
      </c>
      <c r="PM158" t="str">
        <f>IF($PH158=0,"Null",IF(E158&lt;3,"Null",IF(OX158=0,0,IF(OV158="Form 1",VLOOKUP(OX158,Lookups!$BE$3:$BP$63,E158,FALSE),IF(OV158="Form 2",VLOOKUP(OX158,Lookups!$BE$67:$BP$127,E158,FALSE),VLOOKUP(OX158,Lookups!$BE$130:$BP$190,E158,FALSE))))))</f>
        <v>Null</v>
      </c>
      <c r="PN158" t="str">
        <f t="shared" si="238"/>
        <v>Null</v>
      </c>
      <c r="PO158" t="str">
        <f t="shared" si="239"/>
        <v>Null</v>
      </c>
      <c r="PP158" t="str">
        <f t="shared" si="240"/>
        <v>Null</v>
      </c>
      <c r="PQ158" t="str">
        <f>IF(HR158="","Null",IF(E158&lt;3,"Null",IF(HV158=0,0,IF(HS158="Form 1",VLOOKUP(HV158,Lookups!$BR$3:$CC$63,E158,FALSE),IF(HS158="Form 2",VLOOKUP(HV158,Lookups!$BR$67:$CC$127,E158,FALSE),VLOOKUP(HV158,Lookups!$BR$130:$CC$190,E158,FALSE))))))</f>
        <v>Null</v>
      </c>
      <c r="PR158" t="str">
        <f t="shared" si="241"/>
        <v>Null</v>
      </c>
      <c r="PS158" t="str">
        <f>IF(HR158="","Null",IF(E158&lt;3,"Null",IF(OY158=0,0,IF(OW158="Form 1",VLOOKUP(OY158,Lookups!$BR$3:$CC$63,E158,FALSE),IF(OW158="Form 2",VLOOKUP(OY158,Lookups!$BR$67:$CC$127,E158,FALSE),VLOOKUP(OY158,Lookups!$BR$130:$CC$190,E158,FALSE))))))</f>
        <v>Null</v>
      </c>
      <c r="PT158" t="str">
        <f t="shared" si="242"/>
        <v>Null</v>
      </c>
      <c r="PU158" t="str">
        <f t="shared" si="243"/>
        <v>Null</v>
      </c>
      <c r="PV158" t="str">
        <f t="shared" si="244"/>
        <v>Null</v>
      </c>
      <c r="PW158" t="str">
        <f t="shared" si="245"/>
        <v>No PI Tests</v>
      </c>
      <c r="PX158">
        <f t="shared" si="246"/>
        <v>0</v>
      </c>
      <c r="PY158">
        <f t="shared" si="247"/>
        <v>0</v>
      </c>
      <c r="PZ158" t="str">
        <f t="shared" si="248"/>
        <v>Null</v>
      </c>
      <c r="QA158" t="str">
        <f t="shared" si="249"/>
        <v>Null</v>
      </c>
      <c r="QB158" t="str">
        <f t="shared" si="250"/>
        <v>Null</v>
      </c>
      <c r="QC158" t="str">
        <f>IF($MS158="System 44 Record",IF(BQ158&lt;MEDIAN(Directions!$F$3,Directions!$F$6),"Mid-Year Exited Student","Full Year Participant")&amp;IF(BP158&lt;Directions!$F$3,", Started Prior Year",", Started This Year"),"Null")</f>
        <v>Null</v>
      </c>
      <c r="QD158" t="str">
        <f t="shared" si="251"/>
        <v>Null</v>
      </c>
      <c r="QE158">
        <f t="shared" si="252"/>
        <v>0</v>
      </c>
      <c r="QF158">
        <f t="shared" si="253"/>
        <v>0</v>
      </c>
      <c r="QG158">
        <f t="shared" si="254"/>
        <v>0</v>
      </c>
      <c r="QH158">
        <f t="shared" si="255"/>
        <v>0</v>
      </c>
      <c r="QI158">
        <f t="shared" si="256"/>
        <v>0</v>
      </c>
      <c r="QJ158" t="str">
        <f t="shared" si="257"/>
        <v>Used None</v>
      </c>
      <c r="QK158" t="str">
        <f t="shared" si="258"/>
        <v>Null</v>
      </c>
      <c r="QL158" t="str">
        <f t="shared" si="259"/>
        <v>Null</v>
      </c>
      <c r="QM158" t="str">
        <f>IF($MS158="READ 180 Record",IF(AQ158="","Null",VLOOKUP(JJ158,Lookups!$DX$3:$EB$2054,AN158+1,FALSE)),"Null")</f>
        <v>Null</v>
      </c>
      <c r="QN158" t="str">
        <f t="shared" si="260"/>
        <v>Null</v>
      </c>
    </row>
    <row r="159" spans="1:456" x14ac:dyDescent="0.25">
      <c r="A159" s="161" t="s">
        <v>1447</v>
      </c>
      <c r="B159" s="161" t="s">
        <v>1447</v>
      </c>
      <c r="C159" s="161" t="s">
        <v>1447</v>
      </c>
      <c r="D159" s="161" t="s">
        <v>1447</v>
      </c>
      <c r="E159" s="161">
        <v>11</v>
      </c>
      <c r="F159" s="161" t="s">
        <v>1447</v>
      </c>
      <c r="G159" s="161" t="s">
        <v>880</v>
      </c>
      <c r="H159" s="161" t="s">
        <v>881</v>
      </c>
      <c r="K159" s="161">
        <v>0</v>
      </c>
      <c r="L159" s="161">
        <v>0</v>
      </c>
      <c r="M159" s="161">
        <v>0</v>
      </c>
      <c r="N159" s="161">
        <v>0</v>
      </c>
      <c r="O159" s="161">
        <v>0</v>
      </c>
      <c r="P159" s="161">
        <v>0</v>
      </c>
      <c r="Q159" s="161">
        <v>0</v>
      </c>
      <c r="R159" s="161">
        <v>0</v>
      </c>
      <c r="S159" s="161">
        <v>0</v>
      </c>
      <c r="T159" s="161">
        <v>0</v>
      </c>
      <c r="U159" s="161">
        <v>0</v>
      </c>
      <c r="V159" s="161">
        <v>0</v>
      </c>
      <c r="W159" s="161">
        <v>0</v>
      </c>
      <c r="X159" s="161">
        <v>0</v>
      </c>
      <c r="AB159" s="161" t="s">
        <v>242</v>
      </c>
      <c r="AC159" s="161" t="s">
        <v>242</v>
      </c>
      <c r="AD159" s="161" t="s">
        <v>242</v>
      </c>
      <c r="AE159" s="161" t="s">
        <v>242</v>
      </c>
      <c r="AF159" s="161" t="s">
        <v>242</v>
      </c>
      <c r="AG159" s="161" t="s">
        <v>242</v>
      </c>
      <c r="AH159" s="161" t="s">
        <v>242</v>
      </c>
      <c r="AI159" s="161">
        <v>20150801</v>
      </c>
      <c r="AJ159" s="161">
        <v>20160525</v>
      </c>
      <c r="AK159" s="161" t="s">
        <v>869</v>
      </c>
      <c r="AL159" t="s">
        <v>1078</v>
      </c>
      <c r="BN159" t="s">
        <v>1079</v>
      </c>
      <c r="ET159" s="161">
        <v>0</v>
      </c>
      <c r="EU159" s="161">
        <v>0</v>
      </c>
      <c r="EV159" s="161">
        <v>0</v>
      </c>
      <c r="EW159" s="161">
        <v>0</v>
      </c>
      <c r="EX159" s="161">
        <v>0</v>
      </c>
      <c r="EY159" s="161">
        <v>0</v>
      </c>
      <c r="EZ159" s="161">
        <v>0</v>
      </c>
      <c r="FA159" s="161">
        <v>0</v>
      </c>
      <c r="FB159" s="161">
        <v>0</v>
      </c>
      <c r="FC159" s="161">
        <v>0</v>
      </c>
      <c r="FD159" s="161">
        <v>0</v>
      </c>
      <c r="FE159" s="161">
        <v>0</v>
      </c>
      <c r="HN159" s="161" t="s">
        <v>881</v>
      </c>
      <c r="JB159" s="161" t="s">
        <v>881</v>
      </c>
      <c r="JC159" s="161">
        <v>0</v>
      </c>
      <c r="JD159" s="161">
        <v>0</v>
      </c>
      <c r="JE159" s="161">
        <v>0</v>
      </c>
      <c r="JF159" s="161">
        <v>0</v>
      </c>
      <c r="MN159" t="str">
        <f t="shared" si="174"/>
        <v>NoNoNoNoNoNo</v>
      </c>
      <c r="MO159" t="str">
        <f>IF(AND(MN159="NoNoNoNoNoNo",JI159=""),"No Programs",VLOOKUP(MN159,Lookups!$DA$4:$DB$67,2,FALSE))</f>
        <v>No Programs</v>
      </c>
      <c r="MP159">
        <f t="shared" si="175"/>
        <v>0</v>
      </c>
      <c r="MQ159" t="str">
        <f t="shared" si="176"/>
        <v>No Program Use</v>
      </c>
      <c r="MR159" t="str">
        <f>Directions!$D$3</f>
        <v>Usage</v>
      </c>
      <c r="MS159" t="str">
        <f>VLOOKUP(MQ159,Lookups!$CU$71:$CV$80,2,FALSE)</f>
        <v>Exclude</v>
      </c>
      <c r="MT159">
        <f t="shared" si="177"/>
        <v>0</v>
      </c>
      <c r="MU159">
        <f t="shared" si="178"/>
        <v>0</v>
      </c>
      <c r="MV159">
        <f t="shared" si="179"/>
        <v>0</v>
      </c>
      <c r="MW159">
        <f t="shared" si="180"/>
        <v>0</v>
      </c>
      <c r="MX159">
        <f t="shared" si="181"/>
        <v>0</v>
      </c>
      <c r="MY159" t="str">
        <f t="shared" si="182"/>
        <v>Not Used</v>
      </c>
      <c r="MZ159">
        <f t="shared" si="183"/>
        <v>0</v>
      </c>
      <c r="NA159" t="str">
        <f t="shared" si="184"/>
        <v>Not Available</v>
      </c>
      <c r="NB159" t="str">
        <f t="shared" si="185"/>
        <v>Not Available</v>
      </c>
      <c r="NC159" t="str">
        <f t="shared" si="186"/>
        <v>4 Not Indicated</v>
      </c>
      <c r="ND159" t="str">
        <f t="shared" si="187"/>
        <v>4 Not Indicated</v>
      </c>
      <c r="NE159" t="str">
        <f t="shared" si="188"/>
        <v>4 Not Indicated</v>
      </c>
      <c r="NF159" t="str">
        <f t="shared" si="189"/>
        <v>4 Not Indicated</v>
      </c>
      <c r="NG159" t="str">
        <f t="shared" si="190"/>
        <v>4 Not Indicated</v>
      </c>
      <c r="NH159" s="159" t="str">
        <f t="shared" si="191"/>
        <v>Null</v>
      </c>
      <c r="NI159" t="str">
        <f t="shared" si="192"/>
        <v>Null</v>
      </c>
      <c r="NJ159" s="159" t="str">
        <f t="shared" si="193"/>
        <v>Null</v>
      </c>
      <c r="NK159" t="str">
        <f t="shared" si="194"/>
        <v>Null</v>
      </c>
      <c r="NL159" t="str">
        <f t="shared" si="195"/>
        <v>No RI Tests</v>
      </c>
      <c r="NM159">
        <f t="shared" si="196"/>
        <v>0</v>
      </c>
      <c r="NN159" t="str">
        <f>IF(OR(E159="PK",E159="K",JJ159=""),"Null",INDEX(Lookups!$EZ$4:$FW$18,MATCH($JJ159,Lookups!$EY$4:$EY$18,1),MATCH($E159,Lookups!$EZ$3:$FW$3,0)))</f>
        <v>Null</v>
      </c>
      <c r="NO159" t="str">
        <f>IF(OR(E159="PK",E159="K",JJ159=""),"Null",INDEX(Lookups!$EZ$4:$FW$18,MATCH($JJ159,Lookups!$EY$4:$EY$18,1),MATCH($E159,Lookups!$EZ$3:$FW$3,0) + 1))</f>
        <v>Null</v>
      </c>
      <c r="NP159" t="str">
        <f t="shared" si="197"/>
        <v>Null</v>
      </c>
      <c r="NQ159" t="str">
        <f t="shared" si="198"/>
        <v>Null</v>
      </c>
      <c r="NR159" t="str">
        <f t="shared" si="199"/>
        <v>Null</v>
      </c>
      <c r="NS159" t="str">
        <f t="shared" si="200"/>
        <v>No RI Tests</v>
      </c>
      <c r="NT159" t="str">
        <f t="shared" si="201"/>
        <v>No RI Tests</v>
      </c>
      <c r="NU159" t="str">
        <f t="shared" si="202"/>
        <v>No RI Tests</v>
      </c>
      <c r="NV159" s="183" t="str">
        <f t="array" ref="NV159">IF($NL159="No RI Tests","No RI Tests",VLOOKUP(IF(AND(E159="K",JJ159&lt;280),3,IF(AND(E159="K",JJ159&gt;=280),4,MAX(IF(E159=Lookups!$DF$6:$DF$99,IF(JJ159&gt;=Lookups!$DG$6:$DG$99,Lookups!$DH$6:$DH$99))))),Lookups!$DE$104:$DG$108,2,FALSE))</f>
        <v>No RI Tests</v>
      </c>
      <c r="NW159" s="161" t="str">
        <f t="array" ref="NW159">IF($NL159="No RI Tests","No RI Tests",VLOOKUP(IF(AND(E159="K",JH159&lt;280),3,IF(AND(E159="K",JH159&gt;=280),4,MAX(IF(E159=Lookups!$DF$6:$DF$99,IF(NI159&gt;=Lookups!$DG$6:$DG$99,Lookups!$DH$6:$DH$99))))),Lookups!$DE$104:$DG$108,2,FALSE))</f>
        <v>No RI Tests</v>
      </c>
      <c r="NX159" s="161" t="str">
        <f t="array" ref="NX159">IF($NL159="No RI Tests","No RI Tests",VLOOKUP(IF(AND(E159="K",NK159&lt;280),3,IF(AND(E159="K",NK159&gt;=280),4,MAX(IF(E159=Lookups!$DF$6:$DF$99,IF(NK159&gt;=Lookups!$DG$6:$DG$99,Lookups!$DH$6:$DH$99))))),Lookups!$DE$104:$DG$108,2,FALSE))</f>
        <v>No RI Tests</v>
      </c>
      <c r="NY159" t="str">
        <f t="shared" si="203"/>
        <v>Null</v>
      </c>
      <c r="NZ159" t="str">
        <f t="shared" si="204"/>
        <v>Null</v>
      </c>
      <c r="OA159" t="str">
        <f t="shared" si="205"/>
        <v>No RI for Comparison</v>
      </c>
      <c r="OB159" s="161" t="str">
        <f t="array" ref="OB159">IF($NL159="No RI Tests","No RI Tests",IF(E159="K","N/A",VLOOKUP(MAX(IF(E159=Lookups!$DF$6:$DF$99,IF(JJ159&gt;=Lookups!$DG$6:$DG$99,Lookups!$DI$6:$DI$99))),Lookups!$DE$104:$DG$108,3,FALSE)))</f>
        <v>No RI Tests</v>
      </c>
      <c r="OC159" s="161" t="str">
        <f t="array" ref="OC159">IF($NL159="No RI Tests","No RI Tests",IF(E159="K","N/A",VLOOKUP(MAX(IF(E159=Lookups!$DF$6:$DF$99,IF(NI159&gt;=Lookups!$DG$6:$DG$99,Lookups!$DI$6:$DI$99))),Lookups!$DE$104:$DG$108,3,FALSE)))</f>
        <v>No RI Tests</v>
      </c>
      <c r="OD159" s="161" t="str">
        <f t="array" ref="OD159">IF($NL159="No RI Tests","No RI Tests",IF(E159="K","N/A",VLOOKUP(MAX(IF(E159=Lookups!$DF$6:$DF$99,IF(NK159&gt;=Lookups!$DG$6:$DG$99,Lookups!$DI$6:$DI$99))),Lookups!$DE$104:$DG$108,3,FALSE)))</f>
        <v>No RI Tests</v>
      </c>
      <c r="OE159" t="str">
        <f t="shared" si="206"/>
        <v>Null</v>
      </c>
      <c r="OF159" t="str">
        <f t="shared" si="207"/>
        <v>Null</v>
      </c>
      <c r="OG159" t="str">
        <f t="shared" si="208"/>
        <v>No RI for Comparison</v>
      </c>
      <c r="OH159" t="str">
        <f t="shared" si="209"/>
        <v>Null</v>
      </c>
      <c r="OI159" t="str">
        <f t="shared" si="210"/>
        <v>Null</v>
      </c>
      <c r="OJ159" t="str">
        <f t="shared" si="211"/>
        <v>Null</v>
      </c>
      <c r="OK159" t="str">
        <f t="shared" si="212"/>
        <v>Null</v>
      </c>
      <c r="OL159" t="str">
        <f t="shared" si="213"/>
        <v>Null</v>
      </c>
      <c r="OM159" t="str">
        <f t="shared" si="214"/>
        <v>Null</v>
      </c>
      <c r="ON159" t="str">
        <f t="shared" si="215"/>
        <v>Null</v>
      </c>
      <c r="OO159" t="str">
        <f t="shared" si="216"/>
        <v>Null RI</v>
      </c>
      <c r="OP159" t="str">
        <f ca="1">IF(AND(HR159&lt;&gt;"",JJ159&lt;600),IF(HT159="Advancing","Tier 2","Tier 3"),IF(JI159="","Null",IF(OR(E159="K",E159&lt;3),"FRA Recommended",IF(JJ159&gt;=IF(E159&lt;6,400,600),IF(JJ159&lt;VLOOKUP(E159,Lookups!$AP$3:$AR$16,3,FALSE),"Tier 2","Core"),IF(JJ159&lt;400,IF(RAND()&lt;0.81,"Tier 3","Tier 2"),IF(RAND()&lt;0.51,"Tier 3","Tier 2"))))))</f>
        <v>Null</v>
      </c>
      <c r="OQ159" t="str">
        <f t="shared" si="217"/>
        <v>Null</v>
      </c>
      <c r="OR159" t="str">
        <f t="shared" si="218"/>
        <v>Null</v>
      </c>
      <c r="OS159" t="str">
        <f t="shared" si="219"/>
        <v>Null</v>
      </c>
      <c r="OT159" t="str">
        <f t="shared" si="220"/>
        <v>No RI Tests</v>
      </c>
      <c r="OU159" s="159" t="str">
        <f t="shared" si="221"/>
        <v>No PI Tests</v>
      </c>
      <c r="OV159" t="str">
        <f t="shared" si="222"/>
        <v>No PI Tests</v>
      </c>
      <c r="OW159" t="str">
        <f t="shared" si="223"/>
        <v>No PI Tests</v>
      </c>
      <c r="OX159" t="str">
        <f t="shared" si="224"/>
        <v>No PI Tests</v>
      </c>
      <c r="OY159" t="str">
        <f t="shared" si="225"/>
        <v>No PI Tests</v>
      </c>
      <c r="OZ159" t="str">
        <f t="shared" si="226"/>
        <v>No PI Tests</v>
      </c>
      <c r="PA159" s="159" t="str">
        <f t="shared" si="227"/>
        <v>No PI Tests</v>
      </c>
      <c r="PB159" t="str">
        <f t="shared" si="228"/>
        <v>No PI Tests</v>
      </c>
      <c r="PC159" t="str">
        <f t="shared" si="229"/>
        <v>No PI Tests</v>
      </c>
      <c r="PD159" t="str">
        <f t="shared" si="230"/>
        <v>No PI Tests</v>
      </c>
      <c r="PE159" t="str">
        <f t="shared" si="231"/>
        <v>No PI Tests</v>
      </c>
      <c r="PF159" t="str">
        <f t="shared" si="232"/>
        <v>No PI Tests</v>
      </c>
      <c r="PG159" t="str">
        <f t="shared" si="233"/>
        <v>No PI Tests</v>
      </c>
      <c r="PH159">
        <f t="shared" si="234"/>
        <v>0</v>
      </c>
      <c r="PI159">
        <f t="shared" si="235"/>
        <v>0</v>
      </c>
      <c r="PJ159" t="str">
        <f t="shared" si="236"/>
        <v>Null</v>
      </c>
      <c r="PK159" t="str">
        <f>IF(HR159="","Null",IF(E159&lt;3,"Null",IF(HU159=0,0,IF(HS159="Form 1",VLOOKUP(HU159,Lookups!$BE$3:$BP$63,E159,FALSE),IF(HS159="Form 2",VLOOKUP(HU159,Lookups!$BE$67:$BP$127,E159,FALSE),VLOOKUP(HU159,Lookups!$BE$130:$BP$190,E159,FALSE))))))</f>
        <v>Null</v>
      </c>
      <c r="PL159" t="str">
        <f t="shared" si="237"/>
        <v>Null</v>
      </c>
      <c r="PM159" t="str">
        <f>IF($PH159=0,"Null",IF(E159&lt;3,"Null",IF(OX159=0,0,IF(OV159="Form 1",VLOOKUP(OX159,Lookups!$BE$3:$BP$63,E159,FALSE),IF(OV159="Form 2",VLOOKUP(OX159,Lookups!$BE$67:$BP$127,E159,FALSE),VLOOKUP(OX159,Lookups!$BE$130:$BP$190,E159,FALSE))))))</f>
        <v>Null</v>
      </c>
      <c r="PN159" t="str">
        <f t="shared" si="238"/>
        <v>Null</v>
      </c>
      <c r="PO159" t="str">
        <f t="shared" si="239"/>
        <v>Null</v>
      </c>
      <c r="PP159" t="str">
        <f t="shared" si="240"/>
        <v>Null</v>
      </c>
      <c r="PQ159" t="str">
        <f>IF(HR159="","Null",IF(E159&lt;3,"Null",IF(HV159=0,0,IF(HS159="Form 1",VLOOKUP(HV159,Lookups!$BR$3:$CC$63,E159,FALSE),IF(HS159="Form 2",VLOOKUP(HV159,Lookups!$BR$67:$CC$127,E159,FALSE),VLOOKUP(HV159,Lookups!$BR$130:$CC$190,E159,FALSE))))))</f>
        <v>Null</v>
      </c>
      <c r="PR159" t="str">
        <f t="shared" si="241"/>
        <v>Null</v>
      </c>
      <c r="PS159" t="str">
        <f>IF(HR159="","Null",IF(E159&lt;3,"Null",IF(OY159=0,0,IF(OW159="Form 1",VLOOKUP(OY159,Lookups!$BR$3:$CC$63,E159,FALSE),IF(OW159="Form 2",VLOOKUP(OY159,Lookups!$BR$67:$CC$127,E159,FALSE),VLOOKUP(OY159,Lookups!$BR$130:$CC$190,E159,FALSE))))))</f>
        <v>Null</v>
      </c>
      <c r="PT159" t="str">
        <f t="shared" si="242"/>
        <v>Null</v>
      </c>
      <c r="PU159" t="str">
        <f t="shared" si="243"/>
        <v>Null</v>
      </c>
      <c r="PV159" t="str">
        <f t="shared" si="244"/>
        <v>Null</v>
      </c>
      <c r="PW159" t="str">
        <f t="shared" si="245"/>
        <v>No PI Tests</v>
      </c>
      <c r="PX159">
        <f t="shared" si="246"/>
        <v>0</v>
      </c>
      <c r="PY159">
        <f t="shared" si="247"/>
        <v>0</v>
      </c>
      <c r="PZ159" t="str">
        <f t="shared" si="248"/>
        <v>Null</v>
      </c>
      <c r="QA159" t="str">
        <f t="shared" si="249"/>
        <v>Null</v>
      </c>
      <c r="QB159" t="str">
        <f t="shared" si="250"/>
        <v>Null</v>
      </c>
      <c r="QC159" t="str">
        <f>IF($MS159="System 44 Record",IF(BQ159&lt;MEDIAN(Directions!$F$3,Directions!$F$6),"Mid-Year Exited Student","Full Year Participant")&amp;IF(BP159&lt;Directions!$F$3,", Started Prior Year",", Started This Year"),"Null")</f>
        <v>Null</v>
      </c>
      <c r="QD159" t="str">
        <f t="shared" si="251"/>
        <v>Null</v>
      </c>
      <c r="QE159">
        <f t="shared" si="252"/>
        <v>0</v>
      </c>
      <c r="QF159">
        <f t="shared" si="253"/>
        <v>0</v>
      </c>
      <c r="QG159">
        <f t="shared" si="254"/>
        <v>0</v>
      </c>
      <c r="QH159">
        <f t="shared" si="255"/>
        <v>0</v>
      </c>
      <c r="QI159">
        <f t="shared" si="256"/>
        <v>0</v>
      </c>
      <c r="QJ159" t="str">
        <f t="shared" si="257"/>
        <v>Used None</v>
      </c>
      <c r="QK159" t="str">
        <f t="shared" si="258"/>
        <v>Null</v>
      </c>
      <c r="QL159" t="str">
        <f t="shared" si="259"/>
        <v>Null</v>
      </c>
      <c r="QM159" t="str">
        <f>IF($MS159="READ 180 Record",IF(AQ159="","Null",VLOOKUP(JJ159,Lookups!$DX$3:$EB$2054,AN159+1,FALSE)),"Null")</f>
        <v>Null</v>
      </c>
      <c r="QN159" t="str">
        <f t="shared" si="260"/>
        <v>Null</v>
      </c>
    </row>
    <row r="160" spans="1:456" x14ac:dyDescent="0.25">
      <c r="A160" s="161" t="s">
        <v>1447</v>
      </c>
      <c r="B160" s="161" t="s">
        <v>1447</v>
      </c>
      <c r="C160" s="161" t="s">
        <v>1447</v>
      </c>
      <c r="D160" s="161" t="s">
        <v>1447</v>
      </c>
      <c r="E160" s="161">
        <v>10</v>
      </c>
      <c r="F160" s="161" t="s">
        <v>1447</v>
      </c>
      <c r="G160" s="161" t="s">
        <v>880</v>
      </c>
      <c r="H160" s="161" t="s">
        <v>881</v>
      </c>
      <c r="K160" s="161">
        <v>0</v>
      </c>
      <c r="L160" s="161">
        <v>0</v>
      </c>
      <c r="M160" s="161">
        <v>0</v>
      </c>
      <c r="N160" s="161">
        <v>0</v>
      </c>
      <c r="O160" s="161">
        <v>0</v>
      </c>
      <c r="P160" s="161">
        <v>0</v>
      </c>
      <c r="Q160" s="161">
        <v>0</v>
      </c>
      <c r="R160" s="161">
        <v>0</v>
      </c>
      <c r="S160" s="161">
        <v>0</v>
      </c>
      <c r="T160" s="161">
        <v>0</v>
      </c>
      <c r="U160" s="161">
        <v>0</v>
      </c>
      <c r="V160" s="161">
        <v>0</v>
      </c>
      <c r="W160" s="161">
        <v>0</v>
      </c>
      <c r="X160" s="161">
        <v>0</v>
      </c>
      <c r="AB160" s="161" t="s">
        <v>242</v>
      </c>
      <c r="AC160" s="161" t="s">
        <v>242</v>
      </c>
      <c r="AD160" s="161" t="s">
        <v>242</v>
      </c>
      <c r="AE160" s="161" t="s">
        <v>242</v>
      </c>
      <c r="AF160" s="161" t="s">
        <v>242</v>
      </c>
      <c r="AG160" s="161" t="s">
        <v>242</v>
      </c>
      <c r="AH160" s="161" t="s">
        <v>242</v>
      </c>
      <c r="AI160" s="161">
        <v>20150801</v>
      </c>
      <c r="AJ160" s="161">
        <v>20160525</v>
      </c>
      <c r="AK160" s="161" t="s">
        <v>869</v>
      </c>
      <c r="AL160" t="s">
        <v>1078</v>
      </c>
      <c r="BN160" t="s">
        <v>1079</v>
      </c>
      <c r="ET160" s="161">
        <v>0</v>
      </c>
      <c r="EU160" s="161">
        <v>0</v>
      </c>
      <c r="EV160" s="161">
        <v>0</v>
      </c>
      <c r="EW160" s="161">
        <v>0</v>
      </c>
      <c r="EX160" s="161">
        <v>0</v>
      </c>
      <c r="EY160" s="161">
        <v>0</v>
      </c>
      <c r="EZ160" s="161">
        <v>0</v>
      </c>
      <c r="FA160" s="161">
        <v>0</v>
      </c>
      <c r="FB160" s="161">
        <v>0</v>
      </c>
      <c r="FC160" s="161">
        <v>0</v>
      </c>
      <c r="FD160" s="161">
        <v>0</v>
      </c>
      <c r="FE160" s="161">
        <v>0</v>
      </c>
      <c r="HN160" s="161" t="s">
        <v>881</v>
      </c>
      <c r="JB160" s="161" t="s">
        <v>881</v>
      </c>
      <c r="JC160" s="161">
        <v>0</v>
      </c>
      <c r="JD160" s="161">
        <v>0</v>
      </c>
      <c r="JE160" s="161">
        <v>0</v>
      </c>
      <c r="JF160" s="161">
        <v>0</v>
      </c>
      <c r="MN160" t="str">
        <f t="shared" si="174"/>
        <v>NoNoNoNoNoNo</v>
      </c>
      <c r="MO160" t="str">
        <f>IF(AND(MN160="NoNoNoNoNoNo",JI160=""),"No Programs",VLOOKUP(MN160,Lookups!$DA$4:$DB$67,2,FALSE))</f>
        <v>No Programs</v>
      </c>
      <c r="MP160">
        <f t="shared" si="175"/>
        <v>0</v>
      </c>
      <c r="MQ160" t="str">
        <f t="shared" si="176"/>
        <v>No Program Use</v>
      </c>
      <c r="MR160" t="str">
        <f>Directions!$D$3</f>
        <v>Usage</v>
      </c>
      <c r="MS160" t="str">
        <f>VLOOKUP(MQ160,Lookups!$CU$71:$CV$80,2,FALSE)</f>
        <v>Exclude</v>
      </c>
      <c r="MT160">
        <f t="shared" si="177"/>
        <v>0</v>
      </c>
      <c r="MU160">
        <f t="shared" si="178"/>
        <v>0</v>
      </c>
      <c r="MV160">
        <f t="shared" si="179"/>
        <v>0</v>
      </c>
      <c r="MW160">
        <f t="shared" si="180"/>
        <v>0</v>
      </c>
      <c r="MX160">
        <f t="shared" si="181"/>
        <v>0</v>
      </c>
      <c r="MY160" t="str">
        <f t="shared" si="182"/>
        <v>Not Used</v>
      </c>
      <c r="MZ160">
        <f t="shared" si="183"/>
        <v>0</v>
      </c>
      <c r="NA160" t="str">
        <f t="shared" si="184"/>
        <v>Not Available</v>
      </c>
      <c r="NB160" t="str">
        <f t="shared" si="185"/>
        <v>Not Available</v>
      </c>
      <c r="NC160" t="str">
        <f t="shared" si="186"/>
        <v>4 Not Indicated</v>
      </c>
      <c r="ND160" t="str">
        <f t="shared" si="187"/>
        <v>4 Not Indicated</v>
      </c>
      <c r="NE160" t="str">
        <f t="shared" si="188"/>
        <v>4 Not Indicated</v>
      </c>
      <c r="NF160" t="str">
        <f t="shared" si="189"/>
        <v>4 Not Indicated</v>
      </c>
      <c r="NG160" t="str">
        <f t="shared" si="190"/>
        <v>4 Not Indicated</v>
      </c>
      <c r="NH160" s="159" t="str">
        <f t="shared" si="191"/>
        <v>Null</v>
      </c>
      <c r="NI160" t="str">
        <f t="shared" si="192"/>
        <v>Null</v>
      </c>
      <c r="NJ160" s="159" t="str">
        <f t="shared" si="193"/>
        <v>Null</v>
      </c>
      <c r="NK160" t="str">
        <f t="shared" si="194"/>
        <v>Null</v>
      </c>
      <c r="NL160" t="str">
        <f t="shared" si="195"/>
        <v>No RI Tests</v>
      </c>
      <c r="NM160">
        <f t="shared" si="196"/>
        <v>0</v>
      </c>
      <c r="NN160" t="str">
        <f>IF(OR(E160="PK",E160="K",JJ160=""),"Null",INDEX(Lookups!$EZ$4:$FW$18,MATCH($JJ160,Lookups!$EY$4:$EY$18,1),MATCH($E160,Lookups!$EZ$3:$FW$3,0)))</f>
        <v>Null</v>
      </c>
      <c r="NO160" t="str">
        <f>IF(OR(E160="PK",E160="K",JJ160=""),"Null",INDEX(Lookups!$EZ$4:$FW$18,MATCH($JJ160,Lookups!$EY$4:$EY$18,1),MATCH($E160,Lookups!$EZ$3:$FW$3,0) + 1))</f>
        <v>Null</v>
      </c>
      <c r="NP160" t="str">
        <f t="shared" si="197"/>
        <v>Null</v>
      </c>
      <c r="NQ160" t="str">
        <f t="shared" si="198"/>
        <v>Null</v>
      </c>
      <c r="NR160" t="str">
        <f t="shared" si="199"/>
        <v>Null</v>
      </c>
      <c r="NS160" t="str">
        <f t="shared" si="200"/>
        <v>No RI Tests</v>
      </c>
      <c r="NT160" t="str">
        <f t="shared" si="201"/>
        <v>No RI Tests</v>
      </c>
      <c r="NU160" t="str">
        <f t="shared" si="202"/>
        <v>No RI Tests</v>
      </c>
      <c r="NV160" s="183" t="str">
        <f t="array" ref="NV160">IF($NL160="No RI Tests","No RI Tests",VLOOKUP(IF(AND(E160="K",JJ160&lt;280),3,IF(AND(E160="K",JJ160&gt;=280),4,MAX(IF(E160=Lookups!$DF$6:$DF$99,IF(JJ160&gt;=Lookups!$DG$6:$DG$99,Lookups!$DH$6:$DH$99))))),Lookups!$DE$104:$DG$108,2,FALSE))</f>
        <v>No RI Tests</v>
      </c>
      <c r="NW160" s="161" t="str">
        <f t="array" ref="NW160">IF($NL160="No RI Tests","No RI Tests",VLOOKUP(IF(AND(E160="K",JH160&lt;280),3,IF(AND(E160="K",JH160&gt;=280),4,MAX(IF(E160=Lookups!$DF$6:$DF$99,IF(NI160&gt;=Lookups!$DG$6:$DG$99,Lookups!$DH$6:$DH$99))))),Lookups!$DE$104:$DG$108,2,FALSE))</f>
        <v>No RI Tests</v>
      </c>
      <c r="NX160" s="161" t="str">
        <f t="array" ref="NX160">IF($NL160="No RI Tests","No RI Tests",VLOOKUP(IF(AND(E160="K",NK160&lt;280),3,IF(AND(E160="K",NK160&gt;=280),4,MAX(IF(E160=Lookups!$DF$6:$DF$99,IF(NK160&gt;=Lookups!$DG$6:$DG$99,Lookups!$DH$6:$DH$99))))),Lookups!$DE$104:$DG$108,2,FALSE))</f>
        <v>No RI Tests</v>
      </c>
      <c r="NY160" t="str">
        <f t="shared" si="203"/>
        <v>Null</v>
      </c>
      <c r="NZ160" t="str">
        <f t="shared" si="204"/>
        <v>Null</v>
      </c>
      <c r="OA160" t="str">
        <f t="shared" si="205"/>
        <v>No RI for Comparison</v>
      </c>
      <c r="OB160" s="161" t="str">
        <f t="array" ref="OB160">IF($NL160="No RI Tests","No RI Tests",IF(E160="K","N/A",VLOOKUP(MAX(IF(E160=Lookups!$DF$6:$DF$99,IF(JJ160&gt;=Lookups!$DG$6:$DG$99,Lookups!$DI$6:$DI$99))),Lookups!$DE$104:$DG$108,3,FALSE)))</f>
        <v>No RI Tests</v>
      </c>
      <c r="OC160" s="161" t="str">
        <f t="array" ref="OC160">IF($NL160="No RI Tests","No RI Tests",IF(E160="K","N/A",VLOOKUP(MAX(IF(E160=Lookups!$DF$6:$DF$99,IF(NI160&gt;=Lookups!$DG$6:$DG$99,Lookups!$DI$6:$DI$99))),Lookups!$DE$104:$DG$108,3,FALSE)))</f>
        <v>No RI Tests</v>
      </c>
      <c r="OD160" s="161" t="str">
        <f t="array" ref="OD160">IF($NL160="No RI Tests","No RI Tests",IF(E160="K","N/A",VLOOKUP(MAX(IF(E160=Lookups!$DF$6:$DF$99,IF(NK160&gt;=Lookups!$DG$6:$DG$99,Lookups!$DI$6:$DI$99))),Lookups!$DE$104:$DG$108,3,FALSE)))</f>
        <v>No RI Tests</v>
      </c>
      <c r="OE160" t="str">
        <f t="shared" si="206"/>
        <v>Null</v>
      </c>
      <c r="OF160" t="str">
        <f t="shared" si="207"/>
        <v>Null</v>
      </c>
      <c r="OG160" t="str">
        <f t="shared" si="208"/>
        <v>No RI for Comparison</v>
      </c>
      <c r="OH160" t="str">
        <f t="shared" si="209"/>
        <v>Null</v>
      </c>
      <c r="OI160" t="str">
        <f t="shared" si="210"/>
        <v>Null</v>
      </c>
      <c r="OJ160" t="str">
        <f t="shared" si="211"/>
        <v>Null</v>
      </c>
      <c r="OK160" t="str">
        <f t="shared" si="212"/>
        <v>Null</v>
      </c>
      <c r="OL160" t="str">
        <f t="shared" si="213"/>
        <v>Null</v>
      </c>
      <c r="OM160" t="str">
        <f t="shared" si="214"/>
        <v>Null</v>
      </c>
      <c r="ON160" t="str">
        <f t="shared" si="215"/>
        <v>Null</v>
      </c>
      <c r="OO160" t="str">
        <f t="shared" si="216"/>
        <v>Null RI</v>
      </c>
      <c r="OP160" t="str">
        <f ca="1">IF(AND(HR160&lt;&gt;"",JJ160&lt;600),IF(HT160="Advancing","Tier 2","Tier 3"),IF(JI160="","Null",IF(OR(E160="K",E160&lt;3),"FRA Recommended",IF(JJ160&gt;=IF(E160&lt;6,400,600),IF(JJ160&lt;VLOOKUP(E160,Lookups!$AP$3:$AR$16,3,FALSE),"Tier 2","Core"),IF(JJ160&lt;400,IF(RAND()&lt;0.81,"Tier 3","Tier 2"),IF(RAND()&lt;0.51,"Tier 3","Tier 2"))))))</f>
        <v>Null</v>
      </c>
      <c r="OQ160" t="str">
        <f t="shared" si="217"/>
        <v>Null</v>
      </c>
      <c r="OR160" t="str">
        <f t="shared" si="218"/>
        <v>Null</v>
      </c>
      <c r="OS160" t="str">
        <f t="shared" si="219"/>
        <v>Null</v>
      </c>
      <c r="OT160" t="str">
        <f t="shared" si="220"/>
        <v>No RI Tests</v>
      </c>
      <c r="OU160" s="159" t="str">
        <f t="shared" si="221"/>
        <v>No PI Tests</v>
      </c>
      <c r="OV160" t="str">
        <f t="shared" si="222"/>
        <v>No PI Tests</v>
      </c>
      <c r="OW160" t="str">
        <f t="shared" si="223"/>
        <v>No PI Tests</v>
      </c>
      <c r="OX160" t="str">
        <f t="shared" si="224"/>
        <v>No PI Tests</v>
      </c>
      <c r="OY160" t="str">
        <f t="shared" si="225"/>
        <v>No PI Tests</v>
      </c>
      <c r="OZ160" t="str">
        <f t="shared" si="226"/>
        <v>No PI Tests</v>
      </c>
      <c r="PA160" s="159" t="str">
        <f t="shared" si="227"/>
        <v>No PI Tests</v>
      </c>
      <c r="PB160" t="str">
        <f t="shared" si="228"/>
        <v>No PI Tests</v>
      </c>
      <c r="PC160" t="str">
        <f t="shared" si="229"/>
        <v>No PI Tests</v>
      </c>
      <c r="PD160" t="str">
        <f t="shared" si="230"/>
        <v>No PI Tests</v>
      </c>
      <c r="PE160" t="str">
        <f t="shared" si="231"/>
        <v>No PI Tests</v>
      </c>
      <c r="PF160" t="str">
        <f t="shared" si="232"/>
        <v>No PI Tests</v>
      </c>
      <c r="PG160" t="str">
        <f t="shared" si="233"/>
        <v>No PI Tests</v>
      </c>
      <c r="PH160">
        <f t="shared" si="234"/>
        <v>0</v>
      </c>
      <c r="PI160">
        <f t="shared" si="235"/>
        <v>0</v>
      </c>
      <c r="PJ160" t="str">
        <f t="shared" si="236"/>
        <v>Null</v>
      </c>
      <c r="PK160" t="str">
        <f>IF(HR160="","Null",IF(E160&lt;3,"Null",IF(HU160=0,0,IF(HS160="Form 1",VLOOKUP(HU160,Lookups!$BE$3:$BP$63,E160,FALSE),IF(HS160="Form 2",VLOOKUP(HU160,Lookups!$BE$67:$BP$127,E160,FALSE),VLOOKUP(HU160,Lookups!$BE$130:$BP$190,E160,FALSE))))))</f>
        <v>Null</v>
      </c>
      <c r="PL160" t="str">
        <f t="shared" si="237"/>
        <v>Null</v>
      </c>
      <c r="PM160" t="str">
        <f>IF($PH160=0,"Null",IF(E160&lt;3,"Null",IF(OX160=0,0,IF(OV160="Form 1",VLOOKUP(OX160,Lookups!$BE$3:$BP$63,E160,FALSE),IF(OV160="Form 2",VLOOKUP(OX160,Lookups!$BE$67:$BP$127,E160,FALSE),VLOOKUP(OX160,Lookups!$BE$130:$BP$190,E160,FALSE))))))</f>
        <v>Null</v>
      </c>
      <c r="PN160" t="str">
        <f t="shared" si="238"/>
        <v>Null</v>
      </c>
      <c r="PO160" t="str">
        <f t="shared" si="239"/>
        <v>Null</v>
      </c>
      <c r="PP160" t="str">
        <f t="shared" si="240"/>
        <v>Null</v>
      </c>
      <c r="PQ160" t="str">
        <f>IF(HR160="","Null",IF(E160&lt;3,"Null",IF(HV160=0,0,IF(HS160="Form 1",VLOOKUP(HV160,Lookups!$BR$3:$CC$63,E160,FALSE),IF(HS160="Form 2",VLOOKUP(HV160,Lookups!$BR$67:$CC$127,E160,FALSE),VLOOKUP(HV160,Lookups!$BR$130:$CC$190,E160,FALSE))))))</f>
        <v>Null</v>
      </c>
      <c r="PR160" t="str">
        <f t="shared" si="241"/>
        <v>Null</v>
      </c>
      <c r="PS160" t="str">
        <f>IF(HR160="","Null",IF(E160&lt;3,"Null",IF(OY160=0,0,IF(OW160="Form 1",VLOOKUP(OY160,Lookups!$BR$3:$CC$63,E160,FALSE),IF(OW160="Form 2",VLOOKUP(OY160,Lookups!$BR$67:$CC$127,E160,FALSE),VLOOKUP(OY160,Lookups!$BR$130:$CC$190,E160,FALSE))))))</f>
        <v>Null</v>
      </c>
      <c r="PT160" t="str">
        <f t="shared" si="242"/>
        <v>Null</v>
      </c>
      <c r="PU160" t="str">
        <f t="shared" si="243"/>
        <v>Null</v>
      </c>
      <c r="PV160" t="str">
        <f t="shared" si="244"/>
        <v>Null</v>
      </c>
      <c r="PW160" t="str">
        <f t="shared" si="245"/>
        <v>No PI Tests</v>
      </c>
      <c r="PX160">
        <f t="shared" si="246"/>
        <v>0</v>
      </c>
      <c r="PY160">
        <f t="shared" si="247"/>
        <v>0</v>
      </c>
      <c r="PZ160" t="str">
        <f t="shared" si="248"/>
        <v>Null</v>
      </c>
      <c r="QA160" t="str">
        <f t="shared" si="249"/>
        <v>Null</v>
      </c>
      <c r="QB160" t="str">
        <f t="shared" si="250"/>
        <v>Null</v>
      </c>
      <c r="QC160" t="str">
        <f>IF($MS160="System 44 Record",IF(BQ160&lt;MEDIAN(Directions!$F$3,Directions!$F$6),"Mid-Year Exited Student","Full Year Participant")&amp;IF(BP160&lt;Directions!$F$3,", Started Prior Year",", Started This Year"),"Null")</f>
        <v>Null</v>
      </c>
      <c r="QD160" t="str">
        <f t="shared" si="251"/>
        <v>Null</v>
      </c>
      <c r="QE160">
        <f t="shared" si="252"/>
        <v>0</v>
      </c>
      <c r="QF160">
        <f t="shared" si="253"/>
        <v>0</v>
      </c>
      <c r="QG160">
        <f t="shared" si="254"/>
        <v>0</v>
      </c>
      <c r="QH160">
        <f t="shared" si="255"/>
        <v>0</v>
      </c>
      <c r="QI160">
        <f t="shared" si="256"/>
        <v>0</v>
      </c>
      <c r="QJ160" t="str">
        <f t="shared" si="257"/>
        <v>Used None</v>
      </c>
      <c r="QK160" t="str">
        <f t="shared" si="258"/>
        <v>Null</v>
      </c>
      <c r="QL160" t="str">
        <f t="shared" si="259"/>
        <v>Null</v>
      </c>
      <c r="QM160" t="str">
        <f>IF($MS160="READ 180 Record",IF(AQ160="","Null",VLOOKUP(JJ160,Lookups!$DX$3:$EB$2054,AN160+1,FALSE)),"Null")</f>
        <v>Null</v>
      </c>
      <c r="QN160" t="str">
        <f t="shared" si="260"/>
        <v>Null</v>
      </c>
    </row>
    <row r="161" spans="1:456" x14ac:dyDescent="0.25">
      <c r="A161" s="161" t="s">
        <v>1447</v>
      </c>
      <c r="B161" s="161" t="s">
        <v>1447</v>
      </c>
      <c r="C161" s="161" t="s">
        <v>1447</v>
      </c>
      <c r="D161" s="161" t="s">
        <v>1447</v>
      </c>
      <c r="E161" s="161">
        <v>1</v>
      </c>
      <c r="F161" s="161" t="s">
        <v>1447</v>
      </c>
      <c r="G161" s="161" t="s">
        <v>880</v>
      </c>
      <c r="H161" s="161" t="s">
        <v>881</v>
      </c>
      <c r="K161" s="161">
        <v>0</v>
      </c>
      <c r="L161" s="161">
        <v>0</v>
      </c>
      <c r="M161" s="161">
        <v>0</v>
      </c>
      <c r="N161" s="161">
        <v>0</v>
      </c>
      <c r="O161" s="161">
        <v>0</v>
      </c>
      <c r="P161" s="161">
        <v>0</v>
      </c>
      <c r="Q161" s="161">
        <v>0</v>
      </c>
      <c r="R161" s="161">
        <v>0</v>
      </c>
      <c r="S161" s="161">
        <v>0</v>
      </c>
      <c r="T161" s="161">
        <v>0</v>
      </c>
      <c r="U161" s="161">
        <v>0</v>
      </c>
      <c r="V161" s="161">
        <v>0</v>
      </c>
      <c r="W161" s="161">
        <v>0</v>
      </c>
      <c r="X161" s="161">
        <v>0</v>
      </c>
      <c r="AB161" s="161" t="s">
        <v>242</v>
      </c>
      <c r="AC161" s="161" t="s">
        <v>242</v>
      </c>
      <c r="AD161" s="161" t="s">
        <v>242</v>
      </c>
      <c r="AE161" s="161" t="s">
        <v>242</v>
      </c>
      <c r="AF161" s="161" t="s">
        <v>242</v>
      </c>
      <c r="AG161" s="161" t="s">
        <v>242</v>
      </c>
      <c r="AH161" s="161" t="s">
        <v>242</v>
      </c>
      <c r="AI161" s="161">
        <v>20150801</v>
      </c>
      <c r="AJ161" s="161">
        <v>20160525</v>
      </c>
      <c r="AK161" s="161" t="s">
        <v>869</v>
      </c>
      <c r="AL161" t="s">
        <v>1078</v>
      </c>
      <c r="BN161" t="s">
        <v>1079</v>
      </c>
      <c r="ET161" s="161">
        <v>0</v>
      </c>
      <c r="EU161" s="161">
        <v>0</v>
      </c>
      <c r="EV161" s="161">
        <v>0</v>
      </c>
      <c r="EW161" s="161">
        <v>0</v>
      </c>
      <c r="EX161" s="161">
        <v>0</v>
      </c>
      <c r="EY161" s="161">
        <v>0</v>
      </c>
      <c r="EZ161" s="161">
        <v>0</v>
      </c>
      <c r="FA161" s="161">
        <v>0</v>
      </c>
      <c r="FB161" s="161">
        <v>0</v>
      </c>
      <c r="FC161" s="161">
        <v>0</v>
      </c>
      <c r="FD161" s="161">
        <v>0</v>
      </c>
      <c r="FE161" s="161">
        <v>0</v>
      </c>
      <c r="HN161" s="161" t="s">
        <v>881</v>
      </c>
      <c r="JB161" s="161" t="s">
        <v>881</v>
      </c>
      <c r="JC161" s="161">
        <v>0</v>
      </c>
      <c r="JD161" s="161">
        <v>0</v>
      </c>
      <c r="JE161" s="161">
        <v>0</v>
      </c>
      <c r="JF161" s="161">
        <v>0</v>
      </c>
      <c r="MN161" t="str">
        <f t="shared" si="174"/>
        <v>NoNoNoNoNoNo</v>
      </c>
      <c r="MO161" t="str">
        <f>IF(AND(MN161="NoNoNoNoNoNo",JI161=""),"No Programs",VLOOKUP(MN161,Lookups!$DA$4:$DB$67,2,FALSE))</f>
        <v>No Programs</v>
      </c>
      <c r="MP161">
        <f t="shared" si="175"/>
        <v>0</v>
      </c>
      <c r="MQ161" t="str">
        <f t="shared" si="176"/>
        <v>No Program Use</v>
      </c>
      <c r="MR161" t="str">
        <f>Directions!$D$3</f>
        <v>Usage</v>
      </c>
      <c r="MS161" t="str">
        <f>VLOOKUP(MQ161,Lookups!$CU$71:$CV$80,2,FALSE)</f>
        <v>Exclude</v>
      </c>
      <c r="MT161">
        <f t="shared" si="177"/>
        <v>0</v>
      </c>
      <c r="MU161">
        <f t="shared" si="178"/>
        <v>0</v>
      </c>
      <c r="MV161">
        <f t="shared" si="179"/>
        <v>0</v>
      </c>
      <c r="MW161">
        <f t="shared" si="180"/>
        <v>0</v>
      </c>
      <c r="MX161">
        <f t="shared" si="181"/>
        <v>0</v>
      </c>
      <c r="MY161" t="str">
        <f t="shared" si="182"/>
        <v>Not Used</v>
      </c>
      <c r="MZ161">
        <f t="shared" si="183"/>
        <v>0</v>
      </c>
      <c r="NA161" t="str">
        <f t="shared" si="184"/>
        <v>Not Available</v>
      </c>
      <c r="NB161" t="str">
        <f t="shared" si="185"/>
        <v>Not Available</v>
      </c>
      <c r="NC161" t="str">
        <f t="shared" si="186"/>
        <v>4 Not Indicated</v>
      </c>
      <c r="ND161" t="str">
        <f t="shared" si="187"/>
        <v>4 Not Indicated</v>
      </c>
      <c r="NE161" t="str">
        <f t="shared" si="188"/>
        <v>4 Not Indicated</v>
      </c>
      <c r="NF161" t="str">
        <f t="shared" si="189"/>
        <v>4 Not Indicated</v>
      </c>
      <c r="NG161" t="str">
        <f t="shared" si="190"/>
        <v>4 Not Indicated</v>
      </c>
      <c r="NH161" s="159" t="str">
        <f t="shared" si="191"/>
        <v>Null</v>
      </c>
      <c r="NI161" t="str">
        <f t="shared" si="192"/>
        <v>Null</v>
      </c>
      <c r="NJ161" s="159" t="str">
        <f t="shared" si="193"/>
        <v>Null</v>
      </c>
      <c r="NK161" t="str">
        <f t="shared" si="194"/>
        <v>Null</v>
      </c>
      <c r="NL161" t="str">
        <f t="shared" si="195"/>
        <v>No RI Tests</v>
      </c>
      <c r="NM161">
        <f t="shared" si="196"/>
        <v>0</v>
      </c>
      <c r="NN161" t="str">
        <f>IF(OR(E161="PK",E161="K",JJ161=""),"Null",INDEX(Lookups!$EZ$4:$FW$18,MATCH($JJ161,Lookups!$EY$4:$EY$18,1),MATCH($E161,Lookups!$EZ$3:$FW$3,0)))</f>
        <v>Null</v>
      </c>
      <c r="NO161" t="str">
        <f>IF(OR(E161="PK",E161="K",JJ161=""),"Null",INDEX(Lookups!$EZ$4:$FW$18,MATCH($JJ161,Lookups!$EY$4:$EY$18,1),MATCH($E161,Lookups!$EZ$3:$FW$3,0) + 1))</f>
        <v>Null</v>
      </c>
      <c r="NP161" t="str">
        <f t="shared" si="197"/>
        <v>Null</v>
      </c>
      <c r="NQ161" t="str">
        <f t="shared" si="198"/>
        <v>Null</v>
      </c>
      <c r="NR161" t="str">
        <f t="shared" si="199"/>
        <v>Null</v>
      </c>
      <c r="NS161" t="str">
        <f t="shared" si="200"/>
        <v>No RI Tests</v>
      </c>
      <c r="NT161" t="str">
        <f t="shared" si="201"/>
        <v>No RI Tests</v>
      </c>
      <c r="NU161" t="str">
        <f t="shared" si="202"/>
        <v>No RI Tests</v>
      </c>
      <c r="NV161" s="183" t="str">
        <f t="array" ref="NV161">IF($NL161="No RI Tests","No RI Tests",VLOOKUP(IF(AND(E161="K",JJ161&lt;280),3,IF(AND(E161="K",JJ161&gt;=280),4,MAX(IF(E161=Lookups!$DF$6:$DF$99,IF(JJ161&gt;=Lookups!$DG$6:$DG$99,Lookups!$DH$6:$DH$99))))),Lookups!$DE$104:$DG$108,2,FALSE))</f>
        <v>No RI Tests</v>
      </c>
      <c r="NW161" s="161" t="str">
        <f t="array" ref="NW161">IF($NL161="No RI Tests","No RI Tests",VLOOKUP(IF(AND(E161="K",JH161&lt;280),3,IF(AND(E161="K",JH161&gt;=280),4,MAX(IF(E161=Lookups!$DF$6:$DF$99,IF(NI161&gt;=Lookups!$DG$6:$DG$99,Lookups!$DH$6:$DH$99))))),Lookups!$DE$104:$DG$108,2,FALSE))</f>
        <v>No RI Tests</v>
      </c>
      <c r="NX161" s="161" t="str">
        <f t="array" ref="NX161">IF($NL161="No RI Tests","No RI Tests",VLOOKUP(IF(AND(E161="K",NK161&lt;280),3,IF(AND(E161="K",NK161&gt;=280),4,MAX(IF(E161=Lookups!$DF$6:$DF$99,IF(NK161&gt;=Lookups!$DG$6:$DG$99,Lookups!$DH$6:$DH$99))))),Lookups!$DE$104:$DG$108,2,FALSE))</f>
        <v>No RI Tests</v>
      </c>
      <c r="NY161" t="str">
        <f t="shared" si="203"/>
        <v>Null</v>
      </c>
      <c r="NZ161" t="str">
        <f t="shared" si="204"/>
        <v>Null</v>
      </c>
      <c r="OA161" t="str">
        <f t="shared" si="205"/>
        <v>No RI for Comparison</v>
      </c>
      <c r="OB161" s="161" t="str">
        <f t="array" ref="OB161">IF($NL161="No RI Tests","No RI Tests",IF(E161="K","N/A",VLOOKUP(MAX(IF(E161=Lookups!$DF$6:$DF$99,IF(JJ161&gt;=Lookups!$DG$6:$DG$99,Lookups!$DI$6:$DI$99))),Lookups!$DE$104:$DG$108,3,FALSE)))</f>
        <v>No RI Tests</v>
      </c>
      <c r="OC161" s="161" t="str">
        <f t="array" ref="OC161">IF($NL161="No RI Tests","No RI Tests",IF(E161="K","N/A",VLOOKUP(MAX(IF(E161=Lookups!$DF$6:$DF$99,IF(NI161&gt;=Lookups!$DG$6:$DG$99,Lookups!$DI$6:$DI$99))),Lookups!$DE$104:$DG$108,3,FALSE)))</f>
        <v>No RI Tests</v>
      </c>
      <c r="OD161" s="161" t="str">
        <f t="array" ref="OD161">IF($NL161="No RI Tests","No RI Tests",IF(E161="K","N/A",VLOOKUP(MAX(IF(E161=Lookups!$DF$6:$DF$99,IF(NK161&gt;=Lookups!$DG$6:$DG$99,Lookups!$DI$6:$DI$99))),Lookups!$DE$104:$DG$108,3,FALSE)))</f>
        <v>No RI Tests</v>
      </c>
      <c r="OE161" t="str">
        <f t="shared" si="206"/>
        <v>Null</v>
      </c>
      <c r="OF161" t="str">
        <f t="shared" si="207"/>
        <v>Null</v>
      </c>
      <c r="OG161" t="str">
        <f t="shared" si="208"/>
        <v>No RI for Comparison</v>
      </c>
      <c r="OH161" t="str">
        <f t="shared" si="209"/>
        <v>Null</v>
      </c>
      <c r="OI161" t="str">
        <f t="shared" si="210"/>
        <v>Null</v>
      </c>
      <c r="OJ161" t="str">
        <f t="shared" si="211"/>
        <v>Null</v>
      </c>
      <c r="OK161" t="str">
        <f t="shared" si="212"/>
        <v>Null</v>
      </c>
      <c r="OL161" t="str">
        <f t="shared" si="213"/>
        <v>Null</v>
      </c>
      <c r="OM161" t="str">
        <f t="shared" si="214"/>
        <v>Null</v>
      </c>
      <c r="ON161" t="str">
        <f t="shared" si="215"/>
        <v>Null</v>
      </c>
      <c r="OO161" t="str">
        <f t="shared" si="216"/>
        <v>Null RI</v>
      </c>
      <c r="OP161" t="str">
        <f ca="1">IF(AND(HR161&lt;&gt;"",JJ161&lt;600),IF(HT161="Advancing","Tier 2","Tier 3"),IF(JI161="","Null",IF(OR(E161="K",E161&lt;3),"FRA Recommended",IF(JJ161&gt;=IF(E161&lt;6,400,600),IF(JJ161&lt;VLOOKUP(E161,Lookups!$AP$3:$AR$16,3,FALSE),"Tier 2","Core"),IF(JJ161&lt;400,IF(RAND()&lt;0.81,"Tier 3","Tier 2"),IF(RAND()&lt;0.51,"Tier 3","Tier 2"))))))</f>
        <v>Null</v>
      </c>
      <c r="OQ161" t="str">
        <f t="shared" si="217"/>
        <v>Null</v>
      </c>
      <c r="OR161" t="str">
        <f t="shared" si="218"/>
        <v>Null</v>
      </c>
      <c r="OS161" t="str">
        <f t="shared" si="219"/>
        <v>Null</v>
      </c>
      <c r="OT161" t="str">
        <f t="shared" si="220"/>
        <v>No RI Tests</v>
      </c>
      <c r="OU161" s="159" t="str">
        <f t="shared" si="221"/>
        <v>No PI Tests</v>
      </c>
      <c r="OV161" t="str">
        <f t="shared" si="222"/>
        <v>No PI Tests</v>
      </c>
      <c r="OW161" t="str">
        <f t="shared" si="223"/>
        <v>No PI Tests</v>
      </c>
      <c r="OX161" t="str">
        <f t="shared" si="224"/>
        <v>No PI Tests</v>
      </c>
      <c r="OY161" t="str">
        <f t="shared" si="225"/>
        <v>No PI Tests</v>
      </c>
      <c r="OZ161" t="str">
        <f t="shared" si="226"/>
        <v>No PI Tests</v>
      </c>
      <c r="PA161" s="159" t="str">
        <f t="shared" si="227"/>
        <v>No PI Tests</v>
      </c>
      <c r="PB161" t="str">
        <f t="shared" si="228"/>
        <v>No PI Tests</v>
      </c>
      <c r="PC161" t="str">
        <f t="shared" si="229"/>
        <v>No PI Tests</v>
      </c>
      <c r="PD161" t="str">
        <f t="shared" si="230"/>
        <v>No PI Tests</v>
      </c>
      <c r="PE161" t="str">
        <f t="shared" si="231"/>
        <v>No PI Tests</v>
      </c>
      <c r="PF161" t="str">
        <f t="shared" si="232"/>
        <v>No PI Tests</v>
      </c>
      <c r="PG161" t="str">
        <f t="shared" si="233"/>
        <v>No PI Tests</v>
      </c>
      <c r="PH161">
        <f t="shared" si="234"/>
        <v>0</v>
      </c>
      <c r="PI161">
        <f t="shared" si="235"/>
        <v>0</v>
      </c>
      <c r="PJ161" t="str">
        <f t="shared" si="236"/>
        <v>Null</v>
      </c>
      <c r="PK161" t="str">
        <f>IF(HR161="","Null",IF(E161&lt;3,"Null",IF(HU161=0,0,IF(HS161="Form 1",VLOOKUP(HU161,Lookups!$BE$3:$BP$63,E161,FALSE),IF(HS161="Form 2",VLOOKUP(HU161,Lookups!$BE$67:$BP$127,E161,FALSE),VLOOKUP(HU161,Lookups!$BE$130:$BP$190,E161,FALSE))))))</f>
        <v>Null</v>
      </c>
      <c r="PL161" t="str">
        <f t="shared" si="237"/>
        <v>Null</v>
      </c>
      <c r="PM161" t="str">
        <f>IF($PH161=0,"Null",IF(E161&lt;3,"Null",IF(OX161=0,0,IF(OV161="Form 1",VLOOKUP(OX161,Lookups!$BE$3:$BP$63,E161,FALSE),IF(OV161="Form 2",VLOOKUP(OX161,Lookups!$BE$67:$BP$127,E161,FALSE),VLOOKUP(OX161,Lookups!$BE$130:$BP$190,E161,FALSE))))))</f>
        <v>Null</v>
      </c>
      <c r="PN161" t="str">
        <f t="shared" si="238"/>
        <v>Null</v>
      </c>
      <c r="PO161" t="str">
        <f t="shared" si="239"/>
        <v>Null</v>
      </c>
      <c r="PP161" t="str">
        <f t="shared" si="240"/>
        <v>Null</v>
      </c>
      <c r="PQ161" t="str">
        <f>IF(HR161="","Null",IF(E161&lt;3,"Null",IF(HV161=0,0,IF(HS161="Form 1",VLOOKUP(HV161,Lookups!$BR$3:$CC$63,E161,FALSE),IF(HS161="Form 2",VLOOKUP(HV161,Lookups!$BR$67:$CC$127,E161,FALSE),VLOOKUP(HV161,Lookups!$BR$130:$CC$190,E161,FALSE))))))</f>
        <v>Null</v>
      </c>
      <c r="PR161" t="str">
        <f t="shared" si="241"/>
        <v>Null</v>
      </c>
      <c r="PS161" t="str">
        <f>IF(HR161="","Null",IF(E161&lt;3,"Null",IF(OY161=0,0,IF(OW161="Form 1",VLOOKUP(OY161,Lookups!$BR$3:$CC$63,E161,FALSE),IF(OW161="Form 2",VLOOKUP(OY161,Lookups!$BR$67:$CC$127,E161,FALSE),VLOOKUP(OY161,Lookups!$BR$130:$CC$190,E161,FALSE))))))</f>
        <v>Null</v>
      </c>
      <c r="PT161" t="str">
        <f t="shared" si="242"/>
        <v>Null</v>
      </c>
      <c r="PU161" t="str">
        <f t="shared" si="243"/>
        <v>Null</v>
      </c>
      <c r="PV161" t="str">
        <f t="shared" si="244"/>
        <v>Null</v>
      </c>
      <c r="PW161" t="str">
        <f t="shared" si="245"/>
        <v>No PI Tests</v>
      </c>
      <c r="PX161">
        <f t="shared" si="246"/>
        <v>0</v>
      </c>
      <c r="PY161">
        <f t="shared" si="247"/>
        <v>0</v>
      </c>
      <c r="PZ161" t="str">
        <f t="shared" si="248"/>
        <v>Null</v>
      </c>
      <c r="QA161" t="str">
        <f t="shared" si="249"/>
        <v>Null</v>
      </c>
      <c r="QB161" t="str">
        <f t="shared" si="250"/>
        <v>Null</v>
      </c>
      <c r="QC161" t="str">
        <f>IF($MS161="System 44 Record",IF(BQ161&lt;MEDIAN(Directions!$F$3,Directions!$F$6),"Mid-Year Exited Student","Full Year Participant")&amp;IF(BP161&lt;Directions!$F$3,", Started Prior Year",", Started This Year"),"Null")</f>
        <v>Null</v>
      </c>
      <c r="QD161" t="str">
        <f t="shared" si="251"/>
        <v>Null</v>
      </c>
      <c r="QE161">
        <f t="shared" si="252"/>
        <v>0</v>
      </c>
      <c r="QF161">
        <f t="shared" si="253"/>
        <v>0</v>
      </c>
      <c r="QG161">
        <f t="shared" si="254"/>
        <v>0</v>
      </c>
      <c r="QH161">
        <f t="shared" si="255"/>
        <v>0</v>
      </c>
      <c r="QI161">
        <f t="shared" si="256"/>
        <v>0</v>
      </c>
      <c r="QJ161" t="str">
        <f t="shared" si="257"/>
        <v>Used None</v>
      </c>
      <c r="QK161" t="str">
        <f t="shared" si="258"/>
        <v>Null</v>
      </c>
      <c r="QL161" t="str">
        <f t="shared" si="259"/>
        <v>Null</v>
      </c>
      <c r="QM161" t="str">
        <f>IF($MS161="READ 180 Record",IF(AQ161="","Null",VLOOKUP(JJ161,Lookups!$DX$3:$EB$2054,AN161+1,FALSE)),"Null")</f>
        <v>Null</v>
      </c>
      <c r="QN161" t="str">
        <f t="shared" si="260"/>
        <v>Null</v>
      </c>
    </row>
    <row r="162" spans="1:456" x14ac:dyDescent="0.25">
      <c r="A162" s="161" t="s">
        <v>1447</v>
      </c>
      <c r="B162" s="161" t="s">
        <v>1447</v>
      </c>
      <c r="C162" s="161" t="s">
        <v>1447</v>
      </c>
      <c r="D162" s="161" t="s">
        <v>1447</v>
      </c>
      <c r="E162" s="161">
        <v>7</v>
      </c>
      <c r="F162" s="161" t="s">
        <v>1447</v>
      </c>
      <c r="G162" s="161" t="s">
        <v>880</v>
      </c>
      <c r="H162" s="161" t="s">
        <v>881</v>
      </c>
      <c r="K162" s="161">
        <v>0</v>
      </c>
      <c r="L162" s="161">
        <v>0</v>
      </c>
      <c r="M162" s="161">
        <v>0</v>
      </c>
      <c r="N162" s="161">
        <v>0</v>
      </c>
      <c r="O162" s="161">
        <v>0</v>
      </c>
      <c r="P162" s="161">
        <v>0</v>
      </c>
      <c r="Q162" s="161">
        <v>0</v>
      </c>
      <c r="R162" s="161">
        <v>0</v>
      </c>
      <c r="S162" s="161">
        <v>0</v>
      </c>
      <c r="T162" s="161">
        <v>0</v>
      </c>
      <c r="U162" s="161">
        <v>0</v>
      </c>
      <c r="V162" s="161">
        <v>0</v>
      </c>
      <c r="W162" s="161">
        <v>0</v>
      </c>
      <c r="X162" s="161">
        <v>0</v>
      </c>
      <c r="AB162" s="161" t="s">
        <v>242</v>
      </c>
      <c r="AC162" s="161" t="s">
        <v>242</v>
      </c>
      <c r="AD162" s="161" t="s">
        <v>242</v>
      </c>
      <c r="AE162" s="161" t="s">
        <v>242</v>
      </c>
      <c r="AF162" s="161" t="s">
        <v>242</v>
      </c>
      <c r="AG162" s="161" t="s">
        <v>242</v>
      </c>
      <c r="AH162" s="161" t="s">
        <v>242</v>
      </c>
      <c r="AI162" s="161">
        <v>20150801</v>
      </c>
      <c r="AJ162" s="161">
        <v>20160525</v>
      </c>
      <c r="AK162" s="161" t="s">
        <v>869</v>
      </c>
      <c r="AL162" t="s">
        <v>1078</v>
      </c>
      <c r="BN162" t="s">
        <v>1079</v>
      </c>
      <c r="ET162" s="161">
        <v>0</v>
      </c>
      <c r="EU162" s="161">
        <v>0</v>
      </c>
      <c r="EV162" s="161">
        <v>0</v>
      </c>
      <c r="EW162" s="161">
        <v>0</v>
      </c>
      <c r="EX162" s="161">
        <v>0</v>
      </c>
      <c r="EY162" s="161">
        <v>0</v>
      </c>
      <c r="EZ162" s="161">
        <v>0</v>
      </c>
      <c r="FA162" s="161">
        <v>0</v>
      </c>
      <c r="FB162" s="161">
        <v>0</v>
      </c>
      <c r="FC162" s="161">
        <v>0</v>
      </c>
      <c r="FD162" s="161">
        <v>0</v>
      </c>
      <c r="FE162" s="161">
        <v>0</v>
      </c>
      <c r="HN162" s="161" t="s">
        <v>881</v>
      </c>
      <c r="JB162" s="161" t="s">
        <v>881</v>
      </c>
      <c r="JC162" s="161">
        <v>0</v>
      </c>
      <c r="JD162" s="161">
        <v>0</v>
      </c>
      <c r="JE162" s="161">
        <v>0</v>
      </c>
      <c r="JF162" s="161">
        <v>0</v>
      </c>
      <c r="MN162" t="str">
        <f t="shared" si="174"/>
        <v>NoNoNoNoNoNo</v>
      </c>
      <c r="MO162" t="str">
        <f>IF(AND(MN162="NoNoNoNoNoNo",JI162=""),"No Programs",VLOOKUP(MN162,Lookups!$DA$4:$DB$67,2,FALSE))</f>
        <v>No Programs</v>
      </c>
      <c r="MP162">
        <f t="shared" si="175"/>
        <v>0</v>
      </c>
      <c r="MQ162" t="str">
        <f t="shared" si="176"/>
        <v>No Program Use</v>
      </c>
      <c r="MR162" t="str">
        <f>Directions!$D$3</f>
        <v>Usage</v>
      </c>
      <c r="MS162" t="str">
        <f>VLOOKUP(MQ162,Lookups!$CU$71:$CV$80,2,FALSE)</f>
        <v>Exclude</v>
      </c>
      <c r="MT162">
        <f t="shared" si="177"/>
        <v>0</v>
      </c>
      <c r="MU162">
        <f t="shared" si="178"/>
        <v>0</v>
      </c>
      <c r="MV162">
        <f t="shared" si="179"/>
        <v>0</v>
      </c>
      <c r="MW162">
        <f t="shared" si="180"/>
        <v>0</v>
      </c>
      <c r="MX162">
        <f t="shared" si="181"/>
        <v>0</v>
      </c>
      <c r="MY162" t="str">
        <f t="shared" si="182"/>
        <v>Not Used</v>
      </c>
      <c r="MZ162">
        <f t="shared" si="183"/>
        <v>0</v>
      </c>
      <c r="NA162" t="str">
        <f t="shared" si="184"/>
        <v>Not Available</v>
      </c>
      <c r="NB162" t="str">
        <f t="shared" si="185"/>
        <v>Not Available</v>
      </c>
      <c r="NC162" t="str">
        <f t="shared" si="186"/>
        <v>4 Not Indicated</v>
      </c>
      <c r="ND162" t="str">
        <f t="shared" si="187"/>
        <v>4 Not Indicated</v>
      </c>
      <c r="NE162" t="str">
        <f t="shared" si="188"/>
        <v>4 Not Indicated</v>
      </c>
      <c r="NF162" t="str">
        <f t="shared" si="189"/>
        <v>4 Not Indicated</v>
      </c>
      <c r="NG162" t="str">
        <f t="shared" si="190"/>
        <v>4 Not Indicated</v>
      </c>
      <c r="NH162" s="159" t="str">
        <f t="shared" si="191"/>
        <v>Null</v>
      </c>
      <c r="NI162" t="str">
        <f t="shared" si="192"/>
        <v>Null</v>
      </c>
      <c r="NJ162" s="159" t="str">
        <f t="shared" si="193"/>
        <v>Null</v>
      </c>
      <c r="NK162" t="str">
        <f t="shared" si="194"/>
        <v>Null</v>
      </c>
      <c r="NL162" t="str">
        <f t="shared" si="195"/>
        <v>No RI Tests</v>
      </c>
      <c r="NM162">
        <f t="shared" si="196"/>
        <v>0</v>
      </c>
      <c r="NN162" t="str">
        <f>IF(OR(E162="PK",E162="K",JJ162=""),"Null",INDEX(Lookups!$EZ$4:$FW$18,MATCH($JJ162,Lookups!$EY$4:$EY$18,1),MATCH($E162,Lookups!$EZ$3:$FW$3,0)))</f>
        <v>Null</v>
      </c>
      <c r="NO162" t="str">
        <f>IF(OR(E162="PK",E162="K",JJ162=""),"Null",INDEX(Lookups!$EZ$4:$FW$18,MATCH($JJ162,Lookups!$EY$4:$EY$18,1),MATCH($E162,Lookups!$EZ$3:$FW$3,0) + 1))</f>
        <v>Null</v>
      </c>
      <c r="NP162" t="str">
        <f t="shared" si="197"/>
        <v>Null</v>
      </c>
      <c r="NQ162" t="str">
        <f t="shared" si="198"/>
        <v>Null</v>
      </c>
      <c r="NR162" t="str">
        <f t="shared" si="199"/>
        <v>Null</v>
      </c>
      <c r="NS162" t="str">
        <f t="shared" si="200"/>
        <v>No RI Tests</v>
      </c>
      <c r="NT162" t="str">
        <f t="shared" si="201"/>
        <v>No RI Tests</v>
      </c>
      <c r="NU162" t="str">
        <f t="shared" si="202"/>
        <v>No RI Tests</v>
      </c>
      <c r="NV162" s="183" t="str">
        <f t="array" ref="NV162">IF($NL162="No RI Tests","No RI Tests",VLOOKUP(IF(AND(E162="K",JJ162&lt;280),3,IF(AND(E162="K",JJ162&gt;=280),4,MAX(IF(E162=Lookups!$DF$6:$DF$99,IF(JJ162&gt;=Lookups!$DG$6:$DG$99,Lookups!$DH$6:$DH$99))))),Lookups!$DE$104:$DG$108,2,FALSE))</f>
        <v>No RI Tests</v>
      </c>
      <c r="NW162" s="161" t="str">
        <f t="array" ref="NW162">IF($NL162="No RI Tests","No RI Tests",VLOOKUP(IF(AND(E162="K",JH162&lt;280),3,IF(AND(E162="K",JH162&gt;=280),4,MAX(IF(E162=Lookups!$DF$6:$DF$99,IF(NI162&gt;=Lookups!$DG$6:$DG$99,Lookups!$DH$6:$DH$99))))),Lookups!$DE$104:$DG$108,2,FALSE))</f>
        <v>No RI Tests</v>
      </c>
      <c r="NX162" s="161" t="str">
        <f t="array" ref="NX162">IF($NL162="No RI Tests","No RI Tests",VLOOKUP(IF(AND(E162="K",NK162&lt;280),3,IF(AND(E162="K",NK162&gt;=280),4,MAX(IF(E162=Lookups!$DF$6:$DF$99,IF(NK162&gt;=Lookups!$DG$6:$DG$99,Lookups!$DH$6:$DH$99))))),Lookups!$DE$104:$DG$108,2,FALSE))</f>
        <v>No RI Tests</v>
      </c>
      <c r="NY162" t="str">
        <f t="shared" si="203"/>
        <v>Null</v>
      </c>
      <c r="NZ162" t="str">
        <f t="shared" si="204"/>
        <v>Null</v>
      </c>
      <c r="OA162" t="str">
        <f t="shared" si="205"/>
        <v>No RI for Comparison</v>
      </c>
      <c r="OB162" s="161" t="str">
        <f t="array" ref="OB162">IF($NL162="No RI Tests","No RI Tests",IF(E162="K","N/A",VLOOKUP(MAX(IF(E162=Lookups!$DF$6:$DF$99,IF(JJ162&gt;=Lookups!$DG$6:$DG$99,Lookups!$DI$6:$DI$99))),Lookups!$DE$104:$DG$108,3,FALSE)))</f>
        <v>No RI Tests</v>
      </c>
      <c r="OC162" s="161" t="str">
        <f t="array" ref="OC162">IF($NL162="No RI Tests","No RI Tests",IF(E162="K","N/A",VLOOKUP(MAX(IF(E162=Lookups!$DF$6:$DF$99,IF(NI162&gt;=Lookups!$DG$6:$DG$99,Lookups!$DI$6:$DI$99))),Lookups!$DE$104:$DG$108,3,FALSE)))</f>
        <v>No RI Tests</v>
      </c>
      <c r="OD162" s="161" t="str">
        <f t="array" ref="OD162">IF($NL162="No RI Tests","No RI Tests",IF(E162="K","N/A",VLOOKUP(MAX(IF(E162=Lookups!$DF$6:$DF$99,IF(NK162&gt;=Lookups!$DG$6:$DG$99,Lookups!$DI$6:$DI$99))),Lookups!$DE$104:$DG$108,3,FALSE)))</f>
        <v>No RI Tests</v>
      </c>
      <c r="OE162" t="str">
        <f t="shared" si="206"/>
        <v>Null</v>
      </c>
      <c r="OF162" t="str">
        <f t="shared" si="207"/>
        <v>Null</v>
      </c>
      <c r="OG162" t="str">
        <f t="shared" si="208"/>
        <v>No RI for Comparison</v>
      </c>
      <c r="OH162" t="str">
        <f t="shared" si="209"/>
        <v>Null</v>
      </c>
      <c r="OI162" t="str">
        <f t="shared" si="210"/>
        <v>Null</v>
      </c>
      <c r="OJ162" t="str">
        <f t="shared" si="211"/>
        <v>Null</v>
      </c>
      <c r="OK162" t="str">
        <f t="shared" si="212"/>
        <v>Null</v>
      </c>
      <c r="OL162" t="str">
        <f t="shared" si="213"/>
        <v>Null</v>
      </c>
      <c r="OM162" t="str">
        <f t="shared" si="214"/>
        <v>Null</v>
      </c>
      <c r="ON162" t="str">
        <f t="shared" si="215"/>
        <v>Null</v>
      </c>
      <c r="OO162" t="str">
        <f t="shared" si="216"/>
        <v>Null RI</v>
      </c>
      <c r="OP162" t="str">
        <f ca="1">IF(AND(HR162&lt;&gt;"",JJ162&lt;600),IF(HT162="Advancing","Tier 2","Tier 3"),IF(JI162="","Null",IF(OR(E162="K",E162&lt;3),"FRA Recommended",IF(JJ162&gt;=IF(E162&lt;6,400,600),IF(JJ162&lt;VLOOKUP(E162,Lookups!$AP$3:$AR$16,3,FALSE),"Tier 2","Core"),IF(JJ162&lt;400,IF(RAND()&lt;0.81,"Tier 3","Tier 2"),IF(RAND()&lt;0.51,"Tier 3","Tier 2"))))))</f>
        <v>Null</v>
      </c>
      <c r="OQ162" t="str">
        <f t="shared" si="217"/>
        <v>Null</v>
      </c>
      <c r="OR162" t="str">
        <f t="shared" si="218"/>
        <v>Null</v>
      </c>
      <c r="OS162" t="str">
        <f t="shared" si="219"/>
        <v>Null</v>
      </c>
      <c r="OT162" t="str">
        <f t="shared" si="220"/>
        <v>No RI Tests</v>
      </c>
      <c r="OU162" s="159" t="str">
        <f t="shared" si="221"/>
        <v>No PI Tests</v>
      </c>
      <c r="OV162" t="str">
        <f t="shared" si="222"/>
        <v>No PI Tests</v>
      </c>
      <c r="OW162" t="str">
        <f t="shared" si="223"/>
        <v>No PI Tests</v>
      </c>
      <c r="OX162" t="str">
        <f t="shared" si="224"/>
        <v>No PI Tests</v>
      </c>
      <c r="OY162" t="str">
        <f t="shared" si="225"/>
        <v>No PI Tests</v>
      </c>
      <c r="OZ162" t="str">
        <f t="shared" si="226"/>
        <v>No PI Tests</v>
      </c>
      <c r="PA162" s="159" t="str">
        <f t="shared" si="227"/>
        <v>No PI Tests</v>
      </c>
      <c r="PB162" t="str">
        <f t="shared" si="228"/>
        <v>No PI Tests</v>
      </c>
      <c r="PC162" t="str">
        <f t="shared" si="229"/>
        <v>No PI Tests</v>
      </c>
      <c r="PD162" t="str">
        <f t="shared" si="230"/>
        <v>No PI Tests</v>
      </c>
      <c r="PE162" t="str">
        <f t="shared" si="231"/>
        <v>No PI Tests</v>
      </c>
      <c r="PF162" t="str">
        <f t="shared" si="232"/>
        <v>No PI Tests</v>
      </c>
      <c r="PG162" t="str">
        <f t="shared" si="233"/>
        <v>No PI Tests</v>
      </c>
      <c r="PH162">
        <f t="shared" si="234"/>
        <v>0</v>
      </c>
      <c r="PI162">
        <f t="shared" si="235"/>
        <v>0</v>
      </c>
      <c r="PJ162" t="str">
        <f t="shared" si="236"/>
        <v>Null</v>
      </c>
      <c r="PK162" t="str">
        <f>IF(HR162="","Null",IF(E162&lt;3,"Null",IF(HU162=0,0,IF(HS162="Form 1",VLOOKUP(HU162,Lookups!$BE$3:$BP$63,E162,FALSE),IF(HS162="Form 2",VLOOKUP(HU162,Lookups!$BE$67:$BP$127,E162,FALSE),VLOOKUP(HU162,Lookups!$BE$130:$BP$190,E162,FALSE))))))</f>
        <v>Null</v>
      </c>
      <c r="PL162" t="str">
        <f t="shared" si="237"/>
        <v>Null</v>
      </c>
      <c r="PM162" t="str">
        <f>IF($PH162=0,"Null",IF(E162&lt;3,"Null",IF(OX162=0,0,IF(OV162="Form 1",VLOOKUP(OX162,Lookups!$BE$3:$BP$63,E162,FALSE),IF(OV162="Form 2",VLOOKUP(OX162,Lookups!$BE$67:$BP$127,E162,FALSE),VLOOKUP(OX162,Lookups!$BE$130:$BP$190,E162,FALSE))))))</f>
        <v>Null</v>
      </c>
      <c r="PN162" t="str">
        <f t="shared" si="238"/>
        <v>Null</v>
      </c>
      <c r="PO162" t="str">
        <f t="shared" si="239"/>
        <v>Null</v>
      </c>
      <c r="PP162" t="str">
        <f t="shared" si="240"/>
        <v>Null</v>
      </c>
      <c r="PQ162" t="str">
        <f>IF(HR162="","Null",IF(E162&lt;3,"Null",IF(HV162=0,0,IF(HS162="Form 1",VLOOKUP(HV162,Lookups!$BR$3:$CC$63,E162,FALSE),IF(HS162="Form 2",VLOOKUP(HV162,Lookups!$BR$67:$CC$127,E162,FALSE),VLOOKUP(HV162,Lookups!$BR$130:$CC$190,E162,FALSE))))))</f>
        <v>Null</v>
      </c>
      <c r="PR162" t="str">
        <f t="shared" si="241"/>
        <v>Null</v>
      </c>
      <c r="PS162" t="str">
        <f>IF(HR162="","Null",IF(E162&lt;3,"Null",IF(OY162=0,0,IF(OW162="Form 1",VLOOKUP(OY162,Lookups!$BR$3:$CC$63,E162,FALSE),IF(OW162="Form 2",VLOOKUP(OY162,Lookups!$BR$67:$CC$127,E162,FALSE),VLOOKUP(OY162,Lookups!$BR$130:$CC$190,E162,FALSE))))))</f>
        <v>Null</v>
      </c>
      <c r="PT162" t="str">
        <f t="shared" si="242"/>
        <v>Null</v>
      </c>
      <c r="PU162" t="str">
        <f t="shared" si="243"/>
        <v>Null</v>
      </c>
      <c r="PV162" t="str">
        <f t="shared" si="244"/>
        <v>Null</v>
      </c>
      <c r="PW162" t="str">
        <f t="shared" si="245"/>
        <v>No PI Tests</v>
      </c>
      <c r="PX162">
        <f t="shared" si="246"/>
        <v>0</v>
      </c>
      <c r="PY162">
        <f t="shared" si="247"/>
        <v>0</v>
      </c>
      <c r="PZ162" t="str">
        <f t="shared" si="248"/>
        <v>Null</v>
      </c>
      <c r="QA162" t="str">
        <f t="shared" si="249"/>
        <v>Null</v>
      </c>
      <c r="QB162" t="str">
        <f t="shared" si="250"/>
        <v>Null</v>
      </c>
      <c r="QC162" t="str">
        <f>IF($MS162="System 44 Record",IF(BQ162&lt;MEDIAN(Directions!$F$3,Directions!$F$6),"Mid-Year Exited Student","Full Year Participant")&amp;IF(BP162&lt;Directions!$F$3,", Started Prior Year",", Started This Year"),"Null")</f>
        <v>Null</v>
      </c>
      <c r="QD162" t="str">
        <f t="shared" si="251"/>
        <v>Null</v>
      </c>
      <c r="QE162">
        <f t="shared" si="252"/>
        <v>0</v>
      </c>
      <c r="QF162">
        <f t="shared" si="253"/>
        <v>0</v>
      </c>
      <c r="QG162">
        <f t="shared" si="254"/>
        <v>0</v>
      </c>
      <c r="QH162">
        <f t="shared" si="255"/>
        <v>0</v>
      </c>
      <c r="QI162">
        <f t="shared" si="256"/>
        <v>0</v>
      </c>
      <c r="QJ162" t="str">
        <f t="shared" si="257"/>
        <v>Used None</v>
      </c>
      <c r="QK162" t="str">
        <f t="shared" si="258"/>
        <v>Null</v>
      </c>
      <c r="QL162" t="str">
        <f t="shared" si="259"/>
        <v>Null</v>
      </c>
      <c r="QM162" t="str">
        <f>IF($MS162="READ 180 Record",IF(AQ162="","Null",VLOOKUP(JJ162,Lookups!$DX$3:$EB$2054,AN162+1,FALSE)),"Null")</f>
        <v>Null</v>
      </c>
      <c r="QN162" t="str">
        <f t="shared" si="260"/>
        <v>Null</v>
      </c>
    </row>
    <row r="163" spans="1:456" x14ac:dyDescent="0.25">
      <c r="A163" s="161" t="s">
        <v>1447</v>
      </c>
      <c r="B163" s="161" t="s">
        <v>1447</v>
      </c>
      <c r="C163" s="161" t="s">
        <v>1447</v>
      </c>
      <c r="D163" s="161" t="s">
        <v>1447</v>
      </c>
      <c r="E163" s="161">
        <v>3</v>
      </c>
      <c r="F163" s="161" t="s">
        <v>1447</v>
      </c>
      <c r="G163" s="161" t="s">
        <v>875</v>
      </c>
      <c r="H163" s="161" t="s">
        <v>919</v>
      </c>
      <c r="I163" s="161">
        <v>250</v>
      </c>
      <c r="J163" s="159">
        <v>42500</v>
      </c>
      <c r="K163" s="161">
        <v>0</v>
      </c>
      <c r="L163" s="161">
        <v>0</v>
      </c>
      <c r="M163" s="161">
        <v>0</v>
      </c>
      <c r="N163" s="161">
        <v>0</v>
      </c>
      <c r="O163" s="161">
        <v>0</v>
      </c>
      <c r="P163" s="161">
        <v>0</v>
      </c>
      <c r="Q163" s="161">
        <v>0</v>
      </c>
      <c r="R163" s="161">
        <v>0</v>
      </c>
      <c r="S163" s="161">
        <v>0</v>
      </c>
      <c r="T163" s="161">
        <v>0</v>
      </c>
      <c r="U163" s="161">
        <v>0</v>
      </c>
      <c r="V163" s="161">
        <v>0</v>
      </c>
      <c r="W163" s="161">
        <v>0</v>
      </c>
      <c r="X163" s="161">
        <v>0</v>
      </c>
      <c r="AB163" s="161" t="s">
        <v>242</v>
      </c>
      <c r="AC163" s="161" t="s">
        <v>242</v>
      </c>
      <c r="AD163" s="161" t="s">
        <v>242</v>
      </c>
      <c r="AE163" s="161" t="s">
        <v>242</v>
      </c>
      <c r="AF163" s="161" t="s">
        <v>241</v>
      </c>
      <c r="AG163" s="161" t="s">
        <v>241</v>
      </c>
      <c r="AH163" s="161" t="s">
        <v>242</v>
      </c>
      <c r="AI163" s="161">
        <v>20150801</v>
      </c>
      <c r="AJ163" s="161">
        <v>20160525</v>
      </c>
      <c r="AK163" s="161" t="s">
        <v>869</v>
      </c>
      <c r="AL163" t="s">
        <v>1078</v>
      </c>
      <c r="BN163" t="s">
        <v>1076</v>
      </c>
      <c r="BO163" t="s">
        <v>919</v>
      </c>
      <c r="BP163" s="159">
        <v>42264</v>
      </c>
      <c r="BQ163" s="159">
        <v>42478</v>
      </c>
      <c r="BR163" t="s">
        <v>877</v>
      </c>
      <c r="BS163">
        <v>250</v>
      </c>
      <c r="BT163" s="159">
        <v>42478</v>
      </c>
      <c r="BU163">
        <v>3</v>
      </c>
      <c r="BV163">
        <v>5</v>
      </c>
      <c r="BW163">
        <v>20</v>
      </c>
      <c r="BX163">
        <v>59</v>
      </c>
      <c r="BY163">
        <v>692</v>
      </c>
      <c r="BZ163">
        <v>715</v>
      </c>
      <c r="CA163">
        <v>0</v>
      </c>
      <c r="CB163">
        <v>13</v>
      </c>
      <c r="CC163">
        <v>35</v>
      </c>
      <c r="CD163">
        <v>86</v>
      </c>
      <c r="CE163">
        <v>92</v>
      </c>
      <c r="CF163">
        <v>97</v>
      </c>
      <c r="CG163">
        <v>92</v>
      </c>
      <c r="CH163">
        <v>84</v>
      </c>
      <c r="CI163">
        <v>2465</v>
      </c>
      <c r="CJ163">
        <v>2.3199999999999998</v>
      </c>
      <c r="CK163">
        <v>3</v>
      </c>
      <c r="CL163">
        <v>4</v>
      </c>
      <c r="ET163" s="161">
        <v>0</v>
      </c>
      <c r="EU163" s="161">
        <v>0</v>
      </c>
      <c r="EV163" s="161">
        <v>0</v>
      </c>
      <c r="EW163" s="161">
        <v>0</v>
      </c>
      <c r="EX163" s="161">
        <v>0</v>
      </c>
      <c r="EY163" s="161">
        <v>0</v>
      </c>
      <c r="EZ163" s="161">
        <v>0</v>
      </c>
      <c r="FA163" s="161">
        <v>0</v>
      </c>
      <c r="FB163" s="161">
        <v>0</v>
      </c>
      <c r="FC163" s="161">
        <v>0</v>
      </c>
      <c r="FD163" s="161">
        <v>0</v>
      </c>
      <c r="FE163" s="161">
        <v>0</v>
      </c>
      <c r="HN163" s="161" t="s">
        <v>919</v>
      </c>
      <c r="HO163" s="159">
        <v>42244</v>
      </c>
      <c r="HP163" s="159">
        <v>42501</v>
      </c>
      <c r="HQ163" s="161">
        <v>3</v>
      </c>
      <c r="HR163" s="159">
        <v>42244</v>
      </c>
      <c r="HS163" s="161" t="s">
        <v>872</v>
      </c>
      <c r="HT163" s="161" t="s">
        <v>878</v>
      </c>
      <c r="HU163" s="161">
        <v>30</v>
      </c>
      <c r="HV163" s="161">
        <v>3</v>
      </c>
      <c r="HW163" s="161">
        <v>0</v>
      </c>
      <c r="HX163" s="159">
        <v>42345</v>
      </c>
      <c r="HY163" s="161" t="s">
        <v>874</v>
      </c>
      <c r="HZ163" s="161" t="s">
        <v>878</v>
      </c>
      <c r="IA163" s="161">
        <v>33</v>
      </c>
      <c r="IB163" s="161">
        <v>4</v>
      </c>
      <c r="IC163" s="161">
        <v>0</v>
      </c>
      <c r="ID163" s="159">
        <v>42501</v>
      </c>
      <c r="IE163" s="161" t="s">
        <v>879</v>
      </c>
      <c r="IF163" s="161" t="s">
        <v>878</v>
      </c>
      <c r="IG163" s="161">
        <v>35</v>
      </c>
      <c r="IH163" s="161">
        <v>7</v>
      </c>
      <c r="II163" s="161">
        <v>0</v>
      </c>
      <c r="JB163" s="161" t="s">
        <v>919</v>
      </c>
      <c r="JC163" s="161">
        <v>5</v>
      </c>
      <c r="JD163" s="161">
        <v>3</v>
      </c>
      <c r="JE163" s="161">
        <v>3</v>
      </c>
      <c r="JF163" s="161">
        <v>1017</v>
      </c>
      <c r="JG163" s="159">
        <v>42500</v>
      </c>
      <c r="JH163" s="161">
        <v>250</v>
      </c>
      <c r="JI163" s="159">
        <v>42247</v>
      </c>
      <c r="JJ163" s="161">
        <v>82</v>
      </c>
      <c r="JK163" s="161">
        <v>13</v>
      </c>
      <c r="JL163" s="159">
        <v>42345</v>
      </c>
      <c r="JM163" s="161">
        <v>202</v>
      </c>
      <c r="JN163" s="161">
        <v>20</v>
      </c>
      <c r="JO163" s="159">
        <v>42500</v>
      </c>
      <c r="JP163" s="161">
        <v>250</v>
      </c>
      <c r="JQ163" s="161">
        <v>21</v>
      </c>
      <c r="MN163" t="str">
        <f t="shared" si="174"/>
        <v>NoNoNoYesYesNo</v>
      </c>
      <c r="MO163" t="str">
        <f>IF(AND(MN163="NoNoNoNoNoNo",JI163=""),"No Programs",VLOOKUP(MN163,Lookups!$DA$4:$DB$67,2,FALSE))</f>
        <v>System 44 Only</v>
      </c>
      <c r="MP163">
        <f t="shared" si="175"/>
        <v>0</v>
      </c>
      <c r="MQ163" t="str">
        <f t="shared" si="176"/>
        <v>System 44 User</v>
      </c>
      <c r="MR163" t="str">
        <f>Directions!$D$3</f>
        <v>Usage</v>
      </c>
      <c r="MS163" t="str">
        <f>VLOOKUP(MQ163,Lookups!$CU$71:$CV$80,2,FALSE)</f>
        <v>System 44 Record</v>
      </c>
      <c r="MT163">
        <f t="shared" si="177"/>
        <v>1</v>
      </c>
      <c r="MU163">
        <f t="shared" si="178"/>
        <v>1</v>
      </c>
      <c r="MV163">
        <f t="shared" si="179"/>
        <v>1</v>
      </c>
      <c r="MW163">
        <f t="shared" si="180"/>
        <v>1</v>
      </c>
      <c r="MX163">
        <f t="shared" si="181"/>
        <v>36.714285714285715</v>
      </c>
      <c r="MY163" t="str">
        <f t="shared" si="182"/>
        <v>Not Used</v>
      </c>
      <c r="MZ163">
        <f t="shared" si="183"/>
        <v>0</v>
      </c>
      <c r="NA163" t="str">
        <f t="shared" si="184"/>
        <v>Not Available</v>
      </c>
      <c r="NB163" t="str">
        <f t="shared" si="185"/>
        <v>Not Available</v>
      </c>
      <c r="NC163" t="str">
        <f t="shared" si="186"/>
        <v>4 Not Indicated</v>
      </c>
      <c r="ND163" t="str">
        <f t="shared" si="187"/>
        <v>4 Not Indicated</v>
      </c>
      <c r="NE163" t="str">
        <f t="shared" si="188"/>
        <v>4 Not Indicated</v>
      </c>
      <c r="NF163" t="str">
        <f t="shared" si="189"/>
        <v>4 Not Indicated</v>
      </c>
      <c r="NG163" t="str">
        <f t="shared" si="190"/>
        <v>4 Not Indicated</v>
      </c>
      <c r="NH163" s="159">
        <f t="shared" si="191"/>
        <v>42500</v>
      </c>
      <c r="NI163">
        <f t="shared" si="192"/>
        <v>250</v>
      </c>
      <c r="NJ163" s="159">
        <f t="shared" si="193"/>
        <v>42500</v>
      </c>
      <c r="NK163">
        <f t="shared" si="194"/>
        <v>250</v>
      </c>
      <c r="NL163">
        <f t="shared" si="195"/>
        <v>36.142857142857146</v>
      </c>
      <c r="NM163">
        <f t="shared" si="196"/>
        <v>1</v>
      </c>
      <c r="NN163">
        <f>IF(OR(E163="PK",E163="K",JJ163=""),"Null",INDEX(Lookups!$EZ$4:$FW$18,MATCH($JJ163,Lookups!$EY$4:$EY$18,1),MATCH($E163,Lookups!$EZ$3:$FW$3,0)))</f>
        <v>235</v>
      </c>
      <c r="NO163">
        <f>IF(OR(E163="PK",E163="K",JJ163=""),"Null",INDEX(Lookups!$EZ$4:$FW$18,MATCH($JJ163,Lookups!$EY$4:$EY$18,1),MATCH($E163,Lookups!$EZ$3:$FW$3,0) + 1))</f>
        <v>340</v>
      </c>
      <c r="NP163">
        <f t="shared" si="197"/>
        <v>470</v>
      </c>
      <c r="NQ163" t="str">
        <f t="shared" si="198"/>
        <v>PI is Recommended</v>
      </c>
      <c r="NR163" t="str">
        <f t="shared" si="199"/>
        <v>PI is Recommended</v>
      </c>
      <c r="NS163" t="str">
        <f t="shared" si="200"/>
        <v>BR to 199L</v>
      </c>
      <c r="NT163" t="str">
        <f t="shared" si="201"/>
        <v>200L to 399L</v>
      </c>
      <c r="NU163" t="str">
        <f t="shared" si="202"/>
        <v>200L to 399L</v>
      </c>
      <c r="NV163" s="183" t="str">
        <f t="array" ref="NV163">IF($NL163="No RI Tests","No RI Tests",VLOOKUP(IF(AND(E163="K",JJ163&lt;280),3,IF(AND(E163="K",JJ163&gt;=280),4,MAX(IF(E163=Lookups!$DF$6:$DF$99,IF(JJ163&gt;=Lookups!$DG$6:$DG$99,Lookups!$DH$6:$DH$99))))),Lookups!$DE$104:$DG$108,2,FALSE))</f>
        <v>1 Below Basic</v>
      </c>
      <c r="NW163" s="161" t="str">
        <f t="array" ref="NW163">IF($NL163="No RI Tests","No RI Tests",VLOOKUP(IF(AND(E163="K",JH163&lt;280),3,IF(AND(E163="K",JH163&gt;=280),4,MAX(IF(E163=Lookups!$DF$6:$DF$99,IF(NI163&gt;=Lookups!$DG$6:$DG$99,Lookups!$DH$6:$DH$99))))),Lookups!$DE$104:$DG$108,2,FALSE))</f>
        <v>1 Below Basic</v>
      </c>
      <c r="NX163" s="161" t="str">
        <f t="array" ref="NX163">IF($NL163="No RI Tests","No RI Tests",VLOOKUP(IF(AND(E163="K",NK163&lt;280),3,IF(AND(E163="K",NK163&gt;=280),4,MAX(IF(E163=Lookups!$DF$6:$DF$99,IF(NK163&gt;=Lookups!$DG$6:$DG$99,Lookups!$DH$6:$DH$99))))),Lookups!$DE$104:$DG$108,2,FALSE))</f>
        <v>1 Below Basic</v>
      </c>
      <c r="NY163">
        <f t="shared" si="203"/>
        <v>1</v>
      </c>
      <c r="NZ163">
        <f t="shared" si="204"/>
        <v>0</v>
      </c>
      <c r="OA163" t="str">
        <f t="shared" si="205"/>
        <v>Maintained Performance Level</v>
      </c>
      <c r="OB163" s="161" t="str">
        <f t="array" ref="OB163">IF($NL163="No RI Tests","No RI Tests",IF(E163="K","N/A",VLOOKUP(MAX(IF(E163=Lookups!$DF$6:$DF$99,IF(JJ163&gt;=Lookups!$DG$6:$DG$99,Lookups!$DI$6:$DI$99))),Lookups!$DE$104:$DG$108,3,FALSE)))</f>
        <v>1 Limited</v>
      </c>
      <c r="OC163" s="161" t="str">
        <f t="array" ref="OC163">IF($NL163="No RI Tests","No RI Tests",IF(E163="K","N/A",VLOOKUP(MAX(IF(E163=Lookups!$DF$6:$DF$99,IF(NI163&gt;=Lookups!$DG$6:$DG$99,Lookups!$DI$6:$DI$99))),Lookups!$DE$104:$DG$108,3,FALSE)))</f>
        <v>1 Limited</v>
      </c>
      <c r="OD163" s="161" t="str">
        <f t="array" ref="OD163">IF($NL163="No RI Tests","No RI Tests",IF(E163="K","N/A",VLOOKUP(MAX(IF(E163=Lookups!$DF$6:$DF$99,IF(NK163&gt;=Lookups!$DG$6:$DG$99,Lookups!$DI$6:$DI$99))),Lookups!$DE$104:$DG$108,3,FALSE)))</f>
        <v>1 Limited</v>
      </c>
      <c r="OE163">
        <f t="shared" si="206"/>
        <v>1</v>
      </c>
      <c r="OF163">
        <f t="shared" si="207"/>
        <v>0</v>
      </c>
      <c r="OG163" t="str">
        <f t="shared" si="208"/>
        <v>Maintained Performance Level</v>
      </c>
      <c r="OH163">
        <f t="shared" si="209"/>
        <v>168</v>
      </c>
      <c r="OI163">
        <f t="shared" si="210"/>
        <v>1</v>
      </c>
      <c r="OJ163">
        <f t="shared" si="211"/>
        <v>0</v>
      </c>
      <c r="OK163">
        <f t="shared" si="212"/>
        <v>0</v>
      </c>
      <c r="OL163">
        <f t="shared" si="213"/>
        <v>0.58434782608695657</v>
      </c>
      <c r="OM163" t="str">
        <f t="shared" si="214"/>
        <v>Fall Administration</v>
      </c>
      <c r="ON163" t="str">
        <f t="shared" si="215"/>
        <v>Fall Administration</v>
      </c>
      <c r="OO163" t="str">
        <f t="shared" si="216"/>
        <v>Fall Administration RI</v>
      </c>
      <c r="OP163" t="str">
        <f ca="1">IF(AND(HR163&lt;&gt;"",JJ163&lt;600),IF(HT163="Advancing","Tier 2","Tier 3"),IF(JI163="","Null",IF(OR(E163="K",E163&lt;3),"FRA Recommended",IF(JJ163&gt;=IF(E163&lt;6,400,600),IF(JJ163&lt;VLOOKUP(E163,Lookups!$AP$3:$AR$16,3,FALSE),"Tier 2","Core"),IF(JJ163&lt;400,IF(RAND()&lt;0.81,"Tier 3","Tier 2"),IF(RAND()&lt;0.51,"Tier 3","Tier 2"))))))</f>
        <v>Tier 3</v>
      </c>
      <c r="OQ163" t="str">
        <f t="shared" si="217"/>
        <v>Average Reading Invt. at Least 15 Minutes Long</v>
      </c>
      <c r="OR163">
        <f t="shared" si="218"/>
        <v>0</v>
      </c>
      <c r="OS163" t="str">
        <f t="shared" si="219"/>
        <v>Null</v>
      </c>
      <c r="OT163">
        <f t="shared" si="220"/>
        <v>168</v>
      </c>
      <c r="OU163" s="159">
        <f t="shared" si="221"/>
        <v>42501</v>
      </c>
      <c r="OV163" t="str">
        <f t="shared" si="222"/>
        <v>Form 3</v>
      </c>
      <c r="OW163" t="str">
        <f t="shared" si="223"/>
        <v>Beginning</v>
      </c>
      <c r="OX163">
        <f t="shared" si="224"/>
        <v>35</v>
      </c>
      <c r="OY163">
        <f t="shared" si="225"/>
        <v>7</v>
      </c>
      <c r="OZ163">
        <f t="shared" si="226"/>
        <v>0</v>
      </c>
      <c r="PA163" s="159">
        <f t="shared" si="227"/>
        <v>42501</v>
      </c>
      <c r="PB163" t="str">
        <f t="shared" si="228"/>
        <v>Form 3</v>
      </c>
      <c r="PC163" t="str">
        <f t="shared" si="229"/>
        <v>Beginning</v>
      </c>
      <c r="PD163">
        <f t="shared" si="230"/>
        <v>35</v>
      </c>
      <c r="PE163">
        <f t="shared" si="231"/>
        <v>7</v>
      </c>
      <c r="PF163">
        <f t="shared" si="232"/>
        <v>0</v>
      </c>
      <c r="PG163">
        <f t="shared" si="233"/>
        <v>36.714285714285715</v>
      </c>
      <c r="PH163">
        <f t="shared" si="234"/>
        <v>1</v>
      </c>
      <c r="PI163">
        <f t="shared" si="235"/>
        <v>1</v>
      </c>
      <c r="PJ163">
        <f t="shared" si="236"/>
        <v>30</v>
      </c>
      <c r="PK163">
        <f>IF(HR163="","Null",IF(E163&lt;3,"Null",IF(HU163=0,0,IF(HS163="Form 1",VLOOKUP(HU163,Lookups!$BE$3:$BP$63,E163,FALSE),IF(HS163="Form 2",VLOOKUP(HU163,Lookups!$BE$67:$BP$127,E163,FALSE),VLOOKUP(HU163,Lookups!$BE$130:$BP$190,E163,FALSE))))))</f>
        <v>10</v>
      </c>
      <c r="PL163">
        <f t="shared" si="237"/>
        <v>35</v>
      </c>
      <c r="PM163">
        <f>IF($PH163=0,"Null",IF(E163&lt;3,"Null",IF(OX163=0,0,IF(OV163="Form 1",VLOOKUP(OX163,Lookups!$BE$3:$BP$63,E163,FALSE),IF(OV163="Form 2",VLOOKUP(OX163,Lookups!$BE$67:$BP$127,E163,FALSE),VLOOKUP(OX163,Lookups!$BE$130:$BP$190,E163,FALSE))))))</f>
        <v>14</v>
      </c>
      <c r="PN163">
        <f t="shared" si="238"/>
        <v>5</v>
      </c>
      <c r="PO163">
        <f t="shared" si="239"/>
        <v>1</v>
      </c>
      <c r="PP163">
        <f t="shared" si="240"/>
        <v>3</v>
      </c>
      <c r="PQ163">
        <f>IF(HR163="","Null",IF(E163&lt;3,"Null",IF(HV163=0,0,IF(HS163="Form 1",VLOOKUP(HV163,Lookups!$BR$3:$CC$63,E163,FALSE),IF(HS163="Form 2",VLOOKUP(HV163,Lookups!$BR$67:$CC$127,E163,FALSE),VLOOKUP(HV163,Lookups!$BR$130:$CC$190,E163,FALSE))))))</f>
        <v>10</v>
      </c>
      <c r="PR163">
        <f t="shared" si="241"/>
        <v>7</v>
      </c>
      <c r="PS163">
        <f>IF(HR163="","Null",IF(E163&lt;3,"Null",IF(OY163=0,0,IF(OW163="Form 1",VLOOKUP(OY163,Lookups!$BR$3:$CC$63,E163,FALSE),IF(OW163="Form 2",VLOOKUP(OY163,Lookups!$BR$67:$CC$127,E163,FALSE),VLOOKUP(OY163,Lookups!$BR$130:$CC$190,E163,FALSE))))))</f>
        <v>25</v>
      </c>
      <c r="PT163">
        <f t="shared" si="242"/>
        <v>4</v>
      </c>
      <c r="PU163">
        <f t="shared" si="243"/>
        <v>1</v>
      </c>
      <c r="PV163">
        <f t="shared" si="244"/>
        <v>0</v>
      </c>
      <c r="PW163" t="str">
        <f t="shared" si="245"/>
        <v>Fall to Spring PI Administration</v>
      </c>
      <c r="PX163">
        <f t="shared" si="246"/>
        <v>0</v>
      </c>
      <c r="PY163">
        <f t="shared" si="247"/>
        <v>1</v>
      </c>
      <c r="PZ163" t="str">
        <f t="shared" si="248"/>
        <v>40 to 59 Sessions</v>
      </c>
      <c r="QA163" t="str">
        <f t="shared" si="249"/>
        <v>Series 1</v>
      </c>
      <c r="QB163" t="str">
        <f t="shared" si="250"/>
        <v>In Series 1 to 4</v>
      </c>
      <c r="QC163" t="str">
        <f>IF($MS163="System 44 Record",IF(BQ163&lt;MEDIAN(Directions!$F$3,Directions!$F$6),"Mid-Year Exited Student","Full Year Participant")&amp;IF(BP163&lt;Directions!$F$3,", Started Prior Year",", Started This Year"),"Null")</f>
        <v>Full Year Participant, Started This Year</v>
      </c>
      <c r="QD163">
        <f t="shared" si="251"/>
        <v>0</v>
      </c>
      <c r="QE163">
        <f t="shared" si="252"/>
        <v>0</v>
      </c>
      <c r="QF163">
        <f t="shared" si="253"/>
        <v>1</v>
      </c>
      <c r="QG163">
        <f t="shared" si="254"/>
        <v>0</v>
      </c>
      <c r="QH163">
        <f t="shared" si="255"/>
        <v>0</v>
      </c>
      <c r="QI163">
        <f t="shared" si="256"/>
        <v>0</v>
      </c>
      <c r="QJ163" t="str">
        <f t="shared" si="257"/>
        <v>RC! Only</v>
      </c>
      <c r="QK163" t="str">
        <f t="shared" si="258"/>
        <v>Null</v>
      </c>
      <c r="QL163" t="str">
        <f t="shared" si="259"/>
        <v>Null</v>
      </c>
      <c r="QM163" t="str">
        <f>IF($MS163="READ 180 Record",IF(AQ163="","Null",VLOOKUP(JJ163,Lookups!$DX$3:$EB$2054,AN163+1,FALSE)),"Null")</f>
        <v>Null</v>
      </c>
      <c r="QN163" t="str">
        <f t="shared" si="260"/>
        <v>Null</v>
      </c>
    </row>
    <row r="164" spans="1:456" x14ac:dyDescent="0.25">
      <c r="A164" s="161" t="s">
        <v>1447</v>
      </c>
      <c r="B164" s="161" t="s">
        <v>1447</v>
      </c>
      <c r="C164" s="161" t="s">
        <v>1447</v>
      </c>
      <c r="D164" s="161" t="s">
        <v>1447</v>
      </c>
      <c r="E164" s="161">
        <v>4</v>
      </c>
      <c r="F164" s="161" t="s">
        <v>1447</v>
      </c>
      <c r="G164" s="161" t="s">
        <v>885</v>
      </c>
      <c r="H164" s="161" t="s">
        <v>912</v>
      </c>
      <c r="I164" s="161">
        <v>275</v>
      </c>
      <c r="J164" s="159">
        <v>42499</v>
      </c>
      <c r="K164" s="161">
        <v>0</v>
      </c>
      <c r="L164" s="161">
        <v>0</v>
      </c>
      <c r="M164" s="161">
        <v>0</v>
      </c>
      <c r="N164" s="161">
        <v>0</v>
      </c>
      <c r="O164" s="161">
        <v>0</v>
      </c>
      <c r="P164" s="161">
        <v>0</v>
      </c>
      <c r="Q164" s="161">
        <v>0</v>
      </c>
      <c r="R164" s="161">
        <v>0</v>
      </c>
      <c r="S164" s="161">
        <v>0</v>
      </c>
      <c r="T164" s="161">
        <v>0</v>
      </c>
      <c r="U164" s="161">
        <v>0</v>
      </c>
      <c r="V164" s="161">
        <v>0</v>
      </c>
      <c r="W164" s="161">
        <v>0</v>
      </c>
      <c r="X164" s="161">
        <v>0</v>
      </c>
      <c r="AB164" s="161" t="s">
        <v>242</v>
      </c>
      <c r="AC164" s="161" t="s">
        <v>242</v>
      </c>
      <c r="AD164" s="161" t="s">
        <v>242</v>
      </c>
      <c r="AE164" s="161" t="s">
        <v>242</v>
      </c>
      <c r="AF164" s="161" t="s">
        <v>241</v>
      </c>
      <c r="AG164" s="161" t="s">
        <v>241</v>
      </c>
      <c r="AH164" s="161" t="s">
        <v>242</v>
      </c>
      <c r="AI164" s="161">
        <v>20150801</v>
      </c>
      <c r="AJ164" s="161">
        <v>20160525</v>
      </c>
      <c r="AK164" s="161" t="s">
        <v>869</v>
      </c>
      <c r="AL164" t="s">
        <v>1078</v>
      </c>
      <c r="BN164" t="s">
        <v>1076</v>
      </c>
      <c r="BO164" t="s">
        <v>912</v>
      </c>
      <c r="BP164" s="159">
        <v>42256</v>
      </c>
      <c r="BQ164" s="159">
        <v>42506</v>
      </c>
      <c r="BR164" t="s">
        <v>871</v>
      </c>
      <c r="BS164">
        <v>275</v>
      </c>
      <c r="BT164" s="159">
        <v>42506</v>
      </c>
      <c r="BU164">
        <v>7</v>
      </c>
      <c r="BV164">
        <v>5</v>
      </c>
      <c r="BW164">
        <v>46</v>
      </c>
      <c r="BX164">
        <v>55</v>
      </c>
      <c r="BY164">
        <v>997</v>
      </c>
      <c r="BZ164">
        <v>1044</v>
      </c>
      <c r="CA164">
        <v>24</v>
      </c>
      <c r="CB164">
        <v>17</v>
      </c>
      <c r="CC164">
        <v>45</v>
      </c>
      <c r="CD164">
        <v>89</v>
      </c>
      <c r="CE164">
        <v>93</v>
      </c>
      <c r="CF164">
        <v>90</v>
      </c>
      <c r="CG164">
        <v>97</v>
      </c>
      <c r="CH164">
        <v>87</v>
      </c>
      <c r="CI164">
        <v>12643</v>
      </c>
      <c r="CJ164">
        <v>1.9642999999999999</v>
      </c>
      <c r="CK164">
        <v>7</v>
      </c>
      <c r="CL164">
        <v>4</v>
      </c>
      <c r="ET164" s="161">
        <v>0</v>
      </c>
      <c r="EU164" s="161">
        <v>0</v>
      </c>
      <c r="EV164" s="161">
        <v>0</v>
      </c>
      <c r="EW164" s="161">
        <v>0</v>
      </c>
      <c r="EX164" s="161">
        <v>0</v>
      </c>
      <c r="EY164" s="161">
        <v>0</v>
      </c>
      <c r="EZ164" s="161">
        <v>0</v>
      </c>
      <c r="FA164" s="161">
        <v>0</v>
      </c>
      <c r="FB164" s="161">
        <v>0</v>
      </c>
      <c r="FC164" s="161">
        <v>0</v>
      </c>
      <c r="FD164" s="161">
        <v>0</v>
      </c>
      <c r="FE164" s="161">
        <v>0</v>
      </c>
      <c r="HN164" s="161" t="s">
        <v>912</v>
      </c>
      <c r="HO164" s="159">
        <v>42243</v>
      </c>
      <c r="HP164" s="159">
        <v>42496</v>
      </c>
      <c r="HQ164" s="161">
        <v>3</v>
      </c>
      <c r="HR164" s="159">
        <v>42243</v>
      </c>
      <c r="HS164" s="161" t="s">
        <v>872</v>
      </c>
      <c r="HT164" s="161" t="s">
        <v>873</v>
      </c>
      <c r="HU164" s="161">
        <v>36</v>
      </c>
      <c r="HV164" s="161">
        <v>13</v>
      </c>
      <c r="HW164" s="161">
        <v>0</v>
      </c>
      <c r="HX164" s="159">
        <v>42346</v>
      </c>
      <c r="HY164" s="161" t="s">
        <v>874</v>
      </c>
      <c r="HZ164" s="161" t="s">
        <v>873</v>
      </c>
      <c r="IA164" s="161">
        <v>49</v>
      </c>
      <c r="IB164" s="161">
        <v>14</v>
      </c>
      <c r="IC164" s="161">
        <v>0</v>
      </c>
      <c r="ID164" s="159">
        <v>42496</v>
      </c>
      <c r="IE164" s="161" t="s">
        <v>879</v>
      </c>
      <c r="IF164" s="161" t="s">
        <v>873</v>
      </c>
      <c r="IG164" s="161">
        <v>35</v>
      </c>
      <c r="IH164" s="161">
        <v>13</v>
      </c>
      <c r="II164" s="161">
        <v>0</v>
      </c>
      <c r="JB164" s="161" t="s">
        <v>912</v>
      </c>
      <c r="JC164" s="161">
        <v>20</v>
      </c>
      <c r="JD164" s="161">
        <v>20</v>
      </c>
      <c r="JE164" s="161">
        <v>23</v>
      </c>
      <c r="JF164" s="161">
        <v>8899</v>
      </c>
      <c r="JG164" s="159">
        <v>42499</v>
      </c>
      <c r="JH164" s="161">
        <v>275</v>
      </c>
      <c r="JI164" s="159">
        <v>42241</v>
      </c>
      <c r="JJ164" s="161">
        <v>281</v>
      </c>
      <c r="JK164" s="161">
        <v>9</v>
      </c>
      <c r="JL164" s="159">
        <v>42347</v>
      </c>
      <c r="JM164" s="161">
        <v>304</v>
      </c>
      <c r="JN164" s="161">
        <v>8</v>
      </c>
      <c r="JO164" s="159">
        <v>42499</v>
      </c>
      <c r="JP164" s="161">
        <v>275</v>
      </c>
      <c r="JQ164" s="161">
        <v>5</v>
      </c>
      <c r="MN164" t="str">
        <f t="shared" si="174"/>
        <v>NoNoNoYesYesNo</v>
      </c>
      <c r="MO164" t="str">
        <f>IF(AND(MN164="NoNoNoNoNoNo",JI164=""),"No Programs",VLOOKUP(MN164,Lookups!$DA$4:$DB$67,2,FALSE))</f>
        <v>System 44 Only</v>
      </c>
      <c r="MP164">
        <f t="shared" si="175"/>
        <v>0</v>
      </c>
      <c r="MQ164" t="str">
        <f t="shared" si="176"/>
        <v>System 44 User</v>
      </c>
      <c r="MR164" t="str">
        <f>Directions!$D$3</f>
        <v>Usage</v>
      </c>
      <c r="MS164" t="str">
        <f>VLOOKUP(MQ164,Lookups!$CU$71:$CV$80,2,FALSE)</f>
        <v>System 44 Record</v>
      </c>
      <c r="MT164">
        <f t="shared" si="177"/>
        <v>1</v>
      </c>
      <c r="MU164">
        <f t="shared" si="178"/>
        <v>1</v>
      </c>
      <c r="MV164">
        <f t="shared" si="179"/>
        <v>1</v>
      </c>
      <c r="MW164">
        <f t="shared" si="180"/>
        <v>1</v>
      </c>
      <c r="MX164">
        <f t="shared" si="181"/>
        <v>36.142857142857146</v>
      </c>
      <c r="MY164" t="str">
        <f t="shared" si="182"/>
        <v>Not Used</v>
      </c>
      <c r="MZ164">
        <f t="shared" si="183"/>
        <v>0</v>
      </c>
      <c r="NA164" t="str">
        <f t="shared" si="184"/>
        <v>Not Available</v>
      </c>
      <c r="NB164" t="str">
        <f t="shared" si="185"/>
        <v>Not Available</v>
      </c>
      <c r="NC164" t="str">
        <f t="shared" si="186"/>
        <v>4 Not Indicated</v>
      </c>
      <c r="ND164" t="str">
        <f t="shared" si="187"/>
        <v>4 Not Indicated</v>
      </c>
      <c r="NE164" t="str">
        <f t="shared" si="188"/>
        <v>4 Not Indicated</v>
      </c>
      <c r="NF164" t="str">
        <f t="shared" si="189"/>
        <v>4 Not Indicated</v>
      </c>
      <c r="NG164" t="str">
        <f t="shared" si="190"/>
        <v>4 Not Indicated</v>
      </c>
      <c r="NH164" s="159">
        <f t="shared" si="191"/>
        <v>42499</v>
      </c>
      <c r="NI164">
        <f t="shared" si="192"/>
        <v>275</v>
      </c>
      <c r="NJ164" s="159">
        <f t="shared" si="193"/>
        <v>42347</v>
      </c>
      <c r="NK164">
        <f t="shared" si="194"/>
        <v>304</v>
      </c>
      <c r="NL164">
        <f t="shared" si="195"/>
        <v>36.857142857142854</v>
      </c>
      <c r="NM164">
        <f t="shared" si="196"/>
        <v>1</v>
      </c>
      <c r="NN164">
        <f>IF(OR(E164="PK",E164="K",JJ164=""),"Null",INDEX(Lookups!$EZ$4:$FW$18,MATCH($JJ164,Lookups!$EY$4:$EY$18,1),MATCH($E164,Lookups!$EZ$3:$FW$3,0)))</f>
        <v>200</v>
      </c>
      <c r="NO164">
        <f>IF(OR(E164="PK",E164="K",JJ164=""),"Null",INDEX(Lookups!$EZ$4:$FW$18,MATCH($JJ164,Lookups!$EY$4:$EY$18,1),MATCH($E164,Lookups!$EZ$3:$FW$3,0) + 1))</f>
        <v>260</v>
      </c>
      <c r="NP164">
        <f t="shared" si="197"/>
        <v>400</v>
      </c>
      <c r="NQ164" t="str">
        <f t="shared" si="198"/>
        <v>PI is Recommended</v>
      </c>
      <c r="NR164" t="str">
        <f t="shared" si="199"/>
        <v>PI is Recommended</v>
      </c>
      <c r="NS164" t="str">
        <f t="shared" si="200"/>
        <v>200L to 399L</v>
      </c>
      <c r="NT164" t="str">
        <f t="shared" si="201"/>
        <v>200L to 399L</v>
      </c>
      <c r="NU164" t="str">
        <f t="shared" si="202"/>
        <v>200L to 399L</v>
      </c>
      <c r="NV164" s="183" t="str">
        <f t="array" ref="NV164">IF($NL164="No RI Tests","No RI Tests",VLOOKUP(IF(AND(E164="K",JJ164&lt;280),3,IF(AND(E164="K",JJ164&gt;=280),4,MAX(IF(E164=Lookups!$DF$6:$DF$99,IF(JJ164&gt;=Lookups!$DG$6:$DG$99,Lookups!$DH$6:$DH$99))))),Lookups!$DE$104:$DG$108,2,FALSE))</f>
        <v>1 Below Basic</v>
      </c>
      <c r="NW164" s="161" t="str">
        <f t="array" ref="NW164">IF($NL164="No RI Tests","No RI Tests",VLOOKUP(IF(AND(E164="K",JH164&lt;280),3,IF(AND(E164="K",JH164&gt;=280),4,MAX(IF(E164=Lookups!$DF$6:$DF$99,IF(NI164&gt;=Lookups!$DG$6:$DG$99,Lookups!$DH$6:$DH$99))))),Lookups!$DE$104:$DG$108,2,FALSE))</f>
        <v>1 Below Basic</v>
      </c>
      <c r="NX164" s="161" t="str">
        <f t="array" ref="NX164">IF($NL164="No RI Tests","No RI Tests",VLOOKUP(IF(AND(E164="K",NK164&lt;280),3,IF(AND(E164="K",NK164&gt;=280),4,MAX(IF(E164=Lookups!$DF$6:$DF$99,IF(NK164&gt;=Lookups!$DG$6:$DG$99,Lookups!$DH$6:$DH$99))))),Lookups!$DE$104:$DG$108,2,FALSE))</f>
        <v>1 Below Basic</v>
      </c>
      <c r="NY164">
        <f t="shared" si="203"/>
        <v>1</v>
      </c>
      <c r="NZ164">
        <f t="shared" si="204"/>
        <v>0</v>
      </c>
      <c r="OA164" t="str">
        <f t="shared" si="205"/>
        <v>Maintained Performance Level</v>
      </c>
      <c r="OB164" s="161" t="str">
        <f t="array" ref="OB164">IF($NL164="No RI Tests","No RI Tests",IF(E164="K","N/A",VLOOKUP(MAX(IF(E164=Lookups!$DF$6:$DF$99,IF(JJ164&gt;=Lookups!$DG$6:$DG$99,Lookups!$DI$6:$DI$99))),Lookups!$DE$104:$DG$108,3,FALSE)))</f>
        <v>1 Limited</v>
      </c>
      <c r="OC164" s="161" t="str">
        <f t="array" ref="OC164">IF($NL164="No RI Tests","No RI Tests",IF(E164="K","N/A",VLOOKUP(MAX(IF(E164=Lookups!$DF$6:$DF$99,IF(NI164&gt;=Lookups!$DG$6:$DG$99,Lookups!$DI$6:$DI$99))),Lookups!$DE$104:$DG$108,3,FALSE)))</f>
        <v>1 Limited</v>
      </c>
      <c r="OD164" s="161" t="str">
        <f t="array" ref="OD164">IF($NL164="No RI Tests","No RI Tests",IF(E164="K","N/A",VLOOKUP(MAX(IF(E164=Lookups!$DF$6:$DF$99,IF(NK164&gt;=Lookups!$DG$6:$DG$99,Lookups!$DI$6:$DI$99))),Lookups!$DE$104:$DG$108,3,FALSE)))</f>
        <v>1 Limited</v>
      </c>
      <c r="OE164">
        <f t="shared" si="206"/>
        <v>1</v>
      </c>
      <c r="OF164">
        <f t="shared" si="207"/>
        <v>0</v>
      </c>
      <c r="OG164" t="str">
        <f t="shared" si="208"/>
        <v>Maintained Performance Level</v>
      </c>
      <c r="OH164">
        <f t="shared" si="209"/>
        <v>-6</v>
      </c>
      <c r="OI164">
        <f t="shared" si="210"/>
        <v>0</v>
      </c>
      <c r="OJ164">
        <f t="shared" si="211"/>
        <v>0</v>
      </c>
      <c r="OK164">
        <f t="shared" si="212"/>
        <v>0</v>
      </c>
      <c r="OL164">
        <f t="shared" si="213"/>
        <v>-2.6086956521739129E-2</v>
      </c>
      <c r="OM164" t="str">
        <f t="shared" si="214"/>
        <v>Fall Administration</v>
      </c>
      <c r="ON164" t="str">
        <f t="shared" si="215"/>
        <v>Fall Administration</v>
      </c>
      <c r="OO164" t="str">
        <f t="shared" si="216"/>
        <v>Fall Administration RI</v>
      </c>
      <c r="OP164" t="str">
        <f ca="1">IF(AND(HR164&lt;&gt;"",JJ164&lt;600),IF(HT164="Advancing","Tier 2","Tier 3"),IF(JI164="","Null",IF(OR(E164="K",E164&lt;3),"FRA Recommended",IF(JJ164&gt;=IF(E164&lt;6,400,600),IF(JJ164&lt;VLOOKUP(E164,Lookups!$AP$3:$AR$16,3,FALSE),"Tier 2","Core"),IF(JJ164&lt;400,IF(RAND()&lt;0.81,"Tier 3","Tier 2"),IF(RAND()&lt;0.51,"Tier 3","Tier 2"))))))</f>
        <v>Tier 3</v>
      </c>
      <c r="OQ164" t="str">
        <f t="shared" si="217"/>
        <v>Average Reading Invt. Under 15 Minutes Long</v>
      </c>
      <c r="OR164">
        <f t="shared" si="218"/>
        <v>0</v>
      </c>
      <c r="OS164" t="str">
        <f t="shared" si="219"/>
        <v>Null</v>
      </c>
      <c r="OT164">
        <f t="shared" si="220"/>
        <v>29</v>
      </c>
      <c r="OU164" s="159">
        <f t="shared" si="221"/>
        <v>42496</v>
      </c>
      <c r="OV164" t="str">
        <f t="shared" si="222"/>
        <v>Form 3</v>
      </c>
      <c r="OW164" t="str">
        <f t="shared" si="223"/>
        <v>Developing</v>
      </c>
      <c r="OX164">
        <f t="shared" si="224"/>
        <v>35</v>
      </c>
      <c r="OY164">
        <f t="shared" si="225"/>
        <v>13</v>
      </c>
      <c r="OZ164">
        <f t="shared" si="226"/>
        <v>0</v>
      </c>
      <c r="PA164" s="159">
        <f t="shared" si="227"/>
        <v>42346</v>
      </c>
      <c r="PB164" t="str">
        <f t="shared" si="228"/>
        <v>Form 2</v>
      </c>
      <c r="PC164" t="str">
        <f t="shared" si="229"/>
        <v>Developing</v>
      </c>
      <c r="PD164">
        <f t="shared" si="230"/>
        <v>49</v>
      </c>
      <c r="PE164">
        <f t="shared" si="231"/>
        <v>14</v>
      </c>
      <c r="PF164">
        <f t="shared" si="232"/>
        <v>0</v>
      </c>
      <c r="PG164">
        <f t="shared" si="233"/>
        <v>36.142857142857146</v>
      </c>
      <c r="PH164">
        <f t="shared" si="234"/>
        <v>1</v>
      </c>
      <c r="PI164">
        <f t="shared" si="235"/>
        <v>1</v>
      </c>
      <c r="PJ164">
        <f t="shared" si="236"/>
        <v>36</v>
      </c>
      <c r="PK164">
        <f>IF(HR164="","Null",IF(E164&lt;3,"Null",IF(HU164=0,0,IF(HS164="Form 1",VLOOKUP(HU164,Lookups!$BE$3:$BP$63,E164,FALSE),IF(HS164="Form 2",VLOOKUP(HU164,Lookups!$BE$67:$BP$127,E164,FALSE),VLOOKUP(HU164,Lookups!$BE$130:$BP$190,E164,FALSE))))))</f>
        <v>9</v>
      </c>
      <c r="PL164">
        <f t="shared" si="237"/>
        <v>35</v>
      </c>
      <c r="PM164">
        <f>IF($PH164=0,"Null",IF(E164&lt;3,"Null",IF(OX164=0,0,IF(OV164="Form 1",VLOOKUP(OX164,Lookups!$BE$3:$BP$63,E164,FALSE),IF(OV164="Form 2",VLOOKUP(OX164,Lookups!$BE$67:$BP$127,E164,FALSE),VLOOKUP(OX164,Lookups!$BE$130:$BP$190,E164,FALSE))))))</f>
        <v>4</v>
      </c>
      <c r="PN164">
        <f t="shared" si="238"/>
        <v>-1</v>
      </c>
      <c r="PO164">
        <f t="shared" si="239"/>
        <v>0</v>
      </c>
      <c r="PP164">
        <f t="shared" si="240"/>
        <v>13</v>
      </c>
      <c r="PQ164">
        <f>IF(HR164="","Null",IF(E164&lt;3,"Null",IF(HV164=0,0,IF(HS164="Form 1",VLOOKUP(HV164,Lookups!$BR$3:$CC$63,E164,FALSE),IF(HS164="Form 2",VLOOKUP(HV164,Lookups!$BR$67:$CC$127,E164,FALSE),VLOOKUP(HV164,Lookups!$BR$130:$CC$190,E164,FALSE))))))</f>
        <v>35</v>
      </c>
      <c r="PR164">
        <f t="shared" si="241"/>
        <v>13</v>
      </c>
      <c r="PS164">
        <f>IF(HR164="","Null",IF(E164&lt;3,"Null",IF(OY164=0,0,IF(OW164="Form 1",VLOOKUP(OY164,Lookups!$BR$3:$CC$63,E164,FALSE),IF(OW164="Form 2",VLOOKUP(OY164,Lookups!$BR$67:$CC$127,E164,FALSE),VLOOKUP(OY164,Lookups!$BR$130:$CC$190,E164,FALSE))))))</f>
        <v>29</v>
      </c>
      <c r="PT164">
        <f t="shared" si="242"/>
        <v>0</v>
      </c>
      <c r="PU164">
        <f t="shared" si="243"/>
        <v>0</v>
      </c>
      <c r="PV164">
        <f t="shared" si="244"/>
        <v>0</v>
      </c>
      <c r="PW164" t="str">
        <f t="shared" si="245"/>
        <v>Fall to Spring PI Administration</v>
      </c>
      <c r="PX164">
        <f t="shared" si="246"/>
        <v>0</v>
      </c>
      <c r="PY164">
        <f t="shared" si="247"/>
        <v>1</v>
      </c>
      <c r="PZ164" t="str">
        <f t="shared" si="248"/>
        <v>40 to 59 Sessions</v>
      </c>
      <c r="QA164" t="str">
        <f t="shared" si="249"/>
        <v>Series 4</v>
      </c>
      <c r="QB164" t="str">
        <f t="shared" si="250"/>
        <v>In Series 5 to 8</v>
      </c>
      <c r="QC164" t="str">
        <f>IF($MS164="System 44 Record",IF(BQ164&lt;MEDIAN(Directions!$F$3,Directions!$F$6),"Mid-Year Exited Student","Full Year Participant")&amp;IF(BP164&lt;Directions!$F$3,", Started Prior Year",", Started This Year"),"Null")</f>
        <v>Full Year Participant, Started This Year</v>
      </c>
      <c r="QD164">
        <f t="shared" si="251"/>
        <v>0</v>
      </c>
      <c r="QE164">
        <f t="shared" si="252"/>
        <v>0</v>
      </c>
      <c r="QF164">
        <f t="shared" si="253"/>
        <v>1</v>
      </c>
      <c r="QG164">
        <f t="shared" si="254"/>
        <v>0</v>
      </c>
      <c r="QH164">
        <f t="shared" si="255"/>
        <v>0</v>
      </c>
      <c r="QI164">
        <f t="shared" si="256"/>
        <v>0</v>
      </c>
      <c r="QJ164" t="str">
        <f t="shared" si="257"/>
        <v>RC! Only</v>
      </c>
      <c r="QK164" t="str">
        <f t="shared" si="258"/>
        <v>Null</v>
      </c>
      <c r="QL164" t="str">
        <f t="shared" si="259"/>
        <v>Null</v>
      </c>
      <c r="QM164" t="str">
        <f>IF($MS164="READ 180 Record",IF(AQ164="","Null",VLOOKUP(JJ164,Lookups!$DX$3:$EB$2054,AN164+1,FALSE)),"Null")</f>
        <v>Null</v>
      </c>
      <c r="QN164" t="str">
        <f t="shared" si="260"/>
        <v>Null</v>
      </c>
    </row>
    <row r="165" spans="1:456" x14ac:dyDescent="0.25">
      <c r="A165" s="161" t="s">
        <v>1447</v>
      </c>
      <c r="B165" s="161" t="s">
        <v>1447</v>
      </c>
      <c r="C165" s="161" t="s">
        <v>1447</v>
      </c>
      <c r="D165" s="161" t="s">
        <v>1447</v>
      </c>
      <c r="E165" s="161">
        <v>7</v>
      </c>
      <c r="F165" s="161" t="s">
        <v>1447</v>
      </c>
      <c r="G165" s="161" t="s">
        <v>890</v>
      </c>
      <c r="H165" s="161" t="s">
        <v>895</v>
      </c>
      <c r="I165" s="161">
        <v>0</v>
      </c>
      <c r="J165" s="159">
        <v>42348</v>
      </c>
      <c r="K165" s="161">
        <v>0</v>
      </c>
      <c r="L165" s="161">
        <v>0</v>
      </c>
      <c r="M165" s="161">
        <v>0</v>
      </c>
      <c r="N165" s="161">
        <v>0</v>
      </c>
      <c r="O165" s="161">
        <v>0</v>
      </c>
      <c r="P165" s="161">
        <v>0</v>
      </c>
      <c r="Q165" s="161">
        <v>0</v>
      </c>
      <c r="R165" s="161">
        <v>0</v>
      </c>
      <c r="S165" s="161">
        <v>0</v>
      </c>
      <c r="T165" s="161">
        <v>0</v>
      </c>
      <c r="U165" s="161">
        <v>0</v>
      </c>
      <c r="V165" s="161">
        <v>0</v>
      </c>
      <c r="W165" s="161">
        <v>0</v>
      </c>
      <c r="X165" s="161">
        <v>0</v>
      </c>
      <c r="AB165" s="161" t="s">
        <v>242</v>
      </c>
      <c r="AC165" s="161" t="s">
        <v>242</v>
      </c>
      <c r="AD165" s="161" t="s">
        <v>242</v>
      </c>
      <c r="AE165" s="161" t="s">
        <v>242</v>
      </c>
      <c r="AF165" s="161" t="s">
        <v>242</v>
      </c>
      <c r="AG165" s="161" t="s">
        <v>242</v>
      </c>
      <c r="AH165" s="161" t="s">
        <v>242</v>
      </c>
      <c r="AI165" s="161">
        <v>20150801</v>
      </c>
      <c r="AJ165" s="161">
        <v>20160525</v>
      </c>
      <c r="AK165" s="161" t="s">
        <v>869</v>
      </c>
      <c r="AL165" t="s">
        <v>1078</v>
      </c>
      <c r="BN165" t="s">
        <v>1076</v>
      </c>
      <c r="BO165" t="s">
        <v>895</v>
      </c>
      <c r="BP165" s="159">
        <v>42291</v>
      </c>
      <c r="BQ165" s="159">
        <v>42355</v>
      </c>
      <c r="BR165" t="s">
        <v>871</v>
      </c>
      <c r="BS165" t="e">
        <v>#DIV/0!</v>
      </c>
      <c r="BT165" s="159">
        <v>42355</v>
      </c>
      <c r="BU165">
        <v>7</v>
      </c>
      <c r="BV165">
        <v>5</v>
      </c>
      <c r="BW165">
        <v>46</v>
      </c>
      <c r="BX165">
        <v>24</v>
      </c>
      <c r="BY165">
        <v>446</v>
      </c>
      <c r="BZ165">
        <v>474</v>
      </c>
      <c r="CA165">
        <v>28</v>
      </c>
      <c r="CB165">
        <v>5</v>
      </c>
      <c r="CC165">
        <v>25</v>
      </c>
      <c r="CD165">
        <v>92</v>
      </c>
      <c r="CE165">
        <v>98</v>
      </c>
      <c r="CF165">
        <v>97</v>
      </c>
      <c r="CG165">
        <v>98</v>
      </c>
      <c r="CH165">
        <v>95</v>
      </c>
      <c r="CI165">
        <v>4428</v>
      </c>
      <c r="CJ165">
        <v>2.1111</v>
      </c>
      <c r="CK165">
        <v>7</v>
      </c>
      <c r="CL165">
        <v>4</v>
      </c>
      <c r="ET165" s="161">
        <v>0</v>
      </c>
      <c r="EU165" s="161">
        <v>0</v>
      </c>
      <c r="EV165" s="161">
        <v>0</v>
      </c>
      <c r="EW165" s="161">
        <v>0</v>
      </c>
      <c r="EX165" s="161">
        <v>0</v>
      </c>
      <c r="EY165" s="161">
        <v>0</v>
      </c>
      <c r="EZ165" s="161">
        <v>0</v>
      </c>
      <c r="FA165" s="161">
        <v>0</v>
      </c>
      <c r="FB165" s="161">
        <v>0</v>
      </c>
      <c r="FC165" s="161">
        <v>0</v>
      </c>
      <c r="FD165" s="161">
        <v>0</v>
      </c>
      <c r="FE165" s="161">
        <v>0</v>
      </c>
      <c r="HN165" s="161" t="s">
        <v>895</v>
      </c>
      <c r="HO165" s="159">
        <v>42250</v>
      </c>
      <c r="HP165" s="159">
        <v>42349</v>
      </c>
      <c r="HQ165" s="161">
        <v>2</v>
      </c>
      <c r="HR165" s="159">
        <v>42250</v>
      </c>
      <c r="HS165" s="161" t="s">
        <v>872</v>
      </c>
      <c r="HT165" s="161" t="s">
        <v>873</v>
      </c>
      <c r="HU165" s="161">
        <v>45</v>
      </c>
      <c r="HV165" s="161">
        <v>18</v>
      </c>
      <c r="HW165" s="161">
        <v>0</v>
      </c>
      <c r="HX165" s="159">
        <v>42349</v>
      </c>
      <c r="HY165" s="161" t="s">
        <v>874</v>
      </c>
      <c r="HZ165" s="161" t="s">
        <v>882</v>
      </c>
      <c r="IA165" s="161">
        <v>49</v>
      </c>
      <c r="IB165" s="161">
        <v>36</v>
      </c>
      <c r="IC165" s="161">
        <v>0</v>
      </c>
      <c r="JB165" s="161" t="s">
        <v>895</v>
      </c>
      <c r="JC165" s="161">
        <v>2</v>
      </c>
      <c r="JD165" s="161">
        <v>1</v>
      </c>
      <c r="JE165" s="161">
        <v>2</v>
      </c>
      <c r="JF165" s="161">
        <v>1888</v>
      </c>
      <c r="JG165" s="159">
        <v>42348</v>
      </c>
      <c r="JH165" s="161">
        <v>0</v>
      </c>
      <c r="JI165" s="159">
        <v>42249</v>
      </c>
      <c r="JJ165" s="161">
        <v>0</v>
      </c>
      <c r="JK165" s="161">
        <v>9</v>
      </c>
      <c r="JL165" s="159">
        <v>42348</v>
      </c>
      <c r="JM165" s="161">
        <v>0</v>
      </c>
      <c r="JN165" s="161">
        <v>2</v>
      </c>
      <c r="MN165" t="str">
        <f t="shared" si="174"/>
        <v>NoNoNoNoNoNo</v>
      </c>
      <c r="MO165" t="str">
        <f>IF(AND(MN165="NoNoNoNoNoNo",JI165=""),"No Programs",VLOOKUP(MN165,Lookups!$DA$4:$DB$67,2,FALSE))</f>
        <v>RI Screening Only</v>
      </c>
      <c r="MP165">
        <f t="shared" si="175"/>
        <v>0</v>
      </c>
      <c r="MQ165" t="str">
        <f t="shared" si="176"/>
        <v>System 44 User</v>
      </c>
      <c r="MR165" t="str">
        <f>Directions!$D$3</f>
        <v>Usage</v>
      </c>
      <c r="MS165" t="str">
        <f>VLOOKUP(MQ165,Lookups!$CU$71:$CV$80,2,FALSE)</f>
        <v>System 44 Record</v>
      </c>
      <c r="MT165">
        <f t="shared" si="177"/>
        <v>1</v>
      </c>
      <c r="MU165">
        <f t="shared" si="178"/>
        <v>1</v>
      </c>
      <c r="MV165">
        <f t="shared" si="179"/>
        <v>1</v>
      </c>
      <c r="MW165">
        <f t="shared" si="180"/>
        <v>1</v>
      </c>
      <c r="MX165">
        <f t="shared" si="181"/>
        <v>14.142857142857142</v>
      </c>
      <c r="MY165" t="str">
        <f t="shared" si="182"/>
        <v>Not Used</v>
      </c>
      <c r="MZ165">
        <f t="shared" si="183"/>
        <v>0</v>
      </c>
      <c r="NA165" t="str">
        <f t="shared" si="184"/>
        <v>Not Available</v>
      </c>
      <c r="NB165" t="str">
        <f t="shared" si="185"/>
        <v>Not Available</v>
      </c>
      <c r="NC165" t="str">
        <f t="shared" si="186"/>
        <v>4 Not Indicated</v>
      </c>
      <c r="ND165" t="str">
        <f t="shared" si="187"/>
        <v>4 Not Indicated</v>
      </c>
      <c r="NE165" t="str">
        <f t="shared" si="188"/>
        <v>4 Not Indicated</v>
      </c>
      <c r="NF165" t="str">
        <f t="shared" si="189"/>
        <v>4 Not Indicated</v>
      </c>
      <c r="NG165" t="str">
        <f t="shared" si="190"/>
        <v>4 Not Indicated</v>
      </c>
      <c r="NH165" s="159">
        <f t="shared" si="191"/>
        <v>42348</v>
      </c>
      <c r="NI165">
        <f t="shared" si="192"/>
        <v>0</v>
      </c>
      <c r="NJ165" s="159">
        <f t="shared" si="193"/>
        <v>0</v>
      </c>
      <c r="NK165">
        <f t="shared" si="194"/>
        <v>0</v>
      </c>
      <c r="NL165">
        <f t="shared" si="195"/>
        <v>14.142857142857142</v>
      </c>
      <c r="NM165">
        <f t="shared" si="196"/>
        <v>1</v>
      </c>
      <c r="NN165">
        <f>IF(OR(E165="PK",E165="K",JJ165=""),"Null",INDEX(Lookups!$EZ$4:$FW$18,MATCH($JJ165,Lookups!$EY$4:$EY$18,1),MATCH($E165,Lookups!$EZ$3:$FW$3,0)))</f>
        <v>220</v>
      </c>
      <c r="NO165">
        <f>IF(OR(E165="PK",E165="K",JJ165=""),"Null",INDEX(Lookups!$EZ$4:$FW$18,MATCH($JJ165,Lookups!$EY$4:$EY$18,1),MATCH($E165,Lookups!$EZ$3:$FW$3,0) + 1))</f>
        <v>350</v>
      </c>
      <c r="NP165">
        <f t="shared" si="197"/>
        <v>440</v>
      </c>
      <c r="NQ165" t="str">
        <f t="shared" si="198"/>
        <v>PI is Recommended</v>
      </c>
      <c r="NR165" t="str">
        <f t="shared" si="199"/>
        <v>PI is Recommended</v>
      </c>
      <c r="NS165" t="str">
        <f t="shared" si="200"/>
        <v>BR to 199L</v>
      </c>
      <c r="NT165" t="str">
        <f t="shared" si="201"/>
        <v>BR to 199L</v>
      </c>
      <c r="NU165" t="str">
        <f t="shared" si="202"/>
        <v>BR to 199L</v>
      </c>
      <c r="NV165" s="183" t="str">
        <f t="array" ref="NV165">IF($NL165="No RI Tests","No RI Tests",VLOOKUP(IF(AND(E165="K",JJ165&lt;280),3,IF(AND(E165="K",JJ165&gt;=280),4,MAX(IF(E165=Lookups!$DF$6:$DF$99,IF(JJ165&gt;=Lookups!$DG$6:$DG$99,Lookups!$DH$6:$DH$99))))),Lookups!$DE$104:$DG$108,2,FALSE))</f>
        <v>1 Below Basic</v>
      </c>
      <c r="NW165" s="161" t="str">
        <f t="array" ref="NW165">IF($NL165="No RI Tests","No RI Tests",VLOOKUP(IF(AND(E165="K",JH165&lt;280),3,IF(AND(E165="K",JH165&gt;=280),4,MAX(IF(E165=Lookups!$DF$6:$DF$99,IF(NI165&gt;=Lookups!$DG$6:$DG$99,Lookups!$DH$6:$DH$99))))),Lookups!$DE$104:$DG$108,2,FALSE))</f>
        <v>1 Below Basic</v>
      </c>
      <c r="NX165" s="161" t="str">
        <f t="array" ref="NX165">IF($NL165="No RI Tests","No RI Tests",VLOOKUP(IF(AND(E165="K",NK165&lt;280),3,IF(AND(E165="K",NK165&gt;=280),4,MAX(IF(E165=Lookups!$DF$6:$DF$99,IF(NK165&gt;=Lookups!$DG$6:$DG$99,Lookups!$DH$6:$DH$99))))),Lookups!$DE$104:$DG$108,2,FALSE))</f>
        <v>1 Below Basic</v>
      </c>
      <c r="NY165">
        <f t="shared" si="203"/>
        <v>1</v>
      </c>
      <c r="NZ165">
        <f t="shared" si="204"/>
        <v>0</v>
      </c>
      <c r="OA165" t="str">
        <f t="shared" si="205"/>
        <v>Maintained Performance Level</v>
      </c>
      <c r="OB165" s="161" t="str">
        <f t="array" ref="OB165">IF($NL165="No RI Tests","No RI Tests",IF(E165="K","N/A",VLOOKUP(MAX(IF(E165=Lookups!$DF$6:$DF$99,IF(JJ165&gt;=Lookups!$DG$6:$DG$99,Lookups!$DI$6:$DI$99))),Lookups!$DE$104:$DG$108,3,FALSE)))</f>
        <v>1 Limited</v>
      </c>
      <c r="OC165" s="161" t="str">
        <f t="array" ref="OC165">IF($NL165="No RI Tests","No RI Tests",IF(E165="K","N/A",VLOOKUP(MAX(IF(E165=Lookups!$DF$6:$DF$99,IF(NI165&gt;=Lookups!$DG$6:$DG$99,Lookups!$DI$6:$DI$99))),Lookups!$DE$104:$DG$108,3,FALSE)))</f>
        <v>1 Limited</v>
      </c>
      <c r="OD165" s="161" t="str">
        <f t="array" ref="OD165">IF($NL165="No RI Tests","No RI Tests",IF(E165="K","N/A",VLOOKUP(MAX(IF(E165=Lookups!$DF$6:$DF$99,IF(NK165&gt;=Lookups!$DG$6:$DG$99,Lookups!$DI$6:$DI$99))),Lookups!$DE$104:$DG$108,3,FALSE)))</f>
        <v>1 Limited</v>
      </c>
      <c r="OE165">
        <f t="shared" si="206"/>
        <v>1</v>
      </c>
      <c r="OF165">
        <f t="shared" si="207"/>
        <v>0</v>
      </c>
      <c r="OG165" t="str">
        <f t="shared" si="208"/>
        <v>Maintained Performance Level</v>
      </c>
      <c r="OH165">
        <f t="shared" si="209"/>
        <v>0</v>
      </c>
      <c r="OI165">
        <f t="shared" si="210"/>
        <v>0</v>
      </c>
      <c r="OJ165">
        <f t="shared" si="211"/>
        <v>0</v>
      </c>
      <c r="OK165">
        <f t="shared" si="212"/>
        <v>0</v>
      </c>
      <c r="OL165">
        <f t="shared" si="213"/>
        <v>0</v>
      </c>
      <c r="OM165" t="str">
        <f t="shared" si="214"/>
        <v>Fall Administration</v>
      </c>
      <c r="ON165" t="str">
        <f t="shared" si="215"/>
        <v>Winter Administration</v>
      </c>
      <c r="OO165" t="str">
        <f t="shared" si="216"/>
        <v>Fall to Winter RI</v>
      </c>
      <c r="OP165" t="str">
        <f ca="1">IF(AND(HR165&lt;&gt;"",JJ165&lt;600),IF(HT165="Advancing","Tier 2","Tier 3"),IF(JI165="","Null",IF(OR(E165="K",E165&lt;3),"FRA Recommended",IF(JJ165&gt;=IF(E165&lt;6,400,600),IF(JJ165&lt;VLOOKUP(E165,Lookups!$AP$3:$AR$16,3,FALSE),"Tier 2","Core"),IF(JJ165&lt;400,IF(RAND()&lt;0.81,"Tier 3","Tier 2"),IF(RAND()&lt;0.51,"Tier 3","Tier 2"))))))</f>
        <v>Tier 3</v>
      </c>
      <c r="OQ165" t="str">
        <f t="shared" si="217"/>
        <v>Average Reading Invt. Under 15 Minutes Long</v>
      </c>
      <c r="OR165">
        <f t="shared" si="218"/>
        <v>0</v>
      </c>
      <c r="OS165" t="str">
        <f t="shared" si="219"/>
        <v>Null</v>
      </c>
      <c r="OT165">
        <f t="shared" si="220"/>
        <v>0</v>
      </c>
      <c r="OU165" s="159">
        <f t="shared" si="221"/>
        <v>42349</v>
      </c>
      <c r="OV165" t="str">
        <f t="shared" si="222"/>
        <v>Form 2</v>
      </c>
      <c r="OW165" t="str">
        <f t="shared" si="223"/>
        <v>Advancing</v>
      </c>
      <c r="OX165">
        <f t="shared" si="224"/>
        <v>49</v>
      </c>
      <c r="OY165">
        <f t="shared" si="225"/>
        <v>36</v>
      </c>
      <c r="OZ165">
        <f t="shared" si="226"/>
        <v>0</v>
      </c>
      <c r="PA165" s="159">
        <f t="shared" si="227"/>
        <v>42349</v>
      </c>
      <c r="PB165" t="str">
        <f t="shared" si="228"/>
        <v>Form 2</v>
      </c>
      <c r="PC165" t="str">
        <f t="shared" si="229"/>
        <v>Advancing</v>
      </c>
      <c r="PD165">
        <f t="shared" si="230"/>
        <v>49</v>
      </c>
      <c r="PE165">
        <f t="shared" si="231"/>
        <v>36</v>
      </c>
      <c r="PF165">
        <f t="shared" si="232"/>
        <v>0</v>
      </c>
      <c r="PG165">
        <f t="shared" si="233"/>
        <v>14.142857142857142</v>
      </c>
      <c r="PH165">
        <f t="shared" si="234"/>
        <v>1</v>
      </c>
      <c r="PI165">
        <f t="shared" si="235"/>
        <v>1</v>
      </c>
      <c r="PJ165">
        <f t="shared" si="236"/>
        <v>45</v>
      </c>
      <c r="PK165">
        <f>IF(HR165="","Null",IF(E165&lt;3,"Null",IF(HU165=0,0,IF(HS165="Form 1",VLOOKUP(HU165,Lookups!$BE$3:$BP$63,E165,FALSE),IF(HS165="Form 2",VLOOKUP(HU165,Lookups!$BE$67:$BP$127,E165,FALSE),VLOOKUP(HU165,Lookups!$BE$130:$BP$190,E165,FALSE))))))</f>
        <v>13</v>
      </c>
      <c r="PL165">
        <f t="shared" si="237"/>
        <v>49</v>
      </c>
      <c r="PM165">
        <f>IF($PH165=0,"Null",IF(E165&lt;3,"Null",IF(OX165=0,0,IF(OV165="Form 1",VLOOKUP(OX165,Lookups!$BE$3:$BP$63,E165,FALSE),IF(OV165="Form 2",VLOOKUP(OX165,Lookups!$BE$67:$BP$127,E165,FALSE),VLOOKUP(OX165,Lookups!$BE$130:$BP$190,E165,FALSE))))))</f>
        <v>21</v>
      </c>
      <c r="PN165">
        <f t="shared" si="238"/>
        <v>4</v>
      </c>
      <c r="PO165">
        <f t="shared" si="239"/>
        <v>1</v>
      </c>
      <c r="PP165">
        <f t="shared" si="240"/>
        <v>18</v>
      </c>
      <c r="PQ165">
        <f>IF(HR165="","Null",IF(E165&lt;3,"Null",IF(HV165=0,0,IF(HS165="Form 1",VLOOKUP(HV165,Lookups!$BR$3:$CC$63,E165,FALSE),IF(HS165="Form 2",VLOOKUP(HV165,Lookups!$BR$67:$CC$127,E165,FALSE),VLOOKUP(HV165,Lookups!$BR$130:$CC$190,E165,FALSE))))))</f>
        <v>13</v>
      </c>
      <c r="PR165">
        <f t="shared" si="241"/>
        <v>36</v>
      </c>
      <c r="PS165">
        <f>IF(HR165="","Null",IF(E165&lt;3,"Null",IF(OY165=0,0,IF(OW165="Form 1",VLOOKUP(OY165,Lookups!$BR$3:$CC$63,E165,FALSE),IF(OW165="Form 2",VLOOKUP(OY165,Lookups!$BR$67:$CC$127,E165,FALSE),VLOOKUP(OY165,Lookups!$BR$130:$CC$190,E165,FALSE))))))</f>
        <v>58</v>
      </c>
      <c r="PT165">
        <f t="shared" si="242"/>
        <v>18</v>
      </c>
      <c r="PU165">
        <f t="shared" si="243"/>
        <v>1</v>
      </c>
      <c r="PV165">
        <f t="shared" si="244"/>
        <v>1</v>
      </c>
      <c r="PW165" t="str">
        <f t="shared" si="245"/>
        <v>Fall to Winter PI Administration</v>
      </c>
      <c r="PX165">
        <f t="shared" si="246"/>
        <v>0</v>
      </c>
      <c r="PY165">
        <f t="shared" si="247"/>
        <v>0</v>
      </c>
      <c r="PZ165" t="str">
        <f t="shared" si="248"/>
        <v>20 to 39 Sessions</v>
      </c>
      <c r="QA165" t="str">
        <f t="shared" si="249"/>
        <v>Series 4</v>
      </c>
      <c r="QB165" t="str">
        <f t="shared" si="250"/>
        <v>In Series 5 to 8</v>
      </c>
      <c r="QC165" t="str">
        <f>IF($MS165="System 44 Record",IF(BQ165&lt;MEDIAN(Directions!$F$3,Directions!$F$6),"Mid-Year Exited Student","Full Year Participant")&amp;IF(BP165&lt;Directions!$F$3,", Started Prior Year",", Started This Year"),"Null")</f>
        <v>Mid-Year Exited Student, Started This Year</v>
      </c>
      <c r="QD165">
        <f t="shared" si="251"/>
        <v>1</v>
      </c>
      <c r="QE165">
        <f t="shared" si="252"/>
        <v>0</v>
      </c>
      <c r="QF165">
        <f t="shared" si="253"/>
        <v>1</v>
      </c>
      <c r="QG165">
        <f t="shared" si="254"/>
        <v>0</v>
      </c>
      <c r="QH165">
        <f t="shared" si="255"/>
        <v>0</v>
      </c>
      <c r="QI165">
        <f t="shared" si="256"/>
        <v>0</v>
      </c>
      <c r="QJ165" t="str">
        <f t="shared" si="257"/>
        <v>RC! Only</v>
      </c>
      <c r="QK165" t="str">
        <f t="shared" si="258"/>
        <v>Null</v>
      </c>
      <c r="QL165" t="str">
        <f t="shared" si="259"/>
        <v>Null</v>
      </c>
      <c r="QM165" t="str">
        <f>IF($MS165="READ 180 Record",IF(AQ165="","Null",VLOOKUP(JJ165,Lookups!$DX$3:$EB$2054,AN165+1,FALSE)),"Null")</f>
        <v>Null</v>
      </c>
      <c r="QN165" t="str">
        <f t="shared" si="260"/>
        <v>Null</v>
      </c>
    </row>
    <row r="166" spans="1:456" x14ac:dyDescent="0.25">
      <c r="A166" s="161" t="s">
        <v>1447</v>
      </c>
      <c r="B166" s="161" t="s">
        <v>1447</v>
      </c>
      <c r="C166" s="161" t="s">
        <v>1447</v>
      </c>
      <c r="D166" s="161" t="s">
        <v>1447</v>
      </c>
      <c r="E166" s="161">
        <v>5</v>
      </c>
      <c r="F166" s="161" t="s">
        <v>1447</v>
      </c>
      <c r="G166" s="161" t="s">
        <v>887</v>
      </c>
      <c r="H166" s="161" t="s">
        <v>932</v>
      </c>
      <c r="I166" s="161">
        <v>16</v>
      </c>
      <c r="J166" s="159">
        <v>42500</v>
      </c>
      <c r="K166" s="161">
        <v>0</v>
      </c>
      <c r="L166" s="161">
        <v>0</v>
      </c>
      <c r="M166" s="161">
        <v>0</v>
      </c>
      <c r="N166" s="161">
        <v>0</v>
      </c>
      <c r="O166" s="161">
        <v>0</v>
      </c>
      <c r="P166" s="161">
        <v>0</v>
      </c>
      <c r="Q166" s="161">
        <v>0</v>
      </c>
      <c r="R166" s="161">
        <v>0</v>
      </c>
      <c r="S166" s="161">
        <v>0</v>
      </c>
      <c r="T166" s="161">
        <v>0</v>
      </c>
      <c r="U166" s="161">
        <v>0</v>
      </c>
      <c r="V166" s="161">
        <v>0</v>
      </c>
      <c r="W166" s="161">
        <v>0</v>
      </c>
      <c r="X166" s="161">
        <v>0</v>
      </c>
      <c r="AB166" s="161" t="s">
        <v>242</v>
      </c>
      <c r="AC166" s="161" t="s">
        <v>242</v>
      </c>
      <c r="AD166" s="161" t="s">
        <v>242</v>
      </c>
      <c r="AE166" s="161" t="s">
        <v>242</v>
      </c>
      <c r="AF166" s="161" t="s">
        <v>241</v>
      </c>
      <c r="AG166" s="161" t="s">
        <v>241</v>
      </c>
      <c r="AH166" s="161" t="s">
        <v>242</v>
      </c>
      <c r="AI166" s="161">
        <v>20150801</v>
      </c>
      <c r="AJ166" s="161">
        <v>20160525</v>
      </c>
      <c r="AK166" s="161" t="s">
        <v>869</v>
      </c>
      <c r="AL166" t="s">
        <v>1078</v>
      </c>
      <c r="BN166" t="s">
        <v>1076</v>
      </c>
      <c r="BO166" t="s">
        <v>932</v>
      </c>
      <c r="BP166" s="159">
        <v>42261</v>
      </c>
      <c r="BQ166" s="159">
        <v>42501</v>
      </c>
      <c r="BR166" t="s">
        <v>877</v>
      </c>
      <c r="BS166">
        <v>16</v>
      </c>
      <c r="BT166" s="159">
        <v>42501</v>
      </c>
      <c r="BU166">
        <v>5</v>
      </c>
      <c r="BV166">
        <v>4</v>
      </c>
      <c r="BW166">
        <v>33</v>
      </c>
      <c r="BX166">
        <v>75</v>
      </c>
      <c r="BY166">
        <v>1024</v>
      </c>
      <c r="BZ166">
        <v>1172</v>
      </c>
      <c r="CA166">
        <v>0</v>
      </c>
      <c r="CB166">
        <v>14</v>
      </c>
      <c r="CC166">
        <v>31</v>
      </c>
      <c r="CD166">
        <v>92</v>
      </c>
      <c r="CE166">
        <v>94</v>
      </c>
      <c r="CF166">
        <v>93</v>
      </c>
      <c r="CG166">
        <v>97</v>
      </c>
      <c r="CH166">
        <v>90</v>
      </c>
      <c r="CI166">
        <v>4216</v>
      </c>
      <c r="CJ166">
        <v>2.2581000000000002</v>
      </c>
      <c r="CK166">
        <v>5</v>
      </c>
      <c r="CL166">
        <v>3</v>
      </c>
      <c r="ET166" s="161">
        <v>0</v>
      </c>
      <c r="EU166" s="161">
        <v>0</v>
      </c>
      <c r="EV166" s="161">
        <v>0</v>
      </c>
      <c r="EW166" s="161">
        <v>0</v>
      </c>
      <c r="EX166" s="161">
        <v>0</v>
      </c>
      <c r="EY166" s="161">
        <v>0</v>
      </c>
      <c r="EZ166" s="161">
        <v>0</v>
      </c>
      <c r="FA166" s="161">
        <v>0</v>
      </c>
      <c r="FB166" s="161">
        <v>0</v>
      </c>
      <c r="FC166" s="161">
        <v>0</v>
      </c>
      <c r="FD166" s="161">
        <v>0</v>
      </c>
      <c r="FE166" s="161">
        <v>0</v>
      </c>
      <c r="HN166" s="161" t="s">
        <v>932</v>
      </c>
      <c r="HO166" s="159">
        <v>42248</v>
      </c>
      <c r="HP166" s="159">
        <v>42500</v>
      </c>
      <c r="HQ166" s="161">
        <v>3</v>
      </c>
      <c r="HR166" s="159">
        <v>42248</v>
      </c>
      <c r="HS166" s="161" t="s">
        <v>872</v>
      </c>
      <c r="HT166" s="161" t="s">
        <v>878</v>
      </c>
      <c r="HU166" s="161">
        <v>32</v>
      </c>
      <c r="HV166" s="161">
        <v>1</v>
      </c>
      <c r="HW166" s="161">
        <v>0</v>
      </c>
      <c r="HX166" s="159">
        <v>42349</v>
      </c>
      <c r="HY166" s="161" t="s">
        <v>874</v>
      </c>
      <c r="HZ166" s="161" t="s">
        <v>878</v>
      </c>
      <c r="IA166" s="161">
        <v>38</v>
      </c>
      <c r="IB166" s="161">
        <v>6</v>
      </c>
      <c r="IC166" s="161">
        <v>0</v>
      </c>
      <c r="ID166" s="159">
        <v>42500</v>
      </c>
      <c r="IE166" s="161" t="s">
        <v>879</v>
      </c>
      <c r="IF166" s="161" t="s">
        <v>878</v>
      </c>
      <c r="IG166" s="161">
        <v>42</v>
      </c>
      <c r="IH166" s="161">
        <v>1</v>
      </c>
      <c r="II166" s="161">
        <v>0</v>
      </c>
      <c r="JB166" s="161" t="s">
        <v>932</v>
      </c>
      <c r="JC166" s="161">
        <v>4</v>
      </c>
      <c r="JD166" s="161">
        <v>4</v>
      </c>
      <c r="JE166" s="161">
        <v>4</v>
      </c>
      <c r="JF166" s="161">
        <v>1530</v>
      </c>
      <c r="JG166" s="159">
        <v>42500</v>
      </c>
      <c r="JH166" s="161">
        <v>16</v>
      </c>
      <c r="JI166" s="159">
        <v>42244</v>
      </c>
      <c r="JJ166" s="161">
        <v>0</v>
      </c>
      <c r="JK166" s="161">
        <v>5</v>
      </c>
      <c r="JL166" s="159">
        <v>42349</v>
      </c>
      <c r="JM166" s="161">
        <v>0</v>
      </c>
      <c r="JN166" s="161">
        <v>11</v>
      </c>
      <c r="JO166" s="159">
        <v>42500</v>
      </c>
      <c r="JP166" s="161">
        <v>16</v>
      </c>
      <c r="JQ166" s="161">
        <v>12</v>
      </c>
      <c r="MN166" t="str">
        <f t="shared" si="174"/>
        <v>NoNoNoYesYesNo</v>
      </c>
      <c r="MO166" t="str">
        <f>IF(AND(MN166="NoNoNoNoNoNo",JI166=""),"No Programs",VLOOKUP(MN166,Lookups!$DA$4:$DB$67,2,FALSE))</f>
        <v>System 44 Only</v>
      </c>
      <c r="MP166">
        <f t="shared" si="175"/>
        <v>0</v>
      </c>
      <c r="MQ166" t="str">
        <f t="shared" si="176"/>
        <v>System 44 User</v>
      </c>
      <c r="MR166" t="str">
        <f>Directions!$D$3</f>
        <v>Usage</v>
      </c>
      <c r="MS166" t="str">
        <f>VLOOKUP(MQ166,Lookups!$CU$71:$CV$80,2,FALSE)</f>
        <v>System 44 Record</v>
      </c>
      <c r="MT166">
        <f t="shared" si="177"/>
        <v>1</v>
      </c>
      <c r="MU166">
        <f t="shared" si="178"/>
        <v>1</v>
      </c>
      <c r="MV166">
        <f t="shared" si="179"/>
        <v>1</v>
      </c>
      <c r="MW166">
        <f t="shared" si="180"/>
        <v>1</v>
      </c>
      <c r="MX166">
        <f t="shared" si="181"/>
        <v>36</v>
      </c>
      <c r="MY166" t="str">
        <f t="shared" si="182"/>
        <v>Not Used</v>
      </c>
      <c r="MZ166">
        <f t="shared" si="183"/>
        <v>0</v>
      </c>
      <c r="NA166" t="str">
        <f t="shared" si="184"/>
        <v>Not Available</v>
      </c>
      <c r="NB166" t="str">
        <f t="shared" si="185"/>
        <v>Not Available</v>
      </c>
      <c r="NC166" t="str">
        <f t="shared" si="186"/>
        <v>4 Not Indicated</v>
      </c>
      <c r="ND166" t="str">
        <f t="shared" si="187"/>
        <v>4 Not Indicated</v>
      </c>
      <c r="NE166" t="str">
        <f t="shared" si="188"/>
        <v>4 Not Indicated</v>
      </c>
      <c r="NF166" t="str">
        <f t="shared" si="189"/>
        <v>4 Not Indicated</v>
      </c>
      <c r="NG166" t="str">
        <f t="shared" si="190"/>
        <v>4 Not Indicated</v>
      </c>
      <c r="NH166" s="159">
        <f t="shared" si="191"/>
        <v>42500</v>
      </c>
      <c r="NI166">
        <f t="shared" si="192"/>
        <v>16</v>
      </c>
      <c r="NJ166" s="159">
        <f t="shared" si="193"/>
        <v>42500</v>
      </c>
      <c r="NK166">
        <f t="shared" si="194"/>
        <v>16</v>
      </c>
      <c r="NL166">
        <f t="shared" si="195"/>
        <v>36.571428571428569</v>
      </c>
      <c r="NM166">
        <f t="shared" si="196"/>
        <v>1</v>
      </c>
      <c r="NN166">
        <f>IF(OR(E166="PK",E166="K",JJ166=""),"Null",INDEX(Lookups!$EZ$4:$FW$18,MATCH($JJ166,Lookups!$EY$4:$EY$18,1),MATCH($E166,Lookups!$EZ$3:$FW$3,0)))</f>
        <v>235</v>
      </c>
      <c r="NO166">
        <f>IF(OR(E166="PK",E166="K",JJ166=""),"Null",INDEX(Lookups!$EZ$4:$FW$18,MATCH($JJ166,Lookups!$EY$4:$EY$18,1),MATCH($E166,Lookups!$EZ$3:$FW$3,0) + 1))</f>
        <v>335</v>
      </c>
      <c r="NP166">
        <f t="shared" si="197"/>
        <v>470</v>
      </c>
      <c r="NQ166" t="str">
        <f t="shared" si="198"/>
        <v>PI is Recommended</v>
      </c>
      <c r="NR166" t="str">
        <f t="shared" si="199"/>
        <v>PI is Recommended</v>
      </c>
      <c r="NS166" t="str">
        <f t="shared" si="200"/>
        <v>BR to 199L</v>
      </c>
      <c r="NT166" t="str">
        <f t="shared" si="201"/>
        <v>BR to 199L</v>
      </c>
      <c r="NU166" t="str">
        <f t="shared" si="202"/>
        <v>BR to 199L</v>
      </c>
      <c r="NV166" s="183" t="str">
        <f t="array" ref="NV166">IF($NL166="No RI Tests","No RI Tests",VLOOKUP(IF(AND(E166="K",JJ166&lt;280),3,IF(AND(E166="K",JJ166&gt;=280),4,MAX(IF(E166=Lookups!$DF$6:$DF$99,IF(JJ166&gt;=Lookups!$DG$6:$DG$99,Lookups!$DH$6:$DH$99))))),Lookups!$DE$104:$DG$108,2,FALSE))</f>
        <v>1 Below Basic</v>
      </c>
      <c r="NW166" s="161" t="str">
        <f t="array" ref="NW166">IF($NL166="No RI Tests","No RI Tests",VLOOKUP(IF(AND(E166="K",JH166&lt;280),3,IF(AND(E166="K",JH166&gt;=280),4,MAX(IF(E166=Lookups!$DF$6:$DF$99,IF(NI166&gt;=Lookups!$DG$6:$DG$99,Lookups!$DH$6:$DH$99))))),Lookups!$DE$104:$DG$108,2,FALSE))</f>
        <v>1 Below Basic</v>
      </c>
      <c r="NX166" s="161" t="str">
        <f t="array" ref="NX166">IF($NL166="No RI Tests","No RI Tests",VLOOKUP(IF(AND(E166="K",NK166&lt;280),3,IF(AND(E166="K",NK166&gt;=280),4,MAX(IF(E166=Lookups!$DF$6:$DF$99,IF(NK166&gt;=Lookups!$DG$6:$DG$99,Lookups!$DH$6:$DH$99))))),Lookups!$DE$104:$DG$108,2,FALSE))</f>
        <v>1 Below Basic</v>
      </c>
      <c r="NY166">
        <f t="shared" si="203"/>
        <v>1</v>
      </c>
      <c r="NZ166">
        <f t="shared" si="204"/>
        <v>0</v>
      </c>
      <c r="OA166" t="str">
        <f t="shared" si="205"/>
        <v>Maintained Performance Level</v>
      </c>
      <c r="OB166" s="161" t="str">
        <f t="array" ref="OB166">IF($NL166="No RI Tests","No RI Tests",IF(E166="K","N/A",VLOOKUP(MAX(IF(E166=Lookups!$DF$6:$DF$99,IF(JJ166&gt;=Lookups!$DG$6:$DG$99,Lookups!$DI$6:$DI$99))),Lookups!$DE$104:$DG$108,3,FALSE)))</f>
        <v>1 Limited</v>
      </c>
      <c r="OC166" s="161" t="str">
        <f t="array" ref="OC166">IF($NL166="No RI Tests","No RI Tests",IF(E166="K","N/A",VLOOKUP(MAX(IF(E166=Lookups!$DF$6:$DF$99,IF(NI166&gt;=Lookups!$DG$6:$DG$99,Lookups!$DI$6:$DI$99))),Lookups!$DE$104:$DG$108,3,FALSE)))</f>
        <v>1 Limited</v>
      </c>
      <c r="OD166" s="161" t="str">
        <f t="array" ref="OD166">IF($NL166="No RI Tests","No RI Tests",IF(E166="K","N/A",VLOOKUP(MAX(IF(E166=Lookups!$DF$6:$DF$99,IF(NK166&gt;=Lookups!$DG$6:$DG$99,Lookups!$DI$6:$DI$99))),Lookups!$DE$104:$DG$108,3,FALSE)))</f>
        <v>1 Limited</v>
      </c>
      <c r="OE166">
        <f t="shared" si="206"/>
        <v>1</v>
      </c>
      <c r="OF166">
        <f t="shared" si="207"/>
        <v>0</v>
      </c>
      <c r="OG166" t="str">
        <f t="shared" si="208"/>
        <v>Maintained Performance Level</v>
      </c>
      <c r="OH166">
        <f t="shared" si="209"/>
        <v>16</v>
      </c>
      <c r="OI166">
        <f t="shared" si="210"/>
        <v>1</v>
      </c>
      <c r="OJ166">
        <f t="shared" si="211"/>
        <v>0</v>
      </c>
      <c r="OK166">
        <f t="shared" si="212"/>
        <v>0</v>
      </c>
      <c r="OL166">
        <f t="shared" si="213"/>
        <v>5.6140350877192984E-2</v>
      </c>
      <c r="OM166" t="str">
        <f t="shared" si="214"/>
        <v>Fall Administration</v>
      </c>
      <c r="ON166" t="str">
        <f t="shared" si="215"/>
        <v>Winter Administration</v>
      </c>
      <c r="OO166" t="str">
        <f t="shared" si="216"/>
        <v>Fall to Winter RI</v>
      </c>
      <c r="OP166" t="str">
        <f ca="1">IF(AND(HR166&lt;&gt;"",JJ166&lt;600),IF(HT166="Advancing","Tier 2","Tier 3"),IF(JI166="","Null",IF(OR(E166="K",E166&lt;3),"FRA Recommended",IF(JJ166&gt;=IF(E166&lt;6,400,600),IF(JJ166&lt;VLOOKUP(E166,Lookups!$AP$3:$AR$16,3,FALSE),"Tier 2","Core"),IF(JJ166&lt;400,IF(RAND()&lt;0.81,"Tier 3","Tier 2"),IF(RAND()&lt;0.51,"Tier 3","Tier 2"))))))</f>
        <v>Tier 3</v>
      </c>
      <c r="OQ166" t="str">
        <f t="shared" si="217"/>
        <v>Average Reading Invt. Under 15 Minutes Long</v>
      </c>
      <c r="OR166">
        <f t="shared" si="218"/>
        <v>0</v>
      </c>
      <c r="OS166" t="str">
        <f t="shared" si="219"/>
        <v>Null</v>
      </c>
      <c r="OT166">
        <f t="shared" si="220"/>
        <v>16</v>
      </c>
      <c r="OU166" s="159">
        <f t="shared" si="221"/>
        <v>42500</v>
      </c>
      <c r="OV166" t="str">
        <f t="shared" si="222"/>
        <v>Form 3</v>
      </c>
      <c r="OW166" t="str">
        <f t="shared" si="223"/>
        <v>Beginning</v>
      </c>
      <c r="OX166">
        <f t="shared" si="224"/>
        <v>42</v>
      </c>
      <c r="OY166">
        <f t="shared" si="225"/>
        <v>1</v>
      </c>
      <c r="OZ166">
        <f t="shared" si="226"/>
        <v>0</v>
      </c>
      <c r="PA166" s="159">
        <f t="shared" si="227"/>
        <v>42349</v>
      </c>
      <c r="PB166" t="str">
        <f t="shared" si="228"/>
        <v>Form 2</v>
      </c>
      <c r="PC166" t="str">
        <f t="shared" si="229"/>
        <v>Beginning</v>
      </c>
      <c r="PD166">
        <f t="shared" si="230"/>
        <v>38</v>
      </c>
      <c r="PE166">
        <f t="shared" si="231"/>
        <v>6</v>
      </c>
      <c r="PF166">
        <f t="shared" si="232"/>
        <v>0</v>
      </c>
      <c r="PG166">
        <f t="shared" si="233"/>
        <v>36</v>
      </c>
      <c r="PH166">
        <f t="shared" si="234"/>
        <v>1</v>
      </c>
      <c r="PI166">
        <f t="shared" si="235"/>
        <v>1</v>
      </c>
      <c r="PJ166">
        <f t="shared" si="236"/>
        <v>32</v>
      </c>
      <c r="PK166">
        <f>IF(HR166="","Null",IF(E166&lt;3,"Null",IF(HU166=0,0,IF(HS166="Form 1",VLOOKUP(HU166,Lookups!$BE$3:$BP$63,E166,FALSE),IF(HS166="Form 2",VLOOKUP(HU166,Lookups!$BE$67:$BP$127,E166,FALSE),VLOOKUP(HU166,Lookups!$BE$130:$BP$190,E166,FALSE))))))</f>
        <v>4</v>
      </c>
      <c r="PL166">
        <f t="shared" si="237"/>
        <v>42</v>
      </c>
      <c r="PM166">
        <f>IF($PH166=0,"Null",IF(E166&lt;3,"Null",IF(OX166=0,0,IF(OV166="Form 1",VLOOKUP(OX166,Lookups!$BE$3:$BP$63,E166,FALSE),IF(OV166="Form 2",VLOOKUP(OX166,Lookups!$BE$67:$BP$127,E166,FALSE),VLOOKUP(OX166,Lookups!$BE$130:$BP$190,E166,FALSE))))))</f>
        <v>9</v>
      </c>
      <c r="PN166">
        <f t="shared" si="238"/>
        <v>10</v>
      </c>
      <c r="PO166">
        <f t="shared" si="239"/>
        <v>1</v>
      </c>
      <c r="PP166">
        <f t="shared" si="240"/>
        <v>1</v>
      </c>
      <c r="PQ166">
        <f>IF(HR166="","Null",IF(E166&lt;3,"Null",IF(HV166=0,0,IF(HS166="Form 1",VLOOKUP(HV166,Lookups!$BR$3:$CC$63,E166,FALSE),IF(HS166="Form 2",VLOOKUP(HV166,Lookups!$BR$67:$CC$127,E166,FALSE),VLOOKUP(HV166,Lookups!$BR$130:$CC$190,E166,FALSE))))))</f>
        <v>0</v>
      </c>
      <c r="PR166">
        <f t="shared" si="241"/>
        <v>1</v>
      </c>
      <c r="PS166">
        <f>IF(HR166="","Null",IF(E166&lt;3,"Null",IF(OY166=0,0,IF(OW166="Form 1",VLOOKUP(OY166,Lookups!$BR$3:$CC$63,E166,FALSE),IF(OW166="Form 2",VLOOKUP(OY166,Lookups!$BR$67:$CC$127,E166,FALSE),VLOOKUP(OY166,Lookups!$BR$130:$CC$190,E166,FALSE))))))</f>
        <v>0</v>
      </c>
      <c r="PT166">
        <f t="shared" si="242"/>
        <v>0</v>
      </c>
      <c r="PU166">
        <f t="shared" si="243"/>
        <v>0</v>
      </c>
      <c r="PV166">
        <f t="shared" si="244"/>
        <v>0</v>
      </c>
      <c r="PW166" t="str">
        <f t="shared" si="245"/>
        <v>Fall to Spring PI Administration</v>
      </c>
      <c r="PX166">
        <f t="shared" si="246"/>
        <v>0</v>
      </c>
      <c r="PY166">
        <f t="shared" si="247"/>
        <v>1</v>
      </c>
      <c r="PZ166" t="str">
        <f t="shared" si="248"/>
        <v>60 to 79 Sessions</v>
      </c>
      <c r="QA166" t="str">
        <f t="shared" si="249"/>
        <v>Series 1</v>
      </c>
      <c r="QB166" t="str">
        <f t="shared" si="250"/>
        <v>In Series 5 to 8</v>
      </c>
      <c r="QC166" t="str">
        <f>IF($MS166="System 44 Record",IF(BQ166&lt;MEDIAN(Directions!$F$3,Directions!$F$6),"Mid-Year Exited Student","Full Year Participant")&amp;IF(BP166&lt;Directions!$F$3,", Started Prior Year",", Started This Year"),"Null")</f>
        <v>Full Year Participant, Started This Year</v>
      </c>
      <c r="QD166">
        <f t="shared" si="251"/>
        <v>0</v>
      </c>
      <c r="QE166">
        <f t="shared" si="252"/>
        <v>0</v>
      </c>
      <c r="QF166">
        <f t="shared" si="253"/>
        <v>1</v>
      </c>
      <c r="QG166">
        <f t="shared" si="254"/>
        <v>0</v>
      </c>
      <c r="QH166">
        <f t="shared" si="255"/>
        <v>0</v>
      </c>
      <c r="QI166">
        <f t="shared" si="256"/>
        <v>0</v>
      </c>
      <c r="QJ166" t="str">
        <f t="shared" si="257"/>
        <v>RC! Only</v>
      </c>
      <c r="QK166" t="str">
        <f t="shared" si="258"/>
        <v>Null</v>
      </c>
      <c r="QL166" t="str">
        <f t="shared" si="259"/>
        <v>Null</v>
      </c>
      <c r="QM166" t="str">
        <f>IF($MS166="READ 180 Record",IF(AQ166="","Null",VLOOKUP(JJ166,Lookups!$DX$3:$EB$2054,AN166+1,FALSE)),"Null")</f>
        <v>Null</v>
      </c>
      <c r="QN166" t="str">
        <f t="shared" si="260"/>
        <v>Null</v>
      </c>
    </row>
    <row r="167" spans="1:456" x14ac:dyDescent="0.25">
      <c r="A167" s="161" t="s">
        <v>1447</v>
      </c>
      <c r="B167" s="161" t="s">
        <v>1447</v>
      </c>
      <c r="C167" s="161" t="s">
        <v>1447</v>
      </c>
      <c r="D167" s="161" t="s">
        <v>1447</v>
      </c>
      <c r="E167" s="161">
        <v>5</v>
      </c>
      <c r="F167" s="161" t="s">
        <v>1447</v>
      </c>
      <c r="G167" s="161" t="s">
        <v>883</v>
      </c>
      <c r="H167" s="161" t="s">
        <v>884</v>
      </c>
      <c r="I167" s="161">
        <v>826</v>
      </c>
      <c r="J167" s="159">
        <v>42500</v>
      </c>
      <c r="K167" s="161">
        <v>0</v>
      </c>
      <c r="L167" s="161">
        <v>0</v>
      </c>
      <c r="M167" s="161">
        <v>0</v>
      </c>
      <c r="N167" s="161">
        <v>0</v>
      </c>
      <c r="O167" s="161">
        <v>0</v>
      </c>
      <c r="P167" s="161">
        <v>0</v>
      </c>
      <c r="Q167" s="161">
        <v>0</v>
      </c>
      <c r="R167" s="161">
        <v>0</v>
      </c>
      <c r="S167" s="161">
        <v>0</v>
      </c>
      <c r="T167" s="161">
        <v>0</v>
      </c>
      <c r="U167" s="161">
        <v>0</v>
      </c>
      <c r="V167" s="161">
        <v>0</v>
      </c>
      <c r="W167" s="161">
        <v>0</v>
      </c>
      <c r="X167" s="161">
        <v>0</v>
      </c>
      <c r="AB167" s="161" t="s">
        <v>241</v>
      </c>
      <c r="AC167" s="161" t="s">
        <v>242</v>
      </c>
      <c r="AD167" s="161" t="s">
        <v>242</v>
      </c>
      <c r="AE167" s="161" t="s">
        <v>242</v>
      </c>
      <c r="AF167" s="161" t="s">
        <v>242</v>
      </c>
      <c r="AG167" s="161" t="s">
        <v>241</v>
      </c>
      <c r="AH167" s="161" t="s">
        <v>242</v>
      </c>
      <c r="AI167" s="161">
        <v>20150801</v>
      </c>
      <c r="AJ167" s="161">
        <v>20160525</v>
      </c>
      <c r="AK167" s="161" t="s">
        <v>869</v>
      </c>
      <c r="AL167" t="s">
        <v>1076</v>
      </c>
      <c r="AM167" t="s">
        <v>884</v>
      </c>
      <c r="AN167">
        <v>2</v>
      </c>
      <c r="AO167" t="s">
        <v>870</v>
      </c>
      <c r="AP167">
        <v>12</v>
      </c>
      <c r="AQ167">
        <v>99</v>
      </c>
      <c r="AR167">
        <v>1887</v>
      </c>
      <c r="AS167">
        <v>497</v>
      </c>
      <c r="AT167">
        <v>603</v>
      </c>
      <c r="AU167">
        <v>601</v>
      </c>
      <c r="AV167">
        <v>95</v>
      </c>
      <c r="AW167">
        <v>46</v>
      </c>
      <c r="AX167">
        <v>19.4833</v>
      </c>
      <c r="AY167">
        <v>8.4614999999999991</v>
      </c>
      <c r="AZ167">
        <v>3.0937999999999999</v>
      </c>
      <c r="BA167">
        <v>152.1163</v>
      </c>
      <c r="BB167">
        <v>28582</v>
      </c>
      <c r="BC167">
        <v>69.565217391000004</v>
      </c>
      <c r="BD167">
        <v>82.352941176000002</v>
      </c>
      <c r="BE167">
        <v>751</v>
      </c>
      <c r="BF167">
        <v>974</v>
      </c>
      <c r="BG167">
        <v>25</v>
      </c>
      <c r="BH167">
        <v>95</v>
      </c>
      <c r="BI167">
        <v>5</v>
      </c>
      <c r="BJ167">
        <v>0</v>
      </c>
      <c r="BK167">
        <v>91</v>
      </c>
      <c r="BL167">
        <v>0</v>
      </c>
      <c r="BM167" t="s">
        <v>1077</v>
      </c>
      <c r="BN167" t="s">
        <v>1079</v>
      </c>
      <c r="ET167" s="161">
        <v>3</v>
      </c>
      <c r="EU167" s="161">
        <v>58</v>
      </c>
      <c r="EV167" s="161">
        <v>19</v>
      </c>
      <c r="EW167" s="161">
        <v>3470</v>
      </c>
      <c r="EX167" s="161">
        <v>0</v>
      </c>
      <c r="EY167" s="161">
        <v>0</v>
      </c>
      <c r="EZ167" s="161">
        <v>0</v>
      </c>
      <c r="FA167" s="161">
        <v>0</v>
      </c>
      <c r="FB167" s="161">
        <v>57</v>
      </c>
      <c r="FC167" s="161">
        <v>75</v>
      </c>
      <c r="FD167" s="161">
        <v>0</v>
      </c>
      <c r="FE167" s="161">
        <v>3</v>
      </c>
      <c r="FF167" s="159">
        <v>42436</v>
      </c>
      <c r="FG167" s="161">
        <v>75</v>
      </c>
      <c r="FH167" s="161">
        <v>87</v>
      </c>
      <c r="FI167" s="161">
        <v>58</v>
      </c>
      <c r="FJ167" s="161">
        <v>75</v>
      </c>
      <c r="FK167" s="161">
        <v>100</v>
      </c>
      <c r="FL167" s="159">
        <v>42349</v>
      </c>
      <c r="FM167" s="161">
        <v>50</v>
      </c>
      <c r="FN167" s="161">
        <v>71</v>
      </c>
      <c r="FO167" s="161">
        <v>40</v>
      </c>
      <c r="FP167" s="161">
        <v>75</v>
      </c>
      <c r="FQ167" s="161">
        <v>38</v>
      </c>
      <c r="FR167" s="159">
        <v>42305</v>
      </c>
      <c r="FS167" s="161">
        <v>47</v>
      </c>
      <c r="FT167" s="161">
        <v>68</v>
      </c>
      <c r="FU167" s="161">
        <v>25</v>
      </c>
      <c r="FV167" s="161">
        <v>70</v>
      </c>
      <c r="FW167" s="161">
        <v>50</v>
      </c>
      <c r="HN167" s="161" t="s">
        <v>884</v>
      </c>
      <c r="JB167" s="161" t="s">
        <v>884</v>
      </c>
      <c r="JC167" s="161">
        <v>26</v>
      </c>
      <c r="JD167" s="161">
        <v>13</v>
      </c>
      <c r="JE167" s="161">
        <v>52</v>
      </c>
      <c r="JF167" s="161">
        <v>74275</v>
      </c>
      <c r="JG167" s="159">
        <v>42500</v>
      </c>
      <c r="JH167" s="161">
        <v>826</v>
      </c>
      <c r="JI167" s="159">
        <v>42242</v>
      </c>
      <c r="JJ167" s="161">
        <v>519</v>
      </c>
      <c r="JK167" s="161">
        <v>16</v>
      </c>
      <c r="JL167" s="159">
        <v>42346</v>
      </c>
      <c r="JM167" s="161">
        <v>739</v>
      </c>
      <c r="JN167" s="161">
        <v>26</v>
      </c>
      <c r="JO167" s="159">
        <v>42500</v>
      </c>
      <c r="JP167" s="161">
        <v>826</v>
      </c>
      <c r="JQ167" s="161">
        <v>22</v>
      </c>
      <c r="MN167" t="str">
        <f t="shared" si="174"/>
        <v>YesNoNoNoYesNo</v>
      </c>
      <c r="MO167" t="str">
        <f>IF(AND(MN167="NoNoNoNoNoNo",JI167=""),"No Programs",VLOOKUP(MN167,Lookups!$DA$4:$DB$67,2,FALSE))</f>
        <v>READ 180 Only</v>
      </c>
      <c r="MP167">
        <f t="shared" si="175"/>
        <v>1</v>
      </c>
      <c r="MQ167" t="str">
        <f t="shared" si="176"/>
        <v>READ 180 User</v>
      </c>
      <c r="MR167" t="str">
        <f>Directions!$D$3</f>
        <v>Usage</v>
      </c>
      <c r="MS167" t="str">
        <f>VLOOKUP(MQ167,Lookups!$CU$71:$CV$80,2,FALSE)</f>
        <v>READ 180 Record</v>
      </c>
      <c r="MT167">
        <f t="shared" si="177"/>
        <v>1</v>
      </c>
      <c r="MU167">
        <f t="shared" si="178"/>
        <v>1</v>
      </c>
      <c r="MV167">
        <f t="shared" si="179"/>
        <v>1</v>
      </c>
      <c r="MW167">
        <f t="shared" si="180"/>
        <v>1</v>
      </c>
      <c r="MX167">
        <f t="shared" si="181"/>
        <v>36.857142857142854</v>
      </c>
      <c r="MY167" t="str">
        <f t="shared" si="182"/>
        <v>Not Used</v>
      </c>
      <c r="MZ167">
        <f t="shared" si="183"/>
        <v>0</v>
      </c>
      <c r="NA167" t="str">
        <f t="shared" si="184"/>
        <v>Not Available</v>
      </c>
      <c r="NB167" t="str">
        <f t="shared" si="185"/>
        <v>Not Available</v>
      </c>
      <c r="NC167" t="str">
        <f t="shared" si="186"/>
        <v>4 Not Indicated</v>
      </c>
      <c r="ND167" t="str">
        <f t="shared" si="187"/>
        <v>4 Not Indicated</v>
      </c>
      <c r="NE167" t="str">
        <f t="shared" si="188"/>
        <v>4 Not Indicated</v>
      </c>
      <c r="NF167" t="str">
        <f t="shared" si="189"/>
        <v>4 Not Indicated</v>
      </c>
      <c r="NG167" t="str">
        <f t="shared" si="190"/>
        <v>4 Not Indicated</v>
      </c>
      <c r="NH167" s="159">
        <f t="shared" si="191"/>
        <v>42500</v>
      </c>
      <c r="NI167">
        <f t="shared" si="192"/>
        <v>826</v>
      </c>
      <c r="NJ167" s="159">
        <f t="shared" si="193"/>
        <v>42500</v>
      </c>
      <c r="NK167">
        <f t="shared" si="194"/>
        <v>826</v>
      </c>
      <c r="NL167">
        <f t="shared" si="195"/>
        <v>36.857142857142854</v>
      </c>
      <c r="NM167">
        <f t="shared" si="196"/>
        <v>1</v>
      </c>
      <c r="NN167">
        <f>IF(OR(E167="PK",E167="K",JJ167=""),"Null",INDEX(Lookups!$EZ$4:$FW$18,MATCH($JJ167,Lookups!$EY$4:$EY$18,1),MATCH($E167,Lookups!$EZ$3:$FW$3,0)))</f>
        <v>105</v>
      </c>
      <c r="NO167">
        <f>IF(OR(E167="PK",E167="K",JJ167=""),"Null",INDEX(Lookups!$EZ$4:$FW$18,MATCH($JJ167,Lookups!$EY$4:$EY$18,1),MATCH($E167,Lookups!$EZ$3:$FW$3,0) + 1))</f>
        <v>155</v>
      </c>
      <c r="NP167">
        <f t="shared" si="197"/>
        <v>210</v>
      </c>
      <c r="NQ167" t="str">
        <f t="shared" si="198"/>
        <v>No PI Needed</v>
      </c>
      <c r="NR167" t="str">
        <f t="shared" si="199"/>
        <v>No PI Needed</v>
      </c>
      <c r="NS167" t="str">
        <f t="shared" si="200"/>
        <v>400L to 599L</v>
      </c>
      <c r="NT167" t="str">
        <f t="shared" si="201"/>
        <v>800L to 999L</v>
      </c>
      <c r="NU167" t="str">
        <f t="shared" si="202"/>
        <v>800L to 999L</v>
      </c>
      <c r="NV167" s="183" t="str">
        <f t="array" ref="NV167">IF($NL167="No RI Tests","No RI Tests",VLOOKUP(IF(AND(E167="K",JJ167&lt;280),3,IF(AND(E167="K",JJ167&gt;=280),4,MAX(IF(E167=Lookups!$DF$6:$DF$99,IF(JJ167&gt;=Lookups!$DG$6:$DG$99,Lookups!$DH$6:$DH$99))))),Lookups!$DE$104:$DG$108,2,FALSE))</f>
        <v>1 Below Basic</v>
      </c>
      <c r="NW167" s="161" t="str">
        <f t="array" ref="NW167">IF($NL167="No RI Tests","No RI Tests",VLOOKUP(IF(AND(E167="K",JH167&lt;280),3,IF(AND(E167="K",JH167&gt;=280),4,MAX(IF(E167=Lookups!$DF$6:$DF$99,IF(NI167&gt;=Lookups!$DG$6:$DG$99,Lookups!$DH$6:$DH$99))))),Lookups!$DE$104:$DG$108,2,FALSE))</f>
        <v>2 Basic</v>
      </c>
      <c r="NX167" s="161" t="str">
        <f t="array" ref="NX167">IF($NL167="No RI Tests","No RI Tests",VLOOKUP(IF(AND(E167="K",NK167&lt;280),3,IF(AND(E167="K",NK167&gt;=280),4,MAX(IF(E167=Lookups!$DF$6:$DF$99,IF(NK167&gt;=Lookups!$DG$6:$DG$99,Lookups!$DH$6:$DH$99))))),Lookups!$DE$104:$DG$108,2,FALSE))</f>
        <v>2 Basic</v>
      </c>
      <c r="NY167">
        <f t="shared" si="203"/>
        <v>0</v>
      </c>
      <c r="NZ167">
        <f t="shared" si="204"/>
        <v>1</v>
      </c>
      <c r="OA167" t="str">
        <f t="shared" si="205"/>
        <v>Improved Performance Level</v>
      </c>
      <c r="OB167" s="161" t="str">
        <f t="array" ref="OB167">IF($NL167="No RI Tests","No RI Tests",IF(E167="K","N/A",VLOOKUP(MAX(IF(E167=Lookups!$DF$6:$DF$99,IF(JJ167&gt;=Lookups!$DG$6:$DG$99,Lookups!$DI$6:$DI$99))),Lookups!$DE$104:$DG$108,3,FALSE)))</f>
        <v>1 Limited</v>
      </c>
      <c r="OC167" s="161" t="str">
        <f t="array" ref="OC167">IF($NL167="No RI Tests","No RI Tests",IF(E167="K","N/A",VLOOKUP(MAX(IF(E167=Lookups!$DF$6:$DF$99,IF(NI167&gt;=Lookups!$DG$6:$DG$99,Lookups!$DI$6:$DI$99))),Lookups!$DE$104:$DG$108,3,FALSE)))</f>
        <v>2 Partial</v>
      </c>
      <c r="OD167" s="161" t="str">
        <f t="array" ref="OD167">IF($NL167="No RI Tests","No RI Tests",IF(E167="K","N/A",VLOOKUP(MAX(IF(E167=Lookups!$DF$6:$DF$99,IF(NK167&gt;=Lookups!$DG$6:$DG$99,Lookups!$DI$6:$DI$99))),Lookups!$DE$104:$DG$108,3,FALSE)))</f>
        <v>2 Partial</v>
      </c>
      <c r="OE167">
        <f t="shared" si="206"/>
        <v>0</v>
      </c>
      <c r="OF167">
        <f t="shared" si="207"/>
        <v>1</v>
      </c>
      <c r="OG167" t="str">
        <f t="shared" si="208"/>
        <v>Improved Performance Level</v>
      </c>
      <c r="OH167">
        <f t="shared" si="209"/>
        <v>307</v>
      </c>
      <c r="OI167">
        <f t="shared" si="210"/>
        <v>1</v>
      </c>
      <c r="OJ167">
        <f t="shared" si="211"/>
        <v>1</v>
      </c>
      <c r="OK167">
        <f t="shared" si="212"/>
        <v>1</v>
      </c>
      <c r="OL167">
        <f t="shared" si="213"/>
        <v>2.3615384615384616</v>
      </c>
      <c r="OM167" t="str">
        <f t="shared" si="214"/>
        <v>Fall Administration</v>
      </c>
      <c r="ON167" t="str">
        <f t="shared" si="215"/>
        <v>Spring Administration</v>
      </c>
      <c r="OO167" t="str">
        <f t="shared" si="216"/>
        <v>Fall to Spring-Full Year RI</v>
      </c>
      <c r="OP167" t="str">
        <f ca="1">IF(AND(HR167&lt;&gt;"",JJ167&lt;600),IF(HT167="Advancing","Tier 2","Tier 3"),IF(JI167="","Null",IF(OR(E167="K",E167&lt;3),"FRA Recommended",IF(JJ167&gt;=IF(E167&lt;6,400,600),IF(JJ167&lt;VLOOKUP(E167,Lookups!$AP$3:$AR$16,3,FALSE),"Tier 2","Core"),IF(JJ167&lt;400,IF(RAND()&lt;0.81,"Tier 3","Tier 2"),IF(RAND()&lt;0.51,"Tier 3","Tier 2"))))))</f>
        <v>Tier 2</v>
      </c>
      <c r="OQ167" t="str">
        <f t="shared" si="217"/>
        <v>Average Reading Invt. at Least 15 Minutes Long</v>
      </c>
      <c r="OR167">
        <f t="shared" si="218"/>
        <v>0</v>
      </c>
      <c r="OS167">
        <f t="shared" si="219"/>
        <v>1</v>
      </c>
      <c r="OT167">
        <f t="shared" si="220"/>
        <v>307</v>
      </c>
      <c r="OU167" s="159" t="str">
        <f t="shared" si="221"/>
        <v>No PI Tests</v>
      </c>
      <c r="OV167" t="str">
        <f t="shared" si="222"/>
        <v>No PI Tests</v>
      </c>
      <c r="OW167" t="str">
        <f t="shared" si="223"/>
        <v>No PI Tests</v>
      </c>
      <c r="OX167" t="str">
        <f t="shared" si="224"/>
        <v>No PI Tests</v>
      </c>
      <c r="OY167" t="str">
        <f t="shared" si="225"/>
        <v>No PI Tests</v>
      </c>
      <c r="OZ167" t="str">
        <f t="shared" si="226"/>
        <v>No PI Tests</v>
      </c>
      <c r="PA167" s="159" t="str">
        <f t="shared" si="227"/>
        <v>No PI Tests</v>
      </c>
      <c r="PB167" t="str">
        <f t="shared" si="228"/>
        <v>No PI Tests</v>
      </c>
      <c r="PC167" t="str">
        <f t="shared" si="229"/>
        <v>No PI Tests</v>
      </c>
      <c r="PD167" t="str">
        <f t="shared" si="230"/>
        <v>No PI Tests</v>
      </c>
      <c r="PE167" t="str">
        <f t="shared" si="231"/>
        <v>No PI Tests</v>
      </c>
      <c r="PF167" t="str">
        <f t="shared" si="232"/>
        <v>No PI Tests</v>
      </c>
      <c r="PG167" t="str">
        <f t="shared" si="233"/>
        <v>No PI Tests</v>
      </c>
      <c r="PH167">
        <f t="shared" si="234"/>
        <v>0</v>
      </c>
      <c r="PI167">
        <f t="shared" si="235"/>
        <v>0</v>
      </c>
      <c r="PJ167" t="str">
        <f t="shared" si="236"/>
        <v>Null</v>
      </c>
      <c r="PK167" t="str">
        <f>IF(HR167="","Null",IF(E167&lt;3,"Null",IF(HU167=0,0,IF(HS167="Form 1",VLOOKUP(HU167,Lookups!$BE$3:$BP$63,E167,FALSE),IF(HS167="Form 2",VLOOKUP(HU167,Lookups!$BE$67:$BP$127,E167,FALSE),VLOOKUP(HU167,Lookups!$BE$130:$BP$190,E167,FALSE))))))</f>
        <v>Null</v>
      </c>
      <c r="PL167" t="str">
        <f t="shared" si="237"/>
        <v>Null</v>
      </c>
      <c r="PM167" t="str">
        <f>IF($PH167=0,"Null",IF(E167&lt;3,"Null",IF(OX167=0,0,IF(OV167="Form 1",VLOOKUP(OX167,Lookups!$BE$3:$BP$63,E167,FALSE),IF(OV167="Form 2",VLOOKUP(OX167,Lookups!$BE$67:$BP$127,E167,FALSE),VLOOKUP(OX167,Lookups!$BE$130:$BP$190,E167,FALSE))))))</f>
        <v>Null</v>
      </c>
      <c r="PN167" t="str">
        <f t="shared" si="238"/>
        <v>Null</v>
      </c>
      <c r="PO167" t="str">
        <f t="shared" si="239"/>
        <v>Null</v>
      </c>
      <c r="PP167" t="str">
        <f t="shared" si="240"/>
        <v>Null</v>
      </c>
      <c r="PQ167" t="str">
        <f>IF(HR167="","Null",IF(E167&lt;3,"Null",IF(HV167=0,0,IF(HS167="Form 1",VLOOKUP(HV167,Lookups!$BR$3:$CC$63,E167,FALSE),IF(HS167="Form 2",VLOOKUP(HV167,Lookups!$BR$67:$CC$127,E167,FALSE),VLOOKUP(HV167,Lookups!$BR$130:$CC$190,E167,FALSE))))))</f>
        <v>Null</v>
      </c>
      <c r="PR167" t="str">
        <f t="shared" si="241"/>
        <v>Null</v>
      </c>
      <c r="PS167" t="str">
        <f>IF(HR167="","Null",IF(E167&lt;3,"Null",IF(OY167=0,0,IF(OW167="Form 1",VLOOKUP(OY167,Lookups!$BR$3:$CC$63,E167,FALSE),IF(OW167="Form 2",VLOOKUP(OY167,Lookups!$BR$67:$CC$127,E167,FALSE),VLOOKUP(OY167,Lookups!$BR$130:$CC$190,E167,FALSE))))))</f>
        <v>Null</v>
      </c>
      <c r="PT167" t="str">
        <f t="shared" si="242"/>
        <v>Null</v>
      </c>
      <c r="PU167" t="str">
        <f t="shared" si="243"/>
        <v>Null</v>
      </c>
      <c r="PV167" t="str">
        <f t="shared" si="244"/>
        <v>Null</v>
      </c>
      <c r="PW167" t="str">
        <f t="shared" si="245"/>
        <v>No PI Tests</v>
      </c>
      <c r="PX167">
        <f t="shared" si="246"/>
        <v>1</v>
      </c>
      <c r="PY167">
        <f t="shared" si="247"/>
        <v>0</v>
      </c>
      <c r="PZ167" t="str">
        <f t="shared" si="248"/>
        <v>Null</v>
      </c>
      <c r="QA167" t="str">
        <f t="shared" si="249"/>
        <v>Null</v>
      </c>
      <c r="QB167" t="str">
        <f t="shared" si="250"/>
        <v>Null</v>
      </c>
      <c r="QC167" t="str">
        <f>IF($MS167="System 44 Record",IF(BQ167&lt;MEDIAN(Directions!$F$3,Directions!$F$6),"Mid-Year Exited Student","Full Year Participant")&amp;IF(BP167&lt;Directions!$F$3,", Started Prior Year",", Started This Year"),"Null")</f>
        <v>Null</v>
      </c>
      <c r="QD167" t="str">
        <f t="shared" si="251"/>
        <v>Null</v>
      </c>
      <c r="QE167">
        <f t="shared" si="252"/>
        <v>1</v>
      </c>
      <c r="QF167">
        <f t="shared" si="253"/>
        <v>1</v>
      </c>
      <c r="QG167">
        <f t="shared" si="254"/>
        <v>1</v>
      </c>
      <c r="QH167">
        <f t="shared" si="255"/>
        <v>3</v>
      </c>
      <c r="QI167">
        <f t="shared" si="256"/>
        <v>0.75</v>
      </c>
      <c r="QJ167" t="str">
        <f t="shared" si="257"/>
        <v>Used All 3</v>
      </c>
      <c r="QK167" t="str">
        <f t="shared" si="258"/>
        <v>80 to 99 Sessions</v>
      </c>
      <c r="QL167" t="str">
        <f t="shared" si="259"/>
        <v>9 to 12 Segments</v>
      </c>
      <c r="QM167" t="str">
        <f>IF($MS167="READ 180 Record",IF(AQ167="","Null",VLOOKUP(JJ167,Lookups!$DX$3:$EB$2054,AN167+1,FALSE)),"Null")</f>
        <v>Level Matches Lexile Score</v>
      </c>
      <c r="QN167" t="str">
        <f t="shared" si="260"/>
        <v>Null</v>
      </c>
    </row>
    <row r="168" spans="1:456" x14ac:dyDescent="0.25">
      <c r="A168" s="161" t="s">
        <v>1447</v>
      </c>
      <c r="B168" s="161" t="s">
        <v>1447</v>
      </c>
      <c r="C168" s="161" t="s">
        <v>1447</v>
      </c>
      <c r="D168" s="161" t="s">
        <v>1447</v>
      </c>
      <c r="E168" s="161">
        <v>7</v>
      </c>
      <c r="F168" s="161" t="s">
        <v>1447</v>
      </c>
      <c r="G168" s="161" t="s">
        <v>890</v>
      </c>
      <c r="H168" s="161" t="s">
        <v>895</v>
      </c>
      <c r="I168" s="161">
        <v>640</v>
      </c>
      <c r="J168" s="159">
        <v>42500</v>
      </c>
      <c r="K168" s="161">
        <v>0</v>
      </c>
      <c r="L168" s="161">
        <v>0</v>
      </c>
      <c r="M168" s="161">
        <v>0</v>
      </c>
      <c r="N168" s="161">
        <v>0</v>
      </c>
      <c r="O168" s="161">
        <v>0</v>
      </c>
      <c r="P168" s="161">
        <v>0</v>
      </c>
      <c r="Q168" s="161">
        <v>0</v>
      </c>
      <c r="R168" s="161">
        <v>0</v>
      </c>
      <c r="S168" s="161">
        <v>0</v>
      </c>
      <c r="T168" s="161">
        <v>0</v>
      </c>
      <c r="U168" s="161">
        <v>0</v>
      </c>
      <c r="V168" s="161">
        <v>0</v>
      </c>
      <c r="W168" s="161">
        <v>0</v>
      </c>
      <c r="X168" s="161">
        <v>0</v>
      </c>
      <c r="AB168" s="161" t="s">
        <v>241</v>
      </c>
      <c r="AC168" s="161" t="s">
        <v>242</v>
      </c>
      <c r="AD168" s="161" t="s">
        <v>242</v>
      </c>
      <c r="AE168" s="161" t="s">
        <v>242</v>
      </c>
      <c r="AF168" s="161" t="s">
        <v>242</v>
      </c>
      <c r="AG168" s="161" t="s">
        <v>241</v>
      </c>
      <c r="AH168" s="161" t="s">
        <v>242</v>
      </c>
      <c r="AI168" s="161">
        <v>20150801</v>
      </c>
      <c r="AJ168" s="161">
        <v>20160525</v>
      </c>
      <c r="AK168" s="161" t="s">
        <v>869</v>
      </c>
      <c r="AL168" t="s">
        <v>1076</v>
      </c>
      <c r="AM168" t="s">
        <v>895</v>
      </c>
      <c r="AN168">
        <v>3</v>
      </c>
      <c r="AO168" t="s">
        <v>870</v>
      </c>
      <c r="AP168">
        <v>2</v>
      </c>
      <c r="AQ168">
        <v>22</v>
      </c>
      <c r="AR168">
        <v>466</v>
      </c>
      <c r="AS168">
        <v>133</v>
      </c>
      <c r="AT168">
        <v>92</v>
      </c>
      <c r="AU168">
        <v>194</v>
      </c>
      <c r="AV168">
        <v>37</v>
      </c>
      <c r="AW168">
        <v>11</v>
      </c>
      <c r="AX168">
        <v>22.383399999999899</v>
      </c>
      <c r="AY168">
        <v>8</v>
      </c>
      <c r="AZ168">
        <v>1.4666999999999999</v>
      </c>
      <c r="BA168">
        <v>180.41679999999999</v>
      </c>
      <c r="BB168">
        <v>9324</v>
      </c>
      <c r="BC168">
        <v>76</v>
      </c>
      <c r="BD168">
        <v>57.142857141999997</v>
      </c>
      <c r="BE168">
        <v>204</v>
      </c>
      <c r="BF168">
        <v>146</v>
      </c>
      <c r="BG168">
        <v>100</v>
      </c>
      <c r="BH168">
        <v>88</v>
      </c>
      <c r="BI168">
        <v>5</v>
      </c>
      <c r="BJ168">
        <v>0</v>
      </c>
      <c r="BK168">
        <v>10</v>
      </c>
      <c r="BL168">
        <v>0</v>
      </c>
      <c r="BM168" t="s">
        <v>1080</v>
      </c>
      <c r="BN168" t="s">
        <v>1079</v>
      </c>
      <c r="ET168" s="161">
        <v>2</v>
      </c>
      <c r="EU168" s="161">
        <v>60</v>
      </c>
      <c r="EV168" s="161">
        <v>60</v>
      </c>
      <c r="EW168" s="161">
        <v>3576</v>
      </c>
      <c r="EX168" s="161">
        <v>0</v>
      </c>
      <c r="EY168" s="161">
        <v>0</v>
      </c>
      <c r="EZ168" s="161">
        <v>0</v>
      </c>
      <c r="FA168" s="161">
        <v>0</v>
      </c>
      <c r="FB168" s="161">
        <v>57</v>
      </c>
      <c r="FC168" s="161">
        <v>75</v>
      </c>
      <c r="FD168" s="161">
        <v>0</v>
      </c>
      <c r="FE168" s="161">
        <v>1</v>
      </c>
      <c r="FF168" s="159">
        <v>42418</v>
      </c>
      <c r="FG168" s="161">
        <v>57</v>
      </c>
      <c r="FH168" s="161">
        <v>75</v>
      </c>
      <c r="FI168" s="161">
        <v>50</v>
      </c>
      <c r="FJ168" s="161">
        <v>50</v>
      </c>
      <c r="FK168" s="161">
        <v>75</v>
      </c>
      <c r="HN168" s="161" t="s">
        <v>895</v>
      </c>
      <c r="JB168" s="161" t="s">
        <v>895</v>
      </c>
      <c r="JC168" s="161">
        <v>1</v>
      </c>
      <c r="JD168" s="161">
        <v>0</v>
      </c>
      <c r="JE168" s="161">
        <v>0</v>
      </c>
      <c r="JF168" s="161">
        <v>0</v>
      </c>
      <c r="JG168" s="159">
        <v>42500</v>
      </c>
      <c r="JH168" s="161">
        <v>640</v>
      </c>
      <c r="JI168" s="159">
        <v>42389</v>
      </c>
      <c r="JJ168" s="161">
        <v>638</v>
      </c>
      <c r="JK168" s="161">
        <v>12</v>
      </c>
      <c r="JL168" s="159">
        <v>42500</v>
      </c>
      <c r="JM168" s="161">
        <v>640</v>
      </c>
      <c r="JN168" s="161">
        <v>11</v>
      </c>
      <c r="MN168" t="str">
        <f t="shared" si="174"/>
        <v>YesNoNoNoYesNo</v>
      </c>
      <c r="MO168" t="str">
        <f>IF(AND(MN168="NoNoNoNoNoNo",JI168=""),"No Programs",VLOOKUP(MN168,Lookups!$DA$4:$DB$67,2,FALSE))</f>
        <v>READ 180 Only</v>
      </c>
      <c r="MP168">
        <f t="shared" si="175"/>
        <v>1</v>
      </c>
      <c r="MQ168" t="str">
        <f t="shared" si="176"/>
        <v>READ 180 User</v>
      </c>
      <c r="MR168" t="str">
        <f>Directions!$D$3</f>
        <v>Usage</v>
      </c>
      <c r="MS168" t="str">
        <f>VLOOKUP(MQ168,Lookups!$CU$71:$CV$80,2,FALSE)</f>
        <v>READ 180 Record</v>
      </c>
      <c r="MT168">
        <f t="shared" si="177"/>
        <v>1</v>
      </c>
      <c r="MU168">
        <f t="shared" si="178"/>
        <v>1</v>
      </c>
      <c r="MV168">
        <f t="shared" si="179"/>
        <v>1</v>
      </c>
      <c r="MW168">
        <f t="shared" si="180"/>
        <v>1</v>
      </c>
      <c r="MX168">
        <f t="shared" si="181"/>
        <v>15.857142857142858</v>
      </c>
      <c r="MY168" t="str">
        <f t="shared" si="182"/>
        <v>Not Used</v>
      </c>
      <c r="MZ168">
        <f t="shared" si="183"/>
        <v>0</v>
      </c>
      <c r="NA168" t="str">
        <f t="shared" si="184"/>
        <v>Not Available</v>
      </c>
      <c r="NB168" t="str">
        <f t="shared" si="185"/>
        <v>Not Available</v>
      </c>
      <c r="NC168" t="str">
        <f t="shared" si="186"/>
        <v>4 Not Indicated</v>
      </c>
      <c r="ND168" t="str">
        <f t="shared" si="187"/>
        <v>4 Not Indicated</v>
      </c>
      <c r="NE168" t="str">
        <f t="shared" si="188"/>
        <v>4 Not Indicated</v>
      </c>
      <c r="NF168" t="str">
        <f t="shared" si="189"/>
        <v>4 Not Indicated</v>
      </c>
      <c r="NG168" t="str">
        <f t="shared" si="190"/>
        <v>4 Not Indicated</v>
      </c>
      <c r="NH168" s="159">
        <f t="shared" si="191"/>
        <v>42500</v>
      </c>
      <c r="NI168">
        <f t="shared" si="192"/>
        <v>640</v>
      </c>
      <c r="NJ168" s="159">
        <f t="shared" si="193"/>
        <v>42500</v>
      </c>
      <c r="NK168">
        <f t="shared" si="194"/>
        <v>640</v>
      </c>
      <c r="NL168">
        <f t="shared" si="195"/>
        <v>15.857142857142858</v>
      </c>
      <c r="NM168">
        <f t="shared" si="196"/>
        <v>1</v>
      </c>
      <c r="NN168">
        <f>IF(OR(E168="PK",E168="K",JJ168=""),"Null",INDEX(Lookups!$EZ$4:$FW$18,MATCH($JJ168,Lookups!$EY$4:$EY$18,1),MATCH($E168,Lookups!$EZ$3:$FW$3,0)))</f>
        <v>55</v>
      </c>
      <c r="NO168">
        <f>IF(OR(E168="PK",E168="K",JJ168=""),"Null",INDEX(Lookups!$EZ$4:$FW$18,MATCH($JJ168,Lookups!$EY$4:$EY$18,1),MATCH($E168,Lookups!$EZ$3:$FW$3,0) + 1))</f>
        <v>90</v>
      </c>
      <c r="NP168">
        <f t="shared" si="197"/>
        <v>110</v>
      </c>
      <c r="NQ168" t="str">
        <f t="shared" si="198"/>
        <v>No PI Needed</v>
      </c>
      <c r="NR168" t="str">
        <f t="shared" si="199"/>
        <v>No PI Needed</v>
      </c>
      <c r="NS168" t="str">
        <f t="shared" si="200"/>
        <v>600L to 799L</v>
      </c>
      <c r="NT168" t="str">
        <f t="shared" si="201"/>
        <v>600L to 799L</v>
      </c>
      <c r="NU168" t="str">
        <f t="shared" si="202"/>
        <v>600L to 799L</v>
      </c>
      <c r="NV168" s="183" t="str">
        <f t="array" ref="NV168">IF($NL168="No RI Tests","No RI Tests",VLOOKUP(IF(AND(E168="K",JJ168&lt;280),3,IF(AND(E168="K",JJ168&gt;=280),4,MAX(IF(E168=Lookups!$DF$6:$DF$99,IF(JJ168&gt;=Lookups!$DG$6:$DG$99,Lookups!$DH$6:$DH$99))))),Lookups!$DE$104:$DG$108,2,FALSE))</f>
        <v>1 Below Basic</v>
      </c>
      <c r="NW168" s="161" t="str">
        <f t="array" ref="NW168">IF($NL168="No RI Tests","No RI Tests",VLOOKUP(IF(AND(E168="K",JH168&lt;280),3,IF(AND(E168="K",JH168&gt;=280),4,MAX(IF(E168=Lookups!$DF$6:$DF$99,IF(NI168&gt;=Lookups!$DG$6:$DG$99,Lookups!$DH$6:$DH$99))))),Lookups!$DE$104:$DG$108,2,FALSE))</f>
        <v>1 Below Basic</v>
      </c>
      <c r="NX168" s="161" t="str">
        <f t="array" ref="NX168">IF($NL168="No RI Tests","No RI Tests",VLOOKUP(IF(AND(E168="K",NK168&lt;280),3,IF(AND(E168="K",NK168&gt;=280),4,MAX(IF(E168=Lookups!$DF$6:$DF$99,IF(NK168&gt;=Lookups!$DG$6:$DG$99,Lookups!$DH$6:$DH$99))))),Lookups!$DE$104:$DG$108,2,FALSE))</f>
        <v>1 Below Basic</v>
      </c>
      <c r="NY168">
        <f t="shared" si="203"/>
        <v>1</v>
      </c>
      <c r="NZ168">
        <f t="shared" si="204"/>
        <v>0</v>
      </c>
      <c r="OA168" t="str">
        <f t="shared" si="205"/>
        <v>Maintained Performance Level</v>
      </c>
      <c r="OB168" s="161" t="str">
        <f t="array" ref="OB168">IF($NL168="No RI Tests","No RI Tests",IF(E168="K","N/A",VLOOKUP(MAX(IF(E168=Lookups!$DF$6:$DF$99,IF(JJ168&gt;=Lookups!$DG$6:$DG$99,Lookups!$DI$6:$DI$99))),Lookups!$DE$104:$DG$108,3,FALSE)))</f>
        <v>1 Limited</v>
      </c>
      <c r="OC168" s="161" t="str">
        <f t="array" ref="OC168">IF($NL168="No RI Tests","No RI Tests",IF(E168="K","N/A",VLOOKUP(MAX(IF(E168=Lookups!$DF$6:$DF$99,IF(NI168&gt;=Lookups!$DG$6:$DG$99,Lookups!$DI$6:$DI$99))),Lookups!$DE$104:$DG$108,3,FALSE)))</f>
        <v>1 Limited</v>
      </c>
      <c r="OD168" s="161" t="str">
        <f t="array" ref="OD168">IF($NL168="No RI Tests","No RI Tests",IF(E168="K","N/A",VLOOKUP(MAX(IF(E168=Lookups!$DF$6:$DF$99,IF(NK168&gt;=Lookups!$DG$6:$DG$99,Lookups!$DI$6:$DI$99))),Lookups!$DE$104:$DG$108,3,FALSE)))</f>
        <v>1 Limited</v>
      </c>
      <c r="OE168">
        <f t="shared" si="206"/>
        <v>1</v>
      </c>
      <c r="OF168">
        <f t="shared" si="207"/>
        <v>0</v>
      </c>
      <c r="OG168" t="str">
        <f t="shared" si="208"/>
        <v>Maintained Performance Level</v>
      </c>
      <c r="OH168">
        <f t="shared" si="209"/>
        <v>2</v>
      </c>
      <c r="OI168">
        <f t="shared" si="210"/>
        <v>1</v>
      </c>
      <c r="OJ168">
        <f t="shared" si="211"/>
        <v>0</v>
      </c>
      <c r="OK168">
        <f t="shared" si="212"/>
        <v>0</v>
      </c>
      <c r="OL168">
        <f t="shared" si="213"/>
        <v>2.7586206896551724E-2</v>
      </c>
      <c r="OM168" t="str">
        <f t="shared" si="214"/>
        <v>Winter Administration</v>
      </c>
      <c r="ON168" t="str">
        <f t="shared" si="215"/>
        <v>Fall Administration</v>
      </c>
      <c r="OO168" t="str">
        <f t="shared" si="216"/>
        <v>Winter to Spring RI</v>
      </c>
      <c r="OP168" t="str">
        <f ca="1">IF(AND(HR168&lt;&gt;"",JJ168&lt;600),IF(HT168="Advancing","Tier 2","Tier 3"),IF(JI168="","Null",IF(OR(E168="K",E168&lt;3),"FRA Recommended",IF(JJ168&gt;=IF(E168&lt;6,400,600),IF(JJ168&lt;VLOOKUP(E168,Lookups!$AP$3:$AR$16,3,FALSE),"Tier 2","Core"),IF(JJ168&lt;400,IF(RAND()&lt;0.81,"Tier 3","Tier 2"),IF(RAND()&lt;0.51,"Tier 3","Tier 2"))))))</f>
        <v>Tier 2</v>
      </c>
      <c r="OQ168" t="str">
        <f t="shared" si="217"/>
        <v>Average Reading Invt. Under 15 Minutes Long</v>
      </c>
      <c r="OR168">
        <f t="shared" si="218"/>
        <v>0</v>
      </c>
      <c r="OS168">
        <f t="shared" si="219"/>
        <v>0</v>
      </c>
      <c r="OT168">
        <f t="shared" si="220"/>
        <v>2</v>
      </c>
      <c r="OU168" s="159" t="str">
        <f t="shared" si="221"/>
        <v>No PI Tests</v>
      </c>
      <c r="OV168" t="str">
        <f t="shared" si="222"/>
        <v>No PI Tests</v>
      </c>
      <c r="OW168" t="str">
        <f t="shared" si="223"/>
        <v>No PI Tests</v>
      </c>
      <c r="OX168" t="str">
        <f t="shared" si="224"/>
        <v>No PI Tests</v>
      </c>
      <c r="OY168" t="str">
        <f t="shared" si="225"/>
        <v>No PI Tests</v>
      </c>
      <c r="OZ168" t="str">
        <f t="shared" si="226"/>
        <v>No PI Tests</v>
      </c>
      <c r="PA168" s="159" t="str">
        <f t="shared" si="227"/>
        <v>No PI Tests</v>
      </c>
      <c r="PB168" t="str">
        <f t="shared" si="228"/>
        <v>No PI Tests</v>
      </c>
      <c r="PC168" t="str">
        <f t="shared" si="229"/>
        <v>No PI Tests</v>
      </c>
      <c r="PD168" t="str">
        <f t="shared" si="230"/>
        <v>No PI Tests</v>
      </c>
      <c r="PE168" t="str">
        <f t="shared" si="231"/>
        <v>No PI Tests</v>
      </c>
      <c r="PF168" t="str">
        <f t="shared" si="232"/>
        <v>No PI Tests</v>
      </c>
      <c r="PG168" t="str">
        <f t="shared" si="233"/>
        <v>No PI Tests</v>
      </c>
      <c r="PH168">
        <f t="shared" si="234"/>
        <v>0</v>
      </c>
      <c r="PI168">
        <f t="shared" si="235"/>
        <v>0</v>
      </c>
      <c r="PJ168" t="str">
        <f t="shared" si="236"/>
        <v>Null</v>
      </c>
      <c r="PK168" t="str">
        <f>IF(HR168="","Null",IF(E168&lt;3,"Null",IF(HU168=0,0,IF(HS168="Form 1",VLOOKUP(HU168,Lookups!$BE$3:$BP$63,E168,FALSE),IF(HS168="Form 2",VLOOKUP(HU168,Lookups!$BE$67:$BP$127,E168,FALSE),VLOOKUP(HU168,Lookups!$BE$130:$BP$190,E168,FALSE))))))</f>
        <v>Null</v>
      </c>
      <c r="PL168" t="str">
        <f t="shared" si="237"/>
        <v>Null</v>
      </c>
      <c r="PM168" t="str">
        <f>IF($PH168=0,"Null",IF(E168&lt;3,"Null",IF(OX168=0,0,IF(OV168="Form 1",VLOOKUP(OX168,Lookups!$BE$3:$BP$63,E168,FALSE),IF(OV168="Form 2",VLOOKUP(OX168,Lookups!$BE$67:$BP$127,E168,FALSE),VLOOKUP(OX168,Lookups!$BE$130:$BP$190,E168,FALSE))))))</f>
        <v>Null</v>
      </c>
      <c r="PN168" t="str">
        <f t="shared" si="238"/>
        <v>Null</v>
      </c>
      <c r="PO168" t="str">
        <f t="shared" si="239"/>
        <v>Null</v>
      </c>
      <c r="PP168" t="str">
        <f t="shared" si="240"/>
        <v>Null</v>
      </c>
      <c r="PQ168" t="str">
        <f>IF(HR168="","Null",IF(E168&lt;3,"Null",IF(HV168=0,0,IF(HS168="Form 1",VLOOKUP(HV168,Lookups!$BR$3:$CC$63,E168,FALSE),IF(HS168="Form 2",VLOOKUP(HV168,Lookups!$BR$67:$CC$127,E168,FALSE),VLOOKUP(HV168,Lookups!$BR$130:$CC$190,E168,FALSE))))))</f>
        <v>Null</v>
      </c>
      <c r="PR168" t="str">
        <f t="shared" si="241"/>
        <v>Null</v>
      </c>
      <c r="PS168" t="str">
        <f>IF(HR168="","Null",IF(E168&lt;3,"Null",IF(OY168=0,0,IF(OW168="Form 1",VLOOKUP(OY168,Lookups!$BR$3:$CC$63,E168,FALSE),IF(OW168="Form 2",VLOOKUP(OY168,Lookups!$BR$67:$CC$127,E168,FALSE),VLOOKUP(OY168,Lookups!$BR$130:$CC$190,E168,FALSE))))))</f>
        <v>Null</v>
      </c>
      <c r="PT168" t="str">
        <f t="shared" si="242"/>
        <v>Null</v>
      </c>
      <c r="PU168" t="str">
        <f t="shared" si="243"/>
        <v>Null</v>
      </c>
      <c r="PV168" t="str">
        <f t="shared" si="244"/>
        <v>Null</v>
      </c>
      <c r="PW168" t="str">
        <f t="shared" si="245"/>
        <v>No PI Tests</v>
      </c>
      <c r="PX168">
        <f t="shared" si="246"/>
        <v>1</v>
      </c>
      <c r="PY168">
        <f t="shared" si="247"/>
        <v>0</v>
      </c>
      <c r="PZ168" t="str">
        <f t="shared" si="248"/>
        <v>Null</v>
      </c>
      <c r="QA168" t="str">
        <f t="shared" si="249"/>
        <v>Null</v>
      </c>
      <c r="QB168" t="str">
        <f t="shared" si="250"/>
        <v>Null</v>
      </c>
      <c r="QC168" t="str">
        <f>IF($MS168="System 44 Record",IF(BQ168&lt;MEDIAN(Directions!$F$3,Directions!$F$6),"Mid-Year Exited Student","Full Year Participant")&amp;IF(BP168&lt;Directions!$F$3,", Started Prior Year",", Started This Year"),"Null")</f>
        <v>Null</v>
      </c>
      <c r="QD168" t="str">
        <f t="shared" si="251"/>
        <v>Null</v>
      </c>
      <c r="QE168">
        <f t="shared" si="252"/>
        <v>1</v>
      </c>
      <c r="QF168">
        <f t="shared" si="253"/>
        <v>1</v>
      </c>
      <c r="QG168">
        <f t="shared" si="254"/>
        <v>1</v>
      </c>
      <c r="QH168">
        <f t="shared" si="255"/>
        <v>1</v>
      </c>
      <c r="QI168">
        <f t="shared" si="256"/>
        <v>0.75</v>
      </c>
      <c r="QJ168" t="str">
        <f t="shared" si="257"/>
        <v>Used All 3</v>
      </c>
      <c r="QK168" t="str">
        <f t="shared" si="258"/>
        <v>20 to 39 Sessions</v>
      </c>
      <c r="QL168" t="str">
        <f t="shared" si="259"/>
        <v>Under 5 Segments</v>
      </c>
      <c r="QM168" t="str">
        <f>IF($MS168="READ 180 Record",IF(AQ168="","Null",VLOOKUP(JJ168,Lookups!$DX$3:$EB$2054,AN168+1,FALSE)),"Null")</f>
        <v>Level Matches Lexile Score</v>
      </c>
      <c r="QN168" t="str">
        <f t="shared" si="260"/>
        <v>Null</v>
      </c>
    </row>
    <row r="169" spans="1:456" x14ac:dyDescent="0.25">
      <c r="A169" s="161" t="s">
        <v>1447</v>
      </c>
      <c r="B169" s="161" t="s">
        <v>1447</v>
      </c>
      <c r="C169" s="161" t="s">
        <v>1447</v>
      </c>
      <c r="D169" s="161" t="s">
        <v>1447</v>
      </c>
      <c r="E169" s="161">
        <v>3</v>
      </c>
      <c r="F169" s="161" t="s">
        <v>1447</v>
      </c>
      <c r="G169" s="161" t="s">
        <v>875</v>
      </c>
      <c r="H169" s="161" t="s">
        <v>919</v>
      </c>
      <c r="I169" s="161">
        <v>0</v>
      </c>
      <c r="J169" s="159">
        <v>42495</v>
      </c>
      <c r="K169" s="161">
        <v>0</v>
      </c>
      <c r="L169" s="161">
        <v>0</v>
      </c>
      <c r="M169" s="161">
        <v>0</v>
      </c>
      <c r="N169" s="161">
        <v>0</v>
      </c>
      <c r="O169" s="161">
        <v>0</v>
      </c>
      <c r="P169" s="161">
        <v>0</v>
      </c>
      <c r="Q169" s="161">
        <v>0</v>
      </c>
      <c r="R169" s="161">
        <v>0</v>
      </c>
      <c r="S169" s="161">
        <v>0</v>
      </c>
      <c r="T169" s="161">
        <v>0</v>
      </c>
      <c r="U169" s="161">
        <v>0</v>
      </c>
      <c r="V169" s="161">
        <v>0</v>
      </c>
      <c r="W169" s="161">
        <v>0</v>
      </c>
      <c r="X169" s="161">
        <v>0</v>
      </c>
      <c r="AB169" s="161" t="s">
        <v>242</v>
      </c>
      <c r="AC169" s="161" t="s">
        <v>242</v>
      </c>
      <c r="AD169" s="161" t="s">
        <v>242</v>
      </c>
      <c r="AE169" s="161" t="s">
        <v>242</v>
      </c>
      <c r="AF169" s="161" t="s">
        <v>241</v>
      </c>
      <c r="AG169" s="161" t="s">
        <v>241</v>
      </c>
      <c r="AH169" s="161" t="s">
        <v>242</v>
      </c>
      <c r="AI169" s="161">
        <v>20150801</v>
      </c>
      <c r="AJ169" s="161">
        <v>20160525</v>
      </c>
      <c r="AK169" s="161" t="s">
        <v>869</v>
      </c>
      <c r="AL169" t="s">
        <v>1078</v>
      </c>
      <c r="BN169" t="s">
        <v>1076</v>
      </c>
      <c r="BO169" t="s">
        <v>919</v>
      </c>
      <c r="BP169" s="159">
        <v>42269</v>
      </c>
      <c r="BQ169" s="159">
        <v>42485</v>
      </c>
      <c r="BR169" t="s">
        <v>877</v>
      </c>
      <c r="BS169">
        <v>-343</v>
      </c>
      <c r="BT169" s="159">
        <v>42485</v>
      </c>
      <c r="BU169">
        <v>2</v>
      </c>
      <c r="BV169">
        <v>3</v>
      </c>
      <c r="BW169">
        <v>10</v>
      </c>
      <c r="BX169">
        <v>55</v>
      </c>
      <c r="BY169">
        <v>617</v>
      </c>
      <c r="BZ169">
        <v>646</v>
      </c>
      <c r="CA169">
        <v>0</v>
      </c>
      <c r="CB169">
        <v>14</v>
      </c>
      <c r="CC169">
        <v>62</v>
      </c>
      <c r="CD169">
        <v>62</v>
      </c>
      <c r="CE169">
        <v>82</v>
      </c>
      <c r="CF169">
        <v>78</v>
      </c>
      <c r="CG169">
        <v>65</v>
      </c>
      <c r="CH169">
        <v>61</v>
      </c>
      <c r="CI169">
        <v>1152</v>
      </c>
      <c r="CJ169">
        <v>2.2917000000000001</v>
      </c>
      <c r="CK169">
        <v>2</v>
      </c>
      <c r="CL169">
        <v>2</v>
      </c>
      <c r="ET169" s="161">
        <v>0</v>
      </c>
      <c r="EU169" s="161">
        <v>0</v>
      </c>
      <c r="EV169" s="161">
        <v>0</v>
      </c>
      <c r="EW169" s="161">
        <v>0</v>
      </c>
      <c r="EX169" s="161">
        <v>0</v>
      </c>
      <c r="EY169" s="161">
        <v>0</v>
      </c>
      <c r="EZ169" s="161">
        <v>0</v>
      </c>
      <c r="FA169" s="161">
        <v>0</v>
      </c>
      <c r="FB169" s="161">
        <v>0</v>
      </c>
      <c r="FC169" s="161">
        <v>0</v>
      </c>
      <c r="FD169" s="161">
        <v>0</v>
      </c>
      <c r="FE169" s="161">
        <v>0</v>
      </c>
      <c r="HN169" s="161" t="s">
        <v>919</v>
      </c>
      <c r="HO169" s="159">
        <v>42244</v>
      </c>
      <c r="HP169" s="159">
        <v>42495</v>
      </c>
      <c r="HQ169" s="161">
        <v>3</v>
      </c>
      <c r="HR169" s="159">
        <v>42244</v>
      </c>
      <c r="HS169" s="161" t="s">
        <v>872</v>
      </c>
      <c r="HT169" s="161" t="s">
        <v>878</v>
      </c>
      <c r="HU169" s="161">
        <v>22</v>
      </c>
      <c r="HV169" s="161">
        <v>6</v>
      </c>
      <c r="HW169" s="161">
        <v>0</v>
      </c>
      <c r="HX169" s="159">
        <v>42345</v>
      </c>
      <c r="HY169" s="161" t="s">
        <v>874</v>
      </c>
      <c r="HZ169" s="161" t="s">
        <v>906</v>
      </c>
      <c r="IA169" s="161">
        <v>15</v>
      </c>
      <c r="IB169" s="161">
        <v>6</v>
      </c>
      <c r="IC169" s="161">
        <v>0</v>
      </c>
      <c r="ID169" s="159">
        <v>42495</v>
      </c>
      <c r="IE169" s="161" t="s">
        <v>879</v>
      </c>
      <c r="IF169" s="161" t="s">
        <v>906</v>
      </c>
      <c r="IG169" s="161">
        <v>18</v>
      </c>
      <c r="IH169" s="161">
        <v>4</v>
      </c>
      <c r="II169" s="161">
        <v>0</v>
      </c>
      <c r="JB169" s="161" t="s">
        <v>919</v>
      </c>
      <c r="JC169" s="161">
        <v>4</v>
      </c>
      <c r="JD169" s="161">
        <v>2</v>
      </c>
      <c r="JE169" s="161">
        <v>2</v>
      </c>
      <c r="JF169" s="161">
        <v>716</v>
      </c>
      <c r="JG169" s="159">
        <v>42495</v>
      </c>
      <c r="JH169" s="161">
        <v>0</v>
      </c>
      <c r="JI169" s="159">
        <v>42248</v>
      </c>
      <c r="JJ169" s="161">
        <v>0</v>
      </c>
      <c r="JK169" s="161">
        <v>5</v>
      </c>
      <c r="JL169" s="159">
        <v>42339</v>
      </c>
      <c r="JM169" s="161">
        <v>0</v>
      </c>
      <c r="JN169" s="161">
        <v>4</v>
      </c>
      <c r="JO169" s="159">
        <v>42495</v>
      </c>
      <c r="JP169" s="161">
        <v>0</v>
      </c>
      <c r="JQ169" s="161">
        <v>16</v>
      </c>
      <c r="MN169" t="str">
        <f t="shared" si="174"/>
        <v>NoNoNoYesYesNo</v>
      </c>
      <c r="MO169" t="str">
        <f>IF(AND(MN169="NoNoNoNoNoNo",JI169=""),"No Programs",VLOOKUP(MN169,Lookups!$DA$4:$DB$67,2,FALSE))</f>
        <v>System 44 Only</v>
      </c>
      <c r="MP169">
        <f t="shared" si="175"/>
        <v>0</v>
      </c>
      <c r="MQ169" t="str">
        <f t="shared" si="176"/>
        <v>System 44 User</v>
      </c>
      <c r="MR169" t="str">
        <f>Directions!$D$3</f>
        <v>Usage</v>
      </c>
      <c r="MS169" t="str">
        <f>VLOOKUP(MQ169,Lookups!$CU$71:$CV$80,2,FALSE)</f>
        <v>System 44 Record</v>
      </c>
      <c r="MT169">
        <f t="shared" si="177"/>
        <v>1</v>
      </c>
      <c r="MU169">
        <f t="shared" si="178"/>
        <v>1</v>
      </c>
      <c r="MV169">
        <f t="shared" si="179"/>
        <v>1</v>
      </c>
      <c r="MW169">
        <f t="shared" si="180"/>
        <v>1</v>
      </c>
      <c r="MX169">
        <f t="shared" si="181"/>
        <v>35.857142857142854</v>
      </c>
      <c r="MY169" t="str">
        <f t="shared" si="182"/>
        <v>Not Used</v>
      </c>
      <c r="MZ169">
        <f t="shared" si="183"/>
        <v>0</v>
      </c>
      <c r="NA169" t="str">
        <f t="shared" si="184"/>
        <v>Not Available</v>
      </c>
      <c r="NB169" t="str">
        <f t="shared" si="185"/>
        <v>Not Available</v>
      </c>
      <c r="NC169" t="str">
        <f t="shared" si="186"/>
        <v>4 Not Indicated</v>
      </c>
      <c r="ND169" t="str">
        <f t="shared" si="187"/>
        <v>4 Not Indicated</v>
      </c>
      <c r="NE169" t="str">
        <f t="shared" si="188"/>
        <v>4 Not Indicated</v>
      </c>
      <c r="NF169" t="str">
        <f t="shared" si="189"/>
        <v>4 Not Indicated</v>
      </c>
      <c r="NG169" t="str">
        <f t="shared" si="190"/>
        <v>4 Not Indicated</v>
      </c>
      <c r="NH169" s="159">
        <f t="shared" si="191"/>
        <v>42495</v>
      </c>
      <c r="NI169">
        <f t="shared" si="192"/>
        <v>0</v>
      </c>
      <c r="NJ169" s="159">
        <f t="shared" si="193"/>
        <v>0</v>
      </c>
      <c r="NK169">
        <f t="shared" si="194"/>
        <v>0</v>
      </c>
      <c r="NL169">
        <f t="shared" si="195"/>
        <v>35.285714285714285</v>
      </c>
      <c r="NM169">
        <f t="shared" si="196"/>
        <v>1</v>
      </c>
      <c r="NN169">
        <f>IF(OR(E169="PK",E169="K",JJ169=""),"Null",INDEX(Lookups!$EZ$4:$FW$18,MATCH($JJ169,Lookups!$EY$4:$EY$18,1),MATCH($E169,Lookups!$EZ$3:$FW$3,0)))</f>
        <v>235</v>
      </c>
      <c r="NO169">
        <f>IF(OR(E169="PK",E169="K",JJ169=""),"Null",INDEX(Lookups!$EZ$4:$FW$18,MATCH($JJ169,Lookups!$EY$4:$EY$18,1),MATCH($E169,Lookups!$EZ$3:$FW$3,0) + 1))</f>
        <v>340</v>
      </c>
      <c r="NP169">
        <f t="shared" si="197"/>
        <v>470</v>
      </c>
      <c r="NQ169" t="str">
        <f t="shared" si="198"/>
        <v>PI is Recommended</v>
      </c>
      <c r="NR169" t="str">
        <f t="shared" si="199"/>
        <v>PI is Recommended</v>
      </c>
      <c r="NS169" t="str">
        <f t="shared" si="200"/>
        <v>BR to 199L</v>
      </c>
      <c r="NT169" t="str">
        <f t="shared" si="201"/>
        <v>BR to 199L</v>
      </c>
      <c r="NU169" t="str">
        <f t="shared" si="202"/>
        <v>BR to 199L</v>
      </c>
      <c r="NV169" s="183" t="str">
        <f t="array" ref="NV169">IF($NL169="No RI Tests","No RI Tests",VLOOKUP(IF(AND(E169="K",JJ169&lt;280),3,IF(AND(E169="K",JJ169&gt;=280),4,MAX(IF(E169=Lookups!$DF$6:$DF$99,IF(JJ169&gt;=Lookups!$DG$6:$DG$99,Lookups!$DH$6:$DH$99))))),Lookups!$DE$104:$DG$108,2,FALSE))</f>
        <v>1 Below Basic</v>
      </c>
      <c r="NW169" s="161" t="str">
        <f t="array" ref="NW169">IF($NL169="No RI Tests","No RI Tests",VLOOKUP(IF(AND(E169="K",JH169&lt;280),3,IF(AND(E169="K",JH169&gt;=280),4,MAX(IF(E169=Lookups!$DF$6:$DF$99,IF(NI169&gt;=Lookups!$DG$6:$DG$99,Lookups!$DH$6:$DH$99))))),Lookups!$DE$104:$DG$108,2,FALSE))</f>
        <v>1 Below Basic</v>
      </c>
      <c r="NX169" s="161" t="str">
        <f t="array" ref="NX169">IF($NL169="No RI Tests","No RI Tests",VLOOKUP(IF(AND(E169="K",NK169&lt;280),3,IF(AND(E169="K",NK169&gt;=280),4,MAX(IF(E169=Lookups!$DF$6:$DF$99,IF(NK169&gt;=Lookups!$DG$6:$DG$99,Lookups!$DH$6:$DH$99))))),Lookups!$DE$104:$DG$108,2,FALSE))</f>
        <v>1 Below Basic</v>
      </c>
      <c r="NY169">
        <f t="shared" si="203"/>
        <v>1</v>
      </c>
      <c r="NZ169">
        <f t="shared" si="204"/>
        <v>0</v>
      </c>
      <c r="OA169" t="str">
        <f t="shared" si="205"/>
        <v>Maintained Performance Level</v>
      </c>
      <c r="OB169" s="161" t="str">
        <f t="array" ref="OB169">IF($NL169="No RI Tests","No RI Tests",IF(E169="K","N/A",VLOOKUP(MAX(IF(E169=Lookups!$DF$6:$DF$99,IF(JJ169&gt;=Lookups!$DG$6:$DG$99,Lookups!$DI$6:$DI$99))),Lookups!$DE$104:$DG$108,3,FALSE)))</f>
        <v>1 Limited</v>
      </c>
      <c r="OC169" s="161" t="str">
        <f t="array" ref="OC169">IF($NL169="No RI Tests","No RI Tests",IF(E169="K","N/A",VLOOKUP(MAX(IF(E169=Lookups!$DF$6:$DF$99,IF(NI169&gt;=Lookups!$DG$6:$DG$99,Lookups!$DI$6:$DI$99))),Lookups!$DE$104:$DG$108,3,FALSE)))</f>
        <v>1 Limited</v>
      </c>
      <c r="OD169" s="161" t="str">
        <f t="array" ref="OD169">IF($NL169="No RI Tests","No RI Tests",IF(E169="K","N/A",VLOOKUP(MAX(IF(E169=Lookups!$DF$6:$DF$99,IF(NK169&gt;=Lookups!$DG$6:$DG$99,Lookups!$DI$6:$DI$99))),Lookups!$DE$104:$DG$108,3,FALSE)))</f>
        <v>1 Limited</v>
      </c>
      <c r="OE169">
        <f t="shared" si="206"/>
        <v>1</v>
      </c>
      <c r="OF169">
        <f t="shared" si="207"/>
        <v>0</v>
      </c>
      <c r="OG169" t="str">
        <f t="shared" si="208"/>
        <v>Maintained Performance Level</v>
      </c>
      <c r="OH169">
        <f t="shared" si="209"/>
        <v>0</v>
      </c>
      <c r="OI169">
        <f t="shared" si="210"/>
        <v>0</v>
      </c>
      <c r="OJ169">
        <f t="shared" si="211"/>
        <v>0</v>
      </c>
      <c r="OK169">
        <f t="shared" si="212"/>
        <v>0</v>
      </c>
      <c r="OL169">
        <f t="shared" si="213"/>
        <v>0</v>
      </c>
      <c r="OM169" t="str">
        <f t="shared" si="214"/>
        <v>Fall Administration</v>
      </c>
      <c r="ON169" t="str">
        <f t="shared" si="215"/>
        <v>Winter Administration</v>
      </c>
      <c r="OO169" t="str">
        <f t="shared" si="216"/>
        <v>Fall to Winter RI</v>
      </c>
      <c r="OP169" t="str">
        <f ca="1">IF(AND(HR169&lt;&gt;"",JJ169&lt;600),IF(HT169="Advancing","Tier 2","Tier 3"),IF(JI169="","Null",IF(OR(E169="K",E169&lt;3),"FRA Recommended",IF(JJ169&gt;=IF(E169&lt;6,400,600),IF(JJ169&lt;VLOOKUP(E169,Lookups!$AP$3:$AR$16,3,FALSE),"Tier 2","Core"),IF(JJ169&lt;400,IF(RAND()&lt;0.81,"Tier 3","Tier 2"),IF(RAND()&lt;0.51,"Tier 3","Tier 2"))))))</f>
        <v>Tier 3</v>
      </c>
      <c r="OQ169" t="str">
        <f t="shared" si="217"/>
        <v>Average Reading Invt. Under 15 Minutes Long</v>
      </c>
      <c r="OR169">
        <f t="shared" si="218"/>
        <v>0</v>
      </c>
      <c r="OS169" t="str">
        <f t="shared" si="219"/>
        <v>Null</v>
      </c>
      <c r="OT169">
        <f t="shared" si="220"/>
        <v>0</v>
      </c>
      <c r="OU169" s="159">
        <f t="shared" si="221"/>
        <v>42495</v>
      </c>
      <c r="OV169" t="str">
        <f t="shared" si="222"/>
        <v>Form 3</v>
      </c>
      <c r="OW169" t="str">
        <f t="shared" si="223"/>
        <v>Pre-Decoder</v>
      </c>
      <c r="OX169">
        <f t="shared" si="224"/>
        <v>18</v>
      </c>
      <c r="OY169">
        <f t="shared" si="225"/>
        <v>4</v>
      </c>
      <c r="OZ169">
        <f t="shared" si="226"/>
        <v>0</v>
      </c>
      <c r="PA169" s="159">
        <f t="shared" si="227"/>
        <v>42345</v>
      </c>
      <c r="PB169" t="str">
        <f t="shared" si="228"/>
        <v>Form 2</v>
      </c>
      <c r="PC169" t="str">
        <f t="shared" si="229"/>
        <v>Pre-Decoder</v>
      </c>
      <c r="PD169">
        <f t="shared" si="230"/>
        <v>15</v>
      </c>
      <c r="PE169">
        <f t="shared" si="231"/>
        <v>6</v>
      </c>
      <c r="PF169">
        <f t="shared" si="232"/>
        <v>0</v>
      </c>
      <c r="PG169">
        <f t="shared" si="233"/>
        <v>35.857142857142854</v>
      </c>
      <c r="PH169">
        <f t="shared" si="234"/>
        <v>1</v>
      </c>
      <c r="PI169">
        <f t="shared" si="235"/>
        <v>1</v>
      </c>
      <c r="PJ169">
        <f t="shared" si="236"/>
        <v>22</v>
      </c>
      <c r="PK169">
        <f>IF(HR169="","Null",IF(E169&lt;3,"Null",IF(HU169=0,0,IF(HS169="Form 1",VLOOKUP(HU169,Lookups!$BE$3:$BP$63,E169,FALSE),IF(HS169="Form 2",VLOOKUP(HU169,Lookups!$BE$67:$BP$127,E169,FALSE),VLOOKUP(HU169,Lookups!$BE$130:$BP$190,E169,FALSE))))))</f>
        <v>3</v>
      </c>
      <c r="PL169">
        <f t="shared" si="237"/>
        <v>18</v>
      </c>
      <c r="PM169">
        <f>IF($PH169=0,"Null",IF(E169&lt;3,"Null",IF(OX169=0,0,IF(OV169="Form 1",VLOOKUP(OX169,Lookups!$BE$3:$BP$63,E169,FALSE),IF(OV169="Form 2",VLOOKUP(OX169,Lookups!$BE$67:$BP$127,E169,FALSE),VLOOKUP(OX169,Lookups!$BE$130:$BP$190,E169,FALSE))))))</f>
        <v>1</v>
      </c>
      <c r="PN169">
        <f t="shared" si="238"/>
        <v>-4</v>
      </c>
      <c r="PO169">
        <f t="shared" si="239"/>
        <v>0</v>
      </c>
      <c r="PP169">
        <f t="shared" si="240"/>
        <v>6</v>
      </c>
      <c r="PQ169">
        <f>IF(HR169="","Null",IF(E169&lt;3,"Null",IF(HV169=0,0,IF(HS169="Form 1",VLOOKUP(HV169,Lookups!$BR$3:$CC$63,E169,FALSE),IF(HS169="Form 2",VLOOKUP(HV169,Lookups!$BR$67:$CC$127,E169,FALSE),VLOOKUP(HV169,Lookups!$BR$130:$CC$190,E169,FALSE))))))</f>
        <v>28</v>
      </c>
      <c r="PR169">
        <f t="shared" si="241"/>
        <v>4</v>
      </c>
      <c r="PS169">
        <f>IF(HR169="","Null",IF(E169&lt;3,"Null",IF(OY169=0,0,IF(OW169="Form 1",VLOOKUP(OY169,Lookups!$BR$3:$CC$63,E169,FALSE),IF(OW169="Form 2",VLOOKUP(OY169,Lookups!$BR$67:$CC$127,E169,FALSE),VLOOKUP(OY169,Lookups!$BR$130:$CC$190,E169,FALSE))))))</f>
        <v>10</v>
      </c>
      <c r="PT169">
        <f t="shared" si="242"/>
        <v>-2</v>
      </c>
      <c r="PU169">
        <f t="shared" si="243"/>
        <v>0</v>
      </c>
      <c r="PV169">
        <f t="shared" si="244"/>
        <v>0</v>
      </c>
      <c r="PW169" t="str">
        <f t="shared" si="245"/>
        <v>Fall to Spring PI Administration</v>
      </c>
      <c r="PX169">
        <f t="shared" si="246"/>
        <v>0</v>
      </c>
      <c r="PY169">
        <f t="shared" si="247"/>
        <v>1</v>
      </c>
      <c r="PZ169" t="str">
        <f t="shared" si="248"/>
        <v>40 to 59 Sessions</v>
      </c>
      <c r="QA169" t="str">
        <f t="shared" si="249"/>
        <v>Series 1</v>
      </c>
      <c r="QB169" t="str">
        <f t="shared" si="250"/>
        <v>In Series 1 to 4</v>
      </c>
      <c r="QC169" t="str">
        <f>IF($MS169="System 44 Record",IF(BQ169&lt;MEDIAN(Directions!$F$3,Directions!$F$6),"Mid-Year Exited Student","Full Year Participant")&amp;IF(BP169&lt;Directions!$F$3,", Started Prior Year",", Started This Year"),"Null")</f>
        <v>Full Year Participant, Started This Year</v>
      </c>
      <c r="QD169">
        <f t="shared" si="251"/>
        <v>0</v>
      </c>
      <c r="QE169">
        <f t="shared" si="252"/>
        <v>0</v>
      </c>
      <c r="QF169">
        <f t="shared" si="253"/>
        <v>1</v>
      </c>
      <c r="QG169">
        <f t="shared" si="254"/>
        <v>0</v>
      </c>
      <c r="QH169">
        <f t="shared" si="255"/>
        <v>0</v>
      </c>
      <c r="QI169">
        <f t="shared" si="256"/>
        <v>0</v>
      </c>
      <c r="QJ169" t="str">
        <f t="shared" si="257"/>
        <v>RC! Only</v>
      </c>
      <c r="QK169" t="str">
        <f t="shared" si="258"/>
        <v>Null</v>
      </c>
      <c r="QL169" t="str">
        <f t="shared" si="259"/>
        <v>Null</v>
      </c>
      <c r="QM169" t="str">
        <f>IF($MS169="READ 180 Record",IF(AQ169="","Null",VLOOKUP(JJ169,Lookups!$DX$3:$EB$2054,AN169+1,FALSE)),"Null")</f>
        <v>Null</v>
      </c>
      <c r="QN169" t="str">
        <f t="shared" si="260"/>
        <v>Null</v>
      </c>
    </row>
    <row r="170" spans="1:456" x14ac:dyDescent="0.25">
      <c r="A170" s="161" t="s">
        <v>1447</v>
      </c>
      <c r="B170" s="161" t="s">
        <v>1447</v>
      </c>
      <c r="C170" s="161" t="s">
        <v>1447</v>
      </c>
      <c r="D170" s="161" t="s">
        <v>1447</v>
      </c>
      <c r="E170" s="161">
        <v>7</v>
      </c>
      <c r="F170" s="161" t="s">
        <v>1447</v>
      </c>
      <c r="G170" s="161" t="s">
        <v>880</v>
      </c>
      <c r="H170" s="161" t="s">
        <v>881</v>
      </c>
      <c r="K170" s="161">
        <v>0</v>
      </c>
      <c r="L170" s="161">
        <v>0</v>
      </c>
      <c r="M170" s="161">
        <v>0</v>
      </c>
      <c r="N170" s="161">
        <v>0</v>
      </c>
      <c r="O170" s="161">
        <v>0</v>
      </c>
      <c r="P170" s="161">
        <v>0</v>
      </c>
      <c r="Q170" s="161">
        <v>0</v>
      </c>
      <c r="R170" s="161">
        <v>0</v>
      </c>
      <c r="S170" s="161">
        <v>0</v>
      </c>
      <c r="T170" s="161">
        <v>0</v>
      </c>
      <c r="U170" s="161">
        <v>0</v>
      </c>
      <c r="V170" s="161">
        <v>0</v>
      </c>
      <c r="W170" s="161">
        <v>0</v>
      </c>
      <c r="X170" s="161">
        <v>0</v>
      </c>
      <c r="AB170" s="161" t="s">
        <v>242</v>
      </c>
      <c r="AC170" s="161" t="s">
        <v>242</v>
      </c>
      <c r="AD170" s="161" t="s">
        <v>242</v>
      </c>
      <c r="AE170" s="161" t="s">
        <v>242</v>
      </c>
      <c r="AF170" s="161" t="s">
        <v>242</v>
      </c>
      <c r="AG170" s="161" t="s">
        <v>242</v>
      </c>
      <c r="AH170" s="161" t="s">
        <v>242</v>
      </c>
      <c r="AI170" s="161">
        <v>20150801</v>
      </c>
      <c r="AJ170" s="161">
        <v>20160525</v>
      </c>
      <c r="AK170" s="161" t="s">
        <v>869</v>
      </c>
      <c r="AL170" t="s">
        <v>1078</v>
      </c>
      <c r="BN170" t="s">
        <v>1079</v>
      </c>
      <c r="ET170" s="161">
        <v>0</v>
      </c>
      <c r="EU170" s="161">
        <v>0</v>
      </c>
      <c r="EV170" s="161">
        <v>0</v>
      </c>
      <c r="EW170" s="161">
        <v>0</v>
      </c>
      <c r="EX170" s="161">
        <v>0</v>
      </c>
      <c r="EY170" s="161">
        <v>0</v>
      </c>
      <c r="EZ170" s="161">
        <v>0</v>
      </c>
      <c r="FA170" s="161">
        <v>0</v>
      </c>
      <c r="FB170" s="161">
        <v>0</v>
      </c>
      <c r="FC170" s="161">
        <v>0</v>
      </c>
      <c r="FD170" s="161">
        <v>0</v>
      </c>
      <c r="FE170" s="161">
        <v>0</v>
      </c>
      <c r="HN170" s="161" t="s">
        <v>881</v>
      </c>
      <c r="JB170" s="161" t="s">
        <v>881</v>
      </c>
      <c r="JC170" s="161">
        <v>0</v>
      </c>
      <c r="JD170" s="161">
        <v>0</v>
      </c>
      <c r="JE170" s="161">
        <v>0</v>
      </c>
      <c r="JF170" s="161">
        <v>0</v>
      </c>
      <c r="MN170" t="str">
        <f t="shared" si="174"/>
        <v>NoNoNoNoNoNo</v>
      </c>
      <c r="MO170" t="str">
        <f>IF(AND(MN170="NoNoNoNoNoNo",JI170=""),"No Programs",VLOOKUP(MN170,Lookups!$DA$4:$DB$67,2,FALSE))</f>
        <v>No Programs</v>
      </c>
      <c r="MP170">
        <f t="shared" si="175"/>
        <v>0</v>
      </c>
      <c r="MQ170" t="str">
        <f t="shared" si="176"/>
        <v>No Program Use</v>
      </c>
      <c r="MR170" t="str">
        <f>Directions!$D$3</f>
        <v>Usage</v>
      </c>
      <c r="MS170" t="str">
        <f>VLOOKUP(MQ170,Lookups!$CU$71:$CV$80,2,FALSE)</f>
        <v>Exclude</v>
      </c>
      <c r="MT170">
        <f t="shared" si="177"/>
        <v>0</v>
      </c>
      <c r="MU170">
        <f t="shared" si="178"/>
        <v>0</v>
      </c>
      <c r="MV170">
        <f t="shared" si="179"/>
        <v>0</v>
      </c>
      <c r="MW170">
        <f t="shared" si="180"/>
        <v>0</v>
      </c>
      <c r="MX170">
        <f t="shared" si="181"/>
        <v>0</v>
      </c>
      <c r="MY170" t="str">
        <f t="shared" si="182"/>
        <v>Not Used</v>
      </c>
      <c r="MZ170">
        <f t="shared" si="183"/>
        <v>0</v>
      </c>
      <c r="NA170" t="str">
        <f t="shared" si="184"/>
        <v>Not Available</v>
      </c>
      <c r="NB170" t="str">
        <f t="shared" si="185"/>
        <v>Not Available</v>
      </c>
      <c r="NC170" t="str">
        <f t="shared" si="186"/>
        <v>4 Not Indicated</v>
      </c>
      <c r="ND170" t="str">
        <f t="shared" si="187"/>
        <v>4 Not Indicated</v>
      </c>
      <c r="NE170" t="str">
        <f t="shared" si="188"/>
        <v>4 Not Indicated</v>
      </c>
      <c r="NF170" t="str">
        <f t="shared" si="189"/>
        <v>4 Not Indicated</v>
      </c>
      <c r="NG170" t="str">
        <f t="shared" si="190"/>
        <v>4 Not Indicated</v>
      </c>
      <c r="NH170" s="159" t="str">
        <f t="shared" si="191"/>
        <v>Null</v>
      </c>
      <c r="NI170" t="str">
        <f t="shared" si="192"/>
        <v>Null</v>
      </c>
      <c r="NJ170" s="159" t="str">
        <f t="shared" si="193"/>
        <v>Null</v>
      </c>
      <c r="NK170" t="str">
        <f t="shared" si="194"/>
        <v>Null</v>
      </c>
      <c r="NL170" t="str">
        <f t="shared" si="195"/>
        <v>No RI Tests</v>
      </c>
      <c r="NM170">
        <f t="shared" si="196"/>
        <v>0</v>
      </c>
      <c r="NN170" t="str">
        <f>IF(OR(E170="PK",E170="K",JJ170=""),"Null",INDEX(Lookups!$EZ$4:$FW$18,MATCH($JJ170,Lookups!$EY$4:$EY$18,1),MATCH($E170,Lookups!$EZ$3:$FW$3,0)))</f>
        <v>Null</v>
      </c>
      <c r="NO170" t="str">
        <f>IF(OR(E170="PK",E170="K",JJ170=""),"Null",INDEX(Lookups!$EZ$4:$FW$18,MATCH($JJ170,Lookups!$EY$4:$EY$18,1),MATCH($E170,Lookups!$EZ$3:$FW$3,0) + 1))</f>
        <v>Null</v>
      </c>
      <c r="NP170" t="str">
        <f t="shared" si="197"/>
        <v>Null</v>
      </c>
      <c r="NQ170" t="str">
        <f t="shared" si="198"/>
        <v>Null</v>
      </c>
      <c r="NR170" t="str">
        <f t="shared" si="199"/>
        <v>Null</v>
      </c>
      <c r="NS170" t="str">
        <f t="shared" si="200"/>
        <v>No RI Tests</v>
      </c>
      <c r="NT170" t="str">
        <f t="shared" si="201"/>
        <v>No RI Tests</v>
      </c>
      <c r="NU170" t="str">
        <f t="shared" si="202"/>
        <v>No RI Tests</v>
      </c>
      <c r="NV170" s="183" t="str">
        <f t="array" ref="NV170">IF($NL170="No RI Tests","No RI Tests",VLOOKUP(IF(AND(E170="K",JJ170&lt;280),3,IF(AND(E170="K",JJ170&gt;=280),4,MAX(IF(E170=Lookups!$DF$6:$DF$99,IF(JJ170&gt;=Lookups!$DG$6:$DG$99,Lookups!$DH$6:$DH$99))))),Lookups!$DE$104:$DG$108,2,FALSE))</f>
        <v>No RI Tests</v>
      </c>
      <c r="NW170" s="161" t="str">
        <f t="array" ref="NW170">IF($NL170="No RI Tests","No RI Tests",VLOOKUP(IF(AND(E170="K",JH170&lt;280),3,IF(AND(E170="K",JH170&gt;=280),4,MAX(IF(E170=Lookups!$DF$6:$DF$99,IF(NI170&gt;=Lookups!$DG$6:$DG$99,Lookups!$DH$6:$DH$99))))),Lookups!$DE$104:$DG$108,2,FALSE))</f>
        <v>No RI Tests</v>
      </c>
      <c r="NX170" s="161" t="str">
        <f t="array" ref="NX170">IF($NL170="No RI Tests","No RI Tests",VLOOKUP(IF(AND(E170="K",NK170&lt;280),3,IF(AND(E170="K",NK170&gt;=280),4,MAX(IF(E170=Lookups!$DF$6:$DF$99,IF(NK170&gt;=Lookups!$DG$6:$DG$99,Lookups!$DH$6:$DH$99))))),Lookups!$DE$104:$DG$108,2,FALSE))</f>
        <v>No RI Tests</v>
      </c>
      <c r="NY170" t="str">
        <f t="shared" si="203"/>
        <v>Null</v>
      </c>
      <c r="NZ170" t="str">
        <f t="shared" si="204"/>
        <v>Null</v>
      </c>
      <c r="OA170" t="str">
        <f t="shared" si="205"/>
        <v>No RI for Comparison</v>
      </c>
      <c r="OB170" s="161" t="str">
        <f t="array" ref="OB170">IF($NL170="No RI Tests","No RI Tests",IF(E170="K","N/A",VLOOKUP(MAX(IF(E170=Lookups!$DF$6:$DF$99,IF(JJ170&gt;=Lookups!$DG$6:$DG$99,Lookups!$DI$6:$DI$99))),Lookups!$DE$104:$DG$108,3,FALSE)))</f>
        <v>No RI Tests</v>
      </c>
      <c r="OC170" s="161" t="str">
        <f t="array" ref="OC170">IF($NL170="No RI Tests","No RI Tests",IF(E170="K","N/A",VLOOKUP(MAX(IF(E170=Lookups!$DF$6:$DF$99,IF(NI170&gt;=Lookups!$DG$6:$DG$99,Lookups!$DI$6:$DI$99))),Lookups!$DE$104:$DG$108,3,FALSE)))</f>
        <v>No RI Tests</v>
      </c>
      <c r="OD170" s="161" t="str">
        <f t="array" ref="OD170">IF($NL170="No RI Tests","No RI Tests",IF(E170="K","N/A",VLOOKUP(MAX(IF(E170=Lookups!$DF$6:$DF$99,IF(NK170&gt;=Lookups!$DG$6:$DG$99,Lookups!$DI$6:$DI$99))),Lookups!$DE$104:$DG$108,3,FALSE)))</f>
        <v>No RI Tests</v>
      </c>
      <c r="OE170" t="str">
        <f t="shared" si="206"/>
        <v>Null</v>
      </c>
      <c r="OF170" t="str">
        <f t="shared" si="207"/>
        <v>Null</v>
      </c>
      <c r="OG170" t="str">
        <f t="shared" si="208"/>
        <v>No RI for Comparison</v>
      </c>
      <c r="OH170" t="str">
        <f t="shared" si="209"/>
        <v>Null</v>
      </c>
      <c r="OI170" t="str">
        <f t="shared" si="210"/>
        <v>Null</v>
      </c>
      <c r="OJ170" t="str">
        <f t="shared" si="211"/>
        <v>Null</v>
      </c>
      <c r="OK170" t="str">
        <f t="shared" si="212"/>
        <v>Null</v>
      </c>
      <c r="OL170" t="str">
        <f t="shared" si="213"/>
        <v>Null</v>
      </c>
      <c r="OM170" t="str">
        <f t="shared" si="214"/>
        <v>Null</v>
      </c>
      <c r="ON170" t="str">
        <f t="shared" si="215"/>
        <v>Null</v>
      </c>
      <c r="OO170" t="str">
        <f t="shared" si="216"/>
        <v>Null RI</v>
      </c>
      <c r="OP170" t="str">
        <f ca="1">IF(AND(HR170&lt;&gt;"",JJ170&lt;600),IF(HT170="Advancing","Tier 2","Tier 3"),IF(JI170="","Null",IF(OR(E170="K",E170&lt;3),"FRA Recommended",IF(JJ170&gt;=IF(E170&lt;6,400,600),IF(JJ170&lt;VLOOKUP(E170,Lookups!$AP$3:$AR$16,3,FALSE),"Tier 2","Core"),IF(JJ170&lt;400,IF(RAND()&lt;0.81,"Tier 3","Tier 2"),IF(RAND()&lt;0.51,"Tier 3","Tier 2"))))))</f>
        <v>Null</v>
      </c>
      <c r="OQ170" t="str">
        <f t="shared" si="217"/>
        <v>Null</v>
      </c>
      <c r="OR170" t="str">
        <f t="shared" si="218"/>
        <v>Null</v>
      </c>
      <c r="OS170" t="str">
        <f t="shared" si="219"/>
        <v>Null</v>
      </c>
      <c r="OT170" t="str">
        <f t="shared" si="220"/>
        <v>No RI Tests</v>
      </c>
      <c r="OU170" s="159" t="str">
        <f t="shared" si="221"/>
        <v>No PI Tests</v>
      </c>
      <c r="OV170" t="str">
        <f t="shared" si="222"/>
        <v>No PI Tests</v>
      </c>
      <c r="OW170" t="str">
        <f t="shared" si="223"/>
        <v>No PI Tests</v>
      </c>
      <c r="OX170" t="str">
        <f t="shared" si="224"/>
        <v>No PI Tests</v>
      </c>
      <c r="OY170" t="str">
        <f t="shared" si="225"/>
        <v>No PI Tests</v>
      </c>
      <c r="OZ170" t="str">
        <f t="shared" si="226"/>
        <v>No PI Tests</v>
      </c>
      <c r="PA170" s="159" t="str">
        <f t="shared" si="227"/>
        <v>No PI Tests</v>
      </c>
      <c r="PB170" t="str">
        <f t="shared" si="228"/>
        <v>No PI Tests</v>
      </c>
      <c r="PC170" t="str">
        <f t="shared" si="229"/>
        <v>No PI Tests</v>
      </c>
      <c r="PD170" t="str">
        <f t="shared" si="230"/>
        <v>No PI Tests</v>
      </c>
      <c r="PE170" t="str">
        <f t="shared" si="231"/>
        <v>No PI Tests</v>
      </c>
      <c r="PF170" t="str">
        <f t="shared" si="232"/>
        <v>No PI Tests</v>
      </c>
      <c r="PG170" t="str">
        <f t="shared" si="233"/>
        <v>No PI Tests</v>
      </c>
      <c r="PH170">
        <f t="shared" si="234"/>
        <v>0</v>
      </c>
      <c r="PI170">
        <f t="shared" si="235"/>
        <v>0</v>
      </c>
      <c r="PJ170" t="str">
        <f t="shared" si="236"/>
        <v>Null</v>
      </c>
      <c r="PK170" t="str">
        <f>IF(HR170="","Null",IF(E170&lt;3,"Null",IF(HU170=0,0,IF(HS170="Form 1",VLOOKUP(HU170,Lookups!$BE$3:$BP$63,E170,FALSE),IF(HS170="Form 2",VLOOKUP(HU170,Lookups!$BE$67:$BP$127,E170,FALSE),VLOOKUP(HU170,Lookups!$BE$130:$BP$190,E170,FALSE))))))</f>
        <v>Null</v>
      </c>
      <c r="PL170" t="str">
        <f t="shared" si="237"/>
        <v>Null</v>
      </c>
      <c r="PM170" t="str">
        <f>IF($PH170=0,"Null",IF(E170&lt;3,"Null",IF(OX170=0,0,IF(OV170="Form 1",VLOOKUP(OX170,Lookups!$BE$3:$BP$63,E170,FALSE),IF(OV170="Form 2",VLOOKUP(OX170,Lookups!$BE$67:$BP$127,E170,FALSE),VLOOKUP(OX170,Lookups!$BE$130:$BP$190,E170,FALSE))))))</f>
        <v>Null</v>
      </c>
      <c r="PN170" t="str">
        <f t="shared" si="238"/>
        <v>Null</v>
      </c>
      <c r="PO170" t="str">
        <f t="shared" si="239"/>
        <v>Null</v>
      </c>
      <c r="PP170" t="str">
        <f t="shared" si="240"/>
        <v>Null</v>
      </c>
      <c r="PQ170" t="str">
        <f>IF(HR170="","Null",IF(E170&lt;3,"Null",IF(HV170=0,0,IF(HS170="Form 1",VLOOKUP(HV170,Lookups!$BR$3:$CC$63,E170,FALSE),IF(HS170="Form 2",VLOOKUP(HV170,Lookups!$BR$67:$CC$127,E170,FALSE),VLOOKUP(HV170,Lookups!$BR$130:$CC$190,E170,FALSE))))))</f>
        <v>Null</v>
      </c>
      <c r="PR170" t="str">
        <f t="shared" si="241"/>
        <v>Null</v>
      </c>
      <c r="PS170" t="str">
        <f>IF(HR170="","Null",IF(E170&lt;3,"Null",IF(OY170=0,0,IF(OW170="Form 1",VLOOKUP(OY170,Lookups!$BR$3:$CC$63,E170,FALSE),IF(OW170="Form 2",VLOOKUP(OY170,Lookups!$BR$67:$CC$127,E170,FALSE),VLOOKUP(OY170,Lookups!$BR$130:$CC$190,E170,FALSE))))))</f>
        <v>Null</v>
      </c>
      <c r="PT170" t="str">
        <f t="shared" si="242"/>
        <v>Null</v>
      </c>
      <c r="PU170" t="str">
        <f t="shared" si="243"/>
        <v>Null</v>
      </c>
      <c r="PV170" t="str">
        <f t="shared" si="244"/>
        <v>Null</v>
      </c>
      <c r="PW170" t="str">
        <f t="shared" si="245"/>
        <v>No PI Tests</v>
      </c>
      <c r="PX170">
        <f t="shared" si="246"/>
        <v>0</v>
      </c>
      <c r="PY170">
        <f t="shared" si="247"/>
        <v>0</v>
      </c>
      <c r="PZ170" t="str">
        <f t="shared" si="248"/>
        <v>Null</v>
      </c>
      <c r="QA170" t="str">
        <f t="shared" si="249"/>
        <v>Null</v>
      </c>
      <c r="QB170" t="str">
        <f t="shared" si="250"/>
        <v>Null</v>
      </c>
      <c r="QC170" t="str">
        <f>IF($MS170="System 44 Record",IF(BQ170&lt;MEDIAN(Directions!$F$3,Directions!$F$6),"Mid-Year Exited Student","Full Year Participant")&amp;IF(BP170&lt;Directions!$F$3,", Started Prior Year",", Started This Year"),"Null")</f>
        <v>Null</v>
      </c>
      <c r="QD170" t="str">
        <f t="shared" si="251"/>
        <v>Null</v>
      </c>
      <c r="QE170">
        <f t="shared" si="252"/>
        <v>0</v>
      </c>
      <c r="QF170">
        <f t="shared" si="253"/>
        <v>0</v>
      </c>
      <c r="QG170">
        <f t="shared" si="254"/>
        <v>0</v>
      </c>
      <c r="QH170">
        <f t="shared" si="255"/>
        <v>0</v>
      </c>
      <c r="QI170">
        <f t="shared" si="256"/>
        <v>0</v>
      </c>
      <c r="QJ170" t="str">
        <f t="shared" si="257"/>
        <v>Used None</v>
      </c>
      <c r="QK170" t="str">
        <f t="shared" si="258"/>
        <v>Null</v>
      </c>
      <c r="QL170" t="str">
        <f t="shared" si="259"/>
        <v>Null</v>
      </c>
      <c r="QM170" t="str">
        <f>IF($MS170="READ 180 Record",IF(AQ170="","Null",VLOOKUP(JJ170,Lookups!$DX$3:$EB$2054,AN170+1,FALSE)),"Null")</f>
        <v>Null</v>
      </c>
      <c r="QN170" t="str">
        <f t="shared" si="260"/>
        <v>Null</v>
      </c>
    </row>
    <row r="171" spans="1:456" x14ac:dyDescent="0.25">
      <c r="A171" s="161" t="s">
        <v>1447</v>
      </c>
      <c r="B171" s="161" t="s">
        <v>1447</v>
      </c>
      <c r="C171" s="161" t="s">
        <v>1447</v>
      </c>
      <c r="D171" s="161" t="s">
        <v>1447</v>
      </c>
      <c r="E171" s="161">
        <v>6</v>
      </c>
      <c r="F171" s="161" t="s">
        <v>1447</v>
      </c>
      <c r="G171" s="161" t="s">
        <v>880</v>
      </c>
      <c r="H171" s="161" t="s">
        <v>907</v>
      </c>
      <c r="I171" s="161">
        <v>414</v>
      </c>
      <c r="J171" s="159">
        <v>42492</v>
      </c>
      <c r="K171" s="161">
        <v>0</v>
      </c>
      <c r="L171" s="161">
        <v>0</v>
      </c>
      <c r="M171" s="161">
        <v>0</v>
      </c>
      <c r="N171" s="161">
        <v>0</v>
      </c>
      <c r="O171" s="161">
        <v>0</v>
      </c>
      <c r="P171" s="161">
        <v>0</v>
      </c>
      <c r="Q171" s="161">
        <v>0</v>
      </c>
      <c r="R171" s="161">
        <v>0</v>
      </c>
      <c r="S171" s="161">
        <v>0</v>
      </c>
      <c r="T171" s="161">
        <v>0</v>
      </c>
      <c r="U171" s="161">
        <v>0</v>
      </c>
      <c r="V171" s="161">
        <v>0</v>
      </c>
      <c r="W171" s="161">
        <v>0</v>
      </c>
      <c r="X171" s="161">
        <v>0</v>
      </c>
      <c r="AB171" s="161" t="s">
        <v>241</v>
      </c>
      <c r="AC171" s="161" t="s">
        <v>242</v>
      </c>
      <c r="AD171" s="161" t="s">
        <v>242</v>
      </c>
      <c r="AE171" s="161" t="s">
        <v>242</v>
      </c>
      <c r="AF171" s="161" t="s">
        <v>242</v>
      </c>
      <c r="AG171" s="161" t="s">
        <v>241</v>
      </c>
      <c r="AH171" s="161" t="s">
        <v>242</v>
      </c>
      <c r="AI171" s="161">
        <v>20150801</v>
      </c>
      <c r="AJ171" s="161">
        <v>20160525</v>
      </c>
      <c r="AK171" s="161" t="s">
        <v>869</v>
      </c>
      <c r="AL171" t="s">
        <v>1076</v>
      </c>
      <c r="AM171" t="s">
        <v>907</v>
      </c>
      <c r="AN171">
        <v>1</v>
      </c>
      <c r="AO171" t="s">
        <v>870</v>
      </c>
      <c r="AP171">
        <v>6</v>
      </c>
      <c r="AQ171">
        <v>12</v>
      </c>
      <c r="AR171">
        <v>359</v>
      </c>
      <c r="AS171">
        <v>152</v>
      </c>
      <c r="AT171">
        <v>34</v>
      </c>
      <c r="AU171">
        <v>43</v>
      </c>
      <c r="AV171">
        <v>28</v>
      </c>
      <c r="AW171">
        <v>21</v>
      </c>
      <c r="AX171">
        <v>28.700199999999999</v>
      </c>
      <c r="AY171">
        <v>2.5714000000000001</v>
      </c>
      <c r="AZ171">
        <v>3</v>
      </c>
      <c r="BA171">
        <v>42.966700000000003</v>
      </c>
      <c r="BB171">
        <v>7204</v>
      </c>
      <c r="BC171">
        <v>91.228070174999999</v>
      </c>
      <c r="BD171">
        <v>90.909090909</v>
      </c>
      <c r="BE171">
        <v>199</v>
      </c>
      <c r="BF171">
        <v>218</v>
      </c>
      <c r="BG171">
        <v>71</v>
      </c>
      <c r="BH171">
        <v>98</v>
      </c>
      <c r="BI171">
        <v>6</v>
      </c>
      <c r="BJ171">
        <v>0</v>
      </c>
      <c r="BK171">
        <v>102</v>
      </c>
      <c r="BL171">
        <v>0</v>
      </c>
      <c r="BM171" t="s">
        <v>1077</v>
      </c>
      <c r="BN171" t="s">
        <v>1076</v>
      </c>
      <c r="BO171" t="s">
        <v>907</v>
      </c>
      <c r="BP171" s="159">
        <v>42251</v>
      </c>
      <c r="BQ171" s="159">
        <v>42489</v>
      </c>
      <c r="BR171" t="s">
        <v>871</v>
      </c>
      <c r="BS171">
        <v>414</v>
      </c>
      <c r="BT171" s="159">
        <v>42489</v>
      </c>
      <c r="BU171">
        <v>25</v>
      </c>
      <c r="BV171">
        <v>5</v>
      </c>
      <c r="BW171">
        <v>160</v>
      </c>
      <c r="BX171">
        <v>109</v>
      </c>
      <c r="BY171">
        <v>2187</v>
      </c>
      <c r="BZ171">
        <v>2377</v>
      </c>
      <c r="CA171">
        <v>77</v>
      </c>
      <c r="CB171">
        <v>7</v>
      </c>
      <c r="CC171">
        <v>26</v>
      </c>
      <c r="CD171">
        <v>94</v>
      </c>
      <c r="CE171">
        <v>96</v>
      </c>
      <c r="CF171">
        <v>89</v>
      </c>
      <c r="CG171">
        <v>96</v>
      </c>
      <c r="CH171">
        <v>95</v>
      </c>
      <c r="CI171">
        <v>43490</v>
      </c>
      <c r="CJ171">
        <v>3.4194</v>
      </c>
      <c r="CK171">
        <v>25</v>
      </c>
      <c r="CL171">
        <v>5</v>
      </c>
      <c r="ET171" s="161">
        <v>2</v>
      </c>
      <c r="EU171" s="161">
        <v>121</v>
      </c>
      <c r="EV171" s="161">
        <v>60</v>
      </c>
      <c r="EW171" s="161">
        <v>7258</v>
      </c>
      <c r="EX171" s="161">
        <v>0</v>
      </c>
      <c r="EY171" s="161">
        <v>0</v>
      </c>
      <c r="EZ171" s="161">
        <v>54</v>
      </c>
      <c r="FA171" s="161">
        <v>73</v>
      </c>
      <c r="FB171" s="161">
        <v>23</v>
      </c>
      <c r="FC171" s="161">
        <v>48</v>
      </c>
      <c r="FD171" s="161">
        <v>1</v>
      </c>
      <c r="FE171" s="161">
        <v>1</v>
      </c>
      <c r="FF171" s="159">
        <v>42388</v>
      </c>
      <c r="FG171" s="161">
        <v>54</v>
      </c>
      <c r="FH171" s="161">
        <v>73</v>
      </c>
      <c r="FI171" s="161">
        <v>50</v>
      </c>
      <c r="FJ171" s="161">
        <v>63</v>
      </c>
      <c r="FK171" s="161">
        <v>50</v>
      </c>
      <c r="FL171" s="159">
        <v>42310</v>
      </c>
      <c r="FM171" s="161">
        <v>23</v>
      </c>
      <c r="FN171" s="161">
        <v>48</v>
      </c>
      <c r="FO171" s="161">
        <v>33</v>
      </c>
      <c r="FP171" s="161">
        <v>0</v>
      </c>
      <c r="FQ171" s="161">
        <v>38</v>
      </c>
      <c r="HN171" s="161" t="s">
        <v>907</v>
      </c>
      <c r="HO171" s="159">
        <v>42244</v>
      </c>
      <c r="HP171" s="159">
        <v>42492</v>
      </c>
      <c r="HQ171" s="161">
        <v>3</v>
      </c>
      <c r="HR171" s="159">
        <v>42244</v>
      </c>
      <c r="HS171" s="161" t="s">
        <v>872</v>
      </c>
      <c r="HT171" s="161" t="s">
        <v>873</v>
      </c>
      <c r="HU171" s="161">
        <v>41</v>
      </c>
      <c r="HV171" s="161">
        <v>18</v>
      </c>
      <c r="HW171" s="161">
        <v>0</v>
      </c>
      <c r="HX171" s="159">
        <v>42340</v>
      </c>
      <c r="HY171" s="161" t="s">
        <v>874</v>
      </c>
      <c r="HZ171" s="161" t="s">
        <v>873</v>
      </c>
      <c r="IA171" s="161">
        <v>43</v>
      </c>
      <c r="IB171" s="161">
        <v>21</v>
      </c>
      <c r="IC171" s="161">
        <v>0</v>
      </c>
      <c r="ID171" s="159">
        <v>42492</v>
      </c>
      <c r="IE171" s="161" t="s">
        <v>879</v>
      </c>
      <c r="IF171" s="161" t="s">
        <v>873</v>
      </c>
      <c r="IG171" s="161">
        <v>56</v>
      </c>
      <c r="IH171" s="161">
        <v>21</v>
      </c>
      <c r="II171" s="161">
        <v>0</v>
      </c>
      <c r="JB171" s="161" t="s">
        <v>907</v>
      </c>
      <c r="JC171" s="161">
        <v>45</v>
      </c>
      <c r="JD171" s="161">
        <v>33</v>
      </c>
      <c r="JE171" s="161">
        <v>46</v>
      </c>
      <c r="JF171" s="161">
        <v>27290</v>
      </c>
      <c r="JG171" s="159">
        <v>42492</v>
      </c>
      <c r="JH171" s="161">
        <v>414</v>
      </c>
      <c r="JI171" s="159">
        <v>42243</v>
      </c>
      <c r="JJ171" s="161">
        <v>232</v>
      </c>
      <c r="JK171" s="161">
        <v>5</v>
      </c>
      <c r="JL171" s="159">
        <v>42340</v>
      </c>
      <c r="JM171" s="161">
        <v>246</v>
      </c>
      <c r="JN171" s="161">
        <v>13</v>
      </c>
      <c r="JO171" s="159">
        <v>42492</v>
      </c>
      <c r="JP171" s="161">
        <v>414</v>
      </c>
      <c r="JQ171" s="161">
        <v>25</v>
      </c>
      <c r="MN171" t="str">
        <f t="shared" si="174"/>
        <v>YesNoNoNoYesNo</v>
      </c>
      <c r="MO171" t="str">
        <f>IF(AND(MN171="NoNoNoNoNoNo",JI171=""),"No Programs",VLOOKUP(MN171,Lookups!$DA$4:$DB$67,2,FALSE))</f>
        <v>READ 180 Only</v>
      </c>
      <c r="MP171">
        <f t="shared" si="175"/>
        <v>9.9173553719008267E-2</v>
      </c>
      <c r="MQ171" t="str">
        <f t="shared" si="176"/>
        <v>System 44 User</v>
      </c>
      <c r="MR171" t="str">
        <f>Directions!$D$3</f>
        <v>Usage</v>
      </c>
      <c r="MS171" t="str">
        <f>VLOOKUP(MQ171,Lookups!$CU$71:$CV$80,2,FALSE)</f>
        <v>System 44 Record</v>
      </c>
      <c r="MT171">
        <f t="shared" si="177"/>
        <v>1</v>
      </c>
      <c r="MU171">
        <f t="shared" si="178"/>
        <v>1</v>
      </c>
      <c r="MV171">
        <f t="shared" si="179"/>
        <v>1</v>
      </c>
      <c r="MW171">
        <f t="shared" si="180"/>
        <v>1</v>
      </c>
      <c r="MX171">
        <f t="shared" si="181"/>
        <v>35.428571428571431</v>
      </c>
      <c r="MY171" t="str">
        <f t="shared" si="182"/>
        <v>Not Used</v>
      </c>
      <c r="MZ171">
        <f t="shared" si="183"/>
        <v>0</v>
      </c>
      <c r="NA171" t="str">
        <f t="shared" si="184"/>
        <v>Not Available</v>
      </c>
      <c r="NB171" t="str">
        <f t="shared" si="185"/>
        <v>Not Available</v>
      </c>
      <c r="NC171" t="str">
        <f t="shared" si="186"/>
        <v>4 Not Indicated</v>
      </c>
      <c r="ND171" t="str">
        <f t="shared" si="187"/>
        <v>4 Not Indicated</v>
      </c>
      <c r="NE171" t="str">
        <f t="shared" si="188"/>
        <v>4 Not Indicated</v>
      </c>
      <c r="NF171" t="str">
        <f t="shared" si="189"/>
        <v>4 Not Indicated</v>
      </c>
      <c r="NG171" t="str">
        <f t="shared" si="190"/>
        <v>4 Not Indicated</v>
      </c>
      <c r="NH171" s="159">
        <f t="shared" si="191"/>
        <v>42492</v>
      </c>
      <c r="NI171">
        <f t="shared" si="192"/>
        <v>414</v>
      </c>
      <c r="NJ171" s="159">
        <f t="shared" si="193"/>
        <v>42492</v>
      </c>
      <c r="NK171">
        <f t="shared" si="194"/>
        <v>414</v>
      </c>
      <c r="NL171">
        <f t="shared" si="195"/>
        <v>35.571428571428569</v>
      </c>
      <c r="NM171">
        <f t="shared" si="196"/>
        <v>1</v>
      </c>
      <c r="NN171">
        <f>IF(OR(E171="PK",E171="K",JJ171=""),"Null",INDEX(Lookups!$EZ$4:$FW$18,MATCH($JJ171,Lookups!$EY$4:$EY$18,1),MATCH($E171,Lookups!$EZ$3:$FW$3,0)))</f>
        <v>155</v>
      </c>
      <c r="NO171">
        <f>IF(OR(E171="PK",E171="K",JJ171=""),"Null",INDEX(Lookups!$EZ$4:$FW$18,MATCH($JJ171,Lookups!$EY$4:$EY$18,1),MATCH($E171,Lookups!$EZ$3:$FW$3,0) + 1))</f>
        <v>220</v>
      </c>
      <c r="NP171">
        <f t="shared" si="197"/>
        <v>310</v>
      </c>
      <c r="NQ171" t="str">
        <f t="shared" si="198"/>
        <v>PI is Recommended</v>
      </c>
      <c r="NR171" t="str">
        <f t="shared" si="199"/>
        <v>PI is Recommended</v>
      </c>
      <c r="NS171" t="str">
        <f t="shared" si="200"/>
        <v>200L to 399L</v>
      </c>
      <c r="NT171" t="str">
        <f t="shared" si="201"/>
        <v>400L to 599L</v>
      </c>
      <c r="NU171" t="str">
        <f t="shared" si="202"/>
        <v>400L to 599L</v>
      </c>
      <c r="NV171" s="183" t="str">
        <f t="array" ref="NV171">IF($NL171="No RI Tests","No RI Tests",VLOOKUP(IF(AND(E171="K",JJ171&lt;280),3,IF(AND(E171="K",JJ171&gt;=280),4,MAX(IF(E171=Lookups!$DF$6:$DF$99,IF(JJ171&gt;=Lookups!$DG$6:$DG$99,Lookups!$DH$6:$DH$99))))),Lookups!$DE$104:$DG$108,2,FALSE))</f>
        <v>1 Below Basic</v>
      </c>
      <c r="NW171" s="161" t="str">
        <f t="array" ref="NW171">IF($NL171="No RI Tests","No RI Tests",VLOOKUP(IF(AND(E171="K",JH171&lt;280),3,IF(AND(E171="K",JH171&gt;=280),4,MAX(IF(E171=Lookups!$DF$6:$DF$99,IF(NI171&gt;=Lookups!$DG$6:$DG$99,Lookups!$DH$6:$DH$99))))),Lookups!$DE$104:$DG$108,2,FALSE))</f>
        <v>1 Below Basic</v>
      </c>
      <c r="NX171" s="161" t="str">
        <f t="array" ref="NX171">IF($NL171="No RI Tests","No RI Tests",VLOOKUP(IF(AND(E171="K",NK171&lt;280),3,IF(AND(E171="K",NK171&gt;=280),4,MAX(IF(E171=Lookups!$DF$6:$DF$99,IF(NK171&gt;=Lookups!$DG$6:$DG$99,Lookups!$DH$6:$DH$99))))),Lookups!$DE$104:$DG$108,2,FALSE))</f>
        <v>1 Below Basic</v>
      </c>
      <c r="NY171">
        <f t="shared" si="203"/>
        <v>1</v>
      </c>
      <c r="NZ171">
        <f t="shared" si="204"/>
        <v>0</v>
      </c>
      <c r="OA171" t="str">
        <f t="shared" si="205"/>
        <v>Maintained Performance Level</v>
      </c>
      <c r="OB171" s="161" t="str">
        <f t="array" ref="OB171">IF($NL171="No RI Tests","No RI Tests",IF(E171="K","N/A",VLOOKUP(MAX(IF(E171=Lookups!$DF$6:$DF$99,IF(JJ171&gt;=Lookups!$DG$6:$DG$99,Lookups!$DI$6:$DI$99))),Lookups!$DE$104:$DG$108,3,FALSE)))</f>
        <v>1 Limited</v>
      </c>
      <c r="OC171" s="161" t="str">
        <f t="array" ref="OC171">IF($NL171="No RI Tests","No RI Tests",IF(E171="K","N/A",VLOOKUP(MAX(IF(E171=Lookups!$DF$6:$DF$99,IF(NI171&gt;=Lookups!$DG$6:$DG$99,Lookups!$DI$6:$DI$99))),Lookups!$DE$104:$DG$108,3,FALSE)))</f>
        <v>1 Limited</v>
      </c>
      <c r="OD171" s="161" t="str">
        <f t="array" ref="OD171">IF($NL171="No RI Tests","No RI Tests",IF(E171="K","N/A",VLOOKUP(MAX(IF(E171=Lookups!$DF$6:$DF$99,IF(NK171&gt;=Lookups!$DG$6:$DG$99,Lookups!$DI$6:$DI$99))),Lookups!$DE$104:$DG$108,3,FALSE)))</f>
        <v>1 Limited</v>
      </c>
      <c r="OE171">
        <f t="shared" si="206"/>
        <v>1</v>
      </c>
      <c r="OF171">
        <f t="shared" si="207"/>
        <v>0</v>
      </c>
      <c r="OG171" t="str">
        <f t="shared" si="208"/>
        <v>Maintained Performance Level</v>
      </c>
      <c r="OH171">
        <f t="shared" si="209"/>
        <v>182</v>
      </c>
      <c r="OI171">
        <f t="shared" si="210"/>
        <v>1</v>
      </c>
      <c r="OJ171">
        <f t="shared" si="211"/>
        <v>1</v>
      </c>
      <c r="OK171">
        <f t="shared" si="212"/>
        <v>0</v>
      </c>
      <c r="OL171">
        <f t="shared" si="213"/>
        <v>0.97066666666666668</v>
      </c>
      <c r="OM171" t="str">
        <f t="shared" si="214"/>
        <v>Fall Administration</v>
      </c>
      <c r="ON171" t="str">
        <f t="shared" si="215"/>
        <v>Winter Administration</v>
      </c>
      <c r="OO171" t="str">
        <f t="shared" si="216"/>
        <v>Fall to Winter RI</v>
      </c>
      <c r="OP171" t="str">
        <f ca="1">IF(AND(HR171&lt;&gt;"",JJ171&lt;600),IF(HT171="Advancing","Tier 2","Tier 3"),IF(JI171="","Null",IF(OR(E171="K",E171&lt;3),"FRA Recommended",IF(JJ171&gt;=IF(E171&lt;6,400,600),IF(JJ171&lt;VLOOKUP(E171,Lookups!$AP$3:$AR$16,3,FALSE),"Tier 2","Core"),IF(JJ171&lt;400,IF(RAND()&lt;0.81,"Tier 3","Tier 2"),IF(RAND()&lt;0.51,"Tier 3","Tier 2"))))))</f>
        <v>Tier 3</v>
      </c>
      <c r="OQ171" t="str">
        <f t="shared" si="217"/>
        <v>Average Reading Invt. Under 15 Minutes Long</v>
      </c>
      <c r="OR171">
        <f t="shared" si="218"/>
        <v>0</v>
      </c>
      <c r="OS171" t="str">
        <f t="shared" si="219"/>
        <v>Null</v>
      </c>
      <c r="OT171">
        <f t="shared" si="220"/>
        <v>182</v>
      </c>
      <c r="OU171" s="159">
        <f t="shared" si="221"/>
        <v>42492</v>
      </c>
      <c r="OV171" t="str">
        <f t="shared" si="222"/>
        <v>Form 3</v>
      </c>
      <c r="OW171" t="str">
        <f t="shared" si="223"/>
        <v>Developing</v>
      </c>
      <c r="OX171">
        <f t="shared" si="224"/>
        <v>56</v>
      </c>
      <c r="OY171">
        <f t="shared" si="225"/>
        <v>21</v>
      </c>
      <c r="OZ171">
        <f t="shared" si="226"/>
        <v>0</v>
      </c>
      <c r="PA171" s="159">
        <f t="shared" si="227"/>
        <v>42492</v>
      </c>
      <c r="PB171" t="str">
        <f t="shared" si="228"/>
        <v>Form 3</v>
      </c>
      <c r="PC171" t="str">
        <f t="shared" si="229"/>
        <v>Developing</v>
      </c>
      <c r="PD171">
        <f t="shared" si="230"/>
        <v>56</v>
      </c>
      <c r="PE171">
        <f t="shared" si="231"/>
        <v>21</v>
      </c>
      <c r="PF171">
        <f t="shared" si="232"/>
        <v>0</v>
      </c>
      <c r="PG171">
        <f t="shared" si="233"/>
        <v>35.428571428571431</v>
      </c>
      <c r="PH171">
        <f t="shared" si="234"/>
        <v>1</v>
      </c>
      <c r="PI171">
        <f t="shared" si="235"/>
        <v>1</v>
      </c>
      <c r="PJ171">
        <f t="shared" si="236"/>
        <v>41</v>
      </c>
      <c r="PK171">
        <f>IF(HR171="","Null",IF(E171&lt;3,"Null",IF(HU171=0,0,IF(HS171="Form 1",VLOOKUP(HU171,Lookups!$BE$3:$BP$63,E171,FALSE),IF(HS171="Form 2",VLOOKUP(HU171,Lookups!$BE$67:$BP$127,E171,FALSE),VLOOKUP(HU171,Lookups!$BE$130:$BP$190,E171,FALSE))))))</f>
        <v>10</v>
      </c>
      <c r="PL171">
        <f t="shared" si="237"/>
        <v>56</v>
      </c>
      <c r="PM171">
        <f>IF($PH171=0,"Null",IF(E171&lt;3,"Null",IF(OX171=0,0,IF(OV171="Form 1",VLOOKUP(OX171,Lookups!$BE$3:$BP$63,E171,FALSE),IF(OV171="Form 2",VLOOKUP(OX171,Lookups!$BE$67:$BP$127,E171,FALSE),VLOOKUP(OX171,Lookups!$BE$130:$BP$190,E171,FALSE))))))</f>
        <v>70</v>
      </c>
      <c r="PN171">
        <f t="shared" si="238"/>
        <v>15</v>
      </c>
      <c r="PO171">
        <f t="shared" si="239"/>
        <v>1</v>
      </c>
      <c r="PP171">
        <f t="shared" si="240"/>
        <v>18</v>
      </c>
      <c r="PQ171">
        <f>IF(HR171="","Null",IF(E171&lt;3,"Null",IF(HV171=0,0,IF(HS171="Form 1",VLOOKUP(HV171,Lookups!$BR$3:$CC$63,E171,FALSE),IF(HS171="Form 2",VLOOKUP(HV171,Lookups!$BR$67:$CC$127,E171,FALSE),VLOOKUP(HV171,Lookups!$BR$130:$CC$190,E171,FALSE))))))</f>
        <v>21</v>
      </c>
      <c r="PR171">
        <f t="shared" si="241"/>
        <v>21</v>
      </c>
      <c r="PS171">
        <f>IF(HR171="","Null",IF(E171&lt;3,"Null",IF(OY171=0,0,IF(OW171="Form 1",VLOOKUP(OY171,Lookups!$BR$3:$CC$63,E171,FALSE),IF(OW171="Form 2",VLOOKUP(OY171,Lookups!$BR$67:$CC$127,E171,FALSE),VLOOKUP(OY171,Lookups!$BR$130:$CC$190,E171,FALSE))))))</f>
        <v>25</v>
      </c>
      <c r="PT171">
        <f t="shared" si="242"/>
        <v>3</v>
      </c>
      <c r="PU171">
        <f t="shared" si="243"/>
        <v>0</v>
      </c>
      <c r="PV171">
        <f t="shared" si="244"/>
        <v>0</v>
      </c>
      <c r="PW171" t="str">
        <f t="shared" si="245"/>
        <v>Fall to Spring PI Administration</v>
      </c>
      <c r="PX171">
        <f t="shared" si="246"/>
        <v>1</v>
      </c>
      <c r="PY171">
        <f t="shared" si="247"/>
        <v>0</v>
      </c>
      <c r="PZ171" t="str">
        <f t="shared" si="248"/>
        <v>100 or More Sessions</v>
      </c>
      <c r="QA171" t="str">
        <f t="shared" si="249"/>
        <v>Series 4</v>
      </c>
      <c r="QB171" t="str">
        <f t="shared" si="250"/>
        <v>In Series 21 to 25</v>
      </c>
      <c r="QC171" t="str">
        <f>IF($MS171="System 44 Record",IF(BQ171&lt;MEDIAN(Directions!$F$3,Directions!$F$6),"Mid-Year Exited Student","Full Year Participant")&amp;IF(BP171&lt;Directions!$F$3,", Started Prior Year",", Started This Year"),"Null")</f>
        <v>Full Year Participant, Started This Year</v>
      </c>
      <c r="QD171">
        <f t="shared" si="251"/>
        <v>1</v>
      </c>
      <c r="QE171">
        <f t="shared" si="252"/>
        <v>1</v>
      </c>
      <c r="QF171">
        <f t="shared" si="253"/>
        <v>1</v>
      </c>
      <c r="QG171">
        <f t="shared" si="254"/>
        <v>1</v>
      </c>
      <c r="QH171">
        <f t="shared" si="255"/>
        <v>2</v>
      </c>
      <c r="QI171">
        <f t="shared" si="256"/>
        <v>0.60499999999999998</v>
      </c>
      <c r="QJ171" t="str">
        <f t="shared" si="257"/>
        <v>Used All 3</v>
      </c>
      <c r="QK171" t="str">
        <f t="shared" si="258"/>
        <v>Null</v>
      </c>
      <c r="QL171" t="str">
        <f t="shared" si="259"/>
        <v>Null</v>
      </c>
      <c r="QM171" t="str">
        <f>IF($MS171="READ 180 Record",IF(AQ171="","Null",VLOOKUP(JJ171,Lookups!$DX$3:$EB$2054,AN171+1,FALSE)),"Null")</f>
        <v>Null</v>
      </c>
      <c r="QN171" t="str">
        <f t="shared" si="260"/>
        <v>Null</v>
      </c>
    </row>
    <row r="172" spans="1:456" x14ac:dyDescent="0.25">
      <c r="A172" s="161" t="s">
        <v>1447</v>
      </c>
      <c r="B172" s="161" t="s">
        <v>1447</v>
      </c>
      <c r="C172" s="161" t="s">
        <v>1447</v>
      </c>
      <c r="D172" s="161" t="s">
        <v>1447</v>
      </c>
      <c r="E172" s="161">
        <v>8</v>
      </c>
      <c r="F172" s="161" t="s">
        <v>1447</v>
      </c>
      <c r="G172" s="161" t="s">
        <v>880</v>
      </c>
      <c r="H172" s="161" t="s">
        <v>881</v>
      </c>
      <c r="K172" s="161">
        <v>0</v>
      </c>
      <c r="L172" s="161">
        <v>0</v>
      </c>
      <c r="M172" s="161">
        <v>0</v>
      </c>
      <c r="N172" s="161">
        <v>0</v>
      </c>
      <c r="O172" s="161">
        <v>0</v>
      </c>
      <c r="P172" s="161">
        <v>0</v>
      </c>
      <c r="Q172" s="161">
        <v>0</v>
      </c>
      <c r="R172" s="161">
        <v>0</v>
      </c>
      <c r="S172" s="161">
        <v>0</v>
      </c>
      <c r="T172" s="161">
        <v>0</v>
      </c>
      <c r="U172" s="161">
        <v>0</v>
      </c>
      <c r="V172" s="161">
        <v>0</v>
      </c>
      <c r="W172" s="161">
        <v>0</v>
      </c>
      <c r="X172" s="161">
        <v>0</v>
      </c>
      <c r="AB172" s="161" t="s">
        <v>242</v>
      </c>
      <c r="AC172" s="161" t="s">
        <v>242</v>
      </c>
      <c r="AD172" s="161" t="s">
        <v>242</v>
      </c>
      <c r="AE172" s="161" t="s">
        <v>242</v>
      </c>
      <c r="AF172" s="161" t="s">
        <v>242</v>
      </c>
      <c r="AG172" s="161" t="s">
        <v>242</v>
      </c>
      <c r="AH172" s="161" t="s">
        <v>242</v>
      </c>
      <c r="AI172" s="161">
        <v>20150801</v>
      </c>
      <c r="AJ172" s="161">
        <v>20160525</v>
      </c>
      <c r="AK172" s="161" t="s">
        <v>869</v>
      </c>
      <c r="AL172" t="s">
        <v>1078</v>
      </c>
      <c r="BN172" t="s">
        <v>1079</v>
      </c>
      <c r="ET172" s="161">
        <v>0</v>
      </c>
      <c r="EU172" s="161">
        <v>0</v>
      </c>
      <c r="EV172" s="161">
        <v>0</v>
      </c>
      <c r="EW172" s="161">
        <v>0</v>
      </c>
      <c r="EX172" s="161">
        <v>0</v>
      </c>
      <c r="EY172" s="161">
        <v>0</v>
      </c>
      <c r="EZ172" s="161">
        <v>0</v>
      </c>
      <c r="FA172" s="161">
        <v>0</v>
      </c>
      <c r="FB172" s="161">
        <v>0</v>
      </c>
      <c r="FC172" s="161">
        <v>0</v>
      </c>
      <c r="FD172" s="161">
        <v>0</v>
      </c>
      <c r="FE172" s="161">
        <v>0</v>
      </c>
      <c r="HN172" s="161" t="s">
        <v>881</v>
      </c>
      <c r="JB172" s="161" t="s">
        <v>881</v>
      </c>
      <c r="JC172" s="161">
        <v>0</v>
      </c>
      <c r="JD172" s="161">
        <v>0</v>
      </c>
      <c r="JE172" s="161">
        <v>0</v>
      </c>
      <c r="JF172" s="161">
        <v>0</v>
      </c>
      <c r="MN172" t="str">
        <f t="shared" si="174"/>
        <v>NoNoNoNoNoNo</v>
      </c>
      <c r="MO172" t="str">
        <f>IF(AND(MN172="NoNoNoNoNoNo",JI172=""),"No Programs",VLOOKUP(MN172,Lookups!$DA$4:$DB$67,2,FALSE))</f>
        <v>No Programs</v>
      </c>
      <c r="MP172">
        <f t="shared" si="175"/>
        <v>0</v>
      </c>
      <c r="MQ172" t="str">
        <f t="shared" si="176"/>
        <v>No Program Use</v>
      </c>
      <c r="MR172" t="str">
        <f>Directions!$D$3</f>
        <v>Usage</v>
      </c>
      <c r="MS172" t="str">
        <f>VLOOKUP(MQ172,Lookups!$CU$71:$CV$80,2,FALSE)</f>
        <v>Exclude</v>
      </c>
      <c r="MT172">
        <f t="shared" si="177"/>
        <v>0</v>
      </c>
      <c r="MU172">
        <f t="shared" si="178"/>
        <v>0</v>
      </c>
      <c r="MV172">
        <f t="shared" si="179"/>
        <v>0</v>
      </c>
      <c r="MW172">
        <f t="shared" si="180"/>
        <v>0</v>
      </c>
      <c r="MX172">
        <f t="shared" si="181"/>
        <v>0</v>
      </c>
      <c r="MY172" t="str">
        <f t="shared" si="182"/>
        <v>Not Used</v>
      </c>
      <c r="MZ172">
        <f t="shared" si="183"/>
        <v>0</v>
      </c>
      <c r="NA172" t="str">
        <f t="shared" si="184"/>
        <v>Not Available</v>
      </c>
      <c r="NB172" t="str">
        <f t="shared" si="185"/>
        <v>Not Available</v>
      </c>
      <c r="NC172" t="str">
        <f t="shared" si="186"/>
        <v>4 Not Indicated</v>
      </c>
      <c r="ND172" t="str">
        <f t="shared" si="187"/>
        <v>4 Not Indicated</v>
      </c>
      <c r="NE172" t="str">
        <f t="shared" si="188"/>
        <v>4 Not Indicated</v>
      </c>
      <c r="NF172" t="str">
        <f t="shared" si="189"/>
        <v>4 Not Indicated</v>
      </c>
      <c r="NG172" t="str">
        <f t="shared" si="190"/>
        <v>4 Not Indicated</v>
      </c>
      <c r="NH172" s="159" t="str">
        <f t="shared" si="191"/>
        <v>Null</v>
      </c>
      <c r="NI172" t="str">
        <f t="shared" si="192"/>
        <v>Null</v>
      </c>
      <c r="NJ172" s="159" t="str">
        <f t="shared" si="193"/>
        <v>Null</v>
      </c>
      <c r="NK172" t="str">
        <f t="shared" si="194"/>
        <v>Null</v>
      </c>
      <c r="NL172" t="str">
        <f t="shared" si="195"/>
        <v>No RI Tests</v>
      </c>
      <c r="NM172">
        <f t="shared" si="196"/>
        <v>0</v>
      </c>
      <c r="NN172" t="str">
        <f>IF(OR(E172="PK",E172="K",JJ172=""),"Null",INDEX(Lookups!$EZ$4:$FW$18,MATCH($JJ172,Lookups!$EY$4:$EY$18,1),MATCH($E172,Lookups!$EZ$3:$FW$3,0)))</f>
        <v>Null</v>
      </c>
      <c r="NO172" t="str">
        <f>IF(OR(E172="PK",E172="K",JJ172=""),"Null",INDEX(Lookups!$EZ$4:$FW$18,MATCH($JJ172,Lookups!$EY$4:$EY$18,1),MATCH($E172,Lookups!$EZ$3:$FW$3,0) + 1))</f>
        <v>Null</v>
      </c>
      <c r="NP172" t="str">
        <f t="shared" si="197"/>
        <v>Null</v>
      </c>
      <c r="NQ172" t="str">
        <f t="shared" si="198"/>
        <v>Null</v>
      </c>
      <c r="NR172" t="str">
        <f t="shared" si="199"/>
        <v>Null</v>
      </c>
      <c r="NS172" t="str">
        <f t="shared" si="200"/>
        <v>No RI Tests</v>
      </c>
      <c r="NT172" t="str">
        <f t="shared" si="201"/>
        <v>No RI Tests</v>
      </c>
      <c r="NU172" t="str">
        <f t="shared" si="202"/>
        <v>No RI Tests</v>
      </c>
      <c r="NV172" s="183" t="str">
        <f t="array" ref="NV172">IF($NL172="No RI Tests","No RI Tests",VLOOKUP(IF(AND(E172="K",JJ172&lt;280),3,IF(AND(E172="K",JJ172&gt;=280),4,MAX(IF(E172=Lookups!$DF$6:$DF$99,IF(JJ172&gt;=Lookups!$DG$6:$DG$99,Lookups!$DH$6:$DH$99))))),Lookups!$DE$104:$DG$108,2,FALSE))</f>
        <v>No RI Tests</v>
      </c>
      <c r="NW172" s="161" t="str">
        <f t="array" ref="NW172">IF($NL172="No RI Tests","No RI Tests",VLOOKUP(IF(AND(E172="K",JH172&lt;280),3,IF(AND(E172="K",JH172&gt;=280),4,MAX(IF(E172=Lookups!$DF$6:$DF$99,IF(NI172&gt;=Lookups!$DG$6:$DG$99,Lookups!$DH$6:$DH$99))))),Lookups!$DE$104:$DG$108,2,FALSE))</f>
        <v>No RI Tests</v>
      </c>
      <c r="NX172" s="161" t="str">
        <f t="array" ref="NX172">IF($NL172="No RI Tests","No RI Tests",VLOOKUP(IF(AND(E172="K",NK172&lt;280),3,IF(AND(E172="K",NK172&gt;=280),4,MAX(IF(E172=Lookups!$DF$6:$DF$99,IF(NK172&gt;=Lookups!$DG$6:$DG$99,Lookups!$DH$6:$DH$99))))),Lookups!$DE$104:$DG$108,2,FALSE))</f>
        <v>No RI Tests</v>
      </c>
      <c r="NY172" t="str">
        <f t="shared" si="203"/>
        <v>Null</v>
      </c>
      <c r="NZ172" t="str">
        <f t="shared" si="204"/>
        <v>Null</v>
      </c>
      <c r="OA172" t="str">
        <f t="shared" si="205"/>
        <v>No RI for Comparison</v>
      </c>
      <c r="OB172" s="161" t="str">
        <f t="array" ref="OB172">IF($NL172="No RI Tests","No RI Tests",IF(E172="K","N/A",VLOOKUP(MAX(IF(E172=Lookups!$DF$6:$DF$99,IF(JJ172&gt;=Lookups!$DG$6:$DG$99,Lookups!$DI$6:$DI$99))),Lookups!$DE$104:$DG$108,3,FALSE)))</f>
        <v>No RI Tests</v>
      </c>
      <c r="OC172" s="161" t="str">
        <f t="array" ref="OC172">IF($NL172="No RI Tests","No RI Tests",IF(E172="K","N/A",VLOOKUP(MAX(IF(E172=Lookups!$DF$6:$DF$99,IF(NI172&gt;=Lookups!$DG$6:$DG$99,Lookups!$DI$6:$DI$99))),Lookups!$DE$104:$DG$108,3,FALSE)))</f>
        <v>No RI Tests</v>
      </c>
      <c r="OD172" s="161" t="str">
        <f t="array" ref="OD172">IF($NL172="No RI Tests","No RI Tests",IF(E172="K","N/A",VLOOKUP(MAX(IF(E172=Lookups!$DF$6:$DF$99,IF(NK172&gt;=Lookups!$DG$6:$DG$99,Lookups!$DI$6:$DI$99))),Lookups!$DE$104:$DG$108,3,FALSE)))</f>
        <v>No RI Tests</v>
      </c>
      <c r="OE172" t="str">
        <f t="shared" si="206"/>
        <v>Null</v>
      </c>
      <c r="OF172" t="str">
        <f t="shared" si="207"/>
        <v>Null</v>
      </c>
      <c r="OG172" t="str">
        <f t="shared" si="208"/>
        <v>No RI for Comparison</v>
      </c>
      <c r="OH172" t="str">
        <f t="shared" si="209"/>
        <v>Null</v>
      </c>
      <c r="OI172" t="str">
        <f t="shared" si="210"/>
        <v>Null</v>
      </c>
      <c r="OJ172" t="str">
        <f t="shared" si="211"/>
        <v>Null</v>
      </c>
      <c r="OK172" t="str">
        <f t="shared" si="212"/>
        <v>Null</v>
      </c>
      <c r="OL172" t="str">
        <f t="shared" si="213"/>
        <v>Null</v>
      </c>
      <c r="OM172" t="str">
        <f t="shared" si="214"/>
        <v>Null</v>
      </c>
      <c r="ON172" t="str">
        <f t="shared" si="215"/>
        <v>Null</v>
      </c>
      <c r="OO172" t="str">
        <f t="shared" si="216"/>
        <v>Null RI</v>
      </c>
      <c r="OP172" t="str">
        <f ca="1">IF(AND(HR172&lt;&gt;"",JJ172&lt;600),IF(HT172="Advancing","Tier 2","Tier 3"),IF(JI172="","Null",IF(OR(E172="K",E172&lt;3),"FRA Recommended",IF(JJ172&gt;=IF(E172&lt;6,400,600),IF(JJ172&lt;VLOOKUP(E172,Lookups!$AP$3:$AR$16,3,FALSE),"Tier 2","Core"),IF(JJ172&lt;400,IF(RAND()&lt;0.81,"Tier 3","Tier 2"),IF(RAND()&lt;0.51,"Tier 3","Tier 2"))))))</f>
        <v>Null</v>
      </c>
      <c r="OQ172" t="str">
        <f t="shared" si="217"/>
        <v>Null</v>
      </c>
      <c r="OR172" t="str">
        <f t="shared" si="218"/>
        <v>Null</v>
      </c>
      <c r="OS172" t="str">
        <f t="shared" si="219"/>
        <v>Null</v>
      </c>
      <c r="OT172" t="str">
        <f t="shared" si="220"/>
        <v>No RI Tests</v>
      </c>
      <c r="OU172" s="159" t="str">
        <f t="shared" si="221"/>
        <v>No PI Tests</v>
      </c>
      <c r="OV172" t="str">
        <f t="shared" si="222"/>
        <v>No PI Tests</v>
      </c>
      <c r="OW172" t="str">
        <f t="shared" si="223"/>
        <v>No PI Tests</v>
      </c>
      <c r="OX172" t="str">
        <f t="shared" si="224"/>
        <v>No PI Tests</v>
      </c>
      <c r="OY172" t="str">
        <f t="shared" si="225"/>
        <v>No PI Tests</v>
      </c>
      <c r="OZ172" t="str">
        <f t="shared" si="226"/>
        <v>No PI Tests</v>
      </c>
      <c r="PA172" s="159" t="str">
        <f t="shared" si="227"/>
        <v>No PI Tests</v>
      </c>
      <c r="PB172" t="str">
        <f t="shared" si="228"/>
        <v>No PI Tests</v>
      </c>
      <c r="PC172" t="str">
        <f t="shared" si="229"/>
        <v>No PI Tests</v>
      </c>
      <c r="PD172" t="str">
        <f t="shared" si="230"/>
        <v>No PI Tests</v>
      </c>
      <c r="PE172" t="str">
        <f t="shared" si="231"/>
        <v>No PI Tests</v>
      </c>
      <c r="PF172" t="str">
        <f t="shared" si="232"/>
        <v>No PI Tests</v>
      </c>
      <c r="PG172" t="str">
        <f t="shared" si="233"/>
        <v>No PI Tests</v>
      </c>
      <c r="PH172">
        <f t="shared" si="234"/>
        <v>0</v>
      </c>
      <c r="PI172">
        <f t="shared" si="235"/>
        <v>0</v>
      </c>
      <c r="PJ172" t="str">
        <f t="shared" si="236"/>
        <v>Null</v>
      </c>
      <c r="PK172" t="str">
        <f>IF(HR172="","Null",IF(E172&lt;3,"Null",IF(HU172=0,0,IF(HS172="Form 1",VLOOKUP(HU172,Lookups!$BE$3:$BP$63,E172,FALSE),IF(HS172="Form 2",VLOOKUP(HU172,Lookups!$BE$67:$BP$127,E172,FALSE),VLOOKUP(HU172,Lookups!$BE$130:$BP$190,E172,FALSE))))))</f>
        <v>Null</v>
      </c>
      <c r="PL172" t="str">
        <f t="shared" si="237"/>
        <v>Null</v>
      </c>
      <c r="PM172" t="str">
        <f>IF($PH172=0,"Null",IF(E172&lt;3,"Null",IF(OX172=0,0,IF(OV172="Form 1",VLOOKUP(OX172,Lookups!$BE$3:$BP$63,E172,FALSE),IF(OV172="Form 2",VLOOKUP(OX172,Lookups!$BE$67:$BP$127,E172,FALSE),VLOOKUP(OX172,Lookups!$BE$130:$BP$190,E172,FALSE))))))</f>
        <v>Null</v>
      </c>
      <c r="PN172" t="str">
        <f t="shared" si="238"/>
        <v>Null</v>
      </c>
      <c r="PO172" t="str">
        <f t="shared" si="239"/>
        <v>Null</v>
      </c>
      <c r="PP172" t="str">
        <f t="shared" si="240"/>
        <v>Null</v>
      </c>
      <c r="PQ172" t="str">
        <f>IF(HR172="","Null",IF(E172&lt;3,"Null",IF(HV172=0,0,IF(HS172="Form 1",VLOOKUP(HV172,Lookups!$BR$3:$CC$63,E172,FALSE),IF(HS172="Form 2",VLOOKUP(HV172,Lookups!$BR$67:$CC$127,E172,FALSE),VLOOKUP(HV172,Lookups!$BR$130:$CC$190,E172,FALSE))))))</f>
        <v>Null</v>
      </c>
      <c r="PR172" t="str">
        <f t="shared" si="241"/>
        <v>Null</v>
      </c>
      <c r="PS172" t="str">
        <f>IF(HR172="","Null",IF(E172&lt;3,"Null",IF(OY172=0,0,IF(OW172="Form 1",VLOOKUP(OY172,Lookups!$BR$3:$CC$63,E172,FALSE),IF(OW172="Form 2",VLOOKUP(OY172,Lookups!$BR$67:$CC$127,E172,FALSE),VLOOKUP(OY172,Lookups!$BR$130:$CC$190,E172,FALSE))))))</f>
        <v>Null</v>
      </c>
      <c r="PT172" t="str">
        <f t="shared" si="242"/>
        <v>Null</v>
      </c>
      <c r="PU172" t="str">
        <f t="shared" si="243"/>
        <v>Null</v>
      </c>
      <c r="PV172" t="str">
        <f t="shared" si="244"/>
        <v>Null</v>
      </c>
      <c r="PW172" t="str">
        <f t="shared" si="245"/>
        <v>No PI Tests</v>
      </c>
      <c r="PX172">
        <f t="shared" si="246"/>
        <v>0</v>
      </c>
      <c r="PY172">
        <f t="shared" si="247"/>
        <v>0</v>
      </c>
      <c r="PZ172" t="str">
        <f t="shared" si="248"/>
        <v>Null</v>
      </c>
      <c r="QA172" t="str">
        <f t="shared" si="249"/>
        <v>Null</v>
      </c>
      <c r="QB172" t="str">
        <f t="shared" si="250"/>
        <v>Null</v>
      </c>
      <c r="QC172" t="str">
        <f>IF($MS172="System 44 Record",IF(BQ172&lt;MEDIAN(Directions!$F$3,Directions!$F$6),"Mid-Year Exited Student","Full Year Participant")&amp;IF(BP172&lt;Directions!$F$3,", Started Prior Year",", Started This Year"),"Null")</f>
        <v>Null</v>
      </c>
      <c r="QD172" t="str">
        <f t="shared" si="251"/>
        <v>Null</v>
      </c>
      <c r="QE172">
        <f t="shared" si="252"/>
        <v>0</v>
      </c>
      <c r="QF172">
        <f t="shared" si="253"/>
        <v>0</v>
      </c>
      <c r="QG172">
        <f t="shared" si="254"/>
        <v>0</v>
      </c>
      <c r="QH172">
        <f t="shared" si="255"/>
        <v>0</v>
      </c>
      <c r="QI172">
        <f t="shared" si="256"/>
        <v>0</v>
      </c>
      <c r="QJ172" t="str">
        <f t="shared" si="257"/>
        <v>Used None</v>
      </c>
      <c r="QK172" t="str">
        <f t="shared" si="258"/>
        <v>Null</v>
      </c>
      <c r="QL172" t="str">
        <f t="shared" si="259"/>
        <v>Null</v>
      </c>
      <c r="QM172" t="str">
        <f>IF($MS172="READ 180 Record",IF(AQ172="","Null",VLOOKUP(JJ172,Lookups!$DX$3:$EB$2054,AN172+1,FALSE)),"Null")</f>
        <v>Null</v>
      </c>
      <c r="QN172" t="str">
        <f t="shared" si="260"/>
        <v>Null</v>
      </c>
    </row>
    <row r="173" spans="1:456" x14ac:dyDescent="0.25">
      <c r="A173" s="161" t="s">
        <v>1447</v>
      </c>
      <c r="B173" s="161" t="s">
        <v>1447</v>
      </c>
      <c r="C173" s="161" t="s">
        <v>1447</v>
      </c>
      <c r="D173" s="161" t="s">
        <v>1447</v>
      </c>
      <c r="E173" s="161">
        <v>5</v>
      </c>
      <c r="F173" s="161" t="s">
        <v>1447</v>
      </c>
      <c r="G173" s="161" t="s">
        <v>875</v>
      </c>
      <c r="H173" s="161" t="s">
        <v>901</v>
      </c>
      <c r="I173" s="161">
        <v>214</v>
      </c>
      <c r="J173" s="159">
        <v>42500</v>
      </c>
      <c r="K173" s="161">
        <v>0</v>
      </c>
      <c r="L173" s="161">
        <v>0</v>
      </c>
      <c r="M173" s="161">
        <v>0</v>
      </c>
      <c r="N173" s="161">
        <v>0</v>
      </c>
      <c r="O173" s="161">
        <v>0</v>
      </c>
      <c r="P173" s="161">
        <v>0</v>
      </c>
      <c r="Q173" s="161">
        <v>0</v>
      </c>
      <c r="R173" s="161">
        <v>0</v>
      </c>
      <c r="S173" s="161">
        <v>0</v>
      </c>
      <c r="T173" s="161">
        <v>0</v>
      </c>
      <c r="U173" s="161">
        <v>0</v>
      </c>
      <c r="V173" s="161">
        <v>0</v>
      </c>
      <c r="W173" s="161">
        <v>0</v>
      </c>
      <c r="X173" s="161">
        <v>0</v>
      </c>
      <c r="AB173" s="161" t="s">
        <v>242</v>
      </c>
      <c r="AC173" s="161" t="s">
        <v>242</v>
      </c>
      <c r="AD173" s="161" t="s">
        <v>242</v>
      </c>
      <c r="AE173" s="161" t="s">
        <v>242</v>
      </c>
      <c r="AF173" s="161" t="s">
        <v>241</v>
      </c>
      <c r="AG173" s="161" t="s">
        <v>241</v>
      </c>
      <c r="AH173" s="161" t="s">
        <v>242</v>
      </c>
      <c r="AI173" s="161">
        <v>20150801</v>
      </c>
      <c r="AJ173" s="161">
        <v>20160525</v>
      </c>
      <c r="AK173" s="161" t="s">
        <v>869</v>
      </c>
      <c r="AL173" t="s">
        <v>1078</v>
      </c>
      <c r="BN173" t="s">
        <v>1076</v>
      </c>
      <c r="BO173" t="s">
        <v>901</v>
      </c>
      <c r="BP173" s="159">
        <v>42268</v>
      </c>
      <c r="BQ173" s="159">
        <v>42492</v>
      </c>
      <c r="BR173" t="s">
        <v>871</v>
      </c>
      <c r="BS173">
        <v>214</v>
      </c>
      <c r="BT173" s="159">
        <v>42492</v>
      </c>
      <c r="BU173">
        <v>8</v>
      </c>
      <c r="BV173">
        <v>5</v>
      </c>
      <c r="BW173">
        <v>53</v>
      </c>
      <c r="BX173">
        <v>69</v>
      </c>
      <c r="BY173">
        <v>1078</v>
      </c>
      <c r="BZ173">
        <v>1158</v>
      </c>
      <c r="CA173">
        <v>24</v>
      </c>
      <c r="CB173">
        <v>18</v>
      </c>
      <c r="CC173">
        <v>37</v>
      </c>
      <c r="CD173">
        <v>93</v>
      </c>
      <c r="CE173">
        <v>83</v>
      </c>
      <c r="CF173">
        <v>84</v>
      </c>
      <c r="CG173">
        <v>93</v>
      </c>
      <c r="CH173">
        <v>91</v>
      </c>
      <c r="CI173">
        <v>7638</v>
      </c>
      <c r="CJ173">
        <v>2.6537999999999999</v>
      </c>
      <c r="CK173">
        <v>8</v>
      </c>
      <c r="CL173">
        <v>4</v>
      </c>
      <c r="ET173" s="161">
        <v>0</v>
      </c>
      <c r="EU173" s="161">
        <v>0</v>
      </c>
      <c r="EV173" s="161">
        <v>0</v>
      </c>
      <c r="EW173" s="161">
        <v>0</v>
      </c>
      <c r="EX173" s="161">
        <v>0</v>
      </c>
      <c r="EY173" s="161">
        <v>0</v>
      </c>
      <c r="EZ173" s="161">
        <v>0</v>
      </c>
      <c r="FA173" s="161">
        <v>0</v>
      </c>
      <c r="FB173" s="161">
        <v>0</v>
      </c>
      <c r="FC173" s="161">
        <v>0</v>
      </c>
      <c r="FD173" s="161">
        <v>0</v>
      </c>
      <c r="FE173" s="161">
        <v>0</v>
      </c>
      <c r="HN173" s="161" t="s">
        <v>901</v>
      </c>
      <c r="HO173" s="159">
        <v>42249</v>
      </c>
      <c r="HP173" s="159">
        <v>42501</v>
      </c>
      <c r="HQ173" s="161">
        <v>3</v>
      </c>
      <c r="HR173" s="159">
        <v>42249</v>
      </c>
      <c r="HS173" s="161" t="s">
        <v>872</v>
      </c>
      <c r="HT173" s="161" t="s">
        <v>873</v>
      </c>
      <c r="HU173" s="161">
        <v>35</v>
      </c>
      <c r="HV173" s="161">
        <v>13</v>
      </c>
      <c r="HW173" s="161">
        <v>0</v>
      </c>
      <c r="HX173" s="159">
        <v>42345</v>
      </c>
      <c r="HY173" s="161" t="s">
        <v>874</v>
      </c>
      <c r="HZ173" s="161" t="s">
        <v>873</v>
      </c>
      <c r="IA173" s="161">
        <v>45</v>
      </c>
      <c r="IB173" s="161">
        <v>12</v>
      </c>
      <c r="IC173" s="161">
        <v>0</v>
      </c>
      <c r="ID173" s="159">
        <v>42501</v>
      </c>
      <c r="IE173" s="161" t="s">
        <v>879</v>
      </c>
      <c r="IF173" s="161" t="s">
        <v>878</v>
      </c>
      <c r="IG173" s="161">
        <v>44</v>
      </c>
      <c r="IH173" s="161">
        <v>8</v>
      </c>
      <c r="II173" s="161">
        <v>0</v>
      </c>
      <c r="JB173" s="161" t="s">
        <v>901</v>
      </c>
      <c r="JC173" s="161">
        <v>8</v>
      </c>
      <c r="JD173" s="161">
        <v>7</v>
      </c>
      <c r="JE173" s="161">
        <v>7</v>
      </c>
      <c r="JF173" s="161">
        <v>3081</v>
      </c>
      <c r="JG173" s="159">
        <v>42500</v>
      </c>
      <c r="JH173" s="161">
        <v>214</v>
      </c>
      <c r="JI173" s="159">
        <v>42249</v>
      </c>
      <c r="JJ173" s="161">
        <v>0</v>
      </c>
      <c r="JK173" s="161">
        <v>6</v>
      </c>
      <c r="JL173" s="159">
        <v>42346</v>
      </c>
      <c r="JM173" s="161">
        <v>190</v>
      </c>
      <c r="JN173" s="161">
        <v>10</v>
      </c>
      <c r="JO173" s="159">
        <v>42500</v>
      </c>
      <c r="JP173" s="161">
        <v>214</v>
      </c>
      <c r="JQ173" s="161">
        <v>14</v>
      </c>
      <c r="MN173" t="str">
        <f t="shared" si="174"/>
        <v>NoNoNoYesYesNo</v>
      </c>
      <c r="MO173" t="str">
        <f>IF(AND(MN173="NoNoNoNoNoNo",JI173=""),"No Programs",VLOOKUP(MN173,Lookups!$DA$4:$DB$67,2,FALSE))</f>
        <v>System 44 Only</v>
      </c>
      <c r="MP173">
        <f t="shared" si="175"/>
        <v>0</v>
      </c>
      <c r="MQ173" t="str">
        <f t="shared" si="176"/>
        <v>System 44 User</v>
      </c>
      <c r="MR173" t="str">
        <f>Directions!$D$3</f>
        <v>Usage</v>
      </c>
      <c r="MS173" t="str">
        <f>VLOOKUP(MQ173,Lookups!$CU$71:$CV$80,2,FALSE)</f>
        <v>System 44 Record</v>
      </c>
      <c r="MT173">
        <f t="shared" si="177"/>
        <v>1</v>
      </c>
      <c r="MU173">
        <f t="shared" si="178"/>
        <v>1</v>
      </c>
      <c r="MV173">
        <f t="shared" si="179"/>
        <v>1</v>
      </c>
      <c r="MW173">
        <f t="shared" si="180"/>
        <v>1</v>
      </c>
      <c r="MX173">
        <f t="shared" si="181"/>
        <v>36</v>
      </c>
      <c r="MY173" t="str">
        <f t="shared" si="182"/>
        <v>Not Used</v>
      </c>
      <c r="MZ173">
        <f t="shared" si="183"/>
        <v>0</v>
      </c>
      <c r="NA173" t="str">
        <f t="shared" si="184"/>
        <v>Not Available</v>
      </c>
      <c r="NB173" t="str">
        <f t="shared" si="185"/>
        <v>Not Available</v>
      </c>
      <c r="NC173" t="str">
        <f t="shared" si="186"/>
        <v>4 Not Indicated</v>
      </c>
      <c r="ND173" t="str">
        <f t="shared" si="187"/>
        <v>4 Not Indicated</v>
      </c>
      <c r="NE173" t="str">
        <f t="shared" si="188"/>
        <v>4 Not Indicated</v>
      </c>
      <c r="NF173" t="str">
        <f t="shared" si="189"/>
        <v>4 Not Indicated</v>
      </c>
      <c r="NG173" t="str">
        <f t="shared" si="190"/>
        <v>4 Not Indicated</v>
      </c>
      <c r="NH173" s="159">
        <f t="shared" si="191"/>
        <v>42500</v>
      </c>
      <c r="NI173">
        <f t="shared" si="192"/>
        <v>214</v>
      </c>
      <c r="NJ173" s="159">
        <f t="shared" si="193"/>
        <v>42500</v>
      </c>
      <c r="NK173">
        <f t="shared" si="194"/>
        <v>214</v>
      </c>
      <c r="NL173">
        <f t="shared" si="195"/>
        <v>35.857142857142854</v>
      </c>
      <c r="NM173">
        <f t="shared" si="196"/>
        <v>1</v>
      </c>
      <c r="NN173">
        <f>IF(OR(E173="PK",E173="K",JJ173=""),"Null",INDEX(Lookups!$EZ$4:$FW$18,MATCH($JJ173,Lookups!$EY$4:$EY$18,1),MATCH($E173,Lookups!$EZ$3:$FW$3,0)))</f>
        <v>235</v>
      </c>
      <c r="NO173">
        <f>IF(OR(E173="PK",E173="K",JJ173=""),"Null",INDEX(Lookups!$EZ$4:$FW$18,MATCH($JJ173,Lookups!$EY$4:$EY$18,1),MATCH($E173,Lookups!$EZ$3:$FW$3,0) + 1))</f>
        <v>335</v>
      </c>
      <c r="NP173">
        <f t="shared" si="197"/>
        <v>470</v>
      </c>
      <c r="NQ173" t="str">
        <f t="shared" si="198"/>
        <v>PI is Recommended</v>
      </c>
      <c r="NR173" t="str">
        <f t="shared" si="199"/>
        <v>PI is Recommended</v>
      </c>
      <c r="NS173" t="str">
        <f t="shared" si="200"/>
        <v>BR to 199L</v>
      </c>
      <c r="NT173" t="str">
        <f t="shared" si="201"/>
        <v>200L to 399L</v>
      </c>
      <c r="NU173" t="str">
        <f t="shared" si="202"/>
        <v>200L to 399L</v>
      </c>
      <c r="NV173" s="183" t="str">
        <f t="array" ref="NV173">IF($NL173="No RI Tests","No RI Tests",VLOOKUP(IF(AND(E173="K",JJ173&lt;280),3,IF(AND(E173="K",JJ173&gt;=280),4,MAX(IF(E173=Lookups!$DF$6:$DF$99,IF(JJ173&gt;=Lookups!$DG$6:$DG$99,Lookups!$DH$6:$DH$99))))),Lookups!$DE$104:$DG$108,2,FALSE))</f>
        <v>1 Below Basic</v>
      </c>
      <c r="NW173" s="161" t="str">
        <f t="array" ref="NW173">IF($NL173="No RI Tests","No RI Tests",VLOOKUP(IF(AND(E173="K",JH173&lt;280),3,IF(AND(E173="K",JH173&gt;=280),4,MAX(IF(E173=Lookups!$DF$6:$DF$99,IF(NI173&gt;=Lookups!$DG$6:$DG$99,Lookups!$DH$6:$DH$99))))),Lookups!$DE$104:$DG$108,2,FALSE))</f>
        <v>1 Below Basic</v>
      </c>
      <c r="NX173" s="161" t="str">
        <f t="array" ref="NX173">IF($NL173="No RI Tests","No RI Tests",VLOOKUP(IF(AND(E173="K",NK173&lt;280),3,IF(AND(E173="K",NK173&gt;=280),4,MAX(IF(E173=Lookups!$DF$6:$DF$99,IF(NK173&gt;=Lookups!$DG$6:$DG$99,Lookups!$DH$6:$DH$99))))),Lookups!$DE$104:$DG$108,2,FALSE))</f>
        <v>1 Below Basic</v>
      </c>
      <c r="NY173">
        <f t="shared" si="203"/>
        <v>1</v>
      </c>
      <c r="NZ173">
        <f t="shared" si="204"/>
        <v>0</v>
      </c>
      <c r="OA173" t="str">
        <f t="shared" si="205"/>
        <v>Maintained Performance Level</v>
      </c>
      <c r="OB173" s="161" t="str">
        <f t="array" ref="OB173">IF($NL173="No RI Tests","No RI Tests",IF(E173="K","N/A",VLOOKUP(MAX(IF(E173=Lookups!$DF$6:$DF$99,IF(JJ173&gt;=Lookups!$DG$6:$DG$99,Lookups!$DI$6:$DI$99))),Lookups!$DE$104:$DG$108,3,FALSE)))</f>
        <v>1 Limited</v>
      </c>
      <c r="OC173" s="161" t="str">
        <f t="array" ref="OC173">IF($NL173="No RI Tests","No RI Tests",IF(E173="K","N/A",VLOOKUP(MAX(IF(E173=Lookups!$DF$6:$DF$99,IF(NI173&gt;=Lookups!$DG$6:$DG$99,Lookups!$DI$6:$DI$99))),Lookups!$DE$104:$DG$108,3,FALSE)))</f>
        <v>1 Limited</v>
      </c>
      <c r="OD173" s="161" t="str">
        <f t="array" ref="OD173">IF($NL173="No RI Tests","No RI Tests",IF(E173="K","N/A",VLOOKUP(MAX(IF(E173=Lookups!$DF$6:$DF$99,IF(NK173&gt;=Lookups!$DG$6:$DG$99,Lookups!$DI$6:$DI$99))),Lookups!$DE$104:$DG$108,3,FALSE)))</f>
        <v>1 Limited</v>
      </c>
      <c r="OE173">
        <f t="shared" si="206"/>
        <v>1</v>
      </c>
      <c r="OF173">
        <f t="shared" si="207"/>
        <v>0</v>
      </c>
      <c r="OG173" t="str">
        <f t="shared" si="208"/>
        <v>Maintained Performance Level</v>
      </c>
      <c r="OH173">
        <f t="shared" si="209"/>
        <v>214</v>
      </c>
      <c r="OI173">
        <f t="shared" si="210"/>
        <v>1</v>
      </c>
      <c r="OJ173">
        <f t="shared" si="211"/>
        <v>0</v>
      </c>
      <c r="OK173">
        <f t="shared" si="212"/>
        <v>0</v>
      </c>
      <c r="OL173">
        <f t="shared" si="213"/>
        <v>0.75087719298245614</v>
      </c>
      <c r="OM173" t="str">
        <f t="shared" si="214"/>
        <v>Fall Administration</v>
      </c>
      <c r="ON173" t="str">
        <f t="shared" si="215"/>
        <v>Fall Administration</v>
      </c>
      <c r="OO173" t="str">
        <f t="shared" si="216"/>
        <v>Fall Administration RI</v>
      </c>
      <c r="OP173" t="str">
        <f ca="1">IF(AND(HR173&lt;&gt;"",JJ173&lt;600),IF(HT173="Advancing","Tier 2","Tier 3"),IF(JI173="","Null",IF(OR(E173="K",E173&lt;3),"FRA Recommended",IF(JJ173&gt;=IF(E173&lt;6,400,600),IF(JJ173&lt;VLOOKUP(E173,Lookups!$AP$3:$AR$16,3,FALSE),"Tier 2","Core"),IF(JJ173&lt;400,IF(RAND()&lt;0.81,"Tier 3","Tier 2"),IF(RAND()&lt;0.51,"Tier 3","Tier 2"))))))</f>
        <v>Tier 3</v>
      </c>
      <c r="OQ173" t="str">
        <f t="shared" si="217"/>
        <v>Average Reading Invt. Under 15 Minutes Long</v>
      </c>
      <c r="OR173">
        <f t="shared" si="218"/>
        <v>0</v>
      </c>
      <c r="OS173" t="str">
        <f t="shared" si="219"/>
        <v>Null</v>
      </c>
      <c r="OT173">
        <f t="shared" si="220"/>
        <v>214</v>
      </c>
      <c r="OU173" s="159">
        <f t="shared" si="221"/>
        <v>42501</v>
      </c>
      <c r="OV173" t="str">
        <f t="shared" si="222"/>
        <v>Form 3</v>
      </c>
      <c r="OW173" t="str">
        <f t="shared" si="223"/>
        <v>Beginning</v>
      </c>
      <c r="OX173">
        <f t="shared" si="224"/>
        <v>44</v>
      </c>
      <c r="OY173">
        <f t="shared" si="225"/>
        <v>8</v>
      </c>
      <c r="OZ173">
        <f t="shared" si="226"/>
        <v>0</v>
      </c>
      <c r="PA173" s="159">
        <f t="shared" si="227"/>
        <v>42249</v>
      </c>
      <c r="PB173" t="str">
        <f t="shared" si="228"/>
        <v>Form 1</v>
      </c>
      <c r="PC173" t="str">
        <f t="shared" si="229"/>
        <v>Developing</v>
      </c>
      <c r="PD173">
        <f t="shared" si="230"/>
        <v>35</v>
      </c>
      <c r="PE173">
        <f t="shared" si="231"/>
        <v>13</v>
      </c>
      <c r="PF173">
        <f t="shared" si="232"/>
        <v>0</v>
      </c>
      <c r="PG173">
        <f t="shared" si="233"/>
        <v>36</v>
      </c>
      <c r="PH173">
        <f t="shared" si="234"/>
        <v>1</v>
      </c>
      <c r="PI173">
        <f t="shared" si="235"/>
        <v>1</v>
      </c>
      <c r="PJ173">
        <f t="shared" si="236"/>
        <v>35</v>
      </c>
      <c r="PK173">
        <f>IF(HR173="","Null",IF(E173&lt;3,"Null",IF(HU173=0,0,IF(HS173="Form 1",VLOOKUP(HU173,Lookups!$BE$3:$BP$63,E173,FALSE),IF(HS173="Form 2",VLOOKUP(HU173,Lookups!$BE$67:$BP$127,E173,FALSE),VLOOKUP(HU173,Lookups!$BE$130:$BP$190,E173,FALSE))))))</f>
        <v>6</v>
      </c>
      <c r="PL173">
        <f t="shared" si="237"/>
        <v>44</v>
      </c>
      <c r="PM173">
        <f>IF($PH173=0,"Null",IF(E173&lt;3,"Null",IF(OX173=0,0,IF(OV173="Form 1",VLOOKUP(OX173,Lookups!$BE$3:$BP$63,E173,FALSE),IF(OV173="Form 2",VLOOKUP(OX173,Lookups!$BE$67:$BP$127,E173,FALSE),VLOOKUP(OX173,Lookups!$BE$130:$BP$190,E173,FALSE))))))</f>
        <v>11</v>
      </c>
      <c r="PN173">
        <f t="shared" si="238"/>
        <v>9</v>
      </c>
      <c r="PO173">
        <f t="shared" si="239"/>
        <v>1</v>
      </c>
      <c r="PP173">
        <f t="shared" si="240"/>
        <v>13</v>
      </c>
      <c r="PQ173">
        <f>IF(HR173="","Null",IF(E173&lt;3,"Null",IF(HV173=0,0,IF(HS173="Form 1",VLOOKUP(HV173,Lookups!$BR$3:$CC$63,E173,FALSE),IF(HS173="Form 2",VLOOKUP(HV173,Lookups!$BR$67:$CC$127,E173,FALSE),VLOOKUP(HV173,Lookups!$BR$130:$CC$190,E173,FALSE))))))</f>
        <v>23</v>
      </c>
      <c r="PR173">
        <f t="shared" si="241"/>
        <v>8</v>
      </c>
      <c r="PS173">
        <f>IF(HR173="","Null",IF(E173&lt;3,"Null",IF(OY173=0,0,IF(OW173="Form 1",VLOOKUP(OY173,Lookups!$BR$3:$CC$63,E173,FALSE),IF(OW173="Form 2",VLOOKUP(OY173,Lookups!$BR$67:$CC$127,E173,FALSE),VLOOKUP(OY173,Lookups!$BR$130:$CC$190,E173,FALSE))))))</f>
        <v>7</v>
      </c>
      <c r="PT173">
        <f t="shared" si="242"/>
        <v>-5</v>
      </c>
      <c r="PU173">
        <f t="shared" si="243"/>
        <v>0</v>
      </c>
      <c r="PV173">
        <f t="shared" si="244"/>
        <v>0</v>
      </c>
      <c r="PW173" t="str">
        <f t="shared" si="245"/>
        <v>Fall to Spring PI Administration</v>
      </c>
      <c r="PX173">
        <f t="shared" si="246"/>
        <v>0</v>
      </c>
      <c r="PY173">
        <f t="shared" si="247"/>
        <v>1</v>
      </c>
      <c r="PZ173" t="str">
        <f t="shared" si="248"/>
        <v>60 to 79 Sessions</v>
      </c>
      <c r="QA173" t="str">
        <f t="shared" si="249"/>
        <v>Series 4</v>
      </c>
      <c r="QB173" t="str">
        <f t="shared" si="250"/>
        <v>In Series 5 to 8</v>
      </c>
      <c r="QC173" t="str">
        <f>IF($MS173="System 44 Record",IF(BQ173&lt;MEDIAN(Directions!$F$3,Directions!$F$6),"Mid-Year Exited Student","Full Year Participant")&amp;IF(BP173&lt;Directions!$F$3,", Started Prior Year",", Started This Year"),"Null")</f>
        <v>Full Year Participant, Started This Year</v>
      </c>
      <c r="QD173">
        <f t="shared" si="251"/>
        <v>0</v>
      </c>
      <c r="QE173">
        <f t="shared" si="252"/>
        <v>0</v>
      </c>
      <c r="QF173">
        <f t="shared" si="253"/>
        <v>1</v>
      </c>
      <c r="QG173">
        <f t="shared" si="254"/>
        <v>0</v>
      </c>
      <c r="QH173">
        <f t="shared" si="255"/>
        <v>0</v>
      </c>
      <c r="QI173">
        <f t="shared" si="256"/>
        <v>0</v>
      </c>
      <c r="QJ173" t="str">
        <f t="shared" si="257"/>
        <v>RC! Only</v>
      </c>
      <c r="QK173" t="str">
        <f t="shared" si="258"/>
        <v>Null</v>
      </c>
      <c r="QL173" t="str">
        <f t="shared" si="259"/>
        <v>Null</v>
      </c>
      <c r="QM173" t="str">
        <f>IF($MS173="READ 180 Record",IF(AQ173="","Null",VLOOKUP(JJ173,Lookups!$DX$3:$EB$2054,AN173+1,FALSE)),"Null")</f>
        <v>Null</v>
      </c>
      <c r="QN173" t="str">
        <f t="shared" si="260"/>
        <v>Null</v>
      </c>
    </row>
    <row r="174" spans="1:456" x14ac:dyDescent="0.25">
      <c r="A174" s="161" t="s">
        <v>1447</v>
      </c>
      <c r="B174" s="161" t="s">
        <v>1447</v>
      </c>
      <c r="C174" s="161" t="s">
        <v>1447</v>
      </c>
      <c r="D174" s="161" t="s">
        <v>1447</v>
      </c>
      <c r="E174" s="161">
        <v>1</v>
      </c>
      <c r="F174" s="161" t="s">
        <v>1447</v>
      </c>
      <c r="G174" s="161" t="s">
        <v>880</v>
      </c>
      <c r="H174" s="161" t="s">
        <v>881</v>
      </c>
      <c r="K174" s="161">
        <v>0</v>
      </c>
      <c r="L174" s="161">
        <v>0</v>
      </c>
      <c r="M174" s="161">
        <v>0</v>
      </c>
      <c r="N174" s="161">
        <v>0</v>
      </c>
      <c r="O174" s="161">
        <v>0</v>
      </c>
      <c r="P174" s="161">
        <v>0</v>
      </c>
      <c r="Q174" s="161">
        <v>0</v>
      </c>
      <c r="R174" s="161">
        <v>0</v>
      </c>
      <c r="S174" s="161">
        <v>0</v>
      </c>
      <c r="T174" s="161">
        <v>0</v>
      </c>
      <c r="U174" s="161">
        <v>0</v>
      </c>
      <c r="V174" s="161">
        <v>0</v>
      </c>
      <c r="W174" s="161">
        <v>0</v>
      </c>
      <c r="X174" s="161">
        <v>0</v>
      </c>
      <c r="AB174" s="161" t="s">
        <v>242</v>
      </c>
      <c r="AC174" s="161" t="s">
        <v>242</v>
      </c>
      <c r="AD174" s="161" t="s">
        <v>242</v>
      </c>
      <c r="AE174" s="161" t="s">
        <v>242</v>
      </c>
      <c r="AF174" s="161" t="s">
        <v>242</v>
      </c>
      <c r="AG174" s="161" t="s">
        <v>242</v>
      </c>
      <c r="AH174" s="161" t="s">
        <v>242</v>
      </c>
      <c r="AI174" s="161">
        <v>20150801</v>
      </c>
      <c r="AJ174" s="161">
        <v>20160525</v>
      </c>
      <c r="AK174" s="161" t="s">
        <v>869</v>
      </c>
      <c r="AL174" t="s">
        <v>1078</v>
      </c>
      <c r="BN174" t="s">
        <v>1079</v>
      </c>
      <c r="ET174" s="161">
        <v>0</v>
      </c>
      <c r="EU174" s="161">
        <v>0</v>
      </c>
      <c r="EV174" s="161">
        <v>0</v>
      </c>
      <c r="EW174" s="161">
        <v>0</v>
      </c>
      <c r="EX174" s="161">
        <v>0</v>
      </c>
      <c r="EY174" s="161">
        <v>0</v>
      </c>
      <c r="EZ174" s="161">
        <v>0</v>
      </c>
      <c r="FA174" s="161">
        <v>0</v>
      </c>
      <c r="FB174" s="161">
        <v>0</v>
      </c>
      <c r="FC174" s="161">
        <v>0</v>
      </c>
      <c r="FD174" s="161">
        <v>0</v>
      </c>
      <c r="FE174" s="161">
        <v>0</v>
      </c>
      <c r="HN174" s="161" t="s">
        <v>881</v>
      </c>
      <c r="JB174" s="161" t="s">
        <v>881</v>
      </c>
      <c r="JC174" s="161">
        <v>0</v>
      </c>
      <c r="JD174" s="161">
        <v>0</v>
      </c>
      <c r="JE174" s="161">
        <v>0</v>
      </c>
      <c r="JF174" s="161">
        <v>0</v>
      </c>
      <c r="MN174" t="str">
        <f t="shared" si="174"/>
        <v>NoNoNoNoNoNo</v>
      </c>
      <c r="MO174" t="str">
        <f>IF(AND(MN174="NoNoNoNoNoNo",JI174=""),"No Programs",VLOOKUP(MN174,Lookups!$DA$4:$DB$67,2,FALSE))</f>
        <v>No Programs</v>
      </c>
      <c r="MP174">
        <f t="shared" si="175"/>
        <v>0</v>
      </c>
      <c r="MQ174" t="str">
        <f t="shared" si="176"/>
        <v>No Program Use</v>
      </c>
      <c r="MR174" t="str">
        <f>Directions!$D$3</f>
        <v>Usage</v>
      </c>
      <c r="MS174" t="str">
        <f>VLOOKUP(MQ174,Lookups!$CU$71:$CV$80,2,FALSE)</f>
        <v>Exclude</v>
      </c>
      <c r="MT174">
        <f t="shared" si="177"/>
        <v>0</v>
      </c>
      <c r="MU174">
        <f t="shared" si="178"/>
        <v>0</v>
      </c>
      <c r="MV174">
        <f t="shared" si="179"/>
        <v>0</v>
      </c>
      <c r="MW174">
        <f t="shared" si="180"/>
        <v>0</v>
      </c>
      <c r="MX174">
        <f t="shared" si="181"/>
        <v>0</v>
      </c>
      <c r="MY174" t="str">
        <f t="shared" si="182"/>
        <v>Not Used</v>
      </c>
      <c r="MZ174">
        <f t="shared" si="183"/>
        <v>0</v>
      </c>
      <c r="NA174" t="str">
        <f t="shared" si="184"/>
        <v>Not Available</v>
      </c>
      <c r="NB174" t="str">
        <f t="shared" si="185"/>
        <v>Not Available</v>
      </c>
      <c r="NC174" t="str">
        <f t="shared" si="186"/>
        <v>4 Not Indicated</v>
      </c>
      <c r="ND174" t="str">
        <f t="shared" si="187"/>
        <v>4 Not Indicated</v>
      </c>
      <c r="NE174" t="str">
        <f t="shared" si="188"/>
        <v>4 Not Indicated</v>
      </c>
      <c r="NF174" t="str">
        <f t="shared" si="189"/>
        <v>4 Not Indicated</v>
      </c>
      <c r="NG174" t="str">
        <f t="shared" si="190"/>
        <v>4 Not Indicated</v>
      </c>
      <c r="NH174" s="159" t="str">
        <f t="shared" si="191"/>
        <v>Null</v>
      </c>
      <c r="NI174" t="str">
        <f t="shared" si="192"/>
        <v>Null</v>
      </c>
      <c r="NJ174" s="159" t="str">
        <f t="shared" si="193"/>
        <v>Null</v>
      </c>
      <c r="NK174" t="str">
        <f t="shared" si="194"/>
        <v>Null</v>
      </c>
      <c r="NL174" t="str">
        <f t="shared" si="195"/>
        <v>No RI Tests</v>
      </c>
      <c r="NM174">
        <f t="shared" si="196"/>
        <v>0</v>
      </c>
      <c r="NN174" t="str">
        <f>IF(OR(E174="PK",E174="K",JJ174=""),"Null",INDEX(Lookups!$EZ$4:$FW$18,MATCH($JJ174,Lookups!$EY$4:$EY$18,1),MATCH($E174,Lookups!$EZ$3:$FW$3,0)))</f>
        <v>Null</v>
      </c>
      <c r="NO174" t="str">
        <f>IF(OR(E174="PK",E174="K",JJ174=""),"Null",INDEX(Lookups!$EZ$4:$FW$18,MATCH($JJ174,Lookups!$EY$4:$EY$18,1),MATCH($E174,Lookups!$EZ$3:$FW$3,0) + 1))</f>
        <v>Null</v>
      </c>
      <c r="NP174" t="str">
        <f t="shared" si="197"/>
        <v>Null</v>
      </c>
      <c r="NQ174" t="str">
        <f t="shared" si="198"/>
        <v>Null</v>
      </c>
      <c r="NR174" t="str">
        <f t="shared" si="199"/>
        <v>Null</v>
      </c>
      <c r="NS174" t="str">
        <f t="shared" si="200"/>
        <v>No RI Tests</v>
      </c>
      <c r="NT174" t="str">
        <f t="shared" si="201"/>
        <v>No RI Tests</v>
      </c>
      <c r="NU174" t="str">
        <f t="shared" si="202"/>
        <v>No RI Tests</v>
      </c>
      <c r="NV174" s="183" t="str">
        <f t="array" ref="NV174">IF($NL174="No RI Tests","No RI Tests",VLOOKUP(IF(AND(E174="K",JJ174&lt;280),3,IF(AND(E174="K",JJ174&gt;=280),4,MAX(IF(E174=Lookups!$DF$6:$DF$99,IF(JJ174&gt;=Lookups!$DG$6:$DG$99,Lookups!$DH$6:$DH$99))))),Lookups!$DE$104:$DG$108,2,FALSE))</f>
        <v>No RI Tests</v>
      </c>
      <c r="NW174" s="161" t="str">
        <f t="array" ref="NW174">IF($NL174="No RI Tests","No RI Tests",VLOOKUP(IF(AND(E174="K",JH174&lt;280),3,IF(AND(E174="K",JH174&gt;=280),4,MAX(IF(E174=Lookups!$DF$6:$DF$99,IF(NI174&gt;=Lookups!$DG$6:$DG$99,Lookups!$DH$6:$DH$99))))),Lookups!$DE$104:$DG$108,2,FALSE))</f>
        <v>No RI Tests</v>
      </c>
      <c r="NX174" s="161" t="str">
        <f t="array" ref="NX174">IF($NL174="No RI Tests","No RI Tests",VLOOKUP(IF(AND(E174="K",NK174&lt;280),3,IF(AND(E174="K",NK174&gt;=280),4,MAX(IF(E174=Lookups!$DF$6:$DF$99,IF(NK174&gt;=Lookups!$DG$6:$DG$99,Lookups!$DH$6:$DH$99))))),Lookups!$DE$104:$DG$108,2,FALSE))</f>
        <v>No RI Tests</v>
      </c>
      <c r="NY174" t="str">
        <f t="shared" si="203"/>
        <v>Null</v>
      </c>
      <c r="NZ174" t="str">
        <f t="shared" si="204"/>
        <v>Null</v>
      </c>
      <c r="OA174" t="str">
        <f t="shared" si="205"/>
        <v>No RI for Comparison</v>
      </c>
      <c r="OB174" s="161" t="str">
        <f t="array" ref="OB174">IF($NL174="No RI Tests","No RI Tests",IF(E174="K","N/A",VLOOKUP(MAX(IF(E174=Lookups!$DF$6:$DF$99,IF(JJ174&gt;=Lookups!$DG$6:$DG$99,Lookups!$DI$6:$DI$99))),Lookups!$DE$104:$DG$108,3,FALSE)))</f>
        <v>No RI Tests</v>
      </c>
      <c r="OC174" s="161" t="str">
        <f t="array" ref="OC174">IF($NL174="No RI Tests","No RI Tests",IF(E174="K","N/A",VLOOKUP(MAX(IF(E174=Lookups!$DF$6:$DF$99,IF(NI174&gt;=Lookups!$DG$6:$DG$99,Lookups!$DI$6:$DI$99))),Lookups!$DE$104:$DG$108,3,FALSE)))</f>
        <v>No RI Tests</v>
      </c>
      <c r="OD174" s="161" t="str">
        <f t="array" ref="OD174">IF($NL174="No RI Tests","No RI Tests",IF(E174="K","N/A",VLOOKUP(MAX(IF(E174=Lookups!$DF$6:$DF$99,IF(NK174&gt;=Lookups!$DG$6:$DG$99,Lookups!$DI$6:$DI$99))),Lookups!$DE$104:$DG$108,3,FALSE)))</f>
        <v>No RI Tests</v>
      </c>
      <c r="OE174" t="str">
        <f t="shared" si="206"/>
        <v>Null</v>
      </c>
      <c r="OF174" t="str">
        <f t="shared" si="207"/>
        <v>Null</v>
      </c>
      <c r="OG174" t="str">
        <f t="shared" si="208"/>
        <v>No RI for Comparison</v>
      </c>
      <c r="OH174" t="str">
        <f t="shared" si="209"/>
        <v>Null</v>
      </c>
      <c r="OI174" t="str">
        <f t="shared" si="210"/>
        <v>Null</v>
      </c>
      <c r="OJ174" t="str">
        <f t="shared" si="211"/>
        <v>Null</v>
      </c>
      <c r="OK174" t="str">
        <f t="shared" si="212"/>
        <v>Null</v>
      </c>
      <c r="OL174" t="str">
        <f t="shared" si="213"/>
        <v>Null</v>
      </c>
      <c r="OM174" t="str">
        <f t="shared" si="214"/>
        <v>Null</v>
      </c>
      <c r="ON174" t="str">
        <f t="shared" si="215"/>
        <v>Null</v>
      </c>
      <c r="OO174" t="str">
        <f t="shared" si="216"/>
        <v>Null RI</v>
      </c>
      <c r="OP174" t="str">
        <f ca="1">IF(AND(HR174&lt;&gt;"",JJ174&lt;600),IF(HT174="Advancing","Tier 2","Tier 3"),IF(JI174="","Null",IF(OR(E174="K",E174&lt;3),"FRA Recommended",IF(JJ174&gt;=IF(E174&lt;6,400,600),IF(JJ174&lt;VLOOKUP(E174,Lookups!$AP$3:$AR$16,3,FALSE),"Tier 2","Core"),IF(JJ174&lt;400,IF(RAND()&lt;0.81,"Tier 3","Tier 2"),IF(RAND()&lt;0.51,"Tier 3","Tier 2"))))))</f>
        <v>Null</v>
      </c>
      <c r="OQ174" t="str">
        <f t="shared" si="217"/>
        <v>Null</v>
      </c>
      <c r="OR174" t="str">
        <f t="shared" si="218"/>
        <v>Null</v>
      </c>
      <c r="OS174" t="str">
        <f t="shared" si="219"/>
        <v>Null</v>
      </c>
      <c r="OT174" t="str">
        <f t="shared" si="220"/>
        <v>No RI Tests</v>
      </c>
      <c r="OU174" s="159" t="str">
        <f t="shared" si="221"/>
        <v>No PI Tests</v>
      </c>
      <c r="OV174" t="str">
        <f t="shared" si="222"/>
        <v>No PI Tests</v>
      </c>
      <c r="OW174" t="str">
        <f t="shared" si="223"/>
        <v>No PI Tests</v>
      </c>
      <c r="OX174" t="str">
        <f t="shared" si="224"/>
        <v>No PI Tests</v>
      </c>
      <c r="OY174" t="str">
        <f t="shared" si="225"/>
        <v>No PI Tests</v>
      </c>
      <c r="OZ174" t="str">
        <f t="shared" si="226"/>
        <v>No PI Tests</v>
      </c>
      <c r="PA174" s="159" t="str">
        <f t="shared" si="227"/>
        <v>No PI Tests</v>
      </c>
      <c r="PB174" t="str">
        <f t="shared" si="228"/>
        <v>No PI Tests</v>
      </c>
      <c r="PC174" t="str">
        <f t="shared" si="229"/>
        <v>No PI Tests</v>
      </c>
      <c r="PD174" t="str">
        <f t="shared" si="230"/>
        <v>No PI Tests</v>
      </c>
      <c r="PE174" t="str">
        <f t="shared" si="231"/>
        <v>No PI Tests</v>
      </c>
      <c r="PF174" t="str">
        <f t="shared" si="232"/>
        <v>No PI Tests</v>
      </c>
      <c r="PG174" t="str">
        <f t="shared" si="233"/>
        <v>No PI Tests</v>
      </c>
      <c r="PH174">
        <f t="shared" si="234"/>
        <v>0</v>
      </c>
      <c r="PI174">
        <f t="shared" si="235"/>
        <v>0</v>
      </c>
      <c r="PJ174" t="str">
        <f t="shared" si="236"/>
        <v>Null</v>
      </c>
      <c r="PK174" t="str">
        <f>IF(HR174="","Null",IF(E174&lt;3,"Null",IF(HU174=0,0,IF(HS174="Form 1",VLOOKUP(HU174,Lookups!$BE$3:$BP$63,E174,FALSE),IF(HS174="Form 2",VLOOKUP(HU174,Lookups!$BE$67:$BP$127,E174,FALSE),VLOOKUP(HU174,Lookups!$BE$130:$BP$190,E174,FALSE))))))</f>
        <v>Null</v>
      </c>
      <c r="PL174" t="str">
        <f t="shared" si="237"/>
        <v>Null</v>
      </c>
      <c r="PM174" t="str">
        <f>IF($PH174=0,"Null",IF(E174&lt;3,"Null",IF(OX174=0,0,IF(OV174="Form 1",VLOOKUP(OX174,Lookups!$BE$3:$BP$63,E174,FALSE),IF(OV174="Form 2",VLOOKUP(OX174,Lookups!$BE$67:$BP$127,E174,FALSE),VLOOKUP(OX174,Lookups!$BE$130:$BP$190,E174,FALSE))))))</f>
        <v>Null</v>
      </c>
      <c r="PN174" t="str">
        <f t="shared" si="238"/>
        <v>Null</v>
      </c>
      <c r="PO174" t="str">
        <f t="shared" si="239"/>
        <v>Null</v>
      </c>
      <c r="PP174" t="str">
        <f t="shared" si="240"/>
        <v>Null</v>
      </c>
      <c r="PQ174" t="str">
        <f>IF(HR174="","Null",IF(E174&lt;3,"Null",IF(HV174=0,0,IF(HS174="Form 1",VLOOKUP(HV174,Lookups!$BR$3:$CC$63,E174,FALSE),IF(HS174="Form 2",VLOOKUP(HV174,Lookups!$BR$67:$CC$127,E174,FALSE),VLOOKUP(HV174,Lookups!$BR$130:$CC$190,E174,FALSE))))))</f>
        <v>Null</v>
      </c>
      <c r="PR174" t="str">
        <f t="shared" si="241"/>
        <v>Null</v>
      </c>
      <c r="PS174" t="str">
        <f>IF(HR174="","Null",IF(E174&lt;3,"Null",IF(OY174=0,0,IF(OW174="Form 1",VLOOKUP(OY174,Lookups!$BR$3:$CC$63,E174,FALSE),IF(OW174="Form 2",VLOOKUP(OY174,Lookups!$BR$67:$CC$127,E174,FALSE),VLOOKUP(OY174,Lookups!$BR$130:$CC$190,E174,FALSE))))))</f>
        <v>Null</v>
      </c>
      <c r="PT174" t="str">
        <f t="shared" si="242"/>
        <v>Null</v>
      </c>
      <c r="PU174" t="str">
        <f t="shared" si="243"/>
        <v>Null</v>
      </c>
      <c r="PV174" t="str">
        <f t="shared" si="244"/>
        <v>Null</v>
      </c>
      <c r="PW174" t="str">
        <f t="shared" si="245"/>
        <v>No PI Tests</v>
      </c>
      <c r="PX174">
        <f t="shared" si="246"/>
        <v>0</v>
      </c>
      <c r="PY174">
        <f t="shared" si="247"/>
        <v>0</v>
      </c>
      <c r="PZ174" t="str">
        <f t="shared" si="248"/>
        <v>Null</v>
      </c>
      <c r="QA174" t="str">
        <f t="shared" si="249"/>
        <v>Null</v>
      </c>
      <c r="QB174" t="str">
        <f t="shared" si="250"/>
        <v>Null</v>
      </c>
      <c r="QC174" t="str">
        <f>IF($MS174="System 44 Record",IF(BQ174&lt;MEDIAN(Directions!$F$3,Directions!$F$6),"Mid-Year Exited Student","Full Year Participant")&amp;IF(BP174&lt;Directions!$F$3,", Started Prior Year",", Started This Year"),"Null")</f>
        <v>Null</v>
      </c>
      <c r="QD174" t="str">
        <f t="shared" si="251"/>
        <v>Null</v>
      </c>
      <c r="QE174">
        <f t="shared" si="252"/>
        <v>0</v>
      </c>
      <c r="QF174">
        <f t="shared" si="253"/>
        <v>0</v>
      </c>
      <c r="QG174">
        <f t="shared" si="254"/>
        <v>0</v>
      </c>
      <c r="QH174">
        <f t="shared" si="255"/>
        <v>0</v>
      </c>
      <c r="QI174">
        <f t="shared" si="256"/>
        <v>0</v>
      </c>
      <c r="QJ174" t="str">
        <f t="shared" si="257"/>
        <v>Used None</v>
      </c>
      <c r="QK174" t="str">
        <f t="shared" si="258"/>
        <v>Null</v>
      </c>
      <c r="QL174" t="str">
        <f t="shared" si="259"/>
        <v>Null</v>
      </c>
      <c r="QM174" t="str">
        <f>IF($MS174="READ 180 Record",IF(AQ174="","Null",VLOOKUP(JJ174,Lookups!$DX$3:$EB$2054,AN174+1,FALSE)),"Null")</f>
        <v>Null</v>
      </c>
      <c r="QN174" t="str">
        <f t="shared" si="260"/>
        <v>Null</v>
      </c>
    </row>
    <row r="175" spans="1:456" x14ac:dyDescent="0.25">
      <c r="A175" s="161" t="s">
        <v>1447</v>
      </c>
      <c r="B175" s="161" t="s">
        <v>1447</v>
      </c>
      <c r="C175" s="161" t="s">
        <v>1447</v>
      </c>
      <c r="D175" s="161" t="s">
        <v>1447</v>
      </c>
      <c r="E175" s="161">
        <v>8</v>
      </c>
      <c r="F175" s="161" t="s">
        <v>1447</v>
      </c>
      <c r="G175" s="161" t="s">
        <v>880</v>
      </c>
      <c r="H175" s="161" t="s">
        <v>881</v>
      </c>
      <c r="K175" s="161">
        <v>0</v>
      </c>
      <c r="L175" s="161">
        <v>0</v>
      </c>
      <c r="M175" s="161">
        <v>0</v>
      </c>
      <c r="N175" s="161">
        <v>0</v>
      </c>
      <c r="O175" s="161">
        <v>0</v>
      </c>
      <c r="P175" s="161">
        <v>0</v>
      </c>
      <c r="Q175" s="161">
        <v>0</v>
      </c>
      <c r="R175" s="161">
        <v>0</v>
      </c>
      <c r="S175" s="161">
        <v>0</v>
      </c>
      <c r="T175" s="161">
        <v>0</v>
      </c>
      <c r="U175" s="161">
        <v>0</v>
      </c>
      <c r="V175" s="161">
        <v>0</v>
      </c>
      <c r="W175" s="161">
        <v>0</v>
      </c>
      <c r="X175" s="161">
        <v>0</v>
      </c>
      <c r="AB175" s="161" t="s">
        <v>242</v>
      </c>
      <c r="AC175" s="161" t="s">
        <v>242</v>
      </c>
      <c r="AD175" s="161" t="s">
        <v>242</v>
      </c>
      <c r="AE175" s="161" t="s">
        <v>242</v>
      </c>
      <c r="AF175" s="161" t="s">
        <v>242</v>
      </c>
      <c r="AG175" s="161" t="s">
        <v>242</v>
      </c>
      <c r="AH175" s="161" t="s">
        <v>242</v>
      </c>
      <c r="AI175" s="161">
        <v>20150801</v>
      </c>
      <c r="AJ175" s="161">
        <v>20160525</v>
      </c>
      <c r="AK175" s="161" t="s">
        <v>869</v>
      </c>
      <c r="AL175" t="s">
        <v>1078</v>
      </c>
      <c r="BN175" t="s">
        <v>1079</v>
      </c>
      <c r="ET175" s="161">
        <v>0</v>
      </c>
      <c r="EU175" s="161">
        <v>0</v>
      </c>
      <c r="EV175" s="161">
        <v>0</v>
      </c>
      <c r="EW175" s="161">
        <v>0</v>
      </c>
      <c r="EX175" s="161">
        <v>0</v>
      </c>
      <c r="EY175" s="161">
        <v>0</v>
      </c>
      <c r="EZ175" s="161">
        <v>0</v>
      </c>
      <c r="FA175" s="161">
        <v>0</v>
      </c>
      <c r="FB175" s="161">
        <v>0</v>
      </c>
      <c r="FC175" s="161">
        <v>0</v>
      </c>
      <c r="FD175" s="161">
        <v>0</v>
      </c>
      <c r="FE175" s="161">
        <v>0</v>
      </c>
      <c r="HN175" s="161" t="s">
        <v>881</v>
      </c>
      <c r="JB175" s="161" t="s">
        <v>881</v>
      </c>
      <c r="JC175" s="161">
        <v>0</v>
      </c>
      <c r="JD175" s="161">
        <v>0</v>
      </c>
      <c r="JE175" s="161">
        <v>0</v>
      </c>
      <c r="JF175" s="161">
        <v>0</v>
      </c>
      <c r="MN175" t="str">
        <f t="shared" si="174"/>
        <v>NoNoNoNoNoNo</v>
      </c>
      <c r="MO175" t="str">
        <f>IF(AND(MN175="NoNoNoNoNoNo",JI175=""),"No Programs",VLOOKUP(MN175,Lookups!$DA$4:$DB$67,2,FALSE))</f>
        <v>No Programs</v>
      </c>
      <c r="MP175">
        <f t="shared" si="175"/>
        <v>0</v>
      </c>
      <c r="MQ175" t="str">
        <f t="shared" si="176"/>
        <v>No Program Use</v>
      </c>
      <c r="MR175" t="str">
        <f>Directions!$D$3</f>
        <v>Usage</v>
      </c>
      <c r="MS175" t="str">
        <f>VLOOKUP(MQ175,Lookups!$CU$71:$CV$80,2,FALSE)</f>
        <v>Exclude</v>
      </c>
      <c r="MT175">
        <f t="shared" si="177"/>
        <v>0</v>
      </c>
      <c r="MU175">
        <f t="shared" si="178"/>
        <v>0</v>
      </c>
      <c r="MV175">
        <f t="shared" si="179"/>
        <v>0</v>
      </c>
      <c r="MW175">
        <f t="shared" si="180"/>
        <v>0</v>
      </c>
      <c r="MX175">
        <f t="shared" si="181"/>
        <v>0</v>
      </c>
      <c r="MY175" t="str">
        <f t="shared" si="182"/>
        <v>Not Used</v>
      </c>
      <c r="MZ175">
        <f t="shared" si="183"/>
        <v>0</v>
      </c>
      <c r="NA175" t="str">
        <f t="shared" si="184"/>
        <v>Not Available</v>
      </c>
      <c r="NB175" t="str">
        <f t="shared" si="185"/>
        <v>Not Available</v>
      </c>
      <c r="NC175" t="str">
        <f t="shared" si="186"/>
        <v>4 Not Indicated</v>
      </c>
      <c r="ND175" t="str">
        <f t="shared" si="187"/>
        <v>4 Not Indicated</v>
      </c>
      <c r="NE175" t="str">
        <f t="shared" si="188"/>
        <v>4 Not Indicated</v>
      </c>
      <c r="NF175" t="str">
        <f t="shared" si="189"/>
        <v>4 Not Indicated</v>
      </c>
      <c r="NG175" t="str">
        <f t="shared" si="190"/>
        <v>4 Not Indicated</v>
      </c>
      <c r="NH175" s="159" t="str">
        <f t="shared" si="191"/>
        <v>Null</v>
      </c>
      <c r="NI175" t="str">
        <f t="shared" si="192"/>
        <v>Null</v>
      </c>
      <c r="NJ175" s="159" t="str">
        <f t="shared" si="193"/>
        <v>Null</v>
      </c>
      <c r="NK175" t="str">
        <f t="shared" si="194"/>
        <v>Null</v>
      </c>
      <c r="NL175" t="str">
        <f t="shared" si="195"/>
        <v>No RI Tests</v>
      </c>
      <c r="NM175">
        <f t="shared" si="196"/>
        <v>0</v>
      </c>
      <c r="NN175" t="str">
        <f>IF(OR(E175="PK",E175="K",JJ175=""),"Null",INDEX(Lookups!$EZ$4:$FW$18,MATCH($JJ175,Lookups!$EY$4:$EY$18,1),MATCH($E175,Lookups!$EZ$3:$FW$3,0)))</f>
        <v>Null</v>
      </c>
      <c r="NO175" t="str">
        <f>IF(OR(E175="PK",E175="K",JJ175=""),"Null",INDEX(Lookups!$EZ$4:$FW$18,MATCH($JJ175,Lookups!$EY$4:$EY$18,1),MATCH($E175,Lookups!$EZ$3:$FW$3,0) + 1))</f>
        <v>Null</v>
      </c>
      <c r="NP175" t="str">
        <f t="shared" si="197"/>
        <v>Null</v>
      </c>
      <c r="NQ175" t="str">
        <f t="shared" si="198"/>
        <v>Null</v>
      </c>
      <c r="NR175" t="str">
        <f t="shared" si="199"/>
        <v>Null</v>
      </c>
      <c r="NS175" t="str">
        <f t="shared" si="200"/>
        <v>No RI Tests</v>
      </c>
      <c r="NT175" t="str">
        <f t="shared" si="201"/>
        <v>No RI Tests</v>
      </c>
      <c r="NU175" t="str">
        <f t="shared" si="202"/>
        <v>No RI Tests</v>
      </c>
      <c r="NV175" s="183" t="str">
        <f t="array" ref="NV175">IF($NL175="No RI Tests","No RI Tests",VLOOKUP(IF(AND(E175="K",JJ175&lt;280),3,IF(AND(E175="K",JJ175&gt;=280),4,MAX(IF(E175=Lookups!$DF$6:$DF$99,IF(JJ175&gt;=Lookups!$DG$6:$DG$99,Lookups!$DH$6:$DH$99))))),Lookups!$DE$104:$DG$108,2,FALSE))</f>
        <v>No RI Tests</v>
      </c>
      <c r="NW175" s="161" t="str">
        <f t="array" ref="NW175">IF($NL175="No RI Tests","No RI Tests",VLOOKUP(IF(AND(E175="K",JH175&lt;280),3,IF(AND(E175="K",JH175&gt;=280),4,MAX(IF(E175=Lookups!$DF$6:$DF$99,IF(NI175&gt;=Lookups!$DG$6:$DG$99,Lookups!$DH$6:$DH$99))))),Lookups!$DE$104:$DG$108,2,FALSE))</f>
        <v>No RI Tests</v>
      </c>
      <c r="NX175" s="161" t="str">
        <f t="array" ref="NX175">IF($NL175="No RI Tests","No RI Tests",VLOOKUP(IF(AND(E175="K",NK175&lt;280),3,IF(AND(E175="K",NK175&gt;=280),4,MAX(IF(E175=Lookups!$DF$6:$DF$99,IF(NK175&gt;=Lookups!$DG$6:$DG$99,Lookups!$DH$6:$DH$99))))),Lookups!$DE$104:$DG$108,2,FALSE))</f>
        <v>No RI Tests</v>
      </c>
      <c r="NY175" t="str">
        <f t="shared" si="203"/>
        <v>Null</v>
      </c>
      <c r="NZ175" t="str">
        <f t="shared" si="204"/>
        <v>Null</v>
      </c>
      <c r="OA175" t="str">
        <f t="shared" si="205"/>
        <v>No RI for Comparison</v>
      </c>
      <c r="OB175" s="161" t="str">
        <f t="array" ref="OB175">IF($NL175="No RI Tests","No RI Tests",IF(E175="K","N/A",VLOOKUP(MAX(IF(E175=Lookups!$DF$6:$DF$99,IF(JJ175&gt;=Lookups!$DG$6:$DG$99,Lookups!$DI$6:$DI$99))),Lookups!$DE$104:$DG$108,3,FALSE)))</f>
        <v>No RI Tests</v>
      </c>
      <c r="OC175" s="161" t="str">
        <f t="array" ref="OC175">IF($NL175="No RI Tests","No RI Tests",IF(E175="K","N/A",VLOOKUP(MAX(IF(E175=Lookups!$DF$6:$DF$99,IF(NI175&gt;=Lookups!$DG$6:$DG$99,Lookups!$DI$6:$DI$99))),Lookups!$DE$104:$DG$108,3,FALSE)))</f>
        <v>No RI Tests</v>
      </c>
      <c r="OD175" s="161" t="str">
        <f t="array" ref="OD175">IF($NL175="No RI Tests","No RI Tests",IF(E175="K","N/A",VLOOKUP(MAX(IF(E175=Lookups!$DF$6:$DF$99,IF(NK175&gt;=Lookups!$DG$6:$DG$99,Lookups!$DI$6:$DI$99))),Lookups!$DE$104:$DG$108,3,FALSE)))</f>
        <v>No RI Tests</v>
      </c>
      <c r="OE175" t="str">
        <f t="shared" si="206"/>
        <v>Null</v>
      </c>
      <c r="OF175" t="str">
        <f t="shared" si="207"/>
        <v>Null</v>
      </c>
      <c r="OG175" t="str">
        <f t="shared" si="208"/>
        <v>No RI for Comparison</v>
      </c>
      <c r="OH175" t="str">
        <f t="shared" si="209"/>
        <v>Null</v>
      </c>
      <c r="OI175" t="str">
        <f t="shared" si="210"/>
        <v>Null</v>
      </c>
      <c r="OJ175" t="str">
        <f t="shared" si="211"/>
        <v>Null</v>
      </c>
      <c r="OK175" t="str">
        <f t="shared" si="212"/>
        <v>Null</v>
      </c>
      <c r="OL175" t="str">
        <f t="shared" si="213"/>
        <v>Null</v>
      </c>
      <c r="OM175" t="str">
        <f t="shared" si="214"/>
        <v>Null</v>
      </c>
      <c r="ON175" t="str">
        <f t="shared" si="215"/>
        <v>Null</v>
      </c>
      <c r="OO175" t="str">
        <f t="shared" si="216"/>
        <v>Null RI</v>
      </c>
      <c r="OP175" t="str">
        <f ca="1">IF(AND(HR175&lt;&gt;"",JJ175&lt;600),IF(HT175="Advancing","Tier 2","Tier 3"),IF(JI175="","Null",IF(OR(E175="K",E175&lt;3),"FRA Recommended",IF(JJ175&gt;=IF(E175&lt;6,400,600),IF(JJ175&lt;VLOOKUP(E175,Lookups!$AP$3:$AR$16,3,FALSE),"Tier 2","Core"),IF(JJ175&lt;400,IF(RAND()&lt;0.81,"Tier 3","Tier 2"),IF(RAND()&lt;0.51,"Tier 3","Tier 2"))))))</f>
        <v>Null</v>
      </c>
      <c r="OQ175" t="str">
        <f t="shared" si="217"/>
        <v>Null</v>
      </c>
      <c r="OR175" t="str">
        <f t="shared" si="218"/>
        <v>Null</v>
      </c>
      <c r="OS175" t="str">
        <f t="shared" si="219"/>
        <v>Null</v>
      </c>
      <c r="OT175" t="str">
        <f t="shared" si="220"/>
        <v>No RI Tests</v>
      </c>
      <c r="OU175" s="159" t="str">
        <f t="shared" si="221"/>
        <v>No PI Tests</v>
      </c>
      <c r="OV175" t="str">
        <f t="shared" si="222"/>
        <v>No PI Tests</v>
      </c>
      <c r="OW175" t="str">
        <f t="shared" si="223"/>
        <v>No PI Tests</v>
      </c>
      <c r="OX175" t="str">
        <f t="shared" si="224"/>
        <v>No PI Tests</v>
      </c>
      <c r="OY175" t="str">
        <f t="shared" si="225"/>
        <v>No PI Tests</v>
      </c>
      <c r="OZ175" t="str">
        <f t="shared" si="226"/>
        <v>No PI Tests</v>
      </c>
      <c r="PA175" s="159" t="str">
        <f t="shared" si="227"/>
        <v>No PI Tests</v>
      </c>
      <c r="PB175" t="str">
        <f t="shared" si="228"/>
        <v>No PI Tests</v>
      </c>
      <c r="PC175" t="str">
        <f t="shared" si="229"/>
        <v>No PI Tests</v>
      </c>
      <c r="PD175" t="str">
        <f t="shared" si="230"/>
        <v>No PI Tests</v>
      </c>
      <c r="PE175" t="str">
        <f t="shared" si="231"/>
        <v>No PI Tests</v>
      </c>
      <c r="PF175" t="str">
        <f t="shared" si="232"/>
        <v>No PI Tests</v>
      </c>
      <c r="PG175" t="str">
        <f t="shared" si="233"/>
        <v>No PI Tests</v>
      </c>
      <c r="PH175">
        <f t="shared" si="234"/>
        <v>0</v>
      </c>
      <c r="PI175">
        <f t="shared" si="235"/>
        <v>0</v>
      </c>
      <c r="PJ175" t="str">
        <f t="shared" si="236"/>
        <v>Null</v>
      </c>
      <c r="PK175" t="str">
        <f>IF(HR175="","Null",IF(E175&lt;3,"Null",IF(HU175=0,0,IF(HS175="Form 1",VLOOKUP(HU175,Lookups!$BE$3:$BP$63,E175,FALSE),IF(HS175="Form 2",VLOOKUP(HU175,Lookups!$BE$67:$BP$127,E175,FALSE),VLOOKUP(HU175,Lookups!$BE$130:$BP$190,E175,FALSE))))))</f>
        <v>Null</v>
      </c>
      <c r="PL175" t="str">
        <f t="shared" si="237"/>
        <v>Null</v>
      </c>
      <c r="PM175" t="str">
        <f>IF($PH175=0,"Null",IF(E175&lt;3,"Null",IF(OX175=0,0,IF(OV175="Form 1",VLOOKUP(OX175,Lookups!$BE$3:$BP$63,E175,FALSE),IF(OV175="Form 2",VLOOKUP(OX175,Lookups!$BE$67:$BP$127,E175,FALSE),VLOOKUP(OX175,Lookups!$BE$130:$BP$190,E175,FALSE))))))</f>
        <v>Null</v>
      </c>
      <c r="PN175" t="str">
        <f t="shared" si="238"/>
        <v>Null</v>
      </c>
      <c r="PO175" t="str">
        <f t="shared" si="239"/>
        <v>Null</v>
      </c>
      <c r="PP175" t="str">
        <f t="shared" si="240"/>
        <v>Null</v>
      </c>
      <c r="PQ175" t="str">
        <f>IF(HR175="","Null",IF(E175&lt;3,"Null",IF(HV175=0,0,IF(HS175="Form 1",VLOOKUP(HV175,Lookups!$BR$3:$CC$63,E175,FALSE),IF(HS175="Form 2",VLOOKUP(HV175,Lookups!$BR$67:$CC$127,E175,FALSE),VLOOKUP(HV175,Lookups!$BR$130:$CC$190,E175,FALSE))))))</f>
        <v>Null</v>
      </c>
      <c r="PR175" t="str">
        <f t="shared" si="241"/>
        <v>Null</v>
      </c>
      <c r="PS175" t="str">
        <f>IF(HR175="","Null",IF(E175&lt;3,"Null",IF(OY175=0,0,IF(OW175="Form 1",VLOOKUP(OY175,Lookups!$BR$3:$CC$63,E175,FALSE),IF(OW175="Form 2",VLOOKUP(OY175,Lookups!$BR$67:$CC$127,E175,FALSE),VLOOKUP(OY175,Lookups!$BR$130:$CC$190,E175,FALSE))))))</f>
        <v>Null</v>
      </c>
      <c r="PT175" t="str">
        <f t="shared" si="242"/>
        <v>Null</v>
      </c>
      <c r="PU175" t="str">
        <f t="shared" si="243"/>
        <v>Null</v>
      </c>
      <c r="PV175" t="str">
        <f t="shared" si="244"/>
        <v>Null</v>
      </c>
      <c r="PW175" t="str">
        <f t="shared" si="245"/>
        <v>No PI Tests</v>
      </c>
      <c r="PX175">
        <f t="shared" si="246"/>
        <v>0</v>
      </c>
      <c r="PY175">
        <f t="shared" si="247"/>
        <v>0</v>
      </c>
      <c r="PZ175" t="str">
        <f t="shared" si="248"/>
        <v>Null</v>
      </c>
      <c r="QA175" t="str">
        <f t="shared" si="249"/>
        <v>Null</v>
      </c>
      <c r="QB175" t="str">
        <f t="shared" si="250"/>
        <v>Null</v>
      </c>
      <c r="QC175" t="str">
        <f>IF($MS175="System 44 Record",IF(BQ175&lt;MEDIAN(Directions!$F$3,Directions!$F$6),"Mid-Year Exited Student","Full Year Participant")&amp;IF(BP175&lt;Directions!$F$3,", Started Prior Year",", Started This Year"),"Null")</f>
        <v>Null</v>
      </c>
      <c r="QD175" t="str">
        <f t="shared" si="251"/>
        <v>Null</v>
      </c>
      <c r="QE175">
        <f t="shared" si="252"/>
        <v>0</v>
      </c>
      <c r="QF175">
        <f t="shared" si="253"/>
        <v>0</v>
      </c>
      <c r="QG175">
        <f t="shared" si="254"/>
        <v>0</v>
      </c>
      <c r="QH175">
        <f t="shared" si="255"/>
        <v>0</v>
      </c>
      <c r="QI175">
        <f t="shared" si="256"/>
        <v>0</v>
      </c>
      <c r="QJ175" t="str">
        <f t="shared" si="257"/>
        <v>Used None</v>
      </c>
      <c r="QK175" t="str">
        <f t="shared" si="258"/>
        <v>Null</v>
      </c>
      <c r="QL175" t="str">
        <f t="shared" si="259"/>
        <v>Null</v>
      </c>
      <c r="QM175" t="str">
        <f>IF($MS175="READ 180 Record",IF(AQ175="","Null",VLOOKUP(JJ175,Lookups!$DX$3:$EB$2054,AN175+1,FALSE)),"Null")</f>
        <v>Null</v>
      </c>
      <c r="QN175" t="str">
        <f t="shared" si="260"/>
        <v>Null</v>
      </c>
    </row>
    <row r="176" spans="1:456" x14ac:dyDescent="0.25">
      <c r="A176" s="161" t="s">
        <v>1447</v>
      </c>
      <c r="B176" s="161" t="s">
        <v>1447</v>
      </c>
      <c r="C176" s="161" t="s">
        <v>1447</v>
      </c>
      <c r="D176" s="161" t="s">
        <v>1447</v>
      </c>
      <c r="E176" s="161">
        <v>2</v>
      </c>
      <c r="F176" s="161" t="s">
        <v>1447</v>
      </c>
      <c r="G176" s="161" t="s">
        <v>880</v>
      </c>
      <c r="H176" s="161" t="s">
        <v>881</v>
      </c>
      <c r="K176" s="161">
        <v>0</v>
      </c>
      <c r="L176" s="161">
        <v>0</v>
      </c>
      <c r="M176" s="161">
        <v>0</v>
      </c>
      <c r="N176" s="161">
        <v>0</v>
      </c>
      <c r="O176" s="161">
        <v>0</v>
      </c>
      <c r="P176" s="161">
        <v>0</v>
      </c>
      <c r="Q176" s="161">
        <v>0</v>
      </c>
      <c r="R176" s="161">
        <v>0</v>
      </c>
      <c r="S176" s="161">
        <v>0</v>
      </c>
      <c r="T176" s="161">
        <v>0</v>
      </c>
      <c r="U176" s="161">
        <v>0</v>
      </c>
      <c r="V176" s="161">
        <v>0</v>
      </c>
      <c r="W176" s="161">
        <v>0</v>
      </c>
      <c r="X176" s="161">
        <v>0</v>
      </c>
      <c r="AB176" s="161" t="s">
        <v>242</v>
      </c>
      <c r="AC176" s="161" t="s">
        <v>242</v>
      </c>
      <c r="AD176" s="161" t="s">
        <v>242</v>
      </c>
      <c r="AE176" s="161" t="s">
        <v>242</v>
      </c>
      <c r="AF176" s="161" t="s">
        <v>242</v>
      </c>
      <c r="AG176" s="161" t="s">
        <v>242</v>
      </c>
      <c r="AH176" s="161" t="s">
        <v>242</v>
      </c>
      <c r="AI176" s="161">
        <v>20150801</v>
      </c>
      <c r="AJ176" s="161">
        <v>20160525</v>
      </c>
      <c r="AK176" s="161" t="s">
        <v>869</v>
      </c>
      <c r="AL176" t="s">
        <v>1078</v>
      </c>
      <c r="BN176" t="s">
        <v>1079</v>
      </c>
      <c r="ET176" s="161">
        <v>0</v>
      </c>
      <c r="EU176" s="161">
        <v>0</v>
      </c>
      <c r="EV176" s="161">
        <v>0</v>
      </c>
      <c r="EW176" s="161">
        <v>0</v>
      </c>
      <c r="EX176" s="161">
        <v>0</v>
      </c>
      <c r="EY176" s="161">
        <v>0</v>
      </c>
      <c r="EZ176" s="161">
        <v>0</v>
      </c>
      <c r="FA176" s="161">
        <v>0</v>
      </c>
      <c r="FB176" s="161">
        <v>0</v>
      </c>
      <c r="FC176" s="161">
        <v>0</v>
      </c>
      <c r="FD176" s="161">
        <v>0</v>
      </c>
      <c r="FE176" s="161">
        <v>0</v>
      </c>
      <c r="HN176" s="161" t="s">
        <v>881</v>
      </c>
      <c r="JB176" s="161" t="s">
        <v>881</v>
      </c>
      <c r="JC176" s="161">
        <v>0</v>
      </c>
      <c r="JD176" s="161">
        <v>0</v>
      </c>
      <c r="JE176" s="161">
        <v>0</v>
      </c>
      <c r="JF176" s="161">
        <v>0</v>
      </c>
      <c r="MN176" t="str">
        <f t="shared" si="174"/>
        <v>NoNoNoNoNoNo</v>
      </c>
      <c r="MO176" t="str">
        <f>IF(AND(MN176="NoNoNoNoNoNo",JI176=""),"No Programs",VLOOKUP(MN176,Lookups!$DA$4:$DB$67,2,FALSE))</f>
        <v>No Programs</v>
      </c>
      <c r="MP176">
        <f t="shared" si="175"/>
        <v>0</v>
      </c>
      <c r="MQ176" t="str">
        <f t="shared" si="176"/>
        <v>No Program Use</v>
      </c>
      <c r="MR176" t="str">
        <f>Directions!$D$3</f>
        <v>Usage</v>
      </c>
      <c r="MS176" t="str">
        <f>VLOOKUP(MQ176,Lookups!$CU$71:$CV$80,2,FALSE)</f>
        <v>Exclude</v>
      </c>
      <c r="MT176">
        <f t="shared" si="177"/>
        <v>0</v>
      </c>
      <c r="MU176">
        <f t="shared" si="178"/>
        <v>0</v>
      </c>
      <c r="MV176">
        <f t="shared" si="179"/>
        <v>0</v>
      </c>
      <c r="MW176">
        <f t="shared" si="180"/>
        <v>0</v>
      </c>
      <c r="MX176">
        <f t="shared" si="181"/>
        <v>0</v>
      </c>
      <c r="MY176" t="str">
        <f t="shared" si="182"/>
        <v>Not Used</v>
      </c>
      <c r="MZ176">
        <f t="shared" si="183"/>
        <v>0</v>
      </c>
      <c r="NA176" t="str">
        <f t="shared" si="184"/>
        <v>Not Available</v>
      </c>
      <c r="NB176" t="str">
        <f t="shared" si="185"/>
        <v>Not Available</v>
      </c>
      <c r="NC176" t="str">
        <f t="shared" si="186"/>
        <v>4 Not Indicated</v>
      </c>
      <c r="ND176" t="str">
        <f t="shared" si="187"/>
        <v>4 Not Indicated</v>
      </c>
      <c r="NE176" t="str">
        <f t="shared" si="188"/>
        <v>4 Not Indicated</v>
      </c>
      <c r="NF176" t="str">
        <f t="shared" si="189"/>
        <v>4 Not Indicated</v>
      </c>
      <c r="NG176" t="str">
        <f t="shared" si="190"/>
        <v>4 Not Indicated</v>
      </c>
      <c r="NH176" s="159" t="str">
        <f t="shared" si="191"/>
        <v>Null</v>
      </c>
      <c r="NI176" t="str">
        <f t="shared" si="192"/>
        <v>Null</v>
      </c>
      <c r="NJ176" s="159" t="str">
        <f t="shared" si="193"/>
        <v>Null</v>
      </c>
      <c r="NK176" t="str">
        <f t="shared" si="194"/>
        <v>Null</v>
      </c>
      <c r="NL176" t="str">
        <f t="shared" si="195"/>
        <v>No RI Tests</v>
      </c>
      <c r="NM176">
        <f t="shared" si="196"/>
        <v>0</v>
      </c>
      <c r="NN176" t="str">
        <f>IF(OR(E176="PK",E176="K",JJ176=""),"Null",INDEX(Lookups!$EZ$4:$FW$18,MATCH($JJ176,Lookups!$EY$4:$EY$18,1),MATCH($E176,Lookups!$EZ$3:$FW$3,0)))</f>
        <v>Null</v>
      </c>
      <c r="NO176" t="str">
        <f>IF(OR(E176="PK",E176="K",JJ176=""),"Null",INDEX(Lookups!$EZ$4:$FW$18,MATCH($JJ176,Lookups!$EY$4:$EY$18,1),MATCH($E176,Lookups!$EZ$3:$FW$3,0) + 1))</f>
        <v>Null</v>
      </c>
      <c r="NP176" t="str">
        <f t="shared" si="197"/>
        <v>Null</v>
      </c>
      <c r="NQ176" t="str">
        <f t="shared" si="198"/>
        <v>Null</v>
      </c>
      <c r="NR176" t="str">
        <f t="shared" si="199"/>
        <v>Null</v>
      </c>
      <c r="NS176" t="str">
        <f t="shared" si="200"/>
        <v>No RI Tests</v>
      </c>
      <c r="NT176" t="str">
        <f t="shared" si="201"/>
        <v>No RI Tests</v>
      </c>
      <c r="NU176" t="str">
        <f t="shared" si="202"/>
        <v>No RI Tests</v>
      </c>
      <c r="NV176" s="183" t="str">
        <f t="array" ref="NV176">IF($NL176="No RI Tests","No RI Tests",VLOOKUP(IF(AND(E176="K",JJ176&lt;280),3,IF(AND(E176="K",JJ176&gt;=280),4,MAX(IF(E176=Lookups!$DF$6:$DF$99,IF(JJ176&gt;=Lookups!$DG$6:$DG$99,Lookups!$DH$6:$DH$99))))),Lookups!$DE$104:$DG$108,2,FALSE))</f>
        <v>No RI Tests</v>
      </c>
      <c r="NW176" s="161" t="str">
        <f t="array" ref="NW176">IF($NL176="No RI Tests","No RI Tests",VLOOKUP(IF(AND(E176="K",JH176&lt;280),3,IF(AND(E176="K",JH176&gt;=280),4,MAX(IF(E176=Lookups!$DF$6:$DF$99,IF(NI176&gt;=Lookups!$DG$6:$DG$99,Lookups!$DH$6:$DH$99))))),Lookups!$DE$104:$DG$108,2,FALSE))</f>
        <v>No RI Tests</v>
      </c>
      <c r="NX176" s="161" t="str">
        <f t="array" ref="NX176">IF($NL176="No RI Tests","No RI Tests",VLOOKUP(IF(AND(E176="K",NK176&lt;280),3,IF(AND(E176="K",NK176&gt;=280),4,MAX(IF(E176=Lookups!$DF$6:$DF$99,IF(NK176&gt;=Lookups!$DG$6:$DG$99,Lookups!$DH$6:$DH$99))))),Lookups!$DE$104:$DG$108,2,FALSE))</f>
        <v>No RI Tests</v>
      </c>
      <c r="NY176" t="str">
        <f t="shared" si="203"/>
        <v>Null</v>
      </c>
      <c r="NZ176" t="str">
        <f t="shared" si="204"/>
        <v>Null</v>
      </c>
      <c r="OA176" t="str">
        <f t="shared" si="205"/>
        <v>No RI for Comparison</v>
      </c>
      <c r="OB176" s="161" t="str">
        <f t="array" ref="OB176">IF($NL176="No RI Tests","No RI Tests",IF(E176="K","N/A",VLOOKUP(MAX(IF(E176=Lookups!$DF$6:$DF$99,IF(JJ176&gt;=Lookups!$DG$6:$DG$99,Lookups!$DI$6:$DI$99))),Lookups!$DE$104:$DG$108,3,FALSE)))</f>
        <v>No RI Tests</v>
      </c>
      <c r="OC176" s="161" t="str">
        <f t="array" ref="OC176">IF($NL176="No RI Tests","No RI Tests",IF(E176="K","N/A",VLOOKUP(MAX(IF(E176=Lookups!$DF$6:$DF$99,IF(NI176&gt;=Lookups!$DG$6:$DG$99,Lookups!$DI$6:$DI$99))),Lookups!$DE$104:$DG$108,3,FALSE)))</f>
        <v>No RI Tests</v>
      </c>
      <c r="OD176" s="161" t="str">
        <f t="array" ref="OD176">IF($NL176="No RI Tests","No RI Tests",IF(E176="K","N/A",VLOOKUP(MAX(IF(E176=Lookups!$DF$6:$DF$99,IF(NK176&gt;=Lookups!$DG$6:$DG$99,Lookups!$DI$6:$DI$99))),Lookups!$DE$104:$DG$108,3,FALSE)))</f>
        <v>No RI Tests</v>
      </c>
      <c r="OE176" t="str">
        <f t="shared" si="206"/>
        <v>Null</v>
      </c>
      <c r="OF176" t="str">
        <f t="shared" si="207"/>
        <v>Null</v>
      </c>
      <c r="OG176" t="str">
        <f t="shared" si="208"/>
        <v>No RI for Comparison</v>
      </c>
      <c r="OH176" t="str">
        <f t="shared" si="209"/>
        <v>Null</v>
      </c>
      <c r="OI176" t="str">
        <f t="shared" si="210"/>
        <v>Null</v>
      </c>
      <c r="OJ176" t="str">
        <f t="shared" si="211"/>
        <v>Null</v>
      </c>
      <c r="OK176" t="str">
        <f t="shared" si="212"/>
        <v>Null</v>
      </c>
      <c r="OL176" t="str">
        <f t="shared" si="213"/>
        <v>Null</v>
      </c>
      <c r="OM176" t="str">
        <f t="shared" si="214"/>
        <v>Null</v>
      </c>
      <c r="ON176" t="str">
        <f t="shared" si="215"/>
        <v>Null</v>
      </c>
      <c r="OO176" t="str">
        <f t="shared" si="216"/>
        <v>Null RI</v>
      </c>
      <c r="OP176" t="str">
        <f ca="1">IF(AND(HR176&lt;&gt;"",JJ176&lt;600),IF(HT176="Advancing","Tier 2","Tier 3"),IF(JI176="","Null",IF(OR(E176="K",E176&lt;3),"FRA Recommended",IF(JJ176&gt;=IF(E176&lt;6,400,600),IF(JJ176&lt;VLOOKUP(E176,Lookups!$AP$3:$AR$16,3,FALSE),"Tier 2","Core"),IF(JJ176&lt;400,IF(RAND()&lt;0.81,"Tier 3","Tier 2"),IF(RAND()&lt;0.51,"Tier 3","Tier 2"))))))</f>
        <v>Null</v>
      </c>
      <c r="OQ176" t="str">
        <f t="shared" si="217"/>
        <v>Null</v>
      </c>
      <c r="OR176" t="str">
        <f t="shared" si="218"/>
        <v>Null</v>
      </c>
      <c r="OS176" t="str">
        <f t="shared" si="219"/>
        <v>Null</v>
      </c>
      <c r="OT176" t="str">
        <f t="shared" si="220"/>
        <v>No RI Tests</v>
      </c>
      <c r="OU176" s="159" t="str">
        <f t="shared" si="221"/>
        <v>No PI Tests</v>
      </c>
      <c r="OV176" t="str">
        <f t="shared" si="222"/>
        <v>No PI Tests</v>
      </c>
      <c r="OW176" t="str">
        <f t="shared" si="223"/>
        <v>No PI Tests</v>
      </c>
      <c r="OX176" t="str">
        <f t="shared" si="224"/>
        <v>No PI Tests</v>
      </c>
      <c r="OY176" t="str">
        <f t="shared" si="225"/>
        <v>No PI Tests</v>
      </c>
      <c r="OZ176" t="str">
        <f t="shared" si="226"/>
        <v>No PI Tests</v>
      </c>
      <c r="PA176" s="159" t="str">
        <f t="shared" si="227"/>
        <v>No PI Tests</v>
      </c>
      <c r="PB176" t="str">
        <f t="shared" si="228"/>
        <v>No PI Tests</v>
      </c>
      <c r="PC176" t="str">
        <f t="shared" si="229"/>
        <v>No PI Tests</v>
      </c>
      <c r="PD176" t="str">
        <f t="shared" si="230"/>
        <v>No PI Tests</v>
      </c>
      <c r="PE176" t="str">
        <f t="shared" si="231"/>
        <v>No PI Tests</v>
      </c>
      <c r="PF176" t="str">
        <f t="shared" si="232"/>
        <v>No PI Tests</v>
      </c>
      <c r="PG176" t="str">
        <f t="shared" si="233"/>
        <v>No PI Tests</v>
      </c>
      <c r="PH176">
        <f t="shared" si="234"/>
        <v>0</v>
      </c>
      <c r="PI176">
        <f t="shared" si="235"/>
        <v>0</v>
      </c>
      <c r="PJ176" t="str">
        <f t="shared" si="236"/>
        <v>Null</v>
      </c>
      <c r="PK176" t="str">
        <f>IF(HR176="","Null",IF(E176&lt;3,"Null",IF(HU176=0,0,IF(HS176="Form 1",VLOOKUP(HU176,Lookups!$BE$3:$BP$63,E176,FALSE),IF(HS176="Form 2",VLOOKUP(HU176,Lookups!$BE$67:$BP$127,E176,FALSE),VLOOKUP(HU176,Lookups!$BE$130:$BP$190,E176,FALSE))))))</f>
        <v>Null</v>
      </c>
      <c r="PL176" t="str">
        <f t="shared" si="237"/>
        <v>Null</v>
      </c>
      <c r="PM176" t="str">
        <f>IF($PH176=0,"Null",IF(E176&lt;3,"Null",IF(OX176=0,0,IF(OV176="Form 1",VLOOKUP(OX176,Lookups!$BE$3:$BP$63,E176,FALSE),IF(OV176="Form 2",VLOOKUP(OX176,Lookups!$BE$67:$BP$127,E176,FALSE),VLOOKUP(OX176,Lookups!$BE$130:$BP$190,E176,FALSE))))))</f>
        <v>Null</v>
      </c>
      <c r="PN176" t="str">
        <f t="shared" si="238"/>
        <v>Null</v>
      </c>
      <c r="PO176" t="str">
        <f t="shared" si="239"/>
        <v>Null</v>
      </c>
      <c r="PP176" t="str">
        <f t="shared" si="240"/>
        <v>Null</v>
      </c>
      <c r="PQ176" t="str">
        <f>IF(HR176="","Null",IF(E176&lt;3,"Null",IF(HV176=0,0,IF(HS176="Form 1",VLOOKUP(HV176,Lookups!$BR$3:$CC$63,E176,FALSE),IF(HS176="Form 2",VLOOKUP(HV176,Lookups!$BR$67:$CC$127,E176,FALSE),VLOOKUP(HV176,Lookups!$BR$130:$CC$190,E176,FALSE))))))</f>
        <v>Null</v>
      </c>
      <c r="PR176" t="str">
        <f t="shared" si="241"/>
        <v>Null</v>
      </c>
      <c r="PS176" t="str">
        <f>IF(HR176="","Null",IF(E176&lt;3,"Null",IF(OY176=0,0,IF(OW176="Form 1",VLOOKUP(OY176,Lookups!$BR$3:$CC$63,E176,FALSE),IF(OW176="Form 2",VLOOKUP(OY176,Lookups!$BR$67:$CC$127,E176,FALSE),VLOOKUP(OY176,Lookups!$BR$130:$CC$190,E176,FALSE))))))</f>
        <v>Null</v>
      </c>
      <c r="PT176" t="str">
        <f t="shared" si="242"/>
        <v>Null</v>
      </c>
      <c r="PU176" t="str">
        <f t="shared" si="243"/>
        <v>Null</v>
      </c>
      <c r="PV176" t="str">
        <f t="shared" si="244"/>
        <v>Null</v>
      </c>
      <c r="PW176" t="str">
        <f t="shared" si="245"/>
        <v>No PI Tests</v>
      </c>
      <c r="PX176">
        <f t="shared" si="246"/>
        <v>0</v>
      </c>
      <c r="PY176">
        <f t="shared" si="247"/>
        <v>0</v>
      </c>
      <c r="PZ176" t="str">
        <f t="shared" si="248"/>
        <v>Null</v>
      </c>
      <c r="QA176" t="str">
        <f t="shared" si="249"/>
        <v>Null</v>
      </c>
      <c r="QB176" t="str">
        <f t="shared" si="250"/>
        <v>Null</v>
      </c>
      <c r="QC176" t="str">
        <f>IF($MS176="System 44 Record",IF(BQ176&lt;MEDIAN(Directions!$F$3,Directions!$F$6),"Mid-Year Exited Student","Full Year Participant")&amp;IF(BP176&lt;Directions!$F$3,", Started Prior Year",", Started This Year"),"Null")</f>
        <v>Null</v>
      </c>
      <c r="QD176" t="str">
        <f t="shared" si="251"/>
        <v>Null</v>
      </c>
      <c r="QE176">
        <f t="shared" si="252"/>
        <v>0</v>
      </c>
      <c r="QF176">
        <f t="shared" si="253"/>
        <v>0</v>
      </c>
      <c r="QG176">
        <f t="shared" si="254"/>
        <v>0</v>
      </c>
      <c r="QH176">
        <f t="shared" si="255"/>
        <v>0</v>
      </c>
      <c r="QI176">
        <f t="shared" si="256"/>
        <v>0</v>
      </c>
      <c r="QJ176" t="str">
        <f t="shared" si="257"/>
        <v>Used None</v>
      </c>
      <c r="QK176" t="str">
        <f t="shared" si="258"/>
        <v>Null</v>
      </c>
      <c r="QL176" t="str">
        <f t="shared" si="259"/>
        <v>Null</v>
      </c>
      <c r="QM176" t="str">
        <f>IF($MS176="READ 180 Record",IF(AQ176="","Null",VLOOKUP(JJ176,Lookups!$DX$3:$EB$2054,AN176+1,FALSE)),"Null")</f>
        <v>Null</v>
      </c>
      <c r="QN176" t="str">
        <f t="shared" si="260"/>
        <v>Null</v>
      </c>
    </row>
    <row r="177" spans="1:456" x14ac:dyDescent="0.25">
      <c r="A177" s="161" t="s">
        <v>1447</v>
      </c>
      <c r="B177" s="161" t="s">
        <v>1447</v>
      </c>
      <c r="C177" s="161" t="s">
        <v>1447</v>
      </c>
      <c r="D177" s="161" t="s">
        <v>1447</v>
      </c>
      <c r="E177" s="161">
        <v>11</v>
      </c>
      <c r="F177" s="161" t="s">
        <v>1447</v>
      </c>
      <c r="G177" s="161" t="s">
        <v>880</v>
      </c>
      <c r="H177" s="161" t="s">
        <v>881</v>
      </c>
      <c r="K177" s="161">
        <v>0</v>
      </c>
      <c r="L177" s="161">
        <v>0</v>
      </c>
      <c r="M177" s="161">
        <v>0</v>
      </c>
      <c r="N177" s="161">
        <v>0</v>
      </c>
      <c r="O177" s="161">
        <v>0</v>
      </c>
      <c r="P177" s="161">
        <v>0</v>
      </c>
      <c r="Q177" s="161">
        <v>0</v>
      </c>
      <c r="R177" s="161">
        <v>0</v>
      </c>
      <c r="S177" s="161">
        <v>0</v>
      </c>
      <c r="T177" s="161">
        <v>0</v>
      </c>
      <c r="U177" s="161">
        <v>0</v>
      </c>
      <c r="V177" s="161">
        <v>0</v>
      </c>
      <c r="W177" s="161">
        <v>0</v>
      </c>
      <c r="X177" s="161">
        <v>0</v>
      </c>
      <c r="AB177" s="161" t="s">
        <v>242</v>
      </c>
      <c r="AC177" s="161" t="s">
        <v>242</v>
      </c>
      <c r="AD177" s="161" t="s">
        <v>242</v>
      </c>
      <c r="AE177" s="161" t="s">
        <v>242</v>
      </c>
      <c r="AF177" s="161" t="s">
        <v>242</v>
      </c>
      <c r="AG177" s="161" t="s">
        <v>242</v>
      </c>
      <c r="AH177" s="161" t="s">
        <v>242</v>
      </c>
      <c r="AI177" s="161">
        <v>20150801</v>
      </c>
      <c r="AJ177" s="161">
        <v>20160525</v>
      </c>
      <c r="AK177" s="161" t="s">
        <v>869</v>
      </c>
      <c r="AL177" t="s">
        <v>1078</v>
      </c>
      <c r="BN177" t="s">
        <v>1079</v>
      </c>
      <c r="ET177" s="161">
        <v>0</v>
      </c>
      <c r="EU177" s="161">
        <v>0</v>
      </c>
      <c r="EV177" s="161">
        <v>0</v>
      </c>
      <c r="EW177" s="161">
        <v>0</v>
      </c>
      <c r="EX177" s="161">
        <v>0</v>
      </c>
      <c r="EY177" s="161">
        <v>0</v>
      </c>
      <c r="EZ177" s="161">
        <v>0</v>
      </c>
      <c r="FA177" s="161">
        <v>0</v>
      </c>
      <c r="FB177" s="161">
        <v>0</v>
      </c>
      <c r="FC177" s="161">
        <v>0</v>
      </c>
      <c r="FD177" s="161">
        <v>0</v>
      </c>
      <c r="FE177" s="161">
        <v>0</v>
      </c>
      <c r="HN177" s="161" t="s">
        <v>881</v>
      </c>
      <c r="JB177" s="161" t="s">
        <v>881</v>
      </c>
      <c r="JC177" s="161">
        <v>0</v>
      </c>
      <c r="JD177" s="161">
        <v>0</v>
      </c>
      <c r="JE177" s="161">
        <v>0</v>
      </c>
      <c r="JF177" s="161">
        <v>0</v>
      </c>
      <c r="MN177" t="str">
        <f t="shared" si="174"/>
        <v>NoNoNoNoNoNo</v>
      </c>
      <c r="MO177" t="str">
        <f>IF(AND(MN177="NoNoNoNoNoNo",JI177=""),"No Programs",VLOOKUP(MN177,Lookups!$DA$4:$DB$67,2,FALSE))</f>
        <v>No Programs</v>
      </c>
      <c r="MP177">
        <f t="shared" si="175"/>
        <v>0</v>
      </c>
      <c r="MQ177" t="str">
        <f t="shared" si="176"/>
        <v>No Program Use</v>
      </c>
      <c r="MR177" t="str">
        <f>Directions!$D$3</f>
        <v>Usage</v>
      </c>
      <c r="MS177" t="str">
        <f>VLOOKUP(MQ177,Lookups!$CU$71:$CV$80,2,FALSE)</f>
        <v>Exclude</v>
      </c>
      <c r="MT177">
        <f t="shared" si="177"/>
        <v>0</v>
      </c>
      <c r="MU177">
        <f t="shared" si="178"/>
        <v>0</v>
      </c>
      <c r="MV177">
        <f t="shared" si="179"/>
        <v>0</v>
      </c>
      <c r="MW177">
        <f t="shared" si="180"/>
        <v>0</v>
      </c>
      <c r="MX177">
        <f t="shared" si="181"/>
        <v>0</v>
      </c>
      <c r="MY177" t="str">
        <f t="shared" si="182"/>
        <v>Not Used</v>
      </c>
      <c r="MZ177">
        <f t="shared" si="183"/>
        <v>0</v>
      </c>
      <c r="NA177" t="str">
        <f t="shared" si="184"/>
        <v>Not Available</v>
      </c>
      <c r="NB177" t="str">
        <f t="shared" si="185"/>
        <v>Not Available</v>
      </c>
      <c r="NC177" t="str">
        <f t="shared" si="186"/>
        <v>4 Not Indicated</v>
      </c>
      <c r="ND177" t="str">
        <f t="shared" si="187"/>
        <v>4 Not Indicated</v>
      </c>
      <c r="NE177" t="str">
        <f t="shared" si="188"/>
        <v>4 Not Indicated</v>
      </c>
      <c r="NF177" t="str">
        <f t="shared" si="189"/>
        <v>4 Not Indicated</v>
      </c>
      <c r="NG177" t="str">
        <f t="shared" si="190"/>
        <v>4 Not Indicated</v>
      </c>
      <c r="NH177" s="159" t="str">
        <f t="shared" si="191"/>
        <v>Null</v>
      </c>
      <c r="NI177" t="str">
        <f t="shared" si="192"/>
        <v>Null</v>
      </c>
      <c r="NJ177" s="159" t="str">
        <f t="shared" si="193"/>
        <v>Null</v>
      </c>
      <c r="NK177" t="str">
        <f t="shared" si="194"/>
        <v>Null</v>
      </c>
      <c r="NL177" t="str">
        <f t="shared" si="195"/>
        <v>No RI Tests</v>
      </c>
      <c r="NM177">
        <f t="shared" si="196"/>
        <v>0</v>
      </c>
      <c r="NN177" t="str">
        <f>IF(OR(E177="PK",E177="K",JJ177=""),"Null",INDEX(Lookups!$EZ$4:$FW$18,MATCH($JJ177,Lookups!$EY$4:$EY$18,1),MATCH($E177,Lookups!$EZ$3:$FW$3,0)))</f>
        <v>Null</v>
      </c>
      <c r="NO177" t="str">
        <f>IF(OR(E177="PK",E177="K",JJ177=""),"Null",INDEX(Lookups!$EZ$4:$FW$18,MATCH($JJ177,Lookups!$EY$4:$EY$18,1),MATCH($E177,Lookups!$EZ$3:$FW$3,0) + 1))</f>
        <v>Null</v>
      </c>
      <c r="NP177" t="str">
        <f t="shared" si="197"/>
        <v>Null</v>
      </c>
      <c r="NQ177" t="str">
        <f t="shared" si="198"/>
        <v>Null</v>
      </c>
      <c r="NR177" t="str">
        <f t="shared" si="199"/>
        <v>Null</v>
      </c>
      <c r="NS177" t="str">
        <f t="shared" si="200"/>
        <v>No RI Tests</v>
      </c>
      <c r="NT177" t="str">
        <f t="shared" si="201"/>
        <v>No RI Tests</v>
      </c>
      <c r="NU177" t="str">
        <f t="shared" si="202"/>
        <v>No RI Tests</v>
      </c>
      <c r="NV177" s="183" t="str">
        <f t="array" ref="NV177">IF($NL177="No RI Tests","No RI Tests",VLOOKUP(IF(AND(E177="K",JJ177&lt;280),3,IF(AND(E177="K",JJ177&gt;=280),4,MAX(IF(E177=Lookups!$DF$6:$DF$99,IF(JJ177&gt;=Lookups!$DG$6:$DG$99,Lookups!$DH$6:$DH$99))))),Lookups!$DE$104:$DG$108,2,FALSE))</f>
        <v>No RI Tests</v>
      </c>
      <c r="NW177" s="161" t="str">
        <f t="array" ref="NW177">IF($NL177="No RI Tests","No RI Tests",VLOOKUP(IF(AND(E177="K",JH177&lt;280),3,IF(AND(E177="K",JH177&gt;=280),4,MAX(IF(E177=Lookups!$DF$6:$DF$99,IF(NI177&gt;=Lookups!$DG$6:$DG$99,Lookups!$DH$6:$DH$99))))),Lookups!$DE$104:$DG$108,2,FALSE))</f>
        <v>No RI Tests</v>
      </c>
      <c r="NX177" s="161" t="str">
        <f t="array" ref="NX177">IF($NL177="No RI Tests","No RI Tests",VLOOKUP(IF(AND(E177="K",NK177&lt;280),3,IF(AND(E177="K",NK177&gt;=280),4,MAX(IF(E177=Lookups!$DF$6:$DF$99,IF(NK177&gt;=Lookups!$DG$6:$DG$99,Lookups!$DH$6:$DH$99))))),Lookups!$DE$104:$DG$108,2,FALSE))</f>
        <v>No RI Tests</v>
      </c>
      <c r="NY177" t="str">
        <f t="shared" si="203"/>
        <v>Null</v>
      </c>
      <c r="NZ177" t="str">
        <f t="shared" si="204"/>
        <v>Null</v>
      </c>
      <c r="OA177" t="str">
        <f t="shared" si="205"/>
        <v>No RI for Comparison</v>
      </c>
      <c r="OB177" s="161" t="str">
        <f t="array" ref="OB177">IF($NL177="No RI Tests","No RI Tests",IF(E177="K","N/A",VLOOKUP(MAX(IF(E177=Lookups!$DF$6:$DF$99,IF(JJ177&gt;=Lookups!$DG$6:$DG$99,Lookups!$DI$6:$DI$99))),Lookups!$DE$104:$DG$108,3,FALSE)))</f>
        <v>No RI Tests</v>
      </c>
      <c r="OC177" s="161" t="str">
        <f t="array" ref="OC177">IF($NL177="No RI Tests","No RI Tests",IF(E177="K","N/A",VLOOKUP(MAX(IF(E177=Lookups!$DF$6:$DF$99,IF(NI177&gt;=Lookups!$DG$6:$DG$99,Lookups!$DI$6:$DI$99))),Lookups!$DE$104:$DG$108,3,FALSE)))</f>
        <v>No RI Tests</v>
      </c>
      <c r="OD177" s="161" t="str">
        <f t="array" ref="OD177">IF($NL177="No RI Tests","No RI Tests",IF(E177="K","N/A",VLOOKUP(MAX(IF(E177=Lookups!$DF$6:$DF$99,IF(NK177&gt;=Lookups!$DG$6:$DG$99,Lookups!$DI$6:$DI$99))),Lookups!$DE$104:$DG$108,3,FALSE)))</f>
        <v>No RI Tests</v>
      </c>
      <c r="OE177" t="str">
        <f t="shared" si="206"/>
        <v>Null</v>
      </c>
      <c r="OF177" t="str">
        <f t="shared" si="207"/>
        <v>Null</v>
      </c>
      <c r="OG177" t="str">
        <f t="shared" si="208"/>
        <v>No RI for Comparison</v>
      </c>
      <c r="OH177" t="str">
        <f t="shared" si="209"/>
        <v>Null</v>
      </c>
      <c r="OI177" t="str">
        <f t="shared" si="210"/>
        <v>Null</v>
      </c>
      <c r="OJ177" t="str">
        <f t="shared" si="211"/>
        <v>Null</v>
      </c>
      <c r="OK177" t="str">
        <f t="shared" si="212"/>
        <v>Null</v>
      </c>
      <c r="OL177" t="str">
        <f t="shared" si="213"/>
        <v>Null</v>
      </c>
      <c r="OM177" t="str">
        <f t="shared" si="214"/>
        <v>Null</v>
      </c>
      <c r="ON177" t="str">
        <f t="shared" si="215"/>
        <v>Null</v>
      </c>
      <c r="OO177" t="str">
        <f t="shared" si="216"/>
        <v>Null RI</v>
      </c>
      <c r="OP177" t="str">
        <f ca="1">IF(AND(HR177&lt;&gt;"",JJ177&lt;600),IF(HT177="Advancing","Tier 2","Tier 3"),IF(JI177="","Null",IF(OR(E177="K",E177&lt;3),"FRA Recommended",IF(JJ177&gt;=IF(E177&lt;6,400,600),IF(JJ177&lt;VLOOKUP(E177,Lookups!$AP$3:$AR$16,3,FALSE),"Tier 2","Core"),IF(JJ177&lt;400,IF(RAND()&lt;0.81,"Tier 3","Tier 2"),IF(RAND()&lt;0.51,"Tier 3","Tier 2"))))))</f>
        <v>Null</v>
      </c>
      <c r="OQ177" t="str">
        <f t="shared" si="217"/>
        <v>Null</v>
      </c>
      <c r="OR177" t="str">
        <f t="shared" si="218"/>
        <v>Null</v>
      </c>
      <c r="OS177" t="str">
        <f t="shared" si="219"/>
        <v>Null</v>
      </c>
      <c r="OT177" t="str">
        <f t="shared" si="220"/>
        <v>No RI Tests</v>
      </c>
      <c r="OU177" s="159" t="str">
        <f t="shared" si="221"/>
        <v>No PI Tests</v>
      </c>
      <c r="OV177" t="str">
        <f t="shared" si="222"/>
        <v>No PI Tests</v>
      </c>
      <c r="OW177" t="str">
        <f t="shared" si="223"/>
        <v>No PI Tests</v>
      </c>
      <c r="OX177" t="str">
        <f t="shared" si="224"/>
        <v>No PI Tests</v>
      </c>
      <c r="OY177" t="str">
        <f t="shared" si="225"/>
        <v>No PI Tests</v>
      </c>
      <c r="OZ177" t="str">
        <f t="shared" si="226"/>
        <v>No PI Tests</v>
      </c>
      <c r="PA177" s="159" t="str">
        <f t="shared" si="227"/>
        <v>No PI Tests</v>
      </c>
      <c r="PB177" t="str">
        <f t="shared" si="228"/>
        <v>No PI Tests</v>
      </c>
      <c r="PC177" t="str">
        <f t="shared" si="229"/>
        <v>No PI Tests</v>
      </c>
      <c r="PD177" t="str">
        <f t="shared" si="230"/>
        <v>No PI Tests</v>
      </c>
      <c r="PE177" t="str">
        <f t="shared" si="231"/>
        <v>No PI Tests</v>
      </c>
      <c r="PF177" t="str">
        <f t="shared" si="232"/>
        <v>No PI Tests</v>
      </c>
      <c r="PG177" t="str">
        <f t="shared" si="233"/>
        <v>No PI Tests</v>
      </c>
      <c r="PH177">
        <f t="shared" si="234"/>
        <v>0</v>
      </c>
      <c r="PI177">
        <f t="shared" si="235"/>
        <v>0</v>
      </c>
      <c r="PJ177" t="str">
        <f t="shared" si="236"/>
        <v>Null</v>
      </c>
      <c r="PK177" t="str">
        <f>IF(HR177="","Null",IF(E177&lt;3,"Null",IF(HU177=0,0,IF(HS177="Form 1",VLOOKUP(HU177,Lookups!$BE$3:$BP$63,E177,FALSE),IF(HS177="Form 2",VLOOKUP(HU177,Lookups!$BE$67:$BP$127,E177,FALSE),VLOOKUP(HU177,Lookups!$BE$130:$BP$190,E177,FALSE))))))</f>
        <v>Null</v>
      </c>
      <c r="PL177" t="str">
        <f t="shared" si="237"/>
        <v>Null</v>
      </c>
      <c r="PM177" t="str">
        <f>IF($PH177=0,"Null",IF(E177&lt;3,"Null",IF(OX177=0,0,IF(OV177="Form 1",VLOOKUP(OX177,Lookups!$BE$3:$BP$63,E177,FALSE),IF(OV177="Form 2",VLOOKUP(OX177,Lookups!$BE$67:$BP$127,E177,FALSE),VLOOKUP(OX177,Lookups!$BE$130:$BP$190,E177,FALSE))))))</f>
        <v>Null</v>
      </c>
      <c r="PN177" t="str">
        <f t="shared" si="238"/>
        <v>Null</v>
      </c>
      <c r="PO177" t="str">
        <f t="shared" si="239"/>
        <v>Null</v>
      </c>
      <c r="PP177" t="str">
        <f t="shared" si="240"/>
        <v>Null</v>
      </c>
      <c r="PQ177" t="str">
        <f>IF(HR177="","Null",IF(E177&lt;3,"Null",IF(HV177=0,0,IF(HS177="Form 1",VLOOKUP(HV177,Lookups!$BR$3:$CC$63,E177,FALSE),IF(HS177="Form 2",VLOOKUP(HV177,Lookups!$BR$67:$CC$127,E177,FALSE),VLOOKUP(HV177,Lookups!$BR$130:$CC$190,E177,FALSE))))))</f>
        <v>Null</v>
      </c>
      <c r="PR177" t="str">
        <f t="shared" si="241"/>
        <v>Null</v>
      </c>
      <c r="PS177" t="str">
        <f>IF(HR177="","Null",IF(E177&lt;3,"Null",IF(OY177=0,0,IF(OW177="Form 1",VLOOKUP(OY177,Lookups!$BR$3:$CC$63,E177,FALSE),IF(OW177="Form 2",VLOOKUP(OY177,Lookups!$BR$67:$CC$127,E177,FALSE),VLOOKUP(OY177,Lookups!$BR$130:$CC$190,E177,FALSE))))))</f>
        <v>Null</v>
      </c>
      <c r="PT177" t="str">
        <f t="shared" si="242"/>
        <v>Null</v>
      </c>
      <c r="PU177" t="str">
        <f t="shared" si="243"/>
        <v>Null</v>
      </c>
      <c r="PV177" t="str">
        <f t="shared" si="244"/>
        <v>Null</v>
      </c>
      <c r="PW177" t="str">
        <f t="shared" si="245"/>
        <v>No PI Tests</v>
      </c>
      <c r="PX177">
        <f t="shared" si="246"/>
        <v>0</v>
      </c>
      <c r="PY177">
        <f t="shared" si="247"/>
        <v>0</v>
      </c>
      <c r="PZ177" t="str">
        <f t="shared" si="248"/>
        <v>Null</v>
      </c>
      <c r="QA177" t="str">
        <f t="shared" si="249"/>
        <v>Null</v>
      </c>
      <c r="QB177" t="str">
        <f t="shared" si="250"/>
        <v>Null</v>
      </c>
      <c r="QC177" t="str">
        <f>IF($MS177="System 44 Record",IF(BQ177&lt;MEDIAN(Directions!$F$3,Directions!$F$6),"Mid-Year Exited Student","Full Year Participant")&amp;IF(BP177&lt;Directions!$F$3,", Started Prior Year",", Started This Year"),"Null")</f>
        <v>Null</v>
      </c>
      <c r="QD177" t="str">
        <f t="shared" si="251"/>
        <v>Null</v>
      </c>
      <c r="QE177">
        <f t="shared" si="252"/>
        <v>0</v>
      </c>
      <c r="QF177">
        <f t="shared" si="253"/>
        <v>0</v>
      </c>
      <c r="QG177">
        <f t="shared" si="254"/>
        <v>0</v>
      </c>
      <c r="QH177">
        <f t="shared" si="255"/>
        <v>0</v>
      </c>
      <c r="QI177">
        <f t="shared" si="256"/>
        <v>0</v>
      </c>
      <c r="QJ177" t="str">
        <f t="shared" si="257"/>
        <v>Used None</v>
      </c>
      <c r="QK177" t="str">
        <f t="shared" si="258"/>
        <v>Null</v>
      </c>
      <c r="QL177" t="str">
        <f t="shared" si="259"/>
        <v>Null</v>
      </c>
      <c r="QM177" t="str">
        <f>IF($MS177="READ 180 Record",IF(AQ177="","Null",VLOOKUP(JJ177,Lookups!$DX$3:$EB$2054,AN177+1,FALSE)),"Null")</f>
        <v>Null</v>
      </c>
      <c r="QN177" t="str">
        <f t="shared" si="260"/>
        <v>Null</v>
      </c>
    </row>
    <row r="178" spans="1:456" x14ac:dyDescent="0.25">
      <c r="A178" s="161" t="s">
        <v>1447</v>
      </c>
      <c r="B178" s="161" t="s">
        <v>1447</v>
      </c>
      <c r="C178" s="161" t="s">
        <v>1447</v>
      </c>
      <c r="D178" s="161" t="s">
        <v>1447</v>
      </c>
      <c r="E178" s="161">
        <v>2</v>
      </c>
      <c r="F178" s="161" t="s">
        <v>1447</v>
      </c>
      <c r="G178" s="161" t="s">
        <v>880</v>
      </c>
      <c r="H178" s="161" t="s">
        <v>881</v>
      </c>
      <c r="K178" s="161">
        <v>0</v>
      </c>
      <c r="L178" s="161">
        <v>0</v>
      </c>
      <c r="M178" s="161">
        <v>0</v>
      </c>
      <c r="N178" s="161">
        <v>0</v>
      </c>
      <c r="O178" s="161">
        <v>0</v>
      </c>
      <c r="P178" s="161">
        <v>0</v>
      </c>
      <c r="Q178" s="161">
        <v>0</v>
      </c>
      <c r="R178" s="161">
        <v>0</v>
      </c>
      <c r="S178" s="161">
        <v>0</v>
      </c>
      <c r="T178" s="161">
        <v>0</v>
      </c>
      <c r="U178" s="161">
        <v>0</v>
      </c>
      <c r="V178" s="161">
        <v>0</v>
      </c>
      <c r="W178" s="161">
        <v>0</v>
      </c>
      <c r="X178" s="161">
        <v>0</v>
      </c>
      <c r="AB178" s="161" t="s">
        <v>242</v>
      </c>
      <c r="AC178" s="161" t="s">
        <v>242</v>
      </c>
      <c r="AD178" s="161" t="s">
        <v>242</v>
      </c>
      <c r="AE178" s="161" t="s">
        <v>242</v>
      </c>
      <c r="AF178" s="161" t="s">
        <v>242</v>
      </c>
      <c r="AG178" s="161" t="s">
        <v>242</v>
      </c>
      <c r="AH178" s="161" t="s">
        <v>242</v>
      </c>
      <c r="AI178" s="161">
        <v>20150801</v>
      </c>
      <c r="AJ178" s="161">
        <v>20160525</v>
      </c>
      <c r="AK178" s="161" t="s">
        <v>869</v>
      </c>
      <c r="AL178" t="s">
        <v>1078</v>
      </c>
      <c r="BN178" t="s">
        <v>1079</v>
      </c>
      <c r="ET178" s="161">
        <v>0</v>
      </c>
      <c r="EU178" s="161">
        <v>0</v>
      </c>
      <c r="EV178" s="161">
        <v>0</v>
      </c>
      <c r="EW178" s="161">
        <v>0</v>
      </c>
      <c r="EX178" s="161">
        <v>0</v>
      </c>
      <c r="EY178" s="161">
        <v>0</v>
      </c>
      <c r="EZ178" s="161">
        <v>0</v>
      </c>
      <c r="FA178" s="161">
        <v>0</v>
      </c>
      <c r="FB178" s="161">
        <v>0</v>
      </c>
      <c r="FC178" s="161">
        <v>0</v>
      </c>
      <c r="FD178" s="161">
        <v>0</v>
      </c>
      <c r="FE178" s="161">
        <v>0</v>
      </c>
      <c r="HN178" s="161" t="s">
        <v>881</v>
      </c>
      <c r="JB178" s="161" t="s">
        <v>881</v>
      </c>
      <c r="JC178" s="161">
        <v>0</v>
      </c>
      <c r="JD178" s="161">
        <v>0</v>
      </c>
      <c r="JE178" s="161">
        <v>0</v>
      </c>
      <c r="JF178" s="161">
        <v>0</v>
      </c>
      <c r="MN178" t="str">
        <f t="shared" si="174"/>
        <v>NoNoNoNoNoNo</v>
      </c>
      <c r="MO178" t="str">
        <f>IF(AND(MN178="NoNoNoNoNoNo",JI178=""),"No Programs",VLOOKUP(MN178,Lookups!$DA$4:$DB$67,2,FALSE))</f>
        <v>No Programs</v>
      </c>
      <c r="MP178">
        <f t="shared" si="175"/>
        <v>0</v>
      </c>
      <c r="MQ178" t="str">
        <f t="shared" si="176"/>
        <v>No Program Use</v>
      </c>
      <c r="MR178" t="str">
        <f>Directions!$D$3</f>
        <v>Usage</v>
      </c>
      <c r="MS178" t="str">
        <f>VLOOKUP(MQ178,Lookups!$CU$71:$CV$80,2,FALSE)</f>
        <v>Exclude</v>
      </c>
      <c r="MT178">
        <f t="shared" si="177"/>
        <v>0</v>
      </c>
      <c r="MU178">
        <f t="shared" si="178"/>
        <v>0</v>
      </c>
      <c r="MV178">
        <f t="shared" si="179"/>
        <v>0</v>
      </c>
      <c r="MW178">
        <f t="shared" si="180"/>
        <v>0</v>
      </c>
      <c r="MX178">
        <f t="shared" si="181"/>
        <v>0</v>
      </c>
      <c r="MY178" t="str">
        <f t="shared" si="182"/>
        <v>Not Used</v>
      </c>
      <c r="MZ178">
        <f t="shared" si="183"/>
        <v>0</v>
      </c>
      <c r="NA178" t="str">
        <f t="shared" si="184"/>
        <v>Not Available</v>
      </c>
      <c r="NB178" t="str">
        <f t="shared" si="185"/>
        <v>Not Available</v>
      </c>
      <c r="NC178" t="str">
        <f t="shared" si="186"/>
        <v>4 Not Indicated</v>
      </c>
      <c r="ND178" t="str">
        <f t="shared" si="187"/>
        <v>4 Not Indicated</v>
      </c>
      <c r="NE178" t="str">
        <f t="shared" si="188"/>
        <v>4 Not Indicated</v>
      </c>
      <c r="NF178" t="str">
        <f t="shared" si="189"/>
        <v>4 Not Indicated</v>
      </c>
      <c r="NG178" t="str">
        <f t="shared" si="190"/>
        <v>4 Not Indicated</v>
      </c>
      <c r="NH178" s="159" t="str">
        <f t="shared" si="191"/>
        <v>Null</v>
      </c>
      <c r="NI178" t="str">
        <f t="shared" si="192"/>
        <v>Null</v>
      </c>
      <c r="NJ178" s="159" t="str">
        <f t="shared" si="193"/>
        <v>Null</v>
      </c>
      <c r="NK178" t="str">
        <f t="shared" si="194"/>
        <v>Null</v>
      </c>
      <c r="NL178" t="str">
        <f t="shared" si="195"/>
        <v>No RI Tests</v>
      </c>
      <c r="NM178">
        <f t="shared" si="196"/>
        <v>0</v>
      </c>
      <c r="NN178" t="str">
        <f>IF(OR(E178="PK",E178="K",JJ178=""),"Null",INDEX(Lookups!$EZ$4:$FW$18,MATCH($JJ178,Lookups!$EY$4:$EY$18,1),MATCH($E178,Lookups!$EZ$3:$FW$3,0)))</f>
        <v>Null</v>
      </c>
      <c r="NO178" t="str">
        <f>IF(OR(E178="PK",E178="K",JJ178=""),"Null",INDEX(Lookups!$EZ$4:$FW$18,MATCH($JJ178,Lookups!$EY$4:$EY$18,1),MATCH($E178,Lookups!$EZ$3:$FW$3,0) + 1))</f>
        <v>Null</v>
      </c>
      <c r="NP178" t="str">
        <f t="shared" si="197"/>
        <v>Null</v>
      </c>
      <c r="NQ178" t="str">
        <f t="shared" si="198"/>
        <v>Null</v>
      </c>
      <c r="NR178" t="str">
        <f t="shared" si="199"/>
        <v>Null</v>
      </c>
      <c r="NS178" t="str">
        <f t="shared" si="200"/>
        <v>No RI Tests</v>
      </c>
      <c r="NT178" t="str">
        <f t="shared" si="201"/>
        <v>No RI Tests</v>
      </c>
      <c r="NU178" t="str">
        <f t="shared" si="202"/>
        <v>No RI Tests</v>
      </c>
      <c r="NV178" s="183" t="str">
        <f t="array" ref="NV178">IF($NL178="No RI Tests","No RI Tests",VLOOKUP(IF(AND(E178="K",JJ178&lt;280),3,IF(AND(E178="K",JJ178&gt;=280),4,MAX(IF(E178=Lookups!$DF$6:$DF$99,IF(JJ178&gt;=Lookups!$DG$6:$DG$99,Lookups!$DH$6:$DH$99))))),Lookups!$DE$104:$DG$108,2,FALSE))</f>
        <v>No RI Tests</v>
      </c>
      <c r="NW178" s="161" t="str">
        <f t="array" ref="NW178">IF($NL178="No RI Tests","No RI Tests",VLOOKUP(IF(AND(E178="K",JH178&lt;280),3,IF(AND(E178="K",JH178&gt;=280),4,MAX(IF(E178=Lookups!$DF$6:$DF$99,IF(NI178&gt;=Lookups!$DG$6:$DG$99,Lookups!$DH$6:$DH$99))))),Lookups!$DE$104:$DG$108,2,FALSE))</f>
        <v>No RI Tests</v>
      </c>
      <c r="NX178" s="161" t="str">
        <f t="array" ref="NX178">IF($NL178="No RI Tests","No RI Tests",VLOOKUP(IF(AND(E178="K",NK178&lt;280),3,IF(AND(E178="K",NK178&gt;=280),4,MAX(IF(E178=Lookups!$DF$6:$DF$99,IF(NK178&gt;=Lookups!$DG$6:$DG$99,Lookups!$DH$6:$DH$99))))),Lookups!$DE$104:$DG$108,2,FALSE))</f>
        <v>No RI Tests</v>
      </c>
      <c r="NY178" t="str">
        <f t="shared" si="203"/>
        <v>Null</v>
      </c>
      <c r="NZ178" t="str">
        <f t="shared" si="204"/>
        <v>Null</v>
      </c>
      <c r="OA178" t="str">
        <f t="shared" si="205"/>
        <v>No RI for Comparison</v>
      </c>
      <c r="OB178" s="161" t="str">
        <f t="array" ref="OB178">IF($NL178="No RI Tests","No RI Tests",IF(E178="K","N/A",VLOOKUP(MAX(IF(E178=Lookups!$DF$6:$DF$99,IF(JJ178&gt;=Lookups!$DG$6:$DG$99,Lookups!$DI$6:$DI$99))),Lookups!$DE$104:$DG$108,3,FALSE)))</f>
        <v>No RI Tests</v>
      </c>
      <c r="OC178" s="161" t="str">
        <f t="array" ref="OC178">IF($NL178="No RI Tests","No RI Tests",IF(E178="K","N/A",VLOOKUP(MAX(IF(E178=Lookups!$DF$6:$DF$99,IF(NI178&gt;=Lookups!$DG$6:$DG$99,Lookups!$DI$6:$DI$99))),Lookups!$DE$104:$DG$108,3,FALSE)))</f>
        <v>No RI Tests</v>
      </c>
      <c r="OD178" s="161" t="str">
        <f t="array" ref="OD178">IF($NL178="No RI Tests","No RI Tests",IF(E178="K","N/A",VLOOKUP(MAX(IF(E178=Lookups!$DF$6:$DF$99,IF(NK178&gt;=Lookups!$DG$6:$DG$99,Lookups!$DI$6:$DI$99))),Lookups!$DE$104:$DG$108,3,FALSE)))</f>
        <v>No RI Tests</v>
      </c>
      <c r="OE178" t="str">
        <f t="shared" si="206"/>
        <v>Null</v>
      </c>
      <c r="OF178" t="str">
        <f t="shared" si="207"/>
        <v>Null</v>
      </c>
      <c r="OG178" t="str">
        <f t="shared" si="208"/>
        <v>No RI for Comparison</v>
      </c>
      <c r="OH178" t="str">
        <f t="shared" si="209"/>
        <v>Null</v>
      </c>
      <c r="OI178" t="str">
        <f t="shared" si="210"/>
        <v>Null</v>
      </c>
      <c r="OJ178" t="str">
        <f t="shared" si="211"/>
        <v>Null</v>
      </c>
      <c r="OK178" t="str">
        <f t="shared" si="212"/>
        <v>Null</v>
      </c>
      <c r="OL178" t="str">
        <f t="shared" si="213"/>
        <v>Null</v>
      </c>
      <c r="OM178" t="str">
        <f t="shared" si="214"/>
        <v>Null</v>
      </c>
      <c r="ON178" t="str">
        <f t="shared" si="215"/>
        <v>Null</v>
      </c>
      <c r="OO178" t="str">
        <f t="shared" si="216"/>
        <v>Null RI</v>
      </c>
      <c r="OP178" t="str">
        <f ca="1">IF(AND(HR178&lt;&gt;"",JJ178&lt;600),IF(HT178="Advancing","Tier 2","Tier 3"),IF(JI178="","Null",IF(OR(E178="K",E178&lt;3),"FRA Recommended",IF(JJ178&gt;=IF(E178&lt;6,400,600),IF(JJ178&lt;VLOOKUP(E178,Lookups!$AP$3:$AR$16,3,FALSE),"Tier 2","Core"),IF(JJ178&lt;400,IF(RAND()&lt;0.81,"Tier 3","Tier 2"),IF(RAND()&lt;0.51,"Tier 3","Tier 2"))))))</f>
        <v>Null</v>
      </c>
      <c r="OQ178" t="str">
        <f t="shared" si="217"/>
        <v>Null</v>
      </c>
      <c r="OR178" t="str">
        <f t="shared" si="218"/>
        <v>Null</v>
      </c>
      <c r="OS178" t="str">
        <f t="shared" si="219"/>
        <v>Null</v>
      </c>
      <c r="OT178" t="str">
        <f t="shared" si="220"/>
        <v>No RI Tests</v>
      </c>
      <c r="OU178" s="159" t="str">
        <f t="shared" si="221"/>
        <v>No PI Tests</v>
      </c>
      <c r="OV178" t="str">
        <f t="shared" si="222"/>
        <v>No PI Tests</v>
      </c>
      <c r="OW178" t="str">
        <f t="shared" si="223"/>
        <v>No PI Tests</v>
      </c>
      <c r="OX178" t="str">
        <f t="shared" si="224"/>
        <v>No PI Tests</v>
      </c>
      <c r="OY178" t="str">
        <f t="shared" si="225"/>
        <v>No PI Tests</v>
      </c>
      <c r="OZ178" t="str">
        <f t="shared" si="226"/>
        <v>No PI Tests</v>
      </c>
      <c r="PA178" s="159" t="str">
        <f t="shared" si="227"/>
        <v>No PI Tests</v>
      </c>
      <c r="PB178" t="str">
        <f t="shared" si="228"/>
        <v>No PI Tests</v>
      </c>
      <c r="PC178" t="str">
        <f t="shared" si="229"/>
        <v>No PI Tests</v>
      </c>
      <c r="PD178" t="str">
        <f t="shared" si="230"/>
        <v>No PI Tests</v>
      </c>
      <c r="PE178" t="str">
        <f t="shared" si="231"/>
        <v>No PI Tests</v>
      </c>
      <c r="PF178" t="str">
        <f t="shared" si="232"/>
        <v>No PI Tests</v>
      </c>
      <c r="PG178" t="str">
        <f t="shared" si="233"/>
        <v>No PI Tests</v>
      </c>
      <c r="PH178">
        <f t="shared" si="234"/>
        <v>0</v>
      </c>
      <c r="PI178">
        <f t="shared" si="235"/>
        <v>0</v>
      </c>
      <c r="PJ178" t="str">
        <f t="shared" si="236"/>
        <v>Null</v>
      </c>
      <c r="PK178" t="str">
        <f>IF(HR178="","Null",IF(E178&lt;3,"Null",IF(HU178=0,0,IF(HS178="Form 1",VLOOKUP(HU178,Lookups!$BE$3:$BP$63,E178,FALSE),IF(HS178="Form 2",VLOOKUP(HU178,Lookups!$BE$67:$BP$127,E178,FALSE),VLOOKUP(HU178,Lookups!$BE$130:$BP$190,E178,FALSE))))))</f>
        <v>Null</v>
      </c>
      <c r="PL178" t="str">
        <f t="shared" si="237"/>
        <v>Null</v>
      </c>
      <c r="PM178" t="str">
        <f>IF($PH178=0,"Null",IF(E178&lt;3,"Null",IF(OX178=0,0,IF(OV178="Form 1",VLOOKUP(OX178,Lookups!$BE$3:$BP$63,E178,FALSE),IF(OV178="Form 2",VLOOKUP(OX178,Lookups!$BE$67:$BP$127,E178,FALSE),VLOOKUP(OX178,Lookups!$BE$130:$BP$190,E178,FALSE))))))</f>
        <v>Null</v>
      </c>
      <c r="PN178" t="str">
        <f t="shared" si="238"/>
        <v>Null</v>
      </c>
      <c r="PO178" t="str">
        <f t="shared" si="239"/>
        <v>Null</v>
      </c>
      <c r="PP178" t="str">
        <f t="shared" si="240"/>
        <v>Null</v>
      </c>
      <c r="PQ178" t="str">
        <f>IF(HR178="","Null",IF(E178&lt;3,"Null",IF(HV178=0,0,IF(HS178="Form 1",VLOOKUP(HV178,Lookups!$BR$3:$CC$63,E178,FALSE),IF(HS178="Form 2",VLOOKUP(HV178,Lookups!$BR$67:$CC$127,E178,FALSE),VLOOKUP(HV178,Lookups!$BR$130:$CC$190,E178,FALSE))))))</f>
        <v>Null</v>
      </c>
      <c r="PR178" t="str">
        <f t="shared" si="241"/>
        <v>Null</v>
      </c>
      <c r="PS178" t="str">
        <f>IF(HR178="","Null",IF(E178&lt;3,"Null",IF(OY178=0,0,IF(OW178="Form 1",VLOOKUP(OY178,Lookups!$BR$3:$CC$63,E178,FALSE),IF(OW178="Form 2",VLOOKUP(OY178,Lookups!$BR$67:$CC$127,E178,FALSE),VLOOKUP(OY178,Lookups!$BR$130:$CC$190,E178,FALSE))))))</f>
        <v>Null</v>
      </c>
      <c r="PT178" t="str">
        <f t="shared" si="242"/>
        <v>Null</v>
      </c>
      <c r="PU178" t="str">
        <f t="shared" si="243"/>
        <v>Null</v>
      </c>
      <c r="PV178" t="str">
        <f t="shared" si="244"/>
        <v>Null</v>
      </c>
      <c r="PW178" t="str">
        <f t="shared" si="245"/>
        <v>No PI Tests</v>
      </c>
      <c r="PX178">
        <f t="shared" si="246"/>
        <v>0</v>
      </c>
      <c r="PY178">
        <f t="shared" si="247"/>
        <v>0</v>
      </c>
      <c r="PZ178" t="str">
        <f t="shared" si="248"/>
        <v>Null</v>
      </c>
      <c r="QA178" t="str">
        <f t="shared" si="249"/>
        <v>Null</v>
      </c>
      <c r="QB178" t="str">
        <f t="shared" si="250"/>
        <v>Null</v>
      </c>
      <c r="QC178" t="str">
        <f>IF($MS178="System 44 Record",IF(BQ178&lt;MEDIAN(Directions!$F$3,Directions!$F$6),"Mid-Year Exited Student","Full Year Participant")&amp;IF(BP178&lt;Directions!$F$3,", Started Prior Year",", Started This Year"),"Null")</f>
        <v>Null</v>
      </c>
      <c r="QD178" t="str">
        <f t="shared" si="251"/>
        <v>Null</v>
      </c>
      <c r="QE178">
        <f t="shared" si="252"/>
        <v>0</v>
      </c>
      <c r="QF178">
        <f t="shared" si="253"/>
        <v>0</v>
      </c>
      <c r="QG178">
        <f t="shared" si="254"/>
        <v>0</v>
      </c>
      <c r="QH178">
        <f t="shared" si="255"/>
        <v>0</v>
      </c>
      <c r="QI178">
        <f t="shared" si="256"/>
        <v>0</v>
      </c>
      <c r="QJ178" t="str">
        <f t="shared" si="257"/>
        <v>Used None</v>
      </c>
      <c r="QK178" t="str">
        <f t="shared" si="258"/>
        <v>Null</v>
      </c>
      <c r="QL178" t="str">
        <f t="shared" si="259"/>
        <v>Null</v>
      </c>
      <c r="QM178" t="str">
        <f>IF($MS178="READ 180 Record",IF(AQ178="","Null",VLOOKUP(JJ178,Lookups!$DX$3:$EB$2054,AN178+1,FALSE)),"Null")</f>
        <v>Null</v>
      </c>
      <c r="QN178" t="str">
        <f t="shared" si="260"/>
        <v>Null</v>
      </c>
    </row>
    <row r="179" spans="1:456" x14ac:dyDescent="0.25">
      <c r="A179" s="161" t="s">
        <v>1447</v>
      </c>
      <c r="B179" s="161" t="s">
        <v>1447</v>
      </c>
      <c r="C179" s="161" t="s">
        <v>1447</v>
      </c>
      <c r="D179" s="161" t="s">
        <v>1447</v>
      </c>
      <c r="E179" s="161">
        <v>1</v>
      </c>
      <c r="F179" s="161" t="s">
        <v>1447</v>
      </c>
      <c r="G179" s="161" t="s">
        <v>880</v>
      </c>
      <c r="H179" s="161" t="s">
        <v>881</v>
      </c>
      <c r="K179" s="161">
        <v>0</v>
      </c>
      <c r="L179" s="161">
        <v>0</v>
      </c>
      <c r="M179" s="161">
        <v>0</v>
      </c>
      <c r="N179" s="161">
        <v>0</v>
      </c>
      <c r="O179" s="161">
        <v>0</v>
      </c>
      <c r="P179" s="161">
        <v>0</v>
      </c>
      <c r="Q179" s="161">
        <v>0</v>
      </c>
      <c r="R179" s="161">
        <v>0</v>
      </c>
      <c r="S179" s="161">
        <v>0</v>
      </c>
      <c r="T179" s="161">
        <v>0</v>
      </c>
      <c r="U179" s="161">
        <v>0</v>
      </c>
      <c r="V179" s="161">
        <v>0</v>
      </c>
      <c r="W179" s="161">
        <v>0</v>
      </c>
      <c r="X179" s="161">
        <v>0</v>
      </c>
      <c r="AB179" s="161" t="s">
        <v>242</v>
      </c>
      <c r="AC179" s="161" t="s">
        <v>242</v>
      </c>
      <c r="AD179" s="161" t="s">
        <v>242</v>
      </c>
      <c r="AE179" s="161" t="s">
        <v>242</v>
      </c>
      <c r="AF179" s="161" t="s">
        <v>242</v>
      </c>
      <c r="AG179" s="161" t="s">
        <v>242</v>
      </c>
      <c r="AH179" s="161" t="s">
        <v>242</v>
      </c>
      <c r="AI179" s="161">
        <v>20150801</v>
      </c>
      <c r="AJ179" s="161">
        <v>20160525</v>
      </c>
      <c r="AK179" s="161" t="s">
        <v>869</v>
      </c>
      <c r="AL179" t="s">
        <v>1078</v>
      </c>
      <c r="BN179" t="s">
        <v>1079</v>
      </c>
      <c r="ET179" s="161">
        <v>0</v>
      </c>
      <c r="EU179" s="161">
        <v>0</v>
      </c>
      <c r="EV179" s="161">
        <v>0</v>
      </c>
      <c r="EW179" s="161">
        <v>0</v>
      </c>
      <c r="EX179" s="161">
        <v>0</v>
      </c>
      <c r="EY179" s="161">
        <v>0</v>
      </c>
      <c r="EZ179" s="161">
        <v>0</v>
      </c>
      <c r="FA179" s="161">
        <v>0</v>
      </c>
      <c r="FB179" s="161">
        <v>0</v>
      </c>
      <c r="FC179" s="161">
        <v>0</v>
      </c>
      <c r="FD179" s="161">
        <v>0</v>
      </c>
      <c r="FE179" s="161">
        <v>0</v>
      </c>
      <c r="HN179" s="161" t="s">
        <v>881</v>
      </c>
      <c r="JB179" s="161" t="s">
        <v>881</v>
      </c>
      <c r="JC179" s="161">
        <v>0</v>
      </c>
      <c r="JD179" s="161">
        <v>0</v>
      </c>
      <c r="JE179" s="161">
        <v>0</v>
      </c>
      <c r="JF179" s="161">
        <v>0</v>
      </c>
      <c r="MN179" t="str">
        <f t="shared" si="174"/>
        <v>NoNoNoNoNoNo</v>
      </c>
      <c r="MO179" t="str">
        <f>IF(AND(MN179="NoNoNoNoNoNo",JI179=""),"No Programs",VLOOKUP(MN179,Lookups!$DA$4:$DB$67,2,FALSE))</f>
        <v>No Programs</v>
      </c>
      <c r="MP179">
        <f t="shared" si="175"/>
        <v>0</v>
      </c>
      <c r="MQ179" t="str">
        <f t="shared" si="176"/>
        <v>No Program Use</v>
      </c>
      <c r="MR179" t="str">
        <f>Directions!$D$3</f>
        <v>Usage</v>
      </c>
      <c r="MS179" t="str">
        <f>VLOOKUP(MQ179,Lookups!$CU$71:$CV$80,2,FALSE)</f>
        <v>Exclude</v>
      </c>
      <c r="MT179">
        <f t="shared" si="177"/>
        <v>0</v>
      </c>
      <c r="MU179">
        <f t="shared" si="178"/>
        <v>0</v>
      </c>
      <c r="MV179">
        <f t="shared" si="179"/>
        <v>0</v>
      </c>
      <c r="MW179">
        <f t="shared" si="180"/>
        <v>0</v>
      </c>
      <c r="MX179">
        <f t="shared" si="181"/>
        <v>0</v>
      </c>
      <c r="MY179" t="str">
        <f t="shared" si="182"/>
        <v>Not Used</v>
      </c>
      <c r="MZ179">
        <f t="shared" si="183"/>
        <v>0</v>
      </c>
      <c r="NA179" t="str">
        <f t="shared" si="184"/>
        <v>Not Available</v>
      </c>
      <c r="NB179" t="str">
        <f t="shared" si="185"/>
        <v>Not Available</v>
      </c>
      <c r="NC179" t="str">
        <f t="shared" si="186"/>
        <v>4 Not Indicated</v>
      </c>
      <c r="ND179" t="str">
        <f t="shared" si="187"/>
        <v>4 Not Indicated</v>
      </c>
      <c r="NE179" t="str">
        <f t="shared" si="188"/>
        <v>4 Not Indicated</v>
      </c>
      <c r="NF179" t="str">
        <f t="shared" si="189"/>
        <v>4 Not Indicated</v>
      </c>
      <c r="NG179" t="str">
        <f t="shared" si="190"/>
        <v>4 Not Indicated</v>
      </c>
      <c r="NH179" s="159" t="str">
        <f t="shared" si="191"/>
        <v>Null</v>
      </c>
      <c r="NI179" t="str">
        <f t="shared" si="192"/>
        <v>Null</v>
      </c>
      <c r="NJ179" s="159" t="str">
        <f t="shared" si="193"/>
        <v>Null</v>
      </c>
      <c r="NK179" t="str">
        <f t="shared" si="194"/>
        <v>Null</v>
      </c>
      <c r="NL179" t="str">
        <f t="shared" si="195"/>
        <v>No RI Tests</v>
      </c>
      <c r="NM179">
        <f t="shared" si="196"/>
        <v>0</v>
      </c>
      <c r="NN179" t="str">
        <f>IF(OR(E179="PK",E179="K",JJ179=""),"Null",INDEX(Lookups!$EZ$4:$FW$18,MATCH($JJ179,Lookups!$EY$4:$EY$18,1),MATCH($E179,Lookups!$EZ$3:$FW$3,0)))</f>
        <v>Null</v>
      </c>
      <c r="NO179" t="str">
        <f>IF(OR(E179="PK",E179="K",JJ179=""),"Null",INDEX(Lookups!$EZ$4:$FW$18,MATCH($JJ179,Lookups!$EY$4:$EY$18,1),MATCH($E179,Lookups!$EZ$3:$FW$3,0) + 1))</f>
        <v>Null</v>
      </c>
      <c r="NP179" t="str">
        <f t="shared" si="197"/>
        <v>Null</v>
      </c>
      <c r="NQ179" t="str">
        <f t="shared" si="198"/>
        <v>Null</v>
      </c>
      <c r="NR179" t="str">
        <f t="shared" si="199"/>
        <v>Null</v>
      </c>
      <c r="NS179" t="str">
        <f t="shared" si="200"/>
        <v>No RI Tests</v>
      </c>
      <c r="NT179" t="str">
        <f t="shared" si="201"/>
        <v>No RI Tests</v>
      </c>
      <c r="NU179" t="str">
        <f t="shared" si="202"/>
        <v>No RI Tests</v>
      </c>
      <c r="NV179" s="183" t="str">
        <f t="array" ref="NV179">IF($NL179="No RI Tests","No RI Tests",VLOOKUP(IF(AND(E179="K",JJ179&lt;280),3,IF(AND(E179="K",JJ179&gt;=280),4,MAX(IF(E179=Lookups!$DF$6:$DF$99,IF(JJ179&gt;=Lookups!$DG$6:$DG$99,Lookups!$DH$6:$DH$99))))),Lookups!$DE$104:$DG$108,2,FALSE))</f>
        <v>No RI Tests</v>
      </c>
      <c r="NW179" s="161" t="str">
        <f t="array" ref="NW179">IF($NL179="No RI Tests","No RI Tests",VLOOKUP(IF(AND(E179="K",JH179&lt;280),3,IF(AND(E179="K",JH179&gt;=280),4,MAX(IF(E179=Lookups!$DF$6:$DF$99,IF(NI179&gt;=Lookups!$DG$6:$DG$99,Lookups!$DH$6:$DH$99))))),Lookups!$DE$104:$DG$108,2,FALSE))</f>
        <v>No RI Tests</v>
      </c>
      <c r="NX179" s="161" t="str">
        <f t="array" ref="NX179">IF($NL179="No RI Tests","No RI Tests",VLOOKUP(IF(AND(E179="K",NK179&lt;280),3,IF(AND(E179="K",NK179&gt;=280),4,MAX(IF(E179=Lookups!$DF$6:$DF$99,IF(NK179&gt;=Lookups!$DG$6:$DG$99,Lookups!$DH$6:$DH$99))))),Lookups!$DE$104:$DG$108,2,FALSE))</f>
        <v>No RI Tests</v>
      </c>
      <c r="NY179" t="str">
        <f t="shared" si="203"/>
        <v>Null</v>
      </c>
      <c r="NZ179" t="str">
        <f t="shared" si="204"/>
        <v>Null</v>
      </c>
      <c r="OA179" t="str">
        <f t="shared" si="205"/>
        <v>No RI for Comparison</v>
      </c>
      <c r="OB179" s="161" t="str">
        <f t="array" ref="OB179">IF($NL179="No RI Tests","No RI Tests",IF(E179="K","N/A",VLOOKUP(MAX(IF(E179=Lookups!$DF$6:$DF$99,IF(JJ179&gt;=Lookups!$DG$6:$DG$99,Lookups!$DI$6:$DI$99))),Lookups!$DE$104:$DG$108,3,FALSE)))</f>
        <v>No RI Tests</v>
      </c>
      <c r="OC179" s="161" t="str">
        <f t="array" ref="OC179">IF($NL179="No RI Tests","No RI Tests",IF(E179="K","N/A",VLOOKUP(MAX(IF(E179=Lookups!$DF$6:$DF$99,IF(NI179&gt;=Lookups!$DG$6:$DG$99,Lookups!$DI$6:$DI$99))),Lookups!$DE$104:$DG$108,3,FALSE)))</f>
        <v>No RI Tests</v>
      </c>
      <c r="OD179" s="161" t="str">
        <f t="array" ref="OD179">IF($NL179="No RI Tests","No RI Tests",IF(E179="K","N/A",VLOOKUP(MAX(IF(E179=Lookups!$DF$6:$DF$99,IF(NK179&gt;=Lookups!$DG$6:$DG$99,Lookups!$DI$6:$DI$99))),Lookups!$DE$104:$DG$108,3,FALSE)))</f>
        <v>No RI Tests</v>
      </c>
      <c r="OE179" t="str">
        <f t="shared" si="206"/>
        <v>Null</v>
      </c>
      <c r="OF179" t="str">
        <f t="shared" si="207"/>
        <v>Null</v>
      </c>
      <c r="OG179" t="str">
        <f t="shared" si="208"/>
        <v>No RI for Comparison</v>
      </c>
      <c r="OH179" t="str">
        <f t="shared" si="209"/>
        <v>Null</v>
      </c>
      <c r="OI179" t="str">
        <f t="shared" si="210"/>
        <v>Null</v>
      </c>
      <c r="OJ179" t="str">
        <f t="shared" si="211"/>
        <v>Null</v>
      </c>
      <c r="OK179" t="str">
        <f t="shared" si="212"/>
        <v>Null</v>
      </c>
      <c r="OL179" t="str">
        <f t="shared" si="213"/>
        <v>Null</v>
      </c>
      <c r="OM179" t="str">
        <f t="shared" si="214"/>
        <v>Null</v>
      </c>
      <c r="ON179" t="str">
        <f t="shared" si="215"/>
        <v>Null</v>
      </c>
      <c r="OO179" t="str">
        <f t="shared" si="216"/>
        <v>Null RI</v>
      </c>
      <c r="OP179" t="str">
        <f ca="1">IF(AND(HR179&lt;&gt;"",JJ179&lt;600),IF(HT179="Advancing","Tier 2","Tier 3"),IF(JI179="","Null",IF(OR(E179="K",E179&lt;3),"FRA Recommended",IF(JJ179&gt;=IF(E179&lt;6,400,600),IF(JJ179&lt;VLOOKUP(E179,Lookups!$AP$3:$AR$16,3,FALSE),"Tier 2","Core"),IF(JJ179&lt;400,IF(RAND()&lt;0.81,"Tier 3","Tier 2"),IF(RAND()&lt;0.51,"Tier 3","Tier 2"))))))</f>
        <v>Null</v>
      </c>
      <c r="OQ179" t="str">
        <f t="shared" si="217"/>
        <v>Null</v>
      </c>
      <c r="OR179" t="str">
        <f t="shared" si="218"/>
        <v>Null</v>
      </c>
      <c r="OS179" t="str">
        <f t="shared" si="219"/>
        <v>Null</v>
      </c>
      <c r="OT179" t="str">
        <f t="shared" si="220"/>
        <v>No RI Tests</v>
      </c>
      <c r="OU179" s="159" t="str">
        <f t="shared" si="221"/>
        <v>No PI Tests</v>
      </c>
      <c r="OV179" t="str">
        <f t="shared" si="222"/>
        <v>No PI Tests</v>
      </c>
      <c r="OW179" t="str">
        <f t="shared" si="223"/>
        <v>No PI Tests</v>
      </c>
      <c r="OX179" t="str">
        <f t="shared" si="224"/>
        <v>No PI Tests</v>
      </c>
      <c r="OY179" t="str">
        <f t="shared" si="225"/>
        <v>No PI Tests</v>
      </c>
      <c r="OZ179" t="str">
        <f t="shared" si="226"/>
        <v>No PI Tests</v>
      </c>
      <c r="PA179" s="159" t="str">
        <f t="shared" si="227"/>
        <v>No PI Tests</v>
      </c>
      <c r="PB179" t="str">
        <f t="shared" si="228"/>
        <v>No PI Tests</v>
      </c>
      <c r="PC179" t="str">
        <f t="shared" si="229"/>
        <v>No PI Tests</v>
      </c>
      <c r="PD179" t="str">
        <f t="shared" si="230"/>
        <v>No PI Tests</v>
      </c>
      <c r="PE179" t="str">
        <f t="shared" si="231"/>
        <v>No PI Tests</v>
      </c>
      <c r="PF179" t="str">
        <f t="shared" si="232"/>
        <v>No PI Tests</v>
      </c>
      <c r="PG179" t="str">
        <f t="shared" si="233"/>
        <v>No PI Tests</v>
      </c>
      <c r="PH179">
        <f t="shared" si="234"/>
        <v>0</v>
      </c>
      <c r="PI179">
        <f t="shared" si="235"/>
        <v>0</v>
      </c>
      <c r="PJ179" t="str">
        <f t="shared" si="236"/>
        <v>Null</v>
      </c>
      <c r="PK179" t="str">
        <f>IF(HR179="","Null",IF(E179&lt;3,"Null",IF(HU179=0,0,IF(HS179="Form 1",VLOOKUP(HU179,Lookups!$BE$3:$BP$63,E179,FALSE),IF(HS179="Form 2",VLOOKUP(HU179,Lookups!$BE$67:$BP$127,E179,FALSE),VLOOKUP(HU179,Lookups!$BE$130:$BP$190,E179,FALSE))))))</f>
        <v>Null</v>
      </c>
      <c r="PL179" t="str">
        <f t="shared" si="237"/>
        <v>Null</v>
      </c>
      <c r="PM179" t="str">
        <f>IF($PH179=0,"Null",IF(E179&lt;3,"Null",IF(OX179=0,0,IF(OV179="Form 1",VLOOKUP(OX179,Lookups!$BE$3:$BP$63,E179,FALSE),IF(OV179="Form 2",VLOOKUP(OX179,Lookups!$BE$67:$BP$127,E179,FALSE),VLOOKUP(OX179,Lookups!$BE$130:$BP$190,E179,FALSE))))))</f>
        <v>Null</v>
      </c>
      <c r="PN179" t="str">
        <f t="shared" si="238"/>
        <v>Null</v>
      </c>
      <c r="PO179" t="str">
        <f t="shared" si="239"/>
        <v>Null</v>
      </c>
      <c r="PP179" t="str">
        <f t="shared" si="240"/>
        <v>Null</v>
      </c>
      <c r="PQ179" t="str">
        <f>IF(HR179="","Null",IF(E179&lt;3,"Null",IF(HV179=0,0,IF(HS179="Form 1",VLOOKUP(HV179,Lookups!$BR$3:$CC$63,E179,FALSE),IF(HS179="Form 2",VLOOKUP(HV179,Lookups!$BR$67:$CC$127,E179,FALSE),VLOOKUP(HV179,Lookups!$BR$130:$CC$190,E179,FALSE))))))</f>
        <v>Null</v>
      </c>
      <c r="PR179" t="str">
        <f t="shared" si="241"/>
        <v>Null</v>
      </c>
      <c r="PS179" t="str">
        <f>IF(HR179="","Null",IF(E179&lt;3,"Null",IF(OY179=0,0,IF(OW179="Form 1",VLOOKUP(OY179,Lookups!$BR$3:$CC$63,E179,FALSE),IF(OW179="Form 2",VLOOKUP(OY179,Lookups!$BR$67:$CC$127,E179,FALSE),VLOOKUP(OY179,Lookups!$BR$130:$CC$190,E179,FALSE))))))</f>
        <v>Null</v>
      </c>
      <c r="PT179" t="str">
        <f t="shared" si="242"/>
        <v>Null</v>
      </c>
      <c r="PU179" t="str">
        <f t="shared" si="243"/>
        <v>Null</v>
      </c>
      <c r="PV179" t="str">
        <f t="shared" si="244"/>
        <v>Null</v>
      </c>
      <c r="PW179" t="str">
        <f t="shared" si="245"/>
        <v>No PI Tests</v>
      </c>
      <c r="PX179">
        <f t="shared" si="246"/>
        <v>0</v>
      </c>
      <c r="PY179">
        <f t="shared" si="247"/>
        <v>0</v>
      </c>
      <c r="PZ179" t="str">
        <f t="shared" si="248"/>
        <v>Null</v>
      </c>
      <c r="QA179" t="str">
        <f t="shared" si="249"/>
        <v>Null</v>
      </c>
      <c r="QB179" t="str">
        <f t="shared" si="250"/>
        <v>Null</v>
      </c>
      <c r="QC179" t="str">
        <f>IF($MS179="System 44 Record",IF(BQ179&lt;MEDIAN(Directions!$F$3,Directions!$F$6),"Mid-Year Exited Student","Full Year Participant")&amp;IF(BP179&lt;Directions!$F$3,", Started Prior Year",", Started This Year"),"Null")</f>
        <v>Null</v>
      </c>
      <c r="QD179" t="str">
        <f t="shared" si="251"/>
        <v>Null</v>
      </c>
      <c r="QE179">
        <f t="shared" si="252"/>
        <v>0</v>
      </c>
      <c r="QF179">
        <f t="shared" si="253"/>
        <v>0</v>
      </c>
      <c r="QG179">
        <f t="shared" si="254"/>
        <v>0</v>
      </c>
      <c r="QH179">
        <f t="shared" si="255"/>
        <v>0</v>
      </c>
      <c r="QI179">
        <f t="shared" si="256"/>
        <v>0</v>
      </c>
      <c r="QJ179" t="str">
        <f t="shared" si="257"/>
        <v>Used None</v>
      </c>
      <c r="QK179" t="str">
        <f t="shared" si="258"/>
        <v>Null</v>
      </c>
      <c r="QL179" t="str">
        <f t="shared" si="259"/>
        <v>Null</v>
      </c>
      <c r="QM179" t="str">
        <f>IF($MS179="READ 180 Record",IF(AQ179="","Null",VLOOKUP(JJ179,Lookups!$DX$3:$EB$2054,AN179+1,FALSE)),"Null")</f>
        <v>Null</v>
      </c>
      <c r="QN179" t="str">
        <f t="shared" si="260"/>
        <v>Null</v>
      </c>
    </row>
    <row r="180" spans="1:456" x14ac:dyDescent="0.25">
      <c r="A180" s="161" t="s">
        <v>1447</v>
      </c>
      <c r="B180" s="161" t="s">
        <v>1447</v>
      </c>
      <c r="C180" s="161" t="s">
        <v>1447</v>
      </c>
      <c r="D180" s="161" t="s">
        <v>1447</v>
      </c>
      <c r="E180" s="161">
        <v>6</v>
      </c>
      <c r="F180" s="161" t="s">
        <v>1447</v>
      </c>
      <c r="G180" s="161" t="s">
        <v>880</v>
      </c>
      <c r="H180" s="161" t="s">
        <v>907</v>
      </c>
      <c r="I180" s="161">
        <v>989</v>
      </c>
      <c r="J180" s="159">
        <v>42501</v>
      </c>
      <c r="K180" s="161">
        <v>0</v>
      </c>
      <c r="L180" s="161">
        <v>0</v>
      </c>
      <c r="M180" s="161">
        <v>0</v>
      </c>
      <c r="N180" s="161">
        <v>0</v>
      </c>
      <c r="O180" s="161">
        <v>0</v>
      </c>
      <c r="P180" s="161">
        <v>0</v>
      </c>
      <c r="Q180" s="161">
        <v>0</v>
      </c>
      <c r="R180" s="161">
        <v>0</v>
      </c>
      <c r="S180" s="161">
        <v>0</v>
      </c>
      <c r="T180" s="161">
        <v>0</v>
      </c>
      <c r="U180" s="161">
        <v>0</v>
      </c>
      <c r="V180" s="161">
        <v>0</v>
      </c>
      <c r="W180" s="161">
        <v>0</v>
      </c>
      <c r="X180" s="161">
        <v>0</v>
      </c>
      <c r="AB180" s="161" t="s">
        <v>241</v>
      </c>
      <c r="AC180" s="161" t="s">
        <v>242</v>
      </c>
      <c r="AD180" s="161" t="s">
        <v>242</v>
      </c>
      <c r="AE180" s="161" t="s">
        <v>242</v>
      </c>
      <c r="AF180" s="161" t="s">
        <v>242</v>
      </c>
      <c r="AG180" s="161" t="s">
        <v>241</v>
      </c>
      <c r="AH180" s="161" t="s">
        <v>242</v>
      </c>
      <c r="AI180" s="161">
        <v>20150801</v>
      </c>
      <c r="AJ180" s="161">
        <v>20160525</v>
      </c>
      <c r="AK180" s="161" t="s">
        <v>869</v>
      </c>
      <c r="AL180" t="s">
        <v>1076</v>
      </c>
      <c r="AM180" t="s">
        <v>907</v>
      </c>
      <c r="AN180">
        <v>4</v>
      </c>
      <c r="AO180" t="s">
        <v>870</v>
      </c>
      <c r="AP180">
        <v>31</v>
      </c>
      <c r="AQ180">
        <v>115</v>
      </c>
      <c r="AR180">
        <v>2801</v>
      </c>
      <c r="AS180">
        <v>812</v>
      </c>
      <c r="AT180">
        <v>366</v>
      </c>
      <c r="AU180">
        <v>946</v>
      </c>
      <c r="AV180">
        <v>414</v>
      </c>
      <c r="AW180">
        <v>89</v>
      </c>
      <c r="AX180">
        <v>22.133299999999998</v>
      </c>
      <c r="AY180">
        <v>4.4375</v>
      </c>
      <c r="AZ180">
        <v>3.4847999999999999</v>
      </c>
      <c r="BA180">
        <v>83.6584</v>
      </c>
      <c r="BB180">
        <v>97353</v>
      </c>
      <c r="BC180">
        <v>76.221498370999996</v>
      </c>
      <c r="BD180">
        <v>80.357142856999999</v>
      </c>
      <c r="BE180">
        <v>1896</v>
      </c>
      <c r="BF180">
        <v>2155</v>
      </c>
      <c r="BG180">
        <v>28</v>
      </c>
      <c r="BH180">
        <v>94</v>
      </c>
      <c r="BI180">
        <v>5</v>
      </c>
      <c r="BJ180">
        <v>4</v>
      </c>
      <c r="BK180">
        <v>263</v>
      </c>
      <c r="BL180">
        <v>2</v>
      </c>
      <c r="BM180" t="s">
        <v>1080</v>
      </c>
      <c r="BN180" t="s">
        <v>1079</v>
      </c>
      <c r="ET180" s="161">
        <v>2</v>
      </c>
      <c r="EU180" s="161">
        <v>79</v>
      </c>
      <c r="EV180" s="161">
        <v>39</v>
      </c>
      <c r="EW180" s="161">
        <v>4730</v>
      </c>
      <c r="EX180" s="161">
        <v>0</v>
      </c>
      <c r="EY180" s="161">
        <v>0</v>
      </c>
      <c r="EZ180" s="161">
        <v>56</v>
      </c>
      <c r="FA180" s="161">
        <v>75</v>
      </c>
      <c r="FB180" s="161">
        <v>0</v>
      </c>
      <c r="FC180" s="161">
        <v>0</v>
      </c>
      <c r="FD180" s="161">
        <v>2</v>
      </c>
      <c r="FE180" s="161">
        <v>0</v>
      </c>
      <c r="FF180" s="159">
        <v>42388</v>
      </c>
      <c r="FG180" s="161">
        <v>61</v>
      </c>
      <c r="FH180" s="161">
        <v>78</v>
      </c>
      <c r="FI180" s="161">
        <v>50</v>
      </c>
      <c r="FJ180" s="161">
        <v>75</v>
      </c>
      <c r="FK180" s="161">
        <v>63</v>
      </c>
      <c r="FL180" s="159">
        <v>42310</v>
      </c>
      <c r="FM180" s="161">
        <v>52</v>
      </c>
      <c r="FN180" s="161">
        <v>72</v>
      </c>
      <c r="FO180" s="161">
        <v>33</v>
      </c>
      <c r="FP180" s="161">
        <v>78</v>
      </c>
      <c r="FQ180" s="161">
        <v>50</v>
      </c>
      <c r="HN180" s="161" t="s">
        <v>907</v>
      </c>
      <c r="HO180" s="159">
        <v>42501</v>
      </c>
      <c r="HP180" s="159">
        <v>42501</v>
      </c>
      <c r="HQ180" s="161">
        <v>1</v>
      </c>
      <c r="HR180" s="159">
        <v>42501</v>
      </c>
      <c r="HS180" s="161" t="s">
        <v>872</v>
      </c>
      <c r="HT180" s="161" t="s">
        <v>882</v>
      </c>
      <c r="HU180" s="161">
        <v>46</v>
      </c>
      <c r="HV180" s="161">
        <v>34</v>
      </c>
      <c r="HW180" s="161">
        <v>0</v>
      </c>
      <c r="JB180" s="161" t="s">
        <v>907</v>
      </c>
      <c r="JC180" s="161">
        <v>46</v>
      </c>
      <c r="JD180" s="161">
        <v>40</v>
      </c>
      <c r="JE180" s="161">
        <v>156</v>
      </c>
      <c r="JF180" s="161">
        <v>212974</v>
      </c>
      <c r="JG180" s="159">
        <v>42501</v>
      </c>
      <c r="JH180" s="161">
        <v>989</v>
      </c>
      <c r="JI180" s="159">
        <v>42243</v>
      </c>
      <c r="JJ180" s="161">
        <v>686</v>
      </c>
      <c r="JK180" s="161">
        <v>13</v>
      </c>
      <c r="JL180" s="159">
        <v>42340</v>
      </c>
      <c r="JM180" s="161">
        <v>798</v>
      </c>
      <c r="JN180" s="161">
        <v>13</v>
      </c>
      <c r="JO180" s="159">
        <v>42501</v>
      </c>
      <c r="JP180" s="161">
        <v>989</v>
      </c>
      <c r="JQ180" s="161">
        <v>24</v>
      </c>
      <c r="MN180" t="str">
        <f t="shared" si="174"/>
        <v>YesNoNoNoYesNo</v>
      </c>
      <c r="MO180" t="str">
        <f>IF(AND(MN180="NoNoNoNoNoNo",JI180=""),"No Programs",VLOOKUP(MN180,Lookups!$DA$4:$DB$67,2,FALSE))</f>
        <v>READ 180 Only</v>
      </c>
      <c r="MP180">
        <f t="shared" si="175"/>
        <v>1</v>
      </c>
      <c r="MQ180" t="str">
        <f t="shared" si="176"/>
        <v>READ 180 User</v>
      </c>
      <c r="MR180" t="str">
        <f>Directions!$D$3</f>
        <v>Usage</v>
      </c>
      <c r="MS180" t="str">
        <f>VLOOKUP(MQ180,Lookups!$CU$71:$CV$80,2,FALSE)</f>
        <v>READ 180 Record</v>
      </c>
      <c r="MT180">
        <f t="shared" si="177"/>
        <v>1</v>
      </c>
      <c r="MU180">
        <f t="shared" si="178"/>
        <v>1</v>
      </c>
      <c r="MV180">
        <f t="shared" si="179"/>
        <v>1</v>
      </c>
      <c r="MW180">
        <f t="shared" si="180"/>
        <v>1</v>
      </c>
      <c r="MX180">
        <f t="shared" si="181"/>
        <v>36.857142857142854</v>
      </c>
      <c r="MY180" t="str">
        <f t="shared" si="182"/>
        <v>Not Used</v>
      </c>
      <c r="MZ180">
        <f t="shared" si="183"/>
        <v>0</v>
      </c>
      <c r="NA180" t="str">
        <f t="shared" si="184"/>
        <v>Not Available</v>
      </c>
      <c r="NB180" t="str">
        <f t="shared" si="185"/>
        <v>Not Available</v>
      </c>
      <c r="NC180" t="str">
        <f t="shared" si="186"/>
        <v>4 Not Indicated</v>
      </c>
      <c r="ND180" t="str">
        <f t="shared" si="187"/>
        <v>4 Not Indicated</v>
      </c>
      <c r="NE180" t="str">
        <f t="shared" si="188"/>
        <v>4 Not Indicated</v>
      </c>
      <c r="NF180" t="str">
        <f t="shared" si="189"/>
        <v>4 Not Indicated</v>
      </c>
      <c r="NG180" t="str">
        <f t="shared" si="190"/>
        <v>4 Not Indicated</v>
      </c>
      <c r="NH180" s="159">
        <f t="shared" si="191"/>
        <v>42501</v>
      </c>
      <c r="NI180">
        <f t="shared" si="192"/>
        <v>989</v>
      </c>
      <c r="NJ180" s="159">
        <f t="shared" si="193"/>
        <v>42501</v>
      </c>
      <c r="NK180">
        <f t="shared" si="194"/>
        <v>989</v>
      </c>
      <c r="NL180">
        <f t="shared" si="195"/>
        <v>36.857142857142854</v>
      </c>
      <c r="NM180">
        <f t="shared" si="196"/>
        <v>1</v>
      </c>
      <c r="NN180">
        <f>IF(OR(E180="PK",E180="K",JJ180=""),"Null",INDEX(Lookups!$EZ$4:$FW$18,MATCH($JJ180,Lookups!$EY$4:$EY$18,1),MATCH($E180,Lookups!$EZ$3:$FW$3,0)))</f>
        <v>55</v>
      </c>
      <c r="NO180">
        <f>IF(OR(E180="PK",E180="K",JJ180=""),"Null",INDEX(Lookups!$EZ$4:$FW$18,MATCH($JJ180,Lookups!$EY$4:$EY$18,1),MATCH($E180,Lookups!$EZ$3:$FW$3,0) + 1))</f>
        <v>90</v>
      </c>
      <c r="NP180">
        <f t="shared" si="197"/>
        <v>110</v>
      </c>
      <c r="NQ180" t="str">
        <f t="shared" si="198"/>
        <v>No PI Needed</v>
      </c>
      <c r="NR180" t="str">
        <f t="shared" si="199"/>
        <v>No PI Needed</v>
      </c>
      <c r="NS180" t="str">
        <f t="shared" si="200"/>
        <v>600L to 799L</v>
      </c>
      <c r="NT180" t="str">
        <f t="shared" si="201"/>
        <v>800L to 999L</v>
      </c>
      <c r="NU180" t="str">
        <f t="shared" si="202"/>
        <v>800L to 999L</v>
      </c>
      <c r="NV180" s="183" t="str">
        <f t="array" ref="NV180">IF($NL180="No RI Tests","No RI Tests",VLOOKUP(IF(AND(E180="K",JJ180&lt;280),3,IF(AND(E180="K",JJ180&gt;=280),4,MAX(IF(E180=Lookups!$DF$6:$DF$99,IF(JJ180&gt;=Lookups!$DG$6:$DG$99,Lookups!$DH$6:$DH$99))))),Lookups!$DE$104:$DG$108,2,FALSE))</f>
        <v>1 Below Basic</v>
      </c>
      <c r="NW180" s="161" t="str">
        <f t="array" ref="NW180">IF($NL180="No RI Tests","No RI Tests",VLOOKUP(IF(AND(E180="K",JH180&lt;280),3,IF(AND(E180="K",JH180&gt;=280),4,MAX(IF(E180=Lookups!$DF$6:$DF$99,IF(NI180&gt;=Lookups!$DG$6:$DG$99,Lookups!$DH$6:$DH$99))))),Lookups!$DE$104:$DG$108,2,FALSE))</f>
        <v>3 Proficient</v>
      </c>
      <c r="NX180" s="161" t="str">
        <f t="array" ref="NX180">IF($NL180="No RI Tests","No RI Tests",VLOOKUP(IF(AND(E180="K",NK180&lt;280),3,IF(AND(E180="K",NK180&gt;=280),4,MAX(IF(E180=Lookups!$DF$6:$DF$99,IF(NK180&gt;=Lookups!$DG$6:$DG$99,Lookups!$DH$6:$DH$99))))),Lookups!$DE$104:$DG$108,2,FALSE))</f>
        <v>3 Proficient</v>
      </c>
      <c r="NY180">
        <f t="shared" si="203"/>
        <v>0</v>
      </c>
      <c r="NZ180">
        <f t="shared" si="204"/>
        <v>1</v>
      </c>
      <c r="OA180" t="str">
        <f t="shared" si="205"/>
        <v>Improved Performance Level</v>
      </c>
      <c r="OB180" s="161" t="str">
        <f t="array" ref="OB180">IF($NL180="No RI Tests","No RI Tests",IF(E180="K","N/A",VLOOKUP(MAX(IF(E180=Lookups!$DF$6:$DF$99,IF(JJ180&gt;=Lookups!$DG$6:$DG$99,Lookups!$DI$6:$DI$99))),Lookups!$DE$104:$DG$108,3,FALSE)))</f>
        <v>1 Limited</v>
      </c>
      <c r="OC180" s="161" t="str">
        <f t="array" ref="OC180">IF($NL180="No RI Tests","No RI Tests",IF(E180="K","N/A",VLOOKUP(MAX(IF(E180=Lookups!$DF$6:$DF$99,IF(NI180&gt;=Lookups!$DG$6:$DG$99,Lookups!$DI$6:$DI$99))),Lookups!$DE$104:$DG$108,3,FALSE)))</f>
        <v>2 Partial</v>
      </c>
      <c r="OD180" s="161" t="str">
        <f t="array" ref="OD180">IF($NL180="No RI Tests","No RI Tests",IF(E180="K","N/A",VLOOKUP(MAX(IF(E180=Lookups!$DF$6:$DF$99,IF(NK180&gt;=Lookups!$DG$6:$DG$99,Lookups!$DI$6:$DI$99))),Lookups!$DE$104:$DG$108,3,FALSE)))</f>
        <v>2 Partial</v>
      </c>
      <c r="OE180">
        <f t="shared" si="206"/>
        <v>0</v>
      </c>
      <c r="OF180">
        <f t="shared" si="207"/>
        <v>1</v>
      </c>
      <c r="OG180" t="str">
        <f t="shared" si="208"/>
        <v>Improved Performance Level</v>
      </c>
      <c r="OH180">
        <f t="shared" si="209"/>
        <v>303</v>
      </c>
      <c r="OI180">
        <f t="shared" si="210"/>
        <v>1</v>
      </c>
      <c r="OJ180">
        <f t="shared" si="211"/>
        <v>1</v>
      </c>
      <c r="OK180">
        <f t="shared" si="212"/>
        <v>1</v>
      </c>
      <c r="OL180">
        <f t="shared" si="213"/>
        <v>4.1793103448275861</v>
      </c>
      <c r="OM180" t="str">
        <f t="shared" si="214"/>
        <v>Fall Administration</v>
      </c>
      <c r="ON180" t="str">
        <f t="shared" si="215"/>
        <v>Fall Administration</v>
      </c>
      <c r="OO180" t="str">
        <f t="shared" si="216"/>
        <v>Fall Administration RI</v>
      </c>
      <c r="OP180" t="str">
        <f ca="1">IF(AND(HR180&lt;&gt;"",JJ180&lt;600),IF(HT180="Advancing","Tier 2","Tier 3"),IF(JI180="","Null",IF(OR(E180="K",E180&lt;3),"FRA Recommended",IF(JJ180&gt;=IF(E180&lt;6,400,600),IF(JJ180&lt;VLOOKUP(E180,Lookups!$AP$3:$AR$16,3,FALSE),"Tier 2","Core"),IF(JJ180&lt;400,IF(RAND()&lt;0.81,"Tier 3","Tier 2"),IF(RAND()&lt;0.51,"Tier 3","Tier 2"))))))</f>
        <v>Tier 2</v>
      </c>
      <c r="OQ180" t="str">
        <f t="shared" si="217"/>
        <v>Average Reading Invt. at Least 15 Minutes Long</v>
      </c>
      <c r="OR180">
        <f t="shared" si="218"/>
        <v>0</v>
      </c>
      <c r="OS180">
        <f t="shared" si="219"/>
        <v>0</v>
      </c>
      <c r="OT180">
        <f t="shared" si="220"/>
        <v>303</v>
      </c>
      <c r="OU180" s="159">
        <f t="shared" si="221"/>
        <v>42501</v>
      </c>
      <c r="OV180" t="str">
        <f t="shared" si="222"/>
        <v>Form 1</v>
      </c>
      <c r="OW180" t="str">
        <f t="shared" si="223"/>
        <v>Advancing</v>
      </c>
      <c r="OX180">
        <f t="shared" si="224"/>
        <v>46</v>
      </c>
      <c r="OY180">
        <f t="shared" si="225"/>
        <v>34</v>
      </c>
      <c r="OZ180">
        <f t="shared" si="226"/>
        <v>0</v>
      </c>
      <c r="PA180" s="159">
        <f t="shared" si="227"/>
        <v>42501</v>
      </c>
      <c r="PB180" t="str">
        <f t="shared" si="228"/>
        <v>Form 1</v>
      </c>
      <c r="PC180" t="str">
        <f t="shared" si="229"/>
        <v>Advancing</v>
      </c>
      <c r="PD180">
        <f t="shared" si="230"/>
        <v>46</v>
      </c>
      <c r="PE180">
        <f t="shared" si="231"/>
        <v>34</v>
      </c>
      <c r="PF180">
        <f t="shared" si="232"/>
        <v>0</v>
      </c>
      <c r="PG180" t="str">
        <f t="shared" si="233"/>
        <v>Lone PI Test</v>
      </c>
      <c r="PH180">
        <f t="shared" si="234"/>
        <v>0</v>
      </c>
      <c r="PI180">
        <f t="shared" si="235"/>
        <v>0</v>
      </c>
      <c r="PJ180">
        <f t="shared" si="236"/>
        <v>46</v>
      </c>
      <c r="PK180">
        <f>IF(HR180="","Null",IF(E180&lt;3,"Null",IF(HU180=0,0,IF(HS180="Form 1",VLOOKUP(HU180,Lookups!$BE$3:$BP$63,E180,FALSE),IF(HS180="Form 2",VLOOKUP(HU180,Lookups!$BE$67:$BP$127,E180,FALSE),VLOOKUP(HU180,Lookups!$BE$130:$BP$190,E180,FALSE))))))</f>
        <v>24</v>
      </c>
      <c r="PL180" t="str">
        <f t="shared" si="237"/>
        <v>Null</v>
      </c>
      <c r="PM180" t="str">
        <f>IF($PH180=0,"Null",IF(E180&lt;3,"Null",IF(OX180=0,0,IF(OV180="Form 1",VLOOKUP(OX180,Lookups!$BE$3:$BP$63,E180,FALSE),IF(OV180="Form 2",VLOOKUP(OX180,Lookups!$BE$67:$BP$127,E180,FALSE),VLOOKUP(OX180,Lookups!$BE$130:$BP$190,E180,FALSE))))))</f>
        <v>Null</v>
      </c>
      <c r="PN180" t="str">
        <f t="shared" si="238"/>
        <v>Null</v>
      </c>
      <c r="PO180" t="str">
        <f t="shared" si="239"/>
        <v>Null</v>
      </c>
      <c r="PP180">
        <f t="shared" si="240"/>
        <v>34</v>
      </c>
      <c r="PQ180">
        <f>IF(HR180="","Null",IF(E180&lt;3,"Null",IF(HV180=0,0,IF(HS180="Form 1",VLOOKUP(HV180,Lookups!$BR$3:$CC$63,E180,FALSE),IF(HS180="Form 2",VLOOKUP(HV180,Lookups!$BR$67:$CC$127,E180,FALSE),VLOOKUP(HV180,Lookups!$BR$130:$CC$190,E180,FALSE))))))</f>
        <v>76</v>
      </c>
      <c r="PR180" t="str">
        <f t="shared" si="241"/>
        <v>Null</v>
      </c>
      <c r="PS180">
        <f>IF(HR180="","Null",IF(E180&lt;3,"Null",IF(OY180=0,0,IF(OW180="Form 1",VLOOKUP(OY180,Lookups!$BR$3:$CC$63,E180,FALSE),IF(OW180="Form 2",VLOOKUP(OY180,Lookups!$BR$67:$CC$127,E180,FALSE),VLOOKUP(OY180,Lookups!$BR$130:$CC$190,E180,FALSE))))))</f>
        <v>67</v>
      </c>
      <c r="PT180" t="str">
        <f t="shared" si="242"/>
        <v>Null</v>
      </c>
      <c r="PU180" t="str">
        <f t="shared" si="243"/>
        <v>Null</v>
      </c>
      <c r="PV180">
        <f t="shared" si="244"/>
        <v>1</v>
      </c>
      <c r="PW180" t="str">
        <f t="shared" si="245"/>
        <v>Spring PI Administration</v>
      </c>
      <c r="PX180">
        <f t="shared" si="246"/>
        <v>1</v>
      </c>
      <c r="PY180">
        <f t="shared" si="247"/>
        <v>0</v>
      </c>
      <c r="PZ180" t="str">
        <f t="shared" si="248"/>
        <v>Null</v>
      </c>
      <c r="QA180" t="str">
        <f t="shared" si="249"/>
        <v>Null</v>
      </c>
      <c r="QB180" t="str">
        <f t="shared" si="250"/>
        <v>Null</v>
      </c>
      <c r="QC180" t="str">
        <f>IF($MS180="System 44 Record",IF(BQ180&lt;MEDIAN(Directions!$F$3,Directions!$F$6),"Mid-Year Exited Student","Full Year Participant")&amp;IF(BP180&lt;Directions!$F$3,", Started Prior Year",", Started This Year"),"Null")</f>
        <v>Null</v>
      </c>
      <c r="QD180" t="str">
        <f t="shared" si="251"/>
        <v>Null</v>
      </c>
      <c r="QE180">
        <f t="shared" si="252"/>
        <v>1</v>
      </c>
      <c r="QF180">
        <f t="shared" si="253"/>
        <v>1</v>
      </c>
      <c r="QG180">
        <f t="shared" si="254"/>
        <v>1</v>
      </c>
      <c r="QH180">
        <f t="shared" si="255"/>
        <v>2</v>
      </c>
      <c r="QI180">
        <f t="shared" si="256"/>
        <v>0.75</v>
      </c>
      <c r="QJ180" t="str">
        <f t="shared" si="257"/>
        <v>Used All 3</v>
      </c>
      <c r="QK180" t="str">
        <f t="shared" si="258"/>
        <v>100 or More Sessions</v>
      </c>
      <c r="QL180" t="str">
        <f t="shared" si="259"/>
        <v>13 or More Segments</v>
      </c>
      <c r="QM180" t="str">
        <f>IF($MS180="READ 180 Record",IF(AQ180="","Null",VLOOKUP(JJ180,Lookups!$DX$3:$EB$2054,AN180+1,FALSE)),"Null")</f>
        <v>Level is Above Lexile Score</v>
      </c>
      <c r="QN180" t="str">
        <f t="shared" si="260"/>
        <v>Null</v>
      </c>
    </row>
    <row r="181" spans="1:456" x14ac:dyDescent="0.25">
      <c r="A181" s="161" t="s">
        <v>1447</v>
      </c>
      <c r="B181" s="161" t="s">
        <v>1447</v>
      </c>
      <c r="C181" s="161" t="s">
        <v>1447</v>
      </c>
      <c r="D181" s="161" t="s">
        <v>1447</v>
      </c>
      <c r="E181" s="161">
        <v>4</v>
      </c>
      <c r="F181" s="161" t="s">
        <v>1447</v>
      </c>
      <c r="G181" s="161" t="s">
        <v>885</v>
      </c>
      <c r="H181" s="161" t="s">
        <v>893</v>
      </c>
      <c r="I181" s="161">
        <v>391</v>
      </c>
      <c r="J181" s="159">
        <v>42501</v>
      </c>
      <c r="K181" s="161">
        <v>0</v>
      </c>
      <c r="L181" s="161">
        <v>0</v>
      </c>
      <c r="M181" s="161">
        <v>0</v>
      </c>
      <c r="N181" s="161">
        <v>0</v>
      </c>
      <c r="O181" s="161">
        <v>0</v>
      </c>
      <c r="P181" s="161">
        <v>0</v>
      </c>
      <c r="Q181" s="161">
        <v>0</v>
      </c>
      <c r="R181" s="161">
        <v>0</v>
      </c>
      <c r="S181" s="161">
        <v>0</v>
      </c>
      <c r="T181" s="161">
        <v>0</v>
      </c>
      <c r="U181" s="161">
        <v>0</v>
      </c>
      <c r="V181" s="161">
        <v>0</v>
      </c>
      <c r="W181" s="161">
        <v>0</v>
      </c>
      <c r="X181" s="161">
        <v>0</v>
      </c>
      <c r="AB181" s="161" t="s">
        <v>242</v>
      </c>
      <c r="AC181" s="161" t="s">
        <v>242</v>
      </c>
      <c r="AD181" s="161" t="s">
        <v>242</v>
      </c>
      <c r="AE181" s="161" t="s">
        <v>242</v>
      </c>
      <c r="AF181" s="161" t="s">
        <v>242</v>
      </c>
      <c r="AG181" s="161" t="s">
        <v>242</v>
      </c>
      <c r="AH181" s="161" t="s">
        <v>242</v>
      </c>
      <c r="AI181" s="161">
        <v>20150801</v>
      </c>
      <c r="AJ181" s="161">
        <v>20160525</v>
      </c>
      <c r="AK181" s="161" t="s">
        <v>869</v>
      </c>
      <c r="AL181" t="s">
        <v>1078</v>
      </c>
      <c r="BN181" t="s">
        <v>1079</v>
      </c>
      <c r="ET181" s="161">
        <v>0</v>
      </c>
      <c r="EU181" s="161">
        <v>0</v>
      </c>
      <c r="EV181" s="161">
        <v>0</v>
      </c>
      <c r="EW181" s="161">
        <v>0</v>
      </c>
      <c r="EX181" s="161">
        <v>0</v>
      </c>
      <c r="EY181" s="161">
        <v>0</v>
      </c>
      <c r="EZ181" s="161">
        <v>0</v>
      </c>
      <c r="FA181" s="161">
        <v>0</v>
      </c>
      <c r="FB181" s="161">
        <v>0</v>
      </c>
      <c r="FC181" s="161">
        <v>0</v>
      </c>
      <c r="FD181" s="161">
        <v>0</v>
      </c>
      <c r="FE181" s="161">
        <v>0</v>
      </c>
      <c r="HN181" s="161" t="s">
        <v>893</v>
      </c>
      <c r="HO181" s="159">
        <v>42271</v>
      </c>
      <c r="HP181" s="159">
        <v>42501</v>
      </c>
      <c r="HQ181" s="161">
        <v>2</v>
      </c>
      <c r="HR181" s="159">
        <v>42271</v>
      </c>
      <c r="HS181" s="161" t="s">
        <v>872</v>
      </c>
      <c r="HT181" s="161" t="s">
        <v>873</v>
      </c>
      <c r="HU181" s="161">
        <v>37</v>
      </c>
      <c r="HV181" s="161">
        <v>12</v>
      </c>
      <c r="HW181" s="161">
        <v>0</v>
      </c>
      <c r="HX181" s="159">
        <v>42501</v>
      </c>
      <c r="HY181" s="161" t="s">
        <v>874</v>
      </c>
      <c r="HZ181" s="161" t="s">
        <v>873</v>
      </c>
      <c r="IA181" s="161">
        <v>48</v>
      </c>
      <c r="IB181" s="161">
        <v>17</v>
      </c>
      <c r="IC181" s="161">
        <v>0</v>
      </c>
      <c r="JB181" s="161" t="s">
        <v>893</v>
      </c>
      <c r="JC181" s="161">
        <v>0</v>
      </c>
      <c r="JD181" s="161">
        <v>0</v>
      </c>
      <c r="JE181" s="161">
        <v>0</v>
      </c>
      <c r="JF181" s="161">
        <v>0</v>
      </c>
      <c r="JG181" s="159">
        <v>42501</v>
      </c>
      <c r="JH181" s="161">
        <v>391</v>
      </c>
      <c r="JI181" s="159">
        <v>42271</v>
      </c>
      <c r="JJ181" s="161">
        <v>337</v>
      </c>
      <c r="JK181" s="161">
        <v>15</v>
      </c>
      <c r="JL181" s="159">
        <v>42501</v>
      </c>
      <c r="JM181" s="161">
        <v>391</v>
      </c>
      <c r="JN181" s="161">
        <v>13</v>
      </c>
      <c r="MN181" t="str">
        <f t="shared" si="174"/>
        <v>NoNoNoNoNoNo</v>
      </c>
      <c r="MO181" t="str">
        <f>IF(AND(MN181="NoNoNoNoNoNo",JI181=""),"No Programs",VLOOKUP(MN181,Lookups!$DA$4:$DB$67,2,FALSE))</f>
        <v>RI Screening Only</v>
      </c>
      <c r="MP181">
        <f t="shared" si="175"/>
        <v>0</v>
      </c>
      <c r="MQ181" t="str">
        <f t="shared" si="176"/>
        <v>RI User</v>
      </c>
      <c r="MR181" t="str">
        <f>Directions!$D$3</f>
        <v>Usage</v>
      </c>
      <c r="MS181" t="str">
        <f>VLOOKUP(MQ181,Lookups!$CU$71:$CV$80,2,FALSE)</f>
        <v>RI Record</v>
      </c>
      <c r="MT181">
        <f t="shared" si="177"/>
        <v>1</v>
      </c>
      <c r="MU181">
        <f t="shared" si="178"/>
        <v>1</v>
      </c>
      <c r="MV181">
        <f t="shared" si="179"/>
        <v>1</v>
      </c>
      <c r="MW181">
        <f t="shared" si="180"/>
        <v>1</v>
      </c>
      <c r="MX181">
        <f t="shared" si="181"/>
        <v>32.857142857142854</v>
      </c>
      <c r="MY181" t="str">
        <f t="shared" si="182"/>
        <v>Not Used</v>
      </c>
      <c r="MZ181">
        <f t="shared" si="183"/>
        <v>0</v>
      </c>
      <c r="NA181" t="str">
        <f t="shared" si="184"/>
        <v>Not Available</v>
      </c>
      <c r="NB181" t="str">
        <f t="shared" si="185"/>
        <v>Not Available</v>
      </c>
      <c r="NC181" t="str">
        <f t="shared" si="186"/>
        <v>4 Not Indicated</v>
      </c>
      <c r="ND181" t="str">
        <f t="shared" si="187"/>
        <v>4 Not Indicated</v>
      </c>
      <c r="NE181" t="str">
        <f t="shared" si="188"/>
        <v>4 Not Indicated</v>
      </c>
      <c r="NF181" t="str">
        <f t="shared" si="189"/>
        <v>4 Not Indicated</v>
      </c>
      <c r="NG181" t="str">
        <f t="shared" si="190"/>
        <v>4 Not Indicated</v>
      </c>
      <c r="NH181" s="159">
        <f t="shared" si="191"/>
        <v>42501</v>
      </c>
      <c r="NI181">
        <f t="shared" si="192"/>
        <v>391</v>
      </c>
      <c r="NJ181" s="159">
        <f t="shared" si="193"/>
        <v>42501</v>
      </c>
      <c r="NK181">
        <f t="shared" si="194"/>
        <v>391</v>
      </c>
      <c r="NL181">
        <f t="shared" si="195"/>
        <v>32.857142857142854</v>
      </c>
      <c r="NM181">
        <f t="shared" si="196"/>
        <v>1</v>
      </c>
      <c r="NN181">
        <f>IF(OR(E181="PK",E181="K",JJ181=""),"Null",INDEX(Lookups!$EZ$4:$FW$18,MATCH($JJ181,Lookups!$EY$4:$EY$18,1),MATCH($E181,Lookups!$EZ$3:$FW$3,0)))</f>
        <v>160</v>
      </c>
      <c r="NO181">
        <f>IF(OR(E181="PK",E181="K",JJ181=""),"Null",INDEX(Lookups!$EZ$4:$FW$18,MATCH($JJ181,Lookups!$EY$4:$EY$18,1),MATCH($E181,Lookups!$EZ$3:$FW$3,0) + 1))</f>
        <v>210</v>
      </c>
      <c r="NP181">
        <f t="shared" si="197"/>
        <v>320</v>
      </c>
      <c r="NQ181" t="str">
        <f t="shared" si="198"/>
        <v>PI is Recommended</v>
      </c>
      <c r="NR181" t="str">
        <f t="shared" si="199"/>
        <v>PI is Recommended</v>
      </c>
      <c r="NS181" t="str">
        <f t="shared" si="200"/>
        <v>200L to 399L</v>
      </c>
      <c r="NT181" t="str">
        <f t="shared" si="201"/>
        <v>200L to 399L</v>
      </c>
      <c r="NU181" t="str">
        <f t="shared" si="202"/>
        <v>200L to 399L</v>
      </c>
      <c r="NV181" s="183" t="str">
        <f t="array" ref="NV181">IF($NL181="No RI Tests","No RI Tests",VLOOKUP(IF(AND(E181="K",JJ181&lt;280),3,IF(AND(E181="K",JJ181&gt;=280),4,MAX(IF(E181=Lookups!$DF$6:$DF$99,IF(JJ181&gt;=Lookups!$DG$6:$DG$99,Lookups!$DH$6:$DH$99))))),Lookups!$DE$104:$DG$108,2,FALSE))</f>
        <v>1 Below Basic</v>
      </c>
      <c r="NW181" s="161" t="str">
        <f t="array" ref="NW181">IF($NL181="No RI Tests","No RI Tests",VLOOKUP(IF(AND(E181="K",JH181&lt;280),3,IF(AND(E181="K",JH181&gt;=280),4,MAX(IF(E181=Lookups!$DF$6:$DF$99,IF(NI181&gt;=Lookups!$DG$6:$DG$99,Lookups!$DH$6:$DH$99))))),Lookups!$DE$104:$DG$108,2,FALSE))</f>
        <v>1 Below Basic</v>
      </c>
      <c r="NX181" s="161" t="str">
        <f t="array" ref="NX181">IF($NL181="No RI Tests","No RI Tests",VLOOKUP(IF(AND(E181="K",NK181&lt;280),3,IF(AND(E181="K",NK181&gt;=280),4,MAX(IF(E181=Lookups!$DF$6:$DF$99,IF(NK181&gt;=Lookups!$DG$6:$DG$99,Lookups!$DH$6:$DH$99))))),Lookups!$DE$104:$DG$108,2,FALSE))</f>
        <v>1 Below Basic</v>
      </c>
      <c r="NY181">
        <f t="shared" si="203"/>
        <v>1</v>
      </c>
      <c r="NZ181">
        <f t="shared" si="204"/>
        <v>0</v>
      </c>
      <c r="OA181" t="str">
        <f t="shared" si="205"/>
        <v>Maintained Performance Level</v>
      </c>
      <c r="OB181" s="161" t="str">
        <f t="array" ref="OB181">IF($NL181="No RI Tests","No RI Tests",IF(E181="K","N/A",VLOOKUP(MAX(IF(E181=Lookups!$DF$6:$DF$99,IF(JJ181&gt;=Lookups!$DG$6:$DG$99,Lookups!$DI$6:$DI$99))),Lookups!$DE$104:$DG$108,3,FALSE)))</f>
        <v>1 Limited</v>
      </c>
      <c r="OC181" s="161" t="str">
        <f t="array" ref="OC181">IF($NL181="No RI Tests","No RI Tests",IF(E181="K","N/A",VLOOKUP(MAX(IF(E181=Lookups!$DF$6:$DF$99,IF(NI181&gt;=Lookups!$DG$6:$DG$99,Lookups!$DI$6:$DI$99))),Lookups!$DE$104:$DG$108,3,FALSE)))</f>
        <v>1 Limited</v>
      </c>
      <c r="OD181" s="161" t="str">
        <f t="array" ref="OD181">IF($NL181="No RI Tests","No RI Tests",IF(E181="K","N/A",VLOOKUP(MAX(IF(E181=Lookups!$DF$6:$DF$99,IF(NK181&gt;=Lookups!$DG$6:$DG$99,Lookups!$DI$6:$DI$99))),Lookups!$DE$104:$DG$108,3,FALSE)))</f>
        <v>1 Limited</v>
      </c>
      <c r="OE181">
        <f t="shared" si="206"/>
        <v>1</v>
      </c>
      <c r="OF181">
        <f t="shared" si="207"/>
        <v>0</v>
      </c>
      <c r="OG181" t="str">
        <f t="shared" si="208"/>
        <v>Maintained Performance Level</v>
      </c>
      <c r="OH181">
        <f t="shared" si="209"/>
        <v>54</v>
      </c>
      <c r="OI181">
        <f t="shared" si="210"/>
        <v>1</v>
      </c>
      <c r="OJ181">
        <f t="shared" si="211"/>
        <v>0</v>
      </c>
      <c r="OK181">
        <f t="shared" si="212"/>
        <v>0</v>
      </c>
      <c r="OL181">
        <f t="shared" si="213"/>
        <v>0.29189189189189191</v>
      </c>
      <c r="OM181" t="str">
        <f t="shared" si="214"/>
        <v>Fall Administration</v>
      </c>
      <c r="ON181" t="str">
        <f t="shared" si="215"/>
        <v>Winter Administration</v>
      </c>
      <c r="OO181" t="str">
        <f t="shared" si="216"/>
        <v>Fall to Winter RI</v>
      </c>
      <c r="OP181" t="str">
        <f ca="1">IF(AND(HR181&lt;&gt;"",JJ181&lt;600),IF(HT181="Advancing","Tier 2","Tier 3"),IF(JI181="","Null",IF(OR(E181="K",E181&lt;3),"FRA Recommended",IF(JJ181&gt;=IF(E181&lt;6,400,600),IF(JJ181&lt;VLOOKUP(E181,Lookups!$AP$3:$AR$16,3,FALSE),"Tier 2","Core"),IF(JJ181&lt;400,IF(RAND()&lt;0.81,"Tier 3","Tier 2"),IF(RAND()&lt;0.51,"Tier 3","Tier 2"))))))</f>
        <v>Tier 3</v>
      </c>
      <c r="OQ181" t="str">
        <f t="shared" si="217"/>
        <v>Average Reading Invt. Under 15 Minutes Long</v>
      </c>
      <c r="OR181">
        <f t="shared" si="218"/>
        <v>0</v>
      </c>
      <c r="OS181" t="str">
        <f t="shared" si="219"/>
        <v>Null</v>
      </c>
      <c r="OT181">
        <f t="shared" si="220"/>
        <v>54</v>
      </c>
      <c r="OU181" s="159">
        <f t="shared" si="221"/>
        <v>42501</v>
      </c>
      <c r="OV181" t="str">
        <f t="shared" si="222"/>
        <v>Form 2</v>
      </c>
      <c r="OW181" t="str">
        <f t="shared" si="223"/>
        <v>Developing</v>
      </c>
      <c r="OX181">
        <f t="shared" si="224"/>
        <v>48</v>
      </c>
      <c r="OY181">
        <f t="shared" si="225"/>
        <v>17</v>
      </c>
      <c r="OZ181">
        <f t="shared" si="226"/>
        <v>0</v>
      </c>
      <c r="PA181" s="159">
        <f t="shared" si="227"/>
        <v>42501</v>
      </c>
      <c r="PB181" t="str">
        <f t="shared" si="228"/>
        <v>Form 2</v>
      </c>
      <c r="PC181" t="str">
        <f t="shared" si="229"/>
        <v>Developing</v>
      </c>
      <c r="PD181">
        <f t="shared" si="230"/>
        <v>48</v>
      </c>
      <c r="PE181">
        <f t="shared" si="231"/>
        <v>17</v>
      </c>
      <c r="PF181">
        <f t="shared" si="232"/>
        <v>0</v>
      </c>
      <c r="PG181">
        <f t="shared" si="233"/>
        <v>32.857142857142854</v>
      </c>
      <c r="PH181">
        <f t="shared" si="234"/>
        <v>1</v>
      </c>
      <c r="PI181">
        <f t="shared" si="235"/>
        <v>1</v>
      </c>
      <c r="PJ181">
        <f t="shared" si="236"/>
        <v>37</v>
      </c>
      <c r="PK181">
        <f>IF(HR181="","Null",IF(E181&lt;3,"Null",IF(HU181=0,0,IF(HS181="Form 1",VLOOKUP(HU181,Lookups!$BE$3:$BP$63,E181,FALSE),IF(HS181="Form 2",VLOOKUP(HU181,Lookups!$BE$67:$BP$127,E181,FALSE),VLOOKUP(HU181,Lookups!$BE$130:$BP$190,E181,FALSE))))))</f>
        <v>10</v>
      </c>
      <c r="PL181">
        <f t="shared" si="237"/>
        <v>48</v>
      </c>
      <c r="PM181">
        <f>IF($PH181=0,"Null",IF(E181&lt;3,"Null",IF(OX181=0,0,IF(OV181="Form 1",VLOOKUP(OX181,Lookups!$BE$3:$BP$63,E181,FALSE),IF(OV181="Form 2",VLOOKUP(OX181,Lookups!$BE$67:$BP$127,E181,FALSE),VLOOKUP(OX181,Lookups!$BE$130:$BP$190,E181,FALSE))))))</f>
        <v>40</v>
      </c>
      <c r="PN181">
        <f t="shared" si="238"/>
        <v>11</v>
      </c>
      <c r="PO181">
        <f t="shared" si="239"/>
        <v>1</v>
      </c>
      <c r="PP181">
        <f t="shared" si="240"/>
        <v>12</v>
      </c>
      <c r="PQ181">
        <f>IF(HR181="","Null",IF(E181&lt;3,"Null",IF(HV181=0,0,IF(HS181="Form 1",VLOOKUP(HV181,Lookups!$BR$3:$CC$63,E181,FALSE),IF(HS181="Form 2",VLOOKUP(HV181,Lookups!$BR$67:$CC$127,E181,FALSE),VLOOKUP(HV181,Lookups!$BR$130:$CC$190,E181,FALSE))))))</f>
        <v>31</v>
      </c>
      <c r="PR181">
        <f t="shared" si="241"/>
        <v>17</v>
      </c>
      <c r="PS181">
        <f>IF(HR181="","Null",IF(E181&lt;3,"Null",IF(OY181=0,0,IF(OW181="Form 1",VLOOKUP(OY181,Lookups!$BR$3:$CC$63,E181,FALSE),IF(OW181="Form 2",VLOOKUP(OY181,Lookups!$BR$67:$CC$127,E181,FALSE),VLOOKUP(OY181,Lookups!$BR$130:$CC$190,E181,FALSE))))))</f>
        <v>42</v>
      </c>
      <c r="PT181">
        <f t="shared" si="242"/>
        <v>5</v>
      </c>
      <c r="PU181">
        <f t="shared" si="243"/>
        <v>1</v>
      </c>
      <c r="PV181">
        <f t="shared" si="244"/>
        <v>0</v>
      </c>
      <c r="PW181" t="str">
        <f t="shared" si="245"/>
        <v>Fall to Spring PI Administration</v>
      </c>
      <c r="PX181">
        <f t="shared" si="246"/>
        <v>0</v>
      </c>
      <c r="PY181">
        <f t="shared" si="247"/>
        <v>0</v>
      </c>
      <c r="PZ181" t="str">
        <f t="shared" si="248"/>
        <v>Null</v>
      </c>
      <c r="QA181" t="str">
        <f t="shared" si="249"/>
        <v>Null</v>
      </c>
      <c r="QB181" t="str">
        <f t="shared" si="250"/>
        <v>Null</v>
      </c>
      <c r="QC181" t="str">
        <f>IF($MS181="System 44 Record",IF(BQ181&lt;MEDIAN(Directions!$F$3,Directions!$F$6),"Mid-Year Exited Student","Full Year Participant")&amp;IF(BP181&lt;Directions!$F$3,", Started Prior Year",", Started This Year"),"Null")</f>
        <v>Null</v>
      </c>
      <c r="QD181" t="str">
        <f t="shared" si="251"/>
        <v>Null</v>
      </c>
      <c r="QE181">
        <f t="shared" si="252"/>
        <v>0</v>
      </c>
      <c r="QF181">
        <f t="shared" si="253"/>
        <v>0</v>
      </c>
      <c r="QG181">
        <f t="shared" si="254"/>
        <v>0</v>
      </c>
      <c r="QH181">
        <f t="shared" si="255"/>
        <v>0</v>
      </c>
      <c r="QI181">
        <f t="shared" si="256"/>
        <v>0</v>
      </c>
      <c r="QJ181" t="str">
        <f t="shared" si="257"/>
        <v>Used None</v>
      </c>
      <c r="QK181" t="str">
        <f t="shared" si="258"/>
        <v>Null</v>
      </c>
      <c r="QL181" t="str">
        <f t="shared" si="259"/>
        <v>Null</v>
      </c>
      <c r="QM181" t="str">
        <f>IF($MS181="READ 180 Record",IF(AQ181="","Null",VLOOKUP(JJ181,Lookups!$DX$3:$EB$2054,AN181+1,FALSE)),"Null")</f>
        <v>Null</v>
      </c>
      <c r="QN181" t="str">
        <f t="shared" si="260"/>
        <v>Null</v>
      </c>
    </row>
    <row r="182" spans="1:456" x14ac:dyDescent="0.25">
      <c r="A182" s="161" t="s">
        <v>1447</v>
      </c>
      <c r="B182" s="161" t="s">
        <v>1447</v>
      </c>
      <c r="C182" s="161" t="s">
        <v>1447</v>
      </c>
      <c r="D182" s="161" t="s">
        <v>1447</v>
      </c>
      <c r="E182" s="161">
        <v>10</v>
      </c>
      <c r="F182" s="161" t="s">
        <v>1447</v>
      </c>
      <c r="G182" s="161" t="s">
        <v>880</v>
      </c>
      <c r="H182" s="161" t="s">
        <v>881</v>
      </c>
      <c r="K182" s="161">
        <v>0</v>
      </c>
      <c r="L182" s="161">
        <v>0</v>
      </c>
      <c r="M182" s="161">
        <v>0</v>
      </c>
      <c r="N182" s="161">
        <v>0</v>
      </c>
      <c r="O182" s="161">
        <v>0</v>
      </c>
      <c r="P182" s="161">
        <v>0</v>
      </c>
      <c r="Q182" s="161">
        <v>0</v>
      </c>
      <c r="R182" s="161">
        <v>0</v>
      </c>
      <c r="S182" s="161">
        <v>0</v>
      </c>
      <c r="T182" s="161">
        <v>0</v>
      </c>
      <c r="U182" s="161">
        <v>0</v>
      </c>
      <c r="V182" s="161">
        <v>0</v>
      </c>
      <c r="W182" s="161">
        <v>0</v>
      </c>
      <c r="X182" s="161">
        <v>0</v>
      </c>
      <c r="AB182" s="161" t="s">
        <v>242</v>
      </c>
      <c r="AC182" s="161" t="s">
        <v>242</v>
      </c>
      <c r="AD182" s="161" t="s">
        <v>242</v>
      </c>
      <c r="AE182" s="161" t="s">
        <v>242</v>
      </c>
      <c r="AF182" s="161" t="s">
        <v>242</v>
      </c>
      <c r="AG182" s="161" t="s">
        <v>242</v>
      </c>
      <c r="AH182" s="161" t="s">
        <v>242</v>
      </c>
      <c r="AI182" s="161">
        <v>20150801</v>
      </c>
      <c r="AJ182" s="161">
        <v>20160525</v>
      </c>
      <c r="AK182" s="161" t="s">
        <v>869</v>
      </c>
      <c r="AL182" t="s">
        <v>1078</v>
      </c>
      <c r="BN182" t="s">
        <v>1079</v>
      </c>
      <c r="ET182" s="161">
        <v>0</v>
      </c>
      <c r="EU182" s="161">
        <v>0</v>
      </c>
      <c r="EV182" s="161">
        <v>0</v>
      </c>
      <c r="EW182" s="161">
        <v>0</v>
      </c>
      <c r="EX182" s="161">
        <v>0</v>
      </c>
      <c r="EY182" s="161">
        <v>0</v>
      </c>
      <c r="EZ182" s="161">
        <v>0</v>
      </c>
      <c r="FA182" s="161">
        <v>0</v>
      </c>
      <c r="FB182" s="161">
        <v>0</v>
      </c>
      <c r="FC182" s="161">
        <v>0</v>
      </c>
      <c r="FD182" s="161">
        <v>0</v>
      </c>
      <c r="FE182" s="161">
        <v>0</v>
      </c>
      <c r="HN182" s="161" t="s">
        <v>881</v>
      </c>
      <c r="JB182" s="161" t="s">
        <v>881</v>
      </c>
      <c r="JC182" s="161">
        <v>0</v>
      </c>
      <c r="JD182" s="161">
        <v>0</v>
      </c>
      <c r="JE182" s="161">
        <v>0</v>
      </c>
      <c r="JF182" s="161">
        <v>0</v>
      </c>
      <c r="MN182" t="str">
        <f t="shared" si="174"/>
        <v>NoNoNoNoNoNo</v>
      </c>
      <c r="MO182" t="str">
        <f>IF(AND(MN182="NoNoNoNoNoNo",JI182=""),"No Programs",VLOOKUP(MN182,Lookups!$DA$4:$DB$67,2,FALSE))</f>
        <v>No Programs</v>
      </c>
      <c r="MP182">
        <f t="shared" si="175"/>
        <v>0</v>
      </c>
      <c r="MQ182" t="str">
        <f t="shared" si="176"/>
        <v>No Program Use</v>
      </c>
      <c r="MR182" t="str">
        <f>Directions!$D$3</f>
        <v>Usage</v>
      </c>
      <c r="MS182" t="str">
        <f>VLOOKUP(MQ182,Lookups!$CU$71:$CV$80,2,FALSE)</f>
        <v>Exclude</v>
      </c>
      <c r="MT182">
        <f t="shared" si="177"/>
        <v>0</v>
      </c>
      <c r="MU182">
        <f t="shared" si="178"/>
        <v>0</v>
      </c>
      <c r="MV182">
        <f t="shared" si="179"/>
        <v>0</v>
      </c>
      <c r="MW182">
        <f t="shared" si="180"/>
        <v>0</v>
      </c>
      <c r="MX182">
        <f t="shared" si="181"/>
        <v>0</v>
      </c>
      <c r="MY182" t="str">
        <f t="shared" si="182"/>
        <v>Not Used</v>
      </c>
      <c r="MZ182">
        <f t="shared" si="183"/>
        <v>0</v>
      </c>
      <c r="NA182" t="str">
        <f t="shared" si="184"/>
        <v>Not Available</v>
      </c>
      <c r="NB182" t="str">
        <f t="shared" si="185"/>
        <v>Not Available</v>
      </c>
      <c r="NC182" t="str">
        <f t="shared" si="186"/>
        <v>4 Not Indicated</v>
      </c>
      <c r="ND182" t="str">
        <f t="shared" si="187"/>
        <v>4 Not Indicated</v>
      </c>
      <c r="NE182" t="str">
        <f t="shared" si="188"/>
        <v>4 Not Indicated</v>
      </c>
      <c r="NF182" t="str">
        <f t="shared" si="189"/>
        <v>4 Not Indicated</v>
      </c>
      <c r="NG182" t="str">
        <f t="shared" si="190"/>
        <v>4 Not Indicated</v>
      </c>
      <c r="NH182" s="159" t="str">
        <f t="shared" si="191"/>
        <v>Null</v>
      </c>
      <c r="NI182" t="str">
        <f t="shared" si="192"/>
        <v>Null</v>
      </c>
      <c r="NJ182" s="159" t="str">
        <f t="shared" si="193"/>
        <v>Null</v>
      </c>
      <c r="NK182" t="str">
        <f t="shared" si="194"/>
        <v>Null</v>
      </c>
      <c r="NL182" t="str">
        <f t="shared" si="195"/>
        <v>No RI Tests</v>
      </c>
      <c r="NM182">
        <f t="shared" si="196"/>
        <v>0</v>
      </c>
      <c r="NN182" t="str">
        <f>IF(OR(E182="PK",E182="K",JJ182=""),"Null",INDEX(Lookups!$EZ$4:$FW$18,MATCH($JJ182,Lookups!$EY$4:$EY$18,1),MATCH($E182,Lookups!$EZ$3:$FW$3,0)))</f>
        <v>Null</v>
      </c>
      <c r="NO182" t="str">
        <f>IF(OR(E182="PK",E182="K",JJ182=""),"Null",INDEX(Lookups!$EZ$4:$FW$18,MATCH($JJ182,Lookups!$EY$4:$EY$18,1),MATCH($E182,Lookups!$EZ$3:$FW$3,0) + 1))</f>
        <v>Null</v>
      </c>
      <c r="NP182" t="str">
        <f t="shared" si="197"/>
        <v>Null</v>
      </c>
      <c r="NQ182" t="str">
        <f t="shared" si="198"/>
        <v>Null</v>
      </c>
      <c r="NR182" t="str">
        <f t="shared" si="199"/>
        <v>Null</v>
      </c>
      <c r="NS182" t="str">
        <f t="shared" si="200"/>
        <v>No RI Tests</v>
      </c>
      <c r="NT182" t="str">
        <f t="shared" si="201"/>
        <v>No RI Tests</v>
      </c>
      <c r="NU182" t="str">
        <f t="shared" si="202"/>
        <v>No RI Tests</v>
      </c>
      <c r="NV182" s="183" t="str">
        <f t="array" ref="NV182">IF($NL182="No RI Tests","No RI Tests",VLOOKUP(IF(AND(E182="K",JJ182&lt;280),3,IF(AND(E182="K",JJ182&gt;=280),4,MAX(IF(E182=Lookups!$DF$6:$DF$99,IF(JJ182&gt;=Lookups!$DG$6:$DG$99,Lookups!$DH$6:$DH$99))))),Lookups!$DE$104:$DG$108,2,FALSE))</f>
        <v>No RI Tests</v>
      </c>
      <c r="NW182" s="161" t="str">
        <f t="array" ref="NW182">IF($NL182="No RI Tests","No RI Tests",VLOOKUP(IF(AND(E182="K",JH182&lt;280),3,IF(AND(E182="K",JH182&gt;=280),4,MAX(IF(E182=Lookups!$DF$6:$DF$99,IF(NI182&gt;=Lookups!$DG$6:$DG$99,Lookups!$DH$6:$DH$99))))),Lookups!$DE$104:$DG$108,2,FALSE))</f>
        <v>No RI Tests</v>
      </c>
      <c r="NX182" s="161" t="str">
        <f t="array" ref="NX182">IF($NL182="No RI Tests","No RI Tests",VLOOKUP(IF(AND(E182="K",NK182&lt;280),3,IF(AND(E182="K",NK182&gt;=280),4,MAX(IF(E182=Lookups!$DF$6:$DF$99,IF(NK182&gt;=Lookups!$DG$6:$DG$99,Lookups!$DH$6:$DH$99))))),Lookups!$DE$104:$DG$108,2,FALSE))</f>
        <v>No RI Tests</v>
      </c>
      <c r="NY182" t="str">
        <f t="shared" si="203"/>
        <v>Null</v>
      </c>
      <c r="NZ182" t="str">
        <f t="shared" si="204"/>
        <v>Null</v>
      </c>
      <c r="OA182" t="str">
        <f t="shared" si="205"/>
        <v>No RI for Comparison</v>
      </c>
      <c r="OB182" s="161" t="str">
        <f t="array" ref="OB182">IF($NL182="No RI Tests","No RI Tests",IF(E182="K","N/A",VLOOKUP(MAX(IF(E182=Lookups!$DF$6:$DF$99,IF(JJ182&gt;=Lookups!$DG$6:$DG$99,Lookups!$DI$6:$DI$99))),Lookups!$DE$104:$DG$108,3,FALSE)))</f>
        <v>No RI Tests</v>
      </c>
      <c r="OC182" s="161" t="str">
        <f t="array" ref="OC182">IF($NL182="No RI Tests","No RI Tests",IF(E182="K","N/A",VLOOKUP(MAX(IF(E182=Lookups!$DF$6:$DF$99,IF(NI182&gt;=Lookups!$DG$6:$DG$99,Lookups!$DI$6:$DI$99))),Lookups!$DE$104:$DG$108,3,FALSE)))</f>
        <v>No RI Tests</v>
      </c>
      <c r="OD182" s="161" t="str">
        <f t="array" ref="OD182">IF($NL182="No RI Tests","No RI Tests",IF(E182="K","N/A",VLOOKUP(MAX(IF(E182=Lookups!$DF$6:$DF$99,IF(NK182&gt;=Lookups!$DG$6:$DG$99,Lookups!$DI$6:$DI$99))),Lookups!$DE$104:$DG$108,3,FALSE)))</f>
        <v>No RI Tests</v>
      </c>
      <c r="OE182" t="str">
        <f t="shared" si="206"/>
        <v>Null</v>
      </c>
      <c r="OF182" t="str">
        <f t="shared" si="207"/>
        <v>Null</v>
      </c>
      <c r="OG182" t="str">
        <f t="shared" si="208"/>
        <v>No RI for Comparison</v>
      </c>
      <c r="OH182" t="str">
        <f t="shared" si="209"/>
        <v>Null</v>
      </c>
      <c r="OI182" t="str">
        <f t="shared" si="210"/>
        <v>Null</v>
      </c>
      <c r="OJ182" t="str">
        <f t="shared" si="211"/>
        <v>Null</v>
      </c>
      <c r="OK182" t="str">
        <f t="shared" si="212"/>
        <v>Null</v>
      </c>
      <c r="OL182" t="str">
        <f t="shared" si="213"/>
        <v>Null</v>
      </c>
      <c r="OM182" t="str">
        <f t="shared" si="214"/>
        <v>Null</v>
      </c>
      <c r="ON182" t="str">
        <f t="shared" si="215"/>
        <v>Null</v>
      </c>
      <c r="OO182" t="str">
        <f t="shared" si="216"/>
        <v>Null RI</v>
      </c>
      <c r="OP182" t="str">
        <f ca="1">IF(AND(HR182&lt;&gt;"",JJ182&lt;600),IF(HT182="Advancing","Tier 2","Tier 3"),IF(JI182="","Null",IF(OR(E182="K",E182&lt;3),"FRA Recommended",IF(JJ182&gt;=IF(E182&lt;6,400,600),IF(JJ182&lt;VLOOKUP(E182,Lookups!$AP$3:$AR$16,3,FALSE),"Tier 2","Core"),IF(JJ182&lt;400,IF(RAND()&lt;0.81,"Tier 3","Tier 2"),IF(RAND()&lt;0.51,"Tier 3","Tier 2"))))))</f>
        <v>Null</v>
      </c>
      <c r="OQ182" t="str">
        <f t="shared" si="217"/>
        <v>Null</v>
      </c>
      <c r="OR182" t="str">
        <f t="shared" si="218"/>
        <v>Null</v>
      </c>
      <c r="OS182" t="str">
        <f t="shared" si="219"/>
        <v>Null</v>
      </c>
      <c r="OT182" t="str">
        <f t="shared" si="220"/>
        <v>No RI Tests</v>
      </c>
      <c r="OU182" s="159" t="str">
        <f t="shared" si="221"/>
        <v>No PI Tests</v>
      </c>
      <c r="OV182" t="str">
        <f t="shared" si="222"/>
        <v>No PI Tests</v>
      </c>
      <c r="OW182" t="str">
        <f t="shared" si="223"/>
        <v>No PI Tests</v>
      </c>
      <c r="OX182" t="str">
        <f t="shared" si="224"/>
        <v>No PI Tests</v>
      </c>
      <c r="OY182" t="str">
        <f t="shared" si="225"/>
        <v>No PI Tests</v>
      </c>
      <c r="OZ182" t="str">
        <f t="shared" si="226"/>
        <v>No PI Tests</v>
      </c>
      <c r="PA182" s="159" t="str">
        <f t="shared" si="227"/>
        <v>No PI Tests</v>
      </c>
      <c r="PB182" t="str">
        <f t="shared" si="228"/>
        <v>No PI Tests</v>
      </c>
      <c r="PC182" t="str">
        <f t="shared" si="229"/>
        <v>No PI Tests</v>
      </c>
      <c r="PD182" t="str">
        <f t="shared" si="230"/>
        <v>No PI Tests</v>
      </c>
      <c r="PE182" t="str">
        <f t="shared" si="231"/>
        <v>No PI Tests</v>
      </c>
      <c r="PF182" t="str">
        <f t="shared" si="232"/>
        <v>No PI Tests</v>
      </c>
      <c r="PG182" t="str">
        <f t="shared" si="233"/>
        <v>No PI Tests</v>
      </c>
      <c r="PH182">
        <f t="shared" si="234"/>
        <v>0</v>
      </c>
      <c r="PI182">
        <f t="shared" si="235"/>
        <v>0</v>
      </c>
      <c r="PJ182" t="str">
        <f t="shared" si="236"/>
        <v>Null</v>
      </c>
      <c r="PK182" t="str">
        <f>IF(HR182="","Null",IF(E182&lt;3,"Null",IF(HU182=0,0,IF(HS182="Form 1",VLOOKUP(HU182,Lookups!$BE$3:$BP$63,E182,FALSE),IF(HS182="Form 2",VLOOKUP(HU182,Lookups!$BE$67:$BP$127,E182,FALSE),VLOOKUP(HU182,Lookups!$BE$130:$BP$190,E182,FALSE))))))</f>
        <v>Null</v>
      </c>
      <c r="PL182" t="str">
        <f t="shared" si="237"/>
        <v>Null</v>
      </c>
      <c r="PM182" t="str">
        <f>IF($PH182=0,"Null",IF(E182&lt;3,"Null",IF(OX182=0,0,IF(OV182="Form 1",VLOOKUP(OX182,Lookups!$BE$3:$BP$63,E182,FALSE),IF(OV182="Form 2",VLOOKUP(OX182,Lookups!$BE$67:$BP$127,E182,FALSE),VLOOKUP(OX182,Lookups!$BE$130:$BP$190,E182,FALSE))))))</f>
        <v>Null</v>
      </c>
      <c r="PN182" t="str">
        <f t="shared" si="238"/>
        <v>Null</v>
      </c>
      <c r="PO182" t="str">
        <f t="shared" si="239"/>
        <v>Null</v>
      </c>
      <c r="PP182" t="str">
        <f t="shared" si="240"/>
        <v>Null</v>
      </c>
      <c r="PQ182" t="str">
        <f>IF(HR182="","Null",IF(E182&lt;3,"Null",IF(HV182=0,0,IF(HS182="Form 1",VLOOKUP(HV182,Lookups!$BR$3:$CC$63,E182,FALSE),IF(HS182="Form 2",VLOOKUP(HV182,Lookups!$BR$67:$CC$127,E182,FALSE),VLOOKUP(HV182,Lookups!$BR$130:$CC$190,E182,FALSE))))))</f>
        <v>Null</v>
      </c>
      <c r="PR182" t="str">
        <f t="shared" si="241"/>
        <v>Null</v>
      </c>
      <c r="PS182" t="str">
        <f>IF(HR182="","Null",IF(E182&lt;3,"Null",IF(OY182=0,0,IF(OW182="Form 1",VLOOKUP(OY182,Lookups!$BR$3:$CC$63,E182,FALSE),IF(OW182="Form 2",VLOOKUP(OY182,Lookups!$BR$67:$CC$127,E182,FALSE),VLOOKUP(OY182,Lookups!$BR$130:$CC$190,E182,FALSE))))))</f>
        <v>Null</v>
      </c>
      <c r="PT182" t="str">
        <f t="shared" si="242"/>
        <v>Null</v>
      </c>
      <c r="PU182" t="str">
        <f t="shared" si="243"/>
        <v>Null</v>
      </c>
      <c r="PV182" t="str">
        <f t="shared" si="244"/>
        <v>Null</v>
      </c>
      <c r="PW182" t="str">
        <f t="shared" si="245"/>
        <v>No PI Tests</v>
      </c>
      <c r="PX182">
        <f t="shared" si="246"/>
        <v>0</v>
      </c>
      <c r="PY182">
        <f t="shared" si="247"/>
        <v>0</v>
      </c>
      <c r="PZ182" t="str">
        <f t="shared" si="248"/>
        <v>Null</v>
      </c>
      <c r="QA182" t="str">
        <f t="shared" si="249"/>
        <v>Null</v>
      </c>
      <c r="QB182" t="str">
        <f t="shared" si="250"/>
        <v>Null</v>
      </c>
      <c r="QC182" t="str">
        <f>IF($MS182="System 44 Record",IF(BQ182&lt;MEDIAN(Directions!$F$3,Directions!$F$6),"Mid-Year Exited Student","Full Year Participant")&amp;IF(BP182&lt;Directions!$F$3,", Started Prior Year",", Started This Year"),"Null")</f>
        <v>Null</v>
      </c>
      <c r="QD182" t="str">
        <f t="shared" si="251"/>
        <v>Null</v>
      </c>
      <c r="QE182">
        <f t="shared" si="252"/>
        <v>0</v>
      </c>
      <c r="QF182">
        <f t="shared" si="253"/>
        <v>0</v>
      </c>
      <c r="QG182">
        <f t="shared" si="254"/>
        <v>0</v>
      </c>
      <c r="QH182">
        <f t="shared" si="255"/>
        <v>0</v>
      </c>
      <c r="QI182">
        <f t="shared" si="256"/>
        <v>0</v>
      </c>
      <c r="QJ182" t="str">
        <f t="shared" si="257"/>
        <v>Used None</v>
      </c>
      <c r="QK182" t="str">
        <f t="shared" si="258"/>
        <v>Null</v>
      </c>
      <c r="QL182" t="str">
        <f t="shared" si="259"/>
        <v>Null</v>
      </c>
      <c r="QM182" t="str">
        <f>IF($MS182="READ 180 Record",IF(AQ182="","Null",VLOOKUP(JJ182,Lookups!$DX$3:$EB$2054,AN182+1,FALSE)),"Null")</f>
        <v>Null</v>
      </c>
      <c r="QN182" t="str">
        <f t="shared" si="260"/>
        <v>Null</v>
      </c>
    </row>
    <row r="183" spans="1:456" x14ac:dyDescent="0.25">
      <c r="A183" s="161" t="s">
        <v>1447</v>
      </c>
      <c r="B183" s="161" t="s">
        <v>1447</v>
      </c>
      <c r="C183" s="161" t="s">
        <v>1447</v>
      </c>
      <c r="D183" s="161" t="s">
        <v>1447</v>
      </c>
      <c r="E183" s="161">
        <v>9</v>
      </c>
      <c r="F183" s="161" t="s">
        <v>1447</v>
      </c>
      <c r="G183" s="161" t="s">
        <v>880</v>
      </c>
      <c r="H183" s="161" t="s">
        <v>881</v>
      </c>
      <c r="K183" s="161">
        <v>0</v>
      </c>
      <c r="L183" s="161">
        <v>0</v>
      </c>
      <c r="M183" s="161">
        <v>0</v>
      </c>
      <c r="N183" s="161">
        <v>0</v>
      </c>
      <c r="O183" s="161">
        <v>0</v>
      </c>
      <c r="P183" s="161">
        <v>0</v>
      </c>
      <c r="Q183" s="161">
        <v>0</v>
      </c>
      <c r="R183" s="161">
        <v>0</v>
      </c>
      <c r="S183" s="161">
        <v>0</v>
      </c>
      <c r="T183" s="161">
        <v>0</v>
      </c>
      <c r="U183" s="161">
        <v>0</v>
      </c>
      <c r="V183" s="161">
        <v>0</v>
      </c>
      <c r="W183" s="161">
        <v>0</v>
      </c>
      <c r="X183" s="161">
        <v>0</v>
      </c>
      <c r="AB183" s="161" t="s">
        <v>242</v>
      </c>
      <c r="AC183" s="161" t="s">
        <v>242</v>
      </c>
      <c r="AD183" s="161" t="s">
        <v>242</v>
      </c>
      <c r="AE183" s="161" t="s">
        <v>242</v>
      </c>
      <c r="AF183" s="161" t="s">
        <v>242</v>
      </c>
      <c r="AG183" s="161" t="s">
        <v>242</v>
      </c>
      <c r="AH183" s="161" t="s">
        <v>242</v>
      </c>
      <c r="AI183" s="161">
        <v>20150801</v>
      </c>
      <c r="AJ183" s="161">
        <v>20160525</v>
      </c>
      <c r="AK183" s="161" t="s">
        <v>869</v>
      </c>
      <c r="AL183" t="s">
        <v>1078</v>
      </c>
      <c r="BN183" t="s">
        <v>1079</v>
      </c>
      <c r="ET183" s="161">
        <v>0</v>
      </c>
      <c r="EU183" s="161">
        <v>0</v>
      </c>
      <c r="EV183" s="161">
        <v>0</v>
      </c>
      <c r="EW183" s="161">
        <v>0</v>
      </c>
      <c r="EX183" s="161">
        <v>0</v>
      </c>
      <c r="EY183" s="161">
        <v>0</v>
      </c>
      <c r="EZ183" s="161">
        <v>0</v>
      </c>
      <c r="FA183" s="161">
        <v>0</v>
      </c>
      <c r="FB183" s="161">
        <v>0</v>
      </c>
      <c r="FC183" s="161">
        <v>0</v>
      </c>
      <c r="FD183" s="161">
        <v>0</v>
      </c>
      <c r="FE183" s="161">
        <v>0</v>
      </c>
      <c r="HN183" s="161" t="s">
        <v>881</v>
      </c>
      <c r="JB183" s="161" t="s">
        <v>881</v>
      </c>
      <c r="JC183" s="161">
        <v>0</v>
      </c>
      <c r="JD183" s="161">
        <v>0</v>
      </c>
      <c r="JE183" s="161">
        <v>0</v>
      </c>
      <c r="JF183" s="161">
        <v>0</v>
      </c>
      <c r="MN183" t="str">
        <f t="shared" si="174"/>
        <v>NoNoNoNoNoNo</v>
      </c>
      <c r="MO183" t="str">
        <f>IF(AND(MN183="NoNoNoNoNoNo",JI183=""),"No Programs",VLOOKUP(MN183,Lookups!$DA$4:$DB$67,2,FALSE))</f>
        <v>No Programs</v>
      </c>
      <c r="MP183">
        <f t="shared" si="175"/>
        <v>0</v>
      </c>
      <c r="MQ183" t="str">
        <f t="shared" si="176"/>
        <v>No Program Use</v>
      </c>
      <c r="MR183" t="str">
        <f>Directions!$D$3</f>
        <v>Usage</v>
      </c>
      <c r="MS183" t="str">
        <f>VLOOKUP(MQ183,Lookups!$CU$71:$CV$80,2,FALSE)</f>
        <v>Exclude</v>
      </c>
      <c r="MT183">
        <f t="shared" si="177"/>
        <v>0</v>
      </c>
      <c r="MU183">
        <f t="shared" si="178"/>
        <v>0</v>
      </c>
      <c r="MV183">
        <f t="shared" si="179"/>
        <v>0</v>
      </c>
      <c r="MW183">
        <f t="shared" si="180"/>
        <v>0</v>
      </c>
      <c r="MX183">
        <f t="shared" si="181"/>
        <v>0</v>
      </c>
      <c r="MY183" t="str">
        <f t="shared" si="182"/>
        <v>Not Used</v>
      </c>
      <c r="MZ183">
        <f t="shared" si="183"/>
        <v>0</v>
      </c>
      <c r="NA183" t="str">
        <f t="shared" si="184"/>
        <v>Not Available</v>
      </c>
      <c r="NB183" t="str">
        <f t="shared" si="185"/>
        <v>Not Available</v>
      </c>
      <c r="NC183" t="str">
        <f t="shared" si="186"/>
        <v>4 Not Indicated</v>
      </c>
      <c r="ND183" t="str">
        <f t="shared" si="187"/>
        <v>4 Not Indicated</v>
      </c>
      <c r="NE183" t="str">
        <f t="shared" si="188"/>
        <v>4 Not Indicated</v>
      </c>
      <c r="NF183" t="str">
        <f t="shared" si="189"/>
        <v>4 Not Indicated</v>
      </c>
      <c r="NG183" t="str">
        <f t="shared" si="190"/>
        <v>4 Not Indicated</v>
      </c>
      <c r="NH183" s="159" t="str">
        <f t="shared" si="191"/>
        <v>Null</v>
      </c>
      <c r="NI183" t="str">
        <f t="shared" si="192"/>
        <v>Null</v>
      </c>
      <c r="NJ183" s="159" t="str">
        <f t="shared" si="193"/>
        <v>Null</v>
      </c>
      <c r="NK183" t="str">
        <f t="shared" si="194"/>
        <v>Null</v>
      </c>
      <c r="NL183" t="str">
        <f t="shared" si="195"/>
        <v>No RI Tests</v>
      </c>
      <c r="NM183">
        <f t="shared" si="196"/>
        <v>0</v>
      </c>
      <c r="NN183" t="str">
        <f>IF(OR(E183="PK",E183="K",JJ183=""),"Null",INDEX(Lookups!$EZ$4:$FW$18,MATCH($JJ183,Lookups!$EY$4:$EY$18,1),MATCH($E183,Lookups!$EZ$3:$FW$3,0)))</f>
        <v>Null</v>
      </c>
      <c r="NO183" t="str">
        <f>IF(OR(E183="PK",E183="K",JJ183=""),"Null",INDEX(Lookups!$EZ$4:$FW$18,MATCH($JJ183,Lookups!$EY$4:$EY$18,1),MATCH($E183,Lookups!$EZ$3:$FW$3,0) + 1))</f>
        <v>Null</v>
      </c>
      <c r="NP183" t="str">
        <f t="shared" si="197"/>
        <v>Null</v>
      </c>
      <c r="NQ183" t="str">
        <f t="shared" si="198"/>
        <v>Null</v>
      </c>
      <c r="NR183" t="str">
        <f t="shared" si="199"/>
        <v>Null</v>
      </c>
      <c r="NS183" t="str">
        <f t="shared" si="200"/>
        <v>No RI Tests</v>
      </c>
      <c r="NT183" t="str">
        <f t="shared" si="201"/>
        <v>No RI Tests</v>
      </c>
      <c r="NU183" t="str">
        <f t="shared" si="202"/>
        <v>No RI Tests</v>
      </c>
      <c r="NV183" s="183" t="str">
        <f t="array" ref="NV183">IF($NL183="No RI Tests","No RI Tests",VLOOKUP(IF(AND(E183="K",JJ183&lt;280),3,IF(AND(E183="K",JJ183&gt;=280),4,MAX(IF(E183=Lookups!$DF$6:$DF$99,IF(JJ183&gt;=Lookups!$DG$6:$DG$99,Lookups!$DH$6:$DH$99))))),Lookups!$DE$104:$DG$108,2,FALSE))</f>
        <v>No RI Tests</v>
      </c>
      <c r="NW183" s="161" t="str">
        <f t="array" ref="NW183">IF($NL183="No RI Tests","No RI Tests",VLOOKUP(IF(AND(E183="K",JH183&lt;280),3,IF(AND(E183="K",JH183&gt;=280),4,MAX(IF(E183=Lookups!$DF$6:$DF$99,IF(NI183&gt;=Lookups!$DG$6:$DG$99,Lookups!$DH$6:$DH$99))))),Lookups!$DE$104:$DG$108,2,FALSE))</f>
        <v>No RI Tests</v>
      </c>
      <c r="NX183" s="161" t="str">
        <f t="array" ref="NX183">IF($NL183="No RI Tests","No RI Tests",VLOOKUP(IF(AND(E183="K",NK183&lt;280),3,IF(AND(E183="K",NK183&gt;=280),4,MAX(IF(E183=Lookups!$DF$6:$DF$99,IF(NK183&gt;=Lookups!$DG$6:$DG$99,Lookups!$DH$6:$DH$99))))),Lookups!$DE$104:$DG$108,2,FALSE))</f>
        <v>No RI Tests</v>
      </c>
      <c r="NY183" t="str">
        <f t="shared" si="203"/>
        <v>Null</v>
      </c>
      <c r="NZ183" t="str">
        <f t="shared" si="204"/>
        <v>Null</v>
      </c>
      <c r="OA183" t="str">
        <f t="shared" si="205"/>
        <v>No RI for Comparison</v>
      </c>
      <c r="OB183" s="161" t="str">
        <f t="array" ref="OB183">IF($NL183="No RI Tests","No RI Tests",IF(E183="K","N/A",VLOOKUP(MAX(IF(E183=Lookups!$DF$6:$DF$99,IF(JJ183&gt;=Lookups!$DG$6:$DG$99,Lookups!$DI$6:$DI$99))),Lookups!$DE$104:$DG$108,3,FALSE)))</f>
        <v>No RI Tests</v>
      </c>
      <c r="OC183" s="161" t="str">
        <f t="array" ref="OC183">IF($NL183="No RI Tests","No RI Tests",IF(E183="K","N/A",VLOOKUP(MAX(IF(E183=Lookups!$DF$6:$DF$99,IF(NI183&gt;=Lookups!$DG$6:$DG$99,Lookups!$DI$6:$DI$99))),Lookups!$DE$104:$DG$108,3,FALSE)))</f>
        <v>No RI Tests</v>
      </c>
      <c r="OD183" s="161" t="str">
        <f t="array" ref="OD183">IF($NL183="No RI Tests","No RI Tests",IF(E183="K","N/A",VLOOKUP(MAX(IF(E183=Lookups!$DF$6:$DF$99,IF(NK183&gt;=Lookups!$DG$6:$DG$99,Lookups!$DI$6:$DI$99))),Lookups!$DE$104:$DG$108,3,FALSE)))</f>
        <v>No RI Tests</v>
      </c>
      <c r="OE183" t="str">
        <f t="shared" si="206"/>
        <v>Null</v>
      </c>
      <c r="OF183" t="str">
        <f t="shared" si="207"/>
        <v>Null</v>
      </c>
      <c r="OG183" t="str">
        <f t="shared" si="208"/>
        <v>No RI for Comparison</v>
      </c>
      <c r="OH183" t="str">
        <f t="shared" si="209"/>
        <v>Null</v>
      </c>
      <c r="OI183" t="str">
        <f t="shared" si="210"/>
        <v>Null</v>
      </c>
      <c r="OJ183" t="str">
        <f t="shared" si="211"/>
        <v>Null</v>
      </c>
      <c r="OK183" t="str">
        <f t="shared" si="212"/>
        <v>Null</v>
      </c>
      <c r="OL183" t="str">
        <f t="shared" si="213"/>
        <v>Null</v>
      </c>
      <c r="OM183" t="str">
        <f t="shared" si="214"/>
        <v>Null</v>
      </c>
      <c r="ON183" t="str">
        <f t="shared" si="215"/>
        <v>Null</v>
      </c>
      <c r="OO183" t="str">
        <f t="shared" si="216"/>
        <v>Null RI</v>
      </c>
      <c r="OP183" t="str">
        <f ca="1">IF(AND(HR183&lt;&gt;"",JJ183&lt;600),IF(HT183="Advancing","Tier 2","Tier 3"),IF(JI183="","Null",IF(OR(E183="K",E183&lt;3),"FRA Recommended",IF(JJ183&gt;=IF(E183&lt;6,400,600),IF(JJ183&lt;VLOOKUP(E183,Lookups!$AP$3:$AR$16,3,FALSE),"Tier 2","Core"),IF(JJ183&lt;400,IF(RAND()&lt;0.81,"Tier 3","Tier 2"),IF(RAND()&lt;0.51,"Tier 3","Tier 2"))))))</f>
        <v>Null</v>
      </c>
      <c r="OQ183" t="str">
        <f t="shared" si="217"/>
        <v>Null</v>
      </c>
      <c r="OR183" t="str">
        <f t="shared" si="218"/>
        <v>Null</v>
      </c>
      <c r="OS183" t="str">
        <f t="shared" si="219"/>
        <v>Null</v>
      </c>
      <c r="OT183" t="str">
        <f t="shared" si="220"/>
        <v>No RI Tests</v>
      </c>
      <c r="OU183" s="159" t="str">
        <f t="shared" si="221"/>
        <v>No PI Tests</v>
      </c>
      <c r="OV183" t="str">
        <f t="shared" si="222"/>
        <v>No PI Tests</v>
      </c>
      <c r="OW183" t="str">
        <f t="shared" si="223"/>
        <v>No PI Tests</v>
      </c>
      <c r="OX183" t="str">
        <f t="shared" si="224"/>
        <v>No PI Tests</v>
      </c>
      <c r="OY183" t="str">
        <f t="shared" si="225"/>
        <v>No PI Tests</v>
      </c>
      <c r="OZ183" t="str">
        <f t="shared" si="226"/>
        <v>No PI Tests</v>
      </c>
      <c r="PA183" s="159" t="str">
        <f t="shared" si="227"/>
        <v>No PI Tests</v>
      </c>
      <c r="PB183" t="str">
        <f t="shared" si="228"/>
        <v>No PI Tests</v>
      </c>
      <c r="PC183" t="str">
        <f t="shared" si="229"/>
        <v>No PI Tests</v>
      </c>
      <c r="PD183" t="str">
        <f t="shared" si="230"/>
        <v>No PI Tests</v>
      </c>
      <c r="PE183" t="str">
        <f t="shared" si="231"/>
        <v>No PI Tests</v>
      </c>
      <c r="PF183" t="str">
        <f t="shared" si="232"/>
        <v>No PI Tests</v>
      </c>
      <c r="PG183" t="str">
        <f t="shared" si="233"/>
        <v>No PI Tests</v>
      </c>
      <c r="PH183">
        <f t="shared" si="234"/>
        <v>0</v>
      </c>
      <c r="PI183">
        <f t="shared" si="235"/>
        <v>0</v>
      </c>
      <c r="PJ183" t="str">
        <f t="shared" si="236"/>
        <v>Null</v>
      </c>
      <c r="PK183" t="str">
        <f>IF(HR183="","Null",IF(E183&lt;3,"Null",IF(HU183=0,0,IF(HS183="Form 1",VLOOKUP(HU183,Lookups!$BE$3:$BP$63,E183,FALSE),IF(HS183="Form 2",VLOOKUP(HU183,Lookups!$BE$67:$BP$127,E183,FALSE),VLOOKUP(HU183,Lookups!$BE$130:$BP$190,E183,FALSE))))))</f>
        <v>Null</v>
      </c>
      <c r="PL183" t="str">
        <f t="shared" si="237"/>
        <v>Null</v>
      </c>
      <c r="PM183" t="str">
        <f>IF($PH183=0,"Null",IF(E183&lt;3,"Null",IF(OX183=0,0,IF(OV183="Form 1",VLOOKUP(OX183,Lookups!$BE$3:$BP$63,E183,FALSE),IF(OV183="Form 2",VLOOKUP(OX183,Lookups!$BE$67:$BP$127,E183,FALSE),VLOOKUP(OX183,Lookups!$BE$130:$BP$190,E183,FALSE))))))</f>
        <v>Null</v>
      </c>
      <c r="PN183" t="str">
        <f t="shared" si="238"/>
        <v>Null</v>
      </c>
      <c r="PO183" t="str">
        <f t="shared" si="239"/>
        <v>Null</v>
      </c>
      <c r="PP183" t="str">
        <f t="shared" si="240"/>
        <v>Null</v>
      </c>
      <c r="PQ183" t="str">
        <f>IF(HR183="","Null",IF(E183&lt;3,"Null",IF(HV183=0,0,IF(HS183="Form 1",VLOOKUP(HV183,Lookups!$BR$3:$CC$63,E183,FALSE),IF(HS183="Form 2",VLOOKUP(HV183,Lookups!$BR$67:$CC$127,E183,FALSE),VLOOKUP(HV183,Lookups!$BR$130:$CC$190,E183,FALSE))))))</f>
        <v>Null</v>
      </c>
      <c r="PR183" t="str">
        <f t="shared" si="241"/>
        <v>Null</v>
      </c>
      <c r="PS183" t="str">
        <f>IF(HR183="","Null",IF(E183&lt;3,"Null",IF(OY183=0,0,IF(OW183="Form 1",VLOOKUP(OY183,Lookups!$BR$3:$CC$63,E183,FALSE),IF(OW183="Form 2",VLOOKUP(OY183,Lookups!$BR$67:$CC$127,E183,FALSE),VLOOKUP(OY183,Lookups!$BR$130:$CC$190,E183,FALSE))))))</f>
        <v>Null</v>
      </c>
      <c r="PT183" t="str">
        <f t="shared" si="242"/>
        <v>Null</v>
      </c>
      <c r="PU183" t="str">
        <f t="shared" si="243"/>
        <v>Null</v>
      </c>
      <c r="PV183" t="str">
        <f t="shared" si="244"/>
        <v>Null</v>
      </c>
      <c r="PW183" t="str">
        <f t="shared" si="245"/>
        <v>No PI Tests</v>
      </c>
      <c r="PX183">
        <f t="shared" si="246"/>
        <v>0</v>
      </c>
      <c r="PY183">
        <f t="shared" si="247"/>
        <v>0</v>
      </c>
      <c r="PZ183" t="str">
        <f t="shared" si="248"/>
        <v>Null</v>
      </c>
      <c r="QA183" t="str">
        <f t="shared" si="249"/>
        <v>Null</v>
      </c>
      <c r="QB183" t="str">
        <f t="shared" si="250"/>
        <v>Null</v>
      </c>
      <c r="QC183" t="str">
        <f>IF($MS183="System 44 Record",IF(BQ183&lt;MEDIAN(Directions!$F$3,Directions!$F$6),"Mid-Year Exited Student","Full Year Participant")&amp;IF(BP183&lt;Directions!$F$3,", Started Prior Year",", Started This Year"),"Null")</f>
        <v>Null</v>
      </c>
      <c r="QD183" t="str">
        <f t="shared" si="251"/>
        <v>Null</v>
      </c>
      <c r="QE183">
        <f t="shared" si="252"/>
        <v>0</v>
      </c>
      <c r="QF183">
        <f t="shared" si="253"/>
        <v>0</v>
      </c>
      <c r="QG183">
        <f t="shared" si="254"/>
        <v>0</v>
      </c>
      <c r="QH183">
        <f t="shared" si="255"/>
        <v>0</v>
      </c>
      <c r="QI183">
        <f t="shared" si="256"/>
        <v>0</v>
      </c>
      <c r="QJ183" t="str">
        <f t="shared" si="257"/>
        <v>Used None</v>
      </c>
      <c r="QK183" t="str">
        <f t="shared" si="258"/>
        <v>Null</v>
      </c>
      <c r="QL183" t="str">
        <f t="shared" si="259"/>
        <v>Null</v>
      </c>
      <c r="QM183" t="str">
        <f>IF($MS183="READ 180 Record",IF(AQ183="","Null",VLOOKUP(JJ183,Lookups!$DX$3:$EB$2054,AN183+1,FALSE)),"Null")</f>
        <v>Null</v>
      </c>
      <c r="QN183" t="str">
        <f t="shared" si="260"/>
        <v>Null</v>
      </c>
    </row>
    <row r="184" spans="1:456" x14ac:dyDescent="0.25">
      <c r="A184" s="161" t="s">
        <v>1447</v>
      </c>
      <c r="B184" s="161" t="s">
        <v>1447</v>
      </c>
      <c r="C184" s="161" t="s">
        <v>1447</v>
      </c>
      <c r="D184" s="161" t="s">
        <v>1447</v>
      </c>
      <c r="E184" s="161">
        <v>10</v>
      </c>
      <c r="F184" s="161" t="s">
        <v>1447</v>
      </c>
      <c r="G184" s="161" t="s">
        <v>880</v>
      </c>
      <c r="H184" s="161" t="s">
        <v>881</v>
      </c>
      <c r="K184" s="161">
        <v>0</v>
      </c>
      <c r="L184" s="161">
        <v>0</v>
      </c>
      <c r="M184" s="161">
        <v>0</v>
      </c>
      <c r="N184" s="161">
        <v>0</v>
      </c>
      <c r="O184" s="161">
        <v>0</v>
      </c>
      <c r="P184" s="161">
        <v>0</v>
      </c>
      <c r="Q184" s="161">
        <v>0</v>
      </c>
      <c r="R184" s="161">
        <v>0</v>
      </c>
      <c r="S184" s="161">
        <v>0</v>
      </c>
      <c r="T184" s="161">
        <v>0</v>
      </c>
      <c r="U184" s="161">
        <v>0</v>
      </c>
      <c r="V184" s="161">
        <v>0</v>
      </c>
      <c r="W184" s="161">
        <v>0</v>
      </c>
      <c r="X184" s="161">
        <v>0</v>
      </c>
      <c r="AB184" s="161" t="s">
        <v>242</v>
      </c>
      <c r="AC184" s="161" t="s">
        <v>242</v>
      </c>
      <c r="AD184" s="161" t="s">
        <v>242</v>
      </c>
      <c r="AE184" s="161" t="s">
        <v>242</v>
      </c>
      <c r="AF184" s="161" t="s">
        <v>242</v>
      </c>
      <c r="AG184" s="161" t="s">
        <v>242</v>
      </c>
      <c r="AH184" s="161" t="s">
        <v>242</v>
      </c>
      <c r="AI184" s="161">
        <v>20150801</v>
      </c>
      <c r="AJ184" s="161">
        <v>20160525</v>
      </c>
      <c r="AK184" s="161" t="s">
        <v>869</v>
      </c>
      <c r="AL184" t="s">
        <v>1078</v>
      </c>
      <c r="BN184" t="s">
        <v>1079</v>
      </c>
      <c r="ET184" s="161">
        <v>0</v>
      </c>
      <c r="EU184" s="161">
        <v>0</v>
      </c>
      <c r="EV184" s="161">
        <v>0</v>
      </c>
      <c r="EW184" s="161">
        <v>0</v>
      </c>
      <c r="EX184" s="161">
        <v>0</v>
      </c>
      <c r="EY184" s="161">
        <v>0</v>
      </c>
      <c r="EZ184" s="161">
        <v>0</v>
      </c>
      <c r="FA184" s="161">
        <v>0</v>
      </c>
      <c r="FB184" s="161">
        <v>0</v>
      </c>
      <c r="FC184" s="161">
        <v>0</v>
      </c>
      <c r="FD184" s="161">
        <v>0</v>
      </c>
      <c r="FE184" s="161">
        <v>0</v>
      </c>
      <c r="HN184" s="161" t="s">
        <v>881</v>
      </c>
      <c r="JB184" s="161" t="s">
        <v>881</v>
      </c>
      <c r="JC184" s="161">
        <v>0</v>
      </c>
      <c r="JD184" s="161">
        <v>0</v>
      </c>
      <c r="JE184" s="161">
        <v>0</v>
      </c>
      <c r="JF184" s="161">
        <v>0</v>
      </c>
      <c r="MN184" t="str">
        <f t="shared" si="174"/>
        <v>NoNoNoNoNoNo</v>
      </c>
      <c r="MO184" t="str">
        <f>IF(AND(MN184="NoNoNoNoNoNo",JI184=""),"No Programs",VLOOKUP(MN184,Lookups!$DA$4:$DB$67,2,FALSE))</f>
        <v>No Programs</v>
      </c>
      <c r="MP184">
        <f t="shared" si="175"/>
        <v>0</v>
      </c>
      <c r="MQ184" t="str">
        <f t="shared" si="176"/>
        <v>No Program Use</v>
      </c>
      <c r="MR184" t="str">
        <f>Directions!$D$3</f>
        <v>Usage</v>
      </c>
      <c r="MS184" t="str">
        <f>VLOOKUP(MQ184,Lookups!$CU$71:$CV$80,2,FALSE)</f>
        <v>Exclude</v>
      </c>
      <c r="MT184">
        <f t="shared" si="177"/>
        <v>0</v>
      </c>
      <c r="MU184">
        <f t="shared" si="178"/>
        <v>0</v>
      </c>
      <c r="MV184">
        <f t="shared" si="179"/>
        <v>0</v>
      </c>
      <c r="MW184">
        <f t="shared" si="180"/>
        <v>0</v>
      </c>
      <c r="MX184">
        <f t="shared" si="181"/>
        <v>0</v>
      </c>
      <c r="MY184" t="str">
        <f t="shared" si="182"/>
        <v>Not Used</v>
      </c>
      <c r="MZ184">
        <f t="shared" si="183"/>
        <v>0</v>
      </c>
      <c r="NA184" t="str">
        <f t="shared" si="184"/>
        <v>Not Available</v>
      </c>
      <c r="NB184" t="str">
        <f t="shared" si="185"/>
        <v>Not Available</v>
      </c>
      <c r="NC184" t="str">
        <f t="shared" si="186"/>
        <v>4 Not Indicated</v>
      </c>
      <c r="ND184" t="str">
        <f t="shared" si="187"/>
        <v>4 Not Indicated</v>
      </c>
      <c r="NE184" t="str">
        <f t="shared" si="188"/>
        <v>4 Not Indicated</v>
      </c>
      <c r="NF184" t="str">
        <f t="shared" si="189"/>
        <v>4 Not Indicated</v>
      </c>
      <c r="NG184" t="str">
        <f t="shared" si="190"/>
        <v>4 Not Indicated</v>
      </c>
      <c r="NH184" s="159" t="str">
        <f t="shared" si="191"/>
        <v>Null</v>
      </c>
      <c r="NI184" t="str">
        <f t="shared" si="192"/>
        <v>Null</v>
      </c>
      <c r="NJ184" s="159" t="str">
        <f t="shared" si="193"/>
        <v>Null</v>
      </c>
      <c r="NK184" t="str">
        <f t="shared" si="194"/>
        <v>Null</v>
      </c>
      <c r="NL184" t="str">
        <f t="shared" si="195"/>
        <v>No RI Tests</v>
      </c>
      <c r="NM184">
        <f t="shared" si="196"/>
        <v>0</v>
      </c>
      <c r="NN184" t="str">
        <f>IF(OR(E184="PK",E184="K",JJ184=""),"Null",INDEX(Lookups!$EZ$4:$FW$18,MATCH($JJ184,Lookups!$EY$4:$EY$18,1),MATCH($E184,Lookups!$EZ$3:$FW$3,0)))</f>
        <v>Null</v>
      </c>
      <c r="NO184" t="str">
        <f>IF(OR(E184="PK",E184="K",JJ184=""),"Null",INDEX(Lookups!$EZ$4:$FW$18,MATCH($JJ184,Lookups!$EY$4:$EY$18,1),MATCH($E184,Lookups!$EZ$3:$FW$3,0) + 1))</f>
        <v>Null</v>
      </c>
      <c r="NP184" t="str">
        <f t="shared" si="197"/>
        <v>Null</v>
      </c>
      <c r="NQ184" t="str">
        <f t="shared" si="198"/>
        <v>Null</v>
      </c>
      <c r="NR184" t="str">
        <f t="shared" si="199"/>
        <v>Null</v>
      </c>
      <c r="NS184" t="str">
        <f t="shared" si="200"/>
        <v>No RI Tests</v>
      </c>
      <c r="NT184" t="str">
        <f t="shared" si="201"/>
        <v>No RI Tests</v>
      </c>
      <c r="NU184" t="str">
        <f t="shared" si="202"/>
        <v>No RI Tests</v>
      </c>
      <c r="NV184" s="183" t="str">
        <f t="array" ref="NV184">IF($NL184="No RI Tests","No RI Tests",VLOOKUP(IF(AND(E184="K",JJ184&lt;280),3,IF(AND(E184="K",JJ184&gt;=280),4,MAX(IF(E184=Lookups!$DF$6:$DF$99,IF(JJ184&gt;=Lookups!$DG$6:$DG$99,Lookups!$DH$6:$DH$99))))),Lookups!$DE$104:$DG$108,2,FALSE))</f>
        <v>No RI Tests</v>
      </c>
      <c r="NW184" s="161" t="str">
        <f t="array" ref="NW184">IF($NL184="No RI Tests","No RI Tests",VLOOKUP(IF(AND(E184="K",JH184&lt;280),3,IF(AND(E184="K",JH184&gt;=280),4,MAX(IF(E184=Lookups!$DF$6:$DF$99,IF(NI184&gt;=Lookups!$DG$6:$DG$99,Lookups!$DH$6:$DH$99))))),Lookups!$DE$104:$DG$108,2,FALSE))</f>
        <v>No RI Tests</v>
      </c>
      <c r="NX184" s="161" t="str">
        <f t="array" ref="NX184">IF($NL184="No RI Tests","No RI Tests",VLOOKUP(IF(AND(E184="K",NK184&lt;280),3,IF(AND(E184="K",NK184&gt;=280),4,MAX(IF(E184=Lookups!$DF$6:$DF$99,IF(NK184&gt;=Lookups!$DG$6:$DG$99,Lookups!$DH$6:$DH$99))))),Lookups!$DE$104:$DG$108,2,FALSE))</f>
        <v>No RI Tests</v>
      </c>
      <c r="NY184" t="str">
        <f t="shared" si="203"/>
        <v>Null</v>
      </c>
      <c r="NZ184" t="str">
        <f t="shared" si="204"/>
        <v>Null</v>
      </c>
      <c r="OA184" t="str">
        <f t="shared" si="205"/>
        <v>No RI for Comparison</v>
      </c>
      <c r="OB184" s="161" t="str">
        <f t="array" ref="OB184">IF($NL184="No RI Tests","No RI Tests",IF(E184="K","N/A",VLOOKUP(MAX(IF(E184=Lookups!$DF$6:$DF$99,IF(JJ184&gt;=Lookups!$DG$6:$DG$99,Lookups!$DI$6:$DI$99))),Lookups!$DE$104:$DG$108,3,FALSE)))</f>
        <v>No RI Tests</v>
      </c>
      <c r="OC184" s="161" t="str">
        <f t="array" ref="OC184">IF($NL184="No RI Tests","No RI Tests",IF(E184="K","N/A",VLOOKUP(MAX(IF(E184=Lookups!$DF$6:$DF$99,IF(NI184&gt;=Lookups!$DG$6:$DG$99,Lookups!$DI$6:$DI$99))),Lookups!$DE$104:$DG$108,3,FALSE)))</f>
        <v>No RI Tests</v>
      </c>
      <c r="OD184" s="161" t="str">
        <f t="array" ref="OD184">IF($NL184="No RI Tests","No RI Tests",IF(E184="K","N/A",VLOOKUP(MAX(IF(E184=Lookups!$DF$6:$DF$99,IF(NK184&gt;=Lookups!$DG$6:$DG$99,Lookups!$DI$6:$DI$99))),Lookups!$DE$104:$DG$108,3,FALSE)))</f>
        <v>No RI Tests</v>
      </c>
      <c r="OE184" t="str">
        <f t="shared" si="206"/>
        <v>Null</v>
      </c>
      <c r="OF184" t="str">
        <f t="shared" si="207"/>
        <v>Null</v>
      </c>
      <c r="OG184" t="str">
        <f t="shared" si="208"/>
        <v>No RI for Comparison</v>
      </c>
      <c r="OH184" t="str">
        <f t="shared" si="209"/>
        <v>Null</v>
      </c>
      <c r="OI184" t="str">
        <f t="shared" si="210"/>
        <v>Null</v>
      </c>
      <c r="OJ184" t="str">
        <f t="shared" si="211"/>
        <v>Null</v>
      </c>
      <c r="OK184" t="str">
        <f t="shared" si="212"/>
        <v>Null</v>
      </c>
      <c r="OL184" t="str">
        <f t="shared" si="213"/>
        <v>Null</v>
      </c>
      <c r="OM184" t="str">
        <f t="shared" si="214"/>
        <v>Null</v>
      </c>
      <c r="ON184" t="str">
        <f t="shared" si="215"/>
        <v>Null</v>
      </c>
      <c r="OO184" t="str">
        <f t="shared" si="216"/>
        <v>Null RI</v>
      </c>
      <c r="OP184" t="str">
        <f ca="1">IF(AND(HR184&lt;&gt;"",JJ184&lt;600),IF(HT184="Advancing","Tier 2","Tier 3"),IF(JI184="","Null",IF(OR(E184="K",E184&lt;3),"FRA Recommended",IF(JJ184&gt;=IF(E184&lt;6,400,600),IF(JJ184&lt;VLOOKUP(E184,Lookups!$AP$3:$AR$16,3,FALSE),"Tier 2","Core"),IF(JJ184&lt;400,IF(RAND()&lt;0.81,"Tier 3","Tier 2"),IF(RAND()&lt;0.51,"Tier 3","Tier 2"))))))</f>
        <v>Null</v>
      </c>
      <c r="OQ184" t="str">
        <f t="shared" si="217"/>
        <v>Null</v>
      </c>
      <c r="OR184" t="str">
        <f t="shared" si="218"/>
        <v>Null</v>
      </c>
      <c r="OS184" t="str">
        <f t="shared" si="219"/>
        <v>Null</v>
      </c>
      <c r="OT184" t="str">
        <f t="shared" si="220"/>
        <v>No RI Tests</v>
      </c>
      <c r="OU184" s="159" t="str">
        <f t="shared" si="221"/>
        <v>No PI Tests</v>
      </c>
      <c r="OV184" t="str">
        <f t="shared" si="222"/>
        <v>No PI Tests</v>
      </c>
      <c r="OW184" t="str">
        <f t="shared" si="223"/>
        <v>No PI Tests</v>
      </c>
      <c r="OX184" t="str">
        <f t="shared" si="224"/>
        <v>No PI Tests</v>
      </c>
      <c r="OY184" t="str">
        <f t="shared" si="225"/>
        <v>No PI Tests</v>
      </c>
      <c r="OZ184" t="str">
        <f t="shared" si="226"/>
        <v>No PI Tests</v>
      </c>
      <c r="PA184" s="159" t="str">
        <f t="shared" si="227"/>
        <v>No PI Tests</v>
      </c>
      <c r="PB184" t="str">
        <f t="shared" si="228"/>
        <v>No PI Tests</v>
      </c>
      <c r="PC184" t="str">
        <f t="shared" si="229"/>
        <v>No PI Tests</v>
      </c>
      <c r="PD184" t="str">
        <f t="shared" si="230"/>
        <v>No PI Tests</v>
      </c>
      <c r="PE184" t="str">
        <f t="shared" si="231"/>
        <v>No PI Tests</v>
      </c>
      <c r="PF184" t="str">
        <f t="shared" si="232"/>
        <v>No PI Tests</v>
      </c>
      <c r="PG184" t="str">
        <f t="shared" si="233"/>
        <v>No PI Tests</v>
      </c>
      <c r="PH184">
        <f t="shared" si="234"/>
        <v>0</v>
      </c>
      <c r="PI184">
        <f t="shared" si="235"/>
        <v>0</v>
      </c>
      <c r="PJ184" t="str">
        <f t="shared" si="236"/>
        <v>Null</v>
      </c>
      <c r="PK184" t="str">
        <f>IF(HR184="","Null",IF(E184&lt;3,"Null",IF(HU184=0,0,IF(HS184="Form 1",VLOOKUP(HU184,Lookups!$BE$3:$BP$63,E184,FALSE),IF(HS184="Form 2",VLOOKUP(HU184,Lookups!$BE$67:$BP$127,E184,FALSE),VLOOKUP(HU184,Lookups!$BE$130:$BP$190,E184,FALSE))))))</f>
        <v>Null</v>
      </c>
      <c r="PL184" t="str">
        <f t="shared" si="237"/>
        <v>Null</v>
      </c>
      <c r="PM184" t="str">
        <f>IF($PH184=0,"Null",IF(E184&lt;3,"Null",IF(OX184=0,0,IF(OV184="Form 1",VLOOKUP(OX184,Lookups!$BE$3:$BP$63,E184,FALSE),IF(OV184="Form 2",VLOOKUP(OX184,Lookups!$BE$67:$BP$127,E184,FALSE),VLOOKUP(OX184,Lookups!$BE$130:$BP$190,E184,FALSE))))))</f>
        <v>Null</v>
      </c>
      <c r="PN184" t="str">
        <f t="shared" si="238"/>
        <v>Null</v>
      </c>
      <c r="PO184" t="str">
        <f t="shared" si="239"/>
        <v>Null</v>
      </c>
      <c r="PP184" t="str">
        <f t="shared" si="240"/>
        <v>Null</v>
      </c>
      <c r="PQ184" t="str">
        <f>IF(HR184="","Null",IF(E184&lt;3,"Null",IF(HV184=0,0,IF(HS184="Form 1",VLOOKUP(HV184,Lookups!$BR$3:$CC$63,E184,FALSE),IF(HS184="Form 2",VLOOKUP(HV184,Lookups!$BR$67:$CC$127,E184,FALSE),VLOOKUP(HV184,Lookups!$BR$130:$CC$190,E184,FALSE))))))</f>
        <v>Null</v>
      </c>
      <c r="PR184" t="str">
        <f t="shared" si="241"/>
        <v>Null</v>
      </c>
      <c r="PS184" t="str">
        <f>IF(HR184="","Null",IF(E184&lt;3,"Null",IF(OY184=0,0,IF(OW184="Form 1",VLOOKUP(OY184,Lookups!$BR$3:$CC$63,E184,FALSE),IF(OW184="Form 2",VLOOKUP(OY184,Lookups!$BR$67:$CC$127,E184,FALSE),VLOOKUP(OY184,Lookups!$BR$130:$CC$190,E184,FALSE))))))</f>
        <v>Null</v>
      </c>
      <c r="PT184" t="str">
        <f t="shared" si="242"/>
        <v>Null</v>
      </c>
      <c r="PU184" t="str">
        <f t="shared" si="243"/>
        <v>Null</v>
      </c>
      <c r="PV184" t="str">
        <f t="shared" si="244"/>
        <v>Null</v>
      </c>
      <c r="PW184" t="str">
        <f t="shared" si="245"/>
        <v>No PI Tests</v>
      </c>
      <c r="PX184">
        <f t="shared" si="246"/>
        <v>0</v>
      </c>
      <c r="PY184">
        <f t="shared" si="247"/>
        <v>0</v>
      </c>
      <c r="PZ184" t="str">
        <f t="shared" si="248"/>
        <v>Null</v>
      </c>
      <c r="QA184" t="str">
        <f t="shared" si="249"/>
        <v>Null</v>
      </c>
      <c r="QB184" t="str">
        <f t="shared" si="250"/>
        <v>Null</v>
      </c>
      <c r="QC184" t="str">
        <f>IF($MS184="System 44 Record",IF(BQ184&lt;MEDIAN(Directions!$F$3,Directions!$F$6),"Mid-Year Exited Student","Full Year Participant")&amp;IF(BP184&lt;Directions!$F$3,", Started Prior Year",", Started This Year"),"Null")</f>
        <v>Null</v>
      </c>
      <c r="QD184" t="str">
        <f t="shared" si="251"/>
        <v>Null</v>
      </c>
      <c r="QE184">
        <f t="shared" si="252"/>
        <v>0</v>
      </c>
      <c r="QF184">
        <f t="shared" si="253"/>
        <v>0</v>
      </c>
      <c r="QG184">
        <f t="shared" si="254"/>
        <v>0</v>
      </c>
      <c r="QH184">
        <f t="shared" si="255"/>
        <v>0</v>
      </c>
      <c r="QI184">
        <f t="shared" si="256"/>
        <v>0</v>
      </c>
      <c r="QJ184" t="str">
        <f t="shared" si="257"/>
        <v>Used None</v>
      </c>
      <c r="QK184" t="str">
        <f t="shared" si="258"/>
        <v>Null</v>
      </c>
      <c r="QL184" t="str">
        <f t="shared" si="259"/>
        <v>Null</v>
      </c>
      <c r="QM184" t="str">
        <f>IF($MS184="READ 180 Record",IF(AQ184="","Null",VLOOKUP(JJ184,Lookups!$DX$3:$EB$2054,AN184+1,FALSE)),"Null")</f>
        <v>Null</v>
      </c>
      <c r="QN184" t="str">
        <f t="shared" si="260"/>
        <v>Null</v>
      </c>
    </row>
    <row r="185" spans="1:456" x14ac:dyDescent="0.25">
      <c r="A185" s="161" t="s">
        <v>1447</v>
      </c>
      <c r="B185" s="161" t="s">
        <v>1447</v>
      </c>
      <c r="C185" s="161" t="s">
        <v>1447</v>
      </c>
      <c r="D185" s="161" t="s">
        <v>1447</v>
      </c>
      <c r="E185" s="161">
        <v>12</v>
      </c>
      <c r="F185" s="161" t="s">
        <v>1447</v>
      </c>
      <c r="G185" s="161" t="s">
        <v>880</v>
      </c>
      <c r="H185" s="161" t="s">
        <v>881</v>
      </c>
      <c r="K185" s="161">
        <v>0</v>
      </c>
      <c r="L185" s="161">
        <v>0</v>
      </c>
      <c r="M185" s="161">
        <v>0</v>
      </c>
      <c r="N185" s="161">
        <v>0</v>
      </c>
      <c r="O185" s="161">
        <v>0</v>
      </c>
      <c r="P185" s="161">
        <v>0</v>
      </c>
      <c r="Q185" s="161">
        <v>0</v>
      </c>
      <c r="R185" s="161">
        <v>0</v>
      </c>
      <c r="S185" s="161">
        <v>0</v>
      </c>
      <c r="T185" s="161">
        <v>0</v>
      </c>
      <c r="U185" s="161">
        <v>0</v>
      </c>
      <c r="V185" s="161">
        <v>0</v>
      </c>
      <c r="W185" s="161">
        <v>0</v>
      </c>
      <c r="X185" s="161">
        <v>0</v>
      </c>
      <c r="AB185" s="161" t="s">
        <v>242</v>
      </c>
      <c r="AC185" s="161" t="s">
        <v>242</v>
      </c>
      <c r="AD185" s="161" t="s">
        <v>242</v>
      </c>
      <c r="AE185" s="161" t="s">
        <v>242</v>
      </c>
      <c r="AF185" s="161" t="s">
        <v>242</v>
      </c>
      <c r="AG185" s="161" t="s">
        <v>242</v>
      </c>
      <c r="AH185" s="161" t="s">
        <v>242</v>
      </c>
      <c r="AI185" s="161">
        <v>20150801</v>
      </c>
      <c r="AJ185" s="161">
        <v>20160525</v>
      </c>
      <c r="AK185" s="161" t="s">
        <v>869</v>
      </c>
      <c r="AL185" t="s">
        <v>1078</v>
      </c>
      <c r="BN185" t="s">
        <v>1079</v>
      </c>
      <c r="ET185" s="161">
        <v>0</v>
      </c>
      <c r="EU185" s="161">
        <v>0</v>
      </c>
      <c r="EV185" s="161">
        <v>0</v>
      </c>
      <c r="EW185" s="161">
        <v>0</v>
      </c>
      <c r="EX185" s="161">
        <v>0</v>
      </c>
      <c r="EY185" s="161">
        <v>0</v>
      </c>
      <c r="EZ185" s="161">
        <v>0</v>
      </c>
      <c r="FA185" s="161">
        <v>0</v>
      </c>
      <c r="FB185" s="161">
        <v>0</v>
      </c>
      <c r="FC185" s="161">
        <v>0</v>
      </c>
      <c r="FD185" s="161">
        <v>0</v>
      </c>
      <c r="FE185" s="161">
        <v>0</v>
      </c>
      <c r="HN185" s="161" t="s">
        <v>881</v>
      </c>
      <c r="JB185" s="161" t="s">
        <v>881</v>
      </c>
      <c r="JC185" s="161">
        <v>0</v>
      </c>
      <c r="JD185" s="161">
        <v>0</v>
      </c>
      <c r="JE185" s="161">
        <v>0</v>
      </c>
      <c r="JF185" s="161">
        <v>0</v>
      </c>
      <c r="MN185" t="str">
        <f t="shared" si="174"/>
        <v>NoNoNoNoNoNo</v>
      </c>
      <c r="MO185" t="str">
        <f>IF(AND(MN185="NoNoNoNoNoNo",JI185=""),"No Programs",VLOOKUP(MN185,Lookups!$DA$4:$DB$67,2,FALSE))</f>
        <v>No Programs</v>
      </c>
      <c r="MP185">
        <f t="shared" si="175"/>
        <v>0</v>
      </c>
      <c r="MQ185" t="str">
        <f t="shared" si="176"/>
        <v>No Program Use</v>
      </c>
      <c r="MR185" t="str">
        <f>Directions!$D$3</f>
        <v>Usage</v>
      </c>
      <c r="MS185" t="str">
        <f>VLOOKUP(MQ185,Lookups!$CU$71:$CV$80,2,FALSE)</f>
        <v>Exclude</v>
      </c>
      <c r="MT185">
        <f t="shared" si="177"/>
        <v>0</v>
      </c>
      <c r="MU185">
        <f t="shared" si="178"/>
        <v>0</v>
      </c>
      <c r="MV185">
        <f t="shared" si="179"/>
        <v>0</v>
      </c>
      <c r="MW185">
        <f t="shared" si="180"/>
        <v>0</v>
      </c>
      <c r="MX185">
        <f t="shared" si="181"/>
        <v>0</v>
      </c>
      <c r="MY185" t="str">
        <f t="shared" si="182"/>
        <v>Not Used</v>
      </c>
      <c r="MZ185">
        <f t="shared" si="183"/>
        <v>0</v>
      </c>
      <c r="NA185" t="str">
        <f t="shared" si="184"/>
        <v>Not Available</v>
      </c>
      <c r="NB185" t="str">
        <f t="shared" si="185"/>
        <v>Not Available</v>
      </c>
      <c r="NC185" t="str">
        <f t="shared" si="186"/>
        <v>4 Not Indicated</v>
      </c>
      <c r="ND185" t="str">
        <f t="shared" si="187"/>
        <v>4 Not Indicated</v>
      </c>
      <c r="NE185" t="str">
        <f t="shared" si="188"/>
        <v>4 Not Indicated</v>
      </c>
      <c r="NF185" t="str">
        <f t="shared" si="189"/>
        <v>4 Not Indicated</v>
      </c>
      <c r="NG185" t="str">
        <f t="shared" si="190"/>
        <v>4 Not Indicated</v>
      </c>
      <c r="NH185" s="159" t="str">
        <f t="shared" si="191"/>
        <v>Null</v>
      </c>
      <c r="NI185" t="str">
        <f t="shared" si="192"/>
        <v>Null</v>
      </c>
      <c r="NJ185" s="159" t="str">
        <f t="shared" si="193"/>
        <v>Null</v>
      </c>
      <c r="NK185" t="str">
        <f t="shared" si="194"/>
        <v>Null</v>
      </c>
      <c r="NL185" t="str">
        <f t="shared" si="195"/>
        <v>No RI Tests</v>
      </c>
      <c r="NM185">
        <f t="shared" si="196"/>
        <v>0</v>
      </c>
      <c r="NN185" t="str">
        <f>IF(OR(E185="PK",E185="K",JJ185=""),"Null",INDEX(Lookups!$EZ$4:$FW$18,MATCH($JJ185,Lookups!$EY$4:$EY$18,1),MATCH($E185,Lookups!$EZ$3:$FW$3,0)))</f>
        <v>Null</v>
      </c>
      <c r="NO185" t="str">
        <f>IF(OR(E185="PK",E185="K",JJ185=""),"Null",INDEX(Lookups!$EZ$4:$FW$18,MATCH($JJ185,Lookups!$EY$4:$EY$18,1),MATCH($E185,Lookups!$EZ$3:$FW$3,0) + 1))</f>
        <v>Null</v>
      </c>
      <c r="NP185" t="str">
        <f t="shared" si="197"/>
        <v>Null</v>
      </c>
      <c r="NQ185" t="str">
        <f t="shared" si="198"/>
        <v>Null</v>
      </c>
      <c r="NR185" t="str">
        <f t="shared" si="199"/>
        <v>Null</v>
      </c>
      <c r="NS185" t="str">
        <f t="shared" si="200"/>
        <v>No RI Tests</v>
      </c>
      <c r="NT185" t="str">
        <f t="shared" si="201"/>
        <v>No RI Tests</v>
      </c>
      <c r="NU185" t="str">
        <f t="shared" si="202"/>
        <v>No RI Tests</v>
      </c>
      <c r="NV185" s="183" t="str">
        <f t="array" ref="NV185">IF($NL185="No RI Tests","No RI Tests",VLOOKUP(IF(AND(E185="K",JJ185&lt;280),3,IF(AND(E185="K",JJ185&gt;=280),4,MAX(IF(E185=Lookups!$DF$6:$DF$99,IF(JJ185&gt;=Lookups!$DG$6:$DG$99,Lookups!$DH$6:$DH$99))))),Lookups!$DE$104:$DG$108,2,FALSE))</f>
        <v>No RI Tests</v>
      </c>
      <c r="NW185" s="161" t="str">
        <f t="array" ref="NW185">IF($NL185="No RI Tests","No RI Tests",VLOOKUP(IF(AND(E185="K",JH185&lt;280),3,IF(AND(E185="K",JH185&gt;=280),4,MAX(IF(E185=Lookups!$DF$6:$DF$99,IF(NI185&gt;=Lookups!$DG$6:$DG$99,Lookups!$DH$6:$DH$99))))),Lookups!$DE$104:$DG$108,2,FALSE))</f>
        <v>No RI Tests</v>
      </c>
      <c r="NX185" s="161" t="str">
        <f t="array" ref="NX185">IF($NL185="No RI Tests","No RI Tests",VLOOKUP(IF(AND(E185="K",NK185&lt;280),3,IF(AND(E185="K",NK185&gt;=280),4,MAX(IF(E185=Lookups!$DF$6:$DF$99,IF(NK185&gt;=Lookups!$DG$6:$DG$99,Lookups!$DH$6:$DH$99))))),Lookups!$DE$104:$DG$108,2,FALSE))</f>
        <v>No RI Tests</v>
      </c>
      <c r="NY185" t="str">
        <f t="shared" si="203"/>
        <v>Null</v>
      </c>
      <c r="NZ185" t="str">
        <f t="shared" si="204"/>
        <v>Null</v>
      </c>
      <c r="OA185" t="str">
        <f t="shared" si="205"/>
        <v>No RI for Comparison</v>
      </c>
      <c r="OB185" s="161" t="str">
        <f t="array" ref="OB185">IF($NL185="No RI Tests","No RI Tests",IF(E185="K","N/A",VLOOKUP(MAX(IF(E185=Lookups!$DF$6:$DF$99,IF(JJ185&gt;=Lookups!$DG$6:$DG$99,Lookups!$DI$6:$DI$99))),Lookups!$DE$104:$DG$108,3,FALSE)))</f>
        <v>No RI Tests</v>
      </c>
      <c r="OC185" s="161" t="str">
        <f t="array" ref="OC185">IF($NL185="No RI Tests","No RI Tests",IF(E185="K","N/A",VLOOKUP(MAX(IF(E185=Lookups!$DF$6:$DF$99,IF(NI185&gt;=Lookups!$DG$6:$DG$99,Lookups!$DI$6:$DI$99))),Lookups!$DE$104:$DG$108,3,FALSE)))</f>
        <v>No RI Tests</v>
      </c>
      <c r="OD185" s="161" t="str">
        <f t="array" ref="OD185">IF($NL185="No RI Tests","No RI Tests",IF(E185="K","N/A",VLOOKUP(MAX(IF(E185=Lookups!$DF$6:$DF$99,IF(NK185&gt;=Lookups!$DG$6:$DG$99,Lookups!$DI$6:$DI$99))),Lookups!$DE$104:$DG$108,3,FALSE)))</f>
        <v>No RI Tests</v>
      </c>
      <c r="OE185" t="str">
        <f t="shared" si="206"/>
        <v>Null</v>
      </c>
      <c r="OF185" t="str">
        <f t="shared" si="207"/>
        <v>Null</v>
      </c>
      <c r="OG185" t="str">
        <f t="shared" si="208"/>
        <v>No RI for Comparison</v>
      </c>
      <c r="OH185" t="str">
        <f t="shared" si="209"/>
        <v>Null</v>
      </c>
      <c r="OI185" t="str">
        <f t="shared" si="210"/>
        <v>Null</v>
      </c>
      <c r="OJ185" t="str">
        <f t="shared" si="211"/>
        <v>Null</v>
      </c>
      <c r="OK185" t="str">
        <f t="shared" si="212"/>
        <v>Null</v>
      </c>
      <c r="OL185" t="str">
        <f t="shared" si="213"/>
        <v>Null</v>
      </c>
      <c r="OM185" t="str">
        <f t="shared" si="214"/>
        <v>Null</v>
      </c>
      <c r="ON185" t="str">
        <f t="shared" si="215"/>
        <v>Null</v>
      </c>
      <c r="OO185" t="str">
        <f t="shared" si="216"/>
        <v>Null RI</v>
      </c>
      <c r="OP185" t="str">
        <f ca="1">IF(AND(HR185&lt;&gt;"",JJ185&lt;600),IF(HT185="Advancing","Tier 2","Tier 3"),IF(JI185="","Null",IF(OR(E185="K",E185&lt;3),"FRA Recommended",IF(JJ185&gt;=IF(E185&lt;6,400,600),IF(JJ185&lt;VLOOKUP(E185,Lookups!$AP$3:$AR$16,3,FALSE),"Tier 2","Core"),IF(JJ185&lt;400,IF(RAND()&lt;0.81,"Tier 3","Tier 2"),IF(RAND()&lt;0.51,"Tier 3","Tier 2"))))))</f>
        <v>Null</v>
      </c>
      <c r="OQ185" t="str">
        <f t="shared" si="217"/>
        <v>Null</v>
      </c>
      <c r="OR185" t="str">
        <f t="shared" si="218"/>
        <v>Null</v>
      </c>
      <c r="OS185" t="str">
        <f t="shared" si="219"/>
        <v>Null</v>
      </c>
      <c r="OT185" t="str">
        <f t="shared" si="220"/>
        <v>No RI Tests</v>
      </c>
      <c r="OU185" s="159" t="str">
        <f t="shared" si="221"/>
        <v>No PI Tests</v>
      </c>
      <c r="OV185" t="str">
        <f t="shared" si="222"/>
        <v>No PI Tests</v>
      </c>
      <c r="OW185" t="str">
        <f t="shared" si="223"/>
        <v>No PI Tests</v>
      </c>
      <c r="OX185" t="str">
        <f t="shared" si="224"/>
        <v>No PI Tests</v>
      </c>
      <c r="OY185" t="str">
        <f t="shared" si="225"/>
        <v>No PI Tests</v>
      </c>
      <c r="OZ185" t="str">
        <f t="shared" si="226"/>
        <v>No PI Tests</v>
      </c>
      <c r="PA185" s="159" t="str">
        <f t="shared" si="227"/>
        <v>No PI Tests</v>
      </c>
      <c r="PB185" t="str">
        <f t="shared" si="228"/>
        <v>No PI Tests</v>
      </c>
      <c r="PC185" t="str">
        <f t="shared" si="229"/>
        <v>No PI Tests</v>
      </c>
      <c r="PD185" t="str">
        <f t="shared" si="230"/>
        <v>No PI Tests</v>
      </c>
      <c r="PE185" t="str">
        <f t="shared" si="231"/>
        <v>No PI Tests</v>
      </c>
      <c r="PF185" t="str">
        <f t="shared" si="232"/>
        <v>No PI Tests</v>
      </c>
      <c r="PG185" t="str">
        <f t="shared" si="233"/>
        <v>No PI Tests</v>
      </c>
      <c r="PH185">
        <f t="shared" si="234"/>
        <v>0</v>
      </c>
      <c r="PI185">
        <f t="shared" si="235"/>
        <v>0</v>
      </c>
      <c r="PJ185" t="str">
        <f t="shared" si="236"/>
        <v>Null</v>
      </c>
      <c r="PK185" t="str">
        <f>IF(HR185="","Null",IF(E185&lt;3,"Null",IF(HU185=0,0,IF(HS185="Form 1",VLOOKUP(HU185,Lookups!$BE$3:$BP$63,E185,FALSE),IF(HS185="Form 2",VLOOKUP(HU185,Lookups!$BE$67:$BP$127,E185,FALSE),VLOOKUP(HU185,Lookups!$BE$130:$BP$190,E185,FALSE))))))</f>
        <v>Null</v>
      </c>
      <c r="PL185" t="str">
        <f t="shared" si="237"/>
        <v>Null</v>
      </c>
      <c r="PM185" t="str">
        <f>IF($PH185=0,"Null",IF(E185&lt;3,"Null",IF(OX185=0,0,IF(OV185="Form 1",VLOOKUP(OX185,Lookups!$BE$3:$BP$63,E185,FALSE),IF(OV185="Form 2",VLOOKUP(OX185,Lookups!$BE$67:$BP$127,E185,FALSE),VLOOKUP(OX185,Lookups!$BE$130:$BP$190,E185,FALSE))))))</f>
        <v>Null</v>
      </c>
      <c r="PN185" t="str">
        <f t="shared" si="238"/>
        <v>Null</v>
      </c>
      <c r="PO185" t="str">
        <f t="shared" si="239"/>
        <v>Null</v>
      </c>
      <c r="PP185" t="str">
        <f t="shared" si="240"/>
        <v>Null</v>
      </c>
      <c r="PQ185" t="str">
        <f>IF(HR185="","Null",IF(E185&lt;3,"Null",IF(HV185=0,0,IF(HS185="Form 1",VLOOKUP(HV185,Lookups!$BR$3:$CC$63,E185,FALSE),IF(HS185="Form 2",VLOOKUP(HV185,Lookups!$BR$67:$CC$127,E185,FALSE),VLOOKUP(HV185,Lookups!$BR$130:$CC$190,E185,FALSE))))))</f>
        <v>Null</v>
      </c>
      <c r="PR185" t="str">
        <f t="shared" si="241"/>
        <v>Null</v>
      </c>
      <c r="PS185" t="str">
        <f>IF(HR185="","Null",IF(E185&lt;3,"Null",IF(OY185=0,0,IF(OW185="Form 1",VLOOKUP(OY185,Lookups!$BR$3:$CC$63,E185,FALSE),IF(OW185="Form 2",VLOOKUP(OY185,Lookups!$BR$67:$CC$127,E185,FALSE),VLOOKUP(OY185,Lookups!$BR$130:$CC$190,E185,FALSE))))))</f>
        <v>Null</v>
      </c>
      <c r="PT185" t="str">
        <f t="shared" si="242"/>
        <v>Null</v>
      </c>
      <c r="PU185" t="str">
        <f t="shared" si="243"/>
        <v>Null</v>
      </c>
      <c r="PV185" t="str">
        <f t="shared" si="244"/>
        <v>Null</v>
      </c>
      <c r="PW185" t="str">
        <f t="shared" si="245"/>
        <v>No PI Tests</v>
      </c>
      <c r="PX185">
        <f t="shared" si="246"/>
        <v>0</v>
      </c>
      <c r="PY185">
        <f t="shared" si="247"/>
        <v>0</v>
      </c>
      <c r="PZ185" t="str">
        <f t="shared" si="248"/>
        <v>Null</v>
      </c>
      <c r="QA185" t="str">
        <f t="shared" si="249"/>
        <v>Null</v>
      </c>
      <c r="QB185" t="str">
        <f t="shared" si="250"/>
        <v>Null</v>
      </c>
      <c r="QC185" t="str">
        <f>IF($MS185="System 44 Record",IF(BQ185&lt;MEDIAN(Directions!$F$3,Directions!$F$6),"Mid-Year Exited Student","Full Year Participant")&amp;IF(BP185&lt;Directions!$F$3,", Started Prior Year",", Started This Year"),"Null")</f>
        <v>Null</v>
      </c>
      <c r="QD185" t="str">
        <f t="shared" si="251"/>
        <v>Null</v>
      </c>
      <c r="QE185">
        <f t="shared" si="252"/>
        <v>0</v>
      </c>
      <c r="QF185">
        <f t="shared" si="253"/>
        <v>0</v>
      </c>
      <c r="QG185">
        <f t="shared" si="254"/>
        <v>0</v>
      </c>
      <c r="QH185">
        <f t="shared" si="255"/>
        <v>0</v>
      </c>
      <c r="QI185">
        <f t="shared" si="256"/>
        <v>0</v>
      </c>
      <c r="QJ185" t="str">
        <f t="shared" si="257"/>
        <v>Used None</v>
      </c>
      <c r="QK185" t="str">
        <f t="shared" si="258"/>
        <v>Null</v>
      </c>
      <c r="QL185" t="str">
        <f t="shared" si="259"/>
        <v>Null</v>
      </c>
      <c r="QM185" t="str">
        <f>IF($MS185="READ 180 Record",IF(AQ185="","Null",VLOOKUP(JJ185,Lookups!$DX$3:$EB$2054,AN185+1,FALSE)),"Null")</f>
        <v>Null</v>
      </c>
      <c r="QN185" t="str">
        <f t="shared" si="260"/>
        <v>Null</v>
      </c>
    </row>
    <row r="186" spans="1:456" x14ac:dyDescent="0.25">
      <c r="A186" s="161" t="s">
        <v>1447</v>
      </c>
      <c r="B186" s="161" t="s">
        <v>1447</v>
      </c>
      <c r="C186" s="161" t="s">
        <v>1447</v>
      </c>
      <c r="D186" s="161" t="s">
        <v>1447</v>
      </c>
      <c r="E186" s="161">
        <v>11</v>
      </c>
      <c r="F186" s="161" t="s">
        <v>1447</v>
      </c>
      <c r="G186" s="161" t="s">
        <v>880</v>
      </c>
      <c r="H186" s="161" t="s">
        <v>881</v>
      </c>
      <c r="K186" s="161">
        <v>0</v>
      </c>
      <c r="L186" s="161">
        <v>0</v>
      </c>
      <c r="M186" s="161">
        <v>0</v>
      </c>
      <c r="N186" s="161">
        <v>0</v>
      </c>
      <c r="O186" s="161">
        <v>0</v>
      </c>
      <c r="P186" s="161">
        <v>0</v>
      </c>
      <c r="Q186" s="161">
        <v>0</v>
      </c>
      <c r="R186" s="161">
        <v>0</v>
      </c>
      <c r="S186" s="161">
        <v>0</v>
      </c>
      <c r="T186" s="161">
        <v>0</v>
      </c>
      <c r="U186" s="161">
        <v>0</v>
      </c>
      <c r="V186" s="161">
        <v>0</v>
      </c>
      <c r="W186" s="161">
        <v>0</v>
      </c>
      <c r="X186" s="161">
        <v>0</v>
      </c>
      <c r="AB186" s="161" t="s">
        <v>242</v>
      </c>
      <c r="AC186" s="161" t="s">
        <v>242</v>
      </c>
      <c r="AD186" s="161" t="s">
        <v>242</v>
      </c>
      <c r="AE186" s="161" t="s">
        <v>242</v>
      </c>
      <c r="AF186" s="161" t="s">
        <v>242</v>
      </c>
      <c r="AG186" s="161" t="s">
        <v>242</v>
      </c>
      <c r="AH186" s="161" t="s">
        <v>242</v>
      </c>
      <c r="AI186" s="161">
        <v>20150801</v>
      </c>
      <c r="AJ186" s="161">
        <v>20160525</v>
      </c>
      <c r="AK186" s="161" t="s">
        <v>869</v>
      </c>
      <c r="AL186" t="s">
        <v>1078</v>
      </c>
      <c r="BN186" t="s">
        <v>1079</v>
      </c>
      <c r="ET186" s="161">
        <v>0</v>
      </c>
      <c r="EU186" s="161">
        <v>0</v>
      </c>
      <c r="EV186" s="161">
        <v>0</v>
      </c>
      <c r="EW186" s="161">
        <v>0</v>
      </c>
      <c r="EX186" s="161">
        <v>0</v>
      </c>
      <c r="EY186" s="161">
        <v>0</v>
      </c>
      <c r="EZ186" s="161">
        <v>0</v>
      </c>
      <c r="FA186" s="161">
        <v>0</v>
      </c>
      <c r="FB186" s="161">
        <v>0</v>
      </c>
      <c r="FC186" s="161">
        <v>0</v>
      </c>
      <c r="FD186" s="161">
        <v>0</v>
      </c>
      <c r="FE186" s="161">
        <v>0</v>
      </c>
      <c r="HN186" s="161" t="s">
        <v>881</v>
      </c>
      <c r="JB186" s="161" t="s">
        <v>881</v>
      </c>
      <c r="JC186" s="161">
        <v>0</v>
      </c>
      <c r="JD186" s="161">
        <v>0</v>
      </c>
      <c r="JE186" s="161">
        <v>0</v>
      </c>
      <c r="JF186" s="161">
        <v>0</v>
      </c>
      <c r="MN186" t="str">
        <f t="shared" si="174"/>
        <v>NoNoNoNoNoNo</v>
      </c>
      <c r="MO186" t="str">
        <f>IF(AND(MN186="NoNoNoNoNoNo",JI186=""),"No Programs",VLOOKUP(MN186,Lookups!$DA$4:$DB$67,2,FALSE))</f>
        <v>No Programs</v>
      </c>
      <c r="MP186">
        <f t="shared" si="175"/>
        <v>0</v>
      </c>
      <c r="MQ186" t="str">
        <f t="shared" si="176"/>
        <v>No Program Use</v>
      </c>
      <c r="MR186" t="str">
        <f>Directions!$D$3</f>
        <v>Usage</v>
      </c>
      <c r="MS186" t="str">
        <f>VLOOKUP(MQ186,Lookups!$CU$71:$CV$80,2,FALSE)</f>
        <v>Exclude</v>
      </c>
      <c r="MT186">
        <f t="shared" si="177"/>
        <v>0</v>
      </c>
      <c r="MU186">
        <f t="shared" si="178"/>
        <v>0</v>
      </c>
      <c r="MV186">
        <f t="shared" si="179"/>
        <v>0</v>
      </c>
      <c r="MW186">
        <f t="shared" si="180"/>
        <v>0</v>
      </c>
      <c r="MX186">
        <f t="shared" si="181"/>
        <v>0</v>
      </c>
      <c r="MY186" t="str">
        <f t="shared" si="182"/>
        <v>Not Used</v>
      </c>
      <c r="MZ186">
        <f t="shared" si="183"/>
        <v>0</v>
      </c>
      <c r="NA186" t="str">
        <f t="shared" si="184"/>
        <v>Not Available</v>
      </c>
      <c r="NB186" t="str">
        <f t="shared" si="185"/>
        <v>Not Available</v>
      </c>
      <c r="NC186" t="str">
        <f t="shared" si="186"/>
        <v>4 Not Indicated</v>
      </c>
      <c r="ND186" t="str">
        <f t="shared" si="187"/>
        <v>4 Not Indicated</v>
      </c>
      <c r="NE186" t="str">
        <f t="shared" si="188"/>
        <v>4 Not Indicated</v>
      </c>
      <c r="NF186" t="str">
        <f t="shared" si="189"/>
        <v>4 Not Indicated</v>
      </c>
      <c r="NG186" t="str">
        <f t="shared" si="190"/>
        <v>4 Not Indicated</v>
      </c>
      <c r="NH186" s="159" t="str">
        <f t="shared" si="191"/>
        <v>Null</v>
      </c>
      <c r="NI186" t="str">
        <f t="shared" si="192"/>
        <v>Null</v>
      </c>
      <c r="NJ186" s="159" t="str">
        <f t="shared" si="193"/>
        <v>Null</v>
      </c>
      <c r="NK186" t="str">
        <f t="shared" si="194"/>
        <v>Null</v>
      </c>
      <c r="NL186" t="str">
        <f t="shared" si="195"/>
        <v>No RI Tests</v>
      </c>
      <c r="NM186">
        <f t="shared" si="196"/>
        <v>0</v>
      </c>
      <c r="NN186" t="str">
        <f>IF(OR(E186="PK",E186="K",JJ186=""),"Null",INDEX(Lookups!$EZ$4:$FW$18,MATCH($JJ186,Lookups!$EY$4:$EY$18,1),MATCH($E186,Lookups!$EZ$3:$FW$3,0)))</f>
        <v>Null</v>
      </c>
      <c r="NO186" t="str">
        <f>IF(OR(E186="PK",E186="K",JJ186=""),"Null",INDEX(Lookups!$EZ$4:$FW$18,MATCH($JJ186,Lookups!$EY$4:$EY$18,1),MATCH($E186,Lookups!$EZ$3:$FW$3,0) + 1))</f>
        <v>Null</v>
      </c>
      <c r="NP186" t="str">
        <f t="shared" si="197"/>
        <v>Null</v>
      </c>
      <c r="NQ186" t="str">
        <f t="shared" si="198"/>
        <v>Null</v>
      </c>
      <c r="NR186" t="str">
        <f t="shared" si="199"/>
        <v>Null</v>
      </c>
      <c r="NS186" t="str">
        <f t="shared" si="200"/>
        <v>No RI Tests</v>
      </c>
      <c r="NT186" t="str">
        <f t="shared" si="201"/>
        <v>No RI Tests</v>
      </c>
      <c r="NU186" t="str">
        <f t="shared" si="202"/>
        <v>No RI Tests</v>
      </c>
      <c r="NV186" s="183" t="str">
        <f t="array" ref="NV186">IF($NL186="No RI Tests","No RI Tests",VLOOKUP(IF(AND(E186="K",JJ186&lt;280),3,IF(AND(E186="K",JJ186&gt;=280),4,MAX(IF(E186=Lookups!$DF$6:$DF$99,IF(JJ186&gt;=Lookups!$DG$6:$DG$99,Lookups!$DH$6:$DH$99))))),Lookups!$DE$104:$DG$108,2,FALSE))</f>
        <v>No RI Tests</v>
      </c>
      <c r="NW186" s="161" t="str">
        <f t="array" ref="NW186">IF($NL186="No RI Tests","No RI Tests",VLOOKUP(IF(AND(E186="K",JH186&lt;280),3,IF(AND(E186="K",JH186&gt;=280),4,MAX(IF(E186=Lookups!$DF$6:$DF$99,IF(NI186&gt;=Lookups!$DG$6:$DG$99,Lookups!$DH$6:$DH$99))))),Lookups!$DE$104:$DG$108,2,FALSE))</f>
        <v>No RI Tests</v>
      </c>
      <c r="NX186" s="161" t="str">
        <f t="array" ref="NX186">IF($NL186="No RI Tests","No RI Tests",VLOOKUP(IF(AND(E186="K",NK186&lt;280),3,IF(AND(E186="K",NK186&gt;=280),4,MAX(IF(E186=Lookups!$DF$6:$DF$99,IF(NK186&gt;=Lookups!$DG$6:$DG$99,Lookups!$DH$6:$DH$99))))),Lookups!$DE$104:$DG$108,2,FALSE))</f>
        <v>No RI Tests</v>
      </c>
      <c r="NY186" t="str">
        <f t="shared" si="203"/>
        <v>Null</v>
      </c>
      <c r="NZ186" t="str">
        <f t="shared" si="204"/>
        <v>Null</v>
      </c>
      <c r="OA186" t="str">
        <f t="shared" si="205"/>
        <v>No RI for Comparison</v>
      </c>
      <c r="OB186" s="161" t="str">
        <f t="array" ref="OB186">IF($NL186="No RI Tests","No RI Tests",IF(E186="K","N/A",VLOOKUP(MAX(IF(E186=Lookups!$DF$6:$DF$99,IF(JJ186&gt;=Lookups!$DG$6:$DG$99,Lookups!$DI$6:$DI$99))),Lookups!$DE$104:$DG$108,3,FALSE)))</f>
        <v>No RI Tests</v>
      </c>
      <c r="OC186" s="161" t="str">
        <f t="array" ref="OC186">IF($NL186="No RI Tests","No RI Tests",IF(E186="K","N/A",VLOOKUP(MAX(IF(E186=Lookups!$DF$6:$DF$99,IF(NI186&gt;=Lookups!$DG$6:$DG$99,Lookups!$DI$6:$DI$99))),Lookups!$DE$104:$DG$108,3,FALSE)))</f>
        <v>No RI Tests</v>
      </c>
      <c r="OD186" s="161" t="str">
        <f t="array" ref="OD186">IF($NL186="No RI Tests","No RI Tests",IF(E186="K","N/A",VLOOKUP(MAX(IF(E186=Lookups!$DF$6:$DF$99,IF(NK186&gt;=Lookups!$DG$6:$DG$99,Lookups!$DI$6:$DI$99))),Lookups!$DE$104:$DG$108,3,FALSE)))</f>
        <v>No RI Tests</v>
      </c>
      <c r="OE186" t="str">
        <f t="shared" si="206"/>
        <v>Null</v>
      </c>
      <c r="OF186" t="str">
        <f t="shared" si="207"/>
        <v>Null</v>
      </c>
      <c r="OG186" t="str">
        <f t="shared" si="208"/>
        <v>No RI for Comparison</v>
      </c>
      <c r="OH186" t="str">
        <f t="shared" si="209"/>
        <v>Null</v>
      </c>
      <c r="OI186" t="str">
        <f t="shared" si="210"/>
        <v>Null</v>
      </c>
      <c r="OJ186" t="str">
        <f t="shared" si="211"/>
        <v>Null</v>
      </c>
      <c r="OK186" t="str">
        <f t="shared" si="212"/>
        <v>Null</v>
      </c>
      <c r="OL186" t="str">
        <f t="shared" si="213"/>
        <v>Null</v>
      </c>
      <c r="OM186" t="str">
        <f t="shared" si="214"/>
        <v>Null</v>
      </c>
      <c r="ON186" t="str">
        <f t="shared" si="215"/>
        <v>Null</v>
      </c>
      <c r="OO186" t="str">
        <f t="shared" si="216"/>
        <v>Null RI</v>
      </c>
      <c r="OP186" t="str">
        <f ca="1">IF(AND(HR186&lt;&gt;"",JJ186&lt;600),IF(HT186="Advancing","Tier 2","Tier 3"),IF(JI186="","Null",IF(OR(E186="K",E186&lt;3),"FRA Recommended",IF(JJ186&gt;=IF(E186&lt;6,400,600),IF(JJ186&lt;VLOOKUP(E186,Lookups!$AP$3:$AR$16,3,FALSE),"Tier 2","Core"),IF(JJ186&lt;400,IF(RAND()&lt;0.81,"Tier 3","Tier 2"),IF(RAND()&lt;0.51,"Tier 3","Tier 2"))))))</f>
        <v>Null</v>
      </c>
      <c r="OQ186" t="str">
        <f t="shared" si="217"/>
        <v>Null</v>
      </c>
      <c r="OR186" t="str">
        <f t="shared" si="218"/>
        <v>Null</v>
      </c>
      <c r="OS186" t="str">
        <f t="shared" si="219"/>
        <v>Null</v>
      </c>
      <c r="OT186" t="str">
        <f t="shared" si="220"/>
        <v>No RI Tests</v>
      </c>
      <c r="OU186" s="159" t="str">
        <f t="shared" si="221"/>
        <v>No PI Tests</v>
      </c>
      <c r="OV186" t="str">
        <f t="shared" si="222"/>
        <v>No PI Tests</v>
      </c>
      <c r="OW186" t="str">
        <f t="shared" si="223"/>
        <v>No PI Tests</v>
      </c>
      <c r="OX186" t="str">
        <f t="shared" si="224"/>
        <v>No PI Tests</v>
      </c>
      <c r="OY186" t="str">
        <f t="shared" si="225"/>
        <v>No PI Tests</v>
      </c>
      <c r="OZ186" t="str">
        <f t="shared" si="226"/>
        <v>No PI Tests</v>
      </c>
      <c r="PA186" s="159" t="str">
        <f t="shared" si="227"/>
        <v>No PI Tests</v>
      </c>
      <c r="PB186" t="str">
        <f t="shared" si="228"/>
        <v>No PI Tests</v>
      </c>
      <c r="PC186" t="str">
        <f t="shared" si="229"/>
        <v>No PI Tests</v>
      </c>
      <c r="PD186" t="str">
        <f t="shared" si="230"/>
        <v>No PI Tests</v>
      </c>
      <c r="PE186" t="str">
        <f t="shared" si="231"/>
        <v>No PI Tests</v>
      </c>
      <c r="PF186" t="str">
        <f t="shared" si="232"/>
        <v>No PI Tests</v>
      </c>
      <c r="PG186" t="str">
        <f t="shared" si="233"/>
        <v>No PI Tests</v>
      </c>
      <c r="PH186">
        <f t="shared" si="234"/>
        <v>0</v>
      </c>
      <c r="PI186">
        <f t="shared" si="235"/>
        <v>0</v>
      </c>
      <c r="PJ186" t="str">
        <f t="shared" si="236"/>
        <v>Null</v>
      </c>
      <c r="PK186" t="str">
        <f>IF(HR186="","Null",IF(E186&lt;3,"Null",IF(HU186=0,0,IF(HS186="Form 1",VLOOKUP(HU186,Lookups!$BE$3:$BP$63,E186,FALSE),IF(HS186="Form 2",VLOOKUP(HU186,Lookups!$BE$67:$BP$127,E186,FALSE),VLOOKUP(HU186,Lookups!$BE$130:$BP$190,E186,FALSE))))))</f>
        <v>Null</v>
      </c>
      <c r="PL186" t="str">
        <f t="shared" si="237"/>
        <v>Null</v>
      </c>
      <c r="PM186" t="str">
        <f>IF($PH186=0,"Null",IF(E186&lt;3,"Null",IF(OX186=0,0,IF(OV186="Form 1",VLOOKUP(OX186,Lookups!$BE$3:$BP$63,E186,FALSE),IF(OV186="Form 2",VLOOKUP(OX186,Lookups!$BE$67:$BP$127,E186,FALSE),VLOOKUP(OX186,Lookups!$BE$130:$BP$190,E186,FALSE))))))</f>
        <v>Null</v>
      </c>
      <c r="PN186" t="str">
        <f t="shared" si="238"/>
        <v>Null</v>
      </c>
      <c r="PO186" t="str">
        <f t="shared" si="239"/>
        <v>Null</v>
      </c>
      <c r="PP186" t="str">
        <f t="shared" si="240"/>
        <v>Null</v>
      </c>
      <c r="PQ186" t="str">
        <f>IF(HR186="","Null",IF(E186&lt;3,"Null",IF(HV186=0,0,IF(HS186="Form 1",VLOOKUP(HV186,Lookups!$BR$3:$CC$63,E186,FALSE),IF(HS186="Form 2",VLOOKUP(HV186,Lookups!$BR$67:$CC$127,E186,FALSE),VLOOKUP(HV186,Lookups!$BR$130:$CC$190,E186,FALSE))))))</f>
        <v>Null</v>
      </c>
      <c r="PR186" t="str">
        <f t="shared" si="241"/>
        <v>Null</v>
      </c>
      <c r="PS186" t="str">
        <f>IF(HR186="","Null",IF(E186&lt;3,"Null",IF(OY186=0,0,IF(OW186="Form 1",VLOOKUP(OY186,Lookups!$BR$3:$CC$63,E186,FALSE),IF(OW186="Form 2",VLOOKUP(OY186,Lookups!$BR$67:$CC$127,E186,FALSE),VLOOKUP(OY186,Lookups!$BR$130:$CC$190,E186,FALSE))))))</f>
        <v>Null</v>
      </c>
      <c r="PT186" t="str">
        <f t="shared" si="242"/>
        <v>Null</v>
      </c>
      <c r="PU186" t="str">
        <f t="shared" si="243"/>
        <v>Null</v>
      </c>
      <c r="PV186" t="str">
        <f t="shared" si="244"/>
        <v>Null</v>
      </c>
      <c r="PW186" t="str">
        <f t="shared" si="245"/>
        <v>No PI Tests</v>
      </c>
      <c r="PX186">
        <f t="shared" si="246"/>
        <v>0</v>
      </c>
      <c r="PY186">
        <f t="shared" si="247"/>
        <v>0</v>
      </c>
      <c r="PZ186" t="str">
        <f t="shared" si="248"/>
        <v>Null</v>
      </c>
      <c r="QA186" t="str">
        <f t="shared" si="249"/>
        <v>Null</v>
      </c>
      <c r="QB186" t="str">
        <f t="shared" si="250"/>
        <v>Null</v>
      </c>
      <c r="QC186" t="str">
        <f>IF($MS186="System 44 Record",IF(BQ186&lt;MEDIAN(Directions!$F$3,Directions!$F$6),"Mid-Year Exited Student","Full Year Participant")&amp;IF(BP186&lt;Directions!$F$3,", Started Prior Year",", Started This Year"),"Null")</f>
        <v>Null</v>
      </c>
      <c r="QD186" t="str">
        <f t="shared" si="251"/>
        <v>Null</v>
      </c>
      <c r="QE186">
        <f t="shared" si="252"/>
        <v>0</v>
      </c>
      <c r="QF186">
        <f t="shared" si="253"/>
        <v>0</v>
      </c>
      <c r="QG186">
        <f t="shared" si="254"/>
        <v>0</v>
      </c>
      <c r="QH186">
        <f t="shared" si="255"/>
        <v>0</v>
      </c>
      <c r="QI186">
        <f t="shared" si="256"/>
        <v>0</v>
      </c>
      <c r="QJ186" t="str">
        <f t="shared" si="257"/>
        <v>Used None</v>
      </c>
      <c r="QK186" t="str">
        <f t="shared" si="258"/>
        <v>Null</v>
      </c>
      <c r="QL186" t="str">
        <f t="shared" si="259"/>
        <v>Null</v>
      </c>
      <c r="QM186" t="str">
        <f>IF($MS186="READ 180 Record",IF(AQ186="","Null",VLOOKUP(JJ186,Lookups!$DX$3:$EB$2054,AN186+1,FALSE)),"Null")</f>
        <v>Null</v>
      </c>
      <c r="QN186" t="str">
        <f t="shared" si="260"/>
        <v>Null</v>
      </c>
    </row>
    <row r="187" spans="1:456" x14ac:dyDescent="0.25">
      <c r="A187" s="161" t="s">
        <v>1447</v>
      </c>
      <c r="B187" s="161" t="s">
        <v>1447</v>
      </c>
      <c r="C187" s="161" t="s">
        <v>1447</v>
      </c>
      <c r="D187" s="161" t="s">
        <v>1447</v>
      </c>
      <c r="E187" s="161">
        <v>4</v>
      </c>
      <c r="F187" s="161" t="s">
        <v>1447</v>
      </c>
      <c r="G187" s="161" t="s">
        <v>875</v>
      </c>
      <c r="H187" s="161" t="s">
        <v>876</v>
      </c>
      <c r="I187" s="161">
        <v>0</v>
      </c>
      <c r="J187" s="159">
        <v>42500</v>
      </c>
      <c r="K187" s="161">
        <v>0</v>
      </c>
      <c r="L187" s="161">
        <v>0</v>
      </c>
      <c r="M187" s="161">
        <v>0</v>
      </c>
      <c r="N187" s="161">
        <v>0</v>
      </c>
      <c r="O187" s="161">
        <v>0</v>
      </c>
      <c r="P187" s="161">
        <v>0</v>
      </c>
      <c r="Q187" s="161">
        <v>0</v>
      </c>
      <c r="R187" s="161">
        <v>0</v>
      </c>
      <c r="S187" s="161">
        <v>0</v>
      </c>
      <c r="T187" s="161">
        <v>0</v>
      </c>
      <c r="U187" s="161">
        <v>0</v>
      </c>
      <c r="V187" s="161">
        <v>0</v>
      </c>
      <c r="W187" s="161">
        <v>0</v>
      </c>
      <c r="X187" s="161">
        <v>0</v>
      </c>
      <c r="AB187" s="161" t="s">
        <v>242</v>
      </c>
      <c r="AC187" s="161" t="s">
        <v>242</v>
      </c>
      <c r="AD187" s="161" t="s">
        <v>242</v>
      </c>
      <c r="AE187" s="161" t="s">
        <v>242</v>
      </c>
      <c r="AF187" s="161" t="s">
        <v>241</v>
      </c>
      <c r="AG187" s="161" t="s">
        <v>241</v>
      </c>
      <c r="AH187" s="161" t="s">
        <v>242</v>
      </c>
      <c r="AI187" s="161">
        <v>20150801</v>
      </c>
      <c r="AJ187" s="161">
        <v>20160525</v>
      </c>
      <c r="AK187" s="161" t="s">
        <v>869</v>
      </c>
      <c r="AL187" t="s">
        <v>1078</v>
      </c>
      <c r="BN187" t="s">
        <v>1076</v>
      </c>
      <c r="BO187" t="s">
        <v>876</v>
      </c>
      <c r="BP187" s="159">
        <v>42269</v>
      </c>
      <c r="BQ187" s="159">
        <v>42486</v>
      </c>
      <c r="BR187" t="s">
        <v>877</v>
      </c>
      <c r="BS187">
        <v>-21</v>
      </c>
      <c r="BT187" s="159">
        <v>42486</v>
      </c>
      <c r="BU187">
        <v>4</v>
      </c>
      <c r="BV187">
        <v>1</v>
      </c>
      <c r="BW187">
        <v>24</v>
      </c>
      <c r="BX187">
        <v>55</v>
      </c>
      <c r="BY187">
        <v>773</v>
      </c>
      <c r="BZ187">
        <v>805</v>
      </c>
      <c r="CA187">
        <v>0</v>
      </c>
      <c r="CB187">
        <v>17</v>
      </c>
      <c r="CC187">
        <v>32</v>
      </c>
      <c r="CD187">
        <v>86</v>
      </c>
      <c r="CE187">
        <v>89</v>
      </c>
      <c r="CF187">
        <v>93</v>
      </c>
      <c r="CG187">
        <v>94</v>
      </c>
      <c r="CH187">
        <v>91</v>
      </c>
      <c r="CI187">
        <v>3130</v>
      </c>
      <c r="CJ187">
        <v>2.3913000000000002</v>
      </c>
      <c r="CK187">
        <v>3</v>
      </c>
      <c r="CL187">
        <v>8</v>
      </c>
      <c r="ET187" s="161">
        <v>0</v>
      </c>
      <c r="EU187" s="161">
        <v>0</v>
      </c>
      <c r="EV187" s="161">
        <v>0</v>
      </c>
      <c r="EW187" s="161">
        <v>0</v>
      </c>
      <c r="EX187" s="161">
        <v>0</v>
      </c>
      <c r="EY187" s="161">
        <v>0</v>
      </c>
      <c r="EZ187" s="161">
        <v>0</v>
      </c>
      <c r="FA187" s="161">
        <v>0</v>
      </c>
      <c r="FB187" s="161">
        <v>0</v>
      </c>
      <c r="FC187" s="161">
        <v>0</v>
      </c>
      <c r="FD187" s="161">
        <v>0</v>
      </c>
      <c r="FE187" s="161">
        <v>0</v>
      </c>
      <c r="HN187" s="161" t="s">
        <v>876</v>
      </c>
      <c r="HO187" s="159">
        <v>42244</v>
      </c>
      <c r="HP187" s="159">
        <v>42500</v>
      </c>
      <c r="HQ187" s="161">
        <v>3</v>
      </c>
      <c r="HR187" s="159">
        <v>42244</v>
      </c>
      <c r="HS187" s="161" t="s">
        <v>872</v>
      </c>
      <c r="HT187" s="161" t="s">
        <v>878</v>
      </c>
      <c r="HU187" s="161">
        <v>38</v>
      </c>
      <c r="HV187" s="161">
        <v>2</v>
      </c>
      <c r="HW187" s="161">
        <v>0</v>
      </c>
      <c r="HX187" s="159">
        <v>42340</v>
      </c>
      <c r="HY187" s="161" t="s">
        <v>874</v>
      </c>
      <c r="HZ187" s="161" t="s">
        <v>873</v>
      </c>
      <c r="IA187" s="161">
        <v>39</v>
      </c>
      <c r="IB187" s="161">
        <v>14</v>
      </c>
      <c r="IC187" s="161">
        <v>0</v>
      </c>
      <c r="ID187" s="159">
        <v>42500</v>
      </c>
      <c r="IE187" s="161" t="s">
        <v>879</v>
      </c>
      <c r="IF187" s="161" t="s">
        <v>873</v>
      </c>
      <c r="IG187" s="161">
        <v>43</v>
      </c>
      <c r="IH187" s="161">
        <v>15</v>
      </c>
      <c r="II187" s="161">
        <v>0</v>
      </c>
      <c r="JB187" s="161" t="s">
        <v>876</v>
      </c>
      <c r="JC187" s="161">
        <v>6</v>
      </c>
      <c r="JD187" s="161">
        <v>3</v>
      </c>
      <c r="JE187" s="161">
        <v>3</v>
      </c>
      <c r="JF187" s="161">
        <v>1011</v>
      </c>
      <c r="JG187" s="159">
        <v>42500</v>
      </c>
      <c r="JH187" s="161">
        <v>0</v>
      </c>
      <c r="JI187" s="159">
        <v>42247</v>
      </c>
      <c r="JJ187" s="161">
        <v>93</v>
      </c>
      <c r="JK187" s="161">
        <v>22</v>
      </c>
      <c r="JL187" s="159">
        <v>42340</v>
      </c>
      <c r="JM187" s="161">
        <v>0</v>
      </c>
      <c r="JN187" s="161">
        <v>13</v>
      </c>
      <c r="JO187" s="159">
        <v>42500</v>
      </c>
      <c r="JP187" s="161">
        <v>0</v>
      </c>
      <c r="JQ187" s="161">
        <v>13</v>
      </c>
      <c r="MN187" t="str">
        <f t="shared" si="174"/>
        <v>NoNoNoYesYesNo</v>
      </c>
      <c r="MO187" t="str">
        <f>IF(AND(MN187="NoNoNoNoNoNo",JI187=""),"No Programs",VLOOKUP(MN187,Lookups!$DA$4:$DB$67,2,FALSE))</f>
        <v>System 44 Only</v>
      </c>
      <c r="MP187">
        <f t="shared" si="175"/>
        <v>0</v>
      </c>
      <c r="MQ187" t="str">
        <f t="shared" si="176"/>
        <v>System 44 User</v>
      </c>
      <c r="MR187" t="str">
        <f>Directions!$D$3</f>
        <v>Usage</v>
      </c>
      <c r="MS187" t="str">
        <f>VLOOKUP(MQ187,Lookups!$CU$71:$CV$80,2,FALSE)</f>
        <v>System 44 Record</v>
      </c>
      <c r="MT187">
        <f t="shared" si="177"/>
        <v>1</v>
      </c>
      <c r="MU187">
        <f t="shared" si="178"/>
        <v>1</v>
      </c>
      <c r="MV187">
        <f t="shared" si="179"/>
        <v>1</v>
      </c>
      <c r="MW187">
        <f t="shared" si="180"/>
        <v>1</v>
      </c>
      <c r="MX187">
        <f t="shared" si="181"/>
        <v>36.571428571428569</v>
      </c>
      <c r="MY187" t="str">
        <f t="shared" si="182"/>
        <v>Not Used</v>
      </c>
      <c r="MZ187">
        <f t="shared" si="183"/>
        <v>0</v>
      </c>
      <c r="NA187" t="str">
        <f t="shared" si="184"/>
        <v>Not Available</v>
      </c>
      <c r="NB187" t="str">
        <f t="shared" si="185"/>
        <v>Not Available</v>
      </c>
      <c r="NC187" t="str">
        <f t="shared" si="186"/>
        <v>4 Not Indicated</v>
      </c>
      <c r="ND187" t="str">
        <f t="shared" si="187"/>
        <v>4 Not Indicated</v>
      </c>
      <c r="NE187" t="str">
        <f t="shared" si="188"/>
        <v>4 Not Indicated</v>
      </c>
      <c r="NF187" t="str">
        <f t="shared" si="189"/>
        <v>4 Not Indicated</v>
      </c>
      <c r="NG187" t="str">
        <f t="shared" si="190"/>
        <v>4 Not Indicated</v>
      </c>
      <c r="NH187" s="159">
        <f t="shared" si="191"/>
        <v>42500</v>
      </c>
      <c r="NI187">
        <f t="shared" si="192"/>
        <v>0</v>
      </c>
      <c r="NJ187" s="159">
        <f t="shared" si="193"/>
        <v>42247</v>
      </c>
      <c r="NK187">
        <f t="shared" si="194"/>
        <v>93</v>
      </c>
      <c r="NL187">
        <f t="shared" si="195"/>
        <v>36.142857142857146</v>
      </c>
      <c r="NM187">
        <f t="shared" si="196"/>
        <v>1</v>
      </c>
      <c r="NN187">
        <f>IF(OR(E187="PK",E187="K",JJ187=""),"Null",INDEX(Lookups!$EZ$4:$FW$18,MATCH($JJ187,Lookups!$EY$4:$EY$18,1),MATCH($E187,Lookups!$EZ$3:$FW$3,0)))</f>
        <v>245</v>
      </c>
      <c r="NO187">
        <f>IF(OR(E187="PK",E187="K",JJ187=""),"Null",INDEX(Lookups!$EZ$4:$FW$18,MATCH($JJ187,Lookups!$EY$4:$EY$18,1),MATCH($E187,Lookups!$EZ$3:$FW$3,0) + 1))</f>
        <v>345</v>
      </c>
      <c r="NP187">
        <f t="shared" si="197"/>
        <v>490</v>
      </c>
      <c r="NQ187" t="str">
        <f t="shared" si="198"/>
        <v>PI is Recommended</v>
      </c>
      <c r="NR187" t="str">
        <f t="shared" si="199"/>
        <v>PI is Recommended</v>
      </c>
      <c r="NS187" t="str">
        <f t="shared" si="200"/>
        <v>BR to 199L</v>
      </c>
      <c r="NT187" t="str">
        <f t="shared" si="201"/>
        <v>BR to 199L</v>
      </c>
      <c r="NU187" t="str">
        <f t="shared" si="202"/>
        <v>BR to 199L</v>
      </c>
      <c r="NV187" s="183" t="str">
        <f t="array" ref="NV187">IF($NL187="No RI Tests","No RI Tests",VLOOKUP(IF(AND(E187="K",JJ187&lt;280),3,IF(AND(E187="K",JJ187&gt;=280),4,MAX(IF(E187=Lookups!$DF$6:$DF$99,IF(JJ187&gt;=Lookups!$DG$6:$DG$99,Lookups!$DH$6:$DH$99))))),Lookups!$DE$104:$DG$108,2,FALSE))</f>
        <v>1 Below Basic</v>
      </c>
      <c r="NW187" s="161" t="str">
        <f t="array" ref="NW187">IF($NL187="No RI Tests","No RI Tests",VLOOKUP(IF(AND(E187="K",JH187&lt;280),3,IF(AND(E187="K",JH187&gt;=280),4,MAX(IF(E187=Lookups!$DF$6:$DF$99,IF(NI187&gt;=Lookups!$DG$6:$DG$99,Lookups!$DH$6:$DH$99))))),Lookups!$DE$104:$DG$108,2,FALSE))</f>
        <v>1 Below Basic</v>
      </c>
      <c r="NX187" s="161" t="str">
        <f t="array" ref="NX187">IF($NL187="No RI Tests","No RI Tests",VLOOKUP(IF(AND(E187="K",NK187&lt;280),3,IF(AND(E187="K",NK187&gt;=280),4,MAX(IF(E187=Lookups!$DF$6:$DF$99,IF(NK187&gt;=Lookups!$DG$6:$DG$99,Lookups!$DH$6:$DH$99))))),Lookups!$DE$104:$DG$108,2,FALSE))</f>
        <v>1 Below Basic</v>
      </c>
      <c r="NY187">
        <f t="shared" si="203"/>
        <v>1</v>
      </c>
      <c r="NZ187">
        <f t="shared" si="204"/>
        <v>0</v>
      </c>
      <c r="OA187" t="str">
        <f t="shared" si="205"/>
        <v>Maintained Performance Level</v>
      </c>
      <c r="OB187" s="161" t="str">
        <f t="array" ref="OB187">IF($NL187="No RI Tests","No RI Tests",IF(E187="K","N/A",VLOOKUP(MAX(IF(E187=Lookups!$DF$6:$DF$99,IF(JJ187&gt;=Lookups!$DG$6:$DG$99,Lookups!$DI$6:$DI$99))),Lookups!$DE$104:$DG$108,3,FALSE)))</f>
        <v>1 Limited</v>
      </c>
      <c r="OC187" s="161" t="str">
        <f t="array" ref="OC187">IF($NL187="No RI Tests","No RI Tests",IF(E187="K","N/A",VLOOKUP(MAX(IF(E187=Lookups!$DF$6:$DF$99,IF(NI187&gt;=Lookups!$DG$6:$DG$99,Lookups!$DI$6:$DI$99))),Lookups!$DE$104:$DG$108,3,FALSE)))</f>
        <v>1 Limited</v>
      </c>
      <c r="OD187" s="161" t="str">
        <f t="array" ref="OD187">IF($NL187="No RI Tests","No RI Tests",IF(E187="K","N/A",VLOOKUP(MAX(IF(E187=Lookups!$DF$6:$DF$99,IF(NK187&gt;=Lookups!$DG$6:$DG$99,Lookups!$DI$6:$DI$99))),Lookups!$DE$104:$DG$108,3,FALSE)))</f>
        <v>1 Limited</v>
      </c>
      <c r="OE187">
        <f t="shared" si="206"/>
        <v>1</v>
      </c>
      <c r="OF187">
        <f t="shared" si="207"/>
        <v>0</v>
      </c>
      <c r="OG187" t="str">
        <f t="shared" si="208"/>
        <v>Maintained Performance Level</v>
      </c>
      <c r="OH187">
        <f t="shared" si="209"/>
        <v>-93</v>
      </c>
      <c r="OI187">
        <f t="shared" si="210"/>
        <v>0</v>
      </c>
      <c r="OJ187">
        <f t="shared" si="211"/>
        <v>0</v>
      </c>
      <c r="OK187">
        <f t="shared" si="212"/>
        <v>0</v>
      </c>
      <c r="OL187">
        <f t="shared" si="213"/>
        <v>-0.31525423728813562</v>
      </c>
      <c r="OM187" t="str">
        <f t="shared" si="214"/>
        <v>Fall Administration</v>
      </c>
      <c r="ON187" t="str">
        <f t="shared" si="215"/>
        <v>Winter Administration</v>
      </c>
      <c r="OO187" t="str">
        <f t="shared" si="216"/>
        <v>Fall to Winter RI</v>
      </c>
      <c r="OP187" t="str">
        <f ca="1">IF(AND(HR187&lt;&gt;"",JJ187&lt;600),IF(HT187="Advancing","Tier 2","Tier 3"),IF(JI187="","Null",IF(OR(E187="K",E187&lt;3),"FRA Recommended",IF(JJ187&gt;=IF(E187&lt;6,400,600),IF(JJ187&lt;VLOOKUP(E187,Lookups!$AP$3:$AR$16,3,FALSE),"Tier 2","Core"),IF(JJ187&lt;400,IF(RAND()&lt;0.81,"Tier 3","Tier 2"),IF(RAND()&lt;0.51,"Tier 3","Tier 2"))))))</f>
        <v>Tier 3</v>
      </c>
      <c r="OQ187" t="str">
        <f t="shared" si="217"/>
        <v>Average Reading Invt. at Least 15 Minutes Long</v>
      </c>
      <c r="OR187">
        <f t="shared" si="218"/>
        <v>0</v>
      </c>
      <c r="OS187" t="str">
        <f t="shared" si="219"/>
        <v>Null</v>
      </c>
      <c r="OT187">
        <f t="shared" si="220"/>
        <v>93</v>
      </c>
      <c r="OU187" s="159">
        <f t="shared" si="221"/>
        <v>42500</v>
      </c>
      <c r="OV187" t="str">
        <f t="shared" si="222"/>
        <v>Form 3</v>
      </c>
      <c r="OW187" t="str">
        <f t="shared" si="223"/>
        <v>Developing</v>
      </c>
      <c r="OX187">
        <f t="shared" si="224"/>
        <v>43</v>
      </c>
      <c r="OY187">
        <f t="shared" si="225"/>
        <v>15</v>
      </c>
      <c r="OZ187">
        <f t="shared" si="226"/>
        <v>0</v>
      </c>
      <c r="PA187" s="159">
        <f t="shared" si="227"/>
        <v>42500</v>
      </c>
      <c r="PB187" t="str">
        <f t="shared" si="228"/>
        <v>Form 3</v>
      </c>
      <c r="PC187" t="str">
        <f t="shared" si="229"/>
        <v>Developing</v>
      </c>
      <c r="PD187">
        <f t="shared" si="230"/>
        <v>43</v>
      </c>
      <c r="PE187">
        <f t="shared" si="231"/>
        <v>15</v>
      </c>
      <c r="PF187">
        <f t="shared" si="232"/>
        <v>0</v>
      </c>
      <c r="PG187">
        <f t="shared" si="233"/>
        <v>36.571428571428569</v>
      </c>
      <c r="PH187">
        <f t="shared" si="234"/>
        <v>1</v>
      </c>
      <c r="PI187">
        <f t="shared" si="235"/>
        <v>1</v>
      </c>
      <c r="PJ187">
        <f t="shared" si="236"/>
        <v>38</v>
      </c>
      <c r="PK187">
        <f>IF(HR187="","Null",IF(E187&lt;3,"Null",IF(HU187=0,0,IF(HS187="Form 1",VLOOKUP(HU187,Lookups!$BE$3:$BP$63,E187,FALSE),IF(HS187="Form 2",VLOOKUP(HU187,Lookups!$BE$67:$BP$127,E187,FALSE),VLOOKUP(HU187,Lookups!$BE$130:$BP$190,E187,FALSE))))))</f>
        <v>10</v>
      </c>
      <c r="PL187">
        <f t="shared" si="237"/>
        <v>43</v>
      </c>
      <c r="PM187">
        <f>IF($PH187=0,"Null",IF(E187&lt;3,"Null",IF(OX187=0,0,IF(OV187="Form 1",VLOOKUP(OX187,Lookups!$BE$3:$BP$63,E187,FALSE),IF(OV187="Form 2",VLOOKUP(OX187,Lookups!$BE$67:$BP$127,E187,FALSE),VLOOKUP(OX187,Lookups!$BE$130:$BP$190,E187,FALSE))))))</f>
        <v>14</v>
      </c>
      <c r="PN187">
        <f t="shared" si="238"/>
        <v>5</v>
      </c>
      <c r="PO187">
        <f t="shared" si="239"/>
        <v>1</v>
      </c>
      <c r="PP187">
        <f t="shared" si="240"/>
        <v>2</v>
      </c>
      <c r="PQ187">
        <f>IF(HR187="","Null",IF(E187&lt;3,"Null",IF(HV187=0,0,IF(HS187="Form 1",VLOOKUP(HV187,Lookups!$BR$3:$CC$63,E187,FALSE),IF(HS187="Form 2",VLOOKUP(HV187,Lookups!$BR$67:$CC$127,E187,FALSE),VLOOKUP(HV187,Lookups!$BR$130:$CC$190,E187,FALSE))))))</f>
        <v>1</v>
      </c>
      <c r="PR187">
        <f t="shared" si="241"/>
        <v>15</v>
      </c>
      <c r="PS187">
        <f>IF(HR187="","Null",IF(E187&lt;3,"Null",IF(OY187=0,0,IF(OW187="Form 1",VLOOKUP(OY187,Lookups!$BR$3:$CC$63,E187,FALSE),IF(OW187="Form 2",VLOOKUP(OY187,Lookups!$BR$67:$CC$127,E187,FALSE),VLOOKUP(OY187,Lookups!$BR$130:$CC$190,E187,FALSE))))))</f>
        <v>36</v>
      </c>
      <c r="PT187">
        <f t="shared" si="242"/>
        <v>13</v>
      </c>
      <c r="PU187">
        <f t="shared" si="243"/>
        <v>1</v>
      </c>
      <c r="PV187">
        <f t="shared" si="244"/>
        <v>0</v>
      </c>
      <c r="PW187" t="str">
        <f t="shared" si="245"/>
        <v>Fall to Spring PI Administration</v>
      </c>
      <c r="PX187">
        <f t="shared" si="246"/>
        <v>0</v>
      </c>
      <c r="PY187">
        <f t="shared" si="247"/>
        <v>1</v>
      </c>
      <c r="PZ187" t="str">
        <f t="shared" si="248"/>
        <v>40 to 59 Sessions</v>
      </c>
      <c r="QA187" t="str">
        <f t="shared" si="249"/>
        <v>Series 1</v>
      </c>
      <c r="QB187" t="str">
        <f t="shared" si="250"/>
        <v>In Series 1 to 4</v>
      </c>
      <c r="QC187" t="str">
        <f>IF($MS187="System 44 Record",IF(BQ187&lt;MEDIAN(Directions!$F$3,Directions!$F$6),"Mid-Year Exited Student","Full Year Participant")&amp;IF(BP187&lt;Directions!$F$3,", Started Prior Year",", Started This Year"),"Null")</f>
        <v>Full Year Participant, Started This Year</v>
      </c>
      <c r="QD187">
        <f t="shared" si="251"/>
        <v>0</v>
      </c>
      <c r="QE187">
        <f t="shared" si="252"/>
        <v>0</v>
      </c>
      <c r="QF187">
        <f t="shared" si="253"/>
        <v>1</v>
      </c>
      <c r="QG187">
        <f t="shared" si="254"/>
        <v>0</v>
      </c>
      <c r="QH187">
        <f t="shared" si="255"/>
        <v>0</v>
      </c>
      <c r="QI187">
        <f t="shared" si="256"/>
        <v>0</v>
      </c>
      <c r="QJ187" t="str">
        <f t="shared" si="257"/>
        <v>RC! Only</v>
      </c>
      <c r="QK187" t="str">
        <f t="shared" si="258"/>
        <v>Null</v>
      </c>
      <c r="QL187" t="str">
        <f t="shared" si="259"/>
        <v>Null</v>
      </c>
      <c r="QM187" t="str">
        <f>IF($MS187="READ 180 Record",IF(AQ187="","Null",VLOOKUP(JJ187,Lookups!$DX$3:$EB$2054,AN187+1,FALSE)),"Null")</f>
        <v>Null</v>
      </c>
      <c r="QN187" t="str">
        <f t="shared" si="260"/>
        <v>Null</v>
      </c>
    </row>
    <row r="188" spans="1:456" x14ac:dyDescent="0.25">
      <c r="A188" s="161" t="s">
        <v>1447</v>
      </c>
      <c r="B188" s="161" t="s">
        <v>1447</v>
      </c>
      <c r="C188" s="161" t="s">
        <v>1447</v>
      </c>
      <c r="D188" s="161" t="s">
        <v>1447</v>
      </c>
      <c r="E188" s="161">
        <v>8</v>
      </c>
      <c r="F188" s="161" t="s">
        <v>1447</v>
      </c>
      <c r="G188" s="161" t="s">
        <v>867</v>
      </c>
      <c r="H188" s="161" t="s">
        <v>929</v>
      </c>
      <c r="I188" s="161">
        <v>747</v>
      </c>
      <c r="J188" s="159">
        <v>42499</v>
      </c>
      <c r="K188" s="161">
        <v>0</v>
      </c>
      <c r="L188" s="161">
        <v>0</v>
      </c>
      <c r="M188" s="161">
        <v>0</v>
      </c>
      <c r="N188" s="161">
        <v>0</v>
      </c>
      <c r="O188" s="161">
        <v>0</v>
      </c>
      <c r="P188" s="161">
        <v>0</v>
      </c>
      <c r="Q188" s="161">
        <v>0</v>
      </c>
      <c r="R188" s="161">
        <v>0</v>
      </c>
      <c r="S188" s="161">
        <v>0</v>
      </c>
      <c r="T188" s="161">
        <v>0</v>
      </c>
      <c r="U188" s="161">
        <v>0</v>
      </c>
      <c r="V188" s="161">
        <v>0</v>
      </c>
      <c r="W188" s="161">
        <v>0</v>
      </c>
      <c r="X188" s="161">
        <v>0</v>
      </c>
      <c r="AB188" s="161" t="s">
        <v>241</v>
      </c>
      <c r="AC188" s="161" t="s">
        <v>242</v>
      </c>
      <c r="AD188" s="161" t="s">
        <v>242</v>
      </c>
      <c r="AE188" s="161" t="s">
        <v>242</v>
      </c>
      <c r="AF188" s="161" t="s">
        <v>242</v>
      </c>
      <c r="AG188" s="161" t="s">
        <v>241</v>
      </c>
      <c r="AH188" s="161" t="s">
        <v>242</v>
      </c>
      <c r="AI188" s="161">
        <v>20150801</v>
      </c>
      <c r="AJ188" s="161">
        <v>20160525</v>
      </c>
      <c r="AK188" s="161" t="s">
        <v>869</v>
      </c>
      <c r="AL188" t="s">
        <v>1076</v>
      </c>
      <c r="AM188" t="s">
        <v>929</v>
      </c>
      <c r="AN188">
        <v>3</v>
      </c>
      <c r="AO188" t="s">
        <v>870</v>
      </c>
      <c r="AP188">
        <v>35</v>
      </c>
      <c r="AQ188">
        <v>96</v>
      </c>
      <c r="AR188">
        <v>1676</v>
      </c>
      <c r="AS188">
        <v>642</v>
      </c>
      <c r="AT188">
        <v>285</v>
      </c>
      <c r="AU188">
        <v>396</v>
      </c>
      <c r="AV188">
        <v>153</v>
      </c>
      <c r="AW188">
        <v>22</v>
      </c>
      <c r="AX188">
        <v>17.083300000000001</v>
      </c>
      <c r="AY188">
        <v>3.3056000000000001</v>
      </c>
      <c r="AZ188">
        <v>2.9091</v>
      </c>
      <c r="BA188">
        <v>40.075049999999997</v>
      </c>
      <c r="BB188">
        <v>43606</v>
      </c>
      <c r="BC188">
        <v>77.976190475999999</v>
      </c>
      <c r="BD188">
        <v>81.770833332999999</v>
      </c>
      <c r="BE188">
        <v>1149</v>
      </c>
      <c r="BF188">
        <v>1656</v>
      </c>
      <c r="BG188">
        <v>61</v>
      </c>
      <c r="BH188">
        <v>96</v>
      </c>
      <c r="BI188">
        <v>9</v>
      </c>
      <c r="BJ188">
        <v>0</v>
      </c>
      <c r="BK188">
        <v>201</v>
      </c>
      <c r="BL188">
        <v>3</v>
      </c>
      <c r="BM188" t="s">
        <v>1080</v>
      </c>
      <c r="BN188" t="s">
        <v>1079</v>
      </c>
      <c r="ET188" s="161">
        <v>2</v>
      </c>
      <c r="EU188" s="161">
        <v>112</v>
      </c>
      <c r="EV188" s="161">
        <v>56</v>
      </c>
      <c r="EW188" s="161">
        <v>6704</v>
      </c>
      <c r="EX188" s="161">
        <v>0</v>
      </c>
      <c r="EY188" s="161">
        <v>0</v>
      </c>
      <c r="EZ188" s="161">
        <v>0</v>
      </c>
      <c r="FA188" s="161">
        <v>0</v>
      </c>
      <c r="FB188" s="161">
        <v>65</v>
      </c>
      <c r="FC188" s="161">
        <v>80</v>
      </c>
      <c r="FD188" s="161">
        <v>0</v>
      </c>
      <c r="FE188" s="161">
        <v>2</v>
      </c>
      <c r="FF188" s="159">
        <v>42404</v>
      </c>
      <c r="FG188" s="161">
        <v>50</v>
      </c>
      <c r="FH188" s="161">
        <v>71</v>
      </c>
      <c r="FI188" s="161">
        <v>50</v>
      </c>
      <c r="FJ188" s="161">
        <v>25</v>
      </c>
      <c r="FK188" s="161">
        <v>75</v>
      </c>
      <c r="FL188" s="159">
        <v>42310</v>
      </c>
      <c r="FM188" s="161">
        <v>79</v>
      </c>
      <c r="FN188" s="161">
        <v>89</v>
      </c>
      <c r="FO188" s="161">
        <v>58</v>
      </c>
      <c r="FP188" s="161">
        <v>88</v>
      </c>
      <c r="FQ188" s="161">
        <v>100</v>
      </c>
      <c r="HN188" s="161" t="s">
        <v>929</v>
      </c>
      <c r="HO188" s="159">
        <v>42236</v>
      </c>
      <c r="HP188" s="159">
        <v>42236</v>
      </c>
      <c r="HQ188" s="161">
        <v>1</v>
      </c>
      <c r="HR188" s="159">
        <v>42236</v>
      </c>
      <c r="HS188" s="161" t="s">
        <v>872</v>
      </c>
      <c r="HT188" s="161" t="s">
        <v>882</v>
      </c>
      <c r="HU188" s="161">
        <v>48</v>
      </c>
      <c r="HV188" s="161">
        <v>27</v>
      </c>
      <c r="HW188" s="161">
        <v>0</v>
      </c>
      <c r="JB188" s="161" t="s">
        <v>929</v>
      </c>
      <c r="JC188" s="161">
        <v>27</v>
      </c>
      <c r="JD188" s="161">
        <v>19</v>
      </c>
      <c r="JE188" s="161">
        <v>28</v>
      </c>
      <c r="JF188" s="161">
        <v>17814</v>
      </c>
      <c r="JG188" s="159">
        <v>42499</v>
      </c>
      <c r="JH188" s="161">
        <v>747</v>
      </c>
      <c r="JI188" s="159">
        <v>42235</v>
      </c>
      <c r="JJ188" s="161">
        <v>351</v>
      </c>
      <c r="JK188" s="161">
        <v>8</v>
      </c>
      <c r="JL188" s="159">
        <v>42346</v>
      </c>
      <c r="JM188" s="161">
        <v>407</v>
      </c>
      <c r="JN188" s="161">
        <v>9</v>
      </c>
      <c r="JO188" s="159">
        <v>42499</v>
      </c>
      <c r="JP188" s="161">
        <v>747</v>
      </c>
      <c r="JQ188" s="161">
        <v>30</v>
      </c>
      <c r="MN188" t="str">
        <f t="shared" si="174"/>
        <v>YesNoNoNoYesNo</v>
      </c>
      <c r="MO188" t="str">
        <f>IF(AND(MN188="NoNoNoNoNoNo",JI188=""),"No Programs",VLOOKUP(MN188,Lookups!$DA$4:$DB$67,2,FALSE))</f>
        <v>READ 180 Only</v>
      </c>
      <c r="MP188">
        <f t="shared" si="175"/>
        <v>1</v>
      </c>
      <c r="MQ188" t="str">
        <f t="shared" si="176"/>
        <v>READ 180 User</v>
      </c>
      <c r="MR188" t="str">
        <f>Directions!$D$3</f>
        <v>Usage</v>
      </c>
      <c r="MS188" t="str">
        <f>VLOOKUP(MQ188,Lookups!$CU$71:$CV$80,2,FALSE)</f>
        <v>READ 180 Record</v>
      </c>
      <c r="MT188">
        <f t="shared" si="177"/>
        <v>1</v>
      </c>
      <c r="MU188">
        <f t="shared" si="178"/>
        <v>1</v>
      </c>
      <c r="MV188">
        <f t="shared" si="179"/>
        <v>1</v>
      </c>
      <c r="MW188">
        <f t="shared" si="180"/>
        <v>1</v>
      </c>
      <c r="MX188">
        <f t="shared" si="181"/>
        <v>37.714285714285715</v>
      </c>
      <c r="MY188" t="str">
        <f t="shared" si="182"/>
        <v>Not Used</v>
      </c>
      <c r="MZ188">
        <f t="shared" si="183"/>
        <v>0</v>
      </c>
      <c r="NA188" t="str">
        <f t="shared" si="184"/>
        <v>Not Available</v>
      </c>
      <c r="NB188" t="str">
        <f t="shared" si="185"/>
        <v>Not Available</v>
      </c>
      <c r="NC188" t="str">
        <f t="shared" si="186"/>
        <v>4 Not Indicated</v>
      </c>
      <c r="ND188" t="str">
        <f t="shared" si="187"/>
        <v>4 Not Indicated</v>
      </c>
      <c r="NE188" t="str">
        <f t="shared" si="188"/>
        <v>4 Not Indicated</v>
      </c>
      <c r="NF188" t="str">
        <f t="shared" si="189"/>
        <v>4 Not Indicated</v>
      </c>
      <c r="NG188" t="str">
        <f t="shared" si="190"/>
        <v>4 Not Indicated</v>
      </c>
      <c r="NH188" s="159">
        <f t="shared" si="191"/>
        <v>42499</v>
      </c>
      <c r="NI188">
        <f t="shared" si="192"/>
        <v>747</v>
      </c>
      <c r="NJ188" s="159">
        <f t="shared" si="193"/>
        <v>42499</v>
      </c>
      <c r="NK188">
        <f t="shared" si="194"/>
        <v>747</v>
      </c>
      <c r="NL188">
        <f t="shared" si="195"/>
        <v>37.714285714285715</v>
      </c>
      <c r="NM188">
        <f t="shared" si="196"/>
        <v>1</v>
      </c>
      <c r="NN188">
        <f>IF(OR(E188="PK",E188="K",JJ188=""),"Null",INDEX(Lookups!$EZ$4:$FW$18,MATCH($JJ188,Lookups!$EY$4:$EY$18,1),MATCH($E188,Lookups!$EZ$3:$FW$3,0)))</f>
        <v>140</v>
      </c>
      <c r="NO188">
        <f>IF(OR(E188="PK",E188="K",JJ188=""),"Null",INDEX(Lookups!$EZ$4:$FW$18,MATCH($JJ188,Lookups!$EY$4:$EY$18,1),MATCH($E188,Lookups!$EZ$3:$FW$3,0) + 1))</f>
        <v>200</v>
      </c>
      <c r="NP188">
        <f t="shared" si="197"/>
        <v>280</v>
      </c>
      <c r="NQ188" t="str">
        <f t="shared" si="198"/>
        <v>PI is Recommended</v>
      </c>
      <c r="NR188" t="str">
        <f t="shared" si="199"/>
        <v>No PI Needed</v>
      </c>
      <c r="NS188" t="str">
        <f t="shared" si="200"/>
        <v>200L to 399L</v>
      </c>
      <c r="NT188" t="str">
        <f t="shared" si="201"/>
        <v>600L to 799L</v>
      </c>
      <c r="NU188" t="str">
        <f t="shared" si="202"/>
        <v>600L to 799L</v>
      </c>
      <c r="NV188" s="183" t="str">
        <f t="array" ref="NV188">IF($NL188="No RI Tests","No RI Tests",VLOOKUP(IF(AND(E188="K",JJ188&lt;280),3,IF(AND(E188="K",JJ188&gt;=280),4,MAX(IF(E188=Lookups!$DF$6:$DF$99,IF(JJ188&gt;=Lookups!$DG$6:$DG$99,Lookups!$DH$6:$DH$99))))),Lookups!$DE$104:$DG$108,2,FALSE))</f>
        <v>1 Below Basic</v>
      </c>
      <c r="NW188" s="161" t="str">
        <f t="array" ref="NW188">IF($NL188="No RI Tests","No RI Tests",VLOOKUP(IF(AND(E188="K",JH188&lt;280),3,IF(AND(E188="K",JH188&gt;=280),4,MAX(IF(E188=Lookups!$DF$6:$DF$99,IF(NI188&gt;=Lookups!$DG$6:$DG$99,Lookups!$DH$6:$DH$99))))),Lookups!$DE$104:$DG$108,2,FALSE))</f>
        <v>1 Below Basic</v>
      </c>
      <c r="NX188" s="161" t="str">
        <f t="array" ref="NX188">IF($NL188="No RI Tests","No RI Tests",VLOOKUP(IF(AND(E188="K",NK188&lt;280),3,IF(AND(E188="K",NK188&gt;=280),4,MAX(IF(E188=Lookups!$DF$6:$DF$99,IF(NK188&gt;=Lookups!$DG$6:$DG$99,Lookups!$DH$6:$DH$99))))),Lookups!$DE$104:$DG$108,2,FALSE))</f>
        <v>1 Below Basic</v>
      </c>
      <c r="NY188">
        <f t="shared" si="203"/>
        <v>1</v>
      </c>
      <c r="NZ188">
        <f t="shared" si="204"/>
        <v>0</v>
      </c>
      <c r="OA188" t="str">
        <f t="shared" si="205"/>
        <v>Maintained Performance Level</v>
      </c>
      <c r="OB188" s="161" t="str">
        <f t="array" ref="OB188">IF($NL188="No RI Tests","No RI Tests",IF(E188="K","N/A",VLOOKUP(MAX(IF(E188=Lookups!$DF$6:$DF$99,IF(JJ188&gt;=Lookups!$DG$6:$DG$99,Lookups!$DI$6:$DI$99))),Lookups!$DE$104:$DG$108,3,FALSE)))</f>
        <v>1 Limited</v>
      </c>
      <c r="OC188" s="161" t="str">
        <f t="array" ref="OC188">IF($NL188="No RI Tests","No RI Tests",IF(E188="K","N/A",VLOOKUP(MAX(IF(E188=Lookups!$DF$6:$DF$99,IF(NI188&gt;=Lookups!$DG$6:$DG$99,Lookups!$DI$6:$DI$99))),Lookups!$DE$104:$DG$108,3,FALSE)))</f>
        <v>1 Limited</v>
      </c>
      <c r="OD188" s="161" t="str">
        <f t="array" ref="OD188">IF($NL188="No RI Tests","No RI Tests",IF(E188="K","N/A",VLOOKUP(MAX(IF(E188=Lookups!$DF$6:$DF$99,IF(NK188&gt;=Lookups!$DG$6:$DG$99,Lookups!$DI$6:$DI$99))),Lookups!$DE$104:$DG$108,3,FALSE)))</f>
        <v>1 Limited</v>
      </c>
      <c r="OE188">
        <f t="shared" si="206"/>
        <v>1</v>
      </c>
      <c r="OF188">
        <f t="shared" si="207"/>
        <v>0</v>
      </c>
      <c r="OG188" t="str">
        <f t="shared" si="208"/>
        <v>Maintained Performance Level</v>
      </c>
      <c r="OH188">
        <f t="shared" si="209"/>
        <v>396</v>
      </c>
      <c r="OI188">
        <f t="shared" si="210"/>
        <v>1</v>
      </c>
      <c r="OJ188">
        <f t="shared" si="211"/>
        <v>1</v>
      </c>
      <c r="OK188">
        <f t="shared" si="212"/>
        <v>1</v>
      </c>
      <c r="OL188">
        <f t="shared" si="213"/>
        <v>2.3294117647058825</v>
      </c>
      <c r="OM188" t="str">
        <f t="shared" si="214"/>
        <v>Fall Administration</v>
      </c>
      <c r="ON188" t="str">
        <f t="shared" si="215"/>
        <v>Winter Administration</v>
      </c>
      <c r="OO188" t="str">
        <f t="shared" si="216"/>
        <v>Fall to Winter RI</v>
      </c>
      <c r="OP188" t="str">
        <f ca="1">IF(AND(HR188&lt;&gt;"",JJ188&lt;600),IF(HT188="Advancing","Tier 2","Tier 3"),IF(JI188="","Null",IF(OR(E188="K",E188&lt;3),"FRA Recommended",IF(JJ188&gt;=IF(E188&lt;6,400,600),IF(JJ188&lt;VLOOKUP(E188,Lookups!$AP$3:$AR$16,3,FALSE),"Tier 2","Core"),IF(JJ188&lt;400,IF(RAND()&lt;0.81,"Tier 3","Tier 2"),IF(RAND()&lt;0.51,"Tier 3","Tier 2"))))))</f>
        <v>Tier 2</v>
      </c>
      <c r="OQ188" t="str">
        <f t="shared" si="217"/>
        <v>Average Reading Invt. at Least 15 Minutes Long</v>
      </c>
      <c r="OR188">
        <f t="shared" si="218"/>
        <v>0</v>
      </c>
      <c r="OS188">
        <f t="shared" si="219"/>
        <v>1</v>
      </c>
      <c r="OT188">
        <f t="shared" si="220"/>
        <v>396</v>
      </c>
      <c r="OU188" s="159">
        <f t="shared" si="221"/>
        <v>42236</v>
      </c>
      <c r="OV188" t="str">
        <f t="shared" si="222"/>
        <v>Form 1</v>
      </c>
      <c r="OW188" t="str">
        <f t="shared" si="223"/>
        <v>Advancing</v>
      </c>
      <c r="OX188">
        <f t="shared" si="224"/>
        <v>48</v>
      </c>
      <c r="OY188">
        <f t="shared" si="225"/>
        <v>27</v>
      </c>
      <c r="OZ188">
        <f t="shared" si="226"/>
        <v>0</v>
      </c>
      <c r="PA188" s="159">
        <f t="shared" si="227"/>
        <v>42236</v>
      </c>
      <c r="PB188" t="str">
        <f t="shared" si="228"/>
        <v>Form 1</v>
      </c>
      <c r="PC188" t="str">
        <f t="shared" si="229"/>
        <v>Advancing</v>
      </c>
      <c r="PD188">
        <f t="shared" si="230"/>
        <v>48</v>
      </c>
      <c r="PE188">
        <f t="shared" si="231"/>
        <v>27</v>
      </c>
      <c r="PF188">
        <f t="shared" si="232"/>
        <v>0</v>
      </c>
      <c r="PG188" t="str">
        <f t="shared" si="233"/>
        <v>Lone PI Test</v>
      </c>
      <c r="PH188">
        <f t="shared" si="234"/>
        <v>0</v>
      </c>
      <c r="PI188">
        <f t="shared" si="235"/>
        <v>1</v>
      </c>
      <c r="PJ188">
        <f t="shared" si="236"/>
        <v>48</v>
      </c>
      <c r="PK188">
        <f>IF(HR188="","Null",IF(E188&lt;3,"Null",IF(HU188=0,0,IF(HS188="Form 1",VLOOKUP(HU188,Lookups!$BE$3:$BP$63,E188,FALSE),IF(HS188="Form 2",VLOOKUP(HU188,Lookups!$BE$67:$BP$127,E188,FALSE),VLOOKUP(HU188,Lookups!$BE$130:$BP$190,E188,FALSE))))))</f>
        <v>28</v>
      </c>
      <c r="PL188" t="str">
        <f t="shared" si="237"/>
        <v>Null</v>
      </c>
      <c r="PM188" t="str">
        <f>IF($PH188=0,"Null",IF(E188&lt;3,"Null",IF(OX188=0,0,IF(OV188="Form 1",VLOOKUP(OX188,Lookups!$BE$3:$BP$63,E188,FALSE),IF(OV188="Form 2",VLOOKUP(OX188,Lookups!$BE$67:$BP$127,E188,FALSE),VLOOKUP(OX188,Lookups!$BE$130:$BP$190,E188,FALSE))))))</f>
        <v>Null</v>
      </c>
      <c r="PN188" t="str">
        <f t="shared" si="238"/>
        <v>Null</v>
      </c>
      <c r="PO188" t="str">
        <f t="shared" si="239"/>
        <v>Null</v>
      </c>
      <c r="PP188">
        <f t="shared" si="240"/>
        <v>27</v>
      </c>
      <c r="PQ188">
        <f>IF(HR188="","Null",IF(E188&lt;3,"Null",IF(HV188=0,0,IF(HS188="Form 1",VLOOKUP(HV188,Lookups!$BR$3:$CC$63,E188,FALSE),IF(HS188="Form 2",VLOOKUP(HV188,Lookups!$BR$67:$CC$127,E188,FALSE),VLOOKUP(HV188,Lookups!$BR$130:$CC$190,E188,FALSE))))))</f>
        <v>28</v>
      </c>
      <c r="PR188" t="str">
        <f t="shared" si="241"/>
        <v>Null</v>
      </c>
      <c r="PS188">
        <f>IF(HR188="","Null",IF(E188&lt;3,"Null",IF(OY188=0,0,IF(OW188="Form 1",VLOOKUP(OY188,Lookups!$BR$3:$CC$63,E188,FALSE),IF(OW188="Form 2",VLOOKUP(OY188,Lookups!$BR$67:$CC$127,E188,FALSE),VLOOKUP(OY188,Lookups!$BR$130:$CC$190,E188,FALSE))))))</f>
        <v>25</v>
      </c>
      <c r="PT188" t="str">
        <f t="shared" si="242"/>
        <v>Null</v>
      </c>
      <c r="PU188" t="str">
        <f t="shared" si="243"/>
        <v>Null</v>
      </c>
      <c r="PV188">
        <f t="shared" si="244"/>
        <v>1</v>
      </c>
      <c r="PW188" t="str">
        <f t="shared" si="245"/>
        <v>Fall PI Administration</v>
      </c>
      <c r="PX188">
        <f t="shared" si="246"/>
        <v>1</v>
      </c>
      <c r="PY188">
        <f t="shared" si="247"/>
        <v>0</v>
      </c>
      <c r="PZ188" t="str">
        <f t="shared" si="248"/>
        <v>Null</v>
      </c>
      <c r="QA188" t="str">
        <f t="shared" si="249"/>
        <v>Null</v>
      </c>
      <c r="QB188" t="str">
        <f t="shared" si="250"/>
        <v>Null</v>
      </c>
      <c r="QC188" t="str">
        <f>IF($MS188="System 44 Record",IF(BQ188&lt;MEDIAN(Directions!$F$3,Directions!$F$6),"Mid-Year Exited Student","Full Year Participant")&amp;IF(BP188&lt;Directions!$F$3,", Started Prior Year",", Started This Year"),"Null")</f>
        <v>Null</v>
      </c>
      <c r="QD188" t="str">
        <f t="shared" si="251"/>
        <v>Null</v>
      </c>
      <c r="QE188">
        <f t="shared" si="252"/>
        <v>1</v>
      </c>
      <c r="QF188">
        <f t="shared" si="253"/>
        <v>1</v>
      </c>
      <c r="QG188">
        <f t="shared" si="254"/>
        <v>1</v>
      </c>
      <c r="QH188">
        <f t="shared" si="255"/>
        <v>2</v>
      </c>
      <c r="QI188">
        <f t="shared" si="256"/>
        <v>0.8</v>
      </c>
      <c r="QJ188" t="str">
        <f t="shared" si="257"/>
        <v>Used All 3</v>
      </c>
      <c r="QK188" t="str">
        <f t="shared" si="258"/>
        <v>80 to 99 Sessions</v>
      </c>
      <c r="QL188" t="str">
        <f t="shared" si="259"/>
        <v>13 or More Segments</v>
      </c>
      <c r="QM188" t="str">
        <f>IF($MS188="READ 180 Record",IF(AQ188="","Null",VLOOKUP(JJ188,Lookups!$DX$3:$EB$2054,AN188+1,FALSE)),"Null")</f>
        <v>Level is Above Lexile Score</v>
      </c>
      <c r="QN188" t="str">
        <f t="shared" si="260"/>
        <v>Null</v>
      </c>
    </row>
    <row r="189" spans="1:456" x14ac:dyDescent="0.25">
      <c r="A189" s="161" t="s">
        <v>1447</v>
      </c>
      <c r="B189" s="161" t="s">
        <v>1447</v>
      </c>
      <c r="C189" s="161" t="s">
        <v>1447</v>
      </c>
      <c r="D189" s="161" t="s">
        <v>1447</v>
      </c>
      <c r="E189" s="161">
        <v>3</v>
      </c>
      <c r="F189" s="161" t="s">
        <v>1447</v>
      </c>
      <c r="G189" s="161" t="s">
        <v>875</v>
      </c>
      <c r="H189" s="161" t="s">
        <v>919</v>
      </c>
      <c r="I189" s="161">
        <v>1</v>
      </c>
      <c r="J189" s="159">
        <v>42495</v>
      </c>
      <c r="K189" s="161">
        <v>0</v>
      </c>
      <c r="L189" s="161">
        <v>0</v>
      </c>
      <c r="M189" s="161">
        <v>0</v>
      </c>
      <c r="N189" s="161">
        <v>0</v>
      </c>
      <c r="O189" s="161">
        <v>0</v>
      </c>
      <c r="P189" s="161">
        <v>0</v>
      </c>
      <c r="Q189" s="161">
        <v>0</v>
      </c>
      <c r="R189" s="161">
        <v>0</v>
      </c>
      <c r="S189" s="161">
        <v>0</v>
      </c>
      <c r="T189" s="161">
        <v>0</v>
      </c>
      <c r="U189" s="161">
        <v>0</v>
      </c>
      <c r="V189" s="161">
        <v>0</v>
      </c>
      <c r="W189" s="161">
        <v>0</v>
      </c>
      <c r="X189" s="161">
        <v>0</v>
      </c>
      <c r="AB189" s="161" t="s">
        <v>242</v>
      </c>
      <c r="AC189" s="161" t="s">
        <v>242</v>
      </c>
      <c r="AD189" s="161" t="s">
        <v>242</v>
      </c>
      <c r="AE189" s="161" t="s">
        <v>242</v>
      </c>
      <c r="AF189" s="161" t="s">
        <v>241</v>
      </c>
      <c r="AG189" s="161" t="s">
        <v>241</v>
      </c>
      <c r="AH189" s="161" t="s">
        <v>242</v>
      </c>
      <c r="AI189" s="161">
        <v>20150801</v>
      </c>
      <c r="AJ189" s="161">
        <v>20160525</v>
      </c>
      <c r="AK189" s="161" t="s">
        <v>869</v>
      </c>
      <c r="AL189" t="s">
        <v>1078</v>
      </c>
      <c r="BN189" t="s">
        <v>1076</v>
      </c>
      <c r="BO189" t="s">
        <v>919</v>
      </c>
      <c r="BP189" s="159">
        <v>42269</v>
      </c>
      <c r="BQ189" s="159">
        <v>42479</v>
      </c>
      <c r="BR189" t="s">
        <v>877</v>
      </c>
      <c r="BS189">
        <v>1</v>
      </c>
      <c r="BT189" s="159">
        <v>42479</v>
      </c>
      <c r="BU189">
        <v>3</v>
      </c>
      <c r="BV189">
        <v>4</v>
      </c>
      <c r="BW189">
        <v>19</v>
      </c>
      <c r="BX189">
        <v>61</v>
      </c>
      <c r="BY189">
        <v>774</v>
      </c>
      <c r="BZ189">
        <v>795</v>
      </c>
      <c r="CA189">
        <v>0</v>
      </c>
      <c r="CB189">
        <v>14</v>
      </c>
      <c r="CC189">
        <v>41</v>
      </c>
      <c r="CD189">
        <v>78</v>
      </c>
      <c r="CE189">
        <v>95</v>
      </c>
      <c r="CF189">
        <v>97</v>
      </c>
      <c r="CG189">
        <v>87</v>
      </c>
      <c r="CH189">
        <v>76</v>
      </c>
      <c r="CI189">
        <v>2615</v>
      </c>
      <c r="CJ189">
        <v>2.3462000000000001</v>
      </c>
      <c r="CK189">
        <v>3</v>
      </c>
      <c r="CL189">
        <v>3</v>
      </c>
      <c r="ET189" s="161">
        <v>0</v>
      </c>
      <c r="EU189" s="161">
        <v>0</v>
      </c>
      <c r="EV189" s="161">
        <v>0</v>
      </c>
      <c r="EW189" s="161">
        <v>0</v>
      </c>
      <c r="EX189" s="161">
        <v>0</v>
      </c>
      <c r="EY189" s="161">
        <v>0</v>
      </c>
      <c r="EZ189" s="161">
        <v>0</v>
      </c>
      <c r="FA189" s="161">
        <v>0</v>
      </c>
      <c r="FB189" s="161">
        <v>0</v>
      </c>
      <c r="FC189" s="161">
        <v>0</v>
      </c>
      <c r="FD189" s="161">
        <v>0</v>
      </c>
      <c r="FE189" s="161">
        <v>0</v>
      </c>
      <c r="HN189" s="161" t="s">
        <v>919</v>
      </c>
      <c r="HO189" s="159">
        <v>42244</v>
      </c>
      <c r="HP189" s="159">
        <v>42495</v>
      </c>
      <c r="HQ189" s="161">
        <v>3</v>
      </c>
      <c r="HR189" s="159">
        <v>42244</v>
      </c>
      <c r="HS189" s="161" t="s">
        <v>872</v>
      </c>
      <c r="HT189" s="161" t="s">
        <v>878</v>
      </c>
      <c r="HU189" s="161">
        <v>31</v>
      </c>
      <c r="HV189" s="161">
        <v>5</v>
      </c>
      <c r="HW189" s="161">
        <v>0</v>
      </c>
      <c r="HX189" s="159">
        <v>42345</v>
      </c>
      <c r="HY189" s="161" t="s">
        <v>874</v>
      </c>
      <c r="HZ189" s="161" t="s">
        <v>878</v>
      </c>
      <c r="IA189" s="161">
        <v>37</v>
      </c>
      <c r="IB189" s="161">
        <v>3</v>
      </c>
      <c r="IC189" s="161">
        <v>0</v>
      </c>
      <c r="ID189" s="159">
        <v>42495</v>
      </c>
      <c r="IE189" s="161" t="s">
        <v>879</v>
      </c>
      <c r="IF189" s="161" t="s">
        <v>873</v>
      </c>
      <c r="IG189" s="161">
        <v>33</v>
      </c>
      <c r="IH189" s="161">
        <v>15</v>
      </c>
      <c r="II189" s="161">
        <v>0</v>
      </c>
      <c r="JB189" s="161" t="s">
        <v>919</v>
      </c>
      <c r="JC189" s="161">
        <v>4</v>
      </c>
      <c r="JD189" s="161">
        <v>3</v>
      </c>
      <c r="JE189" s="161">
        <v>3</v>
      </c>
      <c r="JF189" s="161">
        <v>1143</v>
      </c>
      <c r="JG189" s="159">
        <v>42495</v>
      </c>
      <c r="JH189" s="161">
        <v>1</v>
      </c>
      <c r="JI189" s="159">
        <v>42244</v>
      </c>
      <c r="JJ189" s="161">
        <v>0</v>
      </c>
      <c r="JK189" s="161">
        <v>4</v>
      </c>
      <c r="JL189" s="159">
        <v>42345</v>
      </c>
      <c r="JM189" s="161">
        <v>67</v>
      </c>
      <c r="JN189" s="161">
        <v>8</v>
      </c>
      <c r="JO189" s="159">
        <v>42495</v>
      </c>
      <c r="JP189" s="161">
        <v>1</v>
      </c>
      <c r="JQ189" s="161">
        <v>15</v>
      </c>
      <c r="MN189" t="str">
        <f t="shared" si="174"/>
        <v>NoNoNoYesYesNo</v>
      </c>
      <c r="MO189" t="str">
        <f>IF(AND(MN189="NoNoNoNoNoNo",JI189=""),"No Programs",VLOOKUP(MN189,Lookups!$DA$4:$DB$67,2,FALSE))</f>
        <v>System 44 Only</v>
      </c>
      <c r="MP189">
        <f t="shared" si="175"/>
        <v>0</v>
      </c>
      <c r="MQ189" t="str">
        <f t="shared" si="176"/>
        <v>System 44 User</v>
      </c>
      <c r="MR189" t="str">
        <f>Directions!$D$3</f>
        <v>Usage</v>
      </c>
      <c r="MS189" t="str">
        <f>VLOOKUP(MQ189,Lookups!$CU$71:$CV$80,2,FALSE)</f>
        <v>System 44 Record</v>
      </c>
      <c r="MT189">
        <f t="shared" si="177"/>
        <v>1</v>
      </c>
      <c r="MU189">
        <f t="shared" si="178"/>
        <v>1</v>
      </c>
      <c r="MV189">
        <f t="shared" si="179"/>
        <v>1</v>
      </c>
      <c r="MW189">
        <f t="shared" si="180"/>
        <v>1</v>
      </c>
      <c r="MX189">
        <f t="shared" si="181"/>
        <v>35.857142857142854</v>
      </c>
      <c r="MY189" t="str">
        <f t="shared" si="182"/>
        <v>Not Used</v>
      </c>
      <c r="MZ189">
        <f t="shared" si="183"/>
        <v>0</v>
      </c>
      <c r="NA189" t="str">
        <f t="shared" si="184"/>
        <v>Not Available</v>
      </c>
      <c r="NB189" t="str">
        <f t="shared" si="185"/>
        <v>Not Available</v>
      </c>
      <c r="NC189" t="str">
        <f t="shared" si="186"/>
        <v>4 Not Indicated</v>
      </c>
      <c r="ND189" t="str">
        <f t="shared" si="187"/>
        <v>4 Not Indicated</v>
      </c>
      <c r="NE189" t="str">
        <f t="shared" si="188"/>
        <v>4 Not Indicated</v>
      </c>
      <c r="NF189" t="str">
        <f t="shared" si="189"/>
        <v>4 Not Indicated</v>
      </c>
      <c r="NG189" t="str">
        <f t="shared" si="190"/>
        <v>4 Not Indicated</v>
      </c>
      <c r="NH189" s="159">
        <f t="shared" si="191"/>
        <v>42495</v>
      </c>
      <c r="NI189">
        <f t="shared" si="192"/>
        <v>1</v>
      </c>
      <c r="NJ189" s="159">
        <f t="shared" si="193"/>
        <v>42345</v>
      </c>
      <c r="NK189">
        <f t="shared" si="194"/>
        <v>67</v>
      </c>
      <c r="NL189">
        <f t="shared" si="195"/>
        <v>35.857142857142854</v>
      </c>
      <c r="NM189">
        <f t="shared" si="196"/>
        <v>1</v>
      </c>
      <c r="NN189">
        <f>IF(OR(E189="PK",E189="K",JJ189=""),"Null",INDEX(Lookups!$EZ$4:$FW$18,MATCH($JJ189,Lookups!$EY$4:$EY$18,1),MATCH($E189,Lookups!$EZ$3:$FW$3,0)))</f>
        <v>235</v>
      </c>
      <c r="NO189">
        <f>IF(OR(E189="PK",E189="K",JJ189=""),"Null",INDEX(Lookups!$EZ$4:$FW$18,MATCH($JJ189,Lookups!$EY$4:$EY$18,1),MATCH($E189,Lookups!$EZ$3:$FW$3,0) + 1))</f>
        <v>340</v>
      </c>
      <c r="NP189">
        <f t="shared" si="197"/>
        <v>470</v>
      </c>
      <c r="NQ189" t="str">
        <f t="shared" si="198"/>
        <v>PI is Recommended</v>
      </c>
      <c r="NR189" t="str">
        <f t="shared" si="199"/>
        <v>PI is Recommended</v>
      </c>
      <c r="NS189" t="str">
        <f t="shared" si="200"/>
        <v>BR to 199L</v>
      </c>
      <c r="NT189" t="str">
        <f t="shared" si="201"/>
        <v>BR to 199L</v>
      </c>
      <c r="NU189" t="str">
        <f t="shared" si="202"/>
        <v>BR to 199L</v>
      </c>
      <c r="NV189" s="183" t="str">
        <f t="array" ref="NV189">IF($NL189="No RI Tests","No RI Tests",VLOOKUP(IF(AND(E189="K",JJ189&lt;280),3,IF(AND(E189="K",JJ189&gt;=280),4,MAX(IF(E189=Lookups!$DF$6:$DF$99,IF(JJ189&gt;=Lookups!$DG$6:$DG$99,Lookups!$DH$6:$DH$99))))),Lookups!$DE$104:$DG$108,2,FALSE))</f>
        <v>1 Below Basic</v>
      </c>
      <c r="NW189" s="161" t="str">
        <f t="array" ref="NW189">IF($NL189="No RI Tests","No RI Tests",VLOOKUP(IF(AND(E189="K",JH189&lt;280),3,IF(AND(E189="K",JH189&gt;=280),4,MAX(IF(E189=Lookups!$DF$6:$DF$99,IF(NI189&gt;=Lookups!$DG$6:$DG$99,Lookups!$DH$6:$DH$99))))),Lookups!$DE$104:$DG$108,2,FALSE))</f>
        <v>1 Below Basic</v>
      </c>
      <c r="NX189" s="161" t="str">
        <f t="array" ref="NX189">IF($NL189="No RI Tests","No RI Tests",VLOOKUP(IF(AND(E189="K",NK189&lt;280),3,IF(AND(E189="K",NK189&gt;=280),4,MAX(IF(E189=Lookups!$DF$6:$DF$99,IF(NK189&gt;=Lookups!$DG$6:$DG$99,Lookups!$DH$6:$DH$99))))),Lookups!$DE$104:$DG$108,2,FALSE))</f>
        <v>1 Below Basic</v>
      </c>
      <c r="NY189">
        <f t="shared" si="203"/>
        <v>1</v>
      </c>
      <c r="NZ189">
        <f t="shared" si="204"/>
        <v>0</v>
      </c>
      <c r="OA189" t="str">
        <f t="shared" si="205"/>
        <v>Maintained Performance Level</v>
      </c>
      <c r="OB189" s="161" t="str">
        <f t="array" ref="OB189">IF($NL189="No RI Tests","No RI Tests",IF(E189="K","N/A",VLOOKUP(MAX(IF(E189=Lookups!$DF$6:$DF$99,IF(JJ189&gt;=Lookups!$DG$6:$DG$99,Lookups!$DI$6:$DI$99))),Lookups!$DE$104:$DG$108,3,FALSE)))</f>
        <v>1 Limited</v>
      </c>
      <c r="OC189" s="161" t="str">
        <f t="array" ref="OC189">IF($NL189="No RI Tests","No RI Tests",IF(E189="K","N/A",VLOOKUP(MAX(IF(E189=Lookups!$DF$6:$DF$99,IF(NI189&gt;=Lookups!$DG$6:$DG$99,Lookups!$DI$6:$DI$99))),Lookups!$DE$104:$DG$108,3,FALSE)))</f>
        <v>1 Limited</v>
      </c>
      <c r="OD189" s="161" t="str">
        <f t="array" ref="OD189">IF($NL189="No RI Tests","No RI Tests",IF(E189="K","N/A",VLOOKUP(MAX(IF(E189=Lookups!$DF$6:$DF$99,IF(NK189&gt;=Lookups!$DG$6:$DG$99,Lookups!$DI$6:$DI$99))),Lookups!$DE$104:$DG$108,3,FALSE)))</f>
        <v>1 Limited</v>
      </c>
      <c r="OE189">
        <f t="shared" si="206"/>
        <v>1</v>
      </c>
      <c r="OF189">
        <f t="shared" si="207"/>
        <v>0</v>
      </c>
      <c r="OG189" t="str">
        <f t="shared" si="208"/>
        <v>Maintained Performance Level</v>
      </c>
      <c r="OH189">
        <f t="shared" si="209"/>
        <v>1</v>
      </c>
      <c r="OI189">
        <f t="shared" si="210"/>
        <v>1</v>
      </c>
      <c r="OJ189">
        <f t="shared" si="211"/>
        <v>0</v>
      </c>
      <c r="OK189">
        <f t="shared" si="212"/>
        <v>0</v>
      </c>
      <c r="OL189">
        <f t="shared" si="213"/>
        <v>3.4782608695652175E-3</v>
      </c>
      <c r="OM189" t="str">
        <f t="shared" si="214"/>
        <v>Fall Administration</v>
      </c>
      <c r="ON189" t="str">
        <f t="shared" si="215"/>
        <v>Winter Administration</v>
      </c>
      <c r="OO189" t="str">
        <f t="shared" si="216"/>
        <v>Fall to Winter RI</v>
      </c>
      <c r="OP189" t="str">
        <f ca="1">IF(AND(HR189&lt;&gt;"",JJ189&lt;600),IF(HT189="Advancing","Tier 2","Tier 3"),IF(JI189="","Null",IF(OR(E189="K",E189&lt;3),"FRA Recommended",IF(JJ189&gt;=IF(E189&lt;6,400,600),IF(JJ189&lt;VLOOKUP(E189,Lookups!$AP$3:$AR$16,3,FALSE),"Tier 2","Core"),IF(JJ189&lt;400,IF(RAND()&lt;0.81,"Tier 3","Tier 2"),IF(RAND()&lt;0.51,"Tier 3","Tier 2"))))))</f>
        <v>Tier 3</v>
      </c>
      <c r="OQ189" t="str">
        <f t="shared" si="217"/>
        <v>Average Reading Invt. Under 15 Minutes Long</v>
      </c>
      <c r="OR189">
        <f t="shared" si="218"/>
        <v>0</v>
      </c>
      <c r="OS189" t="str">
        <f t="shared" si="219"/>
        <v>Null</v>
      </c>
      <c r="OT189">
        <f t="shared" si="220"/>
        <v>67</v>
      </c>
      <c r="OU189" s="159">
        <f t="shared" si="221"/>
        <v>42495</v>
      </c>
      <c r="OV189" t="str">
        <f t="shared" si="222"/>
        <v>Form 3</v>
      </c>
      <c r="OW189" t="str">
        <f t="shared" si="223"/>
        <v>Developing</v>
      </c>
      <c r="OX189">
        <f t="shared" si="224"/>
        <v>33</v>
      </c>
      <c r="OY189">
        <f t="shared" si="225"/>
        <v>15</v>
      </c>
      <c r="OZ189">
        <f t="shared" si="226"/>
        <v>0</v>
      </c>
      <c r="PA189" s="159">
        <f t="shared" si="227"/>
        <v>42495</v>
      </c>
      <c r="PB189" t="str">
        <f t="shared" si="228"/>
        <v>Form 3</v>
      </c>
      <c r="PC189" t="str">
        <f t="shared" si="229"/>
        <v>Developing</v>
      </c>
      <c r="PD189">
        <f t="shared" si="230"/>
        <v>33</v>
      </c>
      <c r="PE189">
        <f t="shared" si="231"/>
        <v>15</v>
      </c>
      <c r="PF189">
        <f t="shared" si="232"/>
        <v>0</v>
      </c>
      <c r="PG189">
        <f t="shared" si="233"/>
        <v>35.857142857142854</v>
      </c>
      <c r="PH189">
        <f t="shared" si="234"/>
        <v>1</v>
      </c>
      <c r="PI189">
        <f t="shared" si="235"/>
        <v>1</v>
      </c>
      <c r="PJ189">
        <f t="shared" si="236"/>
        <v>31</v>
      </c>
      <c r="PK189">
        <f>IF(HR189="","Null",IF(E189&lt;3,"Null",IF(HU189=0,0,IF(HS189="Form 1",VLOOKUP(HU189,Lookups!$BE$3:$BP$63,E189,FALSE),IF(HS189="Form 2",VLOOKUP(HU189,Lookups!$BE$67:$BP$127,E189,FALSE),VLOOKUP(HU189,Lookups!$BE$130:$BP$190,E189,FALSE))))))</f>
        <v>12</v>
      </c>
      <c r="PL189">
        <f t="shared" si="237"/>
        <v>33</v>
      </c>
      <c r="PM189">
        <f>IF($PH189=0,"Null",IF(E189&lt;3,"Null",IF(OX189=0,0,IF(OV189="Form 1",VLOOKUP(OX189,Lookups!$BE$3:$BP$63,E189,FALSE),IF(OV189="Form 2",VLOOKUP(OX189,Lookups!$BE$67:$BP$127,E189,FALSE),VLOOKUP(OX189,Lookups!$BE$130:$BP$190,E189,FALSE))))))</f>
        <v>10</v>
      </c>
      <c r="PN189">
        <f t="shared" si="238"/>
        <v>2</v>
      </c>
      <c r="PO189">
        <f t="shared" si="239"/>
        <v>1</v>
      </c>
      <c r="PP189">
        <f t="shared" si="240"/>
        <v>5</v>
      </c>
      <c r="PQ189">
        <f>IF(HR189="","Null",IF(E189&lt;3,"Null",IF(HV189=0,0,IF(HS189="Form 1",VLOOKUP(HV189,Lookups!$BR$3:$CC$63,E189,FALSE),IF(HS189="Form 2",VLOOKUP(HV189,Lookups!$BR$67:$CC$127,E189,FALSE),VLOOKUP(HV189,Lookups!$BR$130:$CC$190,E189,FALSE))))))</f>
        <v>22</v>
      </c>
      <c r="PR189">
        <f t="shared" si="241"/>
        <v>15</v>
      </c>
      <c r="PS189">
        <f>IF(HR189="","Null",IF(E189&lt;3,"Null",IF(OY189=0,0,IF(OW189="Form 1",VLOOKUP(OY189,Lookups!$BR$3:$CC$63,E189,FALSE),IF(OW189="Form 2",VLOOKUP(OY189,Lookups!$BR$67:$CC$127,E189,FALSE),VLOOKUP(OY189,Lookups!$BR$130:$CC$190,E189,FALSE))))))</f>
        <v>60</v>
      </c>
      <c r="PT189">
        <f t="shared" si="242"/>
        <v>10</v>
      </c>
      <c r="PU189">
        <f t="shared" si="243"/>
        <v>1</v>
      </c>
      <c r="PV189">
        <f t="shared" si="244"/>
        <v>0</v>
      </c>
      <c r="PW189" t="str">
        <f t="shared" si="245"/>
        <v>Fall to Spring PI Administration</v>
      </c>
      <c r="PX189">
        <f t="shared" si="246"/>
        <v>0</v>
      </c>
      <c r="PY189">
        <f t="shared" si="247"/>
        <v>1</v>
      </c>
      <c r="PZ189" t="str">
        <f t="shared" si="248"/>
        <v>60 to 79 Sessions</v>
      </c>
      <c r="QA189" t="str">
        <f t="shared" si="249"/>
        <v>Series 1</v>
      </c>
      <c r="QB189" t="str">
        <f t="shared" si="250"/>
        <v>In Series 1 to 4</v>
      </c>
      <c r="QC189" t="str">
        <f>IF($MS189="System 44 Record",IF(BQ189&lt;MEDIAN(Directions!$F$3,Directions!$F$6),"Mid-Year Exited Student","Full Year Participant")&amp;IF(BP189&lt;Directions!$F$3,", Started Prior Year",", Started This Year"),"Null")</f>
        <v>Full Year Participant, Started This Year</v>
      </c>
      <c r="QD189">
        <f t="shared" si="251"/>
        <v>0</v>
      </c>
      <c r="QE189">
        <f t="shared" si="252"/>
        <v>0</v>
      </c>
      <c r="QF189">
        <f t="shared" si="253"/>
        <v>1</v>
      </c>
      <c r="QG189">
        <f t="shared" si="254"/>
        <v>0</v>
      </c>
      <c r="QH189">
        <f t="shared" si="255"/>
        <v>0</v>
      </c>
      <c r="QI189">
        <f t="shared" si="256"/>
        <v>0</v>
      </c>
      <c r="QJ189" t="str">
        <f t="shared" si="257"/>
        <v>RC! Only</v>
      </c>
      <c r="QK189" t="str">
        <f t="shared" si="258"/>
        <v>Null</v>
      </c>
      <c r="QL189" t="str">
        <f t="shared" si="259"/>
        <v>Null</v>
      </c>
      <c r="QM189" t="str">
        <f>IF($MS189="READ 180 Record",IF(AQ189="","Null",VLOOKUP(JJ189,Lookups!$DX$3:$EB$2054,AN189+1,FALSE)),"Null")</f>
        <v>Null</v>
      </c>
      <c r="QN189" t="str">
        <f t="shared" si="260"/>
        <v>Null</v>
      </c>
    </row>
    <row r="190" spans="1:456" x14ac:dyDescent="0.25">
      <c r="A190" s="161" t="s">
        <v>1447</v>
      </c>
      <c r="B190" s="161" t="s">
        <v>1447</v>
      </c>
      <c r="C190" s="161" t="s">
        <v>1447</v>
      </c>
      <c r="D190" s="161" t="s">
        <v>1447</v>
      </c>
      <c r="E190" s="161">
        <v>4</v>
      </c>
      <c r="F190" s="161" t="s">
        <v>1447</v>
      </c>
      <c r="G190" s="161" t="s">
        <v>885</v>
      </c>
      <c r="H190" s="161" t="s">
        <v>893</v>
      </c>
      <c r="I190" s="161">
        <v>207</v>
      </c>
      <c r="J190" s="159">
        <v>42495</v>
      </c>
      <c r="K190" s="161">
        <v>0</v>
      </c>
      <c r="L190" s="161">
        <v>0</v>
      </c>
      <c r="M190" s="161">
        <v>0</v>
      </c>
      <c r="N190" s="161">
        <v>0</v>
      </c>
      <c r="O190" s="161">
        <v>0</v>
      </c>
      <c r="P190" s="161">
        <v>0</v>
      </c>
      <c r="Q190" s="161">
        <v>0</v>
      </c>
      <c r="R190" s="161">
        <v>0</v>
      </c>
      <c r="S190" s="161">
        <v>0</v>
      </c>
      <c r="T190" s="161">
        <v>0</v>
      </c>
      <c r="U190" s="161">
        <v>0</v>
      </c>
      <c r="V190" s="161">
        <v>0</v>
      </c>
      <c r="W190" s="161">
        <v>0</v>
      </c>
      <c r="X190" s="161">
        <v>0</v>
      </c>
      <c r="AB190" s="161" t="s">
        <v>242</v>
      </c>
      <c r="AC190" s="161" t="s">
        <v>242</v>
      </c>
      <c r="AD190" s="161" t="s">
        <v>242</v>
      </c>
      <c r="AE190" s="161" t="s">
        <v>242</v>
      </c>
      <c r="AF190" s="161" t="s">
        <v>241</v>
      </c>
      <c r="AG190" s="161" t="s">
        <v>241</v>
      </c>
      <c r="AH190" s="161" t="s">
        <v>242</v>
      </c>
      <c r="AI190" s="161">
        <v>20150801</v>
      </c>
      <c r="AJ190" s="161">
        <v>20160525</v>
      </c>
      <c r="AK190" s="161" t="s">
        <v>869</v>
      </c>
      <c r="AL190" t="s">
        <v>1078</v>
      </c>
      <c r="BN190" t="s">
        <v>1076</v>
      </c>
      <c r="BO190" t="s">
        <v>893</v>
      </c>
      <c r="BP190" s="159">
        <v>42258</v>
      </c>
      <c r="BQ190" s="159">
        <v>42502</v>
      </c>
      <c r="BR190" t="s">
        <v>877</v>
      </c>
      <c r="BS190">
        <v>207</v>
      </c>
      <c r="BT190" s="159">
        <v>42502</v>
      </c>
      <c r="BU190">
        <v>7</v>
      </c>
      <c r="BV190">
        <v>4</v>
      </c>
      <c r="BW190">
        <v>45</v>
      </c>
      <c r="BX190">
        <v>72</v>
      </c>
      <c r="BY190">
        <v>1457</v>
      </c>
      <c r="BZ190">
        <v>1520</v>
      </c>
      <c r="CA190">
        <v>0</v>
      </c>
      <c r="CB190">
        <v>20</v>
      </c>
      <c r="CC190">
        <v>32</v>
      </c>
      <c r="CD190">
        <v>77</v>
      </c>
      <c r="CE190">
        <v>91</v>
      </c>
      <c r="CF190">
        <v>83</v>
      </c>
      <c r="CG190">
        <v>87</v>
      </c>
      <c r="CH190">
        <v>80</v>
      </c>
      <c r="CI190">
        <v>16877</v>
      </c>
      <c r="CJ190">
        <v>2.4138000000000002</v>
      </c>
      <c r="CK190">
        <v>7</v>
      </c>
      <c r="CL190">
        <v>3</v>
      </c>
      <c r="ET190" s="161">
        <v>0</v>
      </c>
      <c r="EU190" s="161">
        <v>0</v>
      </c>
      <c r="EV190" s="161">
        <v>0</v>
      </c>
      <c r="EW190" s="161">
        <v>0</v>
      </c>
      <c r="EX190" s="161">
        <v>0</v>
      </c>
      <c r="EY190" s="161">
        <v>0</v>
      </c>
      <c r="EZ190" s="161">
        <v>0</v>
      </c>
      <c r="FA190" s="161">
        <v>0</v>
      </c>
      <c r="FB190" s="161">
        <v>0</v>
      </c>
      <c r="FC190" s="161">
        <v>0</v>
      </c>
      <c r="FD190" s="161">
        <v>0</v>
      </c>
      <c r="FE190" s="161">
        <v>0</v>
      </c>
      <c r="HN190" s="161" t="s">
        <v>893</v>
      </c>
      <c r="HO190" s="159">
        <v>42248</v>
      </c>
      <c r="HP190" s="159">
        <v>42496</v>
      </c>
      <c r="HQ190" s="161">
        <v>3</v>
      </c>
      <c r="HR190" s="159">
        <v>42248</v>
      </c>
      <c r="HS190" s="161" t="s">
        <v>872</v>
      </c>
      <c r="HT190" s="161" t="s">
        <v>878</v>
      </c>
      <c r="HU190" s="161">
        <v>31</v>
      </c>
      <c r="HV190" s="161">
        <v>7</v>
      </c>
      <c r="HW190" s="161">
        <v>0</v>
      </c>
      <c r="HX190" s="159">
        <v>42346</v>
      </c>
      <c r="HY190" s="161" t="s">
        <v>874</v>
      </c>
      <c r="HZ190" s="161" t="s">
        <v>873</v>
      </c>
      <c r="IA190" s="161">
        <v>41</v>
      </c>
      <c r="IB190" s="161">
        <v>14</v>
      </c>
      <c r="IC190" s="161">
        <v>0</v>
      </c>
      <c r="ID190" s="159">
        <v>42496</v>
      </c>
      <c r="IE190" s="161" t="s">
        <v>879</v>
      </c>
      <c r="IF190" s="161" t="s">
        <v>873</v>
      </c>
      <c r="IG190" s="161">
        <v>48</v>
      </c>
      <c r="IH190" s="161">
        <v>13</v>
      </c>
      <c r="II190" s="161">
        <v>0</v>
      </c>
      <c r="JB190" s="161" t="s">
        <v>893</v>
      </c>
      <c r="JC190" s="161">
        <v>33</v>
      </c>
      <c r="JD190" s="161">
        <v>30</v>
      </c>
      <c r="JE190" s="161">
        <v>35</v>
      </c>
      <c r="JF190" s="161">
        <v>11840</v>
      </c>
      <c r="JG190" s="159">
        <v>42495</v>
      </c>
      <c r="JH190" s="161">
        <v>207</v>
      </c>
      <c r="JI190" s="159">
        <v>42248</v>
      </c>
      <c r="JJ190" s="161">
        <v>0</v>
      </c>
      <c r="JK190" s="161">
        <v>6</v>
      </c>
      <c r="JL190" s="159">
        <v>42347</v>
      </c>
      <c r="JM190" s="161">
        <v>141</v>
      </c>
      <c r="JN190" s="161">
        <v>7</v>
      </c>
      <c r="JO190" s="159">
        <v>42495</v>
      </c>
      <c r="JP190" s="161">
        <v>207</v>
      </c>
      <c r="JQ190" s="161">
        <v>17</v>
      </c>
      <c r="MN190" t="str">
        <f t="shared" si="174"/>
        <v>NoNoNoYesYesNo</v>
      </c>
      <c r="MO190" t="str">
        <f>IF(AND(MN190="NoNoNoNoNoNo",JI190=""),"No Programs",VLOOKUP(MN190,Lookups!$DA$4:$DB$67,2,FALSE))</f>
        <v>System 44 Only</v>
      </c>
      <c r="MP190">
        <f t="shared" si="175"/>
        <v>0</v>
      </c>
      <c r="MQ190" t="str">
        <f t="shared" si="176"/>
        <v>System 44 User</v>
      </c>
      <c r="MR190" t="str">
        <f>Directions!$D$3</f>
        <v>Usage</v>
      </c>
      <c r="MS190" t="str">
        <f>VLOOKUP(MQ190,Lookups!$CU$71:$CV$80,2,FALSE)</f>
        <v>System 44 Record</v>
      </c>
      <c r="MT190">
        <f t="shared" si="177"/>
        <v>1</v>
      </c>
      <c r="MU190">
        <f t="shared" si="178"/>
        <v>1</v>
      </c>
      <c r="MV190">
        <f t="shared" si="179"/>
        <v>1</v>
      </c>
      <c r="MW190">
        <f t="shared" si="180"/>
        <v>1</v>
      </c>
      <c r="MX190">
        <f t="shared" si="181"/>
        <v>35.428571428571431</v>
      </c>
      <c r="MY190" t="str">
        <f t="shared" si="182"/>
        <v>Not Used</v>
      </c>
      <c r="MZ190">
        <f t="shared" si="183"/>
        <v>0</v>
      </c>
      <c r="NA190" t="str">
        <f t="shared" si="184"/>
        <v>Not Available</v>
      </c>
      <c r="NB190" t="str">
        <f t="shared" si="185"/>
        <v>Not Available</v>
      </c>
      <c r="NC190" t="str">
        <f t="shared" si="186"/>
        <v>4 Not Indicated</v>
      </c>
      <c r="ND190" t="str">
        <f t="shared" si="187"/>
        <v>4 Not Indicated</v>
      </c>
      <c r="NE190" t="str">
        <f t="shared" si="188"/>
        <v>4 Not Indicated</v>
      </c>
      <c r="NF190" t="str">
        <f t="shared" si="189"/>
        <v>4 Not Indicated</v>
      </c>
      <c r="NG190" t="str">
        <f t="shared" si="190"/>
        <v>4 Not Indicated</v>
      </c>
      <c r="NH190" s="159">
        <f t="shared" si="191"/>
        <v>42495</v>
      </c>
      <c r="NI190">
        <f t="shared" si="192"/>
        <v>207</v>
      </c>
      <c r="NJ190" s="159">
        <f t="shared" si="193"/>
        <v>42495</v>
      </c>
      <c r="NK190">
        <f t="shared" si="194"/>
        <v>207</v>
      </c>
      <c r="NL190">
        <f t="shared" si="195"/>
        <v>35.285714285714285</v>
      </c>
      <c r="NM190">
        <f t="shared" si="196"/>
        <v>1</v>
      </c>
      <c r="NN190">
        <f>IF(OR(E190="PK",E190="K",JJ190=""),"Null",INDEX(Lookups!$EZ$4:$FW$18,MATCH($JJ190,Lookups!$EY$4:$EY$18,1),MATCH($E190,Lookups!$EZ$3:$FW$3,0)))</f>
        <v>245</v>
      </c>
      <c r="NO190">
        <f>IF(OR(E190="PK",E190="K",JJ190=""),"Null",INDEX(Lookups!$EZ$4:$FW$18,MATCH($JJ190,Lookups!$EY$4:$EY$18,1),MATCH($E190,Lookups!$EZ$3:$FW$3,0) + 1))</f>
        <v>345</v>
      </c>
      <c r="NP190">
        <f t="shared" si="197"/>
        <v>490</v>
      </c>
      <c r="NQ190" t="str">
        <f t="shared" si="198"/>
        <v>PI is Recommended</v>
      </c>
      <c r="NR190" t="str">
        <f t="shared" si="199"/>
        <v>PI is Recommended</v>
      </c>
      <c r="NS190" t="str">
        <f t="shared" si="200"/>
        <v>BR to 199L</v>
      </c>
      <c r="NT190" t="str">
        <f t="shared" si="201"/>
        <v>200L to 399L</v>
      </c>
      <c r="NU190" t="str">
        <f t="shared" si="202"/>
        <v>200L to 399L</v>
      </c>
      <c r="NV190" s="183" t="str">
        <f t="array" ref="NV190">IF($NL190="No RI Tests","No RI Tests",VLOOKUP(IF(AND(E190="K",JJ190&lt;280),3,IF(AND(E190="K",JJ190&gt;=280),4,MAX(IF(E190=Lookups!$DF$6:$DF$99,IF(JJ190&gt;=Lookups!$DG$6:$DG$99,Lookups!$DH$6:$DH$99))))),Lookups!$DE$104:$DG$108,2,FALSE))</f>
        <v>1 Below Basic</v>
      </c>
      <c r="NW190" s="161" t="str">
        <f t="array" ref="NW190">IF($NL190="No RI Tests","No RI Tests",VLOOKUP(IF(AND(E190="K",JH190&lt;280),3,IF(AND(E190="K",JH190&gt;=280),4,MAX(IF(E190=Lookups!$DF$6:$DF$99,IF(NI190&gt;=Lookups!$DG$6:$DG$99,Lookups!$DH$6:$DH$99))))),Lookups!$DE$104:$DG$108,2,FALSE))</f>
        <v>1 Below Basic</v>
      </c>
      <c r="NX190" s="161" t="str">
        <f t="array" ref="NX190">IF($NL190="No RI Tests","No RI Tests",VLOOKUP(IF(AND(E190="K",NK190&lt;280),3,IF(AND(E190="K",NK190&gt;=280),4,MAX(IF(E190=Lookups!$DF$6:$DF$99,IF(NK190&gt;=Lookups!$DG$6:$DG$99,Lookups!$DH$6:$DH$99))))),Lookups!$DE$104:$DG$108,2,FALSE))</f>
        <v>1 Below Basic</v>
      </c>
      <c r="NY190">
        <f t="shared" si="203"/>
        <v>1</v>
      </c>
      <c r="NZ190">
        <f t="shared" si="204"/>
        <v>0</v>
      </c>
      <c r="OA190" t="str">
        <f t="shared" si="205"/>
        <v>Maintained Performance Level</v>
      </c>
      <c r="OB190" s="161" t="str">
        <f t="array" ref="OB190">IF($NL190="No RI Tests","No RI Tests",IF(E190="K","N/A",VLOOKUP(MAX(IF(E190=Lookups!$DF$6:$DF$99,IF(JJ190&gt;=Lookups!$DG$6:$DG$99,Lookups!$DI$6:$DI$99))),Lookups!$DE$104:$DG$108,3,FALSE)))</f>
        <v>1 Limited</v>
      </c>
      <c r="OC190" s="161" t="str">
        <f t="array" ref="OC190">IF($NL190="No RI Tests","No RI Tests",IF(E190="K","N/A",VLOOKUP(MAX(IF(E190=Lookups!$DF$6:$DF$99,IF(NI190&gt;=Lookups!$DG$6:$DG$99,Lookups!$DI$6:$DI$99))),Lookups!$DE$104:$DG$108,3,FALSE)))</f>
        <v>1 Limited</v>
      </c>
      <c r="OD190" s="161" t="str">
        <f t="array" ref="OD190">IF($NL190="No RI Tests","No RI Tests",IF(E190="K","N/A",VLOOKUP(MAX(IF(E190=Lookups!$DF$6:$DF$99,IF(NK190&gt;=Lookups!$DG$6:$DG$99,Lookups!$DI$6:$DI$99))),Lookups!$DE$104:$DG$108,3,FALSE)))</f>
        <v>1 Limited</v>
      </c>
      <c r="OE190">
        <f t="shared" si="206"/>
        <v>1</v>
      </c>
      <c r="OF190">
        <f t="shared" si="207"/>
        <v>0</v>
      </c>
      <c r="OG190" t="str">
        <f t="shared" si="208"/>
        <v>Maintained Performance Level</v>
      </c>
      <c r="OH190">
        <f t="shared" si="209"/>
        <v>207</v>
      </c>
      <c r="OI190">
        <f t="shared" si="210"/>
        <v>1</v>
      </c>
      <c r="OJ190">
        <f t="shared" si="211"/>
        <v>0</v>
      </c>
      <c r="OK190">
        <f t="shared" si="212"/>
        <v>0</v>
      </c>
      <c r="OL190">
        <f t="shared" si="213"/>
        <v>0.70169491525423733</v>
      </c>
      <c r="OM190" t="str">
        <f t="shared" si="214"/>
        <v>Fall Administration</v>
      </c>
      <c r="ON190" t="str">
        <f t="shared" si="215"/>
        <v>Spring Administration</v>
      </c>
      <c r="OO190" t="str">
        <f t="shared" si="216"/>
        <v>Fall to Spring-Full Year RI</v>
      </c>
      <c r="OP190" t="str">
        <f ca="1">IF(AND(HR190&lt;&gt;"",JJ190&lt;600),IF(HT190="Advancing","Tier 2","Tier 3"),IF(JI190="","Null",IF(OR(E190="K",E190&lt;3),"FRA Recommended",IF(JJ190&gt;=IF(E190&lt;6,400,600),IF(JJ190&lt;VLOOKUP(E190,Lookups!$AP$3:$AR$16,3,FALSE),"Tier 2","Core"),IF(JJ190&lt;400,IF(RAND()&lt;0.81,"Tier 3","Tier 2"),IF(RAND()&lt;0.51,"Tier 3","Tier 2"))))))</f>
        <v>Tier 3</v>
      </c>
      <c r="OQ190" t="str">
        <f t="shared" si="217"/>
        <v>Average Reading Invt. Under 15 Minutes Long</v>
      </c>
      <c r="OR190">
        <f t="shared" si="218"/>
        <v>0</v>
      </c>
      <c r="OS190" t="str">
        <f t="shared" si="219"/>
        <v>Null</v>
      </c>
      <c r="OT190">
        <f t="shared" si="220"/>
        <v>207</v>
      </c>
      <c r="OU190" s="159">
        <f t="shared" si="221"/>
        <v>42496</v>
      </c>
      <c r="OV190" t="str">
        <f t="shared" si="222"/>
        <v>Form 3</v>
      </c>
      <c r="OW190" t="str">
        <f t="shared" si="223"/>
        <v>Developing</v>
      </c>
      <c r="OX190">
        <f t="shared" si="224"/>
        <v>48</v>
      </c>
      <c r="OY190">
        <f t="shared" si="225"/>
        <v>13</v>
      </c>
      <c r="OZ190">
        <f t="shared" si="226"/>
        <v>0</v>
      </c>
      <c r="PA190" s="159">
        <f t="shared" si="227"/>
        <v>42346</v>
      </c>
      <c r="PB190" t="str">
        <f t="shared" si="228"/>
        <v>Form 2</v>
      </c>
      <c r="PC190" t="str">
        <f t="shared" si="229"/>
        <v>Developing</v>
      </c>
      <c r="PD190">
        <f t="shared" si="230"/>
        <v>41</v>
      </c>
      <c r="PE190">
        <f t="shared" si="231"/>
        <v>14</v>
      </c>
      <c r="PF190">
        <f t="shared" si="232"/>
        <v>0</v>
      </c>
      <c r="PG190">
        <f t="shared" si="233"/>
        <v>35.428571428571431</v>
      </c>
      <c r="PH190">
        <f t="shared" si="234"/>
        <v>1</v>
      </c>
      <c r="PI190">
        <f t="shared" si="235"/>
        <v>1</v>
      </c>
      <c r="PJ190">
        <f t="shared" si="236"/>
        <v>31</v>
      </c>
      <c r="PK190">
        <f>IF(HR190="","Null",IF(E190&lt;3,"Null",IF(HU190=0,0,IF(HS190="Form 1",VLOOKUP(HU190,Lookups!$BE$3:$BP$63,E190,FALSE),IF(HS190="Form 2",VLOOKUP(HU190,Lookups!$BE$67:$BP$127,E190,FALSE),VLOOKUP(HU190,Lookups!$BE$130:$BP$190,E190,FALSE))))))</f>
        <v>4</v>
      </c>
      <c r="PL190">
        <f t="shared" si="237"/>
        <v>48</v>
      </c>
      <c r="PM190">
        <f>IF($PH190=0,"Null",IF(E190&lt;3,"Null",IF(OX190=0,0,IF(OV190="Form 1",VLOOKUP(OX190,Lookups!$BE$3:$BP$63,E190,FALSE),IF(OV190="Form 2",VLOOKUP(OX190,Lookups!$BE$67:$BP$127,E190,FALSE),VLOOKUP(OX190,Lookups!$BE$130:$BP$190,E190,FALSE))))))</f>
        <v>34</v>
      </c>
      <c r="PN190">
        <f t="shared" si="238"/>
        <v>17</v>
      </c>
      <c r="PO190">
        <f t="shared" si="239"/>
        <v>1</v>
      </c>
      <c r="PP190">
        <f t="shared" si="240"/>
        <v>7</v>
      </c>
      <c r="PQ190">
        <f>IF(HR190="","Null",IF(E190&lt;3,"Null",IF(HV190=0,0,IF(HS190="Form 1",VLOOKUP(HV190,Lookups!$BR$3:$CC$63,E190,FALSE),IF(HS190="Form 2",VLOOKUP(HV190,Lookups!$BR$67:$CC$127,E190,FALSE),VLOOKUP(HV190,Lookups!$BR$130:$CC$190,E190,FALSE))))))</f>
        <v>11</v>
      </c>
      <c r="PR190">
        <f t="shared" si="241"/>
        <v>13</v>
      </c>
      <c r="PS190">
        <f>IF(HR190="","Null",IF(E190&lt;3,"Null",IF(OY190=0,0,IF(OW190="Form 1",VLOOKUP(OY190,Lookups!$BR$3:$CC$63,E190,FALSE),IF(OW190="Form 2",VLOOKUP(OY190,Lookups!$BR$67:$CC$127,E190,FALSE),VLOOKUP(OY190,Lookups!$BR$130:$CC$190,E190,FALSE))))))</f>
        <v>29</v>
      </c>
      <c r="PT190">
        <f t="shared" si="242"/>
        <v>6</v>
      </c>
      <c r="PU190">
        <f t="shared" si="243"/>
        <v>1</v>
      </c>
      <c r="PV190">
        <f t="shared" si="244"/>
        <v>0</v>
      </c>
      <c r="PW190" t="str">
        <f t="shared" si="245"/>
        <v>Fall to Spring PI Administration</v>
      </c>
      <c r="PX190">
        <f t="shared" si="246"/>
        <v>0</v>
      </c>
      <c r="PY190">
        <f t="shared" si="247"/>
        <v>1</v>
      </c>
      <c r="PZ190" t="str">
        <f t="shared" si="248"/>
        <v>60 to 79 Sessions</v>
      </c>
      <c r="QA190" t="str">
        <f t="shared" si="249"/>
        <v>Series 1</v>
      </c>
      <c r="QB190" t="str">
        <f t="shared" si="250"/>
        <v>In Series 5 to 8</v>
      </c>
      <c r="QC190" t="str">
        <f>IF($MS190="System 44 Record",IF(BQ190&lt;MEDIAN(Directions!$F$3,Directions!$F$6),"Mid-Year Exited Student","Full Year Participant")&amp;IF(BP190&lt;Directions!$F$3,", Started Prior Year",", Started This Year"),"Null")</f>
        <v>Full Year Participant, Started This Year</v>
      </c>
      <c r="QD190">
        <f t="shared" si="251"/>
        <v>0</v>
      </c>
      <c r="QE190">
        <f t="shared" si="252"/>
        <v>0</v>
      </c>
      <c r="QF190">
        <f t="shared" si="253"/>
        <v>1</v>
      </c>
      <c r="QG190">
        <f t="shared" si="254"/>
        <v>0</v>
      </c>
      <c r="QH190">
        <f t="shared" si="255"/>
        <v>0</v>
      </c>
      <c r="QI190">
        <f t="shared" si="256"/>
        <v>0</v>
      </c>
      <c r="QJ190" t="str">
        <f t="shared" si="257"/>
        <v>RC! Only</v>
      </c>
      <c r="QK190" t="str">
        <f t="shared" si="258"/>
        <v>Null</v>
      </c>
      <c r="QL190" t="str">
        <f t="shared" si="259"/>
        <v>Null</v>
      </c>
      <c r="QM190" t="str">
        <f>IF($MS190="READ 180 Record",IF(AQ190="","Null",VLOOKUP(JJ190,Lookups!$DX$3:$EB$2054,AN190+1,FALSE)),"Null")</f>
        <v>Null</v>
      </c>
      <c r="QN190" t="str">
        <f t="shared" si="260"/>
        <v>Null</v>
      </c>
    </row>
    <row r="191" spans="1:456" x14ac:dyDescent="0.25">
      <c r="A191" s="161" t="s">
        <v>1447</v>
      </c>
      <c r="B191" s="161" t="s">
        <v>1447</v>
      </c>
      <c r="C191" s="161" t="s">
        <v>1447</v>
      </c>
      <c r="D191" s="161" t="s">
        <v>1447</v>
      </c>
      <c r="E191" s="161">
        <v>1</v>
      </c>
      <c r="F191" s="161" t="s">
        <v>1447</v>
      </c>
      <c r="G191" s="161" t="s">
        <v>880</v>
      </c>
      <c r="H191" s="161" t="s">
        <v>881</v>
      </c>
      <c r="K191" s="161">
        <v>0</v>
      </c>
      <c r="L191" s="161">
        <v>0</v>
      </c>
      <c r="M191" s="161">
        <v>0</v>
      </c>
      <c r="N191" s="161">
        <v>0</v>
      </c>
      <c r="O191" s="161">
        <v>0</v>
      </c>
      <c r="P191" s="161">
        <v>0</v>
      </c>
      <c r="Q191" s="161">
        <v>0</v>
      </c>
      <c r="R191" s="161">
        <v>0</v>
      </c>
      <c r="S191" s="161">
        <v>0</v>
      </c>
      <c r="T191" s="161">
        <v>0</v>
      </c>
      <c r="U191" s="161">
        <v>0</v>
      </c>
      <c r="V191" s="161">
        <v>0</v>
      </c>
      <c r="W191" s="161">
        <v>0</v>
      </c>
      <c r="X191" s="161">
        <v>0</v>
      </c>
      <c r="AB191" s="161" t="s">
        <v>242</v>
      </c>
      <c r="AC191" s="161" t="s">
        <v>242</v>
      </c>
      <c r="AD191" s="161" t="s">
        <v>242</v>
      </c>
      <c r="AE191" s="161" t="s">
        <v>242</v>
      </c>
      <c r="AF191" s="161" t="s">
        <v>242</v>
      </c>
      <c r="AG191" s="161" t="s">
        <v>242</v>
      </c>
      <c r="AH191" s="161" t="s">
        <v>242</v>
      </c>
      <c r="AI191" s="161">
        <v>20150801</v>
      </c>
      <c r="AJ191" s="161">
        <v>20160525</v>
      </c>
      <c r="AK191" s="161" t="s">
        <v>869</v>
      </c>
      <c r="AL191" t="s">
        <v>1078</v>
      </c>
      <c r="BN191" t="s">
        <v>1079</v>
      </c>
      <c r="ET191" s="161">
        <v>0</v>
      </c>
      <c r="EU191" s="161">
        <v>0</v>
      </c>
      <c r="EV191" s="161">
        <v>0</v>
      </c>
      <c r="EW191" s="161">
        <v>0</v>
      </c>
      <c r="EX191" s="161">
        <v>0</v>
      </c>
      <c r="EY191" s="161">
        <v>0</v>
      </c>
      <c r="EZ191" s="161">
        <v>0</v>
      </c>
      <c r="FA191" s="161">
        <v>0</v>
      </c>
      <c r="FB191" s="161">
        <v>0</v>
      </c>
      <c r="FC191" s="161">
        <v>0</v>
      </c>
      <c r="FD191" s="161">
        <v>0</v>
      </c>
      <c r="FE191" s="161">
        <v>0</v>
      </c>
      <c r="HN191" s="161" t="s">
        <v>881</v>
      </c>
      <c r="JB191" s="161" t="s">
        <v>881</v>
      </c>
      <c r="JC191" s="161">
        <v>0</v>
      </c>
      <c r="JD191" s="161">
        <v>0</v>
      </c>
      <c r="JE191" s="161">
        <v>0</v>
      </c>
      <c r="JF191" s="161">
        <v>0</v>
      </c>
      <c r="MN191" t="str">
        <f t="shared" si="174"/>
        <v>NoNoNoNoNoNo</v>
      </c>
      <c r="MO191" t="str">
        <f>IF(AND(MN191="NoNoNoNoNoNo",JI191=""),"No Programs",VLOOKUP(MN191,Lookups!$DA$4:$DB$67,2,FALSE))</f>
        <v>No Programs</v>
      </c>
      <c r="MP191">
        <f t="shared" si="175"/>
        <v>0</v>
      </c>
      <c r="MQ191" t="str">
        <f t="shared" si="176"/>
        <v>No Program Use</v>
      </c>
      <c r="MR191" t="str">
        <f>Directions!$D$3</f>
        <v>Usage</v>
      </c>
      <c r="MS191" t="str">
        <f>VLOOKUP(MQ191,Lookups!$CU$71:$CV$80,2,FALSE)</f>
        <v>Exclude</v>
      </c>
      <c r="MT191">
        <f t="shared" si="177"/>
        <v>0</v>
      </c>
      <c r="MU191">
        <f t="shared" si="178"/>
        <v>0</v>
      </c>
      <c r="MV191">
        <f t="shared" si="179"/>
        <v>0</v>
      </c>
      <c r="MW191">
        <f t="shared" si="180"/>
        <v>0</v>
      </c>
      <c r="MX191">
        <f t="shared" si="181"/>
        <v>0</v>
      </c>
      <c r="MY191" t="str">
        <f t="shared" si="182"/>
        <v>Not Used</v>
      </c>
      <c r="MZ191">
        <f t="shared" si="183"/>
        <v>0</v>
      </c>
      <c r="NA191" t="str">
        <f t="shared" si="184"/>
        <v>Not Available</v>
      </c>
      <c r="NB191" t="str">
        <f t="shared" si="185"/>
        <v>Not Available</v>
      </c>
      <c r="NC191" t="str">
        <f t="shared" si="186"/>
        <v>4 Not Indicated</v>
      </c>
      <c r="ND191" t="str">
        <f t="shared" si="187"/>
        <v>4 Not Indicated</v>
      </c>
      <c r="NE191" t="str">
        <f t="shared" si="188"/>
        <v>4 Not Indicated</v>
      </c>
      <c r="NF191" t="str">
        <f t="shared" si="189"/>
        <v>4 Not Indicated</v>
      </c>
      <c r="NG191" t="str">
        <f t="shared" si="190"/>
        <v>4 Not Indicated</v>
      </c>
      <c r="NH191" s="159" t="str">
        <f t="shared" si="191"/>
        <v>Null</v>
      </c>
      <c r="NI191" t="str">
        <f t="shared" si="192"/>
        <v>Null</v>
      </c>
      <c r="NJ191" s="159" t="str">
        <f t="shared" si="193"/>
        <v>Null</v>
      </c>
      <c r="NK191" t="str">
        <f t="shared" si="194"/>
        <v>Null</v>
      </c>
      <c r="NL191" t="str">
        <f t="shared" si="195"/>
        <v>No RI Tests</v>
      </c>
      <c r="NM191">
        <f t="shared" si="196"/>
        <v>0</v>
      </c>
      <c r="NN191" t="str">
        <f>IF(OR(E191="PK",E191="K",JJ191=""),"Null",INDEX(Lookups!$EZ$4:$FW$18,MATCH($JJ191,Lookups!$EY$4:$EY$18,1),MATCH($E191,Lookups!$EZ$3:$FW$3,0)))</f>
        <v>Null</v>
      </c>
      <c r="NO191" t="str">
        <f>IF(OR(E191="PK",E191="K",JJ191=""),"Null",INDEX(Lookups!$EZ$4:$FW$18,MATCH($JJ191,Lookups!$EY$4:$EY$18,1),MATCH($E191,Lookups!$EZ$3:$FW$3,0) + 1))</f>
        <v>Null</v>
      </c>
      <c r="NP191" t="str">
        <f t="shared" si="197"/>
        <v>Null</v>
      </c>
      <c r="NQ191" t="str">
        <f t="shared" si="198"/>
        <v>Null</v>
      </c>
      <c r="NR191" t="str">
        <f t="shared" si="199"/>
        <v>Null</v>
      </c>
      <c r="NS191" t="str">
        <f t="shared" si="200"/>
        <v>No RI Tests</v>
      </c>
      <c r="NT191" t="str">
        <f t="shared" si="201"/>
        <v>No RI Tests</v>
      </c>
      <c r="NU191" t="str">
        <f t="shared" si="202"/>
        <v>No RI Tests</v>
      </c>
      <c r="NV191" s="183" t="str">
        <f t="array" ref="NV191">IF($NL191="No RI Tests","No RI Tests",VLOOKUP(IF(AND(E191="K",JJ191&lt;280),3,IF(AND(E191="K",JJ191&gt;=280),4,MAX(IF(E191=Lookups!$DF$6:$DF$99,IF(JJ191&gt;=Lookups!$DG$6:$DG$99,Lookups!$DH$6:$DH$99))))),Lookups!$DE$104:$DG$108,2,FALSE))</f>
        <v>No RI Tests</v>
      </c>
      <c r="NW191" s="161" t="str">
        <f t="array" ref="NW191">IF($NL191="No RI Tests","No RI Tests",VLOOKUP(IF(AND(E191="K",JH191&lt;280),3,IF(AND(E191="K",JH191&gt;=280),4,MAX(IF(E191=Lookups!$DF$6:$DF$99,IF(NI191&gt;=Lookups!$DG$6:$DG$99,Lookups!$DH$6:$DH$99))))),Lookups!$DE$104:$DG$108,2,FALSE))</f>
        <v>No RI Tests</v>
      </c>
      <c r="NX191" s="161" t="str">
        <f t="array" ref="NX191">IF($NL191="No RI Tests","No RI Tests",VLOOKUP(IF(AND(E191="K",NK191&lt;280),3,IF(AND(E191="K",NK191&gt;=280),4,MAX(IF(E191=Lookups!$DF$6:$DF$99,IF(NK191&gt;=Lookups!$DG$6:$DG$99,Lookups!$DH$6:$DH$99))))),Lookups!$DE$104:$DG$108,2,FALSE))</f>
        <v>No RI Tests</v>
      </c>
      <c r="NY191" t="str">
        <f t="shared" si="203"/>
        <v>Null</v>
      </c>
      <c r="NZ191" t="str">
        <f t="shared" si="204"/>
        <v>Null</v>
      </c>
      <c r="OA191" t="str">
        <f t="shared" si="205"/>
        <v>No RI for Comparison</v>
      </c>
      <c r="OB191" s="161" t="str">
        <f t="array" ref="OB191">IF($NL191="No RI Tests","No RI Tests",IF(E191="K","N/A",VLOOKUP(MAX(IF(E191=Lookups!$DF$6:$DF$99,IF(JJ191&gt;=Lookups!$DG$6:$DG$99,Lookups!$DI$6:$DI$99))),Lookups!$DE$104:$DG$108,3,FALSE)))</f>
        <v>No RI Tests</v>
      </c>
      <c r="OC191" s="161" t="str">
        <f t="array" ref="OC191">IF($NL191="No RI Tests","No RI Tests",IF(E191="K","N/A",VLOOKUP(MAX(IF(E191=Lookups!$DF$6:$DF$99,IF(NI191&gt;=Lookups!$DG$6:$DG$99,Lookups!$DI$6:$DI$99))),Lookups!$DE$104:$DG$108,3,FALSE)))</f>
        <v>No RI Tests</v>
      </c>
      <c r="OD191" s="161" t="str">
        <f t="array" ref="OD191">IF($NL191="No RI Tests","No RI Tests",IF(E191="K","N/A",VLOOKUP(MAX(IF(E191=Lookups!$DF$6:$DF$99,IF(NK191&gt;=Lookups!$DG$6:$DG$99,Lookups!$DI$6:$DI$99))),Lookups!$DE$104:$DG$108,3,FALSE)))</f>
        <v>No RI Tests</v>
      </c>
      <c r="OE191" t="str">
        <f t="shared" si="206"/>
        <v>Null</v>
      </c>
      <c r="OF191" t="str">
        <f t="shared" si="207"/>
        <v>Null</v>
      </c>
      <c r="OG191" t="str">
        <f t="shared" si="208"/>
        <v>No RI for Comparison</v>
      </c>
      <c r="OH191" t="str">
        <f t="shared" si="209"/>
        <v>Null</v>
      </c>
      <c r="OI191" t="str">
        <f t="shared" si="210"/>
        <v>Null</v>
      </c>
      <c r="OJ191" t="str">
        <f t="shared" si="211"/>
        <v>Null</v>
      </c>
      <c r="OK191" t="str">
        <f t="shared" si="212"/>
        <v>Null</v>
      </c>
      <c r="OL191" t="str">
        <f t="shared" si="213"/>
        <v>Null</v>
      </c>
      <c r="OM191" t="str">
        <f t="shared" si="214"/>
        <v>Null</v>
      </c>
      <c r="ON191" t="str">
        <f t="shared" si="215"/>
        <v>Null</v>
      </c>
      <c r="OO191" t="str">
        <f t="shared" si="216"/>
        <v>Null RI</v>
      </c>
      <c r="OP191" t="str">
        <f ca="1">IF(AND(HR191&lt;&gt;"",JJ191&lt;600),IF(HT191="Advancing","Tier 2","Tier 3"),IF(JI191="","Null",IF(OR(E191="K",E191&lt;3),"FRA Recommended",IF(JJ191&gt;=IF(E191&lt;6,400,600),IF(JJ191&lt;VLOOKUP(E191,Lookups!$AP$3:$AR$16,3,FALSE),"Tier 2","Core"),IF(JJ191&lt;400,IF(RAND()&lt;0.81,"Tier 3","Tier 2"),IF(RAND()&lt;0.51,"Tier 3","Tier 2"))))))</f>
        <v>Null</v>
      </c>
      <c r="OQ191" t="str">
        <f t="shared" si="217"/>
        <v>Null</v>
      </c>
      <c r="OR191" t="str">
        <f t="shared" si="218"/>
        <v>Null</v>
      </c>
      <c r="OS191" t="str">
        <f t="shared" si="219"/>
        <v>Null</v>
      </c>
      <c r="OT191" t="str">
        <f t="shared" si="220"/>
        <v>No RI Tests</v>
      </c>
      <c r="OU191" s="159" t="str">
        <f t="shared" si="221"/>
        <v>No PI Tests</v>
      </c>
      <c r="OV191" t="str">
        <f t="shared" si="222"/>
        <v>No PI Tests</v>
      </c>
      <c r="OW191" t="str">
        <f t="shared" si="223"/>
        <v>No PI Tests</v>
      </c>
      <c r="OX191" t="str">
        <f t="shared" si="224"/>
        <v>No PI Tests</v>
      </c>
      <c r="OY191" t="str">
        <f t="shared" si="225"/>
        <v>No PI Tests</v>
      </c>
      <c r="OZ191" t="str">
        <f t="shared" si="226"/>
        <v>No PI Tests</v>
      </c>
      <c r="PA191" s="159" t="str">
        <f t="shared" si="227"/>
        <v>No PI Tests</v>
      </c>
      <c r="PB191" t="str">
        <f t="shared" si="228"/>
        <v>No PI Tests</v>
      </c>
      <c r="PC191" t="str">
        <f t="shared" si="229"/>
        <v>No PI Tests</v>
      </c>
      <c r="PD191" t="str">
        <f t="shared" si="230"/>
        <v>No PI Tests</v>
      </c>
      <c r="PE191" t="str">
        <f t="shared" si="231"/>
        <v>No PI Tests</v>
      </c>
      <c r="PF191" t="str">
        <f t="shared" si="232"/>
        <v>No PI Tests</v>
      </c>
      <c r="PG191" t="str">
        <f t="shared" si="233"/>
        <v>No PI Tests</v>
      </c>
      <c r="PH191">
        <f t="shared" si="234"/>
        <v>0</v>
      </c>
      <c r="PI191">
        <f t="shared" si="235"/>
        <v>0</v>
      </c>
      <c r="PJ191" t="str">
        <f t="shared" si="236"/>
        <v>Null</v>
      </c>
      <c r="PK191" t="str">
        <f>IF(HR191="","Null",IF(E191&lt;3,"Null",IF(HU191=0,0,IF(HS191="Form 1",VLOOKUP(HU191,Lookups!$BE$3:$BP$63,E191,FALSE),IF(HS191="Form 2",VLOOKUP(HU191,Lookups!$BE$67:$BP$127,E191,FALSE),VLOOKUP(HU191,Lookups!$BE$130:$BP$190,E191,FALSE))))))</f>
        <v>Null</v>
      </c>
      <c r="PL191" t="str">
        <f t="shared" si="237"/>
        <v>Null</v>
      </c>
      <c r="PM191" t="str">
        <f>IF($PH191=0,"Null",IF(E191&lt;3,"Null",IF(OX191=0,0,IF(OV191="Form 1",VLOOKUP(OX191,Lookups!$BE$3:$BP$63,E191,FALSE),IF(OV191="Form 2",VLOOKUP(OX191,Lookups!$BE$67:$BP$127,E191,FALSE),VLOOKUP(OX191,Lookups!$BE$130:$BP$190,E191,FALSE))))))</f>
        <v>Null</v>
      </c>
      <c r="PN191" t="str">
        <f t="shared" si="238"/>
        <v>Null</v>
      </c>
      <c r="PO191" t="str">
        <f t="shared" si="239"/>
        <v>Null</v>
      </c>
      <c r="PP191" t="str">
        <f t="shared" si="240"/>
        <v>Null</v>
      </c>
      <c r="PQ191" t="str">
        <f>IF(HR191="","Null",IF(E191&lt;3,"Null",IF(HV191=0,0,IF(HS191="Form 1",VLOOKUP(HV191,Lookups!$BR$3:$CC$63,E191,FALSE),IF(HS191="Form 2",VLOOKUP(HV191,Lookups!$BR$67:$CC$127,E191,FALSE),VLOOKUP(HV191,Lookups!$BR$130:$CC$190,E191,FALSE))))))</f>
        <v>Null</v>
      </c>
      <c r="PR191" t="str">
        <f t="shared" si="241"/>
        <v>Null</v>
      </c>
      <c r="PS191" t="str">
        <f>IF(HR191="","Null",IF(E191&lt;3,"Null",IF(OY191=0,0,IF(OW191="Form 1",VLOOKUP(OY191,Lookups!$BR$3:$CC$63,E191,FALSE),IF(OW191="Form 2",VLOOKUP(OY191,Lookups!$BR$67:$CC$127,E191,FALSE),VLOOKUP(OY191,Lookups!$BR$130:$CC$190,E191,FALSE))))))</f>
        <v>Null</v>
      </c>
      <c r="PT191" t="str">
        <f t="shared" si="242"/>
        <v>Null</v>
      </c>
      <c r="PU191" t="str">
        <f t="shared" si="243"/>
        <v>Null</v>
      </c>
      <c r="PV191" t="str">
        <f t="shared" si="244"/>
        <v>Null</v>
      </c>
      <c r="PW191" t="str">
        <f t="shared" si="245"/>
        <v>No PI Tests</v>
      </c>
      <c r="PX191">
        <f t="shared" si="246"/>
        <v>0</v>
      </c>
      <c r="PY191">
        <f t="shared" si="247"/>
        <v>0</v>
      </c>
      <c r="PZ191" t="str">
        <f t="shared" si="248"/>
        <v>Null</v>
      </c>
      <c r="QA191" t="str">
        <f t="shared" si="249"/>
        <v>Null</v>
      </c>
      <c r="QB191" t="str">
        <f t="shared" si="250"/>
        <v>Null</v>
      </c>
      <c r="QC191" t="str">
        <f>IF($MS191="System 44 Record",IF(BQ191&lt;MEDIAN(Directions!$F$3,Directions!$F$6),"Mid-Year Exited Student","Full Year Participant")&amp;IF(BP191&lt;Directions!$F$3,", Started Prior Year",", Started This Year"),"Null")</f>
        <v>Null</v>
      </c>
      <c r="QD191" t="str">
        <f t="shared" si="251"/>
        <v>Null</v>
      </c>
      <c r="QE191">
        <f t="shared" si="252"/>
        <v>0</v>
      </c>
      <c r="QF191">
        <f t="shared" si="253"/>
        <v>0</v>
      </c>
      <c r="QG191">
        <f t="shared" si="254"/>
        <v>0</v>
      </c>
      <c r="QH191">
        <f t="shared" si="255"/>
        <v>0</v>
      </c>
      <c r="QI191">
        <f t="shared" si="256"/>
        <v>0</v>
      </c>
      <c r="QJ191" t="str">
        <f t="shared" si="257"/>
        <v>Used None</v>
      </c>
      <c r="QK191" t="str">
        <f t="shared" si="258"/>
        <v>Null</v>
      </c>
      <c r="QL191" t="str">
        <f t="shared" si="259"/>
        <v>Null</v>
      </c>
      <c r="QM191" t="str">
        <f>IF($MS191="READ 180 Record",IF(AQ191="","Null",VLOOKUP(JJ191,Lookups!$DX$3:$EB$2054,AN191+1,FALSE)),"Null")</f>
        <v>Null</v>
      </c>
      <c r="QN191" t="str">
        <f t="shared" si="260"/>
        <v>Null</v>
      </c>
    </row>
    <row r="192" spans="1:456" x14ac:dyDescent="0.25">
      <c r="A192" s="161" t="s">
        <v>1447</v>
      </c>
      <c r="B192" s="161" t="s">
        <v>1447</v>
      </c>
      <c r="C192" s="161" t="s">
        <v>1447</v>
      </c>
      <c r="D192" s="161" t="s">
        <v>1447</v>
      </c>
      <c r="E192" s="161">
        <v>2</v>
      </c>
      <c r="F192" s="161" t="s">
        <v>1447</v>
      </c>
      <c r="G192" s="161" t="s">
        <v>880</v>
      </c>
      <c r="H192" s="161" t="s">
        <v>881</v>
      </c>
      <c r="K192" s="161">
        <v>0</v>
      </c>
      <c r="L192" s="161">
        <v>0</v>
      </c>
      <c r="M192" s="161">
        <v>0</v>
      </c>
      <c r="N192" s="161">
        <v>0</v>
      </c>
      <c r="O192" s="161">
        <v>0</v>
      </c>
      <c r="P192" s="161">
        <v>0</v>
      </c>
      <c r="Q192" s="161">
        <v>0</v>
      </c>
      <c r="R192" s="161">
        <v>0</v>
      </c>
      <c r="S192" s="161">
        <v>0</v>
      </c>
      <c r="T192" s="161">
        <v>0</v>
      </c>
      <c r="U192" s="161">
        <v>0</v>
      </c>
      <c r="V192" s="161">
        <v>0</v>
      </c>
      <c r="W192" s="161">
        <v>0</v>
      </c>
      <c r="X192" s="161">
        <v>0</v>
      </c>
      <c r="AB192" s="161" t="s">
        <v>242</v>
      </c>
      <c r="AC192" s="161" t="s">
        <v>242</v>
      </c>
      <c r="AD192" s="161" t="s">
        <v>242</v>
      </c>
      <c r="AE192" s="161" t="s">
        <v>242</v>
      </c>
      <c r="AF192" s="161" t="s">
        <v>242</v>
      </c>
      <c r="AG192" s="161" t="s">
        <v>242</v>
      </c>
      <c r="AH192" s="161" t="s">
        <v>242</v>
      </c>
      <c r="AI192" s="161">
        <v>20150801</v>
      </c>
      <c r="AJ192" s="161">
        <v>20160525</v>
      </c>
      <c r="AK192" s="161" t="s">
        <v>869</v>
      </c>
      <c r="AL192" t="s">
        <v>1078</v>
      </c>
      <c r="BN192" t="s">
        <v>1079</v>
      </c>
      <c r="ET192" s="161">
        <v>0</v>
      </c>
      <c r="EU192" s="161">
        <v>0</v>
      </c>
      <c r="EV192" s="161">
        <v>0</v>
      </c>
      <c r="EW192" s="161">
        <v>0</v>
      </c>
      <c r="EX192" s="161">
        <v>0</v>
      </c>
      <c r="EY192" s="161">
        <v>0</v>
      </c>
      <c r="EZ192" s="161">
        <v>0</v>
      </c>
      <c r="FA192" s="161">
        <v>0</v>
      </c>
      <c r="FB192" s="161">
        <v>0</v>
      </c>
      <c r="FC192" s="161">
        <v>0</v>
      </c>
      <c r="FD192" s="161">
        <v>0</v>
      </c>
      <c r="FE192" s="161">
        <v>0</v>
      </c>
      <c r="HN192" s="161" t="s">
        <v>881</v>
      </c>
      <c r="JB192" s="161" t="s">
        <v>881</v>
      </c>
      <c r="JC192" s="161">
        <v>0</v>
      </c>
      <c r="JD192" s="161">
        <v>0</v>
      </c>
      <c r="JE192" s="161">
        <v>0</v>
      </c>
      <c r="JF192" s="161">
        <v>0</v>
      </c>
      <c r="MN192" t="str">
        <f t="shared" si="174"/>
        <v>NoNoNoNoNoNo</v>
      </c>
      <c r="MO192" t="str">
        <f>IF(AND(MN192="NoNoNoNoNoNo",JI192=""),"No Programs",VLOOKUP(MN192,Lookups!$DA$4:$DB$67,2,FALSE))</f>
        <v>No Programs</v>
      </c>
      <c r="MP192">
        <f t="shared" si="175"/>
        <v>0</v>
      </c>
      <c r="MQ192" t="str">
        <f t="shared" si="176"/>
        <v>No Program Use</v>
      </c>
      <c r="MR192" t="str">
        <f>Directions!$D$3</f>
        <v>Usage</v>
      </c>
      <c r="MS192" t="str">
        <f>VLOOKUP(MQ192,Lookups!$CU$71:$CV$80,2,FALSE)</f>
        <v>Exclude</v>
      </c>
      <c r="MT192">
        <f t="shared" si="177"/>
        <v>0</v>
      </c>
      <c r="MU192">
        <f t="shared" si="178"/>
        <v>0</v>
      </c>
      <c r="MV192">
        <f t="shared" si="179"/>
        <v>0</v>
      </c>
      <c r="MW192">
        <f t="shared" si="180"/>
        <v>0</v>
      </c>
      <c r="MX192">
        <f t="shared" si="181"/>
        <v>0</v>
      </c>
      <c r="MY192" t="str">
        <f t="shared" si="182"/>
        <v>Not Used</v>
      </c>
      <c r="MZ192">
        <f t="shared" si="183"/>
        <v>0</v>
      </c>
      <c r="NA192" t="str">
        <f t="shared" si="184"/>
        <v>Not Available</v>
      </c>
      <c r="NB192" t="str">
        <f t="shared" si="185"/>
        <v>Not Available</v>
      </c>
      <c r="NC192" t="str">
        <f t="shared" si="186"/>
        <v>4 Not Indicated</v>
      </c>
      <c r="ND192" t="str">
        <f t="shared" si="187"/>
        <v>4 Not Indicated</v>
      </c>
      <c r="NE192" t="str">
        <f t="shared" si="188"/>
        <v>4 Not Indicated</v>
      </c>
      <c r="NF192" t="str">
        <f t="shared" si="189"/>
        <v>4 Not Indicated</v>
      </c>
      <c r="NG192" t="str">
        <f t="shared" si="190"/>
        <v>4 Not Indicated</v>
      </c>
      <c r="NH192" s="159" t="str">
        <f t="shared" si="191"/>
        <v>Null</v>
      </c>
      <c r="NI192" t="str">
        <f t="shared" si="192"/>
        <v>Null</v>
      </c>
      <c r="NJ192" s="159" t="str">
        <f t="shared" si="193"/>
        <v>Null</v>
      </c>
      <c r="NK192" t="str">
        <f t="shared" si="194"/>
        <v>Null</v>
      </c>
      <c r="NL192" t="str">
        <f t="shared" si="195"/>
        <v>No RI Tests</v>
      </c>
      <c r="NM192">
        <f t="shared" si="196"/>
        <v>0</v>
      </c>
      <c r="NN192" t="str">
        <f>IF(OR(E192="PK",E192="K",JJ192=""),"Null",INDEX(Lookups!$EZ$4:$FW$18,MATCH($JJ192,Lookups!$EY$4:$EY$18,1),MATCH($E192,Lookups!$EZ$3:$FW$3,0)))</f>
        <v>Null</v>
      </c>
      <c r="NO192" t="str">
        <f>IF(OR(E192="PK",E192="K",JJ192=""),"Null",INDEX(Lookups!$EZ$4:$FW$18,MATCH($JJ192,Lookups!$EY$4:$EY$18,1),MATCH($E192,Lookups!$EZ$3:$FW$3,0) + 1))</f>
        <v>Null</v>
      </c>
      <c r="NP192" t="str">
        <f t="shared" si="197"/>
        <v>Null</v>
      </c>
      <c r="NQ192" t="str">
        <f t="shared" si="198"/>
        <v>Null</v>
      </c>
      <c r="NR192" t="str">
        <f t="shared" si="199"/>
        <v>Null</v>
      </c>
      <c r="NS192" t="str">
        <f t="shared" si="200"/>
        <v>No RI Tests</v>
      </c>
      <c r="NT192" t="str">
        <f t="shared" si="201"/>
        <v>No RI Tests</v>
      </c>
      <c r="NU192" t="str">
        <f t="shared" si="202"/>
        <v>No RI Tests</v>
      </c>
      <c r="NV192" s="183" t="str">
        <f t="array" ref="NV192">IF($NL192="No RI Tests","No RI Tests",VLOOKUP(IF(AND(E192="K",JJ192&lt;280),3,IF(AND(E192="K",JJ192&gt;=280),4,MAX(IF(E192=Lookups!$DF$6:$DF$99,IF(JJ192&gt;=Lookups!$DG$6:$DG$99,Lookups!$DH$6:$DH$99))))),Lookups!$DE$104:$DG$108,2,FALSE))</f>
        <v>No RI Tests</v>
      </c>
      <c r="NW192" s="161" t="str">
        <f t="array" ref="NW192">IF($NL192="No RI Tests","No RI Tests",VLOOKUP(IF(AND(E192="K",JH192&lt;280),3,IF(AND(E192="K",JH192&gt;=280),4,MAX(IF(E192=Lookups!$DF$6:$DF$99,IF(NI192&gt;=Lookups!$DG$6:$DG$99,Lookups!$DH$6:$DH$99))))),Lookups!$DE$104:$DG$108,2,FALSE))</f>
        <v>No RI Tests</v>
      </c>
      <c r="NX192" s="161" t="str">
        <f t="array" ref="NX192">IF($NL192="No RI Tests","No RI Tests",VLOOKUP(IF(AND(E192="K",NK192&lt;280),3,IF(AND(E192="K",NK192&gt;=280),4,MAX(IF(E192=Lookups!$DF$6:$DF$99,IF(NK192&gt;=Lookups!$DG$6:$DG$99,Lookups!$DH$6:$DH$99))))),Lookups!$DE$104:$DG$108,2,FALSE))</f>
        <v>No RI Tests</v>
      </c>
      <c r="NY192" t="str">
        <f t="shared" si="203"/>
        <v>Null</v>
      </c>
      <c r="NZ192" t="str">
        <f t="shared" si="204"/>
        <v>Null</v>
      </c>
      <c r="OA192" t="str">
        <f t="shared" si="205"/>
        <v>No RI for Comparison</v>
      </c>
      <c r="OB192" s="161" t="str">
        <f t="array" ref="OB192">IF($NL192="No RI Tests","No RI Tests",IF(E192="K","N/A",VLOOKUP(MAX(IF(E192=Lookups!$DF$6:$DF$99,IF(JJ192&gt;=Lookups!$DG$6:$DG$99,Lookups!$DI$6:$DI$99))),Lookups!$DE$104:$DG$108,3,FALSE)))</f>
        <v>No RI Tests</v>
      </c>
      <c r="OC192" s="161" t="str">
        <f t="array" ref="OC192">IF($NL192="No RI Tests","No RI Tests",IF(E192="K","N/A",VLOOKUP(MAX(IF(E192=Lookups!$DF$6:$DF$99,IF(NI192&gt;=Lookups!$DG$6:$DG$99,Lookups!$DI$6:$DI$99))),Lookups!$DE$104:$DG$108,3,FALSE)))</f>
        <v>No RI Tests</v>
      </c>
      <c r="OD192" s="161" t="str">
        <f t="array" ref="OD192">IF($NL192="No RI Tests","No RI Tests",IF(E192="K","N/A",VLOOKUP(MAX(IF(E192=Lookups!$DF$6:$DF$99,IF(NK192&gt;=Lookups!$DG$6:$DG$99,Lookups!$DI$6:$DI$99))),Lookups!$DE$104:$DG$108,3,FALSE)))</f>
        <v>No RI Tests</v>
      </c>
      <c r="OE192" t="str">
        <f t="shared" si="206"/>
        <v>Null</v>
      </c>
      <c r="OF192" t="str">
        <f t="shared" si="207"/>
        <v>Null</v>
      </c>
      <c r="OG192" t="str">
        <f t="shared" si="208"/>
        <v>No RI for Comparison</v>
      </c>
      <c r="OH192" t="str">
        <f t="shared" si="209"/>
        <v>Null</v>
      </c>
      <c r="OI192" t="str">
        <f t="shared" si="210"/>
        <v>Null</v>
      </c>
      <c r="OJ192" t="str">
        <f t="shared" si="211"/>
        <v>Null</v>
      </c>
      <c r="OK192" t="str">
        <f t="shared" si="212"/>
        <v>Null</v>
      </c>
      <c r="OL192" t="str">
        <f t="shared" si="213"/>
        <v>Null</v>
      </c>
      <c r="OM192" t="str">
        <f t="shared" si="214"/>
        <v>Null</v>
      </c>
      <c r="ON192" t="str">
        <f t="shared" si="215"/>
        <v>Null</v>
      </c>
      <c r="OO192" t="str">
        <f t="shared" si="216"/>
        <v>Null RI</v>
      </c>
      <c r="OP192" t="str">
        <f ca="1">IF(AND(HR192&lt;&gt;"",JJ192&lt;600),IF(HT192="Advancing","Tier 2","Tier 3"),IF(JI192="","Null",IF(OR(E192="K",E192&lt;3),"FRA Recommended",IF(JJ192&gt;=IF(E192&lt;6,400,600),IF(JJ192&lt;VLOOKUP(E192,Lookups!$AP$3:$AR$16,3,FALSE),"Tier 2","Core"),IF(JJ192&lt;400,IF(RAND()&lt;0.81,"Tier 3","Tier 2"),IF(RAND()&lt;0.51,"Tier 3","Tier 2"))))))</f>
        <v>Null</v>
      </c>
      <c r="OQ192" t="str">
        <f t="shared" si="217"/>
        <v>Null</v>
      </c>
      <c r="OR192" t="str">
        <f t="shared" si="218"/>
        <v>Null</v>
      </c>
      <c r="OS192" t="str">
        <f t="shared" si="219"/>
        <v>Null</v>
      </c>
      <c r="OT192" t="str">
        <f t="shared" si="220"/>
        <v>No RI Tests</v>
      </c>
      <c r="OU192" s="159" t="str">
        <f t="shared" si="221"/>
        <v>No PI Tests</v>
      </c>
      <c r="OV192" t="str">
        <f t="shared" si="222"/>
        <v>No PI Tests</v>
      </c>
      <c r="OW192" t="str">
        <f t="shared" si="223"/>
        <v>No PI Tests</v>
      </c>
      <c r="OX192" t="str">
        <f t="shared" si="224"/>
        <v>No PI Tests</v>
      </c>
      <c r="OY192" t="str">
        <f t="shared" si="225"/>
        <v>No PI Tests</v>
      </c>
      <c r="OZ192" t="str">
        <f t="shared" si="226"/>
        <v>No PI Tests</v>
      </c>
      <c r="PA192" s="159" t="str">
        <f t="shared" si="227"/>
        <v>No PI Tests</v>
      </c>
      <c r="PB192" t="str">
        <f t="shared" si="228"/>
        <v>No PI Tests</v>
      </c>
      <c r="PC192" t="str">
        <f t="shared" si="229"/>
        <v>No PI Tests</v>
      </c>
      <c r="PD192" t="str">
        <f t="shared" si="230"/>
        <v>No PI Tests</v>
      </c>
      <c r="PE192" t="str">
        <f t="shared" si="231"/>
        <v>No PI Tests</v>
      </c>
      <c r="PF192" t="str">
        <f t="shared" si="232"/>
        <v>No PI Tests</v>
      </c>
      <c r="PG192" t="str">
        <f t="shared" si="233"/>
        <v>No PI Tests</v>
      </c>
      <c r="PH192">
        <f t="shared" si="234"/>
        <v>0</v>
      </c>
      <c r="PI192">
        <f t="shared" si="235"/>
        <v>0</v>
      </c>
      <c r="PJ192" t="str">
        <f t="shared" si="236"/>
        <v>Null</v>
      </c>
      <c r="PK192" t="str">
        <f>IF(HR192="","Null",IF(E192&lt;3,"Null",IF(HU192=0,0,IF(HS192="Form 1",VLOOKUP(HU192,Lookups!$BE$3:$BP$63,E192,FALSE),IF(HS192="Form 2",VLOOKUP(HU192,Lookups!$BE$67:$BP$127,E192,FALSE),VLOOKUP(HU192,Lookups!$BE$130:$BP$190,E192,FALSE))))))</f>
        <v>Null</v>
      </c>
      <c r="PL192" t="str">
        <f t="shared" si="237"/>
        <v>Null</v>
      </c>
      <c r="PM192" t="str">
        <f>IF($PH192=0,"Null",IF(E192&lt;3,"Null",IF(OX192=0,0,IF(OV192="Form 1",VLOOKUP(OX192,Lookups!$BE$3:$BP$63,E192,FALSE),IF(OV192="Form 2",VLOOKUP(OX192,Lookups!$BE$67:$BP$127,E192,FALSE),VLOOKUP(OX192,Lookups!$BE$130:$BP$190,E192,FALSE))))))</f>
        <v>Null</v>
      </c>
      <c r="PN192" t="str">
        <f t="shared" si="238"/>
        <v>Null</v>
      </c>
      <c r="PO192" t="str">
        <f t="shared" si="239"/>
        <v>Null</v>
      </c>
      <c r="PP192" t="str">
        <f t="shared" si="240"/>
        <v>Null</v>
      </c>
      <c r="PQ192" t="str">
        <f>IF(HR192="","Null",IF(E192&lt;3,"Null",IF(HV192=0,0,IF(HS192="Form 1",VLOOKUP(HV192,Lookups!$BR$3:$CC$63,E192,FALSE),IF(HS192="Form 2",VLOOKUP(HV192,Lookups!$BR$67:$CC$127,E192,FALSE),VLOOKUP(HV192,Lookups!$BR$130:$CC$190,E192,FALSE))))))</f>
        <v>Null</v>
      </c>
      <c r="PR192" t="str">
        <f t="shared" si="241"/>
        <v>Null</v>
      </c>
      <c r="PS192" t="str">
        <f>IF(HR192="","Null",IF(E192&lt;3,"Null",IF(OY192=0,0,IF(OW192="Form 1",VLOOKUP(OY192,Lookups!$BR$3:$CC$63,E192,FALSE),IF(OW192="Form 2",VLOOKUP(OY192,Lookups!$BR$67:$CC$127,E192,FALSE),VLOOKUP(OY192,Lookups!$BR$130:$CC$190,E192,FALSE))))))</f>
        <v>Null</v>
      </c>
      <c r="PT192" t="str">
        <f t="shared" si="242"/>
        <v>Null</v>
      </c>
      <c r="PU192" t="str">
        <f t="shared" si="243"/>
        <v>Null</v>
      </c>
      <c r="PV192" t="str">
        <f t="shared" si="244"/>
        <v>Null</v>
      </c>
      <c r="PW192" t="str">
        <f t="shared" si="245"/>
        <v>No PI Tests</v>
      </c>
      <c r="PX192">
        <f t="shared" si="246"/>
        <v>0</v>
      </c>
      <c r="PY192">
        <f t="shared" si="247"/>
        <v>0</v>
      </c>
      <c r="PZ192" t="str">
        <f t="shared" si="248"/>
        <v>Null</v>
      </c>
      <c r="QA192" t="str">
        <f t="shared" si="249"/>
        <v>Null</v>
      </c>
      <c r="QB192" t="str">
        <f t="shared" si="250"/>
        <v>Null</v>
      </c>
      <c r="QC192" t="str">
        <f>IF($MS192="System 44 Record",IF(BQ192&lt;MEDIAN(Directions!$F$3,Directions!$F$6),"Mid-Year Exited Student","Full Year Participant")&amp;IF(BP192&lt;Directions!$F$3,", Started Prior Year",", Started This Year"),"Null")</f>
        <v>Null</v>
      </c>
      <c r="QD192" t="str">
        <f t="shared" si="251"/>
        <v>Null</v>
      </c>
      <c r="QE192">
        <f t="shared" si="252"/>
        <v>0</v>
      </c>
      <c r="QF192">
        <f t="shared" si="253"/>
        <v>0</v>
      </c>
      <c r="QG192">
        <f t="shared" si="254"/>
        <v>0</v>
      </c>
      <c r="QH192">
        <f t="shared" si="255"/>
        <v>0</v>
      </c>
      <c r="QI192">
        <f t="shared" si="256"/>
        <v>0</v>
      </c>
      <c r="QJ192" t="str">
        <f t="shared" si="257"/>
        <v>Used None</v>
      </c>
      <c r="QK192" t="str">
        <f t="shared" si="258"/>
        <v>Null</v>
      </c>
      <c r="QL192" t="str">
        <f t="shared" si="259"/>
        <v>Null</v>
      </c>
      <c r="QM192" t="str">
        <f>IF($MS192="READ 180 Record",IF(AQ192="","Null",VLOOKUP(JJ192,Lookups!$DX$3:$EB$2054,AN192+1,FALSE)),"Null")</f>
        <v>Null</v>
      </c>
      <c r="QN192" t="str">
        <f t="shared" si="260"/>
        <v>Null</v>
      </c>
    </row>
    <row r="193" spans="1:456" x14ac:dyDescent="0.25">
      <c r="A193" s="161" t="s">
        <v>1447</v>
      </c>
      <c r="B193" s="161" t="s">
        <v>1447</v>
      </c>
      <c r="C193" s="161" t="s">
        <v>1447</v>
      </c>
      <c r="D193" s="161" t="s">
        <v>1447</v>
      </c>
      <c r="E193" s="161">
        <v>2</v>
      </c>
      <c r="F193" s="161" t="s">
        <v>1447</v>
      </c>
      <c r="G193" s="161" t="s">
        <v>880</v>
      </c>
      <c r="H193" s="161" t="s">
        <v>881</v>
      </c>
      <c r="K193" s="161">
        <v>0</v>
      </c>
      <c r="L193" s="161">
        <v>0</v>
      </c>
      <c r="M193" s="161">
        <v>0</v>
      </c>
      <c r="N193" s="161">
        <v>0</v>
      </c>
      <c r="O193" s="161">
        <v>0</v>
      </c>
      <c r="P193" s="161">
        <v>0</v>
      </c>
      <c r="Q193" s="161">
        <v>0</v>
      </c>
      <c r="R193" s="161">
        <v>0</v>
      </c>
      <c r="S193" s="161">
        <v>0</v>
      </c>
      <c r="T193" s="161">
        <v>0</v>
      </c>
      <c r="U193" s="161">
        <v>0</v>
      </c>
      <c r="V193" s="161">
        <v>0</v>
      </c>
      <c r="W193" s="161">
        <v>0</v>
      </c>
      <c r="X193" s="161">
        <v>0</v>
      </c>
      <c r="AB193" s="161" t="s">
        <v>242</v>
      </c>
      <c r="AC193" s="161" t="s">
        <v>242</v>
      </c>
      <c r="AD193" s="161" t="s">
        <v>242</v>
      </c>
      <c r="AE193" s="161" t="s">
        <v>242</v>
      </c>
      <c r="AF193" s="161" t="s">
        <v>242</v>
      </c>
      <c r="AG193" s="161" t="s">
        <v>242</v>
      </c>
      <c r="AH193" s="161" t="s">
        <v>242</v>
      </c>
      <c r="AI193" s="161">
        <v>20150801</v>
      </c>
      <c r="AJ193" s="161">
        <v>20160525</v>
      </c>
      <c r="AK193" s="161" t="s">
        <v>869</v>
      </c>
      <c r="AL193" t="s">
        <v>1078</v>
      </c>
      <c r="BN193" t="s">
        <v>1079</v>
      </c>
      <c r="ET193" s="161">
        <v>0</v>
      </c>
      <c r="EU193" s="161">
        <v>0</v>
      </c>
      <c r="EV193" s="161">
        <v>0</v>
      </c>
      <c r="EW193" s="161">
        <v>0</v>
      </c>
      <c r="EX193" s="161">
        <v>0</v>
      </c>
      <c r="EY193" s="161">
        <v>0</v>
      </c>
      <c r="EZ193" s="161">
        <v>0</v>
      </c>
      <c r="FA193" s="161">
        <v>0</v>
      </c>
      <c r="FB193" s="161">
        <v>0</v>
      </c>
      <c r="FC193" s="161">
        <v>0</v>
      </c>
      <c r="FD193" s="161">
        <v>0</v>
      </c>
      <c r="FE193" s="161">
        <v>0</v>
      </c>
      <c r="HN193" s="161" t="s">
        <v>881</v>
      </c>
      <c r="JB193" s="161" t="s">
        <v>881</v>
      </c>
      <c r="JC193" s="161">
        <v>0</v>
      </c>
      <c r="JD193" s="161">
        <v>0</v>
      </c>
      <c r="JE193" s="161">
        <v>0</v>
      </c>
      <c r="JF193" s="161">
        <v>0</v>
      </c>
      <c r="MN193" t="str">
        <f t="shared" si="174"/>
        <v>NoNoNoNoNoNo</v>
      </c>
      <c r="MO193" t="str">
        <f>IF(AND(MN193="NoNoNoNoNoNo",JI193=""),"No Programs",VLOOKUP(MN193,Lookups!$DA$4:$DB$67,2,FALSE))</f>
        <v>No Programs</v>
      </c>
      <c r="MP193">
        <f t="shared" si="175"/>
        <v>0</v>
      </c>
      <c r="MQ193" t="str">
        <f t="shared" si="176"/>
        <v>No Program Use</v>
      </c>
      <c r="MR193" t="str">
        <f>Directions!$D$3</f>
        <v>Usage</v>
      </c>
      <c r="MS193" t="str">
        <f>VLOOKUP(MQ193,Lookups!$CU$71:$CV$80,2,FALSE)</f>
        <v>Exclude</v>
      </c>
      <c r="MT193">
        <f t="shared" si="177"/>
        <v>0</v>
      </c>
      <c r="MU193">
        <f t="shared" si="178"/>
        <v>0</v>
      </c>
      <c r="MV193">
        <f t="shared" si="179"/>
        <v>0</v>
      </c>
      <c r="MW193">
        <f t="shared" si="180"/>
        <v>0</v>
      </c>
      <c r="MX193">
        <f t="shared" si="181"/>
        <v>0</v>
      </c>
      <c r="MY193" t="str">
        <f t="shared" si="182"/>
        <v>Not Used</v>
      </c>
      <c r="MZ193">
        <f t="shared" si="183"/>
        <v>0</v>
      </c>
      <c r="NA193" t="str">
        <f t="shared" si="184"/>
        <v>Not Available</v>
      </c>
      <c r="NB193" t="str">
        <f t="shared" si="185"/>
        <v>Not Available</v>
      </c>
      <c r="NC193" t="str">
        <f t="shared" si="186"/>
        <v>4 Not Indicated</v>
      </c>
      <c r="ND193" t="str">
        <f t="shared" si="187"/>
        <v>4 Not Indicated</v>
      </c>
      <c r="NE193" t="str">
        <f t="shared" si="188"/>
        <v>4 Not Indicated</v>
      </c>
      <c r="NF193" t="str">
        <f t="shared" si="189"/>
        <v>4 Not Indicated</v>
      </c>
      <c r="NG193" t="str">
        <f t="shared" si="190"/>
        <v>4 Not Indicated</v>
      </c>
      <c r="NH193" s="159" t="str">
        <f t="shared" si="191"/>
        <v>Null</v>
      </c>
      <c r="NI193" t="str">
        <f t="shared" si="192"/>
        <v>Null</v>
      </c>
      <c r="NJ193" s="159" t="str">
        <f t="shared" si="193"/>
        <v>Null</v>
      </c>
      <c r="NK193" t="str">
        <f t="shared" si="194"/>
        <v>Null</v>
      </c>
      <c r="NL193" t="str">
        <f t="shared" si="195"/>
        <v>No RI Tests</v>
      </c>
      <c r="NM193">
        <f t="shared" si="196"/>
        <v>0</v>
      </c>
      <c r="NN193" t="str">
        <f>IF(OR(E193="PK",E193="K",JJ193=""),"Null",INDEX(Lookups!$EZ$4:$FW$18,MATCH($JJ193,Lookups!$EY$4:$EY$18,1),MATCH($E193,Lookups!$EZ$3:$FW$3,0)))</f>
        <v>Null</v>
      </c>
      <c r="NO193" t="str">
        <f>IF(OR(E193="PK",E193="K",JJ193=""),"Null",INDEX(Lookups!$EZ$4:$FW$18,MATCH($JJ193,Lookups!$EY$4:$EY$18,1),MATCH($E193,Lookups!$EZ$3:$FW$3,0) + 1))</f>
        <v>Null</v>
      </c>
      <c r="NP193" t="str">
        <f t="shared" si="197"/>
        <v>Null</v>
      </c>
      <c r="NQ193" t="str">
        <f t="shared" si="198"/>
        <v>Null</v>
      </c>
      <c r="NR193" t="str">
        <f t="shared" si="199"/>
        <v>Null</v>
      </c>
      <c r="NS193" t="str">
        <f t="shared" si="200"/>
        <v>No RI Tests</v>
      </c>
      <c r="NT193" t="str">
        <f t="shared" si="201"/>
        <v>No RI Tests</v>
      </c>
      <c r="NU193" t="str">
        <f t="shared" si="202"/>
        <v>No RI Tests</v>
      </c>
      <c r="NV193" s="183" t="str">
        <f t="array" ref="NV193">IF($NL193="No RI Tests","No RI Tests",VLOOKUP(IF(AND(E193="K",JJ193&lt;280),3,IF(AND(E193="K",JJ193&gt;=280),4,MAX(IF(E193=Lookups!$DF$6:$DF$99,IF(JJ193&gt;=Lookups!$DG$6:$DG$99,Lookups!$DH$6:$DH$99))))),Lookups!$DE$104:$DG$108,2,FALSE))</f>
        <v>No RI Tests</v>
      </c>
      <c r="NW193" s="161" t="str">
        <f t="array" ref="NW193">IF($NL193="No RI Tests","No RI Tests",VLOOKUP(IF(AND(E193="K",JH193&lt;280),3,IF(AND(E193="K",JH193&gt;=280),4,MAX(IF(E193=Lookups!$DF$6:$DF$99,IF(NI193&gt;=Lookups!$DG$6:$DG$99,Lookups!$DH$6:$DH$99))))),Lookups!$DE$104:$DG$108,2,FALSE))</f>
        <v>No RI Tests</v>
      </c>
      <c r="NX193" s="161" t="str">
        <f t="array" ref="NX193">IF($NL193="No RI Tests","No RI Tests",VLOOKUP(IF(AND(E193="K",NK193&lt;280),3,IF(AND(E193="K",NK193&gt;=280),4,MAX(IF(E193=Lookups!$DF$6:$DF$99,IF(NK193&gt;=Lookups!$DG$6:$DG$99,Lookups!$DH$6:$DH$99))))),Lookups!$DE$104:$DG$108,2,FALSE))</f>
        <v>No RI Tests</v>
      </c>
      <c r="NY193" t="str">
        <f t="shared" si="203"/>
        <v>Null</v>
      </c>
      <c r="NZ193" t="str">
        <f t="shared" si="204"/>
        <v>Null</v>
      </c>
      <c r="OA193" t="str">
        <f t="shared" si="205"/>
        <v>No RI for Comparison</v>
      </c>
      <c r="OB193" s="161" t="str">
        <f t="array" ref="OB193">IF($NL193="No RI Tests","No RI Tests",IF(E193="K","N/A",VLOOKUP(MAX(IF(E193=Lookups!$DF$6:$DF$99,IF(JJ193&gt;=Lookups!$DG$6:$DG$99,Lookups!$DI$6:$DI$99))),Lookups!$DE$104:$DG$108,3,FALSE)))</f>
        <v>No RI Tests</v>
      </c>
      <c r="OC193" s="161" t="str">
        <f t="array" ref="OC193">IF($NL193="No RI Tests","No RI Tests",IF(E193="K","N/A",VLOOKUP(MAX(IF(E193=Lookups!$DF$6:$DF$99,IF(NI193&gt;=Lookups!$DG$6:$DG$99,Lookups!$DI$6:$DI$99))),Lookups!$DE$104:$DG$108,3,FALSE)))</f>
        <v>No RI Tests</v>
      </c>
      <c r="OD193" s="161" t="str">
        <f t="array" ref="OD193">IF($NL193="No RI Tests","No RI Tests",IF(E193="K","N/A",VLOOKUP(MAX(IF(E193=Lookups!$DF$6:$DF$99,IF(NK193&gt;=Lookups!$DG$6:$DG$99,Lookups!$DI$6:$DI$99))),Lookups!$DE$104:$DG$108,3,FALSE)))</f>
        <v>No RI Tests</v>
      </c>
      <c r="OE193" t="str">
        <f t="shared" si="206"/>
        <v>Null</v>
      </c>
      <c r="OF193" t="str">
        <f t="shared" si="207"/>
        <v>Null</v>
      </c>
      <c r="OG193" t="str">
        <f t="shared" si="208"/>
        <v>No RI for Comparison</v>
      </c>
      <c r="OH193" t="str">
        <f t="shared" si="209"/>
        <v>Null</v>
      </c>
      <c r="OI193" t="str">
        <f t="shared" si="210"/>
        <v>Null</v>
      </c>
      <c r="OJ193" t="str">
        <f t="shared" si="211"/>
        <v>Null</v>
      </c>
      <c r="OK193" t="str">
        <f t="shared" si="212"/>
        <v>Null</v>
      </c>
      <c r="OL193" t="str">
        <f t="shared" si="213"/>
        <v>Null</v>
      </c>
      <c r="OM193" t="str">
        <f t="shared" si="214"/>
        <v>Null</v>
      </c>
      <c r="ON193" t="str">
        <f t="shared" si="215"/>
        <v>Null</v>
      </c>
      <c r="OO193" t="str">
        <f t="shared" si="216"/>
        <v>Null RI</v>
      </c>
      <c r="OP193" t="str">
        <f ca="1">IF(AND(HR193&lt;&gt;"",JJ193&lt;600),IF(HT193="Advancing","Tier 2","Tier 3"),IF(JI193="","Null",IF(OR(E193="K",E193&lt;3),"FRA Recommended",IF(JJ193&gt;=IF(E193&lt;6,400,600),IF(JJ193&lt;VLOOKUP(E193,Lookups!$AP$3:$AR$16,3,FALSE),"Tier 2","Core"),IF(JJ193&lt;400,IF(RAND()&lt;0.81,"Tier 3","Tier 2"),IF(RAND()&lt;0.51,"Tier 3","Tier 2"))))))</f>
        <v>Null</v>
      </c>
      <c r="OQ193" t="str">
        <f t="shared" si="217"/>
        <v>Null</v>
      </c>
      <c r="OR193" t="str">
        <f t="shared" si="218"/>
        <v>Null</v>
      </c>
      <c r="OS193" t="str">
        <f t="shared" si="219"/>
        <v>Null</v>
      </c>
      <c r="OT193" t="str">
        <f t="shared" si="220"/>
        <v>No RI Tests</v>
      </c>
      <c r="OU193" s="159" t="str">
        <f t="shared" si="221"/>
        <v>No PI Tests</v>
      </c>
      <c r="OV193" t="str">
        <f t="shared" si="222"/>
        <v>No PI Tests</v>
      </c>
      <c r="OW193" t="str">
        <f t="shared" si="223"/>
        <v>No PI Tests</v>
      </c>
      <c r="OX193" t="str">
        <f t="shared" si="224"/>
        <v>No PI Tests</v>
      </c>
      <c r="OY193" t="str">
        <f t="shared" si="225"/>
        <v>No PI Tests</v>
      </c>
      <c r="OZ193" t="str">
        <f t="shared" si="226"/>
        <v>No PI Tests</v>
      </c>
      <c r="PA193" s="159" t="str">
        <f t="shared" si="227"/>
        <v>No PI Tests</v>
      </c>
      <c r="PB193" t="str">
        <f t="shared" si="228"/>
        <v>No PI Tests</v>
      </c>
      <c r="PC193" t="str">
        <f t="shared" si="229"/>
        <v>No PI Tests</v>
      </c>
      <c r="PD193" t="str">
        <f t="shared" si="230"/>
        <v>No PI Tests</v>
      </c>
      <c r="PE193" t="str">
        <f t="shared" si="231"/>
        <v>No PI Tests</v>
      </c>
      <c r="PF193" t="str">
        <f t="shared" si="232"/>
        <v>No PI Tests</v>
      </c>
      <c r="PG193" t="str">
        <f t="shared" si="233"/>
        <v>No PI Tests</v>
      </c>
      <c r="PH193">
        <f t="shared" si="234"/>
        <v>0</v>
      </c>
      <c r="PI193">
        <f t="shared" si="235"/>
        <v>0</v>
      </c>
      <c r="PJ193" t="str">
        <f t="shared" si="236"/>
        <v>Null</v>
      </c>
      <c r="PK193" t="str">
        <f>IF(HR193="","Null",IF(E193&lt;3,"Null",IF(HU193=0,0,IF(HS193="Form 1",VLOOKUP(HU193,Lookups!$BE$3:$BP$63,E193,FALSE),IF(HS193="Form 2",VLOOKUP(HU193,Lookups!$BE$67:$BP$127,E193,FALSE),VLOOKUP(HU193,Lookups!$BE$130:$BP$190,E193,FALSE))))))</f>
        <v>Null</v>
      </c>
      <c r="PL193" t="str">
        <f t="shared" si="237"/>
        <v>Null</v>
      </c>
      <c r="PM193" t="str">
        <f>IF($PH193=0,"Null",IF(E193&lt;3,"Null",IF(OX193=0,0,IF(OV193="Form 1",VLOOKUP(OX193,Lookups!$BE$3:$BP$63,E193,FALSE),IF(OV193="Form 2",VLOOKUP(OX193,Lookups!$BE$67:$BP$127,E193,FALSE),VLOOKUP(OX193,Lookups!$BE$130:$BP$190,E193,FALSE))))))</f>
        <v>Null</v>
      </c>
      <c r="PN193" t="str">
        <f t="shared" si="238"/>
        <v>Null</v>
      </c>
      <c r="PO193" t="str">
        <f t="shared" si="239"/>
        <v>Null</v>
      </c>
      <c r="PP193" t="str">
        <f t="shared" si="240"/>
        <v>Null</v>
      </c>
      <c r="PQ193" t="str">
        <f>IF(HR193="","Null",IF(E193&lt;3,"Null",IF(HV193=0,0,IF(HS193="Form 1",VLOOKUP(HV193,Lookups!$BR$3:$CC$63,E193,FALSE),IF(HS193="Form 2",VLOOKUP(HV193,Lookups!$BR$67:$CC$127,E193,FALSE),VLOOKUP(HV193,Lookups!$BR$130:$CC$190,E193,FALSE))))))</f>
        <v>Null</v>
      </c>
      <c r="PR193" t="str">
        <f t="shared" si="241"/>
        <v>Null</v>
      </c>
      <c r="PS193" t="str">
        <f>IF(HR193="","Null",IF(E193&lt;3,"Null",IF(OY193=0,0,IF(OW193="Form 1",VLOOKUP(OY193,Lookups!$BR$3:$CC$63,E193,FALSE),IF(OW193="Form 2",VLOOKUP(OY193,Lookups!$BR$67:$CC$127,E193,FALSE),VLOOKUP(OY193,Lookups!$BR$130:$CC$190,E193,FALSE))))))</f>
        <v>Null</v>
      </c>
      <c r="PT193" t="str">
        <f t="shared" si="242"/>
        <v>Null</v>
      </c>
      <c r="PU193" t="str">
        <f t="shared" si="243"/>
        <v>Null</v>
      </c>
      <c r="PV193" t="str">
        <f t="shared" si="244"/>
        <v>Null</v>
      </c>
      <c r="PW193" t="str">
        <f t="shared" si="245"/>
        <v>No PI Tests</v>
      </c>
      <c r="PX193">
        <f t="shared" si="246"/>
        <v>0</v>
      </c>
      <c r="PY193">
        <f t="shared" si="247"/>
        <v>0</v>
      </c>
      <c r="PZ193" t="str">
        <f t="shared" si="248"/>
        <v>Null</v>
      </c>
      <c r="QA193" t="str">
        <f t="shared" si="249"/>
        <v>Null</v>
      </c>
      <c r="QB193" t="str">
        <f t="shared" si="250"/>
        <v>Null</v>
      </c>
      <c r="QC193" t="str">
        <f>IF($MS193="System 44 Record",IF(BQ193&lt;MEDIAN(Directions!$F$3,Directions!$F$6),"Mid-Year Exited Student","Full Year Participant")&amp;IF(BP193&lt;Directions!$F$3,", Started Prior Year",", Started This Year"),"Null")</f>
        <v>Null</v>
      </c>
      <c r="QD193" t="str">
        <f t="shared" si="251"/>
        <v>Null</v>
      </c>
      <c r="QE193">
        <f t="shared" si="252"/>
        <v>0</v>
      </c>
      <c r="QF193">
        <f t="shared" si="253"/>
        <v>0</v>
      </c>
      <c r="QG193">
        <f t="shared" si="254"/>
        <v>0</v>
      </c>
      <c r="QH193">
        <f t="shared" si="255"/>
        <v>0</v>
      </c>
      <c r="QI193">
        <f t="shared" si="256"/>
        <v>0</v>
      </c>
      <c r="QJ193" t="str">
        <f t="shared" si="257"/>
        <v>Used None</v>
      </c>
      <c r="QK193" t="str">
        <f t="shared" si="258"/>
        <v>Null</v>
      </c>
      <c r="QL193" t="str">
        <f t="shared" si="259"/>
        <v>Null</v>
      </c>
      <c r="QM193" t="str">
        <f>IF($MS193="READ 180 Record",IF(AQ193="","Null",VLOOKUP(JJ193,Lookups!$DX$3:$EB$2054,AN193+1,FALSE)),"Null")</f>
        <v>Null</v>
      </c>
      <c r="QN193" t="str">
        <f t="shared" si="260"/>
        <v>Null</v>
      </c>
    </row>
    <row r="194" spans="1:456" x14ac:dyDescent="0.25">
      <c r="A194" s="161" t="s">
        <v>1447</v>
      </c>
      <c r="B194" s="161" t="s">
        <v>1447</v>
      </c>
      <c r="C194" s="161" t="s">
        <v>1447</v>
      </c>
      <c r="D194" s="161" t="s">
        <v>1447</v>
      </c>
      <c r="E194" s="161">
        <v>4</v>
      </c>
      <c r="F194" s="161" t="s">
        <v>1447</v>
      </c>
      <c r="G194" s="161" t="s">
        <v>880</v>
      </c>
      <c r="H194" s="161" t="s">
        <v>881</v>
      </c>
      <c r="K194" s="161">
        <v>0</v>
      </c>
      <c r="L194" s="161">
        <v>0</v>
      </c>
      <c r="M194" s="161">
        <v>0</v>
      </c>
      <c r="N194" s="161">
        <v>0</v>
      </c>
      <c r="O194" s="161">
        <v>0</v>
      </c>
      <c r="P194" s="161">
        <v>0</v>
      </c>
      <c r="Q194" s="161">
        <v>0</v>
      </c>
      <c r="R194" s="161">
        <v>0</v>
      </c>
      <c r="S194" s="161">
        <v>0</v>
      </c>
      <c r="T194" s="161">
        <v>0</v>
      </c>
      <c r="U194" s="161">
        <v>0</v>
      </c>
      <c r="V194" s="161">
        <v>0</v>
      </c>
      <c r="W194" s="161">
        <v>0</v>
      </c>
      <c r="X194" s="161">
        <v>0</v>
      </c>
      <c r="AB194" s="161" t="s">
        <v>242</v>
      </c>
      <c r="AC194" s="161" t="s">
        <v>242</v>
      </c>
      <c r="AD194" s="161" t="s">
        <v>242</v>
      </c>
      <c r="AE194" s="161" t="s">
        <v>242</v>
      </c>
      <c r="AF194" s="161" t="s">
        <v>242</v>
      </c>
      <c r="AG194" s="161" t="s">
        <v>242</v>
      </c>
      <c r="AH194" s="161" t="s">
        <v>242</v>
      </c>
      <c r="AI194" s="161">
        <v>20150801</v>
      </c>
      <c r="AJ194" s="161">
        <v>20160525</v>
      </c>
      <c r="AK194" s="161" t="s">
        <v>869</v>
      </c>
      <c r="AL194" t="s">
        <v>1078</v>
      </c>
      <c r="BN194" t="s">
        <v>1079</v>
      </c>
      <c r="ET194" s="161">
        <v>0</v>
      </c>
      <c r="EU194" s="161">
        <v>0</v>
      </c>
      <c r="EV194" s="161">
        <v>0</v>
      </c>
      <c r="EW194" s="161">
        <v>0</v>
      </c>
      <c r="EX194" s="161">
        <v>0</v>
      </c>
      <c r="EY194" s="161">
        <v>0</v>
      </c>
      <c r="EZ194" s="161">
        <v>0</v>
      </c>
      <c r="FA194" s="161">
        <v>0</v>
      </c>
      <c r="FB194" s="161">
        <v>0</v>
      </c>
      <c r="FC194" s="161">
        <v>0</v>
      </c>
      <c r="FD194" s="161">
        <v>0</v>
      </c>
      <c r="FE194" s="161">
        <v>0</v>
      </c>
      <c r="HN194" s="161" t="s">
        <v>881</v>
      </c>
      <c r="JB194" s="161" t="s">
        <v>881</v>
      </c>
      <c r="JC194" s="161">
        <v>0</v>
      </c>
      <c r="JD194" s="161">
        <v>0</v>
      </c>
      <c r="JE194" s="161">
        <v>0</v>
      </c>
      <c r="JF194" s="161">
        <v>0</v>
      </c>
      <c r="MN194" t="str">
        <f t="shared" ref="MN194:MN257" si="261">AB194&amp;AD194&amp;AE194&amp;AF194&amp;AG194&amp;AH194</f>
        <v>NoNoNoNoNoNo</v>
      </c>
      <c r="MO194" t="str">
        <f>IF(AND(MN194="NoNoNoNoNoNo",JI194=""),"No Programs",VLOOKUP(MN194,Lookups!$DA$4:$DB$67,2,FALSE))</f>
        <v>No Programs</v>
      </c>
      <c r="MP194">
        <f t="shared" ref="MP194:MP257" si="262">IFERROR(AQ194/(AQ194+BX194),0)</f>
        <v>0</v>
      </c>
      <c r="MQ194" t="str">
        <f t="shared" ref="MQ194:MQ257" si="263">IF(SUM(AQ194,BX194,LD194)=0,IF(JG194="","No Program Use","RI User"),IF(LD194&gt;0,"xSkills User",IF(MP194&lt;0.667,"System 44 User","READ 180 User")))</f>
        <v>No Program Use</v>
      </c>
      <c r="MR194" t="str">
        <f>Directions!$D$3</f>
        <v>Usage</v>
      </c>
      <c r="MS194" t="str">
        <f>VLOOKUP(MQ194,Lookups!$CU$71:$CV$80,2,FALSE)</f>
        <v>Exclude</v>
      </c>
      <c r="MT194">
        <f t="shared" ref="MT194:MT257" si="264">IF(OR(AND(MS194="READ 180 Record",JI194&lt;&gt;""),AND(MS194="Expert 21 Record",JI194&lt;&gt;""),AND(MS194="RI Record",JI194&lt;&gt;"")),1,IF(AND(MS194="System 44 Record",HR194&lt;&gt;""),1,0))</f>
        <v>0</v>
      </c>
      <c r="MU194">
        <f t="shared" ref="MU194:MU257" si="265">IF(MT194=0,0,IF(OR(AND(MS194="READ 180 Record",AQ194&gt;19),AND(MS194="Expert 21 Record",AH194="Yes"),AND(MS194="RI Record",JI194&lt;&gt;"")),1,IF(AND(MS194="System 44 Record",BX194&gt;19),1,0)))</f>
        <v>0</v>
      </c>
      <c r="MV194">
        <f t="shared" ref="MV194:MV257" si="266">IF(MU194=0,0,IF(OR(AND(MS194="READ 180 Record",JL194&lt;&gt;""),AND(MS194="Expert 21 Record",JL194&lt;&gt;""),AND(MS194="RI Record",JL194&lt;&gt;"")),1,IF(AND(MS194="System 44 Record",HX194&lt;&gt;""),1,0)))</f>
        <v>0</v>
      </c>
      <c r="MW194">
        <f t="shared" ref="MW194:MW257" si="267">IF(MV194=0,0,IF(MX194&lt;8,0,1))</f>
        <v>0</v>
      </c>
      <c r="MX194">
        <f t="shared" ref="MX194:MX257" si="268">IFERROR(IF(MS194="System 44 Record",(HP194-HR194)/7,(NH194-JI194)/7),0)</f>
        <v>0</v>
      </c>
      <c r="MY194" t="str">
        <f t="shared" ref="MY194:MY257" si="269">IF(SUM(K194:X194)=0+COUNTA(Y194:AA194),"Not Used",IF(SUM(K194:X194)+COUNTA(Y194:AA194)=1,"Unlikely",IF(SUM(K194:X194)+COUNTA(Y194:AA194)=2,"Probable","Definite")))</f>
        <v>Not Used</v>
      </c>
      <c r="MZ194">
        <f t="shared" ref="MZ194:MZ257" si="270">SUM(K194:O194)+IF(SUM(P194:Q194)&gt;0,1,0)+IF(SUM(R194:X194)&gt;0,1,0)+COUNTA(Y194:AA194)</f>
        <v>0</v>
      </c>
      <c r="NA194" t="str">
        <f t="shared" ref="NA194:NA257" si="271">IF(OR(SUM(P194:Q194)=2,SUM(P194:Q194)=0),"Not Available",IF(P194=1,"Female","Male"))</f>
        <v>Not Available</v>
      </c>
      <c r="NB194" t="str">
        <f t="shared" ref="NB194:NB257" si="272">IF(SUM(R194:X194)=0,"Not Available",IF(OR(SUM(R194:W194)&gt;1,X194=1),"Multiple Races",IF(R194=1,"Alaska-Native American",IF(S194=1,"Asian",IF(T194=1,"African American",IF(U194=1,"Hispanic",IF(V194=1,"Pacific Islander","Caucasian")))))))</f>
        <v>Not Available</v>
      </c>
      <c r="NC194" t="str">
        <f t="shared" ref="NC194:NC257" si="273">IF($MY194="Not Used","4 Not Indicated",IF(K194=1,"1 Economically Disadvantaged",IF($MY194="Unlikely","3 May Not Be ED","2 Not Economically Disadvantaged")))</f>
        <v>4 Not Indicated</v>
      </c>
      <c r="ND194" t="str">
        <f t="shared" ref="ND194:ND257" si="274">IF($MY194="Not Used","4 Not Indicated",IF(L194=1,"1 Gifted and Talented",IF($MY194="Unlikely","3 May Not Be Gifted","2 Not Gifted and Talented")))</f>
        <v>4 Not Indicated</v>
      </c>
      <c r="NE194" t="str">
        <f t="shared" ref="NE194:NE257" si="275">IF($MY194="Not Used","4 Not Indicated",IF(M194=1,"1 Limited English Proficient",IF($MY194="Unlikely","3 May Not Be LEP","2 Not Limited English Proficient")))</f>
        <v>4 Not Indicated</v>
      </c>
      <c r="NF194" t="str">
        <f t="shared" ref="NF194:NF257" si="276">IF($MY194="Not Used","4 Not Indicated",IF(N194=1,"1 Migrant Student",IF($MY194="Unlikely","3 May Not Be Migrant","2 Not Migrant Student")))</f>
        <v>4 Not Indicated</v>
      </c>
      <c r="NG194" t="str">
        <f t="shared" ref="NG194:NG257" si="277">IF($MY194="Not Used","4 Not Indicated",IF(O194=1,"1 SPED",IF($MY194="Unlikely","3 May Not Be SPED","2 GENED")))</f>
        <v>4 Not Indicated</v>
      </c>
      <c r="NH194" s="159" t="str">
        <f t="shared" ref="NH194:NH257" si="278">IF(JI194="","Null",MAX(JI194,JL194,JO194,JR194,JU194,JX194,KA194,KD194,KG194,KJ194,KM194,KP194,KS194,KV194,KY194))</f>
        <v>Null</v>
      </c>
      <c r="NI194" t="str">
        <f t="shared" ref="NI194:NI257" si="279">IF(JI194="","Null",IF(NH194=KY194,KZ194,IF(NH194=KV194,KW194,IF(NH194=KS194,KT194,IF(NH194=KP194,KQ194,IF(NH194=KM194,KN194,IF(NH194=KJ194,KK194,IF(NH194=KG194,KH194,IF(NH194=KD194,KE194,IF(NH194=KA194,KB194,IF(NH194=JX194,JY194,IF(NH194=JU194,JV194,IF(NH194=JR194,JS194,IF(NH194=JO194,JP194,IF(NH194=JL194,JM194,JJ194)))))))))))))))</f>
        <v>Null</v>
      </c>
      <c r="NJ194" s="159" t="str">
        <f t="shared" ref="NJ194:NJ257" si="280">IF(JI194="","Null",IF(NK194=KZ194,KY194,IF(NK194=KW194,KV194,IF(NK194=KT194,KS194,IF(NK194=KQ194,KP194,IF(NK194=KN194,KM194,IF(NK194=KK194,KJ194,IF(NK194=KH194,KG194,IF(NK194=KE194,KD194,IF(NK194=KB194,KA194,IF(NK194=JY194,JX194,IF(NK194=JV194,JU194,IF(NK194=JS194,JR194,IF(NK194=JP194,JO194,IF(NK194=JM194,JL194,JI194)))))))))))))))</f>
        <v>Null</v>
      </c>
      <c r="NK194" t="str">
        <f t="shared" ref="NK194:NK257" si="281">IF(JI194="","Null",MAX(JJ194,JM194,JP194,JS194,JV194,JY194,KB194,KE194,KH194,KK194,KN194,KQ194,KT194,KW194,KZ194))</f>
        <v>Null</v>
      </c>
      <c r="NL194" t="str">
        <f t="shared" ref="NL194:NL257" si="282">IF(JI194="","No RI Tests",IF(JL194="","Lone RI Test",(NH194-JI194)/7))</f>
        <v>No RI Tests</v>
      </c>
      <c r="NM194">
        <f t="shared" ref="NM194:NM257" si="283">IF(OR($NL194="No RI Tests",$NL194="Lone RI Test"),0,IF(NL194&lt;8,0,1))</f>
        <v>0</v>
      </c>
      <c r="NN194" t="str">
        <f>IF(OR(E194="PK",E194="K",JJ194=""),"Null",INDEX(Lookups!$EZ$4:$FW$18,MATCH($JJ194,Lookups!$EY$4:$EY$18,1),MATCH($E194,Lookups!$EZ$3:$FW$3,0)))</f>
        <v>Null</v>
      </c>
      <c r="NO194" t="str">
        <f>IF(OR(E194="PK",E194="K",JJ194=""),"Null",INDEX(Lookups!$EZ$4:$FW$18,MATCH($JJ194,Lookups!$EY$4:$EY$18,1),MATCH($E194,Lookups!$EZ$3:$FW$3,0) + 1))</f>
        <v>Null</v>
      </c>
      <c r="NP194" t="str">
        <f t="shared" ref="NP194:NP257" si="284">IF(NN194="Null","Null",NN194*2)</f>
        <v>Null</v>
      </c>
      <c r="NQ194" t="str">
        <f t="shared" ref="NQ194:NQ257" si="285">IF(NL194="No RI Tests","Null",IF(JJ194&lt;IF(E194&lt;6,400,600),"PI is Recommended","No PI Needed"))</f>
        <v>Null</v>
      </c>
      <c r="NR194" t="str">
        <f t="shared" ref="NR194:NR257" si="286">IF(NL194="No RI Tests","Null",IF(NK194&lt;IF(E194&lt;6,400,600),"PI is Recommended","No PI Needed"))</f>
        <v>Null</v>
      </c>
      <c r="NS194" t="str">
        <f t="shared" ref="NS194:NS257" si="287">IF($NL194="No RI Tests","No RI Tests",IF(JJ194&lt;200,"BR to 199L",IF(JJ194&lt;400,"200L to 399L",IF(JJ194&lt;600,"400L to 599L",IF(JJ194&lt;800,"600L to 799L",IF(JJ194&lt;1000,"800L to 999L",IF(JJ194&lt;1200,"1000L to 1199L","1200L or More")))))))</f>
        <v>No RI Tests</v>
      </c>
      <c r="NT194" t="str">
        <f t="shared" ref="NT194:NT257" si="288">IF($NL194="No RI Tests","No RI Tests",IF(NI194&lt;200,"BR to 199L",IF(NI194&lt;400,"200L to 399L",IF(NI194&lt;600,"400L to 599L",IF(NI194&lt;800,"600L to 799L",IF(NI194&lt;1000,"800L to 999L",IF(NI194&lt;1200,"1000L to 1199L","1200L or More")))))))</f>
        <v>No RI Tests</v>
      </c>
      <c r="NU194" t="str">
        <f t="shared" ref="NU194:NU257" si="289">IF($NL194="No RI Tests","No RI Tests",IF(NK194&lt;200,"BR to 199L",IF(NK194&lt;400,"200L to 399L",IF(NK194&lt;600,"400L to 599L",IF(NK194&lt;800,"600L to 799L",IF(NK194&lt;1000,"800L to 999L",IF(NK194&lt;1200,"1000L to 1199L","1200L or More")))))))</f>
        <v>No RI Tests</v>
      </c>
      <c r="NV194" s="183" t="str">
        <f t="array" ref="NV194">IF($NL194="No RI Tests","No RI Tests",VLOOKUP(IF(AND(E194="K",JJ194&lt;280),3,IF(AND(E194="K",JJ194&gt;=280),4,MAX(IF(E194=Lookups!$DF$6:$DF$99,IF(JJ194&gt;=Lookups!$DG$6:$DG$99,Lookups!$DH$6:$DH$99))))),Lookups!$DE$104:$DG$108,2,FALSE))</f>
        <v>No RI Tests</v>
      </c>
      <c r="NW194" s="161" t="str">
        <f t="array" ref="NW194">IF($NL194="No RI Tests","No RI Tests",VLOOKUP(IF(AND(E194="K",JH194&lt;280),3,IF(AND(E194="K",JH194&gt;=280),4,MAX(IF(E194=Lookups!$DF$6:$DF$99,IF(NI194&gt;=Lookups!$DG$6:$DG$99,Lookups!$DH$6:$DH$99))))),Lookups!$DE$104:$DG$108,2,FALSE))</f>
        <v>No RI Tests</v>
      </c>
      <c r="NX194" s="161" t="str">
        <f t="array" ref="NX194">IF($NL194="No RI Tests","No RI Tests",VLOOKUP(IF(AND(E194="K",NK194&lt;280),3,IF(AND(E194="K",NK194&gt;=280),4,MAX(IF(E194=Lookups!$DF$6:$DF$99,IF(NK194&gt;=Lookups!$DG$6:$DG$99,Lookups!$DH$6:$DH$99))))),Lookups!$DE$104:$DG$108,2,FALSE))</f>
        <v>No RI Tests</v>
      </c>
      <c r="NY194" t="str">
        <f t="shared" ref="NY194:NY257" si="290">IF(NM194=0,"Null",IF(NV194=NW194,1,0))</f>
        <v>Null</v>
      </c>
      <c r="NZ194" t="str">
        <f t="shared" ref="NZ194:NZ257" si="291">IF(NM194=0,"Null",IF(NV194="4 Advanced",0,IF(NV194=NW194,0,IF(OR(AND(NV194="2 Basic",NW194="1 Below Basic"),AND(NV194="3 Proficient",NW194="1 Below Basic"),AND(NV194="3 Proficient",NW194="2 Basic")),0,1))))</f>
        <v>Null</v>
      </c>
      <c r="OA194" t="str">
        <f t="shared" ref="OA194:OA257" si="292">IF(NM194=0,"No RI for Comparison",IF(NY194=1,"Maintained Performance Level",IF(NZ194=1,"Improved Performance Level","Lowered Performance Level")))</f>
        <v>No RI for Comparison</v>
      </c>
      <c r="OB194" s="161" t="str">
        <f t="array" ref="OB194">IF($NL194="No RI Tests","No RI Tests",IF(E194="K","N/A",VLOOKUP(MAX(IF(E194=Lookups!$DF$6:$DF$99,IF(JJ194&gt;=Lookups!$DG$6:$DG$99,Lookups!$DI$6:$DI$99))),Lookups!$DE$104:$DG$108,3,FALSE)))</f>
        <v>No RI Tests</v>
      </c>
      <c r="OC194" s="161" t="str">
        <f t="array" ref="OC194">IF($NL194="No RI Tests","No RI Tests",IF(E194="K","N/A",VLOOKUP(MAX(IF(E194=Lookups!$DF$6:$DF$99,IF(NI194&gt;=Lookups!$DG$6:$DG$99,Lookups!$DI$6:$DI$99))),Lookups!$DE$104:$DG$108,3,FALSE)))</f>
        <v>No RI Tests</v>
      </c>
      <c r="OD194" s="161" t="str">
        <f t="array" ref="OD194">IF($NL194="No RI Tests","No RI Tests",IF(E194="K","N/A",VLOOKUP(MAX(IF(E194=Lookups!$DF$6:$DF$99,IF(NK194&gt;=Lookups!$DG$6:$DG$99,Lookups!$DI$6:$DI$99))),Lookups!$DE$104:$DG$108,3,FALSE)))</f>
        <v>No RI Tests</v>
      </c>
      <c r="OE194" t="str">
        <f t="shared" ref="OE194:OE257" si="293">IF(NM194=0,"Null",IF(OB194=OC194,1,0))</f>
        <v>Null</v>
      </c>
      <c r="OF194" t="str">
        <f t="shared" ref="OF194:OF257" si="294">IF(NM194=0,"Null",IF(OB194="5 Superior",0,IF(OC194="1 Limited",0,IF(OB194=OC194,0,IF(OR(AND(OB194="3 Sufficient",OC194="2 Partial"),AND(OB194="4 Solid",OC194="2 Partial"),AND(OB194="4 Solid",OC194="3 Sufficient")),0,1)))))</f>
        <v>Null</v>
      </c>
      <c r="OG194" t="str">
        <f t="shared" ref="OG194:OG257" si="295">IF(NM194=0,"No RI for Comparison",IF(OE194=1,"Maintained Performance Level",IF(OF194=1,"Improved Performance Level","Lowered Performance Level")))</f>
        <v>No RI for Comparison</v>
      </c>
      <c r="OH194" t="str">
        <f t="shared" ref="OH194:OH257" si="296">IF(NM194=0,"Null",NI194-JJ194)</f>
        <v>Null</v>
      </c>
      <c r="OI194" t="str">
        <f t="shared" ref="OI194:OI257" si="297">IF(NM194=0,"Null",IF(OH194&gt;0,1,0))</f>
        <v>Null</v>
      </c>
      <c r="OJ194" t="str">
        <f t="shared" ref="OJ194:OJ257" si="298">IF(NM194=0,"Null",IF(OH194&lt;NN194,0,1))</f>
        <v>Null</v>
      </c>
      <c r="OK194" t="str">
        <f t="shared" ref="OK194:OK257" si="299">IF(NM194=0,"Null",IF(OH194&lt;2*NN194,0,1))</f>
        <v>Null</v>
      </c>
      <c r="OL194" t="str">
        <f t="shared" ref="OL194:OL257" si="300">IF(NM194=0,"Null",MIN(6,IF(AND(OH194&gt;-1,NN194=0),1,IFERROR(OH194/AVERAGE(NN194,NO194),0))))</f>
        <v>Null</v>
      </c>
      <c r="OM194" t="str">
        <f t="shared" ref="OM194:OM257" si="301">IF(JI194="","Null",IF(OR(MONTH(JI194)=8,MONTH(JI194)=9,MONTH(JI194)=10),"Fall Administration",IF(OR(MONTH(JI194)=4,MONTH(JI194)=5,MONTH(JI194)=6,MONTH(JI194)=7),"Spring Administration","Winter Administration")))</f>
        <v>Null</v>
      </c>
      <c r="ON194" t="str">
        <f t="shared" ref="ON194:ON257" si="302">IF(NM194=0,"Null",IF(OR(MONTH(NI194)=8,MONTH(NI194)=9,MONTH(NI194)=10),"Fall Administration",IF(OR(MONTH(NI194)=4,MONTH(NI194)=5,MONTH(NI194)=6,MONTH(NI194)=7),"Spring Administration","Winter Administration")))</f>
        <v>Null</v>
      </c>
      <c r="OO194" t="str">
        <f t="shared" ref="OO194:OO257" si="303">IF(NM194=0,OM194&amp;" RI",IF(OM194=ON194,OM194&amp;" RI",IF(OM194="Winter Administration","Winter to Spring RI",IF(ON194="Winter Administration","Fall to Winter RI","Fall to Spring-Full Year RI"))))</f>
        <v>Null RI</v>
      </c>
      <c r="OP194" t="str">
        <f ca="1">IF(AND(HR194&lt;&gt;"",JJ194&lt;600),IF(HT194="Advancing","Tier 2","Tier 3"),IF(JI194="","Null",IF(OR(E194="K",E194&lt;3),"FRA Recommended",IF(JJ194&gt;=IF(E194&lt;6,400,600),IF(JJ194&lt;VLOOKUP(E194,Lookups!$AP$3:$AR$16,3,FALSE),"Tier 2","Core"),IF(JJ194&lt;400,IF(RAND()&lt;0.81,"Tier 3","Tier 2"),IF(RAND()&lt;0.51,"Tier 3","Tier 2"))))))</f>
        <v>Null</v>
      </c>
      <c r="OQ194" t="str">
        <f t="shared" ref="OQ194:OQ257" si="304">IF(JI194="","Null",IF(AVERAGE(JK194,JN194,JQ194,JT194,JW194,JZ194,KC194,KF194,KI194,KL194,KO194,KR194,KU194,KX194,LA194)&lt;15,"Average Reading Invt. Under 15 Minutes Long","Average Reading Invt. at Least 15 Minutes Long"))</f>
        <v>Null</v>
      </c>
      <c r="OR194" t="str">
        <f t="shared" ref="OR194:OR257" si="305">IF(OH194="Null","Null",IF(OH194&gt;=-100,0,1))</f>
        <v>Null</v>
      </c>
      <c r="OS194" t="str">
        <f t="shared" ref="OS194:OS257" si="306">IF(MS194="READ 180 Record",IF(AND(JJ194&gt;=100,AQ194&gt;=20,OL194&gt;=1,OL194&lt;=4,AP194&gt;=1),1,0),"Null")</f>
        <v>Null</v>
      </c>
      <c r="OT194" t="str">
        <f t="shared" ref="OT194:OT257" si="307">IF(JI194="","No RI Tests",MAX(JJ194,JM194,JP194,JS194,JV194,JY194,KB194,KE194,KH194,KK194,KN194,KQ194,KT194,KW194,KZ194)-MIN(JJ194,JM194,JP194,JS194,JV194,JY194,KB194,KE194,KH194,KK194,KN194,KQ194,KT194,KW194,KZ194))</f>
        <v>No RI Tests</v>
      </c>
      <c r="OU194" s="159" t="str">
        <f t="shared" ref="OU194:OU257" si="308">IF(HR194="","No PI Tests",IF(IV194="",IF(IP194="",IF(IJ194="",IF(ID194="",IF(HX194="",HR194,HX194),ID194),IJ194),IP194),IV194))</f>
        <v>No PI Tests</v>
      </c>
      <c r="OV194" t="str">
        <f t="shared" ref="OV194:OV257" si="309">IF(HR194="","No PI Tests",INDEX(HR194:JA194,MATCH(HP194,HR194:JA194,0)+1))</f>
        <v>No PI Tests</v>
      </c>
      <c r="OW194" t="str">
        <f t="shared" ref="OW194:OW257" si="310">IFERROR(INDEX(HR194:JA194,MATCH(OU194,HR194:JA194,0)+2),"No PI Tests")</f>
        <v>No PI Tests</v>
      </c>
      <c r="OX194" t="str">
        <f t="shared" ref="OX194:OX257" si="311">IF(HR194="","No PI Tests",IFERROR(VLOOKUP(OU194,IV194:JA194,4,FALSE),IFERROR(VLOOKUP(OU194,IP194:IU194,4,FALSE),IFERROR(VLOOKUP(OU194,IJ194:IO194,4,FALSE),IFERROR(VLOOKUP(OU194,ID194:II194,4,FALSE),IFERROR(VLOOKUP(OU194,HX194:IC194,4,FALSE),HU194))))))</f>
        <v>No PI Tests</v>
      </c>
      <c r="OY194" t="str">
        <f t="shared" ref="OY194:OY257" si="312">IF(HR194="","No PI Tests",IFERROR(VLOOKUP(OU194,IV194:JA194,5,FALSE),IFERROR(VLOOKUP(OU194,IP194:IU194,5,FALSE),IFERROR(VLOOKUP(OU194,IJ194:IO194,5,FALSE),IFERROR(VLOOKUP(OU194,ID194:II194,5,FALSE),IFERROR(VLOOKUP(OU194,HX194:IC194,5,FALSE),HV194))))))</f>
        <v>No PI Tests</v>
      </c>
      <c r="OZ194" t="str">
        <f t="shared" ref="OZ194:OZ257" si="313">IF(HR194="","No PI Tests",IFERROR(VLOOKUP(OU194,IV194:JA194,6,FALSE),IFERROR(VLOOKUP(OU194,IP194:IU194,6,FALSE),IFERROR(VLOOKUP(OU194,IJ194:IO194,6,FALSE),IFERROR(VLOOKUP(OU194,ID194:II194,6,FALSE),IFERROR(VLOOKUP(OU194,HX194:IC194,6,FALSE),HW194))))))</f>
        <v>No PI Tests</v>
      </c>
      <c r="PA194" s="159" t="str">
        <f t="shared" ref="PA194:PA257" si="314">IF(HR194="","No PI Tests",IF(PE194=IZ194,IV194,IF(PE194=IT194,IP194,IF(PE194=IN194,IJ194,IF(PE194=IH194,ID194,IF(PE194=IB194,HX194,HR194))))))</f>
        <v>No PI Tests</v>
      </c>
      <c r="PB194" t="str">
        <f t="shared" ref="PB194:PB257" si="315">IF(HR194="","No PI Tests",IF(PE194=IZ194,IW194,IF(PE194=IT194,IQ194,IF(PE194=IN194,IK194,IF(PE194=IH194,IE194,IF(PE194=IB194,HY194,HS194))))))</f>
        <v>No PI Tests</v>
      </c>
      <c r="PC194" t="str">
        <f t="shared" ref="PC194:PC257" si="316">IF(HR194="","No PI Tests",IF(PE194=IZ194,IX194,IF(PE194=IT194,IR194,IF(PE194=IN194,IL194,IF(PE194=IH194,IF194,IF(PE194=IB194,HZ194,HT194))))))</f>
        <v>No PI Tests</v>
      </c>
      <c r="PD194" t="str">
        <f t="shared" ref="PD194:PD257" si="317">IF(HR194="","No PI Tests",IF(PE194=IZ194,IY194,IF(PE194=IT194,IS194,IF(PE194=IN194,IM194,IF(PE194=IH194,IG194,IF(PE194=IB194,IA194,HU194))))))</f>
        <v>No PI Tests</v>
      </c>
      <c r="PE194" t="str">
        <f t="shared" ref="PE194:PE257" si="318">IF(HR194="","No PI Tests",MAX(HV194,IB194,IH194,IN194,IT194,IZ194))</f>
        <v>No PI Tests</v>
      </c>
      <c r="PF194" t="str">
        <f t="shared" ref="PF194:PF257" si="319">IF(HR194="","No PI Tests",IF(PE194=IZ194,JA194,IF(PE194=IT194,IU194,IF(PE194=IN194,IO194,IF(PE194=IH194,II194,IF(PE194=IB194,IC194,HW194))))))</f>
        <v>No PI Tests</v>
      </c>
      <c r="PG194" t="str">
        <f t="shared" ref="PG194:PG257" si="320">IF(HR194="","No PI Tests",IF(HX194="","Lone PI Test",(OU194-HR194)/7))</f>
        <v>No PI Tests</v>
      </c>
      <c r="PH194">
        <f t="shared" ref="PH194:PH257" si="321">IF(OR(PG194="No PI Tests",PG194="Lone PI Test"),0,IF(PG194&lt;8,0,1))</f>
        <v>0</v>
      </c>
      <c r="PI194">
        <f t="shared" ref="PI194:PI257" si="322">IF(JI194="",0,IF(AND(JJ194&lt;IF(E194&lt;6,400,600),HR194&lt;&gt;""),1,0))</f>
        <v>0</v>
      </c>
      <c r="PJ194" t="str">
        <f t="shared" ref="PJ194:PJ257" si="323">IF(HR194="","Null",HU194)</f>
        <v>Null</v>
      </c>
      <c r="PK194" t="str">
        <f>IF(HR194="","Null",IF(E194&lt;3,"Null",IF(HU194=0,0,IF(HS194="Form 1",VLOOKUP(HU194,Lookups!$BE$3:$BP$63,E194,FALSE),IF(HS194="Form 2",VLOOKUP(HU194,Lookups!$BE$67:$BP$127,E194,FALSE),VLOOKUP(HU194,Lookups!$BE$130:$BP$190,E194,FALSE))))))</f>
        <v>Null</v>
      </c>
      <c r="PL194" t="str">
        <f t="shared" ref="PL194:PL257" si="324">IF($PH194=0,"Null",OX194)</f>
        <v>Null</v>
      </c>
      <c r="PM194" t="str">
        <f>IF($PH194=0,"Null",IF(E194&lt;3,"Null",IF(OX194=0,0,IF(OV194="Form 1",VLOOKUP(OX194,Lookups!$BE$3:$BP$63,E194,FALSE),IF(OV194="Form 2",VLOOKUP(OX194,Lookups!$BE$67:$BP$127,E194,FALSE),VLOOKUP(OX194,Lookups!$BE$130:$BP$190,E194,FALSE))))))</f>
        <v>Null</v>
      </c>
      <c r="PN194" t="str">
        <f t="shared" ref="PN194:PN257" si="325">IF($PH194=0,"Null",PL194-PJ194)</f>
        <v>Null</v>
      </c>
      <c r="PO194" t="str">
        <f t="shared" ref="PO194:PO257" si="326">IF($PH194=0,"Null",IF(PN194&gt;0,1,0))</f>
        <v>Null</v>
      </c>
      <c r="PP194" t="str">
        <f t="shared" ref="PP194:PP257" si="327">IF(HR194="","Null",HV194)</f>
        <v>Null</v>
      </c>
      <c r="PQ194" t="str">
        <f>IF(HR194="","Null",IF(E194&lt;3,"Null",IF(HV194=0,0,IF(HS194="Form 1",VLOOKUP(HV194,Lookups!$BR$3:$CC$63,E194,FALSE),IF(HS194="Form 2",VLOOKUP(HV194,Lookups!$BR$67:$CC$127,E194,FALSE),VLOOKUP(HV194,Lookups!$BR$130:$CC$190,E194,FALSE))))))</f>
        <v>Null</v>
      </c>
      <c r="PR194" t="str">
        <f t="shared" ref="PR194:PR257" si="328">IF($PH194=0,"Null",OY194)</f>
        <v>Null</v>
      </c>
      <c r="PS194" t="str">
        <f>IF(HR194="","Null",IF(E194&lt;3,"Null",IF(OY194=0,0,IF(OW194="Form 1",VLOOKUP(OY194,Lookups!$BR$3:$CC$63,E194,FALSE),IF(OW194="Form 2",VLOOKUP(OY194,Lookups!$BR$67:$CC$127,E194,FALSE),VLOOKUP(OY194,Lookups!$BR$130:$CC$190,E194,FALSE))))))</f>
        <v>Null</v>
      </c>
      <c r="PT194" t="str">
        <f t="shared" ref="PT194:PT257" si="329">IF($PH194=0,"Null",PR194-PP194)</f>
        <v>Null</v>
      </c>
      <c r="PU194" t="str">
        <f t="shared" ref="PU194:PU257" si="330">IF($PH194=0,"Null",IF(PT194&lt;4,0,1))</f>
        <v>Null</v>
      </c>
      <c r="PV194" t="str">
        <f t="shared" ref="PV194:PV257" si="331">IF(HR194="","Null",IF(PC194="Advancing",1,0))</f>
        <v>Null</v>
      </c>
      <c r="PW194" t="str">
        <f t="shared" ref="PW194:PW257" si="332">IF(PH194=0,IF(HR194="","No PI Tests",IF(OR(MONTH(HR194)=8,MONTH(HR194)=9,MONTH(HR194)=10),"Fall PI Administration", IF(OR(MONTH(HR194)=4,MONTH(HR194)=5,MONTH(HR194)=6,MONTH(HR194)=7),"Spring PI Administration","Winter PI Administration"))), IF(OR(MONTH(HR194)=8,MONTH(HR194)=9,MONTH(HR194)=10),"Fall to ", IF(OR(MONTH(HR194)=4,MONTH(HR194)=5,MONTH(HR194)=6,MONTH(HR194)=7),"Spring to ","Winter to "))&amp;IF(OR(MONTH(OU194)=8,MONTH(OU194)=9,MONTH(OU194)=10),"Fall PI Administration",  IF(OR(MONTH(OU194)=4,MONTH(OU194)=5,MONTH(OU194)=6,MONTH(OU194)=7),"Spring PI Administration","Winter PI Administration")) )</f>
        <v>No PI Tests</v>
      </c>
      <c r="PX194">
        <f t="shared" ref="PX194:PX257" si="333">IF(OR(AB194="Yes",AC194="Yes",AD194="Yes"),1,0)</f>
        <v>0</v>
      </c>
      <c r="PY194">
        <f t="shared" ref="PY194:PY257" si="334">IF(OR(AE194="Yes",AF194="Yes"),1,0)</f>
        <v>0</v>
      </c>
      <c r="PZ194" t="str">
        <f t="shared" ref="PZ194:PZ257" si="335">IF($MS194="System 44 Record",IF(BX194&lt;20,"Under 20 Sessions",IF(BX194&lt;40,"20 to 39 Sessions",IF(BX194&lt;60,"40 to 59 Sessions",IF(BX194&lt;80,"60 to 79 Sessions",IF(BX194&lt;100,"80 to 99 Sessions","100 or More Sessions"))))),"Null")</f>
        <v>Null</v>
      </c>
      <c r="QA194" t="str">
        <f t="shared" ref="QA194:QA257" si="336">IF($MS194="System 44 Record",IF(BR194="Other","Manual Placement",IF(BR194="Level I","Series 1","Series 4")),"Null")</f>
        <v>Null</v>
      </c>
      <c r="QB194" t="str">
        <f t="shared" ref="QB194:QB257" si="337">IF($MS194="System 44 Record",IF(BU194&lt;5,"In Series 1 to 4",IF(BU194&lt;9,"In Series 5 to 8",IF(BU194&lt;13,"In Series 9 to 12",IF(BU194&lt;17,"In Series 13 to 16",IF(BU194&lt;21,"In Series 17 to 20","In Series 21 to 25"))))),"Null")</f>
        <v>Null</v>
      </c>
      <c r="QC194" t="str">
        <f>IF($MS194="System 44 Record",IF(BQ194&lt;MEDIAN(Directions!$F$3,Directions!$F$6),"Mid-Year Exited Student","Full Year Participant")&amp;IF(BP194&lt;Directions!$F$3,", Started Prior Year",", Started This Year"),"Null")</f>
        <v>Null</v>
      </c>
      <c r="QD194" t="str">
        <f t="shared" ref="QD194:QD257" si="338">IF($MS194="System 44 Record",IF(OR(PV194=1,NK194&gt;600,BU194=25),1,0),"Null")</f>
        <v>Null</v>
      </c>
      <c r="QE194">
        <f t="shared" ref="QE194:QE257" si="339">IF(AQ194&lt;1,0,1)</f>
        <v>0</v>
      </c>
      <c r="QF194">
        <f t="shared" ref="QF194:QF257" si="340">IF(JC194&lt;1,0,1)</f>
        <v>0</v>
      </c>
      <c r="QG194">
        <f t="shared" ref="QG194:QG257" si="341">IF(SUM(CT194,CU194,FD194,FE194)&gt;0,1,0)</f>
        <v>0</v>
      </c>
      <c r="QH194">
        <f t="shared" ref="QH194:QH257" si="342">CT194+CU194+FD194+FE194</f>
        <v>0</v>
      </c>
      <c r="QI194">
        <f t="shared" ref="QI194:QI257" si="343">IFERROR((CR194*CT194+CS194*CU194+FA194*FD194+FC194*FE194)/(100*QH194),0)</f>
        <v>0</v>
      </c>
      <c r="QJ194" t="str">
        <f t="shared" ref="QJ194:QJ257" si="344">IF(SUM(QE194:QG194)=0,"Used None",IF(SUM(QE194:QG194)=3,"Used All 3",IF(AND(QE194=1,QF194=1),"Used READ 180 and RC!",IF(AND(QE194=1,QG194=1),"Used READ 180 and rSkills",IF(AND(QF194=1,QG194=1),"Used RC! and rSkills",IF(QE194=1,"READ 180 Only",IF(QF194=1,"RC! Only","rSkills Only")))))))</f>
        <v>Used None</v>
      </c>
      <c r="QK194" t="str">
        <f t="shared" ref="QK194:QK257" si="345">IF($MS194="READ 180 Record",IF(AQ194="","Null",IF(AQ194&lt;20,"Under 20 Sessions",IF(AQ194&lt;40,"20 to 39 Sessions",IF(AQ194&lt;60,"40 to 59 Sessions",IF(AQ194&lt;80,"60 to 79 Sessions",IF(AQ194&lt;100,"80 to 99 Sessions","100 or More Sessions")))))),"Null")</f>
        <v>Null</v>
      </c>
      <c r="QL194" t="str">
        <f t="shared" ref="QL194:QL257" si="346">IF($MS194="READ 180 Record",IF(AQ194="","Null",IF(AP194&lt;5,"Under 5 Segments",IF(AP194&lt;9,"5 to 8 Segments",IF(AP194&lt;13,"9 to 12 Segments","13 or More Segments")))),"Null")</f>
        <v>Null</v>
      </c>
      <c r="QM194" t="str">
        <f>IF($MS194="READ 180 Record",IF(AQ194="","Null",VLOOKUP(JJ194,Lookups!$DX$3:$EB$2054,AN194+1,FALSE)),"Null")</f>
        <v>Null</v>
      </c>
      <c r="QN194" t="str">
        <f t="shared" ref="QN194:QN257" si="347">IF($MS194="Expert 21 Record",COUNT(LL194,LO194,LR194,LU194,LX194,MA194,MD194,MG194,MJ194,MM194),"Null")</f>
        <v>Null</v>
      </c>
    </row>
    <row r="195" spans="1:456" x14ac:dyDescent="0.25">
      <c r="A195" s="161" t="s">
        <v>1447</v>
      </c>
      <c r="B195" s="161" t="s">
        <v>1447</v>
      </c>
      <c r="C195" s="161" t="s">
        <v>1447</v>
      </c>
      <c r="D195" s="161" t="s">
        <v>1447</v>
      </c>
      <c r="E195" s="161">
        <v>3</v>
      </c>
      <c r="F195" s="161" t="s">
        <v>1447</v>
      </c>
      <c r="G195" s="161" t="s">
        <v>875</v>
      </c>
      <c r="H195" s="161" t="s">
        <v>919</v>
      </c>
      <c r="I195" s="161">
        <v>0</v>
      </c>
      <c r="J195" s="159">
        <v>42500</v>
      </c>
      <c r="K195" s="161">
        <v>0</v>
      </c>
      <c r="L195" s="161">
        <v>0</v>
      </c>
      <c r="M195" s="161">
        <v>0</v>
      </c>
      <c r="N195" s="161">
        <v>0</v>
      </c>
      <c r="O195" s="161">
        <v>0</v>
      </c>
      <c r="P195" s="161">
        <v>0</v>
      </c>
      <c r="Q195" s="161">
        <v>0</v>
      </c>
      <c r="R195" s="161">
        <v>0</v>
      </c>
      <c r="S195" s="161">
        <v>0</v>
      </c>
      <c r="T195" s="161">
        <v>0</v>
      </c>
      <c r="U195" s="161">
        <v>0</v>
      </c>
      <c r="V195" s="161">
        <v>0</v>
      </c>
      <c r="W195" s="161">
        <v>0</v>
      </c>
      <c r="X195" s="161">
        <v>0</v>
      </c>
      <c r="AB195" s="161" t="s">
        <v>242</v>
      </c>
      <c r="AC195" s="161" t="s">
        <v>242</v>
      </c>
      <c r="AD195" s="161" t="s">
        <v>242</v>
      </c>
      <c r="AE195" s="161" t="s">
        <v>242</v>
      </c>
      <c r="AF195" s="161" t="s">
        <v>241</v>
      </c>
      <c r="AG195" s="161" t="s">
        <v>241</v>
      </c>
      <c r="AH195" s="161" t="s">
        <v>242</v>
      </c>
      <c r="AI195" s="161">
        <v>20150801</v>
      </c>
      <c r="AJ195" s="161">
        <v>20160525</v>
      </c>
      <c r="AK195" s="161" t="s">
        <v>869</v>
      </c>
      <c r="AL195" t="s">
        <v>1078</v>
      </c>
      <c r="BN195" t="s">
        <v>1076</v>
      </c>
      <c r="BO195" t="s">
        <v>919</v>
      </c>
      <c r="BP195" s="159">
        <v>42269</v>
      </c>
      <c r="BQ195" s="159">
        <v>42485</v>
      </c>
      <c r="BR195" t="s">
        <v>877</v>
      </c>
      <c r="BS195">
        <v>-341</v>
      </c>
      <c r="BT195" s="159">
        <v>42485</v>
      </c>
      <c r="BU195">
        <v>2</v>
      </c>
      <c r="BV195">
        <v>7</v>
      </c>
      <c r="BW195">
        <v>14</v>
      </c>
      <c r="BX195">
        <v>62</v>
      </c>
      <c r="BY195">
        <v>762</v>
      </c>
      <c r="BZ195">
        <v>810</v>
      </c>
      <c r="CA195">
        <v>0</v>
      </c>
      <c r="CB195">
        <v>15</v>
      </c>
      <c r="CC195">
        <v>54</v>
      </c>
      <c r="CD195">
        <v>72</v>
      </c>
      <c r="CE195">
        <v>81</v>
      </c>
      <c r="CF195">
        <v>92</v>
      </c>
      <c r="CG195">
        <v>78</v>
      </c>
      <c r="CH195">
        <v>72</v>
      </c>
      <c r="CI195">
        <v>987</v>
      </c>
      <c r="CJ195">
        <v>2.48</v>
      </c>
      <c r="CK195">
        <v>2</v>
      </c>
      <c r="CL195">
        <v>6</v>
      </c>
      <c r="ET195" s="161">
        <v>0</v>
      </c>
      <c r="EU195" s="161">
        <v>0</v>
      </c>
      <c r="EV195" s="161">
        <v>0</v>
      </c>
      <c r="EW195" s="161">
        <v>0</v>
      </c>
      <c r="EX195" s="161">
        <v>0</v>
      </c>
      <c r="EY195" s="161">
        <v>0</v>
      </c>
      <c r="EZ195" s="161">
        <v>0</v>
      </c>
      <c r="FA195" s="161">
        <v>0</v>
      </c>
      <c r="FB195" s="161">
        <v>0</v>
      </c>
      <c r="FC195" s="161">
        <v>0</v>
      </c>
      <c r="FD195" s="161">
        <v>0</v>
      </c>
      <c r="FE195" s="161">
        <v>0</v>
      </c>
      <c r="HN195" s="161" t="s">
        <v>919</v>
      </c>
      <c r="HO195" s="159">
        <v>42244</v>
      </c>
      <c r="HP195" s="159">
        <v>42500</v>
      </c>
      <c r="HQ195" s="161">
        <v>3</v>
      </c>
      <c r="HR195" s="159">
        <v>42244</v>
      </c>
      <c r="HS195" s="161" t="s">
        <v>872</v>
      </c>
      <c r="HT195" s="161" t="s">
        <v>878</v>
      </c>
      <c r="HU195" s="161">
        <v>18</v>
      </c>
      <c r="HV195" s="161">
        <v>0</v>
      </c>
      <c r="HW195" s="161">
        <v>0</v>
      </c>
      <c r="HX195" s="159">
        <v>42248</v>
      </c>
      <c r="HY195" s="161" t="s">
        <v>874</v>
      </c>
      <c r="HZ195" s="161" t="s">
        <v>906</v>
      </c>
      <c r="IA195" s="161">
        <v>18</v>
      </c>
      <c r="IB195" s="161">
        <v>0</v>
      </c>
      <c r="IC195" s="161">
        <v>0</v>
      </c>
      <c r="ID195" s="159">
        <v>42500</v>
      </c>
      <c r="IE195" s="161" t="s">
        <v>879</v>
      </c>
      <c r="IF195" s="161" t="s">
        <v>878</v>
      </c>
      <c r="IG195" s="161">
        <v>26</v>
      </c>
      <c r="IH195" s="161">
        <v>8</v>
      </c>
      <c r="II195" s="161">
        <v>0</v>
      </c>
      <c r="JB195" s="161" t="s">
        <v>919</v>
      </c>
      <c r="JC195" s="161">
        <v>3</v>
      </c>
      <c r="JD195" s="161">
        <v>0</v>
      </c>
      <c r="JE195" s="161">
        <v>0</v>
      </c>
      <c r="JF195" s="161">
        <v>0</v>
      </c>
      <c r="JG195" s="159">
        <v>42500</v>
      </c>
      <c r="JH195" s="161">
        <v>0</v>
      </c>
      <c r="JI195" s="159">
        <v>42247</v>
      </c>
      <c r="JJ195" s="161">
        <v>0</v>
      </c>
      <c r="JK195" s="161">
        <v>5</v>
      </c>
      <c r="JL195" s="159">
        <v>42339</v>
      </c>
      <c r="JM195" s="161">
        <v>0</v>
      </c>
      <c r="JN195" s="161">
        <v>4</v>
      </c>
      <c r="JO195" s="159">
        <v>42500</v>
      </c>
      <c r="JP195" s="161">
        <v>0</v>
      </c>
      <c r="JQ195" s="161">
        <v>11</v>
      </c>
      <c r="MN195" t="str">
        <f t="shared" si="261"/>
        <v>NoNoNoYesYesNo</v>
      </c>
      <c r="MO195" t="str">
        <f>IF(AND(MN195="NoNoNoNoNoNo",JI195=""),"No Programs",VLOOKUP(MN195,Lookups!$DA$4:$DB$67,2,FALSE))</f>
        <v>System 44 Only</v>
      </c>
      <c r="MP195">
        <f t="shared" si="262"/>
        <v>0</v>
      </c>
      <c r="MQ195" t="str">
        <f t="shared" si="263"/>
        <v>System 44 User</v>
      </c>
      <c r="MR195" t="str">
        <f>Directions!$D$3</f>
        <v>Usage</v>
      </c>
      <c r="MS195" t="str">
        <f>VLOOKUP(MQ195,Lookups!$CU$71:$CV$80,2,FALSE)</f>
        <v>System 44 Record</v>
      </c>
      <c r="MT195">
        <f t="shared" si="264"/>
        <v>1</v>
      </c>
      <c r="MU195">
        <f t="shared" si="265"/>
        <v>1</v>
      </c>
      <c r="MV195">
        <f t="shared" si="266"/>
        <v>1</v>
      </c>
      <c r="MW195">
        <f t="shared" si="267"/>
        <v>1</v>
      </c>
      <c r="MX195">
        <f t="shared" si="268"/>
        <v>36.571428571428569</v>
      </c>
      <c r="MY195" t="str">
        <f t="shared" si="269"/>
        <v>Not Used</v>
      </c>
      <c r="MZ195">
        <f t="shared" si="270"/>
        <v>0</v>
      </c>
      <c r="NA195" t="str">
        <f t="shared" si="271"/>
        <v>Not Available</v>
      </c>
      <c r="NB195" t="str">
        <f t="shared" si="272"/>
        <v>Not Available</v>
      </c>
      <c r="NC195" t="str">
        <f t="shared" si="273"/>
        <v>4 Not Indicated</v>
      </c>
      <c r="ND195" t="str">
        <f t="shared" si="274"/>
        <v>4 Not Indicated</v>
      </c>
      <c r="NE195" t="str">
        <f t="shared" si="275"/>
        <v>4 Not Indicated</v>
      </c>
      <c r="NF195" t="str">
        <f t="shared" si="276"/>
        <v>4 Not Indicated</v>
      </c>
      <c r="NG195" t="str">
        <f t="shared" si="277"/>
        <v>4 Not Indicated</v>
      </c>
      <c r="NH195" s="159">
        <f t="shared" si="278"/>
        <v>42500</v>
      </c>
      <c r="NI195">
        <f t="shared" si="279"/>
        <v>0</v>
      </c>
      <c r="NJ195" s="159">
        <f t="shared" si="280"/>
        <v>0</v>
      </c>
      <c r="NK195">
        <f t="shared" si="281"/>
        <v>0</v>
      </c>
      <c r="NL195">
        <f t="shared" si="282"/>
        <v>36.142857142857146</v>
      </c>
      <c r="NM195">
        <f t="shared" si="283"/>
        <v>1</v>
      </c>
      <c r="NN195">
        <f>IF(OR(E195="PK",E195="K",JJ195=""),"Null",INDEX(Lookups!$EZ$4:$FW$18,MATCH($JJ195,Lookups!$EY$4:$EY$18,1),MATCH($E195,Lookups!$EZ$3:$FW$3,0)))</f>
        <v>235</v>
      </c>
      <c r="NO195">
        <f>IF(OR(E195="PK",E195="K",JJ195=""),"Null",INDEX(Lookups!$EZ$4:$FW$18,MATCH($JJ195,Lookups!$EY$4:$EY$18,1),MATCH($E195,Lookups!$EZ$3:$FW$3,0) + 1))</f>
        <v>340</v>
      </c>
      <c r="NP195">
        <f t="shared" si="284"/>
        <v>470</v>
      </c>
      <c r="NQ195" t="str">
        <f t="shared" si="285"/>
        <v>PI is Recommended</v>
      </c>
      <c r="NR195" t="str">
        <f t="shared" si="286"/>
        <v>PI is Recommended</v>
      </c>
      <c r="NS195" t="str">
        <f t="shared" si="287"/>
        <v>BR to 199L</v>
      </c>
      <c r="NT195" t="str">
        <f t="shared" si="288"/>
        <v>BR to 199L</v>
      </c>
      <c r="NU195" t="str">
        <f t="shared" si="289"/>
        <v>BR to 199L</v>
      </c>
      <c r="NV195" s="183" t="str">
        <f t="array" ref="NV195">IF($NL195="No RI Tests","No RI Tests",VLOOKUP(IF(AND(E195="K",JJ195&lt;280),3,IF(AND(E195="K",JJ195&gt;=280),4,MAX(IF(E195=Lookups!$DF$6:$DF$99,IF(JJ195&gt;=Lookups!$DG$6:$DG$99,Lookups!$DH$6:$DH$99))))),Lookups!$DE$104:$DG$108,2,FALSE))</f>
        <v>1 Below Basic</v>
      </c>
      <c r="NW195" s="161" t="str">
        <f t="array" ref="NW195">IF($NL195="No RI Tests","No RI Tests",VLOOKUP(IF(AND(E195="K",JH195&lt;280),3,IF(AND(E195="K",JH195&gt;=280),4,MAX(IF(E195=Lookups!$DF$6:$DF$99,IF(NI195&gt;=Lookups!$DG$6:$DG$99,Lookups!$DH$6:$DH$99))))),Lookups!$DE$104:$DG$108,2,FALSE))</f>
        <v>1 Below Basic</v>
      </c>
      <c r="NX195" s="161" t="str">
        <f t="array" ref="NX195">IF($NL195="No RI Tests","No RI Tests",VLOOKUP(IF(AND(E195="K",NK195&lt;280),3,IF(AND(E195="K",NK195&gt;=280),4,MAX(IF(E195=Lookups!$DF$6:$DF$99,IF(NK195&gt;=Lookups!$DG$6:$DG$99,Lookups!$DH$6:$DH$99))))),Lookups!$DE$104:$DG$108,2,FALSE))</f>
        <v>1 Below Basic</v>
      </c>
      <c r="NY195">
        <f t="shared" si="290"/>
        <v>1</v>
      </c>
      <c r="NZ195">
        <f t="shared" si="291"/>
        <v>0</v>
      </c>
      <c r="OA195" t="str">
        <f t="shared" si="292"/>
        <v>Maintained Performance Level</v>
      </c>
      <c r="OB195" s="161" t="str">
        <f t="array" ref="OB195">IF($NL195="No RI Tests","No RI Tests",IF(E195="K","N/A",VLOOKUP(MAX(IF(E195=Lookups!$DF$6:$DF$99,IF(JJ195&gt;=Lookups!$DG$6:$DG$99,Lookups!$DI$6:$DI$99))),Lookups!$DE$104:$DG$108,3,FALSE)))</f>
        <v>1 Limited</v>
      </c>
      <c r="OC195" s="161" t="str">
        <f t="array" ref="OC195">IF($NL195="No RI Tests","No RI Tests",IF(E195="K","N/A",VLOOKUP(MAX(IF(E195=Lookups!$DF$6:$DF$99,IF(NI195&gt;=Lookups!$DG$6:$DG$99,Lookups!$DI$6:$DI$99))),Lookups!$DE$104:$DG$108,3,FALSE)))</f>
        <v>1 Limited</v>
      </c>
      <c r="OD195" s="161" t="str">
        <f t="array" ref="OD195">IF($NL195="No RI Tests","No RI Tests",IF(E195="K","N/A",VLOOKUP(MAX(IF(E195=Lookups!$DF$6:$DF$99,IF(NK195&gt;=Lookups!$DG$6:$DG$99,Lookups!$DI$6:$DI$99))),Lookups!$DE$104:$DG$108,3,FALSE)))</f>
        <v>1 Limited</v>
      </c>
      <c r="OE195">
        <f t="shared" si="293"/>
        <v>1</v>
      </c>
      <c r="OF195">
        <f t="shared" si="294"/>
        <v>0</v>
      </c>
      <c r="OG195" t="str">
        <f t="shared" si="295"/>
        <v>Maintained Performance Level</v>
      </c>
      <c r="OH195">
        <f t="shared" si="296"/>
        <v>0</v>
      </c>
      <c r="OI195">
        <f t="shared" si="297"/>
        <v>0</v>
      </c>
      <c r="OJ195">
        <f t="shared" si="298"/>
        <v>0</v>
      </c>
      <c r="OK195">
        <f t="shared" si="299"/>
        <v>0</v>
      </c>
      <c r="OL195">
        <f t="shared" si="300"/>
        <v>0</v>
      </c>
      <c r="OM195" t="str">
        <f t="shared" si="301"/>
        <v>Fall Administration</v>
      </c>
      <c r="ON195" t="str">
        <f t="shared" si="302"/>
        <v>Winter Administration</v>
      </c>
      <c r="OO195" t="str">
        <f t="shared" si="303"/>
        <v>Fall to Winter RI</v>
      </c>
      <c r="OP195" t="str">
        <f ca="1">IF(AND(HR195&lt;&gt;"",JJ195&lt;600),IF(HT195="Advancing","Tier 2","Tier 3"),IF(JI195="","Null",IF(OR(E195="K",E195&lt;3),"FRA Recommended",IF(JJ195&gt;=IF(E195&lt;6,400,600),IF(JJ195&lt;VLOOKUP(E195,Lookups!$AP$3:$AR$16,3,FALSE),"Tier 2","Core"),IF(JJ195&lt;400,IF(RAND()&lt;0.81,"Tier 3","Tier 2"),IF(RAND()&lt;0.51,"Tier 3","Tier 2"))))))</f>
        <v>Tier 3</v>
      </c>
      <c r="OQ195" t="str">
        <f t="shared" si="304"/>
        <v>Average Reading Invt. Under 15 Minutes Long</v>
      </c>
      <c r="OR195">
        <f t="shared" si="305"/>
        <v>0</v>
      </c>
      <c r="OS195" t="str">
        <f t="shared" si="306"/>
        <v>Null</v>
      </c>
      <c r="OT195">
        <f t="shared" si="307"/>
        <v>0</v>
      </c>
      <c r="OU195" s="159">
        <f t="shared" si="308"/>
        <v>42500</v>
      </c>
      <c r="OV195" t="str">
        <f t="shared" si="309"/>
        <v>Form 3</v>
      </c>
      <c r="OW195" t="str">
        <f t="shared" si="310"/>
        <v>Beginning</v>
      </c>
      <c r="OX195">
        <f t="shared" si="311"/>
        <v>26</v>
      </c>
      <c r="OY195">
        <f t="shared" si="312"/>
        <v>8</v>
      </c>
      <c r="OZ195">
        <f t="shared" si="313"/>
        <v>0</v>
      </c>
      <c r="PA195" s="159">
        <f t="shared" si="314"/>
        <v>42500</v>
      </c>
      <c r="PB195" t="str">
        <f t="shared" si="315"/>
        <v>Form 3</v>
      </c>
      <c r="PC195" t="str">
        <f t="shared" si="316"/>
        <v>Beginning</v>
      </c>
      <c r="PD195">
        <f t="shared" si="317"/>
        <v>26</v>
      </c>
      <c r="PE195">
        <f t="shared" si="318"/>
        <v>8</v>
      </c>
      <c r="PF195">
        <f t="shared" si="319"/>
        <v>0</v>
      </c>
      <c r="PG195">
        <f t="shared" si="320"/>
        <v>36.571428571428569</v>
      </c>
      <c r="PH195">
        <f t="shared" si="321"/>
        <v>1</v>
      </c>
      <c r="PI195">
        <f t="shared" si="322"/>
        <v>1</v>
      </c>
      <c r="PJ195">
        <f t="shared" si="323"/>
        <v>18</v>
      </c>
      <c r="PK195">
        <f>IF(HR195="","Null",IF(E195&lt;3,"Null",IF(HU195=0,0,IF(HS195="Form 1",VLOOKUP(HU195,Lookups!$BE$3:$BP$63,E195,FALSE),IF(HS195="Form 2",VLOOKUP(HU195,Lookups!$BE$67:$BP$127,E195,FALSE),VLOOKUP(HU195,Lookups!$BE$130:$BP$190,E195,FALSE))))))</f>
        <v>1</v>
      </c>
      <c r="PL195">
        <f t="shared" si="324"/>
        <v>26</v>
      </c>
      <c r="PM195">
        <f>IF($PH195=0,"Null",IF(E195&lt;3,"Null",IF(OX195=0,0,IF(OV195="Form 1",VLOOKUP(OX195,Lookups!$BE$3:$BP$63,E195,FALSE),IF(OV195="Form 2",VLOOKUP(OX195,Lookups!$BE$67:$BP$127,E195,FALSE),VLOOKUP(OX195,Lookups!$BE$130:$BP$190,E195,FALSE))))))</f>
        <v>5</v>
      </c>
      <c r="PN195">
        <f t="shared" si="325"/>
        <v>8</v>
      </c>
      <c r="PO195">
        <f t="shared" si="326"/>
        <v>1</v>
      </c>
      <c r="PP195">
        <f t="shared" si="327"/>
        <v>0</v>
      </c>
      <c r="PQ195">
        <f>IF(HR195="","Null",IF(E195&lt;3,"Null",IF(HV195=0,0,IF(HS195="Form 1",VLOOKUP(HV195,Lookups!$BR$3:$CC$63,E195,FALSE),IF(HS195="Form 2",VLOOKUP(HV195,Lookups!$BR$67:$CC$127,E195,FALSE),VLOOKUP(HV195,Lookups!$BR$130:$CC$190,E195,FALSE))))))</f>
        <v>0</v>
      </c>
      <c r="PR195">
        <f t="shared" si="328"/>
        <v>8</v>
      </c>
      <c r="PS195">
        <f>IF(HR195="","Null",IF(E195&lt;3,"Null",IF(OY195=0,0,IF(OW195="Form 1",VLOOKUP(OY195,Lookups!$BR$3:$CC$63,E195,FALSE),IF(OW195="Form 2",VLOOKUP(OY195,Lookups!$BR$67:$CC$127,E195,FALSE),VLOOKUP(OY195,Lookups!$BR$130:$CC$190,E195,FALSE))))))</f>
        <v>29</v>
      </c>
      <c r="PT195">
        <f t="shared" si="329"/>
        <v>8</v>
      </c>
      <c r="PU195">
        <f t="shared" si="330"/>
        <v>1</v>
      </c>
      <c r="PV195">
        <f t="shared" si="331"/>
        <v>0</v>
      </c>
      <c r="PW195" t="str">
        <f t="shared" si="332"/>
        <v>Fall to Spring PI Administration</v>
      </c>
      <c r="PX195">
        <f t="shared" si="333"/>
        <v>0</v>
      </c>
      <c r="PY195">
        <f t="shared" si="334"/>
        <v>1</v>
      </c>
      <c r="PZ195" t="str">
        <f t="shared" si="335"/>
        <v>60 to 79 Sessions</v>
      </c>
      <c r="QA195" t="str">
        <f t="shared" si="336"/>
        <v>Series 1</v>
      </c>
      <c r="QB195" t="str">
        <f t="shared" si="337"/>
        <v>In Series 1 to 4</v>
      </c>
      <c r="QC195" t="str">
        <f>IF($MS195="System 44 Record",IF(BQ195&lt;MEDIAN(Directions!$F$3,Directions!$F$6),"Mid-Year Exited Student","Full Year Participant")&amp;IF(BP195&lt;Directions!$F$3,", Started Prior Year",", Started This Year"),"Null")</f>
        <v>Full Year Participant, Started This Year</v>
      </c>
      <c r="QD195">
        <f t="shared" si="338"/>
        <v>0</v>
      </c>
      <c r="QE195">
        <f t="shared" si="339"/>
        <v>0</v>
      </c>
      <c r="QF195">
        <f t="shared" si="340"/>
        <v>1</v>
      </c>
      <c r="QG195">
        <f t="shared" si="341"/>
        <v>0</v>
      </c>
      <c r="QH195">
        <f t="shared" si="342"/>
        <v>0</v>
      </c>
      <c r="QI195">
        <f t="shared" si="343"/>
        <v>0</v>
      </c>
      <c r="QJ195" t="str">
        <f t="shared" si="344"/>
        <v>RC! Only</v>
      </c>
      <c r="QK195" t="str">
        <f t="shared" si="345"/>
        <v>Null</v>
      </c>
      <c r="QL195" t="str">
        <f t="shared" si="346"/>
        <v>Null</v>
      </c>
      <c r="QM195" t="str">
        <f>IF($MS195="READ 180 Record",IF(AQ195="","Null",VLOOKUP(JJ195,Lookups!$DX$3:$EB$2054,AN195+1,FALSE)),"Null")</f>
        <v>Null</v>
      </c>
      <c r="QN195" t="str">
        <f t="shared" si="347"/>
        <v>Null</v>
      </c>
    </row>
    <row r="196" spans="1:456" x14ac:dyDescent="0.25">
      <c r="A196" s="161" t="s">
        <v>1447</v>
      </c>
      <c r="B196" s="161" t="s">
        <v>1447</v>
      </c>
      <c r="C196" s="161" t="s">
        <v>1447</v>
      </c>
      <c r="D196" s="161" t="s">
        <v>1447</v>
      </c>
      <c r="E196" s="161">
        <v>8</v>
      </c>
      <c r="F196" s="161" t="s">
        <v>1447</v>
      </c>
      <c r="G196" s="161" t="s">
        <v>890</v>
      </c>
      <c r="H196" s="161" t="s">
        <v>895</v>
      </c>
      <c r="I196" s="161">
        <v>285</v>
      </c>
      <c r="J196" s="159">
        <v>42500</v>
      </c>
      <c r="K196" s="161">
        <v>0</v>
      </c>
      <c r="L196" s="161">
        <v>0</v>
      </c>
      <c r="M196" s="161">
        <v>0</v>
      </c>
      <c r="N196" s="161">
        <v>0</v>
      </c>
      <c r="O196" s="161">
        <v>0</v>
      </c>
      <c r="P196" s="161">
        <v>0</v>
      </c>
      <c r="Q196" s="161">
        <v>0</v>
      </c>
      <c r="R196" s="161">
        <v>0</v>
      </c>
      <c r="S196" s="161">
        <v>0</v>
      </c>
      <c r="T196" s="161">
        <v>0</v>
      </c>
      <c r="U196" s="161">
        <v>0</v>
      </c>
      <c r="V196" s="161">
        <v>0</v>
      </c>
      <c r="W196" s="161">
        <v>0</v>
      </c>
      <c r="X196" s="161">
        <v>0</v>
      </c>
      <c r="AB196" s="161" t="s">
        <v>242</v>
      </c>
      <c r="AC196" s="161" t="s">
        <v>242</v>
      </c>
      <c r="AD196" s="161" t="s">
        <v>242</v>
      </c>
      <c r="AE196" s="161" t="s">
        <v>242</v>
      </c>
      <c r="AF196" s="161" t="s">
        <v>241</v>
      </c>
      <c r="AG196" s="161" t="s">
        <v>241</v>
      </c>
      <c r="AH196" s="161" t="s">
        <v>242</v>
      </c>
      <c r="AI196" s="161">
        <v>20150801</v>
      </c>
      <c r="AJ196" s="161">
        <v>20160525</v>
      </c>
      <c r="AK196" s="161" t="s">
        <v>869</v>
      </c>
      <c r="AL196" t="s">
        <v>1078</v>
      </c>
      <c r="BN196" t="s">
        <v>1076</v>
      </c>
      <c r="BO196" t="s">
        <v>895</v>
      </c>
      <c r="BP196" s="159">
        <v>42289</v>
      </c>
      <c r="BQ196" s="159">
        <v>42496</v>
      </c>
      <c r="BR196" t="s">
        <v>877</v>
      </c>
      <c r="BS196">
        <v>285</v>
      </c>
      <c r="BT196" s="159">
        <v>42496</v>
      </c>
      <c r="BU196">
        <v>4</v>
      </c>
      <c r="BV196">
        <v>1</v>
      </c>
      <c r="BW196">
        <v>24</v>
      </c>
      <c r="BX196">
        <v>44</v>
      </c>
      <c r="BY196">
        <v>682</v>
      </c>
      <c r="BZ196">
        <v>752</v>
      </c>
      <c r="CA196">
        <v>0</v>
      </c>
      <c r="CB196">
        <v>13</v>
      </c>
      <c r="CC196">
        <v>28</v>
      </c>
      <c r="CD196">
        <v>92</v>
      </c>
      <c r="CE196">
        <v>95</v>
      </c>
      <c r="CF196">
        <v>97</v>
      </c>
      <c r="CG196">
        <v>97</v>
      </c>
      <c r="CH196">
        <v>88</v>
      </c>
      <c r="CI196">
        <v>12117</v>
      </c>
      <c r="CJ196">
        <v>1.7726999999999999</v>
      </c>
      <c r="CK196">
        <v>3</v>
      </c>
      <c r="CL196">
        <v>8</v>
      </c>
      <c r="ET196" s="161">
        <v>0</v>
      </c>
      <c r="EU196" s="161">
        <v>0</v>
      </c>
      <c r="EV196" s="161">
        <v>0</v>
      </c>
      <c r="EW196" s="161">
        <v>0</v>
      </c>
      <c r="EX196" s="161">
        <v>0</v>
      </c>
      <c r="EY196" s="161">
        <v>0</v>
      </c>
      <c r="EZ196" s="161">
        <v>0</v>
      </c>
      <c r="FA196" s="161">
        <v>0</v>
      </c>
      <c r="FB196" s="161">
        <v>0</v>
      </c>
      <c r="FC196" s="161">
        <v>0</v>
      </c>
      <c r="FD196" s="161">
        <v>0</v>
      </c>
      <c r="FE196" s="161">
        <v>0</v>
      </c>
      <c r="HN196" s="161" t="s">
        <v>895</v>
      </c>
      <c r="HO196" s="159">
        <v>42257</v>
      </c>
      <c r="HP196" s="159">
        <v>42500</v>
      </c>
      <c r="HQ196" s="161">
        <v>3</v>
      </c>
      <c r="HR196" s="159">
        <v>42257</v>
      </c>
      <c r="HS196" s="161" t="s">
        <v>872</v>
      </c>
      <c r="HT196" s="161" t="s">
        <v>878</v>
      </c>
      <c r="HU196" s="161">
        <v>33</v>
      </c>
      <c r="HV196" s="161">
        <v>5</v>
      </c>
      <c r="HW196" s="161">
        <v>0</v>
      </c>
      <c r="HX196" s="159">
        <v>42349</v>
      </c>
      <c r="HY196" s="161" t="s">
        <v>874</v>
      </c>
      <c r="HZ196" s="161" t="s">
        <v>878</v>
      </c>
      <c r="IA196" s="161">
        <v>44</v>
      </c>
      <c r="IB196" s="161">
        <v>7</v>
      </c>
      <c r="IC196" s="161">
        <v>0</v>
      </c>
      <c r="ID196" s="159">
        <v>42500</v>
      </c>
      <c r="IE196" s="161" t="s">
        <v>879</v>
      </c>
      <c r="IF196" s="161" t="s">
        <v>878</v>
      </c>
      <c r="IG196" s="161">
        <v>49</v>
      </c>
      <c r="IH196" s="161">
        <v>8</v>
      </c>
      <c r="II196" s="161">
        <v>0</v>
      </c>
      <c r="JB196" s="161" t="s">
        <v>895</v>
      </c>
      <c r="JC196" s="161">
        <v>11</v>
      </c>
      <c r="JD196" s="161">
        <v>9</v>
      </c>
      <c r="JE196" s="161">
        <v>16</v>
      </c>
      <c r="JF196" s="161">
        <v>10280</v>
      </c>
      <c r="JG196" s="159">
        <v>42500</v>
      </c>
      <c r="JH196" s="161">
        <v>285</v>
      </c>
      <c r="JI196" s="159">
        <v>42250</v>
      </c>
      <c r="JJ196" s="161">
        <v>156</v>
      </c>
      <c r="JK196" s="161">
        <v>27</v>
      </c>
      <c r="JL196" s="159">
        <v>42348</v>
      </c>
      <c r="JM196" s="161">
        <v>131</v>
      </c>
      <c r="JN196" s="161">
        <v>17</v>
      </c>
      <c r="JO196" s="159">
        <v>42500</v>
      </c>
      <c r="JP196" s="161">
        <v>285</v>
      </c>
      <c r="JQ196" s="161">
        <v>20</v>
      </c>
      <c r="MN196" t="str">
        <f t="shared" si="261"/>
        <v>NoNoNoYesYesNo</v>
      </c>
      <c r="MO196" t="str">
        <f>IF(AND(MN196="NoNoNoNoNoNo",JI196=""),"No Programs",VLOOKUP(MN196,Lookups!$DA$4:$DB$67,2,FALSE))</f>
        <v>System 44 Only</v>
      </c>
      <c r="MP196">
        <f t="shared" si="262"/>
        <v>0</v>
      </c>
      <c r="MQ196" t="str">
        <f t="shared" si="263"/>
        <v>System 44 User</v>
      </c>
      <c r="MR196" t="str">
        <f>Directions!$D$3</f>
        <v>Usage</v>
      </c>
      <c r="MS196" t="str">
        <f>VLOOKUP(MQ196,Lookups!$CU$71:$CV$80,2,FALSE)</f>
        <v>System 44 Record</v>
      </c>
      <c r="MT196">
        <f t="shared" si="264"/>
        <v>1</v>
      </c>
      <c r="MU196">
        <f t="shared" si="265"/>
        <v>1</v>
      </c>
      <c r="MV196">
        <f t="shared" si="266"/>
        <v>1</v>
      </c>
      <c r="MW196">
        <f t="shared" si="267"/>
        <v>1</v>
      </c>
      <c r="MX196">
        <f t="shared" si="268"/>
        <v>34.714285714285715</v>
      </c>
      <c r="MY196" t="str">
        <f t="shared" si="269"/>
        <v>Not Used</v>
      </c>
      <c r="MZ196">
        <f t="shared" si="270"/>
        <v>0</v>
      </c>
      <c r="NA196" t="str">
        <f t="shared" si="271"/>
        <v>Not Available</v>
      </c>
      <c r="NB196" t="str">
        <f t="shared" si="272"/>
        <v>Not Available</v>
      </c>
      <c r="NC196" t="str">
        <f t="shared" si="273"/>
        <v>4 Not Indicated</v>
      </c>
      <c r="ND196" t="str">
        <f t="shared" si="274"/>
        <v>4 Not Indicated</v>
      </c>
      <c r="NE196" t="str">
        <f t="shared" si="275"/>
        <v>4 Not Indicated</v>
      </c>
      <c r="NF196" t="str">
        <f t="shared" si="276"/>
        <v>4 Not Indicated</v>
      </c>
      <c r="NG196" t="str">
        <f t="shared" si="277"/>
        <v>4 Not Indicated</v>
      </c>
      <c r="NH196" s="159">
        <f t="shared" si="278"/>
        <v>42500</v>
      </c>
      <c r="NI196">
        <f t="shared" si="279"/>
        <v>285</v>
      </c>
      <c r="NJ196" s="159">
        <f t="shared" si="280"/>
        <v>42500</v>
      </c>
      <c r="NK196">
        <f t="shared" si="281"/>
        <v>285</v>
      </c>
      <c r="NL196">
        <f t="shared" si="282"/>
        <v>35.714285714285715</v>
      </c>
      <c r="NM196">
        <f t="shared" si="283"/>
        <v>1</v>
      </c>
      <c r="NN196">
        <f>IF(OR(E196="PK",E196="K",JJ196=""),"Null",INDEX(Lookups!$EZ$4:$FW$18,MATCH($JJ196,Lookups!$EY$4:$EY$18,1),MATCH($E196,Lookups!$EZ$3:$FW$3,0)))</f>
        <v>240</v>
      </c>
      <c r="NO196">
        <f>IF(OR(E196="PK",E196="K",JJ196=""),"Null",INDEX(Lookups!$EZ$4:$FW$18,MATCH($JJ196,Lookups!$EY$4:$EY$18,1),MATCH($E196,Lookups!$EZ$3:$FW$3,0) + 1))</f>
        <v>360</v>
      </c>
      <c r="NP196">
        <f t="shared" si="284"/>
        <v>480</v>
      </c>
      <c r="NQ196" t="str">
        <f t="shared" si="285"/>
        <v>PI is Recommended</v>
      </c>
      <c r="NR196" t="str">
        <f t="shared" si="286"/>
        <v>PI is Recommended</v>
      </c>
      <c r="NS196" t="str">
        <f t="shared" si="287"/>
        <v>BR to 199L</v>
      </c>
      <c r="NT196" t="str">
        <f t="shared" si="288"/>
        <v>200L to 399L</v>
      </c>
      <c r="NU196" t="str">
        <f t="shared" si="289"/>
        <v>200L to 399L</v>
      </c>
      <c r="NV196" s="183" t="str">
        <f t="array" ref="NV196">IF($NL196="No RI Tests","No RI Tests",VLOOKUP(IF(AND(E196="K",JJ196&lt;280),3,IF(AND(E196="K",JJ196&gt;=280),4,MAX(IF(E196=Lookups!$DF$6:$DF$99,IF(JJ196&gt;=Lookups!$DG$6:$DG$99,Lookups!$DH$6:$DH$99))))),Lookups!$DE$104:$DG$108,2,FALSE))</f>
        <v>1 Below Basic</v>
      </c>
      <c r="NW196" s="161" t="str">
        <f t="array" ref="NW196">IF($NL196="No RI Tests","No RI Tests",VLOOKUP(IF(AND(E196="K",JH196&lt;280),3,IF(AND(E196="K",JH196&gt;=280),4,MAX(IF(E196=Lookups!$DF$6:$DF$99,IF(NI196&gt;=Lookups!$DG$6:$DG$99,Lookups!$DH$6:$DH$99))))),Lookups!$DE$104:$DG$108,2,FALSE))</f>
        <v>1 Below Basic</v>
      </c>
      <c r="NX196" s="161" t="str">
        <f t="array" ref="NX196">IF($NL196="No RI Tests","No RI Tests",VLOOKUP(IF(AND(E196="K",NK196&lt;280),3,IF(AND(E196="K",NK196&gt;=280),4,MAX(IF(E196=Lookups!$DF$6:$DF$99,IF(NK196&gt;=Lookups!$DG$6:$DG$99,Lookups!$DH$6:$DH$99))))),Lookups!$DE$104:$DG$108,2,FALSE))</f>
        <v>1 Below Basic</v>
      </c>
      <c r="NY196">
        <f t="shared" si="290"/>
        <v>1</v>
      </c>
      <c r="NZ196">
        <f t="shared" si="291"/>
        <v>0</v>
      </c>
      <c r="OA196" t="str">
        <f t="shared" si="292"/>
        <v>Maintained Performance Level</v>
      </c>
      <c r="OB196" s="161" t="str">
        <f t="array" ref="OB196">IF($NL196="No RI Tests","No RI Tests",IF(E196="K","N/A",VLOOKUP(MAX(IF(E196=Lookups!$DF$6:$DF$99,IF(JJ196&gt;=Lookups!$DG$6:$DG$99,Lookups!$DI$6:$DI$99))),Lookups!$DE$104:$DG$108,3,FALSE)))</f>
        <v>1 Limited</v>
      </c>
      <c r="OC196" s="161" t="str">
        <f t="array" ref="OC196">IF($NL196="No RI Tests","No RI Tests",IF(E196="K","N/A",VLOOKUP(MAX(IF(E196=Lookups!$DF$6:$DF$99,IF(NI196&gt;=Lookups!$DG$6:$DG$99,Lookups!$DI$6:$DI$99))),Lookups!$DE$104:$DG$108,3,FALSE)))</f>
        <v>1 Limited</v>
      </c>
      <c r="OD196" s="161" t="str">
        <f t="array" ref="OD196">IF($NL196="No RI Tests","No RI Tests",IF(E196="K","N/A",VLOOKUP(MAX(IF(E196=Lookups!$DF$6:$DF$99,IF(NK196&gt;=Lookups!$DG$6:$DG$99,Lookups!$DI$6:$DI$99))),Lookups!$DE$104:$DG$108,3,FALSE)))</f>
        <v>1 Limited</v>
      </c>
      <c r="OE196">
        <f t="shared" si="293"/>
        <v>1</v>
      </c>
      <c r="OF196">
        <f t="shared" si="294"/>
        <v>0</v>
      </c>
      <c r="OG196" t="str">
        <f t="shared" si="295"/>
        <v>Maintained Performance Level</v>
      </c>
      <c r="OH196">
        <f t="shared" si="296"/>
        <v>129</v>
      </c>
      <c r="OI196">
        <f t="shared" si="297"/>
        <v>1</v>
      </c>
      <c r="OJ196">
        <f t="shared" si="298"/>
        <v>0</v>
      </c>
      <c r="OK196">
        <f t="shared" si="299"/>
        <v>0</v>
      </c>
      <c r="OL196">
        <f t="shared" si="300"/>
        <v>0.43</v>
      </c>
      <c r="OM196" t="str">
        <f t="shared" si="301"/>
        <v>Fall Administration</v>
      </c>
      <c r="ON196" t="str">
        <f t="shared" si="302"/>
        <v>Fall Administration</v>
      </c>
      <c r="OO196" t="str">
        <f t="shared" si="303"/>
        <v>Fall Administration RI</v>
      </c>
      <c r="OP196" t="str">
        <f ca="1">IF(AND(HR196&lt;&gt;"",JJ196&lt;600),IF(HT196="Advancing","Tier 2","Tier 3"),IF(JI196="","Null",IF(OR(E196="K",E196&lt;3),"FRA Recommended",IF(JJ196&gt;=IF(E196&lt;6,400,600),IF(JJ196&lt;VLOOKUP(E196,Lookups!$AP$3:$AR$16,3,FALSE),"Tier 2","Core"),IF(JJ196&lt;400,IF(RAND()&lt;0.81,"Tier 3","Tier 2"),IF(RAND()&lt;0.51,"Tier 3","Tier 2"))))))</f>
        <v>Tier 3</v>
      </c>
      <c r="OQ196" t="str">
        <f t="shared" si="304"/>
        <v>Average Reading Invt. at Least 15 Minutes Long</v>
      </c>
      <c r="OR196">
        <f t="shared" si="305"/>
        <v>0</v>
      </c>
      <c r="OS196" t="str">
        <f t="shared" si="306"/>
        <v>Null</v>
      </c>
      <c r="OT196">
        <f t="shared" si="307"/>
        <v>154</v>
      </c>
      <c r="OU196" s="159">
        <f t="shared" si="308"/>
        <v>42500</v>
      </c>
      <c r="OV196" t="str">
        <f t="shared" si="309"/>
        <v>Form 3</v>
      </c>
      <c r="OW196" t="str">
        <f t="shared" si="310"/>
        <v>Beginning</v>
      </c>
      <c r="OX196">
        <f t="shared" si="311"/>
        <v>49</v>
      </c>
      <c r="OY196">
        <f t="shared" si="312"/>
        <v>8</v>
      </c>
      <c r="OZ196">
        <f t="shared" si="313"/>
        <v>0</v>
      </c>
      <c r="PA196" s="159">
        <f t="shared" si="314"/>
        <v>42500</v>
      </c>
      <c r="PB196" t="str">
        <f t="shared" si="315"/>
        <v>Form 3</v>
      </c>
      <c r="PC196" t="str">
        <f t="shared" si="316"/>
        <v>Beginning</v>
      </c>
      <c r="PD196">
        <f t="shared" si="317"/>
        <v>49</v>
      </c>
      <c r="PE196">
        <f t="shared" si="318"/>
        <v>8</v>
      </c>
      <c r="PF196">
        <f t="shared" si="319"/>
        <v>0</v>
      </c>
      <c r="PG196">
        <f t="shared" si="320"/>
        <v>34.714285714285715</v>
      </c>
      <c r="PH196">
        <f t="shared" si="321"/>
        <v>1</v>
      </c>
      <c r="PI196">
        <f t="shared" si="322"/>
        <v>1</v>
      </c>
      <c r="PJ196">
        <f t="shared" si="323"/>
        <v>33</v>
      </c>
      <c r="PK196">
        <f>IF(HR196="","Null",IF(E196&lt;3,"Null",IF(HU196=0,0,IF(HS196="Form 1",VLOOKUP(HU196,Lookups!$BE$3:$BP$63,E196,FALSE),IF(HS196="Form 2",VLOOKUP(HU196,Lookups!$BE$67:$BP$127,E196,FALSE),VLOOKUP(HU196,Lookups!$BE$130:$BP$190,E196,FALSE))))))</f>
        <v>1</v>
      </c>
      <c r="PL196">
        <f t="shared" si="324"/>
        <v>49</v>
      </c>
      <c r="PM196">
        <f>IF($PH196=0,"Null",IF(E196&lt;3,"Null",IF(OX196=0,0,IF(OV196="Form 1",VLOOKUP(OX196,Lookups!$BE$3:$BP$63,E196,FALSE),IF(OV196="Form 2",VLOOKUP(OX196,Lookups!$BE$67:$BP$127,E196,FALSE),VLOOKUP(OX196,Lookups!$BE$130:$BP$190,E196,FALSE))))))</f>
        <v>18</v>
      </c>
      <c r="PN196">
        <f t="shared" si="325"/>
        <v>16</v>
      </c>
      <c r="PO196">
        <f t="shared" si="326"/>
        <v>1</v>
      </c>
      <c r="PP196">
        <f t="shared" si="327"/>
        <v>5</v>
      </c>
      <c r="PQ196">
        <f>IF(HR196="","Null",IF(E196&lt;3,"Null",IF(HV196=0,0,IF(HS196="Form 1",VLOOKUP(HV196,Lookups!$BR$3:$CC$63,E196,FALSE),IF(HS196="Form 2",VLOOKUP(HV196,Lookups!$BR$67:$CC$127,E196,FALSE),VLOOKUP(HV196,Lookups!$BR$130:$CC$190,E196,FALSE))))))</f>
        <v>1</v>
      </c>
      <c r="PR196">
        <f t="shared" si="328"/>
        <v>8</v>
      </c>
      <c r="PS196">
        <f>IF(HR196="","Null",IF(E196&lt;3,"Null",IF(OY196=0,0,IF(OW196="Form 1",VLOOKUP(OY196,Lookups!$BR$3:$CC$63,E196,FALSE),IF(OW196="Form 2",VLOOKUP(OY196,Lookups!$BR$67:$CC$127,E196,FALSE),VLOOKUP(OY196,Lookups!$BR$130:$CC$190,E196,FALSE))))))</f>
        <v>1</v>
      </c>
      <c r="PT196">
        <f t="shared" si="329"/>
        <v>3</v>
      </c>
      <c r="PU196">
        <f t="shared" si="330"/>
        <v>0</v>
      </c>
      <c r="PV196">
        <f t="shared" si="331"/>
        <v>0</v>
      </c>
      <c r="PW196" t="str">
        <f t="shared" si="332"/>
        <v>Fall to Spring PI Administration</v>
      </c>
      <c r="PX196">
        <f t="shared" si="333"/>
        <v>0</v>
      </c>
      <c r="PY196">
        <f t="shared" si="334"/>
        <v>1</v>
      </c>
      <c r="PZ196" t="str">
        <f t="shared" si="335"/>
        <v>40 to 59 Sessions</v>
      </c>
      <c r="QA196" t="str">
        <f t="shared" si="336"/>
        <v>Series 1</v>
      </c>
      <c r="QB196" t="str">
        <f t="shared" si="337"/>
        <v>In Series 1 to 4</v>
      </c>
      <c r="QC196" t="str">
        <f>IF($MS196="System 44 Record",IF(BQ196&lt;MEDIAN(Directions!$F$3,Directions!$F$6),"Mid-Year Exited Student","Full Year Participant")&amp;IF(BP196&lt;Directions!$F$3,", Started Prior Year",", Started This Year"),"Null")</f>
        <v>Full Year Participant, Started This Year</v>
      </c>
      <c r="QD196">
        <f t="shared" si="338"/>
        <v>0</v>
      </c>
      <c r="QE196">
        <f t="shared" si="339"/>
        <v>0</v>
      </c>
      <c r="QF196">
        <f t="shared" si="340"/>
        <v>1</v>
      </c>
      <c r="QG196">
        <f t="shared" si="341"/>
        <v>0</v>
      </c>
      <c r="QH196">
        <f t="shared" si="342"/>
        <v>0</v>
      </c>
      <c r="QI196">
        <f t="shared" si="343"/>
        <v>0</v>
      </c>
      <c r="QJ196" t="str">
        <f t="shared" si="344"/>
        <v>RC! Only</v>
      </c>
      <c r="QK196" t="str">
        <f t="shared" si="345"/>
        <v>Null</v>
      </c>
      <c r="QL196" t="str">
        <f t="shared" si="346"/>
        <v>Null</v>
      </c>
      <c r="QM196" t="str">
        <f>IF($MS196="READ 180 Record",IF(AQ196="","Null",VLOOKUP(JJ196,Lookups!$DX$3:$EB$2054,AN196+1,FALSE)),"Null")</f>
        <v>Null</v>
      </c>
      <c r="QN196" t="str">
        <f t="shared" si="347"/>
        <v>Null</v>
      </c>
    </row>
    <row r="197" spans="1:456" x14ac:dyDescent="0.25">
      <c r="A197" s="161" t="s">
        <v>1447</v>
      </c>
      <c r="B197" s="161" t="s">
        <v>1447</v>
      </c>
      <c r="C197" s="161" t="s">
        <v>1447</v>
      </c>
      <c r="D197" s="161" t="s">
        <v>1447</v>
      </c>
      <c r="E197" s="161">
        <v>8</v>
      </c>
      <c r="F197" s="161" t="s">
        <v>1447</v>
      </c>
      <c r="G197" s="161" t="s">
        <v>890</v>
      </c>
      <c r="H197" s="161" t="s">
        <v>895</v>
      </c>
      <c r="I197" s="161">
        <v>993</v>
      </c>
      <c r="J197" s="159">
        <v>42348</v>
      </c>
      <c r="K197" s="161">
        <v>0</v>
      </c>
      <c r="L197" s="161">
        <v>0</v>
      </c>
      <c r="M197" s="161">
        <v>0</v>
      </c>
      <c r="N197" s="161">
        <v>0</v>
      </c>
      <c r="O197" s="161">
        <v>0</v>
      </c>
      <c r="P197" s="161">
        <v>0</v>
      </c>
      <c r="Q197" s="161">
        <v>0</v>
      </c>
      <c r="R197" s="161">
        <v>0</v>
      </c>
      <c r="S197" s="161">
        <v>0</v>
      </c>
      <c r="T197" s="161">
        <v>0</v>
      </c>
      <c r="U197" s="161">
        <v>0</v>
      </c>
      <c r="V197" s="161">
        <v>0</v>
      </c>
      <c r="W197" s="161">
        <v>0</v>
      </c>
      <c r="X197" s="161">
        <v>0</v>
      </c>
      <c r="AB197" s="161" t="s">
        <v>242</v>
      </c>
      <c r="AC197" s="161" t="s">
        <v>242</v>
      </c>
      <c r="AD197" s="161" t="s">
        <v>242</v>
      </c>
      <c r="AE197" s="161" t="s">
        <v>242</v>
      </c>
      <c r="AF197" s="161" t="s">
        <v>242</v>
      </c>
      <c r="AG197" s="161" t="s">
        <v>242</v>
      </c>
      <c r="AH197" s="161" t="s">
        <v>242</v>
      </c>
      <c r="AI197" s="161">
        <v>20150801</v>
      </c>
      <c r="AJ197" s="161">
        <v>20160525</v>
      </c>
      <c r="AK197" s="161" t="s">
        <v>869</v>
      </c>
      <c r="AL197" t="s">
        <v>1076</v>
      </c>
      <c r="AM197" t="s">
        <v>895</v>
      </c>
      <c r="AN197">
        <v>4</v>
      </c>
      <c r="AO197" t="s">
        <v>870</v>
      </c>
      <c r="AP197">
        <v>4</v>
      </c>
      <c r="AQ197">
        <v>15</v>
      </c>
      <c r="AR197">
        <v>396</v>
      </c>
      <c r="AS197">
        <v>179</v>
      </c>
      <c r="AT197">
        <v>64</v>
      </c>
      <c r="AU197">
        <v>71</v>
      </c>
      <c r="AV197">
        <v>53</v>
      </c>
      <c r="AW197">
        <v>7</v>
      </c>
      <c r="AX197">
        <v>25.066700000000001</v>
      </c>
      <c r="AY197">
        <v>3.4</v>
      </c>
      <c r="AZ197">
        <v>1.6667000000000001</v>
      </c>
      <c r="BA197">
        <v>70.5</v>
      </c>
      <c r="BB197">
        <v>18988</v>
      </c>
      <c r="BC197">
        <v>90.476190475999999</v>
      </c>
      <c r="BD197">
        <v>90.476190475999999</v>
      </c>
      <c r="BE197">
        <v>329</v>
      </c>
      <c r="BF197">
        <v>371</v>
      </c>
      <c r="BG197">
        <v>75</v>
      </c>
      <c r="BH197">
        <v>100</v>
      </c>
      <c r="BI197">
        <v>6</v>
      </c>
      <c r="BJ197">
        <v>0</v>
      </c>
      <c r="BK197">
        <v>28</v>
      </c>
      <c r="BL197">
        <v>0</v>
      </c>
      <c r="BM197" t="s">
        <v>1080</v>
      </c>
      <c r="BN197" t="s">
        <v>1079</v>
      </c>
      <c r="ET197" s="161">
        <v>0</v>
      </c>
      <c r="EU197" s="161">
        <v>0</v>
      </c>
      <c r="EV197" s="161">
        <v>0</v>
      </c>
      <c r="EW197" s="161">
        <v>0</v>
      </c>
      <c r="EX197" s="161">
        <v>0</v>
      </c>
      <c r="EY197" s="161">
        <v>0</v>
      </c>
      <c r="EZ197" s="161">
        <v>0</v>
      </c>
      <c r="FA197" s="161">
        <v>0</v>
      </c>
      <c r="FB197" s="161">
        <v>0</v>
      </c>
      <c r="FC197" s="161">
        <v>0</v>
      </c>
      <c r="FD197" s="161">
        <v>0</v>
      </c>
      <c r="FE197" s="161">
        <v>0</v>
      </c>
      <c r="HN197" s="161" t="s">
        <v>895</v>
      </c>
      <c r="JB197" s="161" t="s">
        <v>895</v>
      </c>
      <c r="JC197" s="161">
        <v>2</v>
      </c>
      <c r="JD197" s="161">
        <v>1</v>
      </c>
      <c r="JE197" s="161">
        <v>3</v>
      </c>
      <c r="JF197" s="161">
        <v>5024</v>
      </c>
      <c r="JG197" s="159">
        <v>42348</v>
      </c>
      <c r="JH197" s="161">
        <v>993</v>
      </c>
      <c r="JI197" s="159">
        <v>42244</v>
      </c>
      <c r="JJ197" s="161">
        <v>892</v>
      </c>
      <c r="JK197" s="161">
        <v>12</v>
      </c>
      <c r="JL197" s="159">
        <v>42348</v>
      </c>
      <c r="JM197" s="161">
        <v>993</v>
      </c>
      <c r="JN197" s="161">
        <v>13</v>
      </c>
      <c r="MN197" t="str">
        <f t="shared" si="261"/>
        <v>NoNoNoNoNoNo</v>
      </c>
      <c r="MO197" t="str">
        <f>IF(AND(MN197="NoNoNoNoNoNo",JI197=""),"No Programs",VLOOKUP(MN197,Lookups!$DA$4:$DB$67,2,FALSE))</f>
        <v>RI Screening Only</v>
      </c>
      <c r="MP197">
        <f t="shared" si="262"/>
        <v>1</v>
      </c>
      <c r="MQ197" t="str">
        <f t="shared" si="263"/>
        <v>READ 180 User</v>
      </c>
      <c r="MR197" t="str">
        <f>Directions!$D$3</f>
        <v>Usage</v>
      </c>
      <c r="MS197" t="str">
        <f>VLOOKUP(MQ197,Lookups!$CU$71:$CV$80,2,FALSE)</f>
        <v>READ 180 Record</v>
      </c>
      <c r="MT197">
        <f t="shared" si="264"/>
        <v>1</v>
      </c>
      <c r="MU197">
        <f t="shared" si="265"/>
        <v>0</v>
      </c>
      <c r="MV197">
        <f t="shared" si="266"/>
        <v>0</v>
      </c>
      <c r="MW197">
        <f t="shared" si="267"/>
        <v>0</v>
      </c>
      <c r="MX197">
        <f t="shared" si="268"/>
        <v>14.857142857142858</v>
      </c>
      <c r="MY197" t="str">
        <f t="shared" si="269"/>
        <v>Not Used</v>
      </c>
      <c r="MZ197">
        <f t="shared" si="270"/>
        <v>0</v>
      </c>
      <c r="NA197" t="str">
        <f t="shared" si="271"/>
        <v>Not Available</v>
      </c>
      <c r="NB197" t="str">
        <f t="shared" si="272"/>
        <v>Not Available</v>
      </c>
      <c r="NC197" t="str">
        <f t="shared" si="273"/>
        <v>4 Not Indicated</v>
      </c>
      <c r="ND197" t="str">
        <f t="shared" si="274"/>
        <v>4 Not Indicated</v>
      </c>
      <c r="NE197" t="str">
        <f t="shared" si="275"/>
        <v>4 Not Indicated</v>
      </c>
      <c r="NF197" t="str">
        <f t="shared" si="276"/>
        <v>4 Not Indicated</v>
      </c>
      <c r="NG197" t="str">
        <f t="shared" si="277"/>
        <v>4 Not Indicated</v>
      </c>
      <c r="NH197" s="159">
        <f t="shared" si="278"/>
        <v>42348</v>
      </c>
      <c r="NI197">
        <f t="shared" si="279"/>
        <v>993</v>
      </c>
      <c r="NJ197" s="159">
        <f t="shared" si="280"/>
        <v>42348</v>
      </c>
      <c r="NK197">
        <f t="shared" si="281"/>
        <v>993</v>
      </c>
      <c r="NL197">
        <f t="shared" si="282"/>
        <v>14.857142857142858</v>
      </c>
      <c r="NM197">
        <f t="shared" si="283"/>
        <v>1</v>
      </c>
      <c r="NN197">
        <f>IF(OR(E197="PK",E197="K",JJ197=""),"Null",INDEX(Lookups!$EZ$4:$FW$18,MATCH($JJ197,Lookups!$EY$4:$EY$18,1),MATCH($E197,Lookups!$EZ$3:$FW$3,0)))</f>
        <v>45</v>
      </c>
      <c r="NO197">
        <f>IF(OR(E197="PK",E197="K",JJ197=""),"Null",INDEX(Lookups!$EZ$4:$FW$18,MATCH($JJ197,Lookups!$EY$4:$EY$18,1),MATCH($E197,Lookups!$EZ$3:$FW$3,0) + 1))</f>
        <v>70</v>
      </c>
      <c r="NP197">
        <f t="shared" si="284"/>
        <v>90</v>
      </c>
      <c r="NQ197" t="str">
        <f t="shared" si="285"/>
        <v>No PI Needed</v>
      </c>
      <c r="NR197" t="str">
        <f t="shared" si="286"/>
        <v>No PI Needed</v>
      </c>
      <c r="NS197" t="str">
        <f t="shared" si="287"/>
        <v>800L to 999L</v>
      </c>
      <c r="NT197" t="str">
        <f t="shared" si="288"/>
        <v>800L to 999L</v>
      </c>
      <c r="NU197" t="str">
        <f t="shared" si="289"/>
        <v>800L to 999L</v>
      </c>
      <c r="NV197" s="183" t="str">
        <f t="array" ref="NV197">IF($NL197="No RI Tests","No RI Tests",VLOOKUP(IF(AND(E197="K",JJ197&lt;280),3,IF(AND(E197="K",JJ197&gt;=280),4,MAX(IF(E197=Lookups!$DF$6:$DF$99,IF(JJ197&gt;=Lookups!$DG$6:$DG$99,Lookups!$DH$6:$DH$99))))),Lookups!$DE$104:$DG$108,2,FALSE))</f>
        <v>2 Basic</v>
      </c>
      <c r="NW197" s="161" t="str">
        <f t="array" ref="NW197">IF($NL197="No RI Tests","No RI Tests",VLOOKUP(IF(AND(E197="K",JH197&lt;280),3,IF(AND(E197="K",JH197&gt;=280),4,MAX(IF(E197=Lookups!$DF$6:$DF$99,IF(NI197&gt;=Lookups!$DG$6:$DG$99,Lookups!$DH$6:$DH$99))))),Lookups!$DE$104:$DG$108,2,FALSE))</f>
        <v>2 Basic</v>
      </c>
      <c r="NX197" s="161" t="str">
        <f t="array" ref="NX197">IF($NL197="No RI Tests","No RI Tests",VLOOKUP(IF(AND(E197="K",NK197&lt;280),3,IF(AND(E197="K",NK197&gt;=280),4,MAX(IF(E197=Lookups!$DF$6:$DF$99,IF(NK197&gt;=Lookups!$DG$6:$DG$99,Lookups!$DH$6:$DH$99))))),Lookups!$DE$104:$DG$108,2,FALSE))</f>
        <v>2 Basic</v>
      </c>
      <c r="NY197">
        <f t="shared" si="290"/>
        <v>1</v>
      </c>
      <c r="NZ197">
        <f t="shared" si="291"/>
        <v>0</v>
      </c>
      <c r="OA197" t="str">
        <f t="shared" si="292"/>
        <v>Maintained Performance Level</v>
      </c>
      <c r="OB197" s="161" t="str">
        <f t="array" ref="OB197">IF($NL197="No RI Tests","No RI Tests",IF(E197="K","N/A",VLOOKUP(MAX(IF(E197=Lookups!$DF$6:$DF$99,IF(JJ197&gt;=Lookups!$DG$6:$DG$99,Lookups!$DI$6:$DI$99))),Lookups!$DE$104:$DG$108,3,FALSE)))</f>
        <v>1 Limited</v>
      </c>
      <c r="OC197" s="161" t="str">
        <f t="array" ref="OC197">IF($NL197="No RI Tests","No RI Tests",IF(E197="K","N/A",VLOOKUP(MAX(IF(E197=Lookups!$DF$6:$DF$99,IF(NI197&gt;=Lookups!$DG$6:$DG$99,Lookups!$DI$6:$DI$99))),Lookups!$DE$104:$DG$108,3,FALSE)))</f>
        <v>2 Partial</v>
      </c>
      <c r="OD197" s="161" t="str">
        <f t="array" ref="OD197">IF($NL197="No RI Tests","No RI Tests",IF(E197="K","N/A",VLOOKUP(MAX(IF(E197=Lookups!$DF$6:$DF$99,IF(NK197&gt;=Lookups!$DG$6:$DG$99,Lookups!$DI$6:$DI$99))),Lookups!$DE$104:$DG$108,3,FALSE)))</f>
        <v>2 Partial</v>
      </c>
      <c r="OE197">
        <f t="shared" si="293"/>
        <v>0</v>
      </c>
      <c r="OF197">
        <f t="shared" si="294"/>
        <v>1</v>
      </c>
      <c r="OG197" t="str">
        <f t="shared" si="295"/>
        <v>Improved Performance Level</v>
      </c>
      <c r="OH197">
        <f t="shared" si="296"/>
        <v>101</v>
      </c>
      <c r="OI197">
        <f t="shared" si="297"/>
        <v>1</v>
      </c>
      <c r="OJ197">
        <f t="shared" si="298"/>
        <v>1</v>
      </c>
      <c r="OK197">
        <f t="shared" si="299"/>
        <v>1</v>
      </c>
      <c r="OL197">
        <f t="shared" si="300"/>
        <v>1.7565217391304349</v>
      </c>
      <c r="OM197" t="str">
        <f t="shared" si="301"/>
        <v>Fall Administration</v>
      </c>
      <c r="ON197" t="str">
        <f t="shared" si="302"/>
        <v>Fall Administration</v>
      </c>
      <c r="OO197" t="str">
        <f t="shared" si="303"/>
        <v>Fall Administration RI</v>
      </c>
      <c r="OP197" t="str">
        <f ca="1">IF(AND(HR197&lt;&gt;"",JJ197&lt;600),IF(HT197="Advancing","Tier 2","Tier 3"),IF(JI197="","Null",IF(OR(E197="K",E197&lt;3),"FRA Recommended",IF(JJ197&gt;=IF(E197&lt;6,400,600),IF(JJ197&lt;VLOOKUP(E197,Lookups!$AP$3:$AR$16,3,FALSE),"Tier 2","Core"),IF(JJ197&lt;400,IF(RAND()&lt;0.81,"Tier 3","Tier 2"),IF(RAND()&lt;0.51,"Tier 3","Tier 2"))))))</f>
        <v>Tier 2</v>
      </c>
      <c r="OQ197" t="str">
        <f t="shared" si="304"/>
        <v>Average Reading Invt. Under 15 Minutes Long</v>
      </c>
      <c r="OR197">
        <f t="shared" si="305"/>
        <v>0</v>
      </c>
      <c r="OS197">
        <f t="shared" si="306"/>
        <v>0</v>
      </c>
      <c r="OT197">
        <f t="shared" si="307"/>
        <v>101</v>
      </c>
      <c r="OU197" s="159" t="str">
        <f t="shared" si="308"/>
        <v>No PI Tests</v>
      </c>
      <c r="OV197" t="str">
        <f t="shared" si="309"/>
        <v>No PI Tests</v>
      </c>
      <c r="OW197" t="str">
        <f t="shared" si="310"/>
        <v>No PI Tests</v>
      </c>
      <c r="OX197" t="str">
        <f t="shared" si="311"/>
        <v>No PI Tests</v>
      </c>
      <c r="OY197" t="str">
        <f t="shared" si="312"/>
        <v>No PI Tests</v>
      </c>
      <c r="OZ197" t="str">
        <f t="shared" si="313"/>
        <v>No PI Tests</v>
      </c>
      <c r="PA197" s="159" t="str">
        <f t="shared" si="314"/>
        <v>No PI Tests</v>
      </c>
      <c r="PB197" t="str">
        <f t="shared" si="315"/>
        <v>No PI Tests</v>
      </c>
      <c r="PC197" t="str">
        <f t="shared" si="316"/>
        <v>No PI Tests</v>
      </c>
      <c r="PD197" t="str">
        <f t="shared" si="317"/>
        <v>No PI Tests</v>
      </c>
      <c r="PE197" t="str">
        <f t="shared" si="318"/>
        <v>No PI Tests</v>
      </c>
      <c r="PF197" t="str">
        <f t="shared" si="319"/>
        <v>No PI Tests</v>
      </c>
      <c r="PG197" t="str">
        <f t="shared" si="320"/>
        <v>No PI Tests</v>
      </c>
      <c r="PH197">
        <f t="shared" si="321"/>
        <v>0</v>
      </c>
      <c r="PI197">
        <f t="shared" si="322"/>
        <v>0</v>
      </c>
      <c r="PJ197" t="str">
        <f t="shared" si="323"/>
        <v>Null</v>
      </c>
      <c r="PK197" t="str">
        <f>IF(HR197="","Null",IF(E197&lt;3,"Null",IF(HU197=0,0,IF(HS197="Form 1",VLOOKUP(HU197,Lookups!$BE$3:$BP$63,E197,FALSE),IF(HS197="Form 2",VLOOKUP(HU197,Lookups!$BE$67:$BP$127,E197,FALSE),VLOOKUP(HU197,Lookups!$BE$130:$BP$190,E197,FALSE))))))</f>
        <v>Null</v>
      </c>
      <c r="PL197" t="str">
        <f t="shared" si="324"/>
        <v>Null</v>
      </c>
      <c r="PM197" t="str">
        <f>IF($PH197=0,"Null",IF(E197&lt;3,"Null",IF(OX197=0,0,IF(OV197="Form 1",VLOOKUP(OX197,Lookups!$BE$3:$BP$63,E197,FALSE),IF(OV197="Form 2",VLOOKUP(OX197,Lookups!$BE$67:$BP$127,E197,FALSE),VLOOKUP(OX197,Lookups!$BE$130:$BP$190,E197,FALSE))))))</f>
        <v>Null</v>
      </c>
      <c r="PN197" t="str">
        <f t="shared" si="325"/>
        <v>Null</v>
      </c>
      <c r="PO197" t="str">
        <f t="shared" si="326"/>
        <v>Null</v>
      </c>
      <c r="PP197" t="str">
        <f t="shared" si="327"/>
        <v>Null</v>
      </c>
      <c r="PQ197" t="str">
        <f>IF(HR197="","Null",IF(E197&lt;3,"Null",IF(HV197=0,0,IF(HS197="Form 1",VLOOKUP(HV197,Lookups!$BR$3:$CC$63,E197,FALSE),IF(HS197="Form 2",VLOOKUP(HV197,Lookups!$BR$67:$CC$127,E197,FALSE),VLOOKUP(HV197,Lookups!$BR$130:$CC$190,E197,FALSE))))))</f>
        <v>Null</v>
      </c>
      <c r="PR197" t="str">
        <f t="shared" si="328"/>
        <v>Null</v>
      </c>
      <c r="PS197" t="str">
        <f>IF(HR197="","Null",IF(E197&lt;3,"Null",IF(OY197=0,0,IF(OW197="Form 1",VLOOKUP(OY197,Lookups!$BR$3:$CC$63,E197,FALSE),IF(OW197="Form 2",VLOOKUP(OY197,Lookups!$BR$67:$CC$127,E197,FALSE),VLOOKUP(OY197,Lookups!$BR$130:$CC$190,E197,FALSE))))))</f>
        <v>Null</v>
      </c>
      <c r="PT197" t="str">
        <f t="shared" si="329"/>
        <v>Null</v>
      </c>
      <c r="PU197" t="str">
        <f t="shared" si="330"/>
        <v>Null</v>
      </c>
      <c r="PV197" t="str">
        <f t="shared" si="331"/>
        <v>Null</v>
      </c>
      <c r="PW197" t="str">
        <f t="shared" si="332"/>
        <v>No PI Tests</v>
      </c>
      <c r="PX197">
        <f t="shared" si="333"/>
        <v>0</v>
      </c>
      <c r="PY197">
        <f t="shared" si="334"/>
        <v>0</v>
      </c>
      <c r="PZ197" t="str">
        <f t="shared" si="335"/>
        <v>Null</v>
      </c>
      <c r="QA197" t="str">
        <f t="shared" si="336"/>
        <v>Null</v>
      </c>
      <c r="QB197" t="str">
        <f t="shared" si="337"/>
        <v>Null</v>
      </c>
      <c r="QC197" t="str">
        <f>IF($MS197="System 44 Record",IF(BQ197&lt;MEDIAN(Directions!$F$3,Directions!$F$6),"Mid-Year Exited Student","Full Year Participant")&amp;IF(BP197&lt;Directions!$F$3,", Started Prior Year",", Started This Year"),"Null")</f>
        <v>Null</v>
      </c>
      <c r="QD197" t="str">
        <f t="shared" si="338"/>
        <v>Null</v>
      </c>
      <c r="QE197">
        <f t="shared" si="339"/>
        <v>1</v>
      </c>
      <c r="QF197">
        <f t="shared" si="340"/>
        <v>1</v>
      </c>
      <c r="QG197">
        <f t="shared" si="341"/>
        <v>0</v>
      </c>
      <c r="QH197">
        <f t="shared" si="342"/>
        <v>0</v>
      </c>
      <c r="QI197">
        <f t="shared" si="343"/>
        <v>0</v>
      </c>
      <c r="QJ197" t="str">
        <f t="shared" si="344"/>
        <v>Used READ 180 and RC!</v>
      </c>
      <c r="QK197" t="str">
        <f t="shared" si="345"/>
        <v>Under 20 Sessions</v>
      </c>
      <c r="QL197" t="str">
        <f t="shared" si="346"/>
        <v>Under 5 Segments</v>
      </c>
      <c r="QM197" t="str">
        <f>IF($MS197="READ 180 Record",IF(AQ197="","Null",VLOOKUP(JJ197,Lookups!$DX$3:$EB$2054,AN197+1,FALSE)),"Null")</f>
        <v>Level Matches Lexile Score</v>
      </c>
      <c r="QN197" t="str">
        <f t="shared" si="347"/>
        <v>Null</v>
      </c>
    </row>
    <row r="198" spans="1:456" x14ac:dyDescent="0.25">
      <c r="A198" s="161" t="s">
        <v>1447</v>
      </c>
      <c r="B198" s="161" t="s">
        <v>1447</v>
      </c>
      <c r="C198" s="161" t="s">
        <v>1447</v>
      </c>
      <c r="D198" s="161" t="s">
        <v>1447</v>
      </c>
      <c r="E198" s="161">
        <v>2</v>
      </c>
      <c r="F198" s="161" t="s">
        <v>1447</v>
      </c>
      <c r="G198" s="161" t="s">
        <v>880</v>
      </c>
      <c r="H198" s="161" t="s">
        <v>881</v>
      </c>
      <c r="K198" s="161">
        <v>0</v>
      </c>
      <c r="L198" s="161">
        <v>0</v>
      </c>
      <c r="M198" s="161">
        <v>0</v>
      </c>
      <c r="N198" s="161">
        <v>0</v>
      </c>
      <c r="O198" s="161">
        <v>0</v>
      </c>
      <c r="P198" s="161">
        <v>0</v>
      </c>
      <c r="Q198" s="161">
        <v>0</v>
      </c>
      <c r="R198" s="161">
        <v>0</v>
      </c>
      <c r="S198" s="161">
        <v>0</v>
      </c>
      <c r="T198" s="161">
        <v>0</v>
      </c>
      <c r="U198" s="161">
        <v>0</v>
      </c>
      <c r="V198" s="161">
        <v>0</v>
      </c>
      <c r="W198" s="161">
        <v>0</v>
      </c>
      <c r="X198" s="161">
        <v>0</v>
      </c>
      <c r="AB198" s="161" t="s">
        <v>242</v>
      </c>
      <c r="AC198" s="161" t="s">
        <v>242</v>
      </c>
      <c r="AD198" s="161" t="s">
        <v>242</v>
      </c>
      <c r="AE198" s="161" t="s">
        <v>242</v>
      </c>
      <c r="AF198" s="161" t="s">
        <v>242</v>
      </c>
      <c r="AG198" s="161" t="s">
        <v>242</v>
      </c>
      <c r="AH198" s="161" t="s">
        <v>242</v>
      </c>
      <c r="AI198" s="161">
        <v>20150801</v>
      </c>
      <c r="AJ198" s="161">
        <v>20160525</v>
      </c>
      <c r="AK198" s="161" t="s">
        <v>869</v>
      </c>
      <c r="AL198" t="s">
        <v>1078</v>
      </c>
      <c r="BN198" t="s">
        <v>1079</v>
      </c>
      <c r="ET198" s="161">
        <v>0</v>
      </c>
      <c r="EU198" s="161">
        <v>0</v>
      </c>
      <c r="EV198" s="161">
        <v>0</v>
      </c>
      <c r="EW198" s="161">
        <v>0</v>
      </c>
      <c r="EX198" s="161">
        <v>0</v>
      </c>
      <c r="EY198" s="161">
        <v>0</v>
      </c>
      <c r="EZ198" s="161">
        <v>0</v>
      </c>
      <c r="FA198" s="161">
        <v>0</v>
      </c>
      <c r="FB198" s="161">
        <v>0</v>
      </c>
      <c r="FC198" s="161">
        <v>0</v>
      </c>
      <c r="FD198" s="161">
        <v>0</v>
      </c>
      <c r="FE198" s="161">
        <v>0</v>
      </c>
      <c r="HN198" s="161" t="s">
        <v>881</v>
      </c>
      <c r="JB198" s="161" t="s">
        <v>881</v>
      </c>
      <c r="JC198" s="161">
        <v>0</v>
      </c>
      <c r="JD198" s="161">
        <v>0</v>
      </c>
      <c r="JE198" s="161">
        <v>0</v>
      </c>
      <c r="JF198" s="161">
        <v>0</v>
      </c>
      <c r="MN198" t="str">
        <f t="shared" si="261"/>
        <v>NoNoNoNoNoNo</v>
      </c>
      <c r="MO198" t="str">
        <f>IF(AND(MN198="NoNoNoNoNoNo",JI198=""),"No Programs",VLOOKUP(MN198,Lookups!$DA$4:$DB$67,2,FALSE))</f>
        <v>No Programs</v>
      </c>
      <c r="MP198">
        <f t="shared" si="262"/>
        <v>0</v>
      </c>
      <c r="MQ198" t="str">
        <f t="shared" si="263"/>
        <v>No Program Use</v>
      </c>
      <c r="MR198" t="str">
        <f>Directions!$D$3</f>
        <v>Usage</v>
      </c>
      <c r="MS198" t="str">
        <f>VLOOKUP(MQ198,Lookups!$CU$71:$CV$80,2,FALSE)</f>
        <v>Exclude</v>
      </c>
      <c r="MT198">
        <f t="shared" si="264"/>
        <v>0</v>
      </c>
      <c r="MU198">
        <f t="shared" si="265"/>
        <v>0</v>
      </c>
      <c r="MV198">
        <f t="shared" si="266"/>
        <v>0</v>
      </c>
      <c r="MW198">
        <f t="shared" si="267"/>
        <v>0</v>
      </c>
      <c r="MX198">
        <f t="shared" si="268"/>
        <v>0</v>
      </c>
      <c r="MY198" t="str">
        <f t="shared" si="269"/>
        <v>Not Used</v>
      </c>
      <c r="MZ198">
        <f t="shared" si="270"/>
        <v>0</v>
      </c>
      <c r="NA198" t="str">
        <f t="shared" si="271"/>
        <v>Not Available</v>
      </c>
      <c r="NB198" t="str">
        <f t="shared" si="272"/>
        <v>Not Available</v>
      </c>
      <c r="NC198" t="str">
        <f t="shared" si="273"/>
        <v>4 Not Indicated</v>
      </c>
      <c r="ND198" t="str">
        <f t="shared" si="274"/>
        <v>4 Not Indicated</v>
      </c>
      <c r="NE198" t="str">
        <f t="shared" si="275"/>
        <v>4 Not Indicated</v>
      </c>
      <c r="NF198" t="str">
        <f t="shared" si="276"/>
        <v>4 Not Indicated</v>
      </c>
      <c r="NG198" t="str">
        <f t="shared" si="277"/>
        <v>4 Not Indicated</v>
      </c>
      <c r="NH198" s="159" t="str">
        <f t="shared" si="278"/>
        <v>Null</v>
      </c>
      <c r="NI198" t="str">
        <f t="shared" si="279"/>
        <v>Null</v>
      </c>
      <c r="NJ198" s="159" t="str">
        <f t="shared" si="280"/>
        <v>Null</v>
      </c>
      <c r="NK198" t="str">
        <f t="shared" si="281"/>
        <v>Null</v>
      </c>
      <c r="NL198" t="str">
        <f t="shared" si="282"/>
        <v>No RI Tests</v>
      </c>
      <c r="NM198">
        <f t="shared" si="283"/>
        <v>0</v>
      </c>
      <c r="NN198" t="str">
        <f>IF(OR(E198="PK",E198="K",JJ198=""),"Null",INDEX(Lookups!$EZ$4:$FW$18,MATCH($JJ198,Lookups!$EY$4:$EY$18,1),MATCH($E198,Lookups!$EZ$3:$FW$3,0)))</f>
        <v>Null</v>
      </c>
      <c r="NO198" t="str">
        <f>IF(OR(E198="PK",E198="K",JJ198=""),"Null",INDEX(Lookups!$EZ$4:$FW$18,MATCH($JJ198,Lookups!$EY$4:$EY$18,1),MATCH($E198,Lookups!$EZ$3:$FW$3,0) + 1))</f>
        <v>Null</v>
      </c>
      <c r="NP198" t="str">
        <f t="shared" si="284"/>
        <v>Null</v>
      </c>
      <c r="NQ198" t="str">
        <f t="shared" si="285"/>
        <v>Null</v>
      </c>
      <c r="NR198" t="str">
        <f t="shared" si="286"/>
        <v>Null</v>
      </c>
      <c r="NS198" t="str">
        <f t="shared" si="287"/>
        <v>No RI Tests</v>
      </c>
      <c r="NT198" t="str">
        <f t="shared" si="288"/>
        <v>No RI Tests</v>
      </c>
      <c r="NU198" t="str">
        <f t="shared" si="289"/>
        <v>No RI Tests</v>
      </c>
      <c r="NV198" s="183" t="str">
        <f t="array" ref="NV198">IF($NL198="No RI Tests","No RI Tests",VLOOKUP(IF(AND(E198="K",JJ198&lt;280),3,IF(AND(E198="K",JJ198&gt;=280),4,MAX(IF(E198=Lookups!$DF$6:$DF$99,IF(JJ198&gt;=Lookups!$DG$6:$DG$99,Lookups!$DH$6:$DH$99))))),Lookups!$DE$104:$DG$108,2,FALSE))</f>
        <v>No RI Tests</v>
      </c>
      <c r="NW198" s="161" t="str">
        <f t="array" ref="NW198">IF($NL198="No RI Tests","No RI Tests",VLOOKUP(IF(AND(E198="K",JH198&lt;280),3,IF(AND(E198="K",JH198&gt;=280),4,MAX(IF(E198=Lookups!$DF$6:$DF$99,IF(NI198&gt;=Lookups!$DG$6:$DG$99,Lookups!$DH$6:$DH$99))))),Lookups!$DE$104:$DG$108,2,FALSE))</f>
        <v>No RI Tests</v>
      </c>
      <c r="NX198" s="161" t="str">
        <f t="array" ref="NX198">IF($NL198="No RI Tests","No RI Tests",VLOOKUP(IF(AND(E198="K",NK198&lt;280),3,IF(AND(E198="K",NK198&gt;=280),4,MAX(IF(E198=Lookups!$DF$6:$DF$99,IF(NK198&gt;=Lookups!$DG$6:$DG$99,Lookups!$DH$6:$DH$99))))),Lookups!$DE$104:$DG$108,2,FALSE))</f>
        <v>No RI Tests</v>
      </c>
      <c r="NY198" t="str">
        <f t="shared" si="290"/>
        <v>Null</v>
      </c>
      <c r="NZ198" t="str">
        <f t="shared" si="291"/>
        <v>Null</v>
      </c>
      <c r="OA198" t="str">
        <f t="shared" si="292"/>
        <v>No RI for Comparison</v>
      </c>
      <c r="OB198" s="161" t="str">
        <f t="array" ref="OB198">IF($NL198="No RI Tests","No RI Tests",IF(E198="K","N/A",VLOOKUP(MAX(IF(E198=Lookups!$DF$6:$DF$99,IF(JJ198&gt;=Lookups!$DG$6:$DG$99,Lookups!$DI$6:$DI$99))),Lookups!$DE$104:$DG$108,3,FALSE)))</f>
        <v>No RI Tests</v>
      </c>
      <c r="OC198" s="161" t="str">
        <f t="array" ref="OC198">IF($NL198="No RI Tests","No RI Tests",IF(E198="K","N/A",VLOOKUP(MAX(IF(E198=Lookups!$DF$6:$DF$99,IF(NI198&gt;=Lookups!$DG$6:$DG$99,Lookups!$DI$6:$DI$99))),Lookups!$DE$104:$DG$108,3,FALSE)))</f>
        <v>No RI Tests</v>
      </c>
      <c r="OD198" s="161" t="str">
        <f t="array" ref="OD198">IF($NL198="No RI Tests","No RI Tests",IF(E198="K","N/A",VLOOKUP(MAX(IF(E198=Lookups!$DF$6:$DF$99,IF(NK198&gt;=Lookups!$DG$6:$DG$99,Lookups!$DI$6:$DI$99))),Lookups!$DE$104:$DG$108,3,FALSE)))</f>
        <v>No RI Tests</v>
      </c>
      <c r="OE198" t="str">
        <f t="shared" si="293"/>
        <v>Null</v>
      </c>
      <c r="OF198" t="str">
        <f t="shared" si="294"/>
        <v>Null</v>
      </c>
      <c r="OG198" t="str">
        <f t="shared" si="295"/>
        <v>No RI for Comparison</v>
      </c>
      <c r="OH198" t="str">
        <f t="shared" si="296"/>
        <v>Null</v>
      </c>
      <c r="OI198" t="str">
        <f t="shared" si="297"/>
        <v>Null</v>
      </c>
      <c r="OJ198" t="str">
        <f t="shared" si="298"/>
        <v>Null</v>
      </c>
      <c r="OK198" t="str">
        <f t="shared" si="299"/>
        <v>Null</v>
      </c>
      <c r="OL198" t="str">
        <f t="shared" si="300"/>
        <v>Null</v>
      </c>
      <c r="OM198" t="str">
        <f t="shared" si="301"/>
        <v>Null</v>
      </c>
      <c r="ON198" t="str">
        <f t="shared" si="302"/>
        <v>Null</v>
      </c>
      <c r="OO198" t="str">
        <f t="shared" si="303"/>
        <v>Null RI</v>
      </c>
      <c r="OP198" t="str">
        <f ca="1">IF(AND(HR198&lt;&gt;"",JJ198&lt;600),IF(HT198="Advancing","Tier 2","Tier 3"),IF(JI198="","Null",IF(OR(E198="K",E198&lt;3),"FRA Recommended",IF(JJ198&gt;=IF(E198&lt;6,400,600),IF(JJ198&lt;VLOOKUP(E198,Lookups!$AP$3:$AR$16,3,FALSE),"Tier 2","Core"),IF(JJ198&lt;400,IF(RAND()&lt;0.81,"Tier 3","Tier 2"),IF(RAND()&lt;0.51,"Tier 3","Tier 2"))))))</f>
        <v>Null</v>
      </c>
      <c r="OQ198" t="str">
        <f t="shared" si="304"/>
        <v>Null</v>
      </c>
      <c r="OR198" t="str">
        <f t="shared" si="305"/>
        <v>Null</v>
      </c>
      <c r="OS198" t="str">
        <f t="shared" si="306"/>
        <v>Null</v>
      </c>
      <c r="OT198" t="str">
        <f t="shared" si="307"/>
        <v>No RI Tests</v>
      </c>
      <c r="OU198" s="159" t="str">
        <f t="shared" si="308"/>
        <v>No PI Tests</v>
      </c>
      <c r="OV198" t="str">
        <f t="shared" si="309"/>
        <v>No PI Tests</v>
      </c>
      <c r="OW198" t="str">
        <f t="shared" si="310"/>
        <v>No PI Tests</v>
      </c>
      <c r="OX198" t="str">
        <f t="shared" si="311"/>
        <v>No PI Tests</v>
      </c>
      <c r="OY198" t="str">
        <f t="shared" si="312"/>
        <v>No PI Tests</v>
      </c>
      <c r="OZ198" t="str">
        <f t="shared" si="313"/>
        <v>No PI Tests</v>
      </c>
      <c r="PA198" s="159" t="str">
        <f t="shared" si="314"/>
        <v>No PI Tests</v>
      </c>
      <c r="PB198" t="str">
        <f t="shared" si="315"/>
        <v>No PI Tests</v>
      </c>
      <c r="PC198" t="str">
        <f t="shared" si="316"/>
        <v>No PI Tests</v>
      </c>
      <c r="PD198" t="str">
        <f t="shared" si="317"/>
        <v>No PI Tests</v>
      </c>
      <c r="PE198" t="str">
        <f t="shared" si="318"/>
        <v>No PI Tests</v>
      </c>
      <c r="PF198" t="str">
        <f t="shared" si="319"/>
        <v>No PI Tests</v>
      </c>
      <c r="PG198" t="str">
        <f t="shared" si="320"/>
        <v>No PI Tests</v>
      </c>
      <c r="PH198">
        <f t="shared" si="321"/>
        <v>0</v>
      </c>
      <c r="PI198">
        <f t="shared" si="322"/>
        <v>0</v>
      </c>
      <c r="PJ198" t="str">
        <f t="shared" si="323"/>
        <v>Null</v>
      </c>
      <c r="PK198" t="str">
        <f>IF(HR198="","Null",IF(E198&lt;3,"Null",IF(HU198=0,0,IF(HS198="Form 1",VLOOKUP(HU198,Lookups!$BE$3:$BP$63,E198,FALSE),IF(HS198="Form 2",VLOOKUP(HU198,Lookups!$BE$67:$BP$127,E198,FALSE),VLOOKUP(HU198,Lookups!$BE$130:$BP$190,E198,FALSE))))))</f>
        <v>Null</v>
      </c>
      <c r="PL198" t="str">
        <f t="shared" si="324"/>
        <v>Null</v>
      </c>
      <c r="PM198" t="str">
        <f>IF($PH198=0,"Null",IF(E198&lt;3,"Null",IF(OX198=0,0,IF(OV198="Form 1",VLOOKUP(OX198,Lookups!$BE$3:$BP$63,E198,FALSE),IF(OV198="Form 2",VLOOKUP(OX198,Lookups!$BE$67:$BP$127,E198,FALSE),VLOOKUP(OX198,Lookups!$BE$130:$BP$190,E198,FALSE))))))</f>
        <v>Null</v>
      </c>
      <c r="PN198" t="str">
        <f t="shared" si="325"/>
        <v>Null</v>
      </c>
      <c r="PO198" t="str">
        <f t="shared" si="326"/>
        <v>Null</v>
      </c>
      <c r="PP198" t="str">
        <f t="shared" si="327"/>
        <v>Null</v>
      </c>
      <c r="PQ198" t="str">
        <f>IF(HR198="","Null",IF(E198&lt;3,"Null",IF(HV198=0,0,IF(HS198="Form 1",VLOOKUP(HV198,Lookups!$BR$3:$CC$63,E198,FALSE),IF(HS198="Form 2",VLOOKUP(HV198,Lookups!$BR$67:$CC$127,E198,FALSE),VLOOKUP(HV198,Lookups!$BR$130:$CC$190,E198,FALSE))))))</f>
        <v>Null</v>
      </c>
      <c r="PR198" t="str">
        <f t="shared" si="328"/>
        <v>Null</v>
      </c>
      <c r="PS198" t="str">
        <f>IF(HR198="","Null",IF(E198&lt;3,"Null",IF(OY198=0,0,IF(OW198="Form 1",VLOOKUP(OY198,Lookups!$BR$3:$CC$63,E198,FALSE),IF(OW198="Form 2",VLOOKUP(OY198,Lookups!$BR$67:$CC$127,E198,FALSE),VLOOKUP(OY198,Lookups!$BR$130:$CC$190,E198,FALSE))))))</f>
        <v>Null</v>
      </c>
      <c r="PT198" t="str">
        <f t="shared" si="329"/>
        <v>Null</v>
      </c>
      <c r="PU198" t="str">
        <f t="shared" si="330"/>
        <v>Null</v>
      </c>
      <c r="PV198" t="str">
        <f t="shared" si="331"/>
        <v>Null</v>
      </c>
      <c r="PW198" t="str">
        <f t="shared" si="332"/>
        <v>No PI Tests</v>
      </c>
      <c r="PX198">
        <f t="shared" si="333"/>
        <v>0</v>
      </c>
      <c r="PY198">
        <f t="shared" si="334"/>
        <v>0</v>
      </c>
      <c r="PZ198" t="str">
        <f t="shared" si="335"/>
        <v>Null</v>
      </c>
      <c r="QA198" t="str">
        <f t="shared" si="336"/>
        <v>Null</v>
      </c>
      <c r="QB198" t="str">
        <f t="shared" si="337"/>
        <v>Null</v>
      </c>
      <c r="QC198" t="str">
        <f>IF($MS198="System 44 Record",IF(BQ198&lt;MEDIAN(Directions!$F$3,Directions!$F$6),"Mid-Year Exited Student","Full Year Participant")&amp;IF(BP198&lt;Directions!$F$3,", Started Prior Year",", Started This Year"),"Null")</f>
        <v>Null</v>
      </c>
      <c r="QD198" t="str">
        <f t="shared" si="338"/>
        <v>Null</v>
      </c>
      <c r="QE198">
        <f t="shared" si="339"/>
        <v>0</v>
      </c>
      <c r="QF198">
        <f t="shared" si="340"/>
        <v>0</v>
      </c>
      <c r="QG198">
        <f t="shared" si="341"/>
        <v>0</v>
      </c>
      <c r="QH198">
        <f t="shared" si="342"/>
        <v>0</v>
      </c>
      <c r="QI198">
        <f t="shared" si="343"/>
        <v>0</v>
      </c>
      <c r="QJ198" t="str">
        <f t="shared" si="344"/>
        <v>Used None</v>
      </c>
      <c r="QK198" t="str">
        <f t="shared" si="345"/>
        <v>Null</v>
      </c>
      <c r="QL198" t="str">
        <f t="shared" si="346"/>
        <v>Null</v>
      </c>
      <c r="QM198" t="str">
        <f>IF($MS198="READ 180 Record",IF(AQ198="","Null",VLOOKUP(JJ198,Lookups!$DX$3:$EB$2054,AN198+1,FALSE)),"Null")</f>
        <v>Null</v>
      </c>
      <c r="QN198" t="str">
        <f t="shared" si="347"/>
        <v>Null</v>
      </c>
    </row>
    <row r="199" spans="1:456" x14ac:dyDescent="0.25">
      <c r="A199" s="161" t="s">
        <v>1447</v>
      </c>
      <c r="B199" s="161" t="s">
        <v>1447</v>
      </c>
      <c r="C199" s="161" t="s">
        <v>1447</v>
      </c>
      <c r="D199" s="161" t="s">
        <v>1447</v>
      </c>
      <c r="E199" s="161">
        <v>2</v>
      </c>
      <c r="F199" s="161" t="s">
        <v>1447</v>
      </c>
      <c r="G199" s="161" t="s">
        <v>880</v>
      </c>
      <c r="H199" s="161" t="s">
        <v>881</v>
      </c>
      <c r="K199" s="161">
        <v>0</v>
      </c>
      <c r="L199" s="161">
        <v>0</v>
      </c>
      <c r="M199" s="161">
        <v>0</v>
      </c>
      <c r="N199" s="161">
        <v>0</v>
      </c>
      <c r="O199" s="161">
        <v>0</v>
      </c>
      <c r="P199" s="161">
        <v>0</v>
      </c>
      <c r="Q199" s="161">
        <v>0</v>
      </c>
      <c r="R199" s="161">
        <v>0</v>
      </c>
      <c r="S199" s="161">
        <v>0</v>
      </c>
      <c r="T199" s="161">
        <v>0</v>
      </c>
      <c r="U199" s="161">
        <v>0</v>
      </c>
      <c r="V199" s="161">
        <v>0</v>
      </c>
      <c r="W199" s="161">
        <v>0</v>
      </c>
      <c r="X199" s="161">
        <v>0</v>
      </c>
      <c r="AB199" s="161" t="s">
        <v>242</v>
      </c>
      <c r="AC199" s="161" t="s">
        <v>242</v>
      </c>
      <c r="AD199" s="161" t="s">
        <v>242</v>
      </c>
      <c r="AE199" s="161" t="s">
        <v>242</v>
      </c>
      <c r="AF199" s="161" t="s">
        <v>242</v>
      </c>
      <c r="AG199" s="161" t="s">
        <v>242</v>
      </c>
      <c r="AH199" s="161" t="s">
        <v>242</v>
      </c>
      <c r="AI199" s="161">
        <v>20150801</v>
      </c>
      <c r="AJ199" s="161">
        <v>20160525</v>
      </c>
      <c r="AK199" s="161" t="s">
        <v>869</v>
      </c>
      <c r="AL199" t="s">
        <v>1078</v>
      </c>
      <c r="BN199" t="s">
        <v>1079</v>
      </c>
      <c r="ET199" s="161">
        <v>0</v>
      </c>
      <c r="EU199" s="161">
        <v>0</v>
      </c>
      <c r="EV199" s="161">
        <v>0</v>
      </c>
      <c r="EW199" s="161">
        <v>0</v>
      </c>
      <c r="EX199" s="161">
        <v>0</v>
      </c>
      <c r="EY199" s="161">
        <v>0</v>
      </c>
      <c r="EZ199" s="161">
        <v>0</v>
      </c>
      <c r="FA199" s="161">
        <v>0</v>
      </c>
      <c r="FB199" s="161">
        <v>0</v>
      </c>
      <c r="FC199" s="161">
        <v>0</v>
      </c>
      <c r="FD199" s="161">
        <v>0</v>
      </c>
      <c r="FE199" s="161">
        <v>0</v>
      </c>
      <c r="HN199" s="161" t="s">
        <v>881</v>
      </c>
      <c r="JB199" s="161" t="s">
        <v>881</v>
      </c>
      <c r="JC199" s="161">
        <v>0</v>
      </c>
      <c r="JD199" s="161">
        <v>0</v>
      </c>
      <c r="JE199" s="161">
        <v>0</v>
      </c>
      <c r="JF199" s="161">
        <v>0</v>
      </c>
      <c r="MN199" t="str">
        <f t="shared" si="261"/>
        <v>NoNoNoNoNoNo</v>
      </c>
      <c r="MO199" t="str">
        <f>IF(AND(MN199="NoNoNoNoNoNo",JI199=""),"No Programs",VLOOKUP(MN199,Lookups!$DA$4:$DB$67,2,FALSE))</f>
        <v>No Programs</v>
      </c>
      <c r="MP199">
        <f t="shared" si="262"/>
        <v>0</v>
      </c>
      <c r="MQ199" t="str">
        <f t="shared" si="263"/>
        <v>No Program Use</v>
      </c>
      <c r="MR199" t="str">
        <f>Directions!$D$3</f>
        <v>Usage</v>
      </c>
      <c r="MS199" t="str">
        <f>VLOOKUP(MQ199,Lookups!$CU$71:$CV$80,2,FALSE)</f>
        <v>Exclude</v>
      </c>
      <c r="MT199">
        <f t="shared" si="264"/>
        <v>0</v>
      </c>
      <c r="MU199">
        <f t="shared" si="265"/>
        <v>0</v>
      </c>
      <c r="MV199">
        <f t="shared" si="266"/>
        <v>0</v>
      </c>
      <c r="MW199">
        <f t="shared" si="267"/>
        <v>0</v>
      </c>
      <c r="MX199">
        <f t="shared" si="268"/>
        <v>0</v>
      </c>
      <c r="MY199" t="str">
        <f t="shared" si="269"/>
        <v>Not Used</v>
      </c>
      <c r="MZ199">
        <f t="shared" si="270"/>
        <v>0</v>
      </c>
      <c r="NA199" t="str">
        <f t="shared" si="271"/>
        <v>Not Available</v>
      </c>
      <c r="NB199" t="str">
        <f t="shared" si="272"/>
        <v>Not Available</v>
      </c>
      <c r="NC199" t="str">
        <f t="shared" si="273"/>
        <v>4 Not Indicated</v>
      </c>
      <c r="ND199" t="str">
        <f t="shared" si="274"/>
        <v>4 Not Indicated</v>
      </c>
      <c r="NE199" t="str">
        <f t="shared" si="275"/>
        <v>4 Not Indicated</v>
      </c>
      <c r="NF199" t="str">
        <f t="shared" si="276"/>
        <v>4 Not Indicated</v>
      </c>
      <c r="NG199" t="str">
        <f t="shared" si="277"/>
        <v>4 Not Indicated</v>
      </c>
      <c r="NH199" s="159" t="str">
        <f t="shared" si="278"/>
        <v>Null</v>
      </c>
      <c r="NI199" t="str">
        <f t="shared" si="279"/>
        <v>Null</v>
      </c>
      <c r="NJ199" s="159" t="str">
        <f t="shared" si="280"/>
        <v>Null</v>
      </c>
      <c r="NK199" t="str">
        <f t="shared" si="281"/>
        <v>Null</v>
      </c>
      <c r="NL199" t="str">
        <f t="shared" si="282"/>
        <v>No RI Tests</v>
      </c>
      <c r="NM199">
        <f t="shared" si="283"/>
        <v>0</v>
      </c>
      <c r="NN199" t="str">
        <f>IF(OR(E199="PK",E199="K",JJ199=""),"Null",INDEX(Lookups!$EZ$4:$FW$18,MATCH($JJ199,Lookups!$EY$4:$EY$18,1),MATCH($E199,Lookups!$EZ$3:$FW$3,0)))</f>
        <v>Null</v>
      </c>
      <c r="NO199" t="str">
        <f>IF(OR(E199="PK",E199="K",JJ199=""),"Null",INDEX(Lookups!$EZ$4:$FW$18,MATCH($JJ199,Lookups!$EY$4:$EY$18,1),MATCH($E199,Lookups!$EZ$3:$FW$3,0) + 1))</f>
        <v>Null</v>
      </c>
      <c r="NP199" t="str">
        <f t="shared" si="284"/>
        <v>Null</v>
      </c>
      <c r="NQ199" t="str">
        <f t="shared" si="285"/>
        <v>Null</v>
      </c>
      <c r="NR199" t="str">
        <f t="shared" si="286"/>
        <v>Null</v>
      </c>
      <c r="NS199" t="str">
        <f t="shared" si="287"/>
        <v>No RI Tests</v>
      </c>
      <c r="NT199" t="str">
        <f t="shared" si="288"/>
        <v>No RI Tests</v>
      </c>
      <c r="NU199" t="str">
        <f t="shared" si="289"/>
        <v>No RI Tests</v>
      </c>
      <c r="NV199" s="183" t="str">
        <f t="array" ref="NV199">IF($NL199="No RI Tests","No RI Tests",VLOOKUP(IF(AND(E199="K",JJ199&lt;280),3,IF(AND(E199="K",JJ199&gt;=280),4,MAX(IF(E199=Lookups!$DF$6:$DF$99,IF(JJ199&gt;=Lookups!$DG$6:$DG$99,Lookups!$DH$6:$DH$99))))),Lookups!$DE$104:$DG$108,2,FALSE))</f>
        <v>No RI Tests</v>
      </c>
      <c r="NW199" s="161" t="str">
        <f t="array" ref="NW199">IF($NL199="No RI Tests","No RI Tests",VLOOKUP(IF(AND(E199="K",JH199&lt;280),3,IF(AND(E199="K",JH199&gt;=280),4,MAX(IF(E199=Lookups!$DF$6:$DF$99,IF(NI199&gt;=Lookups!$DG$6:$DG$99,Lookups!$DH$6:$DH$99))))),Lookups!$DE$104:$DG$108,2,FALSE))</f>
        <v>No RI Tests</v>
      </c>
      <c r="NX199" s="161" t="str">
        <f t="array" ref="NX199">IF($NL199="No RI Tests","No RI Tests",VLOOKUP(IF(AND(E199="K",NK199&lt;280),3,IF(AND(E199="K",NK199&gt;=280),4,MAX(IF(E199=Lookups!$DF$6:$DF$99,IF(NK199&gt;=Lookups!$DG$6:$DG$99,Lookups!$DH$6:$DH$99))))),Lookups!$DE$104:$DG$108,2,FALSE))</f>
        <v>No RI Tests</v>
      </c>
      <c r="NY199" t="str">
        <f t="shared" si="290"/>
        <v>Null</v>
      </c>
      <c r="NZ199" t="str">
        <f t="shared" si="291"/>
        <v>Null</v>
      </c>
      <c r="OA199" t="str">
        <f t="shared" si="292"/>
        <v>No RI for Comparison</v>
      </c>
      <c r="OB199" s="161" t="str">
        <f t="array" ref="OB199">IF($NL199="No RI Tests","No RI Tests",IF(E199="K","N/A",VLOOKUP(MAX(IF(E199=Lookups!$DF$6:$DF$99,IF(JJ199&gt;=Lookups!$DG$6:$DG$99,Lookups!$DI$6:$DI$99))),Lookups!$DE$104:$DG$108,3,FALSE)))</f>
        <v>No RI Tests</v>
      </c>
      <c r="OC199" s="161" t="str">
        <f t="array" ref="OC199">IF($NL199="No RI Tests","No RI Tests",IF(E199="K","N/A",VLOOKUP(MAX(IF(E199=Lookups!$DF$6:$DF$99,IF(NI199&gt;=Lookups!$DG$6:$DG$99,Lookups!$DI$6:$DI$99))),Lookups!$DE$104:$DG$108,3,FALSE)))</f>
        <v>No RI Tests</v>
      </c>
      <c r="OD199" s="161" t="str">
        <f t="array" ref="OD199">IF($NL199="No RI Tests","No RI Tests",IF(E199="K","N/A",VLOOKUP(MAX(IF(E199=Lookups!$DF$6:$DF$99,IF(NK199&gt;=Lookups!$DG$6:$DG$99,Lookups!$DI$6:$DI$99))),Lookups!$DE$104:$DG$108,3,FALSE)))</f>
        <v>No RI Tests</v>
      </c>
      <c r="OE199" t="str">
        <f t="shared" si="293"/>
        <v>Null</v>
      </c>
      <c r="OF199" t="str">
        <f t="shared" si="294"/>
        <v>Null</v>
      </c>
      <c r="OG199" t="str">
        <f t="shared" si="295"/>
        <v>No RI for Comparison</v>
      </c>
      <c r="OH199" t="str">
        <f t="shared" si="296"/>
        <v>Null</v>
      </c>
      <c r="OI199" t="str">
        <f t="shared" si="297"/>
        <v>Null</v>
      </c>
      <c r="OJ199" t="str">
        <f t="shared" si="298"/>
        <v>Null</v>
      </c>
      <c r="OK199" t="str">
        <f t="shared" si="299"/>
        <v>Null</v>
      </c>
      <c r="OL199" t="str">
        <f t="shared" si="300"/>
        <v>Null</v>
      </c>
      <c r="OM199" t="str">
        <f t="shared" si="301"/>
        <v>Null</v>
      </c>
      <c r="ON199" t="str">
        <f t="shared" si="302"/>
        <v>Null</v>
      </c>
      <c r="OO199" t="str">
        <f t="shared" si="303"/>
        <v>Null RI</v>
      </c>
      <c r="OP199" t="str">
        <f ca="1">IF(AND(HR199&lt;&gt;"",JJ199&lt;600),IF(HT199="Advancing","Tier 2","Tier 3"),IF(JI199="","Null",IF(OR(E199="K",E199&lt;3),"FRA Recommended",IF(JJ199&gt;=IF(E199&lt;6,400,600),IF(JJ199&lt;VLOOKUP(E199,Lookups!$AP$3:$AR$16,3,FALSE),"Tier 2","Core"),IF(JJ199&lt;400,IF(RAND()&lt;0.81,"Tier 3","Tier 2"),IF(RAND()&lt;0.51,"Tier 3","Tier 2"))))))</f>
        <v>Null</v>
      </c>
      <c r="OQ199" t="str">
        <f t="shared" si="304"/>
        <v>Null</v>
      </c>
      <c r="OR199" t="str">
        <f t="shared" si="305"/>
        <v>Null</v>
      </c>
      <c r="OS199" t="str">
        <f t="shared" si="306"/>
        <v>Null</v>
      </c>
      <c r="OT199" t="str">
        <f t="shared" si="307"/>
        <v>No RI Tests</v>
      </c>
      <c r="OU199" s="159" t="str">
        <f t="shared" si="308"/>
        <v>No PI Tests</v>
      </c>
      <c r="OV199" t="str">
        <f t="shared" si="309"/>
        <v>No PI Tests</v>
      </c>
      <c r="OW199" t="str">
        <f t="shared" si="310"/>
        <v>No PI Tests</v>
      </c>
      <c r="OX199" t="str">
        <f t="shared" si="311"/>
        <v>No PI Tests</v>
      </c>
      <c r="OY199" t="str">
        <f t="shared" si="312"/>
        <v>No PI Tests</v>
      </c>
      <c r="OZ199" t="str">
        <f t="shared" si="313"/>
        <v>No PI Tests</v>
      </c>
      <c r="PA199" s="159" t="str">
        <f t="shared" si="314"/>
        <v>No PI Tests</v>
      </c>
      <c r="PB199" t="str">
        <f t="shared" si="315"/>
        <v>No PI Tests</v>
      </c>
      <c r="PC199" t="str">
        <f t="shared" si="316"/>
        <v>No PI Tests</v>
      </c>
      <c r="PD199" t="str">
        <f t="shared" si="317"/>
        <v>No PI Tests</v>
      </c>
      <c r="PE199" t="str">
        <f t="shared" si="318"/>
        <v>No PI Tests</v>
      </c>
      <c r="PF199" t="str">
        <f t="shared" si="319"/>
        <v>No PI Tests</v>
      </c>
      <c r="PG199" t="str">
        <f t="shared" si="320"/>
        <v>No PI Tests</v>
      </c>
      <c r="PH199">
        <f t="shared" si="321"/>
        <v>0</v>
      </c>
      <c r="PI199">
        <f t="shared" si="322"/>
        <v>0</v>
      </c>
      <c r="PJ199" t="str">
        <f t="shared" si="323"/>
        <v>Null</v>
      </c>
      <c r="PK199" t="str">
        <f>IF(HR199="","Null",IF(E199&lt;3,"Null",IF(HU199=0,0,IF(HS199="Form 1",VLOOKUP(HU199,Lookups!$BE$3:$BP$63,E199,FALSE),IF(HS199="Form 2",VLOOKUP(HU199,Lookups!$BE$67:$BP$127,E199,FALSE),VLOOKUP(HU199,Lookups!$BE$130:$BP$190,E199,FALSE))))))</f>
        <v>Null</v>
      </c>
      <c r="PL199" t="str">
        <f t="shared" si="324"/>
        <v>Null</v>
      </c>
      <c r="PM199" t="str">
        <f>IF($PH199=0,"Null",IF(E199&lt;3,"Null",IF(OX199=0,0,IF(OV199="Form 1",VLOOKUP(OX199,Lookups!$BE$3:$BP$63,E199,FALSE),IF(OV199="Form 2",VLOOKUP(OX199,Lookups!$BE$67:$BP$127,E199,FALSE),VLOOKUP(OX199,Lookups!$BE$130:$BP$190,E199,FALSE))))))</f>
        <v>Null</v>
      </c>
      <c r="PN199" t="str">
        <f t="shared" si="325"/>
        <v>Null</v>
      </c>
      <c r="PO199" t="str">
        <f t="shared" si="326"/>
        <v>Null</v>
      </c>
      <c r="PP199" t="str">
        <f t="shared" si="327"/>
        <v>Null</v>
      </c>
      <c r="PQ199" t="str">
        <f>IF(HR199="","Null",IF(E199&lt;3,"Null",IF(HV199=0,0,IF(HS199="Form 1",VLOOKUP(HV199,Lookups!$BR$3:$CC$63,E199,FALSE),IF(HS199="Form 2",VLOOKUP(HV199,Lookups!$BR$67:$CC$127,E199,FALSE),VLOOKUP(HV199,Lookups!$BR$130:$CC$190,E199,FALSE))))))</f>
        <v>Null</v>
      </c>
      <c r="PR199" t="str">
        <f t="shared" si="328"/>
        <v>Null</v>
      </c>
      <c r="PS199" t="str">
        <f>IF(HR199="","Null",IF(E199&lt;3,"Null",IF(OY199=0,0,IF(OW199="Form 1",VLOOKUP(OY199,Lookups!$BR$3:$CC$63,E199,FALSE),IF(OW199="Form 2",VLOOKUP(OY199,Lookups!$BR$67:$CC$127,E199,FALSE),VLOOKUP(OY199,Lookups!$BR$130:$CC$190,E199,FALSE))))))</f>
        <v>Null</v>
      </c>
      <c r="PT199" t="str">
        <f t="shared" si="329"/>
        <v>Null</v>
      </c>
      <c r="PU199" t="str">
        <f t="shared" si="330"/>
        <v>Null</v>
      </c>
      <c r="PV199" t="str">
        <f t="shared" si="331"/>
        <v>Null</v>
      </c>
      <c r="PW199" t="str">
        <f t="shared" si="332"/>
        <v>No PI Tests</v>
      </c>
      <c r="PX199">
        <f t="shared" si="333"/>
        <v>0</v>
      </c>
      <c r="PY199">
        <f t="shared" si="334"/>
        <v>0</v>
      </c>
      <c r="PZ199" t="str">
        <f t="shared" si="335"/>
        <v>Null</v>
      </c>
      <c r="QA199" t="str">
        <f t="shared" si="336"/>
        <v>Null</v>
      </c>
      <c r="QB199" t="str">
        <f t="shared" si="337"/>
        <v>Null</v>
      </c>
      <c r="QC199" t="str">
        <f>IF($MS199="System 44 Record",IF(BQ199&lt;MEDIAN(Directions!$F$3,Directions!$F$6),"Mid-Year Exited Student","Full Year Participant")&amp;IF(BP199&lt;Directions!$F$3,", Started Prior Year",", Started This Year"),"Null")</f>
        <v>Null</v>
      </c>
      <c r="QD199" t="str">
        <f t="shared" si="338"/>
        <v>Null</v>
      </c>
      <c r="QE199">
        <f t="shared" si="339"/>
        <v>0</v>
      </c>
      <c r="QF199">
        <f t="shared" si="340"/>
        <v>0</v>
      </c>
      <c r="QG199">
        <f t="shared" si="341"/>
        <v>0</v>
      </c>
      <c r="QH199">
        <f t="shared" si="342"/>
        <v>0</v>
      </c>
      <c r="QI199">
        <f t="shared" si="343"/>
        <v>0</v>
      </c>
      <c r="QJ199" t="str">
        <f t="shared" si="344"/>
        <v>Used None</v>
      </c>
      <c r="QK199" t="str">
        <f t="shared" si="345"/>
        <v>Null</v>
      </c>
      <c r="QL199" t="str">
        <f t="shared" si="346"/>
        <v>Null</v>
      </c>
      <c r="QM199" t="str">
        <f>IF($MS199="READ 180 Record",IF(AQ199="","Null",VLOOKUP(JJ199,Lookups!$DX$3:$EB$2054,AN199+1,FALSE)),"Null")</f>
        <v>Null</v>
      </c>
      <c r="QN199" t="str">
        <f t="shared" si="347"/>
        <v>Null</v>
      </c>
    </row>
    <row r="200" spans="1:456" x14ac:dyDescent="0.25">
      <c r="A200" s="161" t="s">
        <v>1447</v>
      </c>
      <c r="B200" s="161" t="s">
        <v>1447</v>
      </c>
      <c r="C200" s="161" t="s">
        <v>1447</v>
      </c>
      <c r="D200" s="161" t="s">
        <v>1447</v>
      </c>
      <c r="E200" s="161">
        <v>8</v>
      </c>
      <c r="F200" s="161" t="s">
        <v>1447</v>
      </c>
      <c r="G200" s="161" t="s">
        <v>880</v>
      </c>
      <c r="H200" s="161" t="s">
        <v>881</v>
      </c>
      <c r="K200" s="161">
        <v>0</v>
      </c>
      <c r="L200" s="161">
        <v>0</v>
      </c>
      <c r="M200" s="161">
        <v>0</v>
      </c>
      <c r="N200" s="161">
        <v>0</v>
      </c>
      <c r="O200" s="161">
        <v>0</v>
      </c>
      <c r="P200" s="161">
        <v>0</v>
      </c>
      <c r="Q200" s="161">
        <v>0</v>
      </c>
      <c r="R200" s="161">
        <v>0</v>
      </c>
      <c r="S200" s="161">
        <v>0</v>
      </c>
      <c r="T200" s="161">
        <v>0</v>
      </c>
      <c r="U200" s="161">
        <v>0</v>
      </c>
      <c r="V200" s="161">
        <v>0</v>
      </c>
      <c r="W200" s="161">
        <v>0</v>
      </c>
      <c r="X200" s="161">
        <v>0</v>
      </c>
      <c r="AB200" s="161" t="s">
        <v>242</v>
      </c>
      <c r="AC200" s="161" t="s">
        <v>242</v>
      </c>
      <c r="AD200" s="161" t="s">
        <v>242</v>
      </c>
      <c r="AE200" s="161" t="s">
        <v>242</v>
      </c>
      <c r="AF200" s="161" t="s">
        <v>242</v>
      </c>
      <c r="AG200" s="161" t="s">
        <v>242</v>
      </c>
      <c r="AH200" s="161" t="s">
        <v>242</v>
      </c>
      <c r="AI200" s="161">
        <v>20150801</v>
      </c>
      <c r="AJ200" s="161">
        <v>20160525</v>
      </c>
      <c r="AK200" s="161" t="s">
        <v>869</v>
      </c>
      <c r="AL200" t="s">
        <v>1078</v>
      </c>
      <c r="BN200" t="s">
        <v>1079</v>
      </c>
      <c r="ET200" s="161">
        <v>0</v>
      </c>
      <c r="EU200" s="161">
        <v>0</v>
      </c>
      <c r="EV200" s="161">
        <v>0</v>
      </c>
      <c r="EW200" s="161">
        <v>0</v>
      </c>
      <c r="EX200" s="161">
        <v>0</v>
      </c>
      <c r="EY200" s="161">
        <v>0</v>
      </c>
      <c r="EZ200" s="161">
        <v>0</v>
      </c>
      <c r="FA200" s="161">
        <v>0</v>
      </c>
      <c r="FB200" s="161">
        <v>0</v>
      </c>
      <c r="FC200" s="161">
        <v>0</v>
      </c>
      <c r="FD200" s="161">
        <v>0</v>
      </c>
      <c r="FE200" s="161">
        <v>0</v>
      </c>
      <c r="HN200" s="161" t="s">
        <v>881</v>
      </c>
      <c r="JB200" s="161" t="s">
        <v>881</v>
      </c>
      <c r="JC200" s="161">
        <v>0</v>
      </c>
      <c r="JD200" s="161">
        <v>0</v>
      </c>
      <c r="JE200" s="161">
        <v>0</v>
      </c>
      <c r="JF200" s="161">
        <v>0</v>
      </c>
      <c r="MN200" t="str">
        <f t="shared" si="261"/>
        <v>NoNoNoNoNoNo</v>
      </c>
      <c r="MO200" t="str">
        <f>IF(AND(MN200="NoNoNoNoNoNo",JI200=""),"No Programs",VLOOKUP(MN200,Lookups!$DA$4:$DB$67,2,FALSE))</f>
        <v>No Programs</v>
      </c>
      <c r="MP200">
        <f t="shared" si="262"/>
        <v>0</v>
      </c>
      <c r="MQ200" t="str">
        <f t="shared" si="263"/>
        <v>No Program Use</v>
      </c>
      <c r="MR200" t="str">
        <f>Directions!$D$3</f>
        <v>Usage</v>
      </c>
      <c r="MS200" t="str">
        <f>VLOOKUP(MQ200,Lookups!$CU$71:$CV$80,2,FALSE)</f>
        <v>Exclude</v>
      </c>
      <c r="MT200">
        <f t="shared" si="264"/>
        <v>0</v>
      </c>
      <c r="MU200">
        <f t="shared" si="265"/>
        <v>0</v>
      </c>
      <c r="MV200">
        <f t="shared" si="266"/>
        <v>0</v>
      </c>
      <c r="MW200">
        <f t="shared" si="267"/>
        <v>0</v>
      </c>
      <c r="MX200">
        <f t="shared" si="268"/>
        <v>0</v>
      </c>
      <c r="MY200" t="str">
        <f t="shared" si="269"/>
        <v>Not Used</v>
      </c>
      <c r="MZ200">
        <f t="shared" si="270"/>
        <v>0</v>
      </c>
      <c r="NA200" t="str">
        <f t="shared" si="271"/>
        <v>Not Available</v>
      </c>
      <c r="NB200" t="str">
        <f t="shared" si="272"/>
        <v>Not Available</v>
      </c>
      <c r="NC200" t="str">
        <f t="shared" si="273"/>
        <v>4 Not Indicated</v>
      </c>
      <c r="ND200" t="str">
        <f t="shared" si="274"/>
        <v>4 Not Indicated</v>
      </c>
      <c r="NE200" t="str">
        <f t="shared" si="275"/>
        <v>4 Not Indicated</v>
      </c>
      <c r="NF200" t="str">
        <f t="shared" si="276"/>
        <v>4 Not Indicated</v>
      </c>
      <c r="NG200" t="str">
        <f t="shared" si="277"/>
        <v>4 Not Indicated</v>
      </c>
      <c r="NH200" s="159" t="str">
        <f t="shared" si="278"/>
        <v>Null</v>
      </c>
      <c r="NI200" t="str">
        <f t="shared" si="279"/>
        <v>Null</v>
      </c>
      <c r="NJ200" s="159" t="str">
        <f t="shared" si="280"/>
        <v>Null</v>
      </c>
      <c r="NK200" t="str">
        <f t="shared" si="281"/>
        <v>Null</v>
      </c>
      <c r="NL200" t="str">
        <f t="shared" si="282"/>
        <v>No RI Tests</v>
      </c>
      <c r="NM200">
        <f t="shared" si="283"/>
        <v>0</v>
      </c>
      <c r="NN200" t="str">
        <f>IF(OR(E200="PK",E200="K",JJ200=""),"Null",INDEX(Lookups!$EZ$4:$FW$18,MATCH($JJ200,Lookups!$EY$4:$EY$18,1),MATCH($E200,Lookups!$EZ$3:$FW$3,0)))</f>
        <v>Null</v>
      </c>
      <c r="NO200" t="str">
        <f>IF(OR(E200="PK",E200="K",JJ200=""),"Null",INDEX(Lookups!$EZ$4:$FW$18,MATCH($JJ200,Lookups!$EY$4:$EY$18,1),MATCH($E200,Lookups!$EZ$3:$FW$3,0) + 1))</f>
        <v>Null</v>
      </c>
      <c r="NP200" t="str">
        <f t="shared" si="284"/>
        <v>Null</v>
      </c>
      <c r="NQ200" t="str">
        <f t="shared" si="285"/>
        <v>Null</v>
      </c>
      <c r="NR200" t="str">
        <f t="shared" si="286"/>
        <v>Null</v>
      </c>
      <c r="NS200" t="str">
        <f t="shared" si="287"/>
        <v>No RI Tests</v>
      </c>
      <c r="NT200" t="str">
        <f t="shared" si="288"/>
        <v>No RI Tests</v>
      </c>
      <c r="NU200" t="str">
        <f t="shared" si="289"/>
        <v>No RI Tests</v>
      </c>
      <c r="NV200" s="183" t="str">
        <f t="array" ref="NV200">IF($NL200="No RI Tests","No RI Tests",VLOOKUP(IF(AND(E200="K",JJ200&lt;280),3,IF(AND(E200="K",JJ200&gt;=280),4,MAX(IF(E200=Lookups!$DF$6:$DF$99,IF(JJ200&gt;=Lookups!$DG$6:$DG$99,Lookups!$DH$6:$DH$99))))),Lookups!$DE$104:$DG$108,2,FALSE))</f>
        <v>No RI Tests</v>
      </c>
      <c r="NW200" s="161" t="str">
        <f t="array" ref="NW200">IF($NL200="No RI Tests","No RI Tests",VLOOKUP(IF(AND(E200="K",JH200&lt;280),3,IF(AND(E200="K",JH200&gt;=280),4,MAX(IF(E200=Lookups!$DF$6:$DF$99,IF(NI200&gt;=Lookups!$DG$6:$DG$99,Lookups!$DH$6:$DH$99))))),Lookups!$DE$104:$DG$108,2,FALSE))</f>
        <v>No RI Tests</v>
      </c>
      <c r="NX200" s="161" t="str">
        <f t="array" ref="NX200">IF($NL200="No RI Tests","No RI Tests",VLOOKUP(IF(AND(E200="K",NK200&lt;280),3,IF(AND(E200="K",NK200&gt;=280),4,MAX(IF(E200=Lookups!$DF$6:$DF$99,IF(NK200&gt;=Lookups!$DG$6:$DG$99,Lookups!$DH$6:$DH$99))))),Lookups!$DE$104:$DG$108,2,FALSE))</f>
        <v>No RI Tests</v>
      </c>
      <c r="NY200" t="str">
        <f t="shared" si="290"/>
        <v>Null</v>
      </c>
      <c r="NZ200" t="str">
        <f t="shared" si="291"/>
        <v>Null</v>
      </c>
      <c r="OA200" t="str">
        <f t="shared" si="292"/>
        <v>No RI for Comparison</v>
      </c>
      <c r="OB200" s="161" t="str">
        <f t="array" ref="OB200">IF($NL200="No RI Tests","No RI Tests",IF(E200="K","N/A",VLOOKUP(MAX(IF(E200=Lookups!$DF$6:$DF$99,IF(JJ200&gt;=Lookups!$DG$6:$DG$99,Lookups!$DI$6:$DI$99))),Lookups!$DE$104:$DG$108,3,FALSE)))</f>
        <v>No RI Tests</v>
      </c>
      <c r="OC200" s="161" t="str">
        <f t="array" ref="OC200">IF($NL200="No RI Tests","No RI Tests",IF(E200="K","N/A",VLOOKUP(MAX(IF(E200=Lookups!$DF$6:$DF$99,IF(NI200&gt;=Lookups!$DG$6:$DG$99,Lookups!$DI$6:$DI$99))),Lookups!$DE$104:$DG$108,3,FALSE)))</f>
        <v>No RI Tests</v>
      </c>
      <c r="OD200" s="161" t="str">
        <f t="array" ref="OD200">IF($NL200="No RI Tests","No RI Tests",IF(E200="K","N/A",VLOOKUP(MAX(IF(E200=Lookups!$DF$6:$DF$99,IF(NK200&gt;=Lookups!$DG$6:$DG$99,Lookups!$DI$6:$DI$99))),Lookups!$DE$104:$DG$108,3,FALSE)))</f>
        <v>No RI Tests</v>
      </c>
      <c r="OE200" t="str">
        <f t="shared" si="293"/>
        <v>Null</v>
      </c>
      <c r="OF200" t="str">
        <f t="shared" si="294"/>
        <v>Null</v>
      </c>
      <c r="OG200" t="str">
        <f t="shared" si="295"/>
        <v>No RI for Comparison</v>
      </c>
      <c r="OH200" t="str">
        <f t="shared" si="296"/>
        <v>Null</v>
      </c>
      <c r="OI200" t="str">
        <f t="shared" si="297"/>
        <v>Null</v>
      </c>
      <c r="OJ200" t="str">
        <f t="shared" si="298"/>
        <v>Null</v>
      </c>
      <c r="OK200" t="str">
        <f t="shared" si="299"/>
        <v>Null</v>
      </c>
      <c r="OL200" t="str">
        <f t="shared" si="300"/>
        <v>Null</v>
      </c>
      <c r="OM200" t="str">
        <f t="shared" si="301"/>
        <v>Null</v>
      </c>
      <c r="ON200" t="str">
        <f t="shared" si="302"/>
        <v>Null</v>
      </c>
      <c r="OO200" t="str">
        <f t="shared" si="303"/>
        <v>Null RI</v>
      </c>
      <c r="OP200" t="str">
        <f ca="1">IF(AND(HR200&lt;&gt;"",JJ200&lt;600),IF(HT200="Advancing","Tier 2","Tier 3"),IF(JI200="","Null",IF(OR(E200="K",E200&lt;3),"FRA Recommended",IF(JJ200&gt;=IF(E200&lt;6,400,600),IF(JJ200&lt;VLOOKUP(E200,Lookups!$AP$3:$AR$16,3,FALSE),"Tier 2","Core"),IF(JJ200&lt;400,IF(RAND()&lt;0.81,"Tier 3","Tier 2"),IF(RAND()&lt;0.51,"Tier 3","Tier 2"))))))</f>
        <v>Null</v>
      </c>
      <c r="OQ200" t="str">
        <f t="shared" si="304"/>
        <v>Null</v>
      </c>
      <c r="OR200" t="str">
        <f t="shared" si="305"/>
        <v>Null</v>
      </c>
      <c r="OS200" t="str">
        <f t="shared" si="306"/>
        <v>Null</v>
      </c>
      <c r="OT200" t="str">
        <f t="shared" si="307"/>
        <v>No RI Tests</v>
      </c>
      <c r="OU200" s="159" t="str">
        <f t="shared" si="308"/>
        <v>No PI Tests</v>
      </c>
      <c r="OV200" t="str">
        <f t="shared" si="309"/>
        <v>No PI Tests</v>
      </c>
      <c r="OW200" t="str">
        <f t="shared" si="310"/>
        <v>No PI Tests</v>
      </c>
      <c r="OX200" t="str">
        <f t="shared" si="311"/>
        <v>No PI Tests</v>
      </c>
      <c r="OY200" t="str">
        <f t="shared" si="312"/>
        <v>No PI Tests</v>
      </c>
      <c r="OZ200" t="str">
        <f t="shared" si="313"/>
        <v>No PI Tests</v>
      </c>
      <c r="PA200" s="159" t="str">
        <f t="shared" si="314"/>
        <v>No PI Tests</v>
      </c>
      <c r="PB200" t="str">
        <f t="shared" si="315"/>
        <v>No PI Tests</v>
      </c>
      <c r="PC200" t="str">
        <f t="shared" si="316"/>
        <v>No PI Tests</v>
      </c>
      <c r="PD200" t="str">
        <f t="shared" si="317"/>
        <v>No PI Tests</v>
      </c>
      <c r="PE200" t="str">
        <f t="shared" si="318"/>
        <v>No PI Tests</v>
      </c>
      <c r="PF200" t="str">
        <f t="shared" si="319"/>
        <v>No PI Tests</v>
      </c>
      <c r="PG200" t="str">
        <f t="shared" si="320"/>
        <v>No PI Tests</v>
      </c>
      <c r="PH200">
        <f t="shared" si="321"/>
        <v>0</v>
      </c>
      <c r="PI200">
        <f t="shared" si="322"/>
        <v>0</v>
      </c>
      <c r="PJ200" t="str">
        <f t="shared" si="323"/>
        <v>Null</v>
      </c>
      <c r="PK200" t="str">
        <f>IF(HR200="","Null",IF(E200&lt;3,"Null",IF(HU200=0,0,IF(HS200="Form 1",VLOOKUP(HU200,Lookups!$BE$3:$BP$63,E200,FALSE),IF(HS200="Form 2",VLOOKUP(HU200,Lookups!$BE$67:$BP$127,E200,FALSE),VLOOKUP(HU200,Lookups!$BE$130:$BP$190,E200,FALSE))))))</f>
        <v>Null</v>
      </c>
      <c r="PL200" t="str">
        <f t="shared" si="324"/>
        <v>Null</v>
      </c>
      <c r="PM200" t="str">
        <f>IF($PH200=0,"Null",IF(E200&lt;3,"Null",IF(OX200=0,0,IF(OV200="Form 1",VLOOKUP(OX200,Lookups!$BE$3:$BP$63,E200,FALSE),IF(OV200="Form 2",VLOOKUP(OX200,Lookups!$BE$67:$BP$127,E200,FALSE),VLOOKUP(OX200,Lookups!$BE$130:$BP$190,E200,FALSE))))))</f>
        <v>Null</v>
      </c>
      <c r="PN200" t="str">
        <f t="shared" si="325"/>
        <v>Null</v>
      </c>
      <c r="PO200" t="str">
        <f t="shared" si="326"/>
        <v>Null</v>
      </c>
      <c r="PP200" t="str">
        <f t="shared" si="327"/>
        <v>Null</v>
      </c>
      <c r="PQ200" t="str">
        <f>IF(HR200="","Null",IF(E200&lt;3,"Null",IF(HV200=0,0,IF(HS200="Form 1",VLOOKUP(HV200,Lookups!$BR$3:$CC$63,E200,FALSE),IF(HS200="Form 2",VLOOKUP(HV200,Lookups!$BR$67:$CC$127,E200,FALSE),VLOOKUP(HV200,Lookups!$BR$130:$CC$190,E200,FALSE))))))</f>
        <v>Null</v>
      </c>
      <c r="PR200" t="str">
        <f t="shared" si="328"/>
        <v>Null</v>
      </c>
      <c r="PS200" t="str">
        <f>IF(HR200="","Null",IF(E200&lt;3,"Null",IF(OY200=0,0,IF(OW200="Form 1",VLOOKUP(OY200,Lookups!$BR$3:$CC$63,E200,FALSE),IF(OW200="Form 2",VLOOKUP(OY200,Lookups!$BR$67:$CC$127,E200,FALSE),VLOOKUP(OY200,Lookups!$BR$130:$CC$190,E200,FALSE))))))</f>
        <v>Null</v>
      </c>
      <c r="PT200" t="str">
        <f t="shared" si="329"/>
        <v>Null</v>
      </c>
      <c r="PU200" t="str">
        <f t="shared" si="330"/>
        <v>Null</v>
      </c>
      <c r="PV200" t="str">
        <f t="shared" si="331"/>
        <v>Null</v>
      </c>
      <c r="PW200" t="str">
        <f t="shared" si="332"/>
        <v>No PI Tests</v>
      </c>
      <c r="PX200">
        <f t="shared" si="333"/>
        <v>0</v>
      </c>
      <c r="PY200">
        <f t="shared" si="334"/>
        <v>0</v>
      </c>
      <c r="PZ200" t="str">
        <f t="shared" si="335"/>
        <v>Null</v>
      </c>
      <c r="QA200" t="str">
        <f t="shared" si="336"/>
        <v>Null</v>
      </c>
      <c r="QB200" t="str">
        <f t="shared" si="337"/>
        <v>Null</v>
      </c>
      <c r="QC200" t="str">
        <f>IF($MS200="System 44 Record",IF(BQ200&lt;MEDIAN(Directions!$F$3,Directions!$F$6),"Mid-Year Exited Student","Full Year Participant")&amp;IF(BP200&lt;Directions!$F$3,", Started Prior Year",", Started This Year"),"Null")</f>
        <v>Null</v>
      </c>
      <c r="QD200" t="str">
        <f t="shared" si="338"/>
        <v>Null</v>
      </c>
      <c r="QE200">
        <f t="shared" si="339"/>
        <v>0</v>
      </c>
      <c r="QF200">
        <f t="shared" si="340"/>
        <v>0</v>
      </c>
      <c r="QG200">
        <f t="shared" si="341"/>
        <v>0</v>
      </c>
      <c r="QH200">
        <f t="shared" si="342"/>
        <v>0</v>
      </c>
      <c r="QI200">
        <f t="shared" si="343"/>
        <v>0</v>
      </c>
      <c r="QJ200" t="str">
        <f t="shared" si="344"/>
        <v>Used None</v>
      </c>
      <c r="QK200" t="str">
        <f t="shared" si="345"/>
        <v>Null</v>
      </c>
      <c r="QL200" t="str">
        <f t="shared" si="346"/>
        <v>Null</v>
      </c>
      <c r="QM200" t="str">
        <f>IF($MS200="READ 180 Record",IF(AQ200="","Null",VLOOKUP(JJ200,Lookups!$DX$3:$EB$2054,AN200+1,FALSE)),"Null")</f>
        <v>Null</v>
      </c>
      <c r="QN200" t="str">
        <f t="shared" si="347"/>
        <v>Null</v>
      </c>
    </row>
    <row r="201" spans="1:456" x14ac:dyDescent="0.25">
      <c r="A201" s="161" t="s">
        <v>1447</v>
      </c>
      <c r="B201" s="161" t="s">
        <v>1447</v>
      </c>
      <c r="C201" s="161" t="s">
        <v>1447</v>
      </c>
      <c r="D201" s="161" t="s">
        <v>1447</v>
      </c>
      <c r="E201" s="161">
        <v>10</v>
      </c>
      <c r="F201" s="161" t="s">
        <v>1447</v>
      </c>
      <c r="G201" s="161" t="s">
        <v>880</v>
      </c>
      <c r="H201" s="161" t="s">
        <v>881</v>
      </c>
      <c r="K201" s="161">
        <v>0</v>
      </c>
      <c r="L201" s="161">
        <v>0</v>
      </c>
      <c r="M201" s="161">
        <v>0</v>
      </c>
      <c r="N201" s="161">
        <v>0</v>
      </c>
      <c r="O201" s="161">
        <v>0</v>
      </c>
      <c r="P201" s="161">
        <v>0</v>
      </c>
      <c r="Q201" s="161">
        <v>0</v>
      </c>
      <c r="R201" s="161">
        <v>0</v>
      </c>
      <c r="S201" s="161">
        <v>0</v>
      </c>
      <c r="T201" s="161">
        <v>0</v>
      </c>
      <c r="U201" s="161">
        <v>0</v>
      </c>
      <c r="V201" s="161">
        <v>0</v>
      </c>
      <c r="W201" s="161">
        <v>0</v>
      </c>
      <c r="X201" s="161">
        <v>0</v>
      </c>
      <c r="AB201" s="161" t="s">
        <v>242</v>
      </c>
      <c r="AC201" s="161" t="s">
        <v>242</v>
      </c>
      <c r="AD201" s="161" t="s">
        <v>242</v>
      </c>
      <c r="AE201" s="161" t="s">
        <v>242</v>
      </c>
      <c r="AF201" s="161" t="s">
        <v>242</v>
      </c>
      <c r="AG201" s="161" t="s">
        <v>242</v>
      </c>
      <c r="AH201" s="161" t="s">
        <v>242</v>
      </c>
      <c r="AI201" s="161">
        <v>20150801</v>
      </c>
      <c r="AJ201" s="161">
        <v>20160525</v>
      </c>
      <c r="AK201" s="161" t="s">
        <v>869</v>
      </c>
      <c r="AL201" t="s">
        <v>1078</v>
      </c>
      <c r="BN201" t="s">
        <v>1079</v>
      </c>
      <c r="ET201" s="161">
        <v>0</v>
      </c>
      <c r="EU201" s="161">
        <v>0</v>
      </c>
      <c r="EV201" s="161">
        <v>0</v>
      </c>
      <c r="EW201" s="161">
        <v>0</v>
      </c>
      <c r="EX201" s="161">
        <v>0</v>
      </c>
      <c r="EY201" s="161">
        <v>0</v>
      </c>
      <c r="EZ201" s="161">
        <v>0</v>
      </c>
      <c r="FA201" s="161">
        <v>0</v>
      </c>
      <c r="FB201" s="161">
        <v>0</v>
      </c>
      <c r="FC201" s="161">
        <v>0</v>
      </c>
      <c r="FD201" s="161">
        <v>0</v>
      </c>
      <c r="FE201" s="161">
        <v>0</v>
      </c>
      <c r="HN201" s="161" t="s">
        <v>881</v>
      </c>
      <c r="JB201" s="161" t="s">
        <v>881</v>
      </c>
      <c r="JC201" s="161">
        <v>0</v>
      </c>
      <c r="JD201" s="161">
        <v>0</v>
      </c>
      <c r="JE201" s="161">
        <v>0</v>
      </c>
      <c r="JF201" s="161">
        <v>0</v>
      </c>
      <c r="MN201" t="str">
        <f t="shared" si="261"/>
        <v>NoNoNoNoNoNo</v>
      </c>
      <c r="MO201" t="str">
        <f>IF(AND(MN201="NoNoNoNoNoNo",JI201=""),"No Programs",VLOOKUP(MN201,Lookups!$DA$4:$DB$67,2,FALSE))</f>
        <v>No Programs</v>
      </c>
      <c r="MP201">
        <f t="shared" si="262"/>
        <v>0</v>
      </c>
      <c r="MQ201" t="str">
        <f t="shared" si="263"/>
        <v>No Program Use</v>
      </c>
      <c r="MR201" t="str">
        <f>Directions!$D$3</f>
        <v>Usage</v>
      </c>
      <c r="MS201" t="str">
        <f>VLOOKUP(MQ201,Lookups!$CU$71:$CV$80,2,FALSE)</f>
        <v>Exclude</v>
      </c>
      <c r="MT201">
        <f t="shared" si="264"/>
        <v>0</v>
      </c>
      <c r="MU201">
        <f t="shared" si="265"/>
        <v>0</v>
      </c>
      <c r="MV201">
        <f t="shared" si="266"/>
        <v>0</v>
      </c>
      <c r="MW201">
        <f t="shared" si="267"/>
        <v>0</v>
      </c>
      <c r="MX201">
        <f t="shared" si="268"/>
        <v>0</v>
      </c>
      <c r="MY201" t="str">
        <f t="shared" si="269"/>
        <v>Not Used</v>
      </c>
      <c r="MZ201">
        <f t="shared" si="270"/>
        <v>0</v>
      </c>
      <c r="NA201" t="str">
        <f t="shared" si="271"/>
        <v>Not Available</v>
      </c>
      <c r="NB201" t="str">
        <f t="shared" si="272"/>
        <v>Not Available</v>
      </c>
      <c r="NC201" t="str">
        <f t="shared" si="273"/>
        <v>4 Not Indicated</v>
      </c>
      <c r="ND201" t="str">
        <f t="shared" si="274"/>
        <v>4 Not Indicated</v>
      </c>
      <c r="NE201" t="str">
        <f t="shared" si="275"/>
        <v>4 Not Indicated</v>
      </c>
      <c r="NF201" t="str">
        <f t="shared" si="276"/>
        <v>4 Not Indicated</v>
      </c>
      <c r="NG201" t="str">
        <f t="shared" si="277"/>
        <v>4 Not Indicated</v>
      </c>
      <c r="NH201" s="159" t="str">
        <f t="shared" si="278"/>
        <v>Null</v>
      </c>
      <c r="NI201" t="str">
        <f t="shared" si="279"/>
        <v>Null</v>
      </c>
      <c r="NJ201" s="159" t="str">
        <f t="shared" si="280"/>
        <v>Null</v>
      </c>
      <c r="NK201" t="str">
        <f t="shared" si="281"/>
        <v>Null</v>
      </c>
      <c r="NL201" t="str">
        <f t="shared" si="282"/>
        <v>No RI Tests</v>
      </c>
      <c r="NM201">
        <f t="shared" si="283"/>
        <v>0</v>
      </c>
      <c r="NN201" t="str">
        <f>IF(OR(E201="PK",E201="K",JJ201=""),"Null",INDEX(Lookups!$EZ$4:$FW$18,MATCH($JJ201,Lookups!$EY$4:$EY$18,1),MATCH($E201,Lookups!$EZ$3:$FW$3,0)))</f>
        <v>Null</v>
      </c>
      <c r="NO201" t="str">
        <f>IF(OR(E201="PK",E201="K",JJ201=""),"Null",INDEX(Lookups!$EZ$4:$FW$18,MATCH($JJ201,Lookups!$EY$4:$EY$18,1),MATCH($E201,Lookups!$EZ$3:$FW$3,0) + 1))</f>
        <v>Null</v>
      </c>
      <c r="NP201" t="str">
        <f t="shared" si="284"/>
        <v>Null</v>
      </c>
      <c r="NQ201" t="str">
        <f t="shared" si="285"/>
        <v>Null</v>
      </c>
      <c r="NR201" t="str">
        <f t="shared" si="286"/>
        <v>Null</v>
      </c>
      <c r="NS201" t="str">
        <f t="shared" si="287"/>
        <v>No RI Tests</v>
      </c>
      <c r="NT201" t="str">
        <f t="shared" si="288"/>
        <v>No RI Tests</v>
      </c>
      <c r="NU201" t="str">
        <f t="shared" si="289"/>
        <v>No RI Tests</v>
      </c>
      <c r="NV201" s="183" t="str">
        <f t="array" ref="NV201">IF($NL201="No RI Tests","No RI Tests",VLOOKUP(IF(AND(E201="K",JJ201&lt;280),3,IF(AND(E201="K",JJ201&gt;=280),4,MAX(IF(E201=Lookups!$DF$6:$DF$99,IF(JJ201&gt;=Lookups!$DG$6:$DG$99,Lookups!$DH$6:$DH$99))))),Lookups!$DE$104:$DG$108,2,FALSE))</f>
        <v>No RI Tests</v>
      </c>
      <c r="NW201" s="161" t="str">
        <f t="array" ref="NW201">IF($NL201="No RI Tests","No RI Tests",VLOOKUP(IF(AND(E201="K",JH201&lt;280),3,IF(AND(E201="K",JH201&gt;=280),4,MAX(IF(E201=Lookups!$DF$6:$DF$99,IF(NI201&gt;=Lookups!$DG$6:$DG$99,Lookups!$DH$6:$DH$99))))),Lookups!$DE$104:$DG$108,2,FALSE))</f>
        <v>No RI Tests</v>
      </c>
      <c r="NX201" s="161" t="str">
        <f t="array" ref="NX201">IF($NL201="No RI Tests","No RI Tests",VLOOKUP(IF(AND(E201="K",NK201&lt;280),3,IF(AND(E201="K",NK201&gt;=280),4,MAX(IF(E201=Lookups!$DF$6:$DF$99,IF(NK201&gt;=Lookups!$DG$6:$DG$99,Lookups!$DH$6:$DH$99))))),Lookups!$DE$104:$DG$108,2,FALSE))</f>
        <v>No RI Tests</v>
      </c>
      <c r="NY201" t="str">
        <f t="shared" si="290"/>
        <v>Null</v>
      </c>
      <c r="NZ201" t="str">
        <f t="shared" si="291"/>
        <v>Null</v>
      </c>
      <c r="OA201" t="str">
        <f t="shared" si="292"/>
        <v>No RI for Comparison</v>
      </c>
      <c r="OB201" s="161" t="str">
        <f t="array" ref="OB201">IF($NL201="No RI Tests","No RI Tests",IF(E201="K","N/A",VLOOKUP(MAX(IF(E201=Lookups!$DF$6:$DF$99,IF(JJ201&gt;=Lookups!$DG$6:$DG$99,Lookups!$DI$6:$DI$99))),Lookups!$DE$104:$DG$108,3,FALSE)))</f>
        <v>No RI Tests</v>
      </c>
      <c r="OC201" s="161" t="str">
        <f t="array" ref="OC201">IF($NL201="No RI Tests","No RI Tests",IF(E201="K","N/A",VLOOKUP(MAX(IF(E201=Lookups!$DF$6:$DF$99,IF(NI201&gt;=Lookups!$DG$6:$DG$99,Lookups!$DI$6:$DI$99))),Lookups!$DE$104:$DG$108,3,FALSE)))</f>
        <v>No RI Tests</v>
      </c>
      <c r="OD201" s="161" t="str">
        <f t="array" ref="OD201">IF($NL201="No RI Tests","No RI Tests",IF(E201="K","N/A",VLOOKUP(MAX(IF(E201=Lookups!$DF$6:$DF$99,IF(NK201&gt;=Lookups!$DG$6:$DG$99,Lookups!$DI$6:$DI$99))),Lookups!$DE$104:$DG$108,3,FALSE)))</f>
        <v>No RI Tests</v>
      </c>
      <c r="OE201" t="str">
        <f t="shared" si="293"/>
        <v>Null</v>
      </c>
      <c r="OF201" t="str">
        <f t="shared" si="294"/>
        <v>Null</v>
      </c>
      <c r="OG201" t="str">
        <f t="shared" si="295"/>
        <v>No RI for Comparison</v>
      </c>
      <c r="OH201" t="str">
        <f t="shared" si="296"/>
        <v>Null</v>
      </c>
      <c r="OI201" t="str">
        <f t="shared" si="297"/>
        <v>Null</v>
      </c>
      <c r="OJ201" t="str">
        <f t="shared" si="298"/>
        <v>Null</v>
      </c>
      <c r="OK201" t="str">
        <f t="shared" si="299"/>
        <v>Null</v>
      </c>
      <c r="OL201" t="str">
        <f t="shared" si="300"/>
        <v>Null</v>
      </c>
      <c r="OM201" t="str">
        <f t="shared" si="301"/>
        <v>Null</v>
      </c>
      <c r="ON201" t="str">
        <f t="shared" si="302"/>
        <v>Null</v>
      </c>
      <c r="OO201" t="str">
        <f t="shared" si="303"/>
        <v>Null RI</v>
      </c>
      <c r="OP201" t="str">
        <f ca="1">IF(AND(HR201&lt;&gt;"",JJ201&lt;600),IF(HT201="Advancing","Tier 2","Tier 3"),IF(JI201="","Null",IF(OR(E201="K",E201&lt;3),"FRA Recommended",IF(JJ201&gt;=IF(E201&lt;6,400,600),IF(JJ201&lt;VLOOKUP(E201,Lookups!$AP$3:$AR$16,3,FALSE),"Tier 2","Core"),IF(JJ201&lt;400,IF(RAND()&lt;0.81,"Tier 3","Tier 2"),IF(RAND()&lt;0.51,"Tier 3","Tier 2"))))))</f>
        <v>Null</v>
      </c>
      <c r="OQ201" t="str">
        <f t="shared" si="304"/>
        <v>Null</v>
      </c>
      <c r="OR201" t="str">
        <f t="shared" si="305"/>
        <v>Null</v>
      </c>
      <c r="OS201" t="str">
        <f t="shared" si="306"/>
        <v>Null</v>
      </c>
      <c r="OT201" t="str">
        <f t="shared" si="307"/>
        <v>No RI Tests</v>
      </c>
      <c r="OU201" s="159" t="str">
        <f t="shared" si="308"/>
        <v>No PI Tests</v>
      </c>
      <c r="OV201" t="str">
        <f t="shared" si="309"/>
        <v>No PI Tests</v>
      </c>
      <c r="OW201" t="str">
        <f t="shared" si="310"/>
        <v>No PI Tests</v>
      </c>
      <c r="OX201" t="str">
        <f t="shared" si="311"/>
        <v>No PI Tests</v>
      </c>
      <c r="OY201" t="str">
        <f t="shared" si="312"/>
        <v>No PI Tests</v>
      </c>
      <c r="OZ201" t="str">
        <f t="shared" si="313"/>
        <v>No PI Tests</v>
      </c>
      <c r="PA201" s="159" t="str">
        <f t="shared" si="314"/>
        <v>No PI Tests</v>
      </c>
      <c r="PB201" t="str">
        <f t="shared" si="315"/>
        <v>No PI Tests</v>
      </c>
      <c r="PC201" t="str">
        <f t="shared" si="316"/>
        <v>No PI Tests</v>
      </c>
      <c r="PD201" t="str">
        <f t="shared" si="317"/>
        <v>No PI Tests</v>
      </c>
      <c r="PE201" t="str">
        <f t="shared" si="318"/>
        <v>No PI Tests</v>
      </c>
      <c r="PF201" t="str">
        <f t="shared" si="319"/>
        <v>No PI Tests</v>
      </c>
      <c r="PG201" t="str">
        <f t="shared" si="320"/>
        <v>No PI Tests</v>
      </c>
      <c r="PH201">
        <f t="shared" si="321"/>
        <v>0</v>
      </c>
      <c r="PI201">
        <f t="shared" si="322"/>
        <v>0</v>
      </c>
      <c r="PJ201" t="str">
        <f t="shared" si="323"/>
        <v>Null</v>
      </c>
      <c r="PK201" t="str">
        <f>IF(HR201="","Null",IF(E201&lt;3,"Null",IF(HU201=0,0,IF(HS201="Form 1",VLOOKUP(HU201,Lookups!$BE$3:$BP$63,E201,FALSE),IF(HS201="Form 2",VLOOKUP(HU201,Lookups!$BE$67:$BP$127,E201,FALSE),VLOOKUP(HU201,Lookups!$BE$130:$BP$190,E201,FALSE))))))</f>
        <v>Null</v>
      </c>
      <c r="PL201" t="str">
        <f t="shared" si="324"/>
        <v>Null</v>
      </c>
      <c r="PM201" t="str">
        <f>IF($PH201=0,"Null",IF(E201&lt;3,"Null",IF(OX201=0,0,IF(OV201="Form 1",VLOOKUP(OX201,Lookups!$BE$3:$BP$63,E201,FALSE),IF(OV201="Form 2",VLOOKUP(OX201,Lookups!$BE$67:$BP$127,E201,FALSE),VLOOKUP(OX201,Lookups!$BE$130:$BP$190,E201,FALSE))))))</f>
        <v>Null</v>
      </c>
      <c r="PN201" t="str">
        <f t="shared" si="325"/>
        <v>Null</v>
      </c>
      <c r="PO201" t="str">
        <f t="shared" si="326"/>
        <v>Null</v>
      </c>
      <c r="PP201" t="str">
        <f t="shared" si="327"/>
        <v>Null</v>
      </c>
      <c r="PQ201" t="str">
        <f>IF(HR201="","Null",IF(E201&lt;3,"Null",IF(HV201=0,0,IF(HS201="Form 1",VLOOKUP(HV201,Lookups!$BR$3:$CC$63,E201,FALSE),IF(HS201="Form 2",VLOOKUP(HV201,Lookups!$BR$67:$CC$127,E201,FALSE),VLOOKUP(HV201,Lookups!$BR$130:$CC$190,E201,FALSE))))))</f>
        <v>Null</v>
      </c>
      <c r="PR201" t="str">
        <f t="shared" si="328"/>
        <v>Null</v>
      </c>
      <c r="PS201" t="str">
        <f>IF(HR201="","Null",IF(E201&lt;3,"Null",IF(OY201=0,0,IF(OW201="Form 1",VLOOKUP(OY201,Lookups!$BR$3:$CC$63,E201,FALSE),IF(OW201="Form 2",VLOOKUP(OY201,Lookups!$BR$67:$CC$127,E201,FALSE),VLOOKUP(OY201,Lookups!$BR$130:$CC$190,E201,FALSE))))))</f>
        <v>Null</v>
      </c>
      <c r="PT201" t="str">
        <f t="shared" si="329"/>
        <v>Null</v>
      </c>
      <c r="PU201" t="str">
        <f t="shared" si="330"/>
        <v>Null</v>
      </c>
      <c r="PV201" t="str">
        <f t="shared" si="331"/>
        <v>Null</v>
      </c>
      <c r="PW201" t="str">
        <f t="shared" si="332"/>
        <v>No PI Tests</v>
      </c>
      <c r="PX201">
        <f t="shared" si="333"/>
        <v>0</v>
      </c>
      <c r="PY201">
        <f t="shared" si="334"/>
        <v>0</v>
      </c>
      <c r="PZ201" t="str">
        <f t="shared" si="335"/>
        <v>Null</v>
      </c>
      <c r="QA201" t="str">
        <f t="shared" si="336"/>
        <v>Null</v>
      </c>
      <c r="QB201" t="str">
        <f t="shared" si="337"/>
        <v>Null</v>
      </c>
      <c r="QC201" t="str">
        <f>IF($MS201="System 44 Record",IF(BQ201&lt;MEDIAN(Directions!$F$3,Directions!$F$6),"Mid-Year Exited Student","Full Year Participant")&amp;IF(BP201&lt;Directions!$F$3,", Started Prior Year",", Started This Year"),"Null")</f>
        <v>Null</v>
      </c>
      <c r="QD201" t="str">
        <f t="shared" si="338"/>
        <v>Null</v>
      </c>
      <c r="QE201">
        <f t="shared" si="339"/>
        <v>0</v>
      </c>
      <c r="QF201">
        <f t="shared" si="340"/>
        <v>0</v>
      </c>
      <c r="QG201">
        <f t="shared" si="341"/>
        <v>0</v>
      </c>
      <c r="QH201">
        <f t="shared" si="342"/>
        <v>0</v>
      </c>
      <c r="QI201">
        <f t="shared" si="343"/>
        <v>0</v>
      </c>
      <c r="QJ201" t="str">
        <f t="shared" si="344"/>
        <v>Used None</v>
      </c>
      <c r="QK201" t="str">
        <f t="shared" si="345"/>
        <v>Null</v>
      </c>
      <c r="QL201" t="str">
        <f t="shared" si="346"/>
        <v>Null</v>
      </c>
      <c r="QM201" t="str">
        <f>IF($MS201="READ 180 Record",IF(AQ201="","Null",VLOOKUP(JJ201,Lookups!$DX$3:$EB$2054,AN201+1,FALSE)),"Null")</f>
        <v>Null</v>
      </c>
      <c r="QN201" t="str">
        <f t="shared" si="347"/>
        <v>Null</v>
      </c>
    </row>
    <row r="202" spans="1:456" x14ac:dyDescent="0.25">
      <c r="A202" s="161" t="s">
        <v>1447</v>
      </c>
      <c r="B202" s="161" t="s">
        <v>1447</v>
      </c>
      <c r="C202" s="161" t="s">
        <v>1447</v>
      </c>
      <c r="D202" s="161" t="s">
        <v>1447</v>
      </c>
      <c r="E202" s="161">
        <v>2</v>
      </c>
      <c r="F202" s="161" t="s">
        <v>1447</v>
      </c>
      <c r="G202" s="161" t="s">
        <v>880</v>
      </c>
      <c r="H202" s="161" t="s">
        <v>881</v>
      </c>
      <c r="K202" s="161">
        <v>0</v>
      </c>
      <c r="L202" s="161">
        <v>0</v>
      </c>
      <c r="M202" s="161">
        <v>0</v>
      </c>
      <c r="N202" s="161">
        <v>0</v>
      </c>
      <c r="O202" s="161">
        <v>0</v>
      </c>
      <c r="P202" s="161">
        <v>0</v>
      </c>
      <c r="Q202" s="161">
        <v>0</v>
      </c>
      <c r="R202" s="161">
        <v>0</v>
      </c>
      <c r="S202" s="161">
        <v>0</v>
      </c>
      <c r="T202" s="161">
        <v>0</v>
      </c>
      <c r="U202" s="161">
        <v>0</v>
      </c>
      <c r="V202" s="161">
        <v>0</v>
      </c>
      <c r="W202" s="161">
        <v>0</v>
      </c>
      <c r="X202" s="161">
        <v>0</v>
      </c>
      <c r="AB202" s="161" t="s">
        <v>242</v>
      </c>
      <c r="AC202" s="161" t="s">
        <v>242</v>
      </c>
      <c r="AD202" s="161" t="s">
        <v>242</v>
      </c>
      <c r="AE202" s="161" t="s">
        <v>242</v>
      </c>
      <c r="AF202" s="161" t="s">
        <v>242</v>
      </c>
      <c r="AG202" s="161" t="s">
        <v>242</v>
      </c>
      <c r="AH202" s="161" t="s">
        <v>242</v>
      </c>
      <c r="AI202" s="161">
        <v>20150801</v>
      </c>
      <c r="AJ202" s="161">
        <v>20160525</v>
      </c>
      <c r="AK202" s="161" t="s">
        <v>869</v>
      </c>
      <c r="AL202" t="s">
        <v>1078</v>
      </c>
      <c r="BN202" t="s">
        <v>1079</v>
      </c>
      <c r="ET202" s="161">
        <v>0</v>
      </c>
      <c r="EU202" s="161">
        <v>0</v>
      </c>
      <c r="EV202" s="161">
        <v>0</v>
      </c>
      <c r="EW202" s="161">
        <v>0</v>
      </c>
      <c r="EX202" s="161">
        <v>0</v>
      </c>
      <c r="EY202" s="161">
        <v>0</v>
      </c>
      <c r="EZ202" s="161">
        <v>0</v>
      </c>
      <c r="FA202" s="161">
        <v>0</v>
      </c>
      <c r="FB202" s="161">
        <v>0</v>
      </c>
      <c r="FC202" s="161">
        <v>0</v>
      </c>
      <c r="FD202" s="161">
        <v>0</v>
      </c>
      <c r="FE202" s="161">
        <v>0</v>
      </c>
      <c r="HN202" s="161" t="s">
        <v>881</v>
      </c>
      <c r="JB202" s="161" t="s">
        <v>881</v>
      </c>
      <c r="JC202" s="161">
        <v>0</v>
      </c>
      <c r="JD202" s="161">
        <v>0</v>
      </c>
      <c r="JE202" s="161">
        <v>0</v>
      </c>
      <c r="JF202" s="161">
        <v>0</v>
      </c>
      <c r="MN202" t="str">
        <f t="shared" si="261"/>
        <v>NoNoNoNoNoNo</v>
      </c>
      <c r="MO202" t="str">
        <f>IF(AND(MN202="NoNoNoNoNoNo",JI202=""),"No Programs",VLOOKUP(MN202,Lookups!$DA$4:$DB$67,2,FALSE))</f>
        <v>No Programs</v>
      </c>
      <c r="MP202">
        <f t="shared" si="262"/>
        <v>0</v>
      </c>
      <c r="MQ202" t="str">
        <f t="shared" si="263"/>
        <v>No Program Use</v>
      </c>
      <c r="MR202" t="str">
        <f>Directions!$D$3</f>
        <v>Usage</v>
      </c>
      <c r="MS202" t="str">
        <f>VLOOKUP(MQ202,Lookups!$CU$71:$CV$80,2,FALSE)</f>
        <v>Exclude</v>
      </c>
      <c r="MT202">
        <f t="shared" si="264"/>
        <v>0</v>
      </c>
      <c r="MU202">
        <f t="shared" si="265"/>
        <v>0</v>
      </c>
      <c r="MV202">
        <f t="shared" si="266"/>
        <v>0</v>
      </c>
      <c r="MW202">
        <f t="shared" si="267"/>
        <v>0</v>
      </c>
      <c r="MX202">
        <f t="shared" si="268"/>
        <v>0</v>
      </c>
      <c r="MY202" t="str">
        <f t="shared" si="269"/>
        <v>Not Used</v>
      </c>
      <c r="MZ202">
        <f t="shared" si="270"/>
        <v>0</v>
      </c>
      <c r="NA202" t="str">
        <f t="shared" si="271"/>
        <v>Not Available</v>
      </c>
      <c r="NB202" t="str">
        <f t="shared" si="272"/>
        <v>Not Available</v>
      </c>
      <c r="NC202" t="str">
        <f t="shared" si="273"/>
        <v>4 Not Indicated</v>
      </c>
      <c r="ND202" t="str">
        <f t="shared" si="274"/>
        <v>4 Not Indicated</v>
      </c>
      <c r="NE202" t="str">
        <f t="shared" si="275"/>
        <v>4 Not Indicated</v>
      </c>
      <c r="NF202" t="str">
        <f t="shared" si="276"/>
        <v>4 Not Indicated</v>
      </c>
      <c r="NG202" t="str">
        <f t="shared" si="277"/>
        <v>4 Not Indicated</v>
      </c>
      <c r="NH202" s="159" t="str">
        <f t="shared" si="278"/>
        <v>Null</v>
      </c>
      <c r="NI202" t="str">
        <f t="shared" si="279"/>
        <v>Null</v>
      </c>
      <c r="NJ202" s="159" t="str">
        <f t="shared" si="280"/>
        <v>Null</v>
      </c>
      <c r="NK202" t="str">
        <f t="shared" si="281"/>
        <v>Null</v>
      </c>
      <c r="NL202" t="str">
        <f t="shared" si="282"/>
        <v>No RI Tests</v>
      </c>
      <c r="NM202">
        <f t="shared" si="283"/>
        <v>0</v>
      </c>
      <c r="NN202" t="str">
        <f>IF(OR(E202="PK",E202="K",JJ202=""),"Null",INDEX(Lookups!$EZ$4:$FW$18,MATCH($JJ202,Lookups!$EY$4:$EY$18,1),MATCH($E202,Lookups!$EZ$3:$FW$3,0)))</f>
        <v>Null</v>
      </c>
      <c r="NO202" t="str">
        <f>IF(OR(E202="PK",E202="K",JJ202=""),"Null",INDEX(Lookups!$EZ$4:$FW$18,MATCH($JJ202,Lookups!$EY$4:$EY$18,1),MATCH($E202,Lookups!$EZ$3:$FW$3,0) + 1))</f>
        <v>Null</v>
      </c>
      <c r="NP202" t="str">
        <f t="shared" si="284"/>
        <v>Null</v>
      </c>
      <c r="NQ202" t="str">
        <f t="shared" si="285"/>
        <v>Null</v>
      </c>
      <c r="NR202" t="str">
        <f t="shared" si="286"/>
        <v>Null</v>
      </c>
      <c r="NS202" t="str">
        <f t="shared" si="287"/>
        <v>No RI Tests</v>
      </c>
      <c r="NT202" t="str">
        <f t="shared" si="288"/>
        <v>No RI Tests</v>
      </c>
      <c r="NU202" t="str">
        <f t="shared" si="289"/>
        <v>No RI Tests</v>
      </c>
      <c r="NV202" s="183" t="str">
        <f t="array" ref="NV202">IF($NL202="No RI Tests","No RI Tests",VLOOKUP(IF(AND(E202="K",JJ202&lt;280),3,IF(AND(E202="K",JJ202&gt;=280),4,MAX(IF(E202=Lookups!$DF$6:$DF$99,IF(JJ202&gt;=Lookups!$DG$6:$DG$99,Lookups!$DH$6:$DH$99))))),Lookups!$DE$104:$DG$108,2,FALSE))</f>
        <v>No RI Tests</v>
      </c>
      <c r="NW202" s="161" t="str">
        <f t="array" ref="NW202">IF($NL202="No RI Tests","No RI Tests",VLOOKUP(IF(AND(E202="K",JH202&lt;280),3,IF(AND(E202="K",JH202&gt;=280),4,MAX(IF(E202=Lookups!$DF$6:$DF$99,IF(NI202&gt;=Lookups!$DG$6:$DG$99,Lookups!$DH$6:$DH$99))))),Lookups!$DE$104:$DG$108,2,FALSE))</f>
        <v>No RI Tests</v>
      </c>
      <c r="NX202" s="161" t="str">
        <f t="array" ref="NX202">IF($NL202="No RI Tests","No RI Tests",VLOOKUP(IF(AND(E202="K",NK202&lt;280),3,IF(AND(E202="K",NK202&gt;=280),4,MAX(IF(E202=Lookups!$DF$6:$DF$99,IF(NK202&gt;=Lookups!$DG$6:$DG$99,Lookups!$DH$6:$DH$99))))),Lookups!$DE$104:$DG$108,2,FALSE))</f>
        <v>No RI Tests</v>
      </c>
      <c r="NY202" t="str">
        <f t="shared" si="290"/>
        <v>Null</v>
      </c>
      <c r="NZ202" t="str">
        <f t="shared" si="291"/>
        <v>Null</v>
      </c>
      <c r="OA202" t="str">
        <f t="shared" si="292"/>
        <v>No RI for Comparison</v>
      </c>
      <c r="OB202" s="161" t="str">
        <f t="array" ref="OB202">IF($NL202="No RI Tests","No RI Tests",IF(E202="K","N/A",VLOOKUP(MAX(IF(E202=Lookups!$DF$6:$DF$99,IF(JJ202&gt;=Lookups!$DG$6:$DG$99,Lookups!$DI$6:$DI$99))),Lookups!$DE$104:$DG$108,3,FALSE)))</f>
        <v>No RI Tests</v>
      </c>
      <c r="OC202" s="161" t="str">
        <f t="array" ref="OC202">IF($NL202="No RI Tests","No RI Tests",IF(E202="K","N/A",VLOOKUP(MAX(IF(E202=Lookups!$DF$6:$DF$99,IF(NI202&gt;=Lookups!$DG$6:$DG$99,Lookups!$DI$6:$DI$99))),Lookups!$DE$104:$DG$108,3,FALSE)))</f>
        <v>No RI Tests</v>
      </c>
      <c r="OD202" s="161" t="str">
        <f t="array" ref="OD202">IF($NL202="No RI Tests","No RI Tests",IF(E202="K","N/A",VLOOKUP(MAX(IF(E202=Lookups!$DF$6:$DF$99,IF(NK202&gt;=Lookups!$DG$6:$DG$99,Lookups!$DI$6:$DI$99))),Lookups!$DE$104:$DG$108,3,FALSE)))</f>
        <v>No RI Tests</v>
      </c>
      <c r="OE202" t="str">
        <f t="shared" si="293"/>
        <v>Null</v>
      </c>
      <c r="OF202" t="str">
        <f t="shared" si="294"/>
        <v>Null</v>
      </c>
      <c r="OG202" t="str">
        <f t="shared" si="295"/>
        <v>No RI for Comparison</v>
      </c>
      <c r="OH202" t="str">
        <f t="shared" si="296"/>
        <v>Null</v>
      </c>
      <c r="OI202" t="str">
        <f t="shared" si="297"/>
        <v>Null</v>
      </c>
      <c r="OJ202" t="str">
        <f t="shared" si="298"/>
        <v>Null</v>
      </c>
      <c r="OK202" t="str">
        <f t="shared" si="299"/>
        <v>Null</v>
      </c>
      <c r="OL202" t="str">
        <f t="shared" si="300"/>
        <v>Null</v>
      </c>
      <c r="OM202" t="str">
        <f t="shared" si="301"/>
        <v>Null</v>
      </c>
      <c r="ON202" t="str">
        <f t="shared" si="302"/>
        <v>Null</v>
      </c>
      <c r="OO202" t="str">
        <f t="shared" si="303"/>
        <v>Null RI</v>
      </c>
      <c r="OP202" t="str">
        <f ca="1">IF(AND(HR202&lt;&gt;"",JJ202&lt;600),IF(HT202="Advancing","Tier 2","Tier 3"),IF(JI202="","Null",IF(OR(E202="K",E202&lt;3),"FRA Recommended",IF(JJ202&gt;=IF(E202&lt;6,400,600),IF(JJ202&lt;VLOOKUP(E202,Lookups!$AP$3:$AR$16,3,FALSE),"Tier 2","Core"),IF(JJ202&lt;400,IF(RAND()&lt;0.81,"Tier 3","Tier 2"),IF(RAND()&lt;0.51,"Tier 3","Tier 2"))))))</f>
        <v>Null</v>
      </c>
      <c r="OQ202" t="str">
        <f t="shared" si="304"/>
        <v>Null</v>
      </c>
      <c r="OR202" t="str">
        <f t="shared" si="305"/>
        <v>Null</v>
      </c>
      <c r="OS202" t="str">
        <f t="shared" si="306"/>
        <v>Null</v>
      </c>
      <c r="OT202" t="str">
        <f t="shared" si="307"/>
        <v>No RI Tests</v>
      </c>
      <c r="OU202" s="159" t="str">
        <f t="shared" si="308"/>
        <v>No PI Tests</v>
      </c>
      <c r="OV202" t="str">
        <f t="shared" si="309"/>
        <v>No PI Tests</v>
      </c>
      <c r="OW202" t="str">
        <f t="shared" si="310"/>
        <v>No PI Tests</v>
      </c>
      <c r="OX202" t="str">
        <f t="shared" si="311"/>
        <v>No PI Tests</v>
      </c>
      <c r="OY202" t="str">
        <f t="shared" si="312"/>
        <v>No PI Tests</v>
      </c>
      <c r="OZ202" t="str">
        <f t="shared" si="313"/>
        <v>No PI Tests</v>
      </c>
      <c r="PA202" s="159" t="str">
        <f t="shared" si="314"/>
        <v>No PI Tests</v>
      </c>
      <c r="PB202" t="str">
        <f t="shared" si="315"/>
        <v>No PI Tests</v>
      </c>
      <c r="PC202" t="str">
        <f t="shared" si="316"/>
        <v>No PI Tests</v>
      </c>
      <c r="PD202" t="str">
        <f t="shared" si="317"/>
        <v>No PI Tests</v>
      </c>
      <c r="PE202" t="str">
        <f t="shared" si="318"/>
        <v>No PI Tests</v>
      </c>
      <c r="PF202" t="str">
        <f t="shared" si="319"/>
        <v>No PI Tests</v>
      </c>
      <c r="PG202" t="str">
        <f t="shared" si="320"/>
        <v>No PI Tests</v>
      </c>
      <c r="PH202">
        <f t="shared" si="321"/>
        <v>0</v>
      </c>
      <c r="PI202">
        <f t="shared" si="322"/>
        <v>0</v>
      </c>
      <c r="PJ202" t="str">
        <f t="shared" si="323"/>
        <v>Null</v>
      </c>
      <c r="PK202" t="str">
        <f>IF(HR202="","Null",IF(E202&lt;3,"Null",IF(HU202=0,0,IF(HS202="Form 1",VLOOKUP(HU202,Lookups!$BE$3:$BP$63,E202,FALSE),IF(HS202="Form 2",VLOOKUP(HU202,Lookups!$BE$67:$BP$127,E202,FALSE),VLOOKUP(HU202,Lookups!$BE$130:$BP$190,E202,FALSE))))))</f>
        <v>Null</v>
      </c>
      <c r="PL202" t="str">
        <f t="shared" si="324"/>
        <v>Null</v>
      </c>
      <c r="PM202" t="str">
        <f>IF($PH202=0,"Null",IF(E202&lt;3,"Null",IF(OX202=0,0,IF(OV202="Form 1",VLOOKUP(OX202,Lookups!$BE$3:$BP$63,E202,FALSE),IF(OV202="Form 2",VLOOKUP(OX202,Lookups!$BE$67:$BP$127,E202,FALSE),VLOOKUP(OX202,Lookups!$BE$130:$BP$190,E202,FALSE))))))</f>
        <v>Null</v>
      </c>
      <c r="PN202" t="str">
        <f t="shared" si="325"/>
        <v>Null</v>
      </c>
      <c r="PO202" t="str">
        <f t="shared" si="326"/>
        <v>Null</v>
      </c>
      <c r="PP202" t="str">
        <f t="shared" si="327"/>
        <v>Null</v>
      </c>
      <c r="PQ202" t="str">
        <f>IF(HR202="","Null",IF(E202&lt;3,"Null",IF(HV202=0,0,IF(HS202="Form 1",VLOOKUP(HV202,Lookups!$BR$3:$CC$63,E202,FALSE),IF(HS202="Form 2",VLOOKUP(HV202,Lookups!$BR$67:$CC$127,E202,FALSE),VLOOKUP(HV202,Lookups!$BR$130:$CC$190,E202,FALSE))))))</f>
        <v>Null</v>
      </c>
      <c r="PR202" t="str">
        <f t="shared" si="328"/>
        <v>Null</v>
      </c>
      <c r="PS202" t="str">
        <f>IF(HR202="","Null",IF(E202&lt;3,"Null",IF(OY202=0,0,IF(OW202="Form 1",VLOOKUP(OY202,Lookups!$BR$3:$CC$63,E202,FALSE),IF(OW202="Form 2",VLOOKUP(OY202,Lookups!$BR$67:$CC$127,E202,FALSE),VLOOKUP(OY202,Lookups!$BR$130:$CC$190,E202,FALSE))))))</f>
        <v>Null</v>
      </c>
      <c r="PT202" t="str">
        <f t="shared" si="329"/>
        <v>Null</v>
      </c>
      <c r="PU202" t="str">
        <f t="shared" si="330"/>
        <v>Null</v>
      </c>
      <c r="PV202" t="str">
        <f t="shared" si="331"/>
        <v>Null</v>
      </c>
      <c r="PW202" t="str">
        <f t="shared" si="332"/>
        <v>No PI Tests</v>
      </c>
      <c r="PX202">
        <f t="shared" si="333"/>
        <v>0</v>
      </c>
      <c r="PY202">
        <f t="shared" si="334"/>
        <v>0</v>
      </c>
      <c r="PZ202" t="str">
        <f t="shared" si="335"/>
        <v>Null</v>
      </c>
      <c r="QA202" t="str">
        <f t="shared" si="336"/>
        <v>Null</v>
      </c>
      <c r="QB202" t="str">
        <f t="shared" si="337"/>
        <v>Null</v>
      </c>
      <c r="QC202" t="str">
        <f>IF($MS202="System 44 Record",IF(BQ202&lt;MEDIAN(Directions!$F$3,Directions!$F$6),"Mid-Year Exited Student","Full Year Participant")&amp;IF(BP202&lt;Directions!$F$3,", Started Prior Year",", Started This Year"),"Null")</f>
        <v>Null</v>
      </c>
      <c r="QD202" t="str">
        <f t="shared" si="338"/>
        <v>Null</v>
      </c>
      <c r="QE202">
        <f t="shared" si="339"/>
        <v>0</v>
      </c>
      <c r="QF202">
        <f t="shared" si="340"/>
        <v>0</v>
      </c>
      <c r="QG202">
        <f t="shared" si="341"/>
        <v>0</v>
      </c>
      <c r="QH202">
        <f t="shared" si="342"/>
        <v>0</v>
      </c>
      <c r="QI202">
        <f t="shared" si="343"/>
        <v>0</v>
      </c>
      <c r="QJ202" t="str">
        <f t="shared" si="344"/>
        <v>Used None</v>
      </c>
      <c r="QK202" t="str">
        <f t="shared" si="345"/>
        <v>Null</v>
      </c>
      <c r="QL202" t="str">
        <f t="shared" si="346"/>
        <v>Null</v>
      </c>
      <c r="QM202" t="str">
        <f>IF($MS202="READ 180 Record",IF(AQ202="","Null",VLOOKUP(JJ202,Lookups!$DX$3:$EB$2054,AN202+1,FALSE)),"Null")</f>
        <v>Null</v>
      </c>
      <c r="QN202" t="str">
        <f t="shared" si="347"/>
        <v>Null</v>
      </c>
    </row>
    <row r="203" spans="1:456" x14ac:dyDescent="0.25">
      <c r="A203" s="161" t="s">
        <v>1447</v>
      </c>
      <c r="B203" s="161" t="s">
        <v>1447</v>
      </c>
      <c r="C203" s="161" t="s">
        <v>1447</v>
      </c>
      <c r="D203" s="161" t="s">
        <v>1447</v>
      </c>
      <c r="E203" s="161">
        <v>7</v>
      </c>
      <c r="F203" s="161" t="s">
        <v>1447</v>
      </c>
      <c r="G203" s="161" t="s">
        <v>880</v>
      </c>
      <c r="H203" s="161" t="s">
        <v>881</v>
      </c>
      <c r="K203" s="161">
        <v>0</v>
      </c>
      <c r="L203" s="161">
        <v>0</v>
      </c>
      <c r="M203" s="161">
        <v>0</v>
      </c>
      <c r="N203" s="161">
        <v>0</v>
      </c>
      <c r="O203" s="161">
        <v>0</v>
      </c>
      <c r="P203" s="161">
        <v>0</v>
      </c>
      <c r="Q203" s="161">
        <v>0</v>
      </c>
      <c r="R203" s="161">
        <v>0</v>
      </c>
      <c r="S203" s="161">
        <v>0</v>
      </c>
      <c r="T203" s="161">
        <v>0</v>
      </c>
      <c r="U203" s="161">
        <v>0</v>
      </c>
      <c r="V203" s="161">
        <v>0</v>
      </c>
      <c r="W203" s="161">
        <v>0</v>
      </c>
      <c r="X203" s="161">
        <v>0</v>
      </c>
      <c r="AB203" s="161" t="s">
        <v>242</v>
      </c>
      <c r="AC203" s="161" t="s">
        <v>242</v>
      </c>
      <c r="AD203" s="161" t="s">
        <v>242</v>
      </c>
      <c r="AE203" s="161" t="s">
        <v>242</v>
      </c>
      <c r="AF203" s="161" t="s">
        <v>242</v>
      </c>
      <c r="AG203" s="161" t="s">
        <v>242</v>
      </c>
      <c r="AH203" s="161" t="s">
        <v>242</v>
      </c>
      <c r="AI203" s="161">
        <v>20150801</v>
      </c>
      <c r="AJ203" s="161">
        <v>20160525</v>
      </c>
      <c r="AK203" s="161" t="s">
        <v>869</v>
      </c>
      <c r="AL203" t="s">
        <v>1078</v>
      </c>
      <c r="BN203" t="s">
        <v>1079</v>
      </c>
      <c r="ET203" s="161">
        <v>0</v>
      </c>
      <c r="EU203" s="161">
        <v>0</v>
      </c>
      <c r="EV203" s="161">
        <v>0</v>
      </c>
      <c r="EW203" s="161">
        <v>0</v>
      </c>
      <c r="EX203" s="161">
        <v>0</v>
      </c>
      <c r="EY203" s="161">
        <v>0</v>
      </c>
      <c r="EZ203" s="161">
        <v>0</v>
      </c>
      <c r="FA203" s="161">
        <v>0</v>
      </c>
      <c r="FB203" s="161">
        <v>0</v>
      </c>
      <c r="FC203" s="161">
        <v>0</v>
      </c>
      <c r="FD203" s="161">
        <v>0</v>
      </c>
      <c r="FE203" s="161">
        <v>0</v>
      </c>
      <c r="HN203" s="161" t="s">
        <v>881</v>
      </c>
      <c r="JB203" s="161" t="s">
        <v>881</v>
      </c>
      <c r="JC203" s="161">
        <v>0</v>
      </c>
      <c r="JD203" s="161">
        <v>0</v>
      </c>
      <c r="JE203" s="161">
        <v>0</v>
      </c>
      <c r="JF203" s="161">
        <v>0</v>
      </c>
      <c r="MN203" t="str">
        <f t="shared" si="261"/>
        <v>NoNoNoNoNoNo</v>
      </c>
      <c r="MO203" t="str">
        <f>IF(AND(MN203="NoNoNoNoNoNo",JI203=""),"No Programs",VLOOKUP(MN203,Lookups!$DA$4:$DB$67,2,FALSE))</f>
        <v>No Programs</v>
      </c>
      <c r="MP203">
        <f t="shared" si="262"/>
        <v>0</v>
      </c>
      <c r="MQ203" t="str">
        <f t="shared" si="263"/>
        <v>No Program Use</v>
      </c>
      <c r="MR203" t="str">
        <f>Directions!$D$3</f>
        <v>Usage</v>
      </c>
      <c r="MS203" t="str">
        <f>VLOOKUP(MQ203,Lookups!$CU$71:$CV$80,2,FALSE)</f>
        <v>Exclude</v>
      </c>
      <c r="MT203">
        <f t="shared" si="264"/>
        <v>0</v>
      </c>
      <c r="MU203">
        <f t="shared" si="265"/>
        <v>0</v>
      </c>
      <c r="MV203">
        <f t="shared" si="266"/>
        <v>0</v>
      </c>
      <c r="MW203">
        <f t="shared" si="267"/>
        <v>0</v>
      </c>
      <c r="MX203">
        <f t="shared" si="268"/>
        <v>0</v>
      </c>
      <c r="MY203" t="str">
        <f t="shared" si="269"/>
        <v>Not Used</v>
      </c>
      <c r="MZ203">
        <f t="shared" si="270"/>
        <v>0</v>
      </c>
      <c r="NA203" t="str">
        <f t="shared" si="271"/>
        <v>Not Available</v>
      </c>
      <c r="NB203" t="str">
        <f t="shared" si="272"/>
        <v>Not Available</v>
      </c>
      <c r="NC203" t="str">
        <f t="shared" si="273"/>
        <v>4 Not Indicated</v>
      </c>
      <c r="ND203" t="str">
        <f t="shared" si="274"/>
        <v>4 Not Indicated</v>
      </c>
      <c r="NE203" t="str">
        <f t="shared" si="275"/>
        <v>4 Not Indicated</v>
      </c>
      <c r="NF203" t="str">
        <f t="shared" si="276"/>
        <v>4 Not Indicated</v>
      </c>
      <c r="NG203" t="str">
        <f t="shared" si="277"/>
        <v>4 Not Indicated</v>
      </c>
      <c r="NH203" s="159" t="str">
        <f t="shared" si="278"/>
        <v>Null</v>
      </c>
      <c r="NI203" t="str">
        <f t="shared" si="279"/>
        <v>Null</v>
      </c>
      <c r="NJ203" s="159" t="str">
        <f t="shared" si="280"/>
        <v>Null</v>
      </c>
      <c r="NK203" t="str">
        <f t="shared" si="281"/>
        <v>Null</v>
      </c>
      <c r="NL203" t="str">
        <f t="shared" si="282"/>
        <v>No RI Tests</v>
      </c>
      <c r="NM203">
        <f t="shared" si="283"/>
        <v>0</v>
      </c>
      <c r="NN203" t="str">
        <f>IF(OR(E203="PK",E203="K",JJ203=""),"Null",INDEX(Lookups!$EZ$4:$FW$18,MATCH($JJ203,Lookups!$EY$4:$EY$18,1),MATCH($E203,Lookups!$EZ$3:$FW$3,0)))</f>
        <v>Null</v>
      </c>
      <c r="NO203" t="str">
        <f>IF(OR(E203="PK",E203="K",JJ203=""),"Null",INDEX(Lookups!$EZ$4:$FW$18,MATCH($JJ203,Lookups!$EY$4:$EY$18,1),MATCH($E203,Lookups!$EZ$3:$FW$3,0) + 1))</f>
        <v>Null</v>
      </c>
      <c r="NP203" t="str">
        <f t="shared" si="284"/>
        <v>Null</v>
      </c>
      <c r="NQ203" t="str">
        <f t="shared" si="285"/>
        <v>Null</v>
      </c>
      <c r="NR203" t="str">
        <f t="shared" si="286"/>
        <v>Null</v>
      </c>
      <c r="NS203" t="str">
        <f t="shared" si="287"/>
        <v>No RI Tests</v>
      </c>
      <c r="NT203" t="str">
        <f t="shared" si="288"/>
        <v>No RI Tests</v>
      </c>
      <c r="NU203" t="str">
        <f t="shared" si="289"/>
        <v>No RI Tests</v>
      </c>
      <c r="NV203" s="183" t="str">
        <f t="array" ref="NV203">IF($NL203="No RI Tests","No RI Tests",VLOOKUP(IF(AND(E203="K",JJ203&lt;280),3,IF(AND(E203="K",JJ203&gt;=280),4,MAX(IF(E203=Lookups!$DF$6:$DF$99,IF(JJ203&gt;=Lookups!$DG$6:$DG$99,Lookups!$DH$6:$DH$99))))),Lookups!$DE$104:$DG$108,2,FALSE))</f>
        <v>No RI Tests</v>
      </c>
      <c r="NW203" s="161" t="str">
        <f t="array" ref="NW203">IF($NL203="No RI Tests","No RI Tests",VLOOKUP(IF(AND(E203="K",JH203&lt;280),3,IF(AND(E203="K",JH203&gt;=280),4,MAX(IF(E203=Lookups!$DF$6:$DF$99,IF(NI203&gt;=Lookups!$DG$6:$DG$99,Lookups!$DH$6:$DH$99))))),Lookups!$DE$104:$DG$108,2,FALSE))</f>
        <v>No RI Tests</v>
      </c>
      <c r="NX203" s="161" t="str">
        <f t="array" ref="NX203">IF($NL203="No RI Tests","No RI Tests",VLOOKUP(IF(AND(E203="K",NK203&lt;280),3,IF(AND(E203="K",NK203&gt;=280),4,MAX(IF(E203=Lookups!$DF$6:$DF$99,IF(NK203&gt;=Lookups!$DG$6:$DG$99,Lookups!$DH$6:$DH$99))))),Lookups!$DE$104:$DG$108,2,FALSE))</f>
        <v>No RI Tests</v>
      </c>
      <c r="NY203" t="str">
        <f t="shared" si="290"/>
        <v>Null</v>
      </c>
      <c r="NZ203" t="str">
        <f t="shared" si="291"/>
        <v>Null</v>
      </c>
      <c r="OA203" t="str">
        <f t="shared" si="292"/>
        <v>No RI for Comparison</v>
      </c>
      <c r="OB203" s="161" t="str">
        <f t="array" ref="OB203">IF($NL203="No RI Tests","No RI Tests",IF(E203="K","N/A",VLOOKUP(MAX(IF(E203=Lookups!$DF$6:$DF$99,IF(JJ203&gt;=Lookups!$DG$6:$DG$99,Lookups!$DI$6:$DI$99))),Lookups!$DE$104:$DG$108,3,FALSE)))</f>
        <v>No RI Tests</v>
      </c>
      <c r="OC203" s="161" t="str">
        <f t="array" ref="OC203">IF($NL203="No RI Tests","No RI Tests",IF(E203="K","N/A",VLOOKUP(MAX(IF(E203=Lookups!$DF$6:$DF$99,IF(NI203&gt;=Lookups!$DG$6:$DG$99,Lookups!$DI$6:$DI$99))),Lookups!$DE$104:$DG$108,3,FALSE)))</f>
        <v>No RI Tests</v>
      </c>
      <c r="OD203" s="161" t="str">
        <f t="array" ref="OD203">IF($NL203="No RI Tests","No RI Tests",IF(E203="K","N/A",VLOOKUP(MAX(IF(E203=Lookups!$DF$6:$DF$99,IF(NK203&gt;=Lookups!$DG$6:$DG$99,Lookups!$DI$6:$DI$99))),Lookups!$DE$104:$DG$108,3,FALSE)))</f>
        <v>No RI Tests</v>
      </c>
      <c r="OE203" t="str">
        <f t="shared" si="293"/>
        <v>Null</v>
      </c>
      <c r="OF203" t="str">
        <f t="shared" si="294"/>
        <v>Null</v>
      </c>
      <c r="OG203" t="str">
        <f t="shared" si="295"/>
        <v>No RI for Comparison</v>
      </c>
      <c r="OH203" t="str">
        <f t="shared" si="296"/>
        <v>Null</v>
      </c>
      <c r="OI203" t="str">
        <f t="shared" si="297"/>
        <v>Null</v>
      </c>
      <c r="OJ203" t="str">
        <f t="shared" si="298"/>
        <v>Null</v>
      </c>
      <c r="OK203" t="str">
        <f t="shared" si="299"/>
        <v>Null</v>
      </c>
      <c r="OL203" t="str">
        <f t="shared" si="300"/>
        <v>Null</v>
      </c>
      <c r="OM203" t="str">
        <f t="shared" si="301"/>
        <v>Null</v>
      </c>
      <c r="ON203" t="str">
        <f t="shared" si="302"/>
        <v>Null</v>
      </c>
      <c r="OO203" t="str">
        <f t="shared" si="303"/>
        <v>Null RI</v>
      </c>
      <c r="OP203" t="str">
        <f ca="1">IF(AND(HR203&lt;&gt;"",JJ203&lt;600),IF(HT203="Advancing","Tier 2","Tier 3"),IF(JI203="","Null",IF(OR(E203="K",E203&lt;3),"FRA Recommended",IF(JJ203&gt;=IF(E203&lt;6,400,600),IF(JJ203&lt;VLOOKUP(E203,Lookups!$AP$3:$AR$16,3,FALSE),"Tier 2","Core"),IF(JJ203&lt;400,IF(RAND()&lt;0.81,"Tier 3","Tier 2"),IF(RAND()&lt;0.51,"Tier 3","Tier 2"))))))</f>
        <v>Null</v>
      </c>
      <c r="OQ203" t="str">
        <f t="shared" si="304"/>
        <v>Null</v>
      </c>
      <c r="OR203" t="str">
        <f t="shared" si="305"/>
        <v>Null</v>
      </c>
      <c r="OS203" t="str">
        <f t="shared" si="306"/>
        <v>Null</v>
      </c>
      <c r="OT203" t="str">
        <f t="shared" si="307"/>
        <v>No RI Tests</v>
      </c>
      <c r="OU203" s="159" t="str">
        <f t="shared" si="308"/>
        <v>No PI Tests</v>
      </c>
      <c r="OV203" t="str">
        <f t="shared" si="309"/>
        <v>No PI Tests</v>
      </c>
      <c r="OW203" t="str">
        <f t="shared" si="310"/>
        <v>No PI Tests</v>
      </c>
      <c r="OX203" t="str">
        <f t="shared" si="311"/>
        <v>No PI Tests</v>
      </c>
      <c r="OY203" t="str">
        <f t="shared" si="312"/>
        <v>No PI Tests</v>
      </c>
      <c r="OZ203" t="str">
        <f t="shared" si="313"/>
        <v>No PI Tests</v>
      </c>
      <c r="PA203" s="159" t="str">
        <f t="shared" si="314"/>
        <v>No PI Tests</v>
      </c>
      <c r="PB203" t="str">
        <f t="shared" si="315"/>
        <v>No PI Tests</v>
      </c>
      <c r="PC203" t="str">
        <f t="shared" si="316"/>
        <v>No PI Tests</v>
      </c>
      <c r="PD203" t="str">
        <f t="shared" si="317"/>
        <v>No PI Tests</v>
      </c>
      <c r="PE203" t="str">
        <f t="shared" si="318"/>
        <v>No PI Tests</v>
      </c>
      <c r="PF203" t="str">
        <f t="shared" si="319"/>
        <v>No PI Tests</v>
      </c>
      <c r="PG203" t="str">
        <f t="shared" si="320"/>
        <v>No PI Tests</v>
      </c>
      <c r="PH203">
        <f t="shared" si="321"/>
        <v>0</v>
      </c>
      <c r="PI203">
        <f t="shared" si="322"/>
        <v>0</v>
      </c>
      <c r="PJ203" t="str">
        <f t="shared" si="323"/>
        <v>Null</v>
      </c>
      <c r="PK203" t="str">
        <f>IF(HR203="","Null",IF(E203&lt;3,"Null",IF(HU203=0,0,IF(HS203="Form 1",VLOOKUP(HU203,Lookups!$BE$3:$BP$63,E203,FALSE),IF(HS203="Form 2",VLOOKUP(HU203,Lookups!$BE$67:$BP$127,E203,FALSE),VLOOKUP(HU203,Lookups!$BE$130:$BP$190,E203,FALSE))))))</f>
        <v>Null</v>
      </c>
      <c r="PL203" t="str">
        <f t="shared" si="324"/>
        <v>Null</v>
      </c>
      <c r="PM203" t="str">
        <f>IF($PH203=0,"Null",IF(E203&lt;3,"Null",IF(OX203=0,0,IF(OV203="Form 1",VLOOKUP(OX203,Lookups!$BE$3:$BP$63,E203,FALSE),IF(OV203="Form 2",VLOOKUP(OX203,Lookups!$BE$67:$BP$127,E203,FALSE),VLOOKUP(OX203,Lookups!$BE$130:$BP$190,E203,FALSE))))))</f>
        <v>Null</v>
      </c>
      <c r="PN203" t="str">
        <f t="shared" si="325"/>
        <v>Null</v>
      </c>
      <c r="PO203" t="str">
        <f t="shared" si="326"/>
        <v>Null</v>
      </c>
      <c r="PP203" t="str">
        <f t="shared" si="327"/>
        <v>Null</v>
      </c>
      <c r="PQ203" t="str">
        <f>IF(HR203="","Null",IF(E203&lt;3,"Null",IF(HV203=0,0,IF(HS203="Form 1",VLOOKUP(HV203,Lookups!$BR$3:$CC$63,E203,FALSE),IF(HS203="Form 2",VLOOKUP(HV203,Lookups!$BR$67:$CC$127,E203,FALSE),VLOOKUP(HV203,Lookups!$BR$130:$CC$190,E203,FALSE))))))</f>
        <v>Null</v>
      </c>
      <c r="PR203" t="str">
        <f t="shared" si="328"/>
        <v>Null</v>
      </c>
      <c r="PS203" t="str">
        <f>IF(HR203="","Null",IF(E203&lt;3,"Null",IF(OY203=0,0,IF(OW203="Form 1",VLOOKUP(OY203,Lookups!$BR$3:$CC$63,E203,FALSE),IF(OW203="Form 2",VLOOKUP(OY203,Lookups!$BR$67:$CC$127,E203,FALSE),VLOOKUP(OY203,Lookups!$BR$130:$CC$190,E203,FALSE))))))</f>
        <v>Null</v>
      </c>
      <c r="PT203" t="str">
        <f t="shared" si="329"/>
        <v>Null</v>
      </c>
      <c r="PU203" t="str">
        <f t="shared" si="330"/>
        <v>Null</v>
      </c>
      <c r="PV203" t="str">
        <f t="shared" si="331"/>
        <v>Null</v>
      </c>
      <c r="PW203" t="str">
        <f t="shared" si="332"/>
        <v>No PI Tests</v>
      </c>
      <c r="PX203">
        <f t="shared" si="333"/>
        <v>0</v>
      </c>
      <c r="PY203">
        <f t="shared" si="334"/>
        <v>0</v>
      </c>
      <c r="PZ203" t="str">
        <f t="shared" si="335"/>
        <v>Null</v>
      </c>
      <c r="QA203" t="str">
        <f t="shared" si="336"/>
        <v>Null</v>
      </c>
      <c r="QB203" t="str">
        <f t="shared" si="337"/>
        <v>Null</v>
      </c>
      <c r="QC203" t="str">
        <f>IF($MS203="System 44 Record",IF(BQ203&lt;MEDIAN(Directions!$F$3,Directions!$F$6),"Mid-Year Exited Student","Full Year Participant")&amp;IF(BP203&lt;Directions!$F$3,", Started Prior Year",", Started This Year"),"Null")</f>
        <v>Null</v>
      </c>
      <c r="QD203" t="str">
        <f t="shared" si="338"/>
        <v>Null</v>
      </c>
      <c r="QE203">
        <f t="shared" si="339"/>
        <v>0</v>
      </c>
      <c r="QF203">
        <f t="shared" si="340"/>
        <v>0</v>
      </c>
      <c r="QG203">
        <f t="shared" si="341"/>
        <v>0</v>
      </c>
      <c r="QH203">
        <f t="shared" si="342"/>
        <v>0</v>
      </c>
      <c r="QI203">
        <f t="shared" si="343"/>
        <v>0</v>
      </c>
      <c r="QJ203" t="str">
        <f t="shared" si="344"/>
        <v>Used None</v>
      </c>
      <c r="QK203" t="str">
        <f t="shared" si="345"/>
        <v>Null</v>
      </c>
      <c r="QL203" t="str">
        <f t="shared" si="346"/>
        <v>Null</v>
      </c>
      <c r="QM203" t="str">
        <f>IF($MS203="READ 180 Record",IF(AQ203="","Null",VLOOKUP(JJ203,Lookups!$DX$3:$EB$2054,AN203+1,FALSE)),"Null")</f>
        <v>Null</v>
      </c>
      <c r="QN203" t="str">
        <f t="shared" si="347"/>
        <v>Null</v>
      </c>
    </row>
    <row r="204" spans="1:456" x14ac:dyDescent="0.25">
      <c r="A204" s="161" t="s">
        <v>1447</v>
      </c>
      <c r="B204" s="161" t="s">
        <v>1447</v>
      </c>
      <c r="C204" s="161" t="s">
        <v>1447</v>
      </c>
      <c r="D204" s="161" t="s">
        <v>1447</v>
      </c>
      <c r="E204" s="161">
        <v>5</v>
      </c>
      <c r="F204" s="161" t="s">
        <v>1447</v>
      </c>
      <c r="G204" s="161" t="s">
        <v>880</v>
      </c>
      <c r="H204" s="161" t="s">
        <v>881</v>
      </c>
      <c r="I204" s="161">
        <v>318</v>
      </c>
      <c r="J204" s="159">
        <v>42501</v>
      </c>
      <c r="K204" s="161">
        <v>0</v>
      </c>
      <c r="L204" s="161">
        <v>0</v>
      </c>
      <c r="M204" s="161">
        <v>0</v>
      </c>
      <c r="N204" s="161">
        <v>0</v>
      </c>
      <c r="O204" s="161">
        <v>0</v>
      </c>
      <c r="P204" s="161">
        <v>0</v>
      </c>
      <c r="Q204" s="161">
        <v>0</v>
      </c>
      <c r="R204" s="161">
        <v>0</v>
      </c>
      <c r="S204" s="161">
        <v>0</v>
      </c>
      <c r="T204" s="161">
        <v>0</v>
      </c>
      <c r="U204" s="161">
        <v>0</v>
      </c>
      <c r="V204" s="161">
        <v>0</v>
      </c>
      <c r="W204" s="161">
        <v>0</v>
      </c>
      <c r="X204" s="161">
        <v>0</v>
      </c>
      <c r="AB204" s="161" t="s">
        <v>242</v>
      </c>
      <c r="AC204" s="161" t="s">
        <v>242</v>
      </c>
      <c r="AD204" s="161" t="s">
        <v>242</v>
      </c>
      <c r="AE204" s="161" t="s">
        <v>242</v>
      </c>
      <c r="AF204" s="161" t="s">
        <v>241</v>
      </c>
      <c r="AG204" s="161" t="s">
        <v>241</v>
      </c>
      <c r="AH204" s="161" t="s">
        <v>242</v>
      </c>
      <c r="AI204" s="161">
        <v>20150801</v>
      </c>
      <c r="AJ204" s="161">
        <v>20160525</v>
      </c>
      <c r="AK204" s="161" t="s">
        <v>869</v>
      </c>
      <c r="AL204" t="s">
        <v>1076</v>
      </c>
      <c r="AM204" t="s">
        <v>881</v>
      </c>
      <c r="AN204">
        <v>1</v>
      </c>
      <c r="AO204" t="s">
        <v>870</v>
      </c>
      <c r="AP204">
        <v>0</v>
      </c>
      <c r="AQ204">
        <v>1</v>
      </c>
      <c r="AR204">
        <v>8</v>
      </c>
      <c r="AS204">
        <v>6</v>
      </c>
      <c r="AT204">
        <v>2</v>
      </c>
      <c r="AU204">
        <v>0</v>
      </c>
      <c r="AV204">
        <v>0</v>
      </c>
      <c r="AW204">
        <v>1</v>
      </c>
      <c r="AX204">
        <v>3.9333</v>
      </c>
      <c r="AY204">
        <v>1</v>
      </c>
      <c r="AZ204">
        <v>1</v>
      </c>
      <c r="BA204">
        <v>7.8666</v>
      </c>
      <c r="BB204">
        <v>167</v>
      </c>
      <c r="BC204">
        <v>0</v>
      </c>
      <c r="BD204">
        <v>100</v>
      </c>
      <c r="BE204">
        <v>9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 t="s">
        <v>1077</v>
      </c>
      <c r="BN204" t="s">
        <v>1076</v>
      </c>
      <c r="BO204" t="s">
        <v>881</v>
      </c>
      <c r="BP204" s="159">
        <v>42251</v>
      </c>
      <c r="BQ204" s="159">
        <v>42513</v>
      </c>
      <c r="BR204" t="s">
        <v>871</v>
      </c>
      <c r="BS204">
        <v>318</v>
      </c>
      <c r="BT204" s="159">
        <v>42513</v>
      </c>
      <c r="BU204">
        <v>14</v>
      </c>
      <c r="BV204">
        <v>3</v>
      </c>
      <c r="BW204">
        <v>92</v>
      </c>
      <c r="BX204">
        <v>100</v>
      </c>
      <c r="BY204">
        <v>2005</v>
      </c>
      <c r="BZ204">
        <v>2106</v>
      </c>
      <c r="CA204">
        <v>29</v>
      </c>
      <c r="CB204">
        <v>11</v>
      </c>
      <c r="CC204">
        <v>32</v>
      </c>
      <c r="CD204">
        <v>88</v>
      </c>
      <c r="CE204">
        <v>87</v>
      </c>
      <c r="CF204">
        <v>79</v>
      </c>
      <c r="CG204">
        <v>95</v>
      </c>
      <c r="CH204">
        <v>91</v>
      </c>
      <c r="CI204">
        <v>26597</v>
      </c>
      <c r="CJ204">
        <v>2.875</v>
      </c>
      <c r="CK204">
        <v>14</v>
      </c>
      <c r="CL204">
        <v>2</v>
      </c>
      <c r="ET204" s="161">
        <v>1</v>
      </c>
      <c r="EU204" s="161">
        <v>39</v>
      </c>
      <c r="EV204" s="161">
        <v>39</v>
      </c>
      <c r="EW204" s="161">
        <v>2357</v>
      </c>
      <c r="EX204" s="161">
        <v>0</v>
      </c>
      <c r="EY204" s="161">
        <v>0</v>
      </c>
      <c r="EZ204" s="161">
        <v>0</v>
      </c>
      <c r="FA204" s="161">
        <v>0</v>
      </c>
      <c r="FB204" s="161">
        <v>30</v>
      </c>
      <c r="FC204" s="161">
        <v>55</v>
      </c>
      <c r="FD204" s="161">
        <v>0</v>
      </c>
      <c r="FE204" s="161">
        <v>1</v>
      </c>
      <c r="FF204" s="159">
        <v>42313</v>
      </c>
      <c r="FG204" s="161">
        <v>30</v>
      </c>
      <c r="FH204" s="161">
        <v>55</v>
      </c>
      <c r="FI204" s="161">
        <v>8</v>
      </c>
      <c r="FJ204" s="161">
        <v>40</v>
      </c>
      <c r="FK204" s="161">
        <v>50</v>
      </c>
      <c r="HN204" s="161" t="s">
        <v>881</v>
      </c>
      <c r="HO204" s="159">
        <v>42244</v>
      </c>
      <c r="HP204" s="159">
        <v>42501</v>
      </c>
      <c r="HQ204" s="161">
        <v>3</v>
      </c>
      <c r="HR204" s="159">
        <v>42244</v>
      </c>
      <c r="HS204" s="161" t="s">
        <v>872</v>
      </c>
      <c r="HT204" s="161" t="s">
        <v>873</v>
      </c>
      <c r="HU204" s="161">
        <v>38</v>
      </c>
      <c r="HV204" s="161">
        <v>16</v>
      </c>
      <c r="HW204" s="161">
        <v>0</v>
      </c>
      <c r="HX204" s="159">
        <v>42352</v>
      </c>
      <c r="HY204" s="161" t="s">
        <v>874</v>
      </c>
      <c r="HZ204" s="161" t="s">
        <v>873</v>
      </c>
      <c r="IA204" s="161">
        <v>46</v>
      </c>
      <c r="IB204" s="161">
        <v>13</v>
      </c>
      <c r="IC204" s="161">
        <v>0</v>
      </c>
      <c r="ID204" s="159">
        <v>42501</v>
      </c>
      <c r="IE204" s="161" t="s">
        <v>879</v>
      </c>
      <c r="IF204" s="161" t="s">
        <v>873</v>
      </c>
      <c r="IG204" s="161">
        <v>39</v>
      </c>
      <c r="IH204" s="161">
        <v>22</v>
      </c>
      <c r="II204" s="161">
        <v>0</v>
      </c>
      <c r="JB204" s="161" t="s">
        <v>881</v>
      </c>
      <c r="JC204" s="161">
        <v>33</v>
      </c>
      <c r="JD204" s="161">
        <v>13</v>
      </c>
      <c r="JE204" s="161">
        <v>25</v>
      </c>
      <c r="JF204" s="161">
        <v>16369</v>
      </c>
      <c r="JG204" s="159">
        <v>42501</v>
      </c>
      <c r="JH204" s="161">
        <v>318</v>
      </c>
      <c r="JI204" s="159">
        <v>42243</v>
      </c>
      <c r="JJ204" s="161">
        <v>341</v>
      </c>
      <c r="JK204" s="161">
        <v>11</v>
      </c>
      <c r="JL204" s="159">
        <v>42352</v>
      </c>
      <c r="JM204" s="161">
        <v>392</v>
      </c>
      <c r="JN204" s="161">
        <v>15</v>
      </c>
      <c r="JO204" s="159">
        <v>42501</v>
      </c>
      <c r="JP204" s="161">
        <v>318</v>
      </c>
      <c r="JQ204" s="161">
        <v>7</v>
      </c>
      <c r="MN204" t="str">
        <f t="shared" si="261"/>
        <v>NoNoNoYesYesNo</v>
      </c>
      <c r="MO204" t="str">
        <f>IF(AND(MN204="NoNoNoNoNoNo",JI204=""),"No Programs",VLOOKUP(MN204,Lookups!$DA$4:$DB$67,2,FALSE))</f>
        <v>System 44 Only</v>
      </c>
      <c r="MP204">
        <f t="shared" si="262"/>
        <v>9.9009900990099011E-3</v>
      </c>
      <c r="MQ204" t="str">
        <f t="shared" si="263"/>
        <v>System 44 User</v>
      </c>
      <c r="MR204" t="str">
        <f>Directions!$D$3</f>
        <v>Usage</v>
      </c>
      <c r="MS204" t="str">
        <f>VLOOKUP(MQ204,Lookups!$CU$71:$CV$80,2,FALSE)</f>
        <v>System 44 Record</v>
      </c>
      <c r="MT204">
        <f t="shared" si="264"/>
        <v>1</v>
      </c>
      <c r="MU204">
        <f t="shared" si="265"/>
        <v>1</v>
      </c>
      <c r="MV204">
        <f t="shared" si="266"/>
        <v>1</v>
      </c>
      <c r="MW204">
        <f t="shared" si="267"/>
        <v>1</v>
      </c>
      <c r="MX204">
        <f t="shared" si="268"/>
        <v>36.714285714285715</v>
      </c>
      <c r="MY204" t="str">
        <f t="shared" si="269"/>
        <v>Not Used</v>
      </c>
      <c r="MZ204">
        <f t="shared" si="270"/>
        <v>0</v>
      </c>
      <c r="NA204" t="str">
        <f t="shared" si="271"/>
        <v>Not Available</v>
      </c>
      <c r="NB204" t="str">
        <f t="shared" si="272"/>
        <v>Not Available</v>
      </c>
      <c r="NC204" t="str">
        <f t="shared" si="273"/>
        <v>4 Not Indicated</v>
      </c>
      <c r="ND204" t="str">
        <f t="shared" si="274"/>
        <v>4 Not Indicated</v>
      </c>
      <c r="NE204" t="str">
        <f t="shared" si="275"/>
        <v>4 Not Indicated</v>
      </c>
      <c r="NF204" t="str">
        <f t="shared" si="276"/>
        <v>4 Not Indicated</v>
      </c>
      <c r="NG204" t="str">
        <f t="shared" si="277"/>
        <v>4 Not Indicated</v>
      </c>
      <c r="NH204" s="159">
        <f t="shared" si="278"/>
        <v>42501</v>
      </c>
      <c r="NI204">
        <f t="shared" si="279"/>
        <v>318</v>
      </c>
      <c r="NJ204" s="159">
        <f t="shared" si="280"/>
        <v>42352</v>
      </c>
      <c r="NK204">
        <f t="shared" si="281"/>
        <v>392</v>
      </c>
      <c r="NL204">
        <f t="shared" si="282"/>
        <v>36.857142857142854</v>
      </c>
      <c r="NM204">
        <f t="shared" si="283"/>
        <v>1</v>
      </c>
      <c r="NN204">
        <f>IF(OR(E204="PK",E204="K",JJ204=""),"Null",INDEX(Lookups!$EZ$4:$FW$18,MATCH($JJ204,Lookups!$EY$4:$EY$18,1),MATCH($E204,Lookups!$EZ$3:$FW$3,0)))</f>
        <v>155</v>
      </c>
      <c r="NO204">
        <f>IF(OR(E204="PK",E204="K",JJ204=""),"Null",INDEX(Lookups!$EZ$4:$FW$18,MATCH($JJ204,Lookups!$EY$4:$EY$18,1),MATCH($E204,Lookups!$EZ$3:$FW$3,0) + 1))</f>
        <v>215</v>
      </c>
      <c r="NP204">
        <f t="shared" si="284"/>
        <v>310</v>
      </c>
      <c r="NQ204" t="str">
        <f t="shared" si="285"/>
        <v>PI is Recommended</v>
      </c>
      <c r="NR204" t="str">
        <f t="shared" si="286"/>
        <v>PI is Recommended</v>
      </c>
      <c r="NS204" t="str">
        <f t="shared" si="287"/>
        <v>200L to 399L</v>
      </c>
      <c r="NT204" t="str">
        <f t="shared" si="288"/>
        <v>200L to 399L</v>
      </c>
      <c r="NU204" t="str">
        <f t="shared" si="289"/>
        <v>200L to 399L</v>
      </c>
      <c r="NV204" s="183" t="str">
        <f t="array" ref="NV204">IF($NL204="No RI Tests","No RI Tests",VLOOKUP(IF(AND(E204="K",JJ204&lt;280),3,IF(AND(E204="K",JJ204&gt;=280),4,MAX(IF(E204=Lookups!$DF$6:$DF$99,IF(JJ204&gt;=Lookups!$DG$6:$DG$99,Lookups!$DH$6:$DH$99))))),Lookups!$DE$104:$DG$108,2,FALSE))</f>
        <v>1 Below Basic</v>
      </c>
      <c r="NW204" s="161" t="str">
        <f t="array" ref="NW204">IF($NL204="No RI Tests","No RI Tests",VLOOKUP(IF(AND(E204="K",JH204&lt;280),3,IF(AND(E204="K",JH204&gt;=280),4,MAX(IF(E204=Lookups!$DF$6:$DF$99,IF(NI204&gt;=Lookups!$DG$6:$DG$99,Lookups!$DH$6:$DH$99))))),Lookups!$DE$104:$DG$108,2,FALSE))</f>
        <v>1 Below Basic</v>
      </c>
      <c r="NX204" s="161" t="str">
        <f t="array" ref="NX204">IF($NL204="No RI Tests","No RI Tests",VLOOKUP(IF(AND(E204="K",NK204&lt;280),3,IF(AND(E204="K",NK204&gt;=280),4,MAX(IF(E204=Lookups!$DF$6:$DF$99,IF(NK204&gt;=Lookups!$DG$6:$DG$99,Lookups!$DH$6:$DH$99))))),Lookups!$DE$104:$DG$108,2,FALSE))</f>
        <v>1 Below Basic</v>
      </c>
      <c r="NY204">
        <f t="shared" si="290"/>
        <v>1</v>
      </c>
      <c r="NZ204">
        <f t="shared" si="291"/>
        <v>0</v>
      </c>
      <c r="OA204" t="str">
        <f t="shared" si="292"/>
        <v>Maintained Performance Level</v>
      </c>
      <c r="OB204" s="161" t="str">
        <f t="array" ref="OB204">IF($NL204="No RI Tests","No RI Tests",IF(E204="K","N/A",VLOOKUP(MAX(IF(E204=Lookups!$DF$6:$DF$99,IF(JJ204&gt;=Lookups!$DG$6:$DG$99,Lookups!$DI$6:$DI$99))),Lookups!$DE$104:$DG$108,3,FALSE)))</f>
        <v>1 Limited</v>
      </c>
      <c r="OC204" s="161" t="str">
        <f t="array" ref="OC204">IF($NL204="No RI Tests","No RI Tests",IF(E204="K","N/A",VLOOKUP(MAX(IF(E204=Lookups!$DF$6:$DF$99,IF(NI204&gt;=Lookups!$DG$6:$DG$99,Lookups!$DI$6:$DI$99))),Lookups!$DE$104:$DG$108,3,FALSE)))</f>
        <v>1 Limited</v>
      </c>
      <c r="OD204" s="161" t="str">
        <f t="array" ref="OD204">IF($NL204="No RI Tests","No RI Tests",IF(E204="K","N/A",VLOOKUP(MAX(IF(E204=Lookups!$DF$6:$DF$99,IF(NK204&gt;=Lookups!$DG$6:$DG$99,Lookups!$DI$6:$DI$99))),Lookups!$DE$104:$DG$108,3,FALSE)))</f>
        <v>1 Limited</v>
      </c>
      <c r="OE204">
        <f t="shared" si="293"/>
        <v>1</v>
      </c>
      <c r="OF204">
        <f t="shared" si="294"/>
        <v>0</v>
      </c>
      <c r="OG204" t="str">
        <f t="shared" si="295"/>
        <v>Maintained Performance Level</v>
      </c>
      <c r="OH204">
        <f t="shared" si="296"/>
        <v>-23</v>
      </c>
      <c r="OI204">
        <f t="shared" si="297"/>
        <v>0</v>
      </c>
      <c r="OJ204">
        <f t="shared" si="298"/>
        <v>0</v>
      </c>
      <c r="OK204">
        <f t="shared" si="299"/>
        <v>0</v>
      </c>
      <c r="OL204">
        <f t="shared" si="300"/>
        <v>-0.12432432432432433</v>
      </c>
      <c r="OM204" t="str">
        <f t="shared" si="301"/>
        <v>Fall Administration</v>
      </c>
      <c r="ON204" t="str">
        <f t="shared" si="302"/>
        <v>Winter Administration</v>
      </c>
      <c r="OO204" t="str">
        <f t="shared" si="303"/>
        <v>Fall to Winter RI</v>
      </c>
      <c r="OP204" t="str">
        <f ca="1">IF(AND(HR204&lt;&gt;"",JJ204&lt;600),IF(HT204="Advancing","Tier 2","Tier 3"),IF(JI204="","Null",IF(OR(E204="K",E204&lt;3),"FRA Recommended",IF(JJ204&gt;=IF(E204&lt;6,400,600),IF(JJ204&lt;VLOOKUP(E204,Lookups!$AP$3:$AR$16,3,FALSE),"Tier 2","Core"),IF(JJ204&lt;400,IF(RAND()&lt;0.81,"Tier 3","Tier 2"),IF(RAND()&lt;0.51,"Tier 3","Tier 2"))))))</f>
        <v>Tier 3</v>
      </c>
      <c r="OQ204" t="str">
        <f t="shared" si="304"/>
        <v>Average Reading Invt. Under 15 Minutes Long</v>
      </c>
      <c r="OR204">
        <f t="shared" si="305"/>
        <v>0</v>
      </c>
      <c r="OS204" t="str">
        <f t="shared" si="306"/>
        <v>Null</v>
      </c>
      <c r="OT204">
        <f t="shared" si="307"/>
        <v>74</v>
      </c>
      <c r="OU204" s="159">
        <f t="shared" si="308"/>
        <v>42501</v>
      </c>
      <c r="OV204" t="str">
        <f t="shared" si="309"/>
        <v>Form 3</v>
      </c>
      <c r="OW204" t="str">
        <f t="shared" si="310"/>
        <v>Developing</v>
      </c>
      <c r="OX204">
        <f t="shared" si="311"/>
        <v>39</v>
      </c>
      <c r="OY204">
        <f t="shared" si="312"/>
        <v>22</v>
      </c>
      <c r="OZ204">
        <f t="shared" si="313"/>
        <v>0</v>
      </c>
      <c r="PA204" s="159">
        <f t="shared" si="314"/>
        <v>42501</v>
      </c>
      <c r="PB204" t="str">
        <f t="shared" si="315"/>
        <v>Form 3</v>
      </c>
      <c r="PC204" t="str">
        <f t="shared" si="316"/>
        <v>Developing</v>
      </c>
      <c r="PD204">
        <f t="shared" si="317"/>
        <v>39</v>
      </c>
      <c r="PE204">
        <f t="shared" si="318"/>
        <v>22</v>
      </c>
      <c r="PF204">
        <f t="shared" si="319"/>
        <v>0</v>
      </c>
      <c r="PG204">
        <f t="shared" si="320"/>
        <v>36.714285714285715</v>
      </c>
      <c r="PH204">
        <f t="shared" si="321"/>
        <v>1</v>
      </c>
      <c r="PI204">
        <f t="shared" si="322"/>
        <v>1</v>
      </c>
      <c r="PJ204">
        <f t="shared" si="323"/>
        <v>38</v>
      </c>
      <c r="PK204">
        <f>IF(HR204="","Null",IF(E204&lt;3,"Null",IF(HU204=0,0,IF(HS204="Form 1",VLOOKUP(HU204,Lookups!$BE$3:$BP$63,E204,FALSE),IF(HS204="Form 2",VLOOKUP(HU204,Lookups!$BE$67:$BP$127,E204,FALSE),VLOOKUP(HU204,Lookups!$BE$130:$BP$190,E204,FALSE))))))</f>
        <v>9</v>
      </c>
      <c r="PL204">
        <f t="shared" si="324"/>
        <v>39</v>
      </c>
      <c r="PM204">
        <f>IF($PH204=0,"Null",IF(E204&lt;3,"Null",IF(OX204=0,0,IF(OV204="Form 1",VLOOKUP(OX204,Lookups!$BE$3:$BP$63,E204,FALSE),IF(OV204="Form 2",VLOOKUP(OX204,Lookups!$BE$67:$BP$127,E204,FALSE),VLOOKUP(OX204,Lookups!$BE$130:$BP$190,E204,FALSE))))))</f>
        <v>6</v>
      </c>
      <c r="PN204">
        <f t="shared" si="325"/>
        <v>1</v>
      </c>
      <c r="PO204">
        <f t="shared" si="326"/>
        <v>1</v>
      </c>
      <c r="PP204">
        <f t="shared" si="327"/>
        <v>16</v>
      </c>
      <c r="PQ204">
        <f>IF(HR204="","Null",IF(E204&lt;3,"Null",IF(HV204=0,0,IF(HS204="Form 1",VLOOKUP(HV204,Lookups!$BR$3:$CC$63,E204,FALSE),IF(HS204="Form 2",VLOOKUP(HV204,Lookups!$BR$67:$CC$127,E204,FALSE),VLOOKUP(HV204,Lookups!$BR$130:$CC$190,E204,FALSE))))))</f>
        <v>29</v>
      </c>
      <c r="PR204">
        <f t="shared" si="328"/>
        <v>22</v>
      </c>
      <c r="PS204">
        <f>IF(HR204="","Null",IF(E204&lt;3,"Null",IF(OY204=0,0,IF(OW204="Form 1",VLOOKUP(OY204,Lookups!$BR$3:$CC$63,E204,FALSE),IF(OW204="Form 2",VLOOKUP(OY204,Lookups!$BR$67:$CC$127,E204,FALSE),VLOOKUP(OY204,Lookups!$BR$130:$CC$190,E204,FALSE))))))</f>
        <v>43</v>
      </c>
      <c r="PT204">
        <f t="shared" si="329"/>
        <v>6</v>
      </c>
      <c r="PU204">
        <f t="shared" si="330"/>
        <v>1</v>
      </c>
      <c r="PV204">
        <f t="shared" si="331"/>
        <v>0</v>
      </c>
      <c r="PW204" t="str">
        <f t="shared" si="332"/>
        <v>Fall to Spring PI Administration</v>
      </c>
      <c r="PX204">
        <f t="shared" si="333"/>
        <v>0</v>
      </c>
      <c r="PY204">
        <f t="shared" si="334"/>
        <v>1</v>
      </c>
      <c r="PZ204" t="str">
        <f t="shared" si="335"/>
        <v>100 or More Sessions</v>
      </c>
      <c r="QA204" t="str">
        <f t="shared" si="336"/>
        <v>Series 4</v>
      </c>
      <c r="QB204" t="str">
        <f t="shared" si="337"/>
        <v>In Series 13 to 16</v>
      </c>
      <c r="QC204" t="str">
        <f>IF($MS204="System 44 Record",IF(BQ204&lt;MEDIAN(Directions!$F$3,Directions!$F$6),"Mid-Year Exited Student","Full Year Participant")&amp;IF(BP204&lt;Directions!$F$3,", Started Prior Year",", Started This Year"),"Null")</f>
        <v>Full Year Participant, Started This Year</v>
      </c>
      <c r="QD204">
        <f t="shared" si="338"/>
        <v>0</v>
      </c>
      <c r="QE204">
        <f t="shared" si="339"/>
        <v>1</v>
      </c>
      <c r="QF204">
        <f t="shared" si="340"/>
        <v>1</v>
      </c>
      <c r="QG204">
        <f t="shared" si="341"/>
        <v>1</v>
      </c>
      <c r="QH204">
        <f t="shared" si="342"/>
        <v>1</v>
      </c>
      <c r="QI204">
        <f t="shared" si="343"/>
        <v>0.55000000000000004</v>
      </c>
      <c r="QJ204" t="str">
        <f t="shared" si="344"/>
        <v>Used All 3</v>
      </c>
      <c r="QK204" t="str">
        <f t="shared" si="345"/>
        <v>Null</v>
      </c>
      <c r="QL204" t="str">
        <f t="shared" si="346"/>
        <v>Null</v>
      </c>
      <c r="QM204" t="str">
        <f>IF($MS204="READ 180 Record",IF(AQ204="","Null",VLOOKUP(JJ204,Lookups!$DX$3:$EB$2054,AN204+1,FALSE)),"Null")</f>
        <v>Null</v>
      </c>
      <c r="QN204" t="str">
        <f t="shared" si="347"/>
        <v>Null</v>
      </c>
    </row>
    <row r="205" spans="1:456" x14ac:dyDescent="0.25">
      <c r="A205" s="161" t="s">
        <v>1447</v>
      </c>
      <c r="B205" s="161" t="s">
        <v>1447</v>
      </c>
      <c r="C205" s="161" t="s">
        <v>1447</v>
      </c>
      <c r="D205" s="161" t="s">
        <v>1447</v>
      </c>
      <c r="E205" s="161">
        <v>10</v>
      </c>
      <c r="F205" s="161" t="s">
        <v>1447</v>
      </c>
      <c r="G205" s="161" t="s">
        <v>880</v>
      </c>
      <c r="H205" s="161" t="s">
        <v>881</v>
      </c>
      <c r="K205" s="161">
        <v>0</v>
      </c>
      <c r="L205" s="161">
        <v>0</v>
      </c>
      <c r="M205" s="161">
        <v>0</v>
      </c>
      <c r="N205" s="161">
        <v>0</v>
      </c>
      <c r="O205" s="161">
        <v>0</v>
      </c>
      <c r="P205" s="161">
        <v>0</v>
      </c>
      <c r="Q205" s="161">
        <v>0</v>
      </c>
      <c r="R205" s="161">
        <v>0</v>
      </c>
      <c r="S205" s="161">
        <v>0</v>
      </c>
      <c r="T205" s="161">
        <v>0</v>
      </c>
      <c r="U205" s="161">
        <v>0</v>
      </c>
      <c r="V205" s="161">
        <v>0</v>
      </c>
      <c r="W205" s="161">
        <v>0</v>
      </c>
      <c r="X205" s="161">
        <v>0</v>
      </c>
      <c r="AB205" s="161" t="s">
        <v>242</v>
      </c>
      <c r="AC205" s="161" t="s">
        <v>242</v>
      </c>
      <c r="AD205" s="161" t="s">
        <v>242</v>
      </c>
      <c r="AE205" s="161" t="s">
        <v>242</v>
      </c>
      <c r="AF205" s="161" t="s">
        <v>242</v>
      </c>
      <c r="AG205" s="161" t="s">
        <v>242</v>
      </c>
      <c r="AH205" s="161" t="s">
        <v>242</v>
      </c>
      <c r="AI205" s="161">
        <v>20150801</v>
      </c>
      <c r="AJ205" s="161">
        <v>20160525</v>
      </c>
      <c r="AK205" s="161" t="s">
        <v>869</v>
      </c>
      <c r="AL205" t="s">
        <v>1078</v>
      </c>
      <c r="BN205" t="s">
        <v>1079</v>
      </c>
      <c r="ET205" s="161">
        <v>0</v>
      </c>
      <c r="EU205" s="161">
        <v>0</v>
      </c>
      <c r="EV205" s="161">
        <v>0</v>
      </c>
      <c r="EW205" s="161">
        <v>0</v>
      </c>
      <c r="EX205" s="161">
        <v>0</v>
      </c>
      <c r="EY205" s="161">
        <v>0</v>
      </c>
      <c r="EZ205" s="161">
        <v>0</v>
      </c>
      <c r="FA205" s="161">
        <v>0</v>
      </c>
      <c r="FB205" s="161">
        <v>0</v>
      </c>
      <c r="FC205" s="161">
        <v>0</v>
      </c>
      <c r="FD205" s="161">
        <v>0</v>
      </c>
      <c r="FE205" s="161">
        <v>0</v>
      </c>
      <c r="HN205" s="161" t="s">
        <v>881</v>
      </c>
      <c r="JB205" s="161" t="s">
        <v>881</v>
      </c>
      <c r="JC205" s="161">
        <v>0</v>
      </c>
      <c r="JD205" s="161">
        <v>0</v>
      </c>
      <c r="JE205" s="161">
        <v>0</v>
      </c>
      <c r="JF205" s="161">
        <v>0</v>
      </c>
      <c r="MN205" t="str">
        <f t="shared" si="261"/>
        <v>NoNoNoNoNoNo</v>
      </c>
      <c r="MO205" t="str">
        <f>IF(AND(MN205="NoNoNoNoNoNo",JI205=""),"No Programs",VLOOKUP(MN205,Lookups!$DA$4:$DB$67,2,FALSE))</f>
        <v>No Programs</v>
      </c>
      <c r="MP205">
        <f t="shared" si="262"/>
        <v>0</v>
      </c>
      <c r="MQ205" t="str">
        <f t="shared" si="263"/>
        <v>No Program Use</v>
      </c>
      <c r="MR205" t="str">
        <f>Directions!$D$3</f>
        <v>Usage</v>
      </c>
      <c r="MS205" t="str">
        <f>VLOOKUP(MQ205,Lookups!$CU$71:$CV$80,2,FALSE)</f>
        <v>Exclude</v>
      </c>
      <c r="MT205">
        <f t="shared" si="264"/>
        <v>0</v>
      </c>
      <c r="MU205">
        <f t="shared" si="265"/>
        <v>0</v>
      </c>
      <c r="MV205">
        <f t="shared" si="266"/>
        <v>0</v>
      </c>
      <c r="MW205">
        <f t="shared" si="267"/>
        <v>0</v>
      </c>
      <c r="MX205">
        <f t="shared" si="268"/>
        <v>0</v>
      </c>
      <c r="MY205" t="str">
        <f t="shared" si="269"/>
        <v>Not Used</v>
      </c>
      <c r="MZ205">
        <f t="shared" si="270"/>
        <v>0</v>
      </c>
      <c r="NA205" t="str">
        <f t="shared" si="271"/>
        <v>Not Available</v>
      </c>
      <c r="NB205" t="str">
        <f t="shared" si="272"/>
        <v>Not Available</v>
      </c>
      <c r="NC205" t="str">
        <f t="shared" si="273"/>
        <v>4 Not Indicated</v>
      </c>
      <c r="ND205" t="str">
        <f t="shared" si="274"/>
        <v>4 Not Indicated</v>
      </c>
      <c r="NE205" t="str">
        <f t="shared" si="275"/>
        <v>4 Not Indicated</v>
      </c>
      <c r="NF205" t="str">
        <f t="shared" si="276"/>
        <v>4 Not Indicated</v>
      </c>
      <c r="NG205" t="str">
        <f t="shared" si="277"/>
        <v>4 Not Indicated</v>
      </c>
      <c r="NH205" s="159" t="str">
        <f t="shared" si="278"/>
        <v>Null</v>
      </c>
      <c r="NI205" t="str">
        <f t="shared" si="279"/>
        <v>Null</v>
      </c>
      <c r="NJ205" s="159" t="str">
        <f t="shared" si="280"/>
        <v>Null</v>
      </c>
      <c r="NK205" t="str">
        <f t="shared" si="281"/>
        <v>Null</v>
      </c>
      <c r="NL205" t="str">
        <f t="shared" si="282"/>
        <v>No RI Tests</v>
      </c>
      <c r="NM205">
        <f t="shared" si="283"/>
        <v>0</v>
      </c>
      <c r="NN205" t="str">
        <f>IF(OR(E205="PK",E205="K",JJ205=""),"Null",INDEX(Lookups!$EZ$4:$FW$18,MATCH($JJ205,Lookups!$EY$4:$EY$18,1),MATCH($E205,Lookups!$EZ$3:$FW$3,0)))</f>
        <v>Null</v>
      </c>
      <c r="NO205" t="str">
        <f>IF(OR(E205="PK",E205="K",JJ205=""),"Null",INDEX(Lookups!$EZ$4:$FW$18,MATCH($JJ205,Lookups!$EY$4:$EY$18,1),MATCH($E205,Lookups!$EZ$3:$FW$3,0) + 1))</f>
        <v>Null</v>
      </c>
      <c r="NP205" t="str">
        <f t="shared" si="284"/>
        <v>Null</v>
      </c>
      <c r="NQ205" t="str">
        <f t="shared" si="285"/>
        <v>Null</v>
      </c>
      <c r="NR205" t="str">
        <f t="shared" si="286"/>
        <v>Null</v>
      </c>
      <c r="NS205" t="str">
        <f t="shared" si="287"/>
        <v>No RI Tests</v>
      </c>
      <c r="NT205" t="str">
        <f t="shared" si="288"/>
        <v>No RI Tests</v>
      </c>
      <c r="NU205" t="str">
        <f t="shared" si="289"/>
        <v>No RI Tests</v>
      </c>
      <c r="NV205" s="183" t="str">
        <f t="array" ref="NV205">IF($NL205="No RI Tests","No RI Tests",VLOOKUP(IF(AND(E205="K",JJ205&lt;280),3,IF(AND(E205="K",JJ205&gt;=280),4,MAX(IF(E205=Lookups!$DF$6:$DF$99,IF(JJ205&gt;=Lookups!$DG$6:$DG$99,Lookups!$DH$6:$DH$99))))),Lookups!$DE$104:$DG$108,2,FALSE))</f>
        <v>No RI Tests</v>
      </c>
      <c r="NW205" s="161" t="str">
        <f t="array" ref="NW205">IF($NL205="No RI Tests","No RI Tests",VLOOKUP(IF(AND(E205="K",JH205&lt;280),3,IF(AND(E205="K",JH205&gt;=280),4,MAX(IF(E205=Lookups!$DF$6:$DF$99,IF(NI205&gt;=Lookups!$DG$6:$DG$99,Lookups!$DH$6:$DH$99))))),Lookups!$DE$104:$DG$108,2,FALSE))</f>
        <v>No RI Tests</v>
      </c>
      <c r="NX205" s="161" t="str">
        <f t="array" ref="NX205">IF($NL205="No RI Tests","No RI Tests",VLOOKUP(IF(AND(E205="K",NK205&lt;280),3,IF(AND(E205="K",NK205&gt;=280),4,MAX(IF(E205=Lookups!$DF$6:$DF$99,IF(NK205&gt;=Lookups!$DG$6:$DG$99,Lookups!$DH$6:$DH$99))))),Lookups!$DE$104:$DG$108,2,FALSE))</f>
        <v>No RI Tests</v>
      </c>
      <c r="NY205" t="str">
        <f t="shared" si="290"/>
        <v>Null</v>
      </c>
      <c r="NZ205" t="str">
        <f t="shared" si="291"/>
        <v>Null</v>
      </c>
      <c r="OA205" t="str">
        <f t="shared" si="292"/>
        <v>No RI for Comparison</v>
      </c>
      <c r="OB205" s="161" t="str">
        <f t="array" ref="OB205">IF($NL205="No RI Tests","No RI Tests",IF(E205="K","N/A",VLOOKUP(MAX(IF(E205=Lookups!$DF$6:$DF$99,IF(JJ205&gt;=Lookups!$DG$6:$DG$99,Lookups!$DI$6:$DI$99))),Lookups!$DE$104:$DG$108,3,FALSE)))</f>
        <v>No RI Tests</v>
      </c>
      <c r="OC205" s="161" t="str">
        <f t="array" ref="OC205">IF($NL205="No RI Tests","No RI Tests",IF(E205="K","N/A",VLOOKUP(MAX(IF(E205=Lookups!$DF$6:$DF$99,IF(NI205&gt;=Lookups!$DG$6:$DG$99,Lookups!$DI$6:$DI$99))),Lookups!$DE$104:$DG$108,3,FALSE)))</f>
        <v>No RI Tests</v>
      </c>
      <c r="OD205" s="161" t="str">
        <f t="array" ref="OD205">IF($NL205="No RI Tests","No RI Tests",IF(E205="K","N/A",VLOOKUP(MAX(IF(E205=Lookups!$DF$6:$DF$99,IF(NK205&gt;=Lookups!$DG$6:$DG$99,Lookups!$DI$6:$DI$99))),Lookups!$DE$104:$DG$108,3,FALSE)))</f>
        <v>No RI Tests</v>
      </c>
      <c r="OE205" t="str">
        <f t="shared" si="293"/>
        <v>Null</v>
      </c>
      <c r="OF205" t="str">
        <f t="shared" si="294"/>
        <v>Null</v>
      </c>
      <c r="OG205" t="str">
        <f t="shared" si="295"/>
        <v>No RI for Comparison</v>
      </c>
      <c r="OH205" t="str">
        <f t="shared" si="296"/>
        <v>Null</v>
      </c>
      <c r="OI205" t="str">
        <f t="shared" si="297"/>
        <v>Null</v>
      </c>
      <c r="OJ205" t="str">
        <f t="shared" si="298"/>
        <v>Null</v>
      </c>
      <c r="OK205" t="str">
        <f t="shared" si="299"/>
        <v>Null</v>
      </c>
      <c r="OL205" t="str">
        <f t="shared" si="300"/>
        <v>Null</v>
      </c>
      <c r="OM205" t="str">
        <f t="shared" si="301"/>
        <v>Null</v>
      </c>
      <c r="ON205" t="str">
        <f t="shared" si="302"/>
        <v>Null</v>
      </c>
      <c r="OO205" t="str">
        <f t="shared" si="303"/>
        <v>Null RI</v>
      </c>
      <c r="OP205" t="str">
        <f ca="1">IF(AND(HR205&lt;&gt;"",JJ205&lt;600),IF(HT205="Advancing","Tier 2","Tier 3"),IF(JI205="","Null",IF(OR(E205="K",E205&lt;3),"FRA Recommended",IF(JJ205&gt;=IF(E205&lt;6,400,600),IF(JJ205&lt;VLOOKUP(E205,Lookups!$AP$3:$AR$16,3,FALSE),"Tier 2","Core"),IF(JJ205&lt;400,IF(RAND()&lt;0.81,"Tier 3","Tier 2"),IF(RAND()&lt;0.51,"Tier 3","Tier 2"))))))</f>
        <v>Null</v>
      </c>
      <c r="OQ205" t="str">
        <f t="shared" si="304"/>
        <v>Null</v>
      </c>
      <c r="OR205" t="str">
        <f t="shared" si="305"/>
        <v>Null</v>
      </c>
      <c r="OS205" t="str">
        <f t="shared" si="306"/>
        <v>Null</v>
      </c>
      <c r="OT205" t="str">
        <f t="shared" si="307"/>
        <v>No RI Tests</v>
      </c>
      <c r="OU205" s="159" t="str">
        <f t="shared" si="308"/>
        <v>No PI Tests</v>
      </c>
      <c r="OV205" t="str">
        <f t="shared" si="309"/>
        <v>No PI Tests</v>
      </c>
      <c r="OW205" t="str">
        <f t="shared" si="310"/>
        <v>No PI Tests</v>
      </c>
      <c r="OX205" t="str">
        <f t="shared" si="311"/>
        <v>No PI Tests</v>
      </c>
      <c r="OY205" t="str">
        <f t="shared" si="312"/>
        <v>No PI Tests</v>
      </c>
      <c r="OZ205" t="str">
        <f t="shared" si="313"/>
        <v>No PI Tests</v>
      </c>
      <c r="PA205" s="159" t="str">
        <f t="shared" si="314"/>
        <v>No PI Tests</v>
      </c>
      <c r="PB205" t="str">
        <f t="shared" si="315"/>
        <v>No PI Tests</v>
      </c>
      <c r="PC205" t="str">
        <f t="shared" si="316"/>
        <v>No PI Tests</v>
      </c>
      <c r="PD205" t="str">
        <f t="shared" si="317"/>
        <v>No PI Tests</v>
      </c>
      <c r="PE205" t="str">
        <f t="shared" si="318"/>
        <v>No PI Tests</v>
      </c>
      <c r="PF205" t="str">
        <f t="shared" si="319"/>
        <v>No PI Tests</v>
      </c>
      <c r="PG205" t="str">
        <f t="shared" si="320"/>
        <v>No PI Tests</v>
      </c>
      <c r="PH205">
        <f t="shared" si="321"/>
        <v>0</v>
      </c>
      <c r="PI205">
        <f t="shared" si="322"/>
        <v>0</v>
      </c>
      <c r="PJ205" t="str">
        <f t="shared" si="323"/>
        <v>Null</v>
      </c>
      <c r="PK205" t="str">
        <f>IF(HR205="","Null",IF(E205&lt;3,"Null",IF(HU205=0,0,IF(HS205="Form 1",VLOOKUP(HU205,Lookups!$BE$3:$BP$63,E205,FALSE),IF(HS205="Form 2",VLOOKUP(HU205,Lookups!$BE$67:$BP$127,E205,FALSE),VLOOKUP(HU205,Lookups!$BE$130:$BP$190,E205,FALSE))))))</f>
        <v>Null</v>
      </c>
      <c r="PL205" t="str">
        <f t="shared" si="324"/>
        <v>Null</v>
      </c>
      <c r="PM205" t="str">
        <f>IF($PH205=0,"Null",IF(E205&lt;3,"Null",IF(OX205=0,0,IF(OV205="Form 1",VLOOKUP(OX205,Lookups!$BE$3:$BP$63,E205,FALSE),IF(OV205="Form 2",VLOOKUP(OX205,Lookups!$BE$67:$BP$127,E205,FALSE),VLOOKUP(OX205,Lookups!$BE$130:$BP$190,E205,FALSE))))))</f>
        <v>Null</v>
      </c>
      <c r="PN205" t="str">
        <f t="shared" si="325"/>
        <v>Null</v>
      </c>
      <c r="PO205" t="str">
        <f t="shared" si="326"/>
        <v>Null</v>
      </c>
      <c r="PP205" t="str">
        <f t="shared" si="327"/>
        <v>Null</v>
      </c>
      <c r="PQ205" t="str">
        <f>IF(HR205="","Null",IF(E205&lt;3,"Null",IF(HV205=0,0,IF(HS205="Form 1",VLOOKUP(HV205,Lookups!$BR$3:$CC$63,E205,FALSE),IF(HS205="Form 2",VLOOKUP(HV205,Lookups!$BR$67:$CC$127,E205,FALSE),VLOOKUP(HV205,Lookups!$BR$130:$CC$190,E205,FALSE))))))</f>
        <v>Null</v>
      </c>
      <c r="PR205" t="str">
        <f t="shared" si="328"/>
        <v>Null</v>
      </c>
      <c r="PS205" t="str">
        <f>IF(HR205="","Null",IF(E205&lt;3,"Null",IF(OY205=0,0,IF(OW205="Form 1",VLOOKUP(OY205,Lookups!$BR$3:$CC$63,E205,FALSE),IF(OW205="Form 2",VLOOKUP(OY205,Lookups!$BR$67:$CC$127,E205,FALSE),VLOOKUP(OY205,Lookups!$BR$130:$CC$190,E205,FALSE))))))</f>
        <v>Null</v>
      </c>
      <c r="PT205" t="str">
        <f t="shared" si="329"/>
        <v>Null</v>
      </c>
      <c r="PU205" t="str">
        <f t="shared" si="330"/>
        <v>Null</v>
      </c>
      <c r="PV205" t="str">
        <f t="shared" si="331"/>
        <v>Null</v>
      </c>
      <c r="PW205" t="str">
        <f t="shared" si="332"/>
        <v>No PI Tests</v>
      </c>
      <c r="PX205">
        <f t="shared" si="333"/>
        <v>0</v>
      </c>
      <c r="PY205">
        <f t="shared" si="334"/>
        <v>0</v>
      </c>
      <c r="PZ205" t="str">
        <f t="shared" si="335"/>
        <v>Null</v>
      </c>
      <c r="QA205" t="str">
        <f t="shared" si="336"/>
        <v>Null</v>
      </c>
      <c r="QB205" t="str">
        <f t="shared" si="337"/>
        <v>Null</v>
      </c>
      <c r="QC205" t="str">
        <f>IF($MS205="System 44 Record",IF(BQ205&lt;MEDIAN(Directions!$F$3,Directions!$F$6),"Mid-Year Exited Student","Full Year Participant")&amp;IF(BP205&lt;Directions!$F$3,", Started Prior Year",", Started This Year"),"Null")</f>
        <v>Null</v>
      </c>
      <c r="QD205" t="str">
        <f t="shared" si="338"/>
        <v>Null</v>
      </c>
      <c r="QE205">
        <f t="shared" si="339"/>
        <v>0</v>
      </c>
      <c r="QF205">
        <f t="shared" si="340"/>
        <v>0</v>
      </c>
      <c r="QG205">
        <f t="shared" si="341"/>
        <v>0</v>
      </c>
      <c r="QH205">
        <f t="shared" si="342"/>
        <v>0</v>
      </c>
      <c r="QI205">
        <f t="shared" si="343"/>
        <v>0</v>
      </c>
      <c r="QJ205" t="str">
        <f t="shared" si="344"/>
        <v>Used None</v>
      </c>
      <c r="QK205" t="str">
        <f t="shared" si="345"/>
        <v>Null</v>
      </c>
      <c r="QL205" t="str">
        <f t="shared" si="346"/>
        <v>Null</v>
      </c>
      <c r="QM205" t="str">
        <f>IF($MS205="READ 180 Record",IF(AQ205="","Null",VLOOKUP(JJ205,Lookups!$DX$3:$EB$2054,AN205+1,FALSE)),"Null")</f>
        <v>Null</v>
      </c>
      <c r="QN205" t="str">
        <f t="shared" si="347"/>
        <v>Null</v>
      </c>
    </row>
    <row r="206" spans="1:456" x14ac:dyDescent="0.25">
      <c r="A206" s="161" t="s">
        <v>1447</v>
      </c>
      <c r="B206" s="161" t="s">
        <v>1447</v>
      </c>
      <c r="C206" s="161" t="s">
        <v>1447</v>
      </c>
      <c r="D206" s="161" t="s">
        <v>1447</v>
      </c>
      <c r="E206" s="161">
        <v>12</v>
      </c>
      <c r="F206" s="161" t="s">
        <v>1447</v>
      </c>
      <c r="G206" s="161" t="s">
        <v>880</v>
      </c>
      <c r="H206" s="161" t="s">
        <v>881</v>
      </c>
      <c r="K206" s="161">
        <v>0</v>
      </c>
      <c r="L206" s="161">
        <v>0</v>
      </c>
      <c r="M206" s="161">
        <v>0</v>
      </c>
      <c r="N206" s="161">
        <v>0</v>
      </c>
      <c r="O206" s="161">
        <v>0</v>
      </c>
      <c r="P206" s="161">
        <v>0</v>
      </c>
      <c r="Q206" s="161">
        <v>0</v>
      </c>
      <c r="R206" s="161">
        <v>0</v>
      </c>
      <c r="S206" s="161">
        <v>0</v>
      </c>
      <c r="T206" s="161">
        <v>0</v>
      </c>
      <c r="U206" s="161">
        <v>0</v>
      </c>
      <c r="V206" s="161">
        <v>0</v>
      </c>
      <c r="W206" s="161">
        <v>0</v>
      </c>
      <c r="X206" s="161">
        <v>0</v>
      </c>
      <c r="AB206" s="161" t="s">
        <v>242</v>
      </c>
      <c r="AC206" s="161" t="s">
        <v>242</v>
      </c>
      <c r="AD206" s="161" t="s">
        <v>242</v>
      </c>
      <c r="AE206" s="161" t="s">
        <v>242</v>
      </c>
      <c r="AF206" s="161" t="s">
        <v>242</v>
      </c>
      <c r="AG206" s="161" t="s">
        <v>242</v>
      </c>
      <c r="AH206" s="161" t="s">
        <v>242</v>
      </c>
      <c r="AI206" s="161">
        <v>20150801</v>
      </c>
      <c r="AJ206" s="161">
        <v>20160525</v>
      </c>
      <c r="AK206" s="161" t="s">
        <v>869</v>
      </c>
      <c r="AL206" t="s">
        <v>1078</v>
      </c>
      <c r="BN206" t="s">
        <v>1079</v>
      </c>
      <c r="ET206" s="161">
        <v>0</v>
      </c>
      <c r="EU206" s="161">
        <v>0</v>
      </c>
      <c r="EV206" s="161">
        <v>0</v>
      </c>
      <c r="EW206" s="161">
        <v>0</v>
      </c>
      <c r="EX206" s="161">
        <v>0</v>
      </c>
      <c r="EY206" s="161">
        <v>0</v>
      </c>
      <c r="EZ206" s="161">
        <v>0</v>
      </c>
      <c r="FA206" s="161">
        <v>0</v>
      </c>
      <c r="FB206" s="161">
        <v>0</v>
      </c>
      <c r="FC206" s="161">
        <v>0</v>
      </c>
      <c r="FD206" s="161">
        <v>0</v>
      </c>
      <c r="FE206" s="161">
        <v>0</v>
      </c>
      <c r="HN206" s="161" t="s">
        <v>881</v>
      </c>
      <c r="JB206" s="161" t="s">
        <v>881</v>
      </c>
      <c r="JC206" s="161">
        <v>0</v>
      </c>
      <c r="JD206" s="161">
        <v>0</v>
      </c>
      <c r="JE206" s="161">
        <v>0</v>
      </c>
      <c r="JF206" s="161">
        <v>0</v>
      </c>
      <c r="MN206" t="str">
        <f t="shared" si="261"/>
        <v>NoNoNoNoNoNo</v>
      </c>
      <c r="MO206" t="str">
        <f>IF(AND(MN206="NoNoNoNoNoNo",JI206=""),"No Programs",VLOOKUP(MN206,Lookups!$DA$4:$DB$67,2,FALSE))</f>
        <v>No Programs</v>
      </c>
      <c r="MP206">
        <f t="shared" si="262"/>
        <v>0</v>
      </c>
      <c r="MQ206" t="str">
        <f t="shared" si="263"/>
        <v>No Program Use</v>
      </c>
      <c r="MR206" t="str">
        <f>Directions!$D$3</f>
        <v>Usage</v>
      </c>
      <c r="MS206" t="str">
        <f>VLOOKUP(MQ206,Lookups!$CU$71:$CV$80,2,FALSE)</f>
        <v>Exclude</v>
      </c>
      <c r="MT206">
        <f t="shared" si="264"/>
        <v>0</v>
      </c>
      <c r="MU206">
        <f t="shared" si="265"/>
        <v>0</v>
      </c>
      <c r="MV206">
        <f t="shared" si="266"/>
        <v>0</v>
      </c>
      <c r="MW206">
        <f t="shared" si="267"/>
        <v>0</v>
      </c>
      <c r="MX206">
        <f t="shared" si="268"/>
        <v>0</v>
      </c>
      <c r="MY206" t="str">
        <f t="shared" si="269"/>
        <v>Not Used</v>
      </c>
      <c r="MZ206">
        <f t="shared" si="270"/>
        <v>0</v>
      </c>
      <c r="NA206" t="str">
        <f t="shared" si="271"/>
        <v>Not Available</v>
      </c>
      <c r="NB206" t="str">
        <f t="shared" si="272"/>
        <v>Not Available</v>
      </c>
      <c r="NC206" t="str">
        <f t="shared" si="273"/>
        <v>4 Not Indicated</v>
      </c>
      <c r="ND206" t="str">
        <f t="shared" si="274"/>
        <v>4 Not Indicated</v>
      </c>
      <c r="NE206" t="str">
        <f t="shared" si="275"/>
        <v>4 Not Indicated</v>
      </c>
      <c r="NF206" t="str">
        <f t="shared" si="276"/>
        <v>4 Not Indicated</v>
      </c>
      <c r="NG206" t="str">
        <f t="shared" si="277"/>
        <v>4 Not Indicated</v>
      </c>
      <c r="NH206" s="159" t="str">
        <f t="shared" si="278"/>
        <v>Null</v>
      </c>
      <c r="NI206" t="str">
        <f t="shared" si="279"/>
        <v>Null</v>
      </c>
      <c r="NJ206" s="159" t="str">
        <f t="shared" si="280"/>
        <v>Null</v>
      </c>
      <c r="NK206" t="str">
        <f t="shared" si="281"/>
        <v>Null</v>
      </c>
      <c r="NL206" t="str">
        <f t="shared" si="282"/>
        <v>No RI Tests</v>
      </c>
      <c r="NM206">
        <f t="shared" si="283"/>
        <v>0</v>
      </c>
      <c r="NN206" t="str">
        <f>IF(OR(E206="PK",E206="K",JJ206=""),"Null",INDEX(Lookups!$EZ$4:$FW$18,MATCH($JJ206,Lookups!$EY$4:$EY$18,1),MATCH($E206,Lookups!$EZ$3:$FW$3,0)))</f>
        <v>Null</v>
      </c>
      <c r="NO206" t="str">
        <f>IF(OR(E206="PK",E206="K",JJ206=""),"Null",INDEX(Lookups!$EZ$4:$FW$18,MATCH($JJ206,Lookups!$EY$4:$EY$18,1),MATCH($E206,Lookups!$EZ$3:$FW$3,0) + 1))</f>
        <v>Null</v>
      </c>
      <c r="NP206" t="str">
        <f t="shared" si="284"/>
        <v>Null</v>
      </c>
      <c r="NQ206" t="str">
        <f t="shared" si="285"/>
        <v>Null</v>
      </c>
      <c r="NR206" t="str">
        <f t="shared" si="286"/>
        <v>Null</v>
      </c>
      <c r="NS206" t="str">
        <f t="shared" si="287"/>
        <v>No RI Tests</v>
      </c>
      <c r="NT206" t="str">
        <f t="shared" si="288"/>
        <v>No RI Tests</v>
      </c>
      <c r="NU206" t="str">
        <f t="shared" si="289"/>
        <v>No RI Tests</v>
      </c>
      <c r="NV206" s="183" t="str">
        <f t="array" ref="NV206">IF($NL206="No RI Tests","No RI Tests",VLOOKUP(IF(AND(E206="K",JJ206&lt;280),3,IF(AND(E206="K",JJ206&gt;=280),4,MAX(IF(E206=Lookups!$DF$6:$DF$99,IF(JJ206&gt;=Lookups!$DG$6:$DG$99,Lookups!$DH$6:$DH$99))))),Lookups!$DE$104:$DG$108,2,FALSE))</f>
        <v>No RI Tests</v>
      </c>
      <c r="NW206" s="161" t="str">
        <f t="array" ref="NW206">IF($NL206="No RI Tests","No RI Tests",VLOOKUP(IF(AND(E206="K",JH206&lt;280),3,IF(AND(E206="K",JH206&gt;=280),4,MAX(IF(E206=Lookups!$DF$6:$DF$99,IF(NI206&gt;=Lookups!$DG$6:$DG$99,Lookups!$DH$6:$DH$99))))),Lookups!$DE$104:$DG$108,2,FALSE))</f>
        <v>No RI Tests</v>
      </c>
      <c r="NX206" s="161" t="str">
        <f t="array" ref="NX206">IF($NL206="No RI Tests","No RI Tests",VLOOKUP(IF(AND(E206="K",NK206&lt;280),3,IF(AND(E206="K",NK206&gt;=280),4,MAX(IF(E206=Lookups!$DF$6:$DF$99,IF(NK206&gt;=Lookups!$DG$6:$DG$99,Lookups!$DH$6:$DH$99))))),Lookups!$DE$104:$DG$108,2,FALSE))</f>
        <v>No RI Tests</v>
      </c>
      <c r="NY206" t="str">
        <f t="shared" si="290"/>
        <v>Null</v>
      </c>
      <c r="NZ206" t="str">
        <f t="shared" si="291"/>
        <v>Null</v>
      </c>
      <c r="OA206" t="str">
        <f t="shared" si="292"/>
        <v>No RI for Comparison</v>
      </c>
      <c r="OB206" s="161" t="str">
        <f t="array" ref="OB206">IF($NL206="No RI Tests","No RI Tests",IF(E206="K","N/A",VLOOKUP(MAX(IF(E206=Lookups!$DF$6:$DF$99,IF(JJ206&gt;=Lookups!$DG$6:$DG$99,Lookups!$DI$6:$DI$99))),Lookups!$DE$104:$DG$108,3,FALSE)))</f>
        <v>No RI Tests</v>
      </c>
      <c r="OC206" s="161" t="str">
        <f t="array" ref="OC206">IF($NL206="No RI Tests","No RI Tests",IF(E206="K","N/A",VLOOKUP(MAX(IF(E206=Lookups!$DF$6:$DF$99,IF(NI206&gt;=Lookups!$DG$6:$DG$99,Lookups!$DI$6:$DI$99))),Lookups!$DE$104:$DG$108,3,FALSE)))</f>
        <v>No RI Tests</v>
      </c>
      <c r="OD206" s="161" t="str">
        <f t="array" ref="OD206">IF($NL206="No RI Tests","No RI Tests",IF(E206="K","N/A",VLOOKUP(MAX(IF(E206=Lookups!$DF$6:$DF$99,IF(NK206&gt;=Lookups!$DG$6:$DG$99,Lookups!$DI$6:$DI$99))),Lookups!$DE$104:$DG$108,3,FALSE)))</f>
        <v>No RI Tests</v>
      </c>
      <c r="OE206" t="str">
        <f t="shared" si="293"/>
        <v>Null</v>
      </c>
      <c r="OF206" t="str">
        <f t="shared" si="294"/>
        <v>Null</v>
      </c>
      <c r="OG206" t="str">
        <f t="shared" si="295"/>
        <v>No RI for Comparison</v>
      </c>
      <c r="OH206" t="str">
        <f t="shared" si="296"/>
        <v>Null</v>
      </c>
      <c r="OI206" t="str">
        <f t="shared" si="297"/>
        <v>Null</v>
      </c>
      <c r="OJ206" t="str">
        <f t="shared" si="298"/>
        <v>Null</v>
      </c>
      <c r="OK206" t="str">
        <f t="shared" si="299"/>
        <v>Null</v>
      </c>
      <c r="OL206" t="str">
        <f t="shared" si="300"/>
        <v>Null</v>
      </c>
      <c r="OM206" t="str">
        <f t="shared" si="301"/>
        <v>Null</v>
      </c>
      <c r="ON206" t="str">
        <f t="shared" si="302"/>
        <v>Null</v>
      </c>
      <c r="OO206" t="str">
        <f t="shared" si="303"/>
        <v>Null RI</v>
      </c>
      <c r="OP206" t="str">
        <f ca="1">IF(AND(HR206&lt;&gt;"",JJ206&lt;600),IF(HT206="Advancing","Tier 2","Tier 3"),IF(JI206="","Null",IF(OR(E206="K",E206&lt;3),"FRA Recommended",IF(JJ206&gt;=IF(E206&lt;6,400,600),IF(JJ206&lt;VLOOKUP(E206,Lookups!$AP$3:$AR$16,3,FALSE),"Tier 2","Core"),IF(JJ206&lt;400,IF(RAND()&lt;0.81,"Tier 3","Tier 2"),IF(RAND()&lt;0.51,"Tier 3","Tier 2"))))))</f>
        <v>Null</v>
      </c>
      <c r="OQ206" t="str">
        <f t="shared" si="304"/>
        <v>Null</v>
      </c>
      <c r="OR206" t="str">
        <f t="shared" si="305"/>
        <v>Null</v>
      </c>
      <c r="OS206" t="str">
        <f t="shared" si="306"/>
        <v>Null</v>
      </c>
      <c r="OT206" t="str">
        <f t="shared" si="307"/>
        <v>No RI Tests</v>
      </c>
      <c r="OU206" s="159" t="str">
        <f t="shared" si="308"/>
        <v>No PI Tests</v>
      </c>
      <c r="OV206" t="str">
        <f t="shared" si="309"/>
        <v>No PI Tests</v>
      </c>
      <c r="OW206" t="str">
        <f t="shared" si="310"/>
        <v>No PI Tests</v>
      </c>
      <c r="OX206" t="str">
        <f t="shared" si="311"/>
        <v>No PI Tests</v>
      </c>
      <c r="OY206" t="str">
        <f t="shared" si="312"/>
        <v>No PI Tests</v>
      </c>
      <c r="OZ206" t="str">
        <f t="shared" si="313"/>
        <v>No PI Tests</v>
      </c>
      <c r="PA206" s="159" t="str">
        <f t="shared" si="314"/>
        <v>No PI Tests</v>
      </c>
      <c r="PB206" t="str">
        <f t="shared" si="315"/>
        <v>No PI Tests</v>
      </c>
      <c r="PC206" t="str">
        <f t="shared" si="316"/>
        <v>No PI Tests</v>
      </c>
      <c r="PD206" t="str">
        <f t="shared" si="317"/>
        <v>No PI Tests</v>
      </c>
      <c r="PE206" t="str">
        <f t="shared" si="318"/>
        <v>No PI Tests</v>
      </c>
      <c r="PF206" t="str">
        <f t="shared" si="319"/>
        <v>No PI Tests</v>
      </c>
      <c r="PG206" t="str">
        <f t="shared" si="320"/>
        <v>No PI Tests</v>
      </c>
      <c r="PH206">
        <f t="shared" si="321"/>
        <v>0</v>
      </c>
      <c r="PI206">
        <f t="shared" si="322"/>
        <v>0</v>
      </c>
      <c r="PJ206" t="str">
        <f t="shared" si="323"/>
        <v>Null</v>
      </c>
      <c r="PK206" t="str">
        <f>IF(HR206="","Null",IF(E206&lt;3,"Null",IF(HU206=0,0,IF(HS206="Form 1",VLOOKUP(HU206,Lookups!$BE$3:$BP$63,E206,FALSE),IF(HS206="Form 2",VLOOKUP(HU206,Lookups!$BE$67:$BP$127,E206,FALSE),VLOOKUP(HU206,Lookups!$BE$130:$BP$190,E206,FALSE))))))</f>
        <v>Null</v>
      </c>
      <c r="PL206" t="str">
        <f t="shared" si="324"/>
        <v>Null</v>
      </c>
      <c r="PM206" t="str">
        <f>IF($PH206=0,"Null",IF(E206&lt;3,"Null",IF(OX206=0,0,IF(OV206="Form 1",VLOOKUP(OX206,Lookups!$BE$3:$BP$63,E206,FALSE),IF(OV206="Form 2",VLOOKUP(OX206,Lookups!$BE$67:$BP$127,E206,FALSE),VLOOKUP(OX206,Lookups!$BE$130:$BP$190,E206,FALSE))))))</f>
        <v>Null</v>
      </c>
      <c r="PN206" t="str">
        <f t="shared" si="325"/>
        <v>Null</v>
      </c>
      <c r="PO206" t="str">
        <f t="shared" si="326"/>
        <v>Null</v>
      </c>
      <c r="PP206" t="str">
        <f t="shared" si="327"/>
        <v>Null</v>
      </c>
      <c r="PQ206" t="str">
        <f>IF(HR206="","Null",IF(E206&lt;3,"Null",IF(HV206=0,0,IF(HS206="Form 1",VLOOKUP(HV206,Lookups!$BR$3:$CC$63,E206,FALSE),IF(HS206="Form 2",VLOOKUP(HV206,Lookups!$BR$67:$CC$127,E206,FALSE),VLOOKUP(HV206,Lookups!$BR$130:$CC$190,E206,FALSE))))))</f>
        <v>Null</v>
      </c>
      <c r="PR206" t="str">
        <f t="shared" si="328"/>
        <v>Null</v>
      </c>
      <c r="PS206" t="str">
        <f>IF(HR206="","Null",IF(E206&lt;3,"Null",IF(OY206=0,0,IF(OW206="Form 1",VLOOKUP(OY206,Lookups!$BR$3:$CC$63,E206,FALSE),IF(OW206="Form 2",VLOOKUP(OY206,Lookups!$BR$67:$CC$127,E206,FALSE),VLOOKUP(OY206,Lookups!$BR$130:$CC$190,E206,FALSE))))))</f>
        <v>Null</v>
      </c>
      <c r="PT206" t="str">
        <f t="shared" si="329"/>
        <v>Null</v>
      </c>
      <c r="PU206" t="str">
        <f t="shared" si="330"/>
        <v>Null</v>
      </c>
      <c r="PV206" t="str">
        <f t="shared" si="331"/>
        <v>Null</v>
      </c>
      <c r="PW206" t="str">
        <f t="shared" si="332"/>
        <v>No PI Tests</v>
      </c>
      <c r="PX206">
        <f t="shared" si="333"/>
        <v>0</v>
      </c>
      <c r="PY206">
        <f t="shared" si="334"/>
        <v>0</v>
      </c>
      <c r="PZ206" t="str">
        <f t="shared" si="335"/>
        <v>Null</v>
      </c>
      <c r="QA206" t="str">
        <f t="shared" si="336"/>
        <v>Null</v>
      </c>
      <c r="QB206" t="str">
        <f t="shared" si="337"/>
        <v>Null</v>
      </c>
      <c r="QC206" t="str">
        <f>IF($MS206="System 44 Record",IF(BQ206&lt;MEDIAN(Directions!$F$3,Directions!$F$6),"Mid-Year Exited Student","Full Year Participant")&amp;IF(BP206&lt;Directions!$F$3,", Started Prior Year",", Started This Year"),"Null")</f>
        <v>Null</v>
      </c>
      <c r="QD206" t="str">
        <f t="shared" si="338"/>
        <v>Null</v>
      </c>
      <c r="QE206">
        <f t="shared" si="339"/>
        <v>0</v>
      </c>
      <c r="QF206">
        <f t="shared" si="340"/>
        <v>0</v>
      </c>
      <c r="QG206">
        <f t="shared" si="341"/>
        <v>0</v>
      </c>
      <c r="QH206">
        <f t="shared" si="342"/>
        <v>0</v>
      </c>
      <c r="QI206">
        <f t="shared" si="343"/>
        <v>0</v>
      </c>
      <c r="QJ206" t="str">
        <f t="shared" si="344"/>
        <v>Used None</v>
      </c>
      <c r="QK206" t="str">
        <f t="shared" si="345"/>
        <v>Null</v>
      </c>
      <c r="QL206" t="str">
        <f t="shared" si="346"/>
        <v>Null</v>
      </c>
      <c r="QM206" t="str">
        <f>IF($MS206="READ 180 Record",IF(AQ206="","Null",VLOOKUP(JJ206,Lookups!$DX$3:$EB$2054,AN206+1,FALSE)),"Null")</f>
        <v>Null</v>
      </c>
      <c r="QN206" t="str">
        <f t="shared" si="347"/>
        <v>Null</v>
      </c>
    </row>
    <row r="207" spans="1:456" x14ac:dyDescent="0.25">
      <c r="A207" s="161" t="s">
        <v>1447</v>
      </c>
      <c r="B207" s="161" t="s">
        <v>1447</v>
      </c>
      <c r="C207" s="161" t="s">
        <v>1447</v>
      </c>
      <c r="D207" s="161" t="s">
        <v>1447</v>
      </c>
      <c r="E207" s="161">
        <v>11</v>
      </c>
      <c r="F207" s="161" t="s">
        <v>1447</v>
      </c>
      <c r="G207" s="161" t="s">
        <v>880</v>
      </c>
      <c r="H207" s="161" t="s">
        <v>881</v>
      </c>
      <c r="K207" s="161">
        <v>0</v>
      </c>
      <c r="L207" s="161">
        <v>0</v>
      </c>
      <c r="M207" s="161">
        <v>0</v>
      </c>
      <c r="N207" s="161">
        <v>0</v>
      </c>
      <c r="O207" s="161">
        <v>0</v>
      </c>
      <c r="P207" s="161">
        <v>0</v>
      </c>
      <c r="Q207" s="161">
        <v>0</v>
      </c>
      <c r="R207" s="161">
        <v>0</v>
      </c>
      <c r="S207" s="161">
        <v>0</v>
      </c>
      <c r="T207" s="161">
        <v>0</v>
      </c>
      <c r="U207" s="161">
        <v>0</v>
      </c>
      <c r="V207" s="161">
        <v>0</v>
      </c>
      <c r="W207" s="161">
        <v>0</v>
      </c>
      <c r="X207" s="161">
        <v>0</v>
      </c>
      <c r="AB207" s="161" t="s">
        <v>242</v>
      </c>
      <c r="AC207" s="161" t="s">
        <v>242</v>
      </c>
      <c r="AD207" s="161" t="s">
        <v>242</v>
      </c>
      <c r="AE207" s="161" t="s">
        <v>242</v>
      </c>
      <c r="AF207" s="161" t="s">
        <v>242</v>
      </c>
      <c r="AG207" s="161" t="s">
        <v>242</v>
      </c>
      <c r="AH207" s="161" t="s">
        <v>242</v>
      </c>
      <c r="AI207" s="161">
        <v>20150801</v>
      </c>
      <c r="AJ207" s="161">
        <v>20160525</v>
      </c>
      <c r="AK207" s="161" t="s">
        <v>869</v>
      </c>
      <c r="AL207" t="s">
        <v>1078</v>
      </c>
      <c r="BN207" t="s">
        <v>1079</v>
      </c>
      <c r="ET207" s="161">
        <v>0</v>
      </c>
      <c r="EU207" s="161">
        <v>0</v>
      </c>
      <c r="EV207" s="161">
        <v>0</v>
      </c>
      <c r="EW207" s="161">
        <v>0</v>
      </c>
      <c r="EX207" s="161">
        <v>0</v>
      </c>
      <c r="EY207" s="161">
        <v>0</v>
      </c>
      <c r="EZ207" s="161">
        <v>0</v>
      </c>
      <c r="FA207" s="161">
        <v>0</v>
      </c>
      <c r="FB207" s="161">
        <v>0</v>
      </c>
      <c r="FC207" s="161">
        <v>0</v>
      </c>
      <c r="FD207" s="161">
        <v>0</v>
      </c>
      <c r="FE207" s="161">
        <v>0</v>
      </c>
      <c r="HN207" s="161" t="s">
        <v>881</v>
      </c>
      <c r="JB207" s="161" t="s">
        <v>881</v>
      </c>
      <c r="JC207" s="161">
        <v>0</v>
      </c>
      <c r="JD207" s="161">
        <v>0</v>
      </c>
      <c r="JE207" s="161">
        <v>0</v>
      </c>
      <c r="JF207" s="161">
        <v>0</v>
      </c>
      <c r="MN207" t="str">
        <f t="shared" si="261"/>
        <v>NoNoNoNoNoNo</v>
      </c>
      <c r="MO207" t="str">
        <f>IF(AND(MN207="NoNoNoNoNoNo",JI207=""),"No Programs",VLOOKUP(MN207,Lookups!$DA$4:$DB$67,2,FALSE))</f>
        <v>No Programs</v>
      </c>
      <c r="MP207">
        <f t="shared" si="262"/>
        <v>0</v>
      </c>
      <c r="MQ207" t="str">
        <f t="shared" si="263"/>
        <v>No Program Use</v>
      </c>
      <c r="MR207" t="str">
        <f>Directions!$D$3</f>
        <v>Usage</v>
      </c>
      <c r="MS207" t="str">
        <f>VLOOKUP(MQ207,Lookups!$CU$71:$CV$80,2,FALSE)</f>
        <v>Exclude</v>
      </c>
      <c r="MT207">
        <f t="shared" si="264"/>
        <v>0</v>
      </c>
      <c r="MU207">
        <f t="shared" si="265"/>
        <v>0</v>
      </c>
      <c r="MV207">
        <f t="shared" si="266"/>
        <v>0</v>
      </c>
      <c r="MW207">
        <f t="shared" si="267"/>
        <v>0</v>
      </c>
      <c r="MX207">
        <f t="shared" si="268"/>
        <v>0</v>
      </c>
      <c r="MY207" t="str">
        <f t="shared" si="269"/>
        <v>Not Used</v>
      </c>
      <c r="MZ207">
        <f t="shared" si="270"/>
        <v>0</v>
      </c>
      <c r="NA207" t="str">
        <f t="shared" si="271"/>
        <v>Not Available</v>
      </c>
      <c r="NB207" t="str">
        <f t="shared" si="272"/>
        <v>Not Available</v>
      </c>
      <c r="NC207" t="str">
        <f t="shared" si="273"/>
        <v>4 Not Indicated</v>
      </c>
      <c r="ND207" t="str">
        <f t="shared" si="274"/>
        <v>4 Not Indicated</v>
      </c>
      <c r="NE207" t="str">
        <f t="shared" si="275"/>
        <v>4 Not Indicated</v>
      </c>
      <c r="NF207" t="str">
        <f t="shared" si="276"/>
        <v>4 Not Indicated</v>
      </c>
      <c r="NG207" t="str">
        <f t="shared" si="277"/>
        <v>4 Not Indicated</v>
      </c>
      <c r="NH207" s="159" t="str">
        <f t="shared" si="278"/>
        <v>Null</v>
      </c>
      <c r="NI207" t="str">
        <f t="shared" si="279"/>
        <v>Null</v>
      </c>
      <c r="NJ207" s="159" t="str">
        <f t="shared" si="280"/>
        <v>Null</v>
      </c>
      <c r="NK207" t="str">
        <f t="shared" si="281"/>
        <v>Null</v>
      </c>
      <c r="NL207" t="str">
        <f t="shared" si="282"/>
        <v>No RI Tests</v>
      </c>
      <c r="NM207">
        <f t="shared" si="283"/>
        <v>0</v>
      </c>
      <c r="NN207" t="str">
        <f>IF(OR(E207="PK",E207="K",JJ207=""),"Null",INDEX(Lookups!$EZ$4:$FW$18,MATCH($JJ207,Lookups!$EY$4:$EY$18,1),MATCH($E207,Lookups!$EZ$3:$FW$3,0)))</f>
        <v>Null</v>
      </c>
      <c r="NO207" t="str">
        <f>IF(OR(E207="PK",E207="K",JJ207=""),"Null",INDEX(Lookups!$EZ$4:$FW$18,MATCH($JJ207,Lookups!$EY$4:$EY$18,1),MATCH($E207,Lookups!$EZ$3:$FW$3,0) + 1))</f>
        <v>Null</v>
      </c>
      <c r="NP207" t="str">
        <f t="shared" si="284"/>
        <v>Null</v>
      </c>
      <c r="NQ207" t="str">
        <f t="shared" si="285"/>
        <v>Null</v>
      </c>
      <c r="NR207" t="str">
        <f t="shared" si="286"/>
        <v>Null</v>
      </c>
      <c r="NS207" t="str">
        <f t="shared" si="287"/>
        <v>No RI Tests</v>
      </c>
      <c r="NT207" t="str">
        <f t="shared" si="288"/>
        <v>No RI Tests</v>
      </c>
      <c r="NU207" t="str">
        <f t="shared" si="289"/>
        <v>No RI Tests</v>
      </c>
      <c r="NV207" s="183" t="str">
        <f t="array" ref="NV207">IF($NL207="No RI Tests","No RI Tests",VLOOKUP(IF(AND(E207="K",JJ207&lt;280),3,IF(AND(E207="K",JJ207&gt;=280),4,MAX(IF(E207=Lookups!$DF$6:$DF$99,IF(JJ207&gt;=Lookups!$DG$6:$DG$99,Lookups!$DH$6:$DH$99))))),Lookups!$DE$104:$DG$108,2,FALSE))</f>
        <v>No RI Tests</v>
      </c>
      <c r="NW207" s="161" t="str">
        <f t="array" ref="NW207">IF($NL207="No RI Tests","No RI Tests",VLOOKUP(IF(AND(E207="K",JH207&lt;280),3,IF(AND(E207="K",JH207&gt;=280),4,MAX(IF(E207=Lookups!$DF$6:$DF$99,IF(NI207&gt;=Lookups!$DG$6:$DG$99,Lookups!$DH$6:$DH$99))))),Lookups!$DE$104:$DG$108,2,FALSE))</f>
        <v>No RI Tests</v>
      </c>
      <c r="NX207" s="161" t="str">
        <f t="array" ref="NX207">IF($NL207="No RI Tests","No RI Tests",VLOOKUP(IF(AND(E207="K",NK207&lt;280),3,IF(AND(E207="K",NK207&gt;=280),4,MAX(IF(E207=Lookups!$DF$6:$DF$99,IF(NK207&gt;=Lookups!$DG$6:$DG$99,Lookups!$DH$6:$DH$99))))),Lookups!$DE$104:$DG$108,2,FALSE))</f>
        <v>No RI Tests</v>
      </c>
      <c r="NY207" t="str">
        <f t="shared" si="290"/>
        <v>Null</v>
      </c>
      <c r="NZ207" t="str">
        <f t="shared" si="291"/>
        <v>Null</v>
      </c>
      <c r="OA207" t="str">
        <f t="shared" si="292"/>
        <v>No RI for Comparison</v>
      </c>
      <c r="OB207" s="161" t="str">
        <f t="array" ref="OB207">IF($NL207="No RI Tests","No RI Tests",IF(E207="K","N/A",VLOOKUP(MAX(IF(E207=Lookups!$DF$6:$DF$99,IF(JJ207&gt;=Lookups!$DG$6:$DG$99,Lookups!$DI$6:$DI$99))),Lookups!$DE$104:$DG$108,3,FALSE)))</f>
        <v>No RI Tests</v>
      </c>
      <c r="OC207" s="161" t="str">
        <f t="array" ref="OC207">IF($NL207="No RI Tests","No RI Tests",IF(E207="K","N/A",VLOOKUP(MAX(IF(E207=Lookups!$DF$6:$DF$99,IF(NI207&gt;=Lookups!$DG$6:$DG$99,Lookups!$DI$6:$DI$99))),Lookups!$DE$104:$DG$108,3,FALSE)))</f>
        <v>No RI Tests</v>
      </c>
      <c r="OD207" s="161" t="str">
        <f t="array" ref="OD207">IF($NL207="No RI Tests","No RI Tests",IF(E207="K","N/A",VLOOKUP(MAX(IF(E207=Lookups!$DF$6:$DF$99,IF(NK207&gt;=Lookups!$DG$6:$DG$99,Lookups!$DI$6:$DI$99))),Lookups!$DE$104:$DG$108,3,FALSE)))</f>
        <v>No RI Tests</v>
      </c>
      <c r="OE207" t="str">
        <f t="shared" si="293"/>
        <v>Null</v>
      </c>
      <c r="OF207" t="str">
        <f t="shared" si="294"/>
        <v>Null</v>
      </c>
      <c r="OG207" t="str">
        <f t="shared" si="295"/>
        <v>No RI for Comparison</v>
      </c>
      <c r="OH207" t="str">
        <f t="shared" si="296"/>
        <v>Null</v>
      </c>
      <c r="OI207" t="str">
        <f t="shared" si="297"/>
        <v>Null</v>
      </c>
      <c r="OJ207" t="str">
        <f t="shared" si="298"/>
        <v>Null</v>
      </c>
      <c r="OK207" t="str">
        <f t="shared" si="299"/>
        <v>Null</v>
      </c>
      <c r="OL207" t="str">
        <f t="shared" si="300"/>
        <v>Null</v>
      </c>
      <c r="OM207" t="str">
        <f t="shared" si="301"/>
        <v>Null</v>
      </c>
      <c r="ON207" t="str">
        <f t="shared" si="302"/>
        <v>Null</v>
      </c>
      <c r="OO207" t="str">
        <f t="shared" si="303"/>
        <v>Null RI</v>
      </c>
      <c r="OP207" t="str">
        <f ca="1">IF(AND(HR207&lt;&gt;"",JJ207&lt;600),IF(HT207="Advancing","Tier 2","Tier 3"),IF(JI207="","Null",IF(OR(E207="K",E207&lt;3),"FRA Recommended",IF(JJ207&gt;=IF(E207&lt;6,400,600),IF(JJ207&lt;VLOOKUP(E207,Lookups!$AP$3:$AR$16,3,FALSE),"Tier 2","Core"),IF(JJ207&lt;400,IF(RAND()&lt;0.81,"Tier 3","Tier 2"),IF(RAND()&lt;0.51,"Tier 3","Tier 2"))))))</f>
        <v>Null</v>
      </c>
      <c r="OQ207" t="str">
        <f t="shared" si="304"/>
        <v>Null</v>
      </c>
      <c r="OR207" t="str">
        <f t="shared" si="305"/>
        <v>Null</v>
      </c>
      <c r="OS207" t="str">
        <f t="shared" si="306"/>
        <v>Null</v>
      </c>
      <c r="OT207" t="str">
        <f t="shared" si="307"/>
        <v>No RI Tests</v>
      </c>
      <c r="OU207" s="159" t="str">
        <f t="shared" si="308"/>
        <v>No PI Tests</v>
      </c>
      <c r="OV207" t="str">
        <f t="shared" si="309"/>
        <v>No PI Tests</v>
      </c>
      <c r="OW207" t="str">
        <f t="shared" si="310"/>
        <v>No PI Tests</v>
      </c>
      <c r="OX207" t="str">
        <f t="shared" si="311"/>
        <v>No PI Tests</v>
      </c>
      <c r="OY207" t="str">
        <f t="shared" si="312"/>
        <v>No PI Tests</v>
      </c>
      <c r="OZ207" t="str">
        <f t="shared" si="313"/>
        <v>No PI Tests</v>
      </c>
      <c r="PA207" s="159" t="str">
        <f t="shared" si="314"/>
        <v>No PI Tests</v>
      </c>
      <c r="PB207" t="str">
        <f t="shared" si="315"/>
        <v>No PI Tests</v>
      </c>
      <c r="PC207" t="str">
        <f t="shared" si="316"/>
        <v>No PI Tests</v>
      </c>
      <c r="PD207" t="str">
        <f t="shared" si="317"/>
        <v>No PI Tests</v>
      </c>
      <c r="PE207" t="str">
        <f t="shared" si="318"/>
        <v>No PI Tests</v>
      </c>
      <c r="PF207" t="str">
        <f t="shared" si="319"/>
        <v>No PI Tests</v>
      </c>
      <c r="PG207" t="str">
        <f t="shared" si="320"/>
        <v>No PI Tests</v>
      </c>
      <c r="PH207">
        <f t="shared" si="321"/>
        <v>0</v>
      </c>
      <c r="PI207">
        <f t="shared" si="322"/>
        <v>0</v>
      </c>
      <c r="PJ207" t="str">
        <f t="shared" si="323"/>
        <v>Null</v>
      </c>
      <c r="PK207" t="str">
        <f>IF(HR207="","Null",IF(E207&lt;3,"Null",IF(HU207=0,0,IF(HS207="Form 1",VLOOKUP(HU207,Lookups!$BE$3:$BP$63,E207,FALSE),IF(HS207="Form 2",VLOOKUP(HU207,Lookups!$BE$67:$BP$127,E207,FALSE),VLOOKUP(HU207,Lookups!$BE$130:$BP$190,E207,FALSE))))))</f>
        <v>Null</v>
      </c>
      <c r="PL207" t="str">
        <f t="shared" si="324"/>
        <v>Null</v>
      </c>
      <c r="PM207" t="str">
        <f>IF($PH207=0,"Null",IF(E207&lt;3,"Null",IF(OX207=0,0,IF(OV207="Form 1",VLOOKUP(OX207,Lookups!$BE$3:$BP$63,E207,FALSE),IF(OV207="Form 2",VLOOKUP(OX207,Lookups!$BE$67:$BP$127,E207,FALSE),VLOOKUP(OX207,Lookups!$BE$130:$BP$190,E207,FALSE))))))</f>
        <v>Null</v>
      </c>
      <c r="PN207" t="str">
        <f t="shared" si="325"/>
        <v>Null</v>
      </c>
      <c r="PO207" t="str">
        <f t="shared" si="326"/>
        <v>Null</v>
      </c>
      <c r="PP207" t="str">
        <f t="shared" si="327"/>
        <v>Null</v>
      </c>
      <c r="PQ207" t="str">
        <f>IF(HR207="","Null",IF(E207&lt;3,"Null",IF(HV207=0,0,IF(HS207="Form 1",VLOOKUP(HV207,Lookups!$BR$3:$CC$63,E207,FALSE),IF(HS207="Form 2",VLOOKUP(HV207,Lookups!$BR$67:$CC$127,E207,FALSE),VLOOKUP(HV207,Lookups!$BR$130:$CC$190,E207,FALSE))))))</f>
        <v>Null</v>
      </c>
      <c r="PR207" t="str">
        <f t="shared" si="328"/>
        <v>Null</v>
      </c>
      <c r="PS207" t="str">
        <f>IF(HR207="","Null",IF(E207&lt;3,"Null",IF(OY207=0,0,IF(OW207="Form 1",VLOOKUP(OY207,Lookups!$BR$3:$CC$63,E207,FALSE),IF(OW207="Form 2",VLOOKUP(OY207,Lookups!$BR$67:$CC$127,E207,FALSE),VLOOKUP(OY207,Lookups!$BR$130:$CC$190,E207,FALSE))))))</f>
        <v>Null</v>
      </c>
      <c r="PT207" t="str">
        <f t="shared" si="329"/>
        <v>Null</v>
      </c>
      <c r="PU207" t="str">
        <f t="shared" si="330"/>
        <v>Null</v>
      </c>
      <c r="PV207" t="str">
        <f t="shared" si="331"/>
        <v>Null</v>
      </c>
      <c r="PW207" t="str">
        <f t="shared" si="332"/>
        <v>No PI Tests</v>
      </c>
      <c r="PX207">
        <f t="shared" si="333"/>
        <v>0</v>
      </c>
      <c r="PY207">
        <f t="shared" si="334"/>
        <v>0</v>
      </c>
      <c r="PZ207" t="str">
        <f t="shared" si="335"/>
        <v>Null</v>
      </c>
      <c r="QA207" t="str">
        <f t="shared" si="336"/>
        <v>Null</v>
      </c>
      <c r="QB207" t="str">
        <f t="shared" si="337"/>
        <v>Null</v>
      </c>
      <c r="QC207" t="str">
        <f>IF($MS207="System 44 Record",IF(BQ207&lt;MEDIAN(Directions!$F$3,Directions!$F$6),"Mid-Year Exited Student","Full Year Participant")&amp;IF(BP207&lt;Directions!$F$3,", Started Prior Year",", Started This Year"),"Null")</f>
        <v>Null</v>
      </c>
      <c r="QD207" t="str">
        <f t="shared" si="338"/>
        <v>Null</v>
      </c>
      <c r="QE207">
        <f t="shared" si="339"/>
        <v>0</v>
      </c>
      <c r="QF207">
        <f t="shared" si="340"/>
        <v>0</v>
      </c>
      <c r="QG207">
        <f t="shared" si="341"/>
        <v>0</v>
      </c>
      <c r="QH207">
        <f t="shared" si="342"/>
        <v>0</v>
      </c>
      <c r="QI207">
        <f t="shared" si="343"/>
        <v>0</v>
      </c>
      <c r="QJ207" t="str">
        <f t="shared" si="344"/>
        <v>Used None</v>
      </c>
      <c r="QK207" t="str">
        <f t="shared" si="345"/>
        <v>Null</v>
      </c>
      <c r="QL207" t="str">
        <f t="shared" si="346"/>
        <v>Null</v>
      </c>
      <c r="QM207" t="str">
        <f>IF($MS207="READ 180 Record",IF(AQ207="","Null",VLOOKUP(JJ207,Lookups!$DX$3:$EB$2054,AN207+1,FALSE)),"Null")</f>
        <v>Null</v>
      </c>
      <c r="QN207" t="str">
        <f t="shared" si="347"/>
        <v>Null</v>
      </c>
    </row>
    <row r="208" spans="1:456" x14ac:dyDescent="0.25">
      <c r="A208" s="161" t="s">
        <v>1447</v>
      </c>
      <c r="B208" s="161" t="s">
        <v>1447</v>
      </c>
      <c r="C208" s="161" t="s">
        <v>1447</v>
      </c>
      <c r="D208" s="161" t="s">
        <v>1447</v>
      </c>
      <c r="E208" s="161">
        <v>10</v>
      </c>
      <c r="F208" s="161" t="s">
        <v>1447</v>
      </c>
      <c r="G208" s="161" t="s">
        <v>880</v>
      </c>
      <c r="H208" s="161" t="s">
        <v>881</v>
      </c>
      <c r="K208" s="161">
        <v>0</v>
      </c>
      <c r="L208" s="161">
        <v>0</v>
      </c>
      <c r="M208" s="161">
        <v>0</v>
      </c>
      <c r="N208" s="161">
        <v>0</v>
      </c>
      <c r="O208" s="161">
        <v>0</v>
      </c>
      <c r="P208" s="161">
        <v>0</v>
      </c>
      <c r="Q208" s="161">
        <v>0</v>
      </c>
      <c r="R208" s="161">
        <v>0</v>
      </c>
      <c r="S208" s="161">
        <v>0</v>
      </c>
      <c r="T208" s="161">
        <v>0</v>
      </c>
      <c r="U208" s="161">
        <v>0</v>
      </c>
      <c r="V208" s="161">
        <v>0</v>
      </c>
      <c r="W208" s="161">
        <v>0</v>
      </c>
      <c r="X208" s="161">
        <v>0</v>
      </c>
      <c r="AB208" s="161" t="s">
        <v>242</v>
      </c>
      <c r="AC208" s="161" t="s">
        <v>242</v>
      </c>
      <c r="AD208" s="161" t="s">
        <v>242</v>
      </c>
      <c r="AE208" s="161" t="s">
        <v>242</v>
      </c>
      <c r="AF208" s="161" t="s">
        <v>242</v>
      </c>
      <c r="AG208" s="161" t="s">
        <v>242</v>
      </c>
      <c r="AH208" s="161" t="s">
        <v>242</v>
      </c>
      <c r="AI208" s="161">
        <v>20150801</v>
      </c>
      <c r="AJ208" s="161">
        <v>20160525</v>
      </c>
      <c r="AK208" s="161" t="s">
        <v>869</v>
      </c>
      <c r="AL208" t="s">
        <v>1078</v>
      </c>
      <c r="BN208" t="s">
        <v>1079</v>
      </c>
      <c r="ET208" s="161">
        <v>0</v>
      </c>
      <c r="EU208" s="161">
        <v>0</v>
      </c>
      <c r="EV208" s="161">
        <v>0</v>
      </c>
      <c r="EW208" s="161">
        <v>0</v>
      </c>
      <c r="EX208" s="161">
        <v>0</v>
      </c>
      <c r="EY208" s="161">
        <v>0</v>
      </c>
      <c r="EZ208" s="161">
        <v>0</v>
      </c>
      <c r="FA208" s="161">
        <v>0</v>
      </c>
      <c r="FB208" s="161">
        <v>0</v>
      </c>
      <c r="FC208" s="161">
        <v>0</v>
      </c>
      <c r="FD208" s="161">
        <v>0</v>
      </c>
      <c r="FE208" s="161">
        <v>0</v>
      </c>
      <c r="HN208" s="161" t="s">
        <v>881</v>
      </c>
      <c r="JB208" s="161" t="s">
        <v>881</v>
      </c>
      <c r="JC208" s="161">
        <v>0</v>
      </c>
      <c r="JD208" s="161">
        <v>0</v>
      </c>
      <c r="JE208" s="161">
        <v>0</v>
      </c>
      <c r="JF208" s="161">
        <v>0</v>
      </c>
      <c r="MN208" t="str">
        <f t="shared" si="261"/>
        <v>NoNoNoNoNoNo</v>
      </c>
      <c r="MO208" t="str">
        <f>IF(AND(MN208="NoNoNoNoNoNo",JI208=""),"No Programs",VLOOKUP(MN208,Lookups!$DA$4:$DB$67,2,FALSE))</f>
        <v>No Programs</v>
      </c>
      <c r="MP208">
        <f t="shared" si="262"/>
        <v>0</v>
      </c>
      <c r="MQ208" t="str">
        <f t="shared" si="263"/>
        <v>No Program Use</v>
      </c>
      <c r="MR208" t="str">
        <f>Directions!$D$3</f>
        <v>Usage</v>
      </c>
      <c r="MS208" t="str">
        <f>VLOOKUP(MQ208,Lookups!$CU$71:$CV$80,2,FALSE)</f>
        <v>Exclude</v>
      </c>
      <c r="MT208">
        <f t="shared" si="264"/>
        <v>0</v>
      </c>
      <c r="MU208">
        <f t="shared" si="265"/>
        <v>0</v>
      </c>
      <c r="MV208">
        <f t="shared" si="266"/>
        <v>0</v>
      </c>
      <c r="MW208">
        <f t="shared" si="267"/>
        <v>0</v>
      </c>
      <c r="MX208">
        <f t="shared" si="268"/>
        <v>0</v>
      </c>
      <c r="MY208" t="str">
        <f t="shared" si="269"/>
        <v>Not Used</v>
      </c>
      <c r="MZ208">
        <f t="shared" si="270"/>
        <v>0</v>
      </c>
      <c r="NA208" t="str">
        <f t="shared" si="271"/>
        <v>Not Available</v>
      </c>
      <c r="NB208" t="str">
        <f t="shared" si="272"/>
        <v>Not Available</v>
      </c>
      <c r="NC208" t="str">
        <f t="shared" si="273"/>
        <v>4 Not Indicated</v>
      </c>
      <c r="ND208" t="str">
        <f t="shared" si="274"/>
        <v>4 Not Indicated</v>
      </c>
      <c r="NE208" t="str">
        <f t="shared" si="275"/>
        <v>4 Not Indicated</v>
      </c>
      <c r="NF208" t="str">
        <f t="shared" si="276"/>
        <v>4 Not Indicated</v>
      </c>
      <c r="NG208" t="str">
        <f t="shared" si="277"/>
        <v>4 Not Indicated</v>
      </c>
      <c r="NH208" s="159" t="str">
        <f t="shared" si="278"/>
        <v>Null</v>
      </c>
      <c r="NI208" t="str">
        <f t="shared" si="279"/>
        <v>Null</v>
      </c>
      <c r="NJ208" s="159" t="str">
        <f t="shared" si="280"/>
        <v>Null</v>
      </c>
      <c r="NK208" t="str">
        <f t="shared" si="281"/>
        <v>Null</v>
      </c>
      <c r="NL208" t="str">
        <f t="shared" si="282"/>
        <v>No RI Tests</v>
      </c>
      <c r="NM208">
        <f t="shared" si="283"/>
        <v>0</v>
      </c>
      <c r="NN208" t="str">
        <f>IF(OR(E208="PK",E208="K",JJ208=""),"Null",INDEX(Lookups!$EZ$4:$FW$18,MATCH($JJ208,Lookups!$EY$4:$EY$18,1),MATCH($E208,Lookups!$EZ$3:$FW$3,0)))</f>
        <v>Null</v>
      </c>
      <c r="NO208" t="str">
        <f>IF(OR(E208="PK",E208="K",JJ208=""),"Null",INDEX(Lookups!$EZ$4:$FW$18,MATCH($JJ208,Lookups!$EY$4:$EY$18,1),MATCH($E208,Lookups!$EZ$3:$FW$3,0) + 1))</f>
        <v>Null</v>
      </c>
      <c r="NP208" t="str">
        <f t="shared" si="284"/>
        <v>Null</v>
      </c>
      <c r="NQ208" t="str">
        <f t="shared" si="285"/>
        <v>Null</v>
      </c>
      <c r="NR208" t="str">
        <f t="shared" si="286"/>
        <v>Null</v>
      </c>
      <c r="NS208" t="str">
        <f t="shared" si="287"/>
        <v>No RI Tests</v>
      </c>
      <c r="NT208" t="str">
        <f t="shared" si="288"/>
        <v>No RI Tests</v>
      </c>
      <c r="NU208" t="str">
        <f t="shared" si="289"/>
        <v>No RI Tests</v>
      </c>
      <c r="NV208" s="183" t="str">
        <f t="array" ref="NV208">IF($NL208="No RI Tests","No RI Tests",VLOOKUP(IF(AND(E208="K",JJ208&lt;280),3,IF(AND(E208="K",JJ208&gt;=280),4,MAX(IF(E208=Lookups!$DF$6:$DF$99,IF(JJ208&gt;=Lookups!$DG$6:$DG$99,Lookups!$DH$6:$DH$99))))),Lookups!$DE$104:$DG$108,2,FALSE))</f>
        <v>No RI Tests</v>
      </c>
      <c r="NW208" s="161" t="str">
        <f t="array" ref="NW208">IF($NL208="No RI Tests","No RI Tests",VLOOKUP(IF(AND(E208="K",JH208&lt;280),3,IF(AND(E208="K",JH208&gt;=280),4,MAX(IF(E208=Lookups!$DF$6:$DF$99,IF(NI208&gt;=Lookups!$DG$6:$DG$99,Lookups!$DH$6:$DH$99))))),Lookups!$DE$104:$DG$108,2,FALSE))</f>
        <v>No RI Tests</v>
      </c>
      <c r="NX208" s="161" t="str">
        <f t="array" ref="NX208">IF($NL208="No RI Tests","No RI Tests",VLOOKUP(IF(AND(E208="K",NK208&lt;280),3,IF(AND(E208="K",NK208&gt;=280),4,MAX(IF(E208=Lookups!$DF$6:$DF$99,IF(NK208&gt;=Lookups!$DG$6:$DG$99,Lookups!$DH$6:$DH$99))))),Lookups!$DE$104:$DG$108,2,FALSE))</f>
        <v>No RI Tests</v>
      </c>
      <c r="NY208" t="str">
        <f t="shared" si="290"/>
        <v>Null</v>
      </c>
      <c r="NZ208" t="str">
        <f t="shared" si="291"/>
        <v>Null</v>
      </c>
      <c r="OA208" t="str">
        <f t="shared" si="292"/>
        <v>No RI for Comparison</v>
      </c>
      <c r="OB208" s="161" t="str">
        <f t="array" ref="OB208">IF($NL208="No RI Tests","No RI Tests",IF(E208="K","N/A",VLOOKUP(MAX(IF(E208=Lookups!$DF$6:$DF$99,IF(JJ208&gt;=Lookups!$DG$6:$DG$99,Lookups!$DI$6:$DI$99))),Lookups!$DE$104:$DG$108,3,FALSE)))</f>
        <v>No RI Tests</v>
      </c>
      <c r="OC208" s="161" t="str">
        <f t="array" ref="OC208">IF($NL208="No RI Tests","No RI Tests",IF(E208="K","N/A",VLOOKUP(MAX(IF(E208=Lookups!$DF$6:$DF$99,IF(NI208&gt;=Lookups!$DG$6:$DG$99,Lookups!$DI$6:$DI$99))),Lookups!$DE$104:$DG$108,3,FALSE)))</f>
        <v>No RI Tests</v>
      </c>
      <c r="OD208" s="161" t="str">
        <f t="array" ref="OD208">IF($NL208="No RI Tests","No RI Tests",IF(E208="K","N/A",VLOOKUP(MAX(IF(E208=Lookups!$DF$6:$DF$99,IF(NK208&gt;=Lookups!$DG$6:$DG$99,Lookups!$DI$6:$DI$99))),Lookups!$DE$104:$DG$108,3,FALSE)))</f>
        <v>No RI Tests</v>
      </c>
      <c r="OE208" t="str">
        <f t="shared" si="293"/>
        <v>Null</v>
      </c>
      <c r="OF208" t="str">
        <f t="shared" si="294"/>
        <v>Null</v>
      </c>
      <c r="OG208" t="str">
        <f t="shared" si="295"/>
        <v>No RI for Comparison</v>
      </c>
      <c r="OH208" t="str">
        <f t="shared" si="296"/>
        <v>Null</v>
      </c>
      <c r="OI208" t="str">
        <f t="shared" si="297"/>
        <v>Null</v>
      </c>
      <c r="OJ208" t="str">
        <f t="shared" si="298"/>
        <v>Null</v>
      </c>
      <c r="OK208" t="str">
        <f t="shared" si="299"/>
        <v>Null</v>
      </c>
      <c r="OL208" t="str">
        <f t="shared" si="300"/>
        <v>Null</v>
      </c>
      <c r="OM208" t="str">
        <f t="shared" si="301"/>
        <v>Null</v>
      </c>
      <c r="ON208" t="str">
        <f t="shared" si="302"/>
        <v>Null</v>
      </c>
      <c r="OO208" t="str">
        <f t="shared" si="303"/>
        <v>Null RI</v>
      </c>
      <c r="OP208" t="str">
        <f ca="1">IF(AND(HR208&lt;&gt;"",JJ208&lt;600),IF(HT208="Advancing","Tier 2","Tier 3"),IF(JI208="","Null",IF(OR(E208="K",E208&lt;3),"FRA Recommended",IF(JJ208&gt;=IF(E208&lt;6,400,600),IF(JJ208&lt;VLOOKUP(E208,Lookups!$AP$3:$AR$16,3,FALSE),"Tier 2","Core"),IF(JJ208&lt;400,IF(RAND()&lt;0.81,"Tier 3","Tier 2"),IF(RAND()&lt;0.51,"Tier 3","Tier 2"))))))</f>
        <v>Null</v>
      </c>
      <c r="OQ208" t="str">
        <f t="shared" si="304"/>
        <v>Null</v>
      </c>
      <c r="OR208" t="str">
        <f t="shared" si="305"/>
        <v>Null</v>
      </c>
      <c r="OS208" t="str">
        <f t="shared" si="306"/>
        <v>Null</v>
      </c>
      <c r="OT208" t="str">
        <f t="shared" si="307"/>
        <v>No RI Tests</v>
      </c>
      <c r="OU208" s="159" t="str">
        <f t="shared" si="308"/>
        <v>No PI Tests</v>
      </c>
      <c r="OV208" t="str">
        <f t="shared" si="309"/>
        <v>No PI Tests</v>
      </c>
      <c r="OW208" t="str">
        <f t="shared" si="310"/>
        <v>No PI Tests</v>
      </c>
      <c r="OX208" t="str">
        <f t="shared" si="311"/>
        <v>No PI Tests</v>
      </c>
      <c r="OY208" t="str">
        <f t="shared" si="312"/>
        <v>No PI Tests</v>
      </c>
      <c r="OZ208" t="str">
        <f t="shared" si="313"/>
        <v>No PI Tests</v>
      </c>
      <c r="PA208" s="159" t="str">
        <f t="shared" si="314"/>
        <v>No PI Tests</v>
      </c>
      <c r="PB208" t="str">
        <f t="shared" si="315"/>
        <v>No PI Tests</v>
      </c>
      <c r="PC208" t="str">
        <f t="shared" si="316"/>
        <v>No PI Tests</v>
      </c>
      <c r="PD208" t="str">
        <f t="shared" si="317"/>
        <v>No PI Tests</v>
      </c>
      <c r="PE208" t="str">
        <f t="shared" si="318"/>
        <v>No PI Tests</v>
      </c>
      <c r="PF208" t="str">
        <f t="shared" si="319"/>
        <v>No PI Tests</v>
      </c>
      <c r="PG208" t="str">
        <f t="shared" si="320"/>
        <v>No PI Tests</v>
      </c>
      <c r="PH208">
        <f t="shared" si="321"/>
        <v>0</v>
      </c>
      <c r="PI208">
        <f t="shared" si="322"/>
        <v>0</v>
      </c>
      <c r="PJ208" t="str">
        <f t="shared" si="323"/>
        <v>Null</v>
      </c>
      <c r="PK208" t="str">
        <f>IF(HR208="","Null",IF(E208&lt;3,"Null",IF(HU208=0,0,IF(HS208="Form 1",VLOOKUP(HU208,Lookups!$BE$3:$BP$63,E208,FALSE),IF(HS208="Form 2",VLOOKUP(HU208,Lookups!$BE$67:$BP$127,E208,FALSE),VLOOKUP(HU208,Lookups!$BE$130:$BP$190,E208,FALSE))))))</f>
        <v>Null</v>
      </c>
      <c r="PL208" t="str">
        <f t="shared" si="324"/>
        <v>Null</v>
      </c>
      <c r="PM208" t="str">
        <f>IF($PH208=0,"Null",IF(E208&lt;3,"Null",IF(OX208=0,0,IF(OV208="Form 1",VLOOKUP(OX208,Lookups!$BE$3:$BP$63,E208,FALSE),IF(OV208="Form 2",VLOOKUP(OX208,Lookups!$BE$67:$BP$127,E208,FALSE),VLOOKUP(OX208,Lookups!$BE$130:$BP$190,E208,FALSE))))))</f>
        <v>Null</v>
      </c>
      <c r="PN208" t="str">
        <f t="shared" si="325"/>
        <v>Null</v>
      </c>
      <c r="PO208" t="str">
        <f t="shared" si="326"/>
        <v>Null</v>
      </c>
      <c r="PP208" t="str">
        <f t="shared" si="327"/>
        <v>Null</v>
      </c>
      <c r="PQ208" t="str">
        <f>IF(HR208="","Null",IF(E208&lt;3,"Null",IF(HV208=0,0,IF(HS208="Form 1",VLOOKUP(HV208,Lookups!$BR$3:$CC$63,E208,FALSE),IF(HS208="Form 2",VLOOKUP(HV208,Lookups!$BR$67:$CC$127,E208,FALSE),VLOOKUP(HV208,Lookups!$BR$130:$CC$190,E208,FALSE))))))</f>
        <v>Null</v>
      </c>
      <c r="PR208" t="str">
        <f t="shared" si="328"/>
        <v>Null</v>
      </c>
      <c r="PS208" t="str">
        <f>IF(HR208="","Null",IF(E208&lt;3,"Null",IF(OY208=0,0,IF(OW208="Form 1",VLOOKUP(OY208,Lookups!$BR$3:$CC$63,E208,FALSE),IF(OW208="Form 2",VLOOKUP(OY208,Lookups!$BR$67:$CC$127,E208,FALSE),VLOOKUP(OY208,Lookups!$BR$130:$CC$190,E208,FALSE))))))</f>
        <v>Null</v>
      </c>
      <c r="PT208" t="str">
        <f t="shared" si="329"/>
        <v>Null</v>
      </c>
      <c r="PU208" t="str">
        <f t="shared" si="330"/>
        <v>Null</v>
      </c>
      <c r="PV208" t="str">
        <f t="shared" si="331"/>
        <v>Null</v>
      </c>
      <c r="PW208" t="str">
        <f t="shared" si="332"/>
        <v>No PI Tests</v>
      </c>
      <c r="PX208">
        <f t="shared" si="333"/>
        <v>0</v>
      </c>
      <c r="PY208">
        <f t="shared" si="334"/>
        <v>0</v>
      </c>
      <c r="PZ208" t="str">
        <f t="shared" si="335"/>
        <v>Null</v>
      </c>
      <c r="QA208" t="str">
        <f t="shared" si="336"/>
        <v>Null</v>
      </c>
      <c r="QB208" t="str">
        <f t="shared" si="337"/>
        <v>Null</v>
      </c>
      <c r="QC208" t="str">
        <f>IF($MS208="System 44 Record",IF(BQ208&lt;MEDIAN(Directions!$F$3,Directions!$F$6),"Mid-Year Exited Student","Full Year Participant")&amp;IF(BP208&lt;Directions!$F$3,", Started Prior Year",", Started This Year"),"Null")</f>
        <v>Null</v>
      </c>
      <c r="QD208" t="str">
        <f t="shared" si="338"/>
        <v>Null</v>
      </c>
      <c r="QE208">
        <f t="shared" si="339"/>
        <v>0</v>
      </c>
      <c r="QF208">
        <f t="shared" si="340"/>
        <v>0</v>
      </c>
      <c r="QG208">
        <f t="shared" si="341"/>
        <v>0</v>
      </c>
      <c r="QH208">
        <f t="shared" si="342"/>
        <v>0</v>
      </c>
      <c r="QI208">
        <f t="shared" si="343"/>
        <v>0</v>
      </c>
      <c r="QJ208" t="str">
        <f t="shared" si="344"/>
        <v>Used None</v>
      </c>
      <c r="QK208" t="str">
        <f t="shared" si="345"/>
        <v>Null</v>
      </c>
      <c r="QL208" t="str">
        <f t="shared" si="346"/>
        <v>Null</v>
      </c>
      <c r="QM208" t="str">
        <f>IF($MS208="READ 180 Record",IF(AQ208="","Null",VLOOKUP(JJ208,Lookups!$DX$3:$EB$2054,AN208+1,FALSE)),"Null")</f>
        <v>Null</v>
      </c>
      <c r="QN208" t="str">
        <f t="shared" si="347"/>
        <v>Null</v>
      </c>
    </row>
    <row r="209" spans="1:456" x14ac:dyDescent="0.25">
      <c r="A209" s="161" t="s">
        <v>1447</v>
      </c>
      <c r="B209" s="161" t="s">
        <v>1447</v>
      </c>
      <c r="C209" s="161" t="s">
        <v>1447</v>
      </c>
      <c r="D209" s="161" t="s">
        <v>1447</v>
      </c>
      <c r="E209" s="161">
        <v>9</v>
      </c>
      <c r="F209" s="161" t="s">
        <v>1447</v>
      </c>
      <c r="G209" s="161" t="s">
        <v>880</v>
      </c>
      <c r="H209" s="161" t="s">
        <v>881</v>
      </c>
      <c r="K209" s="161">
        <v>0</v>
      </c>
      <c r="L209" s="161">
        <v>0</v>
      </c>
      <c r="M209" s="161">
        <v>0</v>
      </c>
      <c r="N209" s="161">
        <v>0</v>
      </c>
      <c r="O209" s="161">
        <v>0</v>
      </c>
      <c r="P209" s="161">
        <v>0</v>
      </c>
      <c r="Q209" s="161">
        <v>0</v>
      </c>
      <c r="R209" s="161">
        <v>0</v>
      </c>
      <c r="S209" s="161">
        <v>0</v>
      </c>
      <c r="T209" s="161">
        <v>0</v>
      </c>
      <c r="U209" s="161">
        <v>0</v>
      </c>
      <c r="V209" s="161">
        <v>0</v>
      </c>
      <c r="W209" s="161">
        <v>0</v>
      </c>
      <c r="X209" s="161">
        <v>0</v>
      </c>
      <c r="AB209" s="161" t="s">
        <v>242</v>
      </c>
      <c r="AC209" s="161" t="s">
        <v>242</v>
      </c>
      <c r="AD209" s="161" t="s">
        <v>242</v>
      </c>
      <c r="AE209" s="161" t="s">
        <v>242</v>
      </c>
      <c r="AF209" s="161" t="s">
        <v>242</v>
      </c>
      <c r="AG209" s="161" t="s">
        <v>242</v>
      </c>
      <c r="AH209" s="161" t="s">
        <v>242</v>
      </c>
      <c r="AI209" s="161">
        <v>20150801</v>
      </c>
      <c r="AJ209" s="161">
        <v>20160525</v>
      </c>
      <c r="AK209" s="161" t="s">
        <v>869</v>
      </c>
      <c r="AL209" t="s">
        <v>1078</v>
      </c>
      <c r="BN209" t="s">
        <v>1079</v>
      </c>
      <c r="ET209" s="161">
        <v>0</v>
      </c>
      <c r="EU209" s="161">
        <v>0</v>
      </c>
      <c r="EV209" s="161">
        <v>0</v>
      </c>
      <c r="EW209" s="161">
        <v>0</v>
      </c>
      <c r="EX209" s="161">
        <v>0</v>
      </c>
      <c r="EY209" s="161">
        <v>0</v>
      </c>
      <c r="EZ209" s="161">
        <v>0</v>
      </c>
      <c r="FA209" s="161">
        <v>0</v>
      </c>
      <c r="FB209" s="161">
        <v>0</v>
      </c>
      <c r="FC209" s="161">
        <v>0</v>
      </c>
      <c r="FD209" s="161">
        <v>0</v>
      </c>
      <c r="FE209" s="161">
        <v>0</v>
      </c>
      <c r="HN209" s="161" t="s">
        <v>881</v>
      </c>
      <c r="JB209" s="161" t="s">
        <v>881</v>
      </c>
      <c r="JC209" s="161">
        <v>0</v>
      </c>
      <c r="JD209" s="161">
        <v>0</v>
      </c>
      <c r="JE209" s="161">
        <v>0</v>
      </c>
      <c r="JF209" s="161">
        <v>0</v>
      </c>
      <c r="MN209" t="str">
        <f t="shared" si="261"/>
        <v>NoNoNoNoNoNo</v>
      </c>
      <c r="MO209" t="str">
        <f>IF(AND(MN209="NoNoNoNoNoNo",JI209=""),"No Programs",VLOOKUP(MN209,Lookups!$DA$4:$DB$67,2,FALSE))</f>
        <v>No Programs</v>
      </c>
      <c r="MP209">
        <f t="shared" si="262"/>
        <v>0</v>
      </c>
      <c r="MQ209" t="str">
        <f t="shared" si="263"/>
        <v>No Program Use</v>
      </c>
      <c r="MR209" t="str">
        <f>Directions!$D$3</f>
        <v>Usage</v>
      </c>
      <c r="MS209" t="str">
        <f>VLOOKUP(MQ209,Lookups!$CU$71:$CV$80,2,FALSE)</f>
        <v>Exclude</v>
      </c>
      <c r="MT209">
        <f t="shared" si="264"/>
        <v>0</v>
      </c>
      <c r="MU209">
        <f t="shared" si="265"/>
        <v>0</v>
      </c>
      <c r="MV209">
        <f t="shared" si="266"/>
        <v>0</v>
      </c>
      <c r="MW209">
        <f t="shared" si="267"/>
        <v>0</v>
      </c>
      <c r="MX209">
        <f t="shared" si="268"/>
        <v>0</v>
      </c>
      <c r="MY209" t="str">
        <f t="shared" si="269"/>
        <v>Not Used</v>
      </c>
      <c r="MZ209">
        <f t="shared" si="270"/>
        <v>0</v>
      </c>
      <c r="NA209" t="str">
        <f t="shared" si="271"/>
        <v>Not Available</v>
      </c>
      <c r="NB209" t="str">
        <f t="shared" si="272"/>
        <v>Not Available</v>
      </c>
      <c r="NC209" t="str">
        <f t="shared" si="273"/>
        <v>4 Not Indicated</v>
      </c>
      <c r="ND209" t="str">
        <f t="shared" si="274"/>
        <v>4 Not Indicated</v>
      </c>
      <c r="NE209" t="str">
        <f t="shared" si="275"/>
        <v>4 Not Indicated</v>
      </c>
      <c r="NF209" t="str">
        <f t="shared" si="276"/>
        <v>4 Not Indicated</v>
      </c>
      <c r="NG209" t="str">
        <f t="shared" si="277"/>
        <v>4 Not Indicated</v>
      </c>
      <c r="NH209" s="159" t="str">
        <f t="shared" si="278"/>
        <v>Null</v>
      </c>
      <c r="NI209" t="str">
        <f t="shared" si="279"/>
        <v>Null</v>
      </c>
      <c r="NJ209" s="159" t="str">
        <f t="shared" si="280"/>
        <v>Null</v>
      </c>
      <c r="NK209" t="str">
        <f t="shared" si="281"/>
        <v>Null</v>
      </c>
      <c r="NL209" t="str">
        <f t="shared" si="282"/>
        <v>No RI Tests</v>
      </c>
      <c r="NM209">
        <f t="shared" si="283"/>
        <v>0</v>
      </c>
      <c r="NN209" t="str">
        <f>IF(OR(E209="PK",E209="K",JJ209=""),"Null",INDEX(Lookups!$EZ$4:$FW$18,MATCH($JJ209,Lookups!$EY$4:$EY$18,1),MATCH($E209,Lookups!$EZ$3:$FW$3,0)))</f>
        <v>Null</v>
      </c>
      <c r="NO209" t="str">
        <f>IF(OR(E209="PK",E209="K",JJ209=""),"Null",INDEX(Lookups!$EZ$4:$FW$18,MATCH($JJ209,Lookups!$EY$4:$EY$18,1),MATCH($E209,Lookups!$EZ$3:$FW$3,0) + 1))</f>
        <v>Null</v>
      </c>
      <c r="NP209" t="str">
        <f t="shared" si="284"/>
        <v>Null</v>
      </c>
      <c r="NQ209" t="str">
        <f t="shared" si="285"/>
        <v>Null</v>
      </c>
      <c r="NR209" t="str">
        <f t="shared" si="286"/>
        <v>Null</v>
      </c>
      <c r="NS209" t="str">
        <f t="shared" si="287"/>
        <v>No RI Tests</v>
      </c>
      <c r="NT209" t="str">
        <f t="shared" si="288"/>
        <v>No RI Tests</v>
      </c>
      <c r="NU209" t="str">
        <f t="shared" si="289"/>
        <v>No RI Tests</v>
      </c>
      <c r="NV209" s="183" t="str">
        <f t="array" ref="NV209">IF($NL209="No RI Tests","No RI Tests",VLOOKUP(IF(AND(E209="K",JJ209&lt;280),3,IF(AND(E209="K",JJ209&gt;=280),4,MAX(IF(E209=Lookups!$DF$6:$DF$99,IF(JJ209&gt;=Lookups!$DG$6:$DG$99,Lookups!$DH$6:$DH$99))))),Lookups!$DE$104:$DG$108,2,FALSE))</f>
        <v>No RI Tests</v>
      </c>
      <c r="NW209" s="161" t="str">
        <f t="array" ref="NW209">IF($NL209="No RI Tests","No RI Tests",VLOOKUP(IF(AND(E209="K",JH209&lt;280),3,IF(AND(E209="K",JH209&gt;=280),4,MAX(IF(E209=Lookups!$DF$6:$DF$99,IF(NI209&gt;=Lookups!$DG$6:$DG$99,Lookups!$DH$6:$DH$99))))),Lookups!$DE$104:$DG$108,2,FALSE))</f>
        <v>No RI Tests</v>
      </c>
      <c r="NX209" s="161" t="str">
        <f t="array" ref="NX209">IF($NL209="No RI Tests","No RI Tests",VLOOKUP(IF(AND(E209="K",NK209&lt;280),3,IF(AND(E209="K",NK209&gt;=280),4,MAX(IF(E209=Lookups!$DF$6:$DF$99,IF(NK209&gt;=Lookups!$DG$6:$DG$99,Lookups!$DH$6:$DH$99))))),Lookups!$DE$104:$DG$108,2,FALSE))</f>
        <v>No RI Tests</v>
      </c>
      <c r="NY209" t="str">
        <f t="shared" si="290"/>
        <v>Null</v>
      </c>
      <c r="NZ209" t="str">
        <f t="shared" si="291"/>
        <v>Null</v>
      </c>
      <c r="OA209" t="str">
        <f t="shared" si="292"/>
        <v>No RI for Comparison</v>
      </c>
      <c r="OB209" s="161" t="str">
        <f t="array" ref="OB209">IF($NL209="No RI Tests","No RI Tests",IF(E209="K","N/A",VLOOKUP(MAX(IF(E209=Lookups!$DF$6:$DF$99,IF(JJ209&gt;=Lookups!$DG$6:$DG$99,Lookups!$DI$6:$DI$99))),Lookups!$DE$104:$DG$108,3,FALSE)))</f>
        <v>No RI Tests</v>
      </c>
      <c r="OC209" s="161" t="str">
        <f t="array" ref="OC209">IF($NL209="No RI Tests","No RI Tests",IF(E209="K","N/A",VLOOKUP(MAX(IF(E209=Lookups!$DF$6:$DF$99,IF(NI209&gt;=Lookups!$DG$6:$DG$99,Lookups!$DI$6:$DI$99))),Lookups!$DE$104:$DG$108,3,FALSE)))</f>
        <v>No RI Tests</v>
      </c>
      <c r="OD209" s="161" t="str">
        <f t="array" ref="OD209">IF($NL209="No RI Tests","No RI Tests",IF(E209="K","N/A",VLOOKUP(MAX(IF(E209=Lookups!$DF$6:$DF$99,IF(NK209&gt;=Lookups!$DG$6:$DG$99,Lookups!$DI$6:$DI$99))),Lookups!$DE$104:$DG$108,3,FALSE)))</f>
        <v>No RI Tests</v>
      </c>
      <c r="OE209" t="str">
        <f t="shared" si="293"/>
        <v>Null</v>
      </c>
      <c r="OF209" t="str">
        <f t="shared" si="294"/>
        <v>Null</v>
      </c>
      <c r="OG209" t="str">
        <f t="shared" si="295"/>
        <v>No RI for Comparison</v>
      </c>
      <c r="OH209" t="str">
        <f t="shared" si="296"/>
        <v>Null</v>
      </c>
      <c r="OI209" t="str">
        <f t="shared" si="297"/>
        <v>Null</v>
      </c>
      <c r="OJ209" t="str">
        <f t="shared" si="298"/>
        <v>Null</v>
      </c>
      <c r="OK209" t="str">
        <f t="shared" si="299"/>
        <v>Null</v>
      </c>
      <c r="OL209" t="str">
        <f t="shared" si="300"/>
        <v>Null</v>
      </c>
      <c r="OM209" t="str">
        <f t="shared" si="301"/>
        <v>Null</v>
      </c>
      <c r="ON209" t="str">
        <f t="shared" si="302"/>
        <v>Null</v>
      </c>
      <c r="OO209" t="str">
        <f t="shared" si="303"/>
        <v>Null RI</v>
      </c>
      <c r="OP209" t="str">
        <f ca="1">IF(AND(HR209&lt;&gt;"",JJ209&lt;600),IF(HT209="Advancing","Tier 2","Tier 3"),IF(JI209="","Null",IF(OR(E209="K",E209&lt;3),"FRA Recommended",IF(JJ209&gt;=IF(E209&lt;6,400,600),IF(JJ209&lt;VLOOKUP(E209,Lookups!$AP$3:$AR$16,3,FALSE),"Tier 2","Core"),IF(JJ209&lt;400,IF(RAND()&lt;0.81,"Tier 3","Tier 2"),IF(RAND()&lt;0.51,"Tier 3","Tier 2"))))))</f>
        <v>Null</v>
      </c>
      <c r="OQ209" t="str">
        <f t="shared" si="304"/>
        <v>Null</v>
      </c>
      <c r="OR209" t="str">
        <f t="shared" si="305"/>
        <v>Null</v>
      </c>
      <c r="OS209" t="str">
        <f t="shared" si="306"/>
        <v>Null</v>
      </c>
      <c r="OT209" t="str">
        <f t="shared" si="307"/>
        <v>No RI Tests</v>
      </c>
      <c r="OU209" s="159" t="str">
        <f t="shared" si="308"/>
        <v>No PI Tests</v>
      </c>
      <c r="OV209" t="str">
        <f t="shared" si="309"/>
        <v>No PI Tests</v>
      </c>
      <c r="OW209" t="str">
        <f t="shared" si="310"/>
        <v>No PI Tests</v>
      </c>
      <c r="OX209" t="str">
        <f t="shared" si="311"/>
        <v>No PI Tests</v>
      </c>
      <c r="OY209" t="str">
        <f t="shared" si="312"/>
        <v>No PI Tests</v>
      </c>
      <c r="OZ209" t="str">
        <f t="shared" si="313"/>
        <v>No PI Tests</v>
      </c>
      <c r="PA209" s="159" t="str">
        <f t="shared" si="314"/>
        <v>No PI Tests</v>
      </c>
      <c r="PB209" t="str">
        <f t="shared" si="315"/>
        <v>No PI Tests</v>
      </c>
      <c r="PC209" t="str">
        <f t="shared" si="316"/>
        <v>No PI Tests</v>
      </c>
      <c r="PD209" t="str">
        <f t="shared" si="317"/>
        <v>No PI Tests</v>
      </c>
      <c r="PE209" t="str">
        <f t="shared" si="318"/>
        <v>No PI Tests</v>
      </c>
      <c r="PF209" t="str">
        <f t="shared" si="319"/>
        <v>No PI Tests</v>
      </c>
      <c r="PG209" t="str">
        <f t="shared" si="320"/>
        <v>No PI Tests</v>
      </c>
      <c r="PH209">
        <f t="shared" si="321"/>
        <v>0</v>
      </c>
      <c r="PI209">
        <f t="shared" si="322"/>
        <v>0</v>
      </c>
      <c r="PJ209" t="str">
        <f t="shared" si="323"/>
        <v>Null</v>
      </c>
      <c r="PK209" t="str">
        <f>IF(HR209="","Null",IF(E209&lt;3,"Null",IF(HU209=0,0,IF(HS209="Form 1",VLOOKUP(HU209,Lookups!$BE$3:$BP$63,E209,FALSE),IF(HS209="Form 2",VLOOKUP(HU209,Lookups!$BE$67:$BP$127,E209,FALSE),VLOOKUP(HU209,Lookups!$BE$130:$BP$190,E209,FALSE))))))</f>
        <v>Null</v>
      </c>
      <c r="PL209" t="str">
        <f t="shared" si="324"/>
        <v>Null</v>
      </c>
      <c r="PM209" t="str">
        <f>IF($PH209=0,"Null",IF(E209&lt;3,"Null",IF(OX209=0,0,IF(OV209="Form 1",VLOOKUP(OX209,Lookups!$BE$3:$BP$63,E209,FALSE),IF(OV209="Form 2",VLOOKUP(OX209,Lookups!$BE$67:$BP$127,E209,FALSE),VLOOKUP(OX209,Lookups!$BE$130:$BP$190,E209,FALSE))))))</f>
        <v>Null</v>
      </c>
      <c r="PN209" t="str">
        <f t="shared" si="325"/>
        <v>Null</v>
      </c>
      <c r="PO209" t="str">
        <f t="shared" si="326"/>
        <v>Null</v>
      </c>
      <c r="PP209" t="str">
        <f t="shared" si="327"/>
        <v>Null</v>
      </c>
      <c r="PQ209" t="str">
        <f>IF(HR209="","Null",IF(E209&lt;3,"Null",IF(HV209=0,0,IF(HS209="Form 1",VLOOKUP(HV209,Lookups!$BR$3:$CC$63,E209,FALSE),IF(HS209="Form 2",VLOOKUP(HV209,Lookups!$BR$67:$CC$127,E209,FALSE),VLOOKUP(HV209,Lookups!$BR$130:$CC$190,E209,FALSE))))))</f>
        <v>Null</v>
      </c>
      <c r="PR209" t="str">
        <f t="shared" si="328"/>
        <v>Null</v>
      </c>
      <c r="PS209" t="str">
        <f>IF(HR209="","Null",IF(E209&lt;3,"Null",IF(OY209=0,0,IF(OW209="Form 1",VLOOKUP(OY209,Lookups!$BR$3:$CC$63,E209,FALSE),IF(OW209="Form 2",VLOOKUP(OY209,Lookups!$BR$67:$CC$127,E209,FALSE),VLOOKUP(OY209,Lookups!$BR$130:$CC$190,E209,FALSE))))))</f>
        <v>Null</v>
      </c>
      <c r="PT209" t="str">
        <f t="shared" si="329"/>
        <v>Null</v>
      </c>
      <c r="PU209" t="str">
        <f t="shared" si="330"/>
        <v>Null</v>
      </c>
      <c r="PV209" t="str">
        <f t="shared" si="331"/>
        <v>Null</v>
      </c>
      <c r="PW209" t="str">
        <f t="shared" si="332"/>
        <v>No PI Tests</v>
      </c>
      <c r="PX209">
        <f t="shared" si="333"/>
        <v>0</v>
      </c>
      <c r="PY209">
        <f t="shared" si="334"/>
        <v>0</v>
      </c>
      <c r="PZ209" t="str">
        <f t="shared" si="335"/>
        <v>Null</v>
      </c>
      <c r="QA209" t="str">
        <f t="shared" si="336"/>
        <v>Null</v>
      </c>
      <c r="QB209" t="str">
        <f t="shared" si="337"/>
        <v>Null</v>
      </c>
      <c r="QC209" t="str">
        <f>IF($MS209="System 44 Record",IF(BQ209&lt;MEDIAN(Directions!$F$3,Directions!$F$6),"Mid-Year Exited Student","Full Year Participant")&amp;IF(BP209&lt;Directions!$F$3,", Started Prior Year",", Started This Year"),"Null")</f>
        <v>Null</v>
      </c>
      <c r="QD209" t="str">
        <f t="shared" si="338"/>
        <v>Null</v>
      </c>
      <c r="QE209">
        <f t="shared" si="339"/>
        <v>0</v>
      </c>
      <c r="QF209">
        <f t="shared" si="340"/>
        <v>0</v>
      </c>
      <c r="QG209">
        <f t="shared" si="341"/>
        <v>0</v>
      </c>
      <c r="QH209">
        <f t="shared" si="342"/>
        <v>0</v>
      </c>
      <c r="QI209">
        <f t="shared" si="343"/>
        <v>0</v>
      </c>
      <c r="QJ209" t="str">
        <f t="shared" si="344"/>
        <v>Used None</v>
      </c>
      <c r="QK209" t="str">
        <f t="shared" si="345"/>
        <v>Null</v>
      </c>
      <c r="QL209" t="str">
        <f t="shared" si="346"/>
        <v>Null</v>
      </c>
      <c r="QM209" t="str">
        <f>IF($MS209="READ 180 Record",IF(AQ209="","Null",VLOOKUP(JJ209,Lookups!$DX$3:$EB$2054,AN209+1,FALSE)),"Null")</f>
        <v>Null</v>
      </c>
      <c r="QN209" t="str">
        <f t="shared" si="347"/>
        <v>Null</v>
      </c>
    </row>
    <row r="210" spans="1:456" x14ac:dyDescent="0.25">
      <c r="A210" s="161" t="s">
        <v>1447</v>
      </c>
      <c r="B210" s="161" t="s">
        <v>1447</v>
      </c>
      <c r="C210" s="161" t="s">
        <v>1447</v>
      </c>
      <c r="D210" s="161" t="s">
        <v>1447</v>
      </c>
      <c r="E210" s="161">
        <v>4</v>
      </c>
      <c r="F210" s="161" t="s">
        <v>1447</v>
      </c>
      <c r="G210" s="161" t="s">
        <v>880</v>
      </c>
      <c r="H210" s="161" t="s">
        <v>881</v>
      </c>
      <c r="K210" s="161">
        <v>0</v>
      </c>
      <c r="L210" s="161">
        <v>0</v>
      </c>
      <c r="M210" s="161">
        <v>0</v>
      </c>
      <c r="N210" s="161">
        <v>0</v>
      </c>
      <c r="O210" s="161">
        <v>0</v>
      </c>
      <c r="P210" s="161">
        <v>0</v>
      </c>
      <c r="Q210" s="161">
        <v>0</v>
      </c>
      <c r="R210" s="161">
        <v>0</v>
      </c>
      <c r="S210" s="161">
        <v>0</v>
      </c>
      <c r="T210" s="161">
        <v>0</v>
      </c>
      <c r="U210" s="161">
        <v>0</v>
      </c>
      <c r="V210" s="161">
        <v>0</v>
      </c>
      <c r="W210" s="161">
        <v>0</v>
      </c>
      <c r="X210" s="161">
        <v>0</v>
      </c>
      <c r="AB210" s="161" t="s">
        <v>242</v>
      </c>
      <c r="AC210" s="161" t="s">
        <v>242</v>
      </c>
      <c r="AD210" s="161" t="s">
        <v>242</v>
      </c>
      <c r="AE210" s="161" t="s">
        <v>242</v>
      </c>
      <c r="AF210" s="161" t="s">
        <v>242</v>
      </c>
      <c r="AG210" s="161" t="s">
        <v>242</v>
      </c>
      <c r="AH210" s="161" t="s">
        <v>242</v>
      </c>
      <c r="AI210" s="161">
        <v>20150801</v>
      </c>
      <c r="AJ210" s="161">
        <v>20160525</v>
      </c>
      <c r="AK210" s="161" t="s">
        <v>869</v>
      </c>
      <c r="AL210" t="s">
        <v>1078</v>
      </c>
      <c r="BN210" t="s">
        <v>1079</v>
      </c>
      <c r="ET210" s="161">
        <v>0</v>
      </c>
      <c r="EU210" s="161">
        <v>0</v>
      </c>
      <c r="EV210" s="161">
        <v>0</v>
      </c>
      <c r="EW210" s="161">
        <v>0</v>
      </c>
      <c r="EX210" s="161">
        <v>0</v>
      </c>
      <c r="EY210" s="161">
        <v>0</v>
      </c>
      <c r="EZ210" s="161">
        <v>0</v>
      </c>
      <c r="FA210" s="161">
        <v>0</v>
      </c>
      <c r="FB210" s="161">
        <v>0</v>
      </c>
      <c r="FC210" s="161">
        <v>0</v>
      </c>
      <c r="FD210" s="161">
        <v>0</v>
      </c>
      <c r="FE210" s="161">
        <v>0</v>
      </c>
      <c r="HN210" s="161" t="s">
        <v>881</v>
      </c>
      <c r="JB210" s="161" t="s">
        <v>881</v>
      </c>
      <c r="JC210" s="161">
        <v>0</v>
      </c>
      <c r="JD210" s="161">
        <v>0</v>
      </c>
      <c r="JE210" s="161">
        <v>0</v>
      </c>
      <c r="JF210" s="161">
        <v>0</v>
      </c>
      <c r="MN210" t="str">
        <f t="shared" si="261"/>
        <v>NoNoNoNoNoNo</v>
      </c>
      <c r="MO210" t="str">
        <f>IF(AND(MN210="NoNoNoNoNoNo",JI210=""),"No Programs",VLOOKUP(MN210,Lookups!$DA$4:$DB$67,2,FALSE))</f>
        <v>No Programs</v>
      </c>
      <c r="MP210">
        <f t="shared" si="262"/>
        <v>0</v>
      </c>
      <c r="MQ210" t="str">
        <f t="shared" si="263"/>
        <v>No Program Use</v>
      </c>
      <c r="MR210" t="str">
        <f>Directions!$D$3</f>
        <v>Usage</v>
      </c>
      <c r="MS210" t="str">
        <f>VLOOKUP(MQ210,Lookups!$CU$71:$CV$80,2,FALSE)</f>
        <v>Exclude</v>
      </c>
      <c r="MT210">
        <f t="shared" si="264"/>
        <v>0</v>
      </c>
      <c r="MU210">
        <f t="shared" si="265"/>
        <v>0</v>
      </c>
      <c r="MV210">
        <f t="shared" si="266"/>
        <v>0</v>
      </c>
      <c r="MW210">
        <f t="shared" si="267"/>
        <v>0</v>
      </c>
      <c r="MX210">
        <f t="shared" si="268"/>
        <v>0</v>
      </c>
      <c r="MY210" t="str">
        <f t="shared" si="269"/>
        <v>Not Used</v>
      </c>
      <c r="MZ210">
        <f t="shared" si="270"/>
        <v>0</v>
      </c>
      <c r="NA210" t="str">
        <f t="shared" si="271"/>
        <v>Not Available</v>
      </c>
      <c r="NB210" t="str">
        <f t="shared" si="272"/>
        <v>Not Available</v>
      </c>
      <c r="NC210" t="str">
        <f t="shared" si="273"/>
        <v>4 Not Indicated</v>
      </c>
      <c r="ND210" t="str">
        <f t="shared" si="274"/>
        <v>4 Not Indicated</v>
      </c>
      <c r="NE210" t="str">
        <f t="shared" si="275"/>
        <v>4 Not Indicated</v>
      </c>
      <c r="NF210" t="str">
        <f t="shared" si="276"/>
        <v>4 Not Indicated</v>
      </c>
      <c r="NG210" t="str">
        <f t="shared" si="277"/>
        <v>4 Not Indicated</v>
      </c>
      <c r="NH210" s="159" t="str">
        <f t="shared" si="278"/>
        <v>Null</v>
      </c>
      <c r="NI210" t="str">
        <f t="shared" si="279"/>
        <v>Null</v>
      </c>
      <c r="NJ210" s="159" t="str">
        <f t="shared" si="280"/>
        <v>Null</v>
      </c>
      <c r="NK210" t="str">
        <f t="shared" si="281"/>
        <v>Null</v>
      </c>
      <c r="NL210" t="str">
        <f t="shared" si="282"/>
        <v>No RI Tests</v>
      </c>
      <c r="NM210">
        <f t="shared" si="283"/>
        <v>0</v>
      </c>
      <c r="NN210" t="str">
        <f>IF(OR(E210="PK",E210="K",JJ210=""),"Null",INDEX(Lookups!$EZ$4:$FW$18,MATCH($JJ210,Lookups!$EY$4:$EY$18,1),MATCH($E210,Lookups!$EZ$3:$FW$3,0)))</f>
        <v>Null</v>
      </c>
      <c r="NO210" t="str">
        <f>IF(OR(E210="PK",E210="K",JJ210=""),"Null",INDEX(Lookups!$EZ$4:$FW$18,MATCH($JJ210,Lookups!$EY$4:$EY$18,1),MATCH($E210,Lookups!$EZ$3:$FW$3,0) + 1))</f>
        <v>Null</v>
      </c>
      <c r="NP210" t="str">
        <f t="shared" si="284"/>
        <v>Null</v>
      </c>
      <c r="NQ210" t="str">
        <f t="shared" si="285"/>
        <v>Null</v>
      </c>
      <c r="NR210" t="str">
        <f t="shared" si="286"/>
        <v>Null</v>
      </c>
      <c r="NS210" t="str">
        <f t="shared" si="287"/>
        <v>No RI Tests</v>
      </c>
      <c r="NT210" t="str">
        <f t="shared" si="288"/>
        <v>No RI Tests</v>
      </c>
      <c r="NU210" t="str">
        <f t="shared" si="289"/>
        <v>No RI Tests</v>
      </c>
      <c r="NV210" s="183" t="str">
        <f t="array" ref="NV210">IF($NL210="No RI Tests","No RI Tests",VLOOKUP(IF(AND(E210="K",JJ210&lt;280),3,IF(AND(E210="K",JJ210&gt;=280),4,MAX(IF(E210=Lookups!$DF$6:$DF$99,IF(JJ210&gt;=Lookups!$DG$6:$DG$99,Lookups!$DH$6:$DH$99))))),Lookups!$DE$104:$DG$108,2,FALSE))</f>
        <v>No RI Tests</v>
      </c>
      <c r="NW210" s="161" t="str">
        <f t="array" ref="NW210">IF($NL210="No RI Tests","No RI Tests",VLOOKUP(IF(AND(E210="K",JH210&lt;280),3,IF(AND(E210="K",JH210&gt;=280),4,MAX(IF(E210=Lookups!$DF$6:$DF$99,IF(NI210&gt;=Lookups!$DG$6:$DG$99,Lookups!$DH$6:$DH$99))))),Lookups!$DE$104:$DG$108,2,FALSE))</f>
        <v>No RI Tests</v>
      </c>
      <c r="NX210" s="161" t="str">
        <f t="array" ref="NX210">IF($NL210="No RI Tests","No RI Tests",VLOOKUP(IF(AND(E210="K",NK210&lt;280),3,IF(AND(E210="K",NK210&gt;=280),4,MAX(IF(E210=Lookups!$DF$6:$DF$99,IF(NK210&gt;=Lookups!$DG$6:$DG$99,Lookups!$DH$6:$DH$99))))),Lookups!$DE$104:$DG$108,2,FALSE))</f>
        <v>No RI Tests</v>
      </c>
      <c r="NY210" t="str">
        <f t="shared" si="290"/>
        <v>Null</v>
      </c>
      <c r="NZ210" t="str">
        <f t="shared" si="291"/>
        <v>Null</v>
      </c>
      <c r="OA210" t="str">
        <f t="shared" si="292"/>
        <v>No RI for Comparison</v>
      </c>
      <c r="OB210" s="161" t="str">
        <f t="array" ref="OB210">IF($NL210="No RI Tests","No RI Tests",IF(E210="K","N/A",VLOOKUP(MAX(IF(E210=Lookups!$DF$6:$DF$99,IF(JJ210&gt;=Lookups!$DG$6:$DG$99,Lookups!$DI$6:$DI$99))),Lookups!$DE$104:$DG$108,3,FALSE)))</f>
        <v>No RI Tests</v>
      </c>
      <c r="OC210" s="161" t="str">
        <f t="array" ref="OC210">IF($NL210="No RI Tests","No RI Tests",IF(E210="K","N/A",VLOOKUP(MAX(IF(E210=Lookups!$DF$6:$DF$99,IF(NI210&gt;=Lookups!$DG$6:$DG$99,Lookups!$DI$6:$DI$99))),Lookups!$DE$104:$DG$108,3,FALSE)))</f>
        <v>No RI Tests</v>
      </c>
      <c r="OD210" s="161" t="str">
        <f t="array" ref="OD210">IF($NL210="No RI Tests","No RI Tests",IF(E210="K","N/A",VLOOKUP(MAX(IF(E210=Lookups!$DF$6:$DF$99,IF(NK210&gt;=Lookups!$DG$6:$DG$99,Lookups!$DI$6:$DI$99))),Lookups!$DE$104:$DG$108,3,FALSE)))</f>
        <v>No RI Tests</v>
      </c>
      <c r="OE210" t="str">
        <f t="shared" si="293"/>
        <v>Null</v>
      </c>
      <c r="OF210" t="str">
        <f t="shared" si="294"/>
        <v>Null</v>
      </c>
      <c r="OG210" t="str">
        <f t="shared" si="295"/>
        <v>No RI for Comparison</v>
      </c>
      <c r="OH210" t="str">
        <f t="shared" si="296"/>
        <v>Null</v>
      </c>
      <c r="OI210" t="str">
        <f t="shared" si="297"/>
        <v>Null</v>
      </c>
      <c r="OJ210" t="str">
        <f t="shared" si="298"/>
        <v>Null</v>
      </c>
      <c r="OK210" t="str">
        <f t="shared" si="299"/>
        <v>Null</v>
      </c>
      <c r="OL210" t="str">
        <f t="shared" si="300"/>
        <v>Null</v>
      </c>
      <c r="OM210" t="str">
        <f t="shared" si="301"/>
        <v>Null</v>
      </c>
      <c r="ON210" t="str">
        <f t="shared" si="302"/>
        <v>Null</v>
      </c>
      <c r="OO210" t="str">
        <f t="shared" si="303"/>
        <v>Null RI</v>
      </c>
      <c r="OP210" t="str">
        <f ca="1">IF(AND(HR210&lt;&gt;"",JJ210&lt;600),IF(HT210="Advancing","Tier 2","Tier 3"),IF(JI210="","Null",IF(OR(E210="K",E210&lt;3),"FRA Recommended",IF(JJ210&gt;=IF(E210&lt;6,400,600),IF(JJ210&lt;VLOOKUP(E210,Lookups!$AP$3:$AR$16,3,FALSE),"Tier 2","Core"),IF(JJ210&lt;400,IF(RAND()&lt;0.81,"Tier 3","Tier 2"),IF(RAND()&lt;0.51,"Tier 3","Tier 2"))))))</f>
        <v>Null</v>
      </c>
      <c r="OQ210" t="str">
        <f t="shared" si="304"/>
        <v>Null</v>
      </c>
      <c r="OR210" t="str">
        <f t="shared" si="305"/>
        <v>Null</v>
      </c>
      <c r="OS210" t="str">
        <f t="shared" si="306"/>
        <v>Null</v>
      </c>
      <c r="OT210" t="str">
        <f t="shared" si="307"/>
        <v>No RI Tests</v>
      </c>
      <c r="OU210" s="159" t="str">
        <f t="shared" si="308"/>
        <v>No PI Tests</v>
      </c>
      <c r="OV210" t="str">
        <f t="shared" si="309"/>
        <v>No PI Tests</v>
      </c>
      <c r="OW210" t="str">
        <f t="shared" si="310"/>
        <v>No PI Tests</v>
      </c>
      <c r="OX210" t="str">
        <f t="shared" si="311"/>
        <v>No PI Tests</v>
      </c>
      <c r="OY210" t="str">
        <f t="shared" si="312"/>
        <v>No PI Tests</v>
      </c>
      <c r="OZ210" t="str">
        <f t="shared" si="313"/>
        <v>No PI Tests</v>
      </c>
      <c r="PA210" s="159" t="str">
        <f t="shared" si="314"/>
        <v>No PI Tests</v>
      </c>
      <c r="PB210" t="str">
        <f t="shared" si="315"/>
        <v>No PI Tests</v>
      </c>
      <c r="PC210" t="str">
        <f t="shared" si="316"/>
        <v>No PI Tests</v>
      </c>
      <c r="PD210" t="str">
        <f t="shared" si="317"/>
        <v>No PI Tests</v>
      </c>
      <c r="PE210" t="str">
        <f t="shared" si="318"/>
        <v>No PI Tests</v>
      </c>
      <c r="PF210" t="str">
        <f t="shared" si="319"/>
        <v>No PI Tests</v>
      </c>
      <c r="PG210" t="str">
        <f t="shared" si="320"/>
        <v>No PI Tests</v>
      </c>
      <c r="PH210">
        <f t="shared" si="321"/>
        <v>0</v>
      </c>
      <c r="PI210">
        <f t="shared" si="322"/>
        <v>0</v>
      </c>
      <c r="PJ210" t="str">
        <f t="shared" si="323"/>
        <v>Null</v>
      </c>
      <c r="PK210" t="str">
        <f>IF(HR210="","Null",IF(E210&lt;3,"Null",IF(HU210=0,0,IF(HS210="Form 1",VLOOKUP(HU210,Lookups!$BE$3:$BP$63,E210,FALSE),IF(HS210="Form 2",VLOOKUP(HU210,Lookups!$BE$67:$BP$127,E210,FALSE),VLOOKUP(HU210,Lookups!$BE$130:$BP$190,E210,FALSE))))))</f>
        <v>Null</v>
      </c>
      <c r="PL210" t="str">
        <f t="shared" si="324"/>
        <v>Null</v>
      </c>
      <c r="PM210" t="str">
        <f>IF($PH210=0,"Null",IF(E210&lt;3,"Null",IF(OX210=0,0,IF(OV210="Form 1",VLOOKUP(OX210,Lookups!$BE$3:$BP$63,E210,FALSE),IF(OV210="Form 2",VLOOKUP(OX210,Lookups!$BE$67:$BP$127,E210,FALSE),VLOOKUP(OX210,Lookups!$BE$130:$BP$190,E210,FALSE))))))</f>
        <v>Null</v>
      </c>
      <c r="PN210" t="str">
        <f t="shared" si="325"/>
        <v>Null</v>
      </c>
      <c r="PO210" t="str">
        <f t="shared" si="326"/>
        <v>Null</v>
      </c>
      <c r="PP210" t="str">
        <f t="shared" si="327"/>
        <v>Null</v>
      </c>
      <c r="PQ210" t="str">
        <f>IF(HR210="","Null",IF(E210&lt;3,"Null",IF(HV210=0,0,IF(HS210="Form 1",VLOOKUP(HV210,Lookups!$BR$3:$CC$63,E210,FALSE),IF(HS210="Form 2",VLOOKUP(HV210,Lookups!$BR$67:$CC$127,E210,FALSE),VLOOKUP(HV210,Lookups!$BR$130:$CC$190,E210,FALSE))))))</f>
        <v>Null</v>
      </c>
      <c r="PR210" t="str">
        <f t="shared" si="328"/>
        <v>Null</v>
      </c>
      <c r="PS210" t="str">
        <f>IF(HR210="","Null",IF(E210&lt;3,"Null",IF(OY210=0,0,IF(OW210="Form 1",VLOOKUP(OY210,Lookups!$BR$3:$CC$63,E210,FALSE),IF(OW210="Form 2",VLOOKUP(OY210,Lookups!$BR$67:$CC$127,E210,FALSE),VLOOKUP(OY210,Lookups!$BR$130:$CC$190,E210,FALSE))))))</f>
        <v>Null</v>
      </c>
      <c r="PT210" t="str">
        <f t="shared" si="329"/>
        <v>Null</v>
      </c>
      <c r="PU210" t="str">
        <f t="shared" si="330"/>
        <v>Null</v>
      </c>
      <c r="PV210" t="str">
        <f t="shared" si="331"/>
        <v>Null</v>
      </c>
      <c r="PW210" t="str">
        <f t="shared" si="332"/>
        <v>No PI Tests</v>
      </c>
      <c r="PX210">
        <f t="shared" si="333"/>
        <v>0</v>
      </c>
      <c r="PY210">
        <f t="shared" si="334"/>
        <v>0</v>
      </c>
      <c r="PZ210" t="str">
        <f t="shared" si="335"/>
        <v>Null</v>
      </c>
      <c r="QA210" t="str">
        <f t="shared" si="336"/>
        <v>Null</v>
      </c>
      <c r="QB210" t="str">
        <f t="shared" si="337"/>
        <v>Null</v>
      </c>
      <c r="QC210" t="str">
        <f>IF($MS210="System 44 Record",IF(BQ210&lt;MEDIAN(Directions!$F$3,Directions!$F$6),"Mid-Year Exited Student","Full Year Participant")&amp;IF(BP210&lt;Directions!$F$3,", Started Prior Year",", Started This Year"),"Null")</f>
        <v>Null</v>
      </c>
      <c r="QD210" t="str">
        <f t="shared" si="338"/>
        <v>Null</v>
      </c>
      <c r="QE210">
        <f t="shared" si="339"/>
        <v>0</v>
      </c>
      <c r="QF210">
        <f t="shared" si="340"/>
        <v>0</v>
      </c>
      <c r="QG210">
        <f t="shared" si="341"/>
        <v>0</v>
      </c>
      <c r="QH210">
        <f t="shared" si="342"/>
        <v>0</v>
      </c>
      <c r="QI210">
        <f t="shared" si="343"/>
        <v>0</v>
      </c>
      <c r="QJ210" t="str">
        <f t="shared" si="344"/>
        <v>Used None</v>
      </c>
      <c r="QK210" t="str">
        <f t="shared" si="345"/>
        <v>Null</v>
      </c>
      <c r="QL210" t="str">
        <f t="shared" si="346"/>
        <v>Null</v>
      </c>
      <c r="QM210" t="str">
        <f>IF($MS210="READ 180 Record",IF(AQ210="","Null",VLOOKUP(JJ210,Lookups!$DX$3:$EB$2054,AN210+1,FALSE)),"Null")</f>
        <v>Null</v>
      </c>
      <c r="QN210" t="str">
        <f t="shared" si="347"/>
        <v>Null</v>
      </c>
    </row>
    <row r="211" spans="1:456" x14ac:dyDescent="0.25">
      <c r="A211" s="161" t="s">
        <v>1447</v>
      </c>
      <c r="B211" s="161" t="s">
        <v>1447</v>
      </c>
      <c r="C211" s="161" t="s">
        <v>1447</v>
      </c>
      <c r="D211" s="161" t="s">
        <v>1447</v>
      </c>
      <c r="E211" s="161">
        <v>5</v>
      </c>
      <c r="F211" s="161" t="s">
        <v>1447</v>
      </c>
      <c r="G211" s="161" t="s">
        <v>880</v>
      </c>
      <c r="H211" s="161" t="s">
        <v>881</v>
      </c>
      <c r="I211" s="161">
        <v>913</v>
      </c>
      <c r="J211" s="159">
        <v>42508</v>
      </c>
      <c r="K211" s="161">
        <v>0</v>
      </c>
      <c r="L211" s="161">
        <v>0</v>
      </c>
      <c r="M211" s="161">
        <v>0</v>
      </c>
      <c r="N211" s="161">
        <v>0</v>
      </c>
      <c r="O211" s="161">
        <v>0</v>
      </c>
      <c r="P211" s="161">
        <v>0</v>
      </c>
      <c r="Q211" s="161">
        <v>0</v>
      </c>
      <c r="R211" s="161">
        <v>0</v>
      </c>
      <c r="S211" s="161">
        <v>0</v>
      </c>
      <c r="T211" s="161">
        <v>0</v>
      </c>
      <c r="U211" s="161">
        <v>0</v>
      </c>
      <c r="V211" s="161">
        <v>0</v>
      </c>
      <c r="W211" s="161">
        <v>0</v>
      </c>
      <c r="X211" s="161">
        <v>0</v>
      </c>
      <c r="AB211" s="161" t="s">
        <v>241</v>
      </c>
      <c r="AC211" s="161" t="s">
        <v>242</v>
      </c>
      <c r="AD211" s="161" t="s">
        <v>242</v>
      </c>
      <c r="AE211" s="161" t="s">
        <v>242</v>
      </c>
      <c r="AF211" s="161" t="s">
        <v>242</v>
      </c>
      <c r="AG211" s="161" t="s">
        <v>241</v>
      </c>
      <c r="AH211" s="161" t="s">
        <v>242</v>
      </c>
      <c r="AI211" s="161">
        <v>20150801</v>
      </c>
      <c r="AJ211" s="161">
        <v>20160525</v>
      </c>
      <c r="AK211" s="161" t="s">
        <v>869</v>
      </c>
      <c r="AL211" t="s">
        <v>1076</v>
      </c>
      <c r="AM211" t="s">
        <v>881</v>
      </c>
      <c r="AN211">
        <v>3</v>
      </c>
      <c r="AO211" t="s">
        <v>870</v>
      </c>
      <c r="AP211">
        <v>14</v>
      </c>
      <c r="AQ211">
        <v>98</v>
      </c>
      <c r="AR211">
        <v>1948</v>
      </c>
      <c r="AS211">
        <v>450</v>
      </c>
      <c r="AT211">
        <v>215</v>
      </c>
      <c r="AU211">
        <v>791</v>
      </c>
      <c r="AV211">
        <v>242</v>
      </c>
      <c r="AW211">
        <v>85</v>
      </c>
      <c r="AX211">
        <v>21.574950000000001</v>
      </c>
      <c r="AY211">
        <v>6.8666999999999998</v>
      </c>
      <c r="AZ211">
        <v>3.0625</v>
      </c>
      <c r="BA211">
        <v>140.2833</v>
      </c>
      <c r="BB211">
        <v>40464</v>
      </c>
      <c r="BC211">
        <v>73.571428570999998</v>
      </c>
      <c r="BD211">
        <v>74.390243901999995</v>
      </c>
      <c r="BE211">
        <v>851</v>
      </c>
      <c r="BF211">
        <v>960</v>
      </c>
      <c r="BG211">
        <v>21</v>
      </c>
      <c r="BH211">
        <v>90</v>
      </c>
      <c r="BI211">
        <v>3</v>
      </c>
      <c r="BJ211">
        <v>3</v>
      </c>
      <c r="BK211">
        <v>250</v>
      </c>
      <c r="BL211">
        <v>0</v>
      </c>
      <c r="BM211" t="s">
        <v>1080</v>
      </c>
      <c r="BN211" t="s">
        <v>1079</v>
      </c>
      <c r="ET211" s="161">
        <v>4</v>
      </c>
      <c r="EU211" s="161">
        <v>155</v>
      </c>
      <c r="EV211" s="161">
        <v>52</v>
      </c>
      <c r="EW211" s="161">
        <v>9302</v>
      </c>
      <c r="EX211" s="161">
        <v>0</v>
      </c>
      <c r="EY211" s="161">
        <v>0</v>
      </c>
      <c r="EZ211" s="161">
        <v>55</v>
      </c>
      <c r="FA211" s="161">
        <v>74</v>
      </c>
      <c r="FB211" s="161">
        <v>73</v>
      </c>
      <c r="FC211" s="161">
        <v>85</v>
      </c>
      <c r="FD211" s="161">
        <v>2</v>
      </c>
      <c r="FE211" s="161">
        <v>1</v>
      </c>
      <c r="FF211" s="159">
        <v>42390</v>
      </c>
      <c r="FG211" s="161">
        <v>73</v>
      </c>
      <c r="FH211" s="161">
        <v>85</v>
      </c>
      <c r="FI211" s="161">
        <v>80</v>
      </c>
      <c r="FJ211" s="161">
        <v>63</v>
      </c>
      <c r="FK211" s="161">
        <v>75</v>
      </c>
      <c r="FL211" s="159">
        <v>42388</v>
      </c>
      <c r="FM211" s="161">
        <v>50</v>
      </c>
      <c r="FN211" s="161">
        <v>71</v>
      </c>
      <c r="FO211" s="161">
        <v>42</v>
      </c>
      <c r="FP211" s="161">
        <v>75</v>
      </c>
      <c r="FQ211" s="161">
        <v>38</v>
      </c>
      <c r="FR211" s="159">
        <v>42312</v>
      </c>
      <c r="FS211" s="161">
        <v>59</v>
      </c>
      <c r="FT211" s="161">
        <v>77</v>
      </c>
      <c r="FU211" s="161">
        <v>33</v>
      </c>
      <c r="FV211" s="161">
        <v>89</v>
      </c>
      <c r="FW211" s="161">
        <v>63</v>
      </c>
      <c r="HN211" s="161" t="s">
        <v>881</v>
      </c>
      <c r="HO211" s="159">
        <v>42508</v>
      </c>
      <c r="HP211" s="159">
        <v>42508</v>
      </c>
      <c r="HQ211" s="161">
        <v>1</v>
      </c>
      <c r="HR211" s="159">
        <v>42508</v>
      </c>
      <c r="HS211" s="161" t="s">
        <v>872</v>
      </c>
      <c r="HT211" s="161" t="s">
        <v>882</v>
      </c>
      <c r="HU211" s="161">
        <v>49</v>
      </c>
      <c r="HV211" s="161">
        <v>30</v>
      </c>
      <c r="HW211" s="161">
        <v>0</v>
      </c>
      <c r="JB211" s="161" t="s">
        <v>881</v>
      </c>
      <c r="JC211" s="161">
        <v>24</v>
      </c>
      <c r="JD211" s="161">
        <v>19</v>
      </c>
      <c r="JE211" s="161">
        <v>56</v>
      </c>
      <c r="JF211" s="161">
        <v>48948</v>
      </c>
      <c r="JG211" s="159">
        <v>42508</v>
      </c>
      <c r="JH211" s="161">
        <v>913</v>
      </c>
      <c r="JI211" s="159">
        <v>42243</v>
      </c>
      <c r="JJ211" s="161">
        <v>667</v>
      </c>
      <c r="JK211" s="161">
        <v>7</v>
      </c>
      <c r="JL211" s="159">
        <v>42352</v>
      </c>
      <c r="JM211" s="161">
        <v>625</v>
      </c>
      <c r="JN211" s="161">
        <v>9</v>
      </c>
      <c r="JO211" s="159">
        <v>42508</v>
      </c>
      <c r="JP211" s="161">
        <v>913</v>
      </c>
      <c r="JQ211" s="161">
        <v>25</v>
      </c>
      <c r="MN211" t="str">
        <f t="shared" si="261"/>
        <v>YesNoNoNoYesNo</v>
      </c>
      <c r="MO211" t="str">
        <f>IF(AND(MN211="NoNoNoNoNoNo",JI211=""),"No Programs",VLOOKUP(MN211,Lookups!$DA$4:$DB$67,2,FALSE))</f>
        <v>READ 180 Only</v>
      </c>
      <c r="MP211">
        <f t="shared" si="262"/>
        <v>1</v>
      </c>
      <c r="MQ211" t="str">
        <f t="shared" si="263"/>
        <v>READ 180 User</v>
      </c>
      <c r="MR211" t="str">
        <f>Directions!$D$3</f>
        <v>Usage</v>
      </c>
      <c r="MS211" t="str">
        <f>VLOOKUP(MQ211,Lookups!$CU$71:$CV$80,2,FALSE)</f>
        <v>READ 180 Record</v>
      </c>
      <c r="MT211">
        <f t="shared" si="264"/>
        <v>1</v>
      </c>
      <c r="MU211">
        <f t="shared" si="265"/>
        <v>1</v>
      </c>
      <c r="MV211">
        <f t="shared" si="266"/>
        <v>1</v>
      </c>
      <c r="MW211">
        <f t="shared" si="267"/>
        <v>1</v>
      </c>
      <c r="MX211">
        <f t="shared" si="268"/>
        <v>37.857142857142854</v>
      </c>
      <c r="MY211" t="str">
        <f t="shared" si="269"/>
        <v>Not Used</v>
      </c>
      <c r="MZ211">
        <f t="shared" si="270"/>
        <v>0</v>
      </c>
      <c r="NA211" t="str">
        <f t="shared" si="271"/>
        <v>Not Available</v>
      </c>
      <c r="NB211" t="str">
        <f t="shared" si="272"/>
        <v>Not Available</v>
      </c>
      <c r="NC211" t="str">
        <f t="shared" si="273"/>
        <v>4 Not Indicated</v>
      </c>
      <c r="ND211" t="str">
        <f t="shared" si="274"/>
        <v>4 Not Indicated</v>
      </c>
      <c r="NE211" t="str">
        <f t="shared" si="275"/>
        <v>4 Not Indicated</v>
      </c>
      <c r="NF211" t="str">
        <f t="shared" si="276"/>
        <v>4 Not Indicated</v>
      </c>
      <c r="NG211" t="str">
        <f t="shared" si="277"/>
        <v>4 Not Indicated</v>
      </c>
      <c r="NH211" s="159">
        <f t="shared" si="278"/>
        <v>42508</v>
      </c>
      <c r="NI211">
        <f t="shared" si="279"/>
        <v>913</v>
      </c>
      <c r="NJ211" s="159">
        <f t="shared" si="280"/>
        <v>42508</v>
      </c>
      <c r="NK211">
        <f t="shared" si="281"/>
        <v>913</v>
      </c>
      <c r="NL211">
        <f t="shared" si="282"/>
        <v>37.857142857142854</v>
      </c>
      <c r="NM211">
        <f t="shared" si="283"/>
        <v>1</v>
      </c>
      <c r="NN211">
        <f>IF(OR(E211="PK",E211="K",JJ211=""),"Null",INDEX(Lookups!$EZ$4:$FW$18,MATCH($JJ211,Lookups!$EY$4:$EY$18,1),MATCH($E211,Lookups!$EZ$3:$FW$3,0)))</f>
        <v>85</v>
      </c>
      <c r="NO211">
        <f>IF(OR(E211="PK",E211="K",JJ211=""),"Null",INDEX(Lookups!$EZ$4:$FW$18,MATCH($JJ211,Lookups!$EY$4:$EY$18,1),MATCH($E211,Lookups!$EZ$3:$FW$3,0) + 1))</f>
        <v>130</v>
      </c>
      <c r="NP211">
        <f t="shared" si="284"/>
        <v>170</v>
      </c>
      <c r="NQ211" t="str">
        <f t="shared" si="285"/>
        <v>No PI Needed</v>
      </c>
      <c r="NR211" t="str">
        <f t="shared" si="286"/>
        <v>No PI Needed</v>
      </c>
      <c r="NS211" t="str">
        <f t="shared" si="287"/>
        <v>600L to 799L</v>
      </c>
      <c r="NT211" t="str">
        <f t="shared" si="288"/>
        <v>800L to 999L</v>
      </c>
      <c r="NU211" t="str">
        <f t="shared" si="289"/>
        <v>800L to 999L</v>
      </c>
      <c r="NV211" s="183" t="str">
        <f t="array" ref="NV211">IF($NL211="No RI Tests","No RI Tests",VLOOKUP(IF(AND(E211="K",JJ211&lt;280),3,IF(AND(E211="K",JJ211&gt;=280),4,MAX(IF(E211=Lookups!$DF$6:$DF$99,IF(JJ211&gt;=Lookups!$DG$6:$DG$99,Lookups!$DH$6:$DH$99))))),Lookups!$DE$104:$DG$108,2,FALSE))</f>
        <v>2 Basic</v>
      </c>
      <c r="NW211" s="161" t="str">
        <f t="array" ref="NW211">IF($NL211="No RI Tests","No RI Tests",VLOOKUP(IF(AND(E211="K",JH211&lt;280),3,IF(AND(E211="K",JH211&gt;=280),4,MAX(IF(E211=Lookups!$DF$6:$DF$99,IF(NI211&gt;=Lookups!$DG$6:$DG$99,Lookups!$DH$6:$DH$99))))),Lookups!$DE$104:$DG$108,2,FALSE))</f>
        <v>3 Proficient</v>
      </c>
      <c r="NX211" s="161" t="str">
        <f t="array" ref="NX211">IF($NL211="No RI Tests","No RI Tests",VLOOKUP(IF(AND(E211="K",NK211&lt;280),3,IF(AND(E211="K",NK211&gt;=280),4,MAX(IF(E211=Lookups!$DF$6:$DF$99,IF(NK211&gt;=Lookups!$DG$6:$DG$99,Lookups!$DH$6:$DH$99))))),Lookups!$DE$104:$DG$108,2,FALSE))</f>
        <v>3 Proficient</v>
      </c>
      <c r="NY211">
        <f t="shared" si="290"/>
        <v>0</v>
      </c>
      <c r="NZ211">
        <f t="shared" si="291"/>
        <v>1</v>
      </c>
      <c r="OA211" t="str">
        <f t="shared" si="292"/>
        <v>Improved Performance Level</v>
      </c>
      <c r="OB211" s="161" t="str">
        <f t="array" ref="OB211">IF($NL211="No RI Tests","No RI Tests",IF(E211="K","N/A",VLOOKUP(MAX(IF(E211=Lookups!$DF$6:$DF$99,IF(JJ211&gt;=Lookups!$DG$6:$DG$99,Lookups!$DI$6:$DI$99))),Lookups!$DE$104:$DG$108,3,FALSE)))</f>
        <v>1 Limited</v>
      </c>
      <c r="OC211" s="161" t="str">
        <f t="array" ref="OC211">IF($NL211="No RI Tests","No RI Tests",IF(E211="K","N/A",VLOOKUP(MAX(IF(E211=Lookups!$DF$6:$DF$99,IF(NI211&gt;=Lookups!$DG$6:$DG$99,Lookups!$DI$6:$DI$99))),Lookups!$DE$104:$DG$108,3,FALSE)))</f>
        <v>2 Partial</v>
      </c>
      <c r="OD211" s="161" t="str">
        <f t="array" ref="OD211">IF($NL211="No RI Tests","No RI Tests",IF(E211="K","N/A",VLOOKUP(MAX(IF(E211=Lookups!$DF$6:$DF$99,IF(NK211&gt;=Lookups!$DG$6:$DG$99,Lookups!$DI$6:$DI$99))),Lookups!$DE$104:$DG$108,3,FALSE)))</f>
        <v>2 Partial</v>
      </c>
      <c r="OE211">
        <f t="shared" si="293"/>
        <v>0</v>
      </c>
      <c r="OF211">
        <f t="shared" si="294"/>
        <v>1</v>
      </c>
      <c r="OG211" t="str">
        <f t="shared" si="295"/>
        <v>Improved Performance Level</v>
      </c>
      <c r="OH211">
        <f t="shared" si="296"/>
        <v>246</v>
      </c>
      <c r="OI211">
        <f t="shared" si="297"/>
        <v>1</v>
      </c>
      <c r="OJ211">
        <f t="shared" si="298"/>
        <v>1</v>
      </c>
      <c r="OK211">
        <f t="shared" si="299"/>
        <v>1</v>
      </c>
      <c r="OL211">
        <f t="shared" si="300"/>
        <v>2.2883720930232556</v>
      </c>
      <c r="OM211" t="str">
        <f t="shared" si="301"/>
        <v>Fall Administration</v>
      </c>
      <c r="ON211" t="str">
        <f t="shared" si="302"/>
        <v>Spring Administration</v>
      </c>
      <c r="OO211" t="str">
        <f t="shared" si="303"/>
        <v>Fall to Spring-Full Year RI</v>
      </c>
      <c r="OP211" t="str">
        <f ca="1">IF(AND(HR211&lt;&gt;"",JJ211&lt;600),IF(HT211="Advancing","Tier 2","Tier 3"),IF(JI211="","Null",IF(OR(E211="K",E211&lt;3),"FRA Recommended",IF(JJ211&gt;=IF(E211&lt;6,400,600),IF(JJ211&lt;VLOOKUP(E211,Lookups!$AP$3:$AR$16,3,FALSE),"Tier 2","Core"),IF(JJ211&lt;400,IF(RAND()&lt;0.81,"Tier 3","Tier 2"),IF(RAND()&lt;0.51,"Tier 3","Tier 2"))))))</f>
        <v>Tier 2</v>
      </c>
      <c r="OQ211" t="str">
        <f t="shared" si="304"/>
        <v>Average Reading Invt. Under 15 Minutes Long</v>
      </c>
      <c r="OR211">
        <f t="shared" si="305"/>
        <v>0</v>
      </c>
      <c r="OS211">
        <f t="shared" si="306"/>
        <v>1</v>
      </c>
      <c r="OT211">
        <f t="shared" si="307"/>
        <v>288</v>
      </c>
      <c r="OU211" s="159">
        <f t="shared" si="308"/>
        <v>42508</v>
      </c>
      <c r="OV211" t="str">
        <f t="shared" si="309"/>
        <v>Form 1</v>
      </c>
      <c r="OW211" t="str">
        <f t="shared" si="310"/>
        <v>Advancing</v>
      </c>
      <c r="OX211">
        <f t="shared" si="311"/>
        <v>49</v>
      </c>
      <c r="OY211">
        <f t="shared" si="312"/>
        <v>30</v>
      </c>
      <c r="OZ211">
        <f t="shared" si="313"/>
        <v>0</v>
      </c>
      <c r="PA211" s="159">
        <f t="shared" si="314"/>
        <v>42508</v>
      </c>
      <c r="PB211" t="str">
        <f t="shared" si="315"/>
        <v>Form 1</v>
      </c>
      <c r="PC211" t="str">
        <f t="shared" si="316"/>
        <v>Advancing</v>
      </c>
      <c r="PD211">
        <f t="shared" si="317"/>
        <v>49</v>
      </c>
      <c r="PE211">
        <f t="shared" si="318"/>
        <v>30</v>
      </c>
      <c r="PF211">
        <f t="shared" si="319"/>
        <v>0</v>
      </c>
      <c r="PG211" t="str">
        <f t="shared" si="320"/>
        <v>Lone PI Test</v>
      </c>
      <c r="PH211">
        <f t="shared" si="321"/>
        <v>0</v>
      </c>
      <c r="PI211">
        <f t="shared" si="322"/>
        <v>0</v>
      </c>
      <c r="PJ211">
        <f t="shared" si="323"/>
        <v>49</v>
      </c>
      <c r="PK211">
        <f>IF(HR211="","Null",IF(E211&lt;3,"Null",IF(HU211=0,0,IF(HS211="Form 1",VLOOKUP(HU211,Lookups!$BE$3:$BP$63,E211,FALSE),IF(HS211="Form 2",VLOOKUP(HU211,Lookups!$BE$67:$BP$127,E211,FALSE),VLOOKUP(HU211,Lookups!$BE$130:$BP$190,E211,FALSE))))))</f>
        <v>54</v>
      </c>
      <c r="PL211" t="str">
        <f t="shared" si="324"/>
        <v>Null</v>
      </c>
      <c r="PM211" t="str">
        <f>IF($PH211=0,"Null",IF(E211&lt;3,"Null",IF(OX211=0,0,IF(OV211="Form 1",VLOOKUP(OX211,Lookups!$BE$3:$BP$63,E211,FALSE),IF(OV211="Form 2",VLOOKUP(OX211,Lookups!$BE$67:$BP$127,E211,FALSE),VLOOKUP(OX211,Lookups!$BE$130:$BP$190,E211,FALSE))))))</f>
        <v>Null</v>
      </c>
      <c r="PN211" t="str">
        <f t="shared" si="325"/>
        <v>Null</v>
      </c>
      <c r="PO211" t="str">
        <f t="shared" si="326"/>
        <v>Null</v>
      </c>
      <c r="PP211">
        <f t="shared" si="327"/>
        <v>30</v>
      </c>
      <c r="PQ211">
        <f>IF(HR211="","Null",IF(E211&lt;3,"Null",IF(HV211=0,0,IF(HS211="Form 1",VLOOKUP(HV211,Lookups!$BR$3:$CC$63,E211,FALSE),IF(HS211="Form 2",VLOOKUP(HV211,Lookups!$BR$67:$CC$127,E211,FALSE),VLOOKUP(HV211,Lookups!$BR$130:$CC$190,E211,FALSE))))))</f>
        <v>81</v>
      </c>
      <c r="PR211" t="str">
        <f t="shared" si="328"/>
        <v>Null</v>
      </c>
      <c r="PS211">
        <f>IF(HR211="","Null",IF(E211&lt;3,"Null",IF(OY211=0,0,IF(OW211="Form 1",VLOOKUP(OY211,Lookups!$BR$3:$CC$63,E211,FALSE),IF(OW211="Form 2",VLOOKUP(OY211,Lookups!$BR$67:$CC$127,E211,FALSE),VLOOKUP(OY211,Lookups!$BR$130:$CC$190,E211,FALSE))))))</f>
        <v>72</v>
      </c>
      <c r="PT211" t="str">
        <f t="shared" si="329"/>
        <v>Null</v>
      </c>
      <c r="PU211" t="str">
        <f t="shared" si="330"/>
        <v>Null</v>
      </c>
      <c r="PV211">
        <f t="shared" si="331"/>
        <v>1</v>
      </c>
      <c r="PW211" t="str">
        <f t="shared" si="332"/>
        <v>Spring PI Administration</v>
      </c>
      <c r="PX211">
        <f t="shared" si="333"/>
        <v>1</v>
      </c>
      <c r="PY211">
        <f t="shared" si="334"/>
        <v>0</v>
      </c>
      <c r="PZ211" t="str">
        <f t="shared" si="335"/>
        <v>Null</v>
      </c>
      <c r="QA211" t="str">
        <f t="shared" si="336"/>
        <v>Null</v>
      </c>
      <c r="QB211" t="str">
        <f t="shared" si="337"/>
        <v>Null</v>
      </c>
      <c r="QC211" t="str">
        <f>IF($MS211="System 44 Record",IF(BQ211&lt;MEDIAN(Directions!$F$3,Directions!$F$6),"Mid-Year Exited Student","Full Year Participant")&amp;IF(BP211&lt;Directions!$F$3,", Started Prior Year",", Started This Year"),"Null")</f>
        <v>Null</v>
      </c>
      <c r="QD211" t="str">
        <f t="shared" si="338"/>
        <v>Null</v>
      </c>
      <c r="QE211">
        <f t="shared" si="339"/>
        <v>1</v>
      </c>
      <c r="QF211">
        <f t="shared" si="340"/>
        <v>1</v>
      </c>
      <c r="QG211">
        <f t="shared" si="341"/>
        <v>1</v>
      </c>
      <c r="QH211">
        <f t="shared" si="342"/>
        <v>3</v>
      </c>
      <c r="QI211">
        <f t="shared" si="343"/>
        <v>0.77666666666666662</v>
      </c>
      <c r="QJ211" t="str">
        <f t="shared" si="344"/>
        <v>Used All 3</v>
      </c>
      <c r="QK211" t="str">
        <f t="shared" si="345"/>
        <v>80 to 99 Sessions</v>
      </c>
      <c r="QL211" t="str">
        <f t="shared" si="346"/>
        <v>13 or More Segments</v>
      </c>
      <c r="QM211" t="str">
        <f>IF($MS211="READ 180 Record",IF(AQ211="","Null",VLOOKUP(JJ211,Lookups!$DX$3:$EB$2054,AN211+1,FALSE)),"Null")</f>
        <v>Level Matches Lexile Score</v>
      </c>
      <c r="QN211" t="str">
        <f t="shared" si="347"/>
        <v>Null</v>
      </c>
    </row>
    <row r="212" spans="1:456" x14ac:dyDescent="0.25">
      <c r="A212" s="161" t="s">
        <v>1447</v>
      </c>
      <c r="B212" s="161" t="s">
        <v>1447</v>
      </c>
      <c r="C212" s="161" t="s">
        <v>1447</v>
      </c>
      <c r="D212" s="161" t="s">
        <v>1447</v>
      </c>
      <c r="E212" s="161">
        <v>3</v>
      </c>
      <c r="F212" s="161" t="s">
        <v>1447</v>
      </c>
      <c r="G212" s="161" t="s">
        <v>880</v>
      </c>
      <c r="H212" s="161" t="s">
        <v>881</v>
      </c>
      <c r="K212" s="161">
        <v>0</v>
      </c>
      <c r="L212" s="161">
        <v>0</v>
      </c>
      <c r="M212" s="161">
        <v>0</v>
      </c>
      <c r="N212" s="161">
        <v>0</v>
      </c>
      <c r="O212" s="161">
        <v>0</v>
      </c>
      <c r="P212" s="161">
        <v>0</v>
      </c>
      <c r="Q212" s="161">
        <v>0</v>
      </c>
      <c r="R212" s="161">
        <v>0</v>
      </c>
      <c r="S212" s="161">
        <v>0</v>
      </c>
      <c r="T212" s="161">
        <v>0</v>
      </c>
      <c r="U212" s="161">
        <v>0</v>
      </c>
      <c r="V212" s="161">
        <v>0</v>
      </c>
      <c r="W212" s="161">
        <v>0</v>
      </c>
      <c r="X212" s="161">
        <v>0</v>
      </c>
      <c r="AB212" s="161" t="s">
        <v>242</v>
      </c>
      <c r="AC212" s="161" t="s">
        <v>242</v>
      </c>
      <c r="AD212" s="161" t="s">
        <v>242</v>
      </c>
      <c r="AE212" s="161" t="s">
        <v>242</v>
      </c>
      <c r="AF212" s="161" t="s">
        <v>242</v>
      </c>
      <c r="AG212" s="161" t="s">
        <v>242</v>
      </c>
      <c r="AH212" s="161" t="s">
        <v>242</v>
      </c>
      <c r="AI212" s="161">
        <v>20150801</v>
      </c>
      <c r="AJ212" s="161">
        <v>20160525</v>
      </c>
      <c r="AK212" s="161" t="s">
        <v>869</v>
      </c>
      <c r="AL212" t="s">
        <v>1078</v>
      </c>
      <c r="BN212" t="s">
        <v>1079</v>
      </c>
      <c r="ET212" s="161">
        <v>0</v>
      </c>
      <c r="EU212" s="161">
        <v>0</v>
      </c>
      <c r="EV212" s="161">
        <v>0</v>
      </c>
      <c r="EW212" s="161">
        <v>0</v>
      </c>
      <c r="EX212" s="161">
        <v>0</v>
      </c>
      <c r="EY212" s="161">
        <v>0</v>
      </c>
      <c r="EZ212" s="161">
        <v>0</v>
      </c>
      <c r="FA212" s="161">
        <v>0</v>
      </c>
      <c r="FB212" s="161">
        <v>0</v>
      </c>
      <c r="FC212" s="161">
        <v>0</v>
      </c>
      <c r="FD212" s="161">
        <v>0</v>
      </c>
      <c r="FE212" s="161">
        <v>0</v>
      </c>
      <c r="HN212" s="161" t="s">
        <v>881</v>
      </c>
      <c r="JB212" s="161" t="s">
        <v>881</v>
      </c>
      <c r="JC212" s="161">
        <v>0</v>
      </c>
      <c r="JD212" s="161">
        <v>0</v>
      </c>
      <c r="JE212" s="161">
        <v>0</v>
      </c>
      <c r="JF212" s="161">
        <v>0</v>
      </c>
      <c r="MN212" t="str">
        <f t="shared" si="261"/>
        <v>NoNoNoNoNoNo</v>
      </c>
      <c r="MO212" t="str">
        <f>IF(AND(MN212="NoNoNoNoNoNo",JI212=""),"No Programs",VLOOKUP(MN212,Lookups!$DA$4:$DB$67,2,FALSE))</f>
        <v>No Programs</v>
      </c>
      <c r="MP212">
        <f t="shared" si="262"/>
        <v>0</v>
      </c>
      <c r="MQ212" t="str">
        <f t="shared" si="263"/>
        <v>No Program Use</v>
      </c>
      <c r="MR212" t="str">
        <f>Directions!$D$3</f>
        <v>Usage</v>
      </c>
      <c r="MS212" t="str">
        <f>VLOOKUP(MQ212,Lookups!$CU$71:$CV$80,2,FALSE)</f>
        <v>Exclude</v>
      </c>
      <c r="MT212">
        <f t="shared" si="264"/>
        <v>0</v>
      </c>
      <c r="MU212">
        <f t="shared" si="265"/>
        <v>0</v>
      </c>
      <c r="MV212">
        <f t="shared" si="266"/>
        <v>0</v>
      </c>
      <c r="MW212">
        <f t="shared" si="267"/>
        <v>0</v>
      </c>
      <c r="MX212">
        <f t="shared" si="268"/>
        <v>0</v>
      </c>
      <c r="MY212" t="str">
        <f t="shared" si="269"/>
        <v>Not Used</v>
      </c>
      <c r="MZ212">
        <f t="shared" si="270"/>
        <v>0</v>
      </c>
      <c r="NA212" t="str">
        <f t="shared" si="271"/>
        <v>Not Available</v>
      </c>
      <c r="NB212" t="str">
        <f t="shared" si="272"/>
        <v>Not Available</v>
      </c>
      <c r="NC212" t="str">
        <f t="shared" si="273"/>
        <v>4 Not Indicated</v>
      </c>
      <c r="ND212" t="str">
        <f t="shared" si="274"/>
        <v>4 Not Indicated</v>
      </c>
      <c r="NE212" t="str">
        <f t="shared" si="275"/>
        <v>4 Not Indicated</v>
      </c>
      <c r="NF212" t="str">
        <f t="shared" si="276"/>
        <v>4 Not Indicated</v>
      </c>
      <c r="NG212" t="str">
        <f t="shared" si="277"/>
        <v>4 Not Indicated</v>
      </c>
      <c r="NH212" s="159" t="str">
        <f t="shared" si="278"/>
        <v>Null</v>
      </c>
      <c r="NI212" t="str">
        <f t="shared" si="279"/>
        <v>Null</v>
      </c>
      <c r="NJ212" s="159" t="str">
        <f t="shared" si="280"/>
        <v>Null</v>
      </c>
      <c r="NK212" t="str">
        <f t="shared" si="281"/>
        <v>Null</v>
      </c>
      <c r="NL212" t="str">
        <f t="shared" si="282"/>
        <v>No RI Tests</v>
      </c>
      <c r="NM212">
        <f t="shared" si="283"/>
        <v>0</v>
      </c>
      <c r="NN212" t="str">
        <f>IF(OR(E212="PK",E212="K",JJ212=""),"Null",INDEX(Lookups!$EZ$4:$FW$18,MATCH($JJ212,Lookups!$EY$4:$EY$18,1),MATCH($E212,Lookups!$EZ$3:$FW$3,0)))</f>
        <v>Null</v>
      </c>
      <c r="NO212" t="str">
        <f>IF(OR(E212="PK",E212="K",JJ212=""),"Null",INDEX(Lookups!$EZ$4:$FW$18,MATCH($JJ212,Lookups!$EY$4:$EY$18,1),MATCH($E212,Lookups!$EZ$3:$FW$3,0) + 1))</f>
        <v>Null</v>
      </c>
      <c r="NP212" t="str">
        <f t="shared" si="284"/>
        <v>Null</v>
      </c>
      <c r="NQ212" t="str">
        <f t="shared" si="285"/>
        <v>Null</v>
      </c>
      <c r="NR212" t="str">
        <f t="shared" si="286"/>
        <v>Null</v>
      </c>
      <c r="NS212" t="str">
        <f t="shared" si="287"/>
        <v>No RI Tests</v>
      </c>
      <c r="NT212" t="str">
        <f t="shared" si="288"/>
        <v>No RI Tests</v>
      </c>
      <c r="NU212" t="str">
        <f t="shared" si="289"/>
        <v>No RI Tests</v>
      </c>
      <c r="NV212" s="183" t="str">
        <f t="array" ref="NV212">IF($NL212="No RI Tests","No RI Tests",VLOOKUP(IF(AND(E212="K",JJ212&lt;280),3,IF(AND(E212="K",JJ212&gt;=280),4,MAX(IF(E212=Lookups!$DF$6:$DF$99,IF(JJ212&gt;=Lookups!$DG$6:$DG$99,Lookups!$DH$6:$DH$99))))),Lookups!$DE$104:$DG$108,2,FALSE))</f>
        <v>No RI Tests</v>
      </c>
      <c r="NW212" s="161" t="str">
        <f t="array" ref="NW212">IF($NL212="No RI Tests","No RI Tests",VLOOKUP(IF(AND(E212="K",JH212&lt;280),3,IF(AND(E212="K",JH212&gt;=280),4,MAX(IF(E212=Lookups!$DF$6:$DF$99,IF(NI212&gt;=Lookups!$DG$6:$DG$99,Lookups!$DH$6:$DH$99))))),Lookups!$DE$104:$DG$108,2,FALSE))</f>
        <v>No RI Tests</v>
      </c>
      <c r="NX212" s="161" t="str">
        <f t="array" ref="NX212">IF($NL212="No RI Tests","No RI Tests",VLOOKUP(IF(AND(E212="K",NK212&lt;280),3,IF(AND(E212="K",NK212&gt;=280),4,MAX(IF(E212=Lookups!$DF$6:$DF$99,IF(NK212&gt;=Lookups!$DG$6:$DG$99,Lookups!$DH$6:$DH$99))))),Lookups!$DE$104:$DG$108,2,FALSE))</f>
        <v>No RI Tests</v>
      </c>
      <c r="NY212" t="str">
        <f t="shared" si="290"/>
        <v>Null</v>
      </c>
      <c r="NZ212" t="str">
        <f t="shared" si="291"/>
        <v>Null</v>
      </c>
      <c r="OA212" t="str">
        <f t="shared" si="292"/>
        <v>No RI for Comparison</v>
      </c>
      <c r="OB212" s="161" t="str">
        <f t="array" ref="OB212">IF($NL212="No RI Tests","No RI Tests",IF(E212="K","N/A",VLOOKUP(MAX(IF(E212=Lookups!$DF$6:$DF$99,IF(JJ212&gt;=Lookups!$DG$6:$DG$99,Lookups!$DI$6:$DI$99))),Lookups!$DE$104:$DG$108,3,FALSE)))</f>
        <v>No RI Tests</v>
      </c>
      <c r="OC212" s="161" t="str">
        <f t="array" ref="OC212">IF($NL212="No RI Tests","No RI Tests",IF(E212="K","N/A",VLOOKUP(MAX(IF(E212=Lookups!$DF$6:$DF$99,IF(NI212&gt;=Lookups!$DG$6:$DG$99,Lookups!$DI$6:$DI$99))),Lookups!$DE$104:$DG$108,3,FALSE)))</f>
        <v>No RI Tests</v>
      </c>
      <c r="OD212" s="161" t="str">
        <f t="array" ref="OD212">IF($NL212="No RI Tests","No RI Tests",IF(E212="K","N/A",VLOOKUP(MAX(IF(E212=Lookups!$DF$6:$DF$99,IF(NK212&gt;=Lookups!$DG$6:$DG$99,Lookups!$DI$6:$DI$99))),Lookups!$DE$104:$DG$108,3,FALSE)))</f>
        <v>No RI Tests</v>
      </c>
      <c r="OE212" t="str">
        <f t="shared" si="293"/>
        <v>Null</v>
      </c>
      <c r="OF212" t="str">
        <f t="shared" si="294"/>
        <v>Null</v>
      </c>
      <c r="OG212" t="str">
        <f t="shared" si="295"/>
        <v>No RI for Comparison</v>
      </c>
      <c r="OH212" t="str">
        <f t="shared" si="296"/>
        <v>Null</v>
      </c>
      <c r="OI212" t="str">
        <f t="shared" si="297"/>
        <v>Null</v>
      </c>
      <c r="OJ212" t="str">
        <f t="shared" si="298"/>
        <v>Null</v>
      </c>
      <c r="OK212" t="str">
        <f t="shared" si="299"/>
        <v>Null</v>
      </c>
      <c r="OL212" t="str">
        <f t="shared" si="300"/>
        <v>Null</v>
      </c>
      <c r="OM212" t="str">
        <f t="shared" si="301"/>
        <v>Null</v>
      </c>
      <c r="ON212" t="str">
        <f t="shared" si="302"/>
        <v>Null</v>
      </c>
      <c r="OO212" t="str">
        <f t="shared" si="303"/>
        <v>Null RI</v>
      </c>
      <c r="OP212" t="str">
        <f ca="1">IF(AND(HR212&lt;&gt;"",JJ212&lt;600),IF(HT212="Advancing","Tier 2","Tier 3"),IF(JI212="","Null",IF(OR(E212="K",E212&lt;3),"FRA Recommended",IF(JJ212&gt;=IF(E212&lt;6,400,600),IF(JJ212&lt;VLOOKUP(E212,Lookups!$AP$3:$AR$16,3,FALSE),"Tier 2","Core"),IF(JJ212&lt;400,IF(RAND()&lt;0.81,"Tier 3","Tier 2"),IF(RAND()&lt;0.51,"Tier 3","Tier 2"))))))</f>
        <v>Null</v>
      </c>
      <c r="OQ212" t="str">
        <f t="shared" si="304"/>
        <v>Null</v>
      </c>
      <c r="OR212" t="str">
        <f t="shared" si="305"/>
        <v>Null</v>
      </c>
      <c r="OS212" t="str">
        <f t="shared" si="306"/>
        <v>Null</v>
      </c>
      <c r="OT212" t="str">
        <f t="shared" si="307"/>
        <v>No RI Tests</v>
      </c>
      <c r="OU212" s="159" t="str">
        <f t="shared" si="308"/>
        <v>No PI Tests</v>
      </c>
      <c r="OV212" t="str">
        <f t="shared" si="309"/>
        <v>No PI Tests</v>
      </c>
      <c r="OW212" t="str">
        <f t="shared" si="310"/>
        <v>No PI Tests</v>
      </c>
      <c r="OX212" t="str">
        <f t="shared" si="311"/>
        <v>No PI Tests</v>
      </c>
      <c r="OY212" t="str">
        <f t="shared" si="312"/>
        <v>No PI Tests</v>
      </c>
      <c r="OZ212" t="str">
        <f t="shared" si="313"/>
        <v>No PI Tests</v>
      </c>
      <c r="PA212" s="159" t="str">
        <f t="shared" si="314"/>
        <v>No PI Tests</v>
      </c>
      <c r="PB212" t="str">
        <f t="shared" si="315"/>
        <v>No PI Tests</v>
      </c>
      <c r="PC212" t="str">
        <f t="shared" si="316"/>
        <v>No PI Tests</v>
      </c>
      <c r="PD212" t="str">
        <f t="shared" si="317"/>
        <v>No PI Tests</v>
      </c>
      <c r="PE212" t="str">
        <f t="shared" si="318"/>
        <v>No PI Tests</v>
      </c>
      <c r="PF212" t="str">
        <f t="shared" si="319"/>
        <v>No PI Tests</v>
      </c>
      <c r="PG212" t="str">
        <f t="shared" si="320"/>
        <v>No PI Tests</v>
      </c>
      <c r="PH212">
        <f t="shared" si="321"/>
        <v>0</v>
      </c>
      <c r="PI212">
        <f t="shared" si="322"/>
        <v>0</v>
      </c>
      <c r="PJ212" t="str">
        <f t="shared" si="323"/>
        <v>Null</v>
      </c>
      <c r="PK212" t="str">
        <f>IF(HR212="","Null",IF(E212&lt;3,"Null",IF(HU212=0,0,IF(HS212="Form 1",VLOOKUP(HU212,Lookups!$BE$3:$BP$63,E212,FALSE),IF(HS212="Form 2",VLOOKUP(HU212,Lookups!$BE$67:$BP$127,E212,FALSE),VLOOKUP(HU212,Lookups!$BE$130:$BP$190,E212,FALSE))))))</f>
        <v>Null</v>
      </c>
      <c r="PL212" t="str">
        <f t="shared" si="324"/>
        <v>Null</v>
      </c>
      <c r="PM212" t="str">
        <f>IF($PH212=0,"Null",IF(E212&lt;3,"Null",IF(OX212=0,0,IF(OV212="Form 1",VLOOKUP(OX212,Lookups!$BE$3:$BP$63,E212,FALSE),IF(OV212="Form 2",VLOOKUP(OX212,Lookups!$BE$67:$BP$127,E212,FALSE),VLOOKUP(OX212,Lookups!$BE$130:$BP$190,E212,FALSE))))))</f>
        <v>Null</v>
      </c>
      <c r="PN212" t="str">
        <f t="shared" si="325"/>
        <v>Null</v>
      </c>
      <c r="PO212" t="str">
        <f t="shared" si="326"/>
        <v>Null</v>
      </c>
      <c r="PP212" t="str">
        <f t="shared" si="327"/>
        <v>Null</v>
      </c>
      <c r="PQ212" t="str">
        <f>IF(HR212="","Null",IF(E212&lt;3,"Null",IF(HV212=0,0,IF(HS212="Form 1",VLOOKUP(HV212,Lookups!$BR$3:$CC$63,E212,FALSE),IF(HS212="Form 2",VLOOKUP(HV212,Lookups!$BR$67:$CC$127,E212,FALSE),VLOOKUP(HV212,Lookups!$BR$130:$CC$190,E212,FALSE))))))</f>
        <v>Null</v>
      </c>
      <c r="PR212" t="str">
        <f t="shared" si="328"/>
        <v>Null</v>
      </c>
      <c r="PS212" t="str">
        <f>IF(HR212="","Null",IF(E212&lt;3,"Null",IF(OY212=0,0,IF(OW212="Form 1",VLOOKUP(OY212,Lookups!$BR$3:$CC$63,E212,FALSE),IF(OW212="Form 2",VLOOKUP(OY212,Lookups!$BR$67:$CC$127,E212,FALSE),VLOOKUP(OY212,Lookups!$BR$130:$CC$190,E212,FALSE))))))</f>
        <v>Null</v>
      </c>
      <c r="PT212" t="str">
        <f t="shared" si="329"/>
        <v>Null</v>
      </c>
      <c r="PU212" t="str">
        <f t="shared" si="330"/>
        <v>Null</v>
      </c>
      <c r="PV212" t="str">
        <f t="shared" si="331"/>
        <v>Null</v>
      </c>
      <c r="PW212" t="str">
        <f t="shared" si="332"/>
        <v>No PI Tests</v>
      </c>
      <c r="PX212">
        <f t="shared" si="333"/>
        <v>0</v>
      </c>
      <c r="PY212">
        <f t="shared" si="334"/>
        <v>0</v>
      </c>
      <c r="PZ212" t="str">
        <f t="shared" si="335"/>
        <v>Null</v>
      </c>
      <c r="QA212" t="str">
        <f t="shared" si="336"/>
        <v>Null</v>
      </c>
      <c r="QB212" t="str">
        <f t="shared" si="337"/>
        <v>Null</v>
      </c>
      <c r="QC212" t="str">
        <f>IF($MS212="System 44 Record",IF(BQ212&lt;MEDIAN(Directions!$F$3,Directions!$F$6),"Mid-Year Exited Student","Full Year Participant")&amp;IF(BP212&lt;Directions!$F$3,", Started Prior Year",", Started This Year"),"Null")</f>
        <v>Null</v>
      </c>
      <c r="QD212" t="str">
        <f t="shared" si="338"/>
        <v>Null</v>
      </c>
      <c r="QE212">
        <f t="shared" si="339"/>
        <v>0</v>
      </c>
      <c r="QF212">
        <f t="shared" si="340"/>
        <v>0</v>
      </c>
      <c r="QG212">
        <f t="shared" si="341"/>
        <v>0</v>
      </c>
      <c r="QH212">
        <f t="shared" si="342"/>
        <v>0</v>
      </c>
      <c r="QI212">
        <f t="shared" si="343"/>
        <v>0</v>
      </c>
      <c r="QJ212" t="str">
        <f t="shared" si="344"/>
        <v>Used None</v>
      </c>
      <c r="QK212" t="str">
        <f t="shared" si="345"/>
        <v>Null</v>
      </c>
      <c r="QL212" t="str">
        <f t="shared" si="346"/>
        <v>Null</v>
      </c>
      <c r="QM212" t="str">
        <f>IF($MS212="READ 180 Record",IF(AQ212="","Null",VLOOKUP(JJ212,Lookups!$DX$3:$EB$2054,AN212+1,FALSE)),"Null")</f>
        <v>Null</v>
      </c>
      <c r="QN212" t="str">
        <f t="shared" si="347"/>
        <v>Null</v>
      </c>
    </row>
    <row r="213" spans="1:456" x14ac:dyDescent="0.25">
      <c r="A213" s="161" t="s">
        <v>1447</v>
      </c>
      <c r="B213" s="161" t="s">
        <v>1447</v>
      </c>
      <c r="C213" s="161" t="s">
        <v>1447</v>
      </c>
      <c r="D213" s="161" t="s">
        <v>1447</v>
      </c>
      <c r="E213" s="161">
        <v>10</v>
      </c>
      <c r="F213" s="161" t="s">
        <v>1447</v>
      </c>
      <c r="G213" s="161" t="s">
        <v>880</v>
      </c>
      <c r="H213" s="161" t="s">
        <v>881</v>
      </c>
      <c r="K213" s="161">
        <v>0</v>
      </c>
      <c r="L213" s="161">
        <v>0</v>
      </c>
      <c r="M213" s="161">
        <v>0</v>
      </c>
      <c r="N213" s="161">
        <v>0</v>
      </c>
      <c r="O213" s="161">
        <v>0</v>
      </c>
      <c r="P213" s="161">
        <v>0</v>
      </c>
      <c r="Q213" s="161">
        <v>0</v>
      </c>
      <c r="R213" s="161">
        <v>0</v>
      </c>
      <c r="S213" s="161">
        <v>0</v>
      </c>
      <c r="T213" s="161">
        <v>0</v>
      </c>
      <c r="U213" s="161">
        <v>0</v>
      </c>
      <c r="V213" s="161">
        <v>0</v>
      </c>
      <c r="W213" s="161">
        <v>0</v>
      </c>
      <c r="X213" s="161">
        <v>0</v>
      </c>
      <c r="AB213" s="161" t="s">
        <v>242</v>
      </c>
      <c r="AC213" s="161" t="s">
        <v>242</v>
      </c>
      <c r="AD213" s="161" t="s">
        <v>242</v>
      </c>
      <c r="AE213" s="161" t="s">
        <v>242</v>
      </c>
      <c r="AF213" s="161" t="s">
        <v>242</v>
      </c>
      <c r="AG213" s="161" t="s">
        <v>242</v>
      </c>
      <c r="AH213" s="161" t="s">
        <v>242</v>
      </c>
      <c r="AI213" s="161">
        <v>20150801</v>
      </c>
      <c r="AJ213" s="161">
        <v>20160525</v>
      </c>
      <c r="AK213" s="161" t="s">
        <v>869</v>
      </c>
      <c r="AL213" t="s">
        <v>1078</v>
      </c>
      <c r="BN213" t="s">
        <v>1079</v>
      </c>
      <c r="ET213" s="161">
        <v>0</v>
      </c>
      <c r="EU213" s="161">
        <v>0</v>
      </c>
      <c r="EV213" s="161">
        <v>0</v>
      </c>
      <c r="EW213" s="161">
        <v>0</v>
      </c>
      <c r="EX213" s="161">
        <v>0</v>
      </c>
      <c r="EY213" s="161">
        <v>0</v>
      </c>
      <c r="EZ213" s="161">
        <v>0</v>
      </c>
      <c r="FA213" s="161">
        <v>0</v>
      </c>
      <c r="FB213" s="161">
        <v>0</v>
      </c>
      <c r="FC213" s="161">
        <v>0</v>
      </c>
      <c r="FD213" s="161">
        <v>0</v>
      </c>
      <c r="FE213" s="161">
        <v>0</v>
      </c>
      <c r="HN213" s="161" t="s">
        <v>881</v>
      </c>
      <c r="JB213" s="161" t="s">
        <v>881</v>
      </c>
      <c r="JC213" s="161">
        <v>0</v>
      </c>
      <c r="JD213" s="161">
        <v>0</v>
      </c>
      <c r="JE213" s="161">
        <v>0</v>
      </c>
      <c r="JF213" s="161">
        <v>0</v>
      </c>
      <c r="MN213" t="str">
        <f t="shared" si="261"/>
        <v>NoNoNoNoNoNo</v>
      </c>
      <c r="MO213" t="str">
        <f>IF(AND(MN213="NoNoNoNoNoNo",JI213=""),"No Programs",VLOOKUP(MN213,Lookups!$DA$4:$DB$67,2,FALSE))</f>
        <v>No Programs</v>
      </c>
      <c r="MP213">
        <f t="shared" si="262"/>
        <v>0</v>
      </c>
      <c r="MQ213" t="str">
        <f t="shared" si="263"/>
        <v>No Program Use</v>
      </c>
      <c r="MR213" t="str">
        <f>Directions!$D$3</f>
        <v>Usage</v>
      </c>
      <c r="MS213" t="str">
        <f>VLOOKUP(MQ213,Lookups!$CU$71:$CV$80,2,FALSE)</f>
        <v>Exclude</v>
      </c>
      <c r="MT213">
        <f t="shared" si="264"/>
        <v>0</v>
      </c>
      <c r="MU213">
        <f t="shared" si="265"/>
        <v>0</v>
      </c>
      <c r="MV213">
        <f t="shared" si="266"/>
        <v>0</v>
      </c>
      <c r="MW213">
        <f t="shared" si="267"/>
        <v>0</v>
      </c>
      <c r="MX213">
        <f t="shared" si="268"/>
        <v>0</v>
      </c>
      <c r="MY213" t="str">
        <f t="shared" si="269"/>
        <v>Not Used</v>
      </c>
      <c r="MZ213">
        <f t="shared" si="270"/>
        <v>0</v>
      </c>
      <c r="NA213" t="str">
        <f t="shared" si="271"/>
        <v>Not Available</v>
      </c>
      <c r="NB213" t="str">
        <f t="shared" si="272"/>
        <v>Not Available</v>
      </c>
      <c r="NC213" t="str">
        <f t="shared" si="273"/>
        <v>4 Not Indicated</v>
      </c>
      <c r="ND213" t="str">
        <f t="shared" si="274"/>
        <v>4 Not Indicated</v>
      </c>
      <c r="NE213" t="str">
        <f t="shared" si="275"/>
        <v>4 Not Indicated</v>
      </c>
      <c r="NF213" t="str">
        <f t="shared" si="276"/>
        <v>4 Not Indicated</v>
      </c>
      <c r="NG213" t="str">
        <f t="shared" si="277"/>
        <v>4 Not Indicated</v>
      </c>
      <c r="NH213" s="159" t="str">
        <f t="shared" si="278"/>
        <v>Null</v>
      </c>
      <c r="NI213" t="str">
        <f t="shared" si="279"/>
        <v>Null</v>
      </c>
      <c r="NJ213" s="159" t="str">
        <f t="shared" si="280"/>
        <v>Null</v>
      </c>
      <c r="NK213" t="str">
        <f t="shared" si="281"/>
        <v>Null</v>
      </c>
      <c r="NL213" t="str">
        <f t="shared" si="282"/>
        <v>No RI Tests</v>
      </c>
      <c r="NM213">
        <f t="shared" si="283"/>
        <v>0</v>
      </c>
      <c r="NN213" t="str">
        <f>IF(OR(E213="PK",E213="K",JJ213=""),"Null",INDEX(Lookups!$EZ$4:$FW$18,MATCH($JJ213,Lookups!$EY$4:$EY$18,1),MATCH($E213,Lookups!$EZ$3:$FW$3,0)))</f>
        <v>Null</v>
      </c>
      <c r="NO213" t="str">
        <f>IF(OR(E213="PK",E213="K",JJ213=""),"Null",INDEX(Lookups!$EZ$4:$FW$18,MATCH($JJ213,Lookups!$EY$4:$EY$18,1),MATCH($E213,Lookups!$EZ$3:$FW$3,0) + 1))</f>
        <v>Null</v>
      </c>
      <c r="NP213" t="str">
        <f t="shared" si="284"/>
        <v>Null</v>
      </c>
      <c r="NQ213" t="str">
        <f t="shared" si="285"/>
        <v>Null</v>
      </c>
      <c r="NR213" t="str">
        <f t="shared" si="286"/>
        <v>Null</v>
      </c>
      <c r="NS213" t="str">
        <f t="shared" si="287"/>
        <v>No RI Tests</v>
      </c>
      <c r="NT213" t="str">
        <f t="shared" si="288"/>
        <v>No RI Tests</v>
      </c>
      <c r="NU213" t="str">
        <f t="shared" si="289"/>
        <v>No RI Tests</v>
      </c>
      <c r="NV213" s="183" t="str">
        <f t="array" ref="NV213">IF($NL213="No RI Tests","No RI Tests",VLOOKUP(IF(AND(E213="K",JJ213&lt;280),3,IF(AND(E213="K",JJ213&gt;=280),4,MAX(IF(E213=Lookups!$DF$6:$DF$99,IF(JJ213&gt;=Lookups!$DG$6:$DG$99,Lookups!$DH$6:$DH$99))))),Lookups!$DE$104:$DG$108,2,FALSE))</f>
        <v>No RI Tests</v>
      </c>
      <c r="NW213" s="161" t="str">
        <f t="array" ref="NW213">IF($NL213="No RI Tests","No RI Tests",VLOOKUP(IF(AND(E213="K",JH213&lt;280),3,IF(AND(E213="K",JH213&gt;=280),4,MAX(IF(E213=Lookups!$DF$6:$DF$99,IF(NI213&gt;=Lookups!$DG$6:$DG$99,Lookups!$DH$6:$DH$99))))),Lookups!$DE$104:$DG$108,2,FALSE))</f>
        <v>No RI Tests</v>
      </c>
      <c r="NX213" s="161" t="str">
        <f t="array" ref="NX213">IF($NL213="No RI Tests","No RI Tests",VLOOKUP(IF(AND(E213="K",NK213&lt;280),3,IF(AND(E213="K",NK213&gt;=280),4,MAX(IF(E213=Lookups!$DF$6:$DF$99,IF(NK213&gt;=Lookups!$DG$6:$DG$99,Lookups!$DH$6:$DH$99))))),Lookups!$DE$104:$DG$108,2,FALSE))</f>
        <v>No RI Tests</v>
      </c>
      <c r="NY213" t="str">
        <f t="shared" si="290"/>
        <v>Null</v>
      </c>
      <c r="NZ213" t="str">
        <f t="shared" si="291"/>
        <v>Null</v>
      </c>
      <c r="OA213" t="str">
        <f t="shared" si="292"/>
        <v>No RI for Comparison</v>
      </c>
      <c r="OB213" s="161" t="str">
        <f t="array" ref="OB213">IF($NL213="No RI Tests","No RI Tests",IF(E213="K","N/A",VLOOKUP(MAX(IF(E213=Lookups!$DF$6:$DF$99,IF(JJ213&gt;=Lookups!$DG$6:$DG$99,Lookups!$DI$6:$DI$99))),Lookups!$DE$104:$DG$108,3,FALSE)))</f>
        <v>No RI Tests</v>
      </c>
      <c r="OC213" s="161" t="str">
        <f t="array" ref="OC213">IF($NL213="No RI Tests","No RI Tests",IF(E213="K","N/A",VLOOKUP(MAX(IF(E213=Lookups!$DF$6:$DF$99,IF(NI213&gt;=Lookups!$DG$6:$DG$99,Lookups!$DI$6:$DI$99))),Lookups!$DE$104:$DG$108,3,FALSE)))</f>
        <v>No RI Tests</v>
      </c>
      <c r="OD213" s="161" t="str">
        <f t="array" ref="OD213">IF($NL213="No RI Tests","No RI Tests",IF(E213="K","N/A",VLOOKUP(MAX(IF(E213=Lookups!$DF$6:$DF$99,IF(NK213&gt;=Lookups!$DG$6:$DG$99,Lookups!$DI$6:$DI$99))),Lookups!$DE$104:$DG$108,3,FALSE)))</f>
        <v>No RI Tests</v>
      </c>
      <c r="OE213" t="str">
        <f t="shared" si="293"/>
        <v>Null</v>
      </c>
      <c r="OF213" t="str">
        <f t="shared" si="294"/>
        <v>Null</v>
      </c>
      <c r="OG213" t="str">
        <f t="shared" si="295"/>
        <v>No RI for Comparison</v>
      </c>
      <c r="OH213" t="str">
        <f t="shared" si="296"/>
        <v>Null</v>
      </c>
      <c r="OI213" t="str">
        <f t="shared" si="297"/>
        <v>Null</v>
      </c>
      <c r="OJ213" t="str">
        <f t="shared" si="298"/>
        <v>Null</v>
      </c>
      <c r="OK213" t="str">
        <f t="shared" si="299"/>
        <v>Null</v>
      </c>
      <c r="OL213" t="str">
        <f t="shared" si="300"/>
        <v>Null</v>
      </c>
      <c r="OM213" t="str">
        <f t="shared" si="301"/>
        <v>Null</v>
      </c>
      <c r="ON213" t="str">
        <f t="shared" si="302"/>
        <v>Null</v>
      </c>
      <c r="OO213" t="str">
        <f t="shared" si="303"/>
        <v>Null RI</v>
      </c>
      <c r="OP213" t="str">
        <f ca="1">IF(AND(HR213&lt;&gt;"",JJ213&lt;600),IF(HT213="Advancing","Tier 2","Tier 3"),IF(JI213="","Null",IF(OR(E213="K",E213&lt;3),"FRA Recommended",IF(JJ213&gt;=IF(E213&lt;6,400,600),IF(JJ213&lt;VLOOKUP(E213,Lookups!$AP$3:$AR$16,3,FALSE),"Tier 2","Core"),IF(JJ213&lt;400,IF(RAND()&lt;0.81,"Tier 3","Tier 2"),IF(RAND()&lt;0.51,"Tier 3","Tier 2"))))))</f>
        <v>Null</v>
      </c>
      <c r="OQ213" t="str">
        <f t="shared" si="304"/>
        <v>Null</v>
      </c>
      <c r="OR213" t="str">
        <f t="shared" si="305"/>
        <v>Null</v>
      </c>
      <c r="OS213" t="str">
        <f t="shared" si="306"/>
        <v>Null</v>
      </c>
      <c r="OT213" t="str">
        <f t="shared" si="307"/>
        <v>No RI Tests</v>
      </c>
      <c r="OU213" s="159" t="str">
        <f t="shared" si="308"/>
        <v>No PI Tests</v>
      </c>
      <c r="OV213" t="str">
        <f t="shared" si="309"/>
        <v>No PI Tests</v>
      </c>
      <c r="OW213" t="str">
        <f t="shared" si="310"/>
        <v>No PI Tests</v>
      </c>
      <c r="OX213" t="str">
        <f t="shared" si="311"/>
        <v>No PI Tests</v>
      </c>
      <c r="OY213" t="str">
        <f t="shared" si="312"/>
        <v>No PI Tests</v>
      </c>
      <c r="OZ213" t="str">
        <f t="shared" si="313"/>
        <v>No PI Tests</v>
      </c>
      <c r="PA213" s="159" t="str">
        <f t="shared" si="314"/>
        <v>No PI Tests</v>
      </c>
      <c r="PB213" t="str">
        <f t="shared" si="315"/>
        <v>No PI Tests</v>
      </c>
      <c r="PC213" t="str">
        <f t="shared" si="316"/>
        <v>No PI Tests</v>
      </c>
      <c r="PD213" t="str">
        <f t="shared" si="317"/>
        <v>No PI Tests</v>
      </c>
      <c r="PE213" t="str">
        <f t="shared" si="318"/>
        <v>No PI Tests</v>
      </c>
      <c r="PF213" t="str">
        <f t="shared" si="319"/>
        <v>No PI Tests</v>
      </c>
      <c r="PG213" t="str">
        <f t="shared" si="320"/>
        <v>No PI Tests</v>
      </c>
      <c r="PH213">
        <f t="shared" si="321"/>
        <v>0</v>
      </c>
      <c r="PI213">
        <f t="shared" si="322"/>
        <v>0</v>
      </c>
      <c r="PJ213" t="str">
        <f t="shared" si="323"/>
        <v>Null</v>
      </c>
      <c r="PK213" t="str">
        <f>IF(HR213="","Null",IF(E213&lt;3,"Null",IF(HU213=0,0,IF(HS213="Form 1",VLOOKUP(HU213,Lookups!$BE$3:$BP$63,E213,FALSE),IF(HS213="Form 2",VLOOKUP(HU213,Lookups!$BE$67:$BP$127,E213,FALSE),VLOOKUP(HU213,Lookups!$BE$130:$BP$190,E213,FALSE))))))</f>
        <v>Null</v>
      </c>
      <c r="PL213" t="str">
        <f t="shared" si="324"/>
        <v>Null</v>
      </c>
      <c r="PM213" t="str">
        <f>IF($PH213=0,"Null",IF(E213&lt;3,"Null",IF(OX213=0,0,IF(OV213="Form 1",VLOOKUP(OX213,Lookups!$BE$3:$BP$63,E213,FALSE),IF(OV213="Form 2",VLOOKUP(OX213,Lookups!$BE$67:$BP$127,E213,FALSE),VLOOKUP(OX213,Lookups!$BE$130:$BP$190,E213,FALSE))))))</f>
        <v>Null</v>
      </c>
      <c r="PN213" t="str">
        <f t="shared" si="325"/>
        <v>Null</v>
      </c>
      <c r="PO213" t="str">
        <f t="shared" si="326"/>
        <v>Null</v>
      </c>
      <c r="PP213" t="str">
        <f t="shared" si="327"/>
        <v>Null</v>
      </c>
      <c r="PQ213" t="str">
        <f>IF(HR213="","Null",IF(E213&lt;3,"Null",IF(HV213=0,0,IF(HS213="Form 1",VLOOKUP(HV213,Lookups!$BR$3:$CC$63,E213,FALSE),IF(HS213="Form 2",VLOOKUP(HV213,Lookups!$BR$67:$CC$127,E213,FALSE),VLOOKUP(HV213,Lookups!$BR$130:$CC$190,E213,FALSE))))))</f>
        <v>Null</v>
      </c>
      <c r="PR213" t="str">
        <f t="shared" si="328"/>
        <v>Null</v>
      </c>
      <c r="PS213" t="str">
        <f>IF(HR213="","Null",IF(E213&lt;3,"Null",IF(OY213=0,0,IF(OW213="Form 1",VLOOKUP(OY213,Lookups!$BR$3:$CC$63,E213,FALSE),IF(OW213="Form 2",VLOOKUP(OY213,Lookups!$BR$67:$CC$127,E213,FALSE),VLOOKUP(OY213,Lookups!$BR$130:$CC$190,E213,FALSE))))))</f>
        <v>Null</v>
      </c>
      <c r="PT213" t="str">
        <f t="shared" si="329"/>
        <v>Null</v>
      </c>
      <c r="PU213" t="str">
        <f t="shared" si="330"/>
        <v>Null</v>
      </c>
      <c r="PV213" t="str">
        <f t="shared" si="331"/>
        <v>Null</v>
      </c>
      <c r="PW213" t="str">
        <f t="shared" si="332"/>
        <v>No PI Tests</v>
      </c>
      <c r="PX213">
        <f t="shared" si="333"/>
        <v>0</v>
      </c>
      <c r="PY213">
        <f t="shared" si="334"/>
        <v>0</v>
      </c>
      <c r="PZ213" t="str">
        <f t="shared" si="335"/>
        <v>Null</v>
      </c>
      <c r="QA213" t="str">
        <f t="shared" si="336"/>
        <v>Null</v>
      </c>
      <c r="QB213" t="str">
        <f t="shared" si="337"/>
        <v>Null</v>
      </c>
      <c r="QC213" t="str">
        <f>IF($MS213="System 44 Record",IF(BQ213&lt;MEDIAN(Directions!$F$3,Directions!$F$6),"Mid-Year Exited Student","Full Year Participant")&amp;IF(BP213&lt;Directions!$F$3,", Started Prior Year",", Started This Year"),"Null")</f>
        <v>Null</v>
      </c>
      <c r="QD213" t="str">
        <f t="shared" si="338"/>
        <v>Null</v>
      </c>
      <c r="QE213">
        <f t="shared" si="339"/>
        <v>0</v>
      </c>
      <c r="QF213">
        <f t="shared" si="340"/>
        <v>0</v>
      </c>
      <c r="QG213">
        <f t="shared" si="341"/>
        <v>0</v>
      </c>
      <c r="QH213">
        <f t="shared" si="342"/>
        <v>0</v>
      </c>
      <c r="QI213">
        <f t="shared" si="343"/>
        <v>0</v>
      </c>
      <c r="QJ213" t="str">
        <f t="shared" si="344"/>
        <v>Used None</v>
      </c>
      <c r="QK213" t="str">
        <f t="shared" si="345"/>
        <v>Null</v>
      </c>
      <c r="QL213" t="str">
        <f t="shared" si="346"/>
        <v>Null</v>
      </c>
      <c r="QM213" t="str">
        <f>IF($MS213="READ 180 Record",IF(AQ213="","Null",VLOOKUP(JJ213,Lookups!$DX$3:$EB$2054,AN213+1,FALSE)),"Null")</f>
        <v>Null</v>
      </c>
      <c r="QN213" t="str">
        <f t="shared" si="347"/>
        <v>Null</v>
      </c>
    </row>
    <row r="214" spans="1:456" x14ac:dyDescent="0.25">
      <c r="A214" s="161" t="s">
        <v>1447</v>
      </c>
      <c r="B214" s="161" t="s">
        <v>1447</v>
      </c>
      <c r="C214" s="161" t="s">
        <v>1447</v>
      </c>
      <c r="D214" s="161" t="s">
        <v>1447</v>
      </c>
      <c r="E214" s="161">
        <v>12</v>
      </c>
      <c r="F214" s="161" t="s">
        <v>1447</v>
      </c>
      <c r="G214" s="161" t="s">
        <v>880</v>
      </c>
      <c r="H214" s="161" t="s">
        <v>881</v>
      </c>
      <c r="K214" s="161">
        <v>0</v>
      </c>
      <c r="L214" s="161">
        <v>0</v>
      </c>
      <c r="M214" s="161">
        <v>0</v>
      </c>
      <c r="N214" s="161">
        <v>0</v>
      </c>
      <c r="O214" s="161">
        <v>0</v>
      </c>
      <c r="P214" s="161">
        <v>0</v>
      </c>
      <c r="Q214" s="161">
        <v>0</v>
      </c>
      <c r="R214" s="161">
        <v>0</v>
      </c>
      <c r="S214" s="161">
        <v>0</v>
      </c>
      <c r="T214" s="161">
        <v>0</v>
      </c>
      <c r="U214" s="161">
        <v>0</v>
      </c>
      <c r="V214" s="161">
        <v>0</v>
      </c>
      <c r="W214" s="161">
        <v>0</v>
      </c>
      <c r="X214" s="161">
        <v>0</v>
      </c>
      <c r="AB214" s="161" t="s">
        <v>242</v>
      </c>
      <c r="AC214" s="161" t="s">
        <v>242</v>
      </c>
      <c r="AD214" s="161" t="s">
        <v>242</v>
      </c>
      <c r="AE214" s="161" t="s">
        <v>242</v>
      </c>
      <c r="AF214" s="161" t="s">
        <v>242</v>
      </c>
      <c r="AG214" s="161" t="s">
        <v>242</v>
      </c>
      <c r="AH214" s="161" t="s">
        <v>242</v>
      </c>
      <c r="AI214" s="161">
        <v>20150801</v>
      </c>
      <c r="AJ214" s="161">
        <v>20160525</v>
      </c>
      <c r="AK214" s="161" t="s">
        <v>869</v>
      </c>
      <c r="AL214" t="s">
        <v>1078</v>
      </c>
      <c r="BN214" t="s">
        <v>1079</v>
      </c>
      <c r="ET214" s="161">
        <v>0</v>
      </c>
      <c r="EU214" s="161">
        <v>0</v>
      </c>
      <c r="EV214" s="161">
        <v>0</v>
      </c>
      <c r="EW214" s="161">
        <v>0</v>
      </c>
      <c r="EX214" s="161">
        <v>0</v>
      </c>
      <c r="EY214" s="161">
        <v>0</v>
      </c>
      <c r="EZ214" s="161">
        <v>0</v>
      </c>
      <c r="FA214" s="161">
        <v>0</v>
      </c>
      <c r="FB214" s="161">
        <v>0</v>
      </c>
      <c r="FC214" s="161">
        <v>0</v>
      </c>
      <c r="FD214" s="161">
        <v>0</v>
      </c>
      <c r="FE214" s="161">
        <v>0</v>
      </c>
      <c r="HN214" s="161" t="s">
        <v>881</v>
      </c>
      <c r="JB214" s="161" t="s">
        <v>881</v>
      </c>
      <c r="JC214" s="161">
        <v>0</v>
      </c>
      <c r="JD214" s="161">
        <v>0</v>
      </c>
      <c r="JE214" s="161">
        <v>0</v>
      </c>
      <c r="JF214" s="161">
        <v>0</v>
      </c>
      <c r="MN214" t="str">
        <f t="shared" si="261"/>
        <v>NoNoNoNoNoNo</v>
      </c>
      <c r="MO214" t="str">
        <f>IF(AND(MN214="NoNoNoNoNoNo",JI214=""),"No Programs",VLOOKUP(MN214,Lookups!$DA$4:$DB$67,2,FALSE))</f>
        <v>No Programs</v>
      </c>
      <c r="MP214">
        <f t="shared" si="262"/>
        <v>0</v>
      </c>
      <c r="MQ214" t="str">
        <f t="shared" si="263"/>
        <v>No Program Use</v>
      </c>
      <c r="MR214" t="str">
        <f>Directions!$D$3</f>
        <v>Usage</v>
      </c>
      <c r="MS214" t="str">
        <f>VLOOKUP(MQ214,Lookups!$CU$71:$CV$80,2,FALSE)</f>
        <v>Exclude</v>
      </c>
      <c r="MT214">
        <f t="shared" si="264"/>
        <v>0</v>
      </c>
      <c r="MU214">
        <f t="shared" si="265"/>
        <v>0</v>
      </c>
      <c r="MV214">
        <f t="shared" si="266"/>
        <v>0</v>
      </c>
      <c r="MW214">
        <f t="shared" si="267"/>
        <v>0</v>
      </c>
      <c r="MX214">
        <f t="shared" si="268"/>
        <v>0</v>
      </c>
      <c r="MY214" t="str">
        <f t="shared" si="269"/>
        <v>Not Used</v>
      </c>
      <c r="MZ214">
        <f t="shared" si="270"/>
        <v>0</v>
      </c>
      <c r="NA214" t="str">
        <f t="shared" si="271"/>
        <v>Not Available</v>
      </c>
      <c r="NB214" t="str">
        <f t="shared" si="272"/>
        <v>Not Available</v>
      </c>
      <c r="NC214" t="str">
        <f t="shared" si="273"/>
        <v>4 Not Indicated</v>
      </c>
      <c r="ND214" t="str">
        <f t="shared" si="274"/>
        <v>4 Not Indicated</v>
      </c>
      <c r="NE214" t="str">
        <f t="shared" si="275"/>
        <v>4 Not Indicated</v>
      </c>
      <c r="NF214" t="str">
        <f t="shared" si="276"/>
        <v>4 Not Indicated</v>
      </c>
      <c r="NG214" t="str">
        <f t="shared" si="277"/>
        <v>4 Not Indicated</v>
      </c>
      <c r="NH214" s="159" t="str">
        <f t="shared" si="278"/>
        <v>Null</v>
      </c>
      <c r="NI214" t="str">
        <f t="shared" si="279"/>
        <v>Null</v>
      </c>
      <c r="NJ214" s="159" t="str">
        <f t="shared" si="280"/>
        <v>Null</v>
      </c>
      <c r="NK214" t="str">
        <f t="shared" si="281"/>
        <v>Null</v>
      </c>
      <c r="NL214" t="str">
        <f t="shared" si="282"/>
        <v>No RI Tests</v>
      </c>
      <c r="NM214">
        <f t="shared" si="283"/>
        <v>0</v>
      </c>
      <c r="NN214" t="str">
        <f>IF(OR(E214="PK",E214="K",JJ214=""),"Null",INDEX(Lookups!$EZ$4:$FW$18,MATCH($JJ214,Lookups!$EY$4:$EY$18,1),MATCH($E214,Lookups!$EZ$3:$FW$3,0)))</f>
        <v>Null</v>
      </c>
      <c r="NO214" t="str">
        <f>IF(OR(E214="PK",E214="K",JJ214=""),"Null",INDEX(Lookups!$EZ$4:$FW$18,MATCH($JJ214,Lookups!$EY$4:$EY$18,1),MATCH($E214,Lookups!$EZ$3:$FW$3,0) + 1))</f>
        <v>Null</v>
      </c>
      <c r="NP214" t="str">
        <f t="shared" si="284"/>
        <v>Null</v>
      </c>
      <c r="NQ214" t="str">
        <f t="shared" si="285"/>
        <v>Null</v>
      </c>
      <c r="NR214" t="str">
        <f t="shared" si="286"/>
        <v>Null</v>
      </c>
      <c r="NS214" t="str">
        <f t="shared" si="287"/>
        <v>No RI Tests</v>
      </c>
      <c r="NT214" t="str">
        <f t="shared" si="288"/>
        <v>No RI Tests</v>
      </c>
      <c r="NU214" t="str">
        <f t="shared" si="289"/>
        <v>No RI Tests</v>
      </c>
      <c r="NV214" s="183" t="str">
        <f t="array" ref="NV214">IF($NL214="No RI Tests","No RI Tests",VLOOKUP(IF(AND(E214="K",JJ214&lt;280),3,IF(AND(E214="K",JJ214&gt;=280),4,MAX(IF(E214=Lookups!$DF$6:$DF$99,IF(JJ214&gt;=Lookups!$DG$6:$DG$99,Lookups!$DH$6:$DH$99))))),Lookups!$DE$104:$DG$108,2,FALSE))</f>
        <v>No RI Tests</v>
      </c>
      <c r="NW214" s="161" t="str">
        <f t="array" ref="NW214">IF($NL214="No RI Tests","No RI Tests",VLOOKUP(IF(AND(E214="K",JH214&lt;280),3,IF(AND(E214="K",JH214&gt;=280),4,MAX(IF(E214=Lookups!$DF$6:$DF$99,IF(NI214&gt;=Lookups!$DG$6:$DG$99,Lookups!$DH$6:$DH$99))))),Lookups!$DE$104:$DG$108,2,FALSE))</f>
        <v>No RI Tests</v>
      </c>
      <c r="NX214" s="161" t="str">
        <f t="array" ref="NX214">IF($NL214="No RI Tests","No RI Tests",VLOOKUP(IF(AND(E214="K",NK214&lt;280),3,IF(AND(E214="K",NK214&gt;=280),4,MAX(IF(E214=Lookups!$DF$6:$DF$99,IF(NK214&gt;=Lookups!$DG$6:$DG$99,Lookups!$DH$6:$DH$99))))),Lookups!$DE$104:$DG$108,2,FALSE))</f>
        <v>No RI Tests</v>
      </c>
      <c r="NY214" t="str">
        <f t="shared" si="290"/>
        <v>Null</v>
      </c>
      <c r="NZ214" t="str">
        <f t="shared" si="291"/>
        <v>Null</v>
      </c>
      <c r="OA214" t="str">
        <f t="shared" si="292"/>
        <v>No RI for Comparison</v>
      </c>
      <c r="OB214" s="161" t="str">
        <f t="array" ref="OB214">IF($NL214="No RI Tests","No RI Tests",IF(E214="K","N/A",VLOOKUP(MAX(IF(E214=Lookups!$DF$6:$DF$99,IF(JJ214&gt;=Lookups!$DG$6:$DG$99,Lookups!$DI$6:$DI$99))),Lookups!$DE$104:$DG$108,3,FALSE)))</f>
        <v>No RI Tests</v>
      </c>
      <c r="OC214" s="161" t="str">
        <f t="array" ref="OC214">IF($NL214="No RI Tests","No RI Tests",IF(E214="K","N/A",VLOOKUP(MAX(IF(E214=Lookups!$DF$6:$DF$99,IF(NI214&gt;=Lookups!$DG$6:$DG$99,Lookups!$DI$6:$DI$99))),Lookups!$DE$104:$DG$108,3,FALSE)))</f>
        <v>No RI Tests</v>
      </c>
      <c r="OD214" s="161" t="str">
        <f t="array" ref="OD214">IF($NL214="No RI Tests","No RI Tests",IF(E214="K","N/A",VLOOKUP(MAX(IF(E214=Lookups!$DF$6:$DF$99,IF(NK214&gt;=Lookups!$DG$6:$DG$99,Lookups!$DI$6:$DI$99))),Lookups!$DE$104:$DG$108,3,FALSE)))</f>
        <v>No RI Tests</v>
      </c>
      <c r="OE214" t="str">
        <f t="shared" si="293"/>
        <v>Null</v>
      </c>
      <c r="OF214" t="str">
        <f t="shared" si="294"/>
        <v>Null</v>
      </c>
      <c r="OG214" t="str">
        <f t="shared" si="295"/>
        <v>No RI for Comparison</v>
      </c>
      <c r="OH214" t="str">
        <f t="shared" si="296"/>
        <v>Null</v>
      </c>
      <c r="OI214" t="str">
        <f t="shared" si="297"/>
        <v>Null</v>
      </c>
      <c r="OJ214" t="str">
        <f t="shared" si="298"/>
        <v>Null</v>
      </c>
      <c r="OK214" t="str">
        <f t="shared" si="299"/>
        <v>Null</v>
      </c>
      <c r="OL214" t="str">
        <f t="shared" si="300"/>
        <v>Null</v>
      </c>
      <c r="OM214" t="str">
        <f t="shared" si="301"/>
        <v>Null</v>
      </c>
      <c r="ON214" t="str">
        <f t="shared" si="302"/>
        <v>Null</v>
      </c>
      <c r="OO214" t="str">
        <f t="shared" si="303"/>
        <v>Null RI</v>
      </c>
      <c r="OP214" t="str">
        <f ca="1">IF(AND(HR214&lt;&gt;"",JJ214&lt;600),IF(HT214="Advancing","Tier 2","Tier 3"),IF(JI214="","Null",IF(OR(E214="K",E214&lt;3),"FRA Recommended",IF(JJ214&gt;=IF(E214&lt;6,400,600),IF(JJ214&lt;VLOOKUP(E214,Lookups!$AP$3:$AR$16,3,FALSE),"Tier 2","Core"),IF(JJ214&lt;400,IF(RAND()&lt;0.81,"Tier 3","Tier 2"),IF(RAND()&lt;0.51,"Tier 3","Tier 2"))))))</f>
        <v>Null</v>
      </c>
      <c r="OQ214" t="str">
        <f t="shared" si="304"/>
        <v>Null</v>
      </c>
      <c r="OR214" t="str">
        <f t="shared" si="305"/>
        <v>Null</v>
      </c>
      <c r="OS214" t="str">
        <f t="shared" si="306"/>
        <v>Null</v>
      </c>
      <c r="OT214" t="str">
        <f t="shared" si="307"/>
        <v>No RI Tests</v>
      </c>
      <c r="OU214" s="159" t="str">
        <f t="shared" si="308"/>
        <v>No PI Tests</v>
      </c>
      <c r="OV214" t="str">
        <f t="shared" si="309"/>
        <v>No PI Tests</v>
      </c>
      <c r="OW214" t="str">
        <f t="shared" si="310"/>
        <v>No PI Tests</v>
      </c>
      <c r="OX214" t="str">
        <f t="shared" si="311"/>
        <v>No PI Tests</v>
      </c>
      <c r="OY214" t="str">
        <f t="shared" si="312"/>
        <v>No PI Tests</v>
      </c>
      <c r="OZ214" t="str">
        <f t="shared" si="313"/>
        <v>No PI Tests</v>
      </c>
      <c r="PA214" s="159" t="str">
        <f t="shared" si="314"/>
        <v>No PI Tests</v>
      </c>
      <c r="PB214" t="str">
        <f t="shared" si="315"/>
        <v>No PI Tests</v>
      </c>
      <c r="PC214" t="str">
        <f t="shared" si="316"/>
        <v>No PI Tests</v>
      </c>
      <c r="PD214" t="str">
        <f t="shared" si="317"/>
        <v>No PI Tests</v>
      </c>
      <c r="PE214" t="str">
        <f t="shared" si="318"/>
        <v>No PI Tests</v>
      </c>
      <c r="PF214" t="str">
        <f t="shared" si="319"/>
        <v>No PI Tests</v>
      </c>
      <c r="PG214" t="str">
        <f t="shared" si="320"/>
        <v>No PI Tests</v>
      </c>
      <c r="PH214">
        <f t="shared" si="321"/>
        <v>0</v>
      </c>
      <c r="PI214">
        <f t="shared" si="322"/>
        <v>0</v>
      </c>
      <c r="PJ214" t="str">
        <f t="shared" si="323"/>
        <v>Null</v>
      </c>
      <c r="PK214" t="str">
        <f>IF(HR214="","Null",IF(E214&lt;3,"Null",IF(HU214=0,0,IF(HS214="Form 1",VLOOKUP(HU214,Lookups!$BE$3:$BP$63,E214,FALSE),IF(HS214="Form 2",VLOOKUP(HU214,Lookups!$BE$67:$BP$127,E214,FALSE),VLOOKUP(HU214,Lookups!$BE$130:$BP$190,E214,FALSE))))))</f>
        <v>Null</v>
      </c>
      <c r="PL214" t="str">
        <f t="shared" si="324"/>
        <v>Null</v>
      </c>
      <c r="PM214" t="str">
        <f>IF($PH214=0,"Null",IF(E214&lt;3,"Null",IF(OX214=0,0,IF(OV214="Form 1",VLOOKUP(OX214,Lookups!$BE$3:$BP$63,E214,FALSE),IF(OV214="Form 2",VLOOKUP(OX214,Lookups!$BE$67:$BP$127,E214,FALSE),VLOOKUP(OX214,Lookups!$BE$130:$BP$190,E214,FALSE))))))</f>
        <v>Null</v>
      </c>
      <c r="PN214" t="str">
        <f t="shared" si="325"/>
        <v>Null</v>
      </c>
      <c r="PO214" t="str">
        <f t="shared" si="326"/>
        <v>Null</v>
      </c>
      <c r="PP214" t="str">
        <f t="shared" si="327"/>
        <v>Null</v>
      </c>
      <c r="PQ214" t="str">
        <f>IF(HR214="","Null",IF(E214&lt;3,"Null",IF(HV214=0,0,IF(HS214="Form 1",VLOOKUP(HV214,Lookups!$BR$3:$CC$63,E214,FALSE),IF(HS214="Form 2",VLOOKUP(HV214,Lookups!$BR$67:$CC$127,E214,FALSE),VLOOKUP(HV214,Lookups!$BR$130:$CC$190,E214,FALSE))))))</f>
        <v>Null</v>
      </c>
      <c r="PR214" t="str">
        <f t="shared" si="328"/>
        <v>Null</v>
      </c>
      <c r="PS214" t="str">
        <f>IF(HR214="","Null",IF(E214&lt;3,"Null",IF(OY214=0,0,IF(OW214="Form 1",VLOOKUP(OY214,Lookups!$BR$3:$CC$63,E214,FALSE),IF(OW214="Form 2",VLOOKUP(OY214,Lookups!$BR$67:$CC$127,E214,FALSE),VLOOKUP(OY214,Lookups!$BR$130:$CC$190,E214,FALSE))))))</f>
        <v>Null</v>
      </c>
      <c r="PT214" t="str">
        <f t="shared" si="329"/>
        <v>Null</v>
      </c>
      <c r="PU214" t="str">
        <f t="shared" si="330"/>
        <v>Null</v>
      </c>
      <c r="PV214" t="str">
        <f t="shared" si="331"/>
        <v>Null</v>
      </c>
      <c r="PW214" t="str">
        <f t="shared" si="332"/>
        <v>No PI Tests</v>
      </c>
      <c r="PX214">
        <f t="shared" si="333"/>
        <v>0</v>
      </c>
      <c r="PY214">
        <f t="shared" si="334"/>
        <v>0</v>
      </c>
      <c r="PZ214" t="str">
        <f t="shared" si="335"/>
        <v>Null</v>
      </c>
      <c r="QA214" t="str">
        <f t="shared" si="336"/>
        <v>Null</v>
      </c>
      <c r="QB214" t="str">
        <f t="shared" si="337"/>
        <v>Null</v>
      </c>
      <c r="QC214" t="str">
        <f>IF($MS214="System 44 Record",IF(BQ214&lt;MEDIAN(Directions!$F$3,Directions!$F$6),"Mid-Year Exited Student","Full Year Participant")&amp;IF(BP214&lt;Directions!$F$3,", Started Prior Year",", Started This Year"),"Null")</f>
        <v>Null</v>
      </c>
      <c r="QD214" t="str">
        <f t="shared" si="338"/>
        <v>Null</v>
      </c>
      <c r="QE214">
        <f t="shared" si="339"/>
        <v>0</v>
      </c>
      <c r="QF214">
        <f t="shared" si="340"/>
        <v>0</v>
      </c>
      <c r="QG214">
        <f t="shared" si="341"/>
        <v>0</v>
      </c>
      <c r="QH214">
        <f t="shared" si="342"/>
        <v>0</v>
      </c>
      <c r="QI214">
        <f t="shared" si="343"/>
        <v>0</v>
      </c>
      <c r="QJ214" t="str">
        <f t="shared" si="344"/>
        <v>Used None</v>
      </c>
      <c r="QK214" t="str">
        <f t="shared" si="345"/>
        <v>Null</v>
      </c>
      <c r="QL214" t="str">
        <f t="shared" si="346"/>
        <v>Null</v>
      </c>
      <c r="QM214" t="str">
        <f>IF($MS214="READ 180 Record",IF(AQ214="","Null",VLOOKUP(JJ214,Lookups!$DX$3:$EB$2054,AN214+1,FALSE)),"Null")</f>
        <v>Null</v>
      </c>
      <c r="QN214" t="str">
        <f t="shared" si="347"/>
        <v>Null</v>
      </c>
    </row>
    <row r="215" spans="1:456" x14ac:dyDescent="0.25">
      <c r="A215" s="161" t="s">
        <v>1447</v>
      </c>
      <c r="B215" s="161" t="s">
        <v>1447</v>
      </c>
      <c r="C215" s="161" t="s">
        <v>1447</v>
      </c>
      <c r="D215" s="161" t="s">
        <v>1447</v>
      </c>
      <c r="E215" s="161">
        <v>4</v>
      </c>
      <c r="F215" s="161" t="s">
        <v>1447</v>
      </c>
      <c r="G215" s="161" t="s">
        <v>880</v>
      </c>
      <c r="H215" s="161" t="s">
        <v>881</v>
      </c>
      <c r="K215" s="161">
        <v>0</v>
      </c>
      <c r="L215" s="161">
        <v>0</v>
      </c>
      <c r="M215" s="161">
        <v>0</v>
      </c>
      <c r="N215" s="161">
        <v>0</v>
      </c>
      <c r="O215" s="161">
        <v>0</v>
      </c>
      <c r="P215" s="161">
        <v>0</v>
      </c>
      <c r="Q215" s="161">
        <v>0</v>
      </c>
      <c r="R215" s="161">
        <v>0</v>
      </c>
      <c r="S215" s="161">
        <v>0</v>
      </c>
      <c r="T215" s="161">
        <v>0</v>
      </c>
      <c r="U215" s="161">
        <v>0</v>
      </c>
      <c r="V215" s="161">
        <v>0</v>
      </c>
      <c r="W215" s="161">
        <v>0</v>
      </c>
      <c r="X215" s="161">
        <v>0</v>
      </c>
      <c r="AB215" s="161" t="s">
        <v>242</v>
      </c>
      <c r="AC215" s="161" t="s">
        <v>242</v>
      </c>
      <c r="AD215" s="161" t="s">
        <v>242</v>
      </c>
      <c r="AE215" s="161" t="s">
        <v>242</v>
      </c>
      <c r="AF215" s="161" t="s">
        <v>242</v>
      </c>
      <c r="AG215" s="161" t="s">
        <v>242</v>
      </c>
      <c r="AH215" s="161" t="s">
        <v>242</v>
      </c>
      <c r="AI215" s="161">
        <v>20150801</v>
      </c>
      <c r="AJ215" s="161">
        <v>20160525</v>
      </c>
      <c r="AK215" s="161" t="s">
        <v>869</v>
      </c>
      <c r="AL215" t="s">
        <v>1078</v>
      </c>
      <c r="BN215" t="s">
        <v>1079</v>
      </c>
      <c r="ET215" s="161">
        <v>0</v>
      </c>
      <c r="EU215" s="161">
        <v>0</v>
      </c>
      <c r="EV215" s="161">
        <v>0</v>
      </c>
      <c r="EW215" s="161">
        <v>0</v>
      </c>
      <c r="EX215" s="161">
        <v>0</v>
      </c>
      <c r="EY215" s="161">
        <v>0</v>
      </c>
      <c r="EZ215" s="161">
        <v>0</v>
      </c>
      <c r="FA215" s="161">
        <v>0</v>
      </c>
      <c r="FB215" s="161">
        <v>0</v>
      </c>
      <c r="FC215" s="161">
        <v>0</v>
      </c>
      <c r="FD215" s="161">
        <v>0</v>
      </c>
      <c r="FE215" s="161">
        <v>0</v>
      </c>
      <c r="HN215" s="161" t="s">
        <v>881</v>
      </c>
      <c r="JB215" s="161" t="s">
        <v>881</v>
      </c>
      <c r="JC215" s="161">
        <v>0</v>
      </c>
      <c r="JD215" s="161">
        <v>0</v>
      </c>
      <c r="JE215" s="161">
        <v>0</v>
      </c>
      <c r="JF215" s="161">
        <v>0</v>
      </c>
      <c r="MN215" t="str">
        <f t="shared" si="261"/>
        <v>NoNoNoNoNoNo</v>
      </c>
      <c r="MO215" t="str">
        <f>IF(AND(MN215="NoNoNoNoNoNo",JI215=""),"No Programs",VLOOKUP(MN215,Lookups!$DA$4:$DB$67,2,FALSE))</f>
        <v>No Programs</v>
      </c>
      <c r="MP215">
        <f t="shared" si="262"/>
        <v>0</v>
      </c>
      <c r="MQ215" t="str">
        <f t="shared" si="263"/>
        <v>No Program Use</v>
      </c>
      <c r="MR215" t="str">
        <f>Directions!$D$3</f>
        <v>Usage</v>
      </c>
      <c r="MS215" t="str">
        <f>VLOOKUP(MQ215,Lookups!$CU$71:$CV$80,2,FALSE)</f>
        <v>Exclude</v>
      </c>
      <c r="MT215">
        <f t="shared" si="264"/>
        <v>0</v>
      </c>
      <c r="MU215">
        <f t="shared" si="265"/>
        <v>0</v>
      </c>
      <c r="MV215">
        <f t="shared" si="266"/>
        <v>0</v>
      </c>
      <c r="MW215">
        <f t="shared" si="267"/>
        <v>0</v>
      </c>
      <c r="MX215">
        <f t="shared" si="268"/>
        <v>0</v>
      </c>
      <c r="MY215" t="str">
        <f t="shared" si="269"/>
        <v>Not Used</v>
      </c>
      <c r="MZ215">
        <f t="shared" si="270"/>
        <v>0</v>
      </c>
      <c r="NA215" t="str">
        <f t="shared" si="271"/>
        <v>Not Available</v>
      </c>
      <c r="NB215" t="str">
        <f t="shared" si="272"/>
        <v>Not Available</v>
      </c>
      <c r="NC215" t="str">
        <f t="shared" si="273"/>
        <v>4 Not Indicated</v>
      </c>
      <c r="ND215" t="str">
        <f t="shared" si="274"/>
        <v>4 Not Indicated</v>
      </c>
      <c r="NE215" t="str">
        <f t="shared" si="275"/>
        <v>4 Not Indicated</v>
      </c>
      <c r="NF215" t="str">
        <f t="shared" si="276"/>
        <v>4 Not Indicated</v>
      </c>
      <c r="NG215" t="str">
        <f t="shared" si="277"/>
        <v>4 Not Indicated</v>
      </c>
      <c r="NH215" s="159" t="str">
        <f t="shared" si="278"/>
        <v>Null</v>
      </c>
      <c r="NI215" t="str">
        <f t="shared" si="279"/>
        <v>Null</v>
      </c>
      <c r="NJ215" s="159" t="str">
        <f t="shared" si="280"/>
        <v>Null</v>
      </c>
      <c r="NK215" t="str">
        <f t="shared" si="281"/>
        <v>Null</v>
      </c>
      <c r="NL215" t="str">
        <f t="shared" si="282"/>
        <v>No RI Tests</v>
      </c>
      <c r="NM215">
        <f t="shared" si="283"/>
        <v>0</v>
      </c>
      <c r="NN215" t="str">
        <f>IF(OR(E215="PK",E215="K",JJ215=""),"Null",INDEX(Lookups!$EZ$4:$FW$18,MATCH($JJ215,Lookups!$EY$4:$EY$18,1),MATCH($E215,Lookups!$EZ$3:$FW$3,0)))</f>
        <v>Null</v>
      </c>
      <c r="NO215" t="str">
        <f>IF(OR(E215="PK",E215="K",JJ215=""),"Null",INDEX(Lookups!$EZ$4:$FW$18,MATCH($JJ215,Lookups!$EY$4:$EY$18,1),MATCH($E215,Lookups!$EZ$3:$FW$3,0) + 1))</f>
        <v>Null</v>
      </c>
      <c r="NP215" t="str">
        <f t="shared" si="284"/>
        <v>Null</v>
      </c>
      <c r="NQ215" t="str">
        <f t="shared" si="285"/>
        <v>Null</v>
      </c>
      <c r="NR215" t="str">
        <f t="shared" si="286"/>
        <v>Null</v>
      </c>
      <c r="NS215" t="str">
        <f t="shared" si="287"/>
        <v>No RI Tests</v>
      </c>
      <c r="NT215" t="str">
        <f t="shared" si="288"/>
        <v>No RI Tests</v>
      </c>
      <c r="NU215" t="str">
        <f t="shared" si="289"/>
        <v>No RI Tests</v>
      </c>
      <c r="NV215" s="183" t="str">
        <f t="array" ref="NV215">IF($NL215="No RI Tests","No RI Tests",VLOOKUP(IF(AND(E215="K",JJ215&lt;280),3,IF(AND(E215="K",JJ215&gt;=280),4,MAX(IF(E215=Lookups!$DF$6:$DF$99,IF(JJ215&gt;=Lookups!$DG$6:$DG$99,Lookups!$DH$6:$DH$99))))),Lookups!$DE$104:$DG$108,2,FALSE))</f>
        <v>No RI Tests</v>
      </c>
      <c r="NW215" s="161" t="str">
        <f t="array" ref="NW215">IF($NL215="No RI Tests","No RI Tests",VLOOKUP(IF(AND(E215="K",JH215&lt;280),3,IF(AND(E215="K",JH215&gt;=280),4,MAX(IF(E215=Lookups!$DF$6:$DF$99,IF(NI215&gt;=Lookups!$DG$6:$DG$99,Lookups!$DH$6:$DH$99))))),Lookups!$DE$104:$DG$108,2,FALSE))</f>
        <v>No RI Tests</v>
      </c>
      <c r="NX215" s="161" t="str">
        <f t="array" ref="NX215">IF($NL215="No RI Tests","No RI Tests",VLOOKUP(IF(AND(E215="K",NK215&lt;280),3,IF(AND(E215="K",NK215&gt;=280),4,MAX(IF(E215=Lookups!$DF$6:$DF$99,IF(NK215&gt;=Lookups!$DG$6:$DG$99,Lookups!$DH$6:$DH$99))))),Lookups!$DE$104:$DG$108,2,FALSE))</f>
        <v>No RI Tests</v>
      </c>
      <c r="NY215" t="str">
        <f t="shared" si="290"/>
        <v>Null</v>
      </c>
      <c r="NZ215" t="str">
        <f t="shared" si="291"/>
        <v>Null</v>
      </c>
      <c r="OA215" t="str">
        <f t="shared" si="292"/>
        <v>No RI for Comparison</v>
      </c>
      <c r="OB215" s="161" t="str">
        <f t="array" ref="OB215">IF($NL215="No RI Tests","No RI Tests",IF(E215="K","N/A",VLOOKUP(MAX(IF(E215=Lookups!$DF$6:$DF$99,IF(JJ215&gt;=Lookups!$DG$6:$DG$99,Lookups!$DI$6:$DI$99))),Lookups!$DE$104:$DG$108,3,FALSE)))</f>
        <v>No RI Tests</v>
      </c>
      <c r="OC215" s="161" t="str">
        <f t="array" ref="OC215">IF($NL215="No RI Tests","No RI Tests",IF(E215="K","N/A",VLOOKUP(MAX(IF(E215=Lookups!$DF$6:$DF$99,IF(NI215&gt;=Lookups!$DG$6:$DG$99,Lookups!$DI$6:$DI$99))),Lookups!$DE$104:$DG$108,3,FALSE)))</f>
        <v>No RI Tests</v>
      </c>
      <c r="OD215" s="161" t="str">
        <f t="array" ref="OD215">IF($NL215="No RI Tests","No RI Tests",IF(E215="K","N/A",VLOOKUP(MAX(IF(E215=Lookups!$DF$6:$DF$99,IF(NK215&gt;=Lookups!$DG$6:$DG$99,Lookups!$DI$6:$DI$99))),Lookups!$DE$104:$DG$108,3,FALSE)))</f>
        <v>No RI Tests</v>
      </c>
      <c r="OE215" t="str">
        <f t="shared" si="293"/>
        <v>Null</v>
      </c>
      <c r="OF215" t="str">
        <f t="shared" si="294"/>
        <v>Null</v>
      </c>
      <c r="OG215" t="str">
        <f t="shared" si="295"/>
        <v>No RI for Comparison</v>
      </c>
      <c r="OH215" t="str">
        <f t="shared" si="296"/>
        <v>Null</v>
      </c>
      <c r="OI215" t="str">
        <f t="shared" si="297"/>
        <v>Null</v>
      </c>
      <c r="OJ215" t="str">
        <f t="shared" si="298"/>
        <v>Null</v>
      </c>
      <c r="OK215" t="str">
        <f t="shared" si="299"/>
        <v>Null</v>
      </c>
      <c r="OL215" t="str">
        <f t="shared" si="300"/>
        <v>Null</v>
      </c>
      <c r="OM215" t="str">
        <f t="shared" si="301"/>
        <v>Null</v>
      </c>
      <c r="ON215" t="str">
        <f t="shared" si="302"/>
        <v>Null</v>
      </c>
      <c r="OO215" t="str">
        <f t="shared" si="303"/>
        <v>Null RI</v>
      </c>
      <c r="OP215" t="str">
        <f ca="1">IF(AND(HR215&lt;&gt;"",JJ215&lt;600),IF(HT215="Advancing","Tier 2","Tier 3"),IF(JI215="","Null",IF(OR(E215="K",E215&lt;3),"FRA Recommended",IF(JJ215&gt;=IF(E215&lt;6,400,600),IF(JJ215&lt;VLOOKUP(E215,Lookups!$AP$3:$AR$16,3,FALSE),"Tier 2","Core"),IF(JJ215&lt;400,IF(RAND()&lt;0.81,"Tier 3","Tier 2"),IF(RAND()&lt;0.51,"Tier 3","Tier 2"))))))</f>
        <v>Null</v>
      </c>
      <c r="OQ215" t="str">
        <f t="shared" si="304"/>
        <v>Null</v>
      </c>
      <c r="OR215" t="str">
        <f t="shared" si="305"/>
        <v>Null</v>
      </c>
      <c r="OS215" t="str">
        <f t="shared" si="306"/>
        <v>Null</v>
      </c>
      <c r="OT215" t="str">
        <f t="shared" si="307"/>
        <v>No RI Tests</v>
      </c>
      <c r="OU215" s="159" t="str">
        <f t="shared" si="308"/>
        <v>No PI Tests</v>
      </c>
      <c r="OV215" t="str">
        <f t="shared" si="309"/>
        <v>No PI Tests</v>
      </c>
      <c r="OW215" t="str">
        <f t="shared" si="310"/>
        <v>No PI Tests</v>
      </c>
      <c r="OX215" t="str">
        <f t="shared" si="311"/>
        <v>No PI Tests</v>
      </c>
      <c r="OY215" t="str">
        <f t="shared" si="312"/>
        <v>No PI Tests</v>
      </c>
      <c r="OZ215" t="str">
        <f t="shared" si="313"/>
        <v>No PI Tests</v>
      </c>
      <c r="PA215" s="159" t="str">
        <f t="shared" si="314"/>
        <v>No PI Tests</v>
      </c>
      <c r="PB215" t="str">
        <f t="shared" si="315"/>
        <v>No PI Tests</v>
      </c>
      <c r="PC215" t="str">
        <f t="shared" si="316"/>
        <v>No PI Tests</v>
      </c>
      <c r="PD215" t="str">
        <f t="shared" si="317"/>
        <v>No PI Tests</v>
      </c>
      <c r="PE215" t="str">
        <f t="shared" si="318"/>
        <v>No PI Tests</v>
      </c>
      <c r="PF215" t="str">
        <f t="shared" si="319"/>
        <v>No PI Tests</v>
      </c>
      <c r="PG215" t="str">
        <f t="shared" si="320"/>
        <v>No PI Tests</v>
      </c>
      <c r="PH215">
        <f t="shared" si="321"/>
        <v>0</v>
      </c>
      <c r="PI215">
        <f t="shared" si="322"/>
        <v>0</v>
      </c>
      <c r="PJ215" t="str">
        <f t="shared" si="323"/>
        <v>Null</v>
      </c>
      <c r="PK215" t="str">
        <f>IF(HR215="","Null",IF(E215&lt;3,"Null",IF(HU215=0,0,IF(HS215="Form 1",VLOOKUP(HU215,Lookups!$BE$3:$BP$63,E215,FALSE),IF(HS215="Form 2",VLOOKUP(HU215,Lookups!$BE$67:$BP$127,E215,FALSE),VLOOKUP(HU215,Lookups!$BE$130:$BP$190,E215,FALSE))))))</f>
        <v>Null</v>
      </c>
      <c r="PL215" t="str">
        <f t="shared" si="324"/>
        <v>Null</v>
      </c>
      <c r="PM215" t="str">
        <f>IF($PH215=0,"Null",IF(E215&lt;3,"Null",IF(OX215=0,0,IF(OV215="Form 1",VLOOKUP(OX215,Lookups!$BE$3:$BP$63,E215,FALSE),IF(OV215="Form 2",VLOOKUP(OX215,Lookups!$BE$67:$BP$127,E215,FALSE),VLOOKUP(OX215,Lookups!$BE$130:$BP$190,E215,FALSE))))))</f>
        <v>Null</v>
      </c>
      <c r="PN215" t="str">
        <f t="shared" si="325"/>
        <v>Null</v>
      </c>
      <c r="PO215" t="str">
        <f t="shared" si="326"/>
        <v>Null</v>
      </c>
      <c r="PP215" t="str">
        <f t="shared" si="327"/>
        <v>Null</v>
      </c>
      <c r="PQ215" t="str">
        <f>IF(HR215="","Null",IF(E215&lt;3,"Null",IF(HV215=0,0,IF(HS215="Form 1",VLOOKUP(HV215,Lookups!$BR$3:$CC$63,E215,FALSE),IF(HS215="Form 2",VLOOKUP(HV215,Lookups!$BR$67:$CC$127,E215,FALSE),VLOOKUP(HV215,Lookups!$BR$130:$CC$190,E215,FALSE))))))</f>
        <v>Null</v>
      </c>
      <c r="PR215" t="str">
        <f t="shared" si="328"/>
        <v>Null</v>
      </c>
      <c r="PS215" t="str">
        <f>IF(HR215="","Null",IF(E215&lt;3,"Null",IF(OY215=0,0,IF(OW215="Form 1",VLOOKUP(OY215,Lookups!$BR$3:$CC$63,E215,FALSE),IF(OW215="Form 2",VLOOKUP(OY215,Lookups!$BR$67:$CC$127,E215,FALSE),VLOOKUP(OY215,Lookups!$BR$130:$CC$190,E215,FALSE))))))</f>
        <v>Null</v>
      </c>
      <c r="PT215" t="str">
        <f t="shared" si="329"/>
        <v>Null</v>
      </c>
      <c r="PU215" t="str">
        <f t="shared" si="330"/>
        <v>Null</v>
      </c>
      <c r="PV215" t="str">
        <f t="shared" si="331"/>
        <v>Null</v>
      </c>
      <c r="PW215" t="str">
        <f t="shared" si="332"/>
        <v>No PI Tests</v>
      </c>
      <c r="PX215">
        <f t="shared" si="333"/>
        <v>0</v>
      </c>
      <c r="PY215">
        <f t="shared" si="334"/>
        <v>0</v>
      </c>
      <c r="PZ215" t="str">
        <f t="shared" si="335"/>
        <v>Null</v>
      </c>
      <c r="QA215" t="str">
        <f t="shared" si="336"/>
        <v>Null</v>
      </c>
      <c r="QB215" t="str">
        <f t="shared" si="337"/>
        <v>Null</v>
      </c>
      <c r="QC215" t="str">
        <f>IF($MS215="System 44 Record",IF(BQ215&lt;MEDIAN(Directions!$F$3,Directions!$F$6),"Mid-Year Exited Student","Full Year Participant")&amp;IF(BP215&lt;Directions!$F$3,", Started Prior Year",", Started This Year"),"Null")</f>
        <v>Null</v>
      </c>
      <c r="QD215" t="str">
        <f t="shared" si="338"/>
        <v>Null</v>
      </c>
      <c r="QE215">
        <f t="shared" si="339"/>
        <v>0</v>
      </c>
      <c r="QF215">
        <f t="shared" si="340"/>
        <v>0</v>
      </c>
      <c r="QG215">
        <f t="shared" si="341"/>
        <v>0</v>
      </c>
      <c r="QH215">
        <f t="shared" si="342"/>
        <v>0</v>
      </c>
      <c r="QI215">
        <f t="shared" si="343"/>
        <v>0</v>
      </c>
      <c r="QJ215" t="str">
        <f t="shared" si="344"/>
        <v>Used None</v>
      </c>
      <c r="QK215" t="str">
        <f t="shared" si="345"/>
        <v>Null</v>
      </c>
      <c r="QL215" t="str">
        <f t="shared" si="346"/>
        <v>Null</v>
      </c>
      <c r="QM215" t="str">
        <f>IF($MS215="READ 180 Record",IF(AQ215="","Null",VLOOKUP(JJ215,Lookups!$DX$3:$EB$2054,AN215+1,FALSE)),"Null")</f>
        <v>Null</v>
      </c>
      <c r="QN215" t="str">
        <f t="shared" si="347"/>
        <v>Null</v>
      </c>
    </row>
    <row r="216" spans="1:456" x14ac:dyDescent="0.25">
      <c r="A216" s="161" t="s">
        <v>1447</v>
      </c>
      <c r="B216" s="161" t="s">
        <v>1447</v>
      </c>
      <c r="C216" s="161" t="s">
        <v>1447</v>
      </c>
      <c r="D216" s="161" t="s">
        <v>1447</v>
      </c>
      <c r="E216" s="161">
        <v>10</v>
      </c>
      <c r="F216" s="161" t="s">
        <v>1447</v>
      </c>
      <c r="G216" s="161" t="s">
        <v>880</v>
      </c>
      <c r="H216" s="161" t="s">
        <v>881</v>
      </c>
      <c r="K216" s="161">
        <v>0</v>
      </c>
      <c r="L216" s="161">
        <v>0</v>
      </c>
      <c r="M216" s="161">
        <v>0</v>
      </c>
      <c r="N216" s="161">
        <v>0</v>
      </c>
      <c r="O216" s="161">
        <v>0</v>
      </c>
      <c r="P216" s="161">
        <v>0</v>
      </c>
      <c r="Q216" s="161">
        <v>0</v>
      </c>
      <c r="R216" s="161">
        <v>0</v>
      </c>
      <c r="S216" s="161">
        <v>0</v>
      </c>
      <c r="T216" s="161">
        <v>0</v>
      </c>
      <c r="U216" s="161">
        <v>0</v>
      </c>
      <c r="V216" s="161">
        <v>0</v>
      </c>
      <c r="W216" s="161">
        <v>0</v>
      </c>
      <c r="X216" s="161">
        <v>0</v>
      </c>
      <c r="AB216" s="161" t="s">
        <v>242</v>
      </c>
      <c r="AC216" s="161" t="s">
        <v>242</v>
      </c>
      <c r="AD216" s="161" t="s">
        <v>242</v>
      </c>
      <c r="AE216" s="161" t="s">
        <v>242</v>
      </c>
      <c r="AF216" s="161" t="s">
        <v>242</v>
      </c>
      <c r="AG216" s="161" t="s">
        <v>242</v>
      </c>
      <c r="AH216" s="161" t="s">
        <v>242</v>
      </c>
      <c r="AI216" s="161">
        <v>20150801</v>
      </c>
      <c r="AJ216" s="161">
        <v>20160525</v>
      </c>
      <c r="AK216" s="161" t="s">
        <v>869</v>
      </c>
      <c r="AL216" t="s">
        <v>1078</v>
      </c>
      <c r="BN216" t="s">
        <v>1079</v>
      </c>
      <c r="ET216" s="161">
        <v>0</v>
      </c>
      <c r="EU216" s="161">
        <v>0</v>
      </c>
      <c r="EV216" s="161">
        <v>0</v>
      </c>
      <c r="EW216" s="161">
        <v>0</v>
      </c>
      <c r="EX216" s="161">
        <v>0</v>
      </c>
      <c r="EY216" s="161">
        <v>0</v>
      </c>
      <c r="EZ216" s="161">
        <v>0</v>
      </c>
      <c r="FA216" s="161">
        <v>0</v>
      </c>
      <c r="FB216" s="161">
        <v>0</v>
      </c>
      <c r="FC216" s="161">
        <v>0</v>
      </c>
      <c r="FD216" s="161">
        <v>0</v>
      </c>
      <c r="FE216" s="161">
        <v>0</v>
      </c>
      <c r="HN216" s="161" t="s">
        <v>881</v>
      </c>
      <c r="JB216" s="161" t="s">
        <v>881</v>
      </c>
      <c r="JC216" s="161">
        <v>0</v>
      </c>
      <c r="JD216" s="161">
        <v>0</v>
      </c>
      <c r="JE216" s="161">
        <v>0</v>
      </c>
      <c r="JF216" s="161">
        <v>0</v>
      </c>
      <c r="MN216" t="str">
        <f t="shared" si="261"/>
        <v>NoNoNoNoNoNo</v>
      </c>
      <c r="MO216" t="str">
        <f>IF(AND(MN216="NoNoNoNoNoNo",JI216=""),"No Programs",VLOOKUP(MN216,Lookups!$DA$4:$DB$67,2,FALSE))</f>
        <v>No Programs</v>
      </c>
      <c r="MP216">
        <f t="shared" si="262"/>
        <v>0</v>
      </c>
      <c r="MQ216" t="str">
        <f t="shared" si="263"/>
        <v>No Program Use</v>
      </c>
      <c r="MR216" t="str">
        <f>Directions!$D$3</f>
        <v>Usage</v>
      </c>
      <c r="MS216" t="str">
        <f>VLOOKUP(MQ216,Lookups!$CU$71:$CV$80,2,FALSE)</f>
        <v>Exclude</v>
      </c>
      <c r="MT216">
        <f t="shared" si="264"/>
        <v>0</v>
      </c>
      <c r="MU216">
        <f t="shared" si="265"/>
        <v>0</v>
      </c>
      <c r="MV216">
        <f t="shared" si="266"/>
        <v>0</v>
      </c>
      <c r="MW216">
        <f t="shared" si="267"/>
        <v>0</v>
      </c>
      <c r="MX216">
        <f t="shared" si="268"/>
        <v>0</v>
      </c>
      <c r="MY216" t="str">
        <f t="shared" si="269"/>
        <v>Not Used</v>
      </c>
      <c r="MZ216">
        <f t="shared" si="270"/>
        <v>0</v>
      </c>
      <c r="NA216" t="str">
        <f t="shared" si="271"/>
        <v>Not Available</v>
      </c>
      <c r="NB216" t="str">
        <f t="shared" si="272"/>
        <v>Not Available</v>
      </c>
      <c r="NC216" t="str">
        <f t="shared" si="273"/>
        <v>4 Not Indicated</v>
      </c>
      <c r="ND216" t="str">
        <f t="shared" si="274"/>
        <v>4 Not Indicated</v>
      </c>
      <c r="NE216" t="str">
        <f t="shared" si="275"/>
        <v>4 Not Indicated</v>
      </c>
      <c r="NF216" t="str">
        <f t="shared" si="276"/>
        <v>4 Not Indicated</v>
      </c>
      <c r="NG216" t="str">
        <f t="shared" si="277"/>
        <v>4 Not Indicated</v>
      </c>
      <c r="NH216" s="159" t="str">
        <f t="shared" si="278"/>
        <v>Null</v>
      </c>
      <c r="NI216" t="str">
        <f t="shared" si="279"/>
        <v>Null</v>
      </c>
      <c r="NJ216" s="159" t="str">
        <f t="shared" si="280"/>
        <v>Null</v>
      </c>
      <c r="NK216" t="str">
        <f t="shared" si="281"/>
        <v>Null</v>
      </c>
      <c r="NL216" t="str">
        <f t="shared" si="282"/>
        <v>No RI Tests</v>
      </c>
      <c r="NM216">
        <f t="shared" si="283"/>
        <v>0</v>
      </c>
      <c r="NN216" t="str">
        <f>IF(OR(E216="PK",E216="K",JJ216=""),"Null",INDEX(Lookups!$EZ$4:$FW$18,MATCH($JJ216,Lookups!$EY$4:$EY$18,1),MATCH($E216,Lookups!$EZ$3:$FW$3,0)))</f>
        <v>Null</v>
      </c>
      <c r="NO216" t="str">
        <f>IF(OR(E216="PK",E216="K",JJ216=""),"Null",INDEX(Lookups!$EZ$4:$FW$18,MATCH($JJ216,Lookups!$EY$4:$EY$18,1),MATCH($E216,Lookups!$EZ$3:$FW$3,0) + 1))</f>
        <v>Null</v>
      </c>
      <c r="NP216" t="str">
        <f t="shared" si="284"/>
        <v>Null</v>
      </c>
      <c r="NQ216" t="str">
        <f t="shared" si="285"/>
        <v>Null</v>
      </c>
      <c r="NR216" t="str">
        <f t="shared" si="286"/>
        <v>Null</v>
      </c>
      <c r="NS216" t="str">
        <f t="shared" si="287"/>
        <v>No RI Tests</v>
      </c>
      <c r="NT216" t="str">
        <f t="shared" si="288"/>
        <v>No RI Tests</v>
      </c>
      <c r="NU216" t="str">
        <f t="shared" si="289"/>
        <v>No RI Tests</v>
      </c>
      <c r="NV216" s="183" t="str">
        <f t="array" ref="NV216">IF($NL216="No RI Tests","No RI Tests",VLOOKUP(IF(AND(E216="K",JJ216&lt;280),3,IF(AND(E216="K",JJ216&gt;=280),4,MAX(IF(E216=Lookups!$DF$6:$DF$99,IF(JJ216&gt;=Lookups!$DG$6:$DG$99,Lookups!$DH$6:$DH$99))))),Lookups!$DE$104:$DG$108,2,FALSE))</f>
        <v>No RI Tests</v>
      </c>
      <c r="NW216" s="161" t="str">
        <f t="array" ref="NW216">IF($NL216="No RI Tests","No RI Tests",VLOOKUP(IF(AND(E216="K",JH216&lt;280),3,IF(AND(E216="K",JH216&gt;=280),4,MAX(IF(E216=Lookups!$DF$6:$DF$99,IF(NI216&gt;=Lookups!$DG$6:$DG$99,Lookups!$DH$6:$DH$99))))),Lookups!$DE$104:$DG$108,2,FALSE))</f>
        <v>No RI Tests</v>
      </c>
      <c r="NX216" s="161" t="str">
        <f t="array" ref="NX216">IF($NL216="No RI Tests","No RI Tests",VLOOKUP(IF(AND(E216="K",NK216&lt;280),3,IF(AND(E216="K",NK216&gt;=280),4,MAX(IF(E216=Lookups!$DF$6:$DF$99,IF(NK216&gt;=Lookups!$DG$6:$DG$99,Lookups!$DH$6:$DH$99))))),Lookups!$DE$104:$DG$108,2,FALSE))</f>
        <v>No RI Tests</v>
      </c>
      <c r="NY216" t="str">
        <f t="shared" si="290"/>
        <v>Null</v>
      </c>
      <c r="NZ216" t="str">
        <f t="shared" si="291"/>
        <v>Null</v>
      </c>
      <c r="OA216" t="str">
        <f t="shared" si="292"/>
        <v>No RI for Comparison</v>
      </c>
      <c r="OB216" s="161" t="str">
        <f t="array" ref="OB216">IF($NL216="No RI Tests","No RI Tests",IF(E216="K","N/A",VLOOKUP(MAX(IF(E216=Lookups!$DF$6:$DF$99,IF(JJ216&gt;=Lookups!$DG$6:$DG$99,Lookups!$DI$6:$DI$99))),Lookups!$DE$104:$DG$108,3,FALSE)))</f>
        <v>No RI Tests</v>
      </c>
      <c r="OC216" s="161" t="str">
        <f t="array" ref="OC216">IF($NL216="No RI Tests","No RI Tests",IF(E216="K","N/A",VLOOKUP(MAX(IF(E216=Lookups!$DF$6:$DF$99,IF(NI216&gt;=Lookups!$DG$6:$DG$99,Lookups!$DI$6:$DI$99))),Lookups!$DE$104:$DG$108,3,FALSE)))</f>
        <v>No RI Tests</v>
      </c>
      <c r="OD216" s="161" t="str">
        <f t="array" ref="OD216">IF($NL216="No RI Tests","No RI Tests",IF(E216="K","N/A",VLOOKUP(MAX(IF(E216=Lookups!$DF$6:$DF$99,IF(NK216&gt;=Lookups!$DG$6:$DG$99,Lookups!$DI$6:$DI$99))),Lookups!$DE$104:$DG$108,3,FALSE)))</f>
        <v>No RI Tests</v>
      </c>
      <c r="OE216" t="str">
        <f t="shared" si="293"/>
        <v>Null</v>
      </c>
      <c r="OF216" t="str">
        <f t="shared" si="294"/>
        <v>Null</v>
      </c>
      <c r="OG216" t="str">
        <f t="shared" si="295"/>
        <v>No RI for Comparison</v>
      </c>
      <c r="OH216" t="str">
        <f t="shared" si="296"/>
        <v>Null</v>
      </c>
      <c r="OI216" t="str">
        <f t="shared" si="297"/>
        <v>Null</v>
      </c>
      <c r="OJ216" t="str">
        <f t="shared" si="298"/>
        <v>Null</v>
      </c>
      <c r="OK216" t="str">
        <f t="shared" si="299"/>
        <v>Null</v>
      </c>
      <c r="OL216" t="str">
        <f t="shared" si="300"/>
        <v>Null</v>
      </c>
      <c r="OM216" t="str">
        <f t="shared" si="301"/>
        <v>Null</v>
      </c>
      <c r="ON216" t="str">
        <f t="shared" si="302"/>
        <v>Null</v>
      </c>
      <c r="OO216" t="str">
        <f t="shared" si="303"/>
        <v>Null RI</v>
      </c>
      <c r="OP216" t="str">
        <f ca="1">IF(AND(HR216&lt;&gt;"",JJ216&lt;600),IF(HT216="Advancing","Tier 2","Tier 3"),IF(JI216="","Null",IF(OR(E216="K",E216&lt;3),"FRA Recommended",IF(JJ216&gt;=IF(E216&lt;6,400,600),IF(JJ216&lt;VLOOKUP(E216,Lookups!$AP$3:$AR$16,3,FALSE),"Tier 2","Core"),IF(JJ216&lt;400,IF(RAND()&lt;0.81,"Tier 3","Tier 2"),IF(RAND()&lt;0.51,"Tier 3","Tier 2"))))))</f>
        <v>Null</v>
      </c>
      <c r="OQ216" t="str">
        <f t="shared" si="304"/>
        <v>Null</v>
      </c>
      <c r="OR216" t="str">
        <f t="shared" si="305"/>
        <v>Null</v>
      </c>
      <c r="OS216" t="str">
        <f t="shared" si="306"/>
        <v>Null</v>
      </c>
      <c r="OT216" t="str">
        <f t="shared" si="307"/>
        <v>No RI Tests</v>
      </c>
      <c r="OU216" s="159" t="str">
        <f t="shared" si="308"/>
        <v>No PI Tests</v>
      </c>
      <c r="OV216" t="str">
        <f t="shared" si="309"/>
        <v>No PI Tests</v>
      </c>
      <c r="OW216" t="str">
        <f t="shared" si="310"/>
        <v>No PI Tests</v>
      </c>
      <c r="OX216" t="str">
        <f t="shared" si="311"/>
        <v>No PI Tests</v>
      </c>
      <c r="OY216" t="str">
        <f t="shared" si="312"/>
        <v>No PI Tests</v>
      </c>
      <c r="OZ216" t="str">
        <f t="shared" si="313"/>
        <v>No PI Tests</v>
      </c>
      <c r="PA216" s="159" t="str">
        <f t="shared" si="314"/>
        <v>No PI Tests</v>
      </c>
      <c r="PB216" t="str">
        <f t="shared" si="315"/>
        <v>No PI Tests</v>
      </c>
      <c r="PC216" t="str">
        <f t="shared" si="316"/>
        <v>No PI Tests</v>
      </c>
      <c r="PD216" t="str">
        <f t="shared" si="317"/>
        <v>No PI Tests</v>
      </c>
      <c r="PE216" t="str">
        <f t="shared" si="318"/>
        <v>No PI Tests</v>
      </c>
      <c r="PF216" t="str">
        <f t="shared" si="319"/>
        <v>No PI Tests</v>
      </c>
      <c r="PG216" t="str">
        <f t="shared" si="320"/>
        <v>No PI Tests</v>
      </c>
      <c r="PH216">
        <f t="shared" si="321"/>
        <v>0</v>
      </c>
      <c r="PI216">
        <f t="shared" si="322"/>
        <v>0</v>
      </c>
      <c r="PJ216" t="str">
        <f t="shared" si="323"/>
        <v>Null</v>
      </c>
      <c r="PK216" t="str">
        <f>IF(HR216="","Null",IF(E216&lt;3,"Null",IF(HU216=0,0,IF(HS216="Form 1",VLOOKUP(HU216,Lookups!$BE$3:$BP$63,E216,FALSE),IF(HS216="Form 2",VLOOKUP(HU216,Lookups!$BE$67:$BP$127,E216,FALSE),VLOOKUP(HU216,Lookups!$BE$130:$BP$190,E216,FALSE))))))</f>
        <v>Null</v>
      </c>
      <c r="PL216" t="str">
        <f t="shared" si="324"/>
        <v>Null</v>
      </c>
      <c r="PM216" t="str">
        <f>IF($PH216=0,"Null",IF(E216&lt;3,"Null",IF(OX216=0,0,IF(OV216="Form 1",VLOOKUP(OX216,Lookups!$BE$3:$BP$63,E216,FALSE),IF(OV216="Form 2",VLOOKUP(OX216,Lookups!$BE$67:$BP$127,E216,FALSE),VLOOKUP(OX216,Lookups!$BE$130:$BP$190,E216,FALSE))))))</f>
        <v>Null</v>
      </c>
      <c r="PN216" t="str">
        <f t="shared" si="325"/>
        <v>Null</v>
      </c>
      <c r="PO216" t="str">
        <f t="shared" si="326"/>
        <v>Null</v>
      </c>
      <c r="PP216" t="str">
        <f t="shared" si="327"/>
        <v>Null</v>
      </c>
      <c r="PQ216" t="str">
        <f>IF(HR216="","Null",IF(E216&lt;3,"Null",IF(HV216=0,0,IF(HS216="Form 1",VLOOKUP(HV216,Lookups!$BR$3:$CC$63,E216,FALSE),IF(HS216="Form 2",VLOOKUP(HV216,Lookups!$BR$67:$CC$127,E216,FALSE),VLOOKUP(HV216,Lookups!$BR$130:$CC$190,E216,FALSE))))))</f>
        <v>Null</v>
      </c>
      <c r="PR216" t="str">
        <f t="shared" si="328"/>
        <v>Null</v>
      </c>
      <c r="PS216" t="str">
        <f>IF(HR216="","Null",IF(E216&lt;3,"Null",IF(OY216=0,0,IF(OW216="Form 1",VLOOKUP(OY216,Lookups!$BR$3:$CC$63,E216,FALSE),IF(OW216="Form 2",VLOOKUP(OY216,Lookups!$BR$67:$CC$127,E216,FALSE),VLOOKUP(OY216,Lookups!$BR$130:$CC$190,E216,FALSE))))))</f>
        <v>Null</v>
      </c>
      <c r="PT216" t="str">
        <f t="shared" si="329"/>
        <v>Null</v>
      </c>
      <c r="PU216" t="str">
        <f t="shared" si="330"/>
        <v>Null</v>
      </c>
      <c r="PV216" t="str">
        <f t="shared" si="331"/>
        <v>Null</v>
      </c>
      <c r="PW216" t="str">
        <f t="shared" si="332"/>
        <v>No PI Tests</v>
      </c>
      <c r="PX216">
        <f t="shared" si="333"/>
        <v>0</v>
      </c>
      <c r="PY216">
        <f t="shared" si="334"/>
        <v>0</v>
      </c>
      <c r="PZ216" t="str">
        <f t="shared" si="335"/>
        <v>Null</v>
      </c>
      <c r="QA216" t="str">
        <f t="shared" si="336"/>
        <v>Null</v>
      </c>
      <c r="QB216" t="str">
        <f t="shared" si="337"/>
        <v>Null</v>
      </c>
      <c r="QC216" t="str">
        <f>IF($MS216="System 44 Record",IF(BQ216&lt;MEDIAN(Directions!$F$3,Directions!$F$6),"Mid-Year Exited Student","Full Year Participant")&amp;IF(BP216&lt;Directions!$F$3,", Started Prior Year",", Started This Year"),"Null")</f>
        <v>Null</v>
      </c>
      <c r="QD216" t="str">
        <f t="shared" si="338"/>
        <v>Null</v>
      </c>
      <c r="QE216">
        <f t="shared" si="339"/>
        <v>0</v>
      </c>
      <c r="QF216">
        <f t="shared" si="340"/>
        <v>0</v>
      </c>
      <c r="QG216">
        <f t="shared" si="341"/>
        <v>0</v>
      </c>
      <c r="QH216">
        <f t="shared" si="342"/>
        <v>0</v>
      </c>
      <c r="QI216">
        <f t="shared" si="343"/>
        <v>0</v>
      </c>
      <c r="QJ216" t="str">
        <f t="shared" si="344"/>
        <v>Used None</v>
      </c>
      <c r="QK216" t="str">
        <f t="shared" si="345"/>
        <v>Null</v>
      </c>
      <c r="QL216" t="str">
        <f t="shared" si="346"/>
        <v>Null</v>
      </c>
      <c r="QM216" t="str">
        <f>IF($MS216="READ 180 Record",IF(AQ216="","Null",VLOOKUP(JJ216,Lookups!$DX$3:$EB$2054,AN216+1,FALSE)),"Null")</f>
        <v>Null</v>
      </c>
      <c r="QN216" t="str">
        <f t="shared" si="347"/>
        <v>Null</v>
      </c>
    </row>
    <row r="217" spans="1:456" x14ac:dyDescent="0.25">
      <c r="A217" s="161" t="s">
        <v>1447</v>
      </c>
      <c r="B217" s="161" t="s">
        <v>1447</v>
      </c>
      <c r="C217" s="161" t="s">
        <v>1447</v>
      </c>
      <c r="D217" s="161" t="s">
        <v>1447</v>
      </c>
      <c r="E217" s="161">
        <v>2</v>
      </c>
      <c r="F217" s="161" t="s">
        <v>1447</v>
      </c>
      <c r="G217" s="161" t="s">
        <v>880</v>
      </c>
      <c r="H217" s="161" t="s">
        <v>881</v>
      </c>
      <c r="K217" s="161">
        <v>0</v>
      </c>
      <c r="L217" s="161">
        <v>0</v>
      </c>
      <c r="M217" s="161">
        <v>0</v>
      </c>
      <c r="N217" s="161">
        <v>0</v>
      </c>
      <c r="O217" s="161">
        <v>0</v>
      </c>
      <c r="P217" s="161">
        <v>0</v>
      </c>
      <c r="Q217" s="161">
        <v>0</v>
      </c>
      <c r="R217" s="161">
        <v>0</v>
      </c>
      <c r="S217" s="161">
        <v>0</v>
      </c>
      <c r="T217" s="161">
        <v>0</v>
      </c>
      <c r="U217" s="161">
        <v>0</v>
      </c>
      <c r="V217" s="161">
        <v>0</v>
      </c>
      <c r="W217" s="161">
        <v>0</v>
      </c>
      <c r="X217" s="161">
        <v>0</v>
      </c>
      <c r="AB217" s="161" t="s">
        <v>242</v>
      </c>
      <c r="AC217" s="161" t="s">
        <v>242</v>
      </c>
      <c r="AD217" s="161" t="s">
        <v>242</v>
      </c>
      <c r="AE217" s="161" t="s">
        <v>242</v>
      </c>
      <c r="AF217" s="161" t="s">
        <v>242</v>
      </c>
      <c r="AG217" s="161" t="s">
        <v>242</v>
      </c>
      <c r="AH217" s="161" t="s">
        <v>242</v>
      </c>
      <c r="AI217" s="161">
        <v>20150801</v>
      </c>
      <c r="AJ217" s="161">
        <v>20160525</v>
      </c>
      <c r="AK217" s="161" t="s">
        <v>869</v>
      </c>
      <c r="AL217" t="s">
        <v>1078</v>
      </c>
      <c r="BN217" t="s">
        <v>1079</v>
      </c>
      <c r="ET217" s="161">
        <v>0</v>
      </c>
      <c r="EU217" s="161">
        <v>0</v>
      </c>
      <c r="EV217" s="161">
        <v>0</v>
      </c>
      <c r="EW217" s="161">
        <v>0</v>
      </c>
      <c r="EX217" s="161">
        <v>0</v>
      </c>
      <c r="EY217" s="161">
        <v>0</v>
      </c>
      <c r="EZ217" s="161">
        <v>0</v>
      </c>
      <c r="FA217" s="161">
        <v>0</v>
      </c>
      <c r="FB217" s="161">
        <v>0</v>
      </c>
      <c r="FC217" s="161">
        <v>0</v>
      </c>
      <c r="FD217" s="161">
        <v>0</v>
      </c>
      <c r="FE217" s="161">
        <v>0</v>
      </c>
      <c r="HN217" s="161" t="s">
        <v>881</v>
      </c>
      <c r="JB217" s="161" t="s">
        <v>881</v>
      </c>
      <c r="JC217" s="161">
        <v>0</v>
      </c>
      <c r="JD217" s="161">
        <v>0</v>
      </c>
      <c r="JE217" s="161">
        <v>0</v>
      </c>
      <c r="JF217" s="161">
        <v>0</v>
      </c>
      <c r="MN217" t="str">
        <f t="shared" si="261"/>
        <v>NoNoNoNoNoNo</v>
      </c>
      <c r="MO217" t="str">
        <f>IF(AND(MN217="NoNoNoNoNoNo",JI217=""),"No Programs",VLOOKUP(MN217,Lookups!$DA$4:$DB$67,2,FALSE))</f>
        <v>No Programs</v>
      </c>
      <c r="MP217">
        <f t="shared" si="262"/>
        <v>0</v>
      </c>
      <c r="MQ217" t="str">
        <f t="shared" si="263"/>
        <v>No Program Use</v>
      </c>
      <c r="MR217" t="str">
        <f>Directions!$D$3</f>
        <v>Usage</v>
      </c>
      <c r="MS217" t="str">
        <f>VLOOKUP(MQ217,Lookups!$CU$71:$CV$80,2,FALSE)</f>
        <v>Exclude</v>
      </c>
      <c r="MT217">
        <f t="shared" si="264"/>
        <v>0</v>
      </c>
      <c r="MU217">
        <f t="shared" si="265"/>
        <v>0</v>
      </c>
      <c r="MV217">
        <f t="shared" si="266"/>
        <v>0</v>
      </c>
      <c r="MW217">
        <f t="shared" si="267"/>
        <v>0</v>
      </c>
      <c r="MX217">
        <f t="shared" si="268"/>
        <v>0</v>
      </c>
      <c r="MY217" t="str">
        <f t="shared" si="269"/>
        <v>Not Used</v>
      </c>
      <c r="MZ217">
        <f t="shared" si="270"/>
        <v>0</v>
      </c>
      <c r="NA217" t="str">
        <f t="shared" si="271"/>
        <v>Not Available</v>
      </c>
      <c r="NB217" t="str">
        <f t="shared" si="272"/>
        <v>Not Available</v>
      </c>
      <c r="NC217" t="str">
        <f t="shared" si="273"/>
        <v>4 Not Indicated</v>
      </c>
      <c r="ND217" t="str">
        <f t="shared" si="274"/>
        <v>4 Not Indicated</v>
      </c>
      <c r="NE217" t="str">
        <f t="shared" si="275"/>
        <v>4 Not Indicated</v>
      </c>
      <c r="NF217" t="str">
        <f t="shared" si="276"/>
        <v>4 Not Indicated</v>
      </c>
      <c r="NG217" t="str">
        <f t="shared" si="277"/>
        <v>4 Not Indicated</v>
      </c>
      <c r="NH217" s="159" t="str">
        <f t="shared" si="278"/>
        <v>Null</v>
      </c>
      <c r="NI217" t="str">
        <f t="shared" si="279"/>
        <v>Null</v>
      </c>
      <c r="NJ217" s="159" t="str">
        <f t="shared" si="280"/>
        <v>Null</v>
      </c>
      <c r="NK217" t="str">
        <f t="shared" si="281"/>
        <v>Null</v>
      </c>
      <c r="NL217" t="str">
        <f t="shared" si="282"/>
        <v>No RI Tests</v>
      </c>
      <c r="NM217">
        <f t="shared" si="283"/>
        <v>0</v>
      </c>
      <c r="NN217" t="str">
        <f>IF(OR(E217="PK",E217="K",JJ217=""),"Null",INDEX(Lookups!$EZ$4:$FW$18,MATCH($JJ217,Lookups!$EY$4:$EY$18,1),MATCH($E217,Lookups!$EZ$3:$FW$3,0)))</f>
        <v>Null</v>
      </c>
      <c r="NO217" t="str">
        <f>IF(OR(E217="PK",E217="K",JJ217=""),"Null",INDEX(Lookups!$EZ$4:$FW$18,MATCH($JJ217,Lookups!$EY$4:$EY$18,1),MATCH($E217,Lookups!$EZ$3:$FW$3,0) + 1))</f>
        <v>Null</v>
      </c>
      <c r="NP217" t="str">
        <f t="shared" si="284"/>
        <v>Null</v>
      </c>
      <c r="NQ217" t="str">
        <f t="shared" si="285"/>
        <v>Null</v>
      </c>
      <c r="NR217" t="str">
        <f t="shared" si="286"/>
        <v>Null</v>
      </c>
      <c r="NS217" t="str">
        <f t="shared" si="287"/>
        <v>No RI Tests</v>
      </c>
      <c r="NT217" t="str">
        <f t="shared" si="288"/>
        <v>No RI Tests</v>
      </c>
      <c r="NU217" t="str">
        <f t="shared" si="289"/>
        <v>No RI Tests</v>
      </c>
      <c r="NV217" s="183" t="str">
        <f t="array" ref="NV217">IF($NL217="No RI Tests","No RI Tests",VLOOKUP(IF(AND(E217="K",JJ217&lt;280),3,IF(AND(E217="K",JJ217&gt;=280),4,MAX(IF(E217=Lookups!$DF$6:$DF$99,IF(JJ217&gt;=Lookups!$DG$6:$DG$99,Lookups!$DH$6:$DH$99))))),Lookups!$DE$104:$DG$108,2,FALSE))</f>
        <v>No RI Tests</v>
      </c>
      <c r="NW217" s="161" t="str">
        <f t="array" ref="NW217">IF($NL217="No RI Tests","No RI Tests",VLOOKUP(IF(AND(E217="K",JH217&lt;280),3,IF(AND(E217="K",JH217&gt;=280),4,MAX(IF(E217=Lookups!$DF$6:$DF$99,IF(NI217&gt;=Lookups!$DG$6:$DG$99,Lookups!$DH$6:$DH$99))))),Lookups!$DE$104:$DG$108,2,FALSE))</f>
        <v>No RI Tests</v>
      </c>
      <c r="NX217" s="161" t="str">
        <f t="array" ref="NX217">IF($NL217="No RI Tests","No RI Tests",VLOOKUP(IF(AND(E217="K",NK217&lt;280),3,IF(AND(E217="K",NK217&gt;=280),4,MAX(IF(E217=Lookups!$DF$6:$DF$99,IF(NK217&gt;=Lookups!$DG$6:$DG$99,Lookups!$DH$6:$DH$99))))),Lookups!$DE$104:$DG$108,2,FALSE))</f>
        <v>No RI Tests</v>
      </c>
      <c r="NY217" t="str">
        <f t="shared" si="290"/>
        <v>Null</v>
      </c>
      <c r="NZ217" t="str">
        <f t="shared" si="291"/>
        <v>Null</v>
      </c>
      <c r="OA217" t="str">
        <f t="shared" si="292"/>
        <v>No RI for Comparison</v>
      </c>
      <c r="OB217" s="161" t="str">
        <f t="array" ref="OB217">IF($NL217="No RI Tests","No RI Tests",IF(E217="K","N/A",VLOOKUP(MAX(IF(E217=Lookups!$DF$6:$DF$99,IF(JJ217&gt;=Lookups!$DG$6:$DG$99,Lookups!$DI$6:$DI$99))),Lookups!$DE$104:$DG$108,3,FALSE)))</f>
        <v>No RI Tests</v>
      </c>
      <c r="OC217" s="161" t="str">
        <f t="array" ref="OC217">IF($NL217="No RI Tests","No RI Tests",IF(E217="K","N/A",VLOOKUP(MAX(IF(E217=Lookups!$DF$6:$DF$99,IF(NI217&gt;=Lookups!$DG$6:$DG$99,Lookups!$DI$6:$DI$99))),Lookups!$DE$104:$DG$108,3,FALSE)))</f>
        <v>No RI Tests</v>
      </c>
      <c r="OD217" s="161" t="str">
        <f t="array" ref="OD217">IF($NL217="No RI Tests","No RI Tests",IF(E217="K","N/A",VLOOKUP(MAX(IF(E217=Lookups!$DF$6:$DF$99,IF(NK217&gt;=Lookups!$DG$6:$DG$99,Lookups!$DI$6:$DI$99))),Lookups!$DE$104:$DG$108,3,FALSE)))</f>
        <v>No RI Tests</v>
      </c>
      <c r="OE217" t="str">
        <f t="shared" si="293"/>
        <v>Null</v>
      </c>
      <c r="OF217" t="str">
        <f t="shared" si="294"/>
        <v>Null</v>
      </c>
      <c r="OG217" t="str">
        <f t="shared" si="295"/>
        <v>No RI for Comparison</v>
      </c>
      <c r="OH217" t="str">
        <f t="shared" si="296"/>
        <v>Null</v>
      </c>
      <c r="OI217" t="str">
        <f t="shared" si="297"/>
        <v>Null</v>
      </c>
      <c r="OJ217" t="str">
        <f t="shared" si="298"/>
        <v>Null</v>
      </c>
      <c r="OK217" t="str">
        <f t="shared" si="299"/>
        <v>Null</v>
      </c>
      <c r="OL217" t="str">
        <f t="shared" si="300"/>
        <v>Null</v>
      </c>
      <c r="OM217" t="str">
        <f t="shared" si="301"/>
        <v>Null</v>
      </c>
      <c r="ON217" t="str">
        <f t="shared" si="302"/>
        <v>Null</v>
      </c>
      <c r="OO217" t="str">
        <f t="shared" si="303"/>
        <v>Null RI</v>
      </c>
      <c r="OP217" t="str">
        <f ca="1">IF(AND(HR217&lt;&gt;"",JJ217&lt;600),IF(HT217="Advancing","Tier 2","Tier 3"),IF(JI217="","Null",IF(OR(E217="K",E217&lt;3),"FRA Recommended",IF(JJ217&gt;=IF(E217&lt;6,400,600),IF(JJ217&lt;VLOOKUP(E217,Lookups!$AP$3:$AR$16,3,FALSE),"Tier 2","Core"),IF(JJ217&lt;400,IF(RAND()&lt;0.81,"Tier 3","Tier 2"),IF(RAND()&lt;0.51,"Tier 3","Tier 2"))))))</f>
        <v>Null</v>
      </c>
      <c r="OQ217" t="str">
        <f t="shared" si="304"/>
        <v>Null</v>
      </c>
      <c r="OR217" t="str">
        <f t="shared" si="305"/>
        <v>Null</v>
      </c>
      <c r="OS217" t="str">
        <f t="shared" si="306"/>
        <v>Null</v>
      </c>
      <c r="OT217" t="str">
        <f t="shared" si="307"/>
        <v>No RI Tests</v>
      </c>
      <c r="OU217" s="159" t="str">
        <f t="shared" si="308"/>
        <v>No PI Tests</v>
      </c>
      <c r="OV217" t="str">
        <f t="shared" si="309"/>
        <v>No PI Tests</v>
      </c>
      <c r="OW217" t="str">
        <f t="shared" si="310"/>
        <v>No PI Tests</v>
      </c>
      <c r="OX217" t="str">
        <f t="shared" si="311"/>
        <v>No PI Tests</v>
      </c>
      <c r="OY217" t="str">
        <f t="shared" si="312"/>
        <v>No PI Tests</v>
      </c>
      <c r="OZ217" t="str">
        <f t="shared" si="313"/>
        <v>No PI Tests</v>
      </c>
      <c r="PA217" s="159" t="str">
        <f t="shared" si="314"/>
        <v>No PI Tests</v>
      </c>
      <c r="PB217" t="str">
        <f t="shared" si="315"/>
        <v>No PI Tests</v>
      </c>
      <c r="PC217" t="str">
        <f t="shared" si="316"/>
        <v>No PI Tests</v>
      </c>
      <c r="PD217" t="str">
        <f t="shared" si="317"/>
        <v>No PI Tests</v>
      </c>
      <c r="PE217" t="str">
        <f t="shared" si="318"/>
        <v>No PI Tests</v>
      </c>
      <c r="PF217" t="str">
        <f t="shared" si="319"/>
        <v>No PI Tests</v>
      </c>
      <c r="PG217" t="str">
        <f t="shared" si="320"/>
        <v>No PI Tests</v>
      </c>
      <c r="PH217">
        <f t="shared" si="321"/>
        <v>0</v>
      </c>
      <c r="PI217">
        <f t="shared" si="322"/>
        <v>0</v>
      </c>
      <c r="PJ217" t="str">
        <f t="shared" si="323"/>
        <v>Null</v>
      </c>
      <c r="PK217" t="str">
        <f>IF(HR217="","Null",IF(E217&lt;3,"Null",IF(HU217=0,0,IF(HS217="Form 1",VLOOKUP(HU217,Lookups!$BE$3:$BP$63,E217,FALSE),IF(HS217="Form 2",VLOOKUP(HU217,Lookups!$BE$67:$BP$127,E217,FALSE),VLOOKUP(HU217,Lookups!$BE$130:$BP$190,E217,FALSE))))))</f>
        <v>Null</v>
      </c>
      <c r="PL217" t="str">
        <f t="shared" si="324"/>
        <v>Null</v>
      </c>
      <c r="PM217" t="str">
        <f>IF($PH217=0,"Null",IF(E217&lt;3,"Null",IF(OX217=0,0,IF(OV217="Form 1",VLOOKUP(OX217,Lookups!$BE$3:$BP$63,E217,FALSE),IF(OV217="Form 2",VLOOKUP(OX217,Lookups!$BE$67:$BP$127,E217,FALSE),VLOOKUP(OX217,Lookups!$BE$130:$BP$190,E217,FALSE))))))</f>
        <v>Null</v>
      </c>
      <c r="PN217" t="str">
        <f t="shared" si="325"/>
        <v>Null</v>
      </c>
      <c r="PO217" t="str">
        <f t="shared" si="326"/>
        <v>Null</v>
      </c>
      <c r="PP217" t="str">
        <f t="shared" si="327"/>
        <v>Null</v>
      </c>
      <c r="PQ217" t="str">
        <f>IF(HR217="","Null",IF(E217&lt;3,"Null",IF(HV217=0,0,IF(HS217="Form 1",VLOOKUP(HV217,Lookups!$BR$3:$CC$63,E217,FALSE),IF(HS217="Form 2",VLOOKUP(HV217,Lookups!$BR$67:$CC$127,E217,FALSE),VLOOKUP(HV217,Lookups!$BR$130:$CC$190,E217,FALSE))))))</f>
        <v>Null</v>
      </c>
      <c r="PR217" t="str">
        <f t="shared" si="328"/>
        <v>Null</v>
      </c>
      <c r="PS217" t="str">
        <f>IF(HR217="","Null",IF(E217&lt;3,"Null",IF(OY217=0,0,IF(OW217="Form 1",VLOOKUP(OY217,Lookups!$BR$3:$CC$63,E217,FALSE),IF(OW217="Form 2",VLOOKUP(OY217,Lookups!$BR$67:$CC$127,E217,FALSE),VLOOKUP(OY217,Lookups!$BR$130:$CC$190,E217,FALSE))))))</f>
        <v>Null</v>
      </c>
      <c r="PT217" t="str">
        <f t="shared" si="329"/>
        <v>Null</v>
      </c>
      <c r="PU217" t="str">
        <f t="shared" si="330"/>
        <v>Null</v>
      </c>
      <c r="PV217" t="str">
        <f t="shared" si="331"/>
        <v>Null</v>
      </c>
      <c r="PW217" t="str">
        <f t="shared" si="332"/>
        <v>No PI Tests</v>
      </c>
      <c r="PX217">
        <f t="shared" si="333"/>
        <v>0</v>
      </c>
      <c r="PY217">
        <f t="shared" si="334"/>
        <v>0</v>
      </c>
      <c r="PZ217" t="str">
        <f t="shared" si="335"/>
        <v>Null</v>
      </c>
      <c r="QA217" t="str">
        <f t="shared" si="336"/>
        <v>Null</v>
      </c>
      <c r="QB217" t="str">
        <f t="shared" si="337"/>
        <v>Null</v>
      </c>
      <c r="QC217" t="str">
        <f>IF($MS217="System 44 Record",IF(BQ217&lt;MEDIAN(Directions!$F$3,Directions!$F$6),"Mid-Year Exited Student","Full Year Participant")&amp;IF(BP217&lt;Directions!$F$3,", Started Prior Year",", Started This Year"),"Null")</f>
        <v>Null</v>
      </c>
      <c r="QD217" t="str">
        <f t="shared" si="338"/>
        <v>Null</v>
      </c>
      <c r="QE217">
        <f t="shared" si="339"/>
        <v>0</v>
      </c>
      <c r="QF217">
        <f t="shared" si="340"/>
        <v>0</v>
      </c>
      <c r="QG217">
        <f t="shared" si="341"/>
        <v>0</v>
      </c>
      <c r="QH217">
        <f t="shared" si="342"/>
        <v>0</v>
      </c>
      <c r="QI217">
        <f t="shared" si="343"/>
        <v>0</v>
      </c>
      <c r="QJ217" t="str">
        <f t="shared" si="344"/>
        <v>Used None</v>
      </c>
      <c r="QK217" t="str">
        <f t="shared" si="345"/>
        <v>Null</v>
      </c>
      <c r="QL217" t="str">
        <f t="shared" si="346"/>
        <v>Null</v>
      </c>
      <c r="QM217" t="str">
        <f>IF($MS217="READ 180 Record",IF(AQ217="","Null",VLOOKUP(JJ217,Lookups!$DX$3:$EB$2054,AN217+1,FALSE)),"Null")</f>
        <v>Null</v>
      </c>
      <c r="QN217" t="str">
        <f t="shared" si="347"/>
        <v>Null</v>
      </c>
    </row>
    <row r="218" spans="1:456" x14ac:dyDescent="0.25">
      <c r="A218" s="161" t="s">
        <v>1447</v>
      </c>
      <c r="B218" s="161" t="s">
        <v>1447</v>
      </c>
      <c r="C218" s="161" t="s">
        <v>1447</v>
      </c>
      <c r="D218" s="161" t="s">
        <v>1447</v>
      </c>
      <c r="E218" s="161">
        <v>11</v>
      </c>
      <c r="F218" s="161" t="s">
        <v>1447</v>
      </c>
      <c r="G218" s="161" t="s">
        <v>880</v>
      </c>
      <c r="H218" s="161" t="s">
        <v>881</v>
      </c>
      <c r="K218" s="161">
        <v>0</v>
      </c>
      <c r="L218" s="161">
        <v>0</v>
      </c>
      <c r="M218" s="161">
        <v>0</v>
      </c>
      <c r="N218" s="161">
        <v>0</v>
      </c>
      <c r="O218" s="161">
        <v>0</v>
      </c>
      <c r="P218" s="161">
        <v>0</v>
      </c>
      <c r="Q218" s="161">
        <v>0</v>
      </c>
      <c r="R218" s="161">
        <v>0</v>
      </c>
      <c r="S218" s="161">
        <v>0</v>
      </c>
      <c r="T218" s="161">
        <v>0</v>
      </c>
      <c r="U218" s="161">
        <v>0</v>
      </c>
      <c r="V218" s="161">
        <v>0</v>
      </c>
      <c r="W218" s="161">
        <v>0</v>
      </c>
      <c r="X218" s="161">
        <v>0</v>
      </c>
      <c r="AB218" s="161" t="s">
        <v>242</v>
      </c>
      <c r="AC218" s="161" t="s">
        <v>242</v>
      </c>
      <c r="AD218" s="161" t="s">
        <v>242</v>
      </c>
      <c r="AE218" s="161" t="s">
        <v>242</v>
      </c>
      <c r="AF218" s="161" t="s">
        <v>242</v>
      </c>
      <c r="AG218" s="161" t="s">
        <v>242</v>
      </c>
      <c r="AH218" s="161" t="s">
        <v>242</v>
      </c>
      <c r="AI218" s="161">
        <v>20150801</v>
      </c>
      <c r="AJ218" s="161">
        <v>20160525</v>
      </c>
      <c r="AK218" s="161" t="s">
        <v>869</v>
      </c>
      <c r="AL218" t="s">
        <v>1078</v>
      </c>
      <c r="BN218" t="s">
        <v>1079</v>
      </c>
      <c r="ET218" s="161">
        <v>0</v>
      </c>
      <c r="EU218" s="161">
        <v>0</v>
      </c>
      <c r="EV218" s="161">
        <v>0</v>
      </c>
      <c r="EW218" s="161">
        <v>0</v>
      </c>
      <c r="EX218" s="161">
        <v>0</v>
      </c>
      <c r="EY218" s="161">
        <v>0</v>
      </c>
      <c r="EZ218" s="161">
        <v>0</v>
      </c>
      <c r="FA218" s="161">
        <v>0</v>
      </c>
      <c r="FB218" s="161">
        <v>0</v>
      </c>
      <c r="FC218" s="161">
        <v>0</v>
      </c>
      <c r="FD218" s="161">
        <v>0</v>
      </c>
      <c r="FE218" s="161">
        <v>0</v>
      </c>
      <c r="HN218" s="161" t="s">
        <v>881</v>
      </c>
      <c r="JB218" s="161" t="s">
        <v>881</v>
      </c>
      <c r="JC218" s="161">
        <v>0</v>
      </c>
      <c r="JD218" s="161">
        <v>0</v>
      </c>
      <c r="JE218" s="161">
        <v>0</v>
      </c>
      <c r="JF218" s="161">
        <v>0</v>
      </c>
      <c r="MN218" t="str">
        <f t="shared" si="261"/>
        <v>NoNoNoNoNoNo</v>
      </c>
      <c r="MO218" t="str">
        <f>IF(AND(MN218="NoNoNoNoNoNo",JI218=""),"No Programs",VLOOKUP(MN218,Lookups!$DA$4:$DB$67,2,FALSE))</f>
        <v>No Programs</v>
      </c>
      <c r="MP218">
        <f t="shared" si="262"/>
        <v>0</v>
      </c>
      <c r="MQ218" t="str">
        <f t="shared" si="263"/>
        <v>No Program Use</v>
      </c>
      <c r="MR218" t="str">
        <f>Directions!$D$3</f>
        <v>Usage</v>
      </c>
      <c r="MS218" t="str">
        <f>VLOOKUP(MQ218,Lookups!$CU$71:$CV$80,2,FALSE)</f>
        <v>Exclude</v>
      </c>
      <c r="MT218">
        <f t="shared" si="264"/>
        <v>0</v>
      </c>
      <c r="MU218">
        <f t="shared" si="265"/>
        <v>0</v>
      </c>
      <c r="MV218">
        <f t="shared" si="266"/>
        <v>0</v>
      </c>
      <c r="MW218">
        <f t="shared" si="267"/>
        <v>0</v>
      </c>
      <c r="MX218">
        <f t="shared" si="268"/>
        <v>0</v>
      </c>
      <c r="MY218" t="str">
        <f t="shared" si="269"/>
        <v>Not Used</v>
      </c>
      <c r="MZ218">
        <f t="shared" si="270"/>
        <v>0</v>
      </c>
      <c r="NA218" t="str">
        <f t="shared" si="271"/>
        <v>Not Available</v>
      </c>
      <c r="NB218" t="str">
        <f t="shared" si="272"/>
        <v>Not Available</v>
      </c>
      <c r="NC218" t="str">
        <f t="shared" si="273"/>
        <v>4 Not Indicated</v>
      </c>
      <c r="ND218" t="str">
        <f t="shared" si="274"/>
        <v>4 Not Indicated</v>
      </c>
      <c r="NE218" t="str">
        <f t="shared" si="275"/>
        <v>4 Not Indicated</v>
      </c>
      <c r="NF218" t="str">
        <f t="shared" si="276"/>
        <v>4 Not Indicated</v>
      </c>
      <c r="NG218" t="str">
        <f t="shared" si="277"/>
        <v>4 Not Indicated</v>
      </c>
      <c r="NH218" s="159" t="str">
        <f t="shared" si="278"/>
        <v>Null</v>
      </c>
      <c r="NI218" t="str">
        <f t="shared" si="279"/>
        <v>Null</v>
      </c>
      <c r="NJ218" s="159" t="str">
        <f t="shared" si="280"/>
        <v>Null</v>
      </c>
      <c r="NK218" t="str">
        <f t="shared" si="281"/>
        <v>Null</v>
      </c>
      <c r="NL218" t="str">
        <f t="shared" si="282"/>
        <v>No RI Tests</v>
      </c>
      <c r="NM218">
        <f t="shared" si="283"/>
        <v>0</v>
      </c>
      <c r="NN218" t="str">
        <f>IF(OR(E218="PK",E218="K",JJ218=""),"Null",INDEX(Lookups!$EZ$4:$FW$18,MATCH($JJ218,Lookups!$EY$4:$EY$18,1),MATCH($E218,Lookups!$EZ$3:$FW$3,0)))</f>
        <v>Null</v>
      </c>
      <c r="NO218" t="str">
        <f>IF(OR(E218="PK",E218="K",JJ218=""),"Null",INDEX(Lookups!$EZ$4:$FW$18,MATCH($JJ218,Lookups!$EY$4:$EY$18,1),MATCH($E218,Lookups!$EZ$3:$FW$3,0) + 1))</f>
        <v>Null</v>
      </c>
      <c r="NP218" t="str">
        <f t="shared" si="284"/>
        <v>Null</v>
      </c>
      <c r="NQ218" t="str">
        <f t="shared" si="285"/>
        <v>Null</v>
      </c>
      <c r="NR218" t="str">
        <f t="shared" si="286"/>
        <v>Null</v>
      </c>
      <c r="NS218" t="str">
        <f t="shared" si="287"/>
        <v>No RI Tests</v>
      </c>
      <c r="NT218" t="str">
        <f t="shared" si="288"/>
        <v>No RI Tests</v>
      </c>
      <c r="NU218" t="str">
        <f t="shared" si="289"/>
        <v>No RI Tests</v>
      </c>
      <c r="NV218" s="183" t="str">
        <f t="array" ref="NV218">IF($NL218="No RI Tests","No RI Tests",VLOOKUP(IF(AND(E218="K",JJ218&lt;280),3,IF(AND(E218="K",JJ218&gt;=280),4,MAX(IF(E218=Lookups!$DF$6:$DF$99,IF(JJ218&gt;=Lookups!$DG$6:$DG$99,Lookups!$DH$6:$DH$99))))),Lookups!$DE$104:$DG$108,2,FALSE))</f>
        <v>No RI Tests</v>
      </c>
      <c r="NW218" s="161" t="str">
        <f t="array" ref="NW218">IF($NL218="No RI Tests","No RI Tests",VLOOKUP(IF(AND(E218="K",JH218&lt;280),3,IF(AND(E218="K",JH218&gt;=280),4,MAX(IF(E218=Lookups!$DF$6:$DF$99,IF(NI218&gt;=Lookups!$DG$6:$DG$99,Lookups!$DH$6:$DH$99))))),Lookups!$DE$104:$DG$108,2,FALSE))</f>
        <v>No RI Tests</v>
      </c>
      <c r="NX218" s="161" t="str">
        <f t="array" ref="NX218">IF($NL218="No RI Tests","No RI Tests",VLOOKUP(IF(AND(E218="K",NK218&lt;280),3,IF(AND(E218="K",NK218&gt;=280),4,MAX(IF(E218=Lookups!$DF$6:$DF$99,IF(NK218&gt;=Lookups!$DG$6:$DG$99,Lookups!$DH$6:$DH$99))))),Lookups!$DE$104:$DG$108,2,FALSE))</f>
        <v>No RI Tests</v>
      </c>
      <c r="NY218" t="str">
        <f t="shared" si="290"/>
        <v>Null</v>
      </c>
      <c r="NZ218" t="str">
        <f t="shared" si="291"/>
        <v>Null</v>
      </c>
      <c r="OA218" t="str">
        <f t="shared" si="292"/>
        <v>No RI for Comparison</v>
      </c>
      <c r="OB218" s="161" t="str">
        <f t="array" ref="OB218">IF($NL218="No RI Tests","No RI Tests",IF(E218="K","N/A",VLOOKUP(MAX(IF(E218=Lookups!$DF$6:$DF$99,IF(JJ218&gt;=Lookups!$DG$6:$DG$99,Lookups!$DI$6:$DI$99))),Lookups!$DE$104:$DG$108,3,FALSE)))</f>
        <v>No RI Tests</v>
      </c>
      <c r="OC218" s="161" t="str">
        <f t="array" ref="OC218">IF($NL218="No RI Tests","No RI Tests",IF(E218="K","N/A",VLOOKUP(MAX(IF(E218=Lookups!$DF$6:$DF$99,IF(NI218&gt;=Lookups!$DG$6:$DG$99,Lookups!$DI$6:$DI$99))),Lookups!$DE$104:$DG$108,3,FALSE)))</f>
        <v>No RI Tests</v>
      </c>
      <c r="OD218" s="161" t="str">
        <f t="array" ref="OD218">IF($NL218="No RI Tests","No RI Tests",IF(E218="K","N/A",VLOOKUP(MAX(IF(E218=Lookups!$DF$6:$DF$99,IF(NK218&gt;=Lookups!$DG$6:$DG$99,Lookups!$DI$6:$DI$99))),Lookups!$DE$104:$DG$108,3,FALSE)))</f>
        <v>No RI Tests</v>
      </c>
      <c r="OE218" t="str">
        <f t="shared" si="293"/>
        <v>Null</v>
      </c>
      <c r="OF218" t="str">
        <f t="shared" si="294"/>
        <v>Null</v>
      </c>
      <c r="OG218" t="str">
        <f t="shared" si="295"/>
        <v>No RI for Comparison</v>
      </c>
      <c r="OH218" t="str">
        <f t="shared" si="296"/>
        <v>Null</v>
      </c>
      <c r="OI218" t="str">
        <f t="shared" si="297"/>
        <v>Null</v>
      </c>
      <c r="OJ218" t="str">
        <f t="shared" si="298"/>
        <v>Null</v>
      </c>
      <c r="OK218" t="str">
        <f t="shared" si="299"/>
        <v>Null</v>
      </c>
      <c r="OL218" t="str">
        <f t="shared" si="300"/>
        <v>Null</v>
      </c>
      <c r="OM218" t="str">
        <f t="shared" si="301"/>
        <v>Null</v>
      </c>
      <c r="ON218" t="str">
        <f t="shared" si="302"/>
        <v>Null</v>
      </c>
      <c r="OO218" t="str">
        <f t="shared" si="303"/>
        <v>Null RI</v>
      </c>
      <c r="OP218" t="str">
        <f ca="1">IF(AND(HR218&lt;&gt;"",JJ218&lt;600),IF(HT218="Advancing","Tier 2","Tier 3"),IF(JI218="","Null",IF(OR(E218="K",E218&lt;3),"FRA Recommended",IF(JJ218&gt;=IF(E218&lt;6,400,600),IF(JJ218&lt;VLOOKUP(E218,Lookups!$AP$3:$AR$16,3,FALSE),"Tier 2","Core"),IF(JJ218&lt;400,IF(RAND()&lt;0.81,"Tier 3","Tier 2"),IF(RAND()&lt;0.51,"Tier 3","Tier 2"))))))</f>
        <v>Null</v>
      </c>
      <c r="OQ218" t="str">
        <f t="shared" si="304"/>
        <v>Null</v>
      </c>
      <c r="OR218" t="str">
        <f t="shared" si="305"/>
        <v>Null</v>
      </c>
      <c r="OS218" t="str">
        <f t="shared" si="306"/>
        <v>Null</v>
      </c>
      <c r="OT218" t="str">
        <f t="shared" si="307"/>
        <v>No RI Tests</v>
      </c>
      <c r="OU218" s="159" t="str">
        <f t="shared" si="308"/>
        <v>No PI Tests</v>
      </c>
      <c r="OV218" t="str">
        <f t="shared" si="309"/>
        <v>No PI Tests</v>
      </c>
      <c r="OW218" t="str">
        <f t="shared" si="310"/>
        <v>No PI Tests</v>
      </c>
      <c r="OX218" t="str">
        <f t="shared" si="311"/>
        <v>No PI Tests</v>
      </c>
      <c r="OY218" t="str">
        <f t="shared" si="312"/>
        <v>No PI Tests</v>
      </c>
      <c r="OZ218" t="str">
        <f t="shared" si="313"/>
        <v>No PI Tests</v>
      </c>
      <c r="PA218" s="159" t="str">
        <f t="shared" si="314"/>
        <v>No PI Tests</v>
      </c>
      <c r="PB218" t="str">
        <f t="shared" si="315"/>
        <v>No PI Tests</v>
      </c>
      <c r="PC218" t="str">
        <f t="shared" si="316"/>
        <v>No PI Tests</v>
      </c>
      <c r="PD218" t="str">
        <f t="shared" si="317"/>
        <v>No PI Tests</v>
      </c>
      <c r="PE218" t="str">
        <f t="shared" si="318"/>
        <v>No PI Tests</v>
      </c>
      <c r="PF218" t="str">
        <f t="shared" si="319"/>
        <v>No PI Tests</v>
      </c>
      <c r="PG218" t="str">
        <f t="shared" si="320"/>
        <v>No PI Tests</v>
      </c>
      <c r="PH218">
        <f t="shared" si="321"/>
        <v>0</v>
      </c>
      <c r="PI218">
        <f t="shared" si="322"/>
        <v>0</v>
      </c>
      <c r="PJ218" t="str">
        <f t="shared" si="323"/>
        <v>Null</v>
      </c>
      <c r="PK218" t="str">
        <f>IF(HR218="","Null",IF(E218&lt;3,"Null",IF(HU218=0,0,IF(HS218="Form 1",VLOOKUP(HU218,Lookups!$BE$3:$BP$63,E218,FALSE),IF(HS218="Form 2",VLOOKUP(HU218,Lookups!$BE$67:$BP$127,E218,FALSE),VLOOKUP(HU218,Lookups!$BE$130:$BP$190,E218,FALSE))))))</f>
        <v>Null</v>
      </c>
      <c r="PL218" t="str">
        <f t="shared" si="324"/>
        <v>Null</v>
      </c>
      <c r="PM218" t="str">
        <f>IF($PH218=0,"Null",IF(E218&lt;3,"Null",IF(OX218=0,0,IF(OV218="Form 1",VLOOKUP(OX218,Lookups!$BE$3:$BP$63,E218,FALSE),IF(OV218="Form 2",VLOOKUP(OX218,Lookups!$BE$67:$BP$127,E218,FALSE),VLOOKUP(OX218,Lookups!$BE$130:$BP$190,E218,FALSE))))))</f>
        <v>Null</v>
      </c>
      <c r="PN218" t="str">
        <f t="shared" si="325"/>
        <v>Null</v>
      </c>
      <c r="PO218" t="str">
        <f t="shared" si="326"/>
        <v>Null</v>
      </c>
      <c r="PP218" t="str">
        <f t="shared" si="327"/>
        <v>Null</v>
      </c>
      <c r="PQ218" t="str">
        <f>IF(HR218="","Null",IF(E218&lt;3,"Null",IF(HV218=0,0,IF(HS218="Form 1",VLOOKUP(HV218,Lookups!$BR$3:$CC$63,E218,FALSE),IF(HS218="Form 2",VLOOKUP(HV218,Lookups!$BR$67:$CC$127,E218,FALSE),VLOOKUP(HV218,Lookups!$BR$130:$CC$190,E218,FALSE))))))</f>
        <v>Null</v>
      </c>
      <c r="PR218" t="str">
        <f t="shared" si="328"/>
        <v>Null</v>
      </c>
      <c r="PS218" t="str">
        <f>IF(HR218="","Null",IF(E218&lt;3,"Null",IF(OY218=0,0,IF(OW218="Form 1",VLOOKUP(OY218,Lookups!$BR$3:$CC$63,E218,FALSE),IF(OW218="Form 2",VLOOKUP(OY218,Lookups!$BR$67:$CC$127,E218,FALSE),VLOOKUP(OY218,Lookups!$BR$130:$CC$190,E218,FALSE))))))</f>
        <v>Null</v>
      </c>
      <c r="PT218" t="str">
        <f t="shared" si="329"/>
        <v>Null</v>
      </c>
      <c r="PU218" t="str">
        <f t="shared" si="330"/>
        <v>Null</v>
      </c>
      <c r="PV218" t="str">
        <f t="shared" si="331"/>
        <v>Null</v>
      </c>
      <c r="PW218" t="str">
        <f t="shared" si="332"/>
        <v>No PI Tests</v>
      </c>
      <c r="PX218">
        <f t="shared" si="333"/>
        <v>0</v>
      </c>
      <c r="PY218">
        <f t="shared" si="334"/>
        <v>0</v>
      </c>
      <c r="PZ218" t="str">
        <f t="shared" si="335"/>
        <v>Null</v>
      </c>
      <c r="QA218" t="str">
        <f t="shared" si="336"/>
        <v>Null</v>
      </c>
      <c r="QB218" t="str">
        <f t="shared" si="337"/>
        <v>Null</v>
      </c>
      <c r="QC218" t="str">
        <f>IF($MS218="System 44 Record",IF(BQ218&lt;MEDIAN(Directions!$F$3,Directions!$F$6),"Mid-Year Exited Student","Full Year Participant")&amp;IF(BP218&lt;Directions!$F$3,", Started Prior Year",", Started This Year"),"Null")</f>
        <v>Null</v>
      </c>
      <c r="QD218" t="str">
        <f t="shared" si="338"/>
        <v>Null</v>
      </c>
      <c r="QE218">
        <f t="shared" si="339"/>
        <v>0</v>
      </c>
      <c r="QF218">
        <f t="shared" si="340"/>
        <v>0</v>
      </c>
      <c r="QG218">
        <f t="shared" si="341"/>
        <v>0</v>
      </c>
      <c r="QH218">
        <f t="shared" si="342"/>
        <v>0</v>
      </c>
      <c r="QI218">
        <f t="shared" si="343"/>
        <v>0</v>
      </c>
      <c r="QJ218" t="str">
        <f t="shared" si="344"/>
        <v>Used None</v>
      </c>
      <c r="QK218" t="str">
        <f t="shared" si="345"/>
        <v>Null</v>
      </c>
      <c r="QL218" t="str">
        <f t="shared" si="346"/>
        <v>Null</v>
      </c>
      <c r="QM218" t="str">
        <f>IF($MS218="READ 180 Record",IF(AQ218="","Null",VLOOKUP(JJ218,Lookups!$DX$3:$EB$2054,AN218+1,FALSE)),"Null")</f>
        <v>Null</v>
      </c>
      <c r="QN218" t="str">
        <f t="shared" si="347"/>
        <v>Null</v>
      </c>
    </row>
    <row r="219" spans="1:456" x14ac:dyDescent="0.25">
      <c r="A219" s="161" t="s">
        <v>1447</v>
      </c>
      <c r="B219" s="161" t="s">
        <v>1447</v>
      </c>
      <c r="C219" s="161" t="s">
        <v>1447</v>
      </c>
      <c r="D219" s="161" t="s">
        <v>1447</v>
      </c>
      <c r="E219" s="161">
        <v>5</v>
      </c>
      <c r="F219" s="161" t="s">
        <v>1447</v>
      </c>
      <c r="G219" s="161" t="s">
        <v>880</v>
      </c>
      <c r="H219" s="161" t="s">
        <v>881</v>
      </c>
      <c r="I219" s="161">
        <v>481</v>
      </c>
      <c r="J219" s="159">
        <v>42501</v>
      </c>
      <c r="K219" s="161">
        <v>0</v>
      </c>
      <c r="L219" s="161">
        <v>0</v>
      </c>
      <c r="M219" s="161">
        <v>0</v>
      </c>
      <c r="N219" s="161">
        <v>0</v>
      </c>
      <c r="O219" s="161">
        <v>0</v>
      </c>
      <c r="P219" s="161">
        <v>0</v>
      </c>
      <c r="Q219" s="161">
        <v>0</v>
      </c>
      <c r="R219" s="161">
        <v>0</v>
      </c>
      <c r="S219" s="161">
        <v>0</v>
      </c>
      <c r="T219" s="161">
        <v>0</v>
      </c>
      <c r="U219" s="161">
        <v>0</v>
      </c>
      <c r="V219" s="161">
        <v>0</v>
      </c>
      <c r="W219" s="161">
        <v>0</v>
      </c>
      <c r="X219" s="161">
        <v>0</v>
      </c>
      <c r="AB219" s="161" t="s">
        <v>241</v>
      </c>
      <c r="AC219" s="161" t="s">
        <v>242</v>
      </c>
      <c r="AD219" s="161" t="s">
        <v>242</v>
      </c>
      <c r="AE219" s="161" t="s">
        <v>242</v>
      </c>
      <c r="AF219" s="161" t="s">
        <v>242</v>
      </c>
      <c r="AG219" s="161" t="s">
        <v>241</v>
      </c>
      <c r="AH219" s="161" t="s">
        <v>242</v>
      </c>
      <c r="AI219" s="161">
        <v>20150801</v>
      </c>
      <c r="AJ219" s="161">
        <v>20160525</v>
      </c>
      <c r="AK219" s="161" t="s">
        <v>869</v>
      </c>
      <c r="AL219" t="s">
        <v>1076</v>
      </c>
      <c r="AM219" t="s">
        <v>881</v>
      </c>
      <c r="AN219">
        <v>2</v>
      </c>
      <c r="AO219" t="s">
        <v>870</v>
      </c>
      <c r="AP219">
        <v>15</v>
      </c>
      <c r="AQ219">
        <v>93</v>
      </c>
      <c r="AR219">
        <v>1219</v>
      </c>
      <c r="AS219">
        <v>339</v>
      </c>
      <c r="AT219">
        <v>281</v>
      </c>
      <c r="AU219">
        <v>332</v>
      </c>
      <c r="AV219">
        <v>117</v>
      </c>
      <c r="AW219">
        <v>57</v>
      </c>
      <c r="AX219">
        <v>14.46665</v>
      </c>
      <c r="AY219">
        <v>6.375</v>
      </c>
      <c r="AZ219">
        <v>2.8182</v>
      </c>
      <c r="BA219">
        <v>68.408450000000002</v>
      </c>
      <c r="BB219">
        <v>19493</v>
      </c>
      <c r="BC219">
        <v>76.712328767000002</v>
      </c>
      <c r="BD219">
        <v>91.954022988000006</v>
      </c>
      <c r="BE219">
        <v>594</v>
      </c>
      <c r="BF219">
        <v>714</v>
      </c>
      <c r="BG219">
        <v>60</v>
      </c>
      <c r="BH219">
        <v>95</v>
      </c>
      <c r="BI219">
        <v>3</v>
      </c>
      <c r="BJ219">
        <v>3</v>
      </c>
      <c r="BK219">
        <v>151</v>
      </c>
      <c r="BL219">
        <v>3</v>
      </c>
      <c r="BM219" t="s">
        <v>1077</v>
      </c>
      <c r="BN219" t="s">
        <v>1079</v>
      </c>
      <c r="ET219" s="161">
        <v>2</v>
      </c>
      <c r="EU219" s="161">
        <v>52</v>
      </c>
      <c r="EV219" s="161">
        <v>26</v>
      </c>
      <c r="EW219" s="161">
        <v>3112</v>
      </c>
      <c r="EX219" s="161">
        <v>0</v>
      </c>
      <c r="EY219" s="161">
        <v>0</v>
      </c>
      <c r="EZ219" s="161">
        <v>39</v>
      </c>
      <c r="FA219" s="161">
        <v>63</v>
      </c>
      <c r="FB219" s="161">
        <v>23</v>
      </c>
      <c r="FC219" s="161">
        <v>48</v>
      </c>
      <c r="FD219" s="161">
        <v>1</v>
      </c>
      <c r="FE219" s="161">
        <v>1</v>
      </c>
      <c r="FF219" s="159">
        <v>42388</v>
      </c>
      <c r="FG219" s="161">
        <v>39</v>
      </c>
      <c r="FH219" s="161">
        <v>63</v>
      </c>
      <c r="FI219" s="161">
        <v>25</v>
      </c>
      <c r="FJ219" s="161">
        <v>63</v>
      </c>
      <c r="FK219" s="161">
        <v>38</v>
      </c>
      <c r="FL219" s="159">
        <v>42312</v>
      </c>
      <c r="FM219" s="161">
        <v>23</v>
      </c>
      <c r="FN219" s="161">
        <v>48</v>
      </c>
      <c r="FO219" s="161">
        <v>17</v>
      </c>
      <c r="FP219" s="161">
        <v>40</v>
      </c>
      <c r="FQ219" s="161">
        <v>13</v>
      </c>
      <c r="HN219" s="161" t="s">
        <v>881</v>
      </c>
      <c r="HO219" s="159">
        <v>42244</v>
      </c>
      <c r="HP219" s="159">
        <v>42501</v>
      </c>
      <c r="HQ219" s="161">
        <v>2</v>
      </c>
      <c r="HR219" s="159">
        <v>42244</v>
      </c>
      <c r="HS219" s="161" t="s">
        <v>872</v>
      </c>
      <c r="HT219" s="161" t="s">
        <v>882</v>
      </c>
      <c r="HU219" s="161">
        <v>45</v>
      </c>
      <c r="HV219" s="161">
        <v>27</v>
      </c>
      <c r="HW219" s="161">
        <v>0</v>
      </c>
      <c r="HX219" s="159">
        <v>42501</v>
      </c>
      <c r="HY219" s="161" t="s">
        <v>874</v>
      </c>
      <c r="HZ219" s="161" t="s">
        <v>882</v>
      </c>
      <c r="IA219" s="161">
        <v>54</v>
      </c>
      <c r="IB219" s="161">
        <v>34</v>
      </c>
      <c r="IC219" s="161">
        <v>0</v>
      </c>
      <c r="JB219" s="161" t="s">
        <v>881</v>
      </c>
      <c r="JC219" s="161">
        <v>5</v>
      </c>
      <c r="JD219" s="161">
        <v>2</v>
      </c>
      <c r="JE219" s="161">
        <v>2</v>
      </c>
      <c r="JF219" s="161">
        <v>963</v>
      </c>
      <c r="JG219" s="159">
        <v>42501</v>
      </c>
      <c r="JH219" s="161">
        <v>481</v>
      </c>
      <c r="JI219" s="159">
        <v>42243</v>
      </c>
      <c r="JJ219" s="161">
        <v>152</v>
      </c>
      <c r="JK219" s="161">
        <v>12</v>
      </c>
      <c r="JL219" s="159">
        <v>42352</v>
      </c>
      <c r="JM219" s="161">
        <v>409</v>
      </c>
      <c r="JN219" s="161">
        <v>16</v>
      </c>
      <c r="JO219" s="159">
        <v>42501</v>
      </c>
      <c r="JP219" s="161">
        <v>481</v>
      </c>
      <c r="JQ219" s="161">
        <v>10</v>
      </c>
      <c r="MN219" t="str">
        <f t="shared" si="261"/>
        <v>YesNoNoNoYesNo</v>
      </c>
      <c r="MO219" t="str">
        <f>IF(AND(MN219="NoNoNoNoNoNo",JI219=""),"No Programs",VLOOKUP(MN219,Lookups!$DA$4:$DB$67,2,FALSE))</f>
        <v>READ 180 Only</v>
      </c>
      <c r="MP219">
        <f t="shared" si="262"/>
        <v>1</v>
      </c>
      <c r="MQ219" t="str">
        <f t="shared" si="263"/>
        <v>READ 180 User</v>
      </c>
      <c r="MR219" t="str">
        <f>Directions!$D$3</f>
        <v>Usage</v>
      </c>
      <c r="MS219" t="str">
        <f>VLOOKUP(MQ219,Lookups!$CU$71:$CV$80,2,FALSE)</f>
        <v>READ 180 Record</v>
      </c>
      <c r="MT219">
        <f t="shared" si="264"/>
        <v>1</v>
      </c>
      <c r="MU219">
        <f t="shared" si="265"/>
        <v>1</v>
      </c>
      <c r="MV219">
        <f t="shared" si="266"/>
        <v>1</v>
      </c>
      <c r="MW219">
        <f t="shared" si="267"/>
        <v>1</v>
      </c>
      <c r="MX219">
        <f t="shared" si="268"/>
        <v>36.857142857142854</v>
      </c>
      <c r="MY219" t="str">
        <f t="shared" si="269"/>
        <v>Not Used</v>
      </c>
      <c r="MZ219">
        <f t="shared" si="270"/>
        <v>0</v>
      </c>
      <c r="NA219" t="str">
        <f t="shared" si="271"/>
        <v>Not Available</v>
      </c>
      <c r="NB219" t="str">
        <f t="shared" si="272"/>
        <v>Not Available</v>
      </c>
      <c r="NC219" t="str">
        <f t="shared" si="273"/>
        <v>4 Not Indicated</v>
      </c>
      <c r="ND219" t="str">
        <f t="shared" si="274"/>
        <v>4 Not Indicated</v>
      </c>
      <c r="NE219" t="str">
        <f t="shared" si="275"/>
        <v>4 Not Indicated</v>
      </c>
      <c r="NF219" t="str">
        <f t="shared" si="276"/>
        <v>4 Not Indicated</v>
      </c>
      <c r="NG219" t="str">
        <f t="shared" si="277"/>
        <v>4 Not Indicated</v>
      </c>
      <c r="NH219" s="159">
        <f t="shared" si="278"/>
        <v>42501</v>
      </c>
      <c r="NI219">
        <f t="shared" si="279"/>
        <v>481</v>
      </c>
      <c r="NJ219" s="159">
        <f t="shared" si="280"/>
        <v>42501</v>
      </c>
      <c r="NK219">
        <f t="shared" si="281"/>
        <v>481</v>
      </c>
      <c r="NL219">
        <f t="shared" si="282"/>
        <v>36.857142857142854</v>
      </c>
      <c r="NM219">
        <f t="shared" si="283"/>
        <v>1</v>
      </c>
      <c r="NN219">
        <f>IF(OR(E219="PK",E219="K",JJ219=""),"Null",INDEX(Lookups!$EZ$4:$FW$18,MATCH($JJ219,Lookups!$EY$4:$EY$18,1),MATCH($E219,Lookups!$EZ$3:$FW$3,0)))</f>
        <v>235</v>
      </c>
      <c r="NO219">
        <f>IF(OR(E219="PK",E219="K",JJ219=""),"Null",INDEX(Lookups!$EZ$4:$FW$18,MATCH($JJ219,Lookups!$EY$4:$EY$18,1),MATCH($E219,Lookups!$EZ$3:$FW$3,0) + 1))</f>
        <v>335</v>
      </c>
      <c r="NP219">
        <f t="shared" si="284"/>
        <v>470</v>
      </c>
      <c r="NQ219" t="str">
        <f t="shared" si="285"/>
        <v>PI is Recommended</v>
      </c>
      <c r="NR219" t="str">
        <f t="shared" si="286"/>
        <v>No PI Needed</v>
      </c>
      <c r="NS219" t="str">
        <f t="shared" si="287"/>
        <v>BR to 199L</v>
      </c>
      <c r="NT219" t="str">
        <f t="shared" si="288"/>
        <v>400L to 599L</v>
      </c>
      <c r="NU219" t="str">
        <f t="shared" si="289"/>
        <v>400L to 599L</v>
      </c>
      <c r="NV219" s="183" t="str">
        <f t="array" ref="NV219">IF($NL219="No RI Tests","No RI Tests",VLOOKUP(IF(AND(E219="K",JJ219&lt;280),3,IF(AND(E219="K",JJ219&gt;=280),4,MAX(IF(E219=Lookups!$DF$6:$DF$99,IF(JJ219&gt;=Lookups!$DG$6:$DG$99,Lookups!$DH$6:$DH$99))))),Lookups!$DE$104:$DG$108,2,FALSE))</f>
        <v>1 Below Basic</v>
      </c>
      <c r="NW219" s="161" t="str">
        <f t="array" ref="NW219">IF($NL219="No RI Tests","No RI Tests",VLOOKUP(IF(AND(E219="K",JH219&lt;280),3,IF(AND(E219="K",JH219&gt;=280),4,MAX(IF(E219=Lookups!$DF$6:$DF$99,IF(NI219&gt;=Lookups!$DG$6:$DG$99,Lookups!$DH$6:$DH$99))))),Lookups!$DE$104:$DG$108,2,FALSE))</f>
        <v>1 Below Basic</v>
      </c>
      <c r="NX219" s="161" t="str">
        <f t="array" ref="NX219">IF($NL219="No RI Tests","No RI Tests",VLOOKUP(IF(AND(E219="K",NK219&lt;280),3,IF(AND(E219="K",NK219&gt;=280),4,MAX(IF(E219=Lookups!$DF$6:$DF$99,IF(NK219&gt;=Lookups!$DG$6:$DG$99,Lookups!$DH$6:$DH$99))))),Lookups!$DE$104:$DG$108,2,FALSE))</f>
        <v>1 Below Basic</v>
      </c>
      <c r="NY219">
        <f t="shared" si="290"/>
        <v>1</v>
      </c>
      <c r="NZ219">
        <f t="shared" si="291"/>
        <v>0</v>
      </c>
      <c r="OA219" t="str">
        <f t="shared" si="292"/>
        <v>Maintained Performance Level</v>
      </c>
      <c r="OB219" s="161" t="str">
        <f t="array" ref="OB219">IF($NL219="No RI Tests","No RI Tests",IF(E219="K","N/A",VLOOKUP(MAX(IF(E219=Lookups!$DF$6:$DF$99,IF(JJ219&gt;=Lookups!$DG$6:$DG$99,Lookups!$DI$6:$DI$99))),Lookups!$DE$104:$DG$108,3,FALSE)))</f>
        <v>1 Limited</v>
      </c>
      <c r="OC219" s="161" t="str">
        <f t="array" ref="OC219">IF($NL219="No RI Tests","No RI Tests",IF(E219="K","N/A",VLOOKUP(MAX(IF(E219=Lookups!$DF$6:$DF$99,IF(NI219&gt;=Lookups!$DG$6:$DG$99,Lookups!$DI$6:$DI$99))),Lookups!$DE$104:$DG$108,3,FALSE)))</f>
        <v>1 Limited</v>
      </c>
      <c r="OD219" s="161" t="str">
        <f t="array" ref="OD219">IF($NL219="No RI Tests","No RI Tests",IF(E219="K","N/A",VLOOKUP(MAX(IF(E219=Lookups!$DF$6:$DF$99,IF(NK219&gt;=Lookups!$DG$6:$DG$99,Lookups!$DI$6:$DI$99))),Lookups!$DE$104:$DG$108,3,FALSE)))</f>
        <v>1 Limited</v>
      </c>
      <c r="OE219">
        <f t="shared" si="293"/>
        <v>1</v>
      </c>
      <c r="OF219">
        <f t="shared" si="294"/>
        <v>0</v>
      </c>
      <c r="OG219" t="str">
        <f t="shared" si="295"/>
        <v>Maintained Performance Level</v>
      </c>
      <c r="OH219">
        <f t="shared" si="296"/>
        <v>329</v>
      </c>
      <c r="OI219">
        <f t="shared" si="297"/>
        <v>1</v>
      </c>
      <c r="OJ219">
        <f t="shared" si="298"/>
        <v>1</v>
      </c>
      <c r="OK219">
        <f t="shared" si="299"/>
        <v>0</v>
      </c>
      <c r="OL219">
        <f t="shared" si="300"/>
        <v>1.1543859649122807</v>
      </c>
      <c r="OM219" t="str">
        <f t="shared" si="301"/>
        <v>Fall Administration</v>
      </c>
      <c r="ON219" t="str">
        <f t="shared" si="302"/>
        <v>Spring Administration</v>
      </c>
      <c r="OO219" t="str">
        <f t="shared" si="303"/>
        <v>Fall to Spring-Full Year RI</v>
      </c>
      <c r="OP219" t="str">
        <f ca="1">IF(AND(HR219&lt;&gt;"",JJ219&lt;600),IF(HT219="Advancing","Tier 2","Tier 3"),IF(JI219="","Null",IF(OR(E219="K",E219&lt;3),"FRA Recommended",IF(JJ219&gt;=IF(E219&lt;6,400,600),IF(JJ219&lt;VLOOKUP(E219,Lookups!$AP$3:$AR$16,3,FALSE),"Tier 2","Core"),IF(JJ219&lt;400,IF(RAND()&lt;0.81,"Tier 3","Tier 2"),IF(RAND()&lt;0.51,"Tier 3","Tier 2"))))))</f>
        <v>Tier 2</v>
      </c>
      <c r="OQ219" t="str">
        <f t="shared" si="304"/>
        <v>Average Reading Invt. Under 15 Minutes Long</v>
      </c>
      <c r="OR219">
        <f t="shared" si="305"/>
        <v>0</v>
      </c>
      <c r="OS219">
        <f t="shared" si="306"/>
        <v>1</v>
      </c>
      <c r="OT219">
        <f t="shared" si="307"/>
        <v>329</v>
      </c>
      <c r="OU219" s="159">
        <f t="shared" si="308"/>
        <v>42501</v>
      </c>
      <c r="OV219" t="str">
        <f t="shared" si="309"/>
        <v>Form 2</v>
      </c>
      <c r="OW219" t="str">
        <f t="shared" si="310"/>
        <v>Advancing</v>
      </c>
      <c r="OX219">
        <f t="shared" si="311"/>
        <v>54</v>
      </c>
      <c r="OY219">
        <f t="shared" si="312"/>
        <v>34</v>
      </c>
      <c r="OZ219">
        <f t="shared" si="313"/>
        <v>0</v>
      </c>
      <c r="PA219" s="159">
        <f t="shared" si="314"/>
        <v>42501</v>
      </c>
      <c r="PB219" t="str">
        <f t="shared" si="315"/>
        <v>Form 2</v>
      </c>
      <c r="PC219" t="str">
        <f t="shared" si="316"/>
        <v>Advancing</v>
      </c>
      <c r="PD219">
        <f t="shared" si="317"/>
        <v>54</v>
      </c>
      <c r="PE219">
        <f t="shared" si="318"/>
        <v>34</v>
      </c>
      <c r="PF219">
        <f t="shared" si="319"/>
        <v>0</v>
      </c>
      <c r="PG219">
        <f t="shared" si="320"/>
        <v>36.714285714285715</v>
      </c>
      <c r="PH219">
        <f t="shared" si="321"/>
        <v>1</v>
      </c>
      <c r="PI219">
        <f t="shared" si="322"/>
        <v>1</v>
      </c>
      <c r="PJ219">
        <f t="shared" si="323"/>
        <v>45</v>
      </c>
      <c r="PK219">
        <f>IF(HR219="","Null",IF(E219&lt;3,"Null",IF(HU219=0,0,IF(HS219="Form 1",VLOOKUP(HU219,Lookups!$BE$3:$BP$63,E219,FALSE),IF(HS219="Form 2",VLOOKUP(HU219,Lookups!$BE$67:$BP$127,E219,FALSE),VLOOKUP(HU219,Lookups!$BE$130:$BP$190,E219,FALSE))))))</f>
        <v>25</v>
      </c>
      <c r="PL219">
        <f t="shared" si="324"/>
        <v>54</v>
      </c>
      <c r="PM219">
        <f>IF($PH219=0,"Null",IF(E219&lt;3,"Null",IF(OX219=0,0,IF(OV219="Form 1",VLOOKUP(OX219,Lookups!$BE$3:$BP$63,E219,FALSE),IF(OV219="Form 2",VLOOKUP(OX219,Lookups!$BE$67:$BP$127,E219,FALSE),VLOOKUP(OX219,Lookups!$BE$130:$BP$190,E219,FALSE))))))</f>
        <v>71</v>
      </c>
      <c r="PN219">
        <f t="shared" si="325"/>
        <v>9</v>
      </c>
      <c r="PO219">
        <f t="shared" si="326"/>
        <v>1</v>
      </c>
      <c r="PP219">
        <f t="shared" si="327"/>
        <v>27</v>
      </c>
      <c r="PQ219">
        <f>IF(HR219="","Null",IF(E219&lt;3,"Null",IF(HV219=0,0,IF(HS219="Form 1",VLOOKUP(HV219,Lookups!$BR$3:$CC$63,E219,FALSE),IF(HS219="Form 2",VLOOKUP(HV219,Lookups!$BR$67:$CC$127,E219,FALSE),VLOOKUP(HV219,Lookups!$BR$130:$CC$190,E219,FALSE))))))</f>
        <v>70</v>
      </c>
      <c r="PR219">
        <f t="shared" si="328"/>
        <v>34</v>
      </c>
      <c r="PS219">
        <f>IF(HR219="","Null",IF(E219&lt;3,"Null",IF(OY219=0,0,IF(OW219="Form 1",VLOOKUP(OY219,Lookups!$BR$3:$CC$63,E219,FALSE),IF(OW219="Form 2",VLOOKUP(OY219,Lookups!$BR$67:$CC$127,E219,FALSE),VLOOKUP(OY219,Lookups!$BR$130:$CC$190,E219,FALSE))))))</f>
        <v>83</v>
      </c>
      <c r="PT219">
        <f t="shared" si="329"/>
        <v>7</v>
      </c>
      <c r="PU219">
        <f t="shared" si="330"/>
        <v>1</v>
      </c>
      <c r="PV219">
        <f t="shared" si="331"/>
        <v>1</v>
      </c>
      <c r="PW219" t="str">
        <f t="shared" si="332"/>
        <v>Fall to Spring PI Administration</v>
      </c>
      <c r="PX219">
        <f t="shared" si="333"/>
        <v>1</v>
      </c>
      <c r="PY219">
        <f t="shared" si="334"/>
        <v>0</v>
      </c>
      <c r="PZ219" t="str">
        <f t="shared" si="335"/>
        <v>Null</v>
      </c>
      <c r="QA219" t="str">
        <f t="shared" si="336"/>
        <v>Null</v>
      </c>
      <c r="QB219" t="str">
        <f t="shared" si="337"/>
        <v>Null</v>
      </c>
      <c r="QC219" t="str">
        <f>IF($MS219="System 44 Record",IF(BQ219&lt;MEDIAN(Directions!$F$3,Directions!$F$6),"Mid-Year Exited Student","Full Year Participant")&amp;IF(BP219&lt;Directions!$F$3,", Started Prior Year",", Started This Year"),"Null")</f>
        <v>Null</v>
      </c>
      <c r="QD219" t="str">
        <f t="shared" si="338"/>
        <v>Null</v>
      </c>
      <c r="QE219">
        <f t="shared" si="339"/>
        <v>1</v>
      </c>
      <c r="QF219">
        <f t="shared" si="340"/>
        <v>1</v>
      </c>
      <c r="QG219">
        <f t="shared" si="341"/>
        <v>1</v>
      </c>
      <c r="QH219">
        <f t="shared" si="342"/>
        <v>2</v>
      </c>
      <c r="QI219">
        <f t="shared" si="343"/>
        <v>0.55500000000000005</v>
      </c>
      <c r="QJ219" t="str">
        <f t="shared" si="344"/>
        <v>Used All 3</v>
      </c>
      <c r="QK219" t="str">
        <f t="shared" si="345"/>
        <v>80 to 99 Sessions</v>
      </c>
      <c r="QL219" t="str">
        <f t="shared" si="346"/>
        <v>13 or More Segments</v>
      </c>
      <c r="QM219" t="str">
        <f>IF($MS219="READ 180 Record",IF(AQ219="","Null",VLOOKUP(JJ219,Lookups!$DX$3:$EB$2054,AN219+1,FALSE)),"Null")</f>
        <v>Level is Above Lexile Score</v>
      </c>
      <c r="QN219" t="str">
        <f t="shared" si="347"/>
        <v>Null</v>
      </c>
    </row>
    <row r="220" spans="1:456" x14ac:dyDescent="0.25">
      <c r="A220" s="161" t="s">
        <v>1447</v>
      </c>
      <c r="B220" s="161" t="s">
        <v>1447</v>
      </c>
      <c r="C220" s="161" t="s">
        <v>1447</v>
      </c>
      <c r="D220" s="161" t="s">
        <v>1447</v>
      </c>
      <c r="E220" s="161">
        <v>12</v>
      </c>
      <c r="F220" s="161" t="s">
        <v>1447</v>
      </c>
      <c r="G220" s="161" t="s">
        <v>880</v>
      </c>
      <c r="H220" s="161" t="s">
        <v>881</v>
      </c>
      <c r="K220" s="161">
        <v>0</v>
      </c>
      <c r="L220" s="161">
        <v>0</v>
      </c>
      <c r="M220" s="161">
        <v>0</v>
      </c>
      <c r="N220" s="161">
        <v>0</v>
      </c>
      <c r="O220" s="161">
        <v>0</v>
      </c>
      <c r="P220" s="161">
        <v>0</v>
      </c>
      <c r="Q220" s="161">
        <v>0</v>
      </c>
      <c r="R220" s="161">
        <v>0</v>
      </c>
      <c r="S220" s="161">
        <v>0</v>
      </c>
      <c r="T220" s="161">
        <v>0</v>
      </c>
      <c r="U220" s="161">
        <v>0</v>
      </c>
      <c r="V220" s="161">
        <v>0</v>
      </c>
      <c r="W220" s="161">
        <v>0</v>
      </c>
      <c r="X220" s="161">
        <v>0</v>
      </c>
      <c r="AB220" s="161" t="s">
        <v>242</v>
      </c>
      <c r="AC220" s="161" t="s">
        <v>242</v>
      </c>
      <c r="AD220" s="161" t="s">
        <v>242</v>
      </c>
      <c r="AE220" s="161" t="s">
        <v>242</v>
      </c>
      <c r="AF220" s="161" t="s">
        <v>242</v>
      </c>
      <c r="AG220" s="161" t="s">
        <v>242</v>
      </c>
      <c r="AH220" s="161" t="s">
        <v>242</v>
      </c>
      <c r="AI220" s="161">
        <v>20150801</v>
      </c>
      <c r="AJ220" s="161">
        <v>20160525</v>
      </c>
      <c r="AK220" s="161" t="s">
        <v>869</v>
      </c>
      <c r="AL220" t="s">
        <v>1078</v>
      </c>
      <c r="BN220" t="s">
        <v>1079</v>
      </c>
      <c r="ET220" s="161">
        <v>0</v>
      </c>
      <c r="EU220" s="161">
        <v>0</v>
      </c>
      <c r="EV220" s="161">
        <v>0</v>
      </c>
      <c r="EW220" s="161">
        <v>0</v>
      </c>
      <c r="EX220" s="161">
        <v>0</v>
      </c>
      <c r="EY220" s="161">
        <v>0</v>
      </c>
      <c r="EZ220" s="161">
        <v>0</v>
      </c>
      <c r="FA220" s="161">
        <v>0</v>
      </c>
      <c r="FB220" s="161">
        <v>0</v>
      </c>
      <c r="FC220" s="161">
        <v>0</v>
      </c>
      <c r="FD220" s="161">
        <v>0</v>
      </c>
      <c r="FE220" s="161">
        <v>0</v>
      </c>
      <c r="HN220" s="161" t="s">
        <v>881</v>
      </c>
      <c r="JB220" s="161" t="s">
        <v>881</v>
      </c>
      <c r="JC220" s="161">
        <v>0</v>
      </c>
      <c r="JD220" s="161">
        <v>0</v>
      </c>
      <c r="JE220" s="161">
        <v>0</v>
      </c>
      <c r="JF220" s="161">
        <v>0</v>
      </c>
      <c r="MN220" t="str">
        <f t="shared" si="261"/>
        <v>NoNoNoNoNoNo</v>
      </c>
      <c r="MO220" t="str">
        <f>IF(AND(MN220="NoNoNoNoNoNo",JI220=""),"No Programs",VLOOKUP(MN220,Lookups!$DA$4:$DB$67,2,FALSE))</f>
        <v>No Programs</v>
      </c>
      <c r="MP220">
        <f t="shared" si="262"/>
        <v>0</v>
      </c>
      <c r="MQ220" t="str">
        <f t="shared" si="263"/>
        <v>No Program Use</v>
      </c>
      <c r="MR220" t="str">
        <f>Directions!$D$3</f>
        <v>Usage</v>
      </c>
      <c r="MS220" t="str">
        <f>VLOOKUP(MQ220,Lookups!$CU$71:$CV$80,2,FALSE)</f>
        <v>Exclude</v>
      </c>
      <c r="MT220">
        <f t="shared" si="264"/>
        <v>0</v>
      </c>
      <c r="MU220">
        <f t="shared" si="265"/>
        <v>0</v>
      </c>
      <c r="MV220">
        <f t="shared" si="266"/>
        <v>0</v>
      </c>
      <c r="MW220">
        <f t="shared" si="267"/>
        <v>0</v>
      </c>
      <c r="MX220">
        <f t="shared" si="268"/>
        <v>0</v>
      </c>
      <c r="MY220" t="str">
        <f t="shared" si="269"/>
        <v>Not Used</v>
      </c>
      <c r="MZ220">
        <f t="shared" si="270"/>
        <v>0</v>
      </c>
      <c r="NA220" t="str">
        <f t="shared" si="271"/>
        <v>Not Available</v>
      </c>
      <c r="NB220" t="str">
        <f t="shared" si="272"/>
        <v>Not Available</v>
      </c>
      <c r="NC220" t="str">
        <f t="shared" si="273"/>
        <v>4 Not Indicated</v>
      </c>
      <c r="ND220" t="str">
        <f t="shared" si="274"/>
        <v>4 Not Indicated</v>
      </c>
      <c r="NE220" t="str">
        <f t="shared" si="275"/>
        <v>4 Not Indicated</v>
      </c>
      <c r="NF220" t="str">
        <f t="shared" si="276"/>
        <v>4 Not Indicated</v>
      </c>
      <c r="NG220" t="str">
        <f t="shared" si="277"/>
        <v>4 Not Indicated</v>
      </c>
      <c r="NH220" s="159" t="str">
        <f t="shared" si="278"/>
        <v>Null</v>
      </c>
      <c r="NI220" t="str">
        <f t="shared" si="279"/>
        <v>Null</v>
      </c>
      <c r="NJ220" s="159" t="str">
        <f t="shared" si="280"/>
        <v>Null</v>
      </c>
      <c r="NK220" t="str">
        <f t="shared" si="281"/>
        <v>Null</v>
      </c>
      <c r="NL220" t="str">
        <f t="shared" si="282"/>
        <v>No RI Tests</v>
      </c>
      <c r="NM220">
        <f t="shared" si="283"/>
        <v>0</v>
      </c>
      <c r="NN220" t="str">
        <f>IF(OR(E220="PK",E220="K",JJ220=""),"Null",INDEX(Lookups!$EZ$4:$FW$18,MATCH($JJ220,Lookups!$EY$4:$EY$18,1),MATCH($E220,Lookups!$EZ$3:$FW$3,0)))</f>
        <v>Null</v>
      </c>
      <c r="NO220" t="str">
        <f>IF(OR(E220="PK",E220="K",JJ220=""),"Null",INDEX(Lookups!$EZ$4:$FW$18,MATCH($JJ220,Lookups!$EY$4:$EY$18,1),MATCH($E220,Lookups!$EZ$3:$FW$3,0) + 1))</f>
        <v>Null</v>
      </c>
      <c r="NP220" t="str">
        <f t="shared" si="284"/>
        <v>Null</v>
      </c>
      <c r="NQ220" t="str">
        <f t="shared" si="285"/>
        <v>Null</v>
      </c>
      <c r="NR220" t="str">
        <f t="shared" si="286"/>
        <v>Null</v>
      </c>
      <c r="NS220" t="str">
        <f t="shared" si="287"/>
        <v>No RI Tests</v>
      </c>
      <c r="NT220" t="str">
        <f t="shared" si="288"/>
        <v>No RI Tests</v>
      </c>
      <c r="NU220" t="str">
        <f t="shared" si="289"/>
        <v>No RI Tests</v>
      </c>
      <c r="NV220" s="183" t="str">
        <f t="array" ref="NV220">IF($NL220="No RI Tests","No RI Tests",VLOOKUP(IF(AND(E220="K",JJ220&lt;280),3,IF(AND(E220="K",JJ220&gt;=280),4,MAX(IF(E220=Lookups!$DF$6:$DF$99,IF(JJ220&gt;=Lookups!$DG$6:$DG$99,Lookups!$DH$6:$DH$99))))),Lookups!$DE$104:$DG$108,2,FALSE))</f>
        <v>No RI Tests</v>
      </c>
      <c r="NW220" s="161" t="str">
        <f t="array" ref="NW220">IF($NL220="No RI Tests","No RI Tests",VLOOKUP(IF(AND(E220="K",JH220&lt;280),3,IF(AND(E220="K",JH220&gt;=280),4,MAX(IF(E220=Lookups!$DF$6:$DF$99,IF(NI220&gt;=Lookups!$DG$6:$DG$99,Lookups!$DH$6:$DH$99))))),Lookups!$DE$104:$DG$108,2,FALSE))</f>
        <v>No RI Tests</v>
      </c>
      <c r="NX220" s="161" t="str">
        <f t="array" ref="NX220">IF($NL220="No RI Tests","No RI Tests",VLOOKUP(IF(AND(E220="K",NK220&lt;280),3,IF(AND(E220="K",NK220&gt;=280),4,MAX(IF(E220=Lookups!$DF$6:$DF$99,IF(NK220&gt;=Lookups!$DG$6:$DG$99,Lookups!$DH$6:$DH$99))))),Lookups!$DE$104:$DG$108,2,FALSE))</f>
        <v>No RI Tests</v>
      </c>
      <c r="NY220" t="str">
        <f t="shared" si="290"/>
        <v>Null</v>
      </c>
      <c r="NZ220" t="str">
        <f t="shared" si="291"/>
        <v>Null</v>
      </c>
      <c r="OA220" t="str">
        <f t="shared" si="292"/>
        <v>No RI for Comparison</v>
      </c>
      <c r="OB220" s="161" t="str">
        <f t="array" ref="OB220">IF($NL220="No RI Tests","No RI Tests",IF(E220="K","N/A",VLOOKUP(MAX(IF(E220=Lookups!$DF$6:$DF$99,IF(JJ220&gt;=Lookups!$DG$6:$DG$99,Lookups!$DI$6:$DI$99))),Lookups!$DE$104:$DG$108,3,FALSE)))</f>
        <v>No RI Tests</v>
      </c>
      <c r="OC220" s="161" t="str">
        <f t="array" ref="OC220">IF($NL220="No RI Tests","No RI Tests",IF(E220="K","N/A",VLOOKUP(MAX(IF(E220=Lookups!$DF$6:$DF$99,IF(NI220&gt;=Lookups!$DG$6:$DG$99,Lookups!$DI$6:$DI$99))),Lookups!$DE$104:$DG$108,3,FALSE)))</f>
        <v>No RI Tests</v>
      </c>
      <c r="OD220" s="161" t="str">
        <f t="array" ref="OD220">IF($NL220="No RI Tests","No RI Tests",IF(E220="K","N/A",VLOOKUP(MAX(IF(E220=Lookups!$DF$6:$DF$99,IF(NK220&gt;=Lookups!$DG$6:$DG$99,Lookups!$DI$6:$DI$99))),Lookups!$DE$104:$DG$108,3,FALSE)))</f>
        <v>No RI Tests</v>
      </c>
      <c r="OE220" t="str">
        <f t="shared" si="293"/>
        <v>Null</v>
      </c>
      <c r="OF220" t="str">
        <f t="shared" si="294"/>
        <v>Null</v>
      </c>
      <c r="OG220" t="str">
        <f t="shared" si="295"/>
        <v>No RI for Comparison</v>
      </c>
      <c r="OH220" t="str">
        <f t="shared" si="296"/>
        <v>Null</v>
      </c>
      <c r="OI220" t="str">
        <f t="shared" si="297"/>
        <v>Null</v>
      </c>
      <c r="OJ220" t="str">
        <f t="shared" si="298"/>
        <v>Null</v>
      </c>
      <c r="OK220" t="str">
        <f t="shared" si="299"/>
        <v>Null</v>
      </c>
      <c r="OL220" t="str">
        <f t="shared" si="300"/>
        <v>Null</v>
      </c>
      <c r="OM220" t="str">
        <f t="shared" si="301"/>
        <v>Null</v>
      </c>
      <c r="ON220" t="str">
        <f t="shared" si="302"/>
        <v>Null</v>
      </c>
      <c r="OO220" t="str">
        <f t="shared" si="303"/>
        <v>Null RI</v>
      </c>
      <c r="OP220" t="str">
        <f ca="1">IF(AND(HR220&lt;&gt;"",JJ220&lt;600),IF(HT220="Advancing","Tier 2","Tier 3"),IF(JI220="","Null",IF(OR(E220="K",E220&lt;3),"FRA Recommended",IF(JJ220&gt;=IF(E220&lt;6,400,600),IF(JJ220&lt;VLOOKUP(E220,Lookups!$AP$3:$AR$16,3,FALSE),"Tier 2","Core"),IF(JJ220&lt;400,IF(RAND()&lt;0.81,"Tier 3","Tier 2"),IF(RAND()&lt;0.51,"Tier 3","Tier 2"))))))</f>
        <v>Null</v>
      </c>
      <c r="OQ220" t="str">
        <f t="shared" si="304"/>
        <v>Null</v>
      </c>
      <c r="OR220" t="str">
        <f t="shared" si="305"/>
        <v>Null</v>
      </c>
      <c r="OS220" t="str">
        <f t="shared" si="306"/>
        <v>Null</v>
      </c>
      <c r="OT220" t="str">
        <f t="shared" si="307"/>
        <v>No RI Tests</v>
      </c>
      <c r="OU220" s="159" t="str">
        <f t="shared" si="308"/>
        <v>No PI Tests</v>
      </c>
      <c r="OV220" t="str">
        <f t="shared" si="309"/>
        <v>No PI Tests</v>
      </c>
      <c r="OW220" t="str">
        <f t="shared" si="310"/>
        <v>No PI Tests</v>
      </c>
      <c r="OX220" t="str">
        <f t="shared" si="311"/>
        <v>No PI Tests</v>
      </c>
      <c r="OY220" t="str">
        <f t="shared" si="312"/>
        <v>No PI Tests</v>
      </c>
      <c r="OZ220" t="str">
        <f t="shared" si="313"/>
        <v>No PI Tests</v>
      </c>
      <c r="PA220" s="159" t="str">
        <f t="shared" si="314"/>
        <v>No PI Tests</v>
      </c>
      <c r="PB220" t="str">
        <f t="shared" si="315"/>
        <v>No PI Tests</v>
      </c>
      <c r="PC220" t="str">
        <f t="shared" si="316"/>
        <v>No PI Tests</v>
      </c>
      <c r="PD220" t="str">
        <f t="shared" si="317"/>
        <v>No PI Tests</v>
      </c>
      <c r="PE220" t="str">
        <f t="shared" si="318"/>
        <v>No PI Tests</v>
      </c>
      <c r="PF220" t="str">
        <f t="shared" si="319"/>
        <v>No PI Tests</v>
      </c>
      <c r="PG220" t="str">
        <f t="shared" si="320"/>
        <v>No PI Tests</v>
      </c>
      <c r="PH220">
        <f t="shared" si="321"/>
        <v>0</v>
      </c>
      <c r="PI220">
        <f t="shared" si="322"/>
        <v>0</v>
      </c>
      <c r="PJ220" t="str">
        <f t="shared" si="323"/>
        <v>Null</v>
      </c>
      <c r="PK220" t="str">
        <f>IF(HR220="","Null",IF(E220&lt;3,"Null",IF(HU220=0,0,IF(HS220="Form 1",VLOOKUP(HU220,Lookups!$BE$3:$BP$63,E220,FALSE),IF(HS220="Form 2",VLOOKUP(HU220,Lookups!$BE$67:$BP$127,E220,FALSE),VLOOKUP(HU220,Lookups!$BE$130:$BP$190,E220,FALSE))))))</f>
        <v>Null</v>
      </c>
      <c r="PL220" t="str">
        <f t="shared" si="324"/>
        <v>Null</v>
      </c>
      <c r="PM220" t="str">
        <f>IF($PH220=0,"Null",IF(E220&lt;3,"Null",IF(OX220=0,0,IF(OV220="Form 1",VLOOKUP(OX220,Lookups!$BE$3:$BP$63,E220,FALSE),IF(OV220="Form 2",VLOOKUP(OX220,Lookups!$BE$67:$BP$127,E220,FALSE),VLOOKUP(OX220,Lookups!$BE$130:$BP$190,E220,FALSE))))))</f>
        <v>Null</v>
      </c>
      <c r="PN220" t="str">
        <f t="shared" si="325"/>
        <v>Null</v>
      </c>
      <c r="PO220" t="str">
        <f t="shared" si="326"/>
        <v>Null</v>
      </c>
      <c r="PP220" t="str">
        <f t="shared" si="327"/>
        <v>Null</v>
      </c>
      <c r="PQ220" t="str">
        <f>IF(HR220="","Null",IF(E220&lt;3,"Null",IF(HV220=0,0,IF(HS220="Form 1",VLOOKUP(HV220,Lookups!$BR$3:$CC$63,E220,FALSE),IF(HS220="Form 2",VLOOKUP(HV220,Lookups!$BR$67:$CC$127,E220,FALSE),VLOOKUP(HV220,Lookups!$BR$130:$CC$190,E220,FALSE))))))</f>
        <v>Null</v>
      </c>
      <c r="PR220" t="str">
        <f t="shared" si="328"/>
        <v>Null</v>
      </c>
      <c r="PS220" t="str">
        <f>IF(HR220="","Null",IF(E220&lt;3,"Null",IF(OY220=0,0,IF(OW220="Form 1",VLOOKUP(OY220,Lookups!$BR$3:$CC$63,E220,FALSE),IF(OW220="Form 2",VLOOKUP(OY220,Lookups!$BR$67:$CC$127,E220,FALSE),VLOOKUP(OY220,Lookups!$BR$130:$CC$190,E220,FALSE))))))</f>
        <v>Null</v>
      </c>
      <c r="PT220" t="str">
        <f t="shared" si="329"/>
        <v>Null</v>
      </c>
      <c r="PU220" t="str">
        <f t="shared" si="330"/>
        <v>Null</v>
      </c>
      <c r="PV220" t="str">
        <f t="shared" si="331"/>
        <v>Null</v>
      </c>
      <c r="PW220" t="str">
        <f t="shared" si="332"/>
        <v>No PI Tests</v>
      </c>
      <c r="PX220">
        <f t="shared" si="333"/>
        <v>0</v>
      </c>
      <c r="PY220">
        <f t="shared" si="334"/>
        <v>0</v>
      </c>
      <c r="PZ220" t="str">
        <f t="shared" si="335"/>
        <v>Null</v>
      </c>
      <c r="QA220" t="str">
        <f t="shared" si="336"/>
        <v>Null</v>
      </c>
      <c r="QB220" t="str">
        <f t="shared" si="337"/>
        <v>Null</v>
      </c>
      <c r="QC220" t="str">
        <f>IF($MS220="System 44 Record",IF(BQ220&lt;MEDIAN(Directions!$F$3,Directions!$F$6),"Mid-Year Exited Student","Full Year Participant")&amp;IF(BP220&lt;Directions!$F$3,", Started Prior Year",", Started This Year"),"Null")</f>
        <v>Null</v>
      </c>
      <c r="QD220" t="str">
        <f t="shared" si="338"/>
        <v>Null</v>
      </c>
      <c r="QE220">
        <f t="shared" si="339"/>
        <v>0</v>
      </c>
      <c r="QF220">
        <f t="shared" si="340"/>
        <v>0</v>
      </c>
      <c r="QG220">
        <f t="shared" si="341"/>
        <v>0</v>
      </c>
      <c r="QH220">
        <f t="shared" si="342"/>
        <v>0</v>
      </c>
      <c r="QI220">
        <f t="shared" si="343"/>
        <v>0</v>
      </c>
      <c r="QJ220" t="str">
        <f t="shared" si="344"/>
        <v>Used None</v>
      </c>
      <c r="QK220" t="str">
        <f t="shared" si="345"/>
        <v>Null</v>
      </c>
      <c r="QL220" t="str">
        <f t="shared" si="346"/>
        <v>Null</v>
      </c>
      <c r="QM220" t="str">
        <f>IF($MS220="READ 180 Record",IF(AQ220="","Null",VLOOKUP(JJ220,Lookups!$DX$3:$EB$2054,AN220+1,FALSE)),"Null")</f>
        <v>Null</v>
      </c>
      <c r="QN220" t="str">
        <f t="shared" si="347"/>
        <v>Null</v>
      </c>
    </row>
    <row r="221" spans="1:456" x14ac:dyDescent="0.25">
      <c r="A221" s="161" t="s">
        <v>1447</v>
      </c>
      <c r="B221" s="161" t="s">
        <v>1447</v>
      </c>
      <c r="C221" s="161" t="s">
        <v>1447</v>
      </c>
      <c r="D221" s="161" t="s">
        <v>1447</v>
      </c>
      <c r="E221" s="161">
        <v>3</v>
      </c>
      <c r="F221" s="161" t="s">
        <v>1447</v>
      </c>
      <c r="G221" s="161" t="s">
        <v>880</v>
      </c>
      <c r="H221" s="161" t="s">
        <v>881</v>
      </c>
      <c r="K221" s="161">
        <v>0</v>
      </c>
      <c r="L221" s="161">
        <v>0</v>
      </c>
      <c r="M221" s="161">
        <v>0</v>
      </c>
      <c r="N221" s="161">
        <v>0</v>
      </c>
      <c r="O221" s="161">
        <v>0</v>
      </c>
      <c r="P221" s="161">
        <v>0</v>
      </c>
      <c r="Q221" s="161">
        <v>0</v>
      </c>
      <c r="R221" s="161">
        <v>0</v>
      </c>
      <c r="S221" s="161">
        <v>0</v>
      </c>
      <c r="T221" s="161">
        <v>0</v>
      </c>
      <c r="U221" s="161">
        <v>0</v>
      </c>
      <c r="V221" s="161">
        <v>0</v>
      </c>
      <c r="W221" s="161">
        <v>0</v>
      </c>
      <c r="X221" s="161">
        <v>0</v>
      </c>
      <c r="AB221" s="161" t="s">
        <v>242</v>
      </c>
      <c r="AC221" s="161" t="s">
        <v>242</v>
      </c>
      <c r="AD221" s="161" t="s">
        <v>242</v>
      </c>
      <c r="AE221" s="161" t="s">
        <v>242</v>
      </c>
      <c r="AF221" s="161" t="s">
        <v>242</v>
      </c>
      <c r="AG221" s="161" t="s">
        <v>242</v>
      </c>
      <c r="AH221" s="161" t="s">
        <v>242</v>
      </c>
      <c r="AI221" s="161">
        <v>20150801</v>
      </c>
      <c r="AJ221" s="161">
        <v>20160525</v>
      </c>
      <c r="AK221" s="161" t="s">
        <v>869</v>
      </c>
      <c r="AL221" t="s">
        <v>1078</v>
      </c>
      <c r="BN221" t="s">
        <v>1079</v>
      </c>
      <c r="ET221" s="161">
        <v>0</v>
      </c>
      <c r="EU221" s="161">
        <v>0</v>
      </c>
      <c r="EV221" s="161">
        <v>0</v>
      </c>
      <c r="EW221" s="161">
        <v>0</v>
      </c>
      <c r="EX221" s="161">
        <v>0</v>
      </c>
      <c r="EY221" s="161">
        <v>0</v>
      </c>
      <c r="EZ221" s="161">
        <v>0</v>
      </c>
      <c r="FA221" s="161">
        <v>0</v>
      </c>
      <c r="FB221" s="161">
        <v>0</v>
      </c>
      <c r="FC221" s="161">
        <v>0</v>
      </c>
      <c r="FD221" s="161">
        <v>0</v>
      </c>
      <c r="FE221" s="161">
        <v>0</v>
      </c>
      <c r="HN221" s="161" t="s">
        <v>881</v>
      </c>
      <c r="JB221" s="161" t="s">
        <v>881</v>
      </c>
      <c r="JC221" s="161">
        <v>0</v>
      </c>
      <c r="JD221" s="161">
        <v>0</v>
      </c>
      <c r="JE221" s="161">
        <v>0</v>
      </c>
      <c r="JF221" s="161">
        <v>0</v>
      </c>
      <c r="MN221" t="str">
        <f t="shared" si="261"/>
        <v>NoNoNoNoNoNo</v>
      </c>
      <c r="MO221" t="str">
        <f>IF(AND(MN221="NoNoNoNoNoNo",JI221=""),"No Programs",VLOOKUP(MN221,Lookups!$DA$4:$DB$67,2,FALSE))</f>
        <v>No Programs</v>
      </c>
      <c r="MP221">
        <f t="shared" si="262"/>
        <v>0</v>
      </c>
      <c r="MQ221" t="str">
        <f t="shared" si="263"/>
        <v>No Program Use</v>
      </c>
      <c r="MR221" t="str">
        <f>Directions!$D$3</f>
        <v>Usage</v>
      </c>
      <c r="MS221" t="str">
        <f>VLOOKUP(MQ221,Lookups!$CU$71:$CV$80,2,FALSE)</f>
        <v>Exclude</v>
      </c>
      <c r="MT221">
        <f t="shared" si="264"/>
        <v>0</v>
      </c>
      <c r="MU221">
        <f t="shared" si="265"/>
        <v>0</v>
      </c>
      <c r="MV221">
        <f t="shared" si="266"/>
        <v>0</v>
      </c>
      <c r="MW221">
        <f t="shared" si="267"/>
        <v>0</v>
      </c>
      <c r="MX221">
        <f t="shared" si="268"/>
        <v>0</v>
      </c>
      <c r="MY221" t="str">
        <f t="shared" si="269"/>
        <v>Not Used</v>
      </c>
      <c r="MZ221">
        <f t="shared" si="270"/>
        <v>0</v>
      </c>
      <c r="NA221" t="str">
        <f t="shared" si="271"/>
        <v>Not Available</v>
      </c>
      <c r="NB221" t="str">
        <f t="shared" si="272"/>
        <v>Not Available</v>
      </c>
      <c r="NC221" t="str">
        <f t="shared" si="273"/>
        <v>4 Not Indicated</v>
      </c>
      <c r="ND221" t="str">
        <f t="shared" si="274"/>
        <v>4 Not Indicated</v>
      </c>
      <c r="NE221" t="str">
        <f t="shared" si="275"/>
        <v>4 Not Indicated</v>
      </c>
      <c r="NF221" t="str">
        <f t="shared" si="276"/>
        <v>4 Not Indicated</v>
      </c>
      <c r="NG221" t="str">
        <f t="shared" si="277"/>
        <v>4 Not Indicated</v>
      </c>
      <c r="NH221" s="159" t="str">
        <f t="shared" si="278"/>
        <v>Null</v>
      </c>
      <c r="NI221" t="str">
        <f t="shared" si="279"/>
        <v>Null</v>
      </c>
      <c r="NJ221" s="159" t="str">
        <f t="shared" si="280"/>
        <v>Null</v>
      </c>
      <c r="NK221" t="str">
        <f t="shared" si="281"/>
        <v>Null</v>
      </c>
      <c r="NL221" t="str">
        <f t="shared" si="282"/>
        <v>No RI Tests</v>
      </c>
      <c r="NM221">
        <f t="shared" si="283"/>
        <v>0</v>
      </c>
      <c r="NN221" t="str">
        <f>IF(OR(E221="PK",E221="K",JJ221=""),"Null",INDEX(Lookups!$EZ$4:$FW$18,MATCH($JJ221,Lookups!$EY$4:$EY$18,1),MATCH($E221,Lookups!$EZ$3:$FW$3,0)))</f>
        <v>Null</v>
      </c>
      <c r="NO221" t="str">
        <f>IF(OR(E221="PK",E221="K",JJ221=""),"Null",INDEX(Lookups!$EZ$4:$FW$18,MATCH($JJ221,Lookups!$EY$4:$EY$18,1),MATCH($E221,Lookups!$EZ$3:$FW$3,0) + 1))</f>
        <v>Null</v>
      </c>
      <c r="NP221" t="str">
        <f t="shared" si="284"/>
        <v>Null</v>
      </c>
      <c r="NQ221" t="str">
        <f t="shared" si="285"/>
        <v>Null</v>
      </c>
      <c r="NR221" t="str">
        <f t="shared" si="286"/>
        <v>Null</v>
      </c>
      <c r="NS221" t="str">
        <f t="shared" si="287"/>
        <v>No RI Tests</v>
      </c>
      <c r="NT221" t="str">
        <f t="shared" si="288"/>
        <v>No RI Tests</v>
      </c>
      <c r="NU221" t="str">
        <f t="shared" si="289"/>
        <v>No RI Tests</v>
      </c>
      <c r="NV221" s="183" t="str">
        <f t="array" ref="NV221">IF($NL221="No RI Tests","No RI Tests",VLOOKUP(IF(AND(E221="K",JJ221&lt;280),3,IF(AND(E221="K",JJ221&gt;=280),4,MAX(IF(E221=Lookups!$DF$6:$DF$99,IF(JJ221&gt;=Lookups!$DG$6:$DG$99,Lookups!$DH$6:$DH$99))))),Lookups!$DE$104:$DG$108,2,FALSE))</f>
        <v>No RI Tests</v>
      </c>
      <c r="NW221" s="161" t="str">
        <f t="array" ref="NW221">IF($NL221="No RI Tests","No RI Tests",VLOOKUP(IF(AND(E221="K",JH221&lt;280),3,IF(AND(E221="K",JH221&gt;=280),4,MAX(IF(E221=Lookups!$DF$6:$DF$99,IF(NI221&gt;=Lookups!$DG$6:$DG$99,Lookups!$DH$6:$DH$99))))),Lookups!$DE$104:$DG$108,2,FALSE))</f>
        <v>No RI Tests</v>
      </c>
      <c r="NX221" s="161" t="str">
        <f t="array" ref="NX221">IF($NL221="No RI Tests","No RI Tests",VLOOKUP(IF(AND(E221="K",NK221&lt;280),3,IF(AND(E221="K",NK221&gt;=280),4,MAX(IF(E221=Lookups!$DF$6:$DF$99,IF(NK221&gt;=Lookups!$DG$6:$DG$99,Lookups!$DH$6:$DH$99))))),Lookups!$DE$104:$DG$108,2,FALSE))</f>
        <v>No RI Tests</v>
      </c>
      <c r="NY221" t="str">
        <f t="shared" si="290"/>
        <v>Null</v>
      </c>
      <c r="NZ221" t="str">
        <f t="shared" si="291"/>
        <v>Null</v>
      </c>
      <c r="OA221" t="str">
        <f t="shared" si="292"/>
        <v>No RI for Comparison</v>
      </c>
      <c r="OB221" s="161" t="str">
        <f t="array" ref="OB221">IF($NL221="No RI Tests","No RI Tests",IF(E221="K","N/A",VLOOKUP(MAX(IF(E221=Lookups!$DF$6:$DF$99,IF(JJ221&gt;=Lookups!$DG$6:$DG$99,Lookups!$DI$6:$DI$99))),Lookups!$DE$104:$DG$108,3,FALSE)))</f>
        <v>No RI Tests</v>
      </c>
      <c r="OC221" s="161" t="str">
        <f t="array" ref="OC221">IF($NL221="No RI Tests","No RI Tests",IF(E221="K","N/A",VLOOKUP(MAX(IF(E221=Lookups!$DF$6:$DF$99,IF(NI221&gt;=Lookups!$DG$6:$DG$99,Lookups!$DI$6:$DI$99))),Lookups!$DE$104:$DG$108,3,FALSE)))</f>
        <v>No RI Tests</v>
      </c>
      <c r="OD221" s="161" t="str">
        <f t="array" ref="OD221">IF($NL221="No RI Tests","No RI Tests",IF(E221="K","N/A",VLOOKUP(MAX(IF(E221=Lookups!$DF$6:$DF$99,IF(NK221&gt;=Lookups!$DG$6:$DG$99,Lookups!$DI$6:$DI$99))),Lookups!$DE$104:$DG$108,3,FALSE)))</f>
        <v>No RI Tests</v>
      </c>
      <c r="OE221" t="str">
        <f t="shared" si="293"/>
        <v>Null</v>
      </c>
      <c r="OF221" t="str">
        <f t="shared" si="294"/>
        <v>Null</v>
      </c>
      <c r="OG221" t="str">
        <f t="shared" si="295"/>
        <v>No RI for Comparison</v>
      </c>
      <c r="OH221" t="str">
        <f t="shared" si="296"/>
        <v>Null</v>
      </c>
      <c r="OI221" t="str">
        <f t="shared" si="297"/>
        <v>Null</v>
      </c>
      <c r="OJ221" t="str">
        <f t="shared" si="298"/>
        <v>Null</v>
      </c>
      <c r="OK221" t="str">
        <f t="shared" si="299"/>
        <v>Null</v>
      </c>
      <c r="OL221" t="str">
        <f t="shared" si="300"/>
        <v>Null</v>
      </c>
      <c r="OM221" t="str">
        <f t="shared" si="301"/>
        <v>Null</v>
      </c>
      <c r="ON221" t="str">
        <f t="shared" si="302"/>
        <v>Null</v>
      </c>
      <c r="OO221" t="str">
        <f t="shared" si="303"/>
        <v>Null RI</v>
      </c>
      <c r="OP221" t="str">
        <f ca="1">IF(AND(HR221&lt;&gt;"",JJ221&lt;600),IF(HT221="Advancing","Tier 2","Tier 3"),IF(JI221="","Null",IF(OR(E221="K",E221&lt;3),"FRA Recommended",IF(JJ221&gt;=IF(E221&lt;6,400,600),IF(JJ221&lt;VLOOKUP(E221,Lookups!$AP$3:$AR$16,3,FALSE),"Tier 2","Core"),IF(JJ221&lt;400,IF(RAND()&lt;0.81,"Tier 3","Tier 2"),IF(RAND()&lt;0.51,"Tier 3","Tier 2"))))))</f>
        <v>Null</v>
      </c>
      <c r="OQ221" t="str">
        <f t="shared" si="304"/>
        <v>Null</v>
      </c>
      <c r="OR221" t="str">
        <f t="shared" si="305"/>
        <v>Null</v>
      </c>
      <c r="OS221" t="str">
        <f t="shared" si="306"/>
        <v>Null</v>
      </c>
      <c r="OT221" t="str">
        <f t="shared" si="307"/>
        <v>No RI Tests</v>
      </c>
      <c r="OU221" s="159" t="str">
        <f t="shared" si="308"/>
        <v>No PI Tests</v>
      </c>
      <c r="OV221" t="str">
        <f t="shared" si="309"/>
        <v>No PI Tests</v>
      </c>
      <c r="OW221" t="str">
        <f t="shared" si="310"/>
        <v>No PI Tests</v>
      </c>
      <c r="OX221" t="str">
        <f t="shared" si="311"/>
        <v>No PI Tests</v>
      </c>
      <c r="OY221" t="str">
        <f t="shared" si="312"/>
        <v>No PI Tests</v>
      </c>
      <c r="OZ221" t="str">
        <f t="shared" si="313"/>
        <v>No PI Tests</v>
      </c>
      <c r="PA221" s="159" t="str">
        <f t="shared" si="314"/>
        <v>No PI Tests</v>
      </c>
      <c r="PB221" t="str">
        <f t="shared" si="315"/>
        <v>No PI Tests</v>
      </c>
      <c r="PC221" t="str">
        <f t="shared" si="316"/>
        <v>No PI Tests</v>
      </c>
      <c r="PD221" t="str">
        <f t="shared" si="317"/>
        <v>No PI Tests</v>
      </c>
      <c r="PE221" t="str">
        <f t="shared" si="318"/>
        <v>No PI Tests</v>
      </c>
      <c r="PF221" t="str">
        <f t="shared" si="319"/>
        <v>No PI Tests</v>
      </c>
      <c r="PG221" t="str">
        <f t="shared" si="320"/>
        <v>No PI Tests</v>
      </c>
      <c r="PH221">
        <f t="shared" si="321"/>
        <v>0</v>
      </c>
      <c r="PI221">
        <f t="shared" si="322"/>
        <v>0</v>
      </c>
      <c r="PJ221" t="str">
        <f t="shared" si="323"/>
        <v>Null</v>
      </c>
      <c r="PK221" t="str">
        <f>IF(HR221="","Null",IF(E221&lt;3,"Null",IF(HU221=0,0,IF(HS221="Form 1",VLOOKUP(HU221,Lookups!$BE$3:$BP$63,E221,FALSE),IF(HS221="Form 2",VLOOKUP(HU221,Lookups!$BE$67:$BP$127,E221,FALSE),VLOOKUP(HU221,Lookups!$BE$130:$BP$190,E221,FALSE))))))</f>
        <v>Null</v>
      </c>
      <c r="PL221" t="str">
        <f t="shared" si="324"/>
        <v>Null</v>
      </c>
      <c r="PM221" t="str">
        <f>IF($PH221=0,"Null",IF(E221&lt;3,"Null",IF(OX221=0,0,IF(OV221="Form 1",VLOOKUP(OX221,Lookups!$BE$3:$BP$63,E221,FALSE),IF(OV221="Form 2",VLOOKUP(OX221,Lookups!$BE$67:$BP$127,E221,FALSE),VLOOKUP(OX221,Lookups!$BE$130:$BP$190,E221,FALSE))))))</f>
        <v>Null</v>
      </c>
      <c r="PN221" t="str">
        <f t="shared" si="325"/>
        <v>Null</v>
      </c>
      <c r="PO221" t="str">
        <f t="shared" si="326"/>
        <v>Null</v>
      </c>
      <c r="PP221" t="str">
        <f t="shared" si="327"/>
        <v>Null</v>
      </c>
      <c r="PQ221" t="str">
        <f>IF(HR221="","Null",IF(E221&lt;3,"Null",IF(HV221=0,0,IF(HS221="Form 1",VLOOKUP(HV221,Lookups!$BR$3:$CC$63,E221,FALSE),IF(HS221="Form 2",VLOOKUP(HV221,Lookups!$BR$67:$CC$127,E221,FALSE),VLOOKUP(HV221,Lookups!$BR$130:$CC$190,E221,FALSE))))))</f>
        <v>Null</v>
      </c>
      <c r="PR221" t="str">
        <f t="shared" si="328"/>
        <v>Null</v>
      </c>
      <c r="PS221" t="str">
        <f>IF(HR221="","Null",IF(E221&lt;3,"Null",IF(OY221=0,0,IF(OW221="Form 1",VLOOKUP(OY221,Lookups!$BR$3:$CC$63,E221,FALSE),IF(OW221="Form 2",VLOOKUP(OY221,Lookups!$BR$67:$CC$127,E221,FALSE),VLOOKUP(OY221,Lookups!$BR$130:$CC$190,E221,FALSE))))))</f>
        <v>Null</v>
      </c>
      <c r="PT221" t="str">
        <f t="shared" si="329"/>
        <v>Null</v>
      </c>
      <c r="PU221" t="str">
        <f t="shared" si="330"/>
        <v>Null</v>
      </c>
      <c r="PV221" t="str">
        <f t="shared" si="331"/>
        <v>Null</v>
      </c>
      <c r="PW221" t="str">
        <f t="shared" si="332"/>
        <v>No PI Tests</v>
      </c>
      <c r="PX221">
        <f t="shared" si="333"/>
        <v>0</v>
      </c>
      <c r="PY221">
        <f t="shared" si="334"/>
        <v>0</v>
      </c>
      <c r="PZ221" t="str">
        <f t="shared" si="335"/>
        <v>Null</v>
      </c>
      <c r="QA221" t="str">
        <f t="shared" si="336"/>
        <v>Null</v>
      </c>
      <c r="QB221" t="str">
        <f t="shared" si="337"/>
        <v>Null</v>
      </c>
      <c r="QC221" t="str">
        <f>IF($MS221="System 44 Record",IF(BQ221&lt;MEDIAN(Directions!$F$3,Directions!$F$6),"Mid-Year Exited Student","Full Year Participant")&amp;IF(BP221&lt;Directions!$F$3,", Started Prior Year",", Started This Year"),"Null")</f>
        <v>Null</v>
      </c>
      <c r="QD221" t="str">
        <f t="shared" si="338"/>
        <v>Null</v>
      </c>
      <c r="QE221">
        <f t="shared" si="339"/>
        <v>0</v>
      </c>
      <c r="QF221">
        <f t="shared" si="340"/>
        <v>0</v>
      </c>
      <c r="QG221">
        <f t="shared" si="341"/>
        <v>0</v>
      </c>
      <c r="QH221">
        <f t="shared" si="342"/>
        <v>0</v>
      </c>
      <c r="QI221">
        <f t="shared" si="343"/>
        <v>0</v>
      </c>
      <c r="QJ221" t="str">
        <f t="shared" si="344"/>
        <v>Used None</v>
      </c>
      <c r="QK221" t="str">
        <f t="shared" si="345"/>
        <v>Null</v>
      </c>
      <c r="QL221" t="str">
        <f t="shared" si="346"/>
        <v>Null</v>
      </c>
      <c r="QM221" t="str">
        <f>IF($MS221="READ 180 Record",IF(AQ221="","Null",VLOOKUP(JJ221,Lookups!$DX$3:$EB$2054,AN221+1,FALSE)),"Null")</f>
        <v>Null</v>
      </c>
      <c r="QN221" t="str">
        <f t="shared" si="347"/>
        <v>Null</v>
      </c>
    </row>
    <row r="222" spans="1:456" x14ac:dyDescent="0.25">
      <c r="A222" s="161" t="s">
        <v>1447</v>
      </c>
      <c r="B222" s="161" t="s">
        <v>1447</v>
      </c>
      <c r="C222" s="161" t="s">
        <v>1447</v>
      </c>
      <c r="D222" s="161" t="s">
        <v>1447</v>
      </c>
      <c r="E222" s="161">
        <v>4</v>
      </c>
      <c r="F222" s="161" t="s">
        <v>1447</v>
      </c>
      <c r="G222" s="161" t="s">
        <v>875</v>
      </c>
      <c r="H222" s="161" t="s">
        <v>908</v>
      </c>
      <c r="I222" s="161">
        <v>635</v>
      </c>
      <c r="J222" s="159">
        <v>42500</v>
      </c>
      <c r="K222" s="161">
        <v>0</v>
      </c>
      <c r="L222" s="161">
        <v>0</v>
      </c>
      <c r="M222" s="161">
        <v>0</v>
      </c>
      <c r="N222" s="161">
        <v>0</v>
      </c>
      <c r="O222" s="161">
        <v>0</v>
      </c>
      <c r="P222" s="161">
        <v>0</v>
      </c>
      <c r="Q222" s="161">
        <v>0</v>
      </c>
      <c r="R222" s="161">
        <v>0</v>
      </c>
      <c r="S222" s="161">
        <v>0</v>
      </c>
      <c r="T222" s="161">
        <v>0</v>
      </c>
      <c r="U222" s="161">
        <v>0</v>
      </c>
      <c r="V222" s="161">
        <v>0</v>
      </c>
      <c r="W222" s="161">
        <v>0</v>
      </c>
      <c r="X222" s="161">
        <v>0</v>
      </c>
      <c r="AB222" s="161" t="s">
        <v>242</v>
      </c>
      <c r="AC222" s="161" t="s">
        <v>242</v>
      </c>
      <c r="AD222" s="161" t="s">
        <v>242</v>
      </c>
      <c r="AE222" s="161" t="s">
        <v>242</v>
      </c>
      <c r="AF222" s="161" t="s">
        <v>241</v>
      </c>
      <c r="AG222" s="161" t="s">
        <v>241</v>
      </c>
      <c r="AH222" s="161" t="s">
        <v>242</v>
      </c>
      <c r="AI222" s="161">
        <v>20150801</v>
      </c>
      <c r="AJ222" s="161">
        <v>20160525</v>
      </c>
      <c r="AK222" s="161" t="s">
        <v>869</v>
      </c>
      <c r="AL222" t="s">
        <v>1078</v>
      </c>
      <c r="BN222" t="s">
        <v>1076</v>
      </c>
      <c r="BO222" t="s">
        <v>908</v>
      </c>
      <c r="BP222" s="159">
        <v>42402</v>
      </c>
      <c r="BQ222" s="159">
        <v>42481</v>
      </c>
      <c r="BR222" t="s">
        <v>877</v>
      </c>
      <c r="BS222">
        <v>635</v>
      </c>
      <c r="BT222" s="159">
        <v>42481</v>
      </c>
      <c r="BU222">
        <v>2</v>
      </c>
      <c r="BV222">
        <v>3</v>
      </c>
      <c r="BW222">
        <v>10</v>
      </c>
      <c r="BX222">
        <v>15</v>
      </c>
      <c r="BY222">
        <v>258</v>
      </c>
      <c r="BZ222">
        <v>271</v>
      </c>
      <c r="CA222">
        <v>0</v>
      </c>
      <c r="CB222">
        <v>18</v>
      </c>
      <c r="CC222">
        <v>26</v>
      </c>
      <c r="CD222">
        <v>90</v>
      </c>
      <c r="CE222">
        <v>100</v>
      </c>
      <c r="CF222">
        <v>89</v>
      </c>
      <c r="CG222">
        <v>95</v>
      </c>
      <c r="CH222">
        <v>89</v>
      </c>
      <c r="CI222">
        <v>3722</v>
      </c>
      <c r="CJ222">
        <v>1.875</v>
      </c>
      <c r="CK222">
        <v>2</v>
      </c>
      <c r="CL222">
        <v>2</v>
      </c>
      <c r="ET222" s="161">
        <v>0</v>
      </c>
      <c r="EU222" s="161">
        <v>0</v>
      </c>
      <c r="EV222" s="161">
        <v>0</v>
      </c>
      <c r="EW222" s="161">
        <v>0</v>
      </c>
      <c r="EX222" s="161">
        <v>0</v>
      </c>
      <c r="EY222" s="161">
        <v>0</v>
      </c>
      <c r="EZ222" s="161">
        <v>0</v>
      </c>
      <c r="FA222" s="161">
        <v>0</v>
      </c>
      <c r="FB222" s="161">
        <v>0</v>
      </c>
      <c r="FC222" s="161">
        <v>0</v>
      </c>
      <c r="FD222" s="161">
        <v>0</v>
      </c>
      <c r="FE222" s="161">
        <v>0</v>
      </c>
      <c r="HN222" s="161" t="s">
        <v>908</v>
      </c>
      <c r="HO222" s="159">
        <v>42401</v>
      </c>
      <c r="HP222" s="159">
        <v>42501</v>
      </c>
      <c r="HQ222" s="161">
        <v>2</v>
      </c>
      <c r="HR222" s="159">
        <v>42401</v>
      </c>
      <c r="HS222" s="161" t="s">
        <v>872</v>
      </c>
      <c r="HT222" s="161" t="s">
        <v>878</v>
      </c>
      <c r="HU222" s="161">
        <v>42</v>
      </c>
      <c r="HV222" s="161">
        <v>6</v>
      </c>
      <c r="HW222" s="161">
        <v>0</v>
      </c>
      <c r="HX222" s="159">
        <v>42501</v>
      </c>
      <c r="HY222" s="161" t="s">
        <v>874</v>
      </c>
      <c r="HZ222" s="161" t="s">
        <v>873</v>
      </c>
      <c r="IA222" s="161">
        <v>47</v>
      </c>
      <c r="IB222" s="161">
        <v>11</v>
      </c>
      <c r="IC222" s="161">
        <v>0</v>
      </c>
      <c r="JB222" s="161" t="s">
        <v>908</v>
      </c>
      <c r="JC222" s="161">
        <v>6</v>
      </c>
      <c r="JD222" s="161">
        <v>4</v>
      </c>
      <c r="JE222" s="161">
        <v>6</v>
      </c>
      <c r="JF222" s="161">
        <v>3263</v>
      </c>
      <c r="JG222" s="159">
        <v>42500</v>
      </c>
      <c r="JH222" s="161">
        <v>635</v>
      </c>
      <c r="JI222" s="159">
        <v>42401</v>
      </c>
      <c r="JJ222" s="161">
        <v>308</v>
      </c>
      <c r="JK222" s="161">
        <v>9</v>
      </c>
      <c r="JL222" s="159">
        <v>42500</v>
      </c>
      <c r="JM222" s="161">
        <v>635</v>
      </c>
      <c r="JN222" s="161">
        <v>24</v>
      </c>
      <c r="MN222" t="str">
        <f t="shared" si="261"/>
        <v>NoNoNoYesYesNo</v>
      </c>
      <c r="MO222" t="str">
        <f>IF(AND(MN222="NoNoNoNoNoNo",JI222=""),"No Programs",VLOOKUP(MN222,Lookups!$DA$4:$DB$67,2,FALSE))</f>
        <v>System 44 Only</v>
      </c>
      <c r="MP222">
        <f t="shared" si="262"/>
        <v>0</v>
      </c>
      <c r="MQ222" t="str">
        <f t="shared" si="263"/>
        <v>System 44 User</v>
      </c>
      <c r="MR222" t="str">
        <f>Directions!$D$3</f>
        <v>Usage</v>
      </c>
      <c r="MS222" t="str">
        <f>VLOOKUP(MQ222,Lookups!$CU$71:$CV$80,2,FALSE)</f>
        <v>System 44 Record</v>
      </c>
      <c r="MT222">
        <f t="shared" si="264"/>
        <v>1</v>
      </c>
      <c r="MU222">
        <f t="shared" si="265"/>
        <v>0</v>
      </c>
      <c r="MV222">
        <f t="shared" si="266"/>
        <v>0</v>
      </c>
      <c r="MW222">
        <f t="shared" si="267"/>
        <v>0</v>
      </c>
      <c r="MX222">
        <f t="shared" si="268"/>
        <v>14.285714285714286</v>
      </c>
      <c r="MY222" t="str">
        <f t="shared" si="269"/>
        <v>Not Used</v>
      </c>
      <c r="MZ222">
        <f t="shared" si="270"/>
        <v>0</v>
      </c>
      <c r="NA222" t="str">
        <f t="shared" si="271"/>
        <v>Not Available</v>
      </c>
      <c r="NB222" t="str">
        <f t="shared" si="272"/>
        <v>Not Available</v>
      </c>
      <c r="NC222" t="str">
        <f t="shared" si="273"/>
        <v>4 Not Indicated</v>
      </c>
      <c r="ND222" t="str">
        <f t="shared" si="274"/>
        <v>4 Not Indicated</v>
      </c>
      <c r="NE222" t="str">
        <f t="shared" si="275"/>
        <v>4 Not Indicated</v>
      </c>
      <c r="NF222" t="str">
        <f t="shared" si="276"/>
        <v>4 Not Indicated</v>
      </c>
      <c r="NG222" t="str">
        <f t="shared" si="277"/>
        <v>4 Not Indicated</v>
      </c>
      <c r="NH222" s="159">
        <f t="shared" si="278"/>
        <v>42500</v>
      </c>
      <c r="NI222">
        <f t="shared" si="279"/>
        <v>635</v>
      </c>
      <c r="NJ222" s="159">
        <f t="shared" si="280"/>
        <v>42500</v>
      </c>
      <c r="NK222">
        <f t="shared" si="281"/>
        <v>635</v>
      </c>
      <c r="NL222">
        <f t="shared" si="282"/>
        <v>14.142857142857142</v>
      </c>
      <c r="NM222">
        <f t="shared" si="283"/>
        <v>1</v>
      </c>
      <c r="NN222">
        <f>IF(OR(E222="PK",E222="K",JJ222=""),"Null",INDEX(Lookups!$EZ$4:$FW$18,MATCH($JJ222,Lookups!$EY$4:$EY$18,1),MATCH($E222,Lookups!$EZ$3:$FW$3,0)))</f>
        <v>160</v>
      </c>
      <c r="NO222">
        <f>IF(OR(E222="PK",E222="K",JJ222=""),"Null",INDEX(Lookups!$EZ$4:$FW$18,MATCH($JJ222,Lookups!$EY$4:$EY$18,1),MATCH($E222,Lookups!$EZ$3:$FW$3,0) + 1))</f>
        <v>210</v>
      </c>
      <c r="NP222">
        <f t="shared" si="284"/>
        <v>320</v>
      </c>
      <c r="NQ222" t="str">
        <f t="shared" si="285"/>
        <v>PI is Recommended</v>
      </c>
      <c r="NR222" t="str">
        <f t="shared" si="286"/>
        <v>No PI Needed</v>
      </c>
      <c r="NS222" t="str">
        <f t="shared" si="287"/>
        <v>200L to 399L</v>
      </c>
      <c r="NT222" t="str">
        <f t="shared" si="288"/>
        <v>600L to 799L</v>
      </c>
      <c r="NU222" t="str">
        <f t="shared" si="289"/>
        <v>600L to 799L</v>
      </c>
      <c r="NV222" s="183" t="str">
        <f t="array" ref="NV222">IF($NL222="No RI Tests","No RI Tests",VLOOKUP(IF(AND(E222="K",JJ222&lt;280),3,IF(AND(E222="K",JJ222&gt;=280),4,MAX(IF(E222=Lookups!$DF$6:$DF$99,IF(JJ222&gt;=Lookups!$DG$6:$DG$99,Lookups!$DH$6:$DH$99))))),Lookups!$DE$104:$DG$108,2,FALSE))</f>
        <v>1 Below Basic</v>
      </c>
      <c r="NW222" s="161" t="str">
        <f t="array" ref="NW222">IF($NL222="No RI Tests","No RI Tests",VLOOKUP(IF(AND(E222="K",JH222&lt;280),3,IF(AND(E222="K",JH222&gt;=280),4,MAX(IF(E222=Lookups!$DF$6:$DF$99,IF(NI222&gt;=Lookups!$DG$6:$DG$99,Lookups!$DH$6:$DH$99))))),Lookups!$DE$104:$DG$108,2,FALSE))</f>
        <v>2 Basic</v>
      </c>
      <c r="NX222" s="161" t="str">
        <f t="array" ref="NX222">IF($NL222="No RI Tests","No RI Tests",VLOOKUP(IF(AND(E222="K",NK222&lt;280),3,IF(AND(E222="K",NK222&gt;=280),4,MAX(IF(E222=Lookups!$DF$6:$DF$99,IF(NK222&gt;=Lookups!$DG$6:$DG$99,Lookups!$DH$6:$DH$99))))),Lookups!$DE$104:$DG$108,2,FALSE))</f>
        <v>2 Basic</v>
      </c>
      <c r="NY222">
        <f t="shared" si="290"/>
        <v>0</v>
      </c>
      <c r="NZ222">
        <f t="shared" si="291"/>
        <v>1</v>
      </c>
      <c r="OA222" t="str">
        <f t="shared" si="292"/>
        <v>Improved Performance Level</v>
      </c>
      <c r="OB222" s="161" t="str">
        <f t="array" ref="OB222">IF($NL222="No RI Tests","No RI Tests",IF(E222="K","N/A",VLOOKUP(MAX(IF(E222=Lookups!$DF$6:$DF$99,IF(JJ222&gt;=Lookups!$DG$6:$DG$99,Lookups!$DI$6:$DI$99))),Lookups!$DE$104:$DG$108,3,FALSE)))</f>
        <v>1 Limited</v>
      </c>
      <c r="OC222" s="161" t="str">
        <f t="array" ref="OC222">IF($NL222="No RI Tests","No RI Tests",IF(E222="K","N/A",VLOOKUP(MAX(IF(E222=Lookups!$DF$6:$DF$99,IF(NI222&gt;=Lookups!$DG$6:$DG$99,Lookups!$DI$6:$DI$99))),Lookups!$DE$104:$DG$108,3,FALSE)))</f>
        <v>1 Limited</v>
      </c>
      <c r="OD222" s="161" t="str">
        <f t="array" ref="OD222">IF($NL222="No RI Tests","No RI Tests",IF(E222="K","N/A",VLOOKUP(MAX(IF(E222=Lookups!$DF$6:$DF$99,IF(NK222&gt;=Lookups!$DG$6:$DG$99,Lookups!$DI$6:$DI$99))),Lookups!$DE$104:$DG$108,3,FALSE)))</f>
        <v>1 Limited</v>
      </c>
      <c r="OE222">
        <f t="shared" si="293"/>
        <v>1</v>
      </c>
      <c r="OF222">
        <f t="shared" si="294"/>
        <v>0</v>
      </c>
      <c r="OG222" t="str">
        <f t="shared" si="295"/>
        <v>Maintained Performance Level</v>
      </c>
      <c r="OH222">
        <f t="shared" si="296"/>
        <v>327</v>
      </c>
      <c r="OI222">
        <f t="shared" si="297"/>
        <v>1</v>
      </c>
      <c r="OJ222">
        <f t="shared" si="298"/>
        <v>1</v>
      </c>
      <c r="OK222">
        <f t="shared" si="299"/>
        <v>1</v>
      </c>
      <c r="OL222">
        <f t="shared" si="300"/>
        <v>1.7675675675675675</v>
      </c>
      <c r="OM222" t="str">
        <f t="shared" si="301"/>
        <v>Winter Administration</v>
      </c>
      <c r="ON222" t="str">
        <f t="shared" si="302"/>
        <v>Fall Administration</v>
      </c>
      <c r="OO222" t="str">
        <f t="shared" si="303"/>
        <v>Winter to Spring RI</v>
      </c>
      <c r="OP222" t="str">
        <f ca="1">IF(AND(HR222&lt;&gt;"",JJ222&lt;600),IF(HT222="Advancing","Tier 2","Tier 3"),IF(JI222="","Null",IF(OR(E222="K",E222&lt;3),"FRA Recommended",IF(JJ222&gt;=IF(E222&lt;6,400,600),IF(JJ222&lt;VLOOKUP(E222,Lookups!$AP$3:$AR$16,3,FALSE),"Tier 2","Core"),IF(JJ222&lt;400,IF(RAND()&lt;0.81,"Tier 3","Tier 2"),IF(RAND()&lt;0.51,"Tier 3","Tier 2"))))))</f>
        <v>Tier 3</v>
      </c>
      <c r="OQ222" t="str">
        <f t="shared" si="304"/>
        <v>Average Reading Invt. at Least 15 Minutes Long</v>
      </c>
      <c r="OR222">
        <f t="shared" si="305"/>
        <v>0</v>
      </c>
      <c r="OS222" t="str">
        <f t="shared" si="306"/>
        <v>Null</v>
      </c>
      <c r="OT222">
        <f t="shared" si="307"/>
        <v>327</v>
      </c>
      <c r="OU222" s="159">
        <f t="shared" si="308"/>
        <v>42501</v>
      </c>
      <c r="OV222" t="str">
        <f t="shared" si="309"/>
        <v>Form 2</v>
      </c>
      <c r="OW222" t="str">
        <f t="shared" si="310"/>
        <v>Developing</v>
      </c>
      <c r="OX222">
        <f t="shared" si="311"/>
        <v>47</v>
      </c>
      <c r="OY222">
        <f t="shared" si="312"/>
        <v>11</v>
      </c>
      <c r="OZ222">
        <f t="shared" si="313"/>
        <v>0</v>
      </c>
      <c r="PA222" s="159">
        <f t="shared" si="314"/>
        <v>42501</v>
      </c>
      <c r="PB222" t="str">
        <f t="shared" si="315"/>
        <v>Form 2</v>
      </c>
      <c r="PC222" t="str">
        <f t="shared" si="316"/>
        <v>Developing</v>
      </c>
      <c r="PD222">
        <f t="shared" si="317"/>
        <v>47</v>
      </c>
      <c r="PE222">
        <f t="shared" si="318"/>
        <v>11</v>
      </c>
      <c r="PF222">
        <f t="shared" si="319"/>
        <v>0</v>
      </c>
      <c r="PG222">
        <f t="shared" si="320"/>
        <v>14.285714285714286</v>
      </c>
      <c r="PH222">
        <f t="shared" si="321"/>
        <v>1</v>
      </c>
      <c r="PI222">
        <f t="shared" si="322"/>
        <v>1</v>
      </c>
      <c r="PJ222">
        <f t="shared" si="323"/>
        <v>42</v>
      </c>
      <c r="PK222">
        <f>IF(HR222="","Null",IF(E222&lt;3,"Null",IF(HU222=0,0,IF(HS222="Form 1",VLOOKUP(HU222,Lookups!$BE$3:$BP$63,E222,FALSE),IF(HS222="Form 2",VLOOKUP(HU222,Lookups!$BE$67:$BP$127,E222,FALSE),VLOOKUP(HU222,Lookups!$BE$130:$BP$190,E222,FALSE))))))</f>
        <v>24</v>
      </c>
      <c r="PL222">
        <f t="shared" si="324"/>
        <v>47</v>
      </c>
      <c r="PM222">
        <f>IF($PH222=0,"Null",IF(E222&lt;3,"Null",IF(OX222=0,0,IF(OV222="Form 1",VLOOKUP(OX222,Lookups!$BE$3:$BP$63,E222,FALSE),IF(OV222="Form 2",VLOOKUP(OX222,Lookups!$BE$67:$BP$127,E222,FALSE),VLOOKUP(OX222,Lookups!$BE$130:$BP$190,E222,FALSE))))))</f>
        <v>34</v>
      </c>
      <c r="PN222">
        <f t="shared" si="325"/>
        <v>5</v>
      </c>
      <c r="PO222">
        <f t="shared" si="326"/>
        <v>1</v>
      </c>
      <c r="PP222">
        <f t="shared" si="327"/>
        <v>6</v>
      </c>
      <c r="PQ222">
        <f>IF(HR222="","Null",IF(E222&lt;3,"Null",IF(HV222=0,0,IF(HS222="Form 1",VLOOKUP(HV222,Lookups!$BR$3:$CC$63,E222,FALSE),IF(HS222="Form 2",VLOOKUP(HV222,Lookups!$BR$67:$CC$127,E222,FALSE),VLOOKUP(HV222,Lookups!$BR$130:$CC$190,E222,FALSE))))))</f>
        <v>9</v>
      </c>
      <c r="PR222">
        <f t="shared" si="328"/>
        <v>11</v>
      </c>
      <c r="PS222">
        <f>IF(HR222="","Null",IF(E222&lt;3,"Null",IF(OY222=0,0,IF(OW222="Form 1",VLOOKUP(OY222,Lookups!$BR$3:$CC$63,E222,FALSE),IF(OW222="Form 2",VLOOKUP(OY222,Lookups!$BR$67:$CC$127,E222,FALSE),VLOOKUP(OY222,Lookups!$BR$130:$CC$190,E222,FALSE))))))</f>
        <v>21</v>
      </c>
      <c r="PT222">
        <f t="shared" si="329"/>
        <v>5</v>
      </c>
      <c r="PU222">
        <f t="shared" si="330"/>
        <v>1</v>
      </c>
      <c r="PV222">
        <f t="shared" si="331"/>
        <v>0</v>
      </c>
      <c r="PW222" t="str">
        <f t="shared" si="332"/>
        <v>Winter to Spring PI Administration</v>
      </c>
      <c r="PX222">
        <f t="shared" si="333"/>
        <v>0</v>
      </c>
      <c r="PY222">
        <f t="shared" si="334"/>
        <v>1</v>
      </c>
      <c r="PZ222" t="str">
        <f t="shared" si="335"/>
        <v>Under 20 Sessions</v>
      </c>
      <c r="QA222" t="str">
        <f t="shared" si="336"/>
        <v>Series 1</v>
      </c>
      <c r="QB222" t="str">
        <f t="shared" si="337"/>
        <v>In Series 1 to 4</v>
      </c>
      <c r="QC222" t="str">
        <f>IF($MS222="System 44 Record",IF(BQ222&lt;MEDIAN(Directions!$F$3,Directions!$F$6),"Mid-Year Exited Student","Full Year Participant")&amp;IF(BP222&lt;Directions!$F$3,", Started Prior Year",", Started This Year"),"Null")</f>
        <v>Full Year Participant, Started This Year</v>
      </c>
      <c r="QD222">
        <f t="shared" si="338"/>
        <v>1</v>
      </c>
      <c r="QE222">
        <f t="shared" si="339"/>
        <v>0</v>
      </c>
      <c r="QF222">
        <f t="shared" si="340"/>
        <v>1</v>
      </c>
      <c r="QG222">
        <f t="shared" si="341"/>
        <v>0</v>
      </c>
      <c r="QH222">
        <f t="shared" si="342"/>
        <v>0</v>
      </c>
      <c r="QI222">
        <f t="shared" si="343"/>
        <v>0</v>
      </c>
      <c r="QJ222" t="str">
        <f t="shared" si="344"/>
        <v>RC! Only</v>
      </c>
      <c r="QK222" t="str">
        <f t="shared" si="345"/>
        <v>Null</v>
      </c>
      <c r="QL222" t="str">
        <f t="shared" si="346"/>
        <v>Null</v>
      </c>
      <c r="QM222" t="str">
        <f>IF($MS222="READ 180 Record",IF(AQ222="","Null",VLOOKUP(JJ222,Lookups!$DX$3:$EB$2054,AN222+1,FALSE)),"Null")</f>
        <v>Null</v>
      </c>
      <c r="QN222" t="str">
        <f t="shared" si="347"/>
        <v>Null</v>
      </c>
    </row>
    <row r="223" spans="1:456" x14ac:dyDescent="0.25">
      <c r="A223" s="161" t="s">
        <v>1447</v>
      </c>
      <c r="B223" s="161" t="s">
        <v>1447</v>
      </c>
      <c r="C223" s="161" t="s">
        <v>1447</v>
      </c>
      <c r="D223" s="161" t="s">
        <v>1447</v>
      </c>
      <c r="E223" s="161">
        <v>7</v>
      </c>
      <c r="F223" s="161" t="s">
        <v>1447</v>
      </c>
      <c r="G223" s="161" t="s">
        <v>880</v>
      </c>
      <c r="H223" s="161" t="s">
        <v>881</v>
      </c>
      <c r="K223" s="161">
        <v>0</v>
      </c>
      <c r="L223" s="161">
        <v>0</v>
      </c>
      <c r="M223" s="161">
        <v>0</v>
      </c>
      <c r="N223" s="161">
        <v>0</v>
      </c>
      <c r="O223" s="161">
        <v>0</v>
      </c>
      <c r="P223" s="161">
        <v>0</v>
      </c>
      <c r="Q223" s="161">
        <v>0</v>
      </c>
      <c r="R223" s="161">
        <v>0</v>
      </c>
      <c r="S223" s="161">
        <v>0</v>
      </c>
      <c r="T223" s="161">
        <v>0</v>
      </c>
      <c r="U223" s="161">
        <v>0</v>
      </c>
      <c r="V223" s="161">
        <v>0</v>
      </c>
      <c r="W223" s="161">
        <v>0</v>
      </c>
      <c r="X223" s="161">
        <v>0</v>
      </c>
      <c r="AB223" s="161" t="s">
        <v>242</v>
      </c>
      <c r="AC223" s="161" t="s">
        <v>242</v>
      </c>
      <c r="AD223" s="161" t="s">
        <v>242</v>
      </c>
      <c r="AE223" s="161" t="s">
        <v>242</v>
      </c>
      <c r="AF223" s="161" t="s">
        <v>242</v>
      </c>
      <c r="AG223" s="161" t="s">
        <v>242</v>
      </c>
      <c r="AH223" s="161" t="s">
        <v>242</v>
      </c>
      <c r="AI223" s="161">
        <v>20150801</v>
      </c>
      <c r="AJ223" s="161">
        <v>20160525</v>
      </c>
      <c r="AK223" s="161" t="s">
        <v>869</v>
      </c>
      <c r="AL223" t="s">
        <v>1078</v>
      </c>
      <c r="BN223" t="s">
        <v>1079</v>
      </c>
      <c r="ET223" s="161">
        <v>0</v>
      </c>
      <c r="EU223" s="161">
        <v>0</v>
      </c>
      <c r="EV223" s="161">
        <v>0</v>
      </c>
      <c r="EW223" s="161">
        <v>0</v>
      </c>
      <c r="EX223" s="161">
        <v>0</v>
      </c>
      <c r="EY223" s="161">
        <v>0</v>
      </c>
      <c r="EZ223" s="161">
        <v>0</v>
      </c>
      <c r="FA223" s="161">
        <v>0</v>
      </c>
      <c r="FB223" s="161">
        <v>0</v>
      </c>
      <c r="FC223" s="161">
        <v>0</v>
      </c>
      <c r="FD223" s="161">
        <v>0</v>
      </c>
      <c r="FE223" s="161">
        <v>0</v>
      </c>
      <c r="HN223" s="161" t="s">
        <v>881</v>
      </c>
      <c r="JB223" s="161" t="s">
        <v>881</v>
      </c>
      <c r="JC223" s="161">
        <v>0</v>
      </c>
      <c r="JD223" s="161">
        <v>0</v>
      </c>
      <c r="JE223" s="161">
        <v>0</v>
      </c>
      <c r="JF223" s="161">
        <v>0</v>
      </c>
      <c r="MN223" t="str">
        <f t="shared" si="261"/>
        <v>NoNoNoNoNoNo</v>
      </c>
      <c r="MO223" t="str">
        <f>IF(AND(MN223="NoNoNoNoNoNo",JI223=""),"No Programs",VLOOKUP(MN223,Lookups!$DA$4:$DB$67,2,FALSE))</f>
        <v>No Programs</v>
      </c>
      <c r="MP223">
        <f t="shared" si="262"/>
        <v>0</v>
      </c>
      <c r="MQ223" t="str">
        <f t="shared" si="263"/>
        <v>No Program Use</v>
      </c>
      <c r="MR223" t="str">
        <f>Directions!$D$3</f>
        <v>Usage</v>
      </c>
      <c r="MS223" t="str">
        <f>VLOOKUP(MQ223,Lookups!$CU$71:$CV$80,2,FALSE)</f>
        <v>Exclude</v>
      </c>
      <c r="MT223">
        <f t="shared" si="264"/>
        <v>0</v>
      </c>
      <c r="MU223">
        <f t="shared" si="265"/>
        <v>0</v>
      </c>
      <c r="MV223">
        <f t="shared" si="266"/>
        <v>0</v>
      </c>
      <c r="MW223">
        <f t="shared" si="267"/>
        <v>0</v>
      </c>
      <c r="MX223">
        <f t="shared" si="268"/>
        <v>0</v>
      </c>
      <c r="MY223" t="str">
        <f t="shared" si="269"/>
        <v>Not Used</v>
      </c>
      <c r="MZ223">
        <f t="shared" si="270"/>
        <v>0</v>
      </c>
      <c r="NA223" t="str">
        <f t="shared" si="271"/>
        <v>Not Available</v>
      </c>
      <c r="NB223" t="str">
        <f t="shared" si="272"/>
        <v>Not Available</v>
      </c>
      <c r="NC223" t="str">
        <f t="shared" si="273"/>
        <v>4 Not Indicated</v>
      </c>
      <c r="ND223" t="str">
        <f t="shared" si="274"/>
        <v>4 Not Indicated</v>
      </c>
      <c r="NE223" t="str">
        <f t="shared" si="275"/>
        <v>4 Not Indicated</v>
      </c>
      <c r="NF223" t="str">
        <f t="shared" si="276"/>
        <v>4 Not Indicated</v>
      </c>
      <c r="NG223" t="str">
        <f t="shared" si="277"/>
        <v>4 Not Indicated</v>
      </c>
      <c r="NH223" s="159" t="str">
        <f t="shared" si="278"/>
        <v>Null</v>
      </c>
      <c r="NI223" t="str">
        <f t="shared" si="279"/>
        <v>Null</v>
      </c>
      <c r="NJ223" s="159" t="str">
        <f t="shared" si="280"/>
        <v>Null</v>
      </c>
      <c r="NK223" t="str">
        <f t="shared" si="281"/>
        <v>Null</v>
      </c>
      <c r="NL223" t="str">
        <f t="shared" si="282"/>
        <v>No RI Tests</v>
      </c>
      <c r="NM223">
        <f t="shared" si="283"/>
        <v>0</v>
      </c>
      <c r="NN223" t="str">
        <f>IF(OR(E223="PK",E223="K",JJ223=""),"Null",INDEX(Lookups!$EZ$4:$FW$18,MATCH($JJ223,Lookups!$EY$4:$EY$18,1),MATCH($E223,Lookups!$EZ$3:$FW$3,0)))</f>
        <v>Null</v>
      </c>
      <c r="NO223" t="str">
        <f>IF(OR(E223="PK",E223="K",JJ223=""),"Null",INDEX(Lookups!$EZ$4:$FW$18,MATCH($JJ223,Lookups!$EY$4:$EY$18,1),MATCH($E223,Lookups!$EZ$3:$FW$3,0) + 1))</f>
        <v>Null</v>
      </c>
      <c r="NP223" t="str">
        <f t="shared" si="284"/>
        <v>Null</v>
      </c>
      <c r="NQ223" t="str">
        <f t="shared" si="285"/>
        <v>Null</v>
      </c>
      <c r="NR223" t="str">
        <f t="shared" si="286"/>
        <v>Null</v>
      </c>
      <c r="NS223" t="str">
        <f t="shared" si="287"/>
        <v>No RI Tests</v>
      </c>
      <c r="NT223" t="str">
        <f t="shared" si="288"/>
        <v>No RI Tests</v>
      </c>
      <c r="NU223" t="str">
        <f t="shared" si="289"/>
        <v>No RI Tests</v>
      </c>
      <c r="NV223" s="183" t="str">
        <f t="array" ref="NV223">IF($NL223="No RI Tests","No RI Tests",VLOOKUP(IF(AND(E223="K",JJ223&lt;280),3,IF(AND(E223="K",JJ223&gt;=280),4,MAX(IF(E223=Lookups!$DF$6:$DF$99,IF(JJ223&gt;=Lookups!$DG$6:$DG$99,Lookups!$DH$6:$DH$99))))),Lookups!$DE$104:$DG$108,2,FALSE))</f>
        <v>No RI Tests</v>
      </c>
      <c r="NW223" s="161" t="str">
        <f t="array" ref="NW223">IF($NL223="No RI Tests","No RI Tests",VLOOKUP(IF(AND(E223="K",JH223&lt;280),3,IF(AND(E223="K",JH223&gt;=280),4,MAX(IF(E223=Lookups!$DF$6:$DF$99,IF(NI223&gt;=Lookups!$DG$6:$DG$99,Lookups!$DH$6:$DH$99))))),Lookups!$DE$104:$DG$108,2,FALSE))</f>
        <v>No RI Tests</v>
      </c>
      <c r="NX223" s="161" t="str">
        <f t="array" ref="NX223">IF($NL223="No RI Tests","No RI Tests",VLOOKUP(IF(AND(E223="K",NK223&lt;280),3,IF(AND(E223="K",NK223&gt;=280),4,MAX(IF(E223=Lookups!$DF$6:$DF$99,IF(NK223&gt;=Lookups!$DG$6:$DG$99,Lookups!$DH$6:$DH$99))))),Lookups!$DE$104:$DG$108,2,FALSE))</f>
        <v>No RI Tests</v>
      </c>
      <c r="NY223" t="str">
        <f t="shared" si="290"/>
        <v>Null</v>
      </c>
      <c r="NZ223" t="str">
        <f t="shared" si="291"/>
        <v>Null</v>
      </c>
      <c r="OA223" t="str">
        <f t="shared" si="292"/>
        <v>No RI for Comparison</v>
      </c>
      <c r="OB223" s="161" t="str">
        <f t="array" ref="OB223">IF($NL223="No RI Tests","No RI Tests",IF(E223="K","N/A",VLOOKUP(MAX(IF(E223=Lookups!$DF$6:$DF$99,IF(JJ223&gt;=Lookups!$DG$6:$DG$99,Lookups!$DI$6:$DI$99))),Lookups!$DE$104:$DG$108,3,FALSE)))</f>
        <v>No RI Tests</v>
      </c>
      <c r="OC223" s="161" t="str">
        <f t="array" ref="OC223">IF($NL223="No RI Tests","No RI Tests",IF(E223="K","N/A",VLOOKUP(MAX(IF(E223=Lookups!$DF$6:$DF$99,IF(NI223&gt;=Lookups!$DG$6:$DG$99,Lookups!$DI$6:$DI$99))),Lookups!$DE$104:$DG$108,3,FALSE)))</f>
        <v>No RI Tests</v>
      </c>
      <c r="OD223" s="161" t="str">
        <f t="array" ref="OD223">IF($NL223="No RI Tests","No RI Tests",IF(E223="K","N/A",VLOOKUP(MAX(IF(E223=Lookups!$DF$6:$DF$99,IF(NK223&gt;=Lookups!$DG$6:$DG$99,Lookups!$DI$6:$DI$99))),Lookups!$DE$104:$DG$108,3,FALSE)))</f>
        <v>No RI Tests</v>
      </c>
      <c r="OE223" t="str">
        <f t="shared" si="293"/>
        <v>Null</v>
      </c>
      <c r="OF223" t="str">
        <f t="shared" si="294"/>
        <v>Null</v>
      </c>
      <c r="OG223" t="str">
        <f t="shared" si="295"/>
        <v>No RI for Comparison</v>
      </c>
      <c r="OH223" t="str">
        <f t="shared" si="296"/>
        <v>Null</v>
      </c>
      <c r="OI223" t="str">
        <f t="shared" si="297"/>
        <v>Null</v>
      </c>
      <c r="OJ223" t="str">
        <f t="shared" si="298"/>
        <v>Null</v>
      </c>
      <c r="OK223" t="str">
        <f t="shared" si="299"/>
        <v>Null</v>
      </c>
      <c r="OL223" t="str">
        <f t="shared" si="300"/>
        <v>Null</v>
      </c>
      <c r="OM223" t="str">
        <f t="shared" si="301"/>
        <v>Null</v>
      </c>
      <c r="ON223" t="str">
        <f t="shared" si="302"/>
        <v>Null</v>
      </c>
      <c r="OO223" t="str">
        <f t="shared" si="303"/>
        <v>Null RI</v>
      </c>
      <c r="OP223" t="str">
        <f ca="1">IF(AND(HR223&lt;&gt;"",JJ223&lt;600),IF(HT223="Advancing","Tier 2","Tier 3"),IF(JI223="","Null",IF(OR(E223="K",E223&lt;3),"FRA Recommended",IF(JJ223&gt;=IF(E223&lt;6,400,600),IF(JJ223&lt;VLOOKUP(E223,Lookups!$AP$3:$AR$16,3,FALSE),"Tier 2","Core"),IF(JJ223&lt;400,IF(RAND()&lt;0.81,"Tier 3","Tier 2"),IF(RAND()&lt;0.51,"Tier 3","Tier 2"))))))</f>
        <v>Null</v>
      </c>
      <c r="OQ223" t="str">
        <f t="shared" si="304"/>
        <v>Null</v>
      </c>
      <c r="OR223" t="str">
        <f t="shared" si="305"/>
        <v>Null</v>
      </c>
      <c r="OS223" t="str">
        <f t="shared" si="306"/>
        <v>Null</v>
      </c>
      <c r="OT223" t="str">
        <f t="shared" si="307"/>
        <v>No RI Tests</v>
      </c>
      <c r="OU223" s="159" t="str">
        <f t="shared" si="308"/>
        <v>No PI Tests</v>
      </c>
      <c r="OV223" t="str">
        <f t="shared" si="309"/>
        <v>No PI Tests</v>
      </c>
      <c r="OW223" t="str">
        <f t="shared" si="310"/>
        <v>No PI Tests</v>
      </c>
      <c r="OX223" t="str">
        <f t="shared" si="311"/>
        <v>No PI Tests</v>
      </c>
      <c r="OY223" t="str">
        <f t="shared" si="312"/>
        <v>No PI Tests</v>
      </c>
      <c r="OZ223" t="str">
        <f t="shared" si="313"/>
        <v>No PI Tests</v>
      </c>
      <c r="PA223" s="159" t="str">
        <f t="shared" si="314"/>
        <v>No PI Tests</v>
      </c>
      <c r="PB223" t="str">
        <f t="shared" si="315"/>
        <v>No PI Tests</v>
      </c>
      <c r="PC223" t="str">
        <f t="shared" si="316"/>
        <v>No PI Tests</v>
      </c>
      <c r="PD223" t="str">
        <f t="shared" si="317"/>
        <v>No PI Tests</v>
      </c>
      <c r="PE223" t="str">
        <f t="shared" si="318"/>
        <v>No PI Tests</v>
      </c>
      <c r="PF223" t="str">
        <f t="shared" si="319"/>
        <v>No PI Tests</v>
      </c>
      <c r="PG223" t="str">
        <f t="shared" si="320"/>
        <v>No PI Tests</v>
      </c>
      <c r="PH223">
        <f t="shared" si="321"/>
        <v>0</v>
      </c>
      <c r="PI223">
        <f t="shared" si="322"/>
        <v>0</v>
      </c>
      <c r="PJ223" t="str">
        <f t="shared" si="323"/>
        <v>Null</v>
      </c>
      <c r="PK223" t="str">
        <f>IF(HR223="","Null",IF(E223&lt;3,"Null",IF(HU223=0,0,IF(HS223="Form 1",VLOOKUP(HU223,Lookups!$BE$3:$BP$63,E223,FALSE),IF(HS223="Form 2",VLOOKUP(HU223,Lookups!$BE$67:$BP$127,E223,FALSE),VLOOKUP(HU223,Lookups!$BE$130:$BP$190,E223,FALSE))))))</f>
        <v>Null</v>
      </c>
      <c r="PL223" t="str">
        <f t="shared" si="324"/>
        <v>Null</v>
      </c>
      <c r="PM223" t="str">
        <f>IF($PH223=0,"Null",IF(E223&lt;3,"Null",IF(OX223=0,0,IF(OV223="Form 1",VLOOKUP(OX223,Lookups!$BE$3:$BP$63,E223,FALSE),IF(OV223="Form 2",VLOOKUP(OX223,Lookups!$BE$67:$BP$127,E223,FALSE),VLOOKUP(OX223,Lookups!$BE$130:$BP$190,E223,FALSE))))))</f>
        <v>Null</v>
      </c>
      <c r="PN223" t="str">
        <f t="shared" si="325"/>
        <v>Null</v>
      </c>
      <c r="PO223" t="str">
        <f t="shared" si="326"/>
        <v>Null</v>
      </c>
      <c r="PP223" t="str">
        <f t="shared" si="327"/>
        <v>Null</v>
      </c>
      <c r="PQ223" t="str">
        <f>IF(HR223="","Null",IF(E223&lt;3,"Null",IF(HV223=0,0,IF(HS223="Form 1",VLOOKUP(HV223,Lookups!$BR$3:$CC$63,E223,FALSE),IF(HS223="Form 2",VLOOKUP(HV223,Lookups!$BR$67:$CC$127,E223,FALSE),VLOOKUP(HV223,Lookups!$BR$130:$CC$190,E223,FALSE))))))</f>
        <v>Null</v>
      </c>
      <c r="PR223" t="str">
        <f t="shared" si="328"/>
        <v>Null</v>
      </c>
      <c r="PS223" t="str">
        <f>IF(HR223="","Null",IF(E223&lt;3,"Null",IF(OY223=0,0,IF(OW223="Form 1",VLOOKUP(OY223,Lookups!$BR$3:$CC$63,E223,FALSE),IF(OW223="Form 2",VLOOKUP(OY223,Lookups!$BR$67:$CC$127,E223,FALSE),VLOOKUP(OY223,Lookups!$BR$130:$CC$190,E223,FALSE))))))</f>
        <v>Null</v>
      </c>
      <c r="PT223" t="str">
        <f t="shared" si="329"/>
        <v>Null</v>
      </c>
      <c r="PU223" t="str">
        <f t="shared" si="330"/>
        <v>Null</v>
      </c>
      <c r="PV223" t="str">
        <f t="shared" si="331"/>
        <v>Null</v>
      </c>
      <c r="PW223" t="str">
        <f t="shared" si="332"/>
        <v>No PI Tests</v>
      </c>
      <c r="PX223">
        <f t="shared" si="333"/>
        <v>0</v>
      </c>
      <c r="PY223">
        <f t="shared" si="334"/>
        <v>0</v>
      </c>
      <c r="PZ223" t="str">
        <f t="shared" si="335"/>
        <v>Null</v>
      </c>
      <c r="QA223" t="str">
        <f t="shared" si="336"/>
        <v>Null</v>
      </c>
      <c r="QB223" t="str">
        <f t="shared" si="337"/>
        <v>Null</v>
      </c>
      <c r="QC223" t="str">
        <f>IF($MS223="System 44 Record",IF(BQ223&lt;MEDIAN(Directions!$F$3,Directions!$F$6),"Mid-Year Exited Student","Full Year Participant")&amp;IF(BP223&lt;Directions!$F$3,", Started Prior Year",", Started This Year"),"Null")</f>
        <v>Null</v>
      </c>
      <c r="QD223" t="str">
        <f t="shared" si="338"/>
        <v>Null</v>
      </c>
      <c r="QE223">
        <f t="shared" si="339"/>
        <v>0</v>
      </c>
      <c r="QF223">
        <f t="shared" si="340"/>
        <v>0</v>
      </c>
      <c r="QG223">
        <f t="shared" si="341"/>
        <v>0</v>
      </c>
      <c r="QH223">
        <f t="shared" si="342"/>
        <v>0</v>
      </c>
      <c r="QI223">
        <f t="shared" si="343"/>
        <v>0</v>
      </c>
      <c r="QJ223" t="str">
        <f t="shared" si="344"/>
        <v>Used None</v>
      </c>
      <c r="QK223" t="str">
        <f t="shared" si="345"/>
        <v>Null</v>
      </c>
      <c r="QL223" t="str">
        <f t="shared" si="346"/>
        <v>Null</v>
      </c>
      <c r="QM223" t="str">
        <f>IF($MS223="READ 180 Record",IF(AQ223="","Null",VLOOKUP(JJ223,Lookups!$DX$3:$EB$2054,AN223+1,FALSE)),"Null")</f>
        <v>Null</v>
      </c>
      <c r="QN223" t="str">
        <f t="shared" si="347"/>
        <v>Null</v>
      </c>
    </row>
    <row r="224" spans="1:456" x14ac:dyDescent="0.25">
      <c r="A224" s="161" t="s">
        <v>1447</v>
      </c>
      <c r="B224" s="161" t="s">
        <v>1447</v>
      </c>
      <c r="C224" s="161" t="s">
        <v>1447</v>
      </c>
      <c r="D224" s="161" t="s">
        <v>1447</v>
      </c>
      <c r="E224" s="161">
        <v>10</v>
      </c>
      <c r="F224" s="161" t="s">
        <v>1447</v>
      </c>
      <c r="G224" s="161" t="s">
        <v>880</v>
      </c>
      <c r="H224" s="161" t="s">
        <v>881</v>
      </c>
      <c r="K224" s="161">
        <v>0</v>
      </c>
      <c r="L224" s="161">
        <v>0</v>
      </c>
      <c r="M224" s="161">
        <v>0</v>
      </c>
      <c r="N224" s="161">
        <v>0</v>
      </c>
      <c r="O224" s="161">
        <v>0</v>
      </c>
      <c r="P224" s="161">
        <v>0</v>
      </c>
      <c r="Q224" s="161">
        <v>0</v>
      </c>
      <c r="R224" s="161">
        <v>0</v>
      </c>
      <c r="S224" s="161">
        <v>0</v>
      </c>
      <c r="T224" s="161">
        <v>0</v>
      </c>
      <c r="U224" s="161">
        <v>0</v>
      </c>
      <c r="V224" s="161">
        <v>0</v>
      </c>
      <c r="W224" s="161">
        <v>0</v>
      </c>
      <c r="X224" s="161">
        <v>0</v>
      </c>
      <c r="AB224" s="161" t="s">
        <v>242</v>
      </c>
      <c r="AC224" s="161" t="s">
        <v>242</v>
      </c>
      <c r="AD224" s="161" t="s">
        <v>242</v>
      </c>
      <c r="AE224" s="161" t="s">
        <v>242</v>
      </c>
      <c r="AF224" s="161" t="s">
        <v>242</v>
      </c>
      <c r="AG224" s="161" t="s">
        <v>242</v>
      </c>
      <c r="AH224" s="161" t="s">
        <v>242</v>
      </c>
      <c r="AI224" s="161">
        <v>20150801</v>
      </c>
      <c r="AJ224" s="161">
        <v>20160525</v>
      </c>
      <c r="AK224" s="161" t="s">
        <v>869</v>
      </c>
      <c r="AL224" t="s">
        <v>1078</v>
      </c>
      <c r="BN224" t="s">
        <v>1079</v>
      </c>
      <c r="ET224" s="161">
        <v>0</v>
      </c>
      <c r="EU224" s="161">
        <v>0</v>
      </c>
      <c r="EV224" s="161">
        <v>0</v>
      </c>
      <c r="EW224" s="161">
        <v>0</v>
      </c>
      <c r="EX224" s="161">
        <v>0</v>
      </c>
      <c r="EY224" s="161">
        <v>0</v>
      </c>
      <c r="EZ224" s="161">
        <v>0</v>
      </c>
      <c r="FA224" s="161">
        <v>0</v>
      </c>
      <c r="FB224" s="161">
        <v>0</v>
      </c>
      <c r="FC224" s="161">
        <v>0</v>
      </c>
      <c r="FD224" s="161">
        <v>0</v>
      </c>
      <c r="FE224" s="161">
        <v>0</v>
      </c>
      <c r="HN224" s="161" t="s">
        <v>881</v>
      </c>
      <c r="JB224" s="161" t="s">
        <v>881</v>
      </c>
      <c r="JC224" s="161">
        <v>0</v>
      </c>
      <c r="JD224" s="161">
        <v>0</v>
      </c>
      <c r="JE224" s="161">
        <v>0</v>
      </c>
      <c r="JF224" s="161">
        <v>0</v>
      </c>
      <c r="MN224" t="str">
        <f t="shared" si="261"/>
        <v>NoNoNoNoNoNo</v>
      </c>
      <c r="MO224" t="str">
        <f>IF(AND(MN224="NoNoNoNoNoNo",JI224=""),"No Programs",VLOOKUP(MN224,Lookups!$DA$4:$DB$67,2,FALSE))</f>
        <v>No Programs</v>
      </c>
      <c r="MP224">
        <f t="shared" si="262"/>
        <v>0</v>
      </c>
      <c r="MQ224" t="str">
        <f t="shared" si="263"/>
        <v>No Program Use</v>
      </c>
      <c r="MR224" t="str">
        <f>Directions!$D$3</f>
        <v>Usage</v>
      </c>
      <c r="MS224" t="str">
        <f>VLOOKUP(MQ224,Lookups!$CU$71:$CV$80,2,FALSE)</f>
        <v>Exclude</v>
      </c>
      <c r="MT224">
        <f t="shared" si="264"/>
        <v>0</v>
      </c>
      <c r="MU224">
        <f t="shared" si="265"/>
        <v>0</v>
      </c>
      <c r="MV224">
        <f t="shared" si="266"/>
        <v>0</v>
      </c>
      <c r="MW224">
        <f t="shared" si="267"/>
        <v>0</v>
      </c>
      <c r="MX224">
        <f t="shared" si="268"/>
        <v>0</v>
      </c>
      <c r="MY224" t="str">
        <f t="shared" si="269"/>
        <v>Not Used</v>
      </c>
      <c r="MZ224">
        <f t="shared" si="270"/>
        <v>0</v>
      </c>
      <c r="NA224" t="str">
        <f t="shared" si="271"/>
        <v>Not Available</v>
      </c>
      <c r="NB224" t="str">
        <f t="shared" si="272"/>
        <v>Not Available</v>
      </c>
      <c r="NC224" t="str">
        <f t="shared" si="273"/>
        <v>4 Not Indicated</v>
      </c>
      <c r="ND224" t="str">
        <f t="shared" si="274"/>
        <v>4 Not Indicated</v>
      </c>
      <c r="NE224" t="str">
        <f t="shared" si="275"/>
        <v>4 Not Indicated</v>
      </c>
      <c r="NF224" t="str">
        <f t="shared" si="276"/>
        <v>4 Not Indicated</v>
      </c>
      <c r="NG224" t="str">
        <f t="shared" si="277"/>
        <v>4 Not Indicated</v>
      </c>
      <c r="NH224" s="159" t="str">
        <f t="shared" si="278"/>
        <v>Null</v>
      </c>
      <c r="NI224" t="str">
        <f t="shared" si="279"/>
        <v>Null</v>
      </c>
      <c r="NJ224" s="159" t="str">
        <f t="shared" si="280"/>
        <v>Null</v>
      </c>
      <c r="NK224" t="str">
        <f t="shared" si="281"/>
        <v>Null</v>
      </c>
      <c r="NL224" t="str">
        <f t="shared" si="282"/>
        <v>No RI Tests</v>
      </c>
      <c r="NM224">
        <f t="shared" si="283"/>
        <v>0</v>
      </c>
      <c r="NN224" t="str">
        <f>IF(OR(E224="PK",E224="K",JJ224=""),"Null",INDEX(Lookups!$EZ$4:$FW$18,MATCH($JJ224,Lookups!$EY$4:$EY$18,1),MATCH($E224,Lookups!$EZ$3:$FW$3,0)))</f>
        <v>Null</v>
      </c>
      <c r="NO224" t="str">
        <f>IF(OR(E224="PK",E224="K",JJ224=""),"Null",INDEX(Lookups!$EZ$4:$FW$18,MATCH($JJ224,Lookups!$EY$4:$EY$18,1),MATCH($E224,Lookups!$EZ$3:$FW$3,0) + 1))</f>
        <v>Null</v>
      </c>
      <c r="NP224" t="str">
        <f t="shared" si="284"/>
        <v>Null</v>
      </c>
      <c r="NQ224" t="str">
        <f t="shared" si="285"/>
        <v>Null</v>
      </c>
      <c r="NR224" t="str">
        <f t="shared" si="286"/>
        <v>Null</v>
      </c>
      <c r="NS224" t="str">
        <f t="shared" si="287"/>
        <v>No RI Tests</v>
      </c>
      <c r="NT224" t="str">
        <f t="shared" si="288"/>
        <v>No RI Tests</v>
      </c>
      <c r="NU224" t="str">
        <f t="shared" si="289"/>
        <v>No RI Tests</v>
      </c>
      <c r="NV224" s="183" t="str">
        <f t="array" ref="NV224">IF($NL224="No RI Tests","No RI Tests",VLOOKUP(IF(AND(E224="K",JJ224&lt;280),3,IF(AND(E224="K",JJ224&gt;=280),4,MAX(IF(E224=Lookups!$DF$6:$DF$99,IF(JJ224&gt;=Lookups!$DG$6:$DG$99,Lookups!$DH$6:$DH$99))))),Lookups!$DE$104:$DG$108,2,FALSE))</f>
        <v>No RI Tests</v>
      </c>
      <c r="NW224" s="161" t="str">
        <f t="array" ref="NW224">IF($NL224="No RI Tests","No RI Tests",VLOOKUP(IF(AND(E224="K",JH224&lt;280),3,IF(AND(E224="K",JH224&gt;=280),4,MAX(IF(E224=Lookups!$DF$6:$DF$99,IF(NI224&gt;=Lookups!$DG$6:$DG$99,Lookups!$DH$6:$DH$99))))),Lookups!$DE$104:$DG$108,2,FALSE))</f>
        <v>No RI Tests</v>
      </c>
      <c r="NX224" s="161" t="str">
        <f t="array" ref="NX224">IF($NL224="No RI Tests","No RI Tests",VLOOKUP(IF(AND(E224="K",NK224&lt;280),3,IF(AND(E224="K",NK224&gt;=280),4,MAX(IF(E224=Lookups!$DF$6:$DF$99,IF(NK224&gt;=Lookups!$DG$6:$DG$99,Lookups!$DH$6:$DH$99))))),Lookups!$DE$104:$DG$108,2,FALSE))</f>
        <v>No RI Tests</v>
      </c>
      <c r="NY224" t="str">
        <f t="shared" si="290"/>
        <v>Null</v>
      </c>
      <c r="NZ224" t="str">
        <f t="shared" si="291"/>
        <v>Null</v>
      </c>
      <c r="OA224" t="str">
        <f t="shared" si="292"/>
        <v>No RI for Comparison</v>
      </c>
      <c r="OB224" s="161" t="str">
        <f t="array" ref="OB224">IF($NL224="No RI Tests","No RI Tests",IF(E224="K","N/A",VLOOKUP(MAX(IF(E224=Lookups!$DF$6:$DF$99,IF(JJ224&gt;=Lookups!$DG$6:$DG$99,Lookups!$DI$6:$DI$99))),Lookups!$DE$104:$DG$108,3,FALSE)))</f>
        <v>No RI Tests</v>
      </c>
      <c r="OC224" s="161" t="str">
        <f t="array" ref="OC224">IF($NL224="No RI Tests","No RI Tests",IF(E224="K","N/A",VLOOKUP(MAX(IF(E224=Lookups!$DF$6:$DF$99,IF(NI224&gt;=Lookups!$DG$6:$DG$99,Lookups!$DI$6:$DI$99))),Lookups!$DE$104:$DG$108,3,FALSE)))</f>
        <v>No RI Tests</v>
      </c>
      <c r="OD224" s="161" t="str">
        <f t="array" ref="OD224">IF($NL224="No RI Tests","No RI Tests",IF(E224="K","N/A",VLOOKUP(MAX(IF(E224=Lookups!$DF$6:$DF$99,IF(NK224&gt;=Lookups!$DG$6:$DG$99,Lookups!$DI$6:$DI$99))),Lookups!$DE$104:$DG$108,3,FALSE)))</f>
        <v>No RI Tests</v>
      </c>
      <c r="OE224" t="str">
        <f t="shared" si="293"/>
        <v>Null</v>
      </c>
      <c r="OF224" t="str">
        <f t="shared" si="294"/>
        <v>Null</v>
      </c>
      <c r="OG224" t="str">
        <f t="shared" si="295"/>
        <v>No RI for Comparison</v>
      </c>
      <c r="OH224" t="str">
        <f t="shared" si="296"/>
        <v>Null</v>
      </c>
      <c r="OI224" t="str">
        <f t="shared" si="297"/>
        <v>Null</v>
      </c>
      <c r="OJ224" t="str">
        <f t="shared" si="298"/>
        <v>Null</v>
      </c>
      <c r="OK224" t="str">
        <f t="shared" si="299"/>
        <v>Null</v>
      </c>
      <c r="OL224" t="str">
        <f t="shared" si="300"/>
        <v>Null</v>
      </c>
      <c r="OM224" t="str">
        <f t="shared" si="301"/>
        <v>Null</v>
      </c>
      <c r="ON224" t="str">
        <f t="shared" si="302"/>
        <v>Null</v>
      </c>
      <c r="OO224" t="str">
        <f t="shared" si="303"/>
        <v>Null RI</v>
      </c>
      <c r="OP224" t="str">
        <f ca="1">IF(AND(HR224&lt;&gt;"",JJ224&lt;600),IF(HT224="Advancing","Tier 2","Tier 3"),IF(JI224="","Null",IF(OR(E224="K",E224&lt;3),"FRA Recommended",IF(JJ224&gt;=IF(E224&lt;6,400,600),IF(JJ224&lt;VLOOKUP(E224,Lookups!$AP$3:$AR$16,3,FALSE),"Tier 2","Core"),IF(JJ224&lt;400,IF(RAND()&lt;0.81,"Tier 3","Tier 2"),IF(RAND()&lt;0.51,"Tier 3","Tier 2"))))))</f>
        <v>Null</v>
      </c>
      <c r="OQ224" t="str">
        <f t="shared" si="304"/>
        <v>Null</v>
      </c>
      <c r="OR224" t="str">
        <f t="shared" si="305"/>
        <v>Null</v>
      </c>
      <c r="OS224" t="str">
        <f t="shared" si="306"/>
        <v>Null</v>
      </c>
      <c r="OT224" t="str">
        <f t="shared" si="307"/>
        <v>No RI Tests</v>
      </c>
      <c r="OU224" s="159" t="str">
        <f t="shared" si="308"/>
        <v>No PI Tests</v>
      </c>
      <c r="OV224" t="str">
        <f t="shared" si="309"/>
        <v>No PI Tests</v>
      </c>
      <c r="OW224" t="str">
        <f t="shared" si="310"/>
        <v>No PI Tests</v>
      </c>
      <c r="OX224" t="str">
        <f t="shared" si="311"/>
        <v>No PI Tests</v>
      </c>
      <c r="OY224" t="str">
        <f t="shared" si="312"/>
        <v>No PI Tests</v>
      </c>
      <c r="OZ224" t="str">
        <f t="shared" si="313"/>
        <v>No PI Tests</v>
      </c>
      <c r="PA224" s="159" t="str">
        <f t="shared" si="314"/>
        <v>No PI Tests</v>
      </c>
      <c r="PB224" t="str">
        <f t="shared" si="315"/>
        <v>No PI Tests</v>
      </c>
      <c r="PC224" t="str">
        <f t="shared" si="316"/>
        <v>No PI Tests</v>
      </c>
      <c r="PD224" t="str">
        <f t="shared" si="317"/>
        <v>No PI Tests</v>
      </c>
      <c r="PE224" t="str">
        <f t="shared" si="318"/>
        <v>No PI Tests</v>
      </c>
      <c r="PF224" t="str">
        <f t="shared" si="319"/>
        <v>No PI Tests</v>
      </c>
      <c r="PG224" t="str">
        <f t="shared" si="320"/>
        <v>No PI Tests</v>
      </c>
      <c r="PH224">
        <f t="shared" si="321"/>
        <v>0</v>
      </c>
      <c r="PI224">
        <f t="shared" si="322"/>
        <v>0</v>
      </c>
      <c r="PJ224" t="str">
        <f t="shared" si="323"/>
        <v>Null</v>
      </c>
      <c r="PK224" t="str">
        <f>IF(HR224="","Null",IF(E224&lt;3,"Null",IF(HU224=0,0,IF(HS224="Form 1",VLOOKUP(HU224,Lookups!$BE$3:$BP$63,E224,FALSE),IF(HS224="Form 2",VLOOKUP(HU224,Lookups!$BE$67:$BP$127,E224,FALSE),VLOOKUP(HU224,Lookups!$BE$130:$BP$190,E224,FALSE))))))</f>
        <v>Null</v>
      </c>
      <c r="PL224" t="str">
        <f t="shared" si="324"/>
        <v>Null</v>
      </c>
      <c r="PM224" t="str">
        <f>IF($PH224=0,"Null",IF(E224&lt;3,"Null",IF(OX224=0,0,IF(OV224="Form 1",VLOOKUP(OX224,Lookups!$BE$3:$BP$63,E224,FALSE),IF(OV224="Form 2",VLOOKUP(OX224,Lookups!$BE$67:$BP$127,E224,FALSE),VLOOKUP(OX224,Lookups!$BE$130:$BP$190,E224,FALSE))))))</f>
        <v>Null</v>
      </c>
      <c r="PN224" t="str">
        <f t="shared" si="325"/>
        <v>Null</v>
      </c>
      <c r="PO224" t="str">
        <f t="shared" si="326"/>
        <v>Null</v>
      </c>
      <c r="PP224" t="str">
        <f t="shared" si="327"/>
        <v>Null</v>
      </c>
      <c r="PQ224" t="str">
        <f>IF(HR224="","Null",IF(E224&lt;3,"Null",IF(HV224=0,0,IF(HS224="Form 1",VLOOKUP(HV224,Lookups!$BR$3:$CC$63,E224,FALSE),IF(HS224="Form 2",VLOOKUP(HV224,Lookups!$BR$67:$CC$127,E224,FALSE),VLOOKUP(HV224,Lookups!$BR$130:$CC$190,E224,FALSE))))))</f>
        <v>Null</v>
      </c>
      <c r="PR224" t="str">
        <f t="shared" si="328"/>
        <v>Null</v>
      </c>
      <c r="PS224" t="str">
        <f>IF(HR224="","Null",IF(E224&lt;3,"Null",IF(OY224=0,0,IF(OW224="Form 1",VLOOKUP(OY224,Lookups!$BR$3:$CC$63,E224,FALSE),IF(OW224="Form 2",VLOOKUP(OY224,Lookups!$BR$67:$CC$127,E224,FALSE),VLOOKUP(OY224,Lookups!$BR$130:$CC$190,E224,FALSE))))))</f>
        <v>Null</v>
      </c>
      <c r="PT224" t="str">
        <f t="shared" si="329"/>
        <v>Null</v>
      </c>
      <c r="PU224" t="str">
        <f t="shared" si="330"/>
        <v>Null</v>
      </c>
      <c r="PV224" t="str">
        <f t="shared" si="331"/>
        <v>Null</v>
      </c>
      <c r="PW224" t="str">
        <f t="shared" si="332"/>
        <v>No PI Tests</v>
      </c>
      <c r="PX224">
        <f t="shared" si="333"/>
        <v>0</v>
      </c>
      <c r="PY224">
        <f t="shared" si="334"/>
        <v>0</v>
      </c>
      <c r="PZ224" t="str">
        <f t="shared" si="335"/>
        <v>Null</v>
      </c>
      <c r="QA224" t="str">
        <f t="shared" si="336"/>
        <v>Null</v>
      </c>
      <c r="QB224" t="str">
        <f t="shared" si="337"/>
        <v>Null</v>
      </c>
      <c r="QC224" t="str">
        <f>IF($MS224="System 44 Record",IF(BQ224&lt;MEDIAN(Directions!$F$3,Directions!$F$6),"Mid-Year Exited Student","Full Year Participant")&amp;IF(BP224&lt;Directions!$F$3,", Started Prior Year",", Started This Year"),"Null")</f>
        <v>Null</v>
      </c>
      <c r="QD224" t="str">
        <f t="shared" si="338"/>
        <v>Null</v>
      </c>
      <c r="QE224">
        <f t="shared" si="339"/>
        <v>0</v>
      </c>
      <c r="QF224">
        <f t="shared" si="340"/>
        <v>0</v>
      </c>
      <c r="QG224">
        <f t="shared" si="341"/>
        <v>0</v>
      </c>
      <c r="QH224">
        <f t="shared" si="342"/>
        <v>0</v>
      </c>
      <c r="QI224">
        <f t="shared" si="343"/>
        <v>0</v>
      </c>
      <c r="QJ224" t="str">
        <f t="shared" si="344"/>
        <v>Used None</v>
      </c>
      <c r="QK224" t="str">
        <f t="shared" si="345"/>
        <v>Null</v>
      </c>
      <c r="QL224" t="str">
        <f t="shared" si="346"/>
        <v>Null</v>
      </c>
      <c r="QM224" t="str">
        <f>IF($MS224="READ 180 Record",IF(AQ224="","Null",VLOOKUP(JJ224,Lookups!$DX$3:$EB$2054,AN224+1,FALSE)),"Null")</f>
        <v>Null</v>
      </c>
      <c r="QN224" t="str">
        <f t="shared" si="347"/>
        <v>Null</v>
      </c>
    </row>
    <row r="225" spans="1:456" x14ac:dyDescent="0.25">
      <c r="A225" s="161" t="s">
        <v>1447</v>
      </c>
      <c r="B225" s="161" t="s">
        <v>1447</v>
      </c>
      <c r="C225" s="161" t="s">
        <v>1447</v>
      </c>
      <c r="D225" s="161" t="s">
        <v>1447</v>
      </c>
      <c r="E225" s="161">
        <v>5</v>
      </c>
      <c r="F225" s="161" t="s">
        <v>1447</v>
      </c>
      <c r="G225" s="161" t="s">
        <v>883</v>
      </c>
      <c r="H225" s="161" t="s">
        <v>884</v>
      </c>
      <c r="I225" s="161">
        <v>418</v>
      </c>
      <c r="J225" s="159">
        <v>42506</v>
      </c>
      <c r="K225" s="161">
        <v>0</v>
      </c>
      <c r="L225" s="161">
        <v>0</v>
      </c>
      <c r="M225" s="161">
        <v>0</v>
      </c>
      <c r="N225" s="161">
        <v>0</v>
      </c>
      <c r="O225" s="161">
        <v>0</v>
      </c>
      <c r="P225" s="161">
        <v>0</v>
      </c>
      <c r="Q225" s="161">
        <v>0</v>
      </c>
      <c r="R225" s="161">
        <v>0</v>
      </c>
      <c r="S225" s="161">
        <v>0</v>
      </c>
      <c r="T225" s="161">
        <v>0</v>
      </c>
      <c r="U225" s="161">
        <v>0</v>
      </c>
      <c r="V225" s="161">
        <v>0</v>
      </c>
      <c r="W225" s="161">
        <v>0</v>
      </c>
      <c r="X225" s="161">
        <v>0</v>
      </c>
      <c r="AB225" s="161" t="s">
        <v>242</v>
      </c>
      <c r="AC225" s="161" t="s">
        <v>242</v>
      </c>
      <c r="AD225" s="161" t="s">
        <v>242</v>
      </c>
      <c r="AE225" s="161" t="s">
        <v>242</v>
      </c>
      <c r="AF225" s="161" t="s">
        <v>241</v>
      </c>
      <c r="AG225" s="161" t="s">
        <v>241</v>
      </c>
      <c r="AH225" s="161" t="s">
        <v>242</v>
      </c>
      <c r="AI225" s="161">
        <v>20150801</v>
      </c>
      <c r="AJ225" s="161">
        <v>20160525</v>
      </c>
      <c r="AK225" s="161" t="s">
        <v>869</v>
      </c>
      <c r="AL225" t="s">
        <v>1078</v>
      </c>
      <c r="BN225" t="s">
        <v>1076</v>
      </c>
      <c r="BO225" t="s">
        <v>884</v>
      </c>
      <c r="BP225" s="159">
        <v>42263</v>
      </c>
      <c r="BQ225" s="159">
        <v>42515</v>
      </c>
      <c r="BR225" t="s">
        <v>871</v>
      </c>
      <c r="BS225">
        <v>418</v>
      </c>
      <c r="BT225" s="159">
        <v>42515</v>
      </c>
      <c r="BU225">
        <v>7</v>
      </c>
      <c r="BV225">
        <v>7</v>
      </c>
      <c r="BW225">
        <v>48</v>
      </c>
      <c r="BX225">
        <v>104</v>
      </c>
      <c r="BY225">
        <v>1340</v>
      </c>
      <c r="BZ225">
        <v>1511</v>
      </c>
      <c r="CA225">
        <v>24</v>
      </c>
      <c r="CB225">
        <v>11</v>
      </c>
      <c r="CC225">
        <v>56</v>
      </c>
      <c r="CD225">
        <v>70</v>
      </c>
      <c r="CE225">
        <v>91</v>
      </c>
      <c r="CF225">
        <v>90</v>
      </c>
      <c r="CG225">
        <v>86</v>
      </c>
      <c r="CH225">
        <v>72</v>
      </c>
      <c r="CI225">
        <v>14001</v>
      </c>
      <c r="CJ225">
        <v>3.3</v>
      </c>
      <c r="CK225">
        <v>7</v>
      </c>
      <c r="CL225">
        <v>6</v>
      </c>
      <c r="ET225" s="161">
        <v>5</v>
      </c>
      <c r="EU225" s="161">
        <v>91</v>
      </c>
      <c r="EV225" s="161">
        <v>30</v>
      </c>
      <c r="EW225" s="161">
        <v>5444</v>
      </c>
      <c r="EX225" s="161">
        <v>0</v>
      </c>
      <c r="EY225" s="161">
        <v>0</v>
      </c>
      <c r="EZ225" s="161">
        <v>0</v>
      </c>
      <c r="FA225" s="161">
        <v>0</v>
      </c>
      <c r="FB225" s="161">
        <v>35</v>
      </c>
      <c r="FC225" s="161">
        <v>59</v>
      </c>
      <c r="FD225" s="161">
        <v>0</v>
      </c>
      <c r="FE225" s="161">
        <v>3</v>
      </c>
      <c r="FF225" s="159">
        <v>42436</v>
      </c>
      <c r="FG225" s="161">
        <v>50</v>
      </c>
      <c r="FH225" s="161">
        <v>71</v>
      </c>
      <c r="FI225" s="161">
        <v>33</v>
      </c>
      <c r="FJ225" s="161">
        <v>63</v>
      </c>
      <c r="FK225" s="161">
        <v>63</v>
      </c>
      <c r="FL225" s="159">
        <v>42349</v>
      </c>
      <c r="FM225" s="161">
        <v>23</v>
      </c>
      <c r="FN225" s="161">
        <v>48</v>
      </c>
      <c r="FO225" s="161">
        <v>20</v>
      </c>
      <c r="FP225" s="161">
        <v>25</v>
      </c>
      <c r="FQ225" s="161">
        <v>25</v>
      </c>
      <c r="FR225" s="159">
        <v>42305</v>
      </c>
      <c r="FS225" s="161">
        <v>33</v>
      </c>
      <c r="FT225" s="161">
        <v>58</v>
      </c>
      <c r="FU225" s="161">
        <v>25</v>
      </c>
      <c r="FV225" s="161">
        <v>40</v>
      </c>
      <c r="FW225" s="161">
        <v>38</v>
      </c>
      <c r="HN225" s="161" t="s">
        <v>884</v>
      </c>
      <c r="HO225" s="159">
        <v>42244</v>
      </c>
      <c r="HP225" s="159">
        <v>42502</v>
      </c>
      <c r="HQ225" s="161">
        <v>3</v>
      </c>
      <c r="HR225" s="159">
        <v>42244</v>
      </c>
      <c r="HS225" s="161" t="s">
        <v>872</v>
      </c>
      <c r="HT225" s="161" t="s">
        <v>873</v>
      </c>
      <c r="HU225" s="161">
        <v>39</v>
      </c>
      <c r="HV225" s="161">
        <v>17</v>
      </c>
      <c r="HW225" s="161">
        <v>0</v>
      </c>
      <c r="HX225" s="159">
        <v>42347</v>
      </c>
      <c r="HY225" s="161" t="s">
        <v>874</v>
      </c>
      <c r="HZ225" s="161" t="s">
        <v>873</v>
      </c>
      <c r="IA225" s="161">
        <v>39</v>
      </c>
      <c r="IB225" s="161">
        <v>21</v>
      </c>
      <c r="IC225" s="161">
        <v>0</v>
      </c>
      <c r="ID225" s="159">
        <v>42502</v>
      </c>
      <c r="IE225" s="161" t="s">
        <v>879</v>
      </c>
      <c r="IF225" s="161" t="s">
        <v>882</v>
      </c>
      <c r="IG225" s="161">
        <v>50</v>
      </c>
      <c r="IH225" s="161">
        <v>26</v>
      </c>
      <c r="II225" s="161">
        <v>0</v>
      </c>
      <c r="JB225" s="161" t="s">
        <v>884</v>
      </c>
      <c r="JC225" s="161">
        <v>28</v>
      </c>
      <c r="JD225" s="161">
        <v>13</v>
      </c>
      <c r="JE225" s="161">
        <v>17</v>
      </c>
      <c r="JF225" s="161">
        <v>8782</v>
      </c>
      <c r="JG225" s="159">
        <v>42506</v>
      </c>
      <c r="JH225" s="161">
        <v>418</v>
      </c>
      <c r="JI225" s="159">
        <v>42242</v>
      </c>
      <c r="JJ225" s="161">
        <v>340</v>
      </c>
      <c r="JK225" s="161">
        <v>12</v>
      </c>
      <c r="JL225" s="159">
        <v>42346</v>
      </c>
      <c r="JM225" s="161">
        <v>341</v>
      </c>
      <c r="JN225" s="161">
        <v>12</v>
      </c>
      <c r="JO225" s="159">
        <v>42500</v>
      </c>
      <c r="JP225" s="161">
        <v>351</v>
      </c>
      <c r="JQ225" s="161">
        <v>14</v>
      </c>
      <c r="JR225" s="159">
        <v>42506</v>
      </c>
      <c r="JS225" s="161">
        <v>418</v>
      </c>
      <c r="JT225" s="161">
        <v>19</v>
      </c>
      <c r="MN225" t="str">
        <f t="shared" si="261"/>
        <v>NoNoNoYesYesNo</v>
      </c>
      <c r="MO225" t="str">
        <f>IF(AND(MN225="NoNoNoNoNoNo",JI225=""),"No Programs",VLOOKUP(MN225,Lookups!$DA$4:$DB$67,2,FALSE))</f>
        <v>System 44 Only</v>
      </c>
      <c r="MP225">
        <f t="shared" si="262"/>
        <v>0</v>
      </c>
      <c r="MQ225" t="str">
        <f t="shared" si="263"/>
        <v>System 44 User</v>
      </c>
      <c r="MR225" t="str">
        <f>Directions!$D$3</f>
        <v>Usage</v>
      </c>
      <c r="MS225" t="str">
        <f>VLOOKUP(MQ225,Lookups!$CU$71:$CV$80,2,FALSE)</f>
        <v>System 44 Record</v>
      </c>
      <c r="MT225">
        <f t="shared" si="264"/>
        <v>1</v>
      </c>
      <c r="MU225">
        <f t="shared" si="265"/>
        <v>1</v>
      </c>
      <c r="MV225">
        <f t="shared" si="266"/>
        <v>1</v>
      </c>
      <c r="MW225">
        <f t="shared" si="267"/>
        <v>1</v>
      </c>
      <c r="MX225">
        <f t="shared" si="268"/>
        <v>36.857142857142854</v>
      </c>
      <c r="MY225" t="str">
        <f t="shared" si="269"/>
        <v>Not Used</v>
      </c>
      <c r="MZ225">
        <f t="shared" si="270"/>
        <v>0</v>
      </c>
      <c r="NA225" t="str">
        <f t="shared" si="271"/>
        <v>Not Available</v>
      </c>
      <c r="NB225" t="str">
        <f t="shared" si="272"/>
        <v>Not Available</v>
      </c>
      <c r="NC225" t="str">
        <f t="shared" si="273"/>
        <v>4 Not Indicated</v>
      </c>
      <c r="ND225" t="str">
        <f t="shared" si="274"/>
        <v>4 Not Indicated</v>
      </c>
      <c r="NE225" t="str">
        <f t="shared" si="275"/>
        <v>4 Not Indicated</v>
      </c>
      <c r="NF225" t="str">
        <f t="shared" si="276"/>
        <v>4 Not Indicated</v>
      </c>
      <c r="NG225" t="str">
        <f t="shared" si="277"/>
        <v>4 Not Indicated</v>
      </c>
      <c r="NH225" s="159">
        <f t="shared" si="278"/>
        <v>42506</v>
      </c>
      <c r="NI225">
        <f t="shared" si="279"/>
        <v>418</v>
      </c>
      <c r="NJ225" s="159">
        <f t="shared" si="280"/>
        <v>42506</v>
      </c>
      <c r="NK225">
        <f t="shared" si="281"/>
        <v>418</v>
      </c>
      <c r="NL225">
        <f t="shared" si="282"/>
        <v>37.714285714285715</v>
      </c>
      <c r="NM225">
        <f t="shared" si="283"/>
        <v>1</v>
      </c>
      <c r="NN225">
        <f>IF(OR(E225="PK",E225="K",JJ225=""),"Null",INDEX(Lookups!$EZ$4:$FW$18,MATCH($JJ225,Lookups!$EY$4:$EY$18,1),MATCH($E225,Lookups!$EZ$3:$FW$3,0)))</f>
        <v>155</v>
      </c>
      <c r="NO225">
        <f>IF(OR(E225="PK",E225="K",JJ225=""),"Null",INDEX(Lookups!$EZ$4:$FW$18,MATCH($JJ225,Lookups!$EY$4:$EY$18,1),MATCH($E225,Lookups!$EZ$3:$FW$3,0) + 1))</f>
        <v>215</v>
      </c>
      <c r="NP225">
        <f t="shared" si="284"/>
        <v>310</v>
      </c>
      <c r="NQ225" t="str">
        <f t="shared" si="285"/>
        <v>PI is Recommended</v>
      </c>
      <c r="NR225" t="str">
        <f t="shared" si="286"/>
        <v>No PI Needed</v>
      </c>
      <c r="NS225" t="str">
        <f t="shared" si="287"/>
        <v>200L to 399L</v>
      </c>
      <c r="NT225" t="str">
        <f t="shared" si="288"/>
        <v>400L to 599L</v>
      </c>
      <c r="NU225" t="str">
        <f t="shared" si="289"/>
        <v>400L to 599L</v>
      </c>
      <c r="NV225" s="183" t="str">
        <f t="array" ref="NV225">IF($NL225="No RI Tests","No RI Tests",VLOOKUP(IF(AND(E225="K",JJ225&lt;280),3,IF(AND(E225="K",JJ225&gt;=280),4,MAX(IF(E225=Lookups!$DF$6:$DF$99,IF(JJ225&gt;=Lookups!$DG$6:$DG$99,Lookups!$DH$6:$DH$99))))),Lookups!$DE$104:$DG$108,2,FALSE))</f>
        <v>1 Below Basic</v>
      </c>
      <c r="NW225" s="161" t="str">
        <f t="array" ref="NW225">IF($NL225="No RI Tests","No RI Tests",VLOOKUP(IF(AND(E225="K",JH225&lt;280),3,IF(AND(E225="K",JH225&gt;=280),4,MAX(IF(E225=Lookups!$DF$6:$DF$99,IF(NI225&gt;=Lookups!$DG$6:$DG$99,Lookups!$DH$6:$DH$99))))),Lookups!$DE$104:$DG$108,2,FALSE))</f>
        <v>1 Below Basic</v>
      </c>
      <c r="NX225" s="161" t="str">
        <f t="array" ref="NX225">IF($NL225="No RI Tests","No RI Tests",VLOOKUP(IF(AND(E225="K",NK225&lt;280),3,IF(AND(E225="K",NK225&gt;=280),4,MAX(IF(E225=Lookups!$DF$6:$DF$99,IF(NK225&gt;=Lookups!$DG$6:$DG$99,Lookups!$DH$6:$DH$99))))),Lookups!$DE$104:$DG$108,2,FALSE))</f>
        <v>1 Below Basic</v>
      </c>
      <c r="NY225">
        <f t="shared" si="290"/>
        <v>1</v>
      </c>
      <c r="NZ225">
        <f t="shared" si="291"/>
        <v>0</v>
      </c>
      <c r="OA225" t="str">
        <f t="shared" si="292"/>
        <v>Maintained Performance Level</v>
      </c>
      <c r="OB225" s="161" t="str">
        <f t="array" ref="OB225">IF($NL225="No RI Tests","No RI Tests",IF(E225="K","N/A",VLOOKUP(MAX(IF(E225=Lookups!$DF$6:$DF$99,IF(JJ225&gt;=Lookups!$DG$6:$DG$99,Lookups!$DI$6:$DI$99))),Lookups!$DE$104:$DG$108,3,FALSE)))</f>
        <v>1 Limited</v>
      </c>
      <c r="OC225" s="161" t="str">
        <f t="array" ref="OC225">IF($NL225="No RI Tests","No RI Tests",IF(E225="K","N/A",VLOOKUP(MAX(IF(E225=Lookups!$DF$6:$DF$99,IF(NI225&gt;=Lookups!$DG$6:$DG$99,Lookups!$DI$6:$DI$99))),Lookups!$DE$104:$DG$108,3,FALSE)))</f>
        <v>1 Limited</v>
      </c>
      <c r="OD225" s="161" t="str">
        <f t="array" ref="OD225">IF($NL225="No RI Tests","No RI Tests",IF(E225="K","N/A",VLOOKUP(MAX(IF(E225=Lookups!$DF$6:$DF$99,IF(NK225&gt;=Lookups!$DG$6:$DG$99,Lookups!$DI$6:$DI$99))),Lookups!$DE$104:$DG$108,3,FALSE)))</f>
        <v>1 Limited</v>
      </c>
      <c r="OE225">
        <f t="shared" si="293"/>
        <v>1</v>
      </c>
      <c r="OF225">
        <f t="shared" si="294"/>
        <v>0</v>
      </c>
      <c r="OG225" t="str">
        <f t="shared" si="295"/>
        <v>Maintained Performance Level</v>
      </c>
      <c r="OH225">
        <f t="shared" si="296"/>
        <v>78</v>
      </c>
      <c r="OI225">
        <f t="shared" si="297"/>
        <v>1</v>
      </c>
      <c r="OJ225">
        <f t="shared" si="298"/>
        <v>0</v>
      </c>
      <c r="OK225">
        <f t="shared" si="299"/>
        <v>0</v>
      </c>
      <c r="OL225">
        <f t="shared" si="300"/>
        <v>0.42162162162162165</v>
      </c>
      <c r="OM225" t="str">
        <f t="shared" si="301"/>
        <v>Fall Administration</v>
      </c>
      <c r="ON225" t="str">
        <f t="shared" si="302"/>
        <v>Winter Administration</v>
      </c>
      <c r="OO225" t="str">
        <f t="shared" si="303"/>
        <v>Fall to Winter RI</v>
      </c>
      <c r="OP225" t="str">
        <f ca="1">IF(AND(HR225&lt;&gt;"",JJ225&lt;600),IF(HT225="Advancing","Tier 2","Tier 3"),IF(JI225="","Null",IF(OR(E225="K",E225&lt;3),"FRA Recommended",IF(JJ225&gt;=IF(E225&lt;6,400,600),IF(JJ225&lt;VLOOKUP(E225,Lookups!$AP$3:$AR$16,3,FALSE),"Tier 2","Core"),IF(JJ225&lt;400,IF(RAND()&lt;0.81,"Tier 3","Tier 2"),IF(RAND()&lt;0.51,"Tier 3","Tier 2"))))))</f>
        <v>Tier 3</v>
      </c>
      <c r="OQ225" t="str">
        <f t="shared" si="304"/>
        <v>Average Reading Invt. Under 15 Minutes Long</v>
      </c>
      <c r="OR225">
        <f t="shared" si="305"/>
        <v>0</v>
      </c>
      <c r="OS225" t="str">
        <f t="shared" si="306"/>
        <v>Null</v>
      </c>
      <c r="OT225">
        <f t="shared" si="307"/>
        <v>78</v>
      </c>
      <c r="OU225" s="159">
        <f t="shared" si="308"/>
        <v>42502</v>
      </c>
      <c r="OV225" t="str">
        <f t="shared" si="309"/>
        <v>Form 3</v>
      </c>
      <c r="OW225" t="str">
        <f t="shared" si="310"/>
        <v>Advancing</v>
      </c>
      <c r="OX225">
        <f t="shared" si="311"/>
        <v>50</v>
      </c>
      <c r="OY225">
        <f t="shared" si="312"/>
        <v>26</v>
      </c>
      <c r="OZ225">
        <f t="shared" si="313"/>
        <v>0</v>
      </c>
      <c r="PA225" s="159">
        <f t="shared" si="314"/>
        <v>42502</v>
      </c>
      <c r="PB225" t="str">
        <f t="shared" si="315"/>
        <v>Form 3</v>
      </c>
      <c r="PC225" t="str">
        <f t="shared" si="316"/>
        <v>Advancing</v>
      </c>
      <c r="PD225">
        <f t="shared" si="317"/>
        <v>50</v>
      </c>
      <c r="PE225">
        <f t="shared" si="318"/>
        <v>26</v>
      </c>
      <c r="PF225">
        <f t="shared" si="319"/>
        <v>0</v>
      </c>
      <c r="PG225">
        <f t="shared" si="320"/>
        <v>36.857142857142854</v>
      </c>
      <c r="PH225">
        <f t="shared" si="321"/>
        <v>1</v>
      </c>
      <c r="PI225">
        <f t="shared" si="322"/>
        <v>1</v>
      </c>
      <c r="PJ225">
        <f t="shared" si="323"/>
        <v>39</v>
      </c>
      <c r="PK225">
        <f>IF(HR225="","Null",IF(E225&lt;3,"Null",IF(HU225=0,0,IF(HS225="Form 1",VLOOKUP(HU225,Lookups!$BE$3:$BP$63,E225,FALSE),IF(HS225="Form 2",VLOOKUP(HU225,Lookups!$BE$67:$BP$127,E225,FALSE),VLOOKUP(HU225,Lookups!$BE$130:$BP$190,E225,FALSE))))))</f>
        <v>10</v>
      </c>
      <c r="PL225">
        <f t="shared" si="324"/>
        <v>50</v>
      </c>
      <c r="PM225">
        <f>IF($PH225=0,"Null",IF(E225&lt;3,"Null",IF(OX225=0,0,IF(OV225="Form 1",VLOOKUP(OX225,Lookups!$BE$3:$BP$63,E225,FALSE),IF(OV225="Form 2",VLOOKUP(OX225,Lookups!$BE$67:$BP$127,E225,FALSE),VLOOKUP(OX225,Lookups!$BE$130:$BP$190,E225,FALSE))))))</f>
        <v>33</v>
      </c>
      <c r="PN225">
        <f t="shared" si="325"/>
        <v>11</v>
      </c>
      <c r="PO225">
        <f t="shared" si="326"/>
        <v>1</v>
      </c>
      <c r="PP225">
        <f t="shared" si="327"/>
        <v>17</v>
      </c>
      <c r="PQ225">
        <f>IF(HR225="","Null",IF(E225&lt;3,"Null",IF(HV225=0,0,IF(HS225="Form 1",VLOOKUP(HV225,Lookups!$BR$3:$CC$63,E225,FALSE),IF(HS225="Form 2",VLOOKUP(HV225,Lookups!$BR$67:$CC$127,E225,FALSE),VLOOKUP(HV225,Lookups!$BR$130:$CC$190,E225,FALSE))))))</f>
        <v>34</v>
      </c>
      <c r="PR225">
        <f t="shared" si="328"/>
        <v>26</v>
      </c>
      <c r="PS225">
        <f>IF(HR225="","Null",IF(E225&lt;3,"Null",IF(OY225=0,0,IF(OW225="Form 1",VLOOKUP(OY225,Lookups!$BR$3:$CC$63,E225,FALSE),IF(OW225="Form 2",VLOOKUP(OY225,Lookups!$BR$67:$CC$127,E225,FALSE),VLOOKUP(OY225,Lookups!$BR$130:$CC$190,E225,FALSE))))))</f>
        <v>58</v>
      </c>
      <c r="PT225">
        <f t="shared" si="329"/>
        <v>9</v>
      </c>
      <c r="PU225">
        <f t="shared" si="330"/>
        <v>1</v>
      </c>
      <c r="PV225">
        <f t="shared" si="331"/>
        <v>1</v>
      </c>
      <c r="PW225" t="str">
        <f t="shared" si="332"/>
        <v>Fall to Spring PI Administration</v>
      </c>
      <c r="PX225">
        <f t="shared" si="333"/>
        <v>0</v>
      </c>
      <c r="PY225">
        <f t="shared" si="334"/>
        <v>1</v>
      </c>
      <c r="PZ225" t="str">
        <f t="shared" si="335"/>
        <v>100 or More Sessions</v>
      </c>
      <c r="QA225" t="str">
        <f t="shared" si="336"/>
        <v>Series 4</v>
      </c>
      <c r="QB225" t="str">
        <f t="shared" si="337"/>
        <v>In Series 5 to 8</v>
      </c>
      <c r="QC225" t="str">
        <f>IF($MS225="System 44 Record",IF(BQ225&lt;MEDIAN(Directions!$F$3,Directions!$F$6),"Mid-Year Exited Student","Full Year Participant")&amp;IF(BP225&lt;Directions!$F$3,", Started Prior Year",", Started This Year"),"Null")</f>
        <v>Full Year Participant, Started This Year</v>
      </c>
      <c r="QD225">
        <f t="shared" si="338"/>
        <v>1</v>
      </c>
      <c r="QE225">
        <f t="shared" si="339"/>
        <v>0</v>
      </c>
      <c r="QF225">
        <f t="shared" si="340"/>
        <v>1</v>
      </c>
      <c r="QG225">
        <f t="shared" si="341"/>
        <v>1</v>
      </c>
      <c r="QH225">
        <f t="shared" si="342"/>
        <v>3</v>
      </c>
      <c r="QI225">
        <f t="shared" si="343"/>
        <v>0.59</v>
      </c>
      <c r="QJ225" t="str">
        <f t="shared" si="344"/>
        <v>Used RC! and rSkills</v>
      </c>
      <c r="QK225" t="str">
        <f t="shared" si="345"/>
        <v>Null</v>
      </c>
      <c r="QL225" t="str">
        <f t="shared" si="346"/>
        <v>Null</v>
      </c>
      <c r="QM225" t="str">
        <f>IF($MS225="READ 180 Record",IF(AQ225="","Null",VLOOKUP(JJ225,Lookups!$DX$3:$EB$2054,AN225+1,FALSE)),"Null")</f>
        <v>Null</v>
      </c>
      <c r="QN225" t="str">
        <f t="shared" si="347"/>
        <v>Null</v>
      </c>
    </row>
    <row r="226" spans="1:456" x14ac:dyDescent="0.25">
      <c r="A226" s="161" t="s">
        <v>1447</v>
      </c>
      <c r="B226" s="161" t="s">
        <v>1447</v>
      </c>
      <c r="C226" s="161" t="s">
        <v>1447</v>
      </c>
      <c r="D226" s="161" t="s">
        <v>1447</v>
      </c>
      <c r="E226" s="161">
        <v>6</v>
      </c>
      <c r="F226" s="161" t="s">
        <v>1447</v>
      </c>
      <c r="G226" s="161" t="s">
        <v>883</v>
      </c>
      <c r="H226" s="161" t="s">
        <v>889</v>
      </c>
      <c r="I226" s="161">
        <v>670</v>
      </c>
      <c r="J226" s="159">
        <v>42500</v>
      </c>
      <c r="K226" s="161">
        <v>0</v>
      </c>
      <c r="L226" s="161">
        <v>0</v>
      </c>
      <c r="M226" s="161">
        <v>0</v>
      </c>
      <c r="N226" s="161">
        <v>0</v>
      </c>
      <c r="O226" s="161">
        <v>0</v>
      </c>
      <c r="P226" s="161">
        <v>0</v>
      </c>
      <c r="Q226" s="161">
        <v>0</v>
      </c>
      <c r="R226" s="161">
        <v>0</v>
      </c>
      <c r="S226" s="161">
        <v>0</v>
      </c>
      <c r="T226" s="161">
        <v>0</v>
      </c>
      <c r="U226" s="161">
        <v>0</v>
      </c>
      <c r="V226" s="161">
        <v>0</v>
      </c>
      <c r="W226" s="161">
        <v>0</v>
      </c>
      <c r="X226" s="161">
        <v>0</v>
      </c>
      <c r="AB226" s="161" t="s">
        <v>241</v>
      </c>
      <c r="AC226" s="161" t="s">
        <v>242</v>
      </c>
      <c r="AD226" s="161" t="s">
        <v>242</v>
      </c>
      <c r="AE226" s="161" t="s">
        <v>242</v>
      </c>
      <c r="AF226" s="161" t="s">
        <v>242</v>
      </c>
      <c r="AG226" s="161" t="s">
        <v>241</v>
      </c>
      <c r="AH226" s="161" t="s">
        <v>242</v>
      </c>
      <c r="AI226" s="161">
        <v>20150801</v>
      </c>
      <c r="AJ226" s="161">
        <v>20160525</v>
      </c>
      <c r="AK226" s="161" t="s">
        <v>869</v>
      </c>
      <c r="AL226" t="s">
        <v>1076</v>
      </c>
      <c r="AM226" t="s">
        <v>889</v>
      </c>
      <c r="AN226">
        <v>3</v>
      </c>
      <c r="AO226" t="s">
        <v>870</v>
      </c>
      <c r="AP226">
        <v>2</v>
      </c>
      <c r="AQ226">
        <v>29</v>
      </c>
      <c r="AR226">
        <v>591</v>
      </c>
      <c r="AS226">
        <v>196</v>
      </c>
      <c r="AT226">
        <v>98</v>
      </c>
      <c r="AU226">
        <v>239</v>
      </c>
      <c r="AV226">
        <v>50</v>
      </c>
      <c r="AW226">
        <v>21</v>
      </c>
      <c r="AX226">
        <v>21.0167</v>
      </c>
      <c r="AY226">
        <v>10.333299999999999</v>
      </c>
      <c r="AZ226">
        <v>2.6364000000000001</v>
      </c>
      <c r="BA226">
        <v>206.33340000000001</v>
      </c>
      <c r="BB226">
        <v>9525</v>
      </c>
      <c r="BC226">
        <v>87.5</v>
      </c>
      <c r="BD226">
        <v>62.5</v>
      </c>
      <c r="BE226">
        <v>186</v>
      </c>
      <c r="BF226">
        <v>105</v>
      </c>
      <c r="BG226">
        <v>100</v>
      </c>
      <c r="BH226">
        <v>68</v>
      </c>
      <c r="BI226">
        <v>2</v>
      </c>
      <c r="BJ226">
        <v>0</v>
      </c>
      <c r="BK226">
        <v>9</v>
      </c>
      <c r="BL226">
        <v>0</v>
      </c>
      <c r="BM226" t="s">
        <v>1080</v>
      </c>
      <c r="BN226" t="s">
        <v>1079</v>
      </c>
      <c r="ET226" s="161">
        <v>3</v>
      </c>
      <c r="EU226" s="161">
        <v>71</v>
      </c>
      <c r="EV226" s="161">
        <v>36</v>
      </c>
      <c r="EW226" s="161">
        <v>4286</v>
      </c>
      <c r="EX226" s="161">
        <v>0</v>
      </c>
      <c r="EY226" s="161">
        <v>0</v>
      </c>
      <c r="EZ226" s="161">
        <v>32</v>
      </c>
      <c r="FA226" s="161">
        <v>57</v>
      </c>
      <c r="FB226" s="161">
        <v>64</v>
      </c>
      <c r="FC226" s="161">
        <v>80</v>
      </c>
      <c r="FD226" s="161">
        <v>1</v>
      </c>
      <c r="FE226" s="161">
        <v>1</v>
      </c>
      <c r="FF226" s="159">
        <v>42443</v>
      </c>
      <c r="FG226" s="161">
        <v>64</v>
      </c>
      <c r="FH226" s="161">
        <v>80</v>
      </c>
      <c r="FI226" s="161">
        <v>50</v>
      </c>
      <c r="FJ226" s="161">
        <v>75</v>
      </c>
      <c r="FK226" s="161">
        <v>75</v>
      </c>
      <c r="FL226" s="159">
        <v>42436</v>
      </c>
      <c r="FM226" s="161">
        <v>32</v>
      </c>
      <c r="FN226" s="161">
        <v>57</v>
      </c>
      <c r="FO226" s="161">
        <v>33</v>
      </c>
      <c r="FP226" s="161">
        <v>13</v>
      </c>
      <c r="FQ226" s="161">
        <v>50</v>
      </c>
      <c r="HN226" s="161" t="s">
        <v>889</v>
      </c>
      <c r="JB226" s="161" t="s">
        <v>889</v>
      </c>
      <c r="JC226" s="161">
        <v>4</v>
      </c>
      <c r="JD226" s="161">
        <v>3</v>
      </c>
      <c r="JE226" s="161">
        <v>13</v>
      </c>
      <c r="JF226" s="161">
        <v>9001</v>
      </c>
      <c r="JG226" s="159">
        <v>42500</v>
      </c>
      <c r="JH226" s="161">
        <v>670</v>
      </c>
      <c r="JI226" s="159">
        <v>42424</v>
      </c>
      <c r="JJ226" s="161">
        <v>665</v>
      </c>
      <c r="JK226" s="161">
        <v>20</v>
      </c>
      <c r="JL226" s="159">
        <v>42500</v>
      </c>
      <c r="JM226" s="161">
        <v>670</v>
      </c>
      <c r="JN226" s="161">
        <v>17</v>
      </c>
      <c r="MN226" t="str">
        <f t="shared" si="261"/>
        <v>YesNoNoNoYesNo</v>
      </c>
      <c r="MO226" t="str">
        <f>IF(AND(MN226="NoNoNoNoNoNo",JI226=""),"No Programs",VLOOKUP(MN226,Lookups!$DA$4:$DB$67,2,FALSE))</f>
        <v>READ 180 Only</v>
      </c>
      <c r="MP226">
        <f t="shared" si="262"/>
        <v>1</v>
      </c>
      <c r="MQ226" t="str">
        <f t="shared" si="263"/>
        <v>READ 180 User</v>
      </c>
      <c r="MR226" t="str">
        <f>Directions!$D$3</f>
        <v>Usage</v>
      </c>
      <c r="MS226" t="str">
        <f>VLOOKUP(MQ226,Lookups!$CU$71:$CV$80,2,FALSE)</f>
        <v>READ 180 Record</v>
      </c>
      <c r="MT226">
        <f t="shared" si="264"/>
        <v>1</v>
      </c>
      <c r="MU226">
        <f t="shared" si="265"/>
        <v>1</v>
      </c>
      <c r="MV226">
        <f t="shared" si="266"/>
        <v>1</v>
      </c>
      <c r="MW226">
        <f t="shared" si="267"/>
        <v>1</v>
      </c>
      <c r="MX226">
        <f t="shared" si="268"/>
        <v>10.857142857142858</v>
      </c>
      <c r="MY226" t="str">
        <f t="shared" si="269"/>
        <v>Not Used</v>
      </c>
      <c r="MZ226">
        <f t="shared" si="270"/>
        <v>0</v>
      </c>
      <c r="NA226" t="str">
        <f t="shared" si="271"/>
        <v>Not Available</v>
      </c>
      <c r="NB226" t="str">
        <f t="shared" si="272"/>
        <v>Not Available</v>
      </c>
      <c r="NC226" t="str">
        <f t="shared" si="273"/>
        <v>4 Not Indicated</v>
      </c>
      <c r="ND226" t="str">
        <f t="shared" si="274"/>
        <v>4 Not Indicated</v>
      </c>
      <c r="NE226" t="str">
        <f t="shared" si="275"/>
        <v>4 Not Indicated</v>
      </c>
      <c r="NF226" t="str">
        <f t="shared" si="276"/>
        <v>4 Not Indicated</v>
      </c>
      <c r="NG226" t="str">
        <f t="shared" si="277"/>
        <v>4 Not Indicated</v>
      </c>
      <c r="NH226" s="159">
        <f t="shared" si="278"/>
        <v>42500</v>
      </c>
      <c r="NI226">
        <f t="shared" si="279"/>
        <v>670</v>
      </c>
      <c r="NJ226" s="159">
        <f t="shared" si="280"/>
        <v>42500</v>
      </c>
      <c r="NK226">
        <f t="shared" si="281"/>
        <v>670</v>
      </c>
      <c r="NL226">
        <f t="shared" si="282"/>
        <v>10.857142857142858</v>
      </c>
      <c r="NM226">
        <f t="shared" si="283"/>
        <v>1</v>
      </c>
      <c r="NN226">
        <f>IF(OR(E226="PK",E226="K",JJ226=""),"Null",INDEX(Lookups!$EZ$4:$FW$18,MATCH($JJ226,Lookups!$EY$4:$EY$18,1),MATCH($E226,Lookups!$EZ$3:$FW$3,0)))</f>
        <v>55</v>
      </c>
      <c r="NO226">
        <f>IF(OR(E226="PK",E226="K",JJ226=""),"Null",INDEX(Lookups!$EZ$4:$FW$18,MATCH($JJ226,Lookups!$EY$4:$EY$18,1),MATCH($E226,Lookups!$EZ$3:$FW$3,0) + 1))</f>
        <v>90</v>
      </c>
      <c r="NP226">
        <f t="shared" si="284"/>
        <v>110</v>
      </c>
      <c r="NQ226" t="str">
        <f t="shared" si="285"/>
        <v>No PI Needed</v>
      </c>
      <c r="NR226" t="str">
        <f t="shared" si="286"/>
        <v>No PI Needed</v>
      </c>
      <c r="NS226" t="str">
        <f t="shared" si="287"/>
        <v>600L to 799L</v>
      </c>
      <c r="NT226" t="str">
        <f t="shared" si="288"/>
        <v>600L to 799L</v>
      </c>
      <c r="NU226" t="str">
        <f t="shared" si="289"/>
        <v>600L to 799L</v>
      </c>
      <c r="NV226" s="183" t="str">
        <f t="array" ref="NV226">IF($NL226="No RI Tests","No RI Tests",VLOOKUP(IF(AND(E226="K",JJ226&lt;280),3,IF(AND(E226="K",JJ226&gt;=280),4,MAX(IF(E226=Lookups!$DF$6:$DF$99,IF(JJ226&gt;=Lookups!$DG$6:$DG$99,Lookups!$DH$6:$DH$99))))),Lookups!$DE$104:$DG$108,2,FALSE))</f>
        <v>1 Below Basic</v>
      </c>
      <c r="NW226" s="161" t="str">
        <f t="array" ref="NW226">IF($NL226="No RI Tests","No RI Tests",VLOOKUP(IF(AND(E226="K",JH226&lt;280),3,IF(AND(E226="K",JH226&gt;=280),4,MAX(IF(E226=Lookups!$DF$6:$DF$99,IF(NI226&gt;=Lookups!$DG$6:$DG$99,Lookups!$DH$6:$DH$99))))),Lookups!$DE$104:$DG$108,2,FALSE))</f>
        <v>1 Below Basic</v>
      </c>
      <c r="NX226" s="161" t="str">
        <f t="array" ref="NX226">IF($NL226="No RI Tests","No RI Tests",VLOOKUP(IF(AND(E226="K",NK226&lt;280),3,IF(AND(E226="K",NK226&gt;=280),4,MAX(IF(E226=Lookups!$DF$6:$DF$99,IF(NK226&gt;=Lookups!$DG$6:$DG$99,Lookups!$DH$6:$DH$99))))),Lookups!$DE$104:$DG$108,2,FALSE))</f>
        <v>1 Below Basic</v>
      </c>
      <c r="NY226">
        <f t="shared" si="290"/>
        <v>1</v>
      </c>
      <c r="NZ226">
        <f t="shared" si="291"/>
        <v>0</v>
      </c>
      <c r="OA226" t="str">
        <f t="shared" si="292"/>
        <v>Maintained Performance Level</v>
      </c>
      <c r="OB226" s="161" t="str">
        <f t="array" ref="OB226">IF($NL226="No RI Tests","No RI Tests",IF(E226="K","N/A",VLOOKUP(MAX(IF(E226=Lookups!$DF$6:$DF$99,IF(JJ226&gt;=Lookups!$DG$6:$DG$99,Lookups!$DI$6:$DI$99))),Lookups!$DE$104:$DG$108,3,FALSE)))</f>
        <v>1 Limited</v>
      </c>
      <c r="OC226" s="161" t="str">
        <f t="array" ref="OC226">IF($NL226="No RI Tests","No RI Tests",IF(E226="K","N/A",VLOOKUP(MAX(IF(E226=Lookups!$DF$6:$DF$99,IF(NI226&gt;=Lookups!$DG$6:$DG$99,Lookups!$DI$6:$DI$99))),Lookups!$DE$104:$DG$108,3,FALSE)))</f>
        <v>1 Limited</v>
      </c>
      <c r="OD226" s="161" t="str">
        <f t="array" ref="OD226">IF($NL226="No RI Tests","No RI Tests",IF(E226="K","N/A",VLOOKUP(MAX(IF(E226=Lookups!$DF$6:$DF$99,IF(NK226&gt;=Lookups!$DG$6:$DG$99,Lookups!$DI$6:$DI$99))),Lookups!$DE$104:$DG$108,3,FALSE)))</f>
        <v>1 Limited</v>
      </c>
      <c r="OE226">
        <f t="shared" si="293"/>
        <v>1</v>
      </c>
      <c r="OF226">
        <f t="shared" si="294"/>
        <v>0</v>
      </c>
      <c r="OG226" t="str">
        <f t="shared" si="295"/>
        <v>Maintained Performance Level</v>
      </c>
      <c r="OH226">
        <f t="shared" si="296"/>
        <v>5</v>
      </c>
      <c r="OI226">
        <f t="shared" si="297"/>
        <v>1</v>
      </c>
      <c r="OJ226">
        <f t="shared" si="298"/>
        <v>0</v>
      </c>
      <c r="OK226">
        <f t="shared" si="299"/>
        <v>0</v>
      </c>
      <c r="OL226">
        <f t="shared" si="300"/>
        <v>6.8965517241379309E-2</v>
      </c>
      <c r="OM226" t="str">
        <f t="shared" si="301"/>
        <v>Winter Administration</v>
      </c>
      <c r="ON226" t="str">
        <f t="shared" si="302"/>
        <v>Fall Administration</v>
      </c>
      <c r="OO226" t="str">
        <f t="shared" si="303"/>
        <v>Winter to Spring RI</v>
      </c>
      <c r="OP226" t="str">
        <f ca="1">IF(AND(HR226&lt;&gt;"",JJ226&lt;600),IF(HT226="Advancing","Tier 2","Tier 3"),IF(JI226="","Null",IF(OR(E226="K",E226&lt;3),"FRA Recommended",IF(JJ226&gt;=IF(E226&lt;6,400,600),IF(JJ226&lt;VLOOKUP(E226,Lookups!$AP$3:$AR$16,3,FALSE),"Tier 2","Core"),IF(JJ226&lt;400,IF(RAND()&lt;0.81,"Tier 3","Tier 2"),IF(RAND()&lt;0.51,"Tier 3","Tier 2"))))))</f>
        <v>Tier 2</v>
      </c>
      <c r="OQ226" t="str">
        <f t="shared" si="304"/>
        <v>Average Reading Invt. at Least 15 Minutes Long</v>
      </c>
      <c r="OR226">
        <f t="shared" si="305"/>
        <v>0</v>
      </c>
      <c r="OS226">
        <f t="shared" si="306"/>
        <v>0</v>
      </c>
      <c r="OT226">
        <f t="shared" si="307"/>
        <v>5</v>
      </c>
      <c r="OU226" s="159" t="str">
        <f t="shared" si="308"/>
        <v>No PI Tests</v>
      </c>
      <c r="OV226" t="str">
        <f t="shared" si="309"/>
        <v>No PI Tests</v>
      </c>
      <c r="OW226" t="str">
        <f t="shared" si="310"/>
        <v>No PI Tests</v>
      </c>
      <c r="OX226" t="str">
        <f t="shared" si="311"/>
        <v>No PI Tests</v>
      </c>
      <c r="OY226" t="str">
        <f t="shared" si="312"/>
        <v>No PI Tests</v>
      </c>
      <c r="OZ226" t="str">
        <f t="shared" si="313"/>
        <v>No PI Tests</v>
      </c>
      <c r="PA226" s="159" t="str">
        <f t="shared" si="314"/>
        <v>No PI Tests</v>
      </c>
      <c r="PB226" t="str">
        <f t="shared" si="315"/>
        <v>No PI Tests</v>
      </c>
      <c r="PC226" t="str">
        <f t="shared" si="316"/>
        <v>No PI Tests</v>
      </c>
      <c r="PD226" t="str">
        <f t="shared" si="317"/>
        <v>No PI Tests</v>
      </c>
      <c r="PE226" t="str">
        <f t="shared" si="318"/>
        <v>No PI Tests</v>
      </c>
      <c r="PF226" t="str">
        <f t="shared" si="319"/>
        <v>No PI Tests</v>
      </c>
      <c r="PG226" t="str">
        <f t="shared" si="320"/>
        <v>No PI Tests</v>
      </c>
      <c r="PH226">
        <f t="shared" si="321"/>
        <v>0</v>
      </c>
      <c r="PI226">
        <f t="shared" si="322"/>
        <v>0</v>
      </c>
      <c r="PJ226" t="str">
        <f t="shared" si="323"/>
        <v>Null</v>
      </c>
      <c r="PK226" t="str">
        <f>IF(HR226="","Null",IF(E226&lt;3,"Null",IF(HU226=0,0,IF(HS226="Form 1",VLOOKUP(HU226,Lookups!$BE$3:$BP$63,E226,FALSE),IF(HS226="Form 2",VLOOKUP(HU226,Lookups!$BE$67:$BP$127,E226,FALSE),VLOOKUP(HU226,Lookups!$BE$130:$BP$190,E226,FALSE))))))</f>
        <v>Null</v>
      </c>
      <c r="PL226" t="str">
        <f t="shared" si="324"/>
        <v>Null</v>
      </c>
      <c r="PM226" t="str">
        <f>IF($PH226=0,"Null",IF(E226&lt;3,"Null",IF(OX226=0,0,IF(OV226="Form 1",VLOOKUP(OX226,Lookups!$BE$3:$BP$63,E226,FALSE),IF(OV226="Form 2",VLOOKUP(OX226,Lookups!$BE$67:$BP$127,E226,FALSE),VLOOKUP(OX226,Lookups!$BE$130:$BP$190,E226,FALSE))))))</f>
        <v>Null</v>
      </c>
      <c r="PN226" t="str">
        <f t="shared" si="325"/>
        <v>Null</v>
      </c>
      <c r="PO226" t="str">
        <f t="shared" si="326"/>
        <v>Null</v>
      </c>
      <c r="PP226" t="str">
        <f t="shared" si="327"/>
        <v>Null</v>
      </c>
      <c r="PQ226" t="str">
        <f>IF(HR226="","Null",IF(E226&lt;3,"Null",IF(HV226=0,0,IF(HS226="Form 1",VLOOKUP(HV226,Lookups!$BR$3:$CC$63,E226,FALSE),IF(HS226="Form 2",VLOOKUP(HV226,Lookups!$BR$67:$CC$127,E226,FALSE),VLOOKUP(HV226,Lookups!$BR$130:$CC$190,E226,FALSE))))))</f>
        <v>Null</v>
      </c>
      <c r="PR226" t="str">
        <f t="shared" si="328"/>
        <v>Null</v>
      </c>
      <c r="PS226" t="str">
        <f>IF(HR226="","Null",IF(E226&lt;3,"Null",IF(OY226=0,0,IF(OW226="Form 1",VLOOKUP(OY226,Lookups!$BR$3:$CC$63,E226,FALSE),IF(OW226="Form 2",VLOOKUP(OY226,Lookups!$BR$67:$CC$127,E226,FALSE),VLOOKUP(OY226,Lookups!$BR$130:$CC$190,E226,FALSE))))))</f>
        <v>Null</v>
      </c>
      <c r="PT226" t="str">
        <f t="shared" si="329"/>
        <v>Null</v>
      </c>
      <c r="PU226" t="str">
        <f t="shared" si="330"/>
        <v>Null</v>
      </c>
      <c r="PV226" t="str">
        <f t="shared" si="331"/>
        <v>Null</v>
      </c>
      <c r="PW226" t="str">
        <f t="shared" si="332"/>
        <v>No PI Tests</v>
      </c>
      <c r="PX226">
        <f t="shared" si="333"/>
        <v>1</v>
      </c>
      <c r="PY226">
        <f t="shared" si="334"/>
        <v>0</v>
      </c>
      <c r="PZ226" t="str">
        <f t="shared" si="335"/>
        <v>Null</v>
      </c>
      <c r="QA226" t="str">
        <f t="shared" si="336"/>
        <v>Null</v>
      </c>
      <c r="QB226" t="str">
        <f t="shared" si="337"/>
        <v>Null</v>
      </c>
      <c r="QC226" t="str">
        <f>IF($MS226="System 44 Record",IF(BQ226&lt;MEDIAN(Directions!$F$3,Directions!$F$6),"Mid-Year Exited Student","Full Year Participant")&amp;IF(BP226&lt;Directions!$F$3,", Started Prior Year",", Started This Year"),"Null")</f>
        <v>Null</v>
      </c>
      <c r="QD226" t="str">
        <f t="shared" si="338"/>
        <v>Null</v>
      </c>
      <c r="QE226">
        <f t="shared" si="339"/>
        <v>1</v>
      </c>
      <c r="QF226">
        <f t="shared" si="340"/>
        <v>1</v>
      </c>
      <c r="QG226">
        <f t="shared" si="341"/>
        <v>1</v>
      </c>
      <c r="QH226">
        <f t="shared" si="342"/>
        <v>2</v>
      </c>
      <c r="QI226">
        <f t="shared" si="343"/>
        <v>0.68500000000000005</v>
      </c>
      <c r="QJ226" t="str">
        <f t="shared" si="344"/>
        <v>Used All 3</v>
      </c>
      <c r="QK226" t="str">
        <f t="shared" si="345"/>
        <v>20 to 39 Sessions</v>
      </c>
      <c r="QL226" t="str">
        <f t="shared" si="346"/>
        <v>Under 5 Segments</v>
      </c>
      <c r="QM226" t="str">
        <f>IF($MS226="READ 180 Record",IF(AQ226="","Null",VLOOKUP(JJ226,Lookups!$DX$3:$EB$2054,AN226+1,FALSE)),"Null")</f>
        <v>Level Matches Lexile Score</v>
      </c>
      <c r="QN226" t="str">
        <f t="shared" si="347"/>
        <v>Null</v>
      </c>
    </row>
    <row r="227" spans="1:456" x14ac:dyDescent="0.25">
      <c r="A227" s="161" t="s">
        <v>1447</v>
      </c>
      <c r="B227" s="161" t="s">
        <v>1447</v>
      </c>
      <c r="C227" s="161" t="s">
        <v>1447</v>
      </c>
      <c r="D227" s="161" t="s">
        <v>1447</v>
      </c>
      <c r="E227" s="161">
        <v>5</v>
      </c>
      <c r="F227" s="161" t="s">
        <v>1447</v>
      </c>
      <c r="G227" s="161" t="s">
        <v>887</v>
      </c>
      <c r="H227" s="161" t="s">
        <v>888</v>
      </c>
      <c r="I227" s="161">
        <v>351</v>
      </c>
      <c r="J227" s="159">
        <v>42501</v>
      </c>
      <c r="K227" s="161">
        <v>0</v>
      </c>
      <c r="L227" s="161">
        <v>0</v>
      </c>
      <c r="M227" s="161">
        <v>0</v>
      </c>
      <c r="N227" s="161">
        <v>0</v>
      </c>
      <c r="O227" s="161">
        <v>0</v>
      </c>
      <c r="P227" s="161">
        <v>0</v>
      </c>
      <c r="Q227" s="161">
        <v>0</v>
      </c>
      <c r="R227" s="161">
        <v>0</v>
      </c>
      <c r="S227" s="161">
        <v>0</v>
      </c>
      <c r="T227" s="161">
        <v>0</v>
      </c>
      <c r="U227" s="161">
        <v>0</v>
      </c>
      <c r="V227" s="161">
        <v>0</v>
      </c>
      <c r="W227" s="161">
        <v>0</v>
      </c>
      <c r="X227" s="161">
        <v>0</v>
      </c>
      <c r="AB227" s="161" t="s">
        <v>242</v>
      </c>
      <c r="AC227" s="161" t="s">
        <v>242</v>
      </c>
      <c r="AD227" s="161" t="s">
        <v>242</v>
      </c>
      <c r="AE227" s="161" t="s">
        <v>242</v>
      </c>
      <c r="AF227" s="161" t="s">
        <v>241</v>
      </c>
      <c r="AG227" s="161" t="s">
        <v>241</v>
      </c>
      <c r="AH227" s="161" t="s">
        <v>242</v>
      </c>
      <c r="AI227" s="161">
        <v>20150801</v>
      </c>
      <c r="AJ227" s="161">
        <v>20160525</v>
      </c>
      <c r="AK227" s="161" t="s">
        <v>869</v>
      </c>
      <c r="AL227" t="s">
        <v>1078</v>
      </c>
      <c r="BN227" t="s">
        <v>1076</v>
      </c>
      <c r="BO227" t="s">
        <v>888</v>
      </c>
      <c r="BP227" s="159">
        <v>42326</v>
      </c>
      <c r="BQ227" s="159">
        <v>42508</v>
      </c>
      <c r="BR227" t="s">
        <v>877</v>
      </c>
      <c r="BS227">
        <v>351</v>
      </c>
      <c r="BT227" s="159">
        <v>42508</v>
      </c>
      <c r="BU227">
        <v>3</v>
      </c>
      <c r="BV227">
        <v>4</v>
      </c>
      <c r="BW227">
        <v>19</v>
      </c>
      <c r="BX227">
        <v>37</v>
      </c>
      <c r="BY227">
        <v>513</v>
      </c>
      <c r="BZ227">
        <v>532</v>
      </c>
      <c r="CA227">
        <v>0</v>
      </c>
      <c r="CB227">
        <v>14</v>
      </c>
      <c r="CC227">
        <v>27</v>
      </c>
      <c r="CD227">
        <v>92</v>
      </c>
      <c r="CE227">
        <v>93</v>
      </c>
      <c r="CF227">
        <v>100</v>
      </c>
      <c r="CG227">
        <v>98</v>
      </c>
      <c r="CH227">
        <v>94</v>
      </c>
      <c r="CI227">
        <v>3184</v>
      </c>
      <c r="CJ227">
        <v>2.1875</v>
      </c>
      <c r="CK227">
        <v>3</v>
      </c>
      <c r="CL227">
        <v>3</v>
      </c>
      <c r="ET227" s="161">
        <v>0</v>
      </c>
      <c r="EU227" s="161">
        <v>0</v>
      </c>
      <c r="EV227" s="161">
        <v>0</v>
      </c>
      <c r="EW227" s="161">
        <v>0</v>
      </c>
      <c r="EX227" s="161">
        <v>0</v>
      </c>
      <c r="EY227" s="161">
        <v>0</v>
      </c>
      <c r="EZ227" s="161">
        <v>0</v>
      </c>
      <c r="FA227" s="161">
        <v>0</v>
      </c>
      <c r="FB227" s="161">
        <v>0</v>
      </c>
      <c r="FC227" s="161">
        <v>0</v>
      </c>
      <c r="FD227" s="161">
        <v>0</v>
      </c>
      <c r="FE227" s="161">
        <v>0</v>
      </c>
      <c r="HN227" s="161" t="s">
        <v>888</v>
      </c>
      <c r="HO227" s="159">
        <v>42325</v>
      </c>
      <c r="HP227" s="159">
        <v>42501</v>
      </c>
      <c r="HQ227" s="161">
        <v>2</v>
      </c>
      <c r="HR227" s="159">
        <v>42325</v>
      </c>
      <c r="HS227" s="161" t="s">
        <v>872</v>
      </c>
      <c r="HT227" s="161" t="s">
        <v>878</v>
      </c>
      <c r="HU227" s="161">
        <v>39</v>
      </c>
      <c r="HV227" s="161">
        <v>9</v>
      </c>
      <c r="HW227" s="161">
        <v>0</v>
      </c>
      <c r="HX227" s="159">
        <v>42501</v>
      </c>
      <c r="HY227" s="161" t="s">
        <v>874</v>
      </c>
      <c r="HZ227" s="161" t="s">
        <v>873</v>
      </c>
      <c r="IA227" s="161">
        <v>43</v>
      </c>
      <c r="IB227" s="161">
        <v>19</v>
      </c>
      <c r="IC227" s="161">
        <v>0</v>
      </c>
      <c r="JB227" s="161" t="s">
        <v>888</v>
      </c>
      <c r="JC227" s="161">
        <v>5</v>
      </c>
      <c r="JD227" s="161">
        <v>5</v>
      </c>
      <c r="JE227" s="161">
        <v>5</v>
      </c>
      <c r="JF227" s="161">
        <v>1845</v>
      </c>
      <c r="JG227" s="159">
        <v>42501</v>
      </c>
      <c r="JH227" s="161">
        <v>351</v>
      </c>
      <c r="JI227" s="159">
        <v>42324</v>
      </c>
      <c r="JJ227" s="161">
        <v>627</v>
      </c>
      <c r="JK227" s="161">
        <v>18</v>
      </c>
      <c r="JL227" s="159">
        <v>42501</v>
      </c>
      <c r="JM227" s="161">
        <v>351</v>
      </c>
      <c r="JN227" s="161">
        <v>4</v>
      </c>
      <c r="MN227" t="str">
        <f t="shared" si="261"/>
        <v>NoNoNoYesYesNo</v>
      </c>
      <c r="MO227" t="str">
        <f>IF(AND(MN227="NoNoNoNoNoNo",JI227=""),"No Programs",VLOOKUP(MN227,Lookups!$DA$4:$DB$67,2,FALSE))</f>
        <v>System 44 Only</v>
      </c>
      <c r="MP227">
        <f t="shared" si="262"/>
        <v>0</v>
      </c>
      <c r="MQ227" t="str">
        <f t="shared" si="263"/>
        <v>System 44 User</v>
      </c>
      <c r="MR227" t="str">
        <f>Directions!$D$3</f>
        <v>Usage</v>
      </c>
      <c r="MS227" t="str">
        <f>VLOOKUP(MQ227,Lookups!$CU$71:$CV$80,2,FALSE)</f>
        <v>System 44 Record</v>
      </c>
      <c r="MT227">
        <f t="shared" si="264"/>
        <v>1</v>
      </c>
      <c r="MU227">
        <f t="shared" si="265"/>
        <v>1</v>
      </c>
      <c r="MV227">
        <f t="shared" si="266"/>
        <v>1</v>
      </c>
      <c r="MW227">
        <f t="shared" si="267"/>
        <v>1</v>
      </c>
      <c r="MX227">
        <f t="shared" si="268"/>
        <v>25.142857142857142</v>
      </c>
      <c r="MY227" t="str">
        <f t="shared" si="269"/>
        <v>Not Used</v>
      </c>
      <c r="MZ227">
        <f t="shared" si="270"/>
        <v>0</v>
      </c>
      <c r="NA227" t="str">
        <f t="shared" si="271"/>
        <v>Not Available</v>
      </c>
      <c r="NB227" t="str">
        <f t="shared" si="272"/>
        <v>Not Available</v>
      </c>
      <c r="NC227" t="str">
        <f t="shared" si="273"/>
        <v>4 Not Indicated</v>
      </c>
      <c r="ND227" t="str">
        <f t="shared" si="274"/>
        <v>4 Not Indicated</v>
      </c>
      <c r="NE227" t="str">
        <f t="shared" si="275"/>
        <v>4 Not Indicated</v>
      </c>
      <c r="NF227" t="str">
        <f t="shared" si="276"/>
        <v>4 Not Indicated</v>
      </c>
      <c r="NG227" t="str">
        <f t="shared" si="277"/>
        <v>4 Not Indicated</v>
      </c>
      <c r="NH227" s="159">
        <f t="shared" si="278"/>
        <v>42501</v>
      </c>
      <c r="NI227">
        <f t="shared" si="279"/>
        <v>351</v>
      </c>
      <c r="NJ227" s="159">
        <f t="shared" si="280"/>
        <v>42324</v>
      </c>
      <c r="NK227">
        <f t="shared" si="281"/>
        <v>627</v>
      </c>
      <c r="NL227">
        <f t="shared" si="282"/>
        <v>25.285714285714285</v>
      </c>
      <c r="NM227">
        <f t="shared" si="283"/>
        <v>1</v>
      </c>
      <c r="NN227">
        <f>IF(OR(E227="PK",E227="K",JJ227=""),"Null",INDEX(Lookups!$EZ$4:$FW$18,MATCH($JJ227,Lookups!$EY$4:$EY$18,1),MATCH($E227,Lookups!$EZ$3:$FW$3,0)))</f>
        <v>85</v>
      </c>
      <c r="NO227">
        <f>IF(OR(E227="PK",E227="K",JJ227=""),"Null",INDEX(Lookups!$EZ$4:$FW$18,MATCH($JJ227,Lookups!$EY$4:$EY$18,1),MATCH($E227,Lookups!$EZ$3:$FW$3,0) + 1))</f>
        <v>130</v>
      </c>
      <c r="NP227">
        <f t="shared" si="284"/>
        <v>170</v>
      </c>
      <c r="NQ227" t="str">
        <f t="shared" si="285"/>
        <v>No PI Needed</v>
      </c>
      <c r="NR227" t="str">
        <f t="shared" si="286"/>
        <v>No PI Needed</v>
      </c>
      <c r="NS227" t="str">
        <f t="shared" si="287"/>
        <v>600L to 799L</v>
      </c>
      <c r="NT227" t="str">
        <f t="shared" si="288"/>
        <v>200L to 399L</v>
      </c>
      <c r="NU227" t="str">
        <f t="shared" si="289"/>
        <v>600L to 799L</v>
      </c>
      <c r="NV227" s="183" t="str">
        <f t="array" ref="NV227">IF($NL227="No RI Tests","No RI Tests",VLOOKUP(IF(AND(E227="K",JJ227&lt;280),3,IF(AND(E227="K",JJ227&gt;=280),4,MAX(IF(E227=Lookups!$DF$6:$DF$99,IF(JJ227&gt;=Lookups!$DG$6:$DG$99,Lookups!$DH$6:$DH$99))))),Lookups!$DE$104:$DG$108,2,FALSE))</f>
        <v>2 Basic</v>
      </c>
      <c r="NW227" s="161" t="str">
        <f t="array" ref="NW227">IF($NL227="No RI Tests","No RI Tests",VLOOKUP(IF(AND(E227="K",JH227&lt;280),3,IF(AND(E227="K",JH227&gt;=280),4,MAX(IF(E227=Lookups!$DF$6:$DF$99,IF(NI227&gt;=Lookups!$DG$6:$DG$99,Lookups!$DH$6:$DH$99))))),Lookups!$DE$104:$DG$108,2,FALSE))</f>
        <v>1 Below Basic</v>
      </c>
      <c r="NX227" s="161" t="str">
        <f t="array" ref="NX227">IF($NL227="No RI Tests","No RI Tests",VLOOKUP(IF(AND(E227="K",NK227&lt;280),3,IF(AND(E227="K",NK227&gt;=280),4,MAX(IF(E227=Lookups!$DF$6:$DF$99,IF(NK227&gt;=Lookups!$DG$6:$DG$99,Lookups!$DH$6:$DH$99))))),Lookups!$DE$104:$DG$108,2,FALSE))</f>
        <v>2 Basic</v>
      </c>
      <c r="NY227">
        <f t="shared" si="290"/>
        <v>0</v>
      </c>
      <c r="NZ227">
        <f t="shared" si="291"/>
        <v>0</v>
      </c>
      <c r="OA227" t="str">
        <f t="shared" si="292"/>
        <v>Lowered Performance Level</v>
      </c>
      <c r="OB227" s="161" t="str">
        <f t="array" ref="OB227">IF($NL227="No RI Tests","No RI Tests",IF(E227="K","N/A",VLOOKUP(MAX(IF(E227=Lookups!$DF$6:$DF$99,IF(JJ227&gt;=Lookups!$DG$6:$DG$99,Lookups!$DI$6:$DI$99))),Lookups!$DE$104:$DG$108,3,FALSE)))</f>
        <v>1 Limited</v>
      </c>
      <c r="OC227" s="161" t="str">
        <f t="array" ref="OC227">IF($NL227="No RI Tests","No RI Tests",IF(E227="K","N/A",VLOOKUP(MAX(IF(E227=Lookups!$DF$6:$DF$99,IF(NI227&gt;=Lookups!$DG$6:$DG$99,Lookups!$DI$6:$DI$99))),Lookups!$DE$104:$DG$108,3,FALSE)))</f>
        <v>1 Limited</v>
      </c>
      <c r="OD227" s="161" t="str">
        <f t="array" ref="OD227">IF($NL227="No RI Tests","No RI Tests",IF(E227="K","N/A",VLOOKUP(MAX(IF(E227=Lookups!$DF$6:$DF$99,IF(NK227&gt;=Lookups!$DG$6:$DG$99,Lookups!$DI$6:$DI$99))),Lookups!$DE$104:$DG$108,3,FALSE)))</f>
        <v>1 Limited</v>
      </c>
      <c r="OE227">
        <f t="shared" si="293"/>
        <v>1</v>
      </c>
      <c r="OF227">
        <f t="shared" si="294"/>
        <v>0</v>
      </c>
      <c r="OG227" t="str">
        <f t="shared" si="295"/>
        <v>Maintained Performance Level</v>
      </c>
      <c r="OH227">
        <f t="shared" si="296"/>
        <v>-276</v>
      </c>
      <c r="OI227">
        <f t="shared" si="297"/>
        <v>0</v>
      </c>
      <c r="OJ227">
        <f t="shared" si="298"/>
        <v>0</v>
      </c>
      <c r="OK227">
        <f t="shared" si="299"/>
        <v>0</v>
      </c>
      <c r="OL227">
        <f t="shared" si="300"/>
        <v>-2.5674418604651161</v>
      </c>
      <c r="OM227" t="str">
        <f t="shared" si="301"/>
        <v>Winter Administration</v>
      </c>
      <c r="ON227" t="str">
        <f t="shared" si="302"/>
        <v>Winter Administration</v>
      </c>
      <c r="OO227" t="str">
        <f t="shared" si="303"/>
        <v>Winter Administration RI</v>
      </c>
      <c r="OP227" t="str">
        <f ca="1">IF(AND(HR227&lt;&gt;"",JJ227&lt;600),IF(HT227="Advancing","Tier 2","Tier 3"),IF(JI227="","Null",IF(OR(E227="K",E227&lt;3),"FRA Recommended",IF(JJ227&gt;=IF(E227&lt;6,400,600),IF(JJ227&lt;VLOOKUP(E227,Lookups!$AP$3:$AR$16,3,FALSE),"Tier 2","Core"),IF(JJ227&lt;400,IF(RAND()&lt;0.81,"Tier 3","Tier 2"),IF(RAND()&lt;0.51,"Tier 3","Tier 2"))))))</f>
        <v>Tier 2</v>
      </c>
      <c r="OQ227" t="str">
        <f t="shared" si="304"/>
        <v>Average Reading Invt. Under 15 Minutes Long</v>
      </c>
      <c r="OR227">
        <f t="shared" si="305"/>
        <v>1</v>
      </c>
      <c r="OS227" t="str">
        <f t="shared" si="306"/>
        <v>Null</v>
      </c>
      <c r="OT227">
        <f t="shared" si="307"/>
        <v>276</v>
      </c>
      <c r="OU227" s="159">
        <f t="shared" si="308"/>
        <v>42501</v>
      </c>
      <c r="OV227" t="str">
        <f t="shared" si="309"/>
        <v>Form 2</v>
      </c>
      <c r="OW227" t="str">
        <f t="shared" si="310"/>
        <v>Developing</v>
      </c>
      <c r="OX227">
        <f t="shared" si="311"/>
        <v>43</v>
      </c>
      <c r="OY227">
        <f t="shared" si="312"/>
        <v>19</v>
      </c>
      <c r="OZ227">
        <f t="shared" si="313"/>
        <v>0</v>
      </c>
      <c r="PA227" s="159">
        <f t="shared" si="314"/>
        <v>42501</v>
      </c>
      <c r="PB227" t="str">
        <f t="shared" si="315"/>
        <v>Form 2</v>
      </c>
      <c r="PC227" t="str">
        <f t="shared" si="316"/>
        <v>Developing</v>
      </c>
      <c r="PD227">
        <f t="shared" si="317"/>
        <v>43</v>
      </c>
      <c r="PE227">
        <f t="shared" si="318"/>
        <v>19</v>
      </c>
      <c r="PF227">
        <f t="shared" si="319"/>
        <v>0</v>
      </c>
      <c r="PG227">
        <f t="shared" si="320"/>
        <v>25.142857142857142</v>
      </c>
      <c r="PH227">
        <f t="shared" si="321"/>
        <v>1</v>
      </c>
      <c r="PI227">
        <f t="shared" si="322"/>
        <v>0</v>
      </c>
      <c r="PJ227">
        <f t="shared" si="323"/>
        <v>39</v>
      </c>
      <c r="PK227">
        <f>IF(HR227="","Null",IF(E227&lt;3,"Null",IF(HU227=0,0,IF(HS227="Form 1",VLOOKUP(HU227,Lookups!$BE$3:$BP$63,E227,FALSE),IF(HS227="Form 2",VLOOKUP(HU227,Lookups!$BE$67:$BP$127,E227,FALSE),VLOOKUP(HU227,Lookups!$BE$130:$BP$190,E227,FALSE))))))</f>
        <v>10</v>
      </c>
      <c r="PL227">
        <f t="shared" si="324"/>
        <v>43</v>
      </c>
      <c r="PM227">
        <f>IF($PH227=0,"Null",IF(E227&lt;3,"Null",IF(OX227=0,0,IF(OV227="Form 1",VLOOKUP(OX227,Lookups!$BE$3:$BP$63,E227,FALSE),IF(OV227="Form 2",VLOOKUP(OX227,Lookups!$BE$67:$BP$127,E227,FALSE),VLOOKUP(OX227,Lookups!$BE$130:$BP$190,E227,FALSE))))))</f>
        <v>10</v>
      </c>
      <c r="PN227">
        <f t="shared" si="325"/>
        <v>4</v>
      </c>
      <c r="PO227">
        <f t="shared" si="326"/>
        <v>1</v>
      </c>
      <c r="PP227">
        <f t="shared" si="327"/>
        <v>9</v>
      </c>
      <c r="PQ227">
        <f>IF(HR227="","Null",IF(E227&lt;3,"Null",IF(HV227=0,0,IF(HS227="Form 1",VLOOKUP(HV227,Lookups!$BR$3:$CC$63,E227,FALSE),IF(HS227="Form 2",VLOOKUP(HV227,Lookups!$BR$67:$CC$127,E227,FALSE),VLOOKUP(HV227,Lookups!$BR$130:$CC$190,E227,FALSE))))))</f>
        <v>13</v>
      </c>
      <c r="PR227">
        <f t="shared" si="328"/>
        <v>19</v>
      </c>
      <c r="PS227">
        <f>IF(HR227="","Null",IF(E227&lt;3,"Null",IF(OY227=0,0,IF(OW227="Form 1",VLOOKUP(OY227,Lookups!$BR$3:$CC$63,E227,FALSE),IF(OW227="Form 2",VLOOKUP(OY227,Lookups!$BR$67:$CC$127,E227,FALSE),VLOOKUP(OY227,Lookups!$BR$130:$CC$190,E227,FALSE))))))</f>
        <v>34</v>
      </c>
      <c r="PT227">
        <f t="shared" si="329"/>
        <v>10</v>
      </c>
      <c r="PU227">
        <f t="shared" si="330"/>
        <v>1</v>
      </c>
      <c r="PV227">
        <f t="shared" si="331"/>
        <v>0</v>
      </c>
      <c r="PW227" t="str">
        <f t="shared" si="332"/>
        <v>Winter to Spring PI Administration</v>
      </c>
      <c r="PX227">
        <f t="shared" si="333"/>
        <v>0</v>
      </c>
      <c r="PY227">
        <f t="shared" si="334"/>
        <v>1</v>
      </c>
      <c r="PZ227" t="str">
        <f t="shared" si="335"/>
        <v>20 to 39 Sessions</v>
      </c>
      <c r="QA227" t="str">
        <f t="shared" si="336"/>
        <v>Series 1</v>
      </c>
      <c r="QB227" t="str">
        <f t="shared" si="337"/>
        <v>In Series 1 to 4</v>
      </c>
      <c r="QC227" t="str">
        <f>IF($MS227="System 44 Record",IF(BQ227&lt;MEDIAN(Directions!$F$3,Directions!$F$6),"Mid-Year Exited Student","Full Year Participant")&amp;IF(BP227&lt;Directions!$F$3,", Started Prior Year",", Started This Year"),"Null")</f>
        <v>Full Year Participant, Started This Year</v>
      </c>
      <c r="QD227">
        <f t="shared" si="338"/>
        <v>1</v>
      </c>
      <c r="QE227">
        <f t="shared" si="339"/>
        <v>0</v>
      </c>
      <c r="QF227">
        <f t="shared" si="340"/>
        <v>1</v>
      </c>
      <c r="QG227">
        <f t="shared" si="341"/>
        <v>0</v>
      </c>
      <c r="QH227">
        <f t="shared" si="342"/>
        <v>0</v>
      </c>
      <c r="QI227">
        <f t="shared" si="343"/>
        <v>0</v>
      </c>
      <c r="QJ227" t="str">
        <f t="shared" si="344"/>
        <v>RC! Only</v>
      </c>
      <c r="QK227" t="str">
        <f t="shared" si="345"/>
        <v>Null</v>
      </c>
      <c r="QL227" t="str">
        <f t="shared" si="346"/>
        <v>Null</v>
      </c>
      <c r="QM227" t="str">
        <f>IF($MS227="READ 180 Record",IF(AQ227="","Null",VLOOKUP(JJ227,Lookups!$DX$3:$EB$2054,AN227+1,FALSE)),"Null")</f>
        <v>Null</v>
      </c>
      <c r="QN227" t="str">
        <f t="shared" si="347"/>
        <v>Null</v>
      </c>
    </row>
    <row r="228" spans="1:456" x14ac:dyDescent="0.25">
      <c r="A228" s="161" t="s">
        <v>1447</v>
      </c>
      <c r="B228" s="161" t="s">
        <v>1447</v>
      </c>
      <c r="C228" s="161" t="s">
        <v>1447</v>
      </c>
      <c r="D228" s="161" t="s">
        <v>1447</v>
      </c>
      <c r="E228" s="161">
        <v>4</v>
      </c>
      <c r="F228" s="161" t="s">
        <v>1447</v>
      </c>
      <c r="G228" s="161" t="s">
        <v>875</v>
      </c>
      <c r="H228" s="161" t="s">
        <v>876</v>
      </c>
      <c r="I228" s="161">
        <v>204</v>
      </c>
      <c r="J228" s="159">
        <v>42500</v>
      </c>
      <c r="K228" s="161">
        <v>0</v>
      </c>
      <c r="L228" s="161">
        <v>0</v>
      </c>
      <c r="M228" s="161">
        <v>0</v>
      </c>
      <c r="N228" s="161">
        <v>0</v>
      </c>
      <c r="O228" s="161">
        <v>0</v>
      </c>
      <c r="P228" s="161">
        <v>0</v>
      </c>
      <c r="Q228" s="161">
        <v>0</v>
      </c>
      <c r="R228" s="161">
        <v>0</v>
      </c>
      <c r="S228" s="161">
        <v>0</v>
      </c>
      <c r="T228" s="161">
        <v>0</v>
      </c>
      <c r="U228" s="161">
        <v>0</v>
      </c>
      <c r="V228" s="161">
        <v>0</v>
      </c>
      <c r="W228" s="161">
        <v>0</v>
      </c>
      <c r="X228" s="161">
        <v>0</v>
      </c>
      <c r="AB228" s="161" t="s">
        <v>242</v>
      </c>
      <c r="AC228" s="161" t="s">
        <v>242</v>
      </c>
      <c r="AD228" s="161" t="s">
        <v>242</v>
      </c>
      <c r="AE228" s="161" t="s">
        <v>242</v>
      </c>
      <c r="AF228" s="161" t="s">
        <v>241</v>
      </c>
      <c r="AG228" s="161" t="s">
        <v>241</v>
      </c>
      <c r="AH228" s="161" t="s">
        <v>242</v>
      </c>
      <c r="AI228" s="161">
        <v>20150801</v>
      </c>
      <c r="AJ228" s="161">
        <v>20160525</v>
      </c>
      <c r="AK228" s="161" t="s">
        <v>869</v>
      </c>
      <c r="AL228" t="s">
        <v>1078</v>
      </c>
      <c r="BN228" t="s">
        <v>1076</v>
      </c>
      <c r="BO228" t="s">
        <v>876</v>
      </c>
      <c r="BP228" s="159">
        <v>42269</v>
      </c>
      <c r="BQ228" s="159">
        <v>42486</v>
      </c>
      <c r="BR228" t="s">
        <v>877</v>
      </c>
      <c r="BS228">
        <v>204</v>
      </c>
      <c r="BT228" s="159">
        <v>42486</v>
      </c>
      <c r="BU228">
        <v>3</v>
      </c>
      <c r="BV228">
        <v>2</v>
      </c>
      <c r="BW228">
        <v>17</v>
      </c>
      <c r="BX228">
        <v>65</v>
      </c>
      <c r="BY228">
        <v>814</v>
      </c>
      <c r="BZ228">
        <v>837</v>
      </c>
      <c r="CA228">
        <v>0</v>
      </c>
      <c r="CB228">
        <v>14</v>
      </c>
      <c r="CC228">
        <v>48</v>
      </c>
      <c r="CD228">
        <v>55</v>
      </c>
      <c r="CE228">
        <v>86</v>
      </c>
      <c r="CF228">
        <v>88</v>
      </c>
      <c r="CG228">
        <v>67</v>
      </c>
      <c r="CH228">
        <v>60</v>
      </c>
      <c r="CI228">
        <v>3492</v>
      </c>
      <c r="CJ228">
        <v>2.4074</v>
      </c>
      <c r="CK228">
        <v>3</v>
      </c>
      <c r="CL228">
        <v>1</v>
      </c>
      <c r="ET228" s="161">
        <v>0</v>
      </c>
      <c r="EU228" s="161">
        <v>0</v>
      </c>
      <c r="EV228" s="161">
        <v>0</v>
      </c>
      <c r="EW228" s="161">
        <v>0</v>
      </c>
      <c r="EX228" s="161">
        <v>0</v>
      </c>
      <c r="EY228" s="161">
        <v>0</v>
      </c>
      <c r="EZ228" s="161">
        <v>0</v>
      </c>
      <c r="FA228" s="161">
        <v>0</v>
      </c>
      <c r="FB228" s="161">
        <v>0</v>
      </c>
      <c r="FC228" s="161">
        <v>0</v>
      </c>
      <c r="FD228" s="161">
        <v>0</v>
      </c>
      <c r="FE228" s="161">
        <v>0</v>
      </c>
      <c r="HN228" s="161" t="s">
        <v>876</v>
      </c>
      <c r="HO228" s="159">
        <v>42244</v>
      </c>
      <c r="HP228" s="159">
        <v>42500</v>
      </c>
      <c r="HQ228" s="161">
        <v>3</v>
      </c>
      <c r="HR228" s="159">
        <v>42244</v>
      </c>
      <c r="HS228" s="161" t="s">
        <v>872</v>
      </c>
      <c r="HT228" s="161" t="s">
        <v>878</v>
      </c>
      <c r="HU228" s="161">
        <v>21</v>
      </c>
      <c r="HV228" s="161">
        <v>9</v>
      </c>
      <c r="HW228" s="161">
        <v>0</v>
      </c>
      <c r="HX228" s="159">
        <v>42340</v>
      </c>
      <c r="HY228" s="161" t="s">
        <v>874</v>
      </c>
      <c r="HZ228" s="161" t="s">
        <v>906</v>
      </c>
      <c r="IA228" s="161">
        <v>21</v>
      </c>
      <c r="IB228" s="161">
        <v>9</v>
      </c>
      <c r="IC228" s="161">
        <v>0</v>
      </c>
      <c r="ID228" s="159">
        <v>42500</v>
      </c>
      <c r="IE228" s="161" t="s">
        <v>879</v>
      </c>
      <c r="IF228" s="161" t="s">
        <v>873</v>
      </c>
      <c r="IG228" s="161">
        <v>38</v>
      </c>
      <c r="IH228" s="161">
        <v>12</v>
      </c>
      <c r="II228" s="161">
        <v>0</v>
      </c>
      <c r="JB228" s="161" t="s">
        <v>876</v>
      </c>
      <c r="JC228" s="161">
        <v>6</v>
      </c>
      <c r="JD228" s="161">
        <v>4</v>
      </c>
      <c r="JE228" s="161">
        <v>4</v>
      </c>
      <c r="JF228" s="161">
        <v>2350</v>
      </c>
      <c r="JG228" s="159">
        <v>42500</v>
      </c>
      <c r="JH228" s="161">
        <v>204</v>
      </c>
      <c r="JI228" s="159">
        <v>42247</v>
      </c>
      <c r="JJ228" s="161">
        <v>150</v>
      </c>
      <c r="JK228" s="161">
        <v>5</v>
      </c>
      <c r="JL228" s="159">
        <v>42340</v>
      </c>
      <c r="JM228" s="161">
        <v>0</v>
      </c>
      <c r="JN228" s="161">
        <v>9</v>
      </c>
      <c r="JO228" s="159">
        <v>42500</v>
      </c>
      <c r="JP228" s="161">
        <v>204</v>
      </c>
      <c r="JQ228" s="161">
        <v>9</v>
      </c>
      <c r="MN228" t="str">
        <f t="shared" si="261"/>
        <v>NoNoNoYesYesNo</v>
      </c>
      <c r="MO228" t="str">
        <f>IF(AND(MN228="NoNoNoNoNoNo",JI228=""),"No Programs",VLOOKUP(MN228,Lookups!$DA$4:$DB$67,2,FALSE))</f>
        <v>System 44 Only</v>
      </c>
      <c r="MP228">
        <f t="shared" si="262"/>
        <v>0</v>
      </c>
      <c r="MQ228" t="str">
        <f t="shared" si="263"/>
        <v>System 44 User</v>
      </c>
      <c r="MR228" t="str">
        <f>Directions!$D$3</f>
        <v>Usage</v>
      </c>
      <c r="MS228" t="str">
        <f>VLOOKUP(MQ228,Lookups!$CU$71:$CV$80,2,FALSE)</f>
        <v>System 44 Record</v>
      </c>
      <c r="MT228">
        <f t="shared" si="264"/>
        <v>1</v>
      </c>
      <c r="MU228">
        <f t="shared" si="265"/>
        <v>1</v>
      </c>
      <c r="MV228">
        <f t="shared" si="266"/>
        <v>1</v>
      </c>
      <c r="MW228">
        <f t="shared" si="267"/>
        <v>1</v>
      </c>
      <c r="MX228">
        <f t="shared" si="268"/>
        <v>36.571428571428569</v>
      </c>
      <c r="MY228" t="str">
        <f t="shared" si="269"/>
        <v>Not Used</v>
      </c>
      <c r="MZ228">
        <f t="shared" si="270"/>
        <v>0</v>
      </c>
      <c r="NA228" t="str">
        <f t="shared" si="271"/>
        <v>Not Available</v>
      </c>
      <c r="NB228" t="str">
        <f t="shared" si="272"/>
        <v>Not Available</v>
      </c>
      <c r="NC228" t="str">
        <f t="shared" si="273"/>
        <v>4 Not Indicated</v>
      </c>
      <c r="ND228" t="str">
        <f t="shared" si="274"/>
        <v>4 Not Indicated</v>
      </c>
      <c r="NE228" t="str">
        <f t="shared" si="275"/>
        <v>4 Not Indicated</v>
      </c>
      <c r="NF228" t="str">
        <f t="shared" si="276"/>
        <v>4 Not Indicated</v>
      </c>
      <c r="NG228" t="str">
        <f t="shared" si="277"/>
        <v>4 Not Indicated</v>
      </c>
      <c r="NH228" s="159">
        <f t="shared" si="278"/>
        <v>42500</v>
      </c>
      <c r="NI228">
        <f t="shared" si="279"/>
        <v>204</v>
      </c>
      <c r="NJ228" s="159">
        <f t="shared" si="280"/>
        <v>42500</v>
      </c>
      <c r="NK228">
        <f t="shared" si="281"/>
        <v>204</v>
      </c>
      <c r="NL228">
        <f t="shared" si="282"/>
        <v>36.142857142857146</v>
      </c>
      <c r="NM228">
        <f t="shared" si="283"/>
        <v>1</v>
      </c>
      <c r="NN228">
        <f>IF(OR(E228="PK",E228="K",JJ228=""),"Null",INDEX(Lookups!$EZ$4:$FW$18,MATCH($JJ228,Lookups!$EY$4:$EY$18,1),MATCH($E228,Lookups!$EZ$3:$FW$3,0)))</f>
        <v>245</v>
      </c>
      <c r="NO228">
        <f>IF(OR(E228="PK",E228="K",JJ228=""),"Null",INDEX(Lookups!$EZ$4:$FW$18,MATCH($JJ228,Lookups!$EY$4:$EY$18,1),MATCH($E228,Lookups!$EZ$3:$FW$3,0) + 1))</f>
        <v>345</v>
      </c>
      <c r="NP228">
        <f t="shared" si="284"/>
        <v>490</v>
      </c>
      <c r="NQ228" t="str">
        <f t="shared" si="285"/>
        <v>PI is Recommended</v>
      </c>
      <c r="NR228" t="str">
        <f t="shared" si="286"/>
        <v>PI is Recommended</v>
      </c>
      <c r="NS228" t="str">
        <f t="shared" si="287"/>
        <v>BR to 199L</v>
      </c>
      <c r="NT228" t="str">
        <f t="shared" si="288"/>
        <v>200L to 399L</v>
      </c>
      <c r="NU228" t="str">
        <f t="shared" si="289"/>
        <v>200L to 399L</v>
      </c>
      <c r="NV228" s="183" t="str">
        <f t="array" ref="NV228">IF($NL228="No RI Tests","No RI Tests",VLOOKUP(IF(AND(E228="K",JJ228&lt;280),3,IF(AND(E228="K",JJ228&gt;=280),4,MAX(IF(E228=Lookups!$DF$6:$DF$99,IF(JJ228&gt;=Lookups!$DG$6:$DG$99,Lookups!$DH$6:$DH$99))))),Lookups!$DE$104:$DG$108,2,FALSE))</f>
        <v>1 Below Basic</v>
      </c>
      <c r="NW228" s="161" t="str">
        <f t="array" ref="NW228">IF($NL228="No RI Tests","No RI Tests",VLOOKUP(IF(AND(E228="K",JH228&lt;280),3,IF(AND(E228="K",JH228&gt;=280),4,MAX(IF(E228=Lookups!$DF$6:$DF$99,IF(NI228&gt;=Lookups!$DG$6:$DG$99,Lookups!$DH$6:$DH$99))))),Lookups!$DE$104:$DG$108,2,FALSE))</f>
        <v>1 Below Basic</v>
      </c>
      <c r="NX228" s="161" t="str">
        <f t="array" ref="NX228">IF($NL228="No RI Tests","No RI Tests",VLOOKUP(IF(AND(E228="K",NK228&lt;280),3,IF(AND(E228="K",NK228&gt;=280),4,MAX(IF(E228=Lookups!$DF$6:$DF$99,IF(NK228&gt;=Lookups!$DG$6:$DG$99,Lookups!$DH$6:$DH$99))))),Lookups!$DE$104:$DG$108,2,FALSE))</f>
        <v>1 Below Basic</v>
      </c>
      <c r="NY228">
        <f t="shared" si="290"/>
        <v>1</v>
      </c>
      <c r="NZ228">
        <f t="shared" si="291"/>
        <v>0</v>
      </c>
      <c r="OA228" t="str">
        <f t="shared" si="292"/>
        <v>Maintained Performance Level</v>
      </c>
      <c r="OB228" s="161" t="str">
        <f t="array" ref="OB228">IF($NL228="No RI Tests","No RI Tests",IF(E228="K","N/A",VLOOKUP(MAX(IF(E228=Lookups!$DF$6:$DF$99,IF(JJ228&gt;=Lookups!$DG$6:$DG$99,Lookups!$DI$6:$DI$99))),Lookups!$DE$104:$DG$108,3,FALSE)))</f>
        <v>1 Limited</v>
      </c>
      <c r="OC228" s="161" t="str">
        <f t="array" ref="OC228">IF($NL228="No RI Tests","No RI Tests",IF(E228="K","N/A",VLOOKUP(MAX(IF(E228=Lookups!$DF$6:$DF$99,IF(NI228&gt;=Lookups!$DG$6:$DG$99,Lookups!$DI$6:$DI$99))),Lookups!$DE$104:$DG$108,3,FALSE)))</f>
        <v>1 Limited</v>
      </c>
      <c r="OD228" s="161" t="str">
        <f t="array" ref="OD228">IF($NL228="No RI Tests","No RI Tests",IF(E228="K","N/A",VLOOKUP(MAX(IF(E228=Lookups!$DF$6:$DF$99,IF(NK228&gt;=Lookups!$DG$6:$DG$99,Lookups!$DI$6:$DI$99))),Lookups!$DE$104:$DG$108,3,FALSE)))</f>
        <v>1 Limited</v>
      </c>
      <c r="OE228">
        <f t="shared" si="293"/>
        <v>1</v>
      </c>
      <c r="OF228">
        <f t="shared" si="294"/>
        <v>0</v>
      </c>
      <c r="OG228" t="str">
        <f t="shared" si="295"/>
        <v>Maintained Performance Level</v>
      </c>
      <c r="OH228">
        <f t="shared" si="296"/>
        <v>54</v>
      </c>
      <c r="OI228">
        <f t="shared" si="297"/>
        <v>1</v>
      </c>
      <c r="OJ228">
        <f t="shared" si="298"/>
        <v>0</v>
      </c>
      <c r="OK228">
        <f t="shared" si="299"/>
        <v>0</v>
      </c>
      <c r="OL228">
        <f t="shared" si="300"/>
        <v>0.18305084745762712</v>
      </c>
      <c r="OM228" t="str">
        <f t="shared" si="301"/>
        <v>Fall Administration</v>
      </c>
      <c r="ON228" t="str">
        <f t="shared" si="302"/>
        <v>Spring Administration</v>
      </c>
      <c r="OO228" t="str">
        <f t="shared" si="303"/>
        <v>Fall to Spring-Full Year RI</v>
      </c>
      <c r="OP228" t="str">
        <f ca="1">IF(AND(HR228&lt;&gt;"",JJ228&lt;600),IF(HT228="Advancing","Tier 2","Tier 3"),IF(JI228="","Null",IF(OR(E228="K",E228&lt;3),"FRA Recommended",IF(JJ228&gt;=IF(E228&lt;6,400,600),IF(JJ228&lt;VLOOKUP(E228,Lookups!$AP$3:$AR$16,3,FALSE),"Tier 2","Core"),IF(JJ228&lt;400,IF(RAND()&lt;0.81,"Tier 3","Tier 2"),IF(RAND()&lt;0.51,"Tier 3","Tier 2"))))))</f>
        <v>Tier 3</v>
      </c>
      <c r="OQ228" t="str">
        <f t="shared" si="304"/>
        <v>Average Reading Invt. Under 15 Minutes Long</v>
      </c>
      <c r="OR228">
        <f t="shared" si="305"/>
        <v>0</v>
      </c>
      <c r="OS228" t="str">
        <f t="shared" si="306"/>
        <v>Null</v>
      </c>
      <c r="OT228">
        <f t="shared" si="307"/>
        <v>204</v>
      </c>
      <c r="OU228" s="159">
        <f t="shared" si="308"/>
        <v>42500</v>
      </c>
      <c r="OV228" t="str">
        <f t="shared" si="309"/>
        <v>Form 3</v>
      </c>
      <c r="OW228" t="str">
        <f t="shared" si="310"/>
        <v>Developing</v>
      </c>
      <c r="OX228">
        <f t="shared" si="311"/>
        <v>38</v>
      </c>
      <c r="OY228">
        <f t="shared" si="312"/>
        <v>12</v>
      </c>
      <c r="OZ228">
        <f t="shared" si="313"/>
        <v>0</v>
      </c>
      <c r="PA228" s="159">
        <f t="shared" si="314"/>
        <v>42500</v>
      </c>
      <c r="PB228" t="str">
        <f t="shared" si="315"/>
        <v>Form 3</v>
      </c>
      <c r="PC228" t="str">
        <f t="shared" si="316"/>
        <v>Developing</v>
      </c>
      <c r="PD228">
        <f t="shared" si="317"/>
        <v>38</v>
      </c>
      <c r="PE228">
        <f t="shared" si="318"/>
        <v>12</v>
      </c>
      <c r="PF228">
        <f t="shared" si="319"/>
        <v>0</v>
      </c>
      <c r="PG228">
        <f t="shared" si="320"/>
        <v>36.571428571428569</v>
      </c>
      <c r="PH228">
        <f t="shared" si="321"/>
        <v>1</v>
      </c>
      <c r="PI228">
        <f t="shared" si="322"/>
        <v>1</v>
      </c>
      <c r="PJ228">
        <f t="shared" si="323"/>
        <v>21</v>
      </c>
      <c r="PK228">
        <f>IF(HR228="","Null",IF(E228&lt;3,"Null",IF(HU228=0,0,IF(HS228="Form 1",VLOOKUP(HU228,Lookups!$BE$3:$BP$63,E228,FALSE),IF(HS228="Form 2",VLOOKUP(HU228,Lookups!$BE$67:$BP$127,E228,FALSE),VLOOKUP(HU228,Lookups!$BE$130:$BP$190,E228,FALSE))))))</f>
        <v>0</v>
      </c>
      <c r="PL228">
        <f t="shared" si="324"/>
        <v>38</v>
      </c>
      <c r="PM228">
        <f>IF($PH228=0,"Null",IF(E228&lt;3,"Null",IF(OX228=0,0,IF(OV228="Form 1",VLOOKUP(OX228,Lookups!$BE$3:$BP$63,E228,FALSE),IF(OV228="Form 2",VLOOKUP(OX228,Lookups!$BE$67:$BP$127,E228,FALSE),VLOOKUP(OX228,Lookups!$BE$130:$BP$190,E228,FALSE))))))</f>
        <v>7</v>
      </c>
      <c r="PN228">
        <f t="shared" si="325"/>
        <v>17</v>
      </c>
      <c r="PO228">
        <f t="shared" si="326"/>
        <v>1</v>
      </c>
      <c r="PP228">
        <f t="shared" si="327"/>
        <v>9</v>
      </c>
      <c r="PQ228">
        <f>IF(HR228="","Null",IF(E228&lt;3,"Null",IF(HV228=0,0,IF(HS228="Form 1",VLOOKUP(HV228,Lookups!$BR$3:$CC$63,E228,FALSE),IF(HS228="Form 2",VLOOKUP(HV228,Lookups!$BR$67:$CC$127,E228,FALSE),VLOOKUP(HV228,Lookups!$BR$130:$CC$190,E228,FALSE))))))</f>
        <v>18</v>
      </c>
      <c r="PR228">
        <f t="shared" si="328"/>
        <v>12</v>
      </c>
      <c r="PS228">
        <f>IF(HR228="","Null",IF(E228&lt;3,"Null",IF(OY228=0,0,IF(OW228="Form 1",VLOOKUP(OY228,Lookups!$BR$3:$CC$63,E228,FALSE),IF(OW228="Form 2",VLOOKUP(OY228,Lookups!$BR$67:$CC$127,E228,FALSE),VLOOKUP(OY228,Lookups!$BR$130:$CC$190,E228,FALSE))))))</f>
        <v>25</v>
      </c>
      <c r="PT228">
        <f t="shared" si="329"/>
        <v>3</v>
      </c>
      <c r="PU228">
        <f t="shared" si="330"/>
        <v>0</v>
      </c>
      <c r="PV228">
        <f t="shared" si="331"/>
        <v>0</v>
      </c>
      <c r="PW228" t="str">
        <f t="shared" si="332"/>
        <v>Fall to Spring PI Administration</v>
      </c>
      <c r="PX228">
        <f t="shared" si="333"/>
        <v>0</v>
      </c>
      <c r="PY228">
        <f t="shared" si="334"/>
        <v>1</v>
      </c>
      <c r="PZ228" t="str">
        <f t="shared" si="335"/>
        <v>60 to 79 Sessions</v>
      </c>
      <c r="QA228" t="str">
        <f t="shared" si="336"/>
        <v>Series 1</v>
      </c>
      <c r="QB228" t="str">
        <f t="shared" si="337"/>
        <v>In Series 1 to 4</v>
      </c>
      <c r="QC228" t="str">
        <f>IF($MS228="System 44 Record",IF(BQ228&lt;MEDIAN(Directions!$F$3,Directions!$F$6),"Mid-Year Exited Student","Full Year Participant")&amp;IF(BP228&lt;Directions!$F$3,", Started Prior Year",", Started This Year"),"Null")</f>
        <v>Full Year Participant, Started This Year</v>
      </c>
      <c r="QD228">
        <f t="shared" si="338"/>
        <v>0</v>
      </c>
      <c r="QE228">
        <f t="shared" si="339"/>
        <v>0</v>
      </c>
      <c r="QF228">
        <f t="shared" si="340"/>
        <v>1</v>
      </c>
      <c r="QG228">
        <f t="shared" si="341"/>
        <v>0</v>
      </c>
      <c r="QH228">
        <f t="shared" si="342"/>
        <v>0</v>
      </c>
      <c r="QI228">
        <f t="shared" si="343"/>
        <v>0</v>
      </c>
      <c r="QJ228" t="str">
        <f t="shared" si="344"/>
        <v>RC! Only</v>
      </c>
      <c r="QK228" t="str">
        <f t="shared" si="345"/>
        <v>Null</v>
      </c>
      <c r="QL228" t="str">
        <f t="shared" si="346"/>
        <v>Null</v>
      </c>
      <c r="QM228" t="str">
        <f>IF($MS228="READ 180 Record",IF(AQ228="","Null",VLOOKUP(JJ228,Lookups!$DX$3:$EB$2054,AN228+1,FALSE)),"Null")</f>
        <v>Null</v>
      </c>
      <c r="QN228" t="str">
        <f t="shared" si="347"/>
        <v>Null</v>
      </c>
    </row>
    <row r="229" spans="1:456" x14ac:dyDescent="0.25">
      <c r="A229" s="161" t="s">
        <v>1447</v>
      </c>
      <c r="B229" s="161" t="s">
        <v>1447</v>
      </c>
      <c r="C229" s="161" t="s">
        <v>1447</v>
      </c>
      <c r="D229" s="161" t="s">
        <v>1447</v>
      </c>
      <c r="E229" s="161">
        <v>7</v>
      </c>
      <c r="F229" s="161" t="s">
        <v>1447</v>
      </c>
      <c r="G229" s="161" t="s">
        <v>867</v>
      </c>
      <c r="H229" s="161" t="s">
        <v>899</v>
      </c>
      <c r="I229" s="161">
        <v>653</v>
      </c>
      <c r="J229" s="159">
        <v>42500</v>
      </c>
      <c r="K229" s="161">
        <v>0</v>
      </c>
      <c r="L229" s="161">
        <v>0</v>
      </c>
      <c r="M229" s="161">
        <v>0</v>
      </c>
      <c r="N229" s="161">
        <v>0</v>
      </c>
      <c r="O229" s="161">
        <v>0</v>
      </c>
      <c r="P229" s="161">
        <v>0</v>
      </c>
      <c r="Q229" s="161">
        <v>0</v>
      </c>
      <c r="R229" s="161">
        <v>0</v>
      </c>
      <c r="S229" s="161">
        <v>0</v>
      </c>
      <c r="T229" s="161">
        <v>0</v>
      </c>
      <c r="U229" s="161">
        <v>0</v>
      </c>
      <c r="V229" s="161">
        <v>0</v>
      </c>
      <c r="W229" s="161">
        <v>0</v>
      </c>
      <c r="X229" s="161">
        <v>0</v>
      </c>
      <c r="AB229" s="161" t="s">
        <v>241</v>
      </c>
      <c r="AC229" s="161" t="s">
        <v>242</v>
      </c>
      <c r="AD229" s="161" t="s">
        <v>242</v>
      </c>
      <c r="AE229" s="161" t="s">
        <v>242</v>
      </c>
      <c r="AF229" s="161" t="s">
        <v>242</v>
      </c>
      <c r="AG229" s="161" t="s">
        <v>241</v>
      </c>
      <c r="AH229" s="161" t="s">
        <v>242</v>
      </c>
      <c r="AI229" s="161">
        <v>20150801</v>
      </c>
      <c r="AJ229" s="161">
        <v>20160525</v>
      </c>
      <c r="AK229" s="161" t="s">
        <v>869</v>
      </c>
      <c r="AL229" t="s">
        <v>1076</v>
      </c>
      <c r="AM229" t="s">
        <v>899</v>
      </c>
      <c r="AN229">
        <v>2</v>
      </c>
      <c r="AO229" t="s">
        <v>870</v>
      </c>
      <c r="AP229">
        <v>3</v>
      </c>
      <c r="AQ229">
        <v>63</v>
      </c>
      <c r="AR229">
        <v>730</v>
      </c>
      <c r="AS229">
        <v>244</v>
      </c>
      <c r="AT229">
        <v>169</v>
      </c>
      <c r="AU229">
        <v>228</v>
      </c>
      <c r="AV229">
        <v>46</v>
      </c>
      <c r="AW229">
        <v>50</v>
      </c>
      <c r="AX229">
        <v>11.2333499999999</v>
      </c>
      <c r="AY229">
        <v>16.25</v>
      </c>
      <c r="AZ229">
        <v>1.9091</v>
      </c>
      <c r="BA229">
        <v>190.98345</v>
      </c>
      <c r="BB229">
        <v>6035</v>
      </c>
      <c r="BC229">
        <v>65.384615384</v>
      </c>
      <c r="BD229">
        <v>68.75</v>
      </c>
      <c r="BE229">
        <v>125</v>
      </c>
      <c r="BF229">
        <v>173</v>
      </c>
      <c r="BG229">
        <v>0</v>
      </c>
      <c r="BH229">
        <v>93</v>
      </c>
      <c r="BI229">
        <v>3</v>
      </c>
      <c r="BJ229">
        <v>0</v>
      </c>
      <c r="BK229">
        <v>43</v>
      </c>
      <c r="BL229">
        <v>2</v>
      </c>
      <c r="BM229" t="s">
        <v>1077</v>
      </c>
      <c r="BN229" t="s">
        <v>1079</v>
      </c>
      <c r="ET229" s="161">
        <v>2</v>
      </c>
      <c r="EU229" s="161">
        <v>54</v>
      </c>
      <c r="EV229" s="161">
        <v>27</v>
      </c>
      <c r="EW229" s="161">
        <v>3251</v>
      </c>
      <c r="EX229" s="161">
        <v>0</v>
      </c>
      <c r="EY229" s="161">
        <v>0</v>
      </c>
      <c r="EZ229" s="161">
        <v>0</v>
      </c>
      <c r="FA229" s="161">
        <v>0</v>
      </c>
      <c r="FB229" s="161">
        <v>43</v>
      </c>
      <c r="FC229" s="161">
        <v>65</v>
      </c>
      <c r="FD229" s="161">
        <v>0</v>
      </c>
      <c r="FE229" s="161">
        <v>2</v>
      </c>
      <c r="FF229" s="159">
        <v>42410</v>
      </c>
      <c r="FG229" s="161">
        <v>54</v>
      </c>
      <c r="FH229" s="161">
        <v>73</v>
      </c>
      <c r="FI229" s="161">
        <v>67</v>
      </c>
      <c r="FJ229" s="161">
        <v>50</v>
      </c>
      <c r="FK229" s="161">
        <v>38</v>
      </c>
      <c r="FL229" s="159">
        <v>42311</v>
      </c>
      <c r="FM229" s="161">
        <v>32</v>
      </c>
      <c r="FN229" s="161">
        <v>57</v>
      </c>
      <c r="FO229" s="161">
        <v>25</v>
      </c>
      <c r="FP229" s="161">
        <v>25</v>
      </c>
      <c r="FQ229" s="161">
        <v>50</v>
      </c>
      <c r="HN229" s="161" t="s">
        <v>899</v>
      </c>
      <c r="HO229" s="159">
        <v>42240</v>
      </c>
      <c r="HP229" s="159">
        <v>42240</v>
      </c>
      <c r="HQ229" s="161">
        <v>1</v>
      </c>
      <c r="HR229" s="159">
        <v>42240</v>
      </c>
      <c r="HS229" s="161" t="s">
        <v>872</v>
      </c>
      <c r="HT229" s="161" t="s">
        <v>882</v>
      </c>
      <c r="HU229" s="161">
        <v>46</v>
      </c>
      <c r="HV229" s="161">
        <v>34</v>
      </c>
      <c r="HW229" s="161">
        <v>0</v>
      </c>
      <c r="JB229" s="161" t="s">
        <v>899</v>
      </c>
      <c r="JC229" s="161">
        <v>21</v>
      </c>
      <c r="JD229" s="161">
        <v>16</v>
      </c>
      <c r="JE229" s="161">
        <v>24</v>
      </c>
      <c r="JF229" s="161">
        <v>9593</v>
      </c>
      <c r="JG229" s="159">
        <v>42500</v>
      </c>
      <c r="JH229" s="161">
        <v>653</v>
      </c>
      <c r="JI229" s="159">
        <v>42237</v>
      </c>
      <c r="JJ229" s="161">
        <v>541</v>
      </c>
      <c r="JK229" s="161">
        <v>21</v>
      </c>
      <c r="JL229" s="159">
        <v>42347</v>
      </c>
      <c r="JM229" s="161">
        <v>632</v>
      </c>
      <c r="JN229" s="161">
        <v>15</v>
      </c>
      <c r="JO229" s="159">
        <v>42500</v>
      </c>
      <c r="JP229" s="161">
        <v>653</v>
      </c>
      <c r="JQ229" s="161">
        <v>10</v>
      </c>
      <c r="MN229" t="str">
        <f t="shared" si="261"/>
        <v>YesNoNoNoYesNo</v>
      </c>
      <c r="MO229" t="str">
        <f>IF(AND(MN229="NoNoNoNoNoNo",JI229=""),"No Programs",VLOOKUP(MN229,Lookups!$DA$4:$DB$67,2,FALSE))</f>
        <v>READ 180 Only</v>
      </c>
      <c r="MP229">
        <f t="shared" si="262"/>
        <v>1</v>
      </c>
      <c r="MQ229" t="str">
        <f t="shared" si="263"/>
        <v>READ 180 User</v>
      </c>
      <c r="MR229" t="str">
        <f>Directions!$D$3</f>
        <v>Usage</v>
      </c>
      <c r="MS229" t="str">
        <f>VLOOKUP(MQ229,Lookups!$CU$71:$CV$80,2,FALSE)</f>
        <v>READ 180 Record</v>
      </c>
      <c r="MT229">
        <f t="shared" si="264"/>
        <v>1</v>
      </c>
      <c r="MU229">
        <f t="shared" si="265"/>
        <v>1</v>
      </c>
      <c r="MV229">
        <f t="shared" si="266"/>
        <v>1</v>
      </c>
      <c r="MW229">
        <f t="shared" si="267"/>
        <v>1</v>
      </c>
      <c r="MX229">
        <f t="shared" si="268"/>
        <v>37.571428571428569</v>
      </c>
      <c r="MY229" t="str">
        <f t="shared" si="269"/>
        <v>Not Used</v>
      </c>
      <c r="MZ229">
        <f t="shared" si="270"/>
        <v>0</v>
      </c>
      <c r="NA229" t="str">
        <f t="shared" si="271"/>
        <v>Not Available</v>
      </c>
      <c r="NB229" t="str">
        <f t="shared" si="272"/>
        <v>Not Available</v>
      </c>
      <c r="NC229" t="str">
        <f t="shared" si="273"/>
        <v>4 Not Indicated</v>
      </c>
      <c r="ND229" t="str">
        <f t="shared" si="274"/>
        <v>4 Not Indicated</v>
      </c>
      <c r="NE229" t="str">
        <f t="shared" si="275"/>
        <v>4 Not Indicated</v>
      </c>
      <c r="NF229" t="str">
        <f t="shared" si="276"/>
        <v>4 Not Indicated</v>
      </c>
      <c r="NG229" t="str">
        <f t="shared" si="277"/>
        <v>4 Not Indicated</v>
      </c>
      <c r="NH229" s="159">
        <f t="shared" si="278"/>
        <v>42500</v>
      </c>
      <c r="NI229">
        <f t="shared" si="279"/>
        <v>653</v>
      </c>
      <c r="NJ229" s="159">
        <f t="shared" si="280"/>
        <v>42500</v>
      </c>
      <c r="NK229">
        <f t="shared" si="281"/>
        <v>653</v>
      </c>
      <c r="NL229">
        <f t="shared" si="282"/>
        <v>37.571428571428569</v>
      </c>
      <c r="NM229">
        <f t="shared" si="283"/>
        <v>1</v>
      </c>
      <c r="NN229">
        <f>IF(OR(E229="PK",E229="K",JJ229=""),"Null",INDEX(Lookups!$EZ$4:$FW$18,MATCH($JJ229,Lookups!$EY$4:$EY$18,1),MATCH($E229,Lookups!$EZ$3:$FW$3,0)))</f>
        <v>70</v>
      </c>
      <c r="NO229">
        <f>IF(OR(E229="PK",E229="K",JJ229=""),"Null",INDEX(Lookups!$EZ$4:$FW$18,MATCH($JJ229,Lookups!$EY$4:$EY$18,1),MATCH($E229,Lookups!$EZ$3:$FW$3,0) + 1))</f>
        <v>115</v>
      </c>
      <c r="NP229">
        <f t="shared" si="284"/>
        <v>140</v>
      </c>
      <c r="NQ229" t="str">
        <f t="shared" si="285"/>
        <v>PI is Recommended</v>
      </c>
      <c r="NR229" t="str">
        <f t="shared" si="286"/>
        <v>No PI Needed</v>
      </c>
      <c r="NS229" t="str">
        <f t="shared" si="287"/>
        <v>400L to 599L</v>
      </c>
      <c r="NT229" t="str">
        <f t="shared" si="288"/>
        <v>600L to 799L</v>
      </c>
      <c r="NU229" t="str">
        <f t="shared" si="289"/>
        <v>600L to 799L</v>
      </c>
      <c r="NV229" s="183" t="str">
        <f t="array" ref="NV229">IF($NL229="No RI Tests","No RI Tests",VLOOKUP(IF(AND(E229="K",JJ229&lt;280),3,IF(AND(E229="K",JJ229&gt;=280),4,MAX(IF(E229=Lookups!$DF$6:$DF$99,IF(JJ229&gt;=Lookups!$DG$6:$DG$99,Lookups!$DH$6:$DH$99))))),Lookups!$DE$104:$DG$108,2,FALSE))</f>
        <v>1 Below Basic</v>
      </c>
      <c r="NW229" s="161" t="str">
        <f t="array" ref="NW229">IF($NL229="No RI Tests","No RI Tests",VLOOKUP(IF(AND(E229="K",JH229&lt;280),3,IF(AND(E229="K",JH229&gt;=280),4,MAX(IF(E229=Lookups!$DF$6:$DF$99,IF(NI229&gt;=Lookups!$DG$6:$DG$99,Lookups!$DH$6:$DH$99))))),Lookups!$DE$104:$DG$108,2,FALSE))</f>
        <v>1 Below Basic</v>
      </c>
      <c r="NX229" s="161" t="str">
        <f t="array" ref="NX229">IF($NL229="No RI Tests","No RI Tests",VLOOKUP(IF(AND(E229="K",NK229&lt;280),3,IF(AND(E229="K",NK229&gt;=280),4,MAX(IF(E229=Lookups!$DF$6:$DF$99,IF(NK229&gt;=Lookups!$DG$6:$DG$99,Lookups!$DH$6:$DH$99))))),Lookups!$DE$104:$DG$108,2,FALSE))</f>
        <v>1 Below Basic</v>
      </c>
      <c r="NY229">
        <f t="shared" si="290"/>
        <v>1</v>
      </c>
      <c r="NZ229">
        <f t="shared" si="291"/>
        <v>0</v>
      </c>
      <c r="OA229" t="str">
        <f t="shared" si="292"/>
        <v>Maintained Performance Level</v>
      </c>
      <c r="OB229" s="161" t="str">
        <f t="array" ref="OB229">IF($NL229="No RI Tests","No RI Tests",IF(E229="K","N/A",VLOOKUP(MAX(IF(E229=Lookups!$DF$6:$DF$99,IF(JJ229&gt;=Lookups!$DG$6:$DG$99,Lookups!$DI$6:$DI$99))),Lookups!$DE$104:$DG$108,3,FALSE)))</f>
        <v>1 Limited</v>
      </c>
      <c r="OC229" s="161" t="str">
        <f t="array" ref="OC229">IF($NL229="No RI Tests","No RI Tests",IF(E229="K","N/A",VLOOKUP(MAX(IF(E229=Lookups!$DF$6:$DF$99,IF(NI229&gt;=Lookups!$DG$6:$DG$99,Lookups!$DI$6:$DI$99))),Lookups!$DE$104:$DG$108,3,FALSE)))</f>
        <v>1 Limited</v>
      </c>
      <c r="OD229" s="161" t="str">
        <f t="array" ref="OD229">IF($NL229="No RI Tests","No RI Tests",IF(E229="K","N/A",VLOOKUP(MAX(IF(E229=Lookups!$DF$6:$DF$99,IF(NK229&gt;=Lookups!$DG$6:$DG$99,Lookups!$DI$6:$DI$99))),Lookups!$DE$104:$DG$108,3,FALSE)))</f>
        <v>1 Limited</v>
      </c>
      <c r="OE229">
        <f t="shared" si="293"/>
        <v>1</v>
      </c>
      <c r="OF229">
        <f t="shared" si="294"/>
        <v>0</v>
      </c>
      <c r="OG229" t="str">
        <f t="shared" si="295"/>
        <v>Maintained Performance Level</v>
      </c>
      <c r="OH229">
        <f t="shared" si="296"/>
        <v>112</v>
      </c>
      <c r="OI229">
        <f t="shared" si="297"/>
        <v>1</v>
      </c>
      <c r="OJ229">
        <f t="shared" si="298"/>
        <v>1</v>
      </c>
      <c r="OK229">
        <f t="shared" si="299"/>
        <v>0</v>
      </c>
      <c r="OL229">
        <f t="shared" si="300"/>
        <v>1.2108108108108109</v>
      </c>
      <c r="OM229" t="str">
        <f t="shared" si="301"/>
        <v>Fall Administration</v>
      </c>
      <c r="ON229" t="str">
        <f t="shared" si="302"/>
        <v>Fall Administration</v>
      </c>
      <c r="OO229" t="str">
        <f t="shared" si="303"/>
        <v>Fall Administration RI</v>
      </c>
      <c r="OP229" t="str">
        <f ca="1">IF(AND(HR229&lt;&gt;"",JJ229&lt;600),IF(HT229="Advancing","Tier 2","Tier 3"),IF(JI229="","Null",IF(OR(E229="K",E229&lt;3),"FRA Recommended",IF(JJ229&gt;=IF(E229&lt;6,400,600),IF(JJ229&lt;VLOOKUP(E229,Lookups!$AP$3:$AR$16,3,FALSE),"Tier 2","Core"),IF(JJ229&lt;400,IF(RAND()&lt;0.81,"Tier 3","Tier 2"),IF(RAND()&lt;0.51,"Tier 3","Tier 2"))))))</f>
        <v>Tier 2</v>
      </c>
      <c r="OQ229" t="str">
        <f t="shared" si="304"/>
        <v>Average Reading Invt. at Least 15 Minutes Long</v>
      </c>
      <c r="OR229">
        <f t="shared" si="305"/>
        <v>0</v>
      </c>
      <c r="OS229">
        <f t="shared" si="306"/>
        <v>1</v>
      </c>
      <c r="OT229">
        <f t="shared" si="307"/>
        <v>112</v>
      </c>
      <c r="OU229" s="159">
        <f t="shared" si="308"/>
        <v>42240</v>
      </c>
      <c r="OV229" t="str">
        <f t="shared" si="309"/>
        <v>Form 1</v>
      </c>
      <c r="OW229" t="str">
        <f t="shared" si="310"/>
        <v>Advancing</v>
      </c>
      <c r="OX229">
        <f t="shared" si="311"/>
        <v>46</v>
      </c>
      <c r="OY229">
        <f t="shared" si="312"/>
        <v>34</v>
      </c>
      <c r="OZ229">
        <f t="shared" si="313"/>
        <v>0</v>
      </c>
      <c r="PA229" s="159">
        <f t="shared" si="314"/>
        <v>42240</v>
      </c>
      <c r="PB229" t="str">
        <f t="shared" si="315"/>
        <v>Form 1</v>
      </c>
      <c r="PC229" t="str">
        <f t="shared" si="316"/>
        <v>Advancing</v>
      </c>
      <c r="PD229">
        <f t="shared" si="317"/>
        <v>46</v>
      </c>
      <c r="PE229">
        <f t="shared" si="318"/>
        <v>34</v>
      </c>
      <c r="PF229">
        <f t="shared" si="319"/>
        <v>0</v>
      </c>
      <c r="PG229" t="str">
        <f t="shared" si="320"/>
        <v>Lone PI Test</v>
      </c>
      <c r="PH229">
        <f t="shared" si="321"/>
        <v>0</v>
      </c>
      <c r="PI229">
        <f t="shared" si="322"/>
        <v>1</v>
      </c>
      <c r="PJ229">
        <f t="shared" si="323"/>
        <v>46</v>
      </c>
      <c r="PK229">
        <f>IF(HR229="","Null",IF(E229&lt;3,"Null",IF(HU229=0,0,IF(HS229="Form 1",VLOOKUP(HU229,Lookups!$BE$3:$BP$63,E229,FALSE),IF(HS229="Form 2",VLOOKUP(HU229,Lookups!$BE$67:$BP$127,E229,FALSE),VLOOKUP(HU229,Lookups!$BE$130:$BP$190,E229,FALSE))))))</f>
        <v>17</v>
      </c>
      <c r="PL229" t="str">
        <f t="shared" si="324"/>
        <v>Null</v>
      </c>
      <c r="PM229" t="str">
        <f>IF($PH229=0,"Null",IF(E229&lt;3,"Null",IF(OX229=0,0,IF(OV229="Form 1",VLOOKUP(OX229,Lookups!$BE$3:$BP$63,E229,FALSE),IF(OV229="Form 2",VLOOKUP(OX229,Lookups!$BE$67:$BP$127,E229,FALSE),VLOOKUP(OX229,Lookups!$BE$130:$BP$190,E229,FALSE))))))</f>
        <v>Null</v>
      </c>
      <c r="PN229" t="str">
        <f t="shared" si="325"/>
        <v>Null</v>
      </c>
      <c r="PO229" t="str">
        <f t="shared" si="326"/>
        <v>Null</v>
      </c>
      <c r="PP229">
        <f t="shared" si="327"/>
        <v>34</v>
      </c>
      <c r="PQ229">
        <f>IF(HR229="","Null",IF(E229&lt;3,"Null",IF(HV229=0,0,IF(HS229="Form 1",VLOOKUP(HV229,Lookups!$BR$3:$CC$63,E229,FALSE),IF(HS229="Form 2",VLOOKUP(HV229,Lookups!$BR$67:$CC$127,E229,FALSE),VLOOKUP(HV229,Lookups!$BR$130:$CC$190,E229,FALSE))))))</f>
        <v>65</v>
      </c>
      <c r="PR229" t="str">
        <f t="shared" si="328"/>
        <v>Null</v>
      </c>
      <c r="PS229">
        <f>IF(HR229="","Null",IF(E229&lt;3,"Null",IF(OY229=0,0,IF(OW229="Form 1",VLOOKUP(OY229,Lookups!$BR$3:$CC$63,E229,FALSE),IF(OW229="Form 2",VLOOKUP(OY229,Lookups!$BR$67:$CC$127,E229,FALSE),VLOOKUP(OY229,Lookups!$BR$130:$CC$190,E229,FALSE))))))</f>
        <v>51</v>
      </c>
      <c r="PT229" t="str">
        <f t="shared" si="329"/>
        <v>Null</v>
      </c>
      <c r="PU229" t="str">
        <f t="shared" si="330"/>
        <v>Null</v>
      </c>
      <c r="PV229">
        <f t="shared" si="331"/>
        <v>1</v>
      </c>
      <c r="PW229" t="str">
        <f t="shared" si="332"/>
        <v>Fall PI Administration</v>
      </c>
      <c r="PX229">
        <f t="shared" si="333"/>
        <v>1</v>
      </c>
      <c r="PY229">
        <f t="shared" si="334"/>
        <v>0</v>
      </c>
      <c r="PZ229" t="str">
        <f t="shared" si="335"/>
        <v>Null</v>
      </c>
      <c r="QA229" t="str">
        <f t="shared" si="336"/>
        <v>Null</v>
      </c>
      <c r="QB229" t="str">
        <f t="shared" si="337"/>
        <v>Null</v>
      </c>
      <c r="QC229" t="str">
        <f>IF($MS229="System 44 Record",IF(BQ229&lt;MEDIAN(Directions!$F$3,Directions!$F$6),"Mid-Year Exited Student","Full Year Participant")&amp;IF(BP229&lt;Directions!$F$3,", Started Prior Year",", Started This Year"),"Null")</f>
        <v>Null</v>
      </c>
      <c r="QD229" t="str">
        <f t="shared" si="338"/>
        <v>Null</v>
      </c>
      <c r="QE229">
        <f t="shared" si="339"/>
        <v>1</v>
      </c>
      <c r="QF229">
        <f t="shared" si="340"/>
        <v>1</v>
      </c>
      <c r="QG229">
        <f t="shared" si="341"/>
        <v>1</v>
      </c>
      <c r="QH229">
        <f t="shared" si="342"/>
        <v>2</v>
      </c>
      <c r="QI229">
        <f t="shared" si="343"/>
        <v>0.65</v>
      </c>
      <c r="QJ229" t="str">
        <f t="shared" si="344"/>
        <v>Used All 3</v>
      </c>
      <c r="QK229" t="str">
        <f t="shared" si="345"/>
        <v>60 to 79 Sessions</v>
      </c>
      <c r="QL229" t="str">
        <f t="shared" si="346"/>
        <v>Under 5 Segments</v>
      </c>
      <c r="QM229" t="str">
        <f>IF($MS229="READ 180 Record",IF(AQ229="","Null",VLOOKUP(JJ229,Lookups!$DX$3:$EB$2054,AN229+1,FALSE)),"Null")</f>
        <v>Level Matches Lexile Score</v>
      </c>
      <c r="QN229" t="str">
        <f t="shared" si="347"/>
        <v>Null</v>
      </c>
    </row>
    <row r="230" spans="1:456" x14ac:dyDescent="0.25">
      <c r="A230" s="161" t="s">
        <v>1447</v>
      </c>
      <c r="B230" s="161" t="s">
        <v>1447</v>
      </c>
      <c r="C230" s="161" t="s">
        <v>1447</v>
      </c>
      <c r="D230" s="161" t="s">
        <v>1447</v>
      </c>
      <c r="E230" s="161">
        <v>6</v>
      </c>
      <c r="F230" s="161" t="s">
        <v>1447</v>
      </c>
      <c r="G230" s="161" t="s">
        <v>887</v>
      </c>
      <c r="H230" s="161" t="s">
        <v>904</v>
      </c>
      <c r="I230" s="161">
        <v>626</v>
      </c>
      <c r="J230" s="159">
        <v>42248</v>
      </c>
      <c r="K230" s="161">
        <v>0</v>
      </c>
      <c r="L230" s="161">
        <v>0</v>
      </c>
      <c r="M230" s="161">
        <v>0</v>
      </c>
      <c r="N230" s="161">
        <v>0</v>
      </c>
      <c r="O230" s="161">
        <v>0</v>
      </c>
      <c r="P230" s="161">
        <v>0</v>
      </c>
      <c r="Q230" s="161">
        <v>0</v>
      </c>
      <c r="R230" s="161">
        <v>0</v>
      </c>
      <c r="S230" s="161">
        <v>0</v>
      </c>
      <c r="T230" s="161">
        <v>0</v>
      </c>
      <c r="U230" s="161">
        <v>0</v>
      </c>
      <c r="V230" s="161">
        <v>0</v>
      </c>
      <c r="W230" s="161">
        <v>0</v>
      </c>
      <c r="X230" s="161">
        <v>0</v>
      </c>
      <c r="AB230" s="161" t="s">
        <v>242</v>
      </c>
      <c r="AC230" s="161" t="s">
        <v>242</v>
      </c>
      <c r="AD230" s="161" t="s">
        <v>242</v>
      </c>
      <c r="AE230" s="161" t="s">
        <v>242</v>
      </c>
      <c r="AF230" s="161" t="s">
        <v>242</v>
      </c>
      <c r="AG230" s="161" t="s">
        <v>242</v>
      </c>
      <c r="AH230" s="161" t="s">
        <v>242</v>
      </c>
      <c r="AI230" s="161">
        <v>20150801</v>
      </c>
      <c r="AJ230" s="161">
        <v>20160525</v>
      </c>
      <c r="AK230" s="161" t="s">
        <v>869</v>
      </c>
      <c r="AL230" t="s">
        <v>1078</v>
      </c>
      <c r="BN230" t="s">
        <v>1079</v>
      </c>
      <c r="ET230" s="161">
        <v>0</v>
      </c>
      <c r="EU230" s="161">
        <v>0</v>
      </c>
      <c r="EV230" s="161">
        <v>0</v>
      </c>
      <c r="EW230" s="161">
        <v>0</v>
      </c>
      <c r="EX230" s="161">
        <v>0</v>
      </c>
      <c r="EY230" s="161">
        <v>0</v>
      </c>
      <c r="EZ230" s="161">
        <v>0</v>
      </c>
      <c r="FA230" s="161">
        <v>0</v>
      </c>
      <c r="FB230" s="161">
        <v>0</v>
      </c>
      <c r="FC230" s="161">
        <v>0</v>
      </c>
      <c r="FD230" s="161">
        <v>0</v>
      </c>
      <c r="FE230" s="161">
        <v>0</v>
      </c>
      <c r="HN230" s="161" t="s">
        <v>904</v>
      </c>
      <c r="HO230" s="159">
        <v>42251</v>
      </c>
      <c r="HP230" s="159">
        <v>42251</v>
      </c>
      <c r="HQ230" s="161">
        <v>1</v>
      </c>
      <c r="HR230" s="159">
        <v>42251</v>
      </c>
      <c r="HS230" s="161" t="s">
        <v>872</v>
      </c>
      <c r="HT230" s="161" t="s">
        <v>873</v>
      </c>
      <c r="HU230" s="161">
        <v>47</v>
      </c>
      <c r="HV230" s="161">
        <v>18</v>
      </c>
      <c r="HW230" s="161">
        <v>0</v>
      </c>
      <c r="JB230" s="161" t="s">
        <v>904</v>
      </c>
      <c r="JC230" s="161">
        <v>0</v>
      </c>
      <c r="JD230" s="161">
        <v>0</v>
      </c>
      <c r="JE230" s="161">
        <v>0</v>
      </c>
      <c r="JF230" s="161">
        <v>0</v>
      </c>
      <c r="JG230" s="159">
        <v>42248</v>
      </c>
      <c r="JH230" s="161">
        <v>626</v>
      </c>
      <c r="JI230" s="159">
        <v>42248</v>
      </c>
      <c r="JJ230" s="161">
        <v>626</v>
      </c>
      <c r="JK230" s="161">
        <v>12</v>
      </c>
      <c r="MN230" t="str">
        <f t="shared" si="261"/>
        <v>NoNoNoNoNoNo</v>
      </c>
      <c r="MO230" t="str">
        <f>IF(AND(MN230="NoNoNoNoNoNo",JI230=""),"No Programs",VLOOKUP(MN230,Lookups!$DA$4:$DB$67,2,FALSE))</f>
        <v>RI Screening Only</v>
      </c>
      <c r="MP230">
        <f t="shared" si="262"/>
        <v>0</v>
      </c>
      <c r="MQ230" t="str">
        <f t="shared" si="263"/>
        <v>RI User</v>
      </c>
      <c r="MR230" t="str">
        <f>Directions!$D$3</f>
        <v>Usage</v>
      </c>
      <c r="MS230" t="str">
        <f>VLOOKUP(MQ230,Lookups!$CU$71:$CV$80,2,FALSE)</f>
        <v>RI Record</v>
      </c>
      <c r="MT230">
        <f t="shared" si="264"/>
        <v>1</v>
      </c>
      <c r="MU230">
        <f t="shared" si="265"/>
        <v>1</v>
      </c>
      <c r="MV230">
        <f t="shared" si="266"/>
        <v>0</v>
      </c>
      <c r="MW230">
        <f t="shared" si="267"/>
        <v>0</v>
      </c>
      <c r="MX230">
        <f t="shared" si="268"/>
        <v>0</v>
      </c>
      <c r="MY230" t="str">
        <f t="shared" si="269"/>
        <v>Not Used</v>
      </c>
      <c r="MZ230">
        <f t="shared" si="270"/>
        <v>0</v>
      </c>
      <c r="NA230" t="str">
        <f t="shared" si="271"/>
        <v>Not Available</v>
      </c>
      <c r="NB230" t="str">
        <f t="shared" si="272"/>
        <v>Not Available</v>
      </c>
      <c r="NC230" t="str">
        <f t="shared" si="273"/>
        <v>4 Not Indicated</v>
      </c>
      <c r="ND230" t="str">
        <f t="shared" si="274"/>
        <v>4 Not Indicated</v>
      </c>
      <c r="NE230" t="str">
        <f t="shared" si="275"/>
        <v>4 Not Indicated</v>
      </c>
      <c r="NF230" t="str">
        <f t="shared" si="276"/>
        <v>4 Not Indicated</v>
      </c>
      <c r="NG230" t="str">
        <f t="shared" si="277"/>
        <v>4 Not Indicated</v>
      </c>
      <c r="NH230" s="159">
        <f t="shared" si="278"/>
        <v>42248</v>
      </c>
      <c r="NI230">
        <f t="shared" si="279"/>
        <v>626</v>
      </c>
      <c r="NJ230" s="159">
        <f t="shared" si="280"/>
        <v>42248</v>
      </c>
      <c r="NK230">
        <f t="shared" si="281"/>
        <v>626</v>
      </c>
      <c r="NL230" t="str">
        <f t="shared" si="282"/>
        <v>Lone RI Test</v>
      </c>
      <c r="NM230">
        <f t="shared" si="283"/>
        <v>0</v>
      </c>
      <c r="NN230">
        <f>IF(OR(E230="PK",E230="K",JJ230=""),"Null",INDEX(Lookups!$EZ$4:$FW$18,MATCH($JJ230,Lookups!$EY$4:$EY$18,1),MATCH($E230,Lookups!$EZ$3:$FW$3,0)))</f>
        <v>55</v>
      </c>
      <c r="NO230">
        <f>IF(OR(E230="PK",E230="K",JJ230=""),"Null",INDEX(Lookups!$EZ$4:$FW$18,MATCH($JJ230,Lookups!$EY$4:$EY$18,1),MATCH($E230,Lookups!$EZ$3:$FW$3,0) + 1))</f>
        <v>90</v>
      </c>
      <c r="NP230">
        <f t="shared" si="284"/>
        <v>110</v>
      </c>
      <c r="NQ230" t="str">
        <f t="shared" si="285"/>
        <v>No PI Needed</v>
      </c>
      <c r="NR230" t="str">
        <f t="shared" si="286"/>
        <v>No PI Needed</v>
      </c>
      <c r="NS230" t="str">
        <f t="shared" si="287"/>
        <v>600L to 799L</v>
      </c>
      <c r="NT230" t="str">
        <f t="shared" si="288"/>
        <v>600L to 799L</v>
      </c>
      <c r="NU230" t="str">
        <f t="shared" si="289"/>
        <v>600L to 799L</v>
      </c>
      <c r="NV230" s="183" t="str">
        <f t="array" ref="NV230">IF($NL230="No RI Tests","No RI Tests",VLOOKUP(IF(AND(E230="K",JJ230&lt;280),3,IF(AND(E230="K",JJ230&gt;=280),4,MAX(IF(E230=Lookups!$DF$6:$DF$99,IF(JJ230&gt;=Lookups!$DG$6:$DG$99,Lookups!$DH$6:$DH$99))))),Lookups!$DE$104:$DG$108,2,FALSE))</f>
        <v>1 Below Basic</v>
      </c>
      <c r="NW230" s="161" t="str">
        <f t="array" ref="NW230">IF($NL230="No RI Tests","No RI Tests",VLOOKUP(IF(AND(E230="K",JH230&lt;280),3,IF(AND(E230="K",JH230&gt;=280),4,MAX(IF(E230=Lookups!$DF$6:$DF$99,IF(NI230&gt;=Lookups!$DG$6:$DG$99,Lookups!$DH$6:$DH$99))))),Lookups!$DE$104:$DG$108,2,FALSE))</f>
        <v>1 Below Basic</v>
      </c>
      <c r="NX230" s="161" t="str">
        <f t="array" ref="NX230">IF($NL230="No RI Tests","No RI Tests",VLOOKUP(IF(AND(E230="K",NK230&lt;280),3,IF(AND(E230="K",NK230&gt;=280),4,MAX(IF(E230=Lookups!$DF$6:$DF$99,IF(NK230&gt;=Lookups!$DG$6:$DG$99,Lookups!$DH$6:$DH$99))))),Lookups!$DE$104:$DG$108,2,FALSE))</f>
        <v>1 Below Basic</v>
      </c>
      <c r="NY230" t="str">
        <f t="shared" si="290"/>
        <v>Null</v>
      </c>
      <c r="NZ230" t="str">
        <f t="shared" si="291"/>
        <v>Null</v>
      </c>
      <c r="OA230" t="str">
        <f t="shared" si="292"/>
        <v>No RI for Comparison</v>
      </c>
      <c r="OB230" s="161" t="str">
        <f t="array" ref="OB230">IF($NL230="No RI Tests","No RI Tests",IF(E230="K","N/A",VLOOKUP(MAX(IF(E230=Lookups!$DF$6:$DF$99,IF(JJ230&gt;=Lookups!$DG$6:$DG$99,Lookups!$DI$6:$DI$99))),Lookups!$DE$104:$DG$108,3,FALSE)))</f>
        <v>1 Limited</v>
      </c>
      <c r="OC230" s="161" t="str">
        <f t="array" ref="OC230">IF($NL230="No RI Tests","No RI Tests",IF(E230="K","N/A",VLOOKUP(MAX(IF(E230=Lookups!$DF$6:$DF$99,IF(NI230&gt;=Lookups!$DG$6:$DG$99,Lookups!$DI$6:$DI$99))),Lookups!$DE$104:$DG$108,3,FALSE)))</f>
        <v>1 Limited</v>
      </c>
      <c r="OD230" s="161" t="str">
        <f t="array" ref="OD230">IF($NL230="No RI Tests","No RI Tests",IF(E230="K","N/A",VLOOKUP(MAX(IF(E230=Lookups!$DF$6:$DF$99,IF(NK230&gt;=Lookups!$DG$6:$DG$99,Lookups!$DI$6:$DI$99))),Lookups!$DE$104:$DG$108,3,FALSE)))</f>
        <v>1 Limited</v>
      </c>
      <c r="OE230" t="str">
        <f t="shared" si="293"/>
        <v>Null</v>
      </c>
      <c r="OF230" t="str">
        <f t="shared" si="294"/>
        <v>Null</v>
      </c>
      <c r="OG230" t="str">
        <f t="shared" si="295"/>
        <v>No RI for Comparison</v>
      </c>
      <c r="OH230" t="str">
        <f t="shared" si="296"/>
        <v>Null</v>
      </c>
      <c r="OI230" t="str">
        <f t="shared" si="297"/>
        <v>Null</v>
      </c>
      <c r="OJ230" t="str">
        <f t="shared" si="298"/>
        <v>Null</v>
      </c>
      <c r="OK230" t="str">
        <f t="shared" si="299"/>
        <v>Null</v>
      </c>
      <c r="OL230" t="str">
        <f t="shared" si="300"/>
        <v>Null</v>
      </c>
      <c r="OM230" t="str">
        <f t="shared" si="301"/>
        <v>Fall Administration</v>
      </c>
      <c r="ON230" t="str">
        <f t="shared" si="302"/>
        <v>Null</v>
      </c>
      <c r="OO230" t="str">
        <f t="shared" si="303"/>
        <v>Fall Administration RI</v>
      </c>
      <c r="OP230" t="str">
        <f ca="1">IF(AND(HR230&lt;&gt;"",JJ230&lt;600),IF(HT230="Advancing","Tier 2","Tier 3"),IF(JI230="","Null",IF(OR(E230="K",E230&lt;3),"FRA Recommended",IF(JJ230&gt;=IF(E230&lt;6,400,600),IF(JJ230&lt;VLOOKUP(E230,Lookups!$AP$3:$AR$16,3,FALSE),"Tier 2","Core"),IF(JJ230&lt;400,IF(RAND()&lt;0.81,"Tier 3","Tier 2"),IF(RAND()&lt;0.51,"Tier 3","Tier 2"))))))</f>
        <v>Tier 2</v>
      </c>
      <c r="OQ230" t="str">
        <f t="shared" si="304"/>
        <v>Average Reading Invt. Under 15 Minutes Long</v>
      </c>
      <c r="OR230" t="str">
        <f t="shared" si="305"/>
        <v>Null</v>
      </c>
      <c r="OS230" t="str">
        <f t="shared" si="306"/>
        <v>Null</v>
      </c>
      <c r="OT230">
        <f t="shared" si="307"/>
        <v>0</v>
      </c>
      <c r="OU230" s="159">
        <f t="shared" si="308"/>
        <v>42251</v>
      </c>
      <c r="OV230" t="str">
        <f t="shared" si="309"/>
        <v>Form 1</v>
      </c>
      <c r="OW230" t="str">
        <f t="shared" si="310"/>
        <v>Developing</v>
      </c>
      <c r="OX230">
        <f t="shared" si="311"/>
        <v>47</v>
      </c>
      <c r="OY230">
        <f t="shared" si="312"/>
        <v>18</v>
      </c>
      <c r="OZ230">
        <f t="shared" si="313"/>
        <v>0</v>
      </c>
      <c r="PA230" s="159">
        <f t="shared" si="314"/>
        <v>42251</v>
      </c>
      <c r="PB230" t="str">
        <f t="shared" si="315"/>
        <v>Form 1</v>
      </c>
      <c r="PC230" t="str">
        <f t="shared" si="316"/>
        <v>Developing</v>
      </c>
      <c r="PD230">
        <f t="shared" si="317"/>
        <v>47</v>
      </c>
      <c r="PE230">
        <f t="shared" si="318"/>
        <v>18</v>
      </c>
      <c r="PF230">
        <f t="shared" si="319"/>
        <v>0</v>
      </c>
      <c r="PG230" t="str">
        <f t="shared" si="320"/>
        <v>Lone PI Test</v>
      </c>
      <c r="PH230">
        <f t="shared" si="321"/>
        <v>0</v>
      </c>
      <c r="PI230">
        <f t="shared" si="322"/>
        <v>0</v>
      </c>
      <c r="PJ230">
        <f t="shared" si="323"/>
        <v>47</v>
      </c>
      <c r="PK230">
        <f>IF(HR230="","Null",IF(E230&lt;3,"Null",IF(HU230=0,0,IF(HS230="Form 1",VLOOKUP(HU230,Lookups!$BE$3:$BP$63,E230,FALSE),IF(HS230="Form 2",VLOOKUP(HU230,Lookups!$BE$67:$BP$127,E230,FALSE),VLOOKUP(HU230,Lookups!$BE$130:$BP$190,E230,FALSE))))))</f>
        <v>29</v>
      </c>
      <c r="PL230" t="str">
        <f t="shared" si="324"/>
        <v>Null</v>
      </c>
      <c r="PM230" t="str">
        <f>IF($PH230=0,"Null",IF(E230&lt;3,"Null",IF(OX230=0,0,IF(OV230="Form 1",VLOOKUP(OX230,Lookups!$BE$3:$BP$63,E230,FALSE),IF(OV230="Form 2",VLOOKUP(OX230,Lookups!$BE$67:$BP$127,E230,FALSE),VLOOKUP(OX230,Lookups!$BE$130:$BP$190,E230,FALSE))))))</f>
        <v>Null</v>
      </c>
      <c r="PN230" t="str">
        <f t="shared" si="325"/>
        <v>Null</v>
      </c>
      <c r="PO230" t="str">
        <f t="shared" si="326"/>
        <v>Null</v>
      </c>
      <c r="PP230">
        <f t="shared" si="327"/>
        <v>18</v>
      </c>
      <c r="PQ230">
        <f>IF(HR230="","Null",IF(E230&lt;3,"Null",IF(HV230=0,0,IF(HS230="Form 1",VLOOKUP(HV230,Lookups!$BR$3:$CC$63,E230,FALSE),IF(HS230="Form 2",VLOOKUP(HV230,Lookups!$BR$67:$CC$127,E230,FALSE),VLOOKUP(HV230,Lookups!$BR$130:$CC$190,E230,FALSE))))))</f>
        <v>21</v>
      </c>
      <c r="PR230" t="str">
        <f t="shared" si="328"/>
        <v>Null</v>
      </c>
      <c r="PS230">
        <f>IF(HR230="","Null",IF(E230&lt;3,"Null",IF(OY230=0,0,IF(OW230="Form 1",VLOOKUP(OY230,Lookups!$BR$3:$CC$63,E230,FALSE),IF(OW230="Form 2",VLOOKUP(OY230,Lookups!$BR$67:$CC$127,E230,FALSE),VLOOKUP(OY230,Lookups!$BR$130:$CC$190,E230,FALSE))))))</f>
        <v>18</v>
      </c>
      <c r="PT230" t="str">
        <f t="shared" si="329"/>
        <v>Null</v>
      </c>
      <c r="PU230" t="str">
        <f t="shared" si="330"/>
        <v>Null</v>
      </c>
      <c r="PV230">
        <f t="shared" si="331"/>
        <v>0</v>
      </c>
      <c r="PW230" t="str">
        <f t="shared" si="332"/>
        <v>Fall PI Administration</v>
      </c>
      <c r="PX230">
        <f t="shared" si="333"/>
        <v>0</v>
      </c>
      <c r="PY230">
        <f t="shared" si="334"/>
        <v>0</v>
      </c>
      <c r="PZ230" t="str">
        <f t="shared" si="335"/>
        <v>Null</v>
      </c>
      <c r="QA230" t="str">
        <f t="shared" si="336"/>
        <v>Null</v>
      </c>
      <c r="QB230" t="str">
        <f t="shared" si="337"/>
        <v>Null</v>
      </c>
      <c r="QC230" t="str">
        <f>IF($MS230="System 44 Record",IF(BQ230&lt;MEDIAN(Directions!$F$3,Directions!$F$6),"Mid-Year Exited Student","Full Year Participant")&amp;IF(BP230&lt;Directions!$F$3,", Started Prior Year",", Started This Year"),"Null")</f>
        <v>Null</v>
      </c>
      <c r="QD230" t="str">
        <f t="shared" si="338"/>
        <v>Null</v>
      </c>
      <c r="QE230">
        <f t="shared" si="339"/>
        <v>0</v>
      </c>
      <c r="QF230">
        <f t="shared" si="340"/>
        <v>0</v>
      </c>
      <c r="QG230">
        <f t="shared" si="341"/>
        <v>0</v>
      </c>
      <c r="QH230">
        <f t="shared" si="342"/>
        <v>0</v>
      </c>
      <c r="QI230">
        <f t="shared" si="343"/>
        <v>0</v>
      </c>
      <c r="QJ230" t="str">
        <f t="shared" si="344"/>
        <v>Used None</v>
      </c>
      <c r="QK230" t="str">
        <f t="shared" si="345"/>
        <v>Null</v>
      </c>
      <c r="QL230" t="str">
        <f t="shared" si="346"/>
        <v>Null</v>
      </c>
      <c r="QM230" t="str">
        <f>IF($MS230="READ 180 Record",IF(AQ230="","Null",VLOOKUP(JJ230,Lookups!$DX$3:$EB$2054,AN230+1,FALSE)),"Null")</f>
        <v>Null</v>
      </c>
      <c r="QN230" t="str">
        <f t="shared" si="347"/>
        <v>Null</v>
      </c>
    </row>
    <row r="231" spans="1:456" x14ac:dyDescent="0.25">
      <c r="A231" s="161" t="s">
        <v>1447</v>
      </c>
      <c r="B231" s="161" t="s">
        <v>1447</v>
      </c>
      <c r="C231" s="161" t="s">
        <v>1447</v>
      </c>
      <c r="D231" s="161" t="s">
        <v>1447</v>
      </c>
      <c r="E231" s="161">
        <v>11</v>
      </c>
      <c r="F231" s="161" t="s">
        <v>1447</v>
      </c>
      <c r="G231" s="161" t="s">
        <v>880</v>
      </c>
      <c r="H231" s="161" t="s">
        <v>881</v>
      </c>
      <c r="K231" s="161">
        <v>0</v>
      </c>
      <c r="L231" s="161">
        <v>0</v>
      </c>
      <c r="M231" s="161">
        <v>0</v>
      </c>
      <c r="N231" s="161">
        <v>0</v>
      </c>
      <c r="O231" s="161">
        <v>0</v>
      </c>
      <c r="P231" s="161">
        <v>0</v>
      </c>
      <c r="Q231" s="161">
        <v>0</v>
      </c>
      <c r="R231" s="161">
        <v>0</v>
      </c>
      <c r="S231" s="161">
        <v>0</v>
      </c>
      <c r="T231" s="161">
        <v>0</v>
      </c>
      <c r="U231" s="161">
        <v>0</v>
      </c>
      <c r="V231" s="161">
        <v>0</v>
      </c>
      <c r="W231" s="161">
        <v>0</v>
      </c>
      <c r="X231" s="161">
        <v>0</v>
      </c>
      <c r="AB231" s="161" t="s">
        <v>242</v>
      </c>
      <c r="AC231" s="161" t="s">
        <v>242</v>
      </c>
      <c r="AD231" s="161" t="s">
        <v>242</v>
      </c>
      <c r="AE231" s="161" t="s">
        <v>242</v>
      </c>
      <c r="AF231" s="161" t="s">
        <v>242</v>
      </c>
      <c r="AG231" s="161" t="s">
        <v>242</v>
      </c>
      <c r="AH231" s="161" t="s">
        <v>242</v>
      </c>
      <c r="AI231" s="161">
        <v>20150801</v>
      </c>
      <c r="AJ231" s="161">
        <v>20160525</v>
      </c>
      <c r="AK231" s="161" t="s">
        <v>869</v>
      </c>
      <c r="AL231" t="s">
        <v>1078</v>
      </c>
      <c r="BN231" t="s">
        <v>1079</v>
      </c>
      <c r="ET231" s="161">
        <v>0</v>
      </c>
      <c r="EU231" s="161">
        <v>0</v>
      </c>
      <c r="EV231" s="161">
        <v>0</v>
      </c>
      <c r="EW231" s="161">
        <v>0</v>
      </c>
      <c r="EX231" s="161">
        <v>0</v>
      </c>
      <c r="EY231" s="161">
        <v>0</v>
      </c>
      <c r="EZ231" s="161">
        <v>0</v>
      </c>
      <c r="FA231" s="161">
        <v>0</v>
      </c>
      <c r="FB231" s="161">
        <v>0</v>
      </c>
      <c r="FC231" s="161">
        <v>0</v>
      </c>
      <c r="FD231" s="161">
        <v>0</v>
      </c>
      <c r="FE231" s="161">
        <v>0</v>
      </c>
      <c r="HN231" s="161" t="s">
        <v>881</v>
      </c>
      <c r="JB231" s="161" t="s">
        <v>881</v>
      </c>
      <c r="JC231" s="161">
        <v>0</v>
      </c>
      <c r="JD231" s="161">
        <v>0</v>
      </c>
      <c r="JE231" s="161">
        <v>0</v>
      </c>
      <c r="JF231" s="161">
        <v>0</v>
      </c>
      <c r="MN231" t="str">
        <f t="shared" si="261"/>
        <v>NoNoNoNoNoNo</v>
      </c>
      <c r="MO231" t="str">
        <f>IF(AND(MN231="NoNoNoNoNoNo",JI231=""),"No Programs",VLOOKUP(MN231,Lookups!$DA$4:$DB$67,2,FALSE))</f>
        <v>No Programs</v>
      </c>
      <c r="MP231">
        <f t="shared" si="262"/>
        <v>0</v>
      </c>
      <c r="MQ231" t="str">
        <f t="shared" si="263"/>
        <v>No Program Use</v>
      </c>
      <c r="MR231" t="str">
        <f>Directions!$D$3</f>
        <v>Usage</v>
      </c>
      <c r="MS231" t="str">
        <f>VLOOKUP(MQ231,Lookups!$CU$71:$CV$80,2,FALSE)</f>
        <v>Exclude</v>
      </c>
      <c r="MT231">
        <f t="shared" si="264"/>
        <v>0</v>
      </c>
      <c r="MU231">
        <f t="shared" si="265"/>
        <v>0</v>
      </c>
      <c r="MV231">
        <f t="shared" si="266"/>
        <v>0</v>
      </c>
      <c r="MW231">
        <f t="shared" si="267"/>
        <v>0</v>
      </c>
      <c r="MX231">
        <f t="shared" si="268"/>
        <v>0</v>
      </c>
      <c r="MY231" t="str">
        <f t="shared" si="269"/>
        <v>Not Used</v>
      </c>
      <c r="MZ231">
        <f t="shared" si="270"/>
        <v>0</v>
      </c>
      <c r="NA231" t="str">
        <f t="shared" si="271"/>
        <v>Not Available</v>
      </c>
      <c r="NB231" t="str">
        <f t="shared" si="272"/>
        <v>Not Available</v>
      </c>
      <c r="NC231" t="str">
        <f t="shared" si="273"/>
        <v>4 Not Indicated</v>
      </c>
      <c r="ND231" t="str">
        <f t="shared" si="274"/>
        <v>4 Not Indicated</v>
      </c>
      <c r="NE231" t="str">
        <f t="shared" si="275"/>
        <v>4 Not Indicated</v>
      </c>
      <c r="NF231" t="str">
        <f t="shared" si="276"/>
        <v>4 Not Indicated</v>
      </c>
      <c r="NG231" t="str">
        <f t="shared" si="277"/>
        <v>4 Not Indicated</v>
      </c>
      <c r="NH231" s="159" t="str">
        <f t="shared" si="278"/>
        <v>Null</v>
      </c>
      <c r="NI231" t="str">
        <f t="shared" si="279"/>
        <v>Null</v>
      </c>
      <c r="NJ231" s="159" t="str">
        <f t="shared" si="280"/>
        <v>Null</v>
      </c>
      <c r="NK231" t="str">
        <f t="shared" si="281"/>
        <v>Null</v>
      </c>
      <c r="NL231" t="str">
        <f t="shared" si="282"/>
        <v>No RI Tests</v>
      </c>
      <c r="NM231">
        <f t="shared" si="283"/>
        <v>0</v>
      </c>
      <c r="NN231" t="str">
        <f>IF(OR(E231="PK",E231="K",JJ231=""),"Null",INDEX(Lookups!$EZ$4:$FW$18,MATCH($JJ231,Lookups!$EY$4:$EY$18,1),MATCH($E231,Lookups!$EZ$3:$FW$3,0)))</f>
        <v>Null</v>
      </c>
      <c r="NO231" t="str">
        <f>IF(OR(E231="PK",E231="K",JJ231=""),"Null",INDEX(Lookups!$EZ$4:$FW$18,MATCH($JJ231,Lookups!$EY$4:$EY$18,1),MATCH($E231,Lookups!$EZ$3:$FW$3,0) + 1))</f>
        <v>Null</v>
      </c>
      <c r="NP231" t="str">
        <f t="shared" si="284"/>
        <v>Null</v>
      </c>
      <c r="NQ231" t="str">
        <f t="shared" si="285"/>
        <v>Null</v>
      </c>
      <c r="NR231" t="str">
        <f t="shared" si="286"/>
        <v>Null</v>
      </c>
      <c r="NS231" t="str">
        <f t="shared" si="287"/>
        <v>No RI Tests</v>
      </c>
      <c r="NT231" t="str">
        <f t="shared" si="288"/>
        <v>No RI Tests</v>
      </c>
      <c r="NU231" t="str">
        <f t="shared" si="289"/>
        <v>No RI Tests</v>
      </c>
      <c r="NV231" s="183" t="str">
        <f t="array" ref="NV231">IF($NL231="No RI Tests","No RI Tests",VLOOKUP(IF(AND(E231="K",JJ231&lt;280),3,IF(AND(E231="K",JJ231&gt;=280),4,MAX(IF(E231=Lookups!$DF$6:$DF$99,IF(JJ231&gt;=Lookups!$DG$6:$DG$99,Lookups!$DH$6:$DH$99))))),Lookups!$DE$104:$DG$108,2,FALSE))</f>
        <v>No RI Tests</v>
      </c>
      <c r="NW231" s="161" t="str">
        <f t="array" ref="NW231">IF($NL231="No RI Tests","No RI Tests",VLOOKUP(IF(AND(E231="K",JH231&lt;280),3,IF(AND(E231="K",JH231&gt;=280),4,MAX(IF(E231=Lookups!$DF$6:$DF$99,IF(NI231&gt;=Lookups!$DG$6:$DG$99,Lookups!$DH$6:$DH$99))))),Lookups!$DE$104:$DG$108,2,FALSE))</f>
        <v>No RI Tests</v>
      </c>
      <c r="NX231" s="161" t="str">
        <f t="array" ref="NX231">IF($NL231="No RI Tests","No RI Tests",VLOOKUP(IF(AND(E231="K",NK231&lt;280),3,IF(AND(E231="K",NK231&gt;=280),4,MAX(IF(E231=Lookups!$DF$6:$DF$99,IF(NK231&gt;=Lookups!$DG$6:$DG$99,Lookups!$DH$6:$DH$99))))),Lookups!$DE$104:$DG$108,2,FALSE))</f>
        <v>No RI Tests</v>
      </c>
      <c r="NY231" t="str">
        <f t="shared" si="290"/>
        <v>Null</v>
      </c>
      <c r="NZ231" t="str">
        <f t="shared" si="291"/>
        <v>Null</v>
      </c>
      <c r="OA231" t="str">
        <f t="shared" si="292"/>
        <v>No RI for Comparison</v>
      </c>
      <c r="OB231" s="161" t="str">
        <f t="array" ref="OB231">IF($NL231="No RI Tests","No RI Tests",IF(E231="K","N/A",VLOOKUP(MAX(IF(E231=Lookups!$DF$6:$DF$99,IF(JJ231&gt;=Lookups!$DG$6:$DG$99,Lookups!$DI$6:$DI$99))),Lookups!$DE$104:$DG$108,3,FALSE)))</f>
        <v>No RI Tests</v>
      </c>
      <c r="OC231" s="161" t="str">
        <f t="array" ref="OC231">IF($NL231="No RI Tests","No RI Tests",IF(E231="K","N/A",VLOOKUP(MAX(IF(E231=Lookups!$DF$6:$DF$99,IF(NI231&gt;=Lookups!$DG$6:$DG$99,Lookups!$DI$6:$DI$99))),Lookups!$DE$104:$DG$108,3,FALSE)))</f>
        <v>No RI Tests</v>
      </c>
      <c r="OD231" s="161" t="str">
        <f t="array" ref="OD231">IF($NL231="No RI Tests","No RI Tests",IF(E231="K","N/A",VLOOKUP(MAX(IF(E231=Lookups!$DF$6:$DF$99,IF(NK231&gt;=Lookups!$DG$6:$DG$99,Lookups!$DI$6:$DI$99))),Lookups!$DE$104:$DG$108,3,FALSE)))</f>
        <v>No RI Tests</v>
      </c>
      <c r="OE231" t="str">
        <f t="shared" si="293"/>
        <v>Null</v>
      </c>
      <c r="OF231" t="str">
        <f t="shared" si="294"/>
        <v>Null</v>
      </c>
      <c r="OG231" t="str">
        <f t="shared" si="295"/>
        <v>No RI for Comparison</v>
      </c>
      <c r="OH231" t="str">
        <f t="shared" si="296"/>
        <v>Null</v>
      </c>
      <c r="OI231" t="str">
        <f t="shared" si="297"/>
        <v>Null</v>
      </c>
      <c r="OJ231" t="str">
        <f t="shared" si="298"/>
        <v>Null</v>
      </c>
      <c r="OK231" t="str">
        <f t="shared" si="299"/>
        <v>Null</v>
      </c>
      <c r="OL231" t="str">
        <f t="shared" si="300"/>
        <v>Null</v>
      </c>
      <c r="OM231" t="str">
        <f t="shared" si="301"/>
        <v>Null</v>
      </c>
      <c r="ON231" t="str">
        <f t="shared" si="302"/>
        <v>Null</v>
      </c>
      <c r="OO231" t="str">
        <f t="shared" si="303"/>
        <v>Null RI</v>
      </c>
      <c r="OP231" t="str">
        <f ca="1">IF(AND(HR231&lt;&gt;"",JJ231&lt;600),IF(HT231="Advancing","Tier 2","Tier 3"),IF(JI231="","Null",IF(OR(E231="K",E231&lt;3),"FRA Recommended",IF(JJ231&gt;=IF(E231&lt;6,400,600),IF(JJ231&lt;VLOOKUP(E231,Lookups!$AP$3:$AR$16,3,FALSE),"Tier 2","Core"),IF(JJ231&lt;400,IF(RAND()&lt;0.81,"Tier 3","Tier 2"),IF(RAND()&lt;0.51,"Tier 3","Tier 2"))))))</f>
        <v>Null</v>
      </c>
      <c r="OQ231" t="str">
        <f t="shared" si="304"/>
        <v>Null</v>
      </c>
      <c r="OR231" t="str">
        <f t="shared" si="305"/>
        <v>Null</v>
      </c>
      <c r="OS231" t="str">
        <f t="shared" si="306"/>
        <v>Null</v>
      </c>
      <c r="OT231" t="str">
        <f t="shared" si="307"/>
        <v>No RI Tests</v>
      </c>
      <c r="OU231" s="159" t="str">
        <f t="shared" si="308"/>
        <v>No PI Tests</v>
      </c>
      <c r="OV231" t="str">
        <f t="shared" si="309"/>
        <v>No PI Tests</v>
      </c>
      <c r="OW231" t="str">
        <f t="shared" si="310"/>
        <v>No PI Tests</v>
      </c>
      <c r="OX231" t="str">
        <f t="shared" si="311"/>
        <v>No PI Tests</v>
      </c>
      <c r="OY231" t="str">
        <f t="shared" si="312"/>
        <v>No PI Tests</v>
      </c>
      <c r="OZ231" t="str">
        <f t="shared" si="313"/>
        <v>No PI Tests</v>
      </c>
      <c r="PA231" s="159" t="str">
        <f t="shared" si="314"/>
        <v>No PI Tests</v>
      </c>
      <c r="PB231" t="str">
        <f t="shared" si="315"/>
        <v>No PI Tests</v>
      </c>
      <c r="PC231" t="str">
        <f t="shared" si="316"/>
        <v>No PI Tests</v>
      </c>
      <c r="PD231" t="str">
        <f t="shared" si="317"/>
        <v>No PI Tests</v>
      </c>
      <c r="PE231" t="str">
        <f t="shared" si="318"/>
        <v>No PI Tests</v>
      </c>
      <c r="PF231" t="str">
        <f t="shared" si="319"/>
        <v>No PI Tests</v>
      </c>
      <c r="PG231" t="str">
        <f t="shared" si="320"/>
        <v>No PI Tests</v>
      </c>
      <c r="PH231">
        <f t="shared" si="321"/>
        <v>0</v>
      </c>
      <c r="PI231">
        <f t="shared" si="322"/>
        <v>0</v>
      </c>
      <c r="PJ231" t="str">
        <f t="shared" si="323"/>
        <v>Null</v>
      </c>
      <c r="PK231" t="str">
        <f>IF(HR231="","Null",IF(E231&lt;3,"Null",IF(HU231=0,0,IF(HS231="Form 1",VLOOKUP(HU231,Lookups!$BE$3:$BP$63,E231,FALSE),IF(HS231="Form 2",VLOOKUP(HU231,Lookups!$BE$67:$BP$127,E231,FALSE),VLOOKUP(HU231,Lookups!$BE$130:$BP$190,E231,FALSE))))))</f>
        <v>Null</v>
      </c>
      <c r="PL231" t="str">
        <f t="shared" si="324"/>
        <v>Null</v>
      </c>
      <c r="PM231" t="str">
        <f>IF($PH231=0,"Null",IF(E231&lt;3,"Null",IF(OX231=0,0,IF(OV231="Form 1",VLOOKUP(OX231,Lookups!$BE$3:$BP$63,E231,FALSE),IF(OV231="Form 2",VLOOKUP(OX231,Lookups!$BE$67:$BP$127,E231,FALSE),VLOOKUP(OX231,Lookups!$BE$130:$BP$190,E231,FALSE))))))</f>
        <v>Null</v>
      </c>
      <c r="PN231" t="str">
        <f t="shared" si="325"/>
        <v>Null</v>
      </c>
      <c r="PO231" t="str">
        <f t="shared" si="326"/>
        <v>Null</v>
      </c>
      <c r="PP231" t="str">
        <f t="shared" si="327"/>
        <v>Null</v>
      </c>
      <c r="PQ231" t="str">
        <f>IF(HR231="","Null",IF(E231&lt;3,"Null",IF(HV231=0,0,IF(HS231="Form 1",VLOOKUP(HV231,Lookups!$BR$3:$CC$63,E231,FALSE),IF(HS231="Form 2",VLOOKUP(HV231,Lookups!$BR$67:$CC$127,E231,FALSE),VLOOKUP(HV231,Lookups!$BR$130:$CC$190,E231,FALSE))))))</f>
        <v>Null</v>
      </c>
      <c r="PR231" t="str">
        <f t="shared" si="328"/>
        <v>Null</v>
      </c>
      <c r="PS231" t="str">
        <f>IF(HR231="","Null",IF(E231&lt;3,"Null",IF(OY231=0,0,IF(OW231="Form 1",VLOOKUP(OY231,Lookups!$BR$3:$CC$63,E231,FALSE),IF(OW231="Form 2",VLOOKUP(OY231,Lookups!$BR$67:$CC$127,E231,FALSE),VLOOKUP(OY231,Lookups!$BR$130:$CC$190,E231,FALSE))))))</f>
        <v>Null</v>
      </c>
      <c r="PT231" t="str">
        <f t="shared" si="329"/>
        <v>Null</v>
      </c>
      <c r="PU231" t="str">
        <f t="shared" si="330"/>
        <v>Null</v>
      </c>
      <c r="PV231" t="str">
        <f t="shared" si="331"/>
        <v>Null</v>
      </c>
      <c r="PW231" t="str">
        <f t="shared" si="332"/>
        <v>No PI Tests</v>
      </c>
      <c r="PX231">
        <f t="shared" si="333"/>
        <v>0</v>
      </c>
      <c r="PY231">
        <f t="shared" si="334"/>
        <v>0</v>
      </c>
      <c r="PZ231" t="str">
        <f t="shared" si="335"/>
        <v>Null</v>
      </c>
      <c r="QA231" t="str">
        <f t="shared" si="336"/>
        <v>Null</v>
      </c>
      <c r="QB231" t="str">
        <f t="shared" si="337"/>
        <v>Null</v>
      </c>
      <c r="QC231" t="str">
        <f>IF($MS231="System 44 Record",IF(BQ231&lt;MEDIAN(Directions!$F$3,Directions!$F$6),"Mid-Year Exited Student","Full Year Participant")&amp;IF(BP231&lt;Directions!$F$3,", Started Prior Year",", Started This Year"),"Null")</f>
        <v>Null</v>
      </c>
      <c r="QD231" t="str">
        <f t="shared" si="338"/>
        <v>Null</v>
      </c>
      <c r="QE231">
        <f t="shared" si="339"/>
        <v>0</v>
      </c>
      <c r="QF231">
        <f t="shared" si="340"/>
        <v>0</v>
      </c>
      <c r="QG231">
        <f t="shared" si="341"/>
        <v>0</v>
      </c>
      <c r="QH231">
        <f t="shared" si="342"/>
        <v>0</v>
      </c>
      <c r="QI231">
        <f t="shared" si="343"/>
        <v>0</v>
      </c>
      <c r="QJ231" t="str">
        <f t="shared" si="344"/>
        <v>Used None</v>
      </c>
      <c r="QK231" t="str">
        <f t="shared" si="345"/>
        <v>Null</v>
      </c>
      <c r="QL231" t="str">
        <f t="shared" si="346"/>
        <v>Null</v>
      </c>
      <c r="QM231" t="str">
        <f>IF($MS231="READ 180 Record",IF(AQ231="","Null",VLOOKUP(JJ231,Lookups!$DX$3:$EB$2054,AN231+1,FALSE)),"Null")</f>
        <v>Null</v>
      </c>
      <c r="QN231" t="str">
        <f t="shared" si="347"/>
        <v>Null</v>
      </c>
    </row>
    <row r="232" spans="1:456" x14ac:dyDescent="0.25">
      <c r="A232" s="161" t="s">
        <v>1447</v>
      </c>
      <c r="B232" s="161" t="s">
        <v>1447</v>
      </c>
      <c r="C232" s="161" t="s">
        <v>1447</v>
      </c>
      <c r="D232" s="161" t="s">
        <v>1447</v>
      </c>
      <c r="E232" s="161">
        <v>3</v>
      </c>
      <c r="F232" s="161" t="s">
        <v>1447</v>
      </c>
      <c r="G232" s="161" t="s">
        <v>885</v>
      </c>
      <c r="H232" s="161" t="s">
        <v>886</v>
      </c>
      <c r="I232" s="161">
        <v>0</v>
      </c>
      <c r="J232" s="159">
        <v>42495</v>
      </c>
      <c r="K232" s="161">
        <v>0</v>
      </c>
      <c r="L232" s="161">
        <v>0</v>
      </c>
      <c r="M232" s="161">
        <v>0</v>
      </c>
      <c r="N232" s="161">
        <v>0</v>
      </c>
      <c r="O232" s="161">
        <v>0</v>
      </c>
      <c r="P232" s="161">
        <v>0</v>
      </c>
      <c r="Q232" s="161">
        <v>0</v>
      </c>
      <c r="R232" s="161">
        <v>0</v>
      </c>
      <c r="S232" s="161">
        <v>0</v>
      </c>
      <c r="T232" s="161">
        <v>0</v>
      </c>
      <c r="U232" s="161">
        <v>0</v>
      </c>
      <c r="V232" s="161">
        <v>0</v>
      </c>
      <c r="W232" s="161">
        <v>0</v>
      </c>
      <c r="X232" s="161">
        <v>0</v>
      </c>
      <c r="AB232" s="161" t="s">
        <v>242</v>
      </c>
      <c r="AC232" s="161" t="s">
        <v>242</v>
      </c>
      <c r="AD232" s="161" t="s">
        <v>242</v>
      </c>
      <c r="AE232" s="161" t="s">
        <v>242</v>
      </c>
      <c r="AF232" s="161" t="s">
        <v>241</v>
      </c>
      <c r="AG232" s="161" t="s">
        <v>241</v>
      </c>
      <c r="AH232" s="161" t="s">
        <v>242</v>
      </c>
      <c r="AI232" s="161">
        <v>20150801</v>
      </c>
      <c r="AJ232" s="161">
        <v>20160525</v>
      </c>
      <c r="AK232" s="161" t="s">
        <v>869</v>
      </c>
      <c r="AL232" t="s">
        <v>1078</v>
      </c>
      <c r="BN232" t="s">
        <v>1076</v>
      </c>
      <c r="BO232" t="s">
        <v>886</v>
      </c>
      <c r="BP232" s="159">
        <v>42256</v>
      </c>
      <c r="BQ232" s="159">
        <v>42502</v>
      </c>
      <c r="BR232" t="s">
        <v>877</v>
      </c>
      <c r="BS232">
        <v>-354</v>
      </c>
      <c r="BT232" s="159">
        <v>42502</v>
      </c>
      <c r="BU232">
        <v>5</v>
      </c>
      <c r="BV232">
        <v>4</v>
      </c>
      <c r="BW232">
        <v>33</v>
      </c>
      <c r="BX232">
        <v>53</v>
      </c>
      <c r="BY232">
        <v>1093</v>
      </c>
      <c r="BZ232">
        <v>1116</v>
      </c>
      <c r="CA232">
        <v>0</v>
      </c>
      <c r="CB232">
        <v>20</v>
      </c>
      <c r="CC232">
        <v>33</v>
      </c>
      <c r="CD232">
        <v>86</v>
      </c>
      <c r="CE232">
        <v>88</v>
      </c>
      <c r="CF232">
        <v>88</v>
      </c>
      <c r="CG232">
        <v>93</v>
      </c>
      <c r="CH232">
        <v>87</v>
      </c>
      <c r="CI232">
        <v>8402</v>
      </c>
      <c r="CJ232">
        <v>2</v>
      </c>
      <c r="CK232">
        <v>5</v>
      </c>
      <c r="CL232">
        <v>3</v>
      </c>
      <c r="ET232" s="161">
        <v>0</v>
      </c>
      <c r="EU232" s="161">
        <v>0</v>
      </c>
      <c r="EV232" s="161">
        <v>0</v>
      </c>
      <c r="EW232" s="161">
        <v>0</v>
      </c>
      <c r="EX232" s="161">
        <v>0</v>
      </c>
      <c r="EY232" s="161">
        <v>0</v>
      </c>
      <c r="EZ232" s="161">
        <v>0</v>
      </c>
      <c r="FA232" s="161">
        <v>0</v>
      </c>
      <c r="FB232" s="161">
        <v>0</v>
      </c>
      <c r="FC232" s="161">
        <v>0</v>
      </c>
      <c r="FD232" s="161">
        <v>0</v>
      </c>
      <c r="FE232" s="161">
        <v>0</v>
      </c>
      <c r="HN232" s="161" t="s">
        <v>886</v>
      </c>
      <c r="HO232" s="159">
        <v>42244</v>
      </c>
      <c r="HP232" s="159">
        <v>42495</v>
      </c>
      <c r="HQ232" s="161">
        <v>3</v>
      </c>
      <c r="HR232" s="159">
        <v>42244</v>
      </c>
      <c r="HS232" s="161" t="s">
        <v>872</v>
      </c>
      <c r="HT232" s="161" t="s">
        <v>878</v>
      </c>
      <c r="HU232" s="161">
        <v>23</v>
      </c>
      <c r="HV232" s="161">
        <v>5</v>
      </c>
      <c r="HW232" s="161">
        <v>0</v>
      </c>
      <c r="HX232" s="159">
        <v>42346</v>
      </c>
      <c r="HY232" s="161" t="s">
        <v>874</v>
      </c>
      <c r="HZ232" s="161" t="s">
        <v>878</v>
      </c>
      <c r="IA232" s="161">
        <v>38</v>
      </c>
      <c r="IB232" s="161">
        <v>8</v>
      </c>
      <c r="IC232" s="161">
        <v>0</v>
      </c>
      <c r="ID232" s="159">
        <v>42495</v>
      </c>
      <c r="IE232" s="161" t="s">
        <v>879</v>
      </c>
      <c r="IF232" s="161" t="s">
        <v>906</v>
      </c>
      <c r="IG232" s="161">
        <v>28</v>
      </c>
      <c r="IH232" s="161">
        <v>5</v>
      </c>
      <c r="II232" s="161">
        <v>0</v>
      </c>
      <c r="JB232" s="161" t="s">
        <v>886</v>
      </c>
      <c r="JC232" s="161">
        <v>18</v>
      </c>
      <c r="JD232" s="161">
        <v>13</v>
      </c>
      <c r="JE232" s="161">
        <v>15</v>
      </c>
      <c r="JF232" s="161">
        <v>5692</v>
      </c>
      <c r="JG232" s="159">
        <v>42495</v>
      </c>
      <c r="JH232" s="161">
        <v>0</v>
      </c>
      <c r="JI232" s="159">
        <v>42241</v>
      </c>
      <c r="JJ232" s="161">
        <v>0</v>
      </c>
      <c r="JK232" s="161">
        <v>16</v>
      </c>
      <c r="JL232" s="159">
        <v>42349</v>
      </c>
      <c r="JM232" s="161">
        <v>0</v>
      </c>
      <c r="JN232" s="161">
        <v>8</v>
      </c>
      <c r="JO232" s="159">
        <v>42495</v>
      </c>
      <c r="JP232" s="161">
        <v>0</v>
      </c>
      <c r="JQ232" s="161">
        <v>6</v>
      </c>
      <c r="MN232" t="str">
        <f t="shared" si="261"/>
        <v>NoNoNoYesYesNo</v>
      </c>
      <c r="MO232" t="str">
        <f>IF(AND(MN232="NoNoNoNoNoNo",JI232=""),"No Programs",VLOOKUP(MN232,Lookups!$DA$4:$DB$67,2,FALSE))</f>
        <v>System 44 Only</v>
      </c>
      <c r="MP232">
        <f t="shared" si="262"/>
        <v>0</v>
      </c>
      <c r="MQ232" t="str">
        <f t="shared" si="263"/>
        <v>System 44 User</v>
      </c>
      <c r="MR232" t="str">
        <f>Directions!$D$3</f>
        <v>Usage</v>
      </c>
      <c r="MS232" t="str">
        <f>VLOOKUP(MQ232,Lookups!$CU$71:$CV$80,2,FALSE)</f>
        <v>System 44 Record</v>
      </c>
      <c r="MT232">
        <f t="shared" si="264"/>
        <v>1</v>
      </c>
      <c r="MU232">
        <f t="shared" si="265"/>
        <v>1</v>
      </c>
      <c r="MV232">
        <f t="shared" si="266"/>
        <v>1</v>
      </c>
      <c r="MW232">
        <f t="shared" si="267"/>
        <v>1</v>
      </c>
      <c r="MX232">
        <f t="shared" si="268"/>
        <v>35.857142857142854</v>
      </c>
      <c r="MY232" t="str">
        <f t="shared" si="269"/>
        <v>Not Used</v>
      </c>
      <c r="MZ232">
        <f t="shared" si="270"/>
        <v>0</v>
      </c>
      <c r="NA232" t="str">
        <f t="shared" si="271"/>
        <v>Not Available</v>
      </c>
      <c r="NB232" t="str">
        <f t="shared" si="272"/>
        <v>Not Available</v>
      </c>
      <c r="NC232" t="str">
        <f t="shared" si="273"/>
        <v>4 Not Indicated</v>
      </c>
      <c r="ND232" t="str">
        <f t="shared" si="274"/>
        <v>4 Not Indicated</v>
      </c>
      <c r="NE232" t="str">
        <f t="shared" si="275"/>
        <v>4 Not Indicated</v>
      </c>
      <c r="NF232" t="str">
        <f t="shared" si="276"/>
        <v>4 Not Indicated</v>
      </c>
      <c r="NG232" t="str">
        <f t="shared" si="277"/>
        <v>4 Not Indicated</v>
      </c>
      <c r="NH232" s="159">
        <f t="shared" si="278"/>
        <v>42495</v>
      </c>
      <c r="NI232">
        <f t="shared" si="279"/>
        <v>0</v>
      </c>
      <c r="NJ232" s="159">
        <f t="shared" si="280"/>
        <v>0</v>
      </c>
      <c r="NK232">
        <f t="shared" si="281"/>
        <v>0</v>
      </c>
      <c r="NL232">
        <f t="shared" si="282"/>
        <v>36.285714285714285</v>
      </c>
      <c r="NM232">
        <f t="shared" si="283"/>
        <v>1</v>
      </c>
      <c r="NN232">
        <f>IF(OR(E232="PK",E232="K",JJ232=""),"Null",INDEX(Lookups!$EZ$4:$FW$18,MATCH($JJ232,Lookups!$EY$4:$EY$18,1),MATCH($E232,Lookups!$EZ$3:$FW$3,0)))</f>
        <v>235</v>
      </c>
      <c r="NO232">
        <f>IF(OR(E232="PK",E232="K",JJ232=""),"Null",INDEX(Lookups!$EZ$4:$FW$18,MATCH($JJ232,Lookups!$EY$4:$EY$18,1),MATCH($E232,Lookups!$EZ$3:$FW$3,0) + 1))</f>
        <v>340</v>
      </c>
      <c r="NP232">
        <f t="shared" si="284"/>
        <v>470</v>
      </c>
      <c r="NQ232" t="str">
        <f t="shared" si="285"/>
        <v>PI is Recommended</v>
      </c>
      <c r="NR232" t="str">
        <f t="shared" si="286"/>
        <v>PI is Recommended</v>
      </c>
      <c r="NS232" t="str">
        <f t="shared" si="287"/>
        <v>BR to 199L</v>
      </c>
      <c r="NT232" t="str">
        <f t="shared" si="288"/>
        <v>BR to 199L</v>
      </c>
      <c r="NU232" t="str">
        <f t="shared" si="289"/>
        <v>BR to 199L</v>
      </c>
      <c r="NV232" s="183" t="str">
        <f t="array" ref="NV232">IF($NL232="No RI Tests","No RI Tests",VLOOKUP(IF(AND(E232="K",JJ232&lt;280),3,IF(AND(E232="K",JJ232&gt;=280),4,MAX(IF(E232=Lookups!$DF$6:$DF$99,IF(JJ232&gt;=Lookups!$DG$6:$DG$99,Lookups!$DH$6:$DH$99))))),Lookups!$DE$104:$DG$108,2,FALSE))</f>
        <v>1 Below Basic</v>
      </c>
      <c r="NW232" s="161" t="str">
        <f t="array" ref="NW232">IF($NL232="No RI Tests","No RI Tests",VLOOKUP(IF(AND(E232="K",JH232&lt;280),3,IF(AND(E232="K",JH232&gt;=280),4,MAX(IF(E232=Lookups!$DF$6:$DF$99,IF(NI232&gt;=Lookups!$DG$6:$DG$99,Lookups!$DH$6:$DH$99))))),Lookups!$DE$104:$DG$108,2,FALSE))</f>
        <v>1 Below Basic</v>
      </c>
      <c r="NX232" s="161" t="str">
        <f t="array" ref="NX232">IF($NL232="No RI Tests","No RI Tests",VLOOKUP(IF(AND(E232="K",NK232&lt;280),3,IF(AND(E232="K",NK232&gt;=280),4,MAX(IF(E232=Lookups!$DF$6:$DF$99,IF(NK232&gt;=Lookups!$DG$6:$DG$99,Lookups!$DH$6:$DH$99))))),Lookups!$DE$104:$DG$108,2,FALSE))</f>
        <v>1 Below Basic</v>
      </c>
      <c r="NY232">
        <f t="shared" si="290"/>
        <v>1</v>
      </c>
      <c r="NZ232">
        <f t="shared" si="291"/>
        <v>0</v>
      </c>
      <c r="OA232" t="str">
        <f t="shared" si="292"/>
        <v>Maintained Performance Level</v>
      </c>
      <c r="OB232" s="161" t="str">
        <f t="array" ref="OB232">IF($NL232="No RI Tests","No RI Tests",IF(E232="K","N/A",VLOOKUP(MAX(IF(E232=Lookups!$DF$6:$DF$99,IF(JJ232&gt;=Lookups!$DG$6:$DG$99,Lookups!$DI$6:$DI$99))),Lookups!$DE$104:$DG$108,3,FALSE)))</f>
        <v>1 Limited</v>
      </c>
      <c r="OC232" s="161" t="str">
        <f t="array" ref="OC232">IF($NL232="No RI Tests","No RI Tests",IF(E232="K","N/A",VLOOKUP(MAX(IF(E232=Lookups!$DF$6:$DF$99,IF(NI232&gt;=Lookups!$DG$6:$DG$99,Lookups!$DI$6:$DI$99))),Lookups!$DE$104:$DG$108,3,FALSE)))</f>
        <v>1 Limited</v>
      </c>
      <c r="OD232" s="161" t="str">
        <f t="array" ref="OD232">IF($NL232="No RI Tests","No RI Tests",IF(E232="K","N/A",VLOOKUP(MAX(IF(E232=Lookups!$DF$6:$DF$99,IF(NK232&gt;=Lookups!$DG$6:$DG$99,Lookups!$DI$6:$DI$99))),Lookups!$DE$104:$DG$108,3,FALSE)))</f>
        <v>1 Limited</v>
      </c>
      <c r="OE232">
        <f t="shared" si="293"/>
        <v>1</v>
      </c>
      <c r="OF232">
        <f t="shared" si="294"/>
        <v>0</v>
      </c>
      <c r="OG232" t="str">
        <f t="shared" si="295"/>
        <v>Maintained Performance Level</v>
      </c>
      <c r="OH232">
        <f t="shared" si="296"/>
        <v>0</v>
      </c>
      <c r="OI232">
        <f t="shared" si="297"/>
        <v>0</v>
      </c>
      <c r="OJ232">
        <f t="shared" si="298"/>
        <v>0</v>
      </c>
      <c r="OK232">
        <f t="shared" si="299"/>
        <v>0</v>
      </c>
      <c r="OL232">
        <f t="shared" si="300"/>
        <v>0</v>
      </c>
      <c r="OM232" t="str">
        <f t="shared" si="301"/>
        <v>Fall Administration</v>
      </c>
      <c r="ON232" t="str">
        <f t="shared" si="302"/>
        <v>Winter Administration</v>
      </c>
      <c r="OO232" t="str">
        <f t="shared" si="303"/>
        <v>Fall to Winter RI</v>
      </c>
      <c r="OP232" t="str">
        <f ca="1">IF(AND(HR232&lt;&gt;"",JJ232&lt;600),IF(HT232="Advancing","Tier 2","Tier 3"),IF(JI232="","Null",IF(OR(E232="K",E232&lt;3),"FRA Recommended",IF(JJ232&gt;=IF(E232&lt;6,400,600),IF(JJ232&lt;VLOOKUP(E232,Lookups!$AP$3:$AR$16,3,FALSE),"Tier 2","Core"),IF(JJ232&lt;400,IF(RAND()&lt;0.81,"Tier 3","Tier 2"),IF(RAND()&lt;0.51,"Tier 3","Tier 2"))))))</f>
        <v>Tier 3</v>
      </c>
      <c r="OQ232" t="str">
        <f t="shared" si="304"/>
        <v>Average Reading Invt. Under 15 Minutes Long</v>
      </c>
      <c r="OR232">
        <f t="shared" si="305"/>
        <v>0</v>
      </c>
      <c r="OS232" t="str">
        <f t="shared" si="306"/>
        <v>Null</v>
      </c>
      <c r="OT232">
        <f t="shared" si="307"/>
        <v>0</v>
      </c>
      <c r="OU232" s="159">
        <f t="shared" si="308"/>
        <v>42495</v>
      </c>
      <c r="OV232" t="str">
        <f t="shared" si="309"/>
        <v>Form 3</v>
      </c>
      <c r="OW232" t="str">
        <f t="shared" si="310"/>
        <v>Pre-Decoder</v>
      </c>
      <c r="OX232">
        <f t="shared" si="311"/>
        <v>28</v>
      </c>
      <c r="OY232">
        <f t="shared" si="312"/>
        <v>5</v>
      </c>
      <c r="OZ232">
        <f t="shared" si="313"/>
        <v>0</v>
      </c>
      <c r="PA232" s="159">
        <f t="shared" si="314"/>
        <v>42346</v>
      </c>
      <c r="PB232" t="str">
        <f t="shared" si="315"/>
        <v>Form 2</v>
      </c>
      <c r="PC232" t="str">
        <f t="shared" si="316"/>
        <v>Beginning</v>
      </c>
      <c r="PD232">
        <f t="shared" si="317"/>
        <v>38</v>
      </c>
      <c r="PE232">
        <f t="shared" si="318"/>
        <v>8</v>
      </c>
      <c r="PF232">
        <f t="shared" si="319"/>
        <v>0</v>
      </c>
      <c r="PG232">
        <f t="shared" si="320"/>
        <v>35.857142857142854</v>
      </c>
      <c r="PH232">
        <f t="shared" si="321"/>
        <v>1</v>
      </c>
      <c r="PI232">
        <f t="shared" si="322"/>
        <v>1</v>
      </c>
      <c r="PJ232">
        <f t="shared" si="323"/>
        <v>23</v>
      </c>
      <c r="PK232">
        <f>IF(HR232="","Null",IF(E232&lt;3,"Null",IF(HU232=0,0,IF(HS232="Form 1",VLOOKUP(HU232,Lookups!$BE$3:$BP$63,E232,FALSE),IF(HS232="Form 2",VLOOKUP(HU232,Lookups!$BE$67:$BP$127,E232,FALSE),VLOOKUP(HU232,Lookups!$BE$130:$BP$190,E232,FALSE))))))</f>
        <v>3</v>
      </c>
      <c r="PL232">
        <f t="shared" si="324"/>
        <v>28</v>
      </c>
      <c r="PM232">
        <f>IF($PH232=0,"Null",IF(E232&lt;3,"Null",IF(OX232=0,0,IF(OV232="Form 1",VLOOKUP(OX232,Lookups!$BE$3:$BP$63,E232,FALSE),IF(OV232="Form 2",VLOOKUP(OX232,Lookups!$BE$67:$BP$127,E232,FALSE),VLOOKUP(OX232,Lookups!$BE$130:$BP$190,E232,FALSE))))))</f>
        <v>7</v>
      </c>
      <c r="PN232">
        <f t="shared" si="325"/>
        <v>5</v>
      </c>
      <c r="PO232">
        <f t="shared" si="326"/>
        <v>1</v>
      </c>
      <c r="PP232">
        <f t="shared" si="327"/>
        <v>5</v>
      </c>
      <c r="PQ232">
        <f>IF(HR232="","Null",IF(E232&lt;3,"Null",IF(HV232=0,0,IF(HS232="Form 1",VLOOKUP(HV232,Lookups!$BR$3:$CC$63,E232,FALSE),IF(HS232="Form 2",VLOOKUP(HV232,Lookups!$BR$67:$CC$127,E232,FALSE),VLOOKUP(HV232,Lookups!$BR$130:$CC$190,E232,FALSE))))))</f>
        <v>22</v>
      </c>
      <c r="PR232">
        <f t="shared" si="328"/>
        <v>5</v>
      </c>
      <c r="PS232">
        <f>IF(HR232="","Null",IF(E232&lt;3,"Null",IF(OY232=0,0,IF(OW232="Form 1",VLOOKUP(OY232,Lookups!$BR$3:$CC$63,E232,FALSE),IF(OW232="Form 2",VLOOKUP(OY232,Lookups!$BR$67:$CC$127,E232,FALSE),VLOOKUP(OY232,Lookups!$BR$130:$CC$190,E232,FALSE))))))</f>
        <v>15</v>
      </c>
      <c r="PT232">
        <f t="shared" si="329"/>
        <v>0</v>
      </c>
      <c r="PU232">
        <f t="shared" si="330"/>
        <v>0</v>
      </c>
      <c r="PV232">
        <f t="shared" si="331"/>
        <v>0</v>
      </c>
      <c r="PW232" t="str">
        <f t="shared" si="332"/>
        <v>Fall to Spring PI Administration</v>
      </c>
      <c r="PX232">
        <f t="shared" si="333"/>
        <v>0</v>
      </c>
      <c r="PY232">
        <f t="shared" si="334"/>
        <v>1</v>
      </c>
      <c r="PZ232" t="str">
        <f t="shared" si="335"/>
        <v>40 to 59 Sessions</v>
      </c>
      <c r="QA232" t="str">
        <f t="shared" si="336"/>
        <v>Series 1</v>
      </c>
      <c r="QB232" t="str">
        <f t="shared" si="337"/>
        <v>In Series 5 to 8</v>
      </c>
      <c r="QC232" t="str">
        <f>IF($MS232="System 44 Record",IF(BQ232&lt;MEDIAN(Directions!$F$3,Directions!$F$6),"Mid-Year Exited Student","Full Year Participant")&amp;IF(BP232&lt;Directions!$F$3,", Started Prior Year",", Started This Year"),"Null")</f>
        <v>Full Year Participant, Started This Year</v>
      </c>
      <c r="QD232">
        <f t="shared" si="338"/>
        <v>0</v>
      </c>
      <c r="QE232">
        <f t="shared" si="339"/>
        <v>0</v>
      </c>
      <c r="QF232">
        <f t="shared" si="340"/>
        <v>1</v>
      </c>
      <c r="QG232">
        <f t="shared" si="341"/>
        <v>0</v>
      </c>
      <c r="QH232">
        <f t="shared" si="342"/>
        <v>0</v>
      </c>
      <c r="QI232">
        <f t="shared" si="343"/>
        <v>0</v>
      </c>
      <c r="QJ232" t="str">
        <f t="shared" si="344"/>
        <v>RC! Only</v>
      </c>
      <c r="QK232" t="str">
        <f t="shared" si="345"/>
        <v>Null</v>
      </c>
      <c r="QL232" t="str">
        <f t="shared" si="346"/>
        <v>Null</v>
      </c>
      <c r="QM232" t="str">
        <f>IF($MS232="READ 180 Record",IF(AQ232="","Null",VLOOKUP(JJ232,Lookups!$DX$3:$EB$2054,AN232+1,FALSE)),"Null")</f>
        <v>Null</v>
      </c>
      <c r="QN232" t="str">
        <f t="shared" si="347"/>
        <v>Null</v>
      </c>
    </row>
    <row r="233" spans="1:456" x14ac:dyDescent="0.25">
      <c r="A233" s="161" t="s">
        <v>1447</v>
      </c>
      <c r="B233" s="161" t="s">
        <v>1447</v>
      </c>
      <c r="C233" s="161" t="s">
        <v>1447</v>
      </c>
      <c r="D233" s="161" t="s">
        <v>1447</v>
      </c>
      <c r="E233" s="161">
        <v>5</v>
      </c>
      <c r="F233" s="161" t="s">
        <v>1447</v>
      </c>
      <c r="G233" s="161" t="s">
        <v>887</v>
      </c>
      <c r="H233" s="161" t="s">
        <v>932</v>
      </c>
      <c r="I233" s="161">
        <v>338</v>
      </c>
      <c r="J233" s="159">
        <v>42481</v>
      </c>
      <c r="K233" s="161">
        <v>0</v>
      </c>
      <c r="L233" s="161">
        <v>0</v>
      </c>
      <c r="M233" s="161">
        <v>0</v>
      </c>
      <c r="N233" s="161">
        <v>0</v>
      </c>
      <c r="O233" s="161">
        <v>0</v>
      </c>
      <c r="P233" s="161">
        <v>0</v>
      </c>
      <c r="Q233" s="161">
        <v>0</v>
      </c>
      <c r="R233" s="161">
        <v>0</v>
      </c>
      <c r="S233" s="161">
        <v>0</v>
      </c>
      <c r="T233" s="161">
        <v>0</v>
      </c>
      <c r="U233" s="161">
        <v>0</v>
      </c>
      <c r="V233" s="161">
        <v>0</v>
      </c>
      <c r="W233" s="161">
        <v>0</v>
      </c>
      <c r="X233" s="161">
        <v>0</v>
      </c>
      <c r="AB233" s="161" t="s">
        <v>242</v>
      </c>
      <c r="AC233" s="161" t="s">
        <v>242</v>
      </c>
      <c r="AD233" s="161" t="s">
        <v>242</v>
      </c>
      <c r="AE233" s="161" t="s">
        <v>242</v>
      </c>
      <c r="AF233" s="161" t="s">
        <v>242</v>
      </c>
      <c r="AG233" s="161" t="s">
        <v>242</v>
      </c>
      <c r="AH233" s="161" t="s">
        <v>242</v>
      </c>
      <c r="AI233" s="161">
        <v>20150801</v>
      </c>
      <c r="AJ233" s="161">
        <v>20160525</v>
      </c>
      <c r="AK233" s="161" t="s">
        <v>869</v>
      </c>
      <c r="AL233" t="s">
        <v>1078</v>
      </c>
      <c r="BN233" t="s">
        <v>1079</v>
      </c>
      <c r="ET233" s="161">
        <v>0</v>
      </c>
      <c r="EU233" s="161">
        <v>0</v>
      </c>
      <c r="EV233" s="161">
        <v>0</v>
      </c>
      <c r="EW233" s="161">
        <v>0</v>
      </c>
      <c r="EX233" s="161">
        <v>0</v>
      </c>
      <c r="EY233" s="161">
        <v>0</v>
      </c>
      <c r="EZ233" s="161">
        <v>0</v>
      </c>
      <c r="FA233" s="161">
        <v>0</v>
      </c>
      <c r="FB233" s="161">
        <v>0</v>
      </c>
      <c r="FC233" s="161">
        <v>0</v>
      </c>
      <c r="FD233" s="161">
        <v>0</v>
      </c>
      <c r="FE233" s="161">
        <v>0</v>
      </c>
      <c r="HN233" s="161" t="s">
        <v>932</v>
      </c>
      <c r="HO233" s="159">
        <v>42482</v>
      </c>
      <c r="HP233" s="159">
        <v>42482</v>
      </c>
      <c r="HQ233" s="161">
        <v>1</v>
      </c>
      <c r="HR233" s="159">
        <v>42482</v>
      </c>
      <c r="HS233" s="161" t="s">
        <v>872</v>
      </c>
      <c r="HT233" s="161" t="s">
        <v>873</v>
      </c>
      <c r="HU233" s="161">
        <v>28</v>
      </c>
      <c r="HV233" s="161">
        <v>12</v>
      </c>
      <c r="HW233" s="161">
        <v>0</v>
      </c>
      <c r="JB233" s="161" t="s">
        <v>932</v>
      </c>
      <c r="JC233" s="161">
        <v>0</v>
      </c>
      <c r="JD233" s="161">
        <v>0</v>
      </c>
      <c r="JE233" s="161">
        <v>0</v>
      </c>
      <c r="JF233" s="161">
        <v>0</v>
      </c>
      <c r="JG233" s="159">
        <v>42481</v>
      </c>
      <c r="JH233" s="161">
        <v>338</v>
      </c>
      <c r="JI233" s="159">
        <v>42481</v>
      </c>
      <c r="JJ233" s="161">
        <v>338</v>
      </c>
      <c r="JK233" s="161">
        <v>12</v>
      </c>
      <c r="MN233" t="str">
        <f t="shared" si="261"/>
        <v>NoNoNoNoNoNo</v>
      </c>
      <c r="MO233" t="str">
        <f>IF(AND(MN233="NoNoNoNoNoNo",JI233=""),"No Programs",VLOOKUP(MN233,Lookups!$DA$4:$DB$67,2,FALSE))</f>
        <v>RI Screening Only</v>
      </c>
      <c r="MP233">
        <f t="shared" si="262"/>
        <v>0</v>
      </c>
      <c r="MQ233" t="str">
        <f t="shared" si="263"/>
        <v>RI User</v>
      </c>
      <c r="MR233" t="str">
        <f>Directions!$D$3</f>
        <v>Usage</v>
      </c>
      <c r="MS233" t="str">
        <f>VLOOKUP(MQ233,Lookups!$CU$71:$CV$80,2,FALSE)</f>
        <v>RI Record</v>
      </c>
      <c r="MT233">
        <f t="shared" si="264"/>
        <v>1</v>
      </c>
      <c r="MU233">
        <f t="shared" si="265"/>
        <v>1</v>
      </c>
      <c r="MV233">
        <f t="shared" si="266"/>
        <v>0</v>
      </c>
      <c r="MW233">
        <f t="shared" si="267"/>
        <v>0</v>
      </c>
      <c r="MX233">
        <f t="shared" si="268"/>
        <v>0</v>
      </c>
      <c r="MY233" t="str">
        <f t="shared" si="269"/>
        <v>Not Used</v>
      </c>
      <c r="MZ233">
        <f t="shared" si="270"/>
        <v>0</v>
      </c>
      <c r="NA233" t="str">
        <f t="shared" si="271"/>
        <v>Not Available</v>
      </c>
      <c r="NB233" t="str">
        <f t="shared" si="272"/>
        <v>Not Available</v>
      </c>
      <c r="NC233" t="str">
        <f t="shared" si="273"/>
        <v>4 Not Indicated</v>
      </c>
      <c r="ND233" t="str">
        <f t="shared" si="274"/>
        <v>4 Not Indicated</v>
      </c>
      <c r="NE233" t="str">
        <f t="shared" si="275"/>
        <v>4 Not Indicated</v>
      </c>
      <c r="NF233" t="str">
        <f t="shared" si="276"/>
        <v>4 Not Indicated</v>
      </c>
      <c r="NG233" t="str">
        <f t="shared" si="277"/>
        <v>4 Not Indicated</v>
      </c>
      <c r="NH233" s="159">
        <f t="shared" si="278"/>
        <v>42481</v>
      </c>
      <c r="NI233">
        <f t="shared" si="279"/>
        <v>338</v>
      </c>
      <c r="NJ233" s="159">
        <f t="shared" si="280"/>
        <v>42481</v>
      </c>
      <c r="NK233">
        <f t="shared" si="281"/>
        <v>338</v>
      </c>
      <c r="NL233" t="str">
        <f t="shared" si="282"/>
        <v>Lone RI Test</v>
      </c>
      <c r="NM233">
        <f t="shared" si="283"/>
        <v>0</v>
      </c>
      <c r="NN233">
        <f>IF(OR(E233="PK",E233="K",JJ233=""),"Null",INDEX(Lookups!$EZ$4:$FW$18,MATCH($JJ233,Lookups!$EY$4:$EY$18,1),MATCH($E233,Lookups!$EZ$3:$FW$3,0)))</f>
        <v>155</v>
      </c>
      <c r="NO233">
        <f>IF(OR(E233="PK",E233="K",JJ233=""),"Null",INDEX(Lookups!$EZ$4:$FW$18,MATCH($JJ233,Lookups!$EY$4:$EY$18,1),MATCH($E233,Lookups!$EZ$3:$FW$3,0) + 1))</f>
        <v>215</v>
      </c>
      <c r="NP233">
        <f t="shared" si="284"/>
        <v>310</v>
      </c>
      <c r="NQ233" t="str">
        <f t="shared" si="285"/>
        <v>PI is Recommended</v>
      </c>
      <c r="NR233" t="str">
        <f t="shared" si="286"/>
        <v>PI is Recommended</v>
      </c>
      <c r="NS233" t="str">
        <f t="shared" si="287"/>
        <v>200L to 399L</v>
      </c>
      <c r="NT233" t="str">
        <f t="shared" si="288"/>
        <v>200L to 399L</v>
      </c>
      <c r="NU233" t="str">
        <f t="shared" si="289"/>
        <v>200L to 399L</v>
      </c>
      <c r="NV233" s="183" t="str">
        <f t="array" ref="NV233">IF($NL233="No RI Tests","No RI Tests",VLOOKUP(IF(AND(E233="K",JJ233&lt;280),3,IF(AND(E233="K",JJ233&gt;=280),4,MAX(IF(E233=Lookups!$DF$6:$DF$99,IF(JJ233&gt;=Lookups!$DG$6:$DG$99,Lookups!$DH$6:$DH$99))))),Lookups!$DE$104:$DG$108,2,FALSE))</f>
        <v>1 Below Basic</v>
      </c>
      <c r="NW233" s="161" t="str">
        <f t="array" ref="NW233">IF($NL233="No RI Tests","No RI Tests",VLOOKUP(IF(AND(E233="K",JH233&lt;280),3,IF(AND(E233="K",JH233&gt;=280),4,MAX(IF(E233=Lookups!$DF$6:$DF$99,IF(NI233&gt;=Lookups!$DG$6:$DG$99,Lookups!$DH$6:$DH$99))))),Lookups!$DE$104:$DG$108,2,FALSE))</f>
        <v>1 Below Basic</v>
      </c>
      <c r="NX233" s="161" t="str">
        <f t="array" ref="NX233">IF($NL233="No RI Tests","No RI Tests",VLOOKUP(IF(AND(E233="K",NK233&lt;280),3,IF(AND(E233="K",NK233&gt;=280),4,MAX(IF(E233=Lookups!$DF$6:$DF$99,IF(NK233&gt;=Lookups!$DG$6:$DG$99,Lookups!$DH$6:$DH$99))))),Lookups!$DE$104:$DG$108,2,FALSE))</f>
        <v>1 Below Basic</v>
      </c>
      <c r="NY233" t="str">
        <f t="shared" si="290"/>
        <v>Null</v>
      </c>
      <c r="NZ233" t="str">
        <f t="shared" si="291"/>
        <v>Null</v>
      </c>
      <c r="OA233" t="str">
        <f t="shared" si="292"/>
        <v>No RI for Comparison</v>
      </c>
      <c r="OB233" s="161" t="str">
        <f t="array" ref="OB233">IF($NL233="No RI Tests","No RI Tests",IF(E233="K","N/A",VLOOKUP(MAX(IF(E233=Lookups!$DF$6:$DF$99,IF(JJ233&gt;=Lookups!$DG$6:$DG$99,Lookups!$DI$6:$DI$99))),Lookups!$DE$104:$DG$108,3,FALSE)))</f>
        <v>1 Limited</v>
      </c>
      <c r="OC233" s="161" t="str">
        <f t="array" ref="OC233">IF($NL233="No RI Tests","No RI Tests",IF(E233="K","N/A",VLOOKUP(MAX(IF(E233=Lookups!$DF$6:$DF$99,IF(NI233&gt;=Lookups!$DG$6:$DG$99,Lookups!$DI$6:$DI$99))),Lookups!$DE$104:$DG$108,3,FALSE)))</f>
        <v>1 Limited</v>
      </c>
      <c r="OD233" s="161" t="str">
        <f t="array" ref="OD233">IF($NL233="No RI Tests","No RI Tests",IF(E233="K","N/A",VLOOKUP(MAX(IF(E233=Lookups!$DF$6:$DF$99,IF(NK233&gt;=Lookups!$DG$6:$DG$99,Lookups!$DI$6:$DI$99))),Lookups!$DE$104:$DG$108,3,FALSE)))</f>
        <v>1 Limited</v>
      </c>
      <c r="OE233" t="str">
        <f t="shared" si="293"/>
        <v>Null</v>
      </c>
      <c r="OF233" t="str">
        <f t="shared" si="294"/>
        <v>Null</v>
      </c>
      <c r="OG233" t="str">
        <f t="shared" si="295"/>
        <v>No RI for Comparison</v>
      </c>
      <c r="OH233" t="str">
        <f t="shared" si="296"/>
        <v>Null</v>
      </c>
      <c r="OI233" t="str">
        <f t="shared" si="297"/>
        <v>Null</v>
      </c>
      <c r="OJ233" t="str">
        <f t="shared" si="298"/>
        <v>Null</v>
      </c>
      <c r="OK233" t="str">
        <f t="shared" si="299"/>
        <v>Null</v>
      </c>
      <c r="OL233" t="str">
        <f t="shared" si="300"/>
        <v>Null</v>
      </c>
      <c r="OM233" t="str">
        <f t="shared" si="301"/>
        <v>Spring Administration</v>
      </c>
      <c r="ON233" t="str">
        <f t="shared" si="302"/>
        <v>Null</v>
      </c>
      <c r="OO233" t="str">
        <f t="shared" si="303"/>
        <v>Spring Administration RI</v>
      </c>
      <c r="OP233" t="str">
        <f ca="1">IF(AND(HR233&lt;&gt;"",JJ233&lt;600),IF(HT233="Advancing","Tier 2","Tier 3"),IF(JI233="","Null",IF(OR(E233="K",E233&lt;3),"FRA Recommended",IF(JJ233&gt;=IF(E233&lt;6,400,600),IF(JJ233&lt;VLOOKUP(E233,Lookups!$AP$3:$AR$16,3,FALSE),"Tier 2","Core"),IF(JJ233&lt;400,IF(RAND()&lt;0.81,"Tier 3","Tier 2"),IF(RAND()&lt;0.51,"Tier 3","Tier 2"))))))</f>
        <v>Tier 3</v>
      </c>
      <c r="OQ233" t="str">
        <f t="shared" si="304"/>
        <v>Average Reading Invt. Under 15 Minutes Long</v>
      </c>
      <c r="OR233" t="str">
        <f t="shared" si="305"/>
        <v>Null</v>
      </c>
      <c r="OS233" t="str">
        <f t="shared" si="306"/>
        <v>Null</v>
      </c>
      <c r="OT233">
        <f t="shared" si="307"/>
        <v>0</v>
      </c>
      <c r="OU233" s="159">
        <f t="shared" si="308"/>
        <v>42482</v>
      </c>
      <c r="OV233" t="str">
        <f t="shared" si="309"/>
        <v>Form 1</v>
      </c>
      <c r="OW233" t="str">
        <f t="shared" si="310"/>
        <v>Developing</v>
      </c>
      <c r="OX233">
        <f t="shared" si="311"/>
        <v>28</v>
      </c>
      <c r="OY233">
        <f t="shared" si="312"/>
        <v>12</v>
      </c>
      <c r="OZ233">
        <f t="shared" si="313"/>
        <v>0</v>
      </c>
      <c r="PA233" s="159">
        <f t="shared" si="314"/>
        <v>42482</v>
      </c>
      <c r="PB233" t="str">
        <f t="shared" si="315"/>
        <v>Form 1</v>
      </c>
      <c r="PC233" t="str">
        <f t="shared" si="316"/>
        <v>Developing</v>
      </c>
      <c r="PD233">
        <f t="shared" si="317"/>
        <v>28</v>
      </c>
      <c r="PE233">
        <f t="shared" si="318"/>
        <v>12</v>
      </c>
      <c r="PF233">
        <f t="shared" si="319"/>
        <v>0</v>
      </c>
      <c r="PG233" t="str">
        <f t="shared" si="320"/>
        <v>Lone PI Test</v>
      </c>
      <c r="PH233">
        <f t="shared" si="321"/>
        <v>0</v>
      </c>
      <c r="PI233">
        <f t="shared" si="322"/>
        <v>1</v>
      </c>
      <c r="PJ233">
        <f t="shared" si="323"/>
        <v>28</v>
      </c>
      <c r="PK233">
        <f>IF(HR233="","Null",IF(E233&lt;3,"Null",IF(HU233=0,0,IF(HS233="Form 1",VLOOKUP(HU233,Lookups!$BE$3:$BP$63,E233,FALSE),IF(HS233="Form 2",VLOOKUP(HU233,Lookups!$BE$67:$BP$127,E233,FALSE),VLOOKUP(HU233,Lookups!$BE$130:$BP$190,E233,FALSE))))))</f>
        <v>2</v>
      </c>
      <c r="PL233" t="str">
        <f t="shared" si="324"/>
        <v>Null</v>
      </c>
      <c r="PM233" t="str">
        <f>IF($PH233=0,"Null",IF(E233&lt;3,"Null",IF(OX233=0,0,IF(OV233="Form 1",VLOOKUP(OX233,Lookups!$BE$3:$BP$63,E233,FALSE),IF(OV233="Form 2",VLOOKUP(OX233,Lookups!$BE$67:$BP$127,E233,FALSE),VLOOKUP(OX233,Lookups!$BE$130:$BP$190,E233,FALSE))))))</f>
        <v>Null</v>
      </c>
      <c r="PN233" t="str">
        <f t="shared" si="325"/>
        <v>Null</v>
      </c>
      <c r="PO233" t="str">
        <f t="shared" si="326"/>
        <v>Null</v>
      </c>
      <c r="PP233">
        <f t="shared" si="327"/>
        <v>12</v>
      </c>
      <c r="PQ233">
        <f>IF(HR233="","Null",IF(E233&lt;3,"Null",IF(HV233=0,0,IF(HS233="Form 1",VLOOKUP(HV233,Lookups!$BR$3:$CC$63,E233,FALSE),IF(HS233="Form 2",VLOOKUP(HV233,Lookups!$BR$67:$CC$127,E233,FALSE),VLOOKUP(HV233,Lookups!$BR$130:$CC$190,E233,FALSE))))))</f>
        <v>20</v>
      </c>
      <c r="PR233" t="str">
        <f t="shared" si="328"/>
        <v>Null</v>
      </c>
      <c r="PS233">
        <f>IF(HR233="","Null",IF(E233&lt;3,"Null",IF(OY233=0,0,IF(OW233="Form 1",VLOOKUP(OY233,Lookups!$BR$3:$CC$63,E233,FALSE),IF(OW233="Form 2",VLOOKUP(OY233,Lookups!$BR$67:$CC$127,E233,FALSE),VLOOKUP(OY233,Lookups!$BR$130:$CC$190,E233,FALSE))))))</f>
        <v>16</v>
      </c>
      <c r="PT233" t="str">
        <f t="shared" si="329"/>
        <v>Null</v>
      </c>
      <c r="PU233" t="str">
        <f t="shared" si="330"/>
        <v>Null</v>
      </c>
      <c r="PV233">
        <f t="shared" si="331"/>
        <v>0</v>
      </c>
      <c r="PW233" t="str">
        <f t="shared" si="332"/>
        <v>Spring PI Administration</v>
      </c>
      <c r="PX233">
        <f t="shared" si="333"/>
        <v>0</v>
      </c>
      <c r="PY233">
        <f t="shared" si="334"/>
        <v>0</v>
      </c>
      <c r="PZ233" t="str">
        <f t="shared" si="335"/>
        <v>Null</v>
      </c>
      <c r="QA233" t="str">
        <f t="shared" si="336"/>
        <v>Null</v>
      </c>
      <c r="QB233" t="str">
        <f t="shared" si="337"/>
        <v>Null</v>
      </c>
      <c r="QC233" t="str">
        <f>IF($MS233="System 44 Record",IF(BQ233&lt;MEDIAN(Directions!$F$3,Directions!$F$6),"Mid-Year Exited Student","Full Year Participant")&amp;IF(BP233&lt;Directions!$F$3,", Started Prior Year",", Started This Year"),"Null")</f>
        <v>Null</v>
      </c>
      <c r="QD233" t="str">
        <f t="shared" si="338"/>
        <v>Null</v>
      </c>
      <c r="QE233">
        <f t="shared" si="339"/>
        <v>0</v>
      </c>
      <c r="QF233">
        <f t="shared" si="340"/>
        <v>0</v>
      </c>
      <c r="QG233">
        <f t="shared" si="341"/>
        <v>0</v>
      </c>
      <c r="QH233">
        <f t="shared" si="342"/>
        <v>0</v>
      </c>
      <c r="QI233">
        <f t="shared" si="343"/>
        <v>0</v>
      </c>
      <c r="QJ233" t="str">
        <f t="shared" si="344"/>
        <v>Used None</v>
      </c>
      <c r="QK233" t="str">
        <f t="shared" si="345"/>
        <v>Null</v>
      </c>
      <c r="QL233" t="str">
        <f t="shared" si="346"/>
        <v>Null</v>
      </c>
      <c r="QM233" t="str">
        <f>IF($MS233="READ 180 Record",IF(AQ233="","Null",VLOOKUP(JJ233,Lookups!$DX$3:$EB$2054,AN233+1,FALSE)),"Null")</f>
        <v>Null</v>
      </c>
      <c r="QN233" t="str">
        <f t="shared" si="347"/>
        <v>Null</v>
      </c>
    </row>
    <row r="234" spans="1:456" x14ac:dyDescent="0.25">
      <c r="A234" s="161" t="s">
        <v>1447</v>
      </c>
      <c r="B234" s="161" t="s">
        <v>1447</v>
      </c>
      <c r="C234" s="161" t="s">
        <v>1447</v>
      </c>
      <c r="D234" s="161" t="s">
        <v>1447</v>
      </c>
      <c r="E234" s="161">
        <v>8</v>
      </c>
      <c r="F234" s="161" t="s">
        <v>1447</v>
      </c>
      <c r="G234" s="161" t="s">
        <v>880</v>
      </c>
      <c r="H234" s="161" t="s">
        <v>881</v>
      </c>
      <c r="K234" s="161">
        <v>0</v>
      </c>
      <c r="L234" s="161">
        <v>0</v>
      </c>
      <c r="M234" s="161">
        <v>0</v>
      </c>
      <c r="N234" s="161">
        <v>0</v>
      </c>
      <c r="O234" s="161">
        <v>0</v>
      </c>
      <c r="P234" s="161">
        <v>0</v>
      </c>
      <c r="Q234" s="161">
        <v>0</v>
      </c>
      <c r="R234" s="161">
        <v>0</v>
      </c>
      <c r="S234" s="161">
        <v>0</v>
      </c>
      <c r="T234" s="161">
        <v>0</v>
      </c>
      <c r="U234" s="161">
        <v>0</v>
      </c>
      <c r="V234" s="161">
        <v>0</v>
      </c>
      <c r="W234" s="161">
        <v>0</v>
      </c>
      <c r="X234" s="161">
        <v>0</v>
      </c>
      <c r="AB234" s="161" t="s">
        <v>242</v>
      </c>
      <c r="AC234" s="161" t="s">
        <v>242</v>
      </c>
      <c r="AD234" s="161" t="s">
        <v>242</v>
      </c>
      <c r="AE234" s="161" t="s">
        <v>242</v>
      </c>
      <c r="AF234" s="161" t="s">
        <v>242</v>
      </c>
      <c r="AG234" s="161" t="s">
        <v>242</v>
      </c>
      <c r="AH234" s="161" t="s">
        <v>242</v>
      </c>
      <c r="AI234" s="161">
        <v>20150801</v>
      </c>
      <c r="AJ234" s="161">
        <v>20160525</v>
      </c>
      <c r="AK234" s="161" t="s">
        <v>869</v>
      </c>
      <c r="AL234" t="s">
        <v>1078</v>
      </c>
      <c r="BN234" t="s">
        <v>1079</v>
      </c>
      <c r="ET234" s="161">
        <v>0</v>
      </c>
      <c r="EU234" s="161">
        <v>0</v>
      </c>
      <c r="EV234" s="161">
        <v>0</v>
      </c>
      <c r="EW234" s="161">
        <v>0</v>
      </c>
      <c r="EX234" s="161">
        <v>0</v>
      </c>
      <c r="EY234" s="161">
        <v>0</v>
      </c>
      <c r="EZ234" s="161">
        <v>0</v>
      </c>
      <c r="FA234" s="161">
        <v>0</v>
      </c>
      <c r="FB234" s="161">
        <v>0</v>
      </c>
      <c r="FC234" s="161">
        <v>0</v>
      </c>
      <c r="FD234" s="161">
        <v>0</v>
      </c>
      <c r="FE234" s="161">
        <v>0</v>
      </c>
      <c r="HN234" s="161" t="s">
        <v>881</v>
      </c>
      <c r="JB234" s="161" t="s">
        <v>881</v>
      </c>
      <c r="JC234" s="161">
        <v>0</v>
      </c>
      <c r="JD234" s="161">
        <v>0</v>
      </c>
      <c r="JE234" s="161">
        <v>0</v>
      </c>
      <c r="JF234" s="161">
        <v>0</v>
      </c>
      <c r="MN234" t="str">
        <f t="shared" si="261"/>
        <v>NoNoNoNoNoNo</v>
      </c>
      <c r="MO234" t="str">
        <f>IF(AND(MN234="NoNoNoNoNoNo",JI234=""),"No Programs",VLOOKUP(MN234,Lookups!$DA$4:$DB$67,2,FALSE))</f>
        <v>No Programs</v>
      </c>
      <c r="MP234">
        <f t="shared" si="262"/>
        <v>0</v>
      </c>
      <c r="MQ234" t="str">
        <f t="shared" si="263"/>
        <v>No Program Use</v>
      </c>
      <c r="MR234" t="str">
        <f>Directions!$D$3</f>
        <v>Usage</v>
      </c>
      <c r="MS234" t="str">
        <f>VLOOKUP(MQ234,Lookups!$CU$71:$CV$80,2,FALSE)</f>
        <v>Exclude</v>
      </c>
      <c r="MT234">
        <f t="shared" si="264"/>
        <v>0</v>
      </c>
      <c r="MU234">
        <f t="shared" si="265"/>
        <v>0</v>
      </c>
      <c r="MV234">
        <f t="shared" si="266"/>
        <v>0</v>
      </c>
      <c r="MW234">
        <f t="shared" si="267"/>
        <v>0</v>
      </c>
      <c r="MX234">
        <f t="shared" si="268"/>
        <v>0</v>
      </c>
      <c r="MY234" t="str">
        <f t="shared" si="269"/>
        <v>Not Used</v>
      </c>
      <c r="MZ234">
        <f t="shared" si="270"/>
        <v>0</v>
      </c>
      <c r="NA234" t="str">
        <f t="shared" si="271"/>
        <v>Not Available</v>
      </c>
      <c r="NB234" t="str">
        <f t="shared" si="272"/>
        <v>Not Available</v>
      </c>
      <c r="NC234" t="str">
        <f t="shared" si="273"/>
        <v>4 Not Indicated</v>
      </c>
      <c r="ND234" t="str">
        <f t="shared" si="274"/>
        <v>4 Not Indicated</v>
      </c>
      <c r="NE234" t="str">
        <f t="shared" si="275"/>
        <v>4 Not Indicated</v>
      </c>
      <c r="NF234" t="str">
        <f t="shared" si="276"/>
        <v>4 Not Indicated</v>
      </c>
      <c r="NG234" t="str">
        <f t="shared" si="277"/>
        <v>4 Not Indicated</v>
      </c>
      <c r="NH234" s="159" t="str">
        <f t="shared" si="278"/>
        <v>Null</v>
      </c>
      <c r="NI234" t="str">
        <f t="shared" si="279"/>
        <v>Null</v>
      </c>
      <c r="NJ234" s="159" t="str">
        <f t="shared" si="280"/>
        <v>Null</v>
      </c>
      <c r="NK234" t="str">
        <f t="shared" si="281"/>
        <v>Null</v>
      </c>
      <c r="NL234" t="str">
        <f t="shared" si="282"/>
        <v>No RI Tests</v>
      </c>
      <c r="NM234">
        <f t="shared" si="283"/>
        <v>0</v>
      </c>
      <c r="NN234" t="str">
        <f>IF(OR(E234="PK",E234="K",JJ234=""),"Null",INDEX(Lookups!$EZ$4:$FW$18,MATCH($JJ234,Lookups!$EY$4:$EY$18,1),MATCH($E234,Lookups!$EZ$3:$FW$3,0)))</f>
        <v>Null</v>
      </c>
      <c r="NO234" t="str">
        <f>IF(OR(E234="PK",E234="K",JJ234=""),"Null",INDEX(Lookups!$EZ$4:$FW$18,MATCH($JJ234,Lookups!$EY$4:$EY$18,1),MATCH($E234,Lookups!$EZ$3:$FW$3,0) + 1))</f>
        <v>Null</v>
      </c>
      <c r="NP234" t="str">
        <f t="shared" si="284"/>
        <v>Null</v>
      </c>
      <c r="NQ234" t="str">
        <f t="shared" si="285"/>
        <v>Null</v>
      </c>
      <c r="NR234" t="str">
        <f t="shared" si="286"/>
        <v>Null</v>
      </c>
      <c r="NS234" t="str">
        <f t="shared" si="287"/>
        <v>No RI Tests</v>
      </c>
      <c r="NT234" t="str">
        <f t="shared" si="288"/>
        <v>No RI Tests</v>
      </c>
      <c r="NU234" t="str">
        <f t="shared" si="289"/>
        <v>No RI Tests</v>
      </c>
      <c r="NV234" s="183" t="str">
        <f t="array" ref="NV234">IF($NL234="No RI Tests","No RI Tests",VLOOKUP(IF(AND(E234="K",JJ234&lt;280),3,IF(AND(E234="K",JJ234&gt;=280),4,MAX(IF(E234=Lookups!$DF$6:$DF$99,IF(JJ234&gt;=Lookups!$DG$6:$DG$99,Lookups!$DH$6:$DH$99))))),Lookups!$DE$104:$DG$108,2,FALSE))</f>
        <v>No RI Tests</v>
      </c>
      <c r="NW234" s="161" t="str">
        <f t="array" ref="NW234">IF($NL234="No RI Tests","No RI Tests",VLOOKUP(IF(AND(E234="K",JH234&lt;280),3,IF(AND(E234="K",JH234&gt;=280),4,MAX(IF(E234=Lookups!$DF$6:$DF$99,IF(NI234&gt;=Lookups!$DG$6:$DG$99,Lookups!$DH$6:$DH$99))))),Lookups!$DE$104:$DG$108,2,FALSE))</f>
        <v>No RI Tests</v>
      </c>
      <c r="NX234" s="161" t="str">
        <f t="array" ref="NX234">IF($NL234="No RI Tests","No RI Tests",VLOOKUP(IF(AND(E234="K",NK234&lt;280),3,IF(AND(E234="K",NK234&gt;=280),4,MAX(IF(E234=Lookups!$DF$6:$DF$99,IF(NK234&gt;=Lookups!$DG$6:$DG$99,Lookups!$DH$6:$DH$99))))),Lookups!$DE$104:$DG$108,2,FALSE))</f>
        <v>No RI Tests</v>
      </c>
      <c r="NY234" t="str">
        <f t="shared" si="290"/>
        <v>Null</v>
      </c>
      <c r="NZ234" t="str">
        <f t="shared" si="291"/>
        <v>Null</v>
      </c>
      <c r="OA234" t="str">
        <f t="shared" si="292"/>
        <v>No RI for Comparison</v>
      </c>
      <c r="OB234" s="161" t="str">
        <f t="array" ref="OB234">IF($NL234="No RI Tests","No RI Tests",IF(E234="K","N/A",VLOOKUP(MAX(IF(E234=Lookups!$DF$6:$DF$99,IF(JJ234&gt;=Lookups!$DG$6:$DG$99,Lookups!$DI$6:$DI$99))),Lookups!$DE$104:$DG$108,3,FALSE)))</f>
        <v>No RI Tests</v>
      </c>
      <c r="OC234" s="161" t="str">
        <f t="array" ref="OC234">IF($NL234="No RI Tests","No RI Tests",IF(E234="K","N/A",VLOOKUP(MAX(IF(E234=Lookups!$DF$6:$DF$99,IF(NI234&gt;=Lookups!$DG$6:$DG$99,Lookups!$DI$6:$DI$99))),Lookups!$DE$104:$DG$108,3,FALSE)))</f>
        <v>No RI Tests</v>
      </c>
      <c r="OD234" s="161" t="str">
        <f t="array" ref="OD234">IF($NL234="No RI Tests","No RI Tests",IF(E234="K","N/A",VLOOKUP(MAX(IF(E234=Lookups!$DF$6:$DF$99,IF(NK234&gt;=Lookups!$DG$6:$DG$99,Lookups!$DI$6:$DI$99))),Lookups!$DE$104:$DG$108,3,FALSE)))</f>
        <v>No RI Tests</v>
      </c>
      <c r="OE234" t="str">
        <f t="shared" si="293"/>
        <v>Null</v>
      </c>
      <c r="OF234" t="str">
        <f t="shared" si="294"/>
        <v>Null</v>
      </c>
      <c r="OG234" t="str">
        <f t="shared" si="295"/>
        <v>No RI for Comparison</v>
      </c>
      <c r="OH234" t="str">
        <f t="shared" si="296"/>
        <v>Null</v>
      </c>
      <c r="OI234" t="str">
        <f t="shared" si="297"/>
        <v>Null</v>
      </c>
      <c r="OJ234" t="str">
        <f t="shared" si="298"/>
        <v>Null</v>
      </c>
      <c r="OK234" t="str">
        <f t="shared" si="299"/>
        <v>Null</v>
      </c>
      <c r="OL234" t="str">
        <f t="shared" si="300"/>
        <v>Null</v>
      </c>
      <c r="OM234" t="str">
        <f t="shared" si="301"/>
        <v>Null</v>
      </c>
      <c r="ON234" t="str">
        <f t="shared" si="302"/>
        <v>Null</v>
      </c>
      <c r="OO234" t="str">
        <f t="shared" si="303"/>
        <v>Null RI</v>
      </c>
      <c r="OP234" t="str">
        <f ca="1">IF(AND(HR234&lt;&gt;"",JJ234&lt;600),IF(HT234="Advancing","Tier 2","Tier 3"),IF(JI234="","Null",IF(OR(E234="K",E234&lt;3),"FRA Recommended",IF(JJ234&gt;=IF(E234&lt;6,400,600),IF(JJ234&lt;VLOOKUP(E234,Lookups!$AP$3:$AR$16,3,FALSE),"Tier 2","Core"),IF(JJ234&lt;400,IF(RAND()&lt;0.81,"Tier 3","Tier 2"),IF(RAND()&lt;0.51,"Tier 3","Tier 2"))))))</f>
        <v>Null</v>
      </c>
      <c r="OQ234" t="str">
        <f t="shared" si="304"/>
        <v>Null</v>
      </c>
      <c r="OR234" t="str">
        <f t="shared" si="305"/>
        <v>Null</v>
      </c>
      <c r="OS234" t="str">
        <f t="shared" si="306"/>
        <v>Null</v>
      </c>
      <c r="OT234" t="str">
        <f t="shared" si="307"/>
        <v>No RI Tests</v>
      </c>
      <c r="OU234" s="159" t="str">
        <f t="shared" si="308"/>
        <v>No PI Tests</v>
      </c>
      <c r="OV234" t="str">
        <f t="shared" si="309"/>
        <v>No PI Tests</v>
      </c>
      <c r="OW234" t="str">
        <f t="shared" si="310"/>
        <v>No PI Tests</v>
      </c>
      <c r="OX234" t="str">
        <f t="shared" si="311"/>
        <v>No PI Tests</v>
      </c>
      <c r="OY234" t="str">
        <f t="shared" si="312"/>
        <v>No PI Tests</v>
      </c>
      <c r="OZ234" t="str">
        <f t="shared" si="313"/>
        <v>No PI Tests</v>
      </c>
      <c r="PA234" s="159" t="str">
        <f t="shared" si="314"/>
        <v>No PI Tests</v>
      </c>
      <c r="PB234" t="str">
        <f t="shared" si="315"/>
        <v>No PI Tests</v>
      </c>
      <c r="PC234" t="str">
        <f t="shared" si="316"/>
        <v>No PI Tests</v>
      </c>
      <c r="PD234" t="str">
        <f t="shared" si="317"/>
        <v>No PI Tests</v>
      </c>
      <c r="PE234" t="str">
        <f t="shared" si="318"/>
        <v>No PI Tests</v>
      </c>
      <c r="PF234" t="str">
        <f t="shared" si="319"/>
        <v>No PI Tests</v>
      </c>
      <c r="PG234" t="str">
        <f t="shared" si="320"/>
        <v>No PI Tests</v>
      </c>
      <c r="PH234">
        <f t="shared" si="321"/>
        <v>0</v>
      </c>
      <c r="PI234">
        <f t="shared" si="322"/>
        <v>0</v>
      </c>
      <c r="PJ234" t="str">
        <f t="shared" si="323"/>
        <v>Null</v>
      </c>
      <c r="PK234" t="str">
        <f>IF(HR234="","Null",IF(E234&lt;3,"Null",IF(HU234=0,0,IF(HS234="Form 1",VLOOKUP(HU234,Lookups!$BE$3:$BP$63,E234,FALSE),IF(HS234="Form 2",VLOOKUP(HU234,Lookups!$BE$67:$BP$127,E234,FALSE),VLOOKUP(HU234,Lookups!$BE$130:$BP$190,E234,FALSE))))))</f>
        <v>Null</v>
      </c>
      <c r="PL234" t="str">
        <f t="shared" si="324"/>
        <v>Null</v>
      </c>
      <c r="PM234" t="str">
        <f>IF($PH234=0,"Null",IF(E234&lt;3,"Null",IF(OX234=0,0,IF(OV234="Form 1",VLOOKUP(OX234,Lookups!$BE$3:$BP$63,E234,FALSE),IF(OV234="Form 2",VLOOKUP(OX234,Lookups!$BE$67:$BP$127,E234,FALSE),VLOOKUP(OX234,Lookups!$BE$130:$BP$190,E234,FALSE))))))</f>
        <v>Null</v>
      </c>
      <c r="PN234" t="str">
        <f t="shared" si="325"/>
        <v>Null</v>
      </c>
      <c r="PO234" t="str">
        <f t="shared" si="326"/>
        <v>Null</v>
      </c>
      <c r="PP234" t="str">
        <f t="shared" si="327"/>
        <v>Null</v>
      </c>
      <c r="PQ234" t="str">
        <f>IF(HR234="","Null",IF(E234&lt;3,"Null",IF(HV234=0,0,IF(HS234="Form 1",VLOOKUP(HV234,Lookups!$BR$3:$CC$63,E234,FALSE),IF(HS234="Form 2",VLOOKUP(HV234,Lookups!$BR$67:$CC$127,E234,FALSE),VLOOKUP(HV234,Lookups!$BR$130:$CC$190,E234,FALSE))))))</f>
        <v>Null</v>
      </c>
      <c r="PR234" t="str">
        <f t="shared" si="328"/>
        <v>Null</v>
      </c>
      <c r="PS234" t="str">
        <f>IF(HR234="","Null",IF(E234&lt;3,"Null",IF(OY234=0,0,IF(OW234="Form 1",VLOOKUP(OY234,Lookups!$BR$3:$CC$63,E234,FALSE),IF(OW234="Form 2",VLOOKUP(OY234,Lookups!$BR$67:$CC$127,E234,FALSE),VLOOKUP(OY234,Lookups!$BR$130:$CC$190,E234,FALSE))))))</f>
        <v>Null</v>
      </c>
      <c r="PT234" t="str">
        <f t="shared" si="329"/>
        <v>Null</v>
      </c>
      <c r="PU234" t="str">
        <f t="shared" si="330"/>
        <v>Null</v>
      </c>
      <c r="PV234" t="str">
        <f t="shared" si="331"/>
        <v>Null</v>
      </c>
      <c r="PW234" t="str">
        <f t="shared" si="332"/>
        <v>No PI Tests</v>
      </c>
      <c r="PX234">
        <f t="shared" si="333"/>
        <v>0</v>
      </c>
      <c r="PY234">
        <f t="shared" si="334"/>
        <v>0</v>
      </c>
      <c r="PZ234" t="str">
        <f t="shared" si="335"/>
        <v>Null</v>
      </c>
      <c r="QA234" t="str">
        <f t="shared" si="336"/>
        <v>Null</v>
      </c>
      <c r="QB234" t="str">
        <f t="shared" si="337"/>
        <v>Null</v>
      </c>
      <c r="QC234" t="str">
        <f>IF($MS234="System 44 Record",IF(BQ234&lt;MEDIAN(Directions!$F$3,Directions!$F$6),"Mid-Year Exited Student","Full Year Participant")&amp;IF(BP234&lt;Directions!$F$3,", Started Prior Year",", Started This Year"),"Null")</f>
        <v>Null</v>
      </c>
      <c r="QD234" t="str">
        <f t="shared" si="338"/>
        <v>Null</v>
      </c>
      <c r="QE234">
        <f t="shared" si="339"/>
        <v>0</v>
      </c>
      <c r="QF234">
        <f t="shared" si="340"/>
        <v>0</v>
      </c>
      <c r="QG234">
        <f t="shared" si="341"/>
        <v>0</v>
      </c>
      <c r="QH234">
        <f t="shared" si="342"/>
        <v>0</v>
      </c>
      <c r="QI234">
        <f t="shared" si="343"/>
        <v>0</v>
      </c>
      <c r="QJ234" t="str">
        <f t="shared" si="344"/>
        <v>Used None</v>
      </c>
      <c r="QK234" t="str">
        <f t="shared" si="345"/>
        <v>Null</v>
      </c>
      <c r="QL234" t="str">
        <f t="shared" si="346"/>
        <v>Null</v>
      </c>
      <c r="QM234" t="str">
        <f>IF($MS234="READ 180 Record",IF(AQ234="","Null",VLOOKUP(JJ234,Lookups!$DX$3:$EB$2054,AN234+1,FALSE)),"Null")</f>
        <v>Null</v>
      </c>
      <c r="QN234" t="str">
        <f t="shared" si="347"/>
        <v>Null</v>
      </c>
    </row>
    <row r="235" spans="1:456" x14ac:dyDescent="0.25">
      <c r="A235" s="161" t="s">
        <v>1447</v>
      </c>
      <c r="B235" s="161" t="s">
        <v>1447</v>
      </c>
      <c r="C235" s="161" t="s">
        <v>1447</v>
      </c>
      <c r="D235" s="161" t="s">
        <v>1447</v>
      </c>
      <c r="E235" s="161">
        <v>12</v>
      </c>
      <c r="F235" s="161" t="s">
        <v>1447</v>
      </c>
      <c r="G235" s="161" t="s">
        <v>880</v>
      </c>
      <c r="H235" s="161" t="s">
        <v>881</v>
      </c>
      <c r="K235" s="161">
        <v>0</v>
      </c>
      <c r="L235" s="161">
        <v>0</v>
      </c>
      <c r="M235" s="161">
        <v>0</v>
      </c>
      <c r="N235" s="161">
        <v>0</v>
      </c>
      <c r="O235" s="161">
        <v>0</v>
      </c>
      <c r="P235" s="161">
        <v>0</v>
      </c>
      <c r="Q235" s="161">
        <v>0</v>
      </c>
      <c r="R235" s="161">
        <v>0</v>
      </c>
      <c r="S235" s="161">
        <v>0</v>
      </c>
      <c r="T235" s="161">
        <v>0</v>
      </c>
      <c r="U235" s="161">
        <v>0</v>
      </c>
      <c r="V235" s="161">
        <v>0</v>
      </c>
      <c r="W235" s="161">
        <v>0</v>
      </c>
      <c r="X235" s="161">
        <v>0</v>
      </c>
      <c r="AB235" s="161" t="s">
        <v>242</v>
      </c>
      <c r="AC235" s="161" t="s">
        <v>242</v>
      </c>
      <c r="AD235" s="161" t="s">
        <v>242</v>
      </c>
      <c r="AE235" s="161" t="s">
        <v>242</v>
      </c>
      <c r="AF235" s="161" t="s">
        <v>242</v>
      </c>
      <c r="AG235" s="161" t="s">
        <v>242</v>
      </c>
      <c r="AH235" s="161" t="s">
        <v>242</v>
      </c>
      <c r="AI235" s="161">
        <v>20150801</v>
      </c>
      <c r="AJ235" s="161">
        <v>20160525</v>
      </c>
      <c r="AK235" s="161" t="s">
        <v>869</v>
      </c>
      <c r="AL235" t="s">
        <v>1078</v>
      </c>
      <c r="BN235" t="s">
        <v>1079</v>
      </c>
      <c r="ET235" s="161">
        <v>0</v>
      </c>
      <c r="EU235" s="161">
        <v>0</v>
      </c>
      <c r="EV235" s="161">
        <v>0</v>
      </c>
      <c r="EW235" s="161">
        <v>0</v>
      </c>
      <c r="EX235" s="161">
        <v>0</v>
      </c>
      <c r="EY235" s="161">
        <v>0</v>
      </c>
      <c r="EZ235" s="161">
        <v>0</v>
      </c>
      <c r="FA235" s="161">
        <v>0</v>
      </c>
      <c r="FB235" s="161">
        <v>0</v>
      </c>
      <c r="FC235" s="161">
        <v>0</v>
      </c>
      <c r="FD235" s="161">
        <v>0</v>
      </c>
      <c r="FE235" s="161">
        <v>0</v>
      </c>
      <c r="HN235" s="161" t="s">
        <v>881</v>
      </c>
      <c r="JB235" s="161" t="s">
        <v>881</v>
      </c>
      <c r="JC235" s="161">
        <v>0</v>
      </c>
      <c r="JD235" s="161">
        <v>0</v>
      </c>
      <c r="JE235" s="161">
        <v>0</v>
      </c>
      <c r="JF235" s="161">
        <v>0</v>
      </c>
      <c r="MN235" t="str">
        <f t="shared" si="261"/>
        <v>NoNoNoNoNoNo</v>
      </c>
      <c r="MO235" t="str">
        <f>IF(AND(MN235="NoNoNoNoNoNo",JI235=""),"No Programs",VLOOKUP(MN235,Lookups!$DA$4:$DB$67,2,FALSE))</f>
        <v>No Programs</v>
      </c>
      <c r="MP235">
        <f t="shared" si="262"/>
        <v>0</v>
      </c>
      <c r="MQ235" t="str">
        <f t="shared" si="263"/>
        <v>No Program Use</v>
      </c>
      <c r="MR235" t="str">
        <f>Directions!$D$3</f>
        <v>Usage</v>
      </c>
      <c r="MS235" t="str">
        <f>VLOOKUP(MQ235,Lookups!$CU$71:$CV$80,2,FALSE)</f>
        <v>Exclude</v>
      </c>
      <c r="MT235">
        <f t="shared" si="264"/>
        <v>0</v>
      </c>
      <c r="MU235">
        <f t="shared" si="265"/>
        <v>0</v>
      </c>
      <c r="MV235">
        <f t="shared" si="266"/>
        <v>0</v>
      </c>
      <c r="MW235">
        <f t="shared" si="267"/>
        <v>0</v>
      </c>
      <c r="MX235">
        <f t="shared" si="268"/>
        <v>0</v>
      </c>
      <c r="MY235" t="str">
        <f t="shared" si="269"/>
        <v>Not Used</v>
      </c>
      <c r="MZ235">
        <f t="shared" si="270"/>
        <v>0</v>
      </c>
      <c r="NA235" t="str">
        <f t="shared" si="271"/>
        <v>Not Available</v>
      </c>
      <c r="NB235" t="str">
        <f t="shared" si="272"/>
        <v>Not Available</v>
      </c>
      <c r="NC235" t="str">
        <f t="shared" si="273"/>
        <v>4 Not Indicated</v>
      </c>
      <c r="ND235" t="str">
        <f t="shared" si="274"/>
        <v>4 Not Indicated</v>
      </c>
      <c r="NE235" t="str">
        <f t="shared" si="275"/>
        <v>4 Not Indicated</v>
      </c>
      <c r="NF235" t="str">
        <f t="shared" si="276"/>
        <v>4 Not Indicated</v>
      </c>
      <c r="NG235" t="str">
        <f t="shared" si="277"/>
        <v>4 Not Indicated</v>
      </c>
      <c r="NH235" s="159" t="str">
        <f t="shared" si="278"/>
        <v>Null</v>
      </c>
      <c r="NI235" t="str">
        <f t="shared" si="279"/>
        <v>Null</v>
      </c>
      <c r="NJ235" s="159" t="str">
        <f t="shared" si="280"/>
        <v>Null</v>
      </c>
      <c r="NK235" t="str">
        <f t="shared" si="281"/>
        <v>Null</v>
      </c>
      <c r="NL235" t="str">
        <f t="shared" si="282"/>
        <v>No RI Tests</v>
      </c>
      <c r="NM235">
        <f t="shared" si="283"/>
        <v>0</v>
      </c>
      <c r="NN235" t="str">
        <f>IF(OR(E235="PK",E235="K",JJ235=""),"Null",INDEX(Lookups!$EZ$4:$FW$18,MATCH($JJ235,Lookups!$EY$4:$EY$18,1),MATCH($E235,Lookups!$EZ$3:$FW$3,0)))</f>
        <v>Null</v>
      </c>
      <c r="NO235" t="str">
        <f>IF(OR(E235="PK",E235="K",JJ235=""),"Null",INDEX(Lookups!$EZ$4:$FW$18,MATCH($JJ235,Lookups!$EY$4:$EY$18,1),MATCH($E235,Lookups!$EZ$3:$FW$3,0) + 1))</f>
        <v>Null</v>
      </c>
      <c r="NP235" t="str">
        <f t="shared" si="284"/>
        <v>Null</v>
      </c>
      <c r="NQ235" t="str">
        <f t="shared" si="285"/>
        <v>Null</v>
      </c>
      <c r="NR235" t="str">
        <f t="shared" si="286"/>
        <v>Null</v>
      </c>
      <c r="NS235" t="str">
        <f t="shared" si="287"/>
        <v>No RI Tests</v>
      </c>
      <c r="NT235" t="str">
        <f t="shared" si="288"/>
        <v>No RI Tests</v>
      </c>
      <c r="NU235" t="str">
        <f t="shared" si="289"/>
        <v>No RI Tests</v>
      </c>
      <c r="NV235" s="183" t="str">
        <f t="array" ref="NV235">IF($NL235="No RI Tests","No RI Tests",VLOOKUP(IF(AND(E235="K",JJ235&lt;280),3,IF(AND(E235="K",JJ235&gt;=280),4,MAX(IF(E235=Lookups!$DF$6:$DF$99,IF(JJ235&gt;=Lookups!$DG$6:$DG$99,Lookups!$DH$6:$DH$99))))),Lookups!$DE$104:$DG$108,2,FALSE))</f>
        <v>No RI Tests</v>
      </c>
      <c r="NW235" s="161" t="str">
        <f t="array" ref="NW235">IF($NL235="No RI Tests","No RI Tests",VLOOKUP(IF(AND(E235="K",JH235&lt;280),3,IF(AND(E235="K",JH235&gt;=280),4,MAX(IF(E235=Lookups!$DF$6:$DF$99,IF(NI235&gt;=Lookups!$DG$6:$DG$99,Lookups!$DH$6:$DH$99))))),Lookups!$DE$104:$DG$108,2,FALSE))</f>
        <v>No RI Tests</v>
      </c>
      <c r="NX235" s="161" t="str">
        <f t="array" ref="NX235">IF($NL235="No RI Tests","No RI Tests",VLOOKUP(IF(AND(E235="K",NK235&lt;280),3,IF(AND(E235="K",NK235&gt;=280),4,MAX(IF(E235=Lookups!$DF$6:$DF$99,IF(NK235&gt;=Lookups!$DG$6:$DG$99,Lookups!$DH$6:$DH$99))))),Lookups!$DE$104:$DG$108,2,FALSE))</f>
        <v>No RI Tests</v>
      </c>
      <c r="NY235" t="str">
        <f t="shared" si="290"/>
        <v>Null</v>
      </c>
      <c r="NZ235" t="str">
        <f t="shared" si="291"/>
        <v>Null</v>
      </c>
      <c r="OA235" t="str">
        <f t="shared" si="292"/>
        <v>No RI for Comparison</v>
      </c>
      <c r="OB235" s="161" t="str">
        <f t="array" ref="OB235">IF($NL235="No RI Tests","No RI Tests",IF(E235="K","N/A",VLOOKUP(MAX(IF(E235=Lookups!$DF$6:$DF$99,IF(JJ235&gt;=Lookups!$DG$6:$DG$99,Lookups!$DI$6:$DI$99))),Lookups!$DE$104:$DG$108,3,FALSE)))</f>
        <v>No RI Tests</v>
      </c>
      <c r="OC235" s="161" t="str">
        <f t="array" ref="OC235">IF($NL235="No RI Tests","No RI Tests",IF(E235="K","N/A",VLOOKUP(MAX(IF(E235=Lookups!$DF$6:$DF$99,IF(NI235&gt;=Lookups!$DG$6:$DG$99,Lookups!$DI$6:$DI$99))),Lookups!$DE$104:$DG$108,3,FALSE)))</f>
        <v>No RI Tests</v>
      </c>
      <c r="OD235" s="161" t="str">
        <f t="array" ref="OD235">IF($NL235="No RI Tests","No RI Tests",IF(E235="K","N/A",VLOOKUP(MAX(IF(E235=Lookups!$DF$6:$DF$99,IF(NK235&gt;=Lookups!$DG$6:$DG$99,Lookups!$DI$6:$DI$99))),Lookups!$DE$104:$DG$108,3,FALSE)))</f>
        <v>No RI Tests</v>
      </c>
      <c r="OE235" t="str">
        <f t="shared" si="293"/>
        <v>Null</v>
      </c>
      <c r="OF235" t="str">
        <f t="shared" si="294"/>
        <v>Null</v>
      </c>
      <c r="OG235" t="str">
        <f t="shared" si="295"/>
        <v>No RI for Comparison</v>
      </c>
      <c r="OH235" t="str">
        <f t="shared" si="296"/>
        <v>Null</v>
      </c>
      <c r="OI235" t="str">
        <f t="shared" si="297"/>
        <v>Null</v>
      </c>
      <c r="OJ235" t="str">
        <f t="shared" si="298"/>
        <v>Null</v>
      </c>
      <c r="OK235" t="str">
        <f t="shared" si="299"/>
        <v>Null</v>
      </c>
      <c r="OL235" t="str">
        <f t="shared" si="300"/>
        <v>Null</v>
      </c>
      <c r="OM235" t="str">
        <f t="shared" si="301"/>
        <v>Null</v>
      </c>
      <c r="ON235" t="str">
        <f t="shared" si="302"/>
        <v>Null</v>
      </c>
      <c r="OO235" t="str">
        <f t="shared" si="303"/>
        <v>Null RI</v>
      </c>
      <c r="OP235" t="str">
        <f ca="1">IF(AND(HR235&lt;&gt;"",JJ235&lt;600),IF(HT235="Advancing","Tier 2","Tier 3"),IF(JI235="","Null",IF(OR(E235="K",E235&lt;3),"FRA Recommended",IF(JJ235&gt;=IF(E235&lt;6,400,600),IF(JJ235&lt;VLOOKUP(E235,Lookups!$AP$3:$AR$16,3,FALSE),"Tier 2","Core"),IF(JJ235&lt;400,IF(RAND()&lt;0.81,"Tier 3","Tier 2"),IF(RAND()&lt;0.51,"Tier 3","Tier 2"))))))</f>
        <v>Null</v>
      </c>
      <c r="OQ235" t="str">
        <f t="shared" si="304"/>
        <v>Null</v>
      </c>
      <c r="OR235" t="str">
        <f t="shared" si="305"/>
        <v>Null</v>
      </c>
      <c r="OS235" t="str">
        <f t="shared" si="306"/>
        <v>Null</v>
      </c>
      <c r="OT235" t="str">
        <f t="shared" si="307"/>
        <v>No RI Tests</v>
      </c>
      <c r="OU235" s="159" t="str">
        <f t="shared" si="308"/>
        <v>No PI Tests</v>
      </c>
      <c r="OV235" t="str">
        <f t="shared" si="309"/>
        <v>No PI Tests</v>
      </c>
      <c r="OW235" t="str">
        <f t="shared" si="310"/>
        <v>No PI Tests</v>
      </c>
      <c r="OX235" t="str">
        <f t="shared" si="311"/>
        <v>No PI Tests</v>
      </c>
      <c r="OY235" t="str">
        <f t="shared" si="312"/>
        <v>No PI Tests</v>
      </c>
      <c r="OZ235" t="str">
        <f t="shared" si="313"/>
        <v>No PI Tests</v>
      </c>
      <c r="PA235" s="159" t="str">
        <f t="shared" si="314"/>
        <v>No PI Tests</v>
      </c>
      <c r="PB235" t="str">
        <f t="shared" si="315"/>
        <v>No PI Tests</v>
      </c>
      <c r="PC235" t="str">
        <f t="shared" si="316"/>
        <v>No PI Tests</v>
      </c>
      <c r="PD235" t="str">
        <f t="shared" si="317"/>
        <v>No PI Tests</v>
      </c>
      <c r="PE235" t="str">
        <f t="shared" si="318"/>
        <v>No PI Tests</v>
      </c>
      <c r="PF235" t="str">
        <f t="shared" si="319"/>
        <v>No PI Tests</v>
      </c>
      <c r="PG235" t="str">
        <f t="shared" si="320"/>
        <v>No PI Tests</v>
      </c>
      <c r="PH235">
        <f t="shared" si="321"/>
        <v>0</v>
      </c>
      <c r="PI235">
        <f t="shared" si="322"/>
        <v>0</v>
      </c>
      <c r="PJ235" t="str">
        <f t="shared" si="323"/>
        <v>Null</v>
      </c>
      <c r="PK235" t="str">
        <f>IF(HR235="","Null",IF(E235&lt;3,"Null",IF(HU235=0,0,IF(HS235="Form 1",VLOOKUP(HU235,Lookups!$BE$3:$BP$63,E235,FALSE),IF(HS235="Form 2",VLOOKUP(HU235,Lookups!$BE$67:$BP$127,E235,FALSE),VLOOKUP(HU235,Lookups!$BE$130:$BP$190,E235,FALSE))))))</f>
        <v>Null</v>
      </c>
      <c r="PL235" t="str">
        <f t="shared" si="324"/>
        <v>Null</v>
      </c>
      <c r="PM235" t="str">
        <f>IF($PH235=0,"Null",IF(E235&lt;3,"Null",IF(OX235=0,0,IF(OV235="Form 1",VLOOKUP(OX235,Lookups!$BE$3:$BP$63,E235,FALSE),IF(OV235="Form 2",VLOOKUP(OX235,Lookups!$BE$67:$BP$127,E235,FALSE),VLOOKUP(OX235,Lookups!$BE$130:$BP$190,E235,FALSE))))))</f>
        <v>Null</v>
      </c>
      <c r="PN235" t="str">
        <f t="shared" si="325"/>
        <v>Null</v>
      </c>
      <c r="PO235" t="str">
        <f t="shared" si="326"/>
        <v>Null</v>
      </c>
      <c r="PP235" t="str">
        <f t="shared" si="327"/>
        <v>Null</v>
      </c>
      <c r="PQ235" t="str">
        <f>IF(HR235="","Null",IF(E235&lt;3,"Null",IF(HV235=0,0,IF(HS235="Form 1",VLOOKUP(HV235,Lookups!$BR$3:$CC$63,E235,FALSE),IF(HS235="Form 2",VLOOKUP(HV235,Lookups!$BR$67:$CC$127,E235,FALSE),VLOOKUP(HV235,Lookups!$BR$130:$CC$190,E235,FALSE))))))</f>
        <v>Null</v>
      </c>
      <c r="PR235" t="str">
        <f t="shared" si="328"/>
        <v>Null</v>
      </c>
      <c r="PS235" t="str">
        <f>IF(HR235="","Null",IF(E235&lt;3,"Null",IF(OY235=0,0,IF(OW235="Form 1",VLOOKUP(OY235,Lookups!$BR$3:$CC$63,E235,FALSE),IF(OW235="Form 2",VLOOKUP(OY235,Lookups!$BR$67:$CC$127,E235,FALSE),VLOOKUP(OY235,Lookups!$BR$130:$CC$190,E235,FALSE))))))</f>
        <v>Null</v>
      </c>
      <c r="PT235" t="str">
        <f t="shared" si="329"/>
        <v>Null</v>
      </c>
      <c r="PU235" t="str">
        <f t="shared" si="330"/>
        <v>Null</v>
      </c>
      <c r="PV235" t="str">
        <f t="shared" si="331"/>
        <v>Null</v>
      </c>
      <c r="PW235" t="str">
        <f t="shared" si="332"/>
        <v>No PI Tests</v>
      </c>
      <c r="PX235">
        <f t="shared" si="333"/>
        <v>0</v>
      </c>
      <c r="PY235">
        <f t="shared" si="334"/>
        <v>0</v>
      </c>
      <c r="PZ235" t="str">
        <f t="shared" si="335"/>
        <v>Null</v>
      </c>
      <c r="QA235" t="str">
        <f t="shared" si="336"/>
        <v>Null</v>
      </c>
      <c r="QB235" t="str">
        <f t="shared" si="337"/>
        <v>Null</v>
      </c>
      <c r="QC235" t="str">
        <f>IF($MS235="System 44 Record",IF(BQ235&lt;MEDIAN(Directions!$F$3,Directions!$F$6),"Mid-Year Exited Student","Full Year Participant")&amp;IF(BP235&lt;Directions!$F$3,", Started Prior Year",", Started This Year"),"Null")</f>
        <v>Null</v>
      </c>
      <c r="QD235" t="str">
        <f t="shared" si="338"/>
        <v>Null</v>
      </c>
      <c r="QE235">
        <f t="shared" si="339"/>
        <v>0</v>
      </c>
      <c r="QF235">
        <f t="shared" si="340"/>
        <v>0</v>
      </c>
      <c r="QG235">
        <f t="shared" si="341"/>
        <v>0</v>
      </c>
      <c r="QH235">
        <f t="shared" si="342"/>
        <v>0</v>
      </c>
      <c r="QI235">
        <f t="shared" si="343"/>
        <v>0</v>
      </c>
      <c r="QJ235" t="str">
        <f t="shared" si="344"/>
        <v>Used None</v>
      </c>
      <c r="QK235" t="str">
        <f t="shared" si="345"/>
        <v>Null</v>
      </c>
      <c r="QL235" t="str">
        <f t="shared" si="346"/>
        <v>Null</v>
      </c>
      <c r="QM235" t="str">
        <f>IF($MS235="READ 180 Record",IF(AQ235="","Null",VLOOKUP(JJ235,Lookups!$DX$3:$EB$2054,AN235+1,FALSE)),"Null")</f>
        <v>Null</v>
      </c>
      <c r="QN235" t="str">
        <f t="shared" si="347"/>
        <v>Null</v>
      </c>
    </row>
    <row r="236" spans="1:456" x14ac:dyDescent="0.25">
      <c r="A236" s="161" t="s">
        <v>1447</v>
      </c>
      <c r="B236" s="161" t="s">
        <v>1447</v>
      </c>
      <c r="C236" s="161" t="s">
        <v>1447</v>
      </c>
      <c r="D236" s="161" t="s">
        <v>1447</v>
      </c>
      <c r="E236" s="161">
        <v>10</v>
      </c>
      <c r="F236" s="161" t="s">
        <v>1447</v>
      </c>
      <c r="G236" s="161" t="s">
        <v>880</v>
      </c>
      <c r="H236" s="161" t="s">
        <v>881</v>
      </c>
      <c r="K236" s="161">
        <v>0</v>
      </c>
      <c r="L236" s="161">
        <v>0</v>
      </c>
      <c r="M236" s="161">
        <v>0</v>
      </c>
      <c r="N236" s="161">
        <v>0</v>
      </c>
      <c r="O236" s="161">
        <v>0</v>
      </c>
      <c r="P236" s="161">
        <v>0</v>
      </c>
      <c r="Q236" s="161">
        <v>0</v>
      </c>
      <c r="R236" s="161">
        <v>0</v>
      </c>
      <c r="S236" s="161">
        <v>0</v>
      </c>
      <c r="T236" s="161">
        <v>0</v>
      </c>
      <c r="U236" s="161">
        <v>0</v>
      </c>
      <c r="V236" s="161">
        <v>0</v>
      </c>
      <c r="W236" s="161">
        <v>0</v>
      </c>
      <c r="X236" s="161">
        <v>0</v>
      </c>
      <c r="AB236" s="161" t="s">
        <v>242</v>
      </c>
      <c r="AC236" s="161" t="s">
        <v>242</v>
      </c>
      <c r="AD236" s="161" t="s">
        <v>242</v>
      </c>
      <c r="AE236" s="161" t="s">
        <v>242</v>
      </c>
      <c r="AF236" s="161" t="s">
        <v>242</v>
      </c>
      <c r="AG236" s="161" t="s">
        <v>242</v>
      </c>
      <c r="AH236" s="161" t="s">
        <v>242</v>
      </c>
      <c r="AI236" s="161">
        <v>20150801</v>
      </c>
      <c r="AJ236" s="161">
        <v>20160525</v>
      </c>
      <c r="AK236" s="161" t="s">
        <v>869</v>
      </c>
      <c r="AL236" t="s">
        <v>1078</v>
      </c>
      <c r="BN236" t="s">
        <v>1079</v>
      </c>
      <c r="ET236" s="161">
        <v>0</v>
      </c>
      <c r="EU236" s="161">
        <v>0</v>
      </c>
      <c r="EV236" s="161">
        <v>0</v>
      </c>
      <c r="EW236" s="161">
        <v>0</v>
      </c>
      <c r="EX236" s="161">
        <v>0</v>
      </c>
      <c r="EY236" s="161">
        <v>0</v>
      </c>
      <c r="EZ236" s="161">
        <v>0</v>
      </c>
      <c r="FA236" s="161">
        <v>0</v>
      </c>
      <c r="FB236" s="161">
        <v>0</v>
      </c>
      <c r="FC236" s="161">
        <v>0</v>
      </c>
      <c r="FD236" s="161">
        <v>0</v>
      </c>
      <c r="FE236" s="161">
        <v>0</v>
      </c>
      <c r="HN236" s="161" t="s">
        <v>881</v>
      </c>
      <c r="JB236" s="161" t="s">
        <v>881</v>
      </c>
      <c r="JC236" s="161">
        <v>0</v>
      </c>
      <c r="JD236" s="161">
        <v>0</v>
      </c>
      <c r="JE236" s="161">
        <v>0</v>
      </c>
      <c r="JF236" s="161">
        <v>0</v>
      </c>
      <c r="MN236" t="str">
        <f t="shared" si="261"/>
        <v>NoNoNoNoNoNo</v>
      </c>
      <c r="MO236" t="str">
        <f>IF(AND(MN236="NoNoNoNoNoNo",JI236=""),"No Programs",VLOOKUP(MN236,Lookups!$DA$4:$DB$67,2,FALSE))</f>
        <v>No Programs</v>
      </c>
      <c r="MP236">
        <f t="shared" si="262"/>
        <v>0</v>
      </c>
      <c r="MQ236" t="str">
        <f t="shared" si="263"/>
        <v>No Program Use</v>
      </c>
      <c r="MR236" t="str">
        <f>Directions!$D$3</f>
        <v>Usage</v>
      </c>
      <c r="MS236" t="str">
        <f>VLOOKUP(MQ236,Lookups!$CU$71:$CV$80,2,FALSE)</f>
        <v>Exclude</v>
      </c>
      <c r="MT236">
        <f t="shared" si="264"/>
        <v>0</v>
      </c>
      <c r="MU236">
        <f t="shared" si="265"/>
        <v>0</v>
      </c>
      <c r="MV236">
        <f t="shared" si="266"/>
        <v>0</v>
      </c>
      <c r="MW236">
        <f t="shared" si="267"/>
        <v>0</v>
      </c>
      <c r="MX236">
        <f t="shared" si="268"/>
        <v>0</v>
      </c>
      <c r="MY236" t="str">
        <f t="shared" si="269"/>
        <v>Not Used</v>
      </c>
      <c r="MZ236">
        <f t="shared" si="270"/>
        <v>0</v>
      </c>
      <c r="NA236" t="str">
        <f t="shared" si="271"/>
        <v>Not Available</v>
      </c>
      <c r="NB236" t="str">
        <f t="shared" si="272"/>
        <v>Not Available</v>
      </c>
      <c r="NC236" t="str">
        <f t="shared" si="273"/>
        <v>4 Not Indicated</v>
      </c>
      <c r="ND236" t="str">
        <f t="shared" si="274"/>
        <v>4 Not Indicated</v>
      </c>
      <c r="NE236" t="str">
        <f t="shared" si="275"/>
        <v>4 Not Indicated</v>
      </c>
      <c r="NF236" t="str">
        <f t="shared" si="276"/>
        <v>4 Not Indicated</v>
      </c>
      <c r="NG236" t="str">
        <f t="shared" si="277"/>
        <v>4 Not Indicated</v>
      </c>
      <c r="NH236" s="159" t="str">
        <f t="shared" si="278"/>
        <v>Null</v>
      </c>
      <c r="NI236" t="str">
        <f t="shared" si="279"/>
        <v>Null</v>
      </c>
      <c r="NJ236" s="159" t="str">
        <f t="shared" si="280"/>
        <v>Null</v>
      </c>
      <c r="NK236" t="str">
        <f t="shared" si="281"/>
        <v>Null</v>
      </c>
      <c r="NL236" t="str">
        <f t="shared" si="282"/>
        <v>No RI Tests</v>
      </c>
      <c r="NM236">
        <f t="shared" si="283"/>
        <v>0</v>
      </c>
      <c r="NN236" t="str">
        <f>IF(OR(E236="PK",E236="K",JJ236=""),"Null",INDEX(Lookups!$EZ$4:$FW$18,MATCH($JJ236,Lookups!$EY$4:$EY$18,1),MATCH($E236,Lookups!$EZ$3:$FW$3,0)))</f>
        <v>Null</v>
      </c>
      <c r="NO236" t="str">
        <f>IF(OR(E236="PK",E236="K",JJ236=""),"Null",INDEX(Lookups!$EZ$4:$FW$18,MATCH($JJ236,Lookups!$EY$4:$EY$18,1),MATCH($E236,Lookups!$EZ$3:$FW$3,0) + 1))</f>
        <v>Null</v>
      </c>
      <c r="NP236" t="str">
        <f t="shared" si="284"/>
        <v>Null</v>
      </c>
      <c r="NQ236" t="str">
        <f t="shared" si="285"/>
        <v>Null</v>
      </c>
      <c r="NR236" t="str">
        <f t="shared" si="286"/>
        <v>Null</v>
      </c>
      <c r="NS236" t="str">
        <f t="shared" si="287"/>
        <v>No RI Tests</v>
      </c>
      <c r="NT236" t="str">
        <f t="shared" si="288"/>
        <v>No RI Tests</v>
      </c>
      <c r="NU236" t="str">
        <f t="shared" si="289"/>
        <v>No RI Tests</v>
      </c>
      <c r="NV236" s="183" t="str">
        <f t="array" ref="NV236">IF($NL236="No RI Tests","No RI Tests",VLOOKUP(IF(AND(E236="K",JJ236&lt;280),3,IF(AND(E236="K",JJ236&gt;=280),4,MAX(IF(E236=Lookups!$DF$6:$DF$99,IF(JJ236&gt;=Lookups!$DG$6:$DG$99,Lookups!$DH$6:$DH$99))))),Lookups!$DE$104:$DG$108,2,FALSE))</f>
        <v>No RI Tests</v>
      </c>
      <c r="NW236" s="161" t="str">
        <f t="array" ref="NW236">IF($NL236="No RI Tests","No RI Tests",VLOOKUP(IF(AND(E236="K",JH236&lt;280),3,IF(AND(E236="K",JH236&gt;=280),4,MAX(IF(E236=Lookups!$DF$6:$DF$99,IF(NI236&gt;=Lookups!$DG$6:$DG$99,Lookups!$DH$6:$DH$99))))),Lookups!$DE$104:$DG$108,2,FALSE))</f>
        <v>No RI Tests</v>
      </c>
      <c r="NX236" s="161" t="str">
        <f t="array" ref="NX236">IF($NL236="No RI Tests","No RI Tests",VLOOKUP(IF(AND(E236="K",NK236&lt;280),3,IF(AND(E236="K",NK236&gt;=280),4,MAX(IF(E236=Lookups!$DF$6:$DF$99,IF(NK236&gt;=Lookups!$DG$6:$DG$99,Lookups!$DH$6:$DH$99))))),Lookups!$DE$104:$DG$108,2,FALSE))</f>
        <v>No RI Tests</v>
      </c>
      <c r="NY236" t="str">
        <f t="shared" si="290"/>
        <v>Null</v>
      </c>
      <c r="NZ236" t="str">
        <f t="shared" si="291"/>
        <v>Null</v>
      </c>
      <c r="OA236" t="str">
        <f t="shared" si="292"/>
        <v>No RI for Comparison</v>
      </c>
      <c r="OB236" s="161" t="str">
        <f t="array" ref="OB236">IF($NL236="No RI Tests","No RI Tests",IF(E236="K","N/A",VLOOKUP(MAX(IF(E236=Lookups!$DF$6:$DF$99,IF(JJ236&gt;=Lookups!$DG$6:$DG$99,Lookups!$DI$6:$DI$99))),Lookups!$DE$104:$DG$108,3,FALSE)))</f>
        <v>No RI Tests</v>
      </c>
      <c r="OC236" s="161" t="str">
        <f t="array" ref="OC236">IF($NL236="No RI Tests","No RI Tests",IF(E236="K","N/A",VLOOKUP(MAX(IF(E236=Lookups!$DF$6:$DF$99,IF(NI236&gt;=Lookups!$DG$6:$DG$99,Lookups!$DI$6:$DI$99))),Lookups!$DE$104:$DG$108,3,FALSE)))</f>
        <v>No RI Tests</v>
      </c>
      <c r="OD236" s="161" t="str">
        <f t="array" ref="OD236">IF($NL236="No RI Tests","No RI Tests",IF(E236="K","N/A",VLOOKUP(MAX(IF(E236=Lookups!$DF$6:$DF$99,IF(NK236&gt;=Lookups!$DG$6:$DG$99,Lookups!$DI$6:$DI$99))),Lookups!$DE$104:$DG$108,3,FALSE)))</f>
        <v>No RI Tests</v>
      </c>
      <c r="OE236" t="str">
        <f t="shared" si="293"/>
        <v>Null</v>
      </c>
      <c r="OF236" t="str">
        <f t="shared" si="294"/>
        <v>Null</v>
      </c>
      <c r="OG236" t="str">
        <f t="shared" si="295"/>
        <v>No RI for Comparison</v>
      </c>
      <c r="OH236" t="str">
        <f t="shared" si="296"/>
        <v>Null</v>
      </c>
      <c r="OI236" t="str">
        <f t="shared" si="297"/>
        <v>Null</v>
      </c>
      <c r="OJ236" t="str">
        <f t="shared" si="298"/>
        <v>Null</v>
      </c>
      <c r="OK236" t="str">
        <f t="shared" si="299"/>
        <v>Null</v>
      </c>
      <c r="OL236" t="str">
        <f t="shared" si="300"/>
        <v>Null</v>
      </c>
      <c r="OM236" t="str">
        <f t="shared" si="301"/>
        <v>Null</v>
      </c>
      <c r="ON236" t="str">
        <f t="shared" si="302"/>
        <v>Null</v>
      </c>
      <c r="OO236" t="str">
        <f t="shared" si="303"/>
        <v>Null RI</v>
      </c>
      <c r="OP236" t="str">
        <f ca="1">IF(AND(HR236&lt;&gt;"",JJ236&lt;600),IF(HT236="Advancing","Tier 2","Tier 3"),IF(JI236="","Null",IF(OR(E236="K",E236&lt;3),"FRA Recommended",IF(JJ236&gt;=IF(E236&lt;6,400,600),IF(JJ236&lt;VLOOKUP(E236,Lookups!$AP$3:$AR$16,3,FALSE),"Tier 2","Core"),IF(JJ236&lt;400,IF(RAND()&lt;0.81,"Tier 3","Tier 2"),IF(RAND()&lt;0.51,"Tier 3","Tier 2"))))))</f>
        <v>Null</v>
      </c>
      <c r="OQ236" t="str">
        <f t="shared" si="304"/>
        <v>Null</v>
      </c>
      <c r="OR236" t="str">
        <f t="shared" si="305"/>
        <v>Null</v>
      </c>
      <c r="OS236" t="str">
        <f t="shared" si="306"/>
        <v>Null</v>
      </c>
      <c r="OT236" t="str">
        <f t="shared" si="307"/>
        <v>No RI Tests</v>
      </c>
      <c r="OU236" s="159" t="str">
        <f t="shared" si="308"/>
        <v>No PI Tests</v>
      </c>
      <c r="OV236" t="str">
        <f t="shared" si="309"/>
        <v>No PI Tests</v>
      </c>
      <c r="OW236" t="str">
        <f t="shared" si="310"/>
        <v>No PI Tests</v>
      </c>
      <c r="OX236" t="str">
        <f t="shared" si="311"/>
        <v>No PI Tests</v>
      </c>
      <c r="OY236" t="str">
        <f t="shared" si="312"/>
        <v>No PI Tests</v>
      </c>
      <c r="OZ236" t="str">
        <f t="shared" si="313"/>
        <v>No PI Tests</v>
      </c>
      <c r="PA236" s="159" t="str">
        <f t="shared" si="314"/>
        <v>No PI Tests</v>
      </c>
      <c r="PB236" t="str">
        <f t="shared" si="315"/>
        <v>No PI Tests</v>
      </c>
      <c r="PC236" t="str">
        <f t="shared" si="316"/>
        <v>No PI Tests</v>
      </c>
      <c r="PD236" t="str">
        <f t="shared" si="317"/>
        <v>No PI Tests</v>
      </c>
      <c r="PE236" t="str">
        <f t="shared" si="318"/>
        <v>No PI Tests</v>
      </c>
      <c r="PF236" t="str">
        <f t="shared" si="319"/>
        <v>No PI Tests</v>
      </c>
      <c r="PG236" t="str">
        <f t="shared" si="320"/>
        <v>No PI Tests</v>
      </c>
      <c r="PH236">
        <f t="shared" si="321"/>
        <v>0</v>
      </c>
      <c r="PI236">
        <f t="shared" si="322"/>
        <v>0</v>
      </c>
      <c r="PJ236" t="str">
        <f t="shared" si="323"/>
        <v>Null</v>
      </c>
      <c r="PK236" t="str">
        <f>IF(HR236="","Null",IF(E236&lt;3,"Null",IF(HU236=0,0,IF(HS236="Form 1",VLOOKUP(HU236,Lookups!$BE$3:$BP$63,E236,FALSE),IF(HS236="Form 2",VLOOKUP(HU236,Lookups!$BE$67:$BP$127,E236,FALSE),VLOOKUP(HU236,Lookups!$BE$130:$BP$190,E236,FALSE))))))</f>
        <v>Null</v>
      </c>
      <c r="PL236" t="str">
        <f t="shared" si="324"/>
        <v>Null</v>
      </c>
      <c r="PM236" t="str">
        <f>IF($PH236=0,"Null",IF(E236&lt;3,"Null",IF(OX236=0,0,IF(OV236="Form 1",VLOOKUP(OX236,Lookups!$BE$3:$BP$63,E236,FALSE),IF(OV236="Form 2",VLOOKUP(OX236,Lookups!$BE$67:$BP$127,E236,FALSE),VLOOKUP(OX236,Lookups!$BE$130:$BP$190,E236,FALSE))))))</f>
        <v>Null</v>
      </c>
      <c r="PN236" t="str">
        <f t="shared" si="325"/>
        <v>Null</v>
      </c>
      <c r="PO236" t="str">
        <f t="shared" si="326"/>
        <v>Null</v>
      </c>
      <c r="PP236" t="str">
        <f t="shared" si="327"/>
        <v>Null</v>
      </c>
      <c r="PQ236" t="str">
        <f>IF(HR236="","Null",IF(E236&lt;3,"Null",IF(HV236=0,0,IF(HS236="Form 1",VLOOKUP(HV236,Lookups!$BR$3:$CC$63,E236,FALSE),IF(HS236="Form 2",VLOOKUP(HV236,Lookups!$BR$67:$CC$127,E236,FALSE),VLOOKUP(HV236,Lookups!$BR$130:$CC$190,E236,FALSE))))))</f>
        <v>Null</v>
      </c>
      <c r="PR236" t="str">
        <f t="shared" si="328"/>
        <v>Null</v>
      </c>
      <c r="PS236" t="str">
        <f>IF(HR236="","Null",IF(E236&lt;3,"Null",IF(OY236=0,0,IF(OW236="Form 1",VLOOKUP(OY236,Lookups!$BR$3:$CC$63,E236,FALSE),IF(OW236="Form 2",VLOOKUP(OY236,Lookups!$BR$67:$CC$127,E236,FALSE),VLOOKUP(OY236,Lookups!$BR$130:$CC$190,E236,FALSE))))))</f>
        <v>Null</v>
      </c>
      <c r="PT236" t="str">
        <f t="shared" si="329"/>
        <v>Null</v>
      </c>
      <c r="PU236" t="str">
        <f t="shared" si="330"/>
        <v>Null</v>
      </c>
      <c r="PV236" t="str">
        <f t="shared" si="331"/>
        <v>Null</v>
      </c>
      <c r="PW236" t="str">
        <f t="shared" si="332"/>
        <v>No PI Tests</v>
      </c>
      <c r="PX236">
        <f t="shared" si="333"/>
        <v>0</v>
      </c>
      <c r="PY236">
        <f t="shared" si="334"/>
        <v>0</v>
      </c>
      <c r="PZ236" t="str">
        <f t="shared" si="335"/>
        <v>Null</v>
      </c>
      <c r="QA236" t="str">
        <f t="shared" si="336"/>
        <v>Null</v>
      </c>
      <c r="QB236" t="str">
        <f t="shared" si="337"/>
        <v>Null</v>
      </c>
      <c r="QC236" t="str">
        <f>IF($MS236="System 44 Record",IF(BQ236&lt;MEDIAN(Directions!$F$3,Directions!$F$6),"Mid-Year Exited Student","Full Year Participant")&amp;IF(BP236&lt;Directions!$F$3,", Started Prior Year",", Started This Year"),"Null")</f>
        <v>Null</v>
      </c>
      <c r="QD236" t="str">
        <f t="shared" si="338"/>
        <v>Null</v>
      </c>
      <c r="QE236">
        <f t="shared" si="339"/>
        <v>0</v>
      </c>
      <c r="QF236">
        <f t="shared" si="340"/>
        <v>0</v>
      </c>
      <c r="QG236">
        <f t="shared" si="341"/>
        <v>0</v>
      </c>
      <c r="QH236">
        <f t="shared" si="342"/>
        <v>0</v>
      </c>
      <c r="QI236">
        <f t="shared" si="343"/>
        <v>0</v>
      </c>
      <c r="QJ236" t="str">
        <f t="shared" si="344"/>
        <v>Used None</v>
      </c>
      <c r="QK236" t="str">
        <f t="shared" si="345"/>
        <v>Null</v>
      </c>
      <c r="QL236" t="str">
        <f t="shared" si="346"/>
        <v>Null</v>
      </c>
      <c r="QM236" t="str">
        <f>IF($MS236="READ 180 Record",IF(AQ236="","Null",VLOOKUP(JJ236,Lookups!$DX$3:$EB$2054,AN236+1,FALSE)),"Null")</f>
        <v>Null</v>
      </c>
      <c r="QN236" t="str">
        <f t="shared" si="347"/>
        <v>Null</v>
      </c>
    </row>
    <row r="237" spans="1:456" x14ac:dyDescent="0.25">
      <c r="A237" s="161" t="s">
        <v>1447</v>
      </c>
      <c r="B237" s="161" t="s">
        <v>1447</v>
      </c>
      <c r="C237" s="161" t="s">
        <v>1447</v>
      </c>
      <c r="D237" s="161" t="s">
        <v>1447</v>
      </c>
      <c r="E237" s="161">
        <v>6</v>
      </c>
      <c r="F237" s="161" t="s">
        <v>1447</v>
      </c>
      <c r="G237" s="161" t="s">
        <v>875</v>
      </c>
      <c r="H237" s="161" t="s">
        <v>894</v>
      </c>
      <c r="I237" s="161">
        <v>175</v>
      </c>
      <c r="J237" s="159">
        <v>42500</v>
      </c>
      <c r="K237" s="161">
        <v>0</v>
      </c>
      <c r="L237" s="161">
        <v>0</v>
      </c>
      <c r="M237" s="161">
        <v>0</v>
      </c>
      <c r="N237" s="161">
        <v>0</v>
      </c>
      <c r="O237" s="161">
        <v>0</v>
      </c>
      <c r="P237" s="161">
        <v>0</v>
      </c>
      <c r="Q237" s="161">
        <v>0</v>
      </c>
      <c r="R237" s="161">
        <v>0</v>
      </c>
      <c r="S237" s="161">
        <v>0</v>
      </c>
      <c r="T237" s="161">
        <v>0</v>
      </c>
      <c r="U237" s="161">
        <v>0</v>
      </c>
      <c r="V237" s="161">
        <v>0</v>
      </c>
      <c r="W237" s="161">
        <v>0</v>
      </c>
      <c r="X237" s="161">
        <v>0</v>
      </c>
      <c r="AB237" s="161" t="s">
        <v>242</v>
      </c>
      <c r="AC237" s="161" t="s">
        <v>242</v>
      </c>
      <c r="AD237" s="161" t="s">
        <v>242</v>
      </c>
      <c r="AE237" s="161" t="s">
        <v>242</v>
      </c>
      <c r="AF237" s="161" t="s">
        <v>241</v>
      </c>
      <c r="AG237" s="161" t="s">
        <v>241</v>
      </c>
      <c r="AH237" s="161" t="s">
        <v>242</v>
      </c>
      <c r="AI237" s="161">
        <v>20150801</v>
      </c>
      <c r="AJ237" s="161">
        <v>20160525</v>
      </c>
      <c r="AK237" s="161" t="s">
        <v>869</v>
      </c>
      <c r="AL237" t="s">
        <v>1078</v>
      </c>
      <c r="BN237" t="s">
        <v>1076</v>
      </c>
      <c r="BO237" t="s">
        <v>894</v>
      </c>
      <c r="BP237" s="159">
        <v>42268</v>
      </c>
      <c r="BQ237" s="159">
        <v>42488</v>
      </c>
      <c r="BR237" t="s">
        <v>871</v>
      </c>
      <c r="BS237">
        <v>175</v>
      </c>
      <c r="BT237" s="159">
        <v>42488</v>
      </c>
      <c r="BU237">
        <v>9</v>
      </c>
      <c r="BV237">
        <v>5</v>
      </c>
      <c r="BW237">
        <v>61</v>
      </c>
      <c r="BX237">
        <v>66</v>
      </c>
      <c r="BY237">
        <v>1079</v>
      </c>
      <c r="BZ237">
        <v>1137</v>
      </c>
      <c r="CA237">
        <v>24</v>
      </c>
      <c r="CB237">
        <v>15</v>
      </c>
      <c r="CC237">
        <v>29</v>
      </c>
      <c r="CD237">
        <v>87</v>
      </c>
      <c r="CE237">
        <v>90</v>
      </c>
      <c r="CF237">
        <v>85</v>
      </c>
      <c r="CG237">
        <v>92</v>
      </c>
      <c r="CH237">
        <v>88</v>
      </c>
      <c r="CI237">
        <v>16760</v>
      </c>
      <c r="CJ237">
        <v>2.4615</v>
      </c>
      <c r="CK237">
        <v>9</v>
      </c>
      <c r="CL237">
        <v>4</v>
      </c>
      <c r="ET237" s="161">
        <v>0</v>
      </c>
      <c r="EU237" s="161">
        <v>0</v>
      </c>
      <c r="EV237" s="161">
        <v>0</v>
      </c>
      <c r="EW237" s="161">
        <v>0</v>
      </c>
      <c r="EX237" s="161">
        <v>0</v>
      </c>
      <c r="EY237" s="161">
        <v>0</v>
      </c>
      <c r="EZ237" s="161">
        <v>0</v>
      </c>
      <c r="FA237" s="161">
        <v>0</v>
      </c>
      <c r="FB237" s="161">
        <v>0</v>
      </c>
      <c r="FC237" s="161">
        <v>0</v>
      </c>
      <c r="FD237" s="161">
        <v>0</v>
      </c>
      <c r="FE237" s="161">
        <v>0</v>
      </c>
      <c r="HN237" s="161" t="s">
        <v>894</v>
      </c>
      <c r="HO237" s="159">
        <v>42243</v>
      </c>
      <c r="HP237" s="159">
        <v>42501</v>
      </c>
      <c r="HQ237" s="161">
        <v>3</v>
      </c>
      <c r="HR237" s="159">
        <v>42243</v>
      </c>
      <c r="HS237" s="161" t="s">
        <v>872</v>
      </c>
      <c r="HT237" s="161" t="s">
        <v>873</v>
      </c>
      <c r="HU237" s="161">
        <v>37</v>
      </c>
      <c r="HV237" s="161">
        <v>20</v>
      </c>
      <c r="HW237" s="161">
        <v>0</v>
      </c>
      <c r="HX237" s="159">
        <v>42345</v>
      </c>
      <c r="HY237" s="161" t="s">
        <v>874</v>
      </c>
      <c r="HZ237" s="161" t="s">
        <v>873</v>
      </c>
      <c r="IA237" s="161">
        <v>39</v>
      </c>
      <c r="IB237" s="161">
        <v>18</v>
      </c>
      <c r="IC237" s="161">
        <v>0</v>
      </c>
      <c r="ID237" s="159">
        <v>42501</v>
      </c>
      <c r="IE237" s="161" t="s">
        <v>879</v>
      </c>
      <c r="IF237" s="161" t="s">
        <v>882</v>
      </c>
      <c r="IG237" s="161">
        <v>50</v>
      </c>
      <c r="IH237" s="161">
        <v>30</v>
      </c>
      <c r="II237" s="161">
        <v>0</v>
      </c>
      <c r="JB237" s="161" t="s">
        <v>894</v>
      </c>
      <c r="JC237" s="161">
        <v>30</v>
      </c>
      <c r="JD237" s="161">
        <v>20</v>
      </c>
      <c r="JE237" s="161">
        <v>20</v>
      </c>
      <c r="JF237" s="161">
        <v>10931</v>
      </c>
      <c r="JG237" s="159">
        <v>42500</v>
      </c>
      <c r="JH237" s="161">
        <v>175</v>
      </c>
      <c r="JI237" s="159">
        <v>42244</v>
      </c>
      <c r="JJ237" s="161">
        <v>198</v>
      </c>
      <c r="JK237" s="161">
        <v>4</v>
      </c>
      <c r="JL237" s="159">
        <v>42345</v>
      </c>
      <c r="JM237" s="161">
        <v>110</v>
      </c>
      <c r="JN237" s="161">
        <v>10</v>
      </c>
      <c r="JO237" s="159">
        <v>42500</v>
      </c>
      <c r="JP237" s="161">
        <v>175</v>
      </c>
      <c r="JQ237" s="161">
        <v>7</v>
      </c>
      <c r="MN237" t="str">
        <f t="shared" si="261"/>
        <v>NoNoNoYesYesNo</v>
      </c>
      <c r="MO237" t="str">
        <f>IF(AND(MN237="NoNoNoNoNoNo",JI237=""),"No Programs",VLOOKUP(MN237,Lookups!$DA$4:$DB$67,2,FALSE))</f>
        <v>System 44 Only</v>
      </c>
      <c r="MP237">
        <f t="shared" si="262"/>
        <v>0</v>
      </c>
      <c r="MQ237" t="str">
        <f t="shared" si="263"/>
        <v>System 44 User</v>
      </c>
      <c r="MR237" t="str">
        <f>Directions!$D$3</f>
        <v>Usage</v>
      </c>
      <c r="MS237" t="str">
        <f>VLOOKUP(MQ237,Lookups!$CU$71:$CV$80,2,FALSE)</f>
        <v>System 44 Record</v>
      </c>
      <c r="MT237">
        <f t="shared" si="264"/>
        <v>1</v>
      </c>
      <c r="MU237">
        <f t="shared" si="265"/>
        <v>1</v>
      </c>
      <c r="MV237">
        <f t="shared" si="266"/>
        <v>1</v>
      </c>
      <c r="MW237">
        <f t="shared" si="267"/>
        <v>1</v>
      </c>
      <c r="MX237">
        <f t="shared" si="268"/>
        <v>36.857142857142854</v>
      </c>
      <c r="MY237" t="str">
        <f t="shared" si="269"/>
        <v>Not Used</v>
      </c>
      <c r="MZ237">
        <f t="shared" si="270"/>
        <v>0</v>
      </c>
      <c r="NA237" t="str">
        <f t="shared" si="271"/>
        <v>Not Available</v>
      </c>
      <c r="NB237" t="str">
        <f t="shared" si="272"/>
        <v>Not Available</v>
      </c>
      <c r="NC237" t="str">
        <f t="shared" si="273"/>
        <v>4 Not Indicated</v>
      </c>
      <c r="ND237" t="str">
        <f t="shared" si="274"/>
        <v>4 Not Indicated</v>
      </c>
      <c r="NE237" t="str">
        <f t="shared" si="275"/>
        <v>4 Not Indicated</v>
      </c>
      <c r="NF237" t="str">
        <f t="shared" si="276"/>
        <v>4 Not Indicated</v>
      </c>
      <c r="NG237" t="str">
        <f t="shared" si="277"/>
        <v>4 Not Indicated</v>
      </c>
      <c r="NH237" s="159">
        <f t="shared" si="278"/>
        <v>42500</v>
      </c>
      <c r="NI237">
        <f t="shared" si="279"/>
        <v>175</v>
      </c>
      <c r="NJ237" s="159">
        <f t="shared" si="280"/>
        <v>42244</v>
      </c>
      <c r="NK237">
        <f t="shared" si="281"/>
        <v>198</v>
      </c>
      <c r="NL237">
        <f t="shared" si="282"/>
        <v>36.571428571428569</v>
      </c>
      <c r="NM237">
        <f t="shared" si="283"/>
        <v>1</v>
      </c>
      <c r="NN237">
        <f>IF(OR(E237="PK",E237="K",JJ237=""),"Null",INDEX(Lookups!$EZ$4:$FW$18,MATCH($JJ237,Lookups!$EY$4:$EY$18,1),MATCH($E237,Lookups!$EZ$3:$FW$3,0)))</f>
        <v>205</v>
      </c>
      <c r="NO237">
        <f>IF(OR(E237="PK",E237="K",JJ237=""),"Null",INDEX(Lookups!$EZ$4:$FW$18,MATCH($JJ237,Lookups!$EY$4:$EY$18,1),MATCH($E237,Lookups!$EZ$3:$FW$3,0) + 1))</f>
        <v>315</v>
      </c>
      <c r="NP237">
        <f t="shared" si="284"/>
        <v>410</v>
      </c>
      <c r="NQ237" t="str">
        <f t="shared" si="285"/>
        <v>PI is Recommended</v>
      </c>
      <c r="NR237" t="str">
        <f t="shared" si="286"/>
        <v>PI is Recommended</v>
      </c>
      <c r="NS237" t="str">
        <f t="shared" si="287"/>
        <v>BR to 199L</v>
      </c>
      <c r="NT237" t="str">
        <f t="shared" si="288"/>
        <v>BR to 199L</v>
      </c>
      <c r="NU237" t="str">
        <f t="shared" si="289"/>
        <v>BR to 199L</v>
      </c>
      <c r="NV237" s="183" t="str">
        <f t="array" ref="NV237">IF($NL237="No RI Tests","No RI Tests",VLOOKUP(IF(AND(E237="K",JJ237&lt;280),3,IF(AND(E237="K",JJ237&gt;=280),4,MAX(IF(E237=Lookups!$DF$6:$DF$99,IF(JJ237&gt;=Lookups!$DG$6:$DG$99,Lookups!$DH$6:$DH$99))))),Lookups!$DE$104:$DG$108,2,FALSE))</f>
        <v>1 Below Basic</v>
      </c>
      <c r="NW237" s="161" t="str">
        <f t="array" ref="NW237">IF($NL237="No RI Tests","No RI Tests",VLOOKUP(IF(AND(E237="K",JH237&lt;280),3,IF(AND(E237="K",JH237&gt;=280),4,MAX(IF(E237=Lookups!$DF$6:$DF$99,IF(NI237&gt;=Lookups!$DG$6:$DG$99,Lookups!$DH$6:$DH$99))))),Lookups!$DE$104:$DG$108,2,FALSE))</f>
        <v>1 Below Basic</v>
      </c>
      <c r="NX237" s="161" t="str">
        <f t="array" ref="NX237">IF($NL237="No RI Tests","No RI Tests",VLOOKUP(IF(AND(E237="K",NK237&lt;280),3,IF(AND(E237="K",NK237&gt;=280),4,MAX(IF(E237=Lookups!$DF$6:$DF$99,IF(NK237&gt;=Lookups!$DG$6:$DG$99,Lookups!$DH$6:$DH$99))))),Lookups!$DE$104:$DG$108,2,FALSE))</f>
        <v>1 Below Basic</v>
      </c>
      <c r="NY237">
        <f t="shared" si="290"/>
        <v>1</v>
      </c>
      <c r="NZ237">
        <f t="shared" si="291"/>
        <v>0</v>
      </c>
      <c r="OA237" t="str">
        <f t="shared" si="292"/>
        <v>Maintained Performance Level</v>
      </c>
      <c r="OB237" s="161" t="str">
        <f t="array" ref="OB237">IF($NL237="No RI Tests","No RI Tests",IF(E237="K","N/A",VLOOKUP(MAX(IF(E237=Lookups!$DF$6:$DF$99,IF(JJ237&gt;=Lookups!$DG$6:$DG$99,Lookups!$DI$6:$DI$99))),Lookups!$DE$104:$DG$108,3,FALSE)))</f>
        <v>1 Limited</v>
      </c>
      <c r="OC237" s="161" t="str">
        <f t="array" ref="OC237">IF($NL237="No RI Tests","No RI Tests",IF(E237="K","N/A",VLOOKUP(MAX(IF(E237=Lookups!$DF$6:$DF$99,IF(NI237&gt;=Lookups!$DG$6:$DG$99,Lookups!$DI$6:$DI$99))),Lookups!$DE$104:$DG$108,3,FALSE)))</f>
        <v>1 Limited</v>
      </c>
      <c r="OD237" s="161" t="str">
        <f t="array" ref="OD237">IF($NL237="No RI Tests","No RI Tests",IF(E237="K","N/A",VLOOKUP(MAX(IF(E237=Lookups!$DF$6:$DF$99,IF(NK237&gt;=Lookups!$DG$6:$DG$99,Lookups!$DI$6:$DI$99))),Lookups!$DE$104:$DG$108,3,FALSE)))</f>
        <v>1 Limited</v>
      </c>
      <c r="OE237">
        <f t="shared" si="293"/>
        <v>1</v>
      </c>
      <c r="OF237">
        <f t="shared" si="294"/>
        <v>0</v>
      </c>
      <c r="OG237" t="str">
        <f t="shared" si="295"/>
        <v>Maintained Performance Level</v>
      </c>
      <c r="OH237">
        <f t="shared" si="296"/>
        <v>-23</v>
      </c>
      <c r="OI237">
        <f t="shared" si="297"/>
        <v>0</v>
      </c>
      <c r="OJ237">
        <f t="shared" si="298"/>
        <v>0</v>
      </c>
      <c r="OK237">
        <f t="shared" si="299"/>
        <v>0</v>
      </c>
      <c r="OL237">
        <f t="shared" si="300"/>
        <v>-8.8461538461538466E-2</v>
      </c>
      <c r="OM237" t="str">
        <f t="shared" si="301"/>
        <v>Fall Administration</v>
      </c>
      <c r="ON237" t="str">
        <f t="shared" si="302"/>
        <v>Spring Administration</v>
      </c>
      <c r="OO237" t="str">
        <f t="shared" si="303"/>
        <v>Fall to Spring-Full Year RI</v>
      </c>
      <c r="OP237" t="str">
        <f ca="1">IF(AND(HR237&lt;&gt;"",JJ237&lt;600),IF(HT237="Advancing","Tier 2","Tier 3"),IF(JI237="","Null",IF(OR(E237="K",E237&lt;3),"FRA Recommended",IF(JJ237&gt;=IF(E237&lt;6,400,600),IF(JJ237&lt;VLOOKUP(E237,Lookups!$AP$3:$AR$16,3,FALSE),"Tier 2","Core"),IF(JJ237&lt;400,IF(RAND()&lt;0.81,"Tier 3","Tier 2"),IF(RAND()&lt;0.51,"Tier 3","Tier 2"))))))</f>
        <v>Tier 3</v>
      </c>
      <c r="OQ237" t="str">
        <f t="shared" si="304"/>
        <v>Average Reading Invt. Under 15 Minutes Long</v>
      </c>
      <c r="OR237">
        <f t="shared" si="305"/>
        <v>0</v>
      </c>
      <c r="OS237" t="str">
        <f t="shared" si="306"/>
        <v>Null</v>
      </c>
      <c r="OT237">
        <f t="shared" si="307"/>
        <v>88</v>
      </c>
      <c r="OU237" s="159">
        <f t="shared" si="308"/>
        <v>42501</v>
      </c>
      <c r="OV237" t="str">
        <f t="shared" si="309"/>
        <v>Form 3</v>
      </c>
      <c r="OW237" t="str">
        <f t="shared" si="310"/>
        <v>Advancing</v>
      </c>
      <c r="OX237">
        <f t="shared" si="311"/>
        <v>50</v>
      </c>
      <c r="OY237">
        <f t="shared" si="312"/>
        <v>30</v>
      </c>
      <c r="OZ237">
        <f t="shared" si="313"/>
        <v>0</v>
      </c>
      <c r="PA237" s="159">
        <f t="shared" si="314"/>
        <v>42501</v>
      </c>
      <c r="PB237" t="str">
        <f t="shared" si="315"/>
        <v>Form 3</v>
      </c>
      <c r="PC237" t="str">
        <f t="shared" si="316"/>
        <v>Advancing</v>
      </c>
      <c r="PD237">
        <f t="shared" si="317"/>
        <v>50</v>
      </c>
      <c r="PE237">
        <f t="shared" si="318"/>
        <v>30</v>
      </c>
      <c r="PF237">
        <f t="shared" si="319"/>
        <v>0</v>
      </c>
      <c r="PG237">
        <f t="shared" si="320"/>
        <v>36.857142857142854</v>
      </c>
      <c r="PH237">
        <f t="shared" si="321"/>
        <v>1</v>
      </c>
      <c r="PI237">
        <f t="shared" si="322"/>
        <v>1</v>
      </c>
      <c r="PJ237">
        <f t="shared" si="323"/>
        <v>37</v>
      </c>
      <c r="PK237">
        <f>IF(HR237="","Null",IF(E237&lt;3,"Null",IF(HU237=0,0,IF(HS237="Form 1",VLOOKUP(HU237,Lookups!$BE$3:$BP$63,E237,FALSE),IF(HS237="Form 2",VLOOKUP(HU237,Lookups!$BE$67:$BP$127,E237,FALSE),VLOOKUP(HU237,Lookups!$BE$130:$BP$190,E237,FALSE))))))</f>
        <v>5</v>
      </c>
      <c r="PL237">
        <f t="shared" si="324"/>
        <v>50</v>
      </c>
      <c r="PM237">
        <f>IF($PH237=0,"Null",IF(E237&lt;3,"Null",IF(OX237=0,0,IF(OV237="Form 1",VLOOKUP(OX237,Lookups!$BE$3:$BP$63,E237,FALSE),IF(OV237="Form 2",VLOOKUP(OX237,Lookups!$BE$67:$BP$127,E237,FALSE),VLOOKUP(OX237,Lookups!$BE$130:$BP$190,E237,FALSE))))))</f>
        <v>29</v>
      </c>
      <c r="PN237">
        <f t="shared" si="325"/>
        <v>13</v>
      </c>
      <c r="PO237">
        <f t="shared" si="326"/>
        <v>1</v>
      </c>
      <c r="PP237">
        <f t="shared" si="327"/>
        <v>20</v>
      </c>
      <c r="PQ237">
        <f>IF(HR237="","Null",IF(E237&lt;3,"Null",IF(HV237=0,0,IF(HS237="Form 1",VLOOKUP(HV237,Lookups!$BR$3:$CC$63,E237,FALSE),IF(HS237="Form 2",VLOOKUP(HV237,Lookups!$BR$67:$CC$127,E237,FALSE),VLOOKUP(HV237,Lookups!$BR$130:$CC$190,E237,FALSE))))))</f>
        <v>26</v>
      </c>
      <c r="PR237">
        <f t="shared" si="328"/>
        <v>30</v>
      </c>
      <c r="PS237">
        <f>IF(HR237="","Null",IF(E237&lt;3,"Null",IF(OY237=0,0,IF(OW237="Form 1",VLOOKUP(OY237,Lookups!$BR$3:$CC$63,E237,FALSE),IF(OW237="Form 2",VLOOKUP(OY237,Lookups!$BR$67:$CC$127,E237,FALSE),VLOOKUP(OY237,Lookups!$BR$130:$CC$190,E237,FALSE))))))</f>
        <v>56</v>
      </c>
      <c r="PT237">
        <f t="shared" si="329"/>
        <v>10</v>
      </c>
      <c r="PU237">
        <f t="shared" si="330"/>
        <v>1</v>
      </c>
      <c r="PV237">
        <f t="shared" si="331"/>
        <v>1</v>
      </c>
      <c r="PW237" t="str">
        <f t="shared" si="332"/>
        <v>Fall to Spring PI Administration</v>
      </c>
      <c r="PX237">
        <f t="shared" si="333"/>
        <v>0</v>
      </c>
      <c r="PY237">
        <f t="shared" si="334"/>
        <v>1</v>
      </c>
      <c r="PZ237" t="str">
        <f t="shared" si="335"/>
        <v>60 to 79 Sessions</v>
      </c>
      <c r="QA237" t="str">
        <f t="shared" si="336"/>
        <v>Series 4</v>
      </c>
      <c r="QB237" t="str">
        <f t="shared" si="337"/>
        <v>In Series 9 to 12</v>
      </c>
      <c r="QC237" t="str">
        <f>IF($MS237="System 44 Record",IF(BQ237&lt;MEDIAN(Directions!$F$3,Directions!$F$6),"Mid-Year Exited Student","Full Year Participant")&amp;IF(BP237&lt;Directions!$F$3,", Started Prior Year",", Started This Year"),"Null")</f>
        <v>Full Year Participant, Started This Year</v>
      </c>
      <c r="QD237">
        <f t="shared" si="338"/>
        <v>1</v>
      </c>
      <c r="QE237">
        <f t="shared" si="339"/>
        <v>0</v>
      </c>
      <c r="QF237">
        <f t="shared" si="340"/>
        <v>1</v>
      </c>
      <c r="QG237">
        <f t="shared" si="341"/>
        <v>0</v>
      </c>
      <c r="QH237">
        <f t="shared" si="342"/>
        <v>0</v>
      </c>
      <c r="QI237">
        <f t="shared" si="343"/>
        <v>0</v>
      </c>
      <c r="QJ237" t="str">
        <f t="shared" si="344"/>
        <v>RC! Only</v>
      </c>
      <c r="QK237" t="str">
        <f t="shared" si="345"/>
        <v>Null</v>
      </c>
      <c r="QL237" t="str">
        <f t="shared" si="346"/>
        <v>Null</v>
      </c>
      <c r="QM237" t="str">
        <f>IF($MS237="READ 180 Record",IF(AQ237="","Null",VLOOKUP(JJ237,Lookups!$DX$3:$EB$2054,AN237+1,FALSE)),"Null")</f>
        <v>Null</v>
      </c>
      <c r="QN237" t="str">
        <f t="shared" si="347"/>
        <v>Null</v>
      </c>
    </row>
    <row r="238" spans="1:456" x14ac:dyDescent="0.25">
      <c r="A238" s="161" t="s">
        <v>1447</v>
      </c>
      <c r="B238" s="161" t="s">
        <v>1447</v>
      </c>
      <c r="C238" s="161" t="s">
        <v>1447</v>
      </c>
      <c r="D238" s="161" t="s">
        <v>1447</v>
      </c>
      <c r="E238" s="161">
        <v>4</v>
      </c>
      <c r="F238" s="161" t="s">
        <v>1447</v>
      </c>
      <c r="G238" s="161" t="s">
        <v>880</v>
      </c>
      <c r="H238" s="161" t="s">
        <v>881</v>
      </c>
      <c r="K238" s="161">
        <v>0</v>
      </c>
      <c r="L238" s="161">
        <v>0</v>
      </c>
      <c r="M238" s="161">
        <v>0</v>
      </c>
      <c r="N238" s="161">
        <v>0</v>
      </c>
      <c r="O238" s="161">
        <v>0</v>
      </c>
      <c r="P238" s="161">
        <v>0</v>
      </c>
      <c r="Q238" s="161">
        <v>0</v>
      </c>
      <c r="R238" s="161">
        <v>0</v>
      </c>
      <c r="S238" s="161">
        <v>0</v>
      </c>
      <c r="T238" s="161">
        <v>0</v>
      </c>
      <c r="U238" s="161">
        <v>0</v>
      </c>
      <c r="V238" s="161">
        <v>0</v>
      </c>
      <c r="W238" s="161">
        <v>0</v>
      </c>
      <c r="X238" s="161">
        <v>0</v>
      </c>
      <c r="AB238" s="161" t="s">
        <v>242</v>
      </c>
      <c r="AC238" s="161" t="s">
        <v>242</v>
      </c>
      <c r="AD238" s="161" t="s">
        <v>242</v>
      </c>
      <c r="AE238" s="161" t="s">
        <v>242</v>
      </c>
      <c r="AF238" s="161" t="s">
        <v>242</v>
      </c>
      <c r="AG238" s="161" t="s">
        <v>242</v>
      </c>
      <c r="AH238" s="161" t="s">
        <v>242</v>
      </c>
      <c r="AI238" s="161">
        <v>20150801</v>
      </c>
      <c r="AJ238" s="161">
        <v>20160525</v>
      </c>
      <c r="AK238" s="161" t="s">
        <v>869</v>
      </c>
      <c r="AL238" t="s">
        <v>1078</v>
      </c>
      <c r="BN238" t="s">
        <v>1079</v>
      </c>
      <c r="ET238" s="161">
        <v>0</v>
      </c>
      <c r="EU238" s="161">
        <v>0</v>
      </c>
      <c r="EV238" s="161">
        <v>0</v>
      </c>
      <c r="EW238" s="161">
        <v>0</v>
      </c>
      <c r="EX238" s="161">
        <v>0</v>
      </c>
      <c r="EY238" s="161">
        <v>0</v>
      </c>
      <c r="EZ238" s="161">
        <v>0</v>
      </c>
      <c r="FA238" s="161">
        <v>0</v>
      </c>
      <c r="FB238" s="161">
        <v>0</v>
      </c>
      <c r="FC238" s="161">
        <v>0</v>
      </c>
      <c r="FD238" s="161">
        <v>0</v>
      </c>
      <c r="FE238" s="161">
        <v>0</v>
      </c>
      <c r="HN238" s="161" t="s">
        <v>881</v>
      </c>
      <c r="JB238" s="161" t="s">
        <v>881</v>
      </c>
      <c r="JC238" s="161">
        <v>0</v>
      </c>
      <c r="JD238" s="161">
        <v>0</v>
      </c>
      <c r="JE238" s="161">
        <v>0</v>
      </c>
      <c r="JF238" s="161">
        <v>0</v>
      </c>
      <c r="MN238" t="str">
        <f t="shared" si="261"/>
        <v>NoNoNoNoNoNo</v>
      </c>
      <c r="MO238" t="str">
        <f>IF(AND(MN238="NoNoNoNoNoNo",JI238=""),"No Programs",VLOOKUP(MN238,Lookups!$DA$4:$DB$67,2,FALSE))</f>
        <v>No Programs</v>
      </c>
      <c r="MP238">
        <f t="shared" si="262"/>
        <v>0</v>
      </c>
      <c r="MQ238" t="str">
        <f t="shared" si="263"/>
        <v>No Program Use</v>
      </c>
      <c r="MR238" t="str">
        <f>Directions!$D$3</f>
        <v>Usage</v>
      </c>
      <c r="MS238" t="str">
        <f>VLOOKUP(MQ238,Lookups!$CU$71:$CV$80,2,FALSE)</f>
        <v>Exclude</v>
      </c>
      <c r="MT238">
        <f t="shared" si="264"/>
        <v>0</v>
      </c>
      <c r="MU238">
        <f t="shared" si="265"/>
        <v>0</v>
      </c>
      <c r="MV238">
        <f t="shared" si="266"/>
        <v>0</v>
      </c>
      <c r="MW238">
        <f t="shared" si="267"/>
        <v>0</v>
      </c>
      <c r="MX238">
        <f t="shared" si="268"/>
        <v>0</v>
      </c>
      <c r="MY238" t="str">
        <f t="shared" si="269"/>
        <v>Not Used</v>
      </c>
      <c r="MZ238">
        <f t="shared" si="270"/>
        <v>0</v>
      </c>
      <c r="NA238" t="str">
        <f t="shared" si="271"/>
        <v>Not Available</v>
      </c>
      <c r="NB238" t="str">
        <f t="shared" si="272"/>
        <v>Not Available</v>
      </c>
      <c r="NC238" t="str">
        <f t="shared" si="273"/>
        <v>4 Not Indicated</v>
      </c>
      <c r="ND238" t="str">
        <f t="shared" si="274"/>
        <v>4 Not Indicated</v>
      </c>
      <c r="NE238" t="str">
        <f t="shared" si="275"/>
        <v>4 Not Indicated</v>
      </c>
      <c r="NF238" t="str">
        <f t="shared" si="276"/>
        <v>4 Not Indicated</v>
      </c>
      <c r="NG238" t="str">
        <f t="shared" si="277"/>
        <v>4 Not Indicated</v>
      </c>
      <c r="NH238" s="159" t="str">
        <f t="shared" si="278"/>
        <v>Null</v>
      </c>
      <c r="NI238" t="str">
        <f t="shared" si="279"/>
        <v>Null</v>
      </c>
      <c r="NJ238" s="159" t="str">
        <f t="shared" si="280"/>
        <v>Null</v>
      </c>
      <c r="NK238" t="str">
        <f t="shared" si="281"/>
        <v>Null</v>
      </c>
      <c r="NL238" t="str">
        <f t="shared" si="282"/>
        <v>No RI Tests</v>
      </c>
      <c r="NM238">
        <f t="shared" si="283"/>
        <v>0</v>
      </c>
      <c r="NN238" t="str">
        <f>IF(OR(E238="PK",E238="K",JJ238=""),"Null",INDEX(Lookups!$EZ$4:$FW$18,MATCH($JJ238,Lookups!$EY$4:$EY$18,1),MATCH($E238,Lookups!$EZ$3:$FW$3,0)))</f>
        <v>Null</v>
      </c>
      <c r="NO238" t="str">
        <f>IF(OR(E238="PK",E238="K",JJ238=""),"Null",INDEX(Lookups!$EZ$4:$FW$18,MATCH($JJ238,Lookups!$EY$4:$EY$18,1),MATCH($E238,Lookups!$EZ$3:$FW$3,0) + 1))</f>
        <v>Null</v>
      </c>
      <c r="NP238" t="str">
        <f t="shared" si="284"/>
        <v>Null</v>
      </c>
      <c r="NQ238" t="str">
        <f t="shared" si="285"/>
        <v>Null</v>
      </c>
      <c r="NR238" t="str">
        <f t="shared" si="286"/>
        <v>Null</v>
      </c>
      <c r="NS238" t="str">
        <f t="shared" si="287"/>
        <v>No RI Tests</v>
      </c>
      <c r="NT238" t="str">
        <f t="shared" si="288"/>
        <v>No RI Tests</v>
      </c>
      <c r="NU238" t="str">
        <f t="shared" si="289"/>
        <v>No RI Tests</v>
      </c>
      <c r="NV238" s="183" t="str">
        <f t="array" ref="NV238">IF($NL238="No RI Tests","No RI Tests",VLOOKUP(IF(AND(E238="K",JJ238&lt;280),3,IF(AND(E238="K",JJ238&gt;=280),4,MAX(IF(E238=Lookups!$DF$6:$DF$99,IF(JJ238&gt;=Lookups!$DG$6:$DG$99,Lookups!$DH$6:$DH$99))))),Lookups!$DE$104:$DG$108,2,FALSE))</f>
        <v>No RI Tests</v>
      </c>
      <c r="NW238" s="161" t="str">
        <f t="array" ref="NW238">IF($NL238="No RI Tests","No RI Tests",VLOOKUP(IF(AND(E238="K",JH238&lt;280),3,IF(AND(E238="K",JH238&gt;=280),4,MAX(IF(E238=Lookups!$DF$6:$DF$99,IF(NI238&gt;=Lookups!$DG$6:$DG$99,Lookups!$DH$6:$DH$99))))),Lookups!$DE$104:$DG$108,2,FALSE))</f>
        <v>No RI Tests</v>
      </c>
      <c r="NX238" s="161" t="str">
        <f t="array" ref="NX238">IF($NL238="No RI Tests","No RI Tests",VLOOKUP(IF(AND(E238="K",NK238&lt;280),3,IF(AND(E238="K",NK238&gt;=280),4,MAX(IF(E238=Lookups!$DF$6:$DF$99,IF(NK238&gt;=Lookups!$DG$6:$DG$99,Lookups!$DH$6:$DH$99))))),Lookups!$DE$104:$DG$108,2,FALSE))</f>
        <v>No RI Tests</v>
      </c>
      <c r="NY238" t="str">
        <f t="shared" si="290"/>
        <v>Null</v>
      </c>
      <c r="NZ238" t="str">
        <f t="shared" si="291"/>
        <v>Null</v>
      </c>
      <c r="OA238" t="str">
        <f t="shared" si="292"/>
        <v>No RI for Comparison</v>
      </c>
      <c r="OB238" s="161" t="str">
        <f t="array" ref="OB238">IF($NL238="No RI Tests","No RI Tests",IF(E238="K","N/A",VLOOKUP(MAX(IF(E238=Lookups!$DF$6:$DF$99,IF(JJ238&gt;=Lookups!$DG$6:$DG$99,Lookups!$DI$6:$DI$99))),Lookups!$DE$104:$DG$108,3,FALSE)))</f>
        <v>No RI Tests</v>
      </c>
      <c r="OC238" s="161" t="str">
        <f t="array" ref="OC238">IF($NL238="No RI Tests","No RI Tests",IF(E238="K","N/A",VLOOKUP(MAX(IF(E238=Lookups!$DF$6:$DF$99,IF(NI238&gt;=Lookups!$DG$6:$DG$99,Lookups!$DI$6:$DI$99))),Lookups!$DE$104:$DG$108,3,FALSE)))</f>
        <v>No RI Tests</v>
      </c>
      <c r="OD238" s="161" t="str">
        <f t="array" ref="OD238">IF($NL238="No RI Tests","No RI Tests",IF(E238="K","N/A",VLOOKUP(MAX(IF(E238=Lookups!$DF$6:$DF$99,IF(NK238&gt;=Lookups!$DG$6:$DG$99,Lookups!$DI$6:$DI$99))),Lookups!$DE$104:$DG$108,3,FALSE)))</f>
        <v>No RI Tests</v>
      </c>
      <c r="OE238" t="str">
        <f t="shared" si="293"/>
        <v>Null</v>
      </c>
      <c r="OF238" t="str">
        <f t="shared" si="294"/>
        <v>Null</v>
      </c>
      <c r="OG238" t="str">
        <f t="shared" si="295"/>
        <v>No RI for Comparison</v>
      </c>
      <c r="OH238" t="str">
        <f t="shared" si="296"/>
        <v>Null</v>
      </c>
      <c r="OI238" t="str">
        <f t="shared" si="297"/>
        <v>Null</v>
      </c>
      <c r="OJ238" t="str">
        <f t="shared" si="298"/>
        <v>Null</v>
      </c>
      <c r="OK238" t="str">
        <f t="shared" si="299"/>
        <v>Null</v>
      </c>
      <c r="OL238" t="str">
        <f t="shared" si="300"/>
        <v>Null</v>
      </c>
      <c r="OM238" t="str">
        <f t="shared" si="301"/>
        <v>Null</v>
      </c>
      <c r="ON238" t="str">
        <f t="shared" si="302"/>
        <v>Null</v>
      </c>
      <c r="OO238" t="str">
        <f t="shared" si="303"/>
        <v>Null RI</v>
      </c>
      <c r="OP238" t="str">
        <f ca="1">IF(AND(HR238&lt;&gt;"",JJ238&lt;600),IF(HT238="Advancing","Tier 2","Tier 3"),IF(JI238="","Null",IF(OR(E238="K",E238&lt;3),"FRA Recommended",IF(JJ238&gt;=IF(E238&lt;6,400,600),IF(JJ238&lt;VLOOKUP(E238,Lookups!$AP$3:$AR$16,3,FALSE),"Tier 2","Core"),IF(JJ238&lt;400,IF(RAND()&lt;0.81,"Tier 3","Tier 2"),IF(RAND()&lt;0.51,"Tier 3","Tier 2"))))))</f>
        <v>Null</v>
      </c>
      <c r="OQ238" t="str">
        <f t="shared" si="304"/>
        <v>Null</v>
      </c>
      <c r="OR238" t="str">
        <f t="shared" si="305"/>
        <v>Null</v>
      </c>
      <c r="OS238" t="str">
        <f t="shared" si="306"/>
        <v>Null</v>
      </c>
      <c r="OT238" t="str">
        <f t="shared" si="307"/>
        <v>No RI Tests</v>
      </c>
      <c r="OU238" s="159" t="str">
        <f t="shared" si="308"/>
        <v>No PI Tests</v>
      </c>
      <c r="OV238" t="str">
        <f t="shared" si="309"/>
        <v>No PI Tests</v>
      </c>
      <c r="OW238" t="str">
        <f t="shared" si="310"/>
        <v>No PI Tests</v>
      </c>
      <c r="OX238" t="str">
        <f t="shared" si="311"/>
        <v>No PI Tests</v>
      </c>
      <c r="OY238" t="str">
        <f t="shared" si="312"/>
        <v>No PI Tests</v>
      </c>
      <c r="OZ238" t="str">
        <f t="shared" si="313"/>
        <v>No PI Tests</v>
      </c>
      <c r="PA238" s="159" t="str">
        <f t="shared" si="314"/>
        <v>No PI Tests</v>
      </c>
      <c r="PB238" t="str">
        <f t="shared" si="315"/>
        <v>No PI Tests</v>
      </c>
      <c r="PC238" t="str">
        <f t="shared" si="316"/>
        <v>No PI Tests</v>
      </c>
      <c r="PD238" t="str">
        <f t="shared" si="317"/>
        <v>No PI Tests</v>
      </c>
      <c r="PE238" t="str">
        <f t="shared" si="318"/>
        <v>No PI Tests</v>
      </c>
      <c r="PF238" t="str">
        <f t="shared" si="319"/>
        <v>No PI Tests</v>
      </c>
      <c r="PG238" t="str">
        <f t="shared" si="320"/>
        <v>No PI Tests</v>
      </c>
      <c r="PH238">
        <f t="shared" si="321"/>
        <v>0</v>
      </c>
      <c r="PI238">
        <f t="shared" si="322"/>
        <v>0</v>
      </c>
      <c r="PJ238" t="str">
        <f t="shared" si="323"/>
        <v>Null</v>
      </c>
      <c r="PK238" t="str">
        <f>IF(HR238="","Null",IF(E238&lt;3,"Null",IF(HU238=0,0,IF(HS238="Form 1",VLOOKUP(HU238,Lookups!$BE$3:$BP$63,E238,FALSE),IF(HS238="Form 2",VLOOKUP(HU238,Lookups!$BE$67:$BP$127,E238,FALSE),VLOOKUP(HU238,Lookups!$BE$130:$BP$190,E238,FALSE))))))</f>
        <v>Null</v>
      </c>
      <c r="PL238" t="str">
        <f t="shared" si="324"/>
        <v>Null</v>
      </c>
      <c r="PM238" t="str">
        <f>IF($PH238=0,"Null",IF(E238&lt;3,"Null",IF(OX238=0,0,IF(OV238="Form 1",VLOOKUP(OX238,Lookups!$BE$3:$BP$63,E238,FALSE),IF(OV238="Form 2",VLOOKUP(OX238,Lookups!$BE$67:$BP$127,E238,FALSE),VLOOKUP(OX238,Lookups!$BE$130:$BP$190,E238,FALSE))))))</f>
        <v>Null</v>
      </c>
      <c r="PN238" t="str">
        <f t="shared" si="325"/>
        <v>Null</v>
      </c>
      <c r="PO238" t="str">
        <f t="shared" si="326"/>
        <v>Null</v>
      </c>
      <c r="PP238" t="str">
        <f t="shared" si="327"/>
        <v>Null</v>
      </c>
      <c r="PQ238" t="str">
        <f>IF(HR238="","Null",IF(E238&lt;3,"Null",IF(HV238=0,0,IF(HS238="Form 1",VLOOKUP(HV238,Lookups!$BR$3:$CC$63,E238,FALSE),IF(HS238="Form 2",VLOOKUP(HV238,Lookups!$BR$67:$CC$127,E238,FALSE),VLOOKUP(HV238,Lookups!$BR$130:$CC$190,E238,FALSE))))))</f>
        <v>Null</v>
      </c>
      <c r="PR238" t="str">
        <f t="shared" si="328"/>
        <v>Null</v>
      </c>
      <c r="PS238" t="str">
        <f>IF(HR238="","Null",IF(E238&lt;3,"Null",IF(OY238=0,0,IF(OW238="Form 1",VLOOKUP(OY238,Lookups!$BR$3:$CC$63,E238,FALSE),IF(OW238="Form 2",VLOOKUP(OY238,Lookups!$BR$67:$CC$127,E238,FALSE),VLOOKUP(OY238,Lookups!$BR$130:$CC$190,E238,FALSE))))))</f>
        <v>Null</v>
      </c>
      <c r="PT238" t="str">
        <f t="shared" si="329"/>
        <v>Null</v>
      </c>
      <c r="PU238" t="str">
        <f t="shared" si="330"/>
        <v>Null</v>
      </c>
      <c r="PV238" t="str">
        <f t="shared" si="331"/>
        <v>Null</v>
      </c>
      <c r="PW238" t="str">
        <f t="shared" si="332"/>
        <v>No PI Tests</v>
      </c>
      <c r="PX238">
        <f t="shared" si="333"/>
        <v>0</v>
      </c>
      <c r="PY238">
        <f t="shared" si="334"/>
        <v>0</v>
      </c>
      <c r="PZ238" t="str">
        <f t="shared" si="335"/>
        <v>Null</v>
      </c>
      <c r="QA238" t="str">
        <f t="shared" si="336"/>
        <v>Null</v>
      </c>
      <c r="QB238" t="str">
        <f t="shared" si="337"/>
        <v>Null</v>
      </c>
      <c r="QC238" t="str">
        <f>IF($MS238="System 44 Record",IF(BQ238&lt;MEDIAN(Directions!$F$3,Directions!$F$6),"Mid-Year Exited Student","Full Year Participant")&amp;IF(BP238&lt;Directions!$F$3,", Started Prior Year",", Started This Year"),"Null")</f>
        <v>Null</v>
      </c>
      <c r="QD238" t="str">
        <f t="shared" si="338"/>
        <v>Null</v>
      </c>
      <c r="QE238">
        <f t="shared" si="339"/>
        <v>0</v>
      </c>
      <c r="QF238">
        <f t="shared" si="340"/>
        <v>0</v>
      </c>
      <c r="QG238">
        <f t="shared" si="341"/>
        <v>0</v>
      </c>
      <c r="QH238">
        <f t="shared" si="342"/>
        <v>0</v>
      </c>
      <c r="QI238">
        <f t="shared" si="343"/>
        <v>0</v>
      </c>
      <c r="QJ238" t="str">
        <f t="shared" si="344"/>
        <v>Used None</v>
      </c>
      <c r="QK238" t="str">
        <f t="shared" si="345"/>
        <v>Null</v>
      </c>
      <c r="QL238" t="str">
        <f t="shared" si="346"/>
        <v>Null</v>
      </c>
      <c r="QM238" t="str">
        <f>IF($MS238="READ 180 Record",IF(AQ238="","Null",VLOOKUP(JJ238,Lookups!$DX$3:$EB$2054,AN238+1,FALSE)),"Null")</f>
        <v>Null</v>
      </c>
      <c r="QN238" t="str">
        <f t="shared" si="347"/>
        <v>Null</v>
      </c>
    </row>
    <row r="239" spans="1:456" x14ac:dyDescent="0.25">
      <c r="A239" s="161" t="s">
        <v>1447</v>
      </c>
      <c r="B239" s="161" t="s">
        <v>1447</v>
      </c>
      <c r="C239" s="161" t="s">
        <v>1447</v>
      </c>
      <c r="D239" s="161" t="s">
        <v>1447</v>
      </c>
      <c r="E239" s="161">
        <v>6</v>
      </c>
      <c r="F239" s="161" t="s">
        <v>1447</v>
      </c>
      <c r="G239" s="161" t="s">
        <v>883</v>
      </c>
      <c r="H239" s="161" t="s">
        <v>889</v>
      </c>
      <c r="I239" s="161">
        <v>1047</v>
      </c>
      <c r="J239" s="159">
        <v>42500</v>
      </c>
      <c r="K239" s="161">
        <v>0</v>
      </c>
      <c r="L239" s="161">
        <v>0</v>
      </c>
      <c r="M239" s="161">
        <v>0</v>
      </c>
      <c r="N239" s="161">
        <v>0</v>
      </c>
      <c r="O239" s="161">
        <v>0</v>
      </c>
      <c r="P239" s="161">
        <v>0</v>
      </c>
      <c r="Q239" s="161">
        <v>0</v>
      </c>
      <c r="R239" s="161">
        <v>0</v>
      </c>
      <c r="S239" s="161">
        <v>0</v>
      </c>
      <c r="T239" s="161">
        <v>0</v>
      </c>
      <c r="U239" s="161">
        <v>0</v>
      </c>
      <c r="V239" s="161">
        <v>0</v>
      </c>
      <c r="W239" s="161">
        <v>0</v>
      </c>
      <c r="X239" s="161">
        <v>0</v>
      </c>
      <c r="AB239" s="161" t="s">
        <v>241</v>
      </c>
      <c r="AC239" s="161" t="s">
        <v>242</v>
      </c>
      <c r="AD239" s="161" t="s">
        <v>242</v>
      </c>
      <c r="AE239" s="161" t="s">
        <v>242</v>
      </c>
      <c r="AF239" s="161" t="s">
        <v>242</v>
      </c>
      <c r="AG239" s="161" t="s">
        <v>241</v>
      </c>
      <c r="AH239" s="161" t="s">
        <v>242</v>
      </c>
      <c r="AI239" s="161">
        <v>20150801</v>
      </c>
      <c r="AJ239" s="161">
        <v>20160525</v>
      </c>
      <c r="AK239" s="161" t="s">
        <v>869</v>
      </c>
      <c r="AL239" t="s">
        <v>1076</v>
      </c>
      <c r="AM239" t="s">
        <v>889</v>
      </c>
      <c r="AN239">
        <v>4</v>
      </c>
      <c r="AO239" t="s">
        <v>870</v>
      </c>
      <c r="AP239">
        <v>11</v>
      </c>
      <c r="AQ239">
        <v>94</v>
      </c>
      <c r="AR239">
        <v>1841</v>
      </c>
      <c r="AS239">
        <v>416</v>
      </c>
      <c r="AT239">
        <v>288</v>
      </c>
      <c r="AU239">
        <v>901</v>
      </c>
      <c r="AV239">
        <v>118</v>
      </c>
      <c r="AW239">
        <v>49</v>
      </c>
      <c r="AX239">
        <v>19.566699999999901</v>
      </c>
      <c r="AY239">
        <v>8.5</v>
      </c>
      <c r="AZ239">
        <v>3.0323000000000002</v>
      </c>
      <c r="BA239">
        <v>165.01675</v>
      </c>
      <c r="BB239">
        <v>44963</v>
      </c>
      <c r="BC239">
        <v>84.545454544999998</v>
      </c>
      <c r="BD239">
        <v>86.206896551</v>
      </c>
      <c r="BE239">
        <v>770</v>
      </c>
      <c r="BF239">
        <v>841</v>
      </c>
      <c r="BG239">
        <v>36</v>
      </c>
      <c r="BH239">
        <v>98</v>
      </c>
      <c r="BI239">
        <v>6</v>
      </c>
      <c r="BJ239">
        <v>0</v>
      </c>
      <c r="BK239">
        <v>118</v>
      </c>
      <c r="BL239">
        <v>0</v>
      </c>
      <c r="BM239" t="s">
        <v>1080</v>
      </c>
      <c r="BN239" t="s">
        <v>1079</v>
      </c>
      <c r="ET239" s="161">
        <v>5</v>
      </c>
      <c r="EU239" s="161">
        <v>74</v>
      </c>
      <c r="EV239" s="161">
        <v>25</v>
      </c>
      <c r="EW239" s="161">
        <v>4464</v>
      </c>
      <c r="EX239" s="161">
        <v>0</v>
      </c>
      <c r="EY239" s="161">
        <v>0</v>
      </c>
      <c r="EZ239" s="161">
        <v>82</v>
      </c>
      <c r="FA239" s="161">
        <v>91</v>
      </c>
      <c r="FB239" s="161">
        <v>65</v>
      </c>
      <c r="FC239" s="161">
        <v>80</v>
      </c>
      <c r="FD239" s="161">
        <v>1</v>
      </c>
      <c r="FE239" s="161">
        <v>2</v>
      </c>
      <c r="FF239" s="159">
        <v>42436</v>
      </c>
      <c r="FG239" s="161">
        <v>82</v>
      </c>
      <c r="FH239" s="161">
        <v>91</v>
      </c>
      <c r="FI239" s="161">
        <v>58</v>
      </c>
      <c r="FJ239" s="161">
        <v>100</v>
      </c>
      <c r="FK239" s="161">
        <v>100</v>
      </c>
      <c r="FL239" s="159">
        <v>42349</v>
      </c>
      <c r="FM239" s="161">
        <v>73</v>
      </c>
      <c r="FN239" s="161">
        <v>85</v>
      </c>
      <c r="FO239" s="161">
        <v>80</v>
      </c>
      <c r="FP239" s="161">
        <v>50</v>
      </c>
      <c r="FQ239" s="161">
        <v>88</v>
      </c>
      <c r="FR239" s="159">
        <v>42304</v>
      </c>
      <c r="FS239" s="161">
        <v>57</v>
      </c>
      <c r="FT239" s="161">
        <v>75</v>
      </c>
      <c r="FU239" s="161">
        <v>33</v>
      </c>
      <c r="FV239" s="161">
        <v>50</v>
      </c>
      <c r="FW239" s="161">
        <v>100</v>
      </c>
      <c r="HN239" s="161" t="s">
        <v>889</v>
      </c>
      <c r="JB239" s="161" t="s">
        <v>889</v>
      </c>
      <c r="JC239" s="161">
        <v>19</v>
      </c>
      <c r="JD239" s="161">
        <v>12</v>
      </c>
      <c r="JE239" s="161">
        <v>69</v>
      </c>
      <c r="JF239" s="161">
        <v>195472</v>
      </c>
      <c r="JG239" s="159">
        <v>42500</v>
      </c>
      <c r="JH239" s="161">
        <v>1047</v>
      </c>
      <c r="JI239" s="159">
        <v>42242</v>
      </c>
      <c r="JJ239" s="161">
        <v>685</v>
      </c>
      <c r="JK239" s="161">
        <v>11</v>
      </c>
      <c r="JL239" s="159">
        <v>42346</v>
      </c>
      <c r="JM239" s="161">
        <v>893</v>
      </c>
      <c r="JN239" s="161">
        <v>18</v>
      </c>
      <c r="JO239" s="159">
        <v>42500</v>
      </c>
      <c r="JP239" s="161">
        <v>1047</v>
      </c>
      <c r="JQ239" s="161">
        <v>10</v>
      </c>
      <c r="MN239" t="str">
        <f t="shared" si="261"/>
        <v>YesNoNoNoYesNo</v>
      </c>
      <c r="MO239" t="str">
        <f>IF(AND(MN239="NoNoNoNoNoNo",JI239=""),"No Programs",VLOOKUP(MN239,Lookups!$DA$4:$DB$67,2,FALSE))</f>
        <v>READ 180 Only</v>
      </c>
      <c r="MP239">
        <f t="shared" si="262"/>
        <v>1</v>
      </c>
      <c r="MQ239" t="str">
        <f t="shared" si="263"/>
        <v>READ 180 User</v>
      </c>
      <c r="MR239" t="str">
        <f>Directions!$D$3</f>
        <v>Usage</v>
      </c>
      <c r="MS239" t="str">
        <f>VLOOKUP(MQ239,Lookups!$CU$71:$CV$80,2,FALSE)</f>
        <v>READ 180 Record</v>
      </c>
      <c r="MT239">
        <f t="shared" si="264"/>
        <v>1</v>
      </c>
      <c r="MU239">
        <f t="shared" si="265"/>
        <v>1</v>
      </c>
      <c r="MV239">
        <f t="shared" si="266"/>
        <v>1</v>
      </c>
      <c r="MW239">
        <f t="shared" si="267"/>
        <v>1</v>
      </c>
      <c r="MX239">
        <f t="shared" si="268"/>
        <v>36.857142857142854</v>
      </c>
      <c r="MY239" t="str">
        <f t="shared" si="269"/>
        <v>Not Used</v>
      </c>
      <c r="MZ239">
        <f t="shared" si="270"/>
        <v>0</v>
      </c>
      <c r="NA239" t="str">
        <f t="shared" si="271"/>
        <v>Not Available</v>
      </c>
      <c r="NB239" t="str">
        <f t="shared" si="272"/>
        <v>Not Available</v>
      </c>
      <c r="NC239" t="str">
        <f t="shared" si="273"/>
        <v>4 Not Indicated</v>
      </c>
      <c r="ND239" t="str">
        <f t="shared" si="274"/>
        <v>4 Not Indicated</v>
      </c>
      <c r="NE239" t="str">
        <f t="shared" si="275"/>
        <v>4 Not Indicated</v>
      </c>
      <c r="NF239" t="str">
        <f t="shared" si="276"/>
        <v>4 Not Indicated</v>
      </c>
      <c r="NG239" t="str">
        <f t="shared" si="277"/>
        <v>4 Not Indicated</v>
      </c>
      <c r="NH239" s="159">
        <f t="shared" si="278"/>
        <v>42500</v>
      </c>
      <c r="NI239">
        <f t="shared" si="279"/>
        <v>1047</v>
      </c>
      <c r="NJ239" s="159">
        <f t="shared" si="280"/>
        <v>42500</v>
      </c>
      <c r="NK239">
        <f t="shared" si="281"/>
        <v>1047</v>
      </c>
      <c r="NL239">
        <f t="shared" si="282"/>
        <v>36.857142857142854</v>
      </c>
      <c r="NM239">
        <f t="shared" si="283"/>
        <v>1</v>
      </c>
      <c r="NN239">
        <f>IF(OR(E239="PK",E239="K",JJ239=""),"Null",INDEX(Lookups!$EZ$4:$FW$18,MATCH($JJ239,Lookups!$EY$4:$EY$18,1),MATCH($E239,Lookups!$EZ$3:$FW$3,0)))</f>
        <v>55</v>
      </c>
      <c r="NO239">
        <f>IF(OR(E239="PK",E239="K",JJ239=""),"Null",INDEX(Lookups!$EZ$4:$FW$18,MATCH($JJ239,Lookups!$EY$4:$EY$18,1),MATCH($E239,Lookups!$EZ$3:$FW$3,0) + 1))</f>
        <v>90</v>
      </c>
      <c r="NP239">
        <f t="shared" si="284"/>
        <v>110</v>
      </c>
      <c r="NQ239" t="str">
        <f t="shared" si="285"/>
        <v>No PI Needed</v>
      </c>
      <c r="NR239" t="str">
        <f t="shared" si="286"/>
        <v>No PI Needed</v>
      </c>
      <c r="NS239" t="str">
        <f t="shared" si="287"/>
        <v>600L to 799L</v>
      </c>
      <c r="NT239" t="str">
        <f t="shared" si="288"/>
        <v>1000L to 1199L</v>
      </c>
      <c r="NU239" t="str">
        <f t="shared" si="289"/>
        <v>1000L to 1199L</v>
      </c>
      <c r="NV239" s="183" t="str">
        <f t="array" ref="NV239">IF($NL239="No RI Tests","No RI Tests",VLOOKUP(IF(AND(E239="K",JJ239&lt;280),3,IF(AND(E239="K",JJ239&gt;=280),4,MAX(IF(E239=Lookups!$DF$6:$DF$99,IF(JJ239&gt;=Lookups!$DG$6:$DG$99,Lookups!$DH$6:$DH$99))))),Lookups!$DE$104:$DG$108,2,FALSE))</f>
        <v>1 Below Basic</v>
      </c>
      <c r="NW239" s="161" t="str">
        <f t="array" ref="NW239">IF($NL239="No RI Tests","No RI Tests",VLOOKUP(IF(AND(E239="K",JH239&lt;280),3,IF(AND(E239="K",JH239&gt;=280),4,MAX(IF(E239=Lookups!$DF$6:$DF$99,IF(NI239&gt;=Lookups!$DG$6:$DG$99,Lookups!$DH$6:$DH$99))))),Lookups!$DE$104:$DG$108,2,FALSE))</f>
        <v>3 Proficient</v>
      </c>
      <c r="NX239" s="161" t="str">
        <f t="array" ref="NX239">IF($NL239="No RI Tests","No RI Tests",VLOOKUP(IF(AND(E239="K",NK239&lt;280),3,IF(AND(E239="K",NK239&gt;=280),4,MAX(IF(E239=Lookups!$DF$6:$DF$99,IF(NK239&gt;=Lookups!$DG$6:$DG$99,Lookups!$DH$6:$DH$99))))),Lookups!$DE$104:$DG$108,2,FALSE))</f>
        <v>3 Proficient</v>
      </c>
      <c r="NY239">
        <f t="shared" si="290"/>
        <v>0</v>
      </c>
      <c r="NZ239">
        <f t="shared" si="291"/>
        <v>1</v>
      </c>
      <c r="OA239" t="str">
        <f t="shared" si="292"/>
        <v>Improved Performance Level</v>
      </c>
      <c r="OB239" s="161" t="str">
        <f t="array" ref="OB239">IF($NL239="No RI Tests","No RI Tests",IF(E239="K","N/A",VLOOKUP(MAX(IF(E239=Lookups!$DF$6:$DF$99,IF(JJ239&gt;=Lookups!$DG$6:$DG$99,Lookups!$DI$6:$DI$99))),Lookups!$DE$104:$DG$108,3,FALSE)))</f>
        <v>1 Limited</v>
      </c>
      <c r="OC239" s="161" t="str">
        <f t="array" ref="OC239">IF($NL239="No RI Tests","No RI Tests",IF(E239="K","N/A",VLOOKUP(MAX(IF(E239=Lookups!$DF$6:$DF$99,IF(NI239&gt;=Lookups!$DG$6:$DG$99,Lookups!$DI$6:$DI$99))),Lookups!$DE$104:$DG$108,3,FALSE)))</f>
        <v>3 Sufficient</v>
      </c>
      <c r="OD239" s="161" t="str">
        <f t="array" ref="OD239">IF($NL239="No RI Tests","No RI Tests",IF(E239="K","N/A",VLOOKUP(MAX(IF(E239=Lookups!$DF$6:$DF$99,IF(NK239&gt;=Lookups!$DG$6:$DG$99,Lookups!$DI$6:$DI$99))),Lookups!$DE$104:$DG$108,3,FALSE)))</f>
        <v>3 Sufficient</v>
      </c>
      <c r="OE239">
        <f t="shared" si="293"/>
        <v>0</v>
      </c>
      <c r="OF239">
        <f t="shared" si="294"/>
        <v>1</v>
      </c>
      <c r="OG239" t="str">
        <f t="shared" si="295"/>
        <v>Improved Performance Level</v>
      </c>
      <c r="OH239">
        <f t="shared" si="296"/>
        <v>362</v>
      </c>
      <c r="OI239">
        <f t="shared" si="297"/>
        <v>1</v>
      </c>
      <c r="OJ239">
        <f t="shared" si="298"/>
        <v>1</v>
      </c>
      <c r="OK239">
        <f t="shared" si="299"/>
        <v>1</v>
      </c>
      <c r="OL239">
        <f t="shared" si="300"/>
        <v>4.9931034482758623</v>
      </c>
      <c r="OM239" t="str">
        <f t="shared" si="301"/>
        <v>Fall Administration</v>
      </c>
      <c r="ON239" t="str">
        <f t="shared" si="302"/>
        <v>Winter Administration</v>
      </c>
      <c r="OO239" t="str">
        <f t="shared" si="303"/>
        <v>Fall to Winter RI</v>
      </c>
      <c r="OP239" t="str">
        <f ca="1">IF(AND(HR239&lt;&gt;"",JJ239&lt;600),IF(HT239="Advancing","Tier 2","Tier 3"),IF(JI239="","Null",IF(OR(E239="K",E239&lt;3),"FRA Recommended",IF(JJ239&gt;=IF(E239&lt;6,400,600),IF(JJ239&lt;VLOOKUP(E239,Lookups!$AP$3:$AR$16,3,FALSE),"Tier 2","Core"),IF(JJ239&lt;400,IF(RAND()&lt;0.81,"Tier 3","Tier 2"),IF(RAND()&lt;0.51,"Tier 3","Tier 2"))))))</f>
        <v>Tier 2</v>
      </c>
      <c r="OQ239" t="str">
        <f t="shared" si="304"/>
        <v>Average Reading Invt. Under 15 Minutes Long</v>
      </c>
      <c r="OR239">
        <f t="shared" si="305"/>
        <v>0</v>
      </c>
      <c r="OS239">
        <f t="shared" si="306"/>
        <v>0</v>
      </c>
      <c r="OT239">
        <f t="shared" si="307"/>
        <v>362</v>
      </c>
      <c r="OU239" s="159" t="str">
        <f t="shared" si="308"/>
        <v>No PI Tests</v>
      </c>
      <c r="OV239" t="str">
        <f t="shared" si="309"/>
        <v>No PI Tests</v>
      </c>
      <c r="OW239" t="str">
        <f t="shared" si="310"/>
        <v>No PI Tests</v>
      </c>
      <c r="OX239" t="str">
        <f t="shared" si="311"/>
        <v>No PI Tests</v>
      </c>
      <c r="OY239" t="str">
        <f t="shared" si="312"/>
        <v>No PI Tests</v>
      </c>
      <c r="OZ239" t="str">
        <f t="shared" si="313"/>
        <v>No PI Tests</v>
      </c>
      <c r="PA239" s="159" t="str">
        <f t="shared" si="314"/>
        <v>No PI Tests</v>
      </c>
      <c r="PB239" t="str">
        <f t="shared" si="315"/>
        <v>No PI Tests</v>
      </c>
      <c r="PC239" t="str">
        <f t="shared" si="316"/>
        <v>No PI Tests</v>
      </c>
      <c r="PD239" t="str">
        <f t="shared" si="317"/>
        <v>No PI Tests</v>
      </c>
      <c r="PE239" t="str">
        <f t="shared" si="318"/>
        <v>No PI Tests</v>
      </c>
      <c r="PF239" t="str">
        <f t="shared" si="319"/>
        <v>No PI Tests</v>
      </c>
      <c r="PG239" t="str">
        <f t="shared" si="320"/>
        <v>No PI Tests</v>
      </c>
      <c r="PH239">
        <f t="shared" si="321"/>
        <v>0</v>
      </c>
      <c r="PI239">
        <f t="shared" si="322"/>
        <v>0</v>
      </c>
      <c r="PJ239" t="str">
        <f t="shared" si="323"/>
        <v>Null</v>
      </c>
      <c r="PK239" t="str">
        <f>IF(HR239="","Null",IF(E239&lt;3,"Null",IF(HU239=0,0,IF(HS239="Form 1",VLOOKUP(HU239,Lookups!$BE$3:$BP$63,E239,FALSE),IF(HS239="Form 2",VLOOKUP(HU239,Lookups!$BE$67:$BP$127,E239,FALSE),VLOOKUP(HU239,Lookups!$BE$130:$BP$190,E239,FALSE))))))</f>
        <v>Null</v>
      </c>
      <c r="PL239" t="str">
        <f t="shared" si="324"/>
        <v>Null</v>
      </c>
      <c r="PM239" t="str">
        <f>IF($PH239=0,"Null",IF(E239&lt;3,"Null",IF(OX239=0,0,IF(OV239="Form 1",VLOOKUP(OX239,Lookups!$BE$3:$BP$63,E239,FALSE),IF(OV239="Form 2",VLOOKUP(OX239,Lookups!$BE$67:$BP$127,E239,FALSE),VLOOKUP(OX239,Lookups!$BE$130:$BP$190,E239,FALSE))))))</f>
        <v>Null</v>
      </c>
      <c r="PN239" t="str">
        <f t="shared" si="325"/>
        <v>Null</v>
      </c>
      <c r="PO239" t="str">
        <f t="shared" si="326"/>
        <v>Null</v>
      </c>
      <c r="PP239" t="str">
        <f t="shared" si="327"/>
        <v>Null</v>
      </c>
      <c r="PQ239" t="str">
        <f>IF(HR239="","Null",IF(E239&lt;3,"Null",IF(HV239=0,0,IF(HS239="Form 1",VLOOKUP(HV239,Lookups!$BR$3:$CC$63,E239,FALSE),IF(HS239="Form 2",VLOOKUP(HV239,Lookups!$BR$67:$CC$127,E239,FALSE),VLOOKUP(HV239,Lookups!$BR$130:$CC$190,E239,FALSE))))))</f>
        <v>Null</v>
      </c>
      <c r="PR239" t="str">
        <f t="shared" si="328"/>
        <v>Null</v>
      </c>
      <c r="PS239" t="str">
        <f>IF(HR239="","Null",IF(E239&lt;3,"Null",IF(OY239=0,0,IF(OW239="Form 1",VLOOKUP(OY239,Lookups!$BR$3:$CC$63,E239,FALSE),IF(OW239="Form 2",VLOOKUP(OY239,Lookups!$BR$67:$CC$127,E239,FALSE),VLOOKUP(OY239,Lookups!$BR$130:$CC$190,E239,FALSE))))))</f>
        <v>Null</v>
      </c>
      <c r="PT239" t="str">
        <f t="shared" si="329"/>
        <v>Null</v>
      </c>
      <c r="PU239" t="str">
        <f t="shared" si="330"/>
        <v>Null</v>
      </c>
      <c r="PV239" t="str">
        <f t="shared" si="331"/>
        <v>Null</v>
      </c>
      <c r="PW239" t="str">
        <f t="shared" si="332"/>
        <v>No PI Tests</v>
      </c>
      <c r="PX239">
        <f t="shared" si="333"/>
        <v>1</v>
      </c>
      <c r="PY239">
        <f t="shared" si="334"/>
        <v>0</v>
      </c>
      <c r="PZ239" t="str">
        <f t="shared" si="335"/>
        <v>Null</v>
      </c>
      <c r="QA239" t="str">
        <f t="shared" si="336"/>
        <v>Null</v>
      </c>
      <c r="QB239" t="str">
        <f t="shared" si="337"/>
        <v>Null</v>
      </c>
      <c r="QC239" t="str">
        <f>IF($MS239="System 44 Record",IF(BQ239&lt;MEDIAN(Directions!$F$3,Directions!$F$6),"Mid-Year Exited Student","Full Year Participant")&amp;IF(BP239&lt;Directions!$F$3,", Started Prior Year",", Started This Year"),"Null")</f>
        <v>Null</v>
      </c>
      <c r="QD239" t="str">
        <f t="shared" si="338"/>
        <v>Null</v>
      </c>
      <c r="QE239">
        <f t="shared" si="339"/>
        <v>1</v>
      </c>
      <c r="QF239">
        <f t="shared" si="340"/>
        <v>1</v>
      </c>
      <c r="QG239">
        <f t="shared" si="341"/>
        <v>1</v>
      </c>
      <c r="QH239">
        <f t="shared" si="342"/>
        <v>3</v>
      </c>
      <c r="QI239">
        <f t="shared" si="343"/>
        <v>0.83666666666666667</v>
      </c>
      <c r="QJ239" t="str">
        <f t="shared" si="344"/>
        <v>Used All 3</v>
      </c>
      <c r="QK239" t="str">
        <f t="shared" si="345"/>
        <v>80 to 99 Sessions</v>
      </c>
      <c r="QL239" t="str">
        <f t="shared" si="346"/>
        <v>9 to 12 Segments</v>
      </c>
      <c r="QM239" t="str">
        <f>IF($MS239="READ 180 Record",IF(AQ239="","Null",VLOOKUP(JJ239,Lookups!$DX$3:$EB$2054,AN239+1,FALSE)),"Null")</f>
        <v>Level is Above Lexile Score</v>
      </c>
      <c r="QN239" t="str">
        <f t="shared" si="347"/>
        <v>Null</v>
      </c>
    </row>
    <row r="240" spans="1:456" x14ac:dyDescent="0.25">
      <c r="A240" s="161" t="s">
        <v>1447</v>
      </c>
      <c r="B240" s="161" t="s">
        <v>1447</v>
      </c>
      <c r="C240" s="161" t="s">
        <v>1447</v>
      </c>
      <c r="D240" s="161" t="s">
        <v>1447</v>
      </c>
      <c r="E240" s="161">
        <v>7</v>
      </c>
      <c r="F240" s="161" t="s">
        <v>1447</v>
      </c>
      <c r="G240" s="161" t="s">
        <v>890</v>
      </c>
      <c r="H240" s="161" t="s">
        <v>891</v>
      </c>
      <c r="I240" s="161">
        <v>502</v>
      </c>
      <c r="J240" s="159">
        <v>42501</v>
      </c>
      <c r="K240" s="161">
        <v>0</v>
      </c>
      <c r="L240" s="161">
        <v>0</v>
      </c>
      <c r="M240" s="161">
        <v>0</v>
      </c>
      <c r="N240" s="161">
        <v>0</v>
      </c>
      <c r="O240" s="161">
        <v>0</v>
      </c>
      <c r="P240" s="161">
        <v>0</v>
      </c>
      <c r="Q240" s="161">
        <v>0</v>
      </c>
      <c r="R240" s="161">
        <v>0</v>
      </c>
      <c r="S240" s="161">
        <v>0</v>
      </c>
      <c r="T240" s="161">
        <v>0</v>
      </c>
      <c r="U240" s="161">
        <v>0</v>
      </c>
      <c r="V240" s="161">
        <v>0</v>
      </c>
      <c r="W240" s="161">
        <v>0</v>
      </c>
      <c r="X240" s="161">
        <v>0</v>
      </c>
      <c r="AB240" s="161" t="s">
        <v>242</v>
      </c>
      <c r="AC240" s="161" t="s">
        <v>242</v>
      </c>
      <c r="AD240" s="161" t="s">
        <v>242</v>
      </c>
      <c r="AE240" s="161" t="s">
        <v>242</v>
      </c>
      <c r="AF240" s="161" t="s">
        <v>241</v>
      </c>
      <c r="AG240" s="161" t="s">
        <v>241</v>
      </c>
      <c r="AH240" s="161" t="s">
        <v>242</v>
      </c>
      <c r="AI240" s="161">
        <v>20150801</v>
      </c>
      <c r="AJ240" s="161">
        <v>20160525</v>
      </c>
      <c r="AK240" s="161" t="s">
        <v>869</v>
      </c>
      <c r="AL240" t="s">
        <v>1078</v>
      </c>
      <c r="BN240" t="s">
        <v>1076</v>
      </c>
      <c r="BO240" t="s">
        <v>891</v>
      </c>
      <c r="BP240" s="159">
        <v>42292</v>
      </c>
      <c r="BQ240" s="159">
        <v>42507</v>
      </c>
      <c r="BR240" t="s">
        <v>877</v>
      </c>
      <c r="BS240">
        <v>502</v>
      </c>
      <c r="BT240" s="159">
        <v>42507</v>
      </c>
      <c r="BU240">
        <v>4</v>
      </c>
      <c r="BV240">
        <v>2</v>
      </c>
      <c r="BW240">
        <v>25</v>
      </c>
      <c r="BX240">
        <v>40</v>
      </c>
      <c r="BY240">
        <v>753</v>
      </c>
      <c r="BZ240">
        <v>793</v>
      </c>
      <c r="CA240">
        <v>0</v>
      </c>
      <c r="CB240">
        <v>13</v>
      </c>
      <c r="CC240">
        <v>30</v>
      </c>
      <c r="CD240">
        <v>86</v>
      </c>
      <c r="CE240">
        <v>97</v>
      </c>
      <c r="CF240">
        <v>98</v>
      </c>
      <c r="CG240">
        <v>92</v>
      </c>
      <c r="CH240">
        <v>84</v>
      </c>
      <c r="CI240">
        <v>18570</v>
      </c>
      <c r="CJ240">
        <v>1.7273000000000001</v>
      </c>
      <c r="CK240">
        <v>4</v>
      </c>
      <c r="CL240">
        <v>1</v>
      </c>
      <c r="ET240" s="161">
        <v>1</v>
      </c>
      <c r="EU240" s="161">
        <v>43</v>
      </c>
      <c r="EV240" s="161">
        <v>43</v>
      </c>
      <c r="EW240" s="161">
        <v>2604</v>
      </c>
      <c r="EX240" s="161">
        <v>0</v>
      </c>
      <c r="EY240" s="161">
        <v>0</v>
      </c>
      <c r="EZ240" s="161">
        <v>0</v>
      </c>
      <c r="FA240" s="161">
        <v>0</v>
      </c>
      <c r="FB240" s="161">
        <v>80</v>
      </c>
      <c r="FC240" s="161">
        <v>89</v>
      </c>
      <c r="FD240" s="161">
        <v>0</v>
      </c>
      <c r="FE240" s="161">
        <v>1</v>
      </c>
      <c r="FF240" s="159">
        <v>42411</v>
      </c>
      <c r="FG240" s="161">
        <v>80</v>
      </c>
      <c r="FH240" s="161">
        <v>89</v>
      </c>
      <c r="FI240" s="161">
        <v>92</v>
      </c>
      <c r="FJ240" s="161">
        <v>80</v>
      </c>
      <c r="FK240" s="161">
        <v>63</v>
      </c>
      <c r="HN240" s="161" t="s">
        <v>891</v>
      </c>
      <c r="HO240" s="159">
        <v>42262</v>
      </c>
      <c r="HP240" s="159">
        <v>42500</v>
      </c>
      <c r="HQ240" s="161">
        <v>3</v>
      </c>
      <c r="HR240" s="159">
        <v>42262</v>
      </c>
      <c r="HS240" s="161" t="s">
        <v>872</v>
      </c>
      <c r="HT240" s="161" t="s">
        <v>878</v>
      </c>
      <c r="HU240" s="161">
        <v>35</v>
      </c>
      <c r="HV240" s="161">
        <v>8</v>
      </c>
      <c r="HW240" s="161">
        <v>0</v>
      </c>
      <c r="HX240" s="159">
        <v>42348</v>
      </c>
      <c r="HY240" s="161" t="s">
        <v>874</v>
      </c>
      <c r="HZ240" s="161" t="s">
        <v>878</v>
      </c>
      <c r="IA240" s="161">
        <v>46</v>
      </c>
      <c r="IB240" s="161">
        <v>4</v>
      </c>
      <c r="IC240" s="161">
        <v>0</v>
      </c>
      <c r="ID240" s="159">
        <v>42500</v>
      </c>
      <c r="IE240" s="161" t="s">
        <v>879</v>
      </c>
      <c r="IF240" s="161" t="s">
        <v>878</v>
      </c>
      <c r="IG240" s="161">
        <v>42</v>
      </c>
      <c r="IH240" s="161">
        <v>10</v>
      </c>
      <c r="II240" s="161">
        <v>0</v>
      </c>
      <c r="JB240" s="161" t="s">
        <v>891</v>
      </c>
      <c r="JC240" s="161">
        <v>19</v>
      </c>
      <c r="JD240" s="161">
        <v>14</v>
      </c>
      <c r="JE240" s="161">
        <v>25</v>
      </c>
      <c r="JF240" s="161">
        <v>16486</v>
      </c>
      <c r="JG240" s="159">
        <v>42501</v>
      </c>
      <c r="JH240" s="161">
        <v>502</v>
      </c>
      <c r="JI240" s="159">
        <v>42249</v>
      </c>
      <c r="JJ240" s="161">
        <v>315</v>
      </c>
      <c r="JK240" s="161">
        <v>18</v>
      </c>
      <c r="JL240" s="159">
        <v>42348</v>
      </c>
      <c r="JM240" s="161">
        <v>496</v>
      </c>
      <c r="JN240" s="161">
        <v>19</v>
      </c>
      <c r="JO240" s="159">
        <v>42501</v>
      </c>
      <c r="JP240" s="161">
        <v>502</v>
      </c>
      <c r="JQ240" s="161">
        <v>16</v>
      </c>
      <c r="MN240" t="str">
        <f t="shared" si="261"/>
        <v>NoNoNoYesYesNo</v>
      </c>
      <c r="MO240" t="str">
        <f>IF(AND(MN240="NoNoNoNoNoNo",JI240=""),"No Programs",VLOOKUP(MN240,Lookups!$DA$4:$DB$67,2,FALSE))</f>
        <v>System 44 Only</v>
      </c>
      <c r="MP240">
        <f t="shared" si="262"/>
        <v>0</v>
      </c>
      <c r="MQ240" t="str">
        <f t="shared" si="263"/>
        <v>System 44 User</v>
      </c>
      <c r="MR240" t="str">
        <f>Directions!$D$3</f>
        <v>Usage</v>
      </c>
      <c r="MS240" t="str">
        <f>VLOOKUP(MQ240,Lookups!$CU$71:$CV$80,2,FALSE)</f>
        <v>System 44 Record</v>
      </c>
      <c r="MT240">
        <f t="shared" si="264"/>
        <v>1</v>
      </c>
      <c r="MU240">
        <f t="shared" si="265"/>
        <v>1</v>
      </c>
      <c r="MV240">
        <f t="shared" si="266"/>
        <v>1</v>
      </c>
      <c r="MW240">
        <f t="shared" si="267"/>
        <v>1</v>
      </c>
      <c r="MX240">
        <f t="shared" si="268"/>
        <v>34</v>
      </c>
      <c r="MY240" t="str">
        <f t="shared" si="269"/>
        <v>Not Used</v>
      </c>
      <c r="MZ240">
        <f t="shared" si="270"/>
        <v>0</v>
      </c>
      <c r="NA240" t="str">
        <f t="shared" si="271"/>
        <v>Not Available</v>
      </c>
      <c r="NB240" t="str">
        <f t="shared" si="272"/>
        <v>Not Available</v>
      </c>
      <c r="NC240" t="str">
        <f t="shared" si="273"/>
        <v>4 Not Indicated</v>
      </c>
      <c r="ND240" t="str">
        <f t="shared" si="274"/>
        <v>4 Not Indicated</v>
      </c>
      <c r="NE240" t="str">
        <f t="shared" si="275"/>
        <v>4 Not Indicated</v>
      </c>
      <c r="NF240" t="str">
        <f t="shared" si="276"/>
        <v>4 Not Indicated</v>
      </c>
      <c r="NG240" t="str">
        <f t="shared" si="277"/>
        <v>4 Not Indicated</v>
      </c>
      <c r="NH240" s="159">
        <f t="shared" si="278"/>
        <v>42501</v>
      </c>
      <c r="NI240">
        <f t="shared" si="279"/>
        <v>502</v>
      </c>
      <c r="NJ240" s="159">
        <f t="shared" si="280"/>
        <v>42501</v>
      </c>
      <c r="NK240">
        <f t="shared" si="281"/>
        <v>502</v>
      </c>
      <c r="NL240">
        <f t="shared" si="282"/>
        <v>36</v>
      </c>
      <c r="NM240">
        <f t="shared" si="283"/>
        <v>1</v>
      </c>
      <c r="NN240">
        <f>IF(OR(E240="PK",E240="K",JJ240=""),"Null",INDEX(Lookups!$EZ$4:$FW$18,MATCH($JJ240,Lookups!$EY$4:$EY$18,1),MATCH($E240,Lookups!$EZ$3:$FW$3,0)))</f>
        <v>125</v>
      </c>
      <c r="NO240">
        <f>IF(OR(E240="PK",E240="K",JJ240=""),"Null",INDEX(Lookups!$EZ$4:$FW$18,MATCH($JJ240,Lookups!$EY$4:$EY$18,1),MATCH($E240,Lookups!$EZ$3:$FW$3,0) + 1))</f>
        <v>185</v>
      </c>
      <c r="NP240">
        <f t="shared" si="284"/>
        <v>250</v>
      </c>
      <c r="NQ240" t="str">
        <f t="shared" si="285"/>
        <v>PI is Recommended</v>
      </c>
      <c r="NR240" t="str">
        <f t="shared" si="286"/>
        <v>PI is Recommended</v>
      </c>
      <c r="NS240" t="str">
        <f t="shared" si="287"/>
        <v>200L to 399L</v>
      </c>
      <c r="NT240" t="str">
        <f t="shared" si="288"/>
        <v>400L to 599L</v>
      </c>
      <c r="NU240" t="str">
        <f t="shared" si="289"/>
        <v>400L to 599L</v>
      </c>
      <c r="NV240" s="183" t="str">
        <f t="array" ref="NV240">IF($NL240="No RI Tests","No RI Tests",VLOOKUP(IF(AND(E240="K",JJ240&lt;280),3,IF(AND(E240="K",JJ240&gt;=280),4,MAX(IF(E240=Lookups!$DF$6:$DF$99,IF(JJ240&gt;=Lookups!$DG$6:$DG$99,Lookups!$DH$6:$DH$99))))),Lookups!$DE$104:$DG$108,2,FALSE))</f>
        <v>1 Below Basic</v>
      </c>
      <c r="NW240" s="161" t="str">
        <f t="array" ref="NW240">IF($NL240="No RI Tests","No RI Tests",VLOOKUP(IF(AND(E240="K",JH240&lt;280),3,IF(AND(E240="K",JH240&gt;=280),4,MAX(IF(E240=Lookups!$DF$6:$DF$99,IF(NI240&gt;=Lookups!$DG$6:$DG$99,Lookups!$DH$6:$DH$99))))),Lookups!$DE$104:$DG$108,2,FALSE))</f>
        <v>1 Below Basic</v>
      </c>
      <c r="NX240" s="161" t="str">
        <f t="array" ref="NX240">IF($NL240="No RI Tests","No RI Tests",VLOOKUP(IF(AND(E240="K",NK240&lt;280),3,IF(AND(E240="K",NK240&gt;=280),4,MAX(IF(E240=Lookups!$DF$6:$DF$99,IF(NK240&gt;=Lookups!$DG$6:$DG$99,Lookups!$DH$6:$DH$99))))),Lookups!$DE$104:$DG$108,2,FALSE))</f>
        <v>1 Below Basic</v>
      </c>
      <c r="NY240">
        <f t="shared" si="290"/>
        <v>1</v>
      </c>
      <c r="NZ240">
        <f t="shared" si="291"/>
        <v>0</v>
      </c>
      <c r="OA240" t="str">
        <f t="shared" si="292"/>
        <v>Maintained Performance Level</v>
      </c>
      <c r="OB240" s="161" t="str">
        <f t="array" ref="OB240">IF($NL240="No RI Tests","No RI Tests",IF(E240="K","N/A",VLOOKUP(MAX(IF(E240=Lookups!$DF$6:$DF$99,IF(JJ240&gt;=Lookups!$DG$6:$DG$99,Lookups!$DI$6:$DI$99))),Lookups!$DE$104:$DG$108,3,FALSE)))</f>
        <v>1 Limited</v>
      </c>
      <c r="OC240" s="161" t="str">
        <f t="array" ref="OC240">IF($NL240="No RI Tests","No RI Tests",IF(E240="K","N/A",VLOOKUP(MAX(IF(E240=Lookups!$DF$6:$DF$99,IF(NI240&gt;=Lookups!$DG$6:$DG$99,Lookups!$DI$6:$DI$99))),Lookups!$DE$104:$DG$108,3,FALSE)))</f>
        <v>1 Limited</v>
      </c>
      <c r="OD240" s="161" t="str">
        <f t="array" ref="OD240">IF($NL240="No RI Tests","No RI Tests",IF(E240="K","N/A",VLOOKUP(MAX(IF(E240=Lookups!$DF$6:$DF$99,IF(NK240&gt;=Lookups!$DG$6:$DG$99,Lookups!$DI$6:$DI$99))),Lookups!$DE$104:$DG$108,3,FALSE)))</f>
        <v>1 Limited</v>
      </c>
      <c r="OE240">
        <f t="shared" si="293"/>
        <v>1</v>
      </c>
      <c r="OF240">
        <f t="shared" si="294"/>
        <v>0</v>
      </c>
      <c r="OG240" t="str">
        <f t="shared" si="295"/>
        <v>Maintained Performance Level</v>
      </c>
      <c r="OH240">
        <f t="shared" si="296"/>
        <v>187</v>
      </c>
      <c r="OI240">
        <f t="shared" si="297"/>
        <v>1</v>
      </c>
      <c r="OJ240">
        <f t="shared" si="298"/>
        <v>1</v>
      </c>
      <c r="OK240">
        <f t="shared" si="299"/>
        <v>0</v>
      </c>
      <c r="OL240">
        <f t="shared" si="300"/>
        <v>1.2064516129032259</v>
      </c>
      <c r="OM240" t="str">
        <f t="shared" si="301"/>
        <v>Fall Administration</v>
      </c>
      <c r="ON240" t="str">
        <f t="shared" si="302"/>
        <v>Spring Administration</v>
      </c>
      <c r="OO240" t="str">
        <f t="shared" si="303"/>
        <v>Fall to Spring-Full Year RI</v>
      </c>
      <c r="OP240" t="str">
        <f ca="1">IF(AND(HR240&lt;&gt;"",JJ240&lt;600),IF(HT240="Advancing","Tier 2","Tier 3"),IF(JI240="","Null",IF(OR(E240="K",E240&lt;3),"FRA Recommended",IF(JJ240&gt;=IF(E240&lt;6,400,600),IF(JJ240&lt;VLOOKUP(E240,Lookups!$AP$3:$AR$16,3,FALSE),"Tier 2","Core"),IF(JJ240&lt;400,IF(RAND()&lt;0.81,"Tier 3","Tier 2"),IF(RAND()&lt;0.51,"Tier 3","Tier 2"))))))</f>
        <v>Tier 3</v>
      </c>
      <c r="OQ240" t="str">
        <f t="shared" si="304"/>
        <v>Average Reading Invt. at Least 15 Minutes Long</v>
      </c>
      <c r="OR240">
        <f t="shared" si="305"/>
        <v>0</v>
      </c>
      <c r="OS240" t="str">
        <f t="shared" si="306"/>
        <v>Null</v>
      </c>
      <c r="OT240">
        <f t="shared" si="307"/>
        <v>187</v>
      </c>
      <c r="OU240" s="159">
        <f t="shared" si="308"/>
        <v>42500</v>
      </c>
      <c r="OV240" t="str">
        <f t="shared" si="309"/>
        <v>Form 3</v>
      </c>
      <c r="OW240" t="str">
        <f t="shared" si="310"/>
        <v>Beginning</v>
      </c>
      <c r="OX240">
        <f t="shared" si="311"/>
        <v>42</v>
      </c>
      <c r="OY240">
        <f t="shared" si="312"/>
        <v>10</v>
      </c>
      <c r="OZ240">
        <f t="shared" si="313"/>
        <v>0</v>
      </c>
      <c r="PA240" s="159">
        <f t="shared" si="314"/>
        <v>42500</v>
      </c>
      <c r="PB240" t="str">
        <f t="shared" si="315"/>
        <v>Form 3</v>
      </c>
      <c r="PC240" t="str">
        <f t="shared" si="316"/>
        <v>Beginning</v>
      </c>
      <c r="PD240">
        <f t="shared" si="317"/>
        <v>42</v>
      </c>
      <c r="PE240">
        <f t="shared" si="318"/>
        <v>10</v>
      </c>
      <c r="PF240">
        <f t="shared" si="319"/>
        <v>0</v>
      </c>
      <c r="PG240">
        <f t="shared" si="320"/>
        <v>34</v>
      </c>
      <c r="PH240">
        <f t="shared" si="321"/>
        <v>1</v>
      </c>
      <c r="PI240">
        <f t="shared" si="322"/>
        <v>1</v>
      </c>
      <c r="PJ240">
        <f t="shared" si="323"/>
        <v>35</v>
      </c>
      <c r="PK240">
        <f>IF(HR240="","Null",IF(E240&lt;3,"Null",IF(HU240=0,0,IF(HS240="Form 1",VLOOKUP(HU240,Lookups!$BE$3:$BP$63,E240,FALSE),IF(HS240="Form 2",VLOOKUP(HU240,Lookups!$BE$67:$BP$127,E240,FALSE),VLOOKUP(HU240,Lookups!$BE$130:$BP$190,E240,FALSE))))))</f>
        <v>1</v>
      </c>
      <c r="PL240">
        <f t="shared" si="324"/>
        <v>42</v>
      </c>
      <c r="PM240">
        <f>IF($PH240=0,"Null",IF(E240&lt;3,"Null",IF(OX240=0,0,IF(OV240="Form 1",VLOOKUP(OX240,Lookups!$BE$3:$BP$63,E240,FALSE),IF(OV240="Form 2",VLOOKUP(OX240,Lookups!$BE$67:$BP$127,E240,FALSE),VLOOKUP(OX240,Lookups!$BE$130:$BP$190,E240,FALSE))))))</f>
        <v>5</v>
      </c>
      <c r="PN240">
        <f t="shared" si="325"/>
        <v>7</v>
      </c>
      <c r="PO240">
        <f t="shared" si="326"/>
        <v>1</v>
      </c>
      <c r="PP240">
        <f t="shared" si="327"/>
        <v>8</v>
      </c>
      <c r="PQ240">
        <f>IF(HR240="","Null",IF(E240&lt;3,"Null",IF(HV240=0,0,IF(HS240="Form 1",VLOOKUP(HV240,Lookups!$BR$3:$CC$63,E240,FALSE),IF(HS240="Form 2",VLOOKUP(HV240,Lookups!$BR$67:$CC$127,E240,FALSE),VLOOKUP(HV240,Lookups!$BR$130:$CC$190,E240,FALSE))))))</f>
        <v>1</v>
      </c>
      <c r="PR240">
        <f t="shared" si="328"/>
        <v>10</v>
      </c>
      <c r="PS240">
        <f>IF(HR240="","Null",IF(E240&lt;3,"Null",IF(OY240=0,0,IF(OW240="Form 1",VLOOKUP(OY240,Lookups!$BR$3:$CC$63,E240,FALSE),IF(OW240="Form 2",VLOOKUP(OY240,Lookups!$BR$67:$CC$127,E240,FALSE),VLOOKUP(OY240,Lookups!$BR$130:$CC$190,E240,FALSE))))))</f>
        <v>2</v>
      </c>
      <c r="PT240">
        <f t="shared" si="329"/>
        <v>2</v>
      </c>
      <c r="PU240">
        <f t="shared" si="330"/>
        <v>0</v>
      </c>
      <c r="PV240">
        <f t="shared" si="331"/>
        <v>0</v>
      </c>
      <c r="PW240" t="str">
        <f t="shared" si="332"/>
        <v>Fall to Spring PI Administration</v>
      </c>
      <c r="PX240">
        <f t="shared" si="333"/>
        <v>0</v>
      </c>
      <c r="PY240">
        <f t="shared" si="334"/>
        <v>1</v>
      </c>
      <c r="PZ240" t="str">
        <f t="shared" si="335"/>
        <v>40 to 59 Sessions</v>
      </c>
      <c r="QA240" t="str">
        <f t="shared" si="336"/>
        <v>Series 1</v>
      </c>
      <c r="QB240" t="str">
        <f t="shared" si="337"/>
        <v>In Series 1 to 4</v>
      </c>
      <c r="QC240" t="str">
        <f>IF($MS240="System 44 Record",IF(BQ240&lt;MEDIAN(Directions!$F$3,Directions!$F$6),"Mid-Year Exited Student","Full Year Participant")&amp;IF(BP240&lt;Directions!$F$3,", Started Prior Year",", Started This Year"),"Null")</f>
        <v>Full Year Participant, Started This Year</v>
      </c>
      <c r="QD240">
        <f t="shared" si="338"/>
        <v>0</v>
      </c>
      <c r="QE240">
        <f t="shared" si="339"/>
        <v>0</v>
      </c>
      <c r="QF240">
        <f t="shared" si="340"/>
        <v>1</v>
      </c>
      <c r="QG240">
        <f t="shared" si="341"/>
        <v>1</v>
      </c>
      <c r="QH240">
        <f t="shared" si="342"/>
        <v>1</v>
      </c>
      <c r="QI240">
        <f t="shared" si="343"/>
        <v>0.89</v>
      </c>
      <c r="QJ240" t="str">
        <f t="shared" si="344"/>
        <v>Used RC! and rSkills</v>
      </c>
      <c r="QK240" t="str">
        <f t="shared" si="345"/>
        <v>Null</v>
      </c>
      <c r="QL240" t="str">
        <f t="shared" si="346"/>
        <v>Null</v>
      </c>
      <c r="QM240" t="str">
        <f>IF($MS240="READ 180 Record",IF(AQ240="","Null",VLOOKUP(JJ240,Lookups!$DX$3:$EB$2054,AN240+1,FALSE)),"Null")</f>
        <v>Null</v>
      </c>
      <c r="QN240" t="str">
        <f t="shared" si="347"/>
        <v>Null</v>
      </c>
    </row>
    <row r="241" spans="1:456" x14ac:dyDescent="0.25">
      <c r="A241" s="161" t="s">
        <v>1447</v>
      </c>
      <c r="B241" s="161" t="s">
        <v>1447</v>
      </c>
      <c r="C241" s="161" t="s">
        <v>1447</v>
      </c>
      <c r="D241" s="161" t="s">
        <v>1447</v>
      </c>
      <c r="E241" s="161">
        <v>3</v>
      </c>
      <c r="F241" s="161" t="s">
        <v>1447</v>
      </c>
      <c r="G241" s="161" t="s">
        <v>880</v>
      </c>
      <c r="H241" s="161" t="s">
        <v>881</v>
      </c>
      <c r="K241" s="161">
        <v>0</v>
      </c>
      <c r="L241" s="161">
        <v>0</v>
      </c>
      <c r="M241" s="161">
        <v>0</v>
      </c>
      <c r="N241" s="161">
        <v>0</v>
      </c>
      <c r="O241" s="161">
        <v>0</v>
      </c>
      <c r="P241" s="161">
        <v>0</v>
      </c>
      <c r="Q241" s="161">
        <v>0</v>
      </c>
      <c r="R241" s="161">
        <v>0</v>
      </c>
      <c r="S241" s="161">
        <v>0</v>
      </c>
      <c r="T241" s="161">
        <v>0</v>
      </c>
      <c r="U241" s="161">
        <v>0</v>
      </c>
      <c r="V241" s="161">
        <v>0</v>
      </c>
      <c r="W241" s="161">
        <v>0</v>
      </c>
      <c r="X241" s="161">
        <v>0</v>
      </c>
      <c r="AB241" s="161" t="s">
        <v>242</v>
      </c>
      <c r="AC241" s="161" t="s">
        <v>242</v>
      </c>
      <c r="AD241" s="161" t="s">
        <v>242</v>
      </c>
      <c r="AE241" s="161" t="s">
        <v>242</v>
      </c>
      <c r="AF241" s="161" t="s">
        <v>242</v>
      </c>
      <c r="AG241" s="161" t="s">
        <v>242</v>
      </c>
      <c r="AH241" s="161" t="s">
        <v>242</v>
      </c>
      <c r="AI241" s="161">
        <v>20150801</v>
      </c>
      <c r="AJ241" s="161">
        <v>20160525</v>
      </c>
      <c r="AK241" s="161" t="s">
        <v>869</v>
      </c>
      <c r="AL241" t="s">
        <v>1078</v>
      </c>
      <c r="BN241" t="s">
        <v>1079</v>
      </c>
      <c r="ET241" s="161">
        <v>0</v>
      </c>
      <c r="EU241" s="161">
        <v>0</v>
      </c>
      <c r="EV241" s="161">
        <v>0</v>
      </c>
      <c r="EW241" s="161">
        <v>0</v>
      </c>
      <c r="EX241" s="161">
        <v>0</v>
      </c>
      <c r="EY241" s="161">
        <v>0</v>
      </c>
      <c r="EZ241" s="161">
        <v>0</v>
      </c>
      <c r="FA241" s="161">
        <v>0</v>
      </c>
      <c r="FB241" s="161">
        <v>0</v>
      </c>
      <c r="FC241" s="161">
        <v>0</v>
      </c>
      <c r="FD241" s="161">
        <v>0</v>
      </c>
      <c r="FE241" s="161">
        <v>0</v>
      </c>
      <c r="HN241" s="161" t="s">
        <v>881</v>
      </c>
      <c r="JB241" s="161" t="s">
        <v>881</v>
      </c>
      <c r="JC241" s="161">
        <v>0</v>
      </c>
      <c r="JD241" s="161">
        <v>0</v>
      </c>
      <c r="JE241" s="161">
        <v>0</v>
      </c>
      <c r="JF241" s="161">
        <v>0</v>
      </c>
      <c r="MN241" t="str">
        <f t="shared" si="261"/>
        <v>NoNoNoNoNoNo</v>
      </c>
      <c r="MO241" t="str">
        <f>IF(AND(MN241="NoNoNoNoNoNo",JI241=""),"No Programs",VLOOKUP(MN241,Lookups!$DA$4:$DB$67,2,FALSE))</f>
        <v>No Programs</v>
      </c>
      <c r="MP241">
        <f t="shared" si="262"/>
        <v>0</v>
      </c>
      <c r="MQ241" t="str">
        <f t="shared" si="263"/>
        <v>No Program Use</v>
      </c>
      <c r="MR241" t="str">
        <f>Directions!$D$3</f>
        <v>Usage</v>
      </c>
      <c r="MS241" t="str">
        <f>VLOOKUP(MQ241,Lookups!$CU$71:$CV$80,2,FALSE)</f>
        <v>Exclude</v>
      </c>
      <c r="MT241">
        <f t="shared" si="264"/>
        <v>0</v>
      </c>
      <c r="MU241">
        <f t="shared" si="265"/>
        <v>0</v>
      </c>
      <c r="MV241">
        <f t="shared" si="266"/>
        <v>0</v>
      </c>
      <c r="MW241">
        <f t="shared" si="267"/>
        <v>0</v>
      </c>
      <c r="MX241">
        <f t="shared" si="268"/>
        <v>0</v>
      </c>
      <c r="MY241" t="str">
        <f t="shared" si="269"/>
        <v>Not Used</v>
      </c>
      <c r="MZ241">
        <f t="shared" si="270"/>
        <v>0</v>
      </c>
      <c r="NA241" t="str">
        <f t="shared" si="271"/>
        <v>Not Available</v>
      </c>
      <c r="NB241" t="str">
        <f t="shared" si="272"/>
        <v>Not Available</v>
      </c>
      <c r="NC241" t="str">
        <f t="shared" si="273"/>
        <v>4 Not Indicated</v>
      </c>
      <c r="ND241" t="str">
        <f t="shared" si="274"/>
        <v>4 Not Indicated</v>
      </c>
      <c r="NE241" t="str">
        <f t="shared" si="275"/>
        <v>4 Not Indicated</v>
      </c>
      <c r="NF241" t="str">
        <f t="shared" si="276"/>
        <v>4 Not Indicated</v>
      </c>
      <c r="NG241" t="str">
        <f t="shared" si="277"/>
        <v>4 Not Indicated</v>
      </c>
      <c r="NH241" s="159" t="str">
        <f t="shared" si="278"/>
        <v>Null</v>
      </c>
      <c r="NI241" t="str">
        <f t="shared" si="279"/>
        <v>Null</v>
      </c>
      <c r="NJ241" s="159" t="str">
        <f t="shared" si="280"/>
        <v>Null</v>
      </c>
      <c r="NK241" t="str">
        <f t="shared" si="281"/>
        <v>Null</v>
      </c>
      <c r="NL241" t="str">
        <f t="shared" si="282"/>
        <v>No RI Tests</v>
      </c>
      <c r="NM241">
        <f t="shared" si="283"/>
        <v>0</v>
      </c>
      <c r="NN241" t="str">
        <f>IF(OR(E241="PK",E241="K",JJ241=""),"Null",INDEX(Lookups!$EZ$4:$FW$18,MATCH($JJ241,Lookups!$EY$4:$EY$18,1),MATCH($E241,Lookups!$EZ$3:$FW$3,0)))</f>
        <v>Null</v>
      </c>
      <c r="NO241" t="str">
        <f>IF(OR(E241="PK",E241="K",JJ241=""),"Null",INDEX(Lookups!$EZ$4:$FW$18,MATCH($JJ241,Lookups!$EY$4:$EY$18,1),MATCH($E241,Lookups!$EZ$3:$FW$3,0) + 1))</f>
        <v>Null</v>
      </c>
      <c r="NP241" t="str">
        <f t="shared" si="284"/>
        <v>Null</v>
      </c>
      <c r="NQ241" t="str">
        <f t="shared" si="285"/>
        <v>Null</v>
      </c>
      <c r="NR241" t="str">
        <f t="shared" si="286"/>
        <v>Null</v>
      </c>
      <c r="NS241" t="str">
        <f t="shared" si="287"/>
        <v>No RI Tests</v>
      </c>
      <c r="NT241" t="str">
        <f t="shared" si="288"/>
        <v>No RI Tests</v>
      </c>
      <c r="NU241" t="str">
        <f t="shared" si="289"/>
        <v>No RI Tests</v>
      </c>
      <c r="NV241" s="183" t="str">
        <f t="array" ref="NV241">IF($NL241="No RI Tests","No RI Tests",VLOOKUP(IF(AND(E241="K",JJ241&lt;280),3,IF(AND(E241="K",JJ241&gt;=280),4,MAX(IF(E241=Lookups!$DF$6:$DF$99,IF(JJ241&gt;=Lookups!$DG$6:$DG$99,Lookups!$DH$6:$DH$99))))),Lookups!$DE$104:$DG$108,2,FALSE))</f>
        <v>No RI Tests</v>
      </c>
      <c r="NW241" s="161" t="str">
        <f t="array" ref="NW241">IF($NL241="No RI Tests","No RI Tests",VLOOKUP(IF(AND(E241="K",JH241&lt;280),3,IF(AND(E241="K",JH241&gt;=280),4,MAX(IF(E241=Lookups!$DF$6:$DF$99,IF(NI241&gt;=Lookups!$DG$6:$DG$99,Lookups!$DH$6:$DH$99))))),Lookups!$DE$104:$DG$108,2,FALSE))</f>
        <v>No RI Tests</v>
      </c>
      <c r="NX241" s="161" t="str">
        <f t="array" ref="NX241">IF($NL241="No RI Tests","No RI Tests",VLOOKUP(IF(AND(E241="K",NK241&lt;280),3,IF(AND(E241="K",NK241&gt;=280),4,MAX(IF(E241=Lookups!$DF$6:$DF$99,IF(NK241&gt;=Lookups!$DG$6:$DG$99,Lookups!$DH$6:$DH$99))))),Lookups!$DE$104:$DG$108,2,FALSE))</f>
        <v>No RI Tests</v>
      </c>
      <c r="NY241" t="str">
        <f t="shared" si="290"/>
        <v>Null</v>
      </c>
      <c r="NZ241" t="str">
        <f t="shared" si="291"/>
        <v>Null</v>
      </c>
      <c r="OA241" t="str">
        <f t="shared" si="292"/>
        <v>No RI for Comparison</v>
      </c>
      <c r="OB241" s="161" t="str">
        <f t="array" ref="OB241">IF($NL241="No RI Tests","No RI Tests",IF(E241="K","N/A",VLOOKUP(MAX(IF(E241=Lookups!$DF$6:$DF$99,IF(JJ241&gt;=Lookups!$DG$6:$DG$99,Lookups!$DI$6:$DI$99))),Lookups!$DE$104:$DG$108,3,FALSE)))</f>
        <v>No RI Tests</v>
      </c>
      <c r="OC241" s="161" t="str">
        <f t="array" ref="OC241">IF($NL241="No RI Tests","No RI Tests",IF(E241="K","N/A",VLOOKUP(MAX(IF(E241=Lookups!$DF$6:$DF$99,IF(NI241&gt;=Lookups!$DG$6:$DG$99,Lookups!$DI$6:$DI$99))),Lookups!$DE$104:$DG$108,3,FALSE)))</f>
        <v>No RI Tests</v>
      </c>
      <c r="OD241" s="161" t="str">
        <f t="array" ref="OD241">IF($NL241="No RI Tests","No RI Tests",IF(E241="K","N/A",VLOOKUP(MAX(IF(E241=Lookups!$DF$6:$DF$99,IF(NK241&gt;=Lookups!$DG$6:$DG$99,Lookups!$DI$6:$DI$99))),Lookups!$DE$104:$DG$108,3,FALSE)))</f>
        <v>No RI Tests</v>
      </c>
      <c r="OE241" t="str">
        <f t="shared" si="293"/>
        <v>Null</v>
      </c>
      <c r="OF241" t="str">
        <f t="shared" si="294"/>
        <v>Null</v>
      </c>
      <c r="OG241" t="str">
        <f t="shared" si="295"/>
        <v>No RI for Comparison</v>
      </c>
      <c r="OH241" t="str">
        <f t="shared" si="296"/>
        <v>Null</v>
      </c>
      <c r="OI241" t="str">
        <f t="shared" si="297"/>
        <v>Null</v>
      </c>
      <c r="OJ241" t="str">
        <f t="shared" si="298"/>
        <v>Null</v>
      </c>
      <c r="OK241" t="str">
        <f t="shared" si="299"/>
        <v>Null</v>
      </c>
      <c r="OL241" t="str">
        <f t="shared" si="300"/>
        <v>Null</v>
      </c>
      <c r="OM241" t="str">
        <f t="shared" si="301"/>
        <v>Null</v>
      </c>
      <c r="ON241" t="str">
        <f t="shared" si="302"/>
        <v>Null</v>
      </c>
      <c r="OO241" t="str">
        <f t="shared" si="303"/>
        <v>Null RI</v>
      </c>
      <c r="OP241" t="str">
        <f ca="1">IF(AND(HR241&lt;&gt;"",JJ241&lt;600),IF(HT241="Advancing","Tier 2","Tier 3"),IF(JI241="","Null",IF(OR(E241="K",E241&lt;3),"FRA Recommended",IF(JJ241&gt;=IF(E241&lt;6,400,600),IF(JJ241&lt;VLOOKUP(E241,Lookups!$AP$3:$AR$16,3,FALSE),"Tier 2","Core"),IF(JJ241&lt;400,IF(RAND()&lt;0.81,"Tier 3","Tier 2"),IF(RAND()&lt;0.51,"Tier 3","Tier 2"))))))</f>
        <v>Null</v>
      </c>
      <c r="OQ241" t="str">
        <f t="shared" si="304"/>
        <v>Null</v>
      </c>
      <c r="OR241" t="str">
        <f t="shared" si="305"/>
        <v>Null</v>
      </c>
      <c r="OS241" t="str">
        <f t="shared" si="306"/>
        <v>Null</v>
      </c>
      <c r="OT241" t="str">
        <f t="shared" si="307"/>
        <v>No RI Tests</v>
      </c>
      <c r="OU241" s="159" t="str">
        <f t="shared" si="308"/>
        <v>No PI Tests</v>
      </c>
      <c r="OV241" t="str">
        <f t="shared" si="309"/>
        <v>No PI Tests</v>
      </c>
      <c r="OW241" t="str">
        <f t="shared" si="310"/>
        <v>No PI Tests</v>
      </c>
      <c r="OX241" t="str">
        <f t="shared" si="311"/>
        <v>No PI Tests</v>
      </c>
      <c r="OY241" t="str">
        <f t="shared" si="312"/>
        <v>No PI Tests</v>
      </c>
      <c r="OZ241" t="str">
        <f t="shared" si="313"/>
        <v>No PI Tests</v>
      </c>
      <c r="PA241" s="159" t="str">
        <f t="shared" si="314"/>
        <v>No PI Tests</v>
      </c>
      <c r="PB241" t="str">
        <f t="shared" si="315"/>
        <v>No PI Tests</v>
      </c>
      <c r="PC241" t="str">
        <f t="shared" si="316"/>
        <v>No PI Tests</v>
      </c>
      <c r="PD241" t="str">
        <f t="shared" si="317"/>
        <v>No PI Tests</v>
      </c>
      <c r="PE241" t="str">
        <f t="shared" si="318"/>
        <v>No PI Tests</v>
      </c>
      <c r="PF241" t="str">
        <f t="shared" si="319"/>
        <v>No PI Tests</v>
      </c>
      <c r="PG241" t="str">
        <f t="shared" si="320"/>
        <v>No PI Tests</v>
      </c>
      <c r="PH241">
        <f t="shared" si="321"/>
        <v>0</v>
      </c>
      <c r="PI241">
        <f t="shared" si="322"/>
        <v>0</v>
      </c>
      <c r="PJ241" t="str">
        <f t="shared" si="323"/>
        <v>Null</v>
      </c>
      <c r="PK241" t="str">
        <f>IF(HR241="","Null",IF(E241&lt;3,"Null",IF(HU241=0,0,IF(HS241="Form 1",VLOOKUP(HU241,Lookups!$BE$3:$BP$63,E241,FALSE),IF(HS241="Form 2",VLOOKUP(HU241,Lookups!$BE$67:$BP$127,E241,FALSE),VLOOKUP(HU241,Lookups!$BE$130:$BP$190,E241,FALSE))))))</f>
        <v>Null</v>
      </c>
      <c r="PL241" t="str">
        <f t="shared" si="324"/>
        <v>Null</v>
      </c>
      <c r="PM241" t="str">
        <f>IF($PH241=0,"Null",IF(E241&lt;3,"Null",IF(OX241=0,0,IF(OV241="Form 1",VLOOKUP(OX241,Lookups!$BE$3:$BP$63,E241,FALSE),IF(OV241="Form 2",VLOOKUP(OX241,Lookups!$BE$67:$BP$127,E241,FALSE),VLOOKUP(OX241,Lookups!$BE$130:$BP$190,E241,FALSE))))))</f>
        <v>Null</v>
      </c>
      <c r="PN241" t="str">
        <f t="shared" si="325"/>
        <v>Null</v>
      </c>
      <c r="PO241" t="str">
        <f t="shared" si="326"/>
        <v>Null</v>
      </c>
      <c r="PP241" t="str">
        <f t="shared" si="327"/>
        <v>Null</v>
      </c>
      <c r="PQ241" t="str">
        <f>IF(HR241="","Null",IF(E241&lt;3,"Null",IF(HV241=0,0,IF(HS241="Form 1",VLOOKUP(HV241,Lookups!$BR$3:$CC$63,E241,FALSE),IF(HS241="Form 2",VLOOKUP(HV241,Lookups!$BR$67:$CC$127,E241,FALSE),VLOOKUP(HV241,Lookups!$BR$130:$CC$190,E241,FALSE))))))</f>
        <v>Null</v>
      </c>
      <c r="PR241" t="str">
        <f t="shared" si="328"/>
        <v>Null</v>
      </c>
      <c r="PS241" t="str">
        <f>IF(HR241="","Null",IF(E241&lt;3,"Null",IF(OY241=0,0,IF(OW241="Form 1",VLOOKUP(OY241,Lookups!$BR$3:$CC$63,E241,FALSE),IF(OW241="Form 2",VLOOKUP(OY241,Lookups!$BR$67:$CC$127,E241,FALSE),VLOOKUP(OY241,Lookups!$BR$130:$CC$190,E241,FALSE))))))</f>
        <v>Null</v>
      </c>
      <c r="PT241" t="str">
        <f t="shared" si="329"/>
        <v>Null</v>
      </c>
      <c r="PU241" t="str">
        <f t="shared" si="330"/>
        <v>Null</v>
      </c>
      <c r="PV241" t="str">
        <f t="shared" si="331"/>
        <v>Null</v>
      </c>
      <c r="PW241" t="str">
        <f t="shared" si="332"/>
        <v>No PI Tests</v>
      </c>
      <c r="PX241">
        <f t="shared" si="333"/>
        <v>0</v>
      </c>
      <c r="PY241">
        <f t="shared" si="334"/>
        <v>0</v>
      </c>
      <c r="PZ241" t="str">
        <f t="shared" si="335"/>
        <v>Null</v>
      </c>
      <c r="QA241" t="str">
        <f t="shared" si="336"/>
        <v>Null</v>
      </c>
      <c r="QB241" t="str">
        <f t="shared" si="337"/>
        <v>Null</v>
      </c>
      <c r="QC241" t="str">
        <f>IF($MS241="System 44 Record",IF(BQ241&lt;MEDIAN(Directions!$F$3,Directions!$F$6),"Mid-Year Exited Student","Full Year Participant")&amp;IF(BP241&lt;Directions!$F$3,", Started Prior Year",", Started This Year"),"Null")</f>
        <v>Null</v>
      </c>
      <c r="QD241" t="str">
        <f t="shared" si="338"/>
        <v>Null</v>
      </c>
      <c r="QE241">
        <f t="shared" si="339"/>
        <v>0</v>
      </c>
      <c r="QF241">
        <f t="shared" si="340"/>
        <v>0</v>
      </c>
      <c r="QG241">
        <f t="shared" si="341"/>
        <v>0</v>
      </c>
      <c r="QH241">
        <f t="shared" si="342"/>
        <v>0</v>
      </c>
      <c r="QI241">
        <f t="shared" si="343"/>
        <v>0</v>
      </c>
      <c r="QJ241" t="str">
        <f t="shared" si="344"/>
        <v>Used None</v>
      </c>
      <c r="QK241" t="str">
        <f t="shared" si="345"/>
        <v>Null</v>
      </c>
      <c r="QL241" t="str">
        <f t="shared" si="346"/>
        <v>Null</v>
      </c>
      <c r="QM241" t="str">
        <f>IF($MS241="READ 180 Record",IF(AQ241="","Null",VLOOKUP(JJ241,Lookups!$DX$3:$EB$2054,AN241+1,FALSE)),"Null")</f>
        <v>Null</v>
      </c>
      <c r="QN241" t="str">
        <f t="shared" si="347"/>
        <v>Null</v>
      </c>
    </row>
    <row r="242" spans="1:456" x14ac:dyDescent="0.25">
      <c r="A242" s="161" t="s">
        <v>1447</v>
      </c>
      <c r="B242" s="161" t="s">
        <v>1447</v>
      </c>
      <c r="C242" s="161" t="s">
        <v>1447</v>
      </c>
      <c r="D242" s="161" t="s">
        <v>1447</v>
      </c>
      <c r="E242" s="161">
        <v>7</v>
      </c>
      <c r="F242" s="161" t="s">
        <v>1447</v>
      </c>
      <c r="G242" s="161" t="s">
        <v>867</v>
      </c>
      <c r="H242" s="161" t="s">
        <v>899</v>
      </c>
      <c r="I242" s="161">
        <v>879</v>
      </c>
      <c r="J242" s="159">
        <v>42501</v>
      </c>
      <c r="K242" s="161">
        <v>0</v>
      </c>
      <c r="L242" s="161">
        <v>0</v>
      </c>
      <c r="M242" s="161">
        <v>0</v>
      </c>
      <c r="N242" s="161">
        <v>0</v>
      </c>
      <c r="O242" s="161">
        <v>0</v>
      </c>
      <c r="P242" s="161">
        <v>0</v>
      </c>
      <c r="Q242" s="161">
        <v>0</v>
      </c>
      <c r="R242" s="161">
        <v>0</v>
      </c>
      <c r="S242" s="161">
        <v>0</v>
      </c>
      <c r="T242" s="161">
        <v>0</v>
      </c>
      <c r="U242" s="161">
        <v>0</v>
      </c>
      <c r="V242" s="161">
        <v>0</v>
      </c>
      <c r="W242" s="161">
        <v>0</v>
      </c>
      <c r="X242" s="161">
        <v>0</v>
      </c>
      <c r="AB242" s="161" t="s">
        <v>241</v>
      </c>
      <c r="AC242" s="161" t="s">
        <v>242</v>
      </c>
      <c r="AD242" s="161" t="s">
        <v>242</v>
      </c>
      <c r="AE242" s="161" t="s">
        <v>242</v>
      </c>
      <c r="AF242" s="161" t="s">
        <v>242</v>
      </c>
      <c r="AG242" s="161" t="s">
        <v>241</v>
      </c>
      <c r="AH242" s="161" t="s">
        <v>242</v>
      </c>
      <c r="AI242" s="161">
        <v>20150801</v>
      </c>
      <c r="AJ242" s="161">
        <v>20160525</v>
      </c>
      <c r="AK242" s="161" t="s">
        <v>869</v>
      </c>
      <c r="AL242" t="s">
        <v>1076</v>
      </c>
      <c r="AM242" t="s">
        <v>899</v>
      </c>
      <c r="AN242">
        <v>4</v>
      </c>
      <c r="AO242" t="s">
        <v>870</v>
      </c>
      <c r="AP242">
        <v>3</v>
      </c>
      <c r="AQ242">
        <v>92</v>
      </c>
      <c r="AR242">
        <v>1236</v>
      </c>
      <c r="AS242">
        <v>426</v>
      </c>
      <c r="AT242">
        <v>94</v>
      </c>
      <c r="AU242">
        <v>149</v>
      </c>
      <c r="AV242">
        <v>432</v>
      </c>
      <c r="AW242">
        <v>53</v>
      </c>
      <c r="AX242">
        <v>14.4</v>
      </c>
      <c r="AY242">
        <v>23.75</v>
      </c>
      <c r="AZ242">
        <v>2.7879</v>
      </c>
      <c r="BA242">
        <v>242.35810000000001</v>
      </c>
      <c r="BB242">
        <v>7879</v>
      </c>
      <c r="BC242">
        <v>90.476190475999999</v>
      </c>
      <c r="BD242">
        <v>58.333333332999999</v>
      </c>
      <c r="BE242">
        <v>151</v>
      </c>
      <c r="BF242">
        <v>114</v>
      </c>
      <c r="BG242">
        <v>50</v>
      </c>
      <c r="BH242">
        <v>96</v>
      </c>
      <c r="BI242">
        <v>3</v>
      </c>
      <c r="BJ242">
        <v>0</v>
      </c>
      <c r="BK242">
        <v>134</v>
      </c>
      <c r="BL242">
        <v>0</v>
      </c>
      <c r="BM242" t="s">
        <v>1080</v>
      </c>
      <c r="BN242" t="s">
        <v>1079</v>
      </c>
      <c r="ET242" s="161">
        <v>2</v>
      </c>
      <c r="EU242" s="161">
        <v>91</v>
      </c>
      <c r="EV242" s="161">
        <v>45</v>
      </c>
      <c r="EW242" s="161">
        <v>5440</v>
      </c>
      <c r="EX242" s="161">
        <v>0</v>
      </c>
      <c r="EY242" s="161">
        <v>0</v>
      </c>
      <c r="EZ242" s="161">
        <v>0</v>
      </c>
      <c r="FA242" s="161">
        <v>0</v>
      </c>
      <c r="FB242" s="161">
        <v>75</v>
      </c>
      <c r="FC242" s="161">
        <v>86</v>
      </c>
      <c r="FD242" s="161">
        <v>0</v>
      </c>
      <c r="FE242" s="161">
        <v>2</v>
      </c>
      <c r="FF242" s="159">
        <v>42411</v>
      </c>
      <c r="FG242" s="161">
        <v>68</v>
      </c>
      <c r="FH242" s="161">
        <v>82</v>
      </c>
      <c r="FI242" s="161">
        <v>58</v>
      </c>
      <c r="FJ242" s="161">
        <v>100</v>
      </c>
      <c r="FK242" s="161">
        <v>50</v>
      </c>
      <c r="FL242" s="159">
        <v>42311</v>
      </c>
      <c r="FM242" s="161">
        <v>82</v>
      </c>
      <c r="FN242" s="161">
        <v>91</v>
      </c>
      <c r="FO242" s="161">
        <v>67</v>
      </c>
      <c r="FP242" s="161">
        <v>88</v>
      </c>
      <c r="FQ242" s="161">
        <v>100</v>
      </c>
      <c r="HN242" s="161" t="s">
        <v>899</v>
      </c>
      <c r="JB242" s="161" t="s">
        <v>899</v>
      </c>
      <c r="JC242" s="161">
        <v>7</v>
      </c>
      <c r="JD242" s="161">
        <v>4</v>
      </c>
      <c r="JE242" s="161">
        <v>9</v>
      </c>
      <c r="JF242" s="161">
        <v>9361</v>
      </c>
      <c r="JG242" s="159">
        <v>42501</v>
      </c>
      <c r="JH242" s="161">
        <v>879</v>
      </c>
      <c r="JI242" s="159">
        <v>42240</v>
      </c>
      <c r="JJ242" s="161">
        <v>876</v>
      </c>
      <c r="JK242" s="161">
        <v>23</v>
      </c>
      <c r="JL242" s="159">
        <v>42347</v>
      </c>
      <c r="JM242" s="161">
        <v>880</v>
      </c>
      <c r="JN242" s="161">
        <v>25</v>
      </c>
      <c r="JO242" s="159">
        <v>42501</v>
      </c>
      <c r="JP242" s="161">
        <v>879</v>
      </c>
      <c r="JQ242" s="161">
        <v>22</v>
      </c>
      <c r="MN242" t="str">
        <f t="shared" si="261"/>
        <v>YesNoNoNoYesNo</v>
      </c>
      <c r="MO242" t="str">
        <f>IF(AND(MN242="NoNoNoNoNoNo",JI242=""),"No Programs",VLOOKUP(MN242,Lookups!$DA$4:$DB$67,2,FALSE))</f>
        <v>READ 180 Only</v>
      </c>
      <c r="MP242">
        <f t="shared" si="262"/>
        <v>1</v>
      </c>
      <c r="MQ242" t="str">
        <f t="shared" si="263"/>
        <v>READ 180 User</v>
      </c>
      <c r="MR242" t="str">
        <f>Directions!$D$3</f>
        <v>Usage</v>
      </c>
      <c r="MS242" t="str">
        <f>VLOOKUP(MQ242,Lookups!$CU$71:$CV$80,2,FALSE)</f>
        <v>READ 180 Record</v>
      </c>
      <c r="MT242">
        <f t="shared" si="264"/>
        <v>1</v>
      </c>
      <c r="MU242">
        <f t="shared" si="265"/>
        <v>1</v>
      </c>
      <c r="MV242">
        <f t="shared" si="266"/>
        <v>1</v>
      </c>
      <c r="MW242">
        <f t="shared" si="267"/>
        <v>1</v>
      </c>
      <c r="MX242">
        <f t="shared" si="268"/>
        <v>37.285714285714285</v>
      </c>
      <c r="MY242" t="str">
        <f t="shared" si="269"/>
        <v>Not Used</v>
      </c>
      <c r="MZ242">
        <f t="shared" si="270"/>
        <v>0</v>
      </c>
      <c r="NA242" t="str">
        <f t="shared" si="271"/>
        <v>Not Available</v>
      </c>
      <c r="NB242" t="str">
        <f t="shared" si="272"/>
        <v>Not Available</v>
      </c>
      <c r="NC242" t="str">
        <f t="shared" si="273"/>
        <v>4 Not Indicated</v>
      </c>
      <c r="ND242" t="str">
        <f t="shared" si="274"/>
        <v>4 Not Indicated</v>
      </c>
      <c r="NE242" t="str">
        <f t="shared" si="275"/>
        <v>4 Not Indicated</v>
      </c>
      <c r="NF242" t="str">
        <f t="shared" si="276"/>
        <v>4 Not Indicated</v>
      </c>
      <c r="NG242" t="str">
        <f t="shared" si="277"/>
        <v>4 Not Indicated</v>
      </c>
      <c r="NH242" s="159">
        <f t="shared" si="278"/>
        <v>42501</v>
      </c>
      <c r="NI242">
        <f t="shared" si="279"/>
        <v>879</v>
      </c>
      <c r="NJ242" s="159">
        <f t="shared" si="280"/>
        <v>42347</v>
      </c>
      <c r="NK242">
        <f t="shared" si="281"/>
        <v>880</v>
      </c>
      <c r="NL242">
        <f t="shared" si="282"/>
        <v>37.285714285714285</v>
      </c>
      <c r="NM242">
        <f t="shared" si="283"/>
        <v>1</v>
      </c>
      <c r="NN242">
        <f>IF(OR(E242="PK",E242="K",JJ242=""),"Null",INDEX(Lookups!$EZ$4:$FW$18,MATCH($JJ242,Lookups!$EY$4:$EY$18,1),MATCH($E242,Lookups!$EZ$3:$FW$3,0)))</f>
        <v>35</v>
      </c>
      <c r="NO242">
        <f>IF(OR(E242="PK",E242="K",JJ242=""),"Null",INDEX(Lookups!$EZ$4:$FW$18,MATCH($JJ242,Lookups!$EY$4:$EY$18,1),MATCH($E242,Lookups!$EZ$3:$FW$3,0) + 1))</f>
        <v>65</v>
      </c>
      <c r="NP242">
        <f t="shared" si="284"/>
        <v>70</v>
      </c>
      <c r="NQ242" t="str">
        <f t="shared" si="285"/>
        <v>No PI Needed</v>
      </c>
      <c r="NR242" t="str">
        <f t="shared" si="286"/>
        <v>No PI Needed</v>
      </c>
      <c r="NS242" t="str">
        <f t="shared" si="287"/>
        <v>800L to 999L</v>
      </c>
      <c r="NT242" t="str">
        <f t="shared" si="288"/>
        <v>800L to 999L</v>
      </c>
      <c r="NU242" t="str">
        <f t="shared" si="289"/>
        <v>800L to 999L</v>
      </c>
      <c r="NV242" s="183" t="str">
        <f t="array" ref="NV242">IF($NL242="No RI Tests","No RI Tests",VLOOKUP(IF(AND(E242="K",JJ242&lt;280),3,IF(AND(E242="K",JJ242&gt;=280),4,MAX(IF(E242=Lookups!$DF$6:$DF$99,IF(JJ242&gt;=Lookups!$DG$6:$DG$99,Lookups!$DH$6:$DH$99))))),Lookups!$DE$104:$DG$108,2,FALSE))</f>
        <v>2 Basic</v>
      </c>
      <c r="NW242" s="161" t="str">
        <f t="array" ref="NW242">IF($NL242="No RI Tests","No RI Tests",VLOOKUP(IF(AND(E242="K",JH242&lt;280),3,IF(AND(E242="K",JH242&gt;=280),4,MAX(IF(E242=Lookups!$DF$6:$DF$99,IF(NI242&gt;=Lookups!$DG$6:$DG$99,Lookups!$DH$6:$DH$99))))),Lookups!$DE$104:$DG$108,2,FALSE))</f>
        <v>2 Basic</v>
      </c>
      <c r="NX242" s="161" t="str">
        <f t="array" ref="NX242">IF($NL242="No RI Tests","No RI Tests",VLOOKUP(IF(AND(E242="K",NK242&lt;280),3,IF(AND(E242="K",NK242&gt;=280),4,MAX(IF(E242=Lookups!$DF$6:$DF$99,IF(NK242&gt;=Lookups!$DG$6:$DG$99,Lookups!$DH$6:$DH$99))))),Lookups!$DE$104:$DG$108,2,FALSE))</f>
        <v>2 Basic</v>
      </c>
      <c r="NY242">
        <f t="shared" si="290"/>
        <v>1</v>
      </c>
      <c r="NZ242">
        <f t="shared" si="291"/>
        <v>0</v>
      </c>
      <c r="OA242" t="str">
        <f t="shared" si="292"/>
        <v>Maintained Performance Level</v>
      </c>
      <c r="OB242" s="161" t="str">
        <f t="array" ref="OB242">IF($NL242="No RI Tests","No RI Tests",IF(E242="K","N/A",VLOOKUP(MAX(IF(E242=Lookups!$DF$6:$DF$99,IF(JJ242&gt;=Lookups!$DG$6:$DG$99,Lookups!$DI$6:$DI$99))),Lookups!$DE$104:$DG$108,3,FALSE)))</f>
        <v>2 Partial</v>
      </c>
      <c r="OC242" s="161" t="str">
        <f t="array" ref="OC242">IF($NL242="No RI Tests","No RI Tests",IF(E242="K","N/A",VLOOKUP(MAX(IF(E242=Lookups!$DF$6:$DF$99,IF(NI242&gt;=Lookups!$DG$6:$DG$99,Lookups!$DI$6:$DI$99))),Lookups!$DE$104:$DG$108,3,FALSE)))</f>
        <v>2 Partial</v>
      </c>
      <c r="OD242" s="161" t="str">
        <f t="array" ref="OD242">IF($NL242="No RI Tests","No RI Tests",IF(E242="K","N/A",VLOOKUP(MAX(IF(E242=Lookups!$DF$6:$DF$99,IF(NK242&gt;=Lookups!$DG$6:$DG$99,Lookups!$DI$6:$DI$99))),Lookups!$DE$104:$DG$108,3,FALSE)))</f>
        <v>2 Partial</v>
      </c>
      <c r="OE242">
        <f t="shared" si="293"/>
        <v>1</v>
      </c>
      <c r="OF242">
        <f t="shared" si="294"/>
        <v>0</v>
      </c>
      <c r="OG242" t="str">
        <f t="shared" si="295"/>
        <v>Maintained Performance Level</v>
      </c>
      <c r="OH242">
        <f t="shared" si="296"/>
        <v>3</v>
      </c>
      <c r="OI242">
        <f t="shared" si="297"/>
        <v>1</v>
      </c>
      <c r="OJ242">
        <f t="shared" si="298"/>
        <v>0</v>
      </c>
      <c r="OK242">
        <f t="shared" si="299"/>
        <v>0</v>
      </c>
      <c r="OL242">
        <f t="shared" si="300"/>
        <v>0.06</v>
      </c>
      <c r="OM242" t="str">
        <f t="shared" si="301"/>
        <v>Fall Administration</v>
      </c>
      <c r="ON242" t="str">
        <f t="shared" si="302"/>
        <v>Spring Administration</v>
      </c>
      <c r="OO242" t="str">
        <f t="shared" si="303"/>
        <v>Fall to Spring-Full Year RI</v>
      </c>
      <c r="OP242" t="str">
        <f ca="1">IF(AND(HR242&lt;&gt;"",JJ242&lt;600),IF(HT242="Advancing","Tier 2","Tier 3"),IF(JI242="","Null",IF(OR(E242="K",E242&lt;3),"FRA Recommended",IF(JJ242&gt;=IF(E242&lt;6,400,600),IF(JJ242&lt;VLOOKUP(E242,Lookups!$AP$3:$AR$16,3,FALSE),"Tier 2","Core"),IF(JJ242&lt;400,IF(RAND()&lt;0.81,"Tier 3","Tier 2"),IF(RAND()&lt;0.51,"Tier 3","Tier 2"))))))</f>
        <v>Tier 2</v>
      </c>
      <c r="OQ242" t="str">
        <f t="shared" si="304"/>
        <v>Average Reading Invt. at Least 15 Minutes Long</v>
      </c>
      <c r="OR242">
        <f t="shared" si="305"/>
        <v>0</v>
      </c>
      <c r="OS242">
        <f t="shared" si="306"/>
        <v>0</v>
      </c>
      <c r="OT242">
        <f t="shared" si="307"/>
        <v>4</v>
      </c>
      <c r="OU242" s="159" t="str">
        <f t="shared" si="308"/>
        <v>No PI Tests</v>
      </c>
      <c r="OV242" t="str">
        <f t="shared" si="309"/>
        <v>No PI Tests</v>
      </c>
      <c r="OW242" t="str">
        <f t="shared" si="310"/>
        <v>No PI Tests</v>
      </c>
      <c r="OX242" t="str">
        <f t="shared" si="311"/>
        <v>No PI Tests</v>
      </c>
      <c r="OY242" t="str">
        <f t="shared" si="312"/>
        <v>No PI Tests</v>
      </c>
      <c r="OZ242" t="str">
        <f t="shared" si="313"/>
        <v>No PI Tests</v>
      </c>
      <c r="PA242" s="159" t="str">
        <f t="shared" si="314"/>
        <v>No PI Tests</v>
      </c>
      <c r="PB242" t="str">
        <f t="shared" si="315"/>
        <v>No PI Tests</v>
      </c>
      <c r="PC242" t="str">
        <f t="shared" si="316"/>
        <v>No PI Tests</v>
      </c>
      <c r="PD242" t="str">
        <f t="shared" si="317"/>
        <v>No PI Tests</v>
      </c>
      <c r="PE242" t="str">
        <f t="shared" si="318"/>
        <v>No PI Tests</v>
      </c>
      <c r="PF242" t="str">
        <f t="shared" si="319"/>
        <v>No PI Tests</v>
      </c>
      <c r="PG242" t="str">
        <f t="shared" si="320"/>
        <v>No PI Tests</v>
      </c>
      <c r="PH242">
        <f t="shared" si="321"/>
        <v>0</v>
      </c>
      <c r="PI242">
        <f t="shared" si="322"/>
        <v>0</v>
      </c>
      <c r="PJ242" t="str">
        <f t="shared" si="323"/>
        <v>Null</v>
      </c>
      <c r="PK242" t="str">
        <f>IF(HR242="","Null",IF(E242&lt;3,"Null",IF(HU242=0,0,IF(HS242="Form 1",VLOOKUP(HU242,Lookups!$BE$3:$BP$63,E242,FALSE),IF(HS242="Form 2",VLOOKUP(HU242,Lookups!$BE$67:$BP$127,E242,FALSE),VLOOKUP(HU242,Lookups!$BE$130:$BP$190,E242,FALSE))))))</f>
        <v>Null</v>
      </c>
      <c r="PL242" t="str">
        <f t="shared" si="324"/>
        <v>Null</v>
      </c>
      <c r="PM242" t="str">
        <f>IF($PH242=0,"Null",IF(E242&lt;3,"Null",IF(OX242=0,0,IF(OV242="Form 1",VLOOKUP(OX242,Lookups!$BE$3:$BP$63,E242,FALSE),IF(OV242="Form 2",VLOOKUP(OX242,Lookups!$BE$67:$BP$127,E242,FALSE),VLOOKUP(OX242,Lookups!$BE$130:$BP$190,E242,FALSE))))))</f>
        <v>Null</v>
      </c>
      <c r="PN242" t="str">
        <f t="shared" si="325"/>
        <v>Null</v>
      </c>
      <c r="PO242" t="str">
        <f t="shared" si="326"/>
        <v>Null</v>
      </c>
      <c r="PP242" t="str">
        <f t="shared" si="327"/>
        <v>Null</v>
      </c>
      <c r="PQ242" t="str">
        <f>IF(HR242="","Null",IF(E242&lt;3,"Null",IF(HV242=0,0,IF(HS242="Form 1",VLOOKUP(HV242,Lookups!$BR$3:$CC$63,E242,FALSE),IF(HS242="Form 2",VLOOKUP(HV242,Lookups!$BR$67:$CC$127,E242,FALSE),VLOOKUP(HV242,Lookups!$BR$130:$CC$190,E242,FALSE))))))</f>
        <v>Null</v>
      </c>
      <c r="PR242" t="str">
        <f t="shared" si="328"/>
        <v>Null</v>
      </c>
      <c r="PS242" t="str">
        <f>IF(HR242="","Null",IF(E242&lt;3,"Null",IF(OY242=0,0,IF(OW242="Form 1",VLOOKUP(OY242,Lookups!$BR$3:$CC$63,E242,FALSE),IF(OW242="Form 2",VLOOKUP(OY242,Lookups!$BR$67:$CC$127,E242,FALSE),VLOOKUP(OY242,Lookups!$BR$130:$CC$190,E242,FALSE))))))</f>
        <v>Null</v>
      </c>
      <c r="PT242" t="str">
        <f t="shared" si="329"/>
        <v>Null</v>
      </c>
      <c r="PU242" t="str">
        <f t="shared" si="330"/>
        <v>Null</v>
      </c>
      <c r="PV242" t="str">
        <f t="shared" si="331"/>
        <v>Null</v>
      </c>
      <c r="PW242" t="str">
        <f t="shared" si="332"/>
        <v>No PI Tests</v>
      </c>
      <c r="PX242">
        <f t="shared" si="333"/>
        <v>1</v>
      </c>
      <c r="PY242">
        <f t="shared" si="334"/>
        <v>0</v>
      </c>
      <c r="PZ242" t="str">
        <f t="shared" si="335"/>
        <v>Null</v>
      </c>
      <c r="QA242" t="str">
        <f t="shared" si="336"/>
        <v>Null</v>
      </c>
      <c r="QB242" t="str">
        <f t="shared" si="337"/>
        <v>Null</v>
      </c>
      <c r="QC242" t="str">
        <f>IF($MS242="System 44 Record",IF(BQ242&lt;MEDIAN(Directions!$F$3,Directions!$F$6),"Mid-Year Exited Student","Full Year Participant")&amp;IF(BP242&lt;Directions!$F$3,", Started Prior Year",", Started This Year"),"Null")</f>
        <v>Null</v>
      </c>
      <c r="QD242" t="str">
        <f t="shared" si="338"/>
        <v>Null</v>
      </c>
      <c r="QE242">
        <f t="shared" si="339"/>
        <v>1</v>
      </c>
      <c r="QF242">
        <f t="shared" si="340"/>
        <v>1</v>
      </c>
      <c r="QG242">
        <f t="shared" si="341"/>
        <v>1</v>
      </c>
      <c r="QH242">
        <f t="shared" si="342"/>
        <v>2</v>
      </c>
      <c r="QI242">
        <f t="shared" si="343"/>
        <v>0.86</v>
      </c>
      <c r="QJ242" t="str">
        <f t="shared" si="344"/>
        <v>Used All 3</v>
      </c>
      <c r="QK242" t="str">
        <f t="shared" si="345"/>
        <v>80 to 99 Sessions</v>
      </c>
      <c r="QL242" t="str">
        <f t="shared" si="346"/>
        <v>Under 5 Segments</v>
      </c>
      <c r="QM242" t="str">
        <f>IF($MS242="READ 180 Record",IF(AQ242="","Null",VLOOKUP(JJ242,Lookups!$DX$3:$EB$2054,AN242+1,FALSE)),"Null")</f>
        <v>Level Matches Lexile Score</v>
      </c>
      <c r="QN242" t="str">
        <f t="shared" si="347"/>
        <v>Null</v>
      </c>
    </row>
    <row r="243" spans="1:456" x14ac:dyDescent="0.25">
      <c r="A243" s="161" t="s">
        <v>1447</v>
      </c>
      <c r="B243" s="161" t="s">
        <v>1447</v>
      </c>
      <c r="C243" s="161" t="s">
        <v>1447</v>
      </c>
      <c r="D243" s="161" t="s">
        <v>1447</v>
      </c>
      <c r="E243" s="161">
        <v>3</v>
      </c>
      <c r="F243" s="161" t="s">
        <v>1447</v>
      </c>
      <c r="G243" s="161" t="s">
        <v>885</v>
      </c>
      <c r="H243" s="161" t="s">
        <v>918</v>
      </c>
      <c r="I243" s="161">
        <v>398</v>
      </c>
      <c r="J243" s="159">
        <v>42346</v>
      </c>
      <c r="K243" s="161">
        <v>0</v>
      </c>
      <c r="L243" s="161">
        <v>0</v>
      </c>
      <c r="M243" s="161">
        <v>0</v>
      </c>
      <c r="N243" s="161">
        <v>0</v>
      </c>
      <c r="O243" s="161">
        <v>0</v>
      </c>
      <c r="P243" s="161">
        <v>0</v>
      </c>
      <c r="Q243" s="161">
        <v>0</v>
      </c>
      <c r="R243" s="161">
        <v>0</v>
      </c>
      <c r="S243" s="161">
        <v>0</v>
      </c>
      <c r="T243" s="161">
        <v>0</v>
      </c>
      <c r="U243" s="161">
        <v>0</v>
      </c>
      <c r="V243" s="161">
        <v>0</v>
      </c>
      <c r="W243" s="161">
        <v>0</v>
      </c>
      <c r="X243" s="161">
        <v>0</v>
      </c>
      <c r="AB243" s="161" t="s">
        <v>242</v>
      </c>
      <c r="AC243" s="161" t="s">
        <v>242</v>
      </c>
      <c r="AD243" s="161" t="s">
        <v>242</v>
      </c>
      <c r="AE243" s="161" t="s">
        <v>242</v>
      </c>
      <c r="AF243" s="161" t="s">
        <v>242</v>
      </c>
      <c r="AG243" s="161" t="s">
        <v>242</v>
      </c>
      <c r="AH243" s="161" t="s">
        <v>242</v>
      </c>
      <c r="AI243" s="161">
        <v>20150801</v>
      </c>
      <c r="AJ243" s="161">
        <v>20160525</v>
      </c>
      <c r="AK243" s="161" t="s">
        <v>869</v>
      </c>
      <c r="AL243" t="s">
        <v>1078</v>
      </c>
      <c r="BN243" t="s">
        <v>1076</v>
      </c>
      <c r="BO243" t="s">
        <v>918</v>
      </c>
      <c r="BP243" s="159">
        <v>42257</v>
      </c>
      <c r="BQ243" s="159">
        <v>42405</v>
      </c>
      <c r="BR243" t="s">
        <v>877</v>
      </c>
      <c r="BS243" t="e">
        <v>#DIV/0!</v>
      </c>
      <c r="BT243" s="159">
        <v>42405</v>
      </c>
      <c r="BU243">
        <v>4</v>
      </c>
      <c r="BV243">
        <v>1</v>
      </c>
      <c r="BW243">
        <v>24</v>
      </c>
      <c r="BX243">
        <v>37</v>
      </c>
      <c r="BY243">
        <v>792</v>
      </c>
      <c r="BZ243">
        <v>810</v>
      </c>
      <c r="CA243">
        <v>0</v>
      </c>
      <c r="CB243">
        <v>21</v>
      </c>
      <c r="CC243">
        <v>33</v>
      </c>
      <c r="CD243">
        <v>85</v>
      </c>
      <c r="CE243">
        <v>93</v>
      </c>
      <c r="CF243">
        <v>93</v>
      </c>
      <c r="CG243">
        <v>93</v>
      </c>
      <c r="CH243">
        <v>87</v>
      </c>
      <c r="CI243">
        <v>11012</v>
      </c>
      <c r="CJ243">
        <v>2.3125</v>
      </c>
      <c r="CK243">
        <v>3</v>
      </c>
      <c r="CL243">
        <v>8</v>
      </c>
      <c r="ET243" s="161">
        <v>0</v>
      </c>
      <c r="EU243" s="161">
        <v>0</v>
      </c>
      <c r="EV243" s="161">
        <v>0</v>
      </c>
      <c r="EW243" s="161">
        <v>0</v>
      </c>
      <c r="EX243" s="161">
        <v>0</v>
      </c>
      <c r="EY243" s="161">
        <v>0</v>
      </c>
      <c r="EZ243" s="161">
        <v>0</v>
      </c>
      <c r="FA243" s="161">
        <v>0</v>
      </c>
      <c r="FB243" s="161">
        <v>0</v>
      </c>
      <c r="FC243" s="161">
        <v>0</v>
      </c>
      <c r="FD243" s="161">
        <v>0</v>
      </c>
      <c r="FE243" s="161">
        <v>0</v>
      </c>
      <c r="HN243" s="161" t="s">
        <v>918</v>
      </c>
      <c r="HO243" s="159">
        <v>42244</v>
      </c>
      <c r="HP243" s="159">
        <v>42345</v>
      </c>
      <c r="HQ243" s="161">
        <v>2</v>
      </c>
      <c r="HR243" s="159">
        <v>42244</v>
      </c>
      <c r="HS243" s="161" t="s">
        <v>872</v>
      </c>
      <c r="HT243" s="161" t="s">
        <v>878</v>
      </c>
      <c r="HU243" s="161">
        <v>34</v>
      </c>
      <c r="HV243" s="161">
        <v>4</v>
      </c>
      <c r="HW243" s="161">
        <v>0</v>
      </c>
      <c r="HX243" s="159">
        <v>42345</v>
      </c>
      <c r="HY243" s="161" t="s">
        <v>874</v>
      </c>
      <c r="HZ243" s="161" t="s">
        <v>873</v>
      </c>
      <c r="IA243" s="161">
        <v>42</v>
      </c>
      <c r="IB243" s="161">
        <v>13</v>
      </c>
      <c r="IC243" s="161">
        <v>0</v>
      </c>
      <c r="JB243" s="161" t="s">
        <v>918</v>
      </c>
      <c r="JC243" s="161">
        <v>11</v>
      </c>
      <c r="JD243" s="161">
        <v>10</v>
      </c>
      <c r="JE243" s="161">
        <v>16</v>
      </c>
      <c r="JF243" s="161">
        <v>9062</v>
      </c>
      <c r="JG243" s="159">
        <v>42346</v>
      </c>
      <c r="JH243" s="161">
        <v>398</v>
      </c>
      <c r="JI243" s="159">
        <v>42241</v>
      </c>
      <c r="JJ243" s="161">
        <v>394</v>
      </c>
      <c r="JK243" s="161">
        <v>11</v>
      </c>
      <c r="JL243" s="159">
        <v>42346</v>
      </c>
      <c r="JM243" s="161">
        <v>398</v>
      </c>
      <c r="JN243" s="161">
        <v>11</v>
      </c>
      <c r="MN243" t="str">
        <f t="shared" si="261"/>
        <v>NoNoNoNoNoNo</v>
      </c>
      <c r="MO243" t="str">
        <f>IF(AND(MN243="NoNoNoNoNoNo",JI243=""),"No Programs",VLOOKUP(MN243,Lookups!$DA$4:$DB$67,2,FALSE))</f>
        <v>RI Screening Only</v>
      </c>
      <c r="MP243">
        <f t="shared" si="262"/>
        <v>0</v>
      </c>
      <c r="MQ243" t="str">
        <f t="shared" si="263"/>
        <v>System 44 User</v>
      </c>
      <c r="MR243" t="str">
        <f>Directions!$D$3</f>
        <v>Usage</v>
      </c>
      <c r="MS243" t="str">
        <f>VLOOKUP(MQ243,Lookups!$CU$71:$CV$80,2,FALSE)</f>
        <v>System 44 Record</v>
      </c>
      <c r="MT243">
        <f t="shared" si="264"/>
        <v>1</v>
      </c>
      <c r="MU243">
        <f t="shared" si="265"/>
        <v>1</v>
      </c>
      <c r="MV243">
        <f t="shared" si="266"/>
        <v>1</v>
      </c>
      <c r="MW243">
        <f t="shared" si="267"/>
        <v>1</v>
      </c>
      <c r="MX243">
        <f t="shared" si="268"/>
        <v>14.428571428571429</v>
      </c>
      <c r="MY243" t="str">
        <f t="shared" si="269"/>
        <v>Not Used</v>
      </c>
      <c r="MZ243">
        <f t="shared" si="270"/>
        <v>0</v>
      </c>
      <c r="NA243" t="str">
        <f t="shared" si="271"/>
        <v>Not Available</v>
      </c>
      <c r="NB243" t="str">
        <f t="shared" si="272"/>
        <v>Not Available</v>
      </c>
      <c r="NC243" t="str">
        <f t="shared" si="273"/>
        <v>4 Not Indicated</v>
      </c>
      <c r="ND243" t="str">
        <f t="shared" si="274"/>
        <v>4 Not Indicated</v>
      </c>
      <c r="NE243" t="str">
        <f t="shared" si="275"/>
        <v>4 Not Indicated</v>
      </c>
      <c r="NF243" t="str">
        <f t="shared" si="276"/>
        <v>4 Not Indicated</v>
      </c>
      <c r="NG243" t="str">
        <f t="shared" si="277"/>
        <v>4 Not Indicated</v>
      </c>
      <c r="NH243" s="159">
        <f t="shared" si="278"/>
        <v>42346</v>
      </c>
      <c r="NI243">
        <f t="shared" si="279"/>
        <v>398</v>
      </c>
      <c r="NJ243" s="159">
        <f t="shared" si="280"/>
        <v>42346</v>
      </c>
      <c r="NK243">
        <f t="shared" si="281"/>
        <v>398</v>
      </c>
      <c r="NL243">
        <f t="shared" si="282"/>
        <v>15</v>
      </c>
      <c r="NM243">
        <f t="shared" si="283"/>
        <v>1</v>
      </c>
      <c r="NN243">
        <f>IF(OR(E243="PK",E243="K",JJ243=""),"Null",INDEX(Lookups!$EZ$4:$FW$18,MATCH($JJ243,Lookups!$EY$4:$EY$18,1),MATCH($E243,Lookups!$EZ$3:$FW$3,0)))</f>
        <v>150</v>
      </c>
      <c r="NO243">
        <f>IF(OR(E243="PK",E243="K",JJ243=""),"Null",INDEX(Lookups!$EZ$4:$FW$18,MATCH($JJ243,Lookups!$EY$4:$EY$18,1),MATCH($E243,Lookups!$EZ$3:$FW$3,0) + 1))</f>
        <v>200</v>
      </c>
      <c r="NP243">
        <f t="shared" si="284"/>
        <v>300</v>
      </c>
      <c r="NQ243" t="str">
        <f t="shared" si="285"/>
        <v>PI is Recommended</v>
      </c>
      <c r="NR243" t="str">
        <f t="shared" si="286"/>
        <v>PI is Recommended</v>
      </c>
      <c r="NS243" t="str">
        <f t="shared" si="287"/>
        <v>200L to 399L</v>
      </c>
      <c r="NT243" t="str">
        <f t="shared" si="288"/>
        <v>200L to 399L</v>
      </c>
      <c r="NU243" t="str">
        <f t="shared" si="289"/>
        <v>200L to 399L</v>
      </c>
      <c r="NV243" s="183" t="str">
        <f t="array" ref="NV243">IF($NL243="No RI Tests","No RI Tests",VLOOKUP(IF(AND(E243="K",JJ243&lt;280),3,IF(AND(E243="K",JJ243&gt;=280),4,MAX(IF(E243=Lookups!$DF$6:$DF$99,IF(JJ243&gt;=Lookups!$DG$6:$DG$99,Lookups!$DH$6:$DH$99))))),Lookups!$DE$104:$DG$108,2,FALSE))</f>
        <v>2 Basic</v>
      </c>
      <c r="NW243" s="161" t="str">
        <f t="array" ref="NW243">IF($NL243="No RI Tests","No RI Tests",VLOOKUP(IF(AND(E243="K",JH243&lt;280),3,IF(AND(E243="K",JH243&gt;=280),4,MAX(IF(E243=Lookups!$DF$6:$DF$99,IF(NI243&gt;=Lookups!$DG$6:$DG$99,Lookups!$DH$6:$DH$99))))),Lookups!$DE$104:$DG$108,2,FALSE))</f>
        <v>2 Basic</v>
      </c>
      <c r="NX243" s="161" t="str">
        <f t="array" ref="NX243">IF($NL243="No RI Tests","No RI Tests",VLOOKUP(IF(AND(E243="K",NK243&lt;280),3,IF(AND(E243="K",NK243&gt;=280),4,MAX(IF(E243=Lookups!$DF$6:$DF$99,IF(NK243&gt;=Lookups!$DG$6:$DG$99,Lookups!$DH$6:$DH$99))))),Lookups!$DE$104:$DG$108,2,FALSE))</f>
        <v>2 Basic</v>
      </c>
      <c r="NY243">
        <f t="shared" si="290"/>
        <v>1</v>
      </c>
      <c r="NZ243">
        <f t="shared" si="291"/>
        <v>0</v>
      </c>
      <c r="OA243" t="str">
        <f t="shared" si="292"/>
        <v>Maintained Performance Level</v>
      </c>
      <c r="OB243" s="161" t="str">
        <f t="array" ref="OB243">IF($NL243="No RI Tests","No RI Tests",IF(E243="K","N/A",VLOOKUP(MAX(IF(E243=Lookups!$DF$6:$DF$99,IF(JJ243&gt;=Lookups!$DG$6:$DG$99,Lookups!$DI$6:$DI$99))),Lookups!$DE$104:$DG$108,3,FALSE)))</f>
        <v>1 Limited</v>
      </c>
      <c r="OC243" s="161" t="str">
        <f t="array" ref="OC243">IF($NL243="No RI Tests","No RI Tests",IF(E243="K","N/A",VLOOKUP(MAX(IF(E243=Lookups!$DF$6:$DF$99,IF(NI243&gt;=Lookups!$DG$6:$DG$99,Lookups!$DI$6:$DI$99))),Lookups!$DE$104:$DG$108,3,FALSE)))</f>
        <v>1 Limited</v>
      </c>
      <c r="OD243" s="161" t="str">
        <f t="array" ref="OD243">IF($NL243="No RI Tests","No RI Tests",IF(E243="K","N/A",VLOOKUP(MAX(IF(E243=Lookups!$DF$6:$DF$99,IF(NK243&gt;=Lookups!$DG$6:$DG$99,Lookups!$DI$6:$DI$99))),Lookups!$DE$104:$DG$108,3,FALSE)))</f>
        <v>1 Limited</v>
      </c>
      <c r="OE243">
        <f t="shared" si="293"/>
        <v>1</v>
      </c>
      <c r="OF243">
        <f t="shared" si="294"/>
        <v>0</v>
      </c>
      <c r="OG243" t="str">
        <f t="shared" si="295"/>
        <v>Maintained Performance Level</v>
      </c>
      <c r="OH243">
        <f t="shared" si="296"/>
        <v>4</v>
      </c>
      <c r="OI243">
        <f t="shared" si="297"/>
        <v>1</v>
      </c>
      <c r="OJ243">
        <f t="shared" si="298"/>
        <v>0</v>
      </c>
      <c r="OK243">
        <f t="shared" si="299"/>
        <v>0</v>
      </c>
      <c r="OL243">
        <f t="shared" si="300"/>
        <v>2.2857142857142857E-2</v>
      </c>
      <c r="OM243" t="str">
        <f t="shared" si="301"/>
        <v>Fall Administration</v>
      </c>
      <c r="ON243" t="str">
        <f t="shared" si="302"/>
        <v>Winter Administration</v>
      </c>
      <c r="OO243" t="str">
        <f t="shared" si="303"/>
        <v>Fall to Winter RI</v>
      </c>
      <c r="OP243" t="str">
        <f ca="1">IF(AND(HR243&lt;&gt;"",JJ243&lt;600),IF(HT243="Advancing","Tier 2","Tier 3"),IF(JI243="","Null",IF(OR(E243="K",E243&lt;3),"FRA Recommended",IF(JJ243&gt;=IF(E243&lt;6,400,600),IF(JJ243&lt;VLOOKUP(E243,Lookups!$AP$3:$AR$16,3,FALSE),"Tier 2","Core"),IF(JJ243&lt;400,IF(RAND()&lt;0.81,"Tier 3","Tier 2"),IF(RAND()&lt;0.51,"Tier 3","Tier 2"))))))</f>
        <v>Tier 3</v>
      </c>
      <c r="OQ243" t="str">
        <f t="shared" si="304"/>
        <v>Average Reading Invt. Under 15 Minutes Long</v>
      </c>
      <c r="OR243">
        <f t="shared" si="305"/>
        <v>0</v>
      </c>
      <c r="OS243" t="str">
        <f t="shared" si="306"/>
        <v>Null</v>
      </c>
      <c r="OT243">
        <f t="shared" si="307"/>
        <v>4</v>
      </c>
      <c r="OU243" s="159">
        <f t="shared" si="308"/>
        <v>42345</v>
      </c>
      <c r="OV243" t="str">
        <f t="shared" si="309"/>
        <v>Form 2</v>
      </c>
      <c r="OW243" t="str">
        <f t="shared" si="310"/>
        <v>Developing</v>
      </c>
      <c r="OX243">
        <f t="shared" si="311"/>
        <v>42</v>
      </c>
      <c r="OY243">
        <f t="shared" si="312"/>
        <v>13</v>
      </c>
      <c r="OZ243">
        <f t="shared" si="313"/>
        <v>0</v>
      </c>
      <c r="PA243" s="159">
        <f t="shared" si="314"/>
        <v>42345</v>
      </c>
      <c r="PB243" t="str">
        <f t="shared" si="315"/>
        <v>Form 2</v>
      </c>
      <c r="PC243" t="str">
        <f t="shared" si="316"/>
        <v>Developing</v>
      </c>
      <c r="PD243">
        <f t="shared" si="317"/>
        <v>42</v>
      </c>
      <c r="PE243">
        <f t="shared" si="318"/>
        <v>13</v>
      </c>
      <c r="PF243">
        <f t="shared" si="319"/>
        <v>0</v>
      </c>
      <c r="PG243">
        <f t="shared" si="320"/>
        <v>14.428571428571429</v>
      </c>
      <c r="PH243">
        <f t="shared" si="321"/>
        <v>1</v>
      </c>
      <c r="PI243">
        <f t="shared" si="322"/>
        <v>1</v>
      </c>
      <c r="PJ243">
        <f t="shared" si="323"/>
        <v>34</v>
      </c>
      <c r="PK243">
        <f>IF(HR243="","Null",IF(E243&lt;3,"Null",IF(HU243=0,0,IF(HS243="Form 1",VLOOKUP(HU243,Lookups!$BE$3:$BP$63,E243,FALSE),IF(HS243="Form 2",VLOOKUP(HU243,Lookups!$BE$67:$BP$127,E243,FALSE),VLOOKUP(HU243,Lookups!$BE$130:$BP$190,E243,FALSE))))))</f>
        <v>17</v>
      </c>
      <c r="PL243">
        <f t="shared" si="324"/>
        <v>42</v>
      </c>
      <c r="PM243">
        <f>IF($PH243=0,"Null",IF(E243&lt;3,"Null",IF(OX243=0,0,IF(OV243="Form 1",VLOOKUP(OX243,Lookups!$BE$3:$BP$63,E243,FALSE),IF(OV243="Form 2",VLOOKUP(OX243,Lookups!$BE$67:$BP$127,E243,FALSE),VLOOKUP(OX243,Lookups!$BE$130:$BP$190,E243,FALSE))))))</f>
        <v>27</v>
      </c>
      <c r="PN243">
        <f t="shared" si="325"/>
        <v>8</v>
      </c>
      <c r="PO243">
        <f t="shared" si="326"/>
        <v>1</v>
      </c>
      <c r="PP243">
        <f t="shared" si="327"/>
        <v>4</v>
      </c>
      <c r="PQ243">
        <f>IF(HR243="","Null",IF(E243&lt;3,"Null",IF(HV243=0,0,IF(HS243="Form 1",VLOOKUP(HV243,Lookups!$BR$3:$CC$63,E243,FALSE),IF(HS243="Form 2",VLOOKUP(HV243,Lookups!$BR$67:$CC$127,E243,FALSE),VLOOKUP(HV243,Lookups!$BR$130:$CC$190,E243,FALSE))))))</f>
        <v>16</v>
      </c>
      <c r="PR243">
        <f t="shared" si="328"/>
        <v>13</v>
      </c>
      <c r="PS243">
        <f>IF(HR243="","Null",IF(E243&lt;3,"Null",IF(OY243=0,0,IF(OW243="Form 1",VLOOKUP(OY243,Lookups!$BR$3:$CC$63,E243,FALSE),IF(OW243="Form 2",VLOOKUP(OY243,Lookups!$BR$67:$CC$127,E243,FALSE),VLOOKUP(OY243,Lookups!$BR$130:$CC$190,E243,FALSE))))))</f>
        <v>53</v>
      </c>
      <c r="PT243">
        <f t="shared" si="329"/>
        <v>9</v>
      </c>
      <c r="PU243">
        <f t="shared" si="330"/>
        <v>1</v>
      </c>
      <c r="PV243">
        <f t="shared" si="331"/>
        <v>0</v>
      </c>
      <c r="PW243" t="str">
        <f t="shared" si="332"/>
        <v>Fall to Winter PI Administration</v>
      </c>
      <c r="PX243">
        <f t="shared" si="333"/>
        <v>0</v>
      </c>
      <c r="PY243">
        <f t="shared" si="334"/>
        <v>0</v>
      </c>
      <c r="PZ243" t="str">
        <f t="shared" si="335"/>
        <v>20 to 39 Sessions</v>
      </c>
      <c r="QA243" t="str">
        <f t="shared" si="336"/>
        <v>Series 1</v>
      </c>
      <c r="QB243" t="str">
        <f t="shared" si="337"/>
        <v>In Series 1 to 4</v>
      </c>
      <c r="QC243" t="str">
        <f>IF($MS243="System 44 Record",IF(BQ243&lt;MEDIAN(Directions!$F$3,Directions!$F$6),"Mid-Year Exited Student","Full Year Participant")&amp;IF(BP243&lt;Directions!$F$3,", Started Prior Year",", Started This Year"),"Null")</f>
        <v>Full Year Participant, Started This Year</v>
      </c>
      <c r="QD243">
        <f t="shared" si="338"/>
        <v>0</v>
      </c>
      <c r="QE243">
        <f t="shared" si="339"/>
        <v>0</v>
      </c>
      <c r="QF243">
        <f t="shared" si="340"/>
        <v>1</v>
      </c>
      <c r="QG243">
        <f t="shared" si="341"/>
        <v>0</v>
      </c>
      <c r="QH243">
        <f t="shared" si="342"/>
        <v>0</v>
      </c>
      <c r="QI243">
        <f t="shared" si="343"/>
        <v>0</v>
      </c>
      <c r="QJ243" t="str">
        <f t="shared" si="344"/>
        <v>RC! Only</v>
      </c>
      <c r="QK243" t="str">
        <f t="shared" si="345"/>
        <v>Null</v>
      </c>
      <c r="QL243" t="str">
        <f t="shared" si="346"/>
        <v>Null</v>
      </c>
      <c r="QM243" t="str">
        <f>IF($MS243="READ 180 Record",IF(AQ243="","Null",VLOOKUP(JJ243,Lookups!$DX$3:$EB$2054,AN243+1,FALSE)),"Null")</f>
        <v>Null</v>
      </c>
      <c r="QN243" t="str">
        <f t="shared" si="347"/>
        <v>Null</v>
      </c>
    </row>
    <row r="244" spans="1:456" x14ac:dyDescent="0.25">
      <c r="A244" s="161" t="s">
        <v>1447</v>
      </c>
      <c r="B244" s="161" t="s">
        <v>1447</v>
      </c>
      <c r="C244" s="161" t="s">
        <v>1447</v>
      </c>
      <c r="D244" s="161" t="s">
        <v>1447</v>
      </c>
      <c r="E244" s="161">
        <v>8</v>
      </c>
      <c r="F244" s="161" t="s">
        <v>1447</v>
      </c>
      <c r="G244" s="161" t="s">
        <v>880</v>
      </c>
      <c r="H244" s="161" t="s">
        <v>881</v>
      </c>
      <c r="K244" s="161">
        <v>0</v>
      </c>
      <c r="L244" s="161">
        <v>0</v>
      </c>
      <c r="M244" s="161">
        <v>0</v>
      </c>
      <c r="N244" s="161">
        <v>0</v>
      </c>
      <c r="O244" s="161">
        <v>0</v>
      </c>
      <c r="P244" s="161">
        <v>0</v>
      </c>
      <c r="Q244" s="161">
        <v>0</v>
      </c>
      <c r="R244" s="161">
        <v>0</v>
      </c>
      <c r="S244" s="161">
        <v>0</v>
      </c>
      <c r="T244" s="161">
        <v>0</v>
      </c>
      <c r="U244" s="161">
        <v>0</v>
      </c>
      <c r="V244" s="161">
        <v>0</v>
      </c>
      <c r="W244" s="161">
        <v>0</v>
      </c>
      <c r="X244" s="161">
        <v>0</v>
      </c>
      <c r="AB244" s="161" t="s">
        <v>242</v>
      </c>
      <c r="AC244" s="161" t="s">
        <v>242</v>
      </c>
      <c r="AD244" s="161" t="s">
        <v>242</v>
      </c>
      <c r="AE244" s="161" t="s">
        <v>242</v>
      </c>
      <c r="AF244" s="161" t="s">
        <v>242</v>
      </c>
      <c r="AG244" s="161" t="s">
        <v>242</v>
      </c>
      <c r="AH244" s="161" t="s">
        <v>242</v>
      </c>
      <c r="AI244" s="161">
        <v>20150801</v>
      </c>
      <c r="AJ244" s="161">
        <v>20160525</v>
      </c>
      <c r="AK244" s="161" t="s">
        <v>869</v>
      </c>
      <c r="AL244" t="s">
        <v>1078</v>
      </c>
      <c r="BN244" t="s">
        <v>1079</v>
      </c>
      <c r="ET244" s="161">
        <v>0</v>
      </c>
      <c r="EU244" s="161">
        <v>0</v>
      </c>
      <c r="EV244" s="161">
        <v>0</v>
      </c>
      <c r="EW244" s="161">
        <v>0</v>
      </c>
      <c r="EX244" s="161">
        <v>0</v>
      </c>
      <c r="EY244" s="161">
        <v>0</v>
      </c>
      <c r="EZ244" s="161">
        <v>0</v>
      </c>
      <c r="FA244" s="161">
        <v>0</v>
      </c>
      <c r="FB244" s="161">
        <v>0</v>
      </c>
      <c r="FC244" s="161">
        <v>0</v>
      </c>
      <c r="FD244" s="161">
        <v>0</v>
      </c>
      <c r="FE244" s="161">
        <v>0</v>
      </c>
      <c r="HN244" s="161" t="s">
        <v>881</v>
      </c>
      <c r="JB244" s="161" t="s">
        <v>881</v>
      </c>
      <c r="JC244" s="161">
        <v>0</v>
      </c>
      <c r="JD244" s="161">
        <v>0</v>
      </c>
      <c r="JE244" s="161">
        <v>0</v>
      </c>
      <c r="JF244" s="161">
        <v>0</v>
      </c>
      <c r="MN244" t="str">
        <f t="shared" si="261"/>
        <v>NoNoNoNoNoNo</v>
      </c>
      <c r="MO244" t="str">
        <f>IF(AND(MN244="NoNoNoNoNoNo",JI244=""),"No Programs",VLOOKUP(MN244,Lookups!$DA$4:$DB$67,2,FALSE))</f>
        <v>No Programs</v>
      </c>
      <c r="MP244">
        <f t="shared" si="262"/>
        <v>0</v>
      </c>
      <c r="MQ244" t="str">
        <f t="shared" si="263"/>
        <v>No Program Use</v>
      </c>
      <c r="MR244" t="str">
        <f>Directions!$D$3</f>
        <v>Usage</v>
      </c>
      <c r="MS244" t="str">
        <f>VLOOKUP(MQ244,Lookups!$CU$71:$CV$80,2,FALSE)</f>
        <v>Exclude</v>
      </c>
      <c r="MT244">
        <f t="shared" si="264"/>
        <v>0</v>
      </c>
      <c r="MU244">
        <f t="shared" si="265"/>
        <v>0</v>
      </c>
      <c r="MV244">
        <f t="shared" si="266"/>
        <v>0</v>
      </c>
      <c r="MW244">
        <f t="shared" si="267"/>
        <v>0</v>
      </c>
      <c r="MX244">
        <f t="shared" si="268"/>
        <v>0</v>
      </c>
      <c r="MY244" t="str">
        <f t="shared" si="269"/>
        <v>Not Used</v>
      </c>
      <c r="MZ244">
        <f t="shared" si="270"/>
        <v>0</v>
      </c>
      <c r="NA244" t="str">
        <f t="shared" si="271"/>
        <v>Not Available</v>
      </c>
      <c r="NB244" t="str">
        <f t="shared" si="272"/>
        <v>Not Available</v>
      </c>
      <c r="NC244" t="str">
        <f t="shared" si="273"/>
        <v>4 Not Indicated</v>
      </c>
      <c r="ND244" t="str">
        <f t="shared" si="274"/>
        <v>4 Not Indicated</v>
      </c>
      <c r="NE244" t="str">
        <f t="shared" si="275"/>
        <v>4 Not Indicated</v>
      </c>
      <c r="NF244" t="str">
        <f t="shared" si="276"/>
        <v>4 Not Indicated</v>
      </c>
      <c r="NG244" t="str">
        <f t="shared" si="277"/>
        <v>4 Not Indicated</v>
      </c>
      <c r="NH244" s="159" t="str">
        <f t="shared" si="278"/>
        <v>Null</v>
      </c>
      <c r="NI244" t="str">
        <f t="shared" si="279"/>
        <v>Null</v>
      </c>
      <c r="NJ244" s="159" t="str">
        <f t="shared" si="280"/>
        <v>Null</v>
      </c>
      <c r="NK244" t="str">
        <f t="shared" si="281"/>
        <v>Null</v>
      </c>
      <c r="NL244" t="str">
        <f t="shared" si="282"/>
        <v>No RI Tests</v>
      </c>
      <c r="NM244">
        <f t="shared" si="283"/>
        <v>0</v>
      </c>
      <c r="NN244" t="str">
        <f>IF(OR(E244="PK",E244="K",JJ244=""),"Null",INDEX(Lookups!$EZ$4:$FW$18,MATCH($JJ244,Lookups!$EY$4:$EY$18,1),MATCH($E244,Lookups!$EZ$3:$FW$3,0)))</f>
        <v>Null</v>
      </c>
      <c r="NO244" t="str">
        <f>IF(OR(E244="PK",E244="K",JJ244=""),"Null",INDEX(Lookups!$EZ$4:$FW$18,MATCH($JJ244,Lookups!$EY$4:$EY$18,1),MATCH($E244,Lookups!$EZ$3:$FW$3,0) + 1))</f>
        <v>Null</v>
      </c>
      <c r="NP244" t="str">
        <f t="shared" si="284"/>
        <v>Null</v>
      </c>
      <c r="NQ244" t="str">
        <f t="shared" si="285"/>
        <v>Null</v>
      </c>
      <c r="NR244" t="str">
        <f t="shared" si="286"/>
        <v>Null</v>
      </c>
      <c r="NS244" t="str">
        <f t="shared" si="287"/>
        <v>No RI Tests</v>
      </c>
      <c r="NT244" t="str">
        <f t="shared" si="288"/>
        <v>No RI Tests</v>
      </c>
      <c r="NU244" t="str">
        <f t="shared" si="289"/>
        <v>No RI Tests</v>
      </c>
      <c r="NV244" s="183" t="str">
        <f t="array" ref="NV244">IF($NL244="No RI Tests","No RI Tests",VLOOKUP(IF(AND(E244="K",JJ244&lt;280),3,IF(AND(E244="K",JJ244&gt;=280),4,MAX(IF(E244=Lookups!$DF$6:$DF$99,IF(JJ244&gt;=Lookups!$DG$6:$DG$99,Lookups!$DH$6:$DH$99))))),Lookups!$DE$104:$DG$108,2,FALSE))</f>
        <v>No RI Tests</v>
      </c>
      <c r="NW244" s="161" t="str">
        <f t="array" ref="NW244">IF($NL244="No RI Tests","No RI Tests",VLOOKUP(IF(AND(E244="K",JH244&lt;280),3,IF(AND(E244="K",JH244&gt;=280),4,MAX(IF(E244=Lookups!$DF$6:$DF$99,IF(NI244&gt;=Lookups!$DG$6:$DG$99,Lookups!$DH$6:$DH$99))))),Lookups!$DE$104:$DG$108,2,FALSE))</f>
        <v>No RI Tests</v>
      </c>
      <c r="NX244" s="161" t="str">
        <f t="array" ref="NX244">IF($NL244="No RI Tests","No RI Tests",VLOOKUP(IF(AND(E244="K",NK244&lt;280),3,IF(AND(E244="K",NK244&gt;=280),4,MAX(IF(E244=Lookups!$DF$6:$DF$99,IF(NK244&gt;=Lookups!$DG$6:$DG$99,Lookups!$DH$6:$DH$99))))),Lookups!$DE$104:$DG$108,2,FALSE))</f>
        <v>No RI Tests</v>
      </c>
      <c r="NY244" t="str">
        <f t="shared" si="290"/>
        <v>Null</v>
      </c>
      <c r="NZ244" t="str">
        <f t="shared" si="291"/>
        <v>Null</v>
      </c>
      <c r="OA244" t="str">
        <f t="shared" si="292"/>
        <v>No RI for Comparison</v>
      </c>
      <c r="OB244" s="161" t="str">
        <f t="array" ref="OB244">IF($NL244="No RI Tests","No RI Tests",IF(E244="K","N/A",VLOOKUP(MAX(IF(E244=Lookups!$DF$6:$DF$99,IF(JJ244&gt;=Lookups!$DG$6:$DG$99,Lookups!$DI$6:$DI$99))),Lookups!$DE$104:$DG$108,3,FALSE)))</f>
        <v>No RI Tests</v>
      </c>
      <c r="OC244" s="161" t="str">
        <f t="array" ref="OC244">IF($NL244="No RI Tests","No RI Tests",IF(E244="K","N/A",VLOOKUP(MAX(IF(E244=Lookups!$DF$6:$DF$99,IF(NI244&gt;=Lookups!$DG$6:$DG$99,Lookups!$DI$6:$DI$99))),Lookups!$DE$104:$DG$108,3,FALSE)))</f>
        <v>No RI Tests</v>
      </c>
      <c r="OD244" s="161" t="str">
        <f t="array" ref="OD244">IF($NL244="No RI Tests","No RI Tests",IF(E244="K","N/A",VLOOKUP(MAX(IF(E244=Lookups!$DF$6:$DF$99,IF(NK244&gt;=Lookups!$DG$6:$DG$99,Lookups!$DI$6:$DI$99))),Lookups!$DE$104:$DG$108,3,FALSE)))</f>
        <v>No RI Tests</v>
      </c>
      <c r="OE244" t="str">
        <f t="shared" si="293"/>
        <v>Null</v>
      </c>
      <c r="OF244" t="str">
        <f t="shared" si="294"/>
        <v>Null</v>
      </c>
      <c r="OG244" t="str">
        <f t="shared" si="295"/>
        <v>No RI for Comparison</v>
      </c>
      <c r="OH244" t="str">
        <f t="shared" si="296"/>
        <v>Null</v>
      </c>
      <c r="OI244" t="str">
        <f t="shared" si="297"/>
        <v>Null</v>
      </c>
      <c r="OJ244" t="str">
        <f t="shared" si="298"/>
        <v>Null</v>
      </c>
      <c r="OK244" t="str">
        <f t="shared" si="299"/>
        <v>Null</v>
      </c>
      <c r="OL244" t="str">
        <f t="shared" si="300"/>
        <v>Null</v>
      </c>
      <c r="OM244" t="str">
        <f t="shared" si="301"/>
        <v>Null</v>
      </c>
      <c r="ON244" t="str">
        <f t="shared" si="302"/>
        <v>Null</v>
      </c>
      <c r="OO244" t="str">
        <f t="shared" si="303"/>
        <v>Null RI</v>
      </c>
      <c r="OP244" t="str">
        <f ca="1">IF(AND(HR244&lt;&gt;"",JJ244&lt;600),IF(HT244="Advancing","Tier 2","Tier 3"),IF(JI244="","Null",IF(OR(E244="K",E244&lt;3),"FRA Recommended",IF(JJ244&gt;=IF(E244&lt;6,400,600),IF(JJ244&lt;VLOOKUP(E244,Lookups!$AP$3:$AR$16,3,FALSE),"Tier 2","Core"),IF(JJ244&lt;400,IF(RAND()&lt;0.81,"Tier 3","Tier 2"),IF(RAND()&lt;0.51,"Tier 3","Tier 2"))))))</f>
        <v>Null</v>
      </c>
      <c r="OQ244" t="str">
        <f t="shared" si="304"/>
        <v>Null</v>
      </c>
      <c r="OR244" t="str">
        <f t="shared" si="305"/>
        <v>Null</v>
      </c>
      <c r="OS244" t="str">
        <f t="shared" si="306"/>
        <v>Null</v>
      </c>
      <c r="OT244" t="str">
        <f t="shared" si="307"/>
        <v>No RI Tests</v>
      </c>
      <c r="OU244" s="159" t="str">
        <f t="shared" si="308"/>
        <v>No PI Tests</v>
      </c>
      <c r="OV244" t="str">
        <f t="shared" si="309"/>
        <v>No PI Tests</v>
      </c>
      <c r="OW244" t="str">
        <f t="shared" si="310"/>
        <v>No PI Tests</v>
      </c>
      <c r="OX244" t="str">
        <f t="shared" si="311"/>
        <v>No PI Tests</v>
      </c>
      <c r="OY244" t="str">
        <f t="shared" si="312"/>
        <v>No PI Tests</v>
      </c>
      <c r="OZ244" t="str">
        <f t="shared" si="313"/>
        <v>No PI Tests</v>
      </c>
      <c r="PA244" s="159" t="str">
        <f t="shared" si="314"/>
        <v>No PI Tests</v>
      </c>
      <c r="PB244" t="str">
        <f t="shared" si="315"/>
        <v>No PI Tests</v>
      </c>
      <c r="PC244" t="str">
        <f t="shared" si="316"/>
        <v>No PI Tests</v>
      </c>
      <c r="PD244" t="str">
        <f t="shared" si="317"/>
        <v>No PI Tests</v>
      </c>
      <c r="PE244" t="str">
        <f t="shared" si="318"/>
        <v>No PI Tests</v>
      </c>
      <c r="PF244" t="str">
        <f t="shared" si="319"/>
        <v>No PI Tests</v>
      </c>
      <c r="PG244" t="str">
        <f t="shared" si="320"/>
        <v>No PI Tests</v>
      </c>
      <c r="PH244">
        <f t="shared" si="321"/>
        <v>0</v>
      </c>
      <c r="PI244">
        <f t="shared" si="322"/>
        <v>0</v>
      </c>
      <c r="PJ244" t="str">
        <f t="shared" si="323"/>
        <v>Null</v>
      </c>
      <c r="PK244" t="str">
        <f>IF(HR244="","Null",IF(E244&lt;3,"Null",IF(HU244=0,0,IF(HS244="Form 1",VLOOKUP(HU244,Lookups!$BE$3:$BP$63,E244,FALSE),IF(HS244="Form 2",VLOOKUP(HU244,Lookups!$BE$67:$BP$127,E244,FALSE),VLOOKUP(HU244,Lookups!$BE$130:$BP$190,E244,FALSE))))))</f>
        <v>Null</v>
      </c>
      <c r="PL244" t="str">
        <f t="shared" si="324"/>
        <v>Null</v>
      </c>
      <c r="PM244" t="str">
        <f>IF($PH244=0,"Null",IF(E244&lt;3,"Null",IF(OX244=0,0,IF(OV244="Form 1",VLOOKUP(OX244,Lookups!$BE$3:$BP$63,E244,FALSE),IF(OV244="Form 2",VLOOKUP(OX244,Lookups!$BE$67:$BP$127,E244,FALSE),VLOOKUP(OX244,Lookups!$BE$130:$BP$190,E244,FALSE))))))</f>
        <v>Null</v>
      </c>
      <c r="PN244" t="str">
        <f t="shared" si="325"/>
        <v>Null</v>
      </c>
      <c r="PO244" t="str">
        <f t="shared" si="326"/>
        <v>Null</v>
      </c>
      <c r="PP244" t="str">
        <f t="shared" si="327"/>
        <v>Null</v>
      </c>
      <c r="PQ244" t="str">
        <f>IF(HR244="","Null",IF(E244&lt;3,"Null",IF(HV244=0,0,IF(HS244="Form 1",VLOOKUP(HV244,Lookups!$BR$3:$CC$63,E244,FALSE),IF(HS244="Form 2",VLOOKUP(HV244,Lookups!$BR$67:$CC$127,E244,FALSE),VLOOKUP(HV244,Lookups!$BR$130:$CC$190,E244,FALSE))))))</f>
        <v>Null</v>
      </c>
      <c r="PR244" t="str">
        <f t="shared" si="328"/>
        <v>Null</v>
      </c>
      <c r="PS244" t="str">
        <f>IF(HR244="","Null",IF(E244&lt;3,"Null",IF(OY244=0,0,IF(OW244="Form 1",VLOOKUP(OY244,Lookups!$BR$3:$CC$63,E244,FALSE),IF(OW244="Form 2",VLOOKUP(OY244,Lookups!$BR$67:$CC$127,E244,FALSE),VLOOKUP(OY244,Lookups!$BR$130:$CC$190,E244,FALSE))))))</f>
        <v>Null</v>
      </c>
      <c r="PT244" t="str">
        <f t="shared" si="329"/>
        <v>Null</v>
      </c>
      <c r="PU244" t="str">
        <f t="shared" si="330"/>
        <v>Null</v>
      </c>
      <c r="PV244" t="str">
        <f t="shared" si="331"/>
        <v>Null</v>
      </c>
      <c r="PW244" t="str">
        <f t="shared" si="332"/>
        <v>No PI Tests</v>
      </c>
      <c r="PX244">
        <f t="shared" si="333"/>
        <v>0</v>
      </c>
      <c r="PY244">
        <f t="shared" si="334"/>
        <v>0</v>
      </c>
      <c r="PZ244" t="str">
        <f t="shared" si="335"/>
        <v>Null</v>
      </c>
      <c r="QA244" t="str">
        <f t="shared" si="336"/>
        <v>Null</v>
      </c>
      <c r="QB244" t="str">
        <f t="shared" si="337"/>
        <v>Null</v>
      </c>
      <c r="QC244" t="str">
        <f>IF($MS244="System 44 Record",IF(BQ244&lt;MEDIAN(Directions!$F$3,Directions!$F$6),"Mid-Year Exited Student","Full Year Participant")&amp;IF(BP244&lt;Directions!$F$3,", Started Prior Year",", Started This Year"),"Null")</f>
        <v>Null</v>
      </c>
      <c r="QD244" t="str">
        <f t="shared" si="338"/>
        <v>Null</v>
      </c>
      <c r="QE244">
        <f t="shared" si="339"/>
        <v>0</v>
      </c>
      <c r="QF244">
        <f t="shared" si="340"/>
        <v>0</v>
      </c>
      <c r="QG244">
        <f t="shared" si="341"/>
        <v>0</v>
      </c>
      <c r="QH244">
        <f t="shared" si="342"/>
        <v>0</v>
      </c>
      <c r="QI244">
        <f t="shared" si="343"/>
        <v>0</v>
      </c>
      <c r="QJ244" t="str">
        <f t="shared" si="344"/>
        <v>Used None</v>
      </c>
      <c r="QK244" t="str">
        <f t="shared" si="345"/>
        <v>Null</v>
      </c>
      <c r="QL244" t="str">
        <f t="shared" si="346"/>
        <v>Null</v>
      </c>
      <c r="QM244" t="str">
        <f>IF($MS244="READ 180 Record",IF(AQ244="","Null",VLOOKUP(JJ244,Lookups!$DX$3:$EB$2054,AN244+1,FALSE)),"Null")</f>
        <v>Null</v>
      </c>
      <c r="QN244" t="str">
        <f t="shared" si="347"/>
        <v>Null</v>
      </c>
    </row>
    <row r="245" spans="1:456" x14ac:dyDescent="0.25">
      <c r="A245" s="161" t="s">
        <v>1447</v>
      </c>
      <c r="B245" s="161" t="s">
        <v>1447</v>
      </c>
      <c r="C245" s="161" t="s">
        <v>1447</v>
      </c>
      <c r="D245" s="161" t="s">
        <v>1447</v>
      </c>
      <c r="E245" s="161">
        <v>8</v>
      </c>
      <c r="F245" s="161" t="s">
        <v>1447</v>
      </c>
      <c r="G245" s="161" t="s">
        <v>867</v>
      </c>
      <c r="H245" s="161" t="s">
        <v>929</v>
      </c>
      <c r="I245" s="161">
        <v>513</v>
      </c>
      <c r="J245" s="159">
        <v>42499</v>
      </c>
      <c r="K245" s="161">
        <v>0</v>
      </c>
      <c r="L245" s="161">
        <v>0</v>
      </c>
      <c r="M245" s="161">
        <v>0</v>
      </c>
      <c r="N245" s="161">
        <v>0</v>
      </c>
      <c r="O245" s="161">
        <v>0</v>
      </c>
      <c r="P245" s="161">
        <v>0</v>
      </c>
      <c r="Q245" s="161">
        <v>0</v>
      </c>
      <c r="R245" s="161">
        <v>0</v>
      </c>
      <c r="S245" s="161">
        <v>0</v>
      </c>
      <c r="T245" s="161">
        <v>0</v>
      </c>
      <c r="U245" s="161">
        <v>0</v>
      </c>
      <c r="V245" s="161">
        <v>0</v>
      </c>
      <c r="W245" s="161">
        <v>0</v>
      </c>
      <c r="X245" s="161">
        <v>0</v>
      </c>
      <c r="AB245" s="161" t="s">
        <v>241</v>
      </c>
      <c r="AC245" s="161" t="s">
        <v>242</v>
      </c>
      <c r="AD245" s="161" t="s">
        <v>242</v>
      </c>
      <c r="AE245" s="161" t="s">
        <v>242</v>
      </c>
      <c r="AF245" s="161" t="s">
        <v>242</v>
      </c>
      <c r="AG245" s="161" t="s">
        <v>241</v>
      </c>
      <c r="AH245" s="161" t="s">
        <v>242</v>
      </c>
      <c r="AI245" s="161">
        <v>20150801</v>
      </c>
      <c r="AJ245" s="161">
        <v>20160525</v>
      </c>
      <c r="AK245" s="161" t="s">
        <v>869</v>
      </c>
      <c r="AL245" t="s">
        <v>1076</v>
      </c>
      <c r="AM245" t="s">
        <v>929</v>
      </c>
      <c r="AN245">
        <v>3</v>
      </c>
      <c r="AO245" t="s">
        <v>870</v>
      </c>
      <c r="AP245">
        <v>9</v>
      </c>
      <c r="AQ245">
        <v>78</v>
      </c>
      <c r="AR245">
        <v>1346</v>
      </c>
      <c r="AS245">
        <v>561</v>
      </c>
      <c r="AT245">
        <v>179</v>
      </c>
      <c r="AU245">
        <v>387</v>
      </c>
      <c r="AV245">
        <v>99</v>
      </c>
      <c r="AW245">
        <v>15</v>
      </c>
      <c r="AX245">
        <v>16.399999999999999</v>
      </c>
      <c r="AY245">
        <v>8.5</v>
      </c>
      <c r="AZ245">
        <v>3</v>
      </c>
      <c r="BA245">
        <v>86.208349999999996</v>
      </c>
      <c r="BB245">
        <v>16167</v>
      </c>
      <c r="BC245">
        <v>91.764705882000001</v>
      </c>
      <c r="BD245">
        <v>98</v>
      </c>
      <c r="BE245">
        <v>384</v>
      </c>
      <c r="BF245">
        <v>372</v>
      </c>
      <c r="BG245">
        <v>50</v>
      </c>
      <c r="BH245">
        <v>97</v>
      </c>
      <c r="BI245">
        <v>3</v>
      </c>
      <c r="BJ245">
        <v>0</v>
      </c>
      <c r="BK245">
        <v>119</v>
      </c>
      <c r="BL245">
        <v>0</v>
      </c>
      <c r="BM245" t="s">
        <v>1080</v>
      </c>
      <c r="BN245" t="s">
        <v>1076</v>
      </c>
      <c r="BO245" t="s">
        <v>929</v>
      </c>
      <c r="BP245" s="159">
        <v>42244</v>
      </c>
      <c r="BQ245" s="159">
        <v>42340</v>
      </c>
      <c r="BR245" t="s">
        <v>871</v>
      </c>
      <c r="BS245">
        <v>513</v>
      </c>
      <c r="BT245" s="159">
        <v>42340</v>
      </c>
      <c r="BU245">
        <v>7</v>
      </c>
      <c r="BV245">
        <v>3</v>
      </c>
      <c r="BW245">
        <v>44</v>
      </c>
      <c r="BX245">
        <v>38</v>
      </c>
      <c r="BY245">
        <v>479</v>
      </c>
      <c r="BZ245">
        <v>514</v>
      </c>
      <c r="CA245">
        <v>28</v>
      </c>
      <c r="CB245">
        <v>14</v>
      </c>
      <c r="CC245">
        <v>30</v>
      </c>
      <c r="CD245">
        <v>88</v>
      </c>
      <c r="CE245">
        <v>96</v>
      </c>
      <c r="CF245">
        <v>97</v>
      </c>
      <c r="CG245">
        <v>97</v>
      </c>
      <c r="CH245">
        <v>96</v>
      </c>
      <c r="CI245">
        <v>16751</v>
      </c>
      <c r="CJ245">
        <v>2.9230999999999998</v>
      </c>
      <c r="CK245">
        <v>7</v>
      </c>
      <c r="CL245">
        <v>2</v>
      </c>
      <c r="ET245" s="161">
        <v>2</v>
      </c>
      <c r="EU245" s="161">
        <v>102</v>
      </c>
      <c r="EV245" s="161">
        <v>51</v>
      </c>
      <c r="EW245" s="161">
        <v>6113</v>
      </c>
      <c r="EX245" s="161">
        <v>0</v>
      </c>
      <c r="EY245" s="161">
        <v>0</v>
      </c>
      <c r="EZ245" s="161">
        <v>0</v>
      </c>
      <c r="FA245" s="161">
        <v>0</v>
      </c>
      <c r="FB245" s="161">
        <v>82</v>
      </c>
      <c r="FC245" s="161">
        <v>91</v>
      </c>
      <c r="FD245" s="161">
        <v>0</v>
      </c>
      <c r="FE245" s="161">
        <v>2</v>
      </c>
      <c r="FF245" s="159">
        <v>42410</v>
      </c>
      <c r="FG245" s="161">
        <v>79</v>
      </c>
      <c r="FH245" s="161">
        <v>89</v>
      </c>
      <c r="FI245" s="161">
        <v>67</v>
      </c>
      <c r="FJ245" s="161">
        <v>100</v>
      </c>
      <c r="FK245" s="161">
        <v>75</v>
      </c>
      <c r="FL245" s="159">
        <v>42310</v>
      </c>
      <c r="FM245" s="161">
        <v>86</v>
      </c>
      <c r="FN245" s="161">
        <v>93</v>
      </c>
      <c r="FO245" s="161">
        <v>67</v>
      </c>
      <c r="FP245" s="161">
        <v>100</v>
      </c>
      <c r="FQ245" s="161">
        <v>100</v>
      </c>
      <c r="HN245" s="161" t="s">
        <v>929</v>
      </c>
      <c r="HO245" s="159">
        <v>42236</v>
      </c>
      <c r="HP245" s="159">
        <v>42346</v>
      </c>
      <c r="HQ245" s="161">
        <v>2</v>
      </c>
      <c r="HR245" s="159">
        <v>42236</v>
      </c>
      <c r="HS245" s="161" t="s">
        <v>872</v>
      </c>
      <c r="HT245" s="161" t="s">
        <v>873</v>
      </c>
      <c r="HU245" s="161">
        <v>33</v>
      </c>
      <c r="HV245" s="161">
        <v>20</v>
      </c>
      <c r="HW245" s="161">
        <v>0</v>
      </c>
      <c r="HX245" s="159">
        <v>42346</v>
      </c>
      <c r="HY245" s="161" t="s">
        <v>874</v>
      </c>
      <c r="HZ245" s="161" t="s">
        <v>882</v>
      </c>
      <c r="IA245" s="161">
        <v>43</v>
      </c>
      <c r="IB245" s="161">
        <v>25</v>
      </c>
      <c r="IC245" s="161">
        <v>0</v>
      </c>
      <c r="JB245" s="161" t="s">
        <v>929</v>
      </c>
      <c r="JC245" s="161">
        <v>29</v>
      </c>
      <c r="JD245" s="161">
        <v>27</v>
      </c>
      <c r="JE245" s="161">
        <v>31</v>
      </c>
      <c r="JF245" s="161">
        <v>14240</v>
      </c>
      <c r="JG245" s="159">
        <v>42499</v>
      </c>
      <c r="JH245" s="161">
        <v>513</v>
      </c>
      <c r="JI245" s="159">
        <v>42235</v>
      </c>
      <c r="JJ245" s="161">
        <v>273</v>
      </c>
      <c r="JK245" s="161">
        <v>18</v>
      </c>
      <c r="JL245" s="159">
        <v>42346</v>
      </c>
      <c r="JM245" s="161">
        <v>437</v>
      </c>
      <c r="JN245" s="161">
        <v>20</v>
      </c>
      <c r="JO245" s="159">
        <v>42499</v>
      </c>
      <c r="JP245" s="161">
        <v>513</v>
      </c>
      <c r="JQ245" s="161">
        <v>19</v>
      </c>
      <c r="MN245" t="str">
        <f t="shared" si="261"/>
        <v>YesNoNoNoYesNo</v>
      </c>
      <c r="MO245" t="str">
        <f>IF(AND(MN245="NoNoNoNoNoNo",JI245=""),"No Programs",VLOOKUP(MN245,Lookups!$DA$4:$DB$67,2,FALSE))</f>
        <v>READ 180 Only</v>
      </c>
      <c r="MP245">
        <f t="shared" si="262"/>
        <v>0.67241379310344829</v>
      </c>
      <c r="MQ245" t="str">
        <f t="shared" si="263"/>
        <v>READ 180 User</v>
      </c>
      <c r="MR245" t="str">
        <f>Directions!$D$3</f>
        <v>Usage</v>
      </c>
      <c r="MS245" t="str">
        <f>VLOOKUP(MQ245,Lookups!$CU$71:$CV$80,2,FALSE)</f>
        <v>READ 180 Record</v>
      </c>
      <c r="MT245">
        <f t="shared" si="264"/>
        <v>1</v>
      </c>
      <c r="MU245">
        <f t="shared" si="265"/>
        <v>1</v>
      </c>
      <c r="MV245">
        <f t="shared" si="266"/>
        <v>1</v>
      </c>
      <c r="MW245">
        <f t="shared" si="267"/>
        <v>1</v>
      </c>
      <c r="MX245">
        <f t="shared" si="268"/>
        <v>37.714285714285715</v>
      </c>
      <c r="MY245" t="str">
        <f t="shared" si="269"/>
        <v>Not Used</v>
      </c>
      <c r="MZ245">
        <f t="shared" si="270"/>
        <v>0</v>
      </c>
      <c r="NA245" t="str">
        <f t="shared" si="271"/>
        <v>Not Available</v>
      </c>
      <c r="NB245" t="str">
        <f t="shared" si="272"/>
        <v>Not Available</v>
      </c>
      <c r="NC245" t="str">
        <f t="shared" si="273"/>
        <v>4 Not Indicated</v>
      </c>
      <c r="ND245" t="str">
        <f t="shared" si="274"/>
        <v>4 Not Indicated</v>
      </c>
      <c r="NE245" t="str">
        <f t="shared" si="275"/>
        <v>4 Not Indicated</v>
      </c>
      <c r="NF245" t="str">
        <f t="shared" si="276"/>
        <v>4 Not Indicated</v>
      </c>
      <c r="NG245" t="str">
        <f t="shared" si="277"/>
        <v>4 Not Indicated</v>
      </c>
      <c r="NH245" s="159">
        <f t="shared" si="278"/>
        <v>42499</v>
      </c>
      <c r="NI245">
        <f t="shared" si="279"/>
        <v>513</v>
      </c>
      <c r="NJ245" s="159">
        <f t="shared" si="280"/>
        <v>42499</v>
      </c>
      <c r="NK245">
        <f t="shared" si="281"/>
        <v>513</v>
      </c>
      <c r="NL245">
        <f t="shared" si="282"/>
        <v>37.714285714285715</v>
      </c>
      <c r="NM245">
        <f t="shared" si="283"/>
        <v>1</v>
      </c>
      <c r="NN245">
        <f>IF(OR(E245="PK",E245="K",JJ245=""),"Null",INDEX(Lookups!$EZ$4:$FW$18,MATCH($JJ245,Lookups!$EY$4:$EY$18,1),MATCH($E245,Lookups!$EZ$3:$FW$3,0)))</f>
        <v>185</v>
      </c>
      <c r="NO245">
        <f>IF(OR(E245="PK",E245="K",JJ245=""),"Null",INDEX(Lookups!$EZ$4:$FW$18,MATCH($JJ245,Lookups!$EY$4:$EY$18,1),MATCH($E245,Lookups!$EZ$3:$FW$3,0) + 1))</f>
        <v>255</v>
      </c>
      <c r="NP245">
        <f t="shared" si="284"/>
        <v>370</v>
      </c>
      <c r="NQ245" t="str">
        <f t="shared" si="285"/>
        <v>PI is Recommended</v>
      </c>
      <c r="NR245" t="str">
        <f t="shared" si="286"/>
        <v>PI is Recommended</v>
      </c>
      <c r="NS245" t="str">
        <f t="shared" si="287"/>
        <v>200L to 399L</v>
      </c>
      <c r="NT245" t="str">
        <f t="shared" si="288"/>
        <v>400L to 599L</v>
      </c>
      <c r="NU245" t="str">
        <f t="shared" si="289"/>
        <v>400L to 599L</v>
      </c>
      <c r="NV245" s="183" t="str">
        <f t="array" ref="NV245">IF($NL245="No RI Tests","No RI Tests",VLOOKUP(IF(AND(E245="K",JJ245&lt;280),3,IF(AND(E245="K",JJ245&gt;=280),4,MAX(IF(E245=Lookups!$DF$6:$DF$99,IF(JJ245&gt;=Lookups!$DG$6:$DG$99,Lookups!$DH$6:$DH$99))))),Lookups!$DE$104:$DG$108,2,FALSE))</f>
        <v>1 Below Basic</v>
      </c>
      <c r="NW245" s="161" t="str">
        <f t="array" ref="NW245">IF($NL245="No RI Tests","No RI Tests",VLOOKUP(IF(AND(E245="K",JH245&lt;280),3,IF(AND(E245="K",JH245&gt;=280),4,MAX(IF(E245=Lookups!$DF$6:$DF$99,IF(NI245&gt;=Lookups!$DG$6:$DG$99,Lookups!$DH$6:$DH$99))))),Lookups!$DE$104:$DG$108,2,FALSE))</f>
        <v>1 Below Basic</v>
      </c>
      <c r="NX245" s="161" t="str">
        <f t="array" ref="NX245">IF($NL245="No RI Tests","No RI Tests",VLOOKUP(IF(AND(E245="K",NK245&lt;280),3,IF(AND(E245="K",NK245&gt;=280),4,MAX(IF(E245=Lookups!$DF$6:$DF$99,IF(NK245&gt;=Lookups!$DG$6:$DG$99,Lookups!$DH$6:$DH$99))))),Lookups!$DE$104:$DG$108,2,FALSE))</f>
        <v>1 Below Basic</v>
      </c>
      <c r="NY245">
        <f t="shared" si="290"/>
        <v>1</v>
      </c>
      <c r="NZ245">
        <f t="shared" si="291"/>
        <v>0</v>
      </c>
      <c r="OA245" t="str">
        <f t="shared" si="292"/>
        <v>Maintained Performance Level</v>
      </c>
      <c r="OB245" s="161" t="str">
        <f t="array" ref="OB245">IF($NL245="No RI Tests","No RI Tests",IF(E245="K","N/A",VLOOKUP(MAX(IF(E245=Lookups!$DF$6:$DF$99,IF(JJ245&gt;=Lookups!$DG$6:$DG$99,Lookups!$DI$6:$DI$99))),Lookups!$DE$104:$DG$108,3,FALSE)))</f>
        <v>1 Limited</v>
      </c>
      <c r="OC245" s="161" t="str">
        <f t="array" ref="OC245">IF($NL245="No RI Tests","No RI Tests",IF(E245="K","N/A",VLOOKUP(MAX(IF(E245=Lookups!$DF$6:$DF$99,IF(NI245&gt;=Lookups!$DG$6:$DG$99,Lookups!$DI$6:$DI$99))),Lookups!$DE$104:$DG$108,3,FALSE)))</f>
        <v>1 Limited</v>
      </c>
      <c r="OD245" s="161" t="str">
        <f t="array" ref="OD245">IF($NL245="No RI Tests","No RI Tests",IF(E245="K","N/A",VLOOKUP(MAX(IF(E245=Lookups!$DF$6:$DF$99,IF(NK245&gt;=Lookups!$DG$6:$DG$99,Lookups!$DI$6:$DI$99))),Lookups!$DE$104:$DG$108,3,FALSE)))</f>
        <v>1 Limited</v>
      </c>
      <c r="OE245">
        <f t="shared" si="293"/>
        <v>1</v>
      </c>
      <c r="OF245">
        <f t="shared" si="294"/>
        <v>0</v>
      </c>
      <c r="OG245" t="str">
        <f t="shared" si="295"/>
        <v>Maintained Performance Level</v>
      </c>
      <c r="OH245">
        <f t="shared" si="296"/>
        <v>240</v>
      </c>
      <c r="OI245">
        <f t="shared" si="297"/>
        <v>1</v>
      </c>
      <c r="OJ245">
        <f t="shared" si="298"/>
        <v>1</v>
      </c>
      <c r="OK245">
        <f t="shared" si="299"/>
        <v>0</v>
      </c>
      <c r="OL245">
        <f t="shared" si="300"/>
        <v>1.0909090909090908</v>
      </c>
      <c r="OM245" t="str">
        <f t="shared" si="301"/>
        <v>Fall Administration</v>
      </c>
      <c r="ON245" t="str">
        <f t="shared" si="302"/>
        <v>Spring Administration</v>
      </c>
      <c r="OO245" t="str">
        <f t="shared" si="303"/>
        <v>Fall to Spring-Full Year RI</v>
      </c>
      <c r="OP245" t="str">
        <f ca="1">IF(AND(HR245&lt;&gt;"",JJ245&lt;600),IF(HT245="Advancing","Tier 2","Tier 3"),IF(JI245="","Null",IF(OR(E245="K",E245&lt;3),"FRA Recommended",IF(JJ245&gt;=IF(E245&lt;6,400,600),IF(JJ245&lt;VLOOKUP(E245,Lookups!$AP$3:$AR$16,3,FALSE),"Tier 2","Core"),IF(JJ245&lt;400,IF(RAND()&lt;0.81,"Tier 3","Tier 2"),IF(RAND()&lt;0.51,"Tier 3","Tier 2"))))))</f>
        <v>Tier 3</v>
      </c>
      <c r="OQ245" t="str">
        <f t="shared" si="304"/>
        <v>Average Reading Invt. at Least 15 Minutes Long</v>
      </c>
      <c r="OR245">
        <f t="shared" si="305"/>
        <v>0</v>
      </c>
      <c r="OS245">
        <f t="shared" si="306"/>
        <v>1</v>
      </c>
      <c r="OT245">
        <f t="shared" si="307"/>
        <v>240</v>
      </c>
      <c r="OU245" s="159">
        <f t="shared" si="308"/>
        <v>42346</v>
      </c>
      <c r="OV245" t="str">
        <f t="shared" si="309"/>
        <v>Form 2</v>
      </c>
      <c r="OW245" t="str">
        <f t="shared" si="310"/>
        <v>Advancing</v>
      </c>
      <c r="OX245">
        <f t="shared" si="311"/>
        <v>43</v>
      </c>
      <c r="OY245">
        <f t="shared" si="312"/>
        <v>25</v>
      </c>
      <c r="OZ245">
        <f t="shared" si="313"/>
        <v>0</v>
      </c>
      <c r="PA245" s="159">
        <f t="shared" si="314"/>
        <v>42346</v>
      </c>
      <c r="PB245" t="str">
        <f t="shared" si="315"/>
        <v>Form 2</v>
      </c>
      <c r="PC245" t="str">
        <f t="shared" si="316"/>
        <v>Advancing</v>
      </c>
      <c r="PD245">
        <f t="shared" si="317"/>
        <v>43</v>
      </c>
      <c r="PE245">
        <f t="shared" si="318"/>
        <v>25</v>
      </c>
      <c r="PF245">
        <f t="shared" si="319"/>
        <v>0</v>
      </c>
      <c r="PG245">
        <f t="shared" si="320"/>
        <v>15.714285714285714</v>
      </c>
      <c r="PH245">
        <f t="shared" si="321"/>
        <v>1</v>
      </c>
      <c r="PI245">
        <f t="shared" si="322"/>
        <v>1</v>
      </c>
      <c r="PJ245">
        <f t="shared" si="323"/>
        <v>33</v>
      </c>
      <c r="PK245">
        <f>IF(HR245="","Null",IF(E245&lt;3,"Null",IF(HU245=0,0,IF(HS245="Form 1",VLOOKUP(HU245,Lookups!$BE$3:$BP$63,E245,FALSE),IF(HS245="Form 2",VLOOKUP(HU245,Lookups!$BE$67:$BP$127,E245,FALSE),VLOOKUP(HU245,Lookups!$BE$130:$BP$190,E245,FALSE))))))</f>
        <v>1</v>
      </c>
      <c r="PL245">
        <f t="shared" si="324"/>
        <v>43</v>
      </c>
      <c r="PM245">
        <f>IF($PH245=0,"Null",IF(E245&lt;3,"Null",IF(OX245=0,0,IF(OV245="Form 1",VLOOKUP(OX245,Lookups!$BE$3:$BP$63,E245,FALSE),IF(OV245="Form 2",VLOOKUP(OX245,Lookups!$BE$67:$BP$127,E245,FALSE),VLOOKUP(OX245,Lookups!$BE$130:$BP$190,E245,FALSE))))))</f>
        <v>5</v>
      </c>
      <c r="PN245">
        <f t="shared" si="325"/>
        <v>10</v>
      </c>
      <c r="PO245">
        <f t="shared" si="326"/>
        <v>1</v>
      </c>
      <c r="PP245">
        <f t="shared" si="327"/>
        <v>20</v>
      </c>
      <c r="PQ245">
        <f>IF(HR245="","Null",IF(E245&lt;3,"Null",IF(HV245=0,0,IF(HS245="Form 1",VLOOKUP(HV245,Lookups!$BR$3:$CC$63,E245,FALSE),IF(HS245="Form 2",VLOOKUP(HV245,Lookups!$BR$67:$CC$127,E245,FALSE),VLOOKUP(HV245,Lookups!$BR$130:$CC$190,E245,FALSE))))))</f>
        <v>13</v>
      </c>
      <c r="PR245">
        <f t="shared" si="328"/>
        <v>25</v>
      </c>
      <c r="PS245">
        <f>IF(HR245="","Null",IF(E245&lt;3,"Null",IF(OY245=0,0,IF(OW245="Form 1",VLOOKUP(OY245,Lookups!$BR$3:$CC$63,E245,FALSE),IF(OW245="Form 2",VLOOKUP(OY245,Lookups!$BR$67:$CC$127,E245,FALSE),VLOOKUP(OY245,Lookups!$BR$130:$CC$190,E245,FALSE))))))</f>
        <v>20</v>
      </c>
      <c r="PT245">
        <f t="shared" si="329"/>
        <v>5</v>
      </c>
      <c r="PU245">
        <f t="shared" si="330"/>
        <v>1</v>
      </c>
      <c r="PV245">
        <f t="shared" si="331"/>
        <v>1</v>
      </c>
      <c r="PW245" t="str">
        <f t="shared" si="332"/>
        <v>Fall to Winter PI Administration</v>
      </c>
      <c r="PX245">
        <f t="shared" si="333"/>
        <v>1</v>
      </c>
      <c r="PY245">
        <f t="shared" si="334"/>
        <v>0</v>
      </c>
      <c r="PZ245" t="str">
        <f t="shared" si="335"/>
        <v>Null</v>
      </c>
      <c r="QA245" t="str">
        <f t="shared" si="336"/>
        <v>Null</v>
      </c>
      <c r="QB245" t="str">
        <f t="shared" si="337"/>
        <v>Null</v>
      </c>
      <c r="QC245" t="str">
        <f>IF($MS245="System 44 Record",IF(BQ245&lt;MEDIAN(Directions!$F$3,Directions!$F$6),"Mid-Year Exited Student","Full Year Participant")&amp;IF(BP245&lt;Directions!$F$3,", Started Prior Year",", Started This Year"),"Null")</f>
        <v>Null</v>
      </c>
      <c r="QD245" t="str">
        <f t="shared" si="338"/>
        <v>Null</v>
      </c>
      <c r="QE245">
        <f t="shared" si="339"/>
        <v>1</v>
      </c>
      <c r="QF245">
        <f t="shared" si="340"/>
        <v>1</v>
      </c>
      <c r="QG245">
        <f t="shared" si="341"/>
        <v>1</v>
      </c>
      <c r="QH245">
        <f t="shared" si="342"/>
        <v>2</v>
      </c>
      <c r="QI245">
        <f t="shared" si="343"/>
        <v>0.91</v>
      </c>
      <c r="QJ245" t="str">
        <f t="shared" si="344"/>
        <v>Used All 3</v>
      </c>
      <c r="QK245" t="str">
        <f t="shared" si="345"/>
        <v>60 to 79 Sessions</v>
      </c>
      <c r="QL245" t="str">
        <f t="shared" si="346"/>
        <v>9 to 12 Segments</v>
      </c>
      <c r="QM245" t="str">
        <f>IF($MS245="READ 180 Record",IF(AQ245="","Null",VLOOKUP(JJ245,Lookups!$DX$3:$EB$2054,AN245+1,FALSE)),"Null")</f>
        <v>Level is Above Lexile Score</v>
      </c>
      <c r="QN245" t="str">
        <f t="shared" si="347"/>
        <v>Null</v>
      </c>
    </row>
    <row r="246" spans="1:456" x14ac:dyDescent="0.25">
      <c r="A246" s="161" t="s">
        <v>1447</v>
      </c>
      <c r="B246" s="161" t="s">
        <v>1447</v>
      </c>
      <c r="C246" s="161" t="s">
        <v>1447</v>
      </c>
      <c r="D246" s="161" t="s">
        <v>1447</v>
      </c>
      <c r="E246" s="161">
        <v>7</v>
      </c>
      <c r="F246" s="161" t="s">
        <v>1447</v>
      </c>
      <c r="G246" s="161" t="s">
        <v>890</v>
      </c>
      <c r="H246" s="161" t="s">
        <v>891</v>
      </c>
      <c r="I246" s="161">
        <v>286</v>
      </c>
      <c r="J246" s="159">
        <v>42501</v>
      </c>
      <c r="K246" s="161">
        <v>0</v>
      </c>
      <c r="L246" s="161">
        <v>0</v>
      </c>
      <c r="M246" s="161">
        <v>0</v>
      </c>
      <c r="N246" s="161">
        <v>0</v>
      </c>
      <c r="O246" s="161">
        <v>0</v>
      </c>
      <c r="P246" s="161">
        <v>0</v>
      </c>
      <c r="Q246" s="161">
        <v>0</v>
      </c>
      <c r="R246" s="161">
        <v>0</v>
      </c>
      <c r="S246" s="161">
        <v>0</v>
      </c>
      <c r="T246" s="161">
        <v>0</v>
      </c>
      <c r="U246" s="161">
        <v>0</v>
      </c>
      <c r="V246" s="161">
        <v>0</v>
      </c>
      <c r="W246" s="161">
        <v>0</v>
      </c>
      <c r="X246" s="161">
        <v>0</v>
      </c>
      <c r="AB246" s="161" t="s">
        <v>242</v>
      </c>
      <c r="AC246" s="161" t="s">
        <v>242</v>
      </c>
      <c r="AD246" s="161" t="s">
        <v>242</v>
      </c>
      <c r="AE246" s="161" t="s">
        <v>242</v>
      </c>
      <c r="AF246" s="161" t="s">
        <v>241</v>
      </c>
      <c r="AG246" s="161" t="s">
        <v>241</v>
      </c>
      <c r="AH246" s="161" t="s">
        <v>242</v>
      </c>
      <c r="AI246" s="161">
        <v>20150801</v>
      </c>
      <c r="AJ246" s="161">
        <v>20160525</v>
      </c>
      <c r="AK246" s="161" t="s">
        <v>869</v>
      </c>
      <c r="AL246" t="s">
        <v>1078</v>
      </c>
      <c r="BN246" t="s">
        <v>1076</v>
      </c>
      <c r="BO246" t="s">
        <v>891</v>
      </c>
      <c r="BP246" s="159">
        <v>42293</v>
      </c>
      <c r="BQ246" s="159">
        <v>42506</v>
      </c>
      <c r="BR246" t="s">
        <v>877</v>
      </c>
      <c r="BS246">
        <v>286</v>
      </c>
      <c r="BT246" s="159">
        <v>42506</v>
      </c>
      <c r="BU246">
        <v>3</v>
      </c>
      <c r="BV246">
        <v>1</v>
      </c>
      <c r="BW246">
        <v>16</v>
      </c>
      <c r="BX246">
        <v>27</v>
      </c>
      <c r="BY246">
        <v>481</v>
      </c>
      <c r="BZ246">
        <v>515</v>
      </c>
      <c r="CA246">
        <v>0</v>
      </c>
      <c r="CB246">
        <v>23</v>
      </c>
      <c r="CC246">
        <v>30</v>
      </c>
      <c r="CD246">
        <v>87</v>
      </c>
      <c r="CE246">
        <v>91</v>
      </c>
      <c r="CF246">
        <v>96</v>
      </c>
      <c r="CG246">
        <v>90</v>
      </c>
      <c r="CH246">
        <v>85</v>
      </c>
      <c r="CI246">
        <v>2762</v>
      </c>
      <c r="CJ246">
        <v>1.3332999999999999</v>
      </c>
      <c r="CK246">
        <v>2</v>
      </c>
      <c r="CL246">
        <v>8</v>
      </c>
      <c r="ET246" s="161">
        <v>2</v>
      </c>
      <c r="EU246" s="161">
        <v>49</v>
      </c>
      <c r="EV246" s="161">
        <v>49</v>
      </c>
      <c r="EW246" s="161">
        <v>2952</v>
      </c>
      <c r="EX246" s="161">
        <v>0</v>
      </c>
      <c r="EY246" s="161">
        <v>0</v>
      </c>
      <c r="EZ246" s="161">
        <v>0</v>
      </c>
      <c r="FA246" s="161">
        <v>0</v>
      </c>
      <c r="FB246" s="161">
        <v>30</v>
      </c>
      <c r="FC246" s="161">
        <v>55</v>
      </c>
      <c r="FD246" s="161">
        <v>0</v>
      </c>
      <c r="FE246" s="161">
        <v>1</v>
      </c>
      <c r="FF246" s="159">
        <v>42418</v>
      </c>
      <c r="FG246" s="161">
        <v>30</v>
      </c>
      <c r="FH246" s="161">
        <v>55</v>
      </c>
      <c r="FI246" s="161">
        <v>17</v>
      </c>
      <c r="FJ246" s="161">
        <v>30</v>
      </c>
      <c r="FK246" s="161">
        <v>50</v>
      </c>
      <c r="HN246" s="161" t="s">
        <v>891</v>
      </c>
      <c r="HO246" s="159">
        <v>42257</v>
      </c>
      <c r="HP246" s="159">
        <v>42500</v>
      </c>
      <c r="HQ246" s="161">
        <v>2</v>
      </c>
      <c r="HR246" s="159">
        <v>42257</v>
      </c>
      <c r="HS246" s="161" t="s">
        <v>872</v>
      </c>
      <c r="HT246" s="161" t="s">
        <v>878</v>
      </c>
      <c r="HU246" s="161">
        <v>45</v>
      </c>
      <c r="HV246" s="161">
        <v>6</v>
      </c>
      <c r="HW246" s="161">
        <v>0</v>
      </c>
      <c r="HX246" s="159">
        <v>42500</v>
      </c>
      <c r="HY246" s="161" t="s">
        <v>874</v>
      </c>
      <c r="HZ246" s="161" t="s">
        <v>878</v>
      </c>
      <c r="IA246" s="161">
        <v>48</v>
      </c>
      <c r="IB246" s="161">
        <v>5</v>
      </c>
      <c r="IC246" s="161">
        <v>0</v>
      </c>
      <c r="JB246" s="161" t="s">
        <v>891</v>
      </c>
      <c r="JC246" s="161">
        <v>10</v>
      </c>
      <c r="JD246" s="161">
        <v>4</v>
      </c>
      <c r="JE246" s="161">
        <v>4</v>
      </c>
      <c r="JF246" s="161">
        <v>1663</v>
      </c>
      <c r="JG246" s="159">
        <v>42501</v>
      </c>
      <c r="JH246" s="161">
        <v>286</v>
      </c>
      <c r="JI246" s="159">
        <v>42249</v>
      </c>
      <c r="JJ246" s="161">
        <v>169</v>
      </c>
      <c r="JK246" s="161">
        <v>12</v>
      </c>
      <c r="JL246" s="159">
        <v>42349</v>
      </c>
      <c r="JM246" s="161">
        <v>143</v>
      </c>
      <c r="JN246" s="161">
        <v>11</v>
      </c>
      <c r="JO246" s="159">
        <v>42501</v>
      </c>
      <c r="JP246" s="161">
        <v>286</v>
      </c>
      <c r="JQ246" s="161">
        <v>25</v>
      </c>
      <c r="MN246" t="str">
        <f t="shared" si="261"/>
        <v>NoNoNoYesYesNo</v>
      </c>
      <c r="MO246" t="str">
        <f>IF(AND(MN246="NoNoNoNoNoNo",JI246=""),"No Programs",VLOOKUP(MN246,Lookups!$DA$4:$DB$67,2,FALSE))</f>
        <v>System 44 Only</v>
      </c>
      <c r="MP246">
        <f t="shared" si="262"/>
        <v>0</v>
      </c>
      <c r="MQ246" t="str">
        <f t="shared" si="263"/>
        <v>System 44 User</v>
      </c>
      <c r="MR246" t="str">
        <f>Directions!$D$3</f>
        <v>Usage</v>
      </c>
      <c r="MS246" t="str">
        <f>VLOOKUP(MQ246,Lookups!$CU$71:$CV$80,2,FALSE)</f>
        <v>System 44 Record</v>
      </c>
      <c r="MT246">
        <f t="shared" si="264"/>
        <v>1</v>
      </c>
      <c r="MU246">
        <f t="shared" si="265"/>
        <v>1</v>
      </c>
      <c r="MV246">
        <f t="shared" si="266"/>
        <v>1</v>
      </c>
      <c r="MW246">
        <f t="shared" si="267"/>
        <v>1</v>
      </c>
      <c r="MX246">
        <f t="shared" si="268"/>
        <v>34.714285714285715</v>
      </c>
      <c r="MY246" t="str">
        <f t="shared" si="269"/>
        <v>Not Used</v>
      </c>
      <c r="MZ246">
        <f t="shared" si="270"/>
        <v>0</v>
      </c>
      <c r="NA246" t="str">
        <f t="shared" si="271"/>
        <v>Not Available</v>
      </c>
      <c r="NB246" t="str">
        <f t="shared" si="272"/>
        <v>Not Available</v>
      </c>
      <c r="NC246" t="str">
        <f t="shared" si="273"/>
        <v>4 Not Indicated</v>
      </c>
      <c r="ND246" t="str">
        <f t="shared" si="274"/>
        <v>4 Not Indicated</v>
      </c>
      <c r="NE246" t="str">
        <f t="shared" si="275"/>
        <v>4 Not Indicated</v>
      </c>
      <c r="NF246" t="str">
        <f t="shared" si="276"/>
        <v>4 Not Indicated</v>
      </c>
      <c r="NG246" t="str">
        <f t="shared" si="277"/>
        <v>4 Not Indicated</v>
      </c>
      <c r="NH246" s="159">
        <f t="shared" si="278"/>
        <v>42501</v>
      </c>
      <c r="NI246">
        <f t="shared" si="279"/>
        <v>286</v>
      </c>
      <c r="NJ246" s="159">
        <f t="shared" si="280"/>
        <v>42501</v>
      </c>
      <c r="NK246">
        <f t="shared" si="281"/>
        <v>286</v>
      </c>
      <c r="NL246">
        <f t="shared" si="282"/>
        <v>36</v>
      </c>
      <c r="NM246">
        <f t="shared" si="283"/>
        <v>1</v>
      </c>
      <c r="NN246">
        <f>IF(OR(E246="PK",E246="K",JJ246=""),"Null",INDEX(Lookups!$EZ$4:$FW$18,MATCH($JJ246,Lookups!$EY$4:$EY$18,1),MATCH($E246,Lookups!$EZ$3:$FW$3,0)))</f>
        <v>220</v>
      </c>
      <c r="NO246">
        <f>IF(OR(E246="PK",E246="K",JJ246=""),"Null",INDEX(Lookups!$EZ$4:$FW$18,MATCH($JJ246,Lookups!$EY$4:$EY$18,1),MATCH($E246,Lookups!$EZ$3:$FW$3,0) + 1))</f>
        <v>350</v>
      </c>
      <c r="NP246">
        <f t="shared" si="284"/>
        <v>440</v>
      </c>
      <c r="NQ246" t="str">
        <f t="shared" si="285"/>
        <v>PI is Recommended</v>
      </c>
      <c r="NR246" t="str">
        <f t="shared" si="286"/>
        <v>PI is Recommended</v>
      </c>
      <c r="NS246" t="str">
        <f t="shared" si="287"/>
        <v>BR to 199L</v>
      </c>
      <c r="NT246" t="str">
        <f t="shared" si="288"/>
        <v>200L to 399L</v>
      </c>
      <c r="NU246" t="str">
        <f t="shared" si="289"/>
        <v>200L to 399L</v>
      </c>
      <c r="NV246" s="183" t="str">
        <f t="array" ref="NV246">IF($NL246="No RI Tests","No RI Tests",VLOOKUP(IF(AND(E246="K",JJ246&lt;280),3,IF(AND(E246="K",JJ246&gt;=280),4,MAX(IF(E246=Lookups!$DF$6:$DF$99,IF(JJ246&gt;=Lookups!$DG$6:$DG$99,Lookups!$DH$6:$DH$99))))),Lookups!$DE$104:$DG$108,2,FALSE))</f>
        <v>1 Below Basic</v>
      </c>
      <c r="NW246" s="161" t="str">
        <f t="array" ref="NW246">IF($NL246="No RI Tests","No RI Tests",VLOOKUP(IF(AND(E246="K",JH246&lt;280),3,IF(AND(E246="K",JH246&gt;=280),4,MAX(IF(E246=Lookups!$DF$6:$DF$99,IF(NI246&gt;=Lookups!$DG$6:$DG$99,Lookups!$DH$6:$DH$99))))),Lookups!$DE$104:$DG$108,2,FALSE))</f>
        <v>1 Below Basic</v>
      </c>
      <c r="NX246" s="161" t="str">
        <f t="array" ref="NX246">IF($NL246="No RI Tests","No RI Tests",VLOOKUP(IF(AND(E246="K",NK246&lt;280),3,IF(AND(E246="K",NK246&gt;=280),4,MAX(IF(E246=Lookups!$DF$6:$DF$99,IF(NK246&gt;=Lookups!$DG$6:$DG$99,Lookups!$DH$6:$DH$99))))),Lookups!$DE$104:$DG$108,2,FALSE))</f>
        <v>1 Below Basic</v>
      </c>
      <c r="NY246">
        <f t="shared" si="290"/>
        <v>1</v>
      </c>
      <c r="NZ246">
        <f t="shared" si="291"/>
        <v>0</v>
      </c>
      <c r="OA246" t="str">
        <f t="shared" si="292"/>
        <v>Maintained Performance Level</v>
      </c>
      <c r="OB246" s="161" t="str">
        <f t="array" ref="OB246">IF($NL246="No RI Tests","No RI Tests",IF(E246="K","N/A",VLOOKUP(MAX(IF(E246=Lookups!$DF$6:$DF$99,IF(JJ246&gt;=Lookups!$DG$6:$DG$99,Lookups!$DI$6:$DI$99))),Lookups!$DE$104:$DG$108,3,FALSE)))</f>
        <v>1 Limited</v>
      </c>
      <c r="OC246" s="161" t="str">
        <f t="array" ref="OC246">IF($NL246="No RI Tests","No RI Tests",IF(E246="K","N/A",VLOOKUP(MAX(IF(E246=Lookups!$DF$6:$DF$99,IF(NI246&gt;=Lookups!$DG$6:$DG$99,Lookups!$DI$6:$DI$99))),Lookups!$DE$104:$DG$108,3,FALSE)))</f>
        <v>1 Limited</v>
      </c>
      <c r="OD246" s="161" t="str">
        <f t="array" ref="OD246">IF($NL246="No RI Tests","No RI Tests",IF(E246="K","N/A",VLOOKUP(MAX(IF(E246=Lookups!$DF$6:$DF$99,IF(NK246&gt;=Lookups!$DG$6:$DG$99,Lookups!$DI$6:$DI$99))),Lookups!$DE$104:$DG$108,3,FALSE)))</f>
        <v>1 Limited</v>
      </c>
      <c r="OE246">
        <f t="shared" si="293"/>
        <v>1</v>
      </c>
      <c r="OF246">
        <f t="shared" si="294"/>
        <v>0</v>
      </c>
      <c r="OG246" t="str">
        <f t="shared" si="295"/>
        <v>Maintained Performance Level</v>
      </c>
      <c r="OH246">
        <f t="shared" si="296"/>
        <v>117</v>
      </c>
      <c r="OI246">
        <f t="shared" si="297"/>
        <v>1</v>
      </c>
      <c r="OJ246">
        <f t="shared" si="298"/>
        <v>0</v>
      </c>
      <c r="OK246">
        <f t="shared" si="299"/>
        <v>0</v>
      </c>
      <c r="OL246">
        <f t="shared" si="300"/>
        <v>0.41052631578947368</v>
      </c>
      <c r="OM246" t="str">
        <f t="shared" si="301"/>
        <v>Fall Administration</v>
      </c>
      <c r="ON246" t="str">
        <f t="shared" si="302"/>
        <v>Fall Administration</v>
      </c>
      <c r="OO246" t="str">
        <f t="shared" si="303"/>
        <v>Fall Administration RI</v>
      </c>
      <c r="OP246" t="str">
        <f ca="1">IF(AND(HR246&lt;&gt;"",JJ246&lt;600),IF(HT246="Advancing","Tier 2","Tier 3"),IF(JI246="","Null",IF(OR(E246="K",E246&lt;3),"FRA Recommended",IF(JJ246&gt;=IF(E246&lt;6,400,600),IF(JJ246&lt;VLOOKUP(E246,Lookups!$AP$3:$AR$16,3,FALSE),"Tier 2","Core"),IF(JJ246&lt;400,IF(RAND()&lt;0.81,"Tier 3","Tier 2"),IF(RAND()&lt;0.51,"Tier 3","Tier 2"))))))</f>
        <v>Tier 3</v>
      </c>
      <c r="OQ246" t="str">
        <f t="shared" si="304"/>
        <v>Average Reading Invt. at Least 15 Minutes Long</v>
      </c>
      <c r="OR246">
        <f t="shared" si="305"/>
        <v>0</v>
      </c>
      <c r="OS246" t="str">
        <f t="shared" si="306"/>
        <v>Null</v>
      </c>
      <c r="OT246">
        <f t="shared" si="307"/>
        <v>143</v>
      </c>
      <c r="OU246" s="159">
        <f t="shared" si="308"/>
        <v>42500</v>
      </c>
      <c r="OV246" t="str">
        <f t="shared" si="309"/>
        <v>Form 2</v>
      </c>
      <c r="OW246" t="str">
        <f t="shared" si="310"/>
        <v>Beginning</v>
      </c>
      <c r="OX246">
        <f t="shared" si="311"/>
        <v>48</v>
      </c>
      <c r="OY246">
        <f t="shared" si="312"/>
        <v>5</v>
      </c>
      <c r="OZ246">
        <f t="shared" si="313"/>
        <v>0</v>
      </c>
      <c r="PA246" s="159">
        <f t="shared" si="314"/>
        <v>42257</v>
      </c>
      <c r="PB246" t="str">
        <f t="shared" si="315"/>
        <v>Form 1</v>
      </c>
      <c r="PC246" t="str">
        <f t="shared" si="316"/>
        <v>Beginning</v>
      </c>
      <c r="PD246">
        <f t="shared" si="317"/>
        <v>45</v>
      </c>
      <c r="PE246">
        <f t="shared" si="318"/>
        <v>6</v>
      </c>
      <c r="PF246">
        <f t="shared" si="319"/>
        <v>0</v>
      </c>
      <c r="PG246">
        <f t="shared" si="320"/>
        <v>34.714285714285715</v>
      </c>
      <c r="PH246">
        <f t="shared" si="321"/>
        <v>1</v>
      </c>
      <c r="PI246">
        <f t="shared" si="322"/>
        <v>1</v>
      </c>
      <c r="PJ246">
        <f t="shared" si="323"/>
        <v>45</v>
      </c>
      <c r="PK246">
        <f>IF(HR246="","Null",IF(E246&lt;3,"Null",IF(HU246=0,0,IF(HS246="Form 1",VLOOKUP(HU246,Lookups!$BE$3:$BP$63,E246,FALSE),IF(HS246="Form 2",VLOOKUP(HU246,Lookups!$BE$67:$BP$127,E246,FALSE),VLOOKUP(HU246,Lookups!$BE$130:$BP$190,E246,FALSE))))))</f>
        <v>13</v>
      </c>
      <c r="PL246">
        <f t="shared" si="324"/>
        <v>48</v>
      </c>
      <c r="PM246">
        <f>IF($PH246=0,"Null",IF(E246&lt;3,"Null",IF(OX246=0,0,IF(OV246="Form 1",VLOOKUP(OX246,Lookups!$BE$3:$BP$63,E246,FALSE),IF(OV246="Form 2",VLOOKUP(OX246,Lookups!$BE$67:$BP$127,E246,FALSE),VLOOKUP(OX246,Lookups!$BE$130:$BP$190,E246,FALSE))))))</f>
        <v>15</v>
      </c>
      <c r="PN246">
        <f t="shared" si="325"/>
        <v>3</v>
      </c>
      <c r="PO246">
        <f t="shared" si="326"/>
        <v>1</v>
      </c>
      <c r="PP246">
        <f t="shared" si="327"/>
        <v>6</v>
      </c>
      <c r="PQ246">
        <f>IF(HR246="","Null",IF(E246&lt;3,"Null",IF(HV246=0,0,IF(HS246="Form 1",VLOOKUP(HV246,Lookups!$BR$3:$CC$63,E246,FALSE),IF(HS246="Form 2",VLOOKUP(HV246,Lookups!$BR$67:$CC$127,E246,FALSE),VLOOKUP(HV246,Lookups!$BR$130:$CC$190,E246,FALSE))))))</f>
        <v>0</v>
      </c>
      <c r="PR246">
        <f t="shared" si="328"/>
        <v>5</v>
      </c>
      <c r="PS246">
        <f>IF(HR246="","Null",IF(E246&lt;3,"Null",IF(OY246=0,0,IF(OW246="Form 1",VLOOKUP(OY246,Lookups!$BR$3:$CC$63,E246,FALSE),IF(OW246="Form 2",VLOOKUP(OY246,Lookups!$BR$67:$CC$127,E246,FALSE),VLOOKUP(OY246,Lookups!$BR$130:$CC$190,E246,FALSE))))))</f>
        <v>1</v>
      </c>
      <c r="PT246">
        <f t="shared" si="329"/>
        <v>-1</v>
      </c>
      <c r="PU246">
        <f t="shared" si="330"/>
        <v>0</v>
      </c>
      <c r="PV246">
        <f t="shared" si="331"/>
        <v>0</v>
      </c>
      <c r="PW246" t="str">
        <f t="shared" si="332"/>
        <v>Fall to Spring PI Administration</v>
      </c>
      <c r="PX246">
        <f t="shared" si="333"/>
        <v>0</v>
      </c>
      <c r="PY246">
        <f t="shared" si="334"/>
        <v>1</v>
      </c>
      <c r="PZ246" t="str">
        <f t="shared" si="335"/>
        <v>20 to 39 Sessions</v>
      </c>
      <c r="QA246" t="str">
        <f t="shared" si="336"/>
        <v>Series 1</v>
      </c>
      <c r="QB246" t="str">
        <f t="shared" si="337"/>
        <v>In Series 1 to 4</v>
      </c>
      <c r="QC246" t="str">
        <f>IF($MS246="System 44 Record",IF(BQ246&lt;MEDIAN(Directions!$F$3,Directions!$F$6),"Mid-Year Exited Student","Full Year Participant")&amp;IF(BP246&lt;Directions!$F$3,", Started Prior Year",", Started This Year"),"Null")</f>
        <v>Full Year Participant, Started This Year</v>
      </c>
      <c r="QD246">
        <f t="shared" si="338"/>
        <v>0</v>
      </c>
      <c r="QE246">
        <f t="shared" si="339"/>
        <v>0</v>
      </c>
      <c r="QF246">
        <f t="shared" si="340"/>
        <v>1</v>
      </c>
      <c r="QG246">
        <f t="shared" si="341"/>
        <v>1</v>
      </c>
      <c r="QH246">
        <f t="shared" si="342"/>
        <v>1</v>
      </c>
      <c r="QI246">
        <f t="shared" si="343"/>
        <v>0.55000000000000004</v>
      </c>
      <c r="QJ246" t="str">
        <f t="shared" si="344"/>
        <v>Used RC! and rSkills</v>
      </c>
      <c r="QK246" t="str">
        <f t="shared" si="345"/>
        <v>Null</v>
      </c>
      <c r="QL246" t="str">
        <f t="shared" si="346"/>
        <v>Null</v>
      </c>
      <c r="QM246" t="str">
        <f>IF($MS246="READ 180 Record",IF(AQ246="","Null",VLOOKUP(JJ246,Lookups!$DX$3:$EB$2054,AN246+1,FALSE)),"Null")</f>
        <v>Null</v>
      </c>
      <c r="QN246" t="str">
        <f t="shared" si="347"/>
        <v>Null</v>
      </c>
    </row>
    <row r="247" spans="1:456" x14ac:dyDescent="0.25">
      <c r="A247" s="161" t="s">
        <v>1447</v>
      </c>
      <c r="B247" s="161" t="s">
        <v>1447</v>
      </c>
      <c r="C247" s="161" t="s">
        <v>1447</v>
      </c>
      <c r="D247" s="161" t="s">
        <v>1447</v>
      </c>
      <c r="E247" s="161">
        <v>4</v>
      </c>
      <c r="F247" s="161" t="s">
        <v>1447</v>
      </c>
      <c r="G247" s="161" t="s">
        <v>885</v>
      </c>
      <c r="H247" s="161" t="s">
        <v>893</v>
      </c>
      <c r="I247" s="161">
        <v>476</v>
      </c>
      <c r="J247" s="159">
        <v>42495</v>
      </c>
      <c r="K247" s="161">
        <v>0</v>
      </c>
      <c r="L247" s="161">
        <v>0</v>
      </c>
      <c r="M247" s="161">
        <v>0</v>
      </c>
      <c r="N247" s="161">
        <v>0</v>
      </c>
      <c r="O247" s="161">
        <v>0</v>
      </c>
      <c r="P247" s="161">
        <v>0</v>
      </c>
      <c r="Q247" s="161">
        <v>0</v>
      </c>
      <c r="R247" s="161">
        <v>0</v>
      </c>
      <c r="S247" s="161">
        <v>0</v>
      </c>
      <c r="T247" s="161">
        <v>0</v>
      </c>
      <c r="U247" s="161">
        <v>0</v>
      </c>
      <c r="V247" s="161">
        <v>0</v>
      </c>
      <c r="W247" s="161">
        <v>0</v>
      </c>
      <c r="X247" s="161">
        <v>0</v>
      </c>
      <c r="AB247" s="161" t="s">
        <v>242</v>
      </c>
      <c r="AC247" s="161" t="s">
        <v>242</v>
      </c>
      <c r="AD247" s="161" t="s">
        <v>242</v>
      </c>
      <c r="AE247" s="161" t="s">
        <v>242</v>
      </c>
      <c r="AF247" s="161" t="s">
        <v>241</v>
      </c>
      <c r="AG247" s="161" t="s">
        <v>241</v>
      </c>
      <c r="AH247" s="161" t="s">
        <v>242</v>
      </c>
      <c r="AI247" s="161">
        <v>20150801</v>
      </c>
      <c r="AJ247" s="161">
        <v>20160525</v>
      </c>
      <c r="AK247" s="161" t="s">
        <v>869</v>
      </c>
      <c r="AL247" t="s">
        <v>1078</v>
      </c>
      <c r="BN247" t="s">
        <v>1076</v>
      </c>
      <c r="BO247" t="s">
        <v>893</v>
      </c>
      <c r="BP247" s="159">
        <v>42464</v>
      </c>
      <c r="BQ247" s="159">
        <v>42502</v>
      </c>
      <c r="BR247" t="s">
        <v>871</v>
      </c>
      <c r="BS247">
        <v>476</v>
      </c>
      <c r="BT247" s="159">
        <v>42502</v>
      </c>
      <c r="BU247">
        <v>4</v>
      </c>
      <c r="BV247">
        <v>4</v>
      </c>
      <c r="BW247">
        <v>27</v>
      </c>
      <c r="BX247">
        <v>8</v>
      </c>
      <c r="BY247">
        <v>161</v>
      </c>
      <c r="BZ247">
        <v>170</v>
      </c>
      <c r="CA247">
        <v>24</v>
      </c>
      <c r="CB247">
        <v>23</v>
      </c>
      <c r="CC247">
        <v>54</v>
      </c>
      <c r="CD247">
        <v>92</v>
      </c>
      <c r="CE247">
        <v>91</v>
      </c>
      <c r="CF247">
        <v>100</v>
      </c>
      <c r="CG247">
        <v>96</v>
      </c>
      <c r="CH247">
        <v>96</v>
      </c>
      <c r="CI247">
        <v>1969</v>
      </c>
      <c r="CJ247">
        <v>1.6</v>
      </c>
      <c r="CK247">
        <v>4</v>
      </c>
      <c r="CL247">
        <v>3</v>
      </c>
      <c r="ET247" s="161">
        <v>0</v>
      </c>
      <c r="EU247" s="161">
        <v>0</v>
      </c>
      <c r="EV247" s="161">
        <v>0</v>
      </c>
      <c r="EW247" s="161">
        <v>0</v>
      </c>
      <c r="EX247" s="161">
        <v>0</v>
      </c>
      <c r="EY247" s="161">
        <v>0</v>
      </c>
      <c r="EZ247" s="161">
        <v>0</v>
      </c>
      <c r="FA247" s="161">
        <v>0</v>
      </c>
      <c r="FB247" s="161">
        <v>0</v>
      </c>
      <c r="FC247" s="161">
        <v>0</v>
      </c>
      <c r="FD247" s="161">
        <v>0</v>
      </c>
      <c r="FE247" s="161">
        <v>0</v>
      </c>
      <c r="HN247" s="161" t="s">
        <v>893</v>
      </c>
      <c r="HO247" s="159">
        <v>42418</v>
      </c>
      <c r="HP247" s="159">
        <v>42496</v>
      </c>
      <c r="HQ247" s="161">
        <v>2</v>
      </c>
      <c r="HR247" s="159">
        <v>42418</v>
      </c>
      <c r="HS247" s="161" t="s">
        <v>872</v>
      </c>
      <c r="HT247" s="161" t="s">
        <v>873</v>
      </c>
      <c r="HU247" s="161">
        <v>28</v>
      </c>
      <c r="HV247" s="161">
        <v>17</v>
      </c>
      <c r="HW247" s="161">
        <v>0</v>
      </c>
      <c r="HX247" s="159">
        <v>42496</v>
      </c>
      <c r="HY247" s="161" t="s">
        <v>874</v>
      </c>
      <c r="HZ247" s="161" t="s">
        <v>873</v>
      </c>
      <c r="IA247" s="161">
        <v>43</v>
      </c>
      <c r="IB247" s="161">
        <v>19</v>
      </c>
      <c r="IC247" s="161">
        <v>0</v>
      </c>
      <c r="JB247" s="161" t="s">
        <v>893</v>
      </c>
      <c r="JC247" s="161">
        <v>3</v>
      </c>
      <c r="JD247" s="161">
        <v>3</v>
      </c>
      <c r="JE247" s="161">
        <v>3</v>
      </c>
      <c r="JF247" s="161">
        <v>1165</v>
      </c>
      <c r="JG247" s="159">
        <v>42495</v>
      </c>
      <c r="JH247" s="161">
        <v>476</v>
      </c>
      <c r="JI247" s="159">
        <v>42417</v>
      </c>
      <c r="JJ247" s="161">
        <v>479</v>
      </c>
      <c r="JK247" s="161">
        <v>28</v>
      </c>
      <c r="JL247" s="159">
        <v>42495</v>
      </c>
      <c r="JM247" s="161">
        <v>476</v>
      </c>
      <c r="JN247" s="161">
        <v>22</v>
      </c>
      <c r="MN247" t="str">
        <f t="shared" si="261"/>
        <v>NoNoNoYesYesNo</v>
      </c>
      <c r="MO247" t="str">
        <f>IF(AND(MN247="NoNoNoNoNoNo",JI247=""),"No Programs",VLOOKUP(MN247,Lookups!$DA$4:$DB$67,2,FALSE))</f>
        <v>System 44 Only</v>
      </c>
      <c r="MP247">
        <f t="shared" si="262"/>
        <v>0</v>
      </c>
      <c r="MQ247" t="str">
        <f t="shared" si="263"/>
        <v>System 44 User</v>
      </c>
      <c r="MR247" t="str">
        <f>Directions!$D$3</f>
        <v>Usage</v>
      </c>
      <c r="MS247" t="str">
        <f>VLOOKUP(MQ247,Lookups!$CU$71:$CV$80,2,FALSE)</f>
        <v>System 44 Record</v>
      </c>
      <c r="MT247">
        <f t="shared" si="264"/>
        <v>1</v>
      </c>
      <c r="MU247">
        <f t="shared" si="265"/>
        <v>0</v>
      </c>
      <c r="MV247">
        <f t="shared" si="266"/>
        <v>0</v>
      </c>
      <c r="MW247">
        <f t="shared" si="267"/>
        <v>0</v>
      </c>
      <c r="MX247">
        <f t="shared" si="268"/>
        <v>11.142857142857142</v>
      </c>
      <c r="MY247" t="str">
        <f t="shared" si="269"/>
        <v>Not Used</v>
      </c>
      <c r="MZ247">
        <f t="shared" si="270"/>
        <v>0</v>
      </c>
      <c r="NA247" t="str">
        <f t="shared" si="271"/>
        <v>Not Available</v>
      </c>
      <c r="NB247" t="str">
        <f t="shared" si="272"/>
        <v>Not Available</v>
      </c>
      <c r="NC247" t="str">
        <f t="shared" si="273"/>
        <v>4 Not Indicated</v>
      </c>
      <c r="ND247" t="str">
        <f t="shared" si="274"/>
        <v>4 Not Indicated</v>
      </c>
      <c r="NE247" t="str">
        <f t="shared" si="275"/>
        <v>4 Not Indicated</v>
      </c>
      <c r="NF247" t="str">
        <f t="shared" si="276"/>
        <v>4 Not Indicated</v>
      </c>
      <c r="NG247" t="str">
        <f t="shared" si="277"/>
        <v>4 Not Indicated</v>
      </c>
      <c r="NH247" s="159">
        <f t="shared" si="278"/>
        <v>42495</v>
      </c>
      <c r="NI247">
        <f t="shared" si="279"/>
        <v>476</v>
      </c>
      <c r="NJ247" s="159">
        <f t="shared" si="280"/>
        <v>42417</v>
      </c>
      <c r="NK247">
        <f t="shared" si="281"/>
        <v>479</v>
      </c>
      <c r="NL247">
        <f t="shared" si="282"/>
        <v>11.142857142857142</v>
      </c>
      <c r="NM247">
        <f t="shared" si="283"/>
        <v>1</v>
      </c>
      <c r="NN247">
        <f>IF(OR(E247="PK",E247="K",JJ247=""),"Null",INDEX(Lookups!$EZ$4:$FW$18,MATCH($JJ247,Lookups!$EY$4:$EY$18,1),MATCH($E247,Lookups!$EZ$3:$FW$3,0)))</f>
        <v>130</v>
      </c>
      <c r="NO247">
        <f>IF(OR(E247="PK",E247="K",JJ247=""),"Null",INDEX(Lookups!$EZ$4:$FW$18,MATCH($JJ247,Lookups!$EY$4:$EY$18,1),MATCH($E247,Lookups!$EZ$3:$FW$3,0) + 1))</f>
        <v>175</v>
      </c>
      <c r="NP247">
        <f t="shared" si="284"/>
        <v>260</v>
      </c>
      <c r="NQ247" t="str">
        <f t="shared" si="285"/>
        <v>No PI Needed</v>
      </c>
      <c r="NR247" t="str">
        <f t="shared" si="286"/>
        <v>No PI Needed</v>
      </c>
      <c r="NS247" t="str">
        <f t="shared" si="287"/>
        <v>400L to 599L</v>
      </c>
      <c r="NT247" t="str">
        <f t="shared" si="288"/>
        <v>400L to 599L</v>
      </c>
      <c r="NU247" t="str">
        <f t="shared" si="289"/>
        <v>400L to 599L</v>
      </c>
      <c r="NV247" s="183" t="str">
        <f t="array" ref="NV247">IF($NL247="No RI Tests","No RI Tests",VLOOKUP(IF(AND(E247="K",JJ247&lt;280),3,IF(AND(E247="K",JJ247&gt;=280),4,MAX(IF(E247=Lookups!$DF$6:$DF$99,IF(JJ247&gt;=Lookups!$DG$6:$DG$99,Lookups!$DH$6:$DH$99))))),Lookups!$DE$104:$DG$108,2,FALSE))</f>
        <v>1 Below Basic</v>
      </c>
      <c r="NW247" s="161" t="str">
        <f t="array" ref="NW247">IF($NL247="No RI Tests","No RI Tests",VLOOKUP(IF(AND(E247="K",JH247&lt;280),3,IF(AND(E247="K",JH247&gt;=280),4,MAX(IF(E247=Lookups!$DF$6:$DF$99,IF(NI247&gt;=Lookups!$DG$6:$DG$99,Lookups!$DH$6:$DH$99))))),Lookups!$DE$104:$DG$108,2,FALSE))</f>
        <v>1 Below Basic</v>
      </c>
      <c r="NX247" s="161" t="str">
        <f t="array" ref="NX247">IF($NL247="No RI Tests","No RI Tests",VLOOKUP(IF(AND(E247="K",NK247&lt;280),3,IF(AND(E247="K",NK247&gt;=280),4,MAX(IF(E247=Lookups!$DF$6:$DF$99,IF(NK247&gt;=Lookups!$DG$6:$DG$99,Lookups!$DH$6:$DH$99))))),Lookups!$DE$104:$DG$108,2,FALSE))</f>
        <v>1 Below Basic</v>
      </c>
      <c r="NY247">
        <f t="shared" si="290"/>
        <v>1</v>
      </c>
      <c r="NZ247">
        <f t="shared" si="291"/>
        <v>0</v>
      </c>
      <c r="OA247" t="str">
        <f t="shared" si="292"/>
        <v>Maintained Performance Level</v>
      </c>
      <c r="OB247" s="161" t="str">
        <f t="array" ref="OB247">IF($NL247="No RI Tests","No RI Tests",IF(E247="K","N/A",VLOOKUP(MAX(IF(E247=Lookups!$DF$6:$DF$99,IF(JJ247&gt;=Lookups!$DG$6:$DG$99,Lookups!$DI$6:$DI$99))),Lookups!$DE$104:$DG$108,3,FALSE)))</f>
        <v>1 Limited</v>
      </c>
      <c r="OC247" s="161" t="str">
        <f t="array" ref="OC247">IF($NL247="No RI Tests","No RI Tests",IF(E247="K","N/A",VLOOKUP(MAX(IF(E247=Lookups!$DF$6:$DF$99,IF(NI247&gt;=Lookups!$DG$6:$DG$99,Lookups!$DI$6:$DI$99))),Lookups!$DE$104:$DG$108,3,FALSE)))</f>
        <v>1 Limited</v>
      </c>
      <c r="OD247" s="161" t="str">
        <f t="array" ref="OD247">IF($NL247="No RI Tests","No RI Tests",IF(E247="K","N/A",VLOOKUP(MAX(IF(E247=Lookups!$DF$6:$DF$99,IF(NK247&gt;=Lookups!$DG$6:$DG$99,Lookups!$DI$6:$DI$99))),Lookups!$DE$104:$DG$108,3,FALSE)))</f>
        <v>1 Limited</v>
      </c>
      <c r="OE247">
        <f t="shared" si="293"/>
        <v>1</v>
      </c>
      <c r="OF247">
        <f t="shared" si="294"/>
        <v>0</v>
      </c>
      <c r="OG247" t="str">
        <f t="shared" si="295"/>
        <v>Maintained Performance Level</v>
      </c>
      <c r="OH247">
        <f t="shared" si="296"/>
        <v>-3</v>
      </c>
      <c r="OI247">
        <f t="shared" si="297"/>
        <v>0</v>
      </c>
      <c r="OJ247">
        <f t="shared" si="298"/>
        <v>0</v>
      </c>
      <c r="OK247">
        <f t="shared" si="299"/>
        <v>0</v>
      </c>
      <c r="OL247">
        <f t="shared" si="300"/>
        <v>-1.9672131147540985E-2</v>
      </c>
      <c r="OM247" t="str">
        <f t="shared" si="301"/>
        <v>Winter Administration</v>
      </c>
      <c r="ON247" t="str">
        <f t="shared" si="302"/>
        <v>Spring Administration</v>
      </c>
      <c r="OO247" t="str">
        <f t="shared" si="303"/>
        <v>Winter to Spring RI</v>
      </c>
      <c r="OP247" t="str">
        <f ca="1">IF(AND(HR247&lt;&gt;"",JJ247&lt;600),IF(HT247="Advancing","Tier 2","Tier 3"),IF(JI247="","Null",IF(OR(E247="K",E247&lt;3),"FRA Recommended",IF(JJ247&gt;=IF(E247&lt;6,400,600),IF(JJ247&lt;VLOOKUP(E247,Lookups!$AP$3:$AR$16,3,FALSE),"Tier 2","Core"),IF(JJ247&lt;400,IF(RAND()&lt;0.81,"Tier 3","Tier 2"),IF(RAND()&lt;0.51,"Tier 3","Tier 2"))))))</f>
        <v>Tier 3</v>
      </c>
      <c r="OQ247" t="str">
        <f t="shared" si="304"/>
        <v>Average Reading Invt. at Least 15 Minutes Long</v>
      </c>
      <c r="OR247">
        <f t="shared" si="305"/>
        <v>0</v>
      </c>
      <c r="OS247" t="str">
        <f t="shared" si="306"/>
        <v>Null</v>
      </c>
      <c r="OT247">
        <f t="shared" si="307"/>
        <v>3</v>
      </c>
      <c r="OU247" s="159">
        <f t="shared" si="308"/>
        <v>42496</v>
      </c>
      <c r="OV247" t="str">
        <f t="shared" si="309"/>
        <v>Form 2</v>
      </c>
      <c r="OW247" t="str">
        <f t="shared" si="310"/>
        <v>Developing</v>
      </c>
      <c r="OX247">
        <f t="shared" si="311"/>
        <v>43</v>
      </c>
      <c r="OY247">
        <f t="shared" si="312"/>
        <v>19</v>
      </c>
      <c r="OZ247">
        <f t="shared" si="313"/>
        <v>0</v>
      </c>
      <c r="PA247" s="159">
        <f t="shared" si="314"/>
        <v>42496</v>
      </c>
      <c r="PB247" t="str">
        <f t="shared" si="315"/>
        <v>Form 2</v>
      </c>
      <c r="PC247" t="str">
        <f t="shared" si="316"/>
        <v>Developing</v>
      </c>
      <c r="PD247">
        <f t="shared" si="317"/>
        <v>43</v>
      </c>
      <c r="PE247">
        <f t="shared" si="318"/>
        <v>19</v>
      </c>
      <c r="PF247">
        <f t="shared" si="319"/>
        <v>0</v>
      </c>
      <c r="PG247">
        <f t="shared" si="320"/>
        <v>11.142857142857142</v>
      </c>
      <c r="PH247">
        <f t="shared" si="321"/>
        <v>1</v>
      </c>
      <c r="PI247">
        <f t="shared" si="322"/>
        <v>0</v>
      </c>
      <c r="PJ247">
        <f t="shared" si="323"/>
        <v>28</v>
      </c>
      <c r="PK247">
        <f>IF(HR247="","Null",IF(E247&lt;3,"Null",IF(HU247=0,0,IF(HS247="Form 1",VLOOKUP(HU247,Lookups!$BE$3:$BP$63,E247,FALSE),IF(HS247="Form 2",VLOOKUP(HU247,Lookups!$BE$67:$BP$127,E247,FALSE),VLOOKUP(HU247,Lookups!$BE$130:$BP$190,E247,FALSE))))))</f>
        <v>2</v>
      </c>
      <c r="PL247">
        <f t="shared" si="324"/>
        <v>43</v>
      </c>
      <c r="PM247">
        <f>IF($PH247=0,"Null",IF(E247&lt;3,"Null",IF(OX247=0,0,IF(OV247="Form 1",VLOOKUP(OX247,Lookups!$BE$3:$BP$63,E247,FALSE),IF(OV247="Form 2",VLOOKUP(OX247,Lookups!$BE$67:$BP$127,E247,FALSE),VLOOKUP(OX247,Lookups!$BE$130:$BP$190,E247,FALSE))))))</f>
        <v>16</v>
      </c>
      <c r="PN247">
        <f t="shared" si="325"/>
        <v>15</v>
      </c>
      <c r="PO247">
        <f t="shared" si="326"/>
        <v>1</v>
      </c>
      <c r="PP247">
        <f t="shared" si="327"/>
        <v>17</v>
      </c>
      <c r="PQ247">
        <f>IF(HR247="","Null",IF(E247&lt;3,"Null",IF(HV247=0,0,IF(HS247="Form 1",VLOOKUP(HV247,Lookups!$BR$3:$CC$63,E247,FALSE),IF(HS247="Form 2",VLOOKUP(HV247,Lookups!$BR$67:$CC$127,E247,FALSE),VLOOKUP(HV247,Lookups!$BR$130:$CC$190,E247,FALSE))))))</f>
        <v>53</v>
      </c>
      <c r="PR247">
        <f t="shared" si="328"/>
        <v>19</v>
      </c>
      <c r="PS247">
        <f>IF(HR247="","Null",IF(E247&lt;3,"Null",IF(OY247=0,0,IF(OW247="Form 1",VLOOKUP(OY247,Lookups!$BR$3:$CC$63,E247,FALSE),IF(OW247="Form 2",VLOOKUP(OY247,Lookups!$BR$67:$CC$127,E247,FALSE),VLOOKUP(OY247,Lookups!$BR$130:$CC$190,E247,FALSE))))))</f>
        <v>50</v>
      </c>
      <c r="PT247">
        <f t="shared" si="329"/>
        <v>2</v>
      </c>
      <c r="PU247">
        <f t="shared" si="330"/>
        <v>0</v>
      </c>
      <c r="PV247">
        <f t="shared" si="331"/>
        <v>0</v>
      </c>
      <c r="PW247" t="str">
        <f t="shared" si="332"/>
        <v>Winter to Spring PI Administration</v>
      </c>
      <c r="PX247">
        <f t="shared" si="333"/>
        <v>0</v>
      </c>
      <c r="PY247">
        <f t="shared" si="334"/>
        <v>1</v>
      </c>
      <c r="PZ247" t="str">
        <f t="shared" si="335"/>
        <v>Under 20 Sessions</v>
      </c>
      <c r="QA247" t="str">
        <f t="shared" si="336"/>
        <v>Series 4</v>
      </c>
      <c r="QB247" t="str">
        <f t="shared" si="337"/>
        <v>In Series 1 to 4</v>
      </c>
      <c r="QC247" t="str">
        <f>IF($MS247="System 44 Record",IF(BQ247&lt;MEDIAN(Directions!$F$3,Directions!$F$6),"Mid-Year Exited Student","Full Year Participant")&amp;IF(BP247&lt;Directions!$F$3,", Started Prior Year",", Started This Year"),"Null")</f>
        <v>Full Year Participant, Started This Year</v>
      </c>
      <c r="QD247">
        <f t="shared" si="338"/>
        <v>0</v>
      </c>
      <c r="QE247">
        <f t="shared" si="339"/>
        <v>0</v>
      </c>
      <c r="QF247">
        <f t="shared" si="340"/>
        <v>1</v>
      </c>
      <c r="QG247">
        <f t="shared" si="341"/>
        <v>0</v>
      </c>
      <c r="QH247">
        <f t="shared" si="342"/>
        <v>0</v>
      </c>
      <c r="QI247">
        <f t="shared" si="343"/>
        <v>0</v>
      </c>
      <c r="QJ247" t="str">
        <f t="shared" si="344"/>
        <v>RC! Only</v>
      </c>
      <c r="QK247" t="str">
        <f t="shared" si="345"/>
        <v>Null</v>
      </c>
      <c r="QL247" t="str">
        <f t="shared" si="346"/>
        <v>Null</v>
      </c>
      <c r="QM247" t="str">
        <f>IF($MS247="READ 180 Record",IF(AQ247="","Null",VLOOKUP(JJ247,Lookups!$DX$3:$EB$2054,AN247+1,FALSE)),"Null")</f>
        <v>Null</v>
      </c>
      <c r="QN247" t="str">
        <f t="shared" si="347"/>
        <v>Null</v>
      </c>
    </row>
    <row r="248" spans="1:456" x14ac:dyDescent="0.25">
      <c r="A248" s="161" t="s">
        <v>1447</v>
      </c>
      <c r="B248" s="161" t="s">
        <v>1447</v>
      </c>
      <c r="C248" s="161" t="s">
        <v>1447</v>
      </c>
      <c r="D248" s="161" t="s">
        <v>1447</v>
      </c>
      <c r="E248" s="161">
        <v>7</v>
      </c>
      <c r="F248" s="161" t="s">
        <v>1447</v>
      </c>
      <c r="G248" s="161" t="s">
        <v>867</v>
      </c>
      <c r="H248" s="161" t="s">
        <v>899</v>
      </c>
      <c r="I248" s="161">
        <v>871</v>
      </c>
      <c r="J248" s="159">
        <v>42501</v>
      </c>
      <c r="K248" s="161">
        <v>0</v>
      </c>
      <c r="L248" s="161">
        <v>0</v>
      </c>
      <c r="M248" s="161">
        <v>0</v>
      </c>
      <c r="N248" s="161">
        <v>0</v>
      </c>
      <c r="O248" s="161">
        <v>0</v>
      </c>
      <c r="P248" s="161">
        <v>0</v>
      </c>
      <c r="Q248" s="161">
        <v>0</v>
      </c>
      <c r="R248" s="161">
        <v>0</v>
      </c>
      <c r="S248" s="161">
        <v>0</v>
      </c>
      <c r="T248" s="161">
        <v>0</v>
      </c>
      <c r="U248" s="161">
        <v>0</v>
      </c>
      <c r="V248" s="161">
        <v>0</v>
      </c>
      <c r="W248" s="161">
        <v>0</v>
      </c>
      <c r="X248" s="161">
        <v>0</v>
      </c>
      <c r="AB248" s="161" t="s">
        <v>241</v>
      </c>
      <c r="AC248" s="161" t="s">
        <v>242</v>
      </c>
      <c r="AD248" s="161" t="s">
        <v>242</v>
      </c>
      <c r="AE248" s="161" t="s">
        <v>242</v>
      </c>
      <c r="AF248" s="161" t="s">
        <v>242</v>
      </c>
      <c r="AG248" s="161" t="s">
        <v>241</v>
      </c>
      <c r="AH248" s="161" t="s">
        <v>242</v>
      </c>
      <c r="AI248" s="161">
        <v>20150801</v>
      </c>
      <c r="AJ248" s="161">
        <v>20160525</v>
      </c>
      <c r="AK248" s="161" t="s">
        <v>869</v>
      </c>
      <c r="AL248" t="s">
        <v>1076</v>
      </c>
      <c r="AM248" t="s">
        <v>899</v>
      </c>
      <c r="AN248">
        <v>2</v>
      </c>
      <c r="AO248" t="s">
        <v>870</v>
      </c>
      <c r="AP248">
        <v>7</v>
      </c>
      <c r="AQ248">
        <v>84</v>
      </c>
      <c r="AR248">
        <v>1225</v>
      </c>
      <c r="AS248">
        <v>522</v>
      </c>
      <c r="AT248">
        <v>175</v>
      </c>
      <c r="AU248">
        <v>377</v>
      </c>
      <c r="AV248">
        <v>106</v>
      </c>
      <c r="AW248">
        <v>52</v>
      </c>
      <c r="AX248">
        <v>13.4834</v>
      </c>
      <c r="AY248">
        <v>11.125</v>
      </c>
      <c r="AZ248">
        <v>2.3332999999999999</v>
      </c>
      <c r="BA248">
        <v>135.88339999999999</v>
      </c>
      <c r="BB248">
        <v>17143</v>
      </c>
      <c r="BC248">
        <v>65.217391304000003</v>
      </c>
      <c r="BD248">
        <v>88.095238094999999</v>
      </c>
      <c r="BE248">
        <v>546</v>
      </c>
      <c r="BF248">
        <v>593</v>
      </c>
      <c r="BG248">
        <v>29</v>
      </c>
      <c r="BH248">
        <v>86</v>
      </c>
      <c r="BI248">
        <v>3</v>
      </c>
      <c r="BJ248">
        <v>0</v>
      </c>
      <c r="BK248">
        <v>46</v>
      </c>
      <c r="BL248">
        <v>0</v>
      </c>
      <c r="BM248" t="s">
        <v>1077</v>
      </c>
      <c r="BN248" t="s">
        <v>1079</v>
      </c>
      <c r="ET248" s="161">
        <v>4</v>
      </c>
      <c r="EU248" s="161">
        <v>122</v>
      </c>
      <c r="EV248" s="161">
        <v>61</v>
      </c>
      <c r="EW248" s="161">
        <v>7330</v>
      </c>
      <c r="EX248" s="161">
        <v>0</v>
      </c>
      <c r="EY248" s="161">
        <v>0</v>
      </c>
      <c r="EZ248" s="161">
        <v>0</v>
      </c>
      <c r="FA248" s="161">
        <v>0</v>
      </c>
      <c r="FB248" s="161">
        <v>50</v>
      </c>
      <c r="FC248" s="161">
        <v>70</v>
      </c>
      <c r="FD248" s="161">
        <v>0</v>
      </c>
      <c r="FE248" s="161">
        <v>2</v>
      </c>
      <c r="FF248" s="159">
        <v>42411</v>
      </c>
      <c r="FG248" s="161">
        <v>36</v>
      </c>
      <c r="FH248" s="161">
        <v>60</v>
      </c>
      <c r="FI248" s="161">
        <v>25</v>
      </c>
      <c r="FJ248" s="161">
        <v>50</v>
      </c>
      <c r="FK248" s="161">
        <v>38</v>
      </c>
      <c r="FL248" s="159">
        <v>42311</v>
      </c>
      <c r="FM248" s="161">
        <v>64</v>
      </c>
      <c r="FN248" s="161">
        <v>80</v>
      </c>
      <c r="FO248" s="161">
        <v>58</v>
      </c>
      <c r="FP248" s="161">
        <v>88</v>
      </c>
      <c r="FQ248" s="161">
        <v>50</v>
      </c>
      <c r="HN248" s="161" t="s">
        <v>899</v>
      </c>
      <c r="HO248" s="159">
        <v>42240</v>
      </c>
      <c r="HP248" s="159">
        <v>42240</v>
      </c>
      <c r="HQ248" s="161">
        <v>1</v>
      </c>
      <c r="HR248" s="159">
        <v>42240</v>
      </c>
      <c r="HS248" s="161" t="s">
        <v>872</v>
      </c>
      <c r="HT248" s="161" t="s">
        <v>882</v>
      </c>
      <c r="HU248" s="161">
        <v>47</v>
      </c>
      <c r="HV248" s="161">
        <v>25</v>
      </c>
      <c r="HW248" s="161">
        <v>0</v>
      </c>
      <c r="JB248" s="161" t="s">
        <v>899</v>
      </c>
      <c r="JC248" s="161">
        <v>15</v>
      </c>
      <c r="JD248" s="161">
        <v>12</v>
      </c>
      <c r="JE248" s="161">
        <v>23</v>
      </c>
      <c r="JF248" s="161">
        <v>9928</v>
      </c>
      <c r="JG248" s="159">
        <v>42501</v>
      </c>
      <c r="JH248" s="161">
        <v>871</v>
      </c>
      <c r="JI248" s="159">
        <v>42237</v>
      </c>
      <c r="JJ248" s="161">
        <v>495</v>
      </c>
      <c r="JK248" s="161">
        <v>13</v>
      </c>
      <c r="JL248" s="159">
        <v>42347</v>
      </c>
      <c r="JM248" s="161">
        <v>477</v>
      </c>
      <c r="JN248" s="161">
        <v>29</v>
      </c>
      <c r="JO248" s="159">
        <v>42501</v>
      </c>
      <c r="JP248" s="161">
        <v>871</v>
      </c>
      <c r="JQ248" s="161">
        <v>29</v>
      </c>
      <c r="MN248" t="str">
        <f t="shared" si="261"/>
        <v>YesNoNoNoYesNo</v>
      </c>
      <c r="MO248" t="str">
        <f>IF(AND(MN248="NoNoNoNoNoNo",JI248=""),"No Programs",VLOOKUP(MN248,Lookups!$DA$4:$DB$67,2,FALSE))</f>
        <v>READ 180 Only</v>
      </c>
      <c r="MP248">
        <f t="shared" si="262"/>
        <v>1</v>
      </c>
      <c r="MQ248" t="str">
        <f t="shared" si="263"/>
        <v>READ 180 User</v>
      </c>
      <c r="MR248" t="str">
        <f>Directions!$D$3</f>
        <v>Usage</v>
      </c>
      <c r="MS248" t="str">
        <f>VLOOKUP(MQ248,Lookups!$CU$71:$CV$80,2,FALSE)</f>
        <v>READ 180 Record</v>
      </c>
      <c r="MT248">
        <f t="shared" si="264"/>
        <v>1</v>
      </c>
      <c r="MU248">
        <f t="shared" si="265"/>
        <v>1</v>
      </c>
      <c r="MV248">
        <f t="shared" si="266"/>
        <v>1</v>
      </c>
      <c r="MW248">
        <f t="shared" si="267"/>
        <v>1</v>
      </c>
      <c r="MX248">
        <f t="shared" si="268"/>
        <v>37.714285714285715</v>
      </c>
      <c r="MY248" t="str">
        <f t="shared" si="269"/>
        <v>Not Used</v>
      </c>
      <c r="MZ248">
        <f t="shared" si="270"/>
        <v>0</v>
      </c>
      <c r="NA248" t="str">
        <f t="shared" si="271"/>
        <v>Not Available</v>
      </c>
      <c r="NB248" t="str">
        <f t="shared" si="272"/>
        <v>Not Available</v>
      </c>
      <c r="NC248" t="str">
        <f t="shared" si="273"/>
        <v>4 Not Indicated</v>
      </c>
      <c r="ND248" t="str">
        <f t="shared" si="274"/>
        <v>4 Not Indicated</v>
      </c>
      <c r="NE248" t="str">
        <f t="shared" si="275"/>
        <v>4 Not Indicated</v>
      </c>
      <c r="NF248" t="str">
        <f t="shared" si="276"/>
        <v>4 Not Indicated</v>
      </c>
      <c r="NG248" t="str">
        <f t="shared" si="277"/>
        <v>4 Not Indicated</v>
      </c>
      <c r="NH248" s="159">
        <f t="shared" si="278"/>
        <v>42501</v>
      </c>
      <c r="NI248">
        <f t="shared" si="279"/>
        <v>871</v>
      </c>
      <c r="NJ248" s="159">
        <f t="shared" si="280"/>
        <v>42501</v>
      </c>
      <c r="NK248">
        <f t="shared" si="281"/>
        <v>871</v>
      </c>
      <c r="NL248">
        <f t="shared" si="282"/>
        <v>37.714285714285715</v>
      </c>
      <c r="NM248">
        <f t="shared" si="283"/>
        <v>1</v>
      </c>
      <c r="NN248">
        <f>IF(OR(E248="PK",E248="K",JJ248=""),"Null",INDEX(Lookups!$EZ$4:$FW$18,MATCH($JJ248,Lookups!$EY$4:$EY$18,1),MATCH($E248,Lookups!$EZ$3:$FW$3,0)))</f>
        <v>90</v>
      </c>
      <c r="NO248">
        <f>IF(OR(E248="PK",E248="K",JJ248=""),"Null",INDEX(Lookups!$EZ$4:$FW$18,MATCH($JJ248,Lookups!$EY$4:$EY$18,1),MATCH($E248,Lookups!$EZ$3:$FW$3,0) + 1))</f>
        <v>145</v>
      </c>
      <c r="NP248">
        <f t="shared" si="284"/>
        <v>180</v>
      </c>
      <c r="NQ248" t="str">
        <f t="shared" si="285"/>
        <v>PI is Recommended</v>
      </c>
      <c r="NR248" t="str">
        <f t="shared" si="286"/>
        <v>No PI Needed</v>
      </c>
      <c r="NS248" t="str">
        <f t="shared" si="287"/>
        <v>400L to 599L</v>
      </c>
      <c r="NT248" t="str">
        <f t="shared" si="288"/>
        <v>800L to 999L</v>
      </c>
      <c r="NU248" t="str">
        <f t="shared" si="289"/>
        <v>800L to 999L</v>
      </c>
      <c r="NV248" s="183" t="str">
        <f t="array" ref="NV248">IF($NL248="No RI Tests","No RI Tests",VLOOKUP(IF(AND(E248="K",JJ248&lt;280),3,IF(AND(E248="K",JJ248&gt;=280),4,MAX(IF(E248=Lookups!$DF$6:$DF$99,IF(JJ248&gt;=Lookups!$DG$6:$DG$99,Lookups!$DH$6:$DH$99))))),Lookups!$DE$104:$DG$108,2,FALSE))</f>
        <v>1 Below Basic</v>
      </c>
      <c r="NW248" s="161" t="str">
        <f t="array" ref="NW248">IF($NL248="No RI Tests","No RI Tests",VLOOKUP(IF(AND(E248="K",JH248&lt;280),3,IF(AND(E248="K",JH248&gt;=280),4,MAX(IF(E248=Lookups!$DF$6:$DF$99,IF(NI248&gt;=Lookups!$DG$6:$DG$99,Lookups!$DH$6:$DH$99))))),Lookups!$DE$104:$DG$108,2,FALSE))</f>
        <v>2 Basic</v>
      </c>
      <c r="NX248" s="161" t="str">
        <f t="array" ref="NX248">IF($NL248="No RI Tests","No RI Tests",VLOOKUP(IF(AND(E248="K",NK248&lt;280),3,IF(AND(E248="K",NK248&gt;=280),4,MAX(IF(E248=Lookups!$DF$6:$DF$99,IF(NK248&gt;=Lookups!$DG$6:$DG$99,Lookups!$DH$6:$DH$99))))),Lookups!$DE$104:$DG$108,2,FALSE))</f>
        <v>2 Basic</v>
      </c>
      <c r="NY248">
        <f t="shared" si="290"/>
        <v>0</v>
      </c>
      <c r="NZ248">
        <f t="shared" si="291"/>
        <v>1</v>
      </c>
      <c r="OA248" t="str">
        <f t="shared" si="292"/>
        <v>Improved Performance Level</v>
      </c>
      <c r="OB248" s="161" t="str">
        <f t="array" ref="OB248">IF($NL248="No RI Tests","No RI Tests",IF(E248="K","N/A",VLOOKUP(MAX(IF(E248=Lookups!$DF$6:$DF$99,IF(JJ248&gt;=Lookups!$DG$6:$DG$99,Lookups!$DI$6:$DI$99))),Lookups!$DE$104:$DG$108,3,FALSE)))</f>
        <v>1 Limited</v>
      </c>
      <c r="OC248" s="161" t="str">
        <f t="array" ref="OC248">IF($NL248="No RI Tests","No RI Tests",IF(E248="K","N/A",VLOOKUP(MAX(IF(E248=Lookups!$DF$6:$DF$99,IF(NI248&gt;=Lookups!$DG$6:$DG$99,Lookups!$DI$6:$DI$99))),Lookups!$DE$104:$DG$108,3,FALSE)))</f>
        <v>2 Partial</v>
      </c>
      <c r="OD248" s="161" t="str">
        <f t="array" ref="OD248">IF($NL248="No RI Tests","No RI Tests",IF(E248="K","N/A",VLOOKUP(MAX(IF(E248=Lookups!$DF$6:$DF$99,IF(NK248&gt;=Lookups!$DG$6:$DG$99,Lookups!$DI$6:$DI$99))),Lookups!$DE$104:$DG$108,3,FALSE)))</f>
        <v>2 Partial</v>
      </c>
      <c r="OE248">
        <f t="shared" si="293"/>
        <v>0</v>
      </c>
      <c r="OF248">
        <f t="shared" si="294"/>
        <v>1</v>
      </c>
      <c r="OG248" t="str">
        <f t="shared" si="295"/>
        <v>Improved Performance Level</v>
      </c>
      <c r="OH248">
        <f t="shared" si="296"/>
        <v>376</v>
      </c>
      <c r="OI248">
        <f t="shared" si="297"/>
        <v>1</v>
      </c>
      <c r="OJ248">
        <f t="shared" si="298"/>
        <v>1</v>
      </c>
      <c r="OK248">
        <f t="shared" si="299"/>
        <v>1</v>
      </c>
      <c r="OL248">
        <f t="shared" si="300"/>
        <v>3.2</v>
      </c>
      <c r="OM248" t="str">
        <f t="shared" si="301"/>
        <v>Fall Administration</v>
      </c>
      <c r="ON248" t="str">
        <f t="shared" si="302"/>
        <v>Spring Administration</v>
      </c>
      <c r="OO248" t="str">
        <f t="shared" si="303"/>
        <v>Fall to Spring-Full Year RI</v>
      </c>
      <c r="OP248" t="str">
        <f ca="1">IF(AND(HR248&lt;&gt;"",JJ248&lt;600),IF(HT248="Advancing","Tier 2","Tier 3"),IF(JI248="","Null",IF(OR(E248="K",E248&lt;3),"FRA Recommended",IF(JJ248&gt;=IF(E248&lt;6,400,600),IF(JJ248&lt;VLOOKUP(E248,Lookups!$AP$3:$AR$16,3,FALSE),"Tier 2","Core"),IF(JJ248&lt;400,IF(RAND()&lt;0.81,"Tier 3","Tier 2"),IF(RAND()&lt;0.51,"Tier 3","Tier 2"))))))</f>
        <v>Tier 2</v>
      </c>
      <c r="OQ248" t="str">
        <f t="shared" si="304"/>
        <v>Average Reading Invt. at Least 15 Minutes Long</v>
      </c>
      <c r="OR248">
        <f t="shared" si="305"/>
        <v>0</v>
      </c>
      <c r="OS248">
        <f t="shared" si="306"/>
        <v>1</v>
      </c>
      <c r="OT248">
        <f t="shared" si="307"/>
        <v>394</v>
      </c>
      <c r="OU248" s="159">
        <f t="shared" si="308"/>
        <v>42240</v>
      </c>
      <c r="OV248" t="str">
        <f t="shared" si="309"/>
        <v>Form 1</v>
      </c>
      <c r="OW248" t="str">
        <f t="shared" si="310"/>
        <v>Advancing</v>
      </c>
      <c r="OX248">
        <f t="shared" si="311"/>
        <v>47</v>
      </c>
      <c r="OY248">
        <f t="shared" si="312"/>
        <v>25</v>
      </c>
      <c r="OZ248">
        <f t="shared" si="313"/>
        <v>0</v>
      </c>
      <c r="PA248" s="159">
        <f t="shared" si="314"/>
        <v>42240</v>
      </c>
      <c r="PB248" t="str">
        <f t="shared" si="315"/>
        <v>Form 1</v>
      </c>
      <c r="PC248" t="str">
        <f t="shared" si="316"/>
        <v>Advancing</v>
      </c>
      <c r="PD248">
        <f t="shared" si="317"/>
        <v>47</v>
      </c>
      <c r="PE248">
        <f t="shared" si="318"/>
        <v>25</v>
      </c>
      <c r="PF248">
        <f t="shared" si="319"/>
        <v>0</v>
      </c>
      <c r="PG248" t="str">
        <f t="shared" si="320"/>
        <v>Lone PI Test</v>
      </c>
      <c r="PH248">
        <f t="shared" si="321"/>
        <v>0</v>
      </c>
      <c r="PI248">
        <f t="shared" si="322"/>
        <v>1</v>
      </c>
      <c r="PJ248">
        <f t="shared" si="323"/>
        <v>47</v>
      </c>
      <c r="PK248">
        <f>IF(HR248="","Null",IF(E248&lt;3,"Null",IF(HU248=0,0,IF(HS248="Form 1",VLOOKUP(HU248,Lookups!$BE$3:$BP$63,E248,FALSE),IF(HS248="Form 2",VLOOKUP(HU248,Lookups!$BE$67:$BP$127,E248,FALSE),VLOOKUP(HU248,Lookups!$BE$130:$BP$190,E248,FALSE))))))</f>
        <v>22</v>
      </c>
      <c r="PL248" t="str">
        <f t="shared" si="324"/>
        <v>Null</v>
      </c>
      <c r="PM248" t="str">
        <f>IF($PH248=0,"Null",IF(E248&lt;3,"Null",IF(OX248=0,0,IF(OV248="Form 1",VLOOKUP(OX248,Lookups!$BE$3:$BP$63,E248,FALSE),IF(OV248="Form 2",VLOOKUP(OX248,Lookups!$BE$67:$BP$127,E248,FALSE),VLOOKUP(OX248,Lookups!$BE$130:$BP$190,E248,FALSE))))))</f>
        <v>Null</v>
      </c>
      <c r="PN248" t="str">
        <f t="shared" si="325"/>
        <v>Null</v>
      </c>
      <c r="PO248" t="str">
        <f t="shared" si="326"/>
        <v>Null</v>
      </c>
      <c r="PP248">
        <f t="shared" si="327"/>
        <v>25</v>
      </c>
      <c r="PQ248">
        <f>IF(HR248="","Null",IF(E248&lt;3,"Null",IF(HV248=0,0,IF(HS248="Form 1",VLOOKUP(HV248,Lookups!$BR$3:$CC$63,E248,FALSE),IF(HS248="Form 2",VLOOKUP(HV248,Lookups!$BR$67:$CC$127,E248,FALSE),VLOOKUP(HV248,Lookups!$BR$130:$CC$190,E248,FALSE))))))</f>
        <v>31</v>
      </c>
      <c r="PR248" t="str">
        <f t="shared" si="328"/>
        <v>Null</v>
      </c>
      <c r="PS248">
        <f>IF(HR248="","Null",IF(E248&lt;3,"Null",IF(OY248=0,0,IF(OW248="Form 1",VLOOKUP(OY248,Lookups!$BR$3:$CC$63,E248,FALSE),IF(OW248="Form 2",VLOOKUP(OY248,Lookups!$BR$67:$CC$127,E248,FALSE),VLOOKUP(OY248,Lookups!$BR$130:$CC$190,E248,FALSE))))))</f>
        <v>22</v>
      </c>
      <c r="PT248" t="str">
        <f t="shared" si="329"/>
        <v>Null</v>
      </c>
      <c r="PU248" t="str">
        <f t="shared" si="330"/>
        <v>Null</v>
      </c>
      <c r="PV248">
        <f t="shared" si="331"/>
        <v>1</v>
      </c>
      <c r="PW248" t="str">
        <f t="shared" si="332"/>
        <v>Fall PI Administration</v>
      </c>
      <c r="PX248">
        <f t="shared" si="333"/>
        <v>1</v>
      </c>
      <c r="PY248">
        <f t="shared" si="334"/>
        <v>0</v>
      </c>
      <c r="PZ248" t="str">
        <f t="shared" si="335"/>
        <v>Null</v>
      </c>
      <c r="QA248" t="str">
        <f t="shared" si="336"/>
        <v>Null</v>
      </c>
      <c r="QB248" t="str">
        <f t="shared" si="337"/>
        <v>Null</v>
      </c>
      <c r="QC248" t="str">
        <f>IF($MS248="System 44 Record",IF(BQ248&lt;MEDIAN(Directions!$F$3,Directions!$F$6),"Mid-Year Exited Student","Full Year Participant")&amp;IF(BP248&lt;Directions!$F$3,", Started Prior Year",", Started This Year"),"Null")</f>
        <v>Null</v>
      </c>
      <c r="QD248" t="str">
        <f t="shared" si="338"/>
        <v>Null</v>
      </c>
      <c r="QE248">
        <f t="shared" si="339"/>
        <v>1</v>
      </c>
      <c r="QF248">
        <f t="shared" si="340"/>
        <v>1</v>
      </c>
      <c r="QG248">
        <f t="shared" si="341"/>
        <v>1</v>
      </c>
      <c r="QH248">
        <f t="shared" si="342"/>
        <v>2</v>
      </c>
      <c r="QI248">
        <f t="shared" si="343"/>
        <v>0.7</v>
      </c>
      <c r="QJ248" t="str">
        <f t="shared" si="344"/>
        <v>Used All 3</v>
      </c>
      <c r="QK248" t="str">
        <f t="shared" si="345"/>
        <v>80 to 99 Sessions</v>
      </c>
      <c r="QL248" t="str">
        <f t="shared" si="346"/>
        <v>5 to 8 Segments</v>
      </c>
      <c r="QM248" t="str">
        <f>IF($MS248="READ 180 Record",IF(AQ248="","Null",VLOOKUP(JJ248,Lookups!$DX$3:$EB$2054,AN248+1,FALSE)),"Null")</f>
        <v>Level Matches Lexile Score</v>
      </c>
      <c r="QN248" t="str">
        <f t="shared" si="347"/>
        <v>Null</v>
      </c>
    </row>
    <row r="249" spans="1:456" x14ac:dyDescent="0.25">
      <c r="A249" s="161" t="s">
        <v>1447</v>
      </c>
      <c r="B249" s="161" t="s">
        <v>1447</v>
      </c>
      <c r="C249" s="161" t="s">
        <v>1447</v>
      </c>
      <c r="D249" s="161" t="s">
        <v>1447</v>
      </c>
      <c r="E249" s="161">
        <v>6</v>
      </c>
      <c r="F249" s="161" t="s">
        <v>1447</v>
      </c>
      <c r="G249" s="161" t="s">
        <v>883</v>
      </c>
      <c r="H249" s="161" t="s">
        <v>889</v>
      </c>
      <c r="I249" s="161">
        <v>776</v>
      </c>
      <c r="J249" s="159">
        <v>42500</v>
      </c>
      <c r="K249" s="161">
        <v>0</v>
      </c>
      <c r="L249" s="161">
        <v>0</v>
      </c>
      <c r="M249" s="161">
        <v>0</v>
      </c>
      <c r="N249" s="161">
        <v>0</v>
      </c>
      <c r="O249" s="161">
        <v>0</v>
      </c>
      <c r="P249" s="161">
        <v>0</v>
      </c>
      <c r="Q249" s="161">
        <v>0</v>
      </c>
      <c r="R249" s="161">
        <v>0</v>
      </c>
      <c r="S249" s="161">
        <v>0</v>
      </c>
      <c r="T249" s="161">
        <v>0</v>
      </c>
      <c r="U249" s="161">
        <v>0</v>
      </c>
      <c r="V249" s="161">
        <v>0</v>
      </c>
      <c r="W249" s="161">
        <v>0</v>
      </c>
      <c r="X249" s="161">
        <v>0</v>
      </c>
      <c r="AB249" s="161" t="s">
        <v>241</v>
      </c>
      <c r="AC249" s="161" t="s">
        <v>242</v>
      </c>
      <c r="AD249" s="161" t="s">
        <v>242</v>
      </c>
      <c r="AE249" s="161" t="s">
        <v>242</v>
      </c>
      <c r="AF249" s="161" t="s">
        <v>242</v>
      </c>
      <c r="AG249" s="161" t="s">
        <v>241</v>
      </c>
      <c r="AH249" s="161" t="s">
        <v>242</v>
      </c>
      <c r="AI249" s="161">
        <v>20150801</v>
      </c>
      <c r="AJ249" s="161">
        <v>20160525</v>
      </c>
      <c r="AK249" s="161" t="s">
        <v>869</v>
      </c>
      <c r="AL249" t="s">
        <v>1076</v>
      </c>
      <c r="AM249" t="s">
        <v>889</v>
      </c>
      <c r="AN249">
        <v>3</v>
      </c>
      <c r="AO249" t="s">
        <v>870</v>
      </c>
      <c r="AP249">
        <v>23</v>
      </c>
      <c r="AQ249">
        <v>87</v>
      </c>
      <c r="AR249">
        <v>1898</v>
      </c>
      <c r="AS249">
        <v>822</v>
      </c>
      <c r="AT249">
        <v>360</v>
      </c>
      <c r="AU249">
        <v>340</v>
      </c>
      <c r="AV249">
        <v>168</v>
      </c>
      <c r="AW249">
        <v>30</v>
      </c>
      <c r="AX249">
        <v>19.77495</v>
      </c>
      <c r="AY249">
        <v>4.375</v>
      </c>
      <c r="AZ249">
        <v>2.8065000000000002</v>
      </c>
      <c r="BA249">
        <v>81.083349999999996</v>
      </c>
      <c r="BB249">
        <v>57944</v>
      </c>
      <c r="BC249">
        <v>80.973451327000006</v>
      </c>
      <c r="BD249">
        <v>84.426229508000006</v>
      </c>
      <c r="BE249">
        <v>1052</v>
      </c>
      <c r="BF249">
        <v>1170</v>
      </c>
      <c r="BG249">
        <v>78</v>
      </c>
      <c r="BH249">
        <v>97</v>
      </c>
      <c r="BI249">
        <v>5</v>
      </c>
      <c r="BJ249">
        <v>0</v>
      </c>
      <c r="BK249">
        <v>209</v>
      </c>
      <c r="BL249">
        <v>0</v>
      </c>
      <c r="BM249" t="s">
        <v>1080</v>
      </c>
      <c r="BN249" t="s">
        <v>1079</v>
      </c>
      <c r="ET249" s="161">
        <v>4</v>
      </c>
      <c r="EU249" s="161">
        <v>139</v>
      </c>
      <c r="EV249" s="161">
        <v>46</v>
      </c>
      <c r="EW249" s="161">
        <v>8358</v>
      </c>
      <c r="EX249" s="161">
        <v>0</v>
      </c>
      <c r="EY249" s="161">
        <v>0</v>
      </c>
      <c r="EZ249" s="161">
        <v>82</v>
      </c>
      <c r="FA249" s="161">
        <v>91</v>
      </c>
      <c r="FB249" s="161">
        <v>76</v>
      </c>
      <c r="FC249" s="161">
        <v>87</v>
      </c>
      <c r="FD249" s="161">
        <v>1</v>
      </c>
      <c r="FE249" s="161">
        <v>2</v>
      </c>
      <c r="FF249" s="159">
        <v>42439</v>
      </c>
      <c r="FG249" s="161">
        <v>82</v>
      </c>
      <c r="FH249" s="161">
        <v>91</v>
      </c>
      <c r="FI249" s="161">
        <v>67</v>
      </c>
      <c r="FJ249" s="161">
        <v>100</v>
      </c>
      <c r="FK249" s="161">
        <v>88</v>
      </c>
      <c r="FL249" s="159">
        <v>42349</v>
      </c>
      <c r="FM249" s="161">
        <v>88</v>
      </c>
      <c r="FN249" s="161">
        <v>94</v>
      </c>
      <c r="FO249" s="161">
        <v>90</v>
      </c>
      <c r="FP249" s="161">
        <v>88</v>
      </c>
      <c r="FQ249" s="161">
        <v>88</v>
      </c>
      <c r="FR249" s="159">
        <v>42304</v>
      </c>
      <c r="FS249" s="161">
        <v>63</v>
      </c>
      <c r="FT249" s="161">
        <v>80</v>
      </c>
      <c r="FU249" s="161">
        <v>50</v>
      </c>
      <c r="FV249" s="161">
        <v>80</v>
      </c>
      <c r="FW249" s="161">
        <v>63</v>
      </c>
      <c r="HN249" s="161" t="s">
        <v>889</v>
      </c>
      <c r="HO249" s="159">
        <v>42244</v>
      </c>
      <c r="HP249" s="159">
        <v>42244</v>
      </c>
      <c r="HQ249" s="161">
        <v>1</v>
      </c>
      <c r="HR249" s="159">
        <v>42244</v>
      </c>
      <c r="HS249" s="161" t="s">
        <v>872</v>
      </c>
      <c r="HT249" s="161" t="s">
        <v>882</v>
      </c>
      <c r="HU249" s="161">
        <v>41</v>
      </c>
      <c r="HV249" s="161">
        <v>29</v>
      </c>
      <c r="HW249" s="161">
        <v>0</v>
      </c>
      <c r="JB249" s="161" t="s">
        <v>889</v>
      </c>
      <c r="JC249" s="161">
        <v>23</v>
      </c>
      <c r="JD249" s="161">
        <v>17</v>
      </c>
      <c r="JE249" s="161">
        <v>43</v>
      </c>
      <c r="JF249" s="161">
        <v>24064</v>
      </c>
      <c r="JG249" s="159">
        <v>42500</v>
      </c>
      <c r="JH249" s="161">
        <v>776</v>
      </c>
      <c r="JI249" s="159">
        <v>42242</v>
      </c>
      <c r="JJ249" s="161">
        <v>316</v>
      </c>
      <c r="JK249" s="161">
        <v>9</v>
      </c>
      <c r="JL249" s="159">
        <v>42346</v>
      </c>
      <c r="JM249" s="161">
        <v>523</v>
      </c>
      <c r="JN249" s="161">
        <v>24</v>
      </c>
      <c r="JO249" s="159">
        <v>42500</v>
      </c>
      <c r="JP249" s="161">
        <v>776</v>
      </c>
      <c r="JQ249" s="161">
        <v>34</v>
      </c>
      <c r="MN249" t="str">
        <f t="shared" si="261"/>
        <v>YesNoNoNoYesNo</v>
      </c>
      <c r="MO249" t="str">
        <f>IF(AND(MN249="NoNoNoNoNoNo",JI249=""),"No Programs",VLOOKUP(MN249,Lookups!$DA$4:$DB$67,2,FALSE))</f>
        <v>READ 180 Only</v>
      </c>
      <c r="MP249">
        <f t="shared" si="262"/>
        <v>1</v>
      </c>
      <c r="MQ249" t="str">
        <f t="shared" si="263"/>
        <v>READ 180 User</v>
      </c>
      <c r="MR249" t="str">
        <f>Directions!$D$3</f>
        <v>Usage</v>
      </c>
      <c r="MS249" t="str">
        <f>VLOOKUP(MQ249,Lookups!$CU$71:$CV$80,2,FALSE)</f>
        <v>READ 180 Record</v>
      </c>
      <c r="MT249">
        <f t="shared" si="264"/>
        <v>1</v>
      </c>
      <c r="MU249">
        <f t="shared" si="265"/>
        <v>1</v>
      </c>
      <c r="MV249">
        <f t="shared" si="266"/>
        <v>1</v>
      </c>
      <c r="MW249">
        <f t="shared" si="267"/>
        <v>1</v>
      </c>
      <c r="MX249">
        <f t="shared" si="268"/>
        <v>36.857142857142854</v>
      </c>
      <c r="MY249" t="str">
        <f t="shared" si="269"/>
        <v>Not Used</v>
      </c>
      <c r="MZ249">
        <f t="shared" si="270"/>
        <v>0</v>
      </c>
      <c r="NA249" t="str">
        <f t="shared" si="271"/>
        <v>Not Available</v>
      </c>
      <c r="NB249" t="str">
        <f t="shared" si="272"/>
        <v>Not Available</v>
      </c>
      <c r="NC249" t="str">
        <f t="shared" si="273"/>
        <v>4 Not Indicated</v>
      </c>
      <c r="ND249" t="str">
        <f t="shared" si="274"/>
        <v>4 Not Indicated</v>
      </c>
      <c r="NE249" t="str">
        <f t="shared" si="275"/>
        <v>4 Not Indicated</v>
      </c>
      <c r="NF249" t="str">
        <f t="shared" si="276"/>
        <v>4 Not Indicated</v>
      </c>
      <c r="NG249" t="str">
        <f t="shared" si="277"/>
        <v>4 Not Indicated</v>
      </c>
      <c r="NH249" s="159">
        <f t="shared" si="278"/>
        <v>42500</v>
      </c>
      <c r="NI249">
        <f t="shared" si="279"/>
        <v>776</v>
      </c>
      <c r="NJ249" s="159">
        <f t="shared" si="280"/>
        <v>42500</v>
      </c>
      <c r="NK249">
        <f t="shared" si="281"/>
        <v>776</v>
      </c>
      <c r="NL249">
        <f t="shared" si="282"/>
        <v>36.857142857142854</v>
      </c>
      <c r="NM249">
        <f t="shared" si="283"/>
        <v>1</v>
      </c>
      <c r="NN249">
        <f>IF(OR(E249="PK",E249="K",JJ249=""),"Null",INDEX(Lookups!$EZ$4:$FW$18,MATCH($JJ249,Lookups!$EY$4:$EY$18,1),MATCH($E249,Lookups!$EZ$3:$FW$3,0)))</f>
        <v>115</v>
      </c>
      <c r="NO249">
        <f>IF(OR(E249="PK",E249="K",JJ249=""),"Null",INDEX(Lookups!$EZ$4:$FW$18,MATCH($JJ249,Lookups!$EY$4:$EY$18,1),MATCH($E249,Lookups!$EZ$3:$FW$3,0) + 1))</f>
        <v>170</v>
      </c>
      <c r="NP249">
        <f t="shared" si="284"/>
        <v>230</v>
      </c>
      <c r="NQ249" t="str">
        <f t="shared" si="285"/>
        <v>PI is Recommended</v>
      </c>
      <c r="NR249" t="str">
        <f t="shared" si="286"/>
        <v>No PI Needed</v>
      </c>
      <c r="NS249" t="str">
        <f t="shared" si="287"/>
        <v>200L to 399L</v>
      </c>
      <c r="NT249" t="str">
        <f t="shared" si="288"/>
        <v>600L to 799L</v>
      </c>
      <c r="NU249" t="str">
        <f t="shared" si="289"/>
        <v>600L to 799L</v>
      </c>
      <c r="NV249" s="183" t="str">
        <f t="array" ref="NV249">IF($NL249="No RI Tests","No RI Tests",VLOOKUP(IF(AND(E249="K",JJ249&lt;280),3,IF(AND(E249="K",JJ249&gt;=280),4,MAX(IF(E249=Lookups!$DF$6:$DF$99,IF(JJ249&gt;=Lookups!$DG$6:$DG$99,Lookups!$DH$6:$DH$99))))),Lookups!$DE$104:$DG$108,2,FALSE))</f>
        <v>1 Below Basic</v>
      </c>
      <c r="NW249" s="161" t="str">
        <f t="array" ref="NW249">IF($NL249="No RI Tests","No RI Tests",VLOOKUP(IF(AND(E249="K",JH249&lt;280),3,IF(AND(E249="K",JH249&gt;=280),4,MAX(IF(E249=Lookups!$DF$6:$DF$99,IF(NI249&gt;=Lookups!$DG$6:$DG$99,Lookups!$DH$6:$DH$99))))),Lookups!$DE$104:$DG$108,2,FALSE))</f>
        <v>2 Basic</v>
      </c>
      <c r="NX249" s="161" t="str">
        <f t="array" ref="NX249">IF($NL249="No RI Tests","No RI Tests",VLOOKUP(IF(AND(E249="K",NK249&lt;280),3,IF(AND(E249="K",NK249&gt;=280),4,MAX(IF(E249=Lookups!$DF$6:$DF$99,IF(NK249&gt;=Lookups!$DG$6:$DG$99,Lookups!$DH$6:$DH$99))))),Lookups!$DE$104:$DG$108,2,FALSE))</f>
        <v>2 Basic</v>
      </c>
      <c r="NY249">
        <f t="shared" si="290"/>
        <v>0</v>
      </c>
      <c r="NZ249">
        <f t="shared" si="291"/>
        <v>1</v>
      </c>
      <c r="OA249" t="str">
        <f t="shared" si="292"/>
        <v>Improved Performance Level</v>
      </c>
      <c r="OB249" s="161" t="str">
        <f t="array" ref="OB249">IF($NL249="No RI Tests","No RI Tests",IF(E249="K","N/A",VLOOKUP(MAX(IF(E249=Lookups!$DF$6:$DF$99,IF(JJ249&gt;=Lookups!$DG$6:$DG$99,Lookups!$DI$6:$DI$99))),Lookups!$DE$104:$DG$108,3,FALSE)))</f>
        <v>1 Limited</v>
      </c>
      <c r="OC249" s="161" t="str">
        <f t="array" ref="OC249">IF($NL249="No RI Tests","No RI Tests",IF(E249="K","N/A",VLOOKUP(MAX(IF(E249=Lookups!$DF$6:$DF$99,IF(NI249&gt;=Lookups!$DG$6:$DG$99,Lookups!$DI$6:$DI$99))),Lookups!$DE$104:$DG$108,3,FALSE)))</f>
        <v>1 Limited</v>
      </c>
      <c r="OD249" s="161" t="str">
        <f t="array" ref="OD249">IF($NL249="No RI Tests","No RI Tests",IF(E249="K","N/A",VLOOKUP(MAX(IF(E249=Lookups!$DF$6:$DF$99,IF(NK249&gt;=Lookups!$DG$6:$DG$99,Lookups!$DI$6:$DI$99))),Lookups!$DE$104:$DG$108,3,FALSE)))</f>
        <v>1 Limited</v>
      </c>
      <c r="OE249">
        <f t="shared" si="293"/>
        <v>1</v>
      </c>
      <c r="OF249">
        <f t="shared" si="294"/>
        <v>0</v>
      </c>
      <c r="OG249" t="str">
        <f t="shared" si="295"/>
        <v>Maintained Performance Level</v>
      </c>
      <c r="OH249">
        <f t="shared" si="296"/>
        <v>460</v>
      </c>
      <c r="OI249">
        <f t="shared" si="297"/>
        <v>1</v>
      </c>
      <c r="OJ249">
        <f t="shared" si="298"/>
        <v>1</v>
      </c>
      <c r="OK249">
        <f t="shared" si="299"/>
        <v>1</v>
      </c>
      <c r="OL249">
        <f t="shared" si="300"/>
        <v>3.2280701754385963</v>
      </c>
      <c r="OM249" t="str">
        <f t="shared" si="301"/>
        <v>Fall Administration</v>
      </c>
      <c r="ON249" t="str">
        <f t="shared" si="302"/>
        <v>Winter Administration</v>
      </c>
      <c r="OO249" t="str">
        <f t="shared" si="303"/>
        <v>Fall to Winter RI</v>
      </c>
      <c r="OP249" t="str">
        <f ca="1">IF(AND(HR249&lt;&gt;"",JJ249&lt;600),IF(HT249="Advancing","Tier 2","Tier 3"),IF(JI249="","Null",IF(OR(E249="K",E249&lt;3),"FRA Recommended",IF(JJ249&gt;=IF(E249&lt;6,400,600),IF(JJ249&lt;VLOOKUP(E249,Lookups!$AP$3:$AR$16,3,FALSE),"Tier 2","Core"),IF(JJ249&lt;400,IF(RAND()&lt;0.81,"Tier 3","Tier 2"),IF(RAND()&lt;0.51,"Tier 3","Tier 2"))))))</f>
        <v>Tier 2</v>
      </c>
      <c r="OQ249" t="str">
        <f t="shared" si="304"/>
        <v>Average Reading Invt. at Least 15 Minutes Long</v>
      </c>
      <c r="OR249">
        <f t="shared" si="305"/>
        <v>0</v>
      </c>
      <c r="OS249">
        <f t="shared" si="306"/>
        <v>1</v>
      </c>
      <c r="OT249">
        <f t="shared" si="307"/>
        <v>460</v>
      </c>
      <c r="OU249" s="159">
        <f t="shared" si="308"/>
        <v>42244</v>
      </c>
      <c r="OV249" t="str">
        <f t="shared" si="309"/>
        <v>Form 1</v>
      </c>
      <c r="OW249" t="str">
        <f t="shared" si="310"/>
        <v>Advancing</v>
      </c>
      <c r="OX249">
        <f t="shared" si="311"/>
        <v>41</v>
      </c>
      <c r="OY249">
        <f t="shared" si="312"/>
        <v>29</v>
      </c>
      <c r="OZ249">
        <f t="shared" si="313"/>
        <v>0</v>
      </c>
      <c r="PA249" s="159">
        <f t="shared" si="314"/>
        <v>42244</v>
      </c>
      <c r="PB249" t="str">
        <f t="shared" si="315"/>
        <v>Form 1</v>
      </c>
      <c r="PC249" t="str">
        <f t="shared" si="316"/>
        <v>Advancing</v>
      </c>
      <c r="PD249">
        <f t="shared" si="317"/>
        <v>41</v>
      </c>
      <c r="PE249">
        <f t="shared" si="318"/>
        <v>29</v>
      </c>
      <c r="PF249">
        <f t="shared" si="319"/>
        <v>0</v>
      </c>
      <c r="PG249" t="str">
        <f t="shared" si="320"/>
        <v>Lone PI Test</v>
      </c>
      <c r="PH249">
        <f t="shared" si="321"/>
        <v>0</v>
      </c>
      <c r="PI249">
        <f t="shared" si="322"/>
        <v>1</v>
      </c>
      <c r="PJ249">
        <f t="shared" si="323"/>
        <v>41</v>
      </c>
      <c r="PK249">
        <f>IF(HR249="","Null",IF(E249&lt;3,"Null",IF(HU249=0,0,IF(HS249="Form 1",VLOOKUP(HU249,Lookups!$BE$3:$BP$63,E249,FALSE),IF(HS249="Form 2",VLOOKUP(HU249,Lookups!$BE$67:$BP$127,E249,FALSE),VLOOKUP(HU249,Lookups!$BE$130:$BP$190,E249,FALSE))))))</f>
        <v>10</v>
      </c>
      <c r="PL249" t="str">
        <f t="shared" si="324"/>
        <v>Null</v>
      </c>
      <c r="PM249" t="str">
        <f>IF($PH249=0,"Null",IF(E249&lt;3,"Null",IF(OX249=0,0,IF(OV249="Form 1",VLOOKUP(OX249,Lookups!$BE$3:$BP$63,E249,FALSE),IF(OV249="Form 2",VLOOKUP(OX249,Lookups!$BE$67:$BP$127,E249,FALSE),VLOOKUP(OX249,Lookups!$BE$130:$BP$190,E249,FALSE))))))</f>
        <v>Null</v>
      </c>
      <c r="PN249" t="str">
        <f t="shared" si="325"/>
        <v>Null</v>
      </c>
      <c r="PO249" t="str">
        <f t="shared" si="326"/>
        <v>Null</v>
      </c>
      <c r="PP249">
        <f t="shared" si="327"/>
        <v>29</v>
      </c>
      <c r="PQ249">
        <f>IF(HR249="","Null",IF(E249&lt;3,"Null",IF(HV249=0,0,IF(HS249="Form 1",VLOOKUP(HV249,Lookups!$BR$3:$CC$63,E249,FALSE),IF(HS249="Form 2",VLOOKUP(HV249,Lookups!$BR$67:$CC$127,E249,FALSE),VLOOKUP(HV249,Lookups!$BR$130:$CC$190,E249,FALSE))))))</f>
        <v>60</v>
      </c>
      <c r="PR249" t="str">
        <f t="shared" si="328"/>
        <v>Null</v>
      </c>
      <c r="PS249">
        <f>IF(HR249="","Null",IF(E249&lt;3,"Null",IF(OY249=0,0,IF(OW249="Form 1",VLOOKUP(OY249,Lookups!$BR$3:$CC$63,E249,FALSE),IF(OW249="Form 2",VLOOKUP(OY249,Lookups!$BR$67:$CC$127,E249,FALSE),VLOOKUP(OY249,Lookups!$BR$130:$CC$190,E249,FALSE))))))</f>
        <v>52</v>
      </c>
      <c r="PT249" t="str">
        <f t="shared" si="329"/>
        <v>Null</v>
      </c>
      <c r="PU249" t="str">
        <f t="shared" si="330"/>
        <v>Null</v>
      </c>
      <c r="PV249">
        <f t="shared" si="331"/>
        <v>1</v>
      </c>
      <c r="PW249" t="str">
        <f t="shared" si="332"/>
        <v>Fall PI Administration</v>
      </c>
      <c r="PX249">
        <f t="shared" si="333"/>
        <v>1</v>
      </c>
      <c r="PY249">
        <f t="shared" si="334"/>
        <v>0</v>
      </c>
      <c r="PZ249" t="str">
        <f t="shared" si="335"/>
        <v>Null</v>
      </c>
      <c r="QA249" t="str">
        <f t="shared" si="336"/>
        <v>Null</v>
      </c>
      <c r="QB249" t="str">
        <f t="shared" si="337"/>
        <v>Null</v>
      </c>
      <c r="QC249" t="str">
        <f>IF($MS249="System 44 Record",IF(BQ249&lt;MEDIAN(Directions!$F$3,Directions!$F$6),"Mid-Year Exited Student","Full Year Participant")&amp;IF(BP249&lt;Directions!$F$3,", Started Prior Year",", Started This Year"),"Null")</f>
        <v>Null</v>
      </c>
      <c r="QD249" t="str">
        <f t="shared" si="338"/>
        <v>Null</v>
      </c>
      <c r="QE249">
        <f t="shared" si="339"/>
        <v>1</v>
      </c>
      <c r="QF249">
        <f t="shared" si="340"/>
        <v>1</v>
      </c>
      <c r="QG249">
        <f t="shared" si="341"/>
        <v>1</v>
      </c>
      <c r="QH249">
        <f t="shared" si="342"/>
        <v>3</v>
      </c>
      <c r="QI249">
        <f t="shared" si="343"/>
        <v>0.8833333333333333</v>
      </c>
      <c r="QJ249" t="str">
        <f t="shared" si="344"/>
        <v>Used All 3</v>
      </c>
      <c r="QK249" t="str">
        <f t="shared" si="345"/>
        <v>80 to 99 Sessions</v>
      </c>
      <c r="QL249" t="str">
        <f t="shared" si="346"/>
        <v>13 or More Segments</v>
      </c>
      <c r="QM249" t="str">
        <f>IF($MS249="READ 180 Record",IF(AQ249="","Null",VLOOKUP(JJ249,Lookups!$DX$3:$EB$2054,AN249+1,FALSE)),"Null")</f>
        <v>Level is Above Lexile Score</v>
      </c>
      <c r="QN249" t="str">
        <f t="shared" si="347"/>
        <v>Null</v>
      </c>
    </row>
    <row r="250" spans="1:456" x14ac:dyDescent="0.25">
      <c r="A250" s="161" t="s">
        <v>1447</v>
      </c>
      <c r="B250" s="161" t="s">
        <v>1447</v>
      </c>
      <c r="C250" s="161" t="s">
        <v>1447</v>
      </c>
      <c r="D250" s="161" t="s">
        <v>1447</v>
      </c>
      <c r="E250" s="161">
        <v>5</v>
      </c>
      <c r="F250" s="161" t="s">
        <v>1447</v>
      </c>
      <c r="G250" s="161" t="s">
        <v>883</v>
      </c>
      <c r="H250" s="161" t="s">
        <v>884</v>
      </c>
      <c r="I250" s="161">
        <v>444</v>
      </c>
      <c r="J250" s="159">
        <v>42500</v>
      </c>
      <c r="K250" s="161">
        <v>0</v>
      </c>
      <c r="L250" s="161">
        <v>0</v>
      </c>
      <c r="M250" s="161">
        <v>0</v>
      </c>
      <c r="N250" s="161">
        <v>0</v>
      </c>
      <c r="O250" s="161">
        <v>0</v>
      </c>
      <c r="P250" s="161">
        <v>0</v>
      </c>
      <c r="Q250" s="161">
        <v>0</v>
      </c>
      <c r="R250" s="161">
        <v>0</v>
      </c>
      <c r="S250" s="161">
        <v>0</v>
      </c>
      <c r="T250" s="161">
        <v>0</v>
      </c>
      <c r="U250" s="161">
        <v>0</v>
      </c>
      <c r="V250" s="161">
        <v>0</v>
      </c>
      <c r="W250" s="161">
        <v>0</v>
      </c>
      <c r="X250" s="161">
        <v>0</v>
      </c>
      <c r="AB250" s="161" t="s">
        <v>241</v>
      </c>
      <c r="AC250" s="161" t="s">
        <v>242</v>
      </c>
      <c r="AD250" s="161" t="s">
        <v>242</v>
      </c>
      <c r="AE250" s="161" t="s">
        <v>242</v>
      </c>
      <c r="AF250" s="161" t="s">
        <v>242</v>
      </c>
      <c r="AG250" s="161" t="s">
        <v>241</v>
      </c>
      <c r="AH250" s="161" t="s">
        <v>242</v>
      </c>
      <c r="AI250" s="161">
        <v>20150801</v>
      </c>
      <c r="AJ250" s="161">
        <v>20160525</v>
      </c>
      <c r="AK250" s="161" t="s">
        <v>869</v>
      </c>
      <c r="AL250" t="s">
        <v>1076</v>
      </c>
      <c r="AM250" t="s">
        <v>884</v>
      </c>
      <c r="AN250">
        <v>2</v>
      </c>
      <c r="AO250" t="s">
        <v>870</v>
      </c>
      <c r="AP250">
        <v>28</v>
      </c>
      <c r="AQ250">
        <v>101</v>
      </c>
      <c r="AR250">
        <v>2111</v>
      </c>
      <c r="AS250">
        <v>645</v>
      </c>
      <c r="AT250">
        <v>446</v>
      </c>
      <c r="AU250">
        <v>643</v>
      </c>
      <c r="AV250">
        <v>145</v>
      </c>
      <c r="AW250">
        <v>46</v>
      </c>
      <c r="AX250">
        <v>21.11665</v>
      </c>
      <c r="AY250">
        <v>4.2759</v>
      </c>
      <c r="AZ250">
        <v>3.2581000000000002</v>
      </c>
      <c r="BA250">
        <v>61.966799999999999</v>
      </c>
      <c r="BB250">
        <v>40744</v>
      </c>
      <c r="BC250">
        <v>71.942446043000004</v>
      </c>
      <c r="BD250">
        <v>78.343949043999999</v>
      </c>
      <c r="BE250">
        <v>855</v>
      </c>
      <c r="BF250">
        <v>1187</v>
      </c>
      <c r="BG250">
        <v>60</v>
      </c>
      <c r="BH250">
        <v>93</v>
      </c>
      <c r="BI250">
        <v>7</v>
      </c>
      <c r="BJ250">
        <v>4</v>
      </c>
      <c r="BK250">
        <v>233</v>
      </c>
      <c r="BL250">
        <v>2</v>
      </c>
      <c r="BM250" t="s">
        <v>1077</v>
      </c>
      <c r="BN250" t="s">
        <v>1079</v>
      </c>
      <c r="ET250" s="161">
        <v>2</v>
      </c>
      <c r="EU250" s="161">
        <v>57</v>
      </c>
      <c r="EV250" s="161">
        <v>28</v>
      </c>
      <c r="EW250" s="161">
        <v>3414</v>
      </c>
      <c r="EX250" s="161">
        <v>0</v>
      </c>
      <c r="EY250" s="161">
        <v>0</v>
      </c>
      <c r="EZ250" s="161">
        <v>0</v>
      </c>
      <c r="FA250" s="161">
        <v>0</v>
      </c>
      <c r="FB250" s="161">
        <v>48</v>
      </c>
      <c r="FC250" s="161">
        <v>69</v>
      </c>
      <c r="FD250" s="161">
        <v>0</v>
      </c>
      <c r="FE250" s="161">
        <v>2</v>
      </c>
      <c r="FF250" s="159">
        <v>42436</v>
      </c>
      <c r="FG250" s="161">
        <v>57</v>
      </c>
      <c r="FH250" s="161">
        <v>76</v>
      </c>
      <c r="FI250" s="161">
        <v>42</v>
      </c>
      <c r="FJ250" s="161">
        <v>50</v>
      </c>
      <c r="FK250" s="161">
        <v>88</v>
      </c>
      <c r="FL250" s="159">
        <v>42305</v>
      </c>
      <c r="FM250" s="161">
        <v>40</v>
      </c>
      <c r="FN250" s="161">
        <v>63</v>
      </c>
      <c r="FO250" s="161">
        <v>17</v>
      </c>
      <c r="FP250" s="161">
        <v>40</v>
      </c>
      <c r="FQ250" s="161">
        <v>75</v>
      </c>
      <c r="HN250" s="161" t="s">
        <v>884</v>
      </c>
      <c r="HO250" s="159">
        <v>42244</v>
      </c>
      <c r="HP250" s="159">
        <v>42244</v>
      </c>
      <c r="HQ250" s="161">
        <v>1</v>
      </c>
      <c r="HR250" s="159">
        <v>42244</v>
      </c>
      <c r="HS250" s="161" t="s">
        <v>872</v>
      </c>
      <c r="HT250" s="161" t="s">
        <v>882</v>
      </c>
      <c r="HU250" s="161">
        <v>39</v>
      </c>
      <c r="HV250" s="161">
        <v>31</v>
      </c>
      <c r="HW250" s="161">
        <v>0</v>
      </c>
      <c r="JB250" s="161" t="s">
        <v>884</v>
      </c>
      <c r="JC250" s="161">
        <v>30</v>
      </c>
      <c r="JD250" s="161">
        <v>8</v>
      </c>
      <c r="JE250" s="161">
        <v>24</v>
      </c>
      <c r="JF250" s="161">
        <v>8617</v>
      </c>
      <c r="JG250" s="159">
        <v>42500</v>
      </c>
      <c r="JH250" s="161">
        <v>444</v>
      </c>
      <c r="JI250" s="159">
        <v>42241</v>
      </c>
      <c r="JJ250" s="161">
        <v>315</v>
      </c>
      <c r="JK250" s="161">
        <v>50</v>
      </c>
      <c r="JL250" s="159">
        <v>42346</v>
      </c>
      <c r="JM250" s="161">
        <v>401</v>
      </c>
      <c r="JN250" s="161">
        <v>14</v>
      </c>
      <c r="JO250" s="159">
        <v>42500</v>
      </c>
      <c r="JP250" s="161">
        <v>444</v>
      </c>
      <c r="JQ250" s="161">
        <v>7</v>
      </c>
      <c r="MN250" t="str">
        <f t="shared" si="261"/>
        <v>YesNoNoNoYesNo</v>
      </c>
      <c r="MO250" t="str">
        <f>IF(AND(MN250="NoNoNoNoNoNo",JI250=""),"No Programs",VLOOKUP(MN250,Lookups!$DA$4:$DB$67,2,FALSE))</f>
        <v>READ 180 Only</v>
      </c>
      <c r="MP250">
        <f t="shared" si="262"/>
        <v>1</v>
      </c>
      <c r="MQ250" t="str">
        <f t="shared" si="263"/>
        <v>READ 180 User</v>
      </c>
      <c r="MR250" t="str">
        <f>Directions!$D$3</f>
        <v>Usage</v>
      </c>
      <c r="MS250" t="str">
        <f>VLOOKUP(MQ250,Lookups!$CU$71:$CV$80,2,FALSE)</f>
        <v>READ 180 Record</v>
      </c>
      <c r="MT250">
        <f t="shared" si="264"/>
        <v>1</v>
      </c>
      <c r="MU250">
        <f t="shared" si="265"/>
        <v>1</v>
      </c>
      <c r="MV250">
        <f t="shared" si="266"/>
        <v>1</v>
      </c>
      <c r="MW250">
        <f t="shared" si="267"/>
        <v>1</v>
      </c>
      <c r="MX250">
        <f t="shared" si="268"/>
        <v>37</v>
      </c>
      <c r="MY250" t="str">
        <f t="shared" si="269"/>
        <v>Not Used</v>
      </c>
      <c r="MZ250">
        <f t="shared" si="270"/>
        <v>0</v>
      </c>
      <c r="NA250" t="str">
        <f t="shared" si="271"/>
        <v>Not Available</v>
      </c>
      <c r="NB250" t="str">
        <f t="shared" si="272"/>
        <v>Not Available</v>
      </c>
      <c r="NC250" t="str">
        <f t="shared" si="273"/>
        <v>4 Not Indicated</v>
      </c>
      <c r="ND250" t="str">
        <f t="shared" si="274"/>
        <v>4 Not Indicated</v>
      </c>
      <c r="NE250" t="str">
        <f t="shared" si="275"/>
        <v>4 Not Indicated</v>
      </c>
      <c r="NF250" t="str">
        <f t="shared" si="276"/>
        <v>4 Not Indicated</v>
      </c>
      <c r="NG250" t="str">
        <f t="shared" si="277"/>
        <v>4 Not Indicated</v>
      </c>
      <c r="NH250" s="159">
        <f t="shared" si="278"/>
        <v>42500</v>
      </c>
      <c r="NI250">
        <f t="shared" si="279"/>
        <v>444</v>
      </c>
      <c r="NJ250" s="159">
        <f t="shared" si="280"/>
        <v>42500</v>
      </c>
      <c r="NK250">
        <f t="shared" si="281"/>
        <v>444</v>
      </c>
      <c r="NL250">
        <f t="shared" si="282"/>
        <v>37</v>
      </c>
      <c r="NM250">
        <f t="shared" si="283"/>
        <v>1</v>
      </c>
      <c r="NN250">
        <f>IF(OR(E250="PK",E250="K",JJ250=""),"Null",INDEX(Lookups!$EZ$4:$FW$18,MATCH($JJ250,Lookups!$EY$4:$EY$18,1),MATCH($E250,Lookups!$EZ$3:$FW$3,0)))</f>
        <v>155</v>
      </c>
      <c r="NO250">
        <f>IF(OR(E250="PK",E250="K",JJ250=""),"Null",INDEX(Lookups!$EZ$4:$FW$18,MATCH($JJ250,Lookups!$EY$4:$EY$18,1),MATCH($E250,Lookups!$EZ$3:$FW$3,0) + 1))</f>
        <v>215</v>
      </c>
      <c r="NP250">
        <f t="shared" si="284"/>
        <v>310</v>
      </c>
      <c r="NQ250" t="str">
        <f t="shared" si="285"/>
        <v>PI is Recommended</v>
      </c>
      <c r="NR250" t="str">
        <f t="shared" si="286"/>
        <v>No PI Needed</v>
      </c>
      <c r="NS250" t="str">
        <f t="shared" si="287"/>
        <v>200L to 399L</v>
      </c>
      <c r="NT250" t="str">
        <f t="shared" si="288"/>
        <v>400L to 599L</v>
      </c>
      <c r="NU250" t="str">
        <f t="shared" si="289"/>
        <v>400L to 599L</v>
      </c>
      <c r="NV250" s="183" t="str">
        <f t="array" ref="NV250">IF($NL250="No RI Tests","No RI Tests",VLOOKUP(IF(AND(E250="K",JJ250&lt;280),3,IF(AND(E250="K",JJ250&gt;=280),4,MAX(IF(E250=Lookups!$DF$6:$DF$99,IF(JJ250&gt;=Lookups!$DG$6:$DG$99,Lookups!$DH$6:$DH$99))))),Lookups!$DE$104:$DG$108,2,FALSE))</f>
        <v>1 Below Basic</v>
      </c>
      <c r="NW250" s="161" t="str">
        <f t="array" ref="NW250">IF($NL250="No RI Tests","No RI Tests",VLOOKUP(IF(AND(E250="K",JH250&lt;280),3,IF(AND(E250="K",JH250&gt;=280),4,MAX(IF(E250=Lookups!$DF$6:$DF$99,IF(NI250&gt;=Lookups!$DG$6:$DG$99,Lookups!$DH$6:$DH$99))))),Lookups!$DE$104:$DG$108,2,FALSE))</f>
        <v>1 Below Basic</v>
      </c>
      <c r="NX250" s="161" t="str">
        <f t="array" ref="NX250">IF($NL250="No RI Tests","No RI Tests",VLOOKUP(IF(AND(E250="K",NK250&lt;280),3,IF(AND(E250="K",NK250&gt;=280),4,MAX(IF(E250=Lookups!$DF$6:$DF$99,IF(NK250&gt;=Lookups!$DG$6:$DG$99,Lookups!$DH$6:$DH$99))))),Lookups!$DE$104:$DG$108,2,FALSE))</f>
        <v>1 Below Basic</v>
      </c>
      <c r="NY250">
        <f t="shared" si="290"/>
        <v>1</v>
      </c>
      <c r="NZ250">
        <f t="shared" si="291"/>
        <v>0</v>
      </c>
      <c r="OA250" t="str">
        <f t="shared" si="292"/>
        <v>Maintained Performance Level</v>
      </c>
      <c r="OB250" s="161" t="str">
        <f t="array" ref="OB250">IF($NL250="No RI Tests","No RI Tests",IF(E250="K","N/A",VLOOKUP(MAX(IF(E250=Lookups!$DF$6:$DF$99,IF(JJ250&gt;=Lookups!$DG$6:$DG$99,Lookups!$DI$6:$DI$99))),Lookups!$DE$104:$DG$108,3,FALSE)))</f>
        <v>1 Limited</v>
      </c>
      <c r="OC250" s="161" t="str">
        <f t="array" ref="OC250">IF($NL250="No RI Tests","No RI Tests",IF(E250="K","N/A",VLOOKUP(MAX(IF(E250=Lookups!$DF$6:$DF$99,IF(NI250&gt;=Lookups!$DG$6:$DG$99,Lookups!$DI$6:$DI$99))),Lookups!$DE$104:$DG$108,3,FALSE)))</f>
        <v>1 Limited</v>
      </c>
      <c r="OD250" s="161" t="str">
        <f t="array" ref="OD250">IF($NL250="No RI Tests","No RI Tests",IF(E250="K","N/A",VLOOKUP(MAX(IF(E250=Lookups!$DF$6:$DF$99,IF(NK250&gt;=Lookups!$DG$6:$DG$99,Lookups!$DI$6:$DI$99))),Lookups!$DE$104:$DG$108,3,FALSE)))</f>
        <v>1 Limited</v>
      </c>
      <c r="OE250">
        <f t="shared" si="293"/>
        <v>1</v>
      </c>
      <c r="OF250">
        <f t="shared" si="294"/>
        <v>0</v>
      </c>
      <c r="OG250" t="str">
        <f t="shared" si="295"/>
        <v>Maintained Performance Level</v>
      </c>
      <c r="OH250">
        <f t="shared" si="296"/>
        <v>129</v>
      </c>
      <c r="OI250">
        <f t="shared" si="297"/>
        <v>1</v>
      </c>
      <c r="OJ250">
        <f t="shared" si="298"/>
        <v>0</v>
      </c>
      <c r="OK250">
        <f t="shared" si="299"/>
        <v>0</v>
      </c>
      <c r="OL250">
        <f t="shared" si="300"/>
        <v>0.69729729729729728</v>
      </c>
      <c r="OM250" t="str">
        <f t="shared" si="301"/>
        <v>Fall Administration</v>
      </c>
      <c r="ON250" t="str">
        <f t="shared" si="302"/>
        <v>Winter Administration</v>
      </c>
      <c r="OO250" t="str">
        <f t="shared" si="303"/>
        <v>Fall to Winter RI</v>
      </c>
      <c r="OP250" t="str">
        <f ca="1">IF(AND(HR250&lt;&gt;"",JJ250&lt;600),IF(HT250="Advancing","Tier 2","Tier 3"),IF(JI250="","Null",IF(OR(E250="K",E250&lt;3),"FRA Recommended",IF(JJ250&gt;=IF(E250&lt;6,400,600),IF(JJ250&lt;VLOOKUP(E250,Lookups!$AP$3:$AR$16,3,FALSE),"Tier 2","Core"),IF(JJ250&lt;400,IF(RAND()&lt;0.81,"Tier 3","Tier 2"),IF(RAND()&lt;0.51,"Tier 3","Tier 2"))))))</f>
        <v>Tier 2</v>
      </c>
      <c r="OQ250" t="str">
        <f t="shared" si="304"/>
        <v>Average Reading Invt. at Least 15 Minutes Long</v>
      </c>
      <c r="OR250">
        <f t="shared" si="305"/>
        <v>0</v>
      </c>
      <c r="OS250">
        <f t="shared" si="306"/>
        <v>0</v>
      </c>
      <c r="OT250">
        <f t="shared" si="307"/>
        <v>129</v>
      </c>
      <c r="OU250" s="159">
        <f t="shared" si="308"/>
        <v>42244</v>
      </c>
      <c r="OV250" t="str">
        <f t="shared" si="309"/>
        <v>Form 1</v>
      </c>
      <c r="OW250" t="str">
        <f t="shared" si="310"/>
        <v>Advancing</v>
      </c>
      <c r="OX250">
        <f t="shared" si="311"/>
        <v>39</v>
      </c>
      <c r="OY250">
        <f t="shared" si="312"/>
        <v>31</v>
      </c>
      <c r="OZ250">
        <f t="shared" si="313"/>
        <v>0</v>
      </c>
      <c r="PA250" s="159">
        <f t="shared" si="314"/>
        <v>42244</v>
      </c>
      <c r="PB250" t="str">
        <f t="shared" si="315"/>
        <v>Form 1</v>
      </c>
      <c r="PC250" t="str">
        <f t="shared" si="316"/>
        <v>Advancing</v>
      </c>
      <c r="PD250">
        <f t="shared" si="317"/>
        <v>39</v>
      </c>
      <c r="PE250">
        <f t="shared" si="318"/>
        <v>31</v>
      </c>
      <c r="PF250">
        <f t="shared" si="319"/>
        <v>0</v>
      </c>
      <c r="PG250" t="str">
        <f t="shared" si="320"/>
        <v>Lone PI Test</v>
      </c>
      <c r="PH250">
        <f t="shared" si="321"/>
        <v>0</v>
      </c>
      <c r="PI250">
        <f t="shared" si="322"/>
        <v>1</v>
      </c>
      <c r="PJ250">
        <f t="shared" si="323"/>
        <v>39</v>
      </c>
      <c r="PK250">
        <f>IF(HR250="","Null",IF(E250&lt;3,"Null",IF(HU250=0,0,IF(HS250="Form 1",VLOOKUP(HU250,Lookups!$BE$3:$BP$63,E250,FALSE),IF(HS250="Form 2",VLOOKUP(HU250,Lookups!$BE$67:$BP$127,E250,FALSE),VLOOKUP(HU250,Lookups!$BE$130:$BP$190,E250,FALSE))))))</f>
        <v>10</v>
      </c>
      <c r="PL250" t="str">
        <f t="shared" si="324"/>
        <v>Null</v>
      </c>
      <c r="PM250" t="str">
        <f>IF($PH250=0,"Null",IF(E250&lt;3,"Null",IF(OX250=0,0,IF(OV250="Form 1",VLOOKUP(OX250,Lookups!$BE$3:$BP$63,E250,FALSE),IF(OV250="Form 2",VLOOKUP(OX250,Lookups!$BE$67:$BP$127,E250,FALSE),VLOOKUP(OX250,Lookups!$BE$130:$BP$190,E250,FALSE))))))</f>
        <v>Null</v>
      </c>
      <c r="PN250" t="str">
        <f t="shared" si="325"/>
        <v>Null</v>
      </c>
      <c r="PO250" t="str">
        <f t="shared" si="326"/>
        <v>Null</v>
      </c>
      <c r="PP250">
        <f t="shared" si="327"/>
        <v>31</v>
      </c>
      <c r="PQ250">
        <f>IF(HR250="","Null",IF(E250&lt;3,"Null",IF(HV250=0,0,IF(HS250="Form 1",VLOOKUP(HV250,Lookups!$BR$3:$CC$63,E250,FALSE),IF(HS250="Form 2",VLOOKUP(HV250,Lookups!$BR$67:$CC$127,E250,FALSE),VLOOKUP(HV250,Lookups!$BR$130:$CC$190,E250,FALSE))))))</f>
        <v>85</v>
      </c>
      <c r="PR250" t="str">
        <f t="shared" si="328"/>
        <v>Null</v>
      </c>
      <c r="PS250">
        <f>IF(HR250="","Null",IF(E250&lt;3,"Null",IF(OY250=0,0,IF(OW250="Form 1",VLOOKUP(OY250,Lookups!$BR$3:$CC$63,E250,FALSE),IF(OW250="Form 2",VLOOKUP(OY250,Lookups!$BR$67:$CC$127,E250,FALSE),VLOOKUP(OY250,Lookups!$BR$130:$CC$190,E250,FALSE))))))</f>
        <v>75</v>
      </c>
      <c r="PT250" t="str">
        <f t="shared" si="329"/>
        <v>Null</v>
      </c>
      <c r="PU250" t="str">
        <f t="shared" si="330"/>
        <v>Null</v>
      </c>
      <c r="PV250">
        <f t="shared" si="331"/>
        <v>1</v>
      </c>
      <c r="PW250" t="str">
        <f t="shared" si="332"/>
        <v>Fall PI Administration</v>
      </c>
      <c r="PX250">
        <f t="shared" si="333"/>
        <v>1</v>
      </c>
      <c r="PY250">
        <f t="shared" si="334"/>
        <v>0</v>
      </c>
      <c r="PZ250" t="str">
        <f t="shared" si="335"/>
        <v>Null</v>
      </c>
      <c r="QA250" t="str">
        <f t="shared" si="336"/>
        <v>Null</v>
      </c>
      <c r="QB250" t="str">
        <f t="shared" si="337"/>
        <v>Null</v>
      </c>
      <c r="QC250" t="str">
        <f>IF($MS250="System 44 Record",IF(BQ250&lt;MEDIAN(Directions!$F$3,Directions!$F$6),"Mid-Year Exited Student","Full Year Participant")&amp;IF(BP250&lt;Directions!$F$3,", Started Prior Year",", Started This Year"),"Null")</f>
        <v>Null</v>
      </c>
      <c r="QD250" t="str">
        <f t="shared" si="338"/>
        <v>Null</v>
      </c>
      <c r="QE250">
        <f t="shared" si="339"/>
        <v>1</v>
      </c>
      <c r="QF250">
        <f t="shared" si="340"/>
        <v>1</v>
      </c>
      <c r="QG250">
        <f t="shared" si="341"/>
        <v>1</v>
      </c>
      <c r="QH250">
        <f t="shared" si="342"/>
        <v>2</v>
      </c>
      <c r="QI250">
        <f t="shared" si="343"/>
        <v>0.69</v>
      </c>
      <c r="QJ250" t="str">
        <f t="shared" si="344"/>
        <v>Used All 3</v>
      </c>
      <c r="QK250" t="str">
        <f t="shared" si="345"/>
        <v>100 or More Sessions</v>
      </c>
      <c r="QL250" t="str">
        <f t="shared" si="346"/>
        <v>13 or More Segments</v>
      </c>
      <c r="QM250" t="str">
        <f>IF($MS250="READ 180 Record",IF(AQ250="","Null",VLOOKUP(JJ250,Lookups!$DX$3:$EB$2054,AN250+1,FALSE)),"Null")</f>
        <v>Level is Above Lexile Score</v>
      </c>
      <c r="QN250" t="str">
        <f t="shared" si="347"/>
        <v>Null</v>
      </c>
    </row>
    <row r="251" spans="1:456" x14ac:dyDescent="0.25">
      <c r="A251" s="161" t="s">
        <v>1447</v>
      </c>
      <c r="B251" s="161" t="s">
        <v>1447</v>
      </c>
      <c r="C251" s="161" t="s">
        <v>1447</v>
      </c>
      <c r="D251" s="161" t="s">
        <v>1447</v>
      </c>
      <c r="E251" s="161">
        <v>12</v>
      </c>
      <c r="F251" s="161" t="s">
        <v>1447</v>
      </c>
      <c r="G251" s="161" t="s">
        <v>880</v>
      </c>
      <c r="H251" s="161" t="s">
        <v>881</v>
      </c>
      <c r="K251" s="161">
        <v>0</v>
      </c>
      <c r="L251" s="161">
        <v>0</v>
      </c>
      <c r="M251" s="161">
        <v>0</v>
      </c>
      <c r="N251" s="161">
        <v>0</v>
      </c>
      <c r="O251" s="161">
        <v>0</v>
      </c>
      <c r="P251" s="161">
        <v>0</v>
      </c>
      <c r="Q251" s="161">
        <v>0</v>
      </c>
      <c r="R251" s="161">
        <v>0</v>
      </c>
      <c r="S251" s="161">
        <v>0</v>
      </c>
      <c r="T251" s="161">
        <v>0</v>
      </c>
      <c r="U251" s="161">
        <v>0</v>
      </c>
      <c r="V251" s="161">
        <v>0</v>
      </c>
      <c r="W251" s="161">
        <v>0</v>
      </c>
      <c r="X251" s="161">
        <v>0</v>
      </c>
      <c r="AB251" s="161" t="s">
        <v>242</v>
      </c>
      <c r="AC251" s="161" t="s">
        <v>242</v>
      </c>
      <c r="AD251" s="161" t="s">
        <v>242</v>
      </c>
      <c r="AE251" s="161" t="s">
        <v>242</v>
      </c>
      <c r="AF251" s="161" t="s">
        <v>242</v>
      </c>
      <c r="AG251" s="161" t="s">
        <v>242</v>
      </c>
      <c r="AH251" s="161" t="s">
        <v>242</v>
      </c>
      <c r="AI251" s="161">
        <v>20150801</v>
      </c>
      <c r="AJ251" s="161">
        <v>20160525</v>
      </c>
      <c r="AK251" s="161" t="s">
        <v>869</v>
      </c>
      <c r="AL251" t="s">
        <v>1078</v>
      </c>
      <c r="BN251" t="s">
        <v>1079</v>
      </c>
      <c r="ET251" s="161">
        <v>0</v>
      </c>
      <c r="EU251" s="161">
        <v>0</v>
      </c>
      <c r="EV251" s="161">
        <v>0</v>
      </c>
      <c r="EW251" s="161">
        <v>0</v>
      </c>
      <c r="EX251" s="161">
        <v>0</v>
      </c>
      <c r="EY251" s="161">
        <v>0</v>
      </c>
      <c r="EZ251" s="161">
        <v>0</v>
      </c>
      <c r="FA251" s="161">
        <v>0</v>
      </c>
      <c r="FB251" s="161">
        <v>0</v>
      </c>
      <c r="FC251" s="161">
        <v>0</v>
      </c>
      <c r="FD251" s="161">
        <v>0</v>
      </c>
      <c r="FE251" s="161">
        <v>0</v>
      </c>
      <c r="HN251" s="161" t="s">
        <v>881</v>
      </c>
      <c r="JB251" s="161" t="s">
        <v>881</v>
      </c>
      <c r="JC251" s="161">
        <v>0</v>
      </c>
      <c r="JD251" s="161">
        <v>0</v>
      </c>
      <c r="JE251" s="161">
        <v>0</v>
      </c>
      <c r="JF251" s="161">
        <v>0</v>
      </c>
      <c r="MN251" t="str">
        <f t="shared" si="261"/>
        <v>NoNoNoNoNoNo</v>
      </c>
      <c r="MO251" t="str">
        <f>IF(AND(MN251="NoNoNoNoNoNo",JI251=""),"No Programs",VLOOKUP(MN251,Lookups!$DA$4:$DB$67,2,FALSE))</f>
        <v>No Programs</v>
      </c>
      <c r="MP251">
        <f t="shared" si="262"/>
        <v>0</v>
      </c>
      <c r="MQ251" t="str">
        <f t="shared" si="263"/>
        <v>No Program Use</v>
      </c>
      <c r="MR251" t="str">
        <f>Directions!$D$3</f>
        <v>Usage</v>
      </c>
      <c r="MS251" t="str">
        <f>VLOOKUP(MQ251,Lookups!$CU$71:$CV$80,2,FALSE)</f>
        <v>Exclude</v>
      </c>
      <c r="MT251">
        <f t="shared" si="264"/>
        <v>0</v>
      </c>
      <c r="MU251">
        <f t="shared" si="265"/>
        <v>0</v>
      </c>
      <c r="MV251">
        <f t="shared" si="266"/>
        <v>0</v>
      </c>
      <c r="MW251">
        <f t="shared" si="267"/>
        <v>0</v>
      </c>
      <c r="MX251">
        <f t="shared" si="268"/>
        <v>0</v>
      </c>
      <c r="MY251" t="str">
        <f t="shared" si="269"/>
        <v>Not Used</v>
      </c>
      <c r="MZ251">
        <f t="shared" si="270"/>
        <v>0</v>
      </c>
      <c r="NA251" t="str">
        <f t="shared" si="271"/>
        <v>Not Available</v>
      </c>
      <c r="NB251" t="str">
        <f t="shared" si="272"/>
        <v>Not Available</v>
      </c>
      <c r="NC251" t="str">
        <f t="shared" si="273"/>
        <v>4 Not Indicated</v>
      </c>
      <c r="ND251" t="str">
        <f t="shared" si="274"/>
        <v>4 Not Indicated</v>
      </c>
      <c r="NE251" t="str">
        <f t="shared" si="275"/>
        <v>4 Not Indicated</v>
      </c>
      <c r="NF251" t="str">
        <f t="shared" si="276"/>
        <v>4 Not Indicated</v>
      </c>
      <c r="NG251" t="str">
        <f t="shared" si="277"/>
        <v>4 Not Indicated</v>
      </c>
      <c r="NH251" s="159" t="str">
        <f t="shared" si="278"/>
        <v>Null</v>
      </c>
      <c r="NI251" t="str">
        <f t="shared" si="279"/>
        <v>Null</v>
      </c>
      <c r="NJ251" s="159" t="str">
        <f t="shared" si="280"/>
        <v>Null</v>
      </c>
      <c r="NK251" t="str">
        <f t="shared" si="281"/>
        <v>Null</v>
      </c>
      <c r="NL251" t="str">
        <f t="shared" si="282"/>
        <v>No RI Tests</v>
      </c>
      <c r="NM251">
        <f t="shared" si="283"/>
        <v>0</v>
      </c>
      <c r="NN251" t="str">
        <f>IF(OR(E251="PK",E251="K",JJ251=""),"Null",INDEX(Lookups!$EZ$4:$FW$18,MATCH($JJ251,Lookups!$EY$4:$EY$18,1),MATCH($E251,Lookups!$EZ$3:$FW$3,0)))</f>
        <v>Null</v>
      </c>
      <c r="NO251" t="str">
        <f>IF(OR(E251="PK",E251="K",JJ251=""),"Null",INDEX(Lookups!$EZ$4:$FW$18,MATCH($JJ251,Lookups!$EY$4:$EY$18,1),MATCH($E251,Lookups!$EZ$3:$FW$3,0) + 1))</f>
        <v>Null</v>
      </c>
      <c r="NP251" t="str">
        <f t="shared" si="284"/>
        <v>Null</v>
      </c>
      <c r="NQ251" t="str">
        <f t="shared" si="285"/>
        <v>Null</v>
      </c>
      <c r="NR251" t="str">
        <f t="shared" si="286"/>
        <v>Null</v>
      </c>
      <c r="NS251" t="str">
        <f t="shared" si="287"/>
        <v>No RI Tests</v>
      </c>
      <c r="NT251" t="str">
        <f t="shared" si="288"/>
        <v>No RI Tests</v>
      </c>
      <c r="NU251" t="str">
        <f t="shared" si="289"/>
        <v>No RI Tests</v>
      </c>
      <c r="NV251" s="183" t="str">
        <f t="array" ref="NV251">IF($NL251="No RI Tests","No RI Tests",VLOOKUP(IF(AND(E251="K",JJ251&lt;280),3,IF(AND(E251="K",JJ251&gt;=280),4,MAX(IF(E251=Lookups!$DF$6:$DF$99,IF(JJ251&gt;=Lookups!$DG$6:$DG$99,Lookups!$DH$6:$DH$99))))),Lookups!$DE$104:$DG$108,2,FALSE))</f>
        <v>No RI Tests</v>
      </c>
      <c r="NW251" s="161" t="str">
        <f t="array" ref="NW251">IF($NL251="No RI Tests","No RI Tests",VLOOKUP(IF(AND(E251="K",JH251&lt;280),3,IF(AND(E251="K",JH251&gt;=280),4,MAX(IF(E251=Lookups!$DF$6:$DF$99,IF(NI251&gt;=Lookups!$DG$6:$DG$99,Lookups!$DH$6:$DH$99))))),Lookups!$DE$104:$DG$108,2,FALSE))</f>
        <v>No RI Tests</v>
      </c>
      <c r="NX251" s="161" t="str">
        <f t="array" ref="NX251">IF($NL251="No RI Tests","No RI Tests",VLOOKUP(IF(AND(E251="K",NK251&lt;280),3,IF(AND(E251="K",NK251&gt;=280),4,MAX(IF(E251=Lookups!$DF$6:$DF$99,IF(NK251&gt;=Lookups!$DG$6:$DG$99,Lookups!$DH$6:$DH$99))))),Lookups!$DE$104:$DG$108,2,FALSE))</f>
        <v>No RI Tests</v>
      </c>
      <c r="NY251" t="str">
        <f t="shared" si="290"/>
        <v>Null</v>
      </c>
      <c r="NZ251" t="str">
        <f t="shared" si="291"/>
        <v>Null</v>
      </c>
      <c r="OA251" t="str">
        <f t="shared" si="292"/>
        <v>No RI for Comparison</v>
      </c>
      <c r="OB251" s="161" t="str">
        <f t="array" ref="OB251">IF($NL251="No RI Tests","No RI Tests",IF(E251="K","N/A",VLOOKUP(MAX(IF(E251=Lookups!$DF$6:$DF$99,IF(JJ251&gt;=Lookups!$DG$6:$DG$99,Lookups!$DI$6:$DI$99))),Lookups!$DE$104:$DG$108,3,FALSE)))</f>
        <v>No RI Tests</v>
      </c>
      <c r="OC251" s="161" t="str">
        <f t="array" ref="OC251">IF($NL251="No RI Tests","No RI Tests",IF(E251="K","N/A",VLOOKUP(MAX(IF(E251=Lookups!$DF$6:$DF$99,IF(NI251&gt;=Lookups!$DG$6:$DG$99,Lookups!$DI$6:$DI$99))),Lookups!$DE$104:$DG$108,3,FALSE)))</f>
        <v>No RI Tests</v>
      </c>
      <c r="OD251" s="161" t="str">
        <f t="array" ref="OD251">IF($NL251="No RI Tests","No RI Tests",IF(E251="K","N/A",VLOOKUP(MAX(IF(E251=Lookups!$DF$6:$DF$99,IF(NK251&gt;=Lookups!$DG$6:$DG$99,Lookups!$DI$6:$DI$99))),Lookups!$DE$104:$DG$108,3,FALSE)))</f>
        <v>No RI Tests</v>
      </c>
      <c r="OE251" t="str">
        <f t="shared" si="293"/>
        <v>Null</v>
      </c>
      <c r="OF251" t="str">
        <f t="shared" si="294"/>
        <v>Null</v>
      </c>
      <c r="OG251" t="str">
        <f t="shared" si="295"/>
        <v>No RI for Comparison</v>
      </c>
      <c r="OH251" t="str">
        <f t="shared" si="296"/>
        <v>Null</v>
      </c>
      <c r="OI251" t="str">
        <f t="shared" si="297"/>
        <v>Null</v>
      </c>
      <c r="OJ251" t="str">
        <f t="shared" si="298"/>
        <v>Null</v>
      </c>
      <c r="OK251" t="str">
        <f t="shared" si="299"/>
        <v>Null</v>
      </c>
      <c r="OL251" t="str">
        <f t="shared" si="300"/>
        <v>Null</v>
      </c>
      <c r="OM251" t="str">
        <f t="shared" si="301"/>
        <v>Null</v>
      </c>
      <c r="ON251" t="str">
        <f t="shared" si="302"/>
        <v>Null</v>
      </c>
      <c r="OO251" t="str">
        <f t="shared" si="303"/>
        <v>Null RI</v>
      </c>
      <c r="OP251" t="str">
        <f ca="1">IF(AND(HR251&lt;&gt;"",JJ251&lt;600),IF(HT251="Advancing","Tier 2","Tier 3"),IF(JI251="","Null",IF(OR(E251="K",E251&lt;3),"FRA Recommended",IF(JJ251&gt;=IF(E251&lt;6,400,600),IF(JJ251&lt;VLOOKUP(E251,Lookups!$AP$3:$AR$16,3,FALSE),"Tier 2","Core"),IF(JJ251&lt;400,IF(RAND()&lt;0.81,"Tier 3","Tier 2"),IF(RAND()&lt;0.51,"Tier 3","Tier 2"))))))</f>
        <v>Null</v>
      </c>
      <c r="OQ251" t="str">
        <f t="shared" si="304"/>
        <v>Null</v>
      </c>
      <c r="OR251" t="str">
        <f t="shared" si="305"/>
        <v>Null</v>
      </c>
      <c r="OS251" t="str">
        <f t="shared" si="306"/>
        <v>Null</v>
      </c>
      <c r="OT251" t="str">
        <f t="shared" si="307"/>
        <v>No RI Tests</v>
      </c>
      <c r="OU251" s="159" t="str">
        <f t="shared" si="308"/>
        <v>No PI Tests</v>
      </c>
      <c r="OV251" t="str">
        <f t="shared" si="309"/>
        <v>No PI Tests</v>
      </c>
      <c r="OW251" t="str">
        <f t="shared" si="310"/>
        <v>No PI Tests</v>
      </c>
      <c r="OX251" t="str">
        <f t="shared" si="311"/>
        <v>No PI Tests</v>
      </c>
      <c r="OY251" t="str">
        <f t="shared" si="312"/>
        <v>No PI Tests</v>
      </c>
      <c r="OZ251" t="str">
        <f t="shared" si="313"/>
        <v>No PI Tests</v>
      </c>
      <c r="PA251" s="159" t="str">
        <f t="shared" si="314"/>
        <v>No PI Tests</v>
      </c>
      <c r="PB251" t="str">
        <f t="shared" si="315"/>
        <v>No PI Tests</v>
      </c>
      <c r="PC251" t="str">
        <f t="shared" si="316"/>
        <v>No PI Tests</v>
      </c>
      <c r="PD251" t="str">
        <f t="shared" si="317"/>
        <v>No PI Tests</v>
      </c>
      <c r="PE251" t="str">
        <f t="shared" si="318"/>
        <v>No PI Tests</v>
      </c>
      <c r="PF251" t="str">
        <f t="shared" si="319"/>
        <v>No PI Tests</v>
      </c>
      <c r="PG251" t="str">
        <f t="shared" si="320"/>
        <v>No PI Tests</v>
      </c>
      <c r="PH251">
        <f t="shared" si="321"/>
        <v>0</v>
      </c>
      <c r="PI251">
        <f t="shared" si="322"/>
        <v>0</v>
      </c>
      <c r="PJ251" t="str">
        <f t="shared" si="323"/>
        <v>Null</v>
      </c>
      <c r="PK251" t="str">
        <f>IF(HR251="","Null",IF(E251&lt;3,"Null",IF(HU251=0,0,IF(HS251="Form 1",VLOOKUP(HU251,Lookups!$BE$3:$BP$63,E251,FALSE),IF(HS251="Form 2",VLOOKUP(HU251,Lookups!$BE$67:$BP$127,E251,FALSE),VLOOKUP(HU251,Lookups!$BE$130:$BP$190,E251,FALSE))))))</f>
        <v>Null</v>
      </c>
      <c r="PL251" t="str">
        <f t="shared" si="324"/>
        <v>Null</v>
      </c>
      <c r="PM251" t="str">
        <f>IF($PH251=0,"Null",IF(E251&lt;3,"Null",IF(OX251=0,0,IF(OV251="Form 1",VLOOKUP(OX251,Lookups!$BE$3:$BP$63,E251,FALSE),IF(OV251="Form 2",VLOOKUP(OX251,Lookups!$BE$67:$BP$127,E251,FALSE),VLOOKUP(OX251,Lookups!$BE$130:$BP$190,E251,FALSE))))))</f>
        <v>Null</v>
      </c>
      <c r="PN251" t="str">
        <f t="shared" si="325"/>
        <v>Null</v>
      </c>
      <c r="PO251" t="str">
        <f t="shared" si="326"/>
        <v>Null</v>
      </c>
      <c r="PP251" t="str">
        <f t="shared" si="327"/>
        <v>Null</v>
      </c>
      <c r="PQ251" t="str">
        <f>IF(HR251="","Null",IF(E251&lt;3,"Null",IF(HV251=0,0,IF(HS251="Form 1",VLOOKUP(HV251,Lookups!$BR$3:$CC$63,E251,FALSE),IF(HS251="Form 2",VLOOKUP(HV251,Lookups!$BR$67:$CC$127,E251,FALSE),VLOOKUP(HV251,Lookups!$BR$130:$CC$190,E251,FALSE))))))</f>
        <v>Null</v>
      </c>
      <c r="PR251" t="str">
        <f t="shared" si="328"/>
        <v>Null</v>
      </c>
      <c r="PS251" t="str">
        <f>IF(HR251="","Null",IF(E251&lt;3,"Null",IF(OY251=0,0,IF(OW251="Form 1",VLOOKUP(OY251,Lookups!$BR$3:$CC$63,E251,FALSE),IF(OW251="Form 2",VLOOKUP(OY251,Lookups!$BR$67:$CC$127,E251,FALSE),VLOOKUP(OY251,Lookups!$BR$130:$CC$190,E251,FALSE))))))</f>
        <v>Null</v>
      </c>
      <c r="PT251" t="str">
        <f t="shared" si="329"/>
        <v>Null</v>
      </c>
      <c r="PU251" t="str">
        <f t="shared" si="330"/>
        <v>Null</v>
      </c>
      <c r="PV251" t="str">
        <f t="shared" si="331"/>
        <v>Null</v>
      </c>
      <c r="PW251" t="str">
        <f t="shared" si="332"/>
        <v>No PI Tests</v>
      </c>
      <c r="PX251">
        <f t="shared" si="333"/>
        <v>0</v>
      </c>
      <c r="PY251">
        <f t="shared" si="334"/>
        <v>0</v>
      </c>
      <c r="PZ251" t="str">
        <f t="shared" si="335"/>
        <v>Null</v>
      </c>
      <c r="QA251" t="str">
        <f t="shared" si="336"/>
        <v>Null</v>
      </c>
      <c r="QB251" t="str">
        <f t="shared" si="337"/>
        <v>Null</v>
      </c>
      <c r="QC251" t="str">
        <f>IF($MS251="System 44 Record",IF(BQ251&lt;MEDIAN(Directions!$F$3,Directions!$F$6),"Mid-Year Exited Student","Full Year Participant")&amp;IF(BP251&lt;Directions!$F$3,", Started Prior Year",", Started This Year"),"Null")</f>
        <v>Null</v>
      </c>
      <c r="QD251" t="str">
        <f t="shared" si="338"/>
        <v>Null</v>
      </c>
      <c r="QE251">
        <f t="shared" si="339"/>
        <v>0</v>
      </c>
      <c r="QF251">
        <f t="shared" si="340"/>
        <v>0</v>
      </c>
      <c r="QG251">
        <f t="shared" si="341"/>
        <v>0</v>
      </c>
      <c r="QH251">
        <f t="shared" si="342"/>
        <v>0</v>
      </c>
      <c r="QI251">
        <f t="shared" si="343"/>
        <v>0</v>
      </c>
      <c r="QJ251" t="str">
        <f t="shared" si="344"/>
        <v>Used None</v>
      </c>
      <c r="QK251" t="str">
        <f t="shared" si="345"/>
        <v>Null</v>
      </c>
      <c r="QL251" t="str">
        <f t="shared" si="346"/>
        <v>Null</v>
      </c>
      <c r="QM251" t="str">
        <f>IF($MS251="READ 180 Record",IF(AQ251="","Null",VLOOKUP(JJ251,Lookups!$DX$3:$EB$2054,AN251+1,FALSE)),"Null")</f>
        <v>Null</v>
      </c>
      <c r="QN251" t="str">
        <f t="shared" si="347"/>
        <v>Null</v>
      </c>
    </row>
    <row r="252" spans="1:456" x14ac:dyDescent="0.25">
      <c r="A252" s="161" t="s">
        <v>1447</v>
      </c>
      <c r="B252" s="161" t="s">
        <v>1447</v>
      </c>
      <c r="C252" s="161" t="s">
        <v>1447</v>
      </c>
      <c r="D252" s="161" t="s">
        <v>1447</v>
      </c>
      <c r="E252" s="161">
        <v>6</v>
      </c>
      <c r="F252" s="161" t="s">
        <v>1447</v>
      </c>
      <c r="G252" s="161" t="s">
        <v>883</v>
      </c>
      <c r="H252" s="161" t="s">
        <v>889</v>
      </c>
      <c r="I252" s="161">
        <v>439</v>
      </c>
      <c r="J252" s="159">
        <v>42500</v>
      </c>
      <c r="K252" s="161">
        <v>0</v>
      </c>
      <c r="L252" s="161">
        <v>0</v>
      </c>
      <c r="M252" s="161">
        <v>0</v>
      </c>
      <c r="N252" s="161">
        <v>0</v>
      </c>
      <c r="O252" s="161">
        <v>0</v>
      </c>
      <c r="P252" s="161">
        <v>0</v>
      </c>
      <c r="Q252" s="161">
        <v>0</v>
      </c>
      <c r="R252" s="161">
        <v>0</v>
      </c>
      <c r="S252" s="161">
        <v>0</v>
      </c>
      <c r="T252" s="161">
        <v>0</v>
      </c>
      <c r="U252" s="161">
        <v>0</v>
      </c>
      <c r="V252" s="161">
        <v>0</v>
      </c>
      <c r="W252" s="161">
        <v>0</v>
      </c>
      <c r="X252" s="161">
        <v>0</v>
      </c>
      <c r="AB252" s="161" t="s">
        <v>242</v>
      </c>
      <c r="AC252" s="161" t="s">
        <v>242</v>
      </c>
      <c r="AD252" s="161" t="s">
        <v>242</v>
      </c>
      <c r="AE252" s="161" t="s">
        <v>242</v>
      </c>
      <c r="AF252" s="161" t="s">
        <v>241</v>
      </c>
      <c r="AG252" s="161" t="s">
        <v>241</v>
      </c>
      <c r="AH252" s="161" t="s">
        <v>242</v>
      </c>
      <c r="AI252" s="161">
        <v>20150801</v>
      </c>
      <c r="AJ252" s="161">
        <v>20160525</v>
      </c>
      <c r="AK252" s="161" t="s">
        <v>869</v>
      </c>
      <c r="AL252" t="s">
        <v>1078</v>
      </c>
      <c r="BN252" t="s">
        <v>1076</v>
      </c>
      <c r="BO252" t="s">
        <v>889</v>
      </c>
      <c r="BP252" s="159">
        <v>42264</v>
      </c>
      <c r="BQ252" s="159">
        <v>42509</v>
      </c>
      <c r="BR252" t="s">
        <v>871</v>
      </c>
      <c r="BS252">
        <v>439</v>
      </c>
      <c r="BT252" s="159">
        <v>42509</v>
      </c>
      <c r="BU252">
        <v>11</v>
      </c>
      <c r="BV252">
        <v>2</v>
      </c>
      <c r="BW252">
        <v>72</v>
      </c>
      <c r="BX252">
        <v>82</v>
      </c>
      <c r="BY252">
        <v>1465</v>
      </c>
      <c r="BZ252">
        <v>1560</v>
      </c>
      <c r="CA252">
        <v>24</v>
      </c>
      <c r="CB252">
        <v>14</v>
      </c>
      <c r="CC252">
        <v>31</v>
      </c>
      <c r="CD252">
        <v>89</v>
      </c>
      <c r="CE252">
        <v>92</v>
      </c>
      <c r="CF252">
        <v>88</v>
      </c>
      <c r="CG252">
        <v>95</v>
      </c>
      <c r="CH252">
        <v>92</v>
      </c>
      <c r="CI252">
        <v>18439</v>
      </c>
      <c r="CJ252">
        <v>2.5333000000000001</v>
      </c>
      <c r="CK252">
        <v>11</v>
      </c>
      <c r="CL252">
        <v>1</v>
      </c>
      <c r="ET252" s="161">
        <v>4</v>
      </c>
      <c r="EU252" s="161">
        <v>116</v>
      </c>
      <c r="EV252" s="161">
        <v>39</v>
      </c>
      <c r="EW252" s="161">
        <v>6945</v>
      </c>
      <c r="EX252" s="161">
        <v>0</v>
      </c>
      <c r="EY252" s="161">
        <v>0</v>
      </c>
      <c r="EZ252" s="161">
        <v>0</v>
      </c>
      <c r="FA252" s="161">
        <v>0</v>
      </c>
      <c r="FB252" s="161">
        <v>51</v>
      </c>
      <c r="FC252" s="161">
        <v>71</v>
      </c>
      <c r="FD252" s="161">
        <v>0</v>
      </c>
      <c r="FE252" s="161">
        <v>3</v>
      </c>
      <c r="FF252" s="159">
        <v>42436</v>
      </c>
      <c r="FG252" s="161">
        <v>54</v>
      </c>
      <c r="FH252" s="161">
        <v>73</v>
      </c>
      <c r="FI252" s="161">
        <v>33</v>
      </c>
      <c r="FJ252" s="161">
        <v>75</v>
      </c>
      <c r="FK252" s="161">
        <v>63</v>
      </c>
      <c r="FL252" s="159">
        <v>42349</v>
      </c>
      <c r="FM252" s="161">
        <v>62</v>
      </c>
      <c r="FN252" s="161">
        <v>78</v>
      </c>
      <c r="FO252" s="161">
        <v>60</v>
      </c>
      <c r="FP252" s="161">
        <v>75</v>
      </c>
      <c r="FQ252" s="161">
        <v>50</v>
      </c>
      <c r="FR252" s="159">
        <v>42304</v>
      </c>
      <c r="FS252" s="161">
        <v>37</v>
      </c>
      <c r="FT252" s="161">
        <v>61</v>
      </c>
      <c r="FU252" s="161">
        <v>33</v>
      </c>
      <c r="FV252" s="161">
        <v>30</v>
      </c>
      <c r="FW252" s="161">
        <v>50</v>
      </c>
      <c r="HN252" s="161" t="s">
        <v>889</v>
      </c>
      <c r="HO252" s="159">
        <v>42244</v>
      </c>
      <c r="HP252" s="159">
        <v>42347</v>
      </c>
      <c r="HQ252" s="161">
        <v>2</v>
      </c>
      <c r="HR252" s="159">
        <v>42244</v>
      </c>
      <c r="HS252" s="161" t="s">
        <v>872</v>
      </c>
      <c r="HT252" s="161" t="s">
        <v>873</v>
      </c>
      <c r="HU252" s="161">
        <v>43</v>
      </c>
      <c r="HV252" s="161">
        <v>11</v>
      </c>
      <c r="HW252" s="161">
        <v>0</v>
      </c>
      <c r="HX252" s="159">
        <v>42347</v>
      </c>
      <c r="HY252" s="161" t="s">
        <v>874</v>
      </c>
      <c r="HZ252" s="161" t="s">
        <v>873</v>
      </c>
      <c r="IA252" s="161">
        <v>46</v>
      </c>
      <c r="IB252" s="161">
        <v>15</v>
      </c>
      <c r="IC252" s="161">
        <v>0</v>
      </c>
      <c r="JB252" s="161" t="s">
        <v>889</v>
      </c>
      <c r="JC252" s="161">
        <v>17</v>
      </c>
      <c r="JD252" s="161">
        <v>8</v>
      </c>
      <c r="JE252" s="161">
        <v>18</v>
      </c>
      <c r="JF252" s="161">
        <v>11195</v>
      </c>
      <c r="JG252" s="159">
        <v>42500</v>
      </c>
      <c r="JH252" s="161">
        <v>439</v>
      </c>
      <c r="JI252" s="159">
        <v>42242</v>
      </c>
      <c r="JJ252" s="161">
        <v>310</v>
      </c>
      <c r="JK252" s="161">
        <v>15</v>
      </c>
      <c r="JL252" s="159">
        <v>42346</v>
      </c>
      <c r="JM252" s="161">
        <v>401</v>
      </c>
      <c r="JN252" s="161">
        <v>18</v>
      </c>
      <c r="JO252" s="159">
        <v>42500</v>
      </c>
      <c r="JP252" s="161">
        <v>439</v>
      </c>
      <c r="JQ252" s="161">
        <v>19</v>
      </c>
      <c r="MN252" t="str">
        <f t="shared" si="261"/>
        <v>NoNoNoYesYesNo</v>
      </c>
      <c r="MO252" t="str">
        <f>IF(AND(MN252="NoNoNoNoNoNo",JI252=""),"No Programs",VLOOKUP(MN252,Lookups!$DA$4:$DB$67,2,FALSE))</f>
        <v>System 44 Only</v>
      </c>
      <c r="MP252">
        <f t="shared" si="262"/>
        <v>0</v>
      </c>
      <c r="MQ252" t="str">
        <f t="shared" si="263"/>
        <v>System 44 User</v>
      </c>
      <c r="MR252" t="str">
        <f>Directions!$D$3</f>
        <v>Usage</v>
      </c>
      <c r="MS252" t="str">
        <f>VLOOKUP(MQ252,Lookups!$CU$71:$CV$80,2,FALSE)</f>
        <v>System 44 Record</v>
      </c>
      <c r="MT252">
        <f t="shared" si="264"/>
        <v>1</v>
      </c>
      <c r="MU252">
        <f t="shared" si="265"/>
        <v>1</v>
      </c>
      <c r="MV252">
        <f t="shared" si="266"/>
        <v>1</v>
      </c>
      <c r="MW252">
        <f t="shared" si="267"/>
        <v>1</v>
      </c>
      <c r="MX252">
        <f t="shared" si="268"/>
        <v>14.714285714285714</v>
      </c>
      <c r="MY252" t="str">
        <f t="shared" si="269"/>
        <v>Not Used</v>
      </c>
      <c r="MZ252">
        <f t="shared" si="270"/>
        <v>0</v>
      </c>
      <c r="NA252" t="str">
        <f t="shared" si="271"/>
        <v>Not Available</v>
      </c>
      <c r="NB252" t="str">
        <f t="shared" si="272"/>
        <v>Not Available</v>
      </c>
      <c r="NC252" t="str">
        <f t="shared" si="273"/>
        <v>4 Not Indicated</v>
      </c>
      <c r="ND252" t="str">
        <f t="shared" si="274"/>
        <v>4 Not Indicated</v>
      </c>
      <c r="NE252" t="str">
        <f t="shared" si="275"/>
        <v>4 Not Indicated</v>
      </c>
      <c r="NF252" t="str">
        <f t="shared" si="276"/>
        <v>4 Not Indicated</v>
      </c>
      <c r="NG252" t="str">
        <f t="shared" si="277"/>
        <v>4 Not Indicated</v>
      </c>
      <c r="NH252" s="159">
        <f t="shared" si="278"/>
        <v>42500</v>
      </c>
      <c r="NI252">
        <f t="shared" si="279"/>
        <v>439</v>
      </c>
      <c r="NJ252" s="159">
        <f t="shared" si="280"/>
        <v>42500</v>
      </c>
      <c r="NK252">
        <f t="shared" si="281"/>
        <v>439</v>
      </c>
      <c r="NL252">
        <f t="shared" si="282"/>
        <v>36.857142857142854</v>
      </c>
      <c r="NM252">
        <f t="shared" si="283"/>
        <v>1</v>
      </c>
      <c r="NN252">
        <f>IF(OR(E252="PK",E252="K",JJ252=""),"Null",INDEX(Lookups!$EZ$4:$FW$18,MATCH($JJ252,Lookups!$EY$4:$EY$18,1),MATCH($E252,Lookups!$EZ$3:$FW$3,0)))</f>
        <v>115</v>
      </c>
      <c r="NO252">
        <f>IF(OR(E252="PK",E252="K",JJ252=""),"Null",INDEX(Lookups!$EZ$4:$FW$18,MATCH($JJ252,Lookups!$EY$4:$EY$18,1),MATCH($E252,Lookups!$EZ$3:$FW$3,0) + 1))</f>
        <v>170</v>
      </c>
      <c r="NP252">
        <f t="shared" si="284"/>
        <v>230</v>
      </c>
      <c r="NQ252" t="str">
        <f t="shared" si="285"/>
        <v>PI is Recommended</v>
      </c>
      <c r="NR252" t="str">
        <f t="shared" si="286"/>
        <v>PI is Recommended</v>
      </c>
      <c r="NS252" t="str">
        <f t="shared" si="287"/>
        <v>200L to 399L</v>
      </c>
      <c r="NT252" t="str">
        <f t="shared" si="288"/>
        <v>400L to 599L</v>
      </c>
      <c r="NU252" t="str">
        <f t="shared" si="289"/>
        <v>400L to 599L</v>
      </c>
      <c r="NV252" s="183" t="str">
        <f t="array" ref="NV252">IF($NL252="No RI Tests","No RI Tests",VLOOKUP(IF(AND(E252="K",JJ252&lt;280),3,IF(AND(E252="K",JJ252&gt;=280),4,MAX(IF(E252=Lookups!$DF$6:$DF$99,IF(JJ252&gt;=Lookups!$DG$6:$DG$99,Lookups!$DH$6:$DH$99))))),Lookups!$DE$104:$DG$108,2,FALSE))</f>
        <v>1 Below Basic</v>
      </c>
      <c r="NW252" s="161" t="str">
        <f t="array" ref="NW252">IF($NL252="No RI Tests","No RI Tests",VLOOKUP(IF(AND(E252="K",JH252&lt;280),3,IF(AND(E252="K",JH252&gt;=280),4,MAX(IF(E252=Lookups!$DF$6:$DF$99,IF(NI252&gt;=Lookups!$DG$6:$DG$99,Lookups!$DH$6:$DH$99))))),Lookups!$DE$104:$DG$108,2,FALSE))</f>
        <v>1 Below Basic</v>
      </c>
      <c r="NX252" s="161" t="str">
        <f t="array" ref="NX252">IF($NL252="No RI Tests","No RI Tests",VLOOKUP(IF(AND(E252="K",NK252&lt;280),3,IF(AND(E252="K",NK252&gt;=280),4,MAX(IF(E252=Lookups!$DF$6:$DF$99,IF(NK252&gt;=Lookups!$DG$6:$DG$99,Lookups!$DH$6:$DH$99))))),Lookups!$DE$104:$DG$108,2,FALSE))</f>
        <v>1 Below Basic</v>
      </c>
      <c r="NY252">
        <f t="shared" si="290"/>
        <v>1</v>
      </c>
      <c r="NZ252">
        <f t="shared" si="291"/>
        <v>0</v>
      </c>
      <c r="OA252" t="str">
        <f t="shared" si="292"/>
        <v>Maintained Performance Level</v>
      </c>
      <c r="OB252" s="161" t="str">
        <f t="array" ref="OB252">IF($NL252="No RI Tests","No RI Tests",IF(E252="K","N/A",VLOOKUP(MAX(IF(E252=Lookups!$DF$6:$DF$99,IF(JJ252&gt;=Lookups!$DG$6:$DG$99,Lookups!$DI$6:$DI$99))),Lookups!$DE$104:$DG$108,3,FALSE)))</f>
        <v>1 Limited</v>
      </c>
      <c r="OC252" s="161" t="str">
        <f t="array" ref="OC252">IF($NL252="No RI Tests","No RI Tests",IF(E252="K","N/A",VLOOKUP(MAX(IF(E252=Lookups!$DF$6:$DF$99,IF(NI252&gt;=Lookups!$DG$6:$DG$99,Lookups!$DI$6:$DI$99))),Lookups!$DE$104:$DG$108,3,FALSE)))</f>
        <v>1 Limited</v>
      </c>
      <c r="OD252" s="161" t="str">
        <f t="array" ref="OD252">IF($NL252="No RI Tests","No RI Tests",IF(E252="K","N/A",VLOOKUP(MAX(IF(E252=Lookups!$DF$6:$DF$99,IF(NK252&gt;=Lookups!$DG$6:$DG$99,Lookups!$DI$6:$DI$99))),Lookups!$DE$104:$DG$108,3,FALSE)))</f>
        <v>1 Limited</v>
      </c>
      <c r="OE252">
        <f t="shared" si="293"/>
        <v>1</v>
      </c>
      <c r="OF252">
        <f t="shared" si="294"/>
        <v>0</v>
      </c>
      <c r="OG252" t="str">
        <f t="shared" si="295"/>
        <v>Maintained Performance Level</v>
      </c>
      <c r="OH252">
        <f t="shared" si="296"/>
        <v>129</v>
      </c>
      <c r="OI252">
        <f t="shared" si="297"/>
        <v>1</v>
      </c>
      <c r="OJ252">
        <f t="shared" si="298"/>
        <v>1</v>
      </c>
      <c r="OK252">
        <f t="shared" si="299"/>
        <v>0</v>
      </c>
      <c r="OL252">
        <f t="shared" si="300"/>
        <v>0.90526315789473688</v>
      </c>
      <c r="OM252" t="str">
        <f t="shared" si="301"/>
        <v>Fall Administration</v>
      </c>
      <c r="ON252" t="str">
        <f t="shared" si="302"/>
        <v>Winter Administration</v>
      </c>
      <c r="OO252" t="str">
        <f t="shared" si="303"/>
        <v>Fall to Winter RI</v>
      </c>
      <c r="OP252" t="str">
        <f ca="1">IF(AND(HR252&lt;&gt;"",JJ252&lt;600),IF(HT252="Advancing","Tier 2","Tier 3"),IF(JI252="","Null",IF(OR(E252="K",E252&lt;3),"FRA Recommended",IF(JJ252&gt;=IF(E252&lt;6,400,600),IF(JJ252&lt;VLOOKUP(E252,Lookups!$AP$3:$AR$16,3,FALSE),"Tier 2","Core"),IF(JJ252&lt;400,IF(RAND()&lt;0.81,"Tier 3","Tier 2"),IF(RAND()&lt;0.51,"Tier 3","Tier 2"))))))</f>
        <v>Tier 3</v>
      </c>
      <c r="OQ252" t="str">
        <f t="shared" si="304"/>
        <v>Average Reading Invt. at Least 15 Minutes Long</v>
      </c>
      <c r="OR252">
        <f t="shared" si="305"/>
        <v>0</v>
      </c>
      <c r="OS252" t="str">
        <f t="shared" si="306"/>
        <v>Null</v>
      </c>
      <c r="OT252">
        <f t="shared" si="307"/>
        <v>129</v>
      </c>
      <c r="OU252" s="159">
        <f t="shared" si="308"/>
        <v>42347</v>
      </c>
      <c r="OV252" t="str">
        <f t="shared" si="309"/>
        <v>Form 2</v>
      </c>
      <c r="OW252" t="str">
        <f t="shared" si="310"/>
        <v>Developing</v>
      </c>
      <c r="OX252">
        <f t="shared" si="311"/>
        <v>46</v>
      </c>
      <c r="OY252">
        <f t="shared" si="312"/>
        <v>15</v>
      </c>
      <c r="OZ252">
        <f t="shared" si="313"/>
        <v>0</v>
      </c>
      <c r="PA252" s="159">
        <f t="shared" si="314"/>
        <v>42347</v>
      </c>
      <c r="PB252" t="str">
        <f t="shared" si="315"/>
        <v>Form 2</v>
      </c>
      <c r="PC252" t="str">
        <f t="shared" si="316"/>
        <v>Developing</v>
      </c>
      <c r="PD252">
        <f t="shared" si="317"/>
        <v>46</v>
      </c>
      <c r="PE252">
        <f t="shared" si="318"/>
        <v>15</v>
      </c>
      <c r="PF252">
        <f t="shared" si="319"/>
        <v>0</v>
      </c>
      <c r="PG252">
        <f t="shared" si="320"/>
        <v>14.714285714285714</v>
      </c>
      <c r="PH252">
        <f t="shared" si="321"/>
        <v>1</v>
      </c>
      <c r="PI252">
        <f t="shared" si="322"/>
        <v>1</v>
      </c>
      <c r="PJ252">
        <f t="shared" si="323"/>
        <v>43</v>
      </c>
      <c r="PK252">
        <f>IF(HR252="","Null",IF(E252&lt;3,"Null",IF(HU252=0,0,IF(HS252="Form 1",VLOOKUP(HU252,Lookups!$BE$3:$BP$63,E252,FALSE),IF(HS252="Form 2",VLOOKUP(HU252,Lookups!$BE$67:$BP$127,E252,FALSE),VLOOKUP(HU252,Lookups!$BE$130:$BP$190,E252,FALSE))))))</f>
        <v>14</v>
      </c>
      <c r="PL252">
        <f t="shared" si="324"/>
        <v>46</v>
      </c>
      <c r="PM252">
        <f>IF($PH252=0,"Null",IF(E252&lt;3,"Null",IF(OX252=0,0,IF(OV252="Form 1",VLOOKUP(OX252,Lookups!$BE$3:$BP$63,E252,FALSE),IF(OV252="Form 2",VLOOKUP(OX252,Lookups!$BE$67:$BP$127,E252,FALSE),VLOOKUP(OX252,Lookups!$BE$130:$BP$190,E252,FALSE))))))</f>
        <v>19</v>
      </c>
      <c r="PN252">
        <f t="shared" si="325"/>
        <v>3</v>
      </c>
      <c r="PO252">
        <f t="shared" si="326"/>
        <v>1</v>
      </c>
      <c r="PP252">
        <f t="shared" si="327"/>
        <v>11</v>
      </c>
      <c r="PQ252">
        <f>IF(HR252="","Null",IF(E252&lt;3,"Null",IF(HV252=0,0,IF(HS252="Form 1",VLOOKUP(HV252,Lookups!$BR$3:$CC$63,E252,FALSE),IF(HS252="Form 2",VLOOKUP(HV252,Lookups!$BR$67:$CC$127,E252,FALSE),VLOOKUP(HV252,Lookups!$BR$130:$CC$190,E252,FALSE))))))</f>
        <v>6</v>
      </c>
      <c r="PR252">
        <f t="shared" si="328"/>
        <v>15</v>
      </c>
      <c r="PS252">
        <f>IF(HR252="","Null",IF(E252&lt;3,"Null",IF(OY252=0,0,IF(OW252="Form 1",VLOOKUP(OY252,Lookups!$BR$3:$CC$63,E252,FALSE),IF(OW252="Form 2",VLOOKUP(OY252,Lookups!$BR$67:$CC$127,E252,FALSE),VLOOKUP(OY252,Lookups!$BR$130:$CC$190,E252,FALSE))))))</f>
        <v>13</v>
      </c>
      <c r="PT252">
        <f t="shared" si="329"/>
        <v>4</v>
      </c>
      <c r="PU252">
        <f t="shared" si="330"/>
        <v>1</v>
      </c>
      <c r="PV252">
        <f t="shared" si="331"/>
        <v>0</v>
      </c>
      <c r="PW252" t="str">
        <f t="shared" si="332"/>
        <v>Fall to Winter PI Administration</v>
      </c>
      <c r="PX252">
        <f t="shared" si="333"/>
        <v>0</v>
      </c>
      <c r="PY252">
        <f t="shared" si="334"/>
        <v>1</v>
      </c>
      <c r="PZ252" t="str">
        <f t="shared" si="335"/>
        <v>80 to 99 Sessions</v>
      </c>
      <c r="QA252" t="str">
        <f t="shared" si="336"/>
        <v>Series 4</v>
      </c>
      <c r="QB252" t="str">
        <f t="shared" si="337"/>
        <v>In Series 9 to 12</v>
      </c>
      <c r="QC252" t="str">
        <f>IF($MS252="System 44 Record",IF(BQ252&lt;MEDIAN(Directions!$F$3,Directions!$F$6),"Mid-Year Exited Student","Full Year Participant")&amp;IF(BP252&lt;Directions!$F$3,", Started Prior Year",", Started This Year"),"Null")</f>
        <v>Full Year Participant, Started This Year</v>
      </c>
      <c r="QD252">
        <f t="shared" si="338"/>
        <v>0</v>
      </c>
      <c r="QE252">
        <f t="shared" si="339"/>
        <v>0</v>
      </c>
      <c r="QF252">
        <f t="shared" si="340"/>
        <v>1</v>
      </c>
      <c r="QG252">
        <f t="shared" si="341"/>
        <v>1</v>
      </c>
      <c r="QH252">
        <f t="shared" si="342"/>
        <v>3</v>
      </c>
      <c r="QI252">
        <f t="shared" si="343"/>
        <v>0.71</v>
      </c>
      <c r="QJ252" t="str">
        <f t="shared" si="344"/>
        <v>Used RC! and rSkills</v>
      </c>
      <c r="QK252" t="str">
        <f t="shared" si="345"/>
        <v>Null</v>
      </c>
      <c r="QL252" t="str">
        <f t="shared" si="346"/>
        <v>Null</v>
      </c>
      <c r="QM252" t="str">
        <f>IF($MS252="READ 180 Record",IF(AQ252="","Null",VLOOKUP(JJ252,Lookups!$DX$3:$EB$2054,AN252+1,FALSE)),"Null")</f>
        <v>Null</v>
      </c>
      <c r="QN252" t="str">
        <f t="shared" si="347"/>
        <v>Null</v>
      </c>
    </row>
    <row r="253" spans="1:456" x14ac:dyDescent="0.25">
      <c r="A253" s="161" t="s">
        <v>1447</v>
      </c>
      <c r="B253" s="161" t="s">
        <v>1447</v>
      </c>
      <c r="C253" s="161" t="s">
        <v>1447</v>
      </c>
      <c r="D253" s="161" t="s">
        <v>1447</v>
      </c>
      <c r="E253" s="161">
        <v>12</v>
      </c>
      <c r="F253" s="161" t="s">
        <v>1447</v>
      </c>
      <c r="G253" s="161" t="s">
        <v>880</v>
      </c>
      <c r="H253" s="161" t="s">
        <v>881</v>
      </c>
      <c r="K253" s="161">
        <v>0</v>
      </c>
      <c r="L253" s="161">
        <v>0</v>
      </c>
      <c r="M253" s="161">
        <v>0</v>
      </c>
      <c r="N253" s="161">
        <v>0</v>
      </c>
      <c r="O253" s="161">
        <v>0</v>
      </c>
      <c r="P253" s="161">
        <v>0</v>
      </c>
      <c r="Q253" s="161">
        <v>0</v>
      </c>
      <c r="R253" s="161">
        <v>0</v>
      </c>
      <c r="S253" s="161">
        <v>0</v>
      </c>
      <c r="T253" s="161">
        <v>0</v>
      </c>
      <c r="U253" s="161">
        <v>0</v>
      </c>
      <c r="V253" s="161">
        <v>0</v>
      </c>
      <c r="W253" s="161">
        <v>0</v>
      </c>
      <c r="X253" s="161">
        <v>0</v>
      </c>
      <c r="AB253" s="161" t="s">
        <v>242</v>
      </c>
      <c r="AC253" s="161" t="s">
        <v>242</v>
      </c>
      <c r="AD253" s="161" t="s">
        <v>242</v>
      </c>
      <c r="AE253" s="161" t="s">
        <v>242</v>
      </c>
      <c r="AF253" s="161" t="s">
        <v>242</v>
      </c>
      <c r="AG253" s="161" t="s">
        <v>242</v>
      </c>
      <c r="AH253" s="161" t="s">
        <v>242</v>
      </c>
      <c r="AI253" s="161">
        <v>20150801</v>
      </c>
      <c r="AJ253" s="161">
        <v>20160525</v>
      </c>
      <c r="AK253" s="161" t="s">
        <v>869</v>
      </c>
      <c r="AL253" t="s">
        <v>1078</v>
      </c>
      <c r="BN253" t="s">
        <v>1079</v>
      </c>
      <c r="ET253" s="161">
        <v>0</v>
      </c>
      <c r="EU253" s="161">
        <v>0</v>
      </c>
      <c r="EV253" s="161">
        <v>0</v>
      </c>
      <c r="EW253" s="161">
        <v>0</v>
      </c>
      <c r="EX253" s="161">
        <v>0</v>
      </c>
      <c r="EY253" s="161">
        <v>0</v>
      </c>
      <c r="EZ253" s="161">
        <v>0</v>
      </c>
      <c r="FA253" s="161">
        <v>0</v>
      </c>
      <c r="FB253" s="161">
        <v>0</v>
      </c>
      <c r="FC253" s="161">
        <v>0</v>
      </c>
      <c r="FD253" s="161">
        <v>0</v>
      </c>
      <c r="FE253" s="161">
        <v>0</v>
      </c>
      <c r="HN253" s="161" t="s">
        <v>881</v>
      </c>
      <c r="JB253" s="161" t="s">
        <v>881</v>
      </c>
      <c r="JC253" s="161">
        <v>0</v>
      </c>
      <c r="JD253" s="161">
        <v>0</v>
      </c>
      <c r="JE253" s="161">
        <v>0</v>
      </c>
      <c r="JF253" s="161">
        <v>0</v>
      </c>
      <c r="MN253" t="str">
        <f t="shared" si="261"/>
        <v>NoNoNoNoNoNo</v>
      </c>
      <c r="MO253" t="str">
        <f>IF(AND(MN253="NoNoNoNoNoNo",JI253=""),"No Programs",VLOOKUP(MN253,Lookups!$DA$4:$DB$67,2,FALSE))</f>
        <v>No Programs</v>
      </c>
      <c r="MP253">
        <f t="shared" si="262"/>
        <v>0</v>
      </c>
      <c r="MQ253" t="str">
        <f t="shared" si="263"/>
        <v>No Program Use</v>
      </c>
      <c r="MR253" t="str">
        <f>Directions!$D$3</f>
        <v>Usage</v>
      </c>
      <c r="MS253" t="str">
        <f>VLOOKUP(MQ253,Lookups!$CU$71:$CV$80,2,FALSE)</f>
        <v>Exclude</v>
      </c>
      <c r="MT253">
        <f t="shared" si="264"/>
        <v>0</v>
      </c>
      <c r="MU253">
        <f t="shared" si="265"/>
        <v>0</v>
      </c>
      <c r="MV253">
        <f t="shared" si="266"/>
        <v>0</v>
      </c>
      <c r="MW253">
        <f t="shared" si="267"/>
        <v>0</v>
      </c>
      <c r="MX253">
        <f t="shared" si="268"/>
        <v>0</v>
      </c>
      <c r="MY253" t="str">
        <f t="shared" si="269"/>
        <v>Not Used</v>
      </c>
      <c r="MZ253">
        <f t="shared" si="270"/>
        <v>0</v>
      </c>
      <c r="NA253" t="str">
        <f t="shared" si="271"/>
        <v>Not Available</v>
      </c>
      <c r="NB253" t="str">
        <f t="shared" si="272"/>
        <v>Not Available</v>
      </c>
      <c r="NC253" t="str">
        <f t="shared" si="273"/>
        <v>4 Not Indicated</v>
      </c>
      <c r="ND253" t="str">
        <f t="shared" si="274"/>
        <v>4 Not Indicated</v>
      </c>
      <c r="NE253" t="str">
        <f t="shared" si="275"/>
        <v>4 Not Indicated</v>
      </c>
      <c r="NF253" t="str">
        <f t="shared" si="276"/>
        <v>4 Not Indicated</v>
      </c>
      <c r="NG253" t="str">
        <f t="shared" si="277"/>
        <v>4 Not Indicated</v>
      </c>
      <c r="NH253" s="159" t="str">
        <f t="shared" si="278"/>
        <v>Null</v>
      </c>
      <c r="NI253" t="str">
        <f t="shared" si="279"/>
        <v>Null</v>
      </c>
      <c r="NJ253" s="159" t="str">
        <f t="shared" si="280"/>
        <v>Null</v>
      </c>
      <c r="NK253" t="str">
        <f t="shared" si="281"/>
        <v>Null</v>
      </c>
      <c r="NL253" t="str">
        <f t="shared" si="282"/>
        <v>No RI Tests</v>
      </c>
      <c r="NM253">
        <f t="shared" si="283"/>
        <v>0</v>
      </c>
      <c r="NN253" t="str">
        <f>IF(OR(E253="PK",E253="K",JJ253=""),"Null",INDEX(Lookups!$EZ$4:$FW$18,MATCH($JJ253,Lookups!$EY$4:$EY$18,1),MATCH($E253,Lookups!$EZ$3:$FW$3,0)))</f>
        <v>Null</v>
      </c>
      <c r="NO253" t="str">
        <f>IF(OR(E253="PK",E253="K",JJ253=""),"Null",INDEX(Lookups!$EZ$4:$FW$18,MATCH($JJ253,Lookups!$EY$4:$EY$18,1),MATCH($E253,Lookups!$EZ$3:$FW$3,0) + 1))</f>
        <v>Null</v>
      </c>
      <c r="NP253" t="str">
        <f t="shared" si="284"/>
        <v>Null</v>
      </c>
      <c r="NQ253" t="str">
        <f t="shared" si="285"/>
        <v>Null</v>
      </c>
      <c r="NR253" t="str">
        <f t="shared" si="286"/>
        <v>Null</v>
      </c>
      <c r="NS253" t="str">
        <f t="shared" si="287"/>
        <v>No RI Tests</v>
      </c>
      <c r="NT253" t="str">
        <f t="shared" si="288"/>
        <v>No RI Tests</v>
      </c>
      <c r="NU253" t="str">
        <f t="shared" si="289"/>
        <v>No RI Tests</v>
      </c>
      <c r="NV253" s="183" t="str">
        <f t="array" ref="NV253">IF($NL253="No RI Tests","No RI Tests",VLOOKUP(IF(AND(E253="K",JJ253&lt;280),3,IF(AND(E253="K",JJ253&gt;=280),4,MAX(IF(E253=Lookups!$DF$6:$DF$99,IF(JJ253&gt;=Lookups!$DG$6:$DG$99,Lookups!$DH$6:$DH$99))))),Lookups!$DE$104:$DG$108,2,FALSE))</f>
        <v>No RI Tests</v>
      </c>
      <c r="NW253" s="161" t="str">
        <f t="array" ref="NW253">IF($NL253="No RI Tests","No RI Tests",VLOOKUP(IF(AND(E253="K",JH253&lt;280),3,IF(AND(E253="K",JH253&gt;=280),4,MAX(IF(E253=Lookups!$DF$6:$DF$99,IF(NI253&gt;=Lookups!$DG$6:$DG$99,Lookups!$DH$6:$DH$99))))),Lookups!$DE$104:$DG$108,2,FALSE))</f>
        <v>No RI Tests</v>
      </c>
      <c r="NX253" s="161" t="str">
        <f t="array" ref="NX253">IF($NL253="No RI Tests","No RI Tests",VLOOKUP(IF(AND(E253="K",NK253&lt;280),3,IF(AND(E253="K",NK253&gt;=280),4,MAX(IF(E253=Lookups!$DF$6:$DF$99,IF(NK253&gt;=Lookups!$DG$6:$DG$99,Lookups!$DH$6:$DH$99))))),Lookups!$DE$104:$DG$108,2,FALSE))</f>
        <v>No RI Tests</v>
      </c>
      <c r="NY253" t="str">
        <f t="shared" si="290"/>
        <v>Null</v>
      </c>
      <c r="NZ253" t="str">
        <f t="shared" si="291"/>
        <v>Null</v>
      </c>
      <c r="OA253" t="str">
        <f t="shared" si="292"/>
        <v>No RI for Comparison</v>
      </c>
      <c r="OB253" s="161" t="str">
        <f t="array" ref="OB253">IF($NL253="No RI Tests","No RI Tests",IF(E253="K","N/A",VLOOKUP(MAX(IF(E253=Lookups!$DF$6:$DF$99,IF(JJ253&gt;=Lookups!$DG$6:$DG$99,Lookups!$DI$6:$DI$99))),Lookups!$DE$104:$DG$108,3,FALSE)))</f>
        <v>No RI Tests</v>
      </c>
      <c r="OC253" s="161" t="str">
        <f t="array" ref="OC253">IF($NL253="No RI Tests","No RI Tests",IF(E253="K","N/A",VLOOKUP(MAX(IF(E253=Lookups!$DF$6:$DF$99,IF(NI253&gt;=Lookups!$DG$6:$DG$99,Lookups!$DI$6:$DI$99))),Lookups!$DE$104:$DG$108,3,FALSE)))</f>
        <v>No RI Tests</v>
      </c>
      <c r="OD253" s="161" t="str">
        <f t="array" ref="OD253">IF($NL253="No RI Tests","No RI Tests",IF(E253="K","N/A",VLOOKUP(MAX(IF(E253=Lookups!$DF$6:$DF$99,IF(NK253&gt;=Lookups!$DG$6:$DG$99,Lookups!$DI$6:$DI$99))),Lookups!$DE$104:$DG$108,3,FALSE)))</f>
        <v>No RI Tests</v>
      </c>
      <c r="OE253" t="str">
        <f t="shared" si="293"/>
        <v>Null</v>
      </c>
      <c r="OF253" t="str">
        <f t="shared" si="294"/>
        <v>Null</v>
      </c>
      <c r="OG253" t="str">
        <f t="shared" si="295"/>
        <v>No RI for Comparison</v>
      </c>
      <c r="OH253" t="str">
        <f t="shared" si="296"/>
        <v>Null</v>
      </c>
      <c r="OI253" t="str">
        <f t="shared" si="297"/>
        <v>Null</v>
      </c>
      <c r="OJ253" t="str">
        <f t="shared" si="298"/>
        <v>Null</v>
      </c>
      <c r="OK253" t="str">
        <f t="shared" si="299"/>
        <v>Null</v>
      </c>
      <c r="OL253" t="str">
        <f t="shared" si="300"/>
        <v>Null</v>
      </c>
      <c r="OM253" t="str">
        <f t="shared" si="301"/>
        <v>Null</v>
      </c>
      <c r="ON253" t="str">
        <f t="shared" si="302"/>
        <v>Null</v>
      </c>
      <c r="OO253" t="str">
        <f t="shared" si="303"/>
        <v>Null RI</v>
      </c>
      <c r="OP253" t="str">
        <f ca="1">IF(AND(HR253&lt;&gt;"",JJ253&lt;600),IF(HT253="Advancing","Tier 2","Tier 3"),IF(JI253="","Null",IF(OR(E253="K",E253&lt;3),"FRA Recommended",IF(JJ253&gt;=IF(E253&lt;6,400,600),IF(JJ253&lt;VLOOKUP(E253,Lookups!$AP$3:$AR$16,3,FALSE),"Tier 2","Core"),IF(JJ253&lt;400,IF(RAND()&lt;0.81,"Tier 3","Tier 2"),IF(RAND()&lt;0.51,"Tier 3","Tier 2"))))))</f>
        <v>Null</v>
      </c>
      <c r="OQ253" t="str">
        <f t="shared" si="304"/>
        <v>Null</v>
      </c>
      <c r="OR253" t="str">
        <f t="shared" si="305"/>
        <v>Null</v>
      </c>
      <c r="OS253" t="str">
        <f t="shared" si="306"/>
        <v>Null</v>
      </c>
      <c r="OT253" t="str">
        <f t="shared" si="307"/>
        <v>No RI Tests</v>
      </c>
      <c r="OU253" s="159" t="str">
        <f t="shared" si="308"/>
        <v>No PI Tests</v>
      </c>
      <c r="OV253" t="str">
        <f t="shared" si="309"/>
        <v>No PI Tests</v>
      </c>
      <c r="OW253" t="str">
        <f t="shared" si="310"/>
        <v>No PI Tests</v>
      </c>
      <c r="OX253" t="str">
        <f t="shared" si="311"/>
        <v>No PI Tests</v>
      </c>
      <c r="OY253" t="str">
        <f t="shared" si="312"/>
        <v>No PI Tests</v>
      </c>
      <c r="OZ253" t="str">
        <f t="shared" si="313"/>
        <v>No PI Tests</v>
      </c>
      <c r="PA253" s="159" t="str">
        <f t="shared" si="314"/>
        <v>No PI Tests</v>
      </c>
      <c r="PB253" t="str">
        <f t="shared" si="315"/>
        <v>No PI Tests</v>
      </c>
      <c r="PC253" t="str">
        <f t="shared" si="316"/>
        <v>No PI Tests</v>
      </c>
      <c r="PD253" t="str">
        <f t="shared" si="317"/>
        <v>No PI Tests</v>
      </c>
      <c r="PE253" t="str">
        <f t="shared" si="318"/>
        <v>No PI Tests</v>
      </c>
      <c r="PF253" t="str">
        <f t="shared" si="319"/>
        <v>No PI Tests</v>
      </c>
      <c r="PG253" t="str">
        <f t="shared" si="320"/>
        <v>No PI Tests</v>
      </c>
      <c r="PH253">
        <f t="shared" si="321"/>
        <v>0</v>
      </c>
      <c r="PI253">
        <f t="shared" si="322"/>
        <v>0</v>
      </c>
      <c r="PJ253" t="str">
        <f t="shared" si="323"/>
        <v>Null</v>
      </c>
      <c r="PK253" t="str">
        <f>IF(HR253="","Null",IF(E253&lt;3,"Null",IF(HU253=0,0,IF(HS253="Form 1",VLOOKUP(HU253,Lookups!$BE$3:$BP$63,E253,FALSE),IF(HS253="Form 2",VLOOKUP(HU253,Lookups!$BE$67:$BP$127,E253,FALSE),VLOOKUP(HU253,Lookups!$BE$130:$BP$190,E253,FALSE))))))</f>
        <v>Null</v>
      </c>
      <c r="PL253" t="str">
        <f t="shared" si="324"/>
        <v>Null</v>
      </c>
      <c r="PM253" t="str">
        <f>IF($PH253=0,"Null",IF(E253&lt;3,"Null",IF(OX253=0,0,IF(OV253="Form 1",VLOOKUP(OX253,Lookups!$BE$3:$BP$63,E253,FALSE),IF(OV253="Form 2",VLOOKUP(OX253,Lookups!$BE$67:$BP$127,E253,FALSE),VLOOKUP(OX253,Lookups!$BE$130:$BP$190,E253,FALSE))))))</f>
        <v>Null</v>
      </c>
      <c r="PN253" t="str">
        <f t="shared" si="325"/>
        <v>Null</v>
      </c>
      <c r="PO253" t="str">
        <f t="shared" si="326"/>
        <v>Null</v>
      </c>
      <c r="PP253" t="str">
        <f t="shared" si="327"/>
        <v>Null</v>
      </c>
      <c r="PQ253" t="str">
        <f>IF(HR253="","Null",IF(E253&lt;3,"Null",IF(HV253=0,0,IF(HS253="Form 1",VLOOKUP(HV253,Lookups!$BR$3:$CC$63,E253,FALSE),IF(HS253="Form 2",VLOOKUP(HV253,Lookups!$BR$67:$CC$127,E253,FALSE),VLOOKUP(HV253,Lookups!$BR$130:$CC$190,E253,FALSE))))))</f>
        <v>Null</v>
      </c>
      <c r="PR253" t="str">
        <f t="shared" si="328"/>
        <v>Null</v>
      </c>
      <c r="PS253" t="str">
        <f>IF(HR253="","Null",IF(E253&lt;3,"Null",IF(OY253=0,0,IF(OW253="Form 1",VLOOKUP(OY253,Lookups!$BR$3:$CC$63,E253,FALSE),IF(OW253="Form 2",VLOOKUP(OY253,Lookups!$BR$67:$CC$127,E253,FALSE),VLOOKUP(OY253,Lookups!$BR$130:$CC$190,E253,FALSE))))))</f>
        <v>Null</v>
      </c>
      <c r="PT253" t="str">
        <f t="shared" si="329"/>
        <v>Null</v>
      </c>
      <c r="PU253" t="str">
        <f t="shared" si="330"/>
        <v>Null</v>
      </c>
      <c r="PV253" t="str">
        <f t="shared" si="331"/>
        <v>Null</v>
      </c>
      <c r="PW253" t="str">
        <f t="shared" si="332"/>
        <v>No PI Tests</v>
      </c>
      <c r="PX253">
        <f t="shared" si="333"/>
        <v>0</v>
      </c>
      <c r="PY253">
        <f t="shared" si="334"/>
        <v>0</v>
      </c>
      <c r="PZ253" t="str">
        <f t="shared" si="335"/>
        <v>Null</v>
      </c>
      <c r="QA253" t="str">
        <f t="shared" si="336"/>
        <v>Null</v>
      </c>
      <c r="QB253" t="str">
        <f t="shared" si="337"/>
        <v>Null</v>
      </c>
      <c r="QC253" t="str">
        <f>IF($MS253="System 44 Record",IF(BQ253&lt;MEDIAN(Directions!$F$3,Directions!$F$6),"Mid-Year Exited Student","Full Year Participant")&amp;IF(BP253&lt;Directions!$F$3,", Started Prior Year",", Started This Year"),"Null")</f>
        <v>Null</v>
      </c>
      <c r="QD253" t="str">
        <f t="shared" si="338"/>
        <v>Null</v>
      </c>
      <c r="QE253">
        <f t="shared" si="339"/>
        <v>0</v>
      </c>
      <c r="QF253">
        <f t="shared" si="340"/>
        <v>0</v>
      </c>
      <c r="QG253">
        <f t="shared" si="341"/>
        <v>0</v>
      </c>
      <c r="QH253">
        <f t="shared" si="342"/>
        <v>0</v>
      </c>
      <c r="QI253">
        <f t="shared" si="343"/>
        <v>0</v>
      </c>
      <c r="QJ253" t="str">
        <f t="shared" si="344"/>
        <v>Used None</v>
      </c>
      <c r="QK253" t="str">
        <f t="shared" si="345"/>
        <v>Null</v>
      </c>
      <c r="QL253" t="str">
        <f t="shared" si="346"/>
        <v>Null</v>
      </c>
      <c r="QM253" t="str">
        <f>IF($MS253="READ 180 Record",IF(AQ253="","Null",VLOOKUP(JJ253,Lookups!$DX$3:$EB$2054,AN253+1,FALSE)),"Null")</f>
        <v>Null</v>
      </c>
      <c r="QN253" t="str">
        <f t="shared" si="347"/>
        <v>Null</v>
      </c>
    </row>
    <row r="254" spans="1:456" x14ac:dyDescent="0.25">
      <c r="A254" s="161" t="s">
        <v>1447</v>
      </c>
      <c r="B254" s="161" t="s">
        <v>1447</v>
      </c>
      <c r="C254" s="161" t="s">
        <v>1447</v>
      </c>
      <c r="D254" s="161" t="s">
        <v>1447</v>
      </c>
      <c r="E254" s="161">
        <v>4</v>
      </c>
      <c r="F254" s="161" t="s">
        <v>1447</v>
      </c>
      <c r="G254" s="161" t="s">
        <v>880</v>
      </c>
      <c r="H254" s="161" t="s">
        <v>881</v>
      </c>
      <c r="K254" s="161">
        <v>0</v>
      </c>
      <c r="L254" s="161">
        <v>0</v>
      </c>
      <c r="M254" s="161">
        <v>0</v>
      </c>
      <c r="N254" s="161">
        <v>0</v>
      </c>
      <c r="O254" s="161">
        <v>0</v>
      </c>
      <c r="P254" s="161">
        <v>0</v>
      </c>
      <c r="Q254" s="161">
        <v>0</v>
      </c>
      <c r="R254" s="161">
        <v>0</v>
      </c>
      <c r="S254" s="161">
        <v>0</v>
      </c>
      <c r="T254" s="161">
        <v>0</v>
      </c>
      <c r="U254" s="161">
        <v>0</v>
      </c>
      <c r="V254" s="161">
        <v>0</v>
      </c>
      <c r="W254" s="161">
        <v>0</v>
      </c>
      <c r="X254" s="161">
        <v>0</v>
      </c>
      <c r="AB254" s="161" t="s">
        <v>242</v>
      </c>
      <c r="AC254" s="161" t="s">
        <v>242</v>
      </c>
      <c r="AD254" s="161" t="s">
        <v>242</v>
      </c>
      <c r="AE254" s="161" t="s">
        <v>242</v>
      </c>
      <c r="AF254" s="161" t="s">
        <v>242</v>
      </c>
      <c r="AG254" s="161" t="s">
        <v>242</v>
      </c>
      <c r="AH254" s="161" t="s">
        <v>242</v>
      </c>
      <c r="AI254" s="161">
        <v>20150801</v>
      </c>
      <c r="AJ254" s="161">
        <v>20160525</v>
      </c>
      <c r="AK254" s="161" t="s">
        <v>869</v>
      </c>
      <c r="AL254" t="s">
        <v>1078</v>
      </c>
      <c r="BN254" t="s">
        <v>1079</v>
      </c>
      <c r="ET254" s="161">
        <v>0</v>
      </c>
      <c r="EU254" s="161">
        <v>0</v>
      </c>
      <c r="EV254" s="161">
        <v>0</v>
      </c>
      <c r="EW254" s="161">
        <v>0</v>
      </c>
      <c r="EX254" s="161">
        <v>0</v>
      </c>
      <c r="EY254" s="161">
        <v>0</v>
      </c>
      <c r="EZ254" s="161">
        <v>0</v>
      </c>
      <c r="FA254" s="161">
        <v>0</v>
      </c>
      <c r="FB254" s="161">
        <v>0</v>
      </c>
      <c r="FC254" s="161">
        <v>0</v>
      </c>
      <c r="FD254" s="161">
        <v>0</v>
      </c>
      <c r="FE254" s="161">
        <v>0</v>
      </c>
      <c r="HN254" s="161" t="s">
        <v>881</v>
      </c>
      <c r="JB254" s="161" t="s">
        <v>881</v>
      </c>
      <c r="JC254" s="161">
        <v>0</v>
      </c>
      <c r="JD254" s="161">
        <v>0</v>
      </c>
      <c r="JE254" s="161">
        <v>0</v>
      </c>
      <c r="JF254" s="161">
        <v>0</v>
      </c>
      <c r="MN254" t="str">
        <f t="shared" si="261"/>
        <v>NoNoNoNoNoNo</v>
      </c>
      <c r="MO254" t="str">
        <f>IF(AND(MN254="NoNoNoNoNoNo",JI254=""),"No Programs",VLOOKUP(MN254,Lookups!$DA$4:$DB$67,2,FALSE))</f>
        <v>No Programs</v>
      </c>
      <c r="MP254">
        <f t="shared" si="262"/>
        <v>0</v>
      </c>
      <c r="MQ254" t="str">
        <f t="shared" si="263"/>
        <v>No Program Use</v>
      </c>
      <c r="MR254" t="str">
        <f>Directions!$D$3</f>
        <v>Usage</v>
      </c>
      <c r="MS254" t="str">
        <f>VLOOKUP(MQ254,Lookups!$CU$71:$CV$80,2,FALSE)</f>
        <v>Exclude</v>
      </c>
      <c r="MT254">
        <f t="shared" si="264"/>
        <v>0</v>
      </c>
      <c r="MU254">
        <f t="shared" si="265"/>
        <v>0</v>
      </c>
      <c r="MV254">
        <f t="shared" si="266"/>
        <v>0</v>
      </c>
      <c r="MW254">
        <f t="shared" si="267"/>
        <v>0</v>
      </c>
      <c r="MX254">
        <f t="shared" si="268"/>
        <v>0</v>
      </c>
      <c r="MY254" t="str">
        <f t="shared" si="269"/>
        <v>Not Used</v>
      </c>
      <c r="MZ254">
        <f t="shared" si="270"/>
        <v>0</v>
      </c>
      <c r="NA254" t="str">
        <f t="shared" si="271"/>
        <v>Not Available</v>
      </c>
      <c r="NB254" t="str">
        <f t="shared" si="272"/>
        <v>Not Available</v>
      </c>
      <c r="NC254" t="str">
        <f t="shared" si="273"/>
        <v>4 Not Indicated</v>
      </c>
      <c r="ND254" t="str">
        <f t="shared" si="274"/>
        <v>4 Not Indicated</v>
      </c>
      <c r="NE254" t="str">
        <f t="shared" si="275"/>
        <v>4 Not Indicated</v>
      </c>
      <c r="NF254" t="str">
        <f t="shared" si="276"/>
        <v>4 Not Indicated</v>
      </c>
      <c r="NG254" t="str">
        <f t="shared" si="277"/>
        <v>4 Not Indicated</v>
      </c>
      <c r="NH254" s="159" t="str">
        <f t="shared" si="278"/>
        <v>Null</v>
      </c>
      <c r="NI254" t="str">
        <f t="shared" si="279"/>
        <v>Null</v>
      </c>
      <c r="NJ254" s="159" t="str">
        <f t="shared" si="280"/>
        <v>Null</v>
      </c>
      <c r="NK254" t="str">
        <f t="shared" si="281"/>
        <v>Null</v>
      </c>
      <c r="NL254" t="str">
        <f t="shared" si="282"/>
        <v>No RI Tests</v>
      </c>
      <c r="NM254">
        <f t="shared" si="283"/>
        <v>0</v>
      </c>
      <c r="NN254" t="str">
        <f>IF(OR(E254="PK",E254="K",JJ254=""),"Null",INDEX(Lookups!$EZ$4:$FW$18,MATCH($JJ254,Lookups!$EY$4:$EY$18,1),MATCH($E254,Lookups!$EZ$3:$FW$3,0)))</f>
        <v>Null</v>
      </c>
      <c r="NO254" t="str">
        <f>IF(OR(E254="PK",E254="K",JJ254=""),"Null",INDEX(Lookups!$EZ$4:$FW$18,MATCH($JJ254,Lookups!$EY$4:$EY$18,1),MATCH($E254,Lookups!$EZ$3:$FW$3,0) + 1))</f>
        <v>Null</v>
      </c>
      <c r="NP254" t="str">
        <f t="shared" si="284"/>
        <v>Null</v>
      </c>
      <c r="NQ254" t="str">
        <f t="shared" si="285"/>
        <v>Null</v>
      </c>
      <c r="NR254" t="str">
        <f t="shared" si="286"/>
        <v>Null</v>
      </c>
      <c r="NS254" t="str">
        <f t="shared" si="287"/>
        <v>No RI Tests</v>
      </c>
      <c r="NT254" t="str">
        <f t="shared" si="288"/>
        <v>No RI Tests</v>
      </c>
      <c r="NU254" t="str">
        <f t="shared" si="289"/>
        <v>No RI Tests</v>
      </c>
      <c r="NV254" s="183" t="str">
        <f t="array" ref="NV254">IF($NL254="No RI Tests","No RI Tests",VLOOKUP(IF(AND(E254="K",JJ254&lt;280),3,IF(AND(E254="K",JJ254&gt;=280),4,MAX(IF(E254=Lookups!$DF$6:$DF$99,IF(JJ254&gt;=Lookups!$DG$6:$DG$99,Lookups!$DH$6:$DH$99))))),Lookups!$DE$104:$DG$108,2,FALSE))</f>
        <v>No RI Tests</v>
      </c>
      <c r="NW254" s="161" t="str">
        <f t="array" ref="NW254">IF($NL254="No RI Tests","No RI Tests",VLOOKUP(IF(AND(E254="K",JH254&lt;280),3,IF(AND(E254="K",JH254&gt;=280),4,MAX(IF(E254=Lookups!$DF$6:$DF$99,IF(NI254&gt;=Lookups!$DG$6:$DG$99,Lookups!$DH$6:$DH$99))))),Lookups!$DE$104:$DG$108,2,FALSE))</f>
        <v>No RI Tests</v>
      </c>
      <c r="NX254" s="161" t="str">
        <f t="array" ref="NX254">IF($NL254="No RI Tests","No RI Tests",VLOOKUP(IF(AND(E254="K",NK254&lt;280),3,IF(AND(E254="K",NK254&gt;=280),4,MAX(IF(E254=Lookups!$DF$6:$DF$99,IF(NK254&gt;=Lookups!$DG$6:$DG$99,Lookups!$DH$6:$DH$99))))),Lookups!$DE$104:$DG$108,2,FALSE))</f>
        <v>No RI Tests</v>
      </c>
      <c r="NY254" t="str">
        <f t="shared" si="290"/>
        <v>Null</v>
      </c>
      <c r="NZ254" t="str">
        <f t="shared" si="291"/>
        <v>Null</v>
      </c>
      <c r="OA254" t="str">
        <f t="shared" si="292"/>
        <v>No RI for Comparison</v>
      </c>
      <c r="OB254" s="161" t="str">
        <f t="array" ref="OB254">IF($NL254="No RI Tests","No RI Tests",IF(E254="K","N/A",VLOOKUP(MAX(IF(E254=Lookups!$DF$6:$DF$99,IF(JJ254&gt;=Lookups!$DG$6:$DG$99,Lookups!$DI$6:$DI$99))),Lookups!$DE$104:$DG$108,3,FALSE)))</f>
        <v>No RI Tests</v>
      </c>
      <c r="OC254" s="161" t="str">
        <f t="array" ref="OC254">IF($NL254="No RI Tests","No RI Tests",IF(E254="K","N/A",VLOOKUP(MAX(IF(E254=Lookups!$DF$6:$DF$99,IF(NI254&gt;=Lookups!$DG$6:$DG$99,Lookups!$DI$6:$DI$99))),Lookups!$DE$104:$DG$108,3,FALSE)))</f>
        <v>No RI Tests</v>
      </c>
      <c r="OD254" s="161" t="str">
        <f t="array" ref="OD254">IF($NL254="No RI Tests","No RI Tests",IF(E254="K","N/A",VLOOKUP(MAX(IF(E254=Lookups!$DF$6:$DF$99,IF(NK254&gt;=Lookups!$DG$6:$DG$99,Lookups!$DI$6:$DI$99))),Lookups!$DE$104:$DG$108,3,FALSE)))</f>
        <v>No RI Tests</v>
      </c>
      <c r="OE254" t="str">
        <f t="shared" si="293"/>
        <v>Null</v>
      </c>
      <c r="OF254" t="str">
        <f t="shared" si="294"/>
        <v>Null</v>
      </c>
      <c r="OG254" t="str">
        <f t="shared" si="295"/>
        <v>No RI for Comparison</v>
      </c>
      <c r="OH254" t="str">
        <f t="shared" si="296"/>
        <v>Null</v>
      </c>
      <c r="OI254" t="str">
        <f t="shared" si="297"/>
        <v>Null</v>
      </c>
      <c r="OJ254" t="str">
        <f t="shared" si="298"/>
        <v>Null</v>
      </c>
      <c r="OK254" t="str">
        <f t="shared" si="299"/>
        <v>Null</v>
      </c>
      <c r="OL254" t="str">
        <f t="shared" si="300"/>
        <v>Null</v>
      </c>
      <c r="OM254" t="str">
        <f t="shared" si="301"/>
        <v>Null</v>
      </c>
      <c r="ON254" t="str">
        <f t="shared" si="302"/>
        <v>Null</v>
      </c>
      <c r="OO254" t="str">
        <f t="shared" si="303"/>
        <v>Null RI</v>
      </c>
      <c r="OP254" t="str">
        <f ca="1">IF(AND(HR254&lt;&gt;"",JJ254&lt;600),IF(HT254="Advancing","Tier 2","Tier 3"),IF(JI254="","Null",IF(OR(E254="K",E254&lt;3),"FRA Recommended",IF(JJ254&gt;=IF(E254&lt;6,400,600),IF(JJ254&lt;VLOOKUP(E254,Lookups!$AP$3:$AR$16,3,FALSE),"Tier 2","Core"),IF(JJ254&lt;400,IF(RAND()&lt;0.81,"Tier 3","Tier 2"),IF(RAND()&lt;0.51,"Tier 3","Tier 2"))))))</f>
        <v>Null</v>
      </c>
      <c r="OQ254" t="str">
        <f t="shared" si="304"/>
        <v>Null</v>
      </c>
      <c r="OR254" t="str">
        <f t="shared" si="305"/>
        <v>Null</v>
      </c>
      <c r="OS254" t="str">
        <f t="shared" si="306"/>
        <v>Null</v>
      </c>
      <c r="OT254" t="str">
        <f t="shared" si="307"/>
        <v>No RI Tests</v>
      </c>
      <c r="OU254" s="159" t="str">
        <f t="shared" si="308"/>
        <v>No PI Tests</v>
      </c>
      <c r="OV254" t="str">
        <f t="shared" si="309"/>
        <v>No PI Tests</v>
      </c>
      <c r="OW254" t="str">
        <f t="shared" si="310"/>
        <v>No PI Tests</v>
      </c>
      <c r="OX254" t="str">
        <f t="shared" si="311"/>
        <v>No PI Tests</v>
      </c>
      <c r="OY254" t="str">
        <f t="shared" si="312"/>
        <v>No PI Tests</v>
      </c>
      <c r="OZ254" t="str">
        <f t="shared" si="313"/>
        <v>No PI Tests</v>
      </c>
      <c r="PA254" s="159" t="str">
        <f t="shared" si="314"/>
        <v>No PI Tests</v>
      </c>
      <c r="PB254" t="str">
        <f t="shared" si="315"/>
        <v>No PI Tests</v>
      </c>
      <c r="PC254" t="str">
        <f t="shared" si="316"/>
        <v>No PI Tests</v>
      </c>
      <c r="PD254" t="str">
        <f t="shared" si="317"/>
        <v>No PI Tests</v>
      </c>
      <c r="PE254" t="str">
        <f t="shared" si="318"/>
        <v>No PI Tests</v>
      </c>
      <c r="PF254" t="str">
        <f t="shared" si="319"/>
        <v>No PI Tests</v>
      </c>
      <c r="PG254" t="str">
        <f t="shared" si="320"/>
        <v>No PI Tests</v>
      </c>
      <c r="PH254">
        <f t="shared" si="321"/>
        <v>0</v>
      </c>
      <c r="PI254">
        <f t="shared" si="322"/>
        <v>0</v>
      </c>
      <c r="PJ254" t="str">
        <f t="shared" si="323"/>
        <v>Null</v>
      </c>
      <c r="PK254" t="str">
        <f>IF(HR254="","Null",IF(E254&lt;3,"Null",IF(HU254=0,0,IF(HS254="Form 1",VLOOKUP(HU254,Lookups!$BE$3:$BP$63,E254,FALSE),IF(HS254="Form 2",VLOOKUP(HU254,Lookups!$BE$67:$BP$127,E254,FALSE),VLOOKUP(HU254,Lookups!$BE$130:$BP$190,E254,FALSE))))))</f>
        <v>Null</v>
      </c>
      <c r="PL254" t="str">
        <f t="shared" si="324"/>
        <v>Null</v>
      </c>
      <c r="PM254" t="str">
        <f>IF($PH254=0,"Null",IF(E254&lt;3,"Null",IF(OX254=0,0,IF(OV254="Form 1",VLOOKUP(OX254,Lookups!$BE$3:$BP$63,E254,FALSE),IF(OV254="Form 2",VLOOKUP(OX254,Lookups!$BE$67:$BP$127,E254,FALSE),VLOOKUP(OX254,Lookups!$BE$130:$BP$190,E254,FALSE))))))</f>
        <v>Null</v>
      </c>
      <c r="PN254" t="str">
        <f t="shared" si="325"/>
        <v>Null</v>
      </c>
      <c r="PO254" t="str">
        <f t="shared" si="326"/>
        <v>Null</v>
      </c>
      <c r="PP254" t="str">
        <f t="shared" si="327"/>
        <v>Null</v>
      </c>
      <c r="PQ254" t="str">
        <f>IF(HR254="","Null",IF(E254&lt;3,"Null",IF(HV254=0,0,IF(HS254="Form 1",VLOOKUP(HV254,Lookups!$BR$3:$CC$63,E254,FALSE),IF(HS254="Form 2",VLOOKUP(HV254,Lookups!$BR$67:$CC$127,E254,FALSE),VLOOKUP(HV254,Lookups!$BR$130:$CC$190,E254,FALSE))))))</f>
        <v>Null</v>
      </c>
      <c r="PR254" t="str">
        <f t="shared" si="328"/>
        <v>Null</v>
      </c>
      <c r="PS254" t="str">
        <f>IF(HR254="","Null",IF(E254&lt;3,"Null",IF(OY254=0,0,IF(OW254="Form 1",VLOOKUP(OY254,Lookups!$BR$3:$CC$63,E254,FALSE),IF(OW254="Form 2",VLOOKUP(OY254,Lookups!$BR$67:$CC$127,E254,FALSE),VLOOKUP(OY254,Lookups!$BR$130:$CC$190,E254,FALSE))))))</f>
        <v>Null</v>
      </c>
      <c r="PT254" t="str">
        <f t="shared" si="329"/>
        <v>Null</v>
      </c>
      <c r="PU254" t="str">
        <f t="shared" si="330"/>
        <v>Null</v>
      </c>
      <c r="PV254" t="str">
        <f t="shared" si="331"/>
        <v>Null</v>
      </c>
      <c r="PW254" t="str">
        <f t="shared" si="332"/>
        <v>No PI Tests</v>
      </c>
      <c r="PX254">
        <f t="shared" si="333"/>
        <v>0</v>
      </c>
      <c r="PY254">
        <f t="shared" si="334"/>
        <v>0</v>
      </c>
      <c r="PZ254" t="str">
        <f t="shared" si="335"/>
        <v>Null</v>
      </c>
      <c r="QA254" t="str">
        <f t="shared" si="336"/>
        <v>Null</v>
      </c>
      <c r="QB254" t="str">
        <f t="shared" si="337"/>
        <v>Null</v>
      </c>
      <c r="QC254" t="str">
        <f>IF($MS254="System 44 Record",IF(BQ254&lt;MEDIAN(Directions!$F$3,Directions!$F$6),"Mid-Year Exited Student","Full Year Participant")&amp;IF(BP254&lt;Directions!$F$3,", Started Prior Year",", Started This Year"),"Null")</f>
        <v>Null</v>
      </c>
      <c r="QD254" t="str">
        <f t="shared" si="338"/>
        <v>Null</v>
      </c>
      <c r="QE254">
        <f t="shared" si="339"/>
        <v>0</v>
      </c>
      <c r="QF254">
        <f t="shared" si="340"/>
        <v>0</v>
      </c>
      <c r="QG254">
        <f t="shared" si="341"/>
        <v>0</v>
      </c>
      <c r="QH254">
        <f t="shared" si="342"/>
        <v>0</v>
      </c>
      <c r="QI254">
        <f t="shared" si="343"/>
        <v>0</v>
      </c>
      <c r="QJ254" t="str">
        <f t="shared" si="344"/>
        <v>Used None</v>
      </c>
      <c r="QK254" t="str">
        <f t="shared" si="345"/>
        <v>Null</v>
      </c>
      <c r="QL254" t="str">
        <f t="shared" si="346"/>
        <v>Null</v>
      </c>
      <c r="QM254" t="str">
        <f>IF($MS254="READ 180 Record",IF(AQ254="","Null",VLOOKUP(JJ254,Lookups!$DX$3:$EB$2054,AN254+1,FALSE)),"Null")</f>
        <v>Null</v>
      </c>
      <c r="QN254" t="str">
        <f t="shared" si="347"/>
        <v>Null</v>
      </c>
    </row>
    <row r="255" spans="1:456" x14ac:dyDescent="0.25">
      <c r="A255" s="161" t="s">
        <v>1447</v>
      </c>
      <c r="B255" s="161" t="s">
        <v>1447</v>
      </c>
      <c r="C255" s="161" t="s">
        <v>1447</v>
      </c>
      <c r="D255" s="161" t="s">
        <v>1447</v>
      </c>
      <c r="E255" s="161">
        <v>10</v>
      </c>
      <c r="F255" s="161" t="s">
        <v>1447</v>
      </c>
      <c r="G255" s="161" t="s">
        <v>880</v>
      </c>
      <c r="H255" s="161" t="s">
        <v>881</v>
      </c>
      <c r="K255" s="161">
        <v>0</v>
      </c>
      <c r="L255" s="161">
        <v>0</v>
      </c>
      <c r="M255" s="161">
        <v>0</v>
      </c>
      <c r="N255" s="161">
        <v>0</v>
      </c>
      <c r="O255" s="161">
        <v>0</v>
      </c>
      <c r="P255" s="161">
        <v>0</v>
      </c>
      <c r="Q255" s="161">
        <v>0</v>
      </c>
      <c r="R255" s="161">
        <v>0</v>
      </c>
      <c r="S255" s="161">
        <v>0</v>
      </c>
      <c r="T255" s="161">
        <v>0</v>
      </c>
      <c r="U255" s="161">
        <v>0</v>
      </c>
      <c r="V255" s="161">
        <v>0</v>
      </c>
      <c r="W255" s="161">
        <v>0</v>
      </c>
      <c r="X255" s="161">
        <v>0</v>
      </c>
      <c r="AB255" s="161" t="s">
        <v>242</v>
      </c>
      <c r="AC255" s="161" t="s">
        <v>242</v>
      </c>
      <c r="AD255" s="161" t="s">
        <v>242</v>
      </c>
      <c r="AE255" s="161" t="s">
        <v>242</v>
      </c>
      <c r="AF255" s="161" t="s">
        <v>242</v>
      </c>
      <c r="AG255" s="161" t="s">
        <v>242</v>
      </c>
      <c r="AH255" s="161" t="s">
        <v>242</v>
      </c>
      <c r="AI255" s="161">
        <v>20150801</v>
      </c>
      <c r="AJ255" s="161">
        <v>20160525</v>
      </c>
      <c r="AK255" s="161" t="s">
        <v>869</v>
      </c>
      <c r="AL255" t="s">
        <v>1078</v>
      </c>
      <c r="BN255" t="s">
        <v>1079</v>
      </c>
      <c r="ET255" s="161">
        <v>0</v>
      </c>
      <c r="EU255" s="161">
        <v>0</v>
      </c>
      <c r="EV255" s="161">
        <v>0</v>
      </c>
      <c r="EW255" s="161">
        <v>0</v>
      </c>
      <c r="EX255" s="161">
        <v>0</v>
      </c>
      <c r="EY255" s="161">
        <v>0</v>
      </c>
      <c r="EZ255" s="161">
        <v>0</v>
      </c>
      <c r="FA255" s="161">
        <v>0</v>
      </c>
      <c r="FB255" s="161">
        <v>0</v>
      </c>
      <c r="FC255" s="161">
        <v>0</v>
      </c>
      <c r="FD255" s="161">
        <v>0</v>
      </c>
      <c r="FE255" s="161">
        <v>0</v>
      </c>
      <c r="HN255" s="161" t="s">
        <v>881</v>
      </c>
      <c r="JB255" s="161" t="s">
        <v>881</v>
      </c>
      <c r="JC255" s="161">
        <v>0</v>
      </c>
      <c r="JD255" s="161">
        <v>0</v>
      </c>
      <c r="JE255" s="161">
        <v>0</v>
      </c>
      <c r="JF255" s="161">
        <v>0</v>
      </c>
      <c r="MN255" t="str">
        <f t="shared" si="261"/>
        <v>NoNoNoNoNoNo</v>
      </c>
      <c r="MO255" t="str">
        <f>IF(AND(MN255="NoNoNoNoNoNo",JI255=""),"No Programs",VLOOKUP(MN255,Lookups!$DA$4:$DB$67,2,FALSE))</f>
        <v>No Programs</v>
      </c>
      <c r="MP255">
        <f t="shared" si="262"/>
        <v>0</v>
      </c>
      <c r="MQ255" t="str">
        <f t="shared" si="263"/>
        <v>No Program Use</v>
      </c>
      <c r="MR255" t="str">
        <f>Directions!$D$3</f>
        <v>Usage</v>
      </c>
      <c r="MS255" t="str">
        <f>VLOOKUP(MQ255,Lookups!$CU$71:$CV$80,2,FALSE)</f>
        <v>Exclude</v>
      </c>
      <c r="MT255">
        <f t="shared" si="264"/>
        <v>0</v>
      </c>
      <c r="MU255">
        <f t="shared" si="265"/>
        <v>0</v>
      </c>
      <c r="MV255">
        <f t="shared" si="266"/>
        <v>0</v>
      </c>
      <c r="MW255">
        <f t="shared" si="267"/>
        <v>0</v>
      </c>
      <c r="MX255">
        <f t="shared" si="268"/>
        <v>0</v>
      </c>
      <c r="MY255" t="str">
        <f t="shared" si="269"/>
        <v>Not Used</v>
      </c>
      <c r="MZ255">
        <f t="shared" si="270"/>
        <v>0</v>
      </c>
      <c r="NA255" t="str">
        <f t="shared" si="271"/>
        <v>Not Available</v>
      </c>
      <c r="NB255" t="str">
        <f t="shared" si="272"/>
        <v>Not Available</v>
      </c>
      <c r="NC255" t="str">
        <f t="shared" si="273"/>
        <v>4 Not Indicated</v>
      </c>
      <c r="ND255" t="str">
        <f t="shared" si="274"/>
        <v>4 Not Indicated</v>
      </c>
      <c r="NE255" t="str">
        <f t="shared" si="275"/>
        <v>4 Not Indicated</v>
      </c>
      <c r="NF255" t="str">
        <f t="shared" si="276"/>
        <v>4 Not Indicated</v>
      </c>
      <c r="NG255" t="str">
        <f t="shared" si="277"/>
        <v>4 Not Indicated</v>
      </c>
      <c r="NH255" s="159" t="str">
        <f t="shared" si="278"/>
        <v>Null</v>
      </c>
      <c r="NI255" t="str">
        <f t="shared" si="279"/>
        <v>Null</v>
      </c>
      <c r="NJ255" s="159" t="str">
        <f t="shared" si="280"/>
        <v>Null</v>
      </c>
      <c r="NK255" t="str">
        <f t="shared" si="281"/>
        <v>Null</v>
      </c>
      <c r="NL255" t="str">
        <f t="shared" si="282"/>
        <v>No RI Tests</v>
      </c>
      <c r="NM255">
        <f t="shared" si="283"/>
        <v>0</v>
      </c>
      <c r="NN255" t="str">
        <f>IF(OR(E255="PK",E255="K",JJ255=""),"Null",INDEX(Lookups!$EZ$4:$FW$18,MATCH($JJ255,Lookups!$EY$4:$EY$18,1),MATCH($E255,Lookups!$EZ$3:$FW$3,0)))</f>
        <v>Null</v>
      </c>
      <c r="NO255" t="str">
        <f>IF(OR(E255="PK",E255="K",JJ255=""),"Null",INDEX(Lookups!$EZ$4:$FW$18,MATCH($JJ255,Lookups!$EY$4:$EY$18,1),MATCH($E255,Lookups!$EZ$3:$FW$3,0) + 1))</f>
        <v>Null</v>
      </c>
      <c r="NP255" t="str">
        <f t="shared" si="284"/>
        <v>Null</v>
      </c>
      <c r="NQ255" t="str">
        <f t="shared" si="285"/>
        <v>Null</v>
      </c>
      <c r="NR255" t="str">
        <f t="shared" si="286"/>
        <v>Null</v>
      </c>
      <c r="NS255" t="str">
        <f t="shared" si="287"/>
        <v>No RI Tests</v>
      </c>
      <c r="NT255" t="str">
        <f t="shared" si="288"/>
        <v>No RI Tests</v>
      </c>
      <c r="NU255" t="str">
        <f t="shared" si="289"/>
        <v>No RI Tests</v>
      </c>
      <c r="NV255" s="183" t="str">
        <f t="array" ref="NV255">IF($NL255="No RI Tests","No RI Tests",VLOOKUP(IF(AND(E255="K",JJ255&lt;280),3,IF(AND(E255="K",JJ255&gt;=280),4,MAX(IF(E255=Lookups!$DF$6:$DF$99,IF(JJ255&gt;=Lookups!$DG$6:$DG$99,Lookups!$DH$6:$DH$99))))),Lookups!$DE$104:$DG$108,2,FALSE))</f>
        <v>No RI Tests</v>
      </c>
      <c r="NW255" s="161" t="str">
        <f t="array" ref="NW255">IF($NL255="No RI Tests","No RI Tests",VLOOKUP(IF(AND(E255="K",JH255&lt;280),3,IF(AND(E255="K",JH255&gt;=280),4,MAX(IF(E255=Lookups!$DF$6:$DF$99,IF(NI255&gt;=Lookups!$DG$6:$DG$99,Lookups!$DH$6:$DH$99))))),Lookups!$DE$104:$DG$108,2,FALSE))</f>
        <v>No RI Tests</v>
      </c>
      <c r="NX255" s="161" t="str">
        <f t="array" ref="NX255">IF($NL255="No RI Tests","No RI Tests",VLOOKUP(IF(AND(E255="K",NK255&lt;280),3,IF(AND(E255="K",NK255&gt;=280),4,MAX(IF(E255=Lookups!$DF$6:$DF$99,IF(NK255&gt;=Lookups!$DG$6:$DG$99,Lookups!$DH$6:$DH$99))))),Lookups!$DE$104:$DG$108,2,FALSE))</f>
        <v>No RI Tests</v>
      </c>
      <c r="NY255" t="str">
        <f t="shared" si="290"/>
        <v>Null</v>
      </c>
      <c r="NZ255" t="str">
        <f t="shared" si="291"/>
        <v>Null</v>
      </c>
      <c r="OA255" t="str">
        <f t="shared" si="292"/>
        <v>No RI for Comparison</v>
      </c>
      <c r="OB255" s="161" t="str">
        <f t="array" ref="OB255">IF($NL255="No RI Tests","No RI Tests",IF(E255="K","N/A",VLOOKUP(MAX(IF(E255=Lookups!$DF$6:$DF$99,IF(JJ255&gt;=Lookups!$DG$6:$DG$99,Lookups!$DI$6:$DI$99))),Lookups!$DE$104:$DG$108,3,FALSE)))</f>
        <v>No RI Tests</v>
      </c>
      <c r="OC255" s="161" t="str">
        <f t="array" ref="OC255">IF($NL255="No RI Tests","No RI Tests",IF(E255="K","N/A",VLOOKUP(MAX(IF(E255=Lookups!$DF$6:$DF$99,IF(NI255&gt;=Lookups!$DG$6:$DG$99,Lookups!$DI$6:$DI$99))),Lookups!$DE$104:$DG$108,3,FALSE)))</f>
        <v>No RI Tests</v>
      </c>
      <c r="OD255" s="161" t="str">
        <f t="array" ref="OD255">IF($NL255="No RI Tests","No RI Tests",IF(E255="K","N/A",VLOOKUP(MAX(IF(E255=Lookups!$DF$6:$DF$99,IF(NK255&gt;=Lookups!$DG$6:$DG$99,Lookups!$DI$6:$DI$99))),Lookups!$DE$104:$DG$108,3,FALSE)))</f>
        <v>No RI Tests</v>
      </c>
      <c r="OE255" t="str">
        <f t="shared" si="293"/>
        <v>Null</v>
      </c>
      <c r="OF255" t="str">
        <f t="shared" si="294"/>
        <v>Null</v>
      </c>
      <c r="OG255" t="str">
        <f t="shared" si="295"/>
        <v>No RI for Comparison</v>
      </c>
      <c r="OH255" t="str">
        <f t="shared" si="296"/>
        <v>Null</v>
      </c>
      <c r="OI255" t="str">
        <f t="shared" si="297"/>
        <v>Null</v>
      </c>
      <c r="OJ255" t="str">
        <f t="shared" si="298"/>
        <v>Null</v>
      </c>
      <c r="OK255" t="str">
        <f t="shared" si="299"/>
        <v>Null</v>
      </c>
      <c r="OL255" t="str">
        <f t="shared" si="300"/>
        <v>Null</v>
      </c>
      <c r="OM255" t="str">
        <f t="shared" si="301"/>
        <v>Null</v>
      </c>
      <c r="ON255" t="str">
        <f t="shared" si="302"/>
        <v>Null</v>
      </c>
      <c r="OO255" t="str">
        <f t="shared" si="303"/>
        <v>Null RI</v>
      </c>
      <c r="OP255" t="str">
        <f ca="1">IF(AND(HR255&lt;&gt;"",JJ255&lt;600),IF(HT255="Advancing","Tier 2","Tier 3"),IF(JI255="","Null",IF(OR(E255="K",E255&lt;3),"FRA Recommended",IF(JJ255&gt;=IF(E255&lt;6,400,600),IF(JJ255&lt;VLOOKUP(E255,Lookups!$AP$3:$AR$16,3,FALSE),"Tier 2","Core"),IF(JJ255&lt;400,IF(RAND()&lt;0.81,"Tier 3","Tier 2"),IF(RAND()&lt;0.51,"Tier 3","Tier 2"))))))</f>
        <v>Null</v>
      </c>
      <c r="OQ255" t="str">
        <f t="shared" si="304"/>
        <v>Null</v>
      </c>
      <c r="OR255" t="str">
        <f t="shared" si="305"/>
        <v>Null</v>
      </c>
      <c r="OS255" t="str">
        <f t="shared" si="306"/>
        <v>Null</v>
      </c>
      <c r="OT255" t="str">
        <f t="shared" si="307"/>
        <v>No RI Tests</v>
      </c>
      <c r="OU255" s="159" t="str">
        <f t="shared" si="308"/>
        <v>No PI Tests</v>
      </c>
      <c r="OV255" t="str">
        <f t="shared" si="309"/>
        <v>No PI Tests</v>
      </c>
      <c r="OW255" t="str">
        <f t="shared" si="310"/>
        <v>No PI Tests</v>
      </c>
      <c r="OX255" t="str">
        <f t="shared" si="311"/>
        <v>No PI Tests</v>
      </c>
      <c r="OY255" t="str">
        <f t="shared" si="312"/>
        <v>No PI Tests</v>
      </c>
      <c r="OZ255" t="str">
        <f t="shared" si="313"/>
        <v>No PI Tests</v>
      </c>
      <c r="PA255" s="159" t="str">
        <f t="shared" si="314"/>
        <v>No PI Tests</v>
      </c>
      <c r="PB255" t="str">
        <f t="shared" si="315"/>
        <v>No PI Tests</v>
      </c>
      <c r="PC255" t="str">
        <f t="shared" si="316"/>
        <v>No PI Tests</v>
      </c>
      <c r="PD255" t="str">
        <f t="shared" si="317"/>
        <v>No PI Tests</v>
      </c>
      <c r="PE255" t="str">
        <f t="shared" si="318"/>
        <v>No PI Tests</v>
      </c>
      <c r="PF255" t="str">
        <f t="shared" si="319"/>
        <v>No PI Tests</v>
      </c>
      <c r="PG255" t="str">
        <f t="shared" si="320"/>
        <v>No PI Tests</v>
      </c>
      <c r="PH255">
        <f t="shared" si="321"/>
        <v>0</v>
      </c>
      <c r="PI255">
        <f t="shared" si="322"/>
        <v>0</v>
      </c>
      <c r="PJ255" t="str">
        <f t="shared" si="323"/>
        <v>Null</v>
      </c>
      <c r="PK255" t="str">
        <f>IF(HR255="","Null",IF(E255&lt;3,"Null",IF(HU255=0,0,IF(HS255="Form 1",VLOOKUP(HU255,Lookups!$BE$3:$BP$63,E255,FALSE),IF(HS255="Form 2",VLOOKUP(HU255,Lookups!$BE$67:$BP$127,E255,FALSE),VLOOKUP(HU255,Lookups!$BE$130:$BP$190,E255,FALSE))))))</f>
        <v>Null</v>
      </c>
      <c r="PL255" t="str">
        <f t="shared" si="324"/>
        <v>Null</v>
      </c>
      <c r="PM255" t="str">
        <f>IF($PH255=0,"Null",IF(E255&lt;3,"Null",IF(OX255=0,0,IF(OV255="Form 1",VLOOKUP(OX255,Lookups!$BE$3:$BP$63,E255,FALSE),IF(OV255="Form 2",VLOOKUP(OX255,Lookups!$BE$67:$BP$127,E255,FALSE),VLOOKUP(OX255,Lookups!$BE$130:$BP$190,E255,FALSE))))))</f>
        <v>Null</v>
      </c>
      <c r="PN255" t="str">
        <f t="shared" si="325"/>
        <v>Null</v>
      </c>
      <c r="PO255" t="str">
        <f t="shared" si="326"/>
        <v>Null</v>
      </c>
      <c r="PP255" t="str">
        <f t="shared" si="327"/>
        <v>Null</v>
      </c>
      <c r="PQ255" t="str">
        <f>IF(HR255="","Null",IF(E255&lt;3,"Null",IF(HV255=0,0,IF(HS255="Form 1",VLOOKUP(HV255,Lookups!$BR$3:$CC$63,E255,FALSE),IF(HS255="Form 2",VLOOKUP(HV255,Lookups!$BR$67:$CC$127,E255,FALSE),VLOOKUP(HV255,Lookups!$BR$130:$CC$190,E255,FALSE))))))</f>
        <v>Null</v>
      </c>
      <c r="PR255" t="str">
        <f t="shared" si="328"/>
        <v>Null</v>
      </c>
      <c r="PS255" t="str">
        <f>IF(HR255="","Null",IF(E255&lt;3,"Null",IF(OY255=0,0,IF(OW255="Form 1",VLOOKUP(OY255,Lookups!$BR$3:$CC$63,E255,FALSE),IF(OW255="Form 2",VLOOKUP(OY255,Lookups!$BR$67:$CC$127,E255,FALSE),VLOOKUP(OY255,Lookups!$BR$130:$CC$190,E255,FALSE))))))</f>
        <v>Null</v>
      </c>
      <c r="PT255" t="str">
        <f t="shared" si="329"/>
        <v>Null</v>
      </c>
      <c r="PU255" t="str">
        <f t="shared" si="330"/>
        <v>Null</v>
      </c>
      <c r="PV255" t="str">
        <f t="shared" si="331"/>
        <v>Null</v>
      </c>
      <c r="PW255" t="str">
        <f t="shared" si="332"/>
        <v>No PI Tests</v>
      </c>
      <c r="PX255">
        <f t="shared" si="333"/>
        <v>0</v>
      </c>
      <c r="PY255">
        <f t="shared" si="334"/>
        <v>0</v>
      </c>
      <c r="PZ255" t="str">
        <f t="shared" si="335"/>
        <v>Null</v>
      </c>
      <c r="QA255" t="str">
        <f t="shared" si="336"/>
        <v>Null</v>
      </c>
      <c r="QB255" t="str">
        <f t="shared" si="337"/>
        <v>Null</v>
      </c>
      <c r="QC255" t="str">
        <f>IF($MS255="System 44 Record",IF(BQ255&lt;MEDIAN(Directions!$F$3,Directions!$F$6),"Mid-Year Exited Student","Full Year Participant")&amp;IF(BP255&lt;Directions!$F$3,", Started Prior Year",", Started This Year"),"Null")</f>
        <v>Null</v>
      </c>
      <c r="QD255" t="str">
        <f t="shared" si="338"/>
        <v>Null</v>
      </c>
      <c r="QE255">
        <f t="shared" si="339"/>
        <v>0</v>
      </c>
      <c r="QF255">
        <f t="shared" si="340"/>
        <v>0</v>
      </c>
      <c r="QG255">
        <f t="shared" si="341"/>
        <v>0</v>
      </c>
      <c r="QH255">
        <f t="shared" si="342"/>
        <v>0</v>
      </c>
      <c r="QI255">
        <f t="shared" si="343"/>
        <v>0</v>
      </c>
      <c r="QJ255" t="str">
        <f t="shared" si="344"/>
        <v>Used None</v>
      </c>
      <c r="QK255" t="str">
        <f t="shared" si="345"/>
        <v>Null</v>
      </c>
      <c r="QL255" t="str">
        <f t="shared" si="346"/>
        <v>Null</v>
      </c>
      <c r="QM255" t="str">
        <f>IF($MS255="READ 180 Record",IF(AQ255="","Null",VLOOKUP(JJ255,Lookups!$DX$3:$EB$2054,AN255+1,FALSE)),"Null")</f>
        <v>Null</v>
      </c>
      <c r="QN255" t="str">
        <f t="shared" si="347"/>
        <v>Null</v>
      </c>
    </row>
    <row r="256" spans="1:456" x14ac:dyDescent="0.25">
      <c r="A256" s="161" t="s">
        <v>1447</v>
      </c>
      <c r="B256" s="161" t="s">
        <v>1447</v>
      </c>
      <c r="C256" s="161" t="s">
        <v>1447</v>
      </c>
      <c r="D256" s="161" t="s">
        <v>1447</v>
      </c>
      <c r="E256" s="161">
        <v>3</v>
      </c>
      <c r="F256" s="161" t="s">
        <v>1447</v>
      </c>
      <c r="G256" s="161" t="s">
        <v>885</v>
      </c>
      <c r="H256" s="161" t="s">
        <v>918</v>
      </c>
      <c r="I256" s="161">
        <v>379</v>
      </c>
      <c r="J256" s="159">
        <v>42346</v>
      </c>
      <c r="K256" s="161">
        <v>0</v>
      </c>
      <c r="L256" s="161">
        <v>0</v>
      </c>
      <c r="M256" s="161">
        <v>0</v>
      </c>
      <c r="N256" s="161">
        <v>0</v>
      </c>
      <c r="O256" s="161">
        <v>0</v>
      </c>
      <c r="P256" s="161">
        <v>0</v>
      </c>
      <c r="Q256" s="161">
        <v>0</v>
      </c>
      <c r="R256" s="161">
        <v>0</v>
      </c>
      <c r="S256" s="161">
        <v>0</v>
      </c>
      <c r="T256" s="161">
        <v>0</v>
      </c>
      <c r="U256" s="161">
        <v>0</v>
      </c>
      <c r="V256" s="161">
        <v>0</v>
      </c>
      <c r="W256" s="161">
        <v>0</v>
      </c>
      <c r="X256" s="161">
        <v>0</v>
      </c>
      <c r="AB256" s="161" t="s">
        <v>242</v>
      </c>
      <c r="AC256" s="161" t="s">
        <v>242</v>
      </c>
      <c r="AD256" s="161" t="s">
        <v>242</v>
      </c>
      <c r="AE256" s="161" t="s">
        <v>242</v>
      </c>
      <c r="AF256" s="161" t="s">
        <v>242</v>
      </c>
      <c r="AG256" s="161" t="s">
        <v>242</v>
      </c>
      <c r="AH256" s="161" t="s">
        <v>242</v>
      </c>
      <c r="AI256" s="161">
        <v>20150801</v>
      </c>
      <c r="AJ256" s="161">
        <v>20160525</v>
      </c>
      <c r="AK256" s="161" t="s">
        <v>869</v>
      </c>
      <c r="AL256" t="s">
        <v>1078</v>
      </c>
      <c r="BN256" t="s">
        <v>1076</v>
      </c>
      <c r="BO256" t="s">
        <v>918</v>
      </c>
      <c r="BP256" s="159">
        <v>42296</v>
      </c>
      <c r="BQ256" s="159">
        <v>42492</v>
      </c>
      <c r="BR256" t="s">
        <v>871</v>
      </c>
      <c r="BS256" t="e">
        <v>#DIV/0!</v>
      </c>
      <c r="BT256" s="159">
        <v>42492</v>
      </c>
      <c r="BU256">
        <v>8</v>
      </c>
      <c r="BV256">
        <v>1</v>
      </c>
      <c r="BW256">
        <v>49</v>
      </c>
      <c r="BX256">
        <v>46</v>
      </c>
      <c r="BY256">
        <v>925</v>
      </c>
      <c r="BZ256">
        <v>955</v>
      </c>
      <c r="CA256">
        <v>24</v>
      </c>
      <c r="CB256">
        <v>19</v>
      </c>
      <c r="CC256">
        <v>37</v>
      </c>
      <c r="CD256">
        <v>86</v>
      </c>
      <c r="CE256">
        <v>94</v>
      </c>
      <c r="CF256">
        <v>82</v>
      </c>
      <c r="CG256">
        <v>96</v>
      </c>
      <c r="CH256">
        <v>88</v>
      </c>
      <c r="CI256">
        <v>7967</v>
      </c>
      <c r="CJ256">
        <v>2.2999999999999998</v>
      </c>
      <c r="CK256">
        <v>7</v>
      </c>
      <c r="CL256">
        <v>7</v>
      </c>
      <c r="ET256" s="161">
        <v>0</v>
      </c>
      <c r="EU256" s="161">
        <v>0</v>
      </c>
      <c r="EV256" s="161">
        <v>0</v>
      </c>
      <c r="EW256" s="161">
        <v>0</v>
      </c>
      <c r="EX256" s="161">
        <v>0</v>
      </c>
      <c r="EY256" s="161">
        <v>0</v>
      </c>
      <c r="EZ256" s="161">
        <v>0</v>
      </c>
      <c r="FA256" s="161">
        <v>0</v>
      </c>
      <c r="FB256" s="161">
        <v>0</v>
      </c>
      <c r="FC256" s="161">
        <v>0</v>
      </c>
      <c r="FD256" s="161">
        <v>0</v>
      </c>
      <c r="FE256" s="161">
        <v>0</v>
      </c>
      <c r="HN256" s="161" t="s">
        <v>918</v>
      </c>
      <c r="HO256" s="159">
        <v>42292</v>
      </c>
      <c r="HP256" s="159">
        <v>42499</v>
      </c>
      <c r="HQ256" s="161">
        <v>3</v>
      </c>
      <c r="HR256" s="159">
        <v>42292</v>
      </c>
      <c r="HS256" s="161" t="s">
        <v>872</v>
      </c>
      <c r="HT256" s="161" t="s">
        <v>873</v>
      </c>
      <c r="HU256" s="161">
        <v>37</v>
      </c>
      <c r="HV256" s="161">
        <v>16</v>
      </c>
      <c r="HW256" s="161">
        <v>0</v>
      </c>
      <c r="HX256" s="159">
        <v>42345</v>
      </c>
      <c r="HY256" s="161" t="s">
        <v>874</v>
      </c>
      <c r="HZ256" s="161" t="s">
        <v>873</v>
      </c>
      <c r="IA256" s="161">
        <v>40</v>
      </c>
      <c r="IB256" s="161">
        <v>11</v>
      </c>
      <c r="IC256" s="161">
        <v>0</v>
      </c>
      <c r="ID256" s="159">
        <v>42499</v>
      </c>
      <c r="IE256" s="161" t="s">
        <v>879</v>
      </c>
      <c r="IF256" s="161" t="s">
        <v>873</v>
      </c>
      <c r="IG256" s="161">
        <v>45</v>
      </c>
      <c r="IH256" s="161">
        <v>16</v>
      </c>
      <c r="II256" s="161">
        <v>0</v>
      </c>
      <c r="JB256" s="161" t="s">
        <v>918</v>
      </c>
      <c r="JC256" s="161">
        <v>8</v>
      </c>
      <c r="JD256" s="161">
        <v>6</v>
      </c>
      <c r="JE256" s="161">
        <v>9</v>
      </c>
      <c r="JF256" s="161">
        <v>3652</v>
      </c>
      <c r="JG256" s="159">
        <v>42346</v>
      </c>
      <c r="JH256" s="161">
        <v>379</v>
      </c>
      <c r="JI256" s="159">
        <v>42292</v>
      </c>
      <c r="JJ256" s="161">
        <v>364</v>
      </c>
      <c r="JK256" s="161">
        <v>20</v>
      </c>
      <c r="JL256" s="159">
        <v>42346</v>
      </c>
      <c r="JM256" s="161">
        <v>379</v>
      </c>
      <c r="JN256" s="161">
        <v>14</v>
      </c>
      <c r="MN256" t="str">
        <f t="shared" si="261"/>
        <v>NoNoNoNoNoNo</v>
      </c>
      <c r="MO256" t="str">
        <f>IF(AND(MN256="NoNoNoNoNoNo",JI256=""),"No Programs",VLOOKUP(MN256,Lookups!$DA$4:$DB$67,2,FALSE))</f>
        <v>RI Screening Only</v>
      </c>
      <c r="MP256">
        <f t="shared" si="262"/>
        <v>0</v>
      </c>
      <c r="MQ256" t="str">
        <f t="shared" si="263"/>
        <v>System 44 User</v>
      </c>
      <c r="MR256" t="str">
        <f>Directions!$D$3</f>
        <v>Usage</v>
      </c>
      <c r="MS256" t="str">
        <f>VLOOKUP(MQ256,Lookups!$CU$71:$CV$80,2,FALSE)</f>
        <v>System 44 Record</v>
      </c>
      <c r="MT256">
        <f t="shared" si="264"/>
        <v>1</v>
      </c>
      <c r="MU256">
        <f t="shared" si="265"/>
        <v>1</v>
      </c>
      <c r="MV256">
        <f t="shared" si="266"/>
        <v>1</v>
      </c>
      <c r="MW256">
        <f t="shared" si="267"/>
        <v>1</v>
      </c>
      <c r="MX256">
        <f t="shared" si="268"/>
        <v>29.571428571428573</v>
      </c>
      <c r="MY256" t="str">
        <f t="shared" si="269"/>
        <v>Not Used</v>
      </c>
      <c r="MZ256">
        <f t="shared" si="270"/>
        <v>0</v>
      </c>
      <c r="NA256" t="str">
        <f t="shared" si="271"/>
        <v>Not Available</v>
      </c>
      <c r="NB256" t="str">
        <f t="shared" si="272"/>
        <v>Not Available</v>
      </c>
      <c r="NC256" t="str">
        <f t="shared" si="273"/>
        <v>4 Not Indicated</v>
      </c>
      <c r="ND256" t="str">
        <f t="shared" si="274"/>
        <v>4 Not Indicated</v>
      </c>
      <c r="NE256" t="str">
        <f t="shared" si="275"/>
        <v>4 Not Indicated</v>
      </c>
      <c r="NF256" t="str">
        <f t="shared" si="276"/>
        <v>4 Not Indicated</v>
      </c>
      <c r="NG256" t="str">
        <f t="shared" si="277"/>
        <v>4 Not Indicated</v>
      </c>
      <c r="NH256" s="159">
        <f t="shared" si="278"/>
        <v>42346</v>
      </c>
      <c r="NI256">
        <f t="shared" si="279"/>
        <v>379</v>
      </c>
      <c r="NJ256" s="159">
        <f t="shared" si="280"/>
        <v>42346</v>
      </c>
      <c r="NK256">
        <f t="shared" si="281"/>
        <v>379</v>
      </c>
      <c r="NL256">
        <f t="shared" si="282"/>
        <v>7.7142857142857144</v>
      </c>
      <c r="NM256">
        <f t="shared" si="283"/>
        <v>0</v>
      </c>
      <c r="NN256">
        <f>IF(OR(E256="PK",E256="K",JJ256=""),"Null",INDEX(Lookups!$EZ$4:$FW$18,MATCH($JJ256,Lookups!$EY$4:$EY$18,1),MATCH($E256,Lookups!$EZ$3:$FW$3,0)))</f>
        <v>150</v>
      </c>
      <c r="NO256">
        <f>IF(OR(E256="PK",E256="K",JJ256=""),"Null",INDEX(Lookups!$EZ$4:$FW$18,MATCH($JJ256,Lookups!$EY$4:$EY$18,1),MATCH($E256,Lookups!$EZ$3:$FW$3,0) + 1))</f>
        <v>200</v>
      </c>
      <c r="NP256">
        <f t="shared" si="284"/>
        <v>300</v>
      </c>
      <c r="NQ256" t="str">
        <f t="shared" si="285"/>
        <v>PI is Recommended</v>
      </c>
      <c r="NR256" t="str">
        <f t="shared" si="286"/>
        <v>PI is Recommended</v>
      </c>
      <c r="NS256" t="str">
        <f t="shared" si="287"/>
        <v>200L to 399L</v>
      </c>
      <c r="NT256" t="str">
        <f t="shared" si="288"/>
        <v>200L to 399L</v>
      </c>
      <c r="NU256" t="str">
        <f t="shared" si="289"/>
        <v>200L to 399L</v>
      </c>
      <c r="NV256" s="183" t="str">
        <f t="array" ref="NV256">IF($NL256="No RI Tests","No RI Tests",VLOOKUP(IF(AND(E256="K",JJ256&lt;280),3,IF(AND(E256="K",JJ256&gt;=280),4,MAX(IF(E256=Lookups!$DF$6:$DF$99,IF(JJ256&gt;=Lookups!$DG$6:$DG$99,Lookups!$DH$6:$DH$99))))),Lookups!$DE$104:$DG$108,2,FALSE))</f>
        <v>2 Basic</v>
      </c>
      <c r="NW256" s="161" t="str">
        <f t="array" ref="NW256">IF($NL256="No RI Tests","No RI Tests",VLOOKUP(IF(AND(E256="K",JH256&lt;280),3,IF(AND(E256="K",JH256&gt;=280),4,MAX(IF(E256=Lookups!$DF$6:$DF$99,IF(NI256&gt;=Lookups!$DG$6:$DG$99,Lookups!$DH$6:$DH$99))))),Lookups!$DE$104:$DG$108,2,FALSE))</f>
        <v>2 Basic</v>
      </c>
      <c r="NX256" s="161" t="str">
        <f t="array" ref="NX256">IF($NL256="No RI Tests","No RI Tests",VLOOKUP(IF(AND(E256="K",NK256&lt;280),3,IF(AND(E256="K",NK256&gt;=280),4,MAX(IF(E256=Lookups!$DF$6:$DF$99,IF(NK256&gt;=Lookups!$DG$6:$DG$99,Lookups!$DH$6:$DH$99))))),Lookups!$DE$104:$DG$108,2,FALSE))</f>
        <v>2 Basic</v>
      </c>
      <c r="NY256" t="str">
        <f t="shared" si="290"/>
        <v>Null</v>
      </c>
      <c r="NZ256" t="str">
        <f t="shared" si="291"/>
        <v>Null</v>
      </c>
      <c r="OA256" t="str">
        <f t="shared" si="292"/>
        <v>No RI for Comparison</v>
      </c>
      <c r="OB256" s="161" t="str">
        <f t="array" ref="OB256">IF($NL256="No RI Tests","No RI Tests",IF(E256="K","N/A",VLOOKUP(MAX(IF(E256=Lookups!$DF$6:$DF$99,IF(JJ256&gt;=Lookups!$DG$6:$DG$99,Lookups!$DI$6:$DI$99))),Lookups!$DE$104:$DG$108,3,FALSE)))</f>
        <v>1 Limited</v>
      </c>
      <c r="OC256" s="161" t="str">
        <f t="array" ref="OC256">IF($NL256="No RI Tests","No RI Tests",IF(E256="K","N/A",VLOOKUP(MAX(IF(E256=Lookups!$DF$6:$DF$99,IF(NI256&gt;=Lookups!$DG$6:$DG$99,Lookups!$DI$6:$DI$99))),Lookups!$DE$104:$DG$108,3,FALSE)))</f>
        <v>1 Limited</v>
      </c>
      <c r="OD256" s="161" t="str">
        <f t="array" ref="OD256">IF($NL256="No RI Tests","No RI Tests",IF(E256="K","N/A",VLOOKUP(MAX(IF(E256=Lookups!$DF$6:$DF$99,IF(NK256&gt;=Lookups!$DG$6:$DG$99,Lookups!$DI$6:$DI$99))),Lookups!$DE$104:$DG$108,3,FALSE)))</f>
        <v>1 Limited</v>
      </c>
      <c r="OE256" t="str">
        <f t="shared" si="293"/>
        <v>Null</v>
      </c>
      <c r="OF256" t="str">
        <f t="shared" si="294"/>
        <v>Null</v>
      </c>
      <c r="OG256" t="str">
        <f t="shared" si="295"/>
        <v>No RI for Comparison</v>
      </c>
      <c r="OH256" t="str">
        <f t="shared" si="296"/>
        <v>Null</v>
      </c>
      <c r="OI256" t="str">
        <f t="shared" si="297"/>
        <v>Null</v>
      </c>
      <c r="OJ256" t="str">
        <f t="shared" si="298"/>
        <v>Null</v>
      </c>
      <c r="OK256" t="str">
        <f t="shared" si="299"/>
        <v>Null</v>
      </c>
      <c r="OL256" t="str">
        <f t="shared" si="300"/>
        <v>Null</v>
      </c>
      <c r="OM256" t="str">
        <f t="shared" si="301"/>
        <v>Fall Administration</v>
      </c>
      <c r="ON256" t="str">
        <f t="shared" si="302"/>
        <v>Null</v>
      </c>
      <c r="OO256" t="str">
        <f t="shared" si="303"/>
        <v>Fall Administration RI</v>
      </c>
      <c r="OP256" t="str">
        <f ca="1">IF(AND(HR256&lt;&gt;"",JJ256&lt;600),IF(HT256="Advancing","Tier 2","Tier 3"),IF(JI256="","Null",IF(OR(E256="K",E256&lt;3),"FRA Recommended",IF(JJ256&gt;=IF(E256&lt;6,400,600),IF(JJ256&lt;VLOOKUP(E256,Lookups!$AP$3:$AR$16,3,FALSE),"Tier 2","Core"),IF(JJ256&lt;400,IF(RAND()&lt;0.81,"Tier 3","Tier 2"),IF(RAND()&lt;0.51,"Tier 3","Tier 2"))))))</f>
        <v>Tier 3</v>
      </c>
      <c r="OQ256" t="str">
        <f t="shared" si="304"/>
        <v>Average Reading Invt. at Least 15 Minutes Long</v>
      </c>
      <c r="OR256" t="str">
        <f t="shared" si="305"/>
        <v>Null</v>
      </c>
      <c r="OS256" t="str">
        <f t="shared" si="306"/>
        <v>Null</v>
      </c>
      <c r="OT256">
        <f t="shared" si="307"/>
        <v>15</v>
      </c>
      <c r="OU256" s="159">
        <f t="shared" si="308"/>
        <v>42499</v>
      </c>
      <c r="OV256" t="str">
        <f t="shared" si="309"/>
        <v>Form 3</v>
      </c>
      <c r="OW256" t="str">
        <f t="shared" si="310"/>
        <v>Developing</v>
      </c>
      <c r="OX256">
        <f t="shared" si="311"/>
        <v>45</v>
      </c>
      <c r="OY256">
        <f t="shared" si="312"/>
        <v>16</v>
      </c>
      <c r="OZ256">
        <f t="shared" si="313"/>
        <v>0</v>
      </c>
      <c r="PA256" s="159">
        <f t="shared" si="314"/>
        <v>42499</v>
      </c>
      <c r="PB256" t="str">
        <f t="shared" si="315"/>
        <v>Form 3</v>
      </c>
      <c r="PC256" t="str">
        <f t="shared" si="316"/>
        <v>Developing</v>
      </c>
      <c r="PD256">
        <f t="shared" si="317"/>
        <v>45</v>
      </c>
      <c r="PE256">
        <f t="shared" si="318"/>
        <v>16</v>
      </c>
      <c r="PF256">
        <f t="shared" si="319"/>
        <v>0</v>
      </c>
      <c r="PG256">
        <f t="shared" si="320"/>
        <v>29.571428571428573</v>
      </c>
      <c r="PH256">
        <f t="shared" si="321"/>
        <v>1</v>
      </c>
      <c r="PI256">
        <f t="shared" si="322"/>
        <v>1</v>
      </c>
      <c r="PJ256">
        <f t="shared" si="323"/>
        <v>37</v>
      </c>
      <c r="PK256">
        <f>IF(HR256="","Null",IF(E256&lt;3,"Null",IF(HU256=0,0,IF(HS256="Form 1",VLOOKUP(HU256,Lookups!$BE$3:$BP$63,E256,FALSE),IF(HS256="Form 2",VLOOKUP(HU256,Lookups!$BE$67:$BP$127,E256,FALSE),VLOOKUP(HU256,Lookups!$BE$130:$BP$190,E256,FALSE))))))</f>
        <v>26</v>
      </c>
      <c r="PL256">
        <f t="shared" si="324"/>
        <v>45</v>
      </c>
      <c r="PM256">
        <f>IF($PH256=0,"Null",IF(E256&lt;3,"Null",IF(OX256=0,0,IF(OV256="Form 1",VLOOKUP(OX256,Lookups!$BE$3:$BP$63,E256,FALSE),IF(OV256="Form 2",VLOOKUP(OX256,Lookups!$BE$67:$BP$127,E256,FALSE),VLOOKUP(OX256,Lookups!$BE$130:$BP$190,E256,FALSE))))))</f>
        <v>37</v>
      </c>
      <c r="PN256">
        <f t="shared" si="325"/>
        <v>8</v>
      </c>
      <c r="PO256">
        <f t="shared" si="326"/>
        <v>1</v>
      </c>
      <c r="PP256">
        <f t="shared" si="327"/>
        <v>16</v>
      </c>
      <c r="PQ256">
        <f>IF(HR256="","Null",IF(E256&lt;3,"Null",IF(HV256=0,0,IF(HS256="Form 1",VLOOKUP(HV256,Lookups!$BR$3:$CC$63,E256,FALSE),IF(HS256="Form 2",VLOOKUP(HV256,Lookups!$BR$67:$CC$127,E256,FALSE),VLOOKUP(HV256,Lookups!$BR$130:$CC$190,E256,FALSE))))))</f>
        <v>77</v>
      </c>
      <c r="PR256">
        <f t="shared" si="328"/>
        <v>16</v>
      </c>
      <c r="PS256">
        <f>IF(HR256="","Null",IF(E256&lt;3,"Null",IF(OY256=0,0,IF(OW256="Form 1",VLOOKUP(OY256,Lookups!$BR$3:$CC$63,E256,FALSE),IF(OW256="Form 2",VLOOKUP(OY256,Lookups!$BR$67:$CC$127,E256,FALSE),VLOOKUP(OY256,Lookups!$BR$130:$CC$190,E256,FALSE))))))</f>
        <v>65</v>
      </c>
      <c r="PT256">
        <f t="shared" si="329"/>
        <v>0</v>
      </c>
      <c r="PU256">
        <f t="shared" si="330"/>
        <v>0</v>
      </c>
      <c r="PV256">
        <f t="shared" si="331"/>
        <v>0</v>
      </c>
      <c r="PW256" t="str">
        <f t="shared" si="332"/>
        <v>Fall to Spring PI Administration</v>
      </c>
      <c r="PX256">
        <f t="shared" si="333"/>
        <v>0</v>
      </c>
      <c r="PY256">
        <f t="shared" si="334"/>
        <v>0</v>
      </c>
      <c r="PZ256" t="str">
        <f t="shared" si="335"/>
        <v>40 to 59 Sessions</v>
      </c>
      <c r="QA256" t="str">
        <f t="shared" si="336"/>
        <v>Series 4</v>
      </c>
      <c r="QB256" t="str">
        <f t="shared" si="337"/>
        <v>In Series 5 to 8</v>
      </c>
      <c r="QC256" t="str">
        <f>IF($MS256="System 44 Record",IF(BQ256&lt;MEDIAN(Directions!$F$3,Directions!$F$6),"Mid-Year Exited Student","Full Year Participant")&amp;IF(BP256&lt;Directions!$F$3,", Started Prior Year",", Started This Year"),"Null")</f>
        <v>Full Year Participant, Started This Year</v>
      </c>
      <c r="QD256">
        <f t="shared" si="338"/>
        <v>0</v>
      </c>
      <c r="QE256">
        <f t="shared" si="339"/>
        <v>0</v>
      </c>
      <c r="QF256">
        <f t="shared" si="340"/>
        <v>1</v>
      </c>
      <c r="QG256">
        <f t="shared" si="341"/>
        <v>0</v>
      </c>
      <c r="QH256">
        <f t="shared" si="342"/>
        <v>0</v>
      </c>
      <c r="QI256">
        <f t="shared" si="343"/>
        <v>0</v>
      </c>
      <c r="QJ256" t="str">
        <f t="shared" si="344"/>
        <v>RC! Only</v>
      </c>
      <c r="QK256" t="str">
        <f t="shared" si="345"/>
        <v>Null</v>
      </c>
      <c r="QL256" t="str">
        <f t="shared" si="346"/>
        <v>Null</v>
      </c>
      <c r="QM256" t="str">
        <f>IF($MS256="READ 180 Record",IF(AQ256="","Null",VLOOKUP(JJ256,Lookups!$DX$3:$EB$2054,AN256+1,FALSE)),"Null")</f>
        <v>Null</v>
      </c>
      <c r="QN256" t="str">
        <f t="shared" si="347"/>
        <v>Null</v>
      </c>
    </row>
    <row r="257" spans="1:456" x14ac:dyDescent="0.25">
      <c r="A257" s="161" t="s">
        <v>1447</v>
      </c>
      <c r="B257" s="161" t="s">
        <v>1447</v>
      </c>
      <c r="C257" s="161" t="s">
        <v>1447</v>
      </c>
      <c r="D257" s="161" t="s">
        <v>1447</v>
      </c>
      <c r="E257" s="161">
        <v>6</v>
      </c>
      <c r="F257" s="161" t="s">
        <v>1447</v>
      </c>
      <c r="G257" s="161" t="s">
        <v>880</v>
      </c>
      <c r="H257" s="161" t="s">
        <v>907</v>
      </c>
      <c r="I257" s="161">
        <v>823</v>
      </c>
      <c r="J257" s="159">
        <v>42501</v>
      </c>
      <c r="K257" s="161">
        <v>0</v>
      </c>
      <c r="L257" s="161">
        <v>0</v>
      </c>
      <c r="M257" s="161">
        <v>0</v>
      </c>
      <c r="N257" s="161">
        <v>0</v>
      </c>
      <c r="O257" s="161">
        <v>0</v>
      </c>
      <c r="P257" s="161">
        <v>0</v>
      </c>
      <c r="Q257" s="161">
        <v>0</v>
      </c>
      <c r="R257" s="161">
        <v>0</v>
      </c>
      <c r="S257" s="161">
        <v>0</v>
      </c>
      <c r="T257" s="161">
        <v>0</v>
      </c>
      <c r="U257" s="161">
        <v>0</v>
      </c>
      <c r="V257" s="161">
        <v>0</v>
      </c>
      <c r="W257" s="161">
        <v>0</v>
      </c>
      <c r="X257" s="161">
        <v>0</v>
      </c>
      <c r="AB257" s="161" t="s">
        <v>241</v>
      </c>
      <c r="AC257" s="161" t="s">
        <v>242</v>
      </c>
      <c r="AD257" s="161" t="s">
        <v>242</v>
      </c>
      <c r="AE257" s="161" t="s">
        <v>242</v>
      </c>
      <c r="AF257" s="161" t="s">
        <v>242</v>
      </c>
      <c r="AG257" s="161" t="s">
        <v>241</v>
      </c>
      <c r="AH257" s="161" t="s">
        <v>242</v>
      </c>
      <c r="AI257" s="161">
        <v>20150801</v>
      </c>
      <c r="AJ257" s="161">
        <v>20160525</v>
      </c>
      <c r="AK257" s="161" t="s">
        <v>869</v>
      </c>
      <c r="AL257" t="s">
        <v>1076</v>
      </c>
      <c r="AM257" t="s">
        <v>907</v>
      </c>
      <c r="AN257">
        <v>3</v>
      </c>
      <c r="AO257" t="s">
        <v>870</v>
      </c>
      <c r="AP257">
        <v>20</v>
      </c>
      <c r="AQ257">
        <v>127</v>
      </c>
      <c r="AR257">
        <v>3373</v>
      </c>
      <c r="AS257">
        <v>646</v>
      </c>
      <c r="AT257">
        <v>349</v>
      </c>
      <c r="AU257">
        <v>1501</v>
      </c>
      <c r="AV257">
        <v>481</v>
      </c>
      <c r="AW257">
        <v>55</v>
      </c>
      <c r="AX257">
        <v>26.633299999999998</v>
      </c>
      <c r="AY257">
        <v>6.6189999999999998</v>
      </c>
      <c r="AZ257">
        <v>3.7353000000000001</v>
      </c>
      <c r="BA257">
        <v>156.4</v>
      </c>
      <c r="BB257">
        <v>62343</v>
      </c>
      <c r="BC257">
        <v>73.891625614999995</v>
      </c>
      <c r="BD257">
        <v>79.464285713999999</v>
      </c>
      <c r="BE257">
        <v>1116</v>
      </c>
      <c r="BF257">
        <v>1299</v>
      </c>
      <c r="BG257">
        <v>38</v>
      </c>
      <c r="BH257">
        <v>87</v>
      </c>
      <c r="BI257">
        <v>2</v>
      </c>
      <c r="BJ257">
        <v>3</v>
      </c>
      <c r="BK257">
        <v>397</v>
      </c>
      <c r="BL257">
        <v>3</v>
      </c>
      <c r="BM257" t="s">
        <v>1080</v>
      </c>
      <c r="BN257" t="s">
        <v>1079</v>
      </c>
      <c r="ET257" s="161">
        <v>3</v>
      </c>
      <c r="EU257" s="161">
        <v>317</v>
      </c>
      <c r="EV257" s="161">
        <v>159</v>
      </c>
      <c r="EW257" s="161">
        <v>19030</v>
      </c>
      <c r="EX257" s="161">
        <v>0</v>
      </c>
      <c r="EY257" s="161">
        <v>0</v>
      </c>
      <c r="EZ257" s="161">
        <v>90</v>
      </c>
      <c r="FA257" s="161">
        <v>94</v>
      </c>
      <c r="FB257" s="161">
        <v>0</v>
      </c>
      <c r="FC257" s="161">
        <v>0</v>
      </c>
      <c r="FD257" s="161">
        <v>2</v>
      </c>
      <c r="FE257" s="161">
        <v>0</v>
      </c>
      <c r="FF257" s="159">
        <v>42389</v>
      </c>
      <c r="FG257" s="161">
        <v>93</v>
      </c>
      <c r="FH257" s="161">
        <v>96</v>
      </c>
      <c r="FI257" s="161">
        <v>92</v>
      </c>
      <c r="FJ257" s="161">
        <v>88</v>
      </c>
      <c r="FK257" s="161">
        <v>100</v>
      </c>
      <c r="FL257" s="159">
        <v>42310</v>
      </c>
      <c r="FM257" s="161">
        <v>86</v>
      </c>
      <c r="FN257" s="161">
        <v>93</v>
      </c>
      <c r="FO257" s="161">
        <v>75</v>
      </c>
      <c r="FP257" s="161">
        <v>89</v>
      </c>
      <c r="FQ257" s="161">
        <v>100</v>
      </c>
      <c r="HN257" s="161" t="s">
        <v>907</v>
      </c>
      <c r="HO257" s="159">
        <v>42502</v>
      </c>
      <c r="HP257" s="159">
        <v>42502</v>
      </c>
      <c r="HQ257" s="161">
        <v>1</v>
      </c>
      <c r="HR257" s="159">
        <v>42502</v>
      </c>
      <c r="HS257" s="161" t="s">
        <v>872</v>
      </c>
      <c r="HT257" s="161" t="s">
        <v>882</v>
      </c>
      <c r="HU257" s="161">
        <v>49</v>
      </c>
      <c r="HV257" s="161">
        <v>24</v>
      </c>
      <c r="HW257" s="161">
        <v>0</v>
      </c>
      <c r="JB257" s="161" t="s">
        <v>907</v>
      </c>
      <c r="JC257" s="161">
        <v>31</v>
      </c>
      <c r="JD257" s="161">
        <v>17</v>
      </c>
      <c r="JE257" s="161">
        <v>70</v>
      </c>
      <c r="JF257" s="161">
        <v>98121</v>
      </c>
      <c r="JG257" s="159">
        <v>42501</v>
      </c>
      <c r="JH257" s="161">
        <v>823</v>
      </c>
      <c r="JI257" s="159">
        <v>42243</v>
      </c>
      <c r="JJ257" s="161">
        <v>685</v>
      </c>
      <c r="JK257" s="161">
        <v>37</v>
      </c>
      <c r="JL257" s="159">
        <v>42340</v>
      </c>
      <c r="JM257" s="161">
        <v>708</v>
      </c>
      <c r="JN257" s="161">
        <v>33</v>
      </c>
      <c r="JO257" s="159">
        <v>42501</v>
      </c>
      <c r="JP257" s="161">
        <v>823</v>
      </c>
      <c r="JQ257" s="161">
        <v>23</v>
      </c>
      <c r="MN257" t="str">
        <f t="shared" si="261"/>
        <v>YesNoNoNoYesNo</v>
      </c>
      <c r="MO257" t="str">
        <f>IF(AND(MN257="NoNoNoNoNoNo",JI257=""),"No Programs",VLOOKUP(MN257,Lookups!$DA$4:$DB$67,2,FALSE))</f>
        <v>READ 180 Only</v>
      </c>
      <c r="MP257">
        <f t="shared" si="262"/>
        <v>1</v>
      </c>
      <c r="MQ257" t="str">
        <f t="shared" si="263"/>
        <v>READ 180 User</v>
      </c>
      <c r="MR257" t="str">
        <f>Directions!$D$3</f>
        <v>Usage</v>
      </c>
      <c r="MS257" t="str">
        <f>VLOOKUP(MQ257,Lookups!$CU$71:$CV$80,2,FALSE)</f>
        <v>READ 180 Record</v>
      </c>
      <c r="MT257">
        <f t="shared" si="264"/>
        <v>1</v>
      </c>
      <c r="MU257">
        <f t="shared" si="265"/>
        <v>1</v>
      </c>
      <c r="MV257">
        <f t="shared" si="266"/>
        <v>1</v>
      </c>
      <c r="MW257">
        <f t="shared" si="267"/>
        <v>1</v>
      </c>
      <c r="MX257">
        <f t="shared" si="268"/>
        <v>36.857142857142854</v>
      </c>
      <c r="MY257" t="str">
        <f t="shared" si="269"/>
        <v>Not Used</v>
      </c>
      <c r="MZ257">
        <f t="shared" si="270"/>
        <v>0</v>
      </c>
      <c r="NA257" t="str">
        <f t="shared" si="271"/>
        <v>Not Available</v>
      </c>
      <c r="NB257" t="str">
        <f t="shared" si="272"/>
        <v>Not Available</v>
      </c>
      <c r="NC257" t="str">
        <f t="shared" si="273"/>
        <v>4 Not Indicated</v>
      </c>
      <c r="ND257" t="str">
        <f t="shared" si="274"/>
        <v>4 Not Indicated</v>
      </c>
      <c r="NE257" t="str">
        <f t="shared" si="275"/>
        <v>4 Not Indicated</v>
      </c>
      <c r="NF257" t="str">
        <f t="shared" si="276"/>
        <v>4 Not Indicated</v>
      </c>
      <c r="NG257" t="str">
        <f t="shared" si="277"/>
        <v>4 Not Indicated</v>
      </c>
      <c r="NH257" s="159">
        <f t="shared" si="278"/>
        <v>42501</v>
      </c>
      <c r="NI257">
        <f t="shared" si="279"/>
        <v>823</v>
      </c>
      <c r="NJ257" s="159">
        <f t="shared" si="280"/>
        <v>42501</v>
      </c>
      <c r="NK257">
        <f t="shared" si="281"/>
        <v>823</v>
      </c>
      <c r="NL257">
        <f t="shared" si="282"/>
        <v>36.857142857142854</v>
      </c>
      <c r="NM257">
        <f t="shared" si="283"/>
        <v>1</v>
      </c>
      <c r="NN257">
        <f>IF(OR(E257="PK",E257="K",JJ257=""),"Null",INDEX(Lookups!$EZ$4:$FW$18,MATCH($JJ257,Lookups!$EY$4:$EY$18,1),MATCH($E257,Lookups!$EZ$3:$FW$3,0)))</f>
        <v>55</v>
      </c>
      <c r="NO257">
        <f>IF(OR(E257="PK",E257="K",JJ257=""),"Null",INDEX(Lookups!$EZ$4:$FW$18,MATCH($JJ257,Lookups!$EY$4:$EY$18,1),MATCH($E257,Lookups!$EZ$3:$FW$3,0) + 1))</f>
        <v>90</v>
      </c>
      <c r="NP257">
        <f t="shared" si="284"/>
        <v>110</v>
      </c>
      <c r="NQ257" t="str">
        <f t="shared" si="285"/>
        <v>No PI Needed</v>
      </c>
      <c r="NR257" t="str">
        <f t="shared" si="286"/>
        <v>No PI Needed</v>
      </c>
      <c r="NS257" t="str">
        <f t="shared" si="287"/>
        <v>600L to 799L</v>
      </c>
      <c r="NT257" t="str">
        <f t="shared" si="288"/>
        <v>800L to 999L</v>
      </c>
      <c r="NU257" t="str">
        <f t="shared" si="289"/>
        <v>800L to 999L</v>
      </c>
      <c r="NV257" s="183" t="str">
        <f t="array" ref="NV257">IF($NL257="No RI Tests","No RI Tests",VLOOKUP(IF(AND(E257="K",JJ257&lt;280),3,IF(AND(E257="K",JJ257&gt;=280),4,MAX(IF(E257=Lookups!$DF$6:$DF$99,IF(JJ257&gt;=Lookups!$DG$6:$DG$99,Lookups!$DH$6:$DH$99))))),Lookups!$DE$104:$DG$108,2,FALSE))</f>
        <v>1 Below Basic</v>
      </c>
      <c r="NW257" s="161" t="str">
        <f t="array" ref="NW257">IF($NL257="No RI Tests","No RI Tests",VLOOKUP(IF(AND(E257="K",JH257&lt;280),3,IF(AND(E257="K",JH257&gt;=280),4,MAX(IF(E257=Lookups!$DF$6:$DF$99,IF(NI257&gt;=Lookups!$DG$6:$DG$99,Lookups!$DH$6:$DH$99))))),Lookups!$DE$104:$DG$108,2,FALSE))</f>
        <v>2 Basic</v>
      </c>
      <c r="NX257" s="161" t="str">
        <f t="array" ref="NX257">IF($NL257="No RI Tests","No RI Tests",VLOOKUP(IF(AND(E257="K",NK257&lt;280),3,IF(AND(E257="K",NK257&gt;=280),4,MAX(IF(E257=Lookups!$DF$6:$DF$99,IF(NK257&gt;=Lookups!$DG$6:$DG$99,Lookups!$DH$6:$DH$99))))),Lookups!$DE$104:$DG$108,2,FALSE))</f>
        <v>2 Basic</v>
      </c>
      <c r="NY257">
        <f t="shared" si="290"/>
        <v>0</v>
      </c>
      <c r="NZ257">
        <f t="shared" si="291"/>
        <v>1</v>
      </c>
      <c r="OA257" t="str">
        <f t="shared" si="292"/>
        <v>Improved Performance Level</v>
      </c>
      <c r="OB257" s="161" t="str">
        <f t="array" ref="OB257">IF($NL257="No RI Tests","No RI Tests",IF(E257="K","N/A",VLOOKUP(MAX(IF(E257=Lookups!$DF$6:$DF$99,IF(JJ257&gt;=Lookups!$DG$6:$DG$99,Lookups!$DI$6:$DI$99))),Lookups!$DE$104:$DG$108,3,FALSE)))</f>
        <v>1 Limited</v>
      </c>
      <c r="OC257" s="161" t="str">
        <f t="array" ref="OC257">IF($NL257="No RI Tests","No RI Tests",IF(E257="K","N/A",VLOOKUP(MAX(IF(E257=Lookups!$DF$6:$DF$99,IF(NI257&gt;=Lookups!$DG$6:$DG$99,Lookups!$DI$6:$DI$99))),Lookups!$DE$104:$DG$108,3,FALSE)))</f>
        <v>2 Partial</v>
      </c>
      <c r="OD257" s="161" t="str">
        <f t="array" ref="OD257">IF($NL257="No RI Tests","No RI Tests",IF(E257="K","N/A",VLOOKUP(MAX(IF(E257=Lookups!$DF$6:$DF$99,IF(NK257&gt;=Lookups!$DG$6:$DG$99,Lookups!$DI$6:$DI$99))),Lookups!$DE$104:$DG$108,3,FALSE)))</f>
        <v>2 Partial</v>
      </c>
      <c r="OE257">
        <f t="shared" si="293"/>
        <v>0</v>
      </c>
      <c r="OF257">
        <f t="shared" si="294"/>
        <v>1</v>
      </c>
      <c r="OG257" t="str">
        <f t="shared" si="295"/>
        <v>Improved Performance Level</v>
      </c>
      <c r="OH257">
        <f t="shared" si="296"/>
        <v>138</v>
      </c>
      <c r="OI257">
        <f t="shared" si="297"/>
        <v>1</v>
      </c>
      <c r="OJ257">
        <f t="shared" si="298"/>
        <v>1</v>
      </c>
      <c r="OK257">
        <f t="shared" si="299"/>
        <v>1</v>
      </c>
      <c r="OL257">
        <f t="shared" si="300"/>
        <v>1.903448275862069</v>
      </c>
      <c r="OM257" t="str">
        <f t="shared" si="301"/>
        <v>Fall Administration</v>
      </c>
      <c r="ON257" t="str">
        <f t="shared" si="302"/>
        <v>Spring Administration</v>
      </c>
      <c r="OO257" t="str">
        <f t="shared" si="303"/>
        <v>Fall to Spring-Full Year RI</v>
      </c>
      <c r="OP257" t="str">
        <f ca="1">IF(AND(HR257&lt;&gt;"",JJ257&lt;600),IF(HT257="Advancing","Tier 2","Tier 3"),IF(JI257="","Null",IF(OR(E257="K",E257&lt;3),"FRA Recommended",IF(JJ257&gt;=IF(E257&lt;6,400,600),IF(JJ257&lt;VLOOKUP(E257,Lookups!$AP$3:$AR$16,3,FALSE),"Tier 2","Core"),IF(JJ257&lt;400,IF(RAND()&lt;0.81,"Tier 3","Tier 2"),IF(RAND()&lt;0.51,"Tier 3","Tier 2"))))))</f>
        <v>Tier 2</v>
      </c>
      <c r="OQ257" t="str">
        <f t="shared" si="304"/>
        <v>Average Reading Invt. at Least 15 Minutes Long</v>
      </c>
      <c r="OR257">
        <f t="shared" si="305"/>
        <v>0</v>
      </c>
      <c r="OS257">
        <f t="shared" si="306"/>
        <v>1</v>
      </c>
      <c r="OT257">
        <f t="shared" si="307"/>
        <v>138</v>
      </c>
      <c r="OU257" s="159">
        <f t="shared" si="308"/>
        <v>42502</v>
      </c>
      <c r="OV257" t="str">
        <f t="shared" si="309"/>
        <v>Form 1</v>
      </c>
      <c r="OW257" t="str">
        <f t="shared" si="310"/>
        <v>Advancing</v>
      </c>
      <c r="OX257">
        <f t="shared" si="311"/>
        <v>49</v>
      </c>
      <c r="OY257">
        <f t="shared" si="312"/>
        <v>24</v>
      </c>
      <c r="OZ257">
        <f t="shared" si="313"/>
        <v>0</v>
      </c>
      <c r="PA257" s="159">
        <f t="shared" si="314"/>
        <v>42502</v>
      </c>
      <c r="PB257" t="str">
        <f t="shared" si="315"/>
        <v>Form 1</v>
      </c>
      <c r="PC257" t="str">
        <f t="shared" si="316"/>
        <v>Advancing</v>
      </c>
      <c r="PD257">
        <f t="shared" si="317"/>
        <v>49</v>
      </c>
      <c r="PE257">
        <f t="shared" si="318"/>
        <v>24</v>
      </c>
      <c r="PF257">
        <f t="shared" si="319"/>
        <v>0</v>
      </c>
      <c r="PG257" t="str">
        <f t="shared" si="320"/>
        <v>Lone PI Test</v>
      </c>
      <c r="PH257">
        <f t="shared" si="321"/>
        <v>0</v>
      </c>
      <c r="PI257">
        <f t="shared" si="322"/>
        <v>0</v>
      </c>
      <c r="PJ257">
        <f t="shared" si="323"/>
        <v>49</v>
      </c>
      <c r="PK257">
        <f>IF(HR257="","Null",IF(E257&lt;3,"Null",IF(HU257=0,0,IF(HS257="Form 1",VLOOKUP(HU257,Lookups!$BE$3:$BP$63,E257,FALSE),IF(HS257="Form 2",VLOOKUP(HU257,Lookups!$BE$67:$BP$127,E257,FALSE),VLOOKUP(HU257,Lookups!$BE$130:$BP$190,E257,FALSE))))))</f>
        <v>44</v>
      </c>
      <c r="PL257" t="str">
        <f t="shared" si="324"/>
        <v>Null</v>
      </c>
      <c r="PM257" t="str">
        <f>IF($PH257=0,"Null",IF(E257&lt;3,"Null",IF(OX257=0,0,IF(OV257="Form 1",VLOOKUP(OX257,Lookups!$BE$3:$BP$63,E257,FALSE),IF(OV257="Form 2",VLOOKUP(OX257,Lookups!$BE$67:$BP$127,E257,FALSE),VLOOKUP(OX257,Lookups!$BE$130:$BP$190,E257,FALSE))))))</f>
        <v>Null</v>
      </c>
      <c r="PN257" t="str">
        <f t="shared" si="325"/>
        <v>Null</v>
      </c>
      <c r="PO257" t="str">
        <f t="shared" si="326"/>
        <v>Null</v>
      </c>
      <c r="PP257">
        <f t="shared" si="327"/>
        <v>24</v>
      </c>
      <c r="PQ257">
        <f>IF(HR257="","Null",IF(E257&lt;3,"Null",IF(HV257=0,0,IF(HS257="Form 1",VLOOKUP(HV257,Lookups!$BR$3:$CC$63,E257,FALSE),IF(HS257="Form 2",VLOOKUP(HV257,Lookups!$BR$67:$CC$127,E257,FALSE),VLOOKUP(HV257,Lookups!$BR$130:$CC$190,E257,FALSE))))))</f>
        <v>42</v>
      </c>
      <c r="PR257" t="str">
        <f t="shared" si="328"/>
        <v>Null</v>
      </c>
      <c r="PS257">
        <f>IF(HR257="","Null",IF(E257&lt;3,"Null",IF(OY257=0,0,IF(OW257="Form 1",VLOOKUP(OY257,Lookups!$BR$3:$CC$63,E257,FALSE),IF(OW257="Form 2",VLOOKUP(OY257,Lookups!$BR$67:$CC$127,E257,FALSE),VLOOKUP(OY257,Lookups!$BR$130:$CC$190,E257,FALSE))))))</f>
        <v>36</v>
      </c>
      <c r="PT257" t="str">
        <f t="shared" si="329"/>
        <v>Null</v>
      </c>
      <c r="PU257" t="str">
        <f t="shared" si="330"/>
        <v>Null</v>
      </c>
      <c r="PV257">
        <f t="shared" si="331"/>
        <v>1</v>
      </c>
      <c r="PW257" t="str">
        <f t="shared" si="332"/>
        <v>Spring PI Administration</v>
      </c>
      <c r="PX257">
        <f t="shared" si="333"/>
        <v>1</v>
      </c>
      <c r="PY257">
        <f t="shared" si="334"/>
        <v>0</v>
      </c>
      <c r="PZ257" t="str">
        <f t="shared" si="335"/>
        <v>Null</v>
      </c>
      <c r="QA257" t="str">
        <f t="shared" si="336"/>
        <v>Null</v>
      </c>
      <c r="QB257" t="str">
        <f t="shared" si="337"/>
        <v>Null</v>
      </c>
      <c r="QC257" t="str">
        <f>IF($MS257="System 44 Record",IF(BQ257&lt;MEDIAN(Directions!$F$3,Directions!$F$6),"Mid-Year Exited Student","Full Year Participant")&amp;IF(BP257&lt;Directions!$F$3,", Started Prior Year",", Started This Year"),"Null")</f>
        <v>Null</v>
      </c>
      <c r="QD257" t="str">
        <f t="shared" si="338"/>
        <v>Null</v>
      </c>
      <c r="QE257">
        <f t="shared" si="339"/>
        <v>1</v>
      </c>
      <c r="QF257">
        <f t="shared" si="340"/>
        <v>1</v>
      </c>
      <c r="QG257">
        <f t="shared" si="341"/>
        <v>1</v>
      </c>
      <c r="QH257">
        <f t="shared" si="342"/>
        <v>2</v>
      </c>
      <c r="QI257">
        <f t="shared" si="343"/>
        <v>0.94</v>
      </c>
      <c r="QJ257" t="str">
        <f t="shared" si="344"/>
        <v>Used All 3</v>
      </c>
      <c r="QK257" t="str">
        <f t="shared" si="345"/>
        <v>100 or More Sessions</v>
      </c>
      <c r="QL257" t="str">
        <f t="shared" si="346"/>
        <v>13 or More Segments</v>
      </c>
      <c r="QM257" t="str">
        <f>IF($MS257="READ 180 Record",IF(AQ257="","Null",VLOOKUP(JJ257,Lookups!$DX$3:$EB$2054,AN257+1,FALSE)),"Null")</f>
        <v>Level Matches Lexile Score</v>
      </c>
      <c r="QN257" t="str">
        <f t="shared" si="347"/>
        <v>Null</v>
      </c>
    </row>
    <row r="258" spans="1:456" x14ac:dyDescent="0.25">
      <c r="A258" s="161" t="s">
        <v>1447</v>
      </c>
      <c r="B258" s="161" t="s">
        <v>1447</v>
      </c>
      <c r="C258" s="161" t="s">
        <v>1447</v>
      </c>
      <c r="D258" s="161" t="s">
        <v>1447</v>
      </c>
      <c r="E258" s="161">
        <v>11</v>
      </c>
      <c r="F258" s="161" t="s">
        <v>1447</v>
      </c>
      <c r="G258" s="161" t="s">
        <v>880</v>
      </c>
      <c r="H258" s="161" t="s">
        <v>881</v>
      </c>
      <c r="K258" s="161">
        <v>0</v>
      </c>
      <c r="L258" s="161">
        <v>0</v>
      </c>
      <c r="M258" s="161">
        <v>0</v>
      </c>
      <c r="N258" s="161">
        <v>0</v>
      </c>
      <c r="O258" s="161">
        <v>0</v>
      </c>
      <c r="P258" s="161">
        <v>0</v>
      </c>
      <c r="Q258" s="161">
        <v>0</v>
      </c>
      <c r="R258" s="161">
        <v>0</v>
      </c>
      <c r="S258" s="161">
        <v>0</v>
      </c>
      <c r="T258" s="161">
        <v>0</v>
      </c>
      <c r="U258" s="161">
        <v>0</v>
      </c>
      <c r="V258" s="161">
        <v>0</v>
      </c>
      <c r="W258" s="161">
        <v>0</v>
      </c>
      <c r="X258" s="161">
        <v>0</v>
      </c>
      <c r="AB258" s="161" t="s">
        <v>242</v>
      </c>
      <c r="AC258" s="161" t="s">
        <v>242</v>
      </c>
      <c r="AD258" s="161" t="s">
        <v>242</v>
      </c>
      <c r="AE258" s="161" t="s">
        <v>242</v>
      </c>
      <c r="AF258" s="161" t="s">
        <v>242</v>
      </c>
      <c r="AG258" s="161" t="s">
        <v>242</v>
      </c>
      <c r="AH258" s="161" t="s">
        <v>242</v>
      </c>
      <c r="AI258" s="161">
        <v>20150801</v>
      </c>
      <c r="AJ258" s="161">
        <v>20160525</v>
      </c>
      <c r="AK258" s="161" t="s">
        <v>869</v>
      </c>
      <c r="AL258" t="s">
        <v>1078</v>
      </c>
      <c r="BN258" t="s">
        <v>1079</v>
      </c>
      <c r="ET258" s="161">
        <v>0</v>
      </c>
      <c r="EU258" s="161">
        <v>0</v>
      </c>
      <c r="EV258" s="161">
        <v>0</v>
      </c>
      <c r="EW258" s="161">
        <v>0</v>
      </c>
      <c r="EX258" s="161">
        <v>0</v>
      </c>
      <c r="EY258" s="161">
        <v>0</v>
      </c>
      <c r="EZ258" s="161">
        <v>0</v>
      </c>
      <c r="FA258" s="161">
        <v>0</v>
      </c>
      <c r="FB258" s="161">
        <v>0</v>
      </c>
      <c r="FC258" s="161">
        <v>0</v>
      </c>
      <c r="FD258" s="161">
        <v>0</v>
      </c>
      <c r="FE258" s="161">
        <v>0</v>
      </c>
      <c r="HN258" s="161" t="s">
        <v>881</v>
      </c>
      <c r="JB258" s="161" t="s">
        <v>881</v>
      </c>
      <c r="JC258" s="161">
        <v>0</v>
      </c>
      <c r="JD258" s="161">
        <v>0</v>
      </c>
      <c r="JE258" s="161">
        <v>0</v>
      </c>
      <c r="JF258" s="161">
        <v>0</v>
      </c>
      <c r="MN258" t="str">
        <f t="shared" ref="MN258:MN321" si="348">AB258&amp;AD258&amp;AE258&amp;AF258&amp;AG258&amp;AH258</f>
        <v>NoNoNoNoNoNo</v>
      </c>
      <c r="MO258" t="str">
        <f>IF(AND(MN258="NoNoNoNoNoNo",JI258=""),"No Programs",VLOOKUP(MN258,Lookups!$DA$4:$DB$67,2,FALSE))</f>
        <v>No Programs</v>
      </c>
      <c r="MP258">
        <f t="shared" ref="MP258:MP321" si="349">IFERROR(AQ258/(AQ258+BX258),0)</f>
        <v>0</v>
      </c>
      <c r="MQ258" t="str">
        <f t="shared" ref="MQ258:MQ321" si="350">IF(SUM(AQ258,BX258,LD258)=0,IF(JG258="","No Program Use","RI User"),IF(LD258&gt;0,"xSkills User",IF(MP258&lt;0.667,"System 44 User","READ 180 User")))</f>
        <v>No Program Use</v>
      </c>
      <c r="MR258" t="str">
        <f>Directions!$D$3</f>
        <v>Usage</v>
      </c>
      <c r="MS258" t="str">
        <f>VLOOKUP(MQ258,Lookups!$CU$71:$CV$80,2,FALSE)</f>
        <v>Exclude</v>
      </c>
      <c r="MT258">
        <f t="shared" ref="MT258:MT321" si="351">IF(OR(AND(MS258="READ 180 Record",JI258&lt;&gt;""),AND(MS258="Expert 21 Record",JI258&lt;&gt;""),AND(MS258="RI Record",JI258&lt;&gt;"")),1,IF(AND(MS258="System 44 Record",HR258&lt;&gt;""),1,0))</f>
        <v>0</v>
      </c>
      <c r="MU258">
        <f t="shared" ref="MU258:MU321" si="352">IF(MT258=0,0,IF(OR(AND(MS258="READ 180 Record",AQ258&gt;19),AND(MS258="Expert 21 Record",AH258="Yes"),AND(MS258="RI Record",JI258&lt;&gt;"")),1,IF(AND(MS258="System 44 Record",BX258&gt;19),1,0)))</f>
        <v>0</v>
      </c>
      <c r="MV258">
        <f t="shared" ref="MV258:MV321" si="353">IF(MU258=0,0,IF(OR(AND(MS258="READ 180 Record",JL258&lt;&gt;""),AND(MS258="Expert 21 Record",JL258&lt;&gt;""),AND(MS258="RI Record",JL258&lt;&gt;"")),1,IF(AND(MS258="System 44 Record",HX258&lt;&gt;""),1,0)))</f>
        <v>0</v>
      </c>
      <c r="MW258">
        <f t="shared" ref="MW258:MW321" si="354">IF(MV258=0,0,IF(MX258&lt;8,0,1))</f>
        <v>0</v>
      </c>
      <c r="MX258">
        <f t="shared" ref="MX258:MX321" si="355">IFERROR(IF(MS258="System 44 Record",(HP258-HR258)/7,(NH258-JI258)/7),0)</f>
        <v>0</v>
      </c>
      <c r="MY258" t="str">
        <f t="shared" ref="MY258:MY321" si="356">IF(SUM(K258:X258)=0+COUNTA(Y258:AA258),"Not Used",IF(SUM(K258:X258)+COUNTA(Y258:AA258)=1,"Unlikely",IF(SUM(K258:X258)+COUNTA(Y258:AA258)=2,"Probable","Definite")))</f>
        <v>Not Used</v>
      </c>
      <c r="MZ258">
        <f t="shared" ref="MZ258:MZ321" si="357">SUM(K258:O258)+IF(SUM(P258:Q258)&gt;0,1,0)+IF(SUM(R258:X258)&gt;0,1,0)+COUNTA(Y258:AA258)</f>
        <v>0</v>
      </c>
      <c r="NA258" t="str">
        <f t="shared" ref="NA258:NA321" si="358">IF(OR(SUM(P258:Q258)=2,SUM(P258:Q258)=0),"Not Available",IF(P258=1,"Female","Male"))</f>
        <v>Not Available</v>
      </c>
      <c r="NB258" t="str">
        <f t="shared" ref="NB258:NB321" si="359">IF(SUM(R258:X258)=0,"Not Available",IF(OR(SUM(R258:W258)&gt;1,X258=1),"Multiple Races",IF(R258=1,"Alaska-Native American",IF(S258=1,"Asian",IF(T258=1,"African American",IF(U258=1,"Hispanic",IF(V258=1,"Pacific Islander","Caucasian")))))))</f>
        <v>Not Available</v>
      </c>
      <c r="NC258" t="str">
        <f t="shared" ref="NC258:NC321" si="360">IF($MY258="Not Used","4 Not Indicated",IF(K258=1,"1 Economically Disadvantaged",IF($MY258="Unlikely","3 May Not Be ED","2 Not Economically Disadvantaged")))</f>
        <v>4 Not Indicated</v>
      </c>
      <c r="ND258" t="str">
        <f t="shared" ref="ND258:ND321" si="361">IF($MY258="Not Used","4 Not Indicated",IF(L258=1,"1 Gifted and Talented",IF($MY258="Unlikely","3 May Not Be Gifted","2 Not Gifted and Talented")))</f>
        <v>4 Not Indicated</v>
      </c>
      <c r="NE258" t="str">
        <f t="shared" ref="NE258:NE321" si="362">IF($MY258="Not Used","4 Not Indicated",IF(M258=1,"1 Limited English Proficient",IF($MY258="Unlikely","3 May Not Be LEP","2 Not Limited English Proficient")))</f>
        <v>4 Not Indicated</v>
      </c>
      <c r="NF258" t="str">
        <f t="shared" ref="NF258:NF321" si="363">IF($MY258="Not Used","4 Not Indicated",IF(N258=1,"1 Migrant Student",IF($MY258="Unlikely","3 May Not Be Migrant","2 Not Migrant Student")))</f>
        <v>4 Not Indicated</v>
      </c>
      <c r="NG258" t="str">
        <f t="shared" ref="NG258:NG321" si="364">IF($MY258="Not Used","4 Not Indicated",IF(O258=1,"1 SPED",IF($MY258="Unlikely","3 May Not Be SPED","2 GENED")))</f>
        <v>4 Not Indicated</v>
      </c>
      <c r="NH258" s="159" t="str">
        <f t="shared" ref="NH258:NH321" si="365">IF(JI258="","Null",MAX(JI258,JL258,JO258,JR258,JU258,JX258,KA258,KD258,KG258,KJ258,KM258,KP258,KS258,KV258,KY258))</f>
        <v>Null</v>
      </c>
      <c r="NI258" t="str">
        <f t="shared" ref="NI258:NI321" si="366">IF(JI258="","Null",IF(NH258=KY258,KZ258,IF(NH258=KV258,KW258,IF(NH258=KS258,KT258,IF(NH258=KP258,KQ258,IF(NH258=KM258,KN258,IF(NH258=KJ258,KK258,IF(NH258=KG258,KH258,IF(NH258=KD258,KE258,IF(NH258=KA258,KB258,IF(NH258=JX258,JY258,IF(NH258=JU258,JV258,IF(NH258=JR258,JS258,IF(NH258=JO258,JP258,IF(NH258=JL258,JM258,JJ258)))))))))))))))</f>
        <v>Null</v>
      </c>
      <c r="NJ258" s="159" t="str">
        <f t="shared" ref="NJ258:NJ321" si="367">IF(JI258="","Null",IF(NK258=KZ258,KY258,IF(NK258=KW258,KV258,IF(NK258=KT258,KS258,IF(NK258=KQ258,KP258,IF(NK258=KN258,KM258,IF(NK258=KK258,KJ258,IF(NK258=KH258,KG258,IF(NK258=KE258,KD258,IF(NK258=KB258,KA258,IF(NK258=JY258,JX258,IF(NK258=JV258,JU258,IF(NK258=JS258,JR258,IF(NK258=JP258,JO258,IF(NK258=JM258,JL258,JI258)))))))))))))))</f>
        <v>Null</v>
      </c>
      <c r="NK258" t="str">
        <f t="shared" ref="NK258:NK321" si="368">IF(JI258="","Null",MAX(JJ258,JM258,JP258,JS258,JV258,JY258,KB258,KE258,KH258,KK258,KN258,KQ258,KT258,KW258,KZ258))</f>
        <v>Null</v>
      </c>
      <c r="NL258" t="str">
        <f t="shared" ref="NL258:NL321" si="369">IF(JI258="","No RI Tests",IF(JL258="","Lone RI Test",(NH258-JI258)/7))</f>
        <v>No RI Tests</v>
      </c>
      <c r="NM258">
        <f t="shared" ref="NM258:NM321" si="370">IF(OR($NL258="No RI Tests",$NL258="Lone RI Test"),0,IF(NL258&lt;8,0,1))</f>
        <v>0</v>
      </c>
      <c r="NN258" t="str">
        <f>IF(OR(E258="PK",E258="K",JJ258=""),"Null",INDEX(Lookups!$EZ$4:$FW$18,MATCH($JJ258,Lookups!$EY$4:$EY$18,1),MATCH($E258,Lookups!$EZ$3:$FW$3,0)))</f>
        <v>Null</v>
      </c>
      <c r="NO258" t="str">
        <f>IF(OR(E258="PK",E258="K",JJ258=""),"Null",INDEX(Lookups!$EZ$4:$FW$18,MATCH($JJ258,Lookups!$EY$4:$EY$18,1),MATCH($E258,Lookups!$EZ$3:$FW$3,0) + 1))</f>
        <v>Null</v>
      </c>
      <c r="NP258" t="str">
        <f t="shared" ref="NP258:NP321" si="371">IF(NN258="Null","Null",NN258*2)</f>
        <v>Null</v>
      </c>
      <c r="NQ258" t="str">
        <f t="shared" ref="NQ258:NQ321" si="372">IF(NL258="No RI Tests","Null",IF(JJ258&lt;IF(E258&lt;6,400,600),"PI is Recommended","No PI Needed"))</f>
        <v>Null</v>
      </c>
      <c r="NR258" t="str">
        <f t="shared" ref="NR258:NR321" si="373">IF(NL258="No RI Tests","Null",IF(NK258&lt;IF(E258&lt;6,400,600),"PI is Recommended","No PI Needed"))</f>
        <v>Null</v>
      </c>
      <c r="NS258" t="str">
        <f t="shared" ref="NS258:NS321" si="374">IF($NL258="No RI Tests","No RI Tests",IF(JJ258&lt;200,"BR to 199L",IF(JJ258&lt;400,"200L to 399L",IF(JJ258&lt;600,"400L to 599L",IF(JJ258&lt;800,"600L to 799L",IF(JJ258&lt;1000,"800L to 999L",IF(JJ258&lt;1200,"1000L to 1199L","1200L or More")))))))</f>
        <v>No RI Tests</v>
      </c>
      <c r="NT258" t="str">
        <f t="shared" ref="NT258:NT321" si="375">IF($NL258="No RI Tests","No RI Tests",IF(NI258&lt;200,"BR to 199L",IF(NI258&lt;400,"200L to 399L",IF(NI258&lt;600,"400L to 599L",IF(NI258&lt;800,"600L to 799L",IF(NI258&lt;1000,"800L to 999L",IF(NI258&lt;1200,"1000L to 1199L","1200L or More")))))))</f>
        <v>No RI Tests</v>
      </c>
      <c r="NU258" t="str">
        <f t="shared" ref="NU258:NU321" si="376">IF($NL258="No RI Tests","No RI Tests",IF(NK258&lt;200,"BR to 199L",IF(NK258&lt;400,"200L to 399L",IF(NK258&lt;600,"400L to 599L",IF(NK258&lt;800,"600L to 799L",IF(NK258&lt;1000,"800L to 999L",IF(NK258&lt;1200,"1000L to 1199L","1200L or More")))))))</f>
        <v>No RI Tests</v>
      </c>
      <c r="NV258" s="183" t="str">
        <f t="array" ref="NV258">IF($NL258="No RI Tests","No RI Tests",VLOOKUP(IF(AND(E258="K",JJ258&lt;280),3,IF(AND(E258="K",JJ258&gt;=280),4,MAX(IF(E258=Lookups!$DF$6:$DF$99,IF(JJ258&gt;=Lookups!$DG$6:$DG$99,Lookups!$DH$6:$DH$99))))),Lookups!$DE$104:$DG$108,2,FALSE))</f>
        <v>No RI Tests</v>
      </c>
      <c r="NW258" s="161" t="str">
        <f t="array" ref="NW258">IF($NL258="No RI Tests","No RI Tests",VLOOKUP(IF(AND(E258="K",JH258&lt;280),3,IF(AND(E258="K",JH258&gt;=280),4,MAX(IF(E258=Lookups!$DF$6:$DF$99,IF(NI258&gt;=Lookups!$DG$6:$DG$99,Lookups!$DH$6:$DH$99))))),Lookups!$DE$104:$DG$108,2,FALSE))</f>
        <v>No RI Tests</v>
      </c>
      <c r="NX258" s="161" t="str">
        <f t="array" ref="NX258">IF($NL258="No RI Tests","No RI Tests",VLOOKUP(IF(AND(E258="K",NK258&lt;280),3,IF(AND(E258="K",NK258&gt;=280),4,MAX(IF(E258=Lookups!$DF$6:$DF$99,IF(NK258&gt;=Lookups!$DG$6:$DG$99,Lookups!$DH$6:$DH$99))))),Lookups!$DE$104:$DG$108,2,FALSE))</f>
        <v>No RI Tests</v>
      </c>
      <c r="NY258" t="str">
        <f t="shared" ref="NY258:NY321" si="377">IF(NM258=0,"Null",IF(NV258=NW258,1,0))</f>
        <v>Null</v>
      </c>
      <c r="NZ258" t="str">
        <f t="shared" ref="NZ258:NZ321" si="378">IF(NM258=0,"Null",IF(NV258="4 Advanced",0,IF(NV258=NW258,0,IF(OR(AND(NV258="2 Basic",NW258="1 Below Basic"),AND(NV258="3 Proficient",NW258="1 Below Basic"),AND(NV258="3 Proficient",NW258="2 Basic")),0,1))))</f>
        <v>Null</v>
      </c>
      <c r="OA258" t="str">
        <f t="shared" ref="OA258:OA321" si="379">IF(NM258=0,"No RI for Comparison",IF(NY258=1,"Maintained Performance Level",IF(NZ258=1,"Improved Performance Level","Lowered Performance Level")))</f>
        <v>No RI for Comparison</v>
      </c>
      <c r="OB258" s="161" t="str">
        <f t="array" ref="OB258">IF($NL258="No RI Tests","No RI Tests",IF(E258="K","N/A",VLOOKUP(MAX(IF(E258=Lookups!$DF$6:$DF$99,IF(JJ258&gt;=Lookups!$DG$6:$DG$99,Lookups!$DI$6:$DI$99))),Lookups!$DE$104:$DG$108,3,FALSE)))</f>
        <v>No RI Tests</v>
      </c>
      <c r="OC258" s="161" t="str">
        <f t="array" ref="OC258">IF($NL258="No RI Tests","No RI Tests",IF(E258="K","N/A",VLOOKUP(MAX(IF(E258=Lookups!$DF$6:$DF$99,IF(NI258&gt;=Lookups!$DG$6:$DG$99,Lookups!$DI$6:$DI$99))),Lookups!$DE$104:$DG$108,3,FALSE)))</f>
        <v>No RI Tests</v>
      </c>
      <c r="OD258" s="161" t="str">
        <f t="array" ref="OD258">IF($NL258="No RI Tests","No RI Tests",IF(E258="K","N/A",VLOOKUP(MAX(IF(E258=Lookups!$DF$6:$DF$99,IF(NK258&gt;=Lookups!$DG$6:$DG$99,Lookups!$DI$6:$DI$99))),Lookups!$DE$104:$DG$108,3,FALSE)))</f>
        <v>No RI Tests</v>
      </c>
      <c r="OE258" t="str">
        <f t="shared" ref="OE258:OE321" si="380">IF(NM258=0,"Null",IF(OB258=OC258,1,0))</f>
        <v>Null</v>
      </c>
      <c r="OF258" t="str">
        <f t="shared" ref="OF258:OF321" si="381">IF(NM258=0,"Null",IF(OB258="5 Superior",0,IF(OC258="1 Limited",0,IF(OB258=OC258,0,IF(OR(AND(OB258="3 Sufficient",OC258="2 Partial"),AND(OB258="4 Solid",OC258="2 Partial"),AND(OB258="4 Solid",OC258="3 Sufficient")),0,1)))))</f>
        <v>Null</v>
      </c>
      <c r="OG258" t="str">
        <f t="shared" ref="OG258:OG321" si="382">IF(NM258=0,"No RI for Comparison",IF(OE258=1,"Maintained Performance Level",IF(OF258=1,"Improved Performance Level","Lowered Performance Level")))</f>
        <v>No RI for Comparison</v>
      </c>
      <c r="OH258" t="str">
        <f t="shared" ref="OH258:OH321" si="383">IF(NM258=0,"Null",NI258-JJ258)</f>
        <v>Null</v>
      </c>
      <c r="OI258" t="str">
        <f t="shared" ref="OI258:OI321" si="384">IF(NM258=0,"Null",IF(OH258&gt;0,1,0))</f>
        <v>Null</v>
      </c>
      <c r="OJ258" t="str">
        <f t="shared" ref="OJ258:OJ321" si="385">IF(NM258=0,"Null",IF(OH258&lt;NN258,0,1))</f>
        <v>Null</v>
      </c>
      <c r="OK258" t="str">
        <f t="shared" ref="OK258:OK321" si="386">IF(NM258=0,"Null",IF(OH258&lt;2*NN258,0,1))</f>
        <v>Null</v>
      </c>
      <c r="OL258" t="str">
        <f t="shared" ref="OL258:OL321" si="387">IF(NM258=0,"Null",MIN(6,IF(AND(OH258&gt;-1,NN258=0),1,IFERROR(OH258/AVERAGE(NN258,NO258),0))))</f>
        <v>Null</v>
      </c>
      <c r="OM258" t="str">
        <f t="shared" ref="OM258:OM321" si="388">IF(JI258="","Null",IF(OR(MONTH(JI258)=8,MONTH(JI258)=9,MONTH(JI258)=10),"Fall Administration",IF(OR(MONTH(JI258)=4,MONTH(JI258)=5,MONTH(JI258)=6,MONTH(JI258)=7),"Spring Administration","Winter Administration")))</f>
        <v>Null</v>
      </c>
      <c r="ON258" t="str">
        <f t="shared" ref="ON258:ON321" si="389">IF(NM258=0,"Null",IF(OR(MONTH(NI258)=8,MONTH(NI258)=9,MONTH(NI258)=10),"Fall Administration",IF(OR(MONTH(NI258)=4,MONTH(NI258)=5,MONTH(NI258)=6,MONTH(NI258)=7),"Spring Administration","Winter Administration")))</f>
        <v>Null</v>
      </c>
      <c r="OO258" t="str">
        <f t="shared" ref="OO258:OO321" si="390">IF(NM258=0,OM258&amp;" RI",IF(OM258=ON258,OM258&amp;" RI",IF(OM258="Winter Administration","Winter to Spring RI",IF(ON258="Winter Administration","Fall to Winter RI","Fall to Spring-Full Year RI"))))</f>
        <v>Null RI</v>
      </c>
      <c r="OP258" t="str">
        <f ca="1">IF(AND(HR258&lt;&gt;"",JJ258&lt;600),IF(HT258="Advancing","Tier 2","Tier 3"),IF(JI258="","Null",IF(OR(E258="K",E258&lt;3),"FRA Recommended",IF(JJ258&gt;=IF(E258&lt;6,400,600),IF(JJ258&lt;VLOOKUP(E258,Lookups!$AP$3:$AR$16,3,FALSE),"Tier 2","Core"),IF(JJ258&lt;400,IF(RAND()&lt;0.81,"Tier 3","Tier 2"),IF(RAND()&lt;0.51,"Tier 3","Tier 2"))))))</f>
        <v>Null</v>
      </c>
      <c r="OQ258" t="str">
        <f t="shared" ref="OQ258:OQ321" si="391">IF(JI258="","Null",IF(AVERAGE(JK258,JN258,JQ258,JT258,JW258,JZ258,KC258,KF258,KI258,KL258,KO258,KR258,KU258,KX258,LA258)&lt;15,"Average Reading Invt. Under 15 Minutes Long","Average Reading Invt. at Least 15 Minutes Long"))</f>
        <v>Null</v>
      </c>
      <c r="OR258" t="str">
        <f t="shared" ref="OR258:OR321" si="392">IF(OH258="Null","Null",IF(OH258&gt;=-100,0,1))</f>
        <v>Null</v>
      </c>
      <c r="OS258" t="str">
        <f t="shared" ref="OS258:OS321" si="393">IF(MS258="READ 180 Record",IF(AND(JJ258&gt;=100,AQ258&gt;=20,OL258&gt;=1,OL258&lt;=4,AP258&gt;=1),1,0),"Null")</f>
        <v>Null</v>
      </c>
      <c r="OT258" t="str">
        <f t="shared" ref="OT258:OT321" si="394">IF(JI258="","No RI Tests",MAX(JJ258,JM258,JP258,JS258,JV258,JY258,KB258,KE258,KH258,KK258,KN258,KQ258,KT258,KW258,KZ258)-MIN(JJ258,JM258,JP258,JS258,JV258,JY258,KB258,KE258,KH258,KK258,KN258,KQ258,KT258,KW258,KZ258))</f>
        <v>No RI Tests</v>
      </c>
      <c r="OU258" s="159" t="str">
        <f t="shared" ref="OU258:OU321" si="395">IF(HR258="","No PI Tests",IF(IV258="",IF(IP258="",IF(IJ258="",IF(ID258="",IF(HX258="",HR258,HX258),ID258),IJ258),IP258),IV258))</f>
        <v>No PI Tests</v>
      </c>
      <c r="OV258" t="str">
        <f t="shared" ref="OV258:OV321" si="396">IF(HR258="","No PI Tests",INDEX(HR258:JA258,MATCH(HP258,HR258:JA258,0)+1))</f>
        <v>No PI Tests</v>
      </c>
      <c r="OW258" t="str">
        <f t="shared" ref="OW258:OW321" si="397">IFERROR(INDEX(HR258:JA258,MATCH(OU258,HR258:JA258,0)+2),"No PI Tests")</f>
        <v>No PI Tests</v>
      </c>
      <c r="OX258" t="str">
        <f t="shared" ref="OX258:OX321" si="398">IF(HR258="","No PI Tests",IFERROR(VLOOKUP(OU258,IV258:JA258,4,FALSE),IFERROR(VLOOKUP(OU258,IP258:IU258,4,FALSE),IFERROR(VLOOKUP(OU258,IJ258:IO258,4,FALSE),IFERROR(VLOOKUP(OU258,ID258:II258,4,FALSE),IFERROR(VLOOKUP(OU258,HX258:IC258,4,FALSE),HU258))))))</f>
        <v>No PI Tests</v>
      </c>
      <c r="OY258" t="str">
        <f t="shared" ref="OY258:OY321" si="399">IF(HR258="","No PI Tests",IFERROR(VLOOKUP(OU258,IV258:JA258,5,FALSE),IFERROR(VLOOKUP(OU258,IP258:IU258,5,FALSE),IFERROR(VLOOKUP(OU258,IJ258:IO258,5,FALSE),IFERROR(VLOOKUP(OU258,ID258:II258,5,FALSE),IFERROR(VLOOKUP(OU258,HX258:IC258,5,FALSE),HV258))))))</f>
        <v>No PI Tests</v>
      </c>
      <c r="OZ258" t="str">
        <f t="shared" ref="OZ258:OZ321" si="400">IF(HR258="","No PI Tests",IFERROR(VLOOKUP(OU258,IV258:JA258,6,FALSE),IFERROR(VLOOKUP(OU258,IP258:IU258,6,FALSE),IFERROR(VLOOKUP(OU258,IJ258:IO258,6,FALSE),IFERROR(VLOOKUP(OU258,ID258:II258,6,FALSE),IFERROR(VLOOKUP(OU258,HX258:IC258,6,FALSE),HW258))))))</f>
        <v>No PI Tests</v>
      </c>
      <c r="PA258" s="159" t="str">
        <f t="shared" ref="PA258:PA321" si="401">IF(HR258="","No PI Tests",IF(PE258=IZ258,IV258,IF(PE258=IT258,IP258,IF(PE258=IN258,IJ258,IF(PE258=IH258,ID258,IF(PE258=IB258,HX258,HR258))))))</f>
        <v>No PI Tests</v>
      </c>
      <c r="PB258" t="str">
        <f t="shared" ref="PB258:PB321" si="402">IF(HR258="","No PI Tests",IF(PE258=IZ258,IW258,IF(PE258=IT258,IQ258,IF(PE258=IN258,IK258,IF(PE258=IH258,IE258,IF(PE258=IB258,HY258,HS258))))))</f>
        <v>No PI Tests</v>
      </c>
      <c r="PC258" t="str">
        <f t="shared" ref="PC258:PC321" si="403">IF(HR258="","No PI Tests",IF(PE258=IZ258,IX258,IF(PE258=IT258,IR258,IF(PE258=IN258,IL258,IF(PE258=IH258,IF258,IF(PE258=IB258,HZ258,HT258))))))</f>
        <v>No PI Tests</v>
      </c>
      <c r="PD258" t="str">
        <f t="shared" ref="PD258:PD321" si="404">IF(HR258="","No PI Tests",IF(PE258=IZ258,IY258,IF(PE258=IT258,IS258,IF(PE258=IN258,IM258,IF(PE258=IH258,IG258,IF(PE258=IB258,IA258,HU258))))))</f>
        <v>No PI Tests</v>
      </c>
      <c r="PE258" t="str">
        <f t="shared" ref="PE258:PE321" si="405">IF(HR258="","No PI Tests",MAX(HV258,IB258,IH258,IN258,IT258,IZ258))</f>
        <v>No PI Tests</v>
      </c>
      <c r="PF258" t="str">
        <f t="shared" ref="PF258:PF321" si="406">IF(HR258="","No PI Tests",IF(PE258=IZ258,JA258,IF(PE258=IT258,IU258,IF(PE258=IN258,IO258,IF(PE258=IH258,II258,IF(PE258=IB258,IC258,HW258))))))</f>
        <v>No PI Tests</v>
      </c>
      <c r="PG258" t="str">
        <f t="shared" ref="PG258:PG321" si="407">IF(HR258="","No PI Tests",IF(HX258="","Lone PI Test",(OU258-HR258)/7))</f>
        <v>No PI Tests</v>
      </c>
      <c r="PH258">
        <f t="shared" ref="PH258:PH321" si="408">IF(OR(PG258="No PI Tests",PG258="Lone PI Test"),0,IF(PG258&lt;8,0,1))</f>
        <v>0</v>
      </c>
      <c r="PI258">
        <f t="shared" ref="PI258:PI321" si="409">IF(JI258="",0,IF(AND(JJ258&lt;IF(E258&lt;6,400,600),HR258&lt;&gt;""),1,0))</f>
        <v>0</v>
      </c>
      <c r="PJ258" t="str">
        <f t="shared" ref="PJ258:PJ321" si="410">IF(HR258="","Null",HU258)</f>
        <v>Null</v>
      </c>
      <c r="PK258" t="str">
        <f>IF(HR258="","Null",IF(E258&lt;3,"Null",IF(HU258=0,0,IF(HS258="Form 1",VLOOKUP(HU258,Lookups!$BE$3:$BP$63,E258,FALSE),IF(HS258="Form 2",VLOOKUP(HU258,Lookups!$BE$67:$BP$127,E258,FALSE),VLOOKUP(HU258,Lookups!$BE$130:$BP$190,E258,FALSE))))))</f>
        <v>Null</v>
      </c>
      <c r="PL258" t="str">
        <f t="shared" ref="PL258:PL321" si="411">IF($PH258=0,"Null",OX258)</f>
        <v>Null</v>
      </c>
      <c r="PM258" t="str">
        <f>IF($PH258=0,"Null",IF(E258&lt;3,"Null",IF(OX258=0,0,IF(OV258="Form 1",VLOOKUP(OX258,Lookups!$BE$3:$BP$63,E258,FALSE),IF(OV258="Form 2",VLOOKUP(OX258,Lookups!$BE$67:$BP$127,E258,FALSE),VLOOKUP(OX258,Lookups!$BE$130:$BP$190,E258,FALSE))))))</f>
        <v>Null</v>
      </c>
      <c r="PN258" t="str">
        <f t="shared" ref="PN258:PN321" si="412">IF($PH258=0,"Null",PL258-PJ258)</f>
        <v>Null</v>
      </c>
      <c r="PO258" t="str">
        <f t="shared" ref="PO258:PO321" si="413">IF($PH258=0,"Null",IF(PN258&gt;0,1,0))</f>
        <v>Null</v>
      </c>
      <c r="PP258" t="str">
        <f t="shared" ref="PP258:PP321" si="414">IF(HR258="","Null",HV258)</f>
        <v>Null</v>
      </c>
      <c r="PQ258" t="str">
        <f>IF(HR258="","Null",IF(E258&lt;3,"Null",IF(HV258=0,0,IF(HS258="Form 1",VLOOKUP(HV258,Lookups!$BR$3:$CC$63,E258,FALSE),IF(HS258="Form 2",VLOOKUP(HV258,Lookups!$BR$67:$CC$127,E258,FALSE),VLOOKUP(HV258,Lookups!$BR$130:$CC$190,E258,FALSE))))))</f>
        <v>Null</v>
      </c>
      <c r="PR258" t="str">
        <f t="shared" ref="PR258:PR321" si="415">IF($PH258=0,"Null",OY258)</f>
        <v>Null</v>
      </c>
      <c r="PS258" t="str">
        <f>IF(HR258="","Null",IF(E258&lt;3,"Null",IF(OY258=0,0,IF(OW258="Form 1",VLOOKUP(OY258,Lookups!$BR$3:$CC$63,E258,FALSE),IF(OW258="Form 2",VLOOKUP(OY258,Lookups!$BR$67:$CC$127,E258,FALSE),VLOOKUP(OY258,Lookups!$BR$130:$CC$190,E258,FALSE))))))</f>
        <v>Null</v>
      </c>
      <c r="PT258" t="str">
        <f t="shared" ref="PT258:PT321" si="416">IF($PH258=0,"Null",PR258-PP258)</f>
        <v>Null</v>
      </c>
      <c r="PU258" t="str">
        <f t="shared" ref="PU258:PU321" si="417">IF($PH258=0,"Null",IF(PT258&lt;4,0,1))</f>
        <v>Null</v>
      </c>
      <c r="PV258" t="str">
        <f t="shared" ref="PV258:PV321" si="418">IF(HR258="","Null",IF(PC258="Advancing",1,0))</f>
        <v>Null</v>
      </c>
      <c r="PW258" t="str">
        <f t="shared" ref="PW258:PW321" si="419">IF(PH258=0,IF(HR258="","No PI Tests",IF(OR(MONTH(HR258)=8,MONTH(HR258)=9,MONTH(HR258)=10),"Fall PI Administration", IF(OR(MONTH(HR258)=4,MONTH(HR258)=5,MONTH(HR258)=6,MONTH(HR258)=7),"Spring PI Administration","Winter PI Administration"))), IF(OR(MONTH(HR258)=8,MONTH(HR258)=9,MONTH(HR258)=10),"Fall to ", IF(OR(MONTH(HR258)=4,MONTH(HR258)=5,MONTH(HR258)=6,MONTH(HR258)=7),"Spring to ","Winter to "))&amp;IF(OR(MONTH(OU258)=8,MONTH(OU258)=9,MONTH(OU258)=10),"Fall PI Administration",  IF(OR(MONTH(OU258)=4,MONTH(OU258)=5,MONTH(OU258)=6,MONTH(OU258)=7),"Spring PI Administration","Winter PI Administration")) )</f>
        <v>No PI Tests</v>
      </c>
      <c r="PX258">
        <f t="shared" ref="PX258:PX321" si="420">IF(OR(AB258="Yes",AC258="Yes",AD258="Yes"),1,0)</f>
        <v>0</v>
      </c>
      <c r="PY258">
        <f t="shared" ref="PY258:PY321" si="421">IF(OR(AE258="Yes",AF258="Yes"),1,0)</f>
        <v>0</v>
      </c>
      <c r="PZ258" t="str">
        <f t="shared" ref="PZ258:PZ321" si="422">IF($MS258="System 44 Record",IF(BX258&lt;20,"Under 20 Sessions",IF(BX258&lt;40,"20 to 39 Sessions",IF(BX258&lt;60,"40 to 59 Sessions",IF(BX258&lt;80,"60 to 79 Sessions",IF(BX258&lt;100,"80 to 99 Sessions","100 or More Sessions"))))),"Null")</f>
        <v>Null</v>
      </c>
      <c r="QA258" t="str">
        <f t="shared" ref="QA258:QA321" si="423">IF($MS258="System 44 Record",IF(BR258="Other","Manual Placement",IF(BR258="Level I","Series 1","Series 4")),"Null")</f>
        <v>Null</v>
      </c>
      <c r="QB258" t="str">
        <f t="shared" ref="QB258:QB321" si="424">IF($MS258="System 44 Record",IF(BU258&lt;5,"In Series 1 to 4",IF(BU258&lt;9,"In Series 5 to 8",IF(BU258&lt;13,"In Series 9 to 12",IF(BU258&lt;17,"In Series 13 to 16",IF(BU258&lt;21,"In Series 17 to 20","In Series 21 to 25"))))),"Null")</f>
        <v>Null</v>
      </c>
      <c r="QC258" t="str">
        <f>IF($MS258="System 44 Record",IF(BQ258&lt;MEDIAN(Directions!$F$3,Directions!$F$6),"Mid-Year Exited Student","Full Year Participant")&amp;IF(BP258&lt;Directions!$F$3,", Started Prior Year",", Started This Year"),"Null")</f>
        <v>Null</v>
      </c>
      <c r="QD258" t="str">
        <f t="shared" ref="QD258:QD321" si="425">IF($MS258="System 44 Record",IF(OR(PV258=1,NK258&gt;600,BU258=25),1,0),"Null")</f>
        <v>Null</v>
      </c>
      <c r="QE258">
        <f t="shared" ref="QE258:QE321" si="426">IF(AQ258&lt;1,0,1)</f>
        <v>0</v>
      </c>
      <c r="QF258">
        <f t="shared" ref="QF258:QF321" si="427">IF(JC258&lt;1,0,1)</f>
        <v>0</v>
      </c>
      <c r="QG258">
        <f t="shared" ref="QG258:QG321" si="428">IF(SUM(CT258,CU258,FD258,FE258)&gt;0,1,0)</f>
        <v>0</v>
      </c>
      <c r="QH258">
        <f t="shared" ref="QH258:QH321" si="429">CT258+CU258+FD258+FE258</f>
        <v>0</v>
      </c>
      <c r="QI258">
        <f t="shared" ref="QI258:QI321" si="430">IFERROR((CR258*CT258+CS258*CU258+FA258*FD258+FC258*FE258)/(100*QH258),0)</f>
        <v>0</v>
      </c>
      <c r="QJ258" t="str">
        <f t="shared" ref="QJ258:QJ321" si="431">IF(SUM(QE258:QG258)=0,"Used None",IF(SUM(QE258:QG258)=3,"Used All 3",IF(AND(QE258=1,QF258=1),"Used READ 180 and RC!",IF(AND(QE258=1,QG258=1),"Used READ 180 and rSkills",IF(AND(QF258=1,QG258=1),"Used RC! and rSkills",IF(QE258=1,"READ 180 Only",IF(QF258=1,"RC! Only","rSkills Only")))))))</f>
        <v>Used None</v>
      </c>
      <c r="QK258" t="str">
        <f t="shared" ref="QK258:QK321" si="432">IF($MS258="READ 180 Record",IF(AQ258="","Null",IF(AQ258&lt;20,"Under 20 Sessions",IF(AQ258&lt;40,"20 to 39 Sessions",IF(AQ258&lt;60,"40 to 59 Sessions",IF(AQ258&lt;80,"60 to 79 Sessions",IF(AQ258&lt;100,"80 to 99 Sessions","100 or More Sessions")))))),"Null")</f>
        <v>Null</v>
      </c>
      <c r="QL258" t="str">
        <f t="shared" ref="QL258:QL321" si="433">IF($MS258="READ 180 Record",IF(AQ258="","Null",IF(AP258&lt;5,"Under 5 Segments",IF(AP258&lt;9,"5 to 8 Segments",IF(AP258&lt;13,"9 to 12 Segments","13 or More Segments")))),"Null")</f>
        <v>Null</v>
      </c>
      <c r="QM258" t="str">
        <f>IF($MS258="READ 180 Record",IF(AQ258="","Null",VLOOKUP(JJ258,Lookups!$DX$3:$EB$2054,AN258+1,FALSE)),"Null")</f>
        <v>Null</v>
      </c>
      <c r="QN258" t="str">
        <f t="shared" ref="QN258:QN321" si="434">IF($MS258="Expert 21 Record",COUNT(LL258,LO258,LR258,LU258,LX258,MA258,MD258,MG258,MJ258,MM258),"Null")</f>
        <v>Null</v>
      </c>
    </row>
    <row r="259" spans="1:456" x14ac:dyDescent="0.25">
      <c r="A259" s="161" t="s">
        <v>1447</v>
      </c>
      <c r="B259" s="161" t="s">
        <v>1447</v>
      </c>
      <c r="C259" s="161" t="s">
        <v>1447</v>
      </c>
      <c r="D259" s="161" t="s">
        <v>1447</v>
      </c>
      <c r="E259" s="161">
        <v>6</v>
      </c>
      <c r="F259" s="161" t="s">
        <v>1447</v>
      </c>
      <c r="G259" s="161" t="s">
        <v>880</v>
      </c>
      <c r="H259" s="161" t="s">
        <v>907</v>
      </c>
      <c r="I259" s="161">
        <v>97</v>
      </c>
      <c r="J259" s="159">
        <v>42509</v>
      </c>
      <c r="K259" s="161">
        <v>0</v>
      </c>
      <c r="L259" s="161">
        <v>0</v>
      </c>
      <c r="M259" s="161">
        <v>0</v>
      </c>
      <c r="N259" s="161">
        <v>0</v>
      </c>
      <c r="O259" s="161">
        <v>0</v>
      </c>
      <c r="P259" s="161">
        <v>0</v>
      </c>
      <c r="Q259" s="161">
        <v>0</v>
      </c>
      <c r="R259" s="161">
        <v>0</v>
      </c>
      <c r="S259" s="161">
        <v>0</v>
      </c>
      <c r="T259" s="161">
        <v>0</v>
      </c>
      <c r="U259" s="161">
        <v>0</v>
      </c>
      <c r="V259" s="161">
        <v>0</v>
      </c>
      <c r="W259" s="161">
        <v>0</v>
      </c>
      <c r="X259" s="161">
        <v>0</v>
      </c>
      <c r="AB259" s="161" t="s">
        <v>242</v>
      </c>
      <c r="AC259" s="161" t="s">
        <v>242</v>
      </c>
      <c r="AD259" s="161" t="s">
        <v>242</v>
      </c>
      <c r="AE259" s="161" t="s">
        <v>242</v>
      </c>
      <c r="AF259" s="161" t="s">
        <v>241</v>
      </c>
      <c r="AG259" s="161" t="s">
        <v>241</v>
      </c>
      <c r="AH259" s="161" t="s">
        <v>242</v>
      </c>
      <c r="AI259" s="161">
        <v>20150801</v>
      </c>
      <c r="AJ259" s="161">
        <v>20160525</v>
      </c>
      <c r="AK259" s="161" t="s">
        <v>869</v>
      </c>
      <c r="AL259" t="s">
        <v>1076</v>
      </c>
      <c r="AM259" t="s">
        <v>907</v>
      </c>
      <c r="AN259">
        <v>2</v>
      </c>
      <c r="AO259" t="s">
        <v>870</v>
      </c>
      <c r="AP259">
        <v>0</v>
      </c>
      <c r="AQ259">
        <v>1</v>
      </c>
      <c r="AR259">
        <v>40</v>
      </c>
      <c r="AS259">
        <v>12</v>
      </c>
      <c r="AT259">
        <v>18</v>
      </c>
      <c r="AU259">
        <v>10</v>
      </c>
      <c r="AV259">
        <v>0</v>
      </c>
      <c r="AW259">
        <v>1</v>
      </c>
      <c r="AX259">
        <v>19.825050000000001</v>
      </c>
      <c r="AY259">
        <v>1</v>
      </c>
      <c r="AZ259">
        <v>1</v>
      </c>
      <c r="BA259">
        <v>39.650100000000002</v>
      </c>
      <c r="BB259">
        <v>368</v>
      </c>
      <c r="BC259">
        <v>100</v>
      </c>
      <c r="BD259">
        <v>0</v>
      </c>
      <c r="BE259">
        <v>40</v>
      </c>
      <c r="BF259">
        <v>7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 t="s">
        <v>1077</v>
      </c>
      <c r="BN259" t="s">
        <v>1076</v>
      </c>
      <c r="BO259" t="s">
        <v>907</v>
      </c>
      <c r="BP259" s="159">
        <v>42251</v>
      </c>
      <c r="BQ259" s="159">
        <v>42506</v>
      </c>
      <c r="BR259" t="s">
        <v>871</v>
      </c>
      <c r="BS259">
        <v>97</v>
      </c>
      <c r="BT259" s="159">
        <v>42506</v>
      </c>
      <c r="BU259">
        <v>15</v>
      </c>
      <c r="BV259">
        <v>4</v>
      </c>
      <c r="BW259">
        <v>100</v>
      </c>
      <c r="BX259">
        <v>112</v>
      </c>
      <c r="BY259">
        <v>2645</v>
      </c>
      <c r="BZ259">
        <v>2779</v>
      </c>
      <c r="CA259">
        <v>28</v>
      </c>
      <c r="CB259">
        <v>15</v>
      </c>
      <c r="CC259">
        <v>37</v>
      </c>
      <c r="CD259">
        <v>90</v>
      </c>
      <c r="CE259">
        <v>88</v>
      </c>
      <c r="CF259">
        <v>89</v>
      </c>
      <c r="CG259">
        <v>97</v>
      </c>
      <c r="CH259">
        <v>92</v>
      </c>
      <c r="CI259">
        <v>31438</v>
      </c>
      <c r="CJ259">
        <v>3.3635999999999999</v>
      </c>
      <c r="CK259">
        <v>15</v>
      </c>
      <c r="CL259">
        <v>3</v>
      </c>
      <c r="ET259" s="161">
        <v>2</v>
      </c>
      <c r="EU259" s="161">
        <v>83</v>
      </c>
      <c r="EV259" s="161">
        <v>41</v>
      </c>
      <c r="EW259" s="161">
        <v>4950</v>
      </c>
      <c r="EX259" s="161">
        <v>0</v>
      </c>
      <c r="EY259" s="161">
        <v>0</v>
      </c>
      <c r="EZ259" s="161">
        <v>39</v>
      </c>
      <c r="FA259" s="161">
        <v>63</v>
      </c>
      <c r="FB259" s="161">
        <v>27</v>
      </c>
      <c r="FC259" s="161">
        <v>52</v>
      </c>
      <c r="FD259" s="161">
        <v>1</v>
      </c>
      <c r="FE259" s="161">
        <v>1</v>
      </c>
      <c r="FF259" s="159">
        <v>42389</v>
      </c>
      <c r="FG259" s="161">
        <v>39</v>
      </c>
      <c r="FH259" s="161">
        <v>63</v>
      </c>
      <c r="FI259" s="161">
        <v>17</v>
      </c>
      <c r="FJ259" s="161">
        <v>63</v>
      </c>
      <c r="FK259" s="161">
        <v>50</v>
      </c>
      <c r="FL259" s="159">
        <v>42313</v>
      </c>
      <c r="FM259" s="161">
        <v>27</v>
      </c>
      <c r="FN259" s="161">
        <v>52</v>
      </c>
      <c r="FO259" s="161">
        <v>17</v>
      </c>
      <c r="FP259" s="161">
        <v>20</v>
      </c>
      <c r="FQ259" s="161">
        <v>50</v>
      </c>
      <c r="HN259" s="161" t="s">
        <v>907</v>
      </c>
      <c r="HO259" s="159">
        <v>42244</v>
      </c>
      <c r="HP259" s="159">
        <v>42501</v>
      </c>
      <c r="HQ259" s="161">
        <v>4</v>
      </c>
      <c r="HR259" s="159">
        <v>42244</v>
      </c>
      <c r="HS259" s="161" t="s">
        <v>872</v>
      </c>
      <c r="HT259" s="161" t="s">
        <v>873</v>
      </c>
      <c r="HU259" s="161">
        <v>37</v>
      </c>
      <c r="HV259" s="161">
        <v>16</v>
      </c>
      <c r="HW259" s="161">
        <v>0</v>
      </c>
      <c r="HX259" s="159">
        <v>42389</v>
      </c>
      <c r="HY259" s="161" t="s">
        <v>874</v>
      </c>
      <c r="HZ259" s="161" t="s">
        <v>873</v>
      </c>
      <c r="IA259" s="161">
        <v>47</v>
      </c>
      <c r="IB259" s="161">
        <v>22</v>
      </c>
      <c r="IC259" s="161">
        <v>0</v>
      </c>
      <c r="ID259" s="159">
        <v>42417</v>
      </c>
      <c r="IE259" s="161" t="s">
        <v>879</v>
      </c>
      <c r="IF259" s="161" t="s">
        <v>873</v>
      </c>
      <c r="IG259" s="161">
        <v>53</v>
      </c>
      <c r="IH259" s="161">
        <v>13</v>
      </c>
      <c r="II259" s="161">
        <v>0</v>
      </c>
      <c r="IJ259" s="159">
        <v>42501</v>
      </c>
      <c r="IK259" s="161" t="s">
        <v>872</v>
      </c>
      <c r="IL259" s="161" t="s">
        <v>873</v>
      </c>
      <c r="IM259" s="161">
        <v>45</v>
      </c>
      <c r="IN259" s="161">
        <v>12</v>
      </c>
      <c r="IO259" s="161">
        <v>0</v>
      </c>
      <c r="JB259" s="161" t="s">
        <v>907</v>
      </c>
      <c r="JC259" s="161">
        <v>29</v>
      </c>
      <c r="JD259" s="161">
        <v>16</v>
      </c>
      <c r="JE259" s="161">
        <v>26</v>
      </c>
      <c r="JF259" s="161">
        <v>19570</v>
      </c>
      <c r="JG259" s="159">
        <v>42509</v>
      </c>
      <c r="JH259" s="161">
        <v>97</v>
      </c>
      <c r="JI259" s="159">
        <v>42243</v>
      </c>
      <c r="JJ259" s="161">
        <v>491</v>
      </c>
      <c r="JK259" s="161">
        <v>18</v>
      </c>
      <c r="JL259" s="159">
        <v>42340</v>
      </c>
      <c r="JM259" s="161">
        <v>224</v>
      </c>
      <c r="JN259" s="161">
        <v>7</v>
      </c>
      <c r="JO259" s="159">
        <v>42394</v>
      </c>
      <c r="JP259" s="161">
        <v>125</v>
      </c>
      <c r="JQ259" s="161">
        <v>6</v>
      </c>
      <c r="JR259" s="159">
        <v>42501</v>
      </c>
      <c r="JS259" s="161">
        <v>224</v>
      </c>
      <c r="JT259" s="161">
        <v>24</v>
      </c>
      <c r="JU259" s="159">
        <v>42509</v>
      </c>
      <c r="JV259" s="161">
        <v>97</v>
      </c>
      <c r="JW259" s="161">
        <v>3</v>
      </c>
      <c r="MN259" t="str">
        <f t="shared" si="348"/>
        <v>NoNoNoYesYesNo</v>
      </c>
      <c r="MO259" t="str">
        <f>IF(AND(MN259="NoNoNoNoNoNo",JI259=""),"No Programs",VLOOKUP(MN259,Lookups!$DA$4:$DB$67,2,FALSE))</f>
        <v>System 44 Only</v>
      </c>
      <c r="MP259">
        <f t="shared" si="349"/>
        <v>8.8495575221238937E-3</v>
      </c>
      <c r="MQ259" t="str">
        <f t="shared" si="350"/>
        <v>System 44 User</v>
      </c>
      <c r="MR259" t="str">
        <f>Directions!$D$3</f>
        <v>Usage</v>
      </c>
      <c r="MS259" t="str">
        <f>VLOOKUP(MQ259,Lookups!$CU$71:$CV$80,2,FALSE)</f>
        <v>System 44 Record</v>
      </c>
      <c r="MT259">
        <f t="shared" si="351"/>
        <v>1</v>
      </c>
      <c r="MU259">
        <f t="shared" si="352"/>
        <v>1</v>
      </c>
      <c r="MV259">
        <f t="shared" si="353"/>
        <v>1</v>
      </c>
      <c r="MW259">
        <f t="shared" si="354"/>
        <v>1</v>
      </c>
      <c r="MX259">
        <f t="shared" si="355"/>
        <v>36.714285714285715</v>
      </c>
      <c r="MY259" t="str">
        <f t="shared" si="356"/>
        <v>Not Used</v>
      </c>
      <c r="MZ259">
        <f t="shared" si="357"/>
        <v>0</v>
      </c>
      <c r="NA259" t="str">
        <f t="shared" si="358"/>
        <v>Not Available</v>
      </c>
      <c r="NB259" t="str">
        <f t="shared" si="359"/>
        <v>Not Available</v>
      </c>
      <c r="NC259" t="str">
        <f t="shared" si="360"/>
        <v>4 Not Indicated</v>
      </c>
      <c r="ND259" t="str">
        <f t="shared" si="361"/>
        <v>4 Not Indicated</v>
      </c>
      <c r="NE259" t="str">
        <f t="shared" si="362"/>
        <v>4 Not Indicated</v>
      </c>
      <c r="NF259" t="str">
        <f t="shared" si="363"/>
        <v>4 Not Indicated</v>
      </c>
      <c r="NG259" t="str">
        <f t="shared" si="364"/>
        <v>4 Not Indicated</v>
      </c>
      <c r="NH259" s="159">
        <f t="shared" si="365"/>
        <v>42509</v>
      </c>
      <c r="NI259">
        <f t="shared" si="366"/>
        <v>97</v>
      </c>
      <c r="NJ259" s="159">
        <f t="shared" si="367"/>
        <v>42243</v>
      </c>
      <c r="NK259">
        <f t="shared" si="368"/>
        <v>491</v>
      </c>
      <c r="NL259">
        <f t="shared" si="369"/>
        <v>38</v>
      </c>
      <c r="NM259">
        <f t="shared" si="370"/>
        <v>1</v>
      </c>
      <c r="NN259">
        <f>IF(OR(E259="PK",E259="K",JJ259=""),"Null",INDEX(Lookups!$EZ$4:$FW$18,MATCH($JJ259,Lookups!$EY$4:$EY$18,1),MATCH($E259,Lookups!$EZ$3:$FW$3,0)))</f>
        <v>90</v>
      </c>
      <c r="NO259">
        <f>IF(OR(E259="PK",E259="K",JJ259=""),"Null",INDEX(Lookups!$EZ$4:$FW$18,MATCH($JJ259,Lookups!$EY$4:$EY$18,1),MATCH($E259,Lookups!$EZ$3:$FW$3,0) + 1))</f>
        <v>135</v>
      </c>
      <c r="NP259">
        <f t="shared" si="371"/>
        <v>180</v>
      </c>
      <c r="NQ259" t="str">
        <f t="shared" si="372"/>
        <v>PI is Recommended</v>
      </c>
      <c r="NR259" t="str">
        <f t="shared" si="373"/>
        <v>PI is Recommended</v>
      </c>
      <c r="NS259" t="str">
        <f t="shared" si="374"/>
        <v>400L to 599L</v>
      </c>
      <c r="NT259" t="str">
        <f t="shared" si="375"/>
        <v>BR to 199L</v>
      </c>
      <c r="NU259" t="str">
        <f t="shared" si="376"/>
        <v>400L to 599L</v>
      </c>
      <c r="NV259" s="183" t="str">
        <f t="array" ref="NV259">IF($NL259="No RI Tests","No RI Tests",VLOOKUP(IF(AND(E259="K",JJ259&lt;280),3,IF(AND(E259="K",JJ259&gt;=280),4,MAX(IF(E259=Lookups!$DF$6:$DF$99,IF(JJ259&gt;=Lookups!$DG$6:$DG$99,Lookups!$DH$6:$DH$99))))),Lookups!$DE$104:$DG$108,2,FALSE))</f>
        <v>1 Below Basic</v>
      </c>
      <c r="NW259" s="161" t="str">
        <f t="array" ref="NW259">IF($NL259="No RI Tests","No RI Tests",VLOOKUP(IF(AND(E259="K",JH259&lt;280),3,IF(AND(E259="K",JH259&gt;=280),4,MAX(IF(E259=Lookups!$DF$6:$DF$99,IF(NI259&gt;=Lookups!$DG$6:$DG$99,Lookups!$DH$6:$DH$99))))),Lookups!$DE$104:$DG$108,2,FALSE))</f>
        <v>1 Below Basic</v>
      </c>
      <c r="NX259" s="161" t="str">
        <f t="array" ref="NX259">IF($NL259="No RI Tests","No RI Tests",VLOOKUP(IF(AND(E259="K",NK259&lt;280),3,IF(AND(E259="K",NK259&gt;=280),4,MAX(IF(E259=Lookups!$DF$6:$DF$99,IF(NK259&gt;=Lookups!$DG$6:$DG$99,Lookups!$DH$6:$DH$99))))),Lookups!$DE$104:$DG$108,2,FALSE))</f>
        <v>1 Below Basic</v>
      </c>
      <c r="NY259">
        <f t="shared" si="377"/>
        <v>1</v>
      </c>
      <c r="NZ259">
        <f t="shared" si="378"/>
        <v>0</v>
      </c>
      <c r="OA259" t="str">
        <f t="shared" si="379"/>
        <v>Maintained Performance Level</v>
      </c>
      <c r="OB259" s="161" t="str">
        <f t="array" ref="OB259">IF($NL259="No RI Tests","No RI Tests",IF(E259="K","N/A",VLOOKUP(MAX(IF(E259=Lookups!$DF$6:$DF$99,IF(JJ259&gt;=Lookups!$DG$6:$DG$99,Lookups!$DI$6:$DI$99))),Lookups!$DE$104:$DG$108,3,FALSE)))</f>
        <v>1 Limited</v>
      </c>
      <c r="OC259" s="161" t="str">
        <f t="array" ref="OC259">IF($NL259="No RI Tests","No RI Tests",IF(E259="K","N/A",VLOOKUP(MAX(IF(E259=Lookups!$DF$6:$DF$99,IF(NI259&gt;=Lookups!$DG$6:$DG$99,Lookups!$DI$6:$DI$99))),Lookups!$DE$104:$DG$108,3,FALSE)))</f>
        <v>1 Limited</v>
      </c>
      <c r="OD259" s="161" t="str">
        <f t="array" ref="OD259">IF($NL259="No RI Tests","No RI Tests",IF(E259="K","N/A",VLOOKUP(MAX(IF(E259=Lookups!$DF$6:$DF$99,IF(NK259&gt;=Lookups!$DG$6:$DG$99,Lookups!$DI$6:$DI$99))),Lookups!$DE$104:$DG$108,3,FALSE)))</f>
        <v>1 Limited</v>
      </c>
      <c r="OE259">
        <f t="shared" si="380"/>
        <v>1</v>
      </c>
      <c r="OF259">
        <f t="shared" si="381"/>
        <v>0</v>
      </c>
      <c r="OG259" t="str">
        <f t="shared" si="382"/>
        <v>Maintained Performance Level</v>
      </c>
      <c r="OH259">
        <f t="shared" si="383"/>
        <v>-394</v>
      </c>
      <c r="OI259">
        <f t="shared" si="384"/>
        <v>0</v>
      </c>
      <c r="OJ259">
        <f t="shared" si="385"/>
        <v>0</v>
      </c>
      <c r="OK259">
        <f t="shared" si="386"/>
        <v>0</v>
      </c>
      <c r="OL259">
        <f t="shared" si="387"/>
        <v>-3.5022222222222221</v>
      </c>
      <c r="OM259" t="str">
        <f t="shared" si="388"/>
        <v>Fall Administration</v>
      </c>
      <c r="ON259" t="str">
        <f t="shared" si="389"/>
        <v>Spring Administration</v>
      </c>
      <c r="OO259" t="str">
        <f t="shared" si="390"/>
        <v>Fall to Spring-Full Year RI</v>
      </c>
      <c r="OP259" t="str">
        <f ca="1">IF(AND(HR259&lt;&gt;"",JJ259&lt;600),IF(HT259="Advancing","Tier 2","Tier 3"),IF(JI259="","Null",IF(OR(E259="K",E259&lt;3),"FRA Recommended",IF(JJ259&gt;=IF(E259&lt;6,400,600),IF(JJ259&lt;VLOOKUP(E259,Lookups!$AP$3:$AR$16,3,FALSE),"Tier 2","Core"),IF(JJ259&lt;400,IF(RAND()&lt;0.81,"Tier 3","Tier 2"),IF(RAND()&lt;0.51,"Tier 3","Tier 2"))))))</f>
        <v>Tier 3</v>
      </c>
      <c r="OQ259" t="str">
        <f t="shared" si="391"/>
        <v>Average Reading Invt. Under 15 Minutes Long</v>
      </c>
      <c r="OR259">
        <f t="shared" si="392"/>
        <v>1</v>
      </c>
      <c r="OS259" t="str">
        <f t="shared" si="393"/>
        <v>Null</v>
      </c>
      <c r="OT259">
        <f t="shared" si="394"/>
        <v>394</v>
      </c>
      <c r="OU259" s="159">
        <f t="shared" si="395"/>
        <v>42501</v>
      </c>
      <c r="OV259" t="str">
        <f t="shared" si="396"/>
        <v>Form 1</v>
      </c>
      <c r="OW259" t="str">
        <f t="shared" si="397"/>
        <v>Developing</v>
      </c>
      <c r="OX259">
        <f t="shared" si="398"/>
        <v>45</v>
      </c>
      <c r="OY259">
        <f t="shared" si="399"/>
        <v>12</v>
      </c>
      <c r="OZ259">
        <f t="shared" si="400"/>
        <v>0</v>
      </c>
      <c r="PA259" s="159">
        <f t="shared" si="401"/>
        <v>42389</v>
      </c>
      <c r="PB259" t="str">
        <f t="shared" si="402"/>
        <v>Form 2</v>
      </c>
      <c r="PC259" t="str">
        <f t="shared" si="403"/>
        <v>Developing</v>
      </c>
      <c r="PD259">
        <f t="shared" si="404"/>
        <v>47</v>
      </c>
      <c r="PE259">
        <f t="shared" si="405"/>
        <v>22</v>
      </c>
      <c r="PF259">
        <f t="shared" si="406"/>
        <v>0</v>
      </c>
      <c r="PG259">
        <f t="shared" si="407"/>
        <v>36.714285714285715</v>
      </c>
      <c r="PH259">
        <f t="shared" si="408"/>
        <v>1</v>
      </c>
      <c r="PI259">
        <f t="shared" si="409"/>
        <v>1</v>
      </c>
      <c r="PJ259">
        <f t="shared" si="410"/>
        <v>37</v>
      </c>
      <c r="PK259">
        <f>IF(HR259="","Null",IF(E259&lt;3,"Null",IF(HU259=0,0,IF(HS259="Form 1",VLOOKUP(HU259,Lookups!$BE$3:$BP$63,E259,FALSE),IF(HS259="Form 2",VLOOKUP(HU259,Lookups!$BE$67:$BP$127,E259,FALSE),VLOOKUP(HU259,Lookups!$BE$130:$BP$190,E259,FALSE))))))</f>
        <v>5</v>
      </c>
      <c r="PL259">
        <f t="shared" si="411"/>
        <v>45</v>
      </c>
      <c r="PM259">
        <f>IF($PH259=0,"Null",IF(E259&lt;3,"Null",IF(OX259=0,0,IF(OV259="Form 1",VLOOKUP(OX259,Lookups!$BE$3:$BP$63,E259,FALSE),IF(OV259="Form 2",VLOOKUP(OX259,Lookups!$BE$67:$BP$127,E259,FALSE),VLOOKUP(OX259,Lookups!$BE$130:$BP$190,E259,FALSE))))))</f>
        <v>21</v>
      </c>
      <c r="PN259">
        <f t="shared" si="412"/>
        <v>8</v>
      </c>
      <c r="PO259">
        <f t="shared" si="413"/>
        <v>1</v>
      </c>
      <c r="PP259">
        <f t="shared" si="414"/>
        <v>16</v>
      </c>
      <c r="PQ259">
        <f>IF(HR259="","Null",IF(E259&lt;3,"Null",IF(HV259=0,0,IF(HS259="Form 1",VLOOKUP(HV259,Lookups!$BR$3:$CC$63,E259,FALSE),IF(HS259="Form 2",VLOOKUP(HV259,Lookups!$BR$67:$CC$127,E259,FALSE),VLOOKUP(HV259,Lookups!$BR$130:$CC$190,E259,FALSE))))))</f>
        <v>15</v>
      </c>
      <c r="PR259">
        <f t="shared" si="415"/>
        <v>12</v>
      </c>
      <c r="PS259">
        <f>IF(HR259="","Null",IF(E259&lt;3,"Null",IF(OY259=0,0,IF(OW259="Form 1",VLOOKUP(OY259,Lookups!$BR$3:$CC$63,E259,FALSE),IF(OW259="Form 2",VLOOKUP(OY259,Lookups!$BR$67:$CC$127,E259,FALSE),VLOOKUP(OY259,Lookups!$BR$130:$CC$190,E259,FALSE))))))</f>
        <v>7</v>
      </c>
      <c r="PT259">
        <f t="shared" si="416"/>
        <v>-4</v>
      </c>
      <c r="PU259">
        <f t="shared" si="417"/>
        <v>0</v>
      </c>
      <c r="PV259">
        <f t="shared" si="418"/>
        <v>0</v>
      </c>
      <c r="PW259" t="str">
        <f t="shared" si="419"/>
        <v>Fall to Spring PI Administration</v>
      </c>
      <c r="PX259">
        <f t="shared" si="420"/>
        <v>0</v>
      </c>
      <c r="PY259">
        <f t="shared" si="421"/>
        <v>1</v>
      </c>
      <c r="PZ259" t="str">
        <f t="shared" si="422"/>
        <v>100 or More Sessions</v>
      </c>
      <c r="QA259" t="str">
        <f t="shared" si="423"/>
        <v>Series 4</v>
      </c>
      <c r="QB259" t="str">
        <f t="shared" si="424"/>
        <v>In Series 13 to 16</v>
      </c>
      <c r="QC259" t="str">
        <f>IF($MS259="System 44 Record",IF(BQ259&lt;MEDIAN(Directions!$F$3,Directions!$F$6),"Mid-Year Exited Student","Full Year Participant")&amp;IF(BP259&lt;Directions!$F$3,", Started Prior Year",", Started This Year"),"Null")</f>
        <v>Full Year Participant, Started This Year</v>
      </c>
      <c r="QD259">
        <f t="shared" si="425"/>
        <v>0</v>
      </c>
      <c r="QE259">
        <f t="shared" si="426"/>
        <v>1</v>
      </c>
      <c r="QF259">
        <f t="shared" si="427"/>
        <v>1</v>
      </c>
      <c r="QG259">
        <f t="shared" si="428"/>
        <v>1</v>
      </c>
      <c r="QH259">
        <f t="shared" si="429"/>
        <v>2</v>
      </c>
      <c r="QI259">
        <f t="shared" si="430"/>
        <v>0.57499999999999996</v>
      </c>
      <c r="QJ259" t="str">
        <f t="shared" si="431"/>
        <v>Used All 3</v>
      </c>
      <c r="QK259" t="str">
        <f t="shared" si="432"/>
        <v>Null</v>
      </c>
      <c r="QL259" t="str">
        <f t="shared" si="433"/>
        <v>Null</v>
      </c>
      <c r="QM259" t="str">
        <f>IF($MS259="READ 180 Record",IF(AQ259="","Null",VLOOKUP(JJ259,Lookups!$DX$3:$EB$2054,AN259+1,FALSE)),"Null")</f>
        <v>Null</v>
      </c>
      <c r="QN259" t="str">
        <f t="shared" si="434"/>
        <v>Null</v>
      </c>
    </row>
    <row r="260" spans="1:456" x14ac:dyDescent="0.25">
      <c r="A260" s="161" t="s">
        <v>1447</v>
      </c>
      <c r="B260" s="161" t="s">
        <v>1447</v>
      </c>
      <c r="C260" s="161" t="s">
        <v>1447</v>
      </c>
      <c r="D260" s="161" t="s">
        <v>1447</v>
      </c>
      <c r="E260" s="161">
        <v>2</v>
      </c>
      <c r="F260" s="161" t="s">
        <v>1447</v>
      </c>
      <c r="G260" s="161" t="s">
        <v>880</v>
      </c>
      <c r="H260" s="161" t="s">
        <v>881</v>
      </c>
      <c r="K260" s="161">
        <v>0</v>
      </c>
      <c r="L260" s="161">
        <v>0</v>
      </c>
      <c r="M260" s="161">
        <v>0</v>
      </c>
      <c r="N260" s="161">
        <v>0</v>
      </c>
      <c r="O260" s="161">
        <v>0</v>
      </c>
      <c r="P260" s="161">
        <v>0</v>
      </c>
      <c r="Q260" s="161">
        <v>0</v>
      </c>
      <c r="R260" s="161">
        <v>0</v>
      </c>
      <c r="S260" s="161">
        <v>0</v>
      </c>
      <c r="T260" s="161">
        <v>0</v>
      </c>
      <c r="U260" s="161">
        <v>0</v>
      </c>
      <c r="V260" s="161">
        <v>0</v>
      </c>
      <c r="W260" s="161">
        <v>0</v>
      </c>
      <c r="X260" s="161">
        <v>0</v>
      </c>
      <c r="AB260" s="161" t="s">
        <v>242</v>
      </c>
      <c r="AC260" s="161" t="s">
        <v>242</v>
      </c>
      <c r="AD260" s="161" t="s">
        <v>242</v>
      </c>
      <c r="AE260" s="161" t="s">
        <v>242</v>
      </c>
      <c r="AF260" s="161" t="s">
        <v>242</v>
      </c>
      <c r="AG260" s="161" t="s">
        <v>242</v>
      </c>
      <c r="AH260" s="161" t="s">
        <v>242</v>
      </c>
      <c r="AI260" s="161">
        <v>20150801</v>
      </c>
      <c r="AJ260" s="161">
        <v>20160525</v>
      </c>
      <c r="AK260" s="161" t="s">
        <v>869</v>
      </c>
      <c r="AL260" t="s">
        <v>1078</v>
      </c>
      <c r="BN260" t="s">
        <v>1079</v>
      </c>
      <c r="ET260" s="161">
        <v>0</v>
      </c>
      <c r="EU260" s="161">
        <v>0</v>
      </c>
      <c r="EV260" s="161">
        <v>0</v>
      </c>
      <c r="EW260" s="161">
        <v>0</v>
      </c>
      <c r="EX260" s="161">
        <v>0</v>
      </c>
      <c r="EY260" s="161">
        <v>0</v>
      </c>
      <c r="EZ260" s="161">
        <v>0</v>
      </c>
      <c r="FA260" s="161">
        <v>0</v>
      </c>
      <c r="FB260" s="161">
        <v>0</v>
      </c>
      <c r="FC260" s="161">
        <v>0</v>
      </c>
      <c r="FD260" s="161">
        <v>0</v>
      </c>
      <c r="FE260" s="161">
        <v>0</v>
      </c>
      <c r="HN260" s="161" t="s">
        <v>881</v>
      </c>
      <c r="JB260" s="161" t="s">
        <v>881</v>
      </c>
      <c r="JC260" s="161">
        <v>0</v>
      </c>
      <c r="JD260" s="161">
        <v>0</v>
      </c>
      <c r="JE260" s="161">
        <v>0</v>
      </c>
      <c r="JF260" s="161">
        <v>0</v>
      </c>
      <c r="MN260" t="str">
        <f t="shared" si="348"/>
        <v>NoNoNoNoNoNo</v>
      </c>
      <c r="MO260" t="str">
        <f>IF(AND(MN260="NoNoNoNoNoNo",JI260=""),"No Programs",VLOOKUP(MN260,Lookups!$DA$4:$DB$67,2,FALSE))</f>
        <v>No Programs</v>
      </c>
      <c r="MP260">
        <f t="shared" si="349"/>
        <v>0</v>
      </c>
      <c r="MQ260" t="str">
        <f t="shared" si="350"/>
        <v>No Program Use</v>
      </c>
      <c r="MR260" t="str">
        <f>Directions!$D$3</f>
        <v>Usage</v>
      </c>
      <c r="MS260" t="str">
        <f>VLOOKUP(MQ260,Lookups!$CU$71:$CV$80,2,FALSE)</f>
        <v>Exclude</v>
      </c>
      <c r="MT260">
        <f t="shared" si="351"/>
        <v>0</v>
      </c>
      <c r="MU260">
        <f t="shared" si="352"/>
        <v>0</v>
      </c>
      <c r="MV260">
        <f t="shared" si="353"/>
        <v>0</v>
      </c>
      <c r="MW260">
        <f t="shared" si="354"/>
        <v>0</v>
      </c>
      <c r="MX260">
        <f t="shared" si="355"/>
        <v>0</v>
      </c>
      <c r="MY260" t="str">
        <f t="shared" si="356"/>
        <v>Not Used</v>
      </c>
      <c r="MZ260">
        <f t="shared" si="357"/>
        <v>0</v>
      </c>
      <c r="NA260" t="str">
        <f t="shared" si="358"/>
        <v>Not Available</v>
      </c>
      <c r="NB260" t="str">
        <f t="shared" si="359"/>
        <v>Not Available</v>
      </c>
      <c r="NC260" t="str">
        <f t="shared" si="360"/>
        <v>4 Not Indicated</v>
      </c>
      <c r="ND260" t="str">
        <f t="shared" si="361"/>
        <v>4 Not Indicated</v>
      </c>
      <c r="NE260" t="str">
        <f t="shared" si="362"/>
        <v>4 Not Indicated</v>
      </c>
      <c r="NF260" t="str">
        <f t="shared" si="363"/>
        <v>4 Not Indicated</v>
      </c>
      <c r="NG260" t="str">
        <f t="shared" si="364"/>
        <v>4 Not Indicated</v>
      </c>
      <c r="NH260" s="159" t="str">
        <f t="shared" si="365"/>
        <v>Null</v>
      </c>
      <c r="NI260" t="str">
        <f t="shared" si="366"/>
        <v>Null</v>
      </c>
      <c r="NJ260" s="159" t="str">
        <f t="shared" si="367"/>
        <v>Null</v>
      </c>
      <c r="NK260" t="str">
        <f t="shared" si="368"/>
        <v>Null</v>
      </c>
      <c r="NL260" t="str">
        <f t="shared" si="369"/>
        <v>No RI Tests</v>
      </c>
      <c r="NM260">
        <f t="shared" si="370"/>
        <v>0</v>
      </c>
      <c r="NN260" t="str">
        <f>IF(OR(E260="PK",E260="K",JJ260=""),"Null",INDEX(Lookups!$EZ$4:$FW$18,MATCH($JJ260,Lookups!$EY$4:$EY$18,1),MATCH($E260,Lookups!$EZ$3:$FW$3,0)))</f>
        <v>Null</v>
      </c>
      <c r="NO260" t="str">
        <f>IF(OR(E260="PK",E260="K",JJ260=""),"Null",INDEX(Lookups!$EZ$4:$FW$18,MATCH($JJ260,Lookups!$EY$4:$EY$18,1),MATCH($E260,Lookups!$EZ$3:$FW$3,0) + 1))</f>
        <v>Null</v>
      </c>
      <c r="NP260" t="str">
        <f t="shared" si="371"/>
        <v>Null</v>
      </c>
      <c r="NQ260" t="str">
        <f t="shared" si="372"/>
        <v>Null</v>
      </c>
      <c r="NR260" t="str">
        <f t="shared" si="373"/>
        <v>Null</v>
      </c>
      <c r="NS260" t="str">
        <f t="shared" si="374"/>
        <v>No RI Tests</v>
      </c>
      <c r="NT260" t="str">
        <f t="shared" si="375"/>
        <v>No RI Tests</v>
      </c>
      <c r="NU260" t="str">
        <f t="shared" si="376"/>
        <v>No RI Tests</v>
      </c>
      <c r="NV260" s="183" t="str">
        <f t="array" ref="NV260">IF($NL260="No RI Tests","No RI Tests",VLOOKUP(IF(AND(E260="K",JJ260&lt;280),3,IF(AND(E260="K",JJ260&gt;=280),4,MAX(IF(E260=Lookups!$DF$6:$DF$99,IF(JJ260&gt;=Lookups!$DG$6:$DG$99,Lookups!$DH$6:$DH$99))))),Lookups!$DE$104:$DG$108,2,FALSE))</f>
        <v>No RI Tests</v>
      </c>
      <c r="NW260" s="161" t="str">
        <f t="array" ref="NW260">IF($NL260="No RI Tests","No RI Tests",VLOOKUP(IF(AND(E260="K",JH260&lt;280),3,IF(AND(E260="K",JH260&gt;=280),4,MAX(IF(E260=Lookups!$DF$6:$DF$99,IF(NI260&gt;=Lookups!$DG$6:$DG$99,Lookups!$DH$6:$DH$99))))),Lookups!$DE$104:$DG$108,2,FALSE))</f>
        <v>No RI Tests</v>
      </c>
      <c r="NX260" s="161" t="str">
        <f t="array" ref="NX260">IF($NL260="No RI Tests","No RI Tests",VLOOKUP(IF(AND(E260="K",NK260&lt;280),3,IF(AND(E260="K",NK260&gt;=280),4,MAX(IF(E260=Lookups!$DF$6:$DF$99,IF(NK260&gt;=Lookups!$DG$6:$DG$99,Lookups!$DH$6:$DH$99))))),Lookups!$DE$104:$DG$108,2,FALSE))</f>
        <v>No RI Tests</v>
      </c>
      <c r="NY260" t="str">
        <f t="shared" si="377"/>
        <v>Null</v>
      </c>
      <c r="NZ260" t="str">
        <f t="shared" si="378"/>
        <v>Null</v>
      </c>
      <c r="OA260" t="str">
        <f t="shared" si="379"/>
        <v>No RI for Comparison</v>
      </c>
      <c r="OB260" s="161" t="str">
        <f t="array" ref="OB260">IF($NL260="No RI Tests","No RI Tests",IF(E260="K","N/A",VLOOKUP(MAX(IF(E260=Lookups!$DF$6:$DF$99,IF(JJ260&gt;=Lookups!$DG$6:$DG$99,Lookups!$DI$6:$DI$99))),Lookups!$DE$104:$DG$108,3,FALSE)))</f>
        <v>No RI Tests</v>
      </c>
      <c r="OC260" s="161" t="str">
        <f t="array" ref="OC260">IF($NL260="No RI Tests","No RI Tests",IF(E260="K","N/A",VLOOKUP(MAX(IF(E260=Lookups!$DF$6:$DF$99,IF(NI260&gt;=Lookups!$DG$6:$DG$99,Lookups!$DI$6:$DI$99))),Lookups!$DE$104:$DG$108,3,FALSE)))</f>
        <v>No RI Tests</v>
      </c>
      <c r="OD260" s="161" t="str">
        <f t="array" ref="OD260">IF($NL260="No RI Tests","No RI Tests",IF(E260="K","N/A",VLOOKUP(MAX(IF(E260=Lookups!$DF$6:$DF$99,IF(NK260&gt;=Lookups!$DG$6:$DG$99,Lookups!$DI$6:$DI$99))),Lookups!$DE$104:$DG$108,3,FALSE)))</f>
        <v>No RI Tests</v>
      </c>
      <c r="OE260" t="str">
        <f t="shared" si="380"/>
        <v>Null</v>
      </c>
      <c r="OF260" t="str">
        <f t="shared" si="381"/>
        <v>Null</v>
      </c>
      <c r="OG260" t="str">
        <f t="shared" si="382"/>
        <v>No RI for Comparison</v>
      </c>
      <c r="OH260" t="str">
        <f t="shared" si="383"/>
        <v>Null</v>
      </c>
      <c r="OI260" t="str">
        <f t="shared" si="384"/>
        <v>Null</v>
      </c>
      <c r="OJ260" t="str">
        <f t="shared" si="385"/>
        <v>Null</v>
      </c>
      <c r="OK260" t="str">
        <f t="shared" si="386"/>
        <v>Null</v>
      </c>
      <c r="OL260" t="str">
        <f t="shared" si="387"/>
        <v>Null</v>
      </c>
      <c r="OM260" t="str">
        <f t="shared" si="388"/>
        <v>Null</v>
      </c>
      <c r="ON260" t="str">
        <f t="shared" si="389"/>
        <v>Null</v>
      </c>
      <c r="OO260" t="str">
        <f t="shared" si="390"/>
        <v>Null RI</v>
      </c>
      <c r="OP260" t="str">
        <f ca="1">IF(AND(HR260&lt;&gt;"",JJ260&lt;600),IF(HT260="Advancing","Tier 2","Tier 3"),IF(JI260="","Null",IF(OR(E260="K",E260&lt;3),"FRA Recommended",IF(JJ260&gt;=IF(E260&lt;6,400,600),IF(JJ260&lt;VLOOKUP(E260,Lookups!$AP$3:$AR$16,3,FALSE),"Tier 2","Core"),IF(JJ260&lt;400,IF(RAND()&lt;0.81,"Tier 3","Tier 2"),IF(RAND()&lt;0.51,"Tier 3","Tier 2"))))))</f>
        <v>Null</v>
      </c>
      <c r="OQ260" t="str">
        <f t="shared" si="391"/>
        <v>Null</v>
      </c>
      <c r="OR260" t="str">
        <f t="shared" si="392"/>
        <v>Null</v>
      </c>
      <c r="OS260" t="str">
        <f t="shared" si="393"/>
        <v>Null</v>
      </c>
      <c r="OT260" t="str">
        <f t="shared" si="394"/>
        <v>No RI Tests</v>
      </c>
      <c r="OU260" s="159" t="str">
        <f t="shared" si="395"/>
        <v>No PI Tests</v>
      </c>
      <c r="OV260" t="str">
        <f t="shared" si="396"/>
        <v>No PI Tests</v>
      </c>
      <c r="OW260" t="str">
        <f t="shared" si="397"/>
        <v>No PI Tests</v>
      </c>
      <c r="OX260" t="str">
        <f t="shared" si="398"/>
        <v>No PI Tests</v>
      </c>
      <c r="OY260" t="str">
        <f t="shared" si="399"/>
        <v>No PI Tests</v>
      </c>
      <c r="OZ260" t="str">
        <f t="shared" si="400"/>
        <v>No PI Tests</v>
      </c>
      <c r="PA260" s="159" t="str">
        <f t="shared" si="401"/>
        <v>No PI Tests</v>
      </c>
      <c r="PB260" t="str">
        <f t="shared" si="402"/>
        <v>No PI Tests</v>
      </c>
      <c r="PC260" t="str">
        <f t="shared" si="403"/>
        <v>No PI Tests</v>
      </c>
      <c r="PD260" t="str">
        <f t="shared" si="404"/>
        <v>No PI Tests</v>
      </c>
      <c r="PE260" t="str">
        <f t="shared" si="405"/>
        <v>No PI Tests</v>
      </c>
      <c r="PF260" t="str">
        <f t="shared" si="406"/>
        <v>No PI Tests</v>
      </c>
      <c r="PG260" t="str">
        <f t="shared" si="407"/>
        <v>No PI Tests</v>
      </c>
      <c r="PH260">
        <f t="shared" si="408"/>
        <v>0</v>
      </c>
      <c r="PI260">
        <f t="shared" si="409"/>
        <v>0</v>
      </c>
      <c r="PJ260" t="str">
        <f t="shared" si="410"/>
        <v>Null</v>
      </c>
      <c r="PK260" t="str">
        <f>IF(HR260="","Null",IF(E260&lt;3,"Null",IF(HU260=0,0,IF(HS260="Form 1",VLOOKUP(HU260,Lookups!$BE$3:$BP$63,E260,FALSE),IF(HS260="Form 2",VLOOKUP(HU260,Lookups!$BE$67:$BP$127,E260,FALSE),VLOOKUP(HU260,Lookups!$BE$130:$BP$190,E260,FALSE))))))</f>
        <v>Null</v>
      </c>
      <c r="PL260" t="str">
        <f t="shared" si="411"/>
        <v>Null</v>
      </c>
      <c r="PM260" t="str">
        <f>IF($PH260=0,"Null",IF(E260&lt;3,"Null",IF(OX260=0,0,IF(OV260="Form 1",VLOOKUP(OX260,Lookups!$BE$3:$BP$63,E260,FALSE),IF(OV260="Form 2",VLOOKUP(OX260,Lookups!$BE$67:$BP$127,E260,FALSE),VLOOKUP(OX260,Lookups!$BE$130:$BP$190,E260,FALSE))))))</f>
        <v>Null</v>
      </c>
      <c r="PN260" t="str">
        <f t="shared" si="412"/>
        <v>Null</v>
      </c>
      <c r="PO260" t="str">
        <f t="shared" si="413"/>
        <v>Null</v>
      </c>
      <c r="PP260" t="str">
        <f t="shared" si="414"/>
        <v>Null</v>
      </c>
      <c r="PQ260" t="str">
        <f>IF(HR260="","Null",IF(E260&lt;3,"Null",IF(HV260=0,0,IF(HS260="Form 1",VLOOKUP(HV260,Lookups!$BR$3:$CC$63,E260,FALSE),IF(HS260="Form 2",VLOOKUP(HV260,Lookups!$BR$67:$CC$127,E260,FALSE),VLOOKUP(HV260,Lookups!$BR$130:$CC$190,E260,FALSE))))))</f>
        <v>Null</v>
      </c>
      <c r="PR260" t="str">
        <f t="shared" si="415"/>
        <v>Null</v>
      </c>
      <c r="PS260" t="str">
        <f>IF(HR260="","Null",IF(E260&lt;3,"Null",IF(OY260=0,0,IF(OW260="Form 1",VLOOKUP(OY260,Lookups!$BR$3:$CC$63,E260,FALSE),IF(OW260="Form 2",VLOOKUP(OY260,Lookups!$BR$67:$CC$127,E260,FALSE),VLOOKUP(OY260,Lookups!$BR$130:$CC$190,E260,FALSE))))))</f>
        <v>Null</v>
      </c>
      <c r="PT260" t="str">
        <f t="shared" si="416"/>
        <v>Null</v>
      </c>
      <c r="PU260" t="str">
        <f t="shared" si="417"/>
        <v>Null</v>
      </c>
      <c r="PV260" t="str">
        <f t="shared" si="418"/>
        <v>Null</v>
      </c>
      <c r="PW260" t="str">
        <f t="shared" si="419"/>
        <v>No PI Tests</v>
      </c>
      <c r="PX260">
        <f t="shared" si="420"/>
        <v>0</v>
      </c>
      <c r="PY260">
        <f t="shared" si="421"/>
        <v>0</v>
      </c>
      <c r="PZ260" t="str">
        <f t="shared" si="422"/>
        <v>Null</v>
      </c>
      <c r="QA260" t="str">
        <f t="shared" si="423"/>
        <v>Null</v>
      </c>
      <c r="QB260" t="str">
        <f t="shared" si="424"/>
        <v>Null</v>
      </c>
      <c r="QC260" t="str">
        <f>IF($MS260="System 44 Record",IF(BQ260&lt;MEDIAN(Directions!$F$3,Directions!$F$6),"Mid-Year Exited Student","Full Year Participant")&amp;IF(BP260&lt;Directions!$F$3,", Started Prior Year",", Started This Year"),"Null")</f>
        <v>Null</v>
      </c>
      <c r="QD260" t="str">
        <f t="shared" si="425"/>
        <v>Null</v>
      </c>
      <c r="QE260">
        <f t="shared" si="426"/>
        <v>0</v>
      </c>
      <c r="QF260">
        <f t="shared" si="427"/>
        <v>0</v>
      </c>
      <c r="QG260">
        <f t="shared" si="428"/>
        <v>0</v>
      </c>
      <c r="QH260">
        <f t="shared" si="429"/>
        <v>0</v>
      </c>
      <c r="QI260">
        <f t="shared" si="430"/>
        <v>0</v>
      </c>
      <c r="QJ260" t="str">
        <f t="shared" si="431"/>
        <v>Used None</v>
      </c>
      <c r="QK260" t="str">
        <f t="shared" si="432"/>
        <v>Null</v>
      </c>
      <c r="QL260" t="str">
        <f t="shared" si="433"/>
        <v>Null</v>
      </c>
      <c r="QM260" t="str">
        <f>IF($MS260="READ 180 Record",IF(AQ260="","Null",VLOOKUP(JJ260,Lookups!$DX$3:$EB$2054,AN260+1,FALSE)),"Null")</f>
        <v>Null</v>
      </c>
      <c r="QN260" t="str">
        <f t="shared" si="434"/>
        <v>Null</v>
      </c>
    </row>
    <row r="261" spans="1:456" x14ac:dyDescent="0.25">
      <c r="A261" s="161" t="s">
        <v>1447</v>
      </c>
      <c r="B261" s="161" t="s">
        <v>1447</v>
      </c>
      <c r="C261" s="161" t="s">
        <v>1447</v>
      </c>
      <c r="D261" s="161" t="s">
        <v>1447</v>
      </c>
      <c r="E261" s="161">
        <v>6</v>
      </c>
      <c r="F261" s="161" t="s">
        <v>1447</v>
      </c>
      <c r="G261" s="161" t="s">
        <v>875</v>
      </c>
      <c r="H261" s="161" t="s">
        <v>894</v>
      </c>
      <c r="I261" s="161">
        <v>339</v>
      </c>
      <c r="J261" s="159">
        <v>42495</v>
      </c>
      <c r="K261" s="161">
        <v>0</v>
      </c>
      <c r="L261" s="161">
        <v>0</v>
      </c>
      <c r="M261" s="161">
        <v>0</v>
      </c>
      <c r="N261" s="161">
        <v>0</v>
      </c>
      <c r="O261" s="161">
        <v>0</v>
      </c>
      <c r="P261" s="161">
        <v>0</v>
      </c>
      <c r="Q261" s="161">
        <v>0</v>
      </c>
      <c r="R261" s="161">
        <v>0</v>
      </c>
      <c r="S261" s="161">
        <v>0</v>
      </c>
      <c r="T261" s="161">
        <v>0</v>
      </c>
      <c r="U261" s="161">
        <v>0</v>
      </c>
      <c r="V261" s="161">
        <v>0</v>
      </c>
      <c r="W261" s="161">
        <v>0</v>
      </c>
      <c r="X261" s="161">
        <v>0</v>
      </c>
      <c r="AB261" s="161" t="s">
        <v>242</v>
      </c>
      <c r="AC261" s="161" t="s">
        <v>242</v>
      </c>
      <c r="AD261" s="161" t="s">
        <v>242</v>
      </c>
      <c r="AE261" s="161" t="s">
        <v>242</v>
      </c>
      <c r="AF261" s="161" t="s">
        <v>241</v>
      </c>
      <c r="AG261" s="161" t="s">
        <v>241</v>
      </c>
      <c r="AH261" s="161" t="s">
        <v>242</v>
      </c>
      <c r="AI261" s="161">
        <v>20150801</v>
      </c>
      <c r="AJ261" s="161">
        <v>20160525</v>
      </c>
      <c r="AK261" s="161" t="s">
        <v>869</v>
      </c>
      <c r="AL261" t="s">
        <v>1078</v>
      </c>
      <c r="BN261" t="s">
        <v>1076</v>
      </c>
      <c r="BO261" t="s">
        <v>894</v>
      </c>
      <c r="BP261" s="159">
        <v>42249</v>
      </c>
      <c r="BQ261" s="159">
        <v>42480</v>
      </c>
      <c r="BR261" t="s">
        <v>871</v>
      </c>
      <c r="BS261">
        <v>339</v>
      </c>
      <c r="BT261" s="159">
        <v>42480</v>
      </c>
      <c r="BU261">
        <v>6</v>
      </c>
      <c r="BV261">
        <v>3</v>
      </c>
      <c r="BW261">
        <v>38</v>
      </c>
      <c r="BX261">
        <v>32</v>
      </c>
      <c r="BY261">
        <v>459</v>
      </c>
      <c r="BZ261">
        <v>482</v>
      </c>
      <c r="CA261">
        <v>24</v>
      </c>
      <c r="CB261">
        <v>17</v>
      </c>
      <c r="CC261">
        <v>33</v>
      </c>
      <c r="CD261">
        <v>89</v>
      </c>
      <c r="CE261">
        <v>80</v>
      </c>
      <c r="CF261">
        <v>100</v>
      </c>
      <c r="CG261">
        <v>97</v>
      </c>
      <c r="CH261">
        <v>93</v>
      </c>
      <c r="CI261">
        <v>5506</v>
      </c>
      <c r="CJ261">
        <v>1.9375</v>
      </c>
      <c r="CK261">
        <v>6</v>
      </c>
      <c r="CL261">
        <v>2</v>
      </c>
      <c r="ET261" s="161">
        <v>0</v>
      </c>
      <c r="EU261" s="161">
        <v>0</v>
      </c>
      <c r="EV261" s="161">
        <v>0</v>
      </c>
      <c r="EW261" s="161">
        <v>0</v>
      </c>
      <c r="EX261" s="161">
        <v>0</v>
      </c>
      <c r="EY261" s="161">
        <v>0</v>
      </c>
      <c r="EZ261" s="161">
        <v>0</v>
      </c>
      <c r="FA261" s="161">
        <v>0</v>
      </c>
      <c r="FB261" s="161">
        <v>0</v>
      </c>
      <c r="FC261" s="161">
        <v>0</v>
      </c>
      <c r="FD261" s="161">
        <v>0</v>
      </c>
      <c r="FE261" s="161">
        <v>0</v>
      </c>
      <c r="HN261" s="161" t="s">
        <v>894</v>
      </c>
      <c r="HO261" s="159">
        <v>42249</v>
      </c>
      <c r="HP261" s="159">
        <v>42495</v>
      </c>
      <c r="HQ261" s="161">
        <v>2</v>
      </c>
      <c r="HR261" s="159">
        <v>42249</v>
      </c>
      <c r="HS261" s="161" t="s">
        <v>872</v>
      </c>
      <c r="HT261" s="161" t="s">
        <v>873</v>
      </c>
      <c r="HU261" s="161">
        <v>34</v>
      </c>
      <c r="HV261" s="161">
        <v>12</v>
      </c>
      <c r="HW261" s="161">
        <v>0</v>
      </c>
      <c r="HX261" s="159">
        <v>42495</v>
      </c>
      <c r="HY261" s="161" t="s">
        <v>874</v>
      </c>
      <c r="HZ261" s="161" t="s">
        <v>878</v>
      </c>
      <c r="IA261" s="161">
        <v>39</v>
      </c>
      <c r="IB261" s="161">
        <v>10</v>
      </c>
      <c r="IC261" s="161">
        <v>0</v>
      </c>
      <c r="JB261" s="161" t="s">
        <v>894</v>
      </c>
      <c r="JC261" s="161">
        <v>7</v>
      </c>
      <c r="JD261" s="161">
        <v>7</v>
      </c>
      <c r="JE261" s="161">
        <v>9</v>
      </c>
      <c r="JF261" s="161">
        <v>3471</v>
      </c>
      <c r="JG261" s="159">
        <v>42495</v>
      </c>
      <c r="JH261" s="161">
        <v>339</v>
      </c>
      <c r="JI261" s="159">
        <v>42249</v>
      </c>
      <c r="JJ261" s="161">
        <v>233</v>
      </c>
      <c r="JK261" s="161">
        <v>10</v>
      </c>
      <c r="JL261" s="159">
        <v>42495</v>
      </c>
      <c r="JM261" s="161">
        <v>339</v>
      </c>
      <c r="JN261" s="161">
        <v>10</v>
      </c>
      <c r="MN261" t="str">
        <f t="shared" si="348"/>
        <v>NoNoNoYesYesNo</v>
      </c>
      <c r="MO261" t="str">
        <f>IF(AND(MN261="NoNoNoNoNoNo",JI261=""),"No Programs",VLOOKUP(MN261,Lookups!$DA$4:$DB$67,2,FALSE))</f>
        <v>System 44 Only</v>
      </c>
      <c r="MP261">
        <f t="shared" si="349"/>
        <v>0</v>
      </c>
      <c r="MQ261" t="str">
        <f t="shared" si="350"/>
        <v>System 44 User</v>
      </c>
      <c r="MR261" t="str">
        <f>Directions!$D$3</f>
        <v>Usage</v>
      </c>
      <c r="MS261" t="str">
        <f>VLOOKUP(MQ261,Lookups!$CU$71:$CV$80,2,FALSE)</f>
        <v>System 44 Record</v>
      </c>
      <c r="MT261">
        <f t="shared" si="351"/>
        <v>1</v>
      </c>
      <c r="MU261">
        <f t="shared" si="352"/>
        <v>1</v>
      </c>
      <c r="MV261">
        <f t="shared" si="353"/>
        <v>1</v>
      </c>
      <c r="MW261">
        <f t="shared" si="354"/>
        <v>1</v>
      </c>
      <c r="MX261">
        <f t="shared" si="355"/>
        <v>35.142857142857146</v>
      </c>
      <c r="MY261" t="str">
        <f t="shared" si="356"/>
        <v>Not Used</v>
      </c>
      <c r="MZ261">
        <f t="shared" si="357"/>
        <v>0</v>
      </c>
      <c r="NA261" t="str">
        <f t="shared" si="358"/>
        <v>Not Available</v>
      </c>
      <c r="NB261" t="str">
        <f t="shared" si="359"/>
        <v>Not Available</v>
      </c>
      <c r="NC261" t="str">
        <f t="shared" si="360"/>
        <v>4 Not Indicated</v>
      </c>
      <c r="ND261" t="str">
        <f t="shared" si="361"/>
        <v>4 Not Indicated</v>
      </c>
      <c r="NE261" t="str">
        <f t="shared" si="362"/>
        <v>4 Not Indicated</v>
      </c>
      <c r="NF261" t="str">
        <f t="shared" si="363"/>
        <v>4 Not Indicated</v>
      </c>
      <c r="NG261" t="str">
        <f t="shared" si="364"/>
        <v>4 Not Indicated</v>
      </c>
      <c r="NH261" s="159">
        <f t="shared" si="365"/>
        <v>42495</v>
      </c>
      <c r="NI261">
        <f t="shared" si="366"/>
        <v>339</v>
      </c>
      <c r="NJ261" s="159">
        <f t="shared" si="367"/>
        <v>42495</v>
      </c>
      <c r="NK261">
        <f t="shared" si="368"/>
        <v>339</v>
      </c>
      <c r="NL261">
        <f t="shared" si="369"/>
        <v>35.142857142857146</v>
      </c>
      <c r="NM261">
        <f t="shared" si="370"/>
        <v>1</v>
      </c>
      <c r="NN261">
        <f>IF(OR(E261="PK",E261="K",JJ261=""),"Null",INDEX(Lookups!$EZ$4:$FW$18,MATCH($JJ261,Lookups!$EY$4:$EY$18,1),MATCH($E261,Lookups!$EZ$3:$FW$3,0)))</f>
        <v>155</v>
      </c>
      <c r="NO261">
        <f>IF(OR(E261="PK",E261="K",JJ261=""),"Null",INDEX(Lookups!$EZ$4:$FW$18,MATCH($JJ261,Lookups!$EY$4:$EY$18,1),MATCH($E261,Lookups!$EZ$3:$FW$3,0) + 1))</f>
        <v>220</v>
      </c>
      <c r="NP261">
        <f t="shared" si="371"/>
        <v>310</v>
      </c>
      <c r="NQ261" t="str">
        <f t="shared" si="372"/>
        <v>PI is Recommended</v>
      </c>
      <c r="NR261" t="str">
        <f t="shared" si="373"/>
        <v>PI is Recommended</v>
      </c>
      <c r="NS261" t="str">
        <f t="shared" si="374"/>
        <v>200L to 399L</v>
      </c>
      <c r="NT261" t="str">
        <f t="shared" si="375"/>
        <v>200L to 399L</v>
      </c>
      <c r="NU261" t="str">
        <f t="shared" si="376"/>
        <v>200L to 399L</v>
      </c>
      <c r="NV261" s="183" t="str">
        <f t="array" ref="NV261">IF($NL261="No RI Tests","No RI Tests",VLOOKUP(IF(AND(E261="K",JJ261&lt;280),3,IF(AND(E261="K",JJ261&gt;=280),4,MAX(IF(E261=Lookups!$DF$6:$DF$99,IF(JJ261&gt;=Lookups!$DG$6:$DG$99,Lookups!$DH$6:$DH$99))))),Lookups!$DE$104:$DG$108,2,FALSE))</f>
        <v>1 Below Basic</v>
      </c>
      <c r="NW261" s="161" t="str">
        <f t="array" ref="NW261">IF($NL261="No RI Tests","No RI Tests",VLOOKUP(IF(AND(E261="K",JH261&lt;280),3,IF(AND(E261="K",JH261&gt;=280),4,MAX(IF(E261=Lookups!$DF$6:$DF$99,IF(NI261&gt;=Lookups!$DG$6:$DG$99,Lookups!$DH$6:$DH$99))))),Lookups!$DE$104:$DG$108,2,FALSE))</f>
        <v>1 Below Basic</v>
      </c>
      <c r="NX261" s="161" t="str">
        <f t="array" ref="NX261">IF($NL261="No RI Tests","No RI Tests",VLOOKUP(IF(AND(E261="K",NK261&lt;280),3,IF(AND(E261="K",NK261&gt;=280),4,MAX(IF(E261=Lookups!$DF$6:$DF$99,IF(NK261&gt;=Lookups!$DG$6:$DG$99,Lookups!$DH$6:$DH$99))))),Lookups!$DE$104:$DG$108,2,FALSE))</f>
        <v>1 Below Basic</v>
      </c>
      <c r="NY261">
        <f t="shared" si="377"/>
        <v>1</v>
      </c>
      <c r="NZ261">
        <f t="shared" si="378"/>
        <v>0</v>
      </c>
      <c r="OA261" t="str">
        <f t="shared" si="379"/>
        <v>Maintained Performance Level</v>
      </c>
      <c r="OB261" s="161" t="str">
        <f t="array" ref="OB261">IF($NL261="No RI Tests","No RI Tests",IF(E261="K","N/A",VLOOKUP(MAX(IF(E261=Lookups!$DF$6:$DF$99,IF(JJ261&gt;=Lookups!$DG$6:$DG$99,Lookups!$DI$6:$DI$99))),Lookups!$DE$104:$DG$108,3,FALSE)))</f>
        <v>1 Limited</v>
      </c>
      <c r="OC261" s="161" t="str">
        <f t="array" ref="OC261">IF($NL261="No RI Tests","No RI Tests",IF(E261="K","N/A",VLOOKUP(MAX(IF(E261=Lookups!$DF$6:$DF$99,IF(NI261&gt;=Lookups!$DG$6:$DG$99,Lookups!$DI$6:$DI$99))),Lookups!$DE$104:$DG$108,3,FALSE)))</f>
        <v>1 Limited</v>
      </c>
      <c r="OD261" s="161" t="str">
        <f t="array" ref="OD261">IF($NL261="No RI Tests","No RI Tests",IF(E261="K","N/A",VLOOKUP(MAX(IF(E261=Lookups!$DF$6:$DF$99,IF(NK261&gt;=Lookups!$DG$6:$DG$99,Lookups!$DI$6:$DI$99))),Lookups!$DE$104:$DG$108,3,FALSE)))</f>
        <v>1 Limited</v>
      </c>
      <c r="OE261">
        <f t="shared" si="380"/>
        <v>1</v>
      </c>
      <c r="OF261">
        <f t="shared" si="381"/>
        <v>0</v>
      </c>
      <c r="OG261" t="str">
        <f t="shared" si="382"/>
        <v>Maintained Performance Level</v>
      </c>
      <c r="OH261">
        <f t="shared" si="383"/>
        <v>106</v>
      </c>
      <c r="OI261">
        <f t="shared" si="384"/>
        <v>1</v>
      </c>
      <c r="OJ261">
        <f t="shared" si="385"/>
        <v>0</v>
      </c>
      <c r="OK261">
        <f t="shared" si="386"/>
        <v>0</v>
      </c>
      <c r="OL261">
        <f t="shared" si="387"/>
        <v>0.56533333333333335</v>
      </c>
      <c r="OM261" t="str">
        <f t="shared" si="388"/>
        <v>Fall Administration</v>
      </c>
      <c r="ON261" t="str">
        <f t="shared" si="389"/>
        <v>Winter Administration</v>
      </c>
      <c r="OO261" t="str">
        <f t="shared" si="390"/>
        <v>Fall to Winter RI</v>
      </c>
      <c r="OP261" t="str">
        <f ca="1">IF(AND(HR261&lt;&gt;"",JJ261&lt;600),IF(HT261="Advancing","Tier 2","Tier 3"),IF(JI261="","Null",IF(OR(E261="K",E261&lt;3),"FRA Recommended",IF(JJ261&gt;=IF(E261&lt;6,400,600),IF(JJ261&lt;VLOOKUP(E261,Lookups!$AP$3:$AR$16,3,FALSE),"Tier 2","Core"),IF(JJ261&lt;400,IF(RAND()&lt;0.81,"Tier 3","Tier 2"),IF(RAND()&lt;0.51,"Tier 3","Tier 2"))))))</f>
        <v>Tier 3</v>
      </c>
      <c r="OQ261" t="str">
        <f t="shared" si="391"/>
        <v>Average Reading Invt. Under 15 Minutes Long</v>
      </c>
      <c r="OR261">
        <f t="shared" si="392"/>
        <v>0</v>
      </c>
      <c r="OS261" t="str">
        <f t="shared" si="393"/>
        <v>Null</v>
      </c>
      <c r="OT261">
        <f t="shared" si="394"/>
        <v>106</v>
      </c>
      <c r="OU261" s="159">
        <f t="shared" si="395"/>
        <v>42495</v>
      </c>
      <c r="OV261" t="str">
        <f t="shared" si="396"/>
        <v>Form 2</v>
      </c>
      <c r="OW261" t="str">
        <f t="shared" si="397"/>
        <v>Beginning</v>
      </c>
      <c r="OX261">
        <f t="shared" si="398"/>
        <v>39</v>
      </c>
      <c r="OY261">
        <f t="shared" si="399"/>
        <v>10</v>
      </c>
      <c r="OZ261">
        <f t="shared" si="400"/>
        <v>0</v>
      </c>
      <c r="PA261" s="159">
        <f t="shared" si="401"/>
        <v>42249</v>
      </c>
      <c r="PB261" t="str">
        <f t="shared" si="402"/>
        <v>Form 1</v>
      </c>
      <c r="PC261" t="str">
        <f t="shared" si="403"/>
        <v>Developing</v>
      </c>
      <c r="PD261">
        <f t="shared" si="404"/>
        <v>34</v>
      </c>
      <c r="PE261">
        <f t="shared" si="405"/>
        <v>12</v>
      </c>
      <c r="PF261">
        <f t="shared" si="406"/>
        <v>0</v>
      </c>
      <c r="PG261">
        <f t="shared" si="407"/>
        <v>35.142857142857146</v>
      </c>
      <c r="PH261">
        <f t="shared" si="408"/>
        <v>1</v>
      </c>
      <c r="PI261">
        <f t="shared" si="409"/>
        <v>1</v>
      </c>
      <c r="PJ261">
        <f t="shared" si="410"/>
        <v>34</v>
      </c>
      <c r="PK261">
        <f>IF(HR261="","Null",IF(E261&lt;3,"Null",IF(HU261=0,0,IF(HS261="Form 1",VLOOKUP(HU261,Lookups!$BE$3:$BP$63,E261,FALSE),IF(HS261="Form 2",VLOOKUP(HU261,Lookups!$BE$67:$BP$127,E261,FALSE),VLOOKUP(HU261,Lookups!$BE$130:$BP$190,E261,FALSE))))))</f>
        <v>3</v>
      </c>
      <c r="PL261">
        <f t="shared" si="411"/>
        <v>39</v>
      </c>
      <c r="PM261">
        <f>IF($PH261=0,"Null",IF(E261&lt;3,"Null",IF(OX261=0,0,IF(OV261="Form 1",VLOOKUP(OX261,Lookups!$BE$3:$BP$63,E261,FALSE),IF(OV261="Form 2",VLOOKUP(OX261,Lookups!$BE$67:$BP$127,E261,FALSE),VLOOKUP(OX261,Lookups!$BE$130:$BP$190,E261,FALSE))))))</f>
        <v>5</v>
      </c>
      <c r="PN261">
        <f t="shared" si="412"/>
        <v>5</v>
      </c>
      <c r="PO261">
        <f t="shared" si="413"/>
        <v>1</v>
      </c>
      <c r="PP261">
        <f t="shared" si="414"/>
        <v>12</v>
      </c>
      <c r="PQ261">
        <f>IF(HR261="","Null",IF(E261&lt;3,"Null",IF(HV261=0,0,IF(HS261="Form 1",VLOOKUP(HV261,Lookups!$BR$3:$CC$63,E261,FALSE),IF(HS261="Form 2",VLOOKUP(HV261,Lookups!$BR$67:$CC$127,E261,FALSE),VLOOKUP(HV261,Lookups!$BR$130:$CC$190,E261,FALSE))))))</f>
        <v>7</v>
      </c>
      <c r="PR261">
        <f t="shared" si="415"/>
        <v>10</v>
      </c>
      <c r="PS261">
        <f>IF(HR261="","Null",IF(E261&lt;3,"Null",IF(OY261=0,0,IF(OW261="Form 1",VLOOKUP(OY261,Lookups!$BR$3:$CC$63,E261,FALSE),IF(OW261="Form 2",VLOOKUP(OY261,Lookups!$BR$67:$CC$127,E261,FALSE),VLOOKUP(OY261,Lookups!$BR$130:$CC$190,E261,FALSE))))))</f>
        <v>4</v>
      </c>
      <c r="PT261">
        <f t="shared" si="416"/>
        <v>-2</v>
      </c>
      <c r="PU261">
        <f t="shared" si="417"/>
        <v>0</v>
      </c>
      <c r="PV261">
        <f t="shared" si="418"/>
        <v>0</v>
      </c>
      <c r="PW261" t="str">
        <f t="shared" si="419"/>
        <v>Fall to Spring PI Administration</v>
      </c>
      <c r="PX261">
        <f t="shared" si="420"/>
        <v>0</v>
      </c>
      <c r="PY261">
        <f t="shared" si="421"/>
        <v>1</v>
      </c>
      <c r="PZ261" t="str">
        <f t="shared" si="422"/>
        <v>20 to 39 Sessions</v>
      </c>
      <c r="QA261" t="str">
        <f t="shared" si="423"/>
        <v>Series 4</v>
      </c>
      <c r="QB261" t="str">
        <f t="shared" si="424"/>
        <v>In Series 5 to 8</v>
      </c>
      <c r="QC261" t="str">
        <f>IF($MS261="System 44 Record",IF(BQ261&lt;MEDIAN(Directions!$F$3,Directions!$F$6),"Mid-Year Exited Student","Full Year Participant")&amp;IF(BP261&lt;Directions!$F$3,", Started Prior Year",", Started This Year"),"Null")</f>
        <v>Full Year Participant, Started This Year</v>
      </c>
      <c r="QD261">
        <f t="shared" si="425"/>
        <v>0</v>
      </c>
      <c r="QE261">
        <f t="shared" si="426"/>
        <v>0</v>
      </c>
      <c r="QF261">
        <f t="shared" si="427"/>
        <v>1</v>
      </c>
      <c r="QG261">
        <f t="shared" si="428"/>
        <v>0</v>
      </c>
      <c r="QH261">
        <f t="shared" si="429"/>
        <v>0</v>
      </c>
      <c r="QI261">
        <f t="shared" si="430"/>
        <v>0</v>
      </c>
      <c r="QJ261" t="str">
        <f t="shared" si="431"/>
        <v>RC! Only</v>
      </c>
      <c r="QK261" t="str">
        <f t="shared" si="432"/>
        <v>Null</v>
      </c>
      <c r="QL261" t="str">
        <f t="shared" si="433"/>
        <v>Null</v>
      </c>
      <c r="QM261" t="str">
        <f>IF($MS261="READ 180 Record",IF(AQ261="","Null",VLOOKUP(JJ261,Lookups!$DX$3:$EB$2054,AN261+1,FALSE)),"Null")</f>
        <v>Null</v>
      </c>
      <c r="QN261" t="str">
        <f t="shared" si="434"/>
        <v>Null</v>
      </c>
    </row>
    <row r="262" spans="1:456" x14ac:dyDescent="0.25">
      <c r="A262" s="161" t="s">
        <v>1447</v>
      </c>
      <c r="B262" s="161" t="s">
        <v>1447</v>
      </c>
      <c r="C262" s="161" t="s">
        <v>1447</v>
      </c>
      <c r="D262" s="161" t="s">
        <v>1447</v>
      </c>
      <c r="E262" s="161">
        <v>4</v>
      </c>
      <c r="F262" s="161" t="s">
        <v>1447</v>
      </c>
      <c r="G262" s="161" t="s">
        <v>885</v>
      </c>
      <c r="H262" s="161" t="s">
        <v>912</v>
      </c>
      <c r="I262" s="161">
        <v>576</v>
      </c>
      <c r="J262" s="159">
        <v>42496</v>
      </c>
      <c r="K262" s="161">
        <v>0</v>
      </c>
      <c r="L262" s="161">
        <v>0</v>
      </c>
      <c r="M262" s="161">
        <v>0</v>
      </c>
      <c r="N262" s="161">
        <v>0</v>
      </c>
      <c r="O262" s="161">
        <v>0</v>
      </c>
      <c r="P262" s="161">
        <v>0</v>
      </c>
      <c r="Q262" s="161">
        <v>0</v>
      </c>
      <c r="R262" s="161">
        <v>0</v>
      </c>
      <c r="S262" s="161">
        <v>0</v>
      </c>
      <c r="T262" s="161">
        <v>0</v>
      </c>
      <c r="U262" s="161">
        <v>0</v>
      </c>
      <c r="V262" s="161">
        <v>0</v>
      </c>
      <c r="W262" s="161">
        <v>0</v>
      </c>
      <c r="X262" s="161">
        <v>0</v>
      </c>
      <c r="AB262" s="161" t="s">
        <v>242</v>
      </c>
      <c r="AC262" s="161" t="s">
        <v>242</v>
      </c>
      <c r="AD262" s="161" t="s">
        <v>242</v>
      </c>
      <c r="AE262" s="161" t="s">
        <v>242</v>
      </c>
      <c r="AF262" s="161" t="s">
        <v>241</v>
      </c>
      <c r="AG262" s="161" t="s">
        <v>241</v>
      </c>
      <c r="AH262" s="161" t="s">
        <v>242</v>
      </c>
      <c r="AI262" s="161">
        <v>20150801</v>
      </c>
      <c r="AJ262" s="161">
        <v>20160525</v>
      </c>
      <c r="AK262" s="161" t="s">
        <v>869</v>
      </c>
      <c r="AL262" t="s">
        <v>1078</v>
      </c>
      <c r="BN262" t="s">
        <v>1076</v>
      </c>
      <c r="BO262" t="s">
        <v>912</v>
      </c>
      <c r="BP262" s="159">
        <v>42256</v>
      </c>
      <c r="BQ262" s="159">
        <v>42494</v>
      </c>
      <c r="BR262" t="s">
        <v>877</v>
      </c>
      <c r="BS262">
        <v>576</v>
      </c>
      <c r="BT262" s="159">
        <v>42494</v>
      </c>
      <c r="BU262">
        <v>3</v>
      </c>
      <c r="BV262">
        <v>5</v>
      </c>
      <c r="BW262">
        <v>21</v>
      </c>
      <c r="BX262">
        <v>50</v>
      </c>
      <c r="BY262">
        <v>902</v>
      </c>
      <c r="BZ262">
        <v>925</v>
      </c>
      <c r="CA262">
        <v>0</v>
      </c>
      <c r="CB262">
        <v>14</v>
      </c>
      <c r="CC262">
        <v>43</v>
      </c>
      <c r="CD262">
        <v>76</v>
      </c>
      <c r="CE262">
        <v>88</v>
      </c>
      <c r="CF262">
        <v>90</v>
      </c>
      <c r="CG262">
        <v>83</v>
      </c>
      <c r="CH262">
        <v>72</v>
      </c>
      <c r="CI262">
        <v>20539</v>
      </c>
      <c r="CJ262">
        <v>2</v>
      </c>
      <c r="CK262">
        <v>3</v>
      </c>
      <c r="CL262">
        <v>5</v>
      </c>
      <c r="ET262" s="161">
        <v>0</v>
      </c>
      <c r="EU262" s="161">
        <v>0</v>
      </c>
      <c r="EV262" s="161">
        <v>0</v>
      </c>
      <c r="EW262" s="161">
        <v>0</v>
      </c>
      <c r="EX262" s="161">
        <v>0</v>
      </c>
      <c r="EY262" s="161">
        <v>0</v>
      </c>
      <c r="EZ262" s="161">
        <v>0</v>
      </c>
      <c r="FA262" s="161">
        <v>0</v>
      </c>
      <c r="FB262" s="161">
        <v>0</v>
      </c>
      <c r="FC262" s="161">
        <v>0</v>
      </c>
      <c r="FD262" s="161">
        <v>0</v>
      </c>
      <c r="FE262" s="161">
        <v>0</v>
      </c>
      <c r="HN262" s="161" t="s">
        <v>912</v>
      </c>
      <c r="HO262" s="159">
        <v>42243</v>
      </c>
      <c r="HP262" s="159">
        <v>42496</v>
      </c>
      <c r="HQ262" s="161">
        <v>3</v>
      </c>
      <c r="HR262" s="159">
        <v>42243</v>
      </c>
      <c r="HS262" s="161" t="s">
        <v>872</v>
      </c>
      <c r="HT262" s="161" t="s">
        <v>878</v>
      </c>
      <c r="HU262" s="161">
        <v>36</v>
      </c>
      <c r="HV262" s="161">
        <v>5</v>
      </c>
      <c r="HW262" s="161">
        <v>0</v>
      </c>
      <c r="HX262" s="159">
        <v>42346</v>
      </c>
      <c r="HY262" s="161" t="s">
        <v>874</v>
      </c>
      <c r="HZ262" s="161" t="s">
        <v>873</v>
      </c>
      <c r="IA262" s="161">
        <v>45</v>
      </c>
      <c r="IB262" s="161">
        <v>21</v>
      </c>
      <c r="IC262" s="161">
        <v>0</v>
      </c>
      <c r="ID262" s="159">
        <v>42496</v>
      </c>
      <c r="IE262" s="161" t="s">
        <v>879</v>
      </c>
      <c r="IF262" s="161" t="s">
        <v>878</v>
      </c>
      <c r="IG262" s="161">
        <v>36</v>
      </c>
      <c r="IH262" s="161">
        <v>10</v>
      </c>
      <c r="II262" s="161">
        <v>0</v>
      </c>
      <c r="JB262" s="161" t="s">
        <v>912</v>
      </c>
      <c r="JC262" s="161">
        <v>19</v>
      </c>
      <c r="JD262" s="161">
        <v>19</v>
      </c>
      <c r="JE262" s="161">
        <v>27</v>
      </c>
      <c r="JF262" s="161">
        <v>18633</v>
      </c>
      <c r="JG262" s="159">
        <v>42496</v>
      </c>
      <c r="JH262" s="161">
        <v>576</v>
      </c>
      <c r="JI262" s="159">
        <v>42241</v>
      </c>
      <c r="JJ262" s="161">
        <v>361</v>
      </c>
      <c r="JK262" s="161">
        <v>15</v>
      </c>
      <c r="JL262" s="159">
        <v>42347</v>
      </c>
      <c r="JM262" s="161">
        <v>405</v>
      </c>
      <c r="JN262" s="161">
        <v>9</v>
      </c>
      <c r="JO262" s="159">
        <v>42496</v>
      </c>
      <c r="JP262" s="161">
        <v>576</v>
      </c>
      <c r="JQ262" s="161">
        <v>20</v>
      </c>
      <c r="MN262" t="str">
        <f t="shared" si="348"/>
        <v>NoNoNoYesYesNo</v>
      </c>
      <c r="MO262" t="str">
        <f>IF(AND(MN262="NoNoNoNoNoNo",JI262=""),"No Programs",VLOOKUP(MN262,Lookups!$DA$4:$DB$67,2,FALSE))</f>
        <v>System 44 Only</v>
      </c>
      <c r="MP262">
        <f t="shared" si="349"/>
        <v>0</v>
      </c>
      <c r="MQ262" t="str">
        <f t="shared" si="350"/>
        <v>System 44 User</v>
      </c>
      <c r="MR262" t="str">
        <f>Directions!$D$3</f>
        <v>Usage</v>
      </c>
      <c r="MS262" t="str">
        <f>VLOOKUP(MQ262,Lookups!$CU$71:$CV$80,2,FALSE)</f>
        <v>System 44 Record</v>
      </c>
      <c r="MT262">
        <f t="shared" si="351"/>
        <v>1</v>
      </c>
      <c r="MU262">
        <f t="shared" si="352"/>
        <v>1</v>
      </c>
      <c r="MV262">
        <f t="shared" si="353"/>
        <v>1</v>
      </c>
      <c r="MW262">
        <f t="shared" si="354"/>
        <v>1</v>
      </c>
      <c r="MX262">
        <f t="shared" si="355"/>
        <v>36.142857142857146</v>
      </c>
      <c r="MY262" t="str">
        <f t="shared" si="356"/>
        <v>Not Used</v>
      </c>
      <c r="MZ262">
        <f t="shared" si="357"/>
        <v>0</v>
      </c>
      <c r="NA262" t="str">
        <f t="shared" si="358"/>
        <v>Not Available</v>
      </c>
      <c r="NB262" t="str">
        <f t="shared" si="359"/>
        <v>Not Available</v>
      </c>
      <c r="NC262" t="str">
        <f t="shared" si="360"/>
        <v>4 Not Indicated</v>
      </c>
      <c r="ND262" t="str">
        <f t="shared" si="361"/>
        <v>4 Not Indicated</v>
      </c>
      <c r="NE262" t="str">
        <f t="shared" si="362"/>
        <v>4 Not Indicated</v>
      </c>
      <c r="NF262" t="str">
        <f t="shared" si="363"/>
        <v>4 Not Indicated</v>
      </c>
      <c r="NG262" t="str">
        <f t="shared" si="364"/>
        <v>4 Not Indicated</v>
      </c>
      <c r="NH262" s="159">
        <f t="shared" si="365"/>
        <v>42496</v>
      </c>
      <c r="NI262">
        <f t="shared" si="366"/>
        <v>576</v>
      </c>
      <c r="NJ262" s="159">
        <f t="shared" si="367"/>
        <v>42496</v>
      </c>
      <c r="NK262">
        <f t="shared" si="368"/>
        <v>576</v>
      </c>
      <c r="NL262">
        <f t="shared" si="369"/>
        <v>36.428571428571431</v>
      </c>
      <c r="NM262">
        <f t="shared" si="370"/>
        <v>1</v>
      </c>
      <c r="NN262">
        <f>IF(OR(E262="PK",E262="K",JJ262=""),"Null",INDEX(Lookups!$EZ$4:$FW$18,MATCH($JJ262,Lookups!$EY$4:$EY$18,1),MATCH($E262,Lookups!$EZ$3:$FW$3,0)))</f>
        <v>160</v>
      </c>
      <c r="NO262">
        <f>IF(OR(E262="PK",E262="K",JJ262=""),"Null",INDEX(Lookups!$EZ$4:$FW$18,MATCH($JJ262,Lookups!$EY$4:$EY$18,1),MATCH($E262,Lookups!$EZ$3:$FW$3,0) + 1))</f>
        <v>210</v>
      </c>
      <c r="NP262">
        <f t="shared" si="371"/>
        <v>320</v>
      </c>
      <c r="NQ262" t="str">
        <f t="shared" si="372"/>
        <v>PI is Recommended</v>
      </c>
      <c r="NR262" t="str">
        <f t="shared" si="373"/>
        <v>No PI Needed</v>
      </c>
      <c r="NS262" t="str">
        <f t="shared" si="374"/>
        <v>200L to 399L</v>
      </c>
      <c r="NT262" t="str">
        <f t="shared" si="375"/>
        <v>400L to 599L</v>
      </c>
      <c r="NU262" t="str">
        <f t="shared" si="376"/>
        <v>400L to 599L</v>
      </c>
      <c r="NV262" s="183" t="str">
        <f t="array" ref="NV262">IF($NL262="No RI Tests","No RI Tests",VLOOKUP(IF(AND(E262="K",JJ262&lt;280),3,IF(AND(E262="K",JJ262&gt;=280),4,MAX(IF(E262=Lookups!$DF$6:$DF$99,IF(JJ262&gt;=Lookups!$DG$6:$DG$99,Lookups!$DH$6:$DH$99))))),Lookups!$DE$104:$DG$108,2,FALSE))</f>
        <v>1 Below Basic</v>
      </c>
      <c r="NW262" s="161" t="str">
        <f t="array" ref="NW262">IF($NL262="No RI Tests","No RI Tests",VLOOKUP(IF(AND(E262="K",JH262&lt;280),3,IF(AND(E262="K",JH262&gt;=280),4,MAX(IF(E262=Lookups!$DF$6:$DF$99,IF(NI262&gt;=Lookups!$DG$6:$DG$99,Lookups!$DH$6:$DH$99))))),Lookups!$DE$104:$DG$108,2,FALSE))</f>
        <v>2 Basic</v>
      </c>
      <c r="NX262" s="161" t="str">
        <f t="array" ref="NX262">IF($NL262="No RI Tests","No RI Tests",VLOOKUP(IF(AND(E262="K",NK262&lt;280),3,IF(AND(E262="K",NK262&gt;=280),4,MAX(IF(E262=Lookups!$DF$6:$DF$99,IF(NK262&gt;=Lookups!$DG$6:$DG$99,Lookups!$DH$6:$DH$99))))),Lookups!$DE$104:$DG$108,2,FALSE))</f>
        <v>2 Basic</v>
      </c>
      <c r="NY262">
        <f t="shared" si="377"/>
        <v>0</v>
      </c>
      <c r="NZ262">
        <f t="shared" si="378"/>
        <v>1</v>
      </c>
      <c r="OA262" t="str">
        <f t="shared" si="379"/>
        <v>Improved Performance Level</v>
      </c>
      <c r="OB262" s="161" t="str">
        <f t="array" ref="OB262">IF($NL262="No RI Tests","No RI Tests",IF(E262="K","N/A",VLOOKUP(MAX(IF(E262=Lookups!$DF$6:$DF$99,IF(JJ262&gt;=Lookups!$DG$6:$DG$99,Lookups!$DI$6:$DI$99))),Lookups!$DE$104:$DG$108,3,FALSE)))</f>
        <v>1 Limited</v>
      </c>
      <c r="OC262" s="161" t="str">
        <f t="array" ref="OC262">IF($NL262="No RI Tests","No RI Tests",IF(E262="K","N/A",VLOOKUP(MAX(IF(E262=Lookups!$DF$6:$DF$99,IF(NI262&gt;=Lookups!$DG$6:$DG$99,Lookups!$DI$6:$DI$99))),Lookups!$DE$104:$DG$108,3,FALSE)))</f>
        <v>1 Limited</v>
      </c>
      <c r="OD262" s="161" t="str">
        <f t="array" ref="OD262">IF($NL262="No RI Tests","No RI Tests",IF(E262="K","N/A",VLOOKUP(MAX(IF(E262=Lookups!$DF$6:$DF$99,IF(NK262&gt;=Lookups!$DG$6:$DG$99,Lookups!$DI$6:$DI$99))),Lookups!$DE$104:$DG$108,3,FALSE)))</f>
        <v>1 Limited</v>
      </c>
      <c r="OE262">
        <f t="shared" si="380"/>
        <v>1</v>
      </c>
      <c r="OF262">
        <f t="shared" si="381"/>
        <v>0</v>
      </c>
      <c r="OG262" t="str">
        <f t="shared" si="382"/>
        <v>Maintained Performance Level</v>
      </c>
      <c r="OH262">
        <f t="shared" si="383"/>
        <v>215</v>
      </c>
      <c r="OI262">
        <f t="shared" si="384"/>
        <v>1</v>
      </c>
      <c r="OJ262">
        <f t="shared" si="385"/>
        <v>1</v>
      </c>
      <c r="OK262">
        <f t="shared" si="386"/>
        <v>0</v>
      </c>
      <c r="OL262">
        <f t="shared" si="387"/>
        <v>1.1621621621621621</v>
      </c>
      <c r="OM262" t="str">
        <f t="shared" si="388"/>
        <v>Fall Administration</v>
      </c>
      <c r="ON262" t="str">
        <f t="shared" si="389"/>
        <v>Spring Administration</v>
      </c>
      <c r="OO262" t="str">
        <f t="shared" si="390"/>
        <v>Fall to Spring-Full Year RI</v>
      </c>
      <c r="OP262" t="str">
        <f ca="1">IF(AND(HR262&lt;&gt;"",JJ262&lt;600),IF(HT262="Advancing","Tier 2","Tier 3"),IF(JI262="","Null",IF(OR(E262="K",E262&lt;3),"FRA Recommended",IF(JJ262&gt;=IF(E262&lt;6,400,600),IF(JJ262&lt;VLOOKUP(E262,Lookups!$AP$3:$AR$16,3,FALSE),"Tier 2","Core"),IF(JJ262&lt;400,IF(RAND()&lt;0.81,"Tier 3","Tier 2"),IF(RAND()&lt;0.51,"Tier 3","Tier 2"))))))</f>
        <v>Tier 3</v>
      </c>
      <c r="OQ262" t="str">
        <f t="shared" si="391"/>
        <v>Average Reading Invt. Under 15 Minutes Long</v>
      </c>
      <c r="OR262">
        <f t="shared" si="392"/>
        <v>0</v>
      </c>
      <c r="OS262" t="str">
        <f t="shared" si="393"/>
        <v>Null</v>
      </c>
      <c r="OT262">
        <f t="shared" si="394"/>
        <v>215</v>
      </c>
      <c r="OU262" s="159">
        <f t="shared" si="395"/>
        <v>42496</v>
      </c>
      <c r="OV262" t="str">
        <f t="shared" si="396"/>
        <v>Form 3</v>
      </c>
      <c r="OW262" t="str">
        <f t="shared" si="397"/>
        <v>Beginning</v>
      </c>
      <c r="OX262">
        <f t="shared" si="398"/>
        <v>36</v>
      </c>
      <c r="OY262">
        <f t="shared" si="399"/>
        <v>10</v>
      </c>
      <c r="OZ262">
        <f t="shared" si="400"/>
        <v>0</v>
      </c>
      <c r="PA262" s="159">
        <f t="shared" si="401"/>
        <v>42346</v>
      </c>
      <c r="PB262" t="str">
        <f t="shared" si="402"/>
        <v>Form 2</v>
      </c>
      <c r="PC262" t="str">
        <f t="shared" si="403"/>
        <v>Developing</v>
      </c>
      <c r="PD262">
        <f t="shared" si="404"/>
        <v>45</v>
      </c>
      <c r="PE262">
        <f t="shared" si="405"/>
        <v>21</v>
      </c>
      <c r="PF262">
        <f t="shared" si="406"/>
        <v>0</v>
      </c>
      <c r="PG262">
        <f t="shared" si="407"/>
        <v>36.142857142857146</v>
      </c>
      <c r="PH262">
        <f t="shared" si="408"/>
        <v>1</v>
      </c>
      <c r="PI262">
        <f t="shared" si="409"/>
        <v>1</v>
      </c>
      <c r="PJ262">
        <f t="shared" si="410"/>
        <v>36</v>
      </c>
      <c r="PK262">
        <f>IF(HR262="","Null",IF(E262&lt;3,"Null",IF(HU262=0,0,IF(HS262="Form 1",VLOOKUP(HU262,Lookups!$BE$3:$BP$63,E262,FALSE),IF(HS262="Form 2",VLOOKUP(HU262,Lookups!$BE$67:$BP$127,E262,FALSE),VLOOKUP(HU262,Lookups!$BE$130:$BP$190,E262,FALSE))))))</f>
        <v>9</v>
      </c>
      <c r="PL262">
        <f t="shared" si="411"/>
        <v>36</v>
      </c>
      <c r="PM262">
        <f>IF($PH262=0,"Null",IF(E262&lt;3,"Null",IF(OX262=0,0,IF(OV262="Form 1",VLOOKUP(OX262,Lookups!$BE$3:$BP$63,E262,FALSE),IF(OV262="Form 2",VLOOKUP(OX262,Lookups!$BE$67:$BP$127,E262,FALSE),VLOOKUP(OX262,Lookups!$BE$130:$BP$190,E262,FALSE))))))</f>
        <v>5</v>
      </c>
      <c r="PN262">
        <f t="shared" si="412"/>
        <v>0</v>
      </c>
      <c r="PO262">
        <f t="shared" si="413"/>
        <v>0</v>
      </c>
      <c r="PP262">
        <f t="shared" si="414"/>
        <v>5</v>
      </c>
      <c r="PQ262">
        <f>IF(HR262="","Null",IF(E262&lt;3,"Null",IF(HV262=0,0,IF(HS262="Form 1",VLOOKUP(HV262,Lookups!$BR$3:$CC$63,E262,FALSE),IF(HS262="Form 2",VLOOKUP(HV262,Lookups!$BR$67:$CC$127,E262,FALSE),VLOOKUP(HV262,Lookups!$BR$130:$CC$190,E262,FALSE))))))</f>
        <v>8</v>
      </c>
      <c r="PR262">
        <f t="shared" si="415"/>
        <v>10</v>
      </c>
      <c r="PS262">
        <f>IF(HR262="","Null",IF(E262&lt;3,"Null",IF(OY262=0,0,IF(OW262="Form 1",VLOOKUP(OY262,Lookups!$BR$3:$CC$63,E262,FALSE),IF(OW262="Form 2",VLOOKUP(OY262,Lookups!$BR$67:$CC$127,E262,FALSE),VLOOKUP(OY262,Lookups!$BR$130:$CC$190,E262,FALSE))))))</f>
        <v>18</v>
      </c>
      <c r="PT262">
        <f t="shared" si="416"/>
        <v>5</v>
      </c>
      <c r="PU262">
        <f t="shared" si="417"/>
        <v>1</v>
      </c>
      <c r="PV262">
        <f t="shared" si="418"/>
        <v>0</v>
      </c>
      <c r="PW262" t="str">
        <f t="shared" si="419"/>
        <v>Fall to Spring PI Administration</v>
      </c>
      <c r="PX262">
        <f t="shared" si="420"/>
        <v>0</v>
      </c>
      <c r="PY262">
        <f t="shared" si="421"/>
        <v>1</v>
      </c>
      <c r="PZ262" t="str">
        <f t="shared" si="422"/>
        <v>40 to 59 Sessions</v>
      </c>
      <c r="QA262" t="str">
        <f t="shared" si="423"/>
        <v>Series 1</v>
      </c>
      <c r="QB262" t="str">
        <f t="shared" si="424"/>
        <v>In Series 1 to 4</v>
      </c>
      <c r="QC262" t="str">
        <f>IF($MS262="System 44 Record",IF(BQ262&lt;MEDIAN(Directions!$F$3,Directions!$F$6),"Mid-Year Exited Student","Full Year Participant")&amp;IF(BP262&lt;Directions!$F$3,", Started Prior Year",", Started This Year"),"Null")</f>
        <v>Full Year Participant, Started This Year</v>
      </c>
      <c r="QD262">
        <f t="shared" si="425"/>
        <v>0</v>
      </c>
      <c r="QE262">
        <f t="shared" si="426"/>
        <v>0</v>
      </c>
      <c r="QF262">
        <f t="shared" si="427"/>
        <v>1</v>
      </c>
      <c r="QG262">
        <f t="shared" si="428"/>
        <v>0</v>
      </c>
      <c r="QH262">
        <f t="shared" si="429"/>
        <v>0</v>
      </c>
      <c r="QI262">
        <f t="shared" si="430"/>
        <v>0</v>
      </c>
      <c r="QJ262" t="str">
        <f t="shared" si="431"/>
        <v>RC! Only</v>
      </c>
      <c r="QK262" t="str">
        <f t="shared" si="432"/>
        <v>Null</v>
      </c>
      <c r="QL262" t="str">
        <f t="shared" si="433"/>
        <v>Null</v>
      </c>
      <c r="QM262" t="str">
        <f>IF($MS262="READ 180 Record",IF(AQ262="","Null",VLOOKUP(JJ262,Lookups!$DX$3:$EB$2054,AN262+1,FALSE)),"Null")</f>
        <v>Null</v>
      </c>
      <c r="QN262" t="str">
        <f t="shared" si="434"/>
        <v>Null</v>
      </c>
    </row>
    <row r="263" spans="1:456" x14ac:dyDescent="0.25">
      <c r="A263" s="161" t="s">
        <v>1447</v>
      </c>
      <c r="B263" s="161" t="s">
        <v>1447</v>
      </c>
      <c r="C263" s="161" t="s">
        <v>1447</v>
      </c>
      <c r="D263" s="161" t="s">
        <v>1447</v>
      </c>
      <c r="E263" s="161">
        <v>7</v>
      </c>
      <c r="F263" s="161" t="s">
        <v>1447</v>
      </c>
      <c r="G263" s="161" t="s">
        <v>890</v>
      </c>
      <c r="H263" s="161" t="s">
        <v>891</v>
      </c>
      <c r="I263" s="161">
        <v>435</v>
      </c>
      <c r="J263" s="159">
        <v>42348</v>
      </c>
      <c r="K263" s="161">
        <v>0</v>
      </c>
      <c r="L263" s="161">
        <v>0</v>
      </c>
      <c r="M263" s="161">
        <v>0</v>
      </c>
      <c r="N263" s="161">
        <v>0</v>
      </c>
      <c r="O263" s="161">
        <v>0</v>
      </c>
      <c r="P263" s="161">
        <v>0</v>
      </c>
      <c r="Q263" s="161">
        <v>0</v>
      </c>
      <c r="R263" s="161">
        <v>0</v>
      </c>
      <c r="S263" s="161">
        <v>0</v>
      </c>
      <c r="T263" s="161">
        <v>0</v>
      </c>
      <c r="U263" s="161">
        <v>0</v>
      </c>
      <c r="V263" s="161">
        <v>0</v>
      </c>
      <c r="W263" s="161">
        <v>0</v>
      </c>
      <c r="X263" s="161">
        <v>0</v>
      </c>
      <c r="AB263" s="161" t="s">
        <v>242</v>
      </c>
      <c r="AC263" s="161" t="s">
        <v>242</v>
      </c>
      <c r="AD263" s="161" t="s">
        <v>242</v>
      </c>
      <c r="AE263" s="161" t="s">
        <v>242</v>
      </c>
      <c r="AF263" s="161" t="s">
        <v>241</v>
      </c>
      <c r="AG263" s="161" t="s">
        <v>241</v>
      </c>
      <c r="AH263" s="161" t="s">
        <v>242</v>
      </c>
      <c r="AI263" s="161">
        <v>20150801</v>
      </c>
      <c r="AJ263" s="161">
        <v>20160525</v>
      </c>
      <c r="AK263" s="161" t="s">
        <v>869</v>
      </c>
      <c r="AL263" t="s">
        <v>1078</v>
      </c>
      <c r="BN263" t="s">
        <v>1076</v>
      </c>
      <c r="BO263" t="s">
        <v>891</v>
      </c>
      <c r="BP263" s="159">
        <v>42292</v>
      </c>
      <c r="BQ263" s="159">
        <v>42352</v>
      </c>
      <c r="BR263" t="s">
        <v>871</v>
      </c>
      <c r="BS263">
        <v>435</v>
      </c>
      <c r="BT263" s="159">
        <v>42352</v>
      </c>
      <c r="BU263">
        <v>6</v>
      </c>
      <c r="BV263">
        <v>1</v>
      </c>
      <c r="BW263">
        <v>36</v>
      </c>
      <c r="BX263">
        <v>15</v>
      </c>
      <c r="BY263">
        <v>319</v>
      </c>
      <c r="BZ263">
        <v>338</v>
      </c>
      <c r="CA263">
        <v>24</v>
      </c>
      <c r="CB263">
        <v>22</v>
      </c>
      <c r="CC263">
        <v>27</v>
      </c>
      <c r="CD263">
        <v>97</v>
      </c>
      <c r="CE263">
        <v>94</v>
      </c>
      <c r="CF263">
        <v>96</v>
      </c>
      <c r="CG263">
        <v>99</v>
      </c>
      <c r="CH263">
        <v>98</v>
      </c>
      <c r="CI263">
        <v>3037</v>
      </c>
      <c r="CJ263">
        <v>1.875</v>
      </c>
      <c r="CK263">
        <v>5</v>
      </c>
      <c r="CL263">
        <v>6</v>
      </c>
      <c r="ET263" s="161">
        <v>0</v>
      </c>
      <c r="EU263" s="161">
        <v>0</v>
      </c>
      <c r="EV263" s="161">
        <v>0</v>
      </c>
      <c r="EW263" s="161">
        <v>0</v>
      </c>
      <c r="EX263" s="161">
        <v>0</v>
      </c>
      <c r="EY263" s="161">
        <v>0</v>
      </c>
      <c r="EZ263" s="161">
        <v>0</v>
      </c>
      <c r="FA263" s="161">
        <v>0</v>
      </c>
      <c r="FB263" s="161">
        <v>0</v>
      </c>
      <c r="FC263" s="161">
        <v>0</v>
      </c>
      <c r="FD263" s="161">
        <v>0</v>
      </c>
      <c r="FE263" s="161">
        <v>0</v>
      </c>
      <c r="HN263" s="161" t="s">
        <v>891</v>
      </c>
      <c r="HO263" s="159">
        <v>42250</v>
      </c>
      <c r="HP263" s="159">
        <v>42349</v>
      </c>
      <c r="HQ263" s="161">
        <v>2</v>
      </c>
      <c r="HR263" s="159">
        <v>42250</v>
      </c>
      <c r="HS263" s="161" t="s">
        <v>872</v>
      </c>
      <c r="HT263" s="161" t="s">
        <v>873</v>
      </c>
      <c r="HU263" s="161">
        <v>41</v>
      </c>
      <c r="HV263" s="161">
        <v>12</v>
      </c>
      <c r="HW263" s="161">
        <v>0</v>
      </c>
      <c r="HX263" s="159">
        <v>42349</v>
      </c>
      <c r="HY263" s="161" t="s">
        <v>874</v>
      </c>
      <c r="HZ263" s="161" t="s">
        <v>873</v>
      </c>
      <c r="IA263" s="161">
        <v>51</v>
      </c>
      <c r="IB263" s="161">
        <v>11</v>
      </c>
      <c r="IC263" s="161">
        <v>0</v>
      </c>
      <c r="JB263" s="161" t="s">
        <v>891</v>
      </c>
      <c r="JC263" s="161">
        <v>2</v>
      </c>
      <c r="JD263" s="161">
        <v>2</v>
      </c>
      <c r="JE263" s="161">
        <v>2</v>
      </c>
      <c r="JF263" s="161">
        <v>1359</v>
      </c>
      <c r="JG263" s="159">
        <v>42348</v>
      </c>
      <c r="JH263" s="161">
        <v>435</v>
      </c>
      <c r="JI263" s="159">
        <v>42249</v>
      </c>
      <c r="JJ263" s="161">
        <v>245</v>
      </c>
      <c r="JK263" s="161">
        <v>21</v>
      </c>
      <c r="JL263" s="159">
        <v>42348</v>
      </c>
      <c r="JM263" s="161">
        <v>435</v>
      </c>
      <c r="JN263" s="161">
        <v>21</v>
      </c>
      <c r="MN263" t="str">
        <f t="shared" si="348"/>
        <v>NoNoNoYesYesNo</v>
      </c>
      <c r="MO263" t="str">
        <f>IF(AND(MN263="NoNoNoNoNoNo",JI263=""),"No Programs",VLOOKUP(MN263,Lookups!$DA$4:$DB$67,2,FALSE))</f>
        <v>System 44 Only</v>
      </c>
      <c r="MP263">
        <f t="shared" si="349"/>
        <v>0</v>
      </c>
      <c r="MQ263" t="str">
        <f t="shared" si="350"/>
        <v>System 44 User</v>
      </c>
      <c r="MR263" t="str">
        <f>Directions!$D$3</f>
        <v>Usage</v>
      </c>
      <c r="MS263" t="str">
        <f>VLOOKUP(MQ263,Lookups!$CU$71:$CV$80,2,FALSE)</f>
        <v>System 44 Record</v>
      </c>
      <c r="MT263">
        <f t="shared" si="351"/>
        <v>1</v>
      </c>
      <c r="MU263">
        <f t="shared" si="352"/>
        <v>0</v>
      </c>
      <c r="MV263">
        <f t="shared" si="353"/>
        <v>0</v>
      </c>
      <c r="MW263">
        <f t="shared" si="354"/>
        <v>0</v>
      </c>
      <c r="MX263">
        <f t="shared" si="355"/>
        <v>14.142857142857142</v>
      </c>
      <c r="MY263" t="str">
        <f t="shared" si="356"/>
        <v>Not Used</v>
      </c>
      <c r="MZ263">
        <f t="shared" si="357"/>
        <v>0</v>
      </c>
      <c r="NA263" t="str">
        <f t="shared" si="358"/>
        <v>Not Available</v>
      </c>
      <c r="NB263" t="str">
        <f t="shared" si="359"/>
        <v>Not Available</v>
      </c>
      <c r="NC263" t="str">
        <f t="shared" si="360"/>
        <v>4 Not Indicated</v>
      </c>
      <c r="ND263" t="str">
        <f t="shared" si="361"/>
        <v>4 Not Indicated</v>
      </c>
      <c r="NE263" t="str">
        <f t="shared" si="362"/>
        <v>4 Not Indicated</v>
      </c>
      <c r="NF263" t="str">
        <f t="shared" si="363"/>
        <v>4 Not Indicated</v>
      </c>
      <c r="NG263" t="str">
        <f t="shared" si="364"/>
        <v>4 Not Indicated</v>
      </c>
      <c r="NH263" s="159">
        <f t="shared" si="365"/>
        <v>42348</v>
      </c>
      <c r="NI263">
        <f t="shared" si="366"/>
        <v>435</v>
      </c>
      <c r="NJ263" s="159">
        <f t="shared" si="367"/>
        <v>42348</v>
      </c>
      <c r="NK263">
        <f t="shared" si="368"/>
        <v>435</v>
      </c>
      <c r="NL263">
        <f t="shared" si="369"/>
        <v>14.142857142857142</v>
      </c>
      <c r="NM263">
        <f t="shared" si="370"/>
        <v>1</v>
      </c>
      <c r="NN263">
        <f>IF(OR(E263="PK",E263="K",JJ263=""),"Null",INDEX(Lookups!$EZ$4:$FW$18,MATCH($JJ263,Lookups!$EY$4:$EY$18,1),MATCH($E263,Lookups!$EZ$3:$FW$3,0)))</f>
        <v>165</v>
      </c>
      <c r="NO263">
        <f>IF(OR(E263="PK",E263="K",JJ263=""),"Null",INDEX(Lookups!$EZ$4:$FW$18,MATCH($JJ263,Lookups!$EY$4:$EY$18,1),MATCH($E263,Lookups!$EZ$3:$FW$3,0) + 1))</f>
        <v>240</v>
      </c>
      <c r="NP263">
        <f t="shared" si="371"/>
        <v>330</v>
      </c>
      <c r="NQ263" t="str">
        <f t="shared" si="372"/>
        <v>PI is Recommended</v>
      </c>
      <c r="NR263" t="str">
        <f t="shared" si="373"/>
        <v>PI is Recommended</v>
      </c>
      <c r="NS263" t="str">
        <f t="shared" si="374"/>
        <v>200L to 399L</v>
      </c>
      <c r="NT263" t="str">
        <f t="shared" si="375"/>
        <v>400L to 599L</v>
      </c>
      <c r="NU263" t="str">
        <f t="shared" si="376"/>
        <v>400L to 599L</v>
      </c>
      <c r="NV263" s="183" t="str">
        <f t="array" ref="NV263">IF($NL263="No RI Tests","No RI Tests",VLOOKUP(IF(AND(E263="K",JJ263&lt;280),3,IF(AND(E263="K",JJ263&gt;=280),4,MAX(IF(E263=Lookups!$DF$6:$DF$99,IF(JJ263&gt;=Lookups!$DG$6:$DG$99,Lookups!$DH$6:$DH$99))))),Lookups!$DE$104:$DG$108,2,FALSE))</f>
        <v>1 Below Basic</v>
      </c>
      <c r="NW263" s="161" t="str">
        <f t="array" ref="NW263">IF($NL263="No RI Tests","No RI Tests",VLOOKUP(IF(AND(E263="K",JH263&lt;280),3,IF(AND(E263="K",JH263&gt;=280),4,MAX(IF(E263=Lookups!$DF$6:$DF$99,IF(NI263&gt;=Lookups!$DG$6:$DG$99,Lookups!$DH$6:$DH$99))))),Lookups!$DE$104:$DG$108,2,FALSE))</f>
        <v>1 Below Basic</v>
      </c>
      <c r="NX263" s="161" t="str">
        <f t="array" ref="NX263">IF($NL263="No RI Tests","No RI Tests",VLOOKUP(IF(AND(E263="K",NK263&lt;280),3,IF(AND(E263="K",NK263&gt;=280),4,MAX(IF(E263=Lookups!$DF$6:$DF$99,IF(NK263&gt;=Lookups!$DG$6:$DG$99,Lookups!$DH$6:$DH$99))))),Lookups!$DE$104:$DG$108,2,FALSE))</f>
        <v>1 Below Basic</v>
      </c>
      <c r="NY263">
        <f t="shared" si="377"/>
        <v>1</v>
      </c>
      <c r="NZ263">
        <f t="shared" si="378"/>
        <v>0</v>
      </c>
      <c r="OA263" t="str">
        <f t="shared" si="379"/>
        <v>Maintained Performance Level</v>
      </c>
      <c r="OB263" s="161" t="str">
        <f t="array" ref="OB263">IF($NL263="No RI Tests","No RI Tests",IF(E263="K","N/A",VLOOKUP(MAX(IF(E263=Lookups!$DF$6:$DF$99,IF(JJ263&gt;=Lookups!$DG$6:$DG$99,Lookups!$DI$6:$DI$99))),Lookups!$DE$104:$DG$108,3,FALSE)))</f>
        <v>1 Limited</v>
      </c>
      <c r="OC263" s="161" t="str">
        <f t="array" ref="OC263">IF($NL263="No RI Tests","No RI Tests",IF(E263="K","N/A",VLOOKUP(MAX(IF(E263=Lookups!$DF$6:$DF$99,IF(NI263&gt;=Lookups!$DG$6:$DG$99,Lookups!$DI$6:$DI$99))),Lookups!$DE$104:$DG$108,3,FALSE)))</f>
        <v>1 Limited</v>
      </c>
      <c r="OD263" s="161" t="str">
        <f t="array" ref="OD263">IF($NL263="No RI Tests","No RI Tests",IF(E263="K","N/A",VLOOKUP(MAX(IF(E263=Lookups!$DF$6:$DF$99,IF(NK263&gt;=Lookups!$DG$6:$DG$99,Lookups!$DI$6:$DI$99))),Lookups!$DE$104:$DG$108,3,FALSE)))</f>
        <v>1 Limited</v>
      </c>
      <c r="OE263">
        <f t="shared" si="380"/>
        <v>1</v>
      </c>
      <c r="OF263">
        <f t="shared" si="381"/>
        <v>0</v>
      </c>
      <c r="OG263" t="str">
        <f t="shared" si="382"/>
        <v>Maintained Performance Level</v>
      </c>
      <c r="OH263">
        <f t="shared" si="383"/>
        <v>190</v>
      </c>
      <c r="OI263">
        <f t="shared" si="384"/>
        <v>1</v>
      </c>
      <c r="OJ263">
        <f t="shared" si="385"/>
        <v>1</v>
      </c>
      <c r="OK263">
        <f t="shared" si="386"/>
        <v>0</v>
      </c>
      <c r="OL263">
        <f t="shared" si="387"/>
        <v>0.93827160493827155</v>
      </c>
      <c r="OM263" t="str">
        <f t="shared" si="388"/>
        <v>Fall Administration</v>
      </c>
      <c r="ON263" t="str">
        <f t="shared" si="389"/>
        <v>Winter Administration</v>
      </c>
      <c r="OO263" t="str">
        <f t="shared" si="390"/>
        <v>Fall to Winter RI</v>
      </c>
      <c r="OP263" t="str">
        <f ca="1">IF(AND(HR263&lt;&gt;"",JJ263&lt;600),IF(HT263="Advancing","Tier 2","Tier 3"),IF(JI263="","Null",IF(OR(E263="K",E263&lt;3),"FRA Recommended",IF(JJ263&gt;=IF(E263&lt;6,400,600),IF(JJ263&lt;VLOOKUP(E263,Lookups!$AP$3:$AR$16,3,FALSE),"Tier 2","Core"),IF(JJ263&lt;400,IF(RAND()&lt;0.81,"Tier 3","Tier 2"),IF(RAND()&lt;0.51,"Tier 3","Tier 2"))))))</f>
        <v>Tier 3</v>
      </c>
      <c r="OQ263" t="str">
        <f t="shared" si="391"/>
        <v>Average Reading Invt. at Least 15 Minutes Long</v>
      </c>
      <c r="OR263">
        <f t="shared" si="392"/>
        <v>0</v>
      </c>
      <c r="OS263" t="str">
        <f t="shared" si="393"/>
        <v>Null</v>
      </c>
      <c r="OT263">
        <f t="shared" si="394"/>
        <v>190</v>
      </c>
      <c r="OU263" s="159">
        <f t="shared" si="395"/>
        <v>42349</v>
      </c>
      <c r="OV263" t="str">
        <f t="shared" si="396"/>
        <v>Form 2</v>
      </c>
      <c r="OW263" t="str">
        <f t="shared" si="397"/>
        <v>Developing</v>
      </c>
      <c r="OX263">
        <f t="shared" si="398"/>
        <v>51</v>
      </c>
      <c r="OY263">
        <f t="shared" si="399"/>
        <v>11</v>
      </c>
      <c r="OZ263">
        <f t="shared" si="400"/>
        <v>0</v>
      </c>
      <c r="PA263" s="159">
        <f t="shared" si="401"/>
        <v>42250</v>
      </c>
      <c r="PB263" t="str">
        <f t="shared" si="402"/>
        <v>Form 1</v>
      </c>
      <c r="PC263" t="str">
        <f t="shared" si="403"/>
        <v>Developing</v>
      </c>
      <c r="PD263">
        <f t="shared" si="404"/>
        <v>41</v>
      </c>
      <c r="PE263">
        <f t="shared" si="405"/>
        <v>12</v>
      </c>
      <c r="PF263">
        <f t="shared" si="406"/>
        <v>0</v>
      </c>
      <c r="PG263">
        <f t="shared" si="407"/>
        <v>14.142857142857142</v>
      </c>
      <c r="PH263">
        <f t="shared" si="408"/>
        <v>1</v>
      </c>
      <c r="PI263">
        <f t="shared" si="409"/>
        <v>1</v>
      </c>
      <c r="PJ263">
        <f t="shared" si="410"/>
        <v>41</v>
      </c>
      <c r="PK263">
        <f>IF(HR263="","Null",IF(E263&lt;3,"Null",IF(HU263=0,0,IF(HS263="Form 1",VLOOKUP(HU263,Lookups!$BE$3:$BP$63,E263,FALSE),IF(HS263="Form 2",VLOOKUP(HU263,Lookups!$BE$67:$BP$127,E263,FALSE),VLOOKUP(HU263,Lookups!$BE$130:$BP$190,E263,FALSE))))))</f>
        <v>4</v>
      </c>
      <c r="PL263">
        <f t="shared" si="411"/>
        <v>51</v>
      </c>
      <c r="PM263">
        <f>IF($PH263=0,"Null",IF(E263&lt;3,"Null",IF(OX263=0,0,IF(OV263="Form 1",VLOOKUP(OX263,Lookups!$BE$3:$BP$63,E263,FALSE),IF(OV263="Form 2",VLOOKUP(OX263,Lookups!$BE$67:$BP$127,E263,FALSE),VLOOKUP(OX263,Lookups!$BE$130:$BP$190,E263,FALSE))))))</f>
        <v>33</v>
      </c>
      <c r="PN263">
        <f t="shared" si="412"/>
        <v>10</v>
      </c>
      <c r="PO263">
        <f t="shared" si="413"/>
        <v>1</v>
      </c>
      <c r="PP263">
        <f t="shared" si="414"/>
        <v>12</v>
      </c>
      <c r="PQ263">
        <f>IF(HR263="","Null",IF(E263&lt;3,"Null",IF(HV263=0,0,IF(HS263="Form 1",VLOOKUP(HV263,Lookups!$BR$3:$CC$63,E263,FALSE),IF(HS263="Form 2",VLOOKUP(HV263,Lookups!$BR$67:$CC$127,E263,FALSE),VLOOKUP(HV263,Lookups!$BR$130:$CC$190,E263,FALSE))))))</f>
        <v>3</v>
      </c>
      <c r="PR263">
        <f t="shared" si="415"/>
        <v>11</v>
      </c>
      <c r="PS263">
        <f>IF(HR263="","Null",IF(E263&lt;3,"Null",IF(OY263=0,0,IF(OW263="Form 1",VLOOKUP(OY263,Lookups!$BR$3:$CC$63,E263,FALSE),IF(OW263="Form 2",VLOOKUP(OY263,Lookups!$BR$67:$CC$127,E263,FALSE),VLOOKUP(OY263,Lookups!$BR$130:$CC$190,E263,FALSE))))))</f>
        <v>3</v>
      </c>
      <c r="PT263">
        <f t="shared" si="416"/>
        <v>-1</v>
      </c>
      <c r="PU263">
        <f t="shared" si="417"/>
        <v>0</v>
      </c>
      <c r="PV263">
        <f t="shared" si="418"/>
        <v>0</v>
      </c>
      <c r="PW263" t="str">
        <f t="shared" si="419"/>
        <v>Fall to Winter PI Administration</v>
      </c>
      <c r="PX263">
        <f t="shared" si="420"/>
        <v>0</v>
      </c>
      <c r="PY263">
        <f t="shared" si="421"/>
        <v>1</v>
      </c>
      <c r="PZ263" t="str">
        <f t="shared" si="422"/>
        <v>Under 20 Sessions</v>
      </c>
      <c r="QA263" t="str">
        <f t="shared" si="423"/>
        <v>Series 4</v>
      </c>
      <c r="QB263" t="str">
        <f t="shared" si="424"/>
        <v>In Series 5 to 8</v>
      </c>
      <c r="QC263" t="str">
        <f>IF($MS263="System 44 Record",IF(BQ263&lt;MEDIAN(Directions!$F$3,Directions!$F$6),"Mid-Year Exited Student","Full Year Participant")&amp;IF(BP263&lt;Directions!$F$3,", Started Prior Year",", Started This Year"),"Null")</f>
        <v>Mid-Year Exited Student, Started This Year</v>
      </c>
      <c r="QD263">
        <f t="shared" si="425"/>
        <v>0</v>
      </c>
      <c r="QE263">
        <f t="shared" si="426"/>
        <v>0</v>
      </c>
      <c r="QF263">
        <f t="shared" si="427"/>
        <v>1</v>
      </c>
      <c r="QG263">
        <f t="shared" si="428"/>
        <v>0</v>
      </c>
      <c r="QH263">
        <f t="shared" si="429"/>
        <v>0</v>
      </c>
      <c r="QI263">
        <f t="shared" si="430"/>
        <v>0</v>
      </c>
      <c r="QJ263" t="str">
        <f t="shared" si="431"/>
        <v>RC! Only</v>
      </c>
      <c r="QK263" t="str">
        <f t="shared" si="432"/>
        <v>Null</v>
      </c>
      <c r="QL263" t="str">
        <f t="shared" si="433"/>
        <v>Null</v>
      </c>
      <c r="QM263" t="str">
        <f>IF($MS263="READ 180 Record",IF(AQ263="","Null",VLOOKUP(JJ263,Lookups!$DX$3:$EB$2054,AN263+1,FALSE)),"Null")</f>
        <v>Null</v>
      </c>
      <c r="QN263" t="str">
        <f t="shared" si="434"/>
        <v>Null</v>
      </c>
    </row>
    <row r="264" spans="1:456" x14ac:dyDescent="0.25">
      <c r="A264" s="161" t="s">
        <v>1447</v>
      </c>
      <c r="B264" s="161" t="s">
        <v>1447</v>
      </c>
      <c r="C264" s="161" t="s">
        <v>1447</v>
      </c>
      <c r="D264" s="161" t="s">
        <v>1447</v>
      </c>
      <c r="E264" s="161">
        <v>6</v>
      </c>
      <c r="F264" s="161" t="s">
        <v>1447</v>
      </c>
      <c r="G264" s="161" t="s">
        <v>875</v>
      </c>
      <c r="H264" s="161" t="s">
        <v>901</v>
      </c>
      <c r="I264" s="161">
        <v>360</v>
      </c>
      <c r="J264" s="159">
        <v>42495</v>
      </c>
      <c r="K264" s="161">
        <v>0</v>
      </c>
      <c r="L264" s="161">
        <v>0</v>
      </c>
      <c r="M264" s="161">
        <v>0</v>
      </c>
      <c r="N264" s="161">
        <v>0</v>
      </c>
      <c r="O264" s="161">
        <v>0</v>
      </c>
      <c r="P264" s="161">
        <v>0</v>
      </c>
      <c r="Q264" s="161">
        <v>0</v>
      </c>
      <c r="R264" s="161">
        <v>0</v>
      </c>
      <c r="S264" s="161">
        <v>0</v>
      </c>
      <c r="T264" s="161">
        <v>0</v>
      </c>
      <c r="U264" s="161">
        <v>0</v>
      </c>
      <c r="V264" s="161">
        <v>0</v>
      </c>
      <c r="W264" s="161">
        <v>0</v>
      </c>
      <c r="X264" s="161">
        <v>0</v>
      </c>
      <c r="AB264" s="161" t="s">
        <v>242</v>
      </c>
      <c r="AC264" s="161" t="s">
        <v>242</v>
      </c>
      <c r="AD264" s="161" t="s">
        <v>242</v>
      </c>
      <c r="AE264" s="161" t="s">
        <v>242</v>
      </c>
      <c r="AF264" s="161" t="s">
        <v>241</v>
      </c>
      <c r="AG264" s="161" t="s">
        <v>241</v>
      </c>
      <c r="AH264" s="161" t="s">
        <v>242</v>
      </c>
      <c r="AI264" s="161">
        <v>20150801</v>
      </c>
      <c r="AJ264" s="161">
        <v>20160525</v>
      </c>
      <c r="AK264" s="161" t="s">
        <v>869</v>
      </c>
      <c r="AL264" t="s">
        <v>1078</v>
      </c>
      <c r="BN264" t="s">
        <v>1076</v>
      </c>
      <c r="BO264" t="s">
        <v>901</v>
      </c>
      <c r="BP264" s="159">
        <v>42268</v>
      </c>
      <c r="BQ264" s="159">
        <v>42508</v>
      </c>
      <c r="BR264" t="s">
        <v>877</v>
      </c>
      <c r="BS264">
        <v>360</v>
      </c>
      <c r="BT264" s="159">
        <v>42508</v>
      </c>
      <c r="BU264">
        <v>5</v>
      </c>
      <c r="BV264">
        <v>1</v>
      </c>
      <c r="BW264">
        <v>30</v>
      </c>
      <c r="BX264">
        <v>82</v>
      </c>
      <c r="BY264">
        <v>1463</v>
      </c>
      <c r="BZ264">
        <v>1519</v>
      </c>
      <c r="CA264">
        <v>0</v>
      </c>
      <c r="CB264">
        <v>18</v>
      </c>
      <c r="CC264">
        <v>49</v>
      </c>
      <c r="CD264">
        <v>63</v>
      </c>
      <c r="CE264">
        <v>80</v>
      </c>
      <c r="CF264">
        <v>84</v>
      </c>
      <c r="CG264">
        <v>68</v>
      </c>
      <c r="CH264">
        <v>67</v>
      </c>
      <c r="CI264">
        <v>5886</v>
      </c>
      <c r="CJ264">
        <v>2.5806</v>
      </c>
      <c r="CK264">
        <v>4</v>
      </c>
      <c r="CL264">
        <v>6</v>
      </c>
      <c r="ET264" s="161">
        <v>0</v>
      </c>
      <c r="EU264" s="161">
        <v>0</v>
      </c>
      <c r="EV264" s="161">
        <v>0</v>
      </c>
      <c r="EW264" s="161">
        <v>0</v>
      </c>
      <c r="EX264" s="161">
        <v>0</v>
      </c>
      <c r="EY264" s="161">
        <v>0</v>
      </c>
      <c r="EZ264" s="161">
        <v>0</v>
      </c>
      <c r="FA264" s="161">
        <v>0</v>
      </c>
      <c r="FB264" s="161">
        <v>0</v>
      </c>
      <c r="FC264" s="161">
        <v>0</v>
      </c>
      <c r="FD264" s="161">
        <v>0</v>
      </c>
      <c r="FE264" s="161">
        <v>0</v>
      </c>
      <c r="HN264" s="161" t="s">
        <v>901</v>
      </c>
      <c r="HO264" s="159">
        <v>42249</v>
      </c>
      <c r="HP264" s="159">
        <v>42495</v>
      </c>
      <c r="HQ264" s="161">
        <v>3</v>
      </c>
      <c r="HR264" s="159">
        <v>42249</v>
      </c>
      <c r="HS264" s="161" t="s">
        <v>872</v>
      </c>
      <c r="HT264" s="161" t="s">
        <v>906</v>
      </c>
      <c r="HU264" s="161">
        <v>26</v>
      </c>
      <c r="HV264" s="161">
        <v>5</v>
      </c>
      <c r="HW264" s="161">
        <v>0</v>
      </c>
      <c r="HX264" s="159">
        <v>42346</v>
      </c>
      <c r="HY264" s="161" t="s">
        <v>874</v>
      </c>
      <c r="HZ264" s="161" t="s">
        <v>906</v>
      </c>
      <c r="IA264" s="161">
        <v>29</v>
      </c>
      <c r="IB264" s="161">
        <v>1</v>
      </c>
      <c r="IC264" s="161">
        <v>0</v>
      </c>
      <c r="ID264" s="159">
        <v>42495</v>
      </c>
      <c r="IE264" s="161" t="s">
        <v>879</v>
      </c>
      <c r="IF264" s="161" t="s">
        <v>906</v>
      </c>
      <c r="IG264" s="161">
        <v>29</v>
      </c>
      <c r="IH264" s="161">
        <v>10</v>
      </c>
      <c r="II264" s="161">
        <v>0</v>
      </c>
      <c r="JB264" s="161" t="s">
        <v>901</v>
      </c>
      <c r="JC264" s="161">
        <v>11</v>
      </c>
      <c r="JD264" s="161">
        <v>8</v>
      </c>
      <c r="JE264" s="161">
        <v>8</v>
      </c>
      <c r="JF264" s="161">
        <v>2953</v>
      </c>
      <c r="JG264" s="159">
        <v>42495</v>
      </c>
      <c r="JH264" s="161">
        <v>360</v>
      </c>
      <c r="JI264" s="159">
        <v>42250</v>
      </c>
      <c r="JJ264" s="161">
        <v>420</v>
      </c>
      <c r="JK264" s="161">
        <v>25</v>
      </c>
      <c r="JL264" s="159">
        <v>42347</v>
      </c>
      <c r="JM264" s="161">
        <v>340</v>
      </c>
      <c r="JN264" s="161">
        <v>40</v>
      </c>
      <c r="JO264" s="159">
        <v>42495</v>
      </c>
      <c r="JP264" s="161">
        <v>360</v>
      </c>
      <c r="JQ264" s="161">
        <v>42</v>
      </c>
      <c r="MN264" t="str">
        <f t="shared" si="348"/>
        <v>NoNoNoYesYesNo</v>
      </c>
      <c r="MO264" t="str">
        <f>IF(AND(MN264="NoNoNoNoNoNo",JI264=""),"No Programs",VLOOKUP(MN264,Lookups!$DA$4:$DB$67,2,FALSE))</f>
        <v>System 44 Only</v>
      </c>
      <c r="MP264">
        <f t="shared" si="349"/>
        <v>0</v>
      </c>
      <c r="MQ264" t="str">
        <f t="shared" si="350"/>
        <v>System 44 User</v>
      </c>
      <c r="MR264" t="str">
        <f>Directions!$D$3</f>
        <v>Usage</v>
      </c>
      <c r="MS264" t="str">
        <f>VLOOKUP(MQ264,Lookups!$CU$71:$CV$80,2,FALSE)</f>
        <v>System 44 Record</v>
      </c>
      <c r="MT264">
        <f t="shared" si="351"/>
        <v>1</v>
      </c>
      <c r="MU264">
        <f t="shared" si="352"/>
        <v>1</v>
      </c>
      <c r="MV264">
        <f t="shared" si="353"/>
        <v>1</v>
      </c>
      <c r="MW264">
        <f t="shared" si="354"/>
        <v>1</v>
      </c>
      <c r="MX264">
        <f t="shared" si="355"/>
        <v>35.142857142857146</v>
      </c>
      <c r="MY264" t="str">
        <f t="shared" si="356"/>
        <v>Not Used</v>
      </c>
      <c r="MZ264">
        <f t="shared" si="357"/>
        <v>0</v>
      </c>
      <c r="NA264" t="str">
        <f t="shared" si="358"/>
        <v>Not Available</v>
      </c>
      <c r="NB264" t="str">
        <f t="shared" si="359"/>
        <v>Not Available</v>
      </c>
      <c r="NC264" t="str">
        <f t="shared" si="360"/>
        <v>4 Not Indicated</v>
      </c>
      <c r="ND264" t="str">
        <f t="shared" si="361"/>
        <v>4 Not Indicated</v>
      </c>
      <c r="NE264" t="str">
        <f t="shared" si="362"/>
        <v>4 Not Indicated</v>
      </c>
      <c r="NF264" t="str">
        <f t="shared" si="363"/>
        <v>4 Not Indicated</v>
      </c>
      <c r="NG264" t="str">
        <f t="shared" si="364"/>
        <v>4 Not Indicated</v>
      </c>
      <c r="NH264" s="159">
        <f t="shared" si="365"/>
        <v>42495</v>
      </c>
      <c r="NI264">
        <f t="shared" si="366"/>
        <v>360</v>
      </c>
      <c r="NJ264" s="159">
        <f t="shared" si="367"/>
        <v>42250</v>
      </c>
      <c r="NK264">
        <f t="shared" si="368"/>
        <v>420</v>
      </c>
      <c r="NL264">
        <f t="shared" si="369"/>
        <v>35</v>
      </c>
      <c r="NM264">
        <f t="shared" si="370"/>
        <v>1</v>
      </c>
      <c r="NN264">
        <f>IF(OR(E264="PK",E264="K",JJ264=""),"Null",INDEX(Lookups!$EZ$4:$FW$18,MATCH($JJ264,Lookups!$EY$4:$EY$18,1),MATCH($E264,Lookups!$EZ$3:$FW$3,0)))</f>
        <v>90</v>
      </c>
      <c r="NO264">
        <f>IF(OR(E264="PK",E264="K",JJ264=""),"Null",INDEX(Lookups!$EZ$4:$FW$18,MATCH($JJ264,Lookups!$EY$4:$EY$18,1),MATCH($E264,Lookups!$EZ$3:$FW$3,0) + 1))</f>
        <v>135</v>
      </c>
      <c r="NP264">
        <f t="shared" si="371"/>
        <v>180</v>
      </c>
      <c r="NQ264" t="str">
        <f t="shared" si="372"/>
        <v>PI is Recommended</v>
      </c>
      <c r="NR264" t="str">
        <f t="shared" si="373"/>
        <v>PI is Recommended</v>
      </c>
      <c r="NS264" t="str">
        <f t="shared" si="374"/>
        <v>400L to 599L</v>
      </c>
      <c r="NT264" t="str">
        <f t="shared" si="375"/>
        <v>200L to 399L</v>
      </c>
      <c r="NU264" t="str">
        <f t="shared" si="376"/>
        <v>400L to 599L</v>
      </c>
      <c r="NV264" s="183" t="str">
        <f t="array" ref="NV264">IF($NL264="No RI Tests","No RI Tests",VLOOKUP(IF(AND(E264="K",JJ264&lt;280),3,IF(AND(E264="K",JJ264&gt;=280),4,MAX(IF(E264=Lookups!$DF$6:$DF$99,IF(JJ264&gt;=Lookups!$DG$6:$DG$99,Lookups!$DH$6:$DH$99))))),Lookups!$DE$104:$DG$108,2,FALSE))</f>
        <v>1 Below Basic</v>
      </c>
      <c r="NW264" s="161" t="str">
        <f t="array" ref="NW264">IF($NL264="No RI Tests","No RI Tests",VLOOKUP(IF(AND(E264="K",JH264&lt;280),3,IF(AND(E264="K",JH264&gt;=280),4,MAX(IF(E264=Lookups!$DF$6:$DF$99,IF(NI264&gt;=Lookups!$DG$6:$DG$99,Lookups!$DH$6:$DH$99))))),Lookups!$DE$104:$DG$108,2,FALSE))</f>
        <v>1 Below Basic</v>
      </c>
      <c r="NX264" s="161" t="str">
        <f t="array" ref="NX264">IF($NL264="No RI Tests","No RI Tests",VLOOKUP(IF(AND(E264="K",NK264&lt;280),3,IF(AND(E264="K",NK264&gt;=280),4,MAX(IF(E264=Lookups!$DF$6:$DF$99,IF(NK264&gt;=Lookups!$DG$6:$DG$99,Lookups!$DH$6:$DH$99))))),Lookups!$DE$104:$DG$108,2,FALSE))</f>
        <v>1 Below Basic</v>
      </c>
      <c r="NY264">
        <f t="shared" si="377"/>
        <v>1</v>
      </c>
      <c r="NZ264">
        <f t="shared" si="378"/>
        <v>0</v>
      </c>
      <c r="OA264" t="str">
        <f t="shared" si="379"/>
        <v>Maintained Performance Level</v>
      </c>
      <c r="OB264" s="161" t="str">
        <f t="array" ref="OB264">IF($NL264="No RI Tests","No RI Tests",IF(E264="K","N/A",VLOOKUP(MAX(IF(E264=Lookups!$DF$6:$DF$99,IF(JJ264&gt;=Lookups!$DG$6:$DG$99,Lookups!$DI$6:$DI$99))),Lookups!$DE$104:$DG$108,3,FALSE)))</f>
        <v>1 Limited</v>
      </c>
      <c r="OC264" s="161" t="str">
        <f t="array" ref="OC264">IF($NL264="No RI Tests","No RI Tests",IF(E264="K","N/A",VLOOKUP(MAX(IF(E264=Lookups!$DF$6:$DF$99,IF(NI264&gt;=Lookups!$DG$6:$DG$99,Lookups!$DI$6:$DI$99))),Lookups!$DE$104:$DG$108,3,FALSE)))</f>
        <v>1 Limited</v>
      </c>
      <c r="OD264" s="161" t="str">
        <f t="array" ref="OD264">IF($NL264="No RI Tests","No RI Tests",IF(E264="K","N/A",VLOOKUP(MAX(IF(E264=Lookups!$DF$6:$DF$99,IF(NK264&gt;=Lookups!$DG$6:$DG$99,Lookups!$DI$6:$DI$99))),Lookups!$DE$104:$DG$108,3,FALSE)))</f>
        <v>1 Limited</v>
      </c>
      <c r="OE264">
        <f t="shared" si="380"/>
        <v>1</v>
      </c>
      <c r="OF264">
        <f t="shared" si="381"/>
        <v>0</v>
      </c>
      <c r="OG264" t="str">
        <f t="shared" si="382"/>
        <v>Maintained Performance Level</v>
      </c>
      <c r="OH264">
        <f t="shared" si="383"/>
        <v>-60</v>
      </c>
      <c r="OI264">
        <f t="shared" si="384"/>
        <v>0</v>
      </c>
      <c r="OJ264">
        <f t="shared" si="385"/>
        <v>0</v>
      </c>
      <c r="OK264">
        <f t="shared" si="386"/>
        <v>0</v>
      </c>
      <c r="OL264">
        <f t="shared" si="387"/>
        <v>-0.53333333333333333</v>
      </c>
      <c r="OM264" t="str">
        <f t="shared" si="388"/>
        <v>Fall Administration</v>
      </c>
      <c r="ON264" t="str">
        <f t="shared" si="389"/>
        <v>Winter Administration</v>
      </c>
      <c r="OO264" t="str">
        <f t="shared" si="390"/>
        <v>Fall to Winter RI</v>
      </c>
      <c r="OP264" t="str">
        <f ca="1">IF(AND(HR264&lt;&gt;"",JJ264&lt;600),IF(HT264="Advancing","Tier 2","Tier 3"),IF(JI264="","Null",IF(OR(E264="K",E264&lt;3),"FRA Recommended",IF(JJ264&gt;=IF(E264&lt;6,400,600),IF(JJ264&lt;VLOOKUP(E264,Lookups!$AP$3:$AR$16,3,FALSE),"Tier 2","Core"),IF(JJ264&lt;400,IF(RAND()&lt;0.81,"Tier 3","Tier 2"),IF(RAND()&lt;0.51,"Tier 3","Tier 2"))))))</f>
        <v>Tier 3</v>
      </c>
      <c r="OQ264" t="str">
        <f t="shared" si="391"/>
        <v>Average Reading Invt. at Least 15 Minutes Long</v>
      </c>
      <c r="OR264">
        <f t="shared" si="392"/>
        <v>0</v>
      </c>
      <c r="OS264" t="str">
        <f t="shared" si="393"/>
        <v>Null</v>
      </c>
      <c r="OT264">
        <f t="shared" si="394"/>
        <v>80</v>
      </c>
      <c r="OU264" s="159">
        <f t="shared" si="395"/>
        <v>42495</v>
      </c>
      <c r="OV264" t="str">
        <f t="shared" si="396"/>
        <v>Form 3</v>
      </c>
      <c r="OW264" t="str">
        <f t="shared" si="397"/>
        <v>Pre-Decoder</v>
      </c>
      <c r="OX264">
        <f t="shared" si="398"/>
        <v>29</v>
      </c>
      <c r="OY264">
        <f t="shared" si="399"/>
        <v>10</v>
      </c>
      <c r="OZ264">
        <f t="shared" si="400"/>
        <v>0</v>
      </c>
      <c r="PA264" s="159">
        <f t="shared" si="401"/>
        <v>42495</v>
      </c>
      <c r="PB264" t="str">
        <f t="shared" si="402"/>
        <v>Form 3</v>
      </c>
      <c r="PC264" t="str">
        <f t="shared" si="403"/>
        <v>Pre-Decoder</v>
      </c>
      <c r="PD264">
        <f t="shared" si="404"/>
        <v>29</v>
      </c>
      <c r="PE264">
        <f t="shared" si="405"/>
        <v>10</v>
      </c>
      <c r="PF264">
        <f t="shared" si="406"/>
        <v>0</v>
      </c>
      <c r="PG264">
        <f t="shared" si="407"/>
        <v>35.142857142857146</v>
      </c>
      <c r="PH264">
        <f t="shared" si="408"/>
        <v>1</v>
      </c>
      <c r="PI264">
        <f t="shared" si="409"/>
        <v>1</v>
      </c>
      <c r="PJ264">
        <f t="shared" si="410"/>
        <v>26</v>
      </c>
      <c r="PK264">
        <f>IF(HR264="","Null",IF(E264&lt;3,"Null",IF(HU264=0,0,IF(HS264="Form 1",VLOOKUP(HU264,Lookups!$BE$3:$BP$63,E264,FALSE),IF(HS264="Form 2",VLOOKUP(HU264,Lookups!$BE$67:$BP$127,E264,FALSE),VLOOKUP(HU264,Lookups!$BE$130:$BP$190,E264,FALSE))))))</f>
        <v>0</v>
      </c>
      <c r="PL264">
        <f t="shared" si="411"/>
        <v>29</v>
      </c>
      <c r="PM264">
        <f>IF($PH264=0,"Null",IF(E264&lt;3,"Null",IF(OX264=0,0,IF(OV264="Form 1",VLOOKUP(OX264,Lookups!$BE$3:$BP$63,E264,FALSE),IF(OV264="Form 2",VLOOKUP(OX264,Lookups!$BE$67:$BP$127,E264,FALSE),VLOOKUP(OX264,Lookups!$BE$130:$BP$190,E264,FALSE))))))</f>
        <v>1</v>
      </c>
      <c r="PN264">
        <f t="shared" si="412"/>
        <v>3</v>
      </c>
      <c r="PO264">
        <f t="shared" si="413"/>
        <v>1</v>
      </c>
      <c r="PP264">
        <f t="shared" si="414"/>
        <v>5</v>
      </c>
      <c r="PQ264">
        <f>IF(HR264="","Null",IF(E264&lt;3,"Null",IF(HV264=0,0,IF(HS264="Form 1",VLOOKUP(HV264,Lookups!$BR$3:$CC$63,E264,FALSE),IF(HS264="Form 2",VLOOKUP(HV264,Lookups!$BR$67:$CC$127,E264,FALSE),VLOOKUP(HV264,Lookups!$BR$130:$CC$190,E264,FALSE))))))</f>
        <v>0</v>
      </c>
      <c r="PR264">
        <f t="shared" si="415"/>
        <v>10</v>
      </c>
      <c r="PS264">
        <f>IF(HR264="","Null",IF(E264&lt;3,"Null",IF(OY264=0,0,IF(OW264="Form 1",VLOOKUP(OY264,Lookups!$BR$3:$CC$63,E264,FALSE),IF(OW264="Form 2",VLOOKUP(OY264,Lookups!$BR$67:$CC$127,E264,FALSE),VLOOKUP(OY264,Lookups!$BR$130:$CC$190,E264,FALSE))))))</f>
        <v>4</v>
      </c>
      <c r="PT264">
        <f t="shared" si="416"/>
        <v>5</v>
      </c>
      <c r="PU264">
        <f t="shared" si="417"/>
        <v>1</v>
      </c>
      <c r="PV264">
        <f t="shared" si="418"/>
        <v>0</v>
      </c>
      <c r="PW264" t="str">
        <f t="shared" si="419"/>
        <v>Fall to Spring PI Administration</v>
      </c>
      <c r="PX264">
        <f t="shared" si="420"/>
        <v>0</v>
      </c>
      <c r="PY264">
        <f t="shared" si="421"/>
        <v>1</v>
      </c>
      <c r="PZ264" t="str">
        <f t="shared" si="422"/>
        <v>80 to 99 Sessions</v>
      </c>
      <c r="QA264" t="str">
        <f t="shared" si="423"/>
        <v>Series 1</v>
      </c>
      <c r="QB264" t="str">
        <f t="shared" si="424"/>
        <v>In Series 5 to 8</v>
      </c>
      <c r="QC264" t="str">
        <f>IF($MS264="System 44 Record",IF(BQ264&lt;MEDIAN(Directions!$F$3,Directions!$F$6),"Mid-Year Exited Student","Full Year Participant")&amp;IF(BP264&lt;Directions!$F$3,", Started Prior Year",", Started This Year"),"Null")</f>
        <v>Full Year Participant, Started This Year</v>
      </c>
      <c r="QD264">
        <f t="shared" si="425"/>
        <v>0</v>
      </c>
      <c r="QE264">
        <f t="shared" si="426"/>
        <v>0</v>
      </c>
      <c r="QF264">
        <f t="shared" si="427"/>
        <v>1</v>
      </c>
      <c r="QG264">
        <f t="shared" si="428"/>
        <v>0</v>
      </c>
      <c r="QH264">
        <f t="shared" si="429"/>
        <v>0</v>
      </c>
      <c r="QI264">
        <f t="shared" si="430"/>
        <v>0</v>
      </c>
      <c r="QJ264" t="str">
        <f t="shared" si="431"/>
        <v>RC! Only</v>
      </c>
      <c r="QK264" t="str">
        <f t="shared" si="432"/>
        <v>Null</v>
      </c>
      <c r="QL264" t="str">
        <f t="shared" si="433"/>
        <v>Null</v>
      </c>
      <c r="QM264" t="str">
        <f>IF($MS264="READ 180 Record",IF(AQ264="","Null",VLOOKUP(JJ264,Lookups!$DX$3:$EB$2054,AN264+1,FALSE)),"Null")</f>
        <v>Null</v>
      </c>
      <c r="QN264" t="str">
        <f t="shared" si="434"/>
        <v>Null</v>
      </c>
    </row>
    <row r="265" spans="1:456" x14ac:dyDescent="0.25">
      <c r="A265" s="161" t="s">
        <v>1447</v>
      </c>
      <c r="B265" s="161" t="s">
        <v>1447</v>
      </c>
      <c r="C265" s="161" t="s">
        <v>1447</v>
      </c>
      <c r="D265" s="161" t="s">
        <v>1447</v>
      </c>
      <c r="E265" s="161">
        <v>5</v>
      </c>
      <c r="F265" s="161" t="s">
        <v>1447</v>
      </c>
      <c r="G265" s="161" t="s">
        <v>883</v>
      </c>
      <c r="H265" s="161" t="s">
        <v>884</v>
      </c>
      <c r="I265" s="161">
        <v>555</v>
      </c>
      <c r="J265" s="159">
        <v>42500</v>
      </c>
      <c r="K265" s="161">
        <v>0</v>
      </c>
      <c r="L265" s="161">
        <v>0</v>
      </c>
      <c r="M265" s="161">
        <v>0</v>
      </c>
      <c r="N265" s="161">
        <v>0</v>
      </c>
      <c r="O265" s="161">
        <v>0</v>
      </c>
      <c r="P265" s="161">
        <v>0</v>
      </c>
      <c r="Q265" s="161">
        <v>0</v>
      </c>
      <c r="R265" s="161">
        <v>0</v>
      </c>
      <c r="S265" s="161">
        <v>0</v>
      </c>
      <c r="T265" s="161">
        <v>0</v>
      </c>
      <c r="U265" s="161">
        <v>0</v>
      </c>
      <c r="V265" s="161">
        <v>0</v>
      </c>
      <c r="W265" s="161">
        <v>0</v>
      </c>
      <c r="X265" s="161">
        <v>0</v>
      </c>
      <c r="AB265" s="161" t="s">
        <v>242</v>
      </c>
      <c r="AC265" s="161" t="s">
        <v>242</v>
      </c>
      <c r="AD265" s="161" t="s">
        <v>242</v>
      </c>
      <c r="AE265" s="161" t="s">
        <v>242</v>
      </c>
      <c r="AF265" s="161" t="s">
        <v>241</v>
      </c>
      <c r="AG265" s="161" t="s">
        <v>241</v>
      </c>
      <c r="AH265" s="161" t="s">
        <v>242</v>
      </c>
      <c r="AI265" s="161">
        <v>20150801</v>
      </c>
      <c r="AJ265" s="161">
        <v>20160525</v>
      </c>
      <c r="AK265" s="161" t="s">
        <v>869</v>
      </c>
      <c r="AL265" t="s">
        <v>1078</v>
      </c>
      <c r="BN265" t="s">
        <v>1076</v>
      </c>
      <c r="BO265" t="s">
        <v>884</v>
      </c>
      <c r="BP265" s="159">
        <v>42265</v>
      </c>
      <c r="BQ265" s="159">
        <v>42509</v>
      </c>
      <c r="BR265" t="s">
        <v>871</v>
      </c>
      <c r="BS265">
        <v>555</v>
      </c>
      <c r="BT265" s="159">
        <v>42509</v>
      </c>
      <c r="BU265">
        <v>18</v>
      </c>
      <c r="BV265">
        <v>2</v>
      </c>
      <c r="BW265">
        <v>115</v>
      </c>
      <c r="BX265">
        <v>116</v>
      </c>
      <c r="BY265">
        <v>1925</v>
      </c>
      <c r="BZ265">
        <v>2072</v>
      </c>
      <c r="CA265">
        <v>43</v>
      </c>
      <c r="CB265">
        <v>10</v>
      </c>
      <c r="CC265">
        <v>27</v>
      </c>
      <c r="CD265">
        <v>90</v>
      </c>
      <c r="CE265">
        <v>90</v>
      </c>
      <c r="CF265">
        <v>93</v>
      </c>
      <c r="CG265">
        <v>94</v>
      </c>
      <c r="CH265">
        <v>91</v>
      </c>
      <c r="CI265">
        <v>20645</v>
      </c>
      <c r="CJ265">
        <v>3.6128999999999998</v>
      </c>
      <c r="CK265">
        <v>18</v>
      </c>
      <c r="CL265">
        <v>1</v>
      </c>
      <c r="ET265" s="161">
        <v>7</v>
      </c>
      <c r="EU265" s="161">
        <v>95</v>
      </c>
      <c r="EV265" s="161">
        <v>32</v>
      </c>
      <c r="EW265" s="161">
        <v>5724</v>
      </c>
      <c r="EX265" s="161">
        <v>0</v>
      </c>
      <c r="EY265" s="161">
        <v>0</v>
      </c>
      <c r="EZ265" s="161">
        <v>0</v>
      </c>
      <c r="FA265" s="161">
        <v>0</v>
      </c>
      <c r="FB265" s="161">
        <v>55</v>
      </c>
      <c r="FC265" s="161">
        <v>73</v>
      </c>
      <c r="FD265" s="161">
        <v>0</v>
      </c>
      <c r="FE265" s="161">
        <v>3</v>
      </c>
      <c r="FF265" s="159">
        <v>42436</v>
      </c>
      <c r="FG265" s="161">
        <v>79</v>
      </c>
      <c r="FH265" s="161">
        <v>89</v>
      </c>
      <c r="FI265" s="161">
        <v>75</v>
      </c>
      <c r="FJ265" s="161">
        <v>88</v>
      </c>
      <c r="FK265" s="161">
        <v>75</v>
      </c>
      <c r="FL265" s="159">
        <v>42349</v>
      </c>
      <c r="FM265" s="161">
        <v>54</v>
      </c>
      <c r="FN265" s="161">
        <v>73</v>
      </c>
      <c r="FO265" s="161">
        <v>30</v>
      </c>
      <c r="FP265" s="161">
        <v>63</v>
      </c>
      <c r="FQ265" s="161">
        <v>75</v>
      </c>
      <c r="FR265" s="159">
        <v>42305</v>
      </c>
      <c r="FS265" s="161">
        <v>33</v>
      </c>
      <c r="FT265" s="161">
        <v>58</v>
      </c>
      <c r="FU265" s="161">
        <v>50</v>
      </c>
      <c r="FV265" s="161">
        <v>20</v>
      </c>
      <c r="FW265" s="161">
        <v>25</v>
      </c>
      <c r="HN265" s="161" t="s">
        <v>884</v>
      </c>
      <c r="HO265" s="159">
        <v>42244</v>
      </c>
      <c r="HP265" s="159">
        <v>42500</v>
      </c>
      <c r="HQ265" s="161">
        <v>3</v>
      </c>
      <c r="HR265" s="159">
        <v>42244</v>
      </c>
      <c r="HS265" s="161" t="s">
        <v>872</v>
      </c>
      <c r="HT265" s="161" t="s">
        <v>873</v>
      </c>
      <c r="HU265" s="161">
        <v>43</v>
      </c>
      <c r="HV265" s="161">
        <v>15</v>
      </c>
      <c r="HW265" s="161">
        <v>0</v>
      </c>
      <c r="HX265" s="159">
        <v>42347</v>
      </c>
      <c r="HY265" s="161" t="s">
        <v>874</v>
      </c>
      <c r="HZ265" s="161" t="s">
        <v>873</v>
      </c>
      <c r="IA265" s="161">
        <v>52</v>
      </c>
      <c r="IB265" s="161">
        <v>17</v>
      </c>
      <c r="IC265" s="161">
        <v>0</v>
      </c>
      <c r="ID265" s="159">
        <v>42500</v>
      </c>
      <c r="IE265" s="161" t="s">
        <v>879</v>
      </c>
      <c r="IF265" s="161" t="s">
        <v>882</v>
      </c>
      <c r="IG265" s="161">
        <v>51</v>
      </c>
      <c r="IH265" s="161">
        <v>36</v>
      </c>
      <c r="II265" s="161">
        <v>0</v>
      </c>
      <c r="JB265" s="161" t="s">
        <v>884</v>
      </c>
      <c r="JC265" s="161">
        <v>37</v>
      </c>
      <c r="JD265" s="161">
        <v>14</v>
      </c>
      <c r="JE265" s="161">
        <v>17</v>
      </c>
      <c r="JF265" s="161">
        <v>9375</v>
      </c>
      <c r="JG265" s="159">
        <v>42500</v>
      </c>
      <c r="JH265" s="161">
        <v>555</v>
      </c>
      <c r="JI265" s="159">
        <v>42242</v>
      </c>
      <c r="JJ265" s="161">
        <v>351</v>
      </c>
      <c r="JK265" s="161">
        <v>8</v>
      </c>
      <c r="JL265" s="159">
        <v>42346</v>
      </c>
      <c r="JM265" s="161">
        <v>534</v>
      </c>
      <c r="JN265" s="161">
        <v>18</v>
      </c>
      <c r="JO265" s="159">
        <v>42500</v>
      </c>
      <c r="JP265" s="161">
        <v>555</v>
      </c>
      <c r="JQ265" s="161">
        <v>10</v>
      </c>
      <c r="MN265" t="str">
        <f t="shared" si="348"/>
        <v>NoNoNoYesYesNo</v>
      </c>
      <c r="MO265" t="str">
        <f>IF(AND(MN265="NoNoNoNoNoNo",JI265=""),"No Programs",VLOOKUP(MN265,Lookups!$DA$4:$DB$67,2,FALSE))</f>
        <v>System 44 Only</v>
      </c>
      <c r="MP265">
        <f t="shared" si="349"/>
        <v>0</v>
      </c>
      <c r="MQ265" t="str">
        <f t="shared" si="350"/>
        <v>System 44 User</v>
      </c>
      <c r="MR265" t="str">
        <f>Directions!$D$3</f>
        <v>Usage</v>
      </c>
      <c r="MS265" t="str">
        <f>VLOOKUP(MQ265,Lookups!$CU$71:$CV$80,2,FALSE)</f>
        <v>System 44 Record</v>
      </c>
      <c r="MT265">
        <f t="shared" si="351"/>
        <v>1</v>
      </c>
      <c r="MU265">
        <f t="shared" si="352"/>
        <v>1</v>
      </c>
      <c r="MV265">
        <f t="shared" si="353"/>
        <v>1</v>
      </c>
      <c r="MW265">
        <f t="shared" si="354"/>
        <v>1</v>
      </c>
      <c r="MX265">
        <f t="shared" si="355"/>
        <v>36.571428571428569</v>
      </c>
      <c r="MY265" t="str">
        <f t="shared" si="356"/>
        <v>Not Used</v>
      </c>
      <c r="MZ265">
        <f t="shared" si="357"/>
        <v>0</v>
      </c>
      <c r="NA265" t="str">
        <f t="shared" si="358"/>
        <v>Not Available</v>
      </c>
      <c r="NB265" t="str">
        <f t="shared" si="359"/>
        <v>Not Available</v>
      </c>
      <c r="NC265" t="str">
        <f t="shared" si="360"/>
        <v>4 Not Indicated</v>
      </c>
      <c r="ND265" t="str">
        <f t="shared" si="361"/>
        <v>4 Not Indicated</v>
      </c>
      <c r="NE265" t="str">
        <f t="shared" si="362"/>
        <v>4 Not Indicated</v>
      </c>
      <c r="NF265" t="str">
        <f t="shared" si="363"/>
        <v>4 Not Indicated</v>
      </c>
      <c r="NG265" t="str">
        <f t="shared" si="364"/>
        <v>4 Not Indicated</v>
      </c>
      <c r="NH265" s="159">
        <f t="shared" si="365"/>
        <v>42500</v>
      </c>
      <c r="NI265">
        <f t="shared" si="366"/>
        <v>555</v>
      </c>
      <c r="NJ265" s="159">
        <f t="shared" si="367"/>
        <v>42500</v>
      </c>
      <c r="NK265">
        <f t="shared" si="368"/>
        <v>555</v>
      </c>
      <c r="NL265">
        <f t="shared" si="369"/>
        <v>36.857142857142854</v>
      </c>
      <c r="NM265">
        <f t="shared" si="370"/>
        <v>1</v>
      </c>
      <c r="NN265">
        <f>IF(OR(E265="PK",E265="K",JJ265=""),"Null",INDEX(Lookups!$EZ$4:$FW$18,MATCH($JJ265,Lookups!$EY$4:$EY$18,1),MATCH($E265,Lookups!$EZ$3:$FW$3,0)))</f>
        <v>155</v>
      </c>
      <c r="NO265">
        <f>IF(OR(E265="PK",E265="K",JJ265=""),"Null",INDEX(Lookups!$EZ$4:$FW$18,MATCH($JJ265,Lookups!$EY$4:$EY$18,1),MATCH($E265,Lookups!$EZ$3:$FW$3,0) + 1))</f>
        <v>215</v>
      </c>
      <c r="NP265">
        <f t="shared" si="371"/>
        <v>310</v>
      </c>
      <c r="NQ265" t="str">
        <f t="shared" si="372"/>
        <v>PI is Recommended</v>
      </c>
      <c r="NR265" t="str">
        <f t="shared" si="373"/>
        <v>No PI Needed</v>
      </c>
      <c r="NS265" t="str">
        <f t="shared" si="374"/>
        <v>200L to 399L</v>
      </c>
      <c r="NT265" t="str">
        <f t="shared" si="375"/>
        <v>400L to 599L</v>
      </c>
      <c r="NU265" t="str">
        <f t="shared" si="376"/>
        <v>400L to 599L</v>
      </c>
      <c r="NV265" s="183" t="str">
        <f t="array" ref="NV265">IF($NL265="No RI Tests","No RI Tests",VLOOKUP(IF(AND(E265="K",JJ265&lt;280),3,IF(AND(E265="K",JJ265&gt;=280),4,MAX(IF(E265=Lookups!$DF$6:$DF$99,IF(JJ265&gt;=Lookups!$DG$6:$DG$99,Lookups!$DH$6:$DH$99))))),Lookups!$DE$104:$DG$108,2,FALSE))</f>
        <v>1 Below Basic</v>
      </c>
      <c r="NW265" s="161" t="str">
        <f t="array" ref="NW265">IF($NL265="No RI Tests","No RI Tests",VLOOKUP(IF(AND(E265="K",JH265&lt;280),3,IF(AND(E265="K",JH265&gt;=280),4,MAX(IF(E265=Lookups!$DF$6:$DF$99,IF(NI265&gt;=Lookups!$DG$6:$DG$99,Lookups!$DH$6:$DH$99))))),Lookups!$DE$104:$DG$108,2,FALSE))</f>
        <v>1 Below Basic</v>
      </c>
      <c r="NX265" s="161" t="str">
        <f t="array" ref="NX265">IF($NL265="No RI Tests","No RI Tests",VLOOKUP(IF(AND(E265="K",NK265&lt;280),3,IF(AND(E265="K",NK265&gt;=280),4,MAX(IF(E265=Lookups!$DF$6:$DF$99,IF(NK265&gt;=Lookups!$DG$6:$DG$99,Lookups!$DH$6:$DH$99))))),Lookups!$DE$104:$DG$108,2,FALSE))</f>
        <v>1 Below Basic</v>
      </c>
      <c r="NY265">
        <f t="shared" si="377"/>
        <v>1</v>
      </c>
      <c r="NZ265">
        <f t="shared" si="378"/>
        <v>0</v>
      </c>
      <c r="OA265" t="str">
        <f t="shared" si="379"/>
        <v>Maintained Performance Level</v>
      </c>
      <c r="OB265" s="161" t="str">
        <f t="array" ref="OB265">IF($NL265="No RI Tests","No RI Tests",IF(E265="K","N/A",VLOOKUP(MAX(IF(E265=Lookups!$DF$6:$DF$99,IF(JJ265&gt;=Lookups!$DG$6:$DG$99,Lookups!$DI$6:$DI$99))),Lookups!$DE$104:$DG$108,3,FALSE)))</f>
        <v>1 Limited</v>
      </c>
      <c r="OC265" s="161" t="str">
        <f t="array" ref="OC265">IF($NL265="No RI Tests","No RI Tests",IF(E265="K","N/A",VLOOKUP(MAX(IF(E265=Lookups!$DF$6:$DF$99,IF(NI265&gt;=Lookups!$DG$6:$DG$99,Lookups!$DI$6:$DI$99))),Lookups!$DE$104:$DG$108,3,FALSE)))</f>
        <v>1 Limited</v>
      </c>
      <c r="OD265" s="161" t="str">
        <f t="array" ref="OD265">IF($NL265="No RI Tests","No RI Tests",IF(E265="K","N/A",VLOOKUP(MAX(IF(E265=Lookups!$DF$6:$DF$99,IF(NK265&gt;=Lookups!$DG$6:$DG$99,Lookups!$DI$6:$DI$99))),Lookups!$DE$104:$DG$108,3,FALSE)))</f>
        <v>1 Limited</v>
      </c>
      <c r="OE265">
        <f t="shared" si="380"/>
        <v>1</v>
      </c>
      <c r="OF265">
        <f t="shared" si="381"/>
        <v>0</v>
      </c>
      <c r="OG265" t="str">
        <f t="shared" si="382"/>
        <v>Maintained Performance Level</v>
      </c>
      <c r="OH265">
        <f t="shared" si="383"/>
        <v>204</v>
      </c>
      <c r="OI265">
        <f t="shared" si="384"/>
        <v>1</v>
      </c>
      <c r="OJ265">
        <f t="shared" si="385"/>
        <v>1</v>
      </c>
      <c r="OK265">
        <f t="shared" si="386"/>
        <v>0</v>
      </c>
      <c r="OL265">
        <f t="shared" si="387"/>
        <v>1.1027027027027028</v>
      </c>
      <c r="OM265" t="str">
        <f t="shared" si="388"/>
        <v>Fall Administration</v>
      </c>
      <c r="ON265" t="str">
        <f t="shared" si="389"/>
        <v>Spring Administration</v>
      </c>
      <c r="OO265" t="str">
        <f t="shared" si="390"/>
        <v>Fall to Spring-Full Year RI</v>
      </c>
      <c r="OP265" t="str">
        <f ca="1">IF(AND(HR265&lt;&gt;"",JJ265&lt;600),IF(HT265="Advancing","Tier 2","Tier 3"),IF(JI265="","Null",IF(OR(E265="K",E265&lt;3),"FRA Recommended",IF(JJ265&gt;=IF(E265&lt;6,400,600),IF(JJ265&lt;VLOOKUP(E265,Lookups!$AP$3:$AR$16,3,FALSE),"Tier 2","Core"),IF(JJ265&lt;400,IF(RAND()&lt;0.81,"Tier 3","Tier 2"),IF(RAND()&lt;0.51,"Tier 3","Tier 2"))))))</f>
        <v>Tier 3</v>
      </c>
      <c r="OQ265" t="str">
        <f t="shared" si="391"/>
        <v>Average Reading Invt. Under 15 Minutes Long</v>
      </c>
      <c r="OR265">
        <f t="shared" si="392"/>
        <v>0</v>
      </c>
      <c r="OS265" t="str">
        <f t="shared" si="393"/>
        <v>Null</v>
      </c>
      <c r="OT265">
        <f t="shared" si="394"/>
        <v>204</v>
      </c>
      <c r="OU265" s="159">
        <f t="shared" si="395"/>
        <v>42500</v>
      </c>
      <c r="OV265" t="str">
        <f t="shared" si="396"/>
        <v>Form 3</v>
      </c>
      <c r="OW265" t="str">
        <f t="shared" si="397"/>
        <v>Advancing</v>
      </c>
      <c r="OX265">
        <f t="shared" si="398"/>
        <v>51</v>
      </c>
      <c r="OY265">
        <f t="shared" si="399"/>
        <v>36</v>
      </c>
      <c r="OZ265">
        <f t="shared" si="400"/>
        <v>0</v>
      </c>
      <c r="PA265" s="159">
        <f t="shared" si="401"/>
        <v>42500</v>
      </c>
      <c r="PB265" t="str">
        <f t="shared" si="402"/>
        <v>Form 3</v>
      </c>
      <c r="PC265" t="str">
        <f t="shared" si="403"/>
        <v>Advancing</v>
      </c>
      <c r="PD265">
        <f t="shared" si="404"/>
        <v>51</v>
      </c>
      <c r="PE265">
        <f t="shared" si="405"/>
        <v>36</v>
      </c>
      <c r="PF265">
        <f t="shared" si="406"/>
        <v>0</v>
      </c>
      <c r="PG265">
        <f t="shared" si="407"/>
        <v>36.571428571428569</v>
      </c>
      <c r="PH265">
        <f t="shared" si="408"/>
        <v>1</v>
      </c>
      <c r="PI265">
        <f t="shared" si="409"/>
        <v>1</v>
      </c>
      <c r="PJ265">
        <f t="shared" si="410"/>
        <v>43</v>
      </c>
      <c r="PK265">
        <f>IF(HR265="","Null",IF(E265&lt;3,"Null",IF(HU265=0,0,IF(HS265="Form 1",VLOOKUP(HU265,Lookups!$BE$3:$BP$63,E265,FALSE),IF(HS265="Form 2",VLOOKUP(HU265,Lookups!$BE$67:$BP$127,E265,FALSE),VLOOKUP(HU265,Lookups!$BE$130:$BP$190,E265,FALSE))))))</f>
        <v>17</v>
      </c>
      <c r="PL265">
        <f t="shared" si="411"/>
        <v>51</v>
      </c>
      <c r="PM265">
        <f>IF($PH265=0,"Null",IF(E265&lt;3,"Null",IF(OX265=0,0,IF(OV265="Form 1",VLOOKUP(OX265,Lookups!$BE$3:$BP$63,E265,FALSE),IF(OV265="Form 2",VLOOKUP(OX265,Lookups!$BE$67:$BP$127,E265,FALSE),VLOOKUP(OX265,Lookups!$BE$130:$BP$190,E265,FALSE))))))</f>
        <v>39</v>
      </c>
      <c r="PN265">
        <f t="shared" si="412"/>
        <v>8</v>
      </c>
      <c r="PO265">
        <f t="shared" si="413"/>
        <v>1</v>
      </c>
      <c r="PP265">
        <f t="shared" si="414"/>
        <v>15</v>
      </c>
      <c r="PQ265">
        <f>IF(HR265="","Null",IF(E265&lt;3,"Null",IF(HV265=0,0,IF(HS265="Form 1",VLOOKUP(HV265,Lookups!$BR$3:$CC$63,E265,FALSE),IF(HS265="Form 2",VLOOKUP(HV265,Lookups!$BR$67:$CC$127,E265,FALSE),VLOOKUP(HV265,Lookups!$BR$130:$CC$190,E265,FALSE))))))</f>
        <v>26</v>
      </c>
      <c r="PR265">
        <f t="shared" si="415"/>
        <v>36</v>
      </c>
      <c r="PS265">
        <f>IF(HR265="","Null",IF(E265&lt;3,"Null",IF(OY265=0,0,IF(OW265="Form 1",VLOOKUP(OY265,Lookups!$BR$3:$CC$63,E265,FALSE),IF(OW265="Form 2",VLOOKUP(OY265,Lookups!$BR$67:$CC$127,E265,FALSE),VLOOKUP(OY265,Lookups!$BR$130:$CC$190,E265,FALSE))))))</f>
        <v>87</v>
      </c>
      <c r="PT265">
        <f t="shared" si="416"/>
        <v>21</v>
      </c>
      <c r="PU265">
        <f t="shared" si="417"/>
        <v>1</v>
      </c>
      <c r="PV265">
        <f t="shared" si="418"/>
        <v>1</v>
      </c>
      <c r="PW265" t="str">
        <f t="shared" si="419"/>
        <v>Fall to Spring PI Administration</v>
      </c>
      <c r="PX265">
        <f t="shared" si="420"/>
        <v>0</v>
      </c>
      <c r="PY265">
        <f t="shared" si="421"/>
        <v>1</v>
      </c>
      <c r="PZ265" t="str">
        <f t="shared" si="422"/>
        <v>100 or More Sessions</v>
      </c>
      <c r="QA265" t="str">
        <f t="shared" si="423"/>
        <v>Series 4</v>
      </c>
      <c r="QB265" t="str">
        <f t="shared" si="424"/>
        <v>In Series 17 to 20</v>
      </c>
      <c r="QC265" t="str">
        <f>IF($MS265="System 44 Record",IF(BQ265&lt;MEDIAN(Directions!$F$3,Directions!$F$6),"Mid-Year Exited Student","Full Year Participant")&amp;IF(BP265&lt;Directions!$F$3,", Started Prior Year",", Started This Year"),"Null")</f>
        <v>Full Year Participant, Started This Year</v>
      </c>
      <c r="QD265">
        <f t="shared" si="425"/>
        <v>1</v>
      </c>
      <c r="QE265">
        <f t="shared" si="426"/>
        <v>0</v>
      </c>
      <c r="QF265">
        <f t="shared" si="427"/>
        <v>1</v>
      </c>
      <c r="QG265">
        <f t="shared" si="428"/>
        <v>1</v>
      </c>
      <c r="QH265">
        <f t="shared" si="429"/>
        <v>3</v>
      </c>
      <c r="QI265">
        <f t="shared" si="430"/>
        <v>0.73</v>
      </c>
      <c r="QJ265" t="str">
        <f t="shared" si="431"/>
        <v>Used RC! and rSkills</v>
      </c>
      <c r="QK265" t="str">
        <f t="shared" si="432"/>
        <v>Null</v>
      </c>
      <c r="QL265" t="str">
        <f t="shared" si="433"/>
        <v>Null</v>
      </c>
      <c r="QM265" t="str">
        <f>IF($MS265="READ 180 Record",IF(AQ265="","Null",VLOOKUP(JJ265,Lookups!$DX$3:$EB$2054,AN265+1,FALSE)),"Null")</f>
        <v>Null</v>
      </c>
      <c r="QN265" t="str">
        <f t="shared" si="434"/>
        <v>Null</v>
      </c>
    </row>
    <row r="266" spans="1:456" x14ac:dyDescent="0.25">
      <c r="A266" s="161" t="s">
        <v>1447</v>
      </c>
      <c r="B266" s="161" t="s">
        <v>1447</v>
      </c>
      <c r="C266" s="161" t="s">
        <v>1447</v>
      </c>
      <c r="D266" s="161" t="s">
        <v>1447</v>
      </c>
      <c r="E266" s="161">
        <v>5</v>
      </c>
      <c r="F266" s="161" t="s">
        <v>1447</v>
      </c>
      <c r="G266" s="161" t="s">
        <v>880</v>
      </c>
      <c r="H266" s="161" t="s">
        <v>881</v>
      </c>
      <c r="I266" s="161">
        <v>629</v>
      </c>
      <c r="J266" s="159">
        <v>42507</v>
      </c>
      <c r="K266" s="161">
        <v>0</v>
      </c>
      <c r="L266" s="161">
        <v>0</v>
      </c>
      <c r="M266" s="161">
        <v>0</v>
      </c>
      <c r="N266" s="161">
        <v>0</v>
      </c>
      <c r="O266" s="161">
        <v>0</v>
      </c>
      <c r="P266" s="161">
        <v>0</v>
      </c>
      <c r="Q266" s="161">
        <v>0</v>
      </c>
      <c r="R266" s="161">
        <v>0</v>
      </c>
      <c r="S266" s="161">
        <v>0</v>
      </c>
      <c r="T266" s="161">
        <v>0</v>
      </c>
      <c r="U266" s="161">
        <v>0</v>
      </c>
      <c r="V266" s="161">
        <v>0</v>
      </c>
      <c r="W266" s="161">
        <v>0</v>
      </c>
      <c r="X266" s="161">
        <v>0</v>
      </c>
      <c r="AB266" s="161" t="s">
        <v>241</v>
      </c>
      <c r="AC266" s="161" t="s">
        <v>242</v>
      </c>
      <c r="AD266" s="161" t="s">
        <v>242</v>
      </c>
      <c r="AE266" s="161" t="s">
        <v>242</v>
      </c>
      <c r="AF266" s="161" t="s">
        <v>242</v>
      </c>
      <c r="AG266" s="161" t="s">
        <v>241</v>
      </c>
      <c r="AH266" s="161" t="s">
        <v>242</v>
      </c>
      <c r="AI266" s="161">
        <v>20150801</v>
      </c>
      <c r="AJ266" s="161">
        <v>20160525</v>
      </c>
      <c r="AK266" s="161" t="s">
        <v>869</v>
      </c>
      <c r="AL266" t="s">
        <v>1076</v>
      </c>
      <c r="AM266" t="s">
        <v>881</v>
      </c>
      <c r="AN266">
        <v>2</v>
      </c>
      <c r="AO266" t="s">
        <v>870</v>
      </c>
      <c r="AP266">
        <v>10</v>
      </c>
      <c r="AQ266">
        <v>95</v>
      </c>
      <c r="AR266">
        <v>1555</v>
      </c>
      <c r="AS266">
        <v>291</v>
      </c>
      <c r="AT266">
        <v>306</v>
      </c>
      <c r="AU266">
        <v>684</v>
      </c>
      <c r="AV266">
        <v>147</v>
      </c>
      <c r="AW266">
        <v>159</v>
      </c>
      <c r="AX266">
        <v>16.475000000000001</v>
      </c>
      <c r="AY266">
        <v>9.3635999999999999</v>
      </c>
      <c r="AZ266">
        <v>3.1667000000000001</v>
      </c>
      <c r="BA266">
        <v>124.1998</v>
      </c>
      <c r="BB266">
        <v>21244</v>
      </c>
      <c r="BC266">
        <v>68.085106382000006</v>
      </c>
      <c r="BD266">
        <v>82.142857141999997</v>
      </c>
      <c r="BE266">
        <v>640</v>
      </c>
      <c r="BF266">
        <v>755</v>
      </c>
      <c r="BG266">
        <v>40</v>
      </c>
      <c r="BH266">
        <v>86</v>
      </c>
      <c r="BI266">
        <v>2</v>
      </c>
      <c r="BJ266">
        <v>0</v>
      </c>
      <c r="BK266">
        <v>127</v>
      </c>
      <c r="BL266">
        <v>0</v>
      </c>
      <c r="BM266" t="s">
        <v>1077</v>
      </c>
      <c r="BN266" t="s">
        <v>1079</v>
      </c>
      <c r="ET266" s="161">
        <v>3</v>
      </c>
      <c r="EU266" s="161">
        <v>111</v>
      </c>
      <c r="EV266" s="161">
        <v>55</v>
      </c>
      <c r="EW266" s="161">
        <v>6648</v>
      </c>
      <c r="EX266" s="161">
        <v>0</v>
      </c>
      <c r="EY266" s="161">
        <v>0</v>
      </c>
      <c r="EZ266" s="161">
        <v>79</v>
      </c>
      <c r="FA266" s="161">
        <v>89</v>
      </c>
      <c r="FB266" s="161">
        <v>53</v>
      </c>
      <c r="FC266" s="161">
        <v>73</v>
      </c>
      <c r="FD266" s="161">
        <v>1</v>
      </c>
      <c r="FE266" s="161">
        <v>1</v>
      </c>
      <c r="FF266" s="159">
        <v>42388</v>
      </c>
      <c r="FG266" s="161">
        <v>79</v>
      </c>
      <c r="FH266" s="161">
        <v>89</v>
      </c>
      <c r="FI266" s="161">
        <v>75</v>
      </c>
      <c r="FJ266" s="161">
        <v>88</v>
      </c>
      <c r="FK266" s="161">
        <v>75</v>
      </c>
      <c r="FL266" s="159">
        <v>42312</v>
      </c>
      <c r="FM266" s="161">
        <v>53</v>
      </c>
      <c r="FN266" s="161">
        <v>73</v>
      </c>
      <c r="FO266" s="161">
        <v>58</v>
      </c>
      <c r="FP266" s="161">
        <v>50</v>
      </c>
      <c r="FQ266" s="161">
        <v>50</v>
      </c>
      <c r="HN266" s="161" t="s">
        <v>881</v>
      </c>
      <c r="HO266" s="159">
        <v>42507</v>
      </c>
      <c r="HP266" s="159">
        <v>42507</v>
      </c>
      <c r="HQ266" s="161">
        <v>1</v>
      </c>
      <c r="HR266" s="159">
        <v>42507</v>
      </c>
      <c r="HS266" s="161" t="s">
        <v>872</v>
      </c>
      <c r="HT266" s="161" t="s">
        <v>882</v>
      </c>
      <c r="HU266" s="161">
        <v>47</v>
      </c>
      <c r="HV266" s="161">
        <v>26</v>
      </c>
      <c r="HW266" s="161">
        <v>0</v>
      </c>
      <c r="JB266" s="161" t="s">
        <v>881</v>
      </c>
      <c r="JC266" s="161">
        <v>17</v>
      </c>
      <c r="JD266" s="161">
        <v>6</v>
      </c>
      <c r="JE266" s="161">
        <v>7</v>
      </c>
      <c r="JF266" s="161">
        <v>5294</v>
      </c>
      <c r="JG266" s="159">
        <v>42507</v>
      </c>
      <c r="JH266" s="161">
        <v>629</v>
      </c>
      <c r="JI266" s="159">
        <v>42268</v>
      </c>
      <c r="JJ266" s="161">
        <v>509</v>
      </c>
      <c r="JK266" s="161">
        <v>17</v>
      </c>
      <c r="JL266" s="159">
        <v>42352</v>
      </c>
      <c r="JM266" s="161">
        <v>515</v>
      </c>
      <c r="JN266" s="161">
        <v>20</v>
      </c>
      <c r="JO266" s="159">
        <v>42507</v>
      </c>
      <c r="JP266" s="161">
        <v>629</v>
      </c>
      <c r="JQ266" s="161">
        <v>33</v>
      </c>
      <c r="MN266" t="str">
        <f t="shared" si="348"/>
        <v>YesNoNoNoYesNo</v>
      </c>
      <c r="MO266" t="str">
        <f>IF(AND(MN266="NoNoNoNoNoNo",JI266=""),"No Programs",VLOOKUP(MN266,Lookups!$DA$4:$DB$67,2,FALSE))</f>
        <v>READ 180 Only</v>
      </c>
      <c r="MP266">
        <f t="shared" si="349"/>
        <v>1</v>
      </c>
      <c r="MQ266" t="str">
        <f t="shared" si="350"/>
        <v>READ 180 User</v>
      </c>
      <c r="MR266" t="str">
        <f>Directions!$D$3</f>
        <v>Usage</v>
      </c>
      <c r="MS266" t="str">
        <f>VLOOKUP(MQ266,Lookups!$CU$71:$CV$80,2,FALSE)</f>
        <v>READ 180 Record</v>
      </c>
      <c r="MT266">
        <f t="shared" si="351"/>
        <v>1</v>
      </c>
      <c r="MU266">
        <f t="shared" si="352"/>
        <v>1</v>
      </c>
      <c r="MV266">
        <f t="shared" si="353"/>
        <v>1</v>
      </c>
      <c r="MW266">
        <f t="shared" si="354"/>
        <v>1</v>
      </c>
      <c r="MX266">
        <f t="shared" si="355"/>
        <v>34.142857142857146</v>
      </c>
      <c r="MY266" t="str">
        <f t="shared" si="356"/>
        <v>Not Used</v>
      </c>
      <c r="MZ266">
        <f t="shared" si="357"/>
        <v>0</v>
      </c>
      <c r="NA266" t="str">
        <f t="shared" si="358"/>
        <v>Not Available</v>
      </c>
      <c r="NB266" t="str">
        <f t="shared" si="359"/>
        <v>Not Available</v>
      </c>
      <c r="NC266" t="str">
        <f t="shared" si="360"/>
        <v>4 Not Indicated</v>
      </c>
      <c r="ND266" t="str">
        <f t="shared" si="361"/>
        <v>4 Not Indicated</v>
      </c>
      <c r="NE266" t="str">
        <f t="shared" si="362"/>
        <v>4 Not Indicated</v>
      </c>
      <c r="NF266" t="str">
        <f t="shared" si="363"/>
        <v>4 Not Indicated</v>
      </c>
      <c r="NG266" t="str">
        <f t="shared" si="364"/>
        <v>4 Not Indicated</v>
      </c>
      <c r="NH266" s="159">
        <f t="shared" si="365"/>
        <v>42507</v>
      </c>
      <c r="NI266">
        <f t="shared" si="366"/>
        <v>629</v>
      </c>
      <c r="NJ266" s="159">
        <f t="shared" si="367"/>
        <v>42507</v>
      </c>
      <c r="NK266">
        <f t="shared" si="368"/>
        <v>629</v>
      </c>
      <c r="NL266">
        <f t="shared" si="369"/>
        <v>34.142857142857146</v>
      </c>
      <c r="NM266">
        <f t="shared" si="370"/>
        <v>1</v>
      </c>
      <c r="NN266">
        <f>IF(OR(E266="PK",E266="K",JJ266=""),"Null",INDEX(Lookups!$EZ$4:$FW$18,MATCH($JJ266,Lookups!$EY$4:$EY$18,1),MATCH($E266,Lookups!$EZ$3:$FW$3,0)))</f>
        <v>105</v>
      </c>
      <c r="NO266">
        <f>IF(OR(E266="PK",E266="K",JJ266=""),"Null",INDEX(Lookups!$EZ$4:$FW$18,MATCH($JJ266,Lookups!$EY$4:$EY$18,1),MATCH($E266,Lookups!$EZ$3:$FW$3,0) + 1))</f>
        <v>155</v>
      </c>
      <c r="NP266">
        <f t="shared" si="371"/>
        <v>210</v>
      </c>
      <c r="NQ266" t="str">
        <f t="shared" si="372"/>
        <v>No PI Needed</v>
      </c>
      <c r="NR266" t="str">
        <f t="shared" si="373"/>
        <v>No PI Needed</v>
      </c>
      <c r="NS266" t="str">
        <f t="shared" si="374"/>
        <v>400L to 599L</v>
      </c>
      <c r="NT266" t="str">
        <f t="shared" si="375"/>
        <v>600L to 799L</v>
      </c>
      <c r="NU266" t="str">
        <f t="shared" si="376"/>
        <v>600L to 799L</v>
      </c>
      <c r="NV266" s="183" t="str">
        <f t="array" ref="NV266">IF($NL266="No RI Tests","No RI Tests",VLOOKUP(IF(AND(E266="K",JJ266&lt;280),3,IF(AND(E266="K",JJ266&gt;=280),4,MAX(IF(E266=Lookups!$DF$6:$DF$99,IF(JJ266&gt;=Lookups!$DG$6:$DG$99,Lookups!$DH$6:$DH$99))))),Lookups!$DE$104:$DG$108,2,FALSE))</f>
        <v>1 Below Basic</v>
      </c>
      <c r="NW266" s="161" t="str">
        <f t="array" ref="NW266">IF($NL266="No RI Tests","No RI Tests",VLOOKUP(IF(AND(E266="K",JH266&lt;280),3,IF(AND(E266="K",JH266&gt;=280),4,MAX(IF(E266=Lookups!$DF$6:$DF$99,IF(NI266&gt;=Lookups!$DG$6:$DG$99,Lookups!$DH$6:$DH$99))))),Lookups!$DE$104:$DG$108,2,FALSE))</f>
        <v>2 Basic</v>
      </c>
      <c r="NX266" s="161" t="str">
        <f t="array" ref="NX266">IF($NL266="No RI Tests","No RI Tests",VLOOKUP(IF(AND(E266="K",NK266&lt;280),3,IF(AND(E266="K",NK266&gt;=280),4,MAX(IF(E266=Lookups!$DF$6:$DF$99,IF(NK266&gt;=Lookups!$DG$6:$DG$99,Lookups!$DH$6:$DH$99))))),Lookups!$DE$104:$DG$108,2,FALSE))</f>
        <v>2 Basic</v>
      </c>
      <c r="NY266">
        <f t="shared" si="377"/>
        <v>0</v>
      </c>
      <c r="NZ266">
        <f t="shared" si="378"/>
        <v>1</v>
      </c>
      <c r="OA266" t="str">
        <f t="shared" si="379"/>
        <v>Improved Performance Level</v>
      </c>
      <c r="OB266" s="161" t="str">
        <f t="array" ref="OB266">IF($NL266="No RI Tests","No RI Tests",IF(E266="K","N/A",VLOOKUP(MAX(IF(E266=Lookups!$DF$6:$DF$99,IF(JJ266&gt;=Lookups!$DG$6:$DG$99,Lookups!$DI$6:$DI$99))),Lookups!$DE$104:$DG$108,3,FALSE)))</f>
        <v>1 Limited</v>
      </c>
      <c r="OC266" s="161" t="str">
        <f t="array" ref="OC266">IF($NL266="No RI Tests","No RI Tests",IF(E266="K","N/A",VLOOKUP(MAX(IF(E266=Lookups!$DF$6:$DF$99,IF(NI266&gt;=Lookups!$DG$6:$DG$99,Lookups!$DI$6:$DI$99))),Lookups!$DE$104:$DG$108,3,FALSE)))</f>
        <v>1 Limited</v>
      </c>
      <c r="OD266" s="161" t="str">
        <f t="array" ref="OD266">IF($NL266="No RI Tests","No RI Tests",IF(E266="K","N/A",VLOOKUP(MAX(IF(E266=Lookups!$DF$6:$DF$99,IF(NK266&gt;=Lookups!$DG$6:$DG$99,Lookups!$DI$6:$DI$99))),Lookups!$DE$104:$DG$108,3,FALSE)))</f>
        <v>1 Limited</v>
      </c>
      <c r="OE266">
        <f t="shared" si="380"/>
        <v>1</v>
      </c>
      <c r="OF266">
        <f t="shared" si="381"/>
        <v>0</v>
      </c>
      <c r="OG266" t="str">
        <f t="shared" si="382"/>
        <v>Maintained Performance Level</v>
      </c>
      <c r="OH266">
        <f t="shared" si="383"/>
        <v>120</v>
      </c>
      <c r="OI266">
        <f t="shared" si="384"/>
        <v>1</v>
      </c>
      <c r="OJ266">
        <f t="shared" si="385"/>
        <v>1</v>
      </c>
      <c r="OK266">
        <f t="shared" si="386"/>
        <v>0</v>
      </c>
      <c r="OL266">
        <f t="shared" si="387"/>
        <v>0.92307692307692313</v>
      </c>
      <c r="OM266" t="str">
        <f t="shared" si="388"/>
        <v>Fall Administration</v>
      </c>
      <c r="ON266" t="str">
        <f t="shared" si="389"/>
        <v>Fall Administration</v>
      </c>
      <c r="OO266" t="str">
        <f t="shared" si="390"/>
        <v>Fall Administration RI</v>
      </c>
      <c r="OP266" t="str">
        <f ca="1">IF(AND(HR266&lt;&gt;"",JJ266&lt;600),IF(HT266="Advancing","Tier 2","Tier 3"),IF(JI266="","Null",IF(OR(E266="K",E266&lt;3),"FRA Recommended",IF(JJ266&gt;=IF(E266&lt;6,400,600),IF(JJ266&lt;VLOOKUP(E266,Lookups!$AP$3:$AR$16,3,FALSE),"Tier 2","Core"),IF(JJ266&lt;400,IF(RAND()&lt;0.81,"Tier 3","Tier 2"),IF(RAND()&lt;0.51,"Tier 3","Tier 2"))))))</f>
        <v>Tier 2</v>
      </c>
      <c r="OQ266" t="str">
        <f t="shared" si="391"/>
        <v>Average Reading Invt. at Least 15 Minutes Long</v>
      </c>
      <c r="OR266">
        <f t="shared" si="392"/>
        <v>0</v>
      </c>
      <c r="OS266">
        <f t="shared" si="393"/>
        <v>0</v>
      </c>
      <c r="OT266">
        <f t="shared" si="394"/>
        <v>120</v>
      </c>
      <c r="OU266" s="159">
        <f t="shared" si="395"/>
        <v>42507</v>
      </c>
      <c r="OV266" t="str">
        <f t="shared" si="396"/>
        <v>Form 1</v>
      </c>
      <c r="OW266" t="str">
        <f t="shared" si="397"/>
        <v>Advancing</v>
      </c>
      <c r="OX266">
        <f t="shared" si="398"/>
        <v>47</v>
      </c>
      <c r="OY266">
        <f t="shared" si="399"/>
        <v>26</v>
      </c>
      <c r="OZ266">
        <f t="shared" si="400"/>
        <v>0</v>
      </c>
      <c r="PA266" s="159">
        <f t="shared" si="401"/>
        <v>42507</v>
      </c>
      <c r="PB266" t="str">
        <f t="shared" si="402"/>
        <v>Form 1</v>
      </c>
      <c r="PC266" t="str">
        <f t="shared" si="403"/>
        <v>Advancing</v>
      </c>
      <c r="PD266">
        <f t="shared" si="404"/>
        <v>47</v>
      </c>
      <c r="PE266">
        <f t="shared" si="405"/>
        <v>26</v>
      </c>
      <c r="PF266">
        <f t="shared" si="406"/>
        <v>0</v>
      </c>
      <c r="PG266" t="str">
        <f t="shared" si="407"/>
        <v>Lone PI Test</v>
      </c>
      <c r="PH266">
        <f t="shared" si="408"/>
        <v>0</v>
      </c>
      <c r="PI266">
        <f t="shared" si="409"/>
        <v>0</v>
      </c>
      <c r="PJ266">
        <f t="shared" si="410"/>
        <v>47</v>
      </c>
      <c r="PK266">
        <f>IF(HR266="","Null",IF(E266&lt;3,"Null",IF(HU266=0,0,IF(HS266="Form 1",VLOOKUP(HU266,Lookups!$BE$3:$BP$63,E266,FALSE),IF(HS266="Form 2",VLOOKUP(HU266,Lookups!$BE$67:$BP$127,E266,FALSE),VLOOKUP(HU266,Lookups!$BE$130:$BP$190,E266,FALSE))))))</f>
        <v>36</v>
      </c>
      <c r="PL266" t="str">
        <f t="shared" si="411"/>
        <v>Null</v>
      </c>
      <c r="PM266" t="str">
        <f>IF($PH266=0,"Null",IF(E266&lt;3,"Null",IF(OX266=0,0,IF(OV266="Form 1",VLOOKUP(OX266,Lookups!$BE$3:$BP$63,E266,FALSE),IF(OV266="Form 2",VLOOKUP(OX266,Lookups!$BE$67:$BP$127,E266,FALSE),VLOOKUP(OX266,Lookups!$BE$130:$BP$190,E266,FALSE))))))</f>
        <v>Null</v>
      </c>
      <c r="PN266" t="str">
        <f t="shared" si="412"/>
        <v>Null</v>
      </c>
      <c r="PO266" t="str">
        <f t="shared" si="413"/>
        <v>Null</v>
      </c>
      <c r="PP266">
        <f t="shared" si="414"/>
        <v>26</v>
      </c>
      <c r="PQ266">
        <f>IF(HR266="","Null",IF(E266&lt;3,"Null",IF(HV266=0,0,IF(HS266="Form 1",VLOOKUP(HV266,Lookups!$BR$3:$CC$63,E266,FALSE),IF(HS266="Form 2",VLOOKUP(HV266,Lookups!$BR$67:$CC$127,E266,FALSE),VLOOKUP(HV266,Lookups!$BR$130:$CC$190,E266,FALSE))))))</f>
        <v>66</v>
      </c>
      <c r="PR266" t="str">
        <f t="shared" si="415"/>
        <v>Null</v>
      </c>
      <c r="PS266">
        <f>IF(HR266="","Null",IF(E266&lt;3,"Null",IF(OY266=0,0,IF(OW266="Form 1",VLOOKUP(OY266,Lookups!$BR$3:$CC$63,E266,FALSE),IF(OW266="Form 2",VLOOKUP(OY266,Lookups!$BR$67:$CC$127,E266,FALSE),VLOOKUP(OY266,Lookups!$BR$130:$CC$190,E266,FALSE))))))</f>
        <v>58</v>
      </c>
      <c r="PT266" t="str">
        <f t="shared" si="416"/>
        <v>Null</v>
      </c>
      <c r="PU266" t="str">
        <f t="shared" si="417"/>
        <v>Null</v>
      </c>
      <c r="PV266">
        <f t="shared" si="418"/>
        <v>1</v>
      </c>
      <c r="PW266" t="str">
        <f t="shared" si="419"/>
        <v>Spring PI Administration</v>
      </c>
      <c r="PX266">
        <f t="shared" si="420"/>
        <v>1</v>
      </c>
      <c r="PY266">
        <f t="shared" si="421"/>
        <v>0</v>
      </c>
      <c r="PZ266" t="str">
        <f t="shared" si="422"/>
        <v>Null</v>
      </c>
      <c r="QA266" t="str">
        <f t="shared" si="423"/>
        <v>Null</v>
      </c>
      <c r="QB266" t="str">
        <f t="shared" si="424"/>
        <v>Null</v>
      </c>
      <c r="QC266" t="str">
        <f>IF($MS266="System 44 Record",IF(BQ266&lt;MEDIAN(Directions!$F$3,Directions!$F$6),"Mid-Year Exited Student","Full Year Participant")&amp;IF(BP266&lt;Directions!$F$3,", Started Prior Year",", Started This Year"),"Null")</f>
        <v>Null</v>
      </c>
      <c r="QD266" t="str">
        <f t="shared" si="425"/>
        <v>Null</v>
      </c>
      <c r="QE266">
        <f t="shared" si="426"/>
        <v>1</v>
      </c>
      <c r="QF266">
        <f t="shared" si="427"/>
        <v>1</v>
      </c>
      <c r="QG266">
        <f t="shared" si="428"/>
        <v>1</v>
      </c>
      <c r="QH266">
        <f t="shared" si="429"/>
        <v>2</v>
      </c>
      <c r="QI266">
        <f t="shared" si="430"/>
        <v>0.81</v>
      </c>
      <c r="QJ266" t="str">
        <f t="shared" si="431"/>
        <v>Used All 3</v>
      </c>
      <c r="QK266" t="str">
        <f t="shared" si="432"/>
        <v>80 to 99 Sessions</v>
      </c>
      <c r="QL266" t="str">
        <f t="shared" si="433"/>
        <v>9 to 12 Segments</v>
      </c>
      <c r="QM266" t="str">
        <f>IF($MS266="READ 180 Record",IF(AQ266="","Null",VLOOKUP(JJ266,Lookups!$DX$3:$EB$2054,AN266+1,FALSE)),"Null")</f>
        <v>Level Matches Lexile Score</v>
      </c>
      <c r="QN266" t="str">
        <f t="shared" si="434"/>
        <v>Null</v>
      </c>
    </row>
    <row r="267" spans="1:456" x14ac:dyDescent="0.25">
      <c r="A267" s="161" t="s">
        <v>1447</v>
      </c>
      <c r="B267" s="161" t="s">
        <v>1447</v>
      </c>
      <c r="C267" s="161" t="s">
        <v>1447</v>
      </c>
      <c r="D267" s="161" t="s">
        <v>1447</v>
      </c>
      <c r="E267" s="161">
        <v>5</v>
      </c>
      <c r="F267" s="161" t="s">
        <v>1447</v>
      </c>
      <c r="G267" s="161" t="s">
        <v>883</v>
      </c>
      <c r="H267" s="161" t="s">
        <v>884</v>
      </c>
      <c r="I267" s="161">
        <v>689</v>
      </c>
      <c r="J267" s="159">
        <v>42500</v>
      </c>
      <c r="K267" s="161">
        <v>0</v>
      </c>
      <c r="L267" s="161">
        <v>0</v>
      </c>
      <c r="M267" s="161">
        <v>0</v>
      </c>
      <c r="N267" s="161">
        <v>0</v>
      </c>
      <c r="O267" s="161">
        <v>0</v>
      </c>
      <c r="P267" s="161">
        <v>0</v>
      </c>
      <c r="Q267" s="161">
        <v>0</v>
      </c>
      <c r="R267" s="161">
        <v>0</v>
      </c>
      <c r="S267" s="161">
        <v>0</v>
      </c>
      <c r="T267" s="161">
        <v>0</v>
      </c>
      <c r="U267" s="161">
        <v>0</v>
      </c>
      <c r="V267" s="161">
        <v>0</v>
      </c>
      <c r="W267" s="161">
        <v>0</v>
      </c>
      <c r="X267" s="161">
        <v>0</v>
      </c>
      <c r="AB267" s="161" t="s">
        <v>241</v>
      </c>
      <c r="AC267" s="161" t="s">
        <v>242</v>
      </c>
      <c r="AD267" s="161" t="s">
        <v>242</v>
      </c>
      <c r="AE267" s="161" t="s">
        <v>242</v>
      </c>
      <c r="AF267" s="161" t="s">
        <v>242</v>
      </c>
      <c r="AG267" s="161" t="s">
        <v>241</v>
      </c>
      <c r="AH267" s="161" t="s">
        <v>242</v>
      </c>
      <c r="AI267" s="161">
        <v>20150801</v>
      </c>
      <c r="AJ267" s="161">
        <v>20160525</v>
      </c>
      <c r="AK267" s="161" t="s">
        <v>869</v>
      </c>
      <c r="AL267" t="s">
        <v>1076</v>
      </c>
      <c r="AM267" t="s">
        <v>884</v>
      </c>
      <c r="AN267">
        <v>4</v>
      </c>
      <c r="AO267" t="s">
        <v>870</v>
      </c>
      <c r="AP267">
        <v>8</v>
      </c>
      <c r="AQ267">
        <v>92</v>
      </c>
      <c r="AR267">
        <v>1524</v>
      </c>
      <c r="AS267">
        <v>342</v>
      </c>
      <c r="AT267">
        <v>337</v>
      </c>
      <c r="AU267">
        <v>672</v>
      </c>
      <c r="AV267">
        <v>103</v>
      </c>
      <c r="AW267">
        <v>81</v>
      </c>
      <c r="AX267">
        <v>16.13325</v>
      </c>
      <c r="AY267">
        <v>12.125</v>
      </c>
      <c r="AZ267">
        <v>2.9676999999999998</v>
      </c>
      <c r="BA267">
        <v>193.70835</v>
      </c>
      <c r="BB267">
        <v>25597</v>
      </c>
      <c r="BC267">
        <v>82.051282051000001</v>
      </c>
      <c r="BD267">
        <v>78.571428570999998</v>
      </c>
      <c r="BE267">
        <v>530</v>
      </c>
      <c r="BF267">
        <v>506</v>
      </c>
      <c r="BG267">
        <v>30</v>
      </c>
      <c r="BH267">
        <v>96</v>
      </c>
      <c r="BI267">
        <v>4</v>
      </c>
      <c r="BJ267">
        <v>0</v>
      </c>
      <c r="BK267">
        <v>70</v>
      </c>
      <c r="BL267">
        <v>0</v>
      </c>
      <c r="BM267" t="s">
        <v>1080</v>
      </c>
      <c r="BN267" t="s">
        <v>1079</v>
      </c>
      <c r="ET267" s="161">
        <v>6</v>
      </c>
      <c r="EU267" s="161">
        <v>93</v>
      </c>
      <c r="EV267" s="161">
        <v>31</v>
      </c>
      <c r="EW267" s="161">
        <v>5565</v>
      </c>
      <c r="EX267" s="161">
        <v>0</v>
      </c>
      <c r="EY267" s="161">
        <v>0</v>
      </c>
      <c r="EZ267" s="161">
        <v>82</v>
      </c>
      <c r="FA267" s="161">
        <v>91</v>
      </c>
      <c r="FB267" s="161">
        <v>40</v>
      </c>
      <c r="FC267" s="161">
        <v>63</v>
      </c>
      <c r="FD267" s="161">
        <v>1</v>
      </c>
      <c r="FE267" s="161">
        <v>2</v>
      </c>
      <c r="FF267" s="159">
        <v>42436</v>
      </c>
      <c r="FG267" s="161">
        <v>82</v>
      </c>
      <c r="FH267" s="161">
        <v>91</v>
      </c>
      <c r="FI267" s="161">
        <v>83</v>
      </c>
      <c r="FJ267" s="161">
        <v>88</v>
      </c>
      <c r="FK267" s="161">
        <v>75</v>
      </c>
      <c r="FL267" s="159">
        <v>42352</v>
      </c>
      <c r="FM267" s="161">
        <v>42</v>
      </c>
      <c r="FN267" s="161">
        <v>65</v>
      </c>
      <c r="FO267" s="161">
        <v>20</v>
      </c>
      <c r="FP267" s="161">
        <v>50</v>
      </c>
      <c r="FQ267" s="161">
        <v>63</v>
      </c>
      <c r="FR267" s="159">
        <v>42304</v>
      </c>
      <c r="FS267" s="161">
        <v>37</v>
      </c>
      <c r="FT267" s="161">
        <v>61</v>
      </c>
      <c r="FU267" s="161">
        <v>33</v>
      </c>
      <c r="FV267" s="161">
        <v>30</v>
      </c>
      <c r="FW267" s="161">
        <v>50</v>
      </c>
      <c r="HN267" s="161" t="s">
        <v>884</v>
      </c>
      <c r="JB267" s="161" t="s">
        <v>884</v>
      </c>
      <c r="JC267" s="161">
        <v>18</v>
      </c>
      <c r="JD267" s="161">
        <v>8</v>
      </c>
      <c r="JE267" s="161">
        <v>30</v>
      </c>
      <c r="JF267" s="161">
        <v>36010</v>
      </c>
      <c r="JG267" s="159">
        <v>42500</v>
      </c>
      <c r="JH267" s="161">
        <v>689</v>
      </c>
      <c r="JI267" s="159">
        <v>42243</v>
      </c>
      <c r="JJ267" s="161">
        <v>678</v>
      </c>
      <c r="JK267" s="161">
        <v>13</v>
      </c>
      <c r="JL267" s="159">
        <v>42346</v>
      </c>
      <c r="JM267" s="161">
        <v>707</v>
      </c>
      <c r="JN267" s="161">
        <v>16</v>
      </c>
      <c r="JO267" s="159">
        <v>42500</v>
      </c>
      <c r="JP267" s="161">
        <v>689</v>
      </c>
      <c r="JQ267" s="161">
        <v>12</v>
      </c>
      <c r="MN267" t="str">
        <f t="shared" si="348"/>
        <v>YesNoNoNoYesNo</v>
      </c>
      <c r="MO267" t="str">
        <f>IF(AND(MN267="NoNoNoNoNoNo",JI267=""),"No Programs",VLOOKUP(MN267,Lookups!$DA$4:$DB$67,2,FALSE))</f>
        <v>READ 180 Only</v>
      </c>
      <c r="MP267">
        <f t="shared" si="349"/>
        <v>1</v>
      </c>
      <c r="MQ267" t="str">
        <f t="shared" si="350"/>
        <v>READ 180 User</v>
      </c>
      <c r="MR267" t="str">
        <f>Directions!$D$3</f>
        <v>Usage</v>
      </c>
      <c r="MS267" t="str">
        <f>VLOOKUP(MQ267,Lookups!$CU$71:$CV$80,2,FALSE)</f>
        <v>READ 180 Record</v>
      </c>
      <c r="MT267">
        <f t="shared" si="351"/>
        <v>1</v>
      </c>
      <c r="MU267">
        <f t="shared" si="352"/>
        <v>1</v>
      </c>
      <c r="MV267">
        <f t="shared" si="353"/>
        <v>1</v>
      </c>
      <c r="MW267">
        <f t="shared" si="354"/>
        <v>1</v>
      </c>
      <c r="MX267">
        <f t="shared" si="355"/>
        <v>36.714285714285715</v>
      </c>
      <c r="MY267" t="str">
        <f t="shared" si="356"/>
        <v>Not Used</v>
      </c>
      <c r="MZ267">
        <f t="shared" si="357"/>
        <v>0</v>
      </c>
      <c r="NA267" t="str">
        <f t="shared" si="358"/>
        <v>Not Available</v>
      </c>
      <c r="NB267" t="str">
        <f t="shared" si="359"/>
        <v>Not Available</v>
      </c>
      <c r="NC267" t="str">
        <f t="shared" si="360"/>
        <v>4 Not Indicated</v>
      </c>
      <c r="ND267" t="str">
        <f t="shared" si="361"/>
        <v>4 Not Indicated</v>
      </c>
      <c r="NE267" t="str">
        <f t="shared" si="362"/>
        <v>4 Not Indicated</v>
      </c>
      <c r="NF267" t="str">
        <f t="shared" si="363"/>
        <v>4 Not Indicated</v>
      </c>
      <c r="NG267" t="str">
        <f t="shared" si="364"/>
        <v>4 Not Indicated</v>
      </c>
      <c r="NH267" s="159">
        <f t="shared" si="365"/>
        <v>42500</v>
      </c>
      <c r="NI267">
        <f t="shared" si="366"/>
        <v>689</v>
      </c>
      <c r="NJ267" s="159">
        <f t="shared" si="367"/>
        <v>42346</v>
      </c>
      <c r="NK267">
        <f t="shared" si="368"/>
        <v>707</v>
      </c>
      <c r="NL267">
        <f t="shared" si="369"/>
        <v>36.714285714285715</v>
      </c>
      <c r="NM267">
        <f t="shared" si="370"/>
        <v>1</v>
      </c>
      <c r="NN267">
        <f>IF(OR(E267="PK",E267="K",JJ267=""),"Null",INDEX(Lookups!$EZ$4:$FW$18,MATCH($JJ267,Lookups!$EY$4:$EY$18,1),MATCH($E267,Lookups!$EZ$3:$FW$3,0)))</f>
        <v>85</v>
      </c>
      <c r="NO267">
        <f>IF(OR(E267="PK",E267="K",JJ267=""),"Null",INDEX(Lookups!$EZ$4:$FW$18,MATCH($JJ267,Lookups!$EY$4:$EY$18,1),MATCH($E267,Lookups!$EZ$3:$FW$3,0) + 1))</f>
        <v>130</v>
      </c>
      <c r="NP267">
        <f t="shared" si="371"/>
        <v>170</v>
      </c>
      <c r="NQ267" t="str">
        <f t="shared" si="372"/>
        <v>No PI Needed</v>
      </c>
      <c r="NR267" t="str">
        <f t="shared" si="373"/>
        <v>No PI Needed</v>
      </c>
      <c r="NS267" t="str">
        <f t="shared" si="374"/>
        <v>600L to 799L</v>
      </c>
      <c r="NT267" t="str">
        <f t="shared" si="375"/>
        <v>600L to 799L</v>
      </c>
      <c r="NU267" t="str">
        <f t="shared" si="376"/>
        <v>600L to 799L</v>
      </c>
      <c r="NV267" s="183" t="str">
        <f t="array" ref="NV267">IF($NL267="No RI Tests","No RI Tests",VLOOKUP(IF(AND(E267="K",JJ267&lt;280),3,IF(AND(E267="K",JJ267&gt;=280),4,MAX(IF(E267=Lookups!$DF$6:$DF$99,IF(JJ267&gt;=Lookups!$DG$6:$DG$99,Lookups!$DH$6:$DH$99))))),Lookups!$DE$104:$DG$108,2,FALSE))</f>
        <v>2 Basic</v>
      </c>
      <c r="NW267" s="161" t="str">
        <f t="array" ref="NW267">IF($NL267="No RI Tests","No RI Tests",VLOOKUP(IF(AND(E267="K",JH267&lt;280),3,IF(AND(E267="K",JH267&gt;=280),4,MAX(IF(E267=Lookups!$DF$6:$DF$99,IF(NI267&gt;=Lookups!$DG$6:$DG$99,Lookups!$DH$6:$DH$99))))),Lookups!$DE$104:$DG$108,2,FALSE))</f>
        <v>2 Basic</v>
      </c>
      <c r="NX267" s="161" t="str">
        <f t="array" ref="NX267">IF($NL267="No RI Tests","No RI Tests",VLOOKUP(IF(AND(E267="K",NK267&lt;280),3,IF(AND(E267="K",NK267&gt;=280),4,MAX(IF(E267=Lookups!$DF$6:$DF$99,IF(NK267&gt;=Lookups!$DG$6:$DG$99,Lookups!$DH$6:$DH$99))))),Lookups!$DE$104:$DG$108,2,FALSE))</f>
        <v>2 Basic</v>
      </c>
      <c r="NY267">
        <f t="shared" si="377"/>
        <v>1</v>
      </c>
      <c r="NZ267">
        <f t="shared" si="378"/>
        <v>0</v>
      </c>
      <c r="OA267" t="str">
        <f t="shared" si="379"/>
        <v>Maintained Performance Level</v>
      </c>
      <c r="OB267" s="161" t="str">
        <f t="array" ref="OB267">IF($NL267="No RI Tests","No RI Tests",IF(E267="K","N/A",VLOOKUP(MAX(IF(E267=Lookups!$DF$6:$DF$99,IF(JJ267&gt;=Lookups!$DG$6:$DG$99,Lookups!$DI$6:$DI$99))),Lookups!$DE$104:$DG$108,3,FALSE)))</f>
        <v>1 Limited</v>
      </c>
      <c r="OC267" s="161" t="str">
        <f t="array" ref="OC267">IF($NL267="No RI Tests","No RI Tests",IF(E267="K","N/A",VLOOKUP(MAX(IF(E267=Lookups!$DF$6:$DF$99,IF(NI267&gt;=Lookups!$DG$6:$DG$99,Lookups!$DI$6:$DI$99))),Lookups!$DE$104:$DG$108,3,FALSE)))</f>
        <v>1 Limited</v>
      </c>
      <c r="OD267" s="161" t="str">
        <f t="array" ref="OD267">IF($NL267="No RI Tests","No RI Tests",IF(E267="K","N/A",VLOOKUP(MAX(IF(E267=Lookups!$DF$6:$DF$99,IF(NK267&gt;=Lookups!$DG$6:$DG$99,Lookups!$DI$6:$DI$99))),Lookups!$DE$104:$DG$108,3,FALSE)))</f>
        <v>1 Limited</v>
      </c>
      <c r="OE267">
        <f t="shared" si="380"/>
        <v>1</v>
      </c>
      <c r="OF267">
        <f t="shared" si="381"/>
        <v>0</v>
      </c>
      <c r="OG267" t="str">
        <f t="shared" si="382"/>
        <v>Maintained Performance Level</v>
      </c>
      <c r="OH267">
        <f t="shared" si="383"/>
        <v>11</v>
      </c>
      <c r="OI267">
        <f t="shared" si="384"/>
        <v>1</v>
      </c>
      <c r="OJ267">
        <f t="shared" si="385"/>
        <v>0</v>
      </c>
      <c r="OK267">
        <f t="shared" si="386"/>
        <v>0</v>
      </c>
      <c r="OL267">
        <f t="shared" si="387"/>
        <v>0.10232558139534884</v>
      </c>
      <c r="OM267" t="str">
        <f t="shared" si="388"/>
        <v>Fall Administration</v>
      </c>
      <c r="ON267" t="str">
        <f t="shared" si="389"/>
        <v>Winter Administration</v>
      </c>
      <c r="OO267" t="str">
        <f t="shared" si="390"/>
        <v>Fall to Winter RI</v>
      </c>
      <c r="OP267" t="str">
        <f ca="1">IF(AND(HR267&lt;&gt;"",JJ267&lt;600),IF(HT267="Advancing","Tier 2","Tier 3"),IF(JI267="","Null",IF(OR(E267="K",E267&lt;3),"FRA Recommended",IF(JJ267&gt;=IF(E267&lt;6,400,600),IF(JJ267&lt;VLOOKUP(E267,Lookups!$AP$3:$AR$16,3,FALSE),"Tier 2","Core"),IF(JJ267&lt;400,IF(RAND()&lt;0.81,"Tier 3","Tier 2"),IF(RAND()&lt;0.51,"Tier 3","Tier 2"))))))</f>
        <v>Tier 2</v>
      </c>
      <c r="OQ267" t="str">
        <f t="shared" si="391"/>
        <v>Average Reading Invt. Under 15 Minutes Long</v>
      </c>
      <c r="OR267">
        <f t="shared" si="392"/>
        <v>0</v>
      </c>
      <c r="OS267">
        <f t="shared" si="393"/>
        <v>0</v>
      </c>
      <c r="OT267">
        <f t="shared" si="394"/>
        <v>29</v>
      </c>
      <c r="OU267" s="159" t="str">
        <f t="shared" si="395"/>
        <v>No PI Tests</v>
      </c>
      <c r="OV267" t="str">
        <f t="shared" si="396"/>
        <v>No PI Tests</v>
      </c>
      <c r="OW267" t="str">
        <f t="shared" si="397"/>
        <v>No PI Tests</v>
      </c>
      <c r="OX267" t="str">
        <f t="shared" si="398"/>
        <v>No PI Tests</v>
      </c>
      <c r="OY267" t="str">
        <f t="shared" si="399"/>
        <v>No PI Tests</v>
      </c>
      <c r="OZ267" t="str">
        <f t="shared" si="400"/>
        <v>No PI Tests</v>
      </c>
      <c r="PA267" s="159" t="str">
        <f t="shared" si="401"/>
        <v>No PI Tests</v>
      </c>
      <c r="PB267" t="str">
        <f t="shared" si="402"/>
        <v>No PI Tests</v>
      </c>
      <c r="PC267" t="str">
        <f t="shared" si="403"/>
        <v>No PI Tests</v>
      </c>
      <c r="PD267" t="str">
        <f t="shared" si="404"/>
        <v>No PI Tests</v>
      </c>
      <c r="PE267" t="str">
        <f t="shared" si="405"/>
        <v>No PI Tests</v>
      </c>
      <c r="PF267" t="str">
        <f t="shared" si="406"/>
        <v>No PI Tests</v>
      </c>
      <c r="PG267" t="str">
        <f t="shared" si="407"/>
        <v>No PI Tests</v>
      </c>
      <c r="PH267">
        <f t="shared" si="408"/>
        <v>0</v>
      </c>
      <c r="PI267">
        <f t="shared" si="409"/>
        <v>0</v>
      </c>
      <c r="PJ267" t="str">
        <f t="shared" si="410"/>
        <v>Null</v>
      </c>
      <c r="PK267" t="str">
        <f>IF(HR267="","Null",IF(E267&lt;3,"Null",IF(HU267=0,0,IF(HS267="Form 1",VLOOKUP(HU267,Lookups!$BE$3:$BP$63,E267,FALSE),IF(HS267="Form 2",VLOOKUP(HU267,Lookups!$BE$67:$BP$127,E267,FALSE),VLOOKUP(HU267,Lookups!$BE$130:$BP$190,E267,FALSE))))))</f>
        <v>Null</v>
      </c>
      <c r="PL267" t="str">
        <f t="shared" si="411"/>
        <v>Null</v>
      </c>
      <c r="PM267" t="str">
        <f>IF($PH267=0,"Null",IF(E267&lt;3,"Null",IF(OX267=0,0,IF(OV267="Form 1",VLOOKUP(OX267,Lookups!$BE$3:$BP$63,E267,FALSE),IF(OV267="Form 2",VLOOKUP(OX267,Lookups!$BE$67:$BP$127,E267,FALSE),VLOOKUP(OX267,Lookups!$BE$130:$BP$190,E267,FALSE))))))</f>
        <v>Null</v>
      </c>
      <c r="PN267" t="str">
        <f t="shared" si="412"/>
        <v>Null</v>
      </c>
      <c r="PO267" t="str">
        <f t="shared" si="413"/>
        <v>Null</v>
      </c>
      <c r="PP267" t="str">
        <f t="shared" si="414"/>
        <v>Null</v>
      </c>
      <c r="PQ267" t="str">
        <f>IF(HR267="","Null",IF(E267&lt;3,"Null",IF(HV267=0,0,IF(HS267="Form 1",VLOOKUP(HV267,Lookups!$BR$3:$CC$63,E267,FALSE),IF(HS267="Form 2",VLOOKUP(HV267,Lookups!$BR$67:$CC$127,E267,FALSE),VLOOKUP(HV267,Lookups!$BR$130:$CC$190,E267,FALSE))))))</f>
        <v>Null</v>
      </c>
      <c r="PR267" t="str">
        <f t="shared" si="415"/>
        <v>Null</v>
      </c>
      <c r="PS267" t="str">
        <f>IF(HR267="","Null",IF(E267&lt;3,"Null",IF(OY267=0,0,IF(OW267="Form 1",VLOOKUP(OY267,Lookups!$BR$3:$CC$63,E267,FALSE),IF(OW267="Form 2",VLOOKUP(OY267,Lookups!$BR$67:$CC$127,E267,FALSE),VLOOKUP(OY267,Lookups!$BR$130:$CC$190,E267,FALSE))))))</f>
        <v>Null</v>
      </c>
      <c r="PT267" t="str">
        <f t="shared" si="416"/>
        <v>Null</v>
      </c>
      <c r="PU267" t="str">
        <f t="shared" si="417"/>
        <v>Null</v>
      </c>
      <c r="PV267" t="str">
        <f t="shared" si="418"/>
        <v>Null</v>
      </c>
      <c r="PW267" t="str">
        <f t="shared" si="419"/>
        <v>No PI Tests</v>
      </c>
      <c r="PX267">
        <f t="shared" si="420"/>
        <v>1</v>
      </c>
      <c r="PY267">
        <f t="shared" si="421"/>
        <v>0</v>
      </c>
      <c r="PZ267" t="str">
        <f t="shared" si="422"/>
        <v>Null</v>
      </c>
      <c r="QA267" t="str">
        <f t="shared" si="423"/>
        <v>Null</v>
      </c>
      <c r="QB267" t="str">
        <f t="shared" si="424"/>
        <v>Null</v>
      </c>
      <c r="QC267" t="str">
        <f>IF($MS267="System 44 Record",IF(BQ267&lt;MEDIAN(Directions!$F$3,Directions!$F$6),"Mid-Year Exited Student","Full Year Participant")&amp;IF(BP267&lt;Directions!$F$3,", Started Prior Year",", Started This Year"),"Null")</f>
        <v>Null</v>
      </c>
      <c r="QD267" t="str">
        <f t="shared" si="425"/>
        <v>Null</v>
      </c>
      <c r="QE267">
        <f t="shared" si="426"/>
        <v>1</v>
      </c>
      <c r="QF267">
        <f t="shared" si="427"/>
        <v>1</v>
      </c>
      <c r="QG267">
        <f t="shared" si="428"/>
        <v>1</v>
      </c>
      <c r="QH267">
        <f t="shared" si="429"/>
        <v>3</v>
      </c>
      <c r="QI267">
        <f t="shared" si="430"/>
        <v>0.72333333333333338</v>
      </c>
      <c r="QJ267" t="str">
        <f t="shared" si="431"/>
        <v>Used All 3</v>
      </c>
      <c r="QK267" t="str">
        <f t="shared" si="432"/>
        <v>80 to 99 Sessions</v>
      </c>
      <c r="QL267" t="str">
        <f t="shared" si="433"/>
        <v>5 to 8 Segments</v>
      </c>
      <c r="QM267" t="str">
        <f>IF($MS267="READ 180 Record",IF(AQ267="","Null",VLOOKUP(JJ267,Lookups!$DX$3:$EB$2054,AN267+1,FALSE)),"Null")</f>
        <v>Level is Above Lexile Score</v>
      </c>
      <c r="QN267" t="str">
        <f t="shared" si="434"/>
        <v>Null</v>
      </c>
    </row>
    <row r="268" spans="1:456" x14ac:dyDescent="0.25">
      <c r="A268" s="161" t="s">
        <v>1447</v>
      </c>
      <c r="B268" s="161" t="s">
        <v>1447</v>
      </c>
      <c r="C268" s="161" t="s">
        <v>1447</v>
      </c>
      <c r="D268" s="161" t="s">
        <v>1447</v>
      </c>
      <c r="E268" s="161">
        <v>5</v>
      </c>
      <c r="F268" s="161" t="s">
        <v>1447</v>
      </c>
      <c r="G268" s="161" t="s">
        <v>875</v>
      </c>
      <c r="H268" s="161" t="s">
        <v>908</v>
      </c>
      <c r="I268" s="161">
        <v>315</v>
      </c>
      <c r="J268" s="159">
        <v>42501</v>
      </c>
      <c r="K268" s="161">
        <v>0</v>
      </c>
      <c r="L268" s="161">
        <v>0</v>
      </c>
      <c r="M268" s="161">
        <v>0</v>
      </c>
      <c r="N268" s="161">
        <v>0</v>
      </c>
      <c r="O268" s="161">
        <v>0</v>
      </c>
      <c r="P268" s="161">
        <v>0</v>
      </c>
      <c r="Q268" s="161">
        <v>0</v>
      </c>
      <c r="R268" s="161">
        <v>0</v>
      </c>
      <c r="S268" s="161">
        <v>0</v>
      </c>
      <c r="T268" s="161">
        <v>0</v>
      </c>
      <c r="U268" s="161">
        <v>0</v>
      </c>
      <c r="V268" s="161">
        <v>0</v>
      </c>
      <c r="W268" s="161">
        <v>0</v>
      </c>
      <c r="X268" s="161">
        <v>0</v>
      </c>
      <c r="AB268" s="161" t="s">
        <v>242</v>
      </c>
      <c r="AC268" s="161" t="s">
        <v>242</v>
      </c>
      <c r="AD268" s="161" t="s">
        <v>242</v>
      </c>
      <c r="AE268" s="161" t="s">
        <v>242</v>
      </c>
      <c r="AF268" s="161" t="s">
        <v>241</v>
      </c>
      <c r="AG268" s="161" t="s">
        <v>241</v>
      </c>
      <c r="AH268" s="161" t="s">
        <v>242</v>
      </c>
      <c r="AI268" s="161">
        <v>20150801</v>
      </c>
      <c r="AJ268" s="161">
        <v>20160525</v>
      </c>
      <c r="AK268" s="161" t="s">
        <v>869</v>
      </c>
      <c r="AL268" t="s">
        <v>1078</v>
      </c>
      <c r="BN268" t="s">
        <v>1076</v>
      </c>
      <c r="BO268" t="s">
        <v>908</v>
      </c>
      <c r="BP268" s="159">
        <v>42269</v>
      </c>
      <c r="BQ268" s="159">
        <v>42481</v>
      </c>
      <c r="BR268" t="s">
        <v>871</v>
      </c>
      <c r="BS268">
        <v>315</v>
      </c>
      <c r="BT268" s="159">
        <v>42481</v>
      </c>
      <c r="BU268">
        <v>7</v>
      </c>
      <c r="BV268">
        <v>2</v>
      </c>
      <c r="BW268">
        <v>43</v>
      </c>
      <c r="BX268">
        <v>65</v>
      </c>
      <c r="BY268">
        <v>797</v>
      </c>
      <c r="BZ268">
        <v>853</v>
      </c>
      <c r="CA268">
        <v>24</v>
      </c>
      <c r="CB268">
        <v>16</v>
      </c>
      <c r="CC268">
        <v>42</v>
      </c>
      <c r="CD268">
        <v>76</v>
      </c>
      <c r="CE268">
        <v>80</v>
      </c>
      <c r="CF268">
        <v>94</v>
      </c>
      <c r="CG268">
        <v>92</v>
      </c>
      <c r="CH268">
        <v>88</v>
      </c>
      <c r="CI268">
        <v>8492</v>
      </c>
      <c r="CJ268">
        <v>2.6667000000000001</v>
      </c>
      <c r="CK268">
        <v>7</v>
      </c>
      <c r="CL268">
        <v>1</v>
      </c>
      <c r="ET268" s="161">
        <v>0</v>
      </c>
      <c r="EU268" s="161">
        <v>0</v>
      </c>
      <c r="EV268" s="161">
        <v>0</v>
      </c>
      <c r="EW268" s="161">
        <v>0</v>
      </c>
      <c r="EX268" s="161">
        <v>0</v>
      </c>
      <c r="EY268" s="161">
        <v>0</v>
      </c>
      <c r="EZ268" s="161">
        <v>0</v>
      </c>
      <c r="FA268" s="161">
        <v>0</v>
      </c>
      <c r="FB268" s="161">
        <v>0</v>
      </c>
      <c r="FC268" s="161">
        <v>0</v>
      </c>
      <c r="FD268" s="161">
        <v>0</v>
      </c>
      <c r="FE268" s="161">
        <v>0</v>
      </c>
      <c r="HN268" s="161" t="s">
        <v>908</v>
      </c>
      <c r="HO268" s="159">
        <v>42242</v>
      </c>
      <c r="HP268" s="159">
        <v>42500</v>
      </c>
      <c r="HQ268" s="161">
        <v>3</v>
      </c>
      <c r="HR268" s="159">
        <v>42242</v>
      </c>
      <c r="HS268" s="161" t="s">
        <v>872</v>
      </c>
      <c r="HT268" s="161" t="s">
        <v>873</v>
      </c>
      <c r="HU268" s="161">
        <v>31</v>
      </c>
      <c r="HV268" s="161">
        <v>13</v>
      </c>
      <c r="HW268" s="161">
        <v>0</v>
      </c>
      <c r="HX268" s="159">
        <v>42346</v>
      </c>
      <c r="HY268" s="161" t="s">
        <v>874</v>
      </c>
      <c r="HZ268" s="161" t="s">
        <v>873</v>
      </c>
      <c r="IA268" s="161">
        <v>36</v>
      </c>
      <c r="IB268" s="161">
        <v>15</v>
      </c>
      <c r="IC268" s="161">
        <v>0</v>
      </c>
      <c r="ID268" s="159">
        <v>42500</v>
      </c>
      <c r="IE268" s="161" t="s">
        <v>879</v>
      </c>
      <c r="IF268" s="161" t="s">
        <v>873</v>
      </c>
      <c r="IG268" s="161">
        <v>40</v>
      </c>
      <c r="IH268" s="161">
        <v>18</v>
      </c>
      <c r="II268" s="161">
        <v>0</v>
      </c>
      <c r="JB268" s="161" t="s">
        <v>908</v>
      </c>
      <c r="JC268" s="161">
        <v>14</v>
      </c>
      <c r="JD268" s="161">
        <v>11</v>
      </c>
      <c r="JE268" s="161">
        <v>11</v>
      </c>
      <c r="JF268" s="161">
        <v>5220</v>
      </c>
      <c r="JG268" s="159">
        <v>42501</v>
      </c>
      <c r="JH268" s="161">
        <v>315</v>
      </c>
      <c r="JI268" s="159">
        <v>42247</v>
      </c>
      <c r="JJ268" s="161">
        <v>215</v>
      </c>
      <c r="JK268" s="161">
        <v>4</v>
      </c>
      <c r="JL268" s="159">
        <v>42346</v>
      </c>
      <c r="JM268" s="161">
        <v>160</v>
      </c>
      <c r="JN268" s="161">
        <v>5</v>
      </c>
      <c r="JO268" s="159">
        <v>42501</v>
      </c>
      <c r="JP268" s="161">
        <v>315</v>
      </c>
      <c r="JQ268" s="161">
        <v>8</v>
      </c>
      <c r="MN268" t="str">
        <f t="shared" si="348"/>
        <v>NoNoNoYesYesNo</v>
      </c>
      <c r="MO268" t="str">
        <f>IF(AND(MN268="NoNoNoNoNoNo",JI268=""),"No Programs",VLOOKUP(MN268,Lookups!$DA$4:$DB$67,2,FALSE))</f>
        <v>System 44 Only</v>
      </c>
      <c r="MP268">
        <f t="shared" si="349"/>
        <v>0</v>
      </c>
      <c r="MQ268" t="str">
        <f t="shared" si="350"/>
        <v>System 44 User</v>
      </c>
      <c r="MR268" t="str">
        <f>Directions!$D$3</f>
        <v>Usage</v>
      </c>
      <c r="MS268" t="str">
        <f>VLOOKUP(MQ268,Lookups!$CU$71:$CV$80,2,FALSE)</f>
        <v>System 44 Record</v>
      </c>
      <c r="MT268">
        <f t="shared" si="351"/>
        <v>1</v>
      </c>
      <c r="MU268">
        <f t="shared" si="352"/>
        <v>1</v>
      </c>
      <c r="MV268">
        <f t="shared" si="353"/>
        <v>1</v>
      </c>
      <c r="MW268">
        <f t="shared" si="354"/>
        <v>1</v>
      </c>
      <c r="MX268">
        <f t="shared" si="355"/>
        <v>36.857142857142854</v>
      </c>
      <c r="MY268" t="str">
        <f t="shared" si="356"/>
        <v>Not Used</v>
      </c>
      <c r="MZ268">
        <f t="shared" si="357"/>
        <v>0</v>
      </c>
      <c r="NA268" t="str">
        <f t="shared" si="358"/>
        <v>Not Available</v>
      </c>
      <c r="NB268" t="str">
        <f t="shared" si="359"/>
        <v>Not Available</v>
      </c>
      <c r="NC268" t="str">
        <f t="shared" si="360"/>
        <v>4 Not Indicated</v>
      </c>
      <c r="ND268" t="str">
        <f t="shared" si="361"/>
        <v>4 Not Indicated</v>
      </c>
      <c r="NE268" t="str">
        <f t="shared" si="362"/>
        <v>4 Not Indicated</v>
      </c>
      <c r="NF268" t="str">
        <f t="shared" si="363"/>
        <v>4 Not Indicated</v>
      </c>
      <c r="NG268" t="str">
        <f t="shared" si="364"/>
        <v>4 Not Indicated</v>
      </c>
      <c r="NH268" s="159">
        <f t="shared" si="365"/>
        <v>42501</v>
      </c>
      <c r="NI268">
        <f t="shared" si="366"/>
        <v>315</v>
      </c>
      <c r="NJ268" s="159">
        <f t="shared" si="367"/>
        <v>42501</v>
      </c>
      <c r="NK268">
        <f t="shared" si="368"/>
        <v>315</v>
      </c>
      <c r="NL268">
        <f t="shared" si="369"/>
        <v>36.285714285714285</v>
      </c>
      <c r="NM268">
        <f t="shared" si="370"/>
        <v>1</v>
      </c>
      <c r="NN268">
        <f>IF(OR(E268="PK",E268="K",JJ268=""),"Null",INDEX(Lookups!$EZ$4:$FW$18,MATCH($JJ268,Lookups!$EY$4:$EY$18,1),MATCH($E268,Lookups!$EZ$3:$FW$3,0)))</f>
        <v>190</v>
      </c>
      <c r="NO268">
        <f>IF(OR(E268="PK",E268="K",JJ268=""),"Null",INDEX(Lookups!$EZ$4:$FW$18,MATCH($JJ268,Lookups!$EY$4:$EY$18,1),MATCH($E268,Lookups!$EZ$3:$FW$3,0) + 1))</f>
        <v>260</v>
      </c>
      <c r="NP268">
        <f t="shared" si="371"/>
        <v>380</v>
      </c>
      <c r="NQ268" t="str">
        <f t="shared" si="372"/>
        <v>PI is Recommended</v>
      </c>
      <c r="NR268" t="str">
        <f t="shared" si="373"/>
        <v>PI is Recommended</v>
      </c>
      <c r="NS268" t="str">
        <f t="shared" si="374"/>
        <v>200L to 399L</v>
      </c>
      <c r="NT268" t="str">
        <f t="shared" si="375"/>
        <v>200L to 399L</v>
      </c>
      <c r="NU268" t="str">
        <f t="shared" si="376"/>
        <v>200L to 399L</v>
      </c>
      <c r="NV268" s="183" t="str">
        <f t="array" ref="NV268">IF($NL268="No RI Tests","No RI Tests",VLOOKUP(IF(AND(E268="K",JJ268&lt;280),3,IF(AND(E268="K",JJ268&gt;=280),4,MAX(IF(E268=Lookups!$DF$6:$DF$99,IF(JJ268&gt;=Lookups!$DG$6:$DG$99,Lookups!$DH$6:$DH$99))))),Lookups!$DE$104:$DG$108,2,FALSE))</f>
        <v>1 Below Basic</v>
      </c>
      <c r="NW268" s="161" t="str">
        <f t="array" ref="NW268">IF($NL268="No RI Tests","No RI Tests",VLOOKUP(IF(AND(E268="K",JH268&lt;280),3,IF(AND(E268="K",JH268&gt;=280),4,MAX(IF(E268=Lookups!$DF$6:$DF$99,IF(NI268&gt;=Lookups!$DG$6:$DG$99,Lookups!$DH$6:$DH$99))))),Lookups!$DE$104:$DG$108,2,FALSE))</f>
        <v>1 Below Basic</v>
      </c>
      <c r="NX268" s="161" t="str">
        <f t="array" ref="NX268">IF($NL268="No RI Tests","No RI Tests",VLOOKUP(IF(AND(E268="K",NK268&lt;280),3,IF(AND(E268="K",NK268&gt;=280),4,MAX(IF(E268=Lookups!$DF$6:$DF$99,IF(NK268&gt;=Lookups!$DG$6:$DG$99,Lookups!$DH$6:$DH$99))))),Lookups!$DE$104:$DG$108,2,FALSE))</f>
        <v>1 Below Basic</v>
      </c>
      <c r="NY268">
        <f t="shared" si="377"/>
        <v>1</v>
      </c>
      <c r="NZ268">
        <f t="shared" si="378"/>
        <v>0</v>
      </c>
      <c r="OA268" t="str">
        <f t="shared" si="379"/>
        <v>Maintained Performance Level</v>
      </c>
      <c r="OB268" s="161" t="str">
        <f t="array" ref="OB268">IF($NL268="No RI Tests","No RI Tests",IF(E268="K","N/A",VLOOKUP(MAX(IF(E268=Lookups!$DF$6:$DF$99,IF(JJ268&gt;=Lookups!$DG$6:$DG$99,Lookups!$DI$6:$DI$99))),Lookups!$DE$104:$DG$108,3,FALSE)))</f>
        <v>1 Limited</v>
      </c>
      <c r="OC268" s="161" t="str">
        <f t="array" ref="OC268">IF($NL268="No RI Tests","No RI Tests",IF(E268="K","N/A",VLOOKUP(MAX(IF(E268=Lookups!$DF$6:$DF$99,IF(NI268&gt;=Lookups!$DG$6:$DG$99,Lookups!$DI$6:$DI$99))),Lookups!$DE$104:$DG$108,3,FALSE)))</f>
        <v>1 Limited</v>
      </c>
      <c r="OD268" s="161" t="str">
        <f t="array" ref="OD268">IF($NL268="No RI Tests","No RI Tests",IF(E268="K","N/A",VLOOKUP(MAX(IF(E268=Lookups!$DF$6:$DF$99,IF(NK268&gt;=Lookups!$DG$6:$DG$99,Lookups!$DI$6:$DI$99))),Lookups!$DE$104:$DG$108,3,FALSE)))</f>
        <v>1 Limited</v>
      </c>
      <c r="OE268">
        <f t="shared" si="380"/>
        <v>1</v>
      </c>
      <c r="OF268">
        <f t="shared" si="381"/>
        <v>0</v>
      </c>
      <c r="OG268" t="str">
        <f t="shared" si="382"/>
        <v>Maintained Performance Level</v>
      </c>
      <c r="OH268">
        <f t="shared" si="383"/>
        <v>100</v>
      </c>
      <c r="OI268">
        <f t="shared" si="384"/>
        <v>1</v>
      </c>
      <c r="OJ268">
        <f t="shared" si="385"/>
        <v>0</v>
      </c>
      <c r="OK268">
        <f t="shared" si="386"/>
        <v>0</v>
      </c>
      <c r="OL268">
        <f t="shared" si="387"/>
        <v>0.44444444444444442</v>
      </c>
      <c r="OM268" t="str">
        <f t="shared" si="388"/>
        <v>Fall Administration</v>
      </c>
      <c r="ON268" t="str">
        <f t="shared" si="389"/>
        <v>Winter Administration</v>
      </c>
      <c r="OO268" t="str">
        <f t="shared" si="390"/>
        <v>Fall to Winter RI</v>
      </c>
      <c r="OP268" t="str">
        <f ca="1">IF(AND(HR268&lt;&gt;"",JJ268&lt;600),IF(HT268="Advancing","Tier 2","Tier 3"),IF(JI268="","Null",IF(OR(E268="K",E268&lt;3),"FRA Recommended",IF(JJ268&gt;=IF(E268&lt;6,400,600),IF(JJ268&lt;VLOOKUP(E268,Lookups!$AP$3:$AR$16,3,FALSE),"Tier 2","Core"),IF(JJ268&lt;400,IF(RAND()&lt;0.81,"Tier 3","Tier 2"),IF(RAND()&lt;0.51,"Tier 3","Tier 2"))))))</f>
        <v>Tier 3</v>
      </c>
      <c r="OQ268" t="str">
        <f t="shared" si="391"/>
        <v>Average Reading Invt. Under 15 Minutes Long</v>
      </c>
      <c r="OR268">
        <f t="shared" si="392"/>
        <v>0</v>
      </c>
      <c r="OS268" t="str">
        <f t="shared" si="393"/>
        <v>Null</v>
      </c>
      <c r="OT268">
        <f t="shared" si="394"/>
        <v>155</v>
      </c>
      <c r="OU268" s="159">
        <f t="shared" si="395"/>
        <v>42500</v>
      </c>
      <c r="OV268" t="str">
        <f t="shared" si="396"/>
        <v>Form 3</v>
      </c>
      <c r="OW268" t="str">
        <f t="shared" si="397"/>
        <v>Developing</v>
      </c>
      <c r="OX268">
        <f t="shared" si="398"/>
        <v>40</v>
      </c>
      <c r="OY268">
        <f t="shared" si="399"/>
        <v>18</v>
      </c>
      <c r="OZ268">
        <f t="shared" si="400"/>
        <v>0</v>
      </c>
      <c r="PA268" s="159">
        <f t="shared" si="401"/>
        <v>42500</v>
      </c>
      <c r="PB268" t="str">
        <f t="shared" si="402"/>
        <v>Form 3</v>
      </c>
      <c r="PC268" t="str">
        <f t="shared" si="403"/>
        <v>Developing</v>
      </c>
      <c r="PD268">
        <f t="shared" si="404"/>
        <v>40</v>
      </c>
      <c r="PE268">
        <f t="shared" si="405"/>
        <v>18</v>
      </c>
      <c r="PF268">
        <f t="shared" si="406"/>
        <v>0</v>
      </c>
      <c r="PG268">
        <f t="shared" si="407"/>
        <v>36.857142857142854</v>
      </c>
      <c r="PH268">
        <f t="shared" si="408"/>
        <v>1</v>
      </c>
      <c r="PI268">
        <f t="shared" si="409"/>
        <v>1</v>
      </c>
      <c r="PJ268">
        <f t="shared" si="410"/>
        <v>31</v>
      </c>
      <c r="PK268">
        <f>IF(HR268="","Null",IF(E268&lt;3,"Null",IF(HU268=0,0,IF(HS268="Form 1",VLOOKUP(HU268,Lookups!$BE$3:$BP$63,E268,FALSE),IF(HS268="Form 2",VLOOKUP(HU268,Lookups!$BE$67:$BP$127,E268,FALSE),VLOOKUP(HU268,Lookups!$BE$130:$BP$190,E268,FALSE))))))</f>
        <v>4</v>
      </c>
      <c r="PL268">
        <f t="shared" si="411"/>
        <v>40</v>
      </c>
      <c r="PM268">
        <f>IF($PH268=0,"Null",IF(E268&lt;3,"Null",IF(OX268=0,0,IF(OV268="Form 1",VLOOKUP(OX268,Lookups!$BE$3:$BP$63,E268,FALSE),IF(OV268="Form 2",VLOOKUP(OX268,Lookups!$BE$67:$BP$127,E268,FALSE),VLOOKUP(OX268,Lookups!$BE$130:$BP$190,E268,FALSE))))))</f>
        <v>6</v>
      </c>
      <c r="PN268">
        <f t="shared" si="412"/>
        <v>9</v>
      </c>
      <c r="PO268">
        <f t="shared" si="413"/>
        <v>1</v>
      </c>
      <c r="PP268">
        <f t="shared" si="414"/>
        <v>13</v>
      </c>
      <c r="PQ268">
        <f>IF(HR268="","Null",IF(E268&lt;3,"Null",IF(HV268=0,0,IF(HS268="Form 1",VLOOKUP(HV268,Lookups!$BR$3:$CC$63,E268,FALSE),IF(HS268="Form 2",VLOOKUP(HV268,Lookups!$BR$67:$CC$127,E268,FALSE),VLOOKUP(HV268,Lookups!$BR$130:$CC$190,E268,FALSE))))))</f>
        <v>23</v>
      </c>
      <c r="PR268">
        <f t="shared" si="415"/>
        <v>18</v>
      </c>
      <c r="PS268">
        <f>IF(HR268="","Null",IF(E268&lt;3,"Null",IF(OY268=0,0,IF(OW268="Form 1",VLOOKUP(OY268,Lookups!$BR$3:$CC$63,E268,FALSE),IF(OW268="Form 2",VLOOKUP(OY268,Lookups!$BR$67:$CC$127,E268,FALSE),VLOOKUP(OY268,Lookups!$BR$130:$CC$190,E268,FALSE))))))</f>
        <v>30</v>
      </c>
      <c r="PT268">
        <f t="shared" si="416"/>
        <v>5</v>
      </c>
      <c r="PU268">
        <f t="shared" si="417"/>
        <v>1</v>
      </c>
      <c r="PV268">
        <f t="shared" si="418"/>
        <v>0</v>
      </c>
      <c r="PW268" t="str">
        <f t="shared" si="419"/>
        <v>Fall to Spring PI Administration</v>
      </c>
      <c r="PX268">
        <f t="shared" si="420"/>
        <v>0</v>
      </c>
      <c r="PY268">
        <f t="shared" si="421"/>
        <v>1</v>
      </c>
      <c r="PZ268" t="str">
        <f t="shared" si="422"/>
        <v>60 to 79 Sessions</v>
      </c>
      <c r="QA268" t="str">
        <f t="shared" si="423"/>
        <v>Series 4</v>
      </c>
      <c r="QB268" t="str">
        <f t="shared" si="424"/>
        <v>In Series 5 to 8</v>
      </c>
      <c r="QC268" t="str">
        <f>IF($MS268="System 44 Record",IF(BQ268&lt;MEDIAN(Directions!$F$3,Directions!$F$6),"Mid-Year Exited Student","Full Year Participant")&amp;IF(BP268&lt;Directions!$F$3,", Started Prior Year",", Started This Year"),"Null")</f>
        <v>Full Year Participant, Started This Year</v>
      </c>
      <c r="QD268">
        <f t="shared" si="425"/>
        <v>0</v>
      </c>
      <c r="QE268">
        <f t="shared" si="426"/>
        <v>0</v>
      </c>
      <c r="QF268">
        <f t="shared" si="427"/>
        <v>1</v>
      </c>
      <c r="QG268">
        <f t="shared" si="428"/>
        <v>0</v>
      </c>
      <c r="QH268">
        <f t="shared" si="429"/>
        <v>0</v>
      </c>
      <c r="QI268">
        <f t="shared" si="430"/>
        <v>0</v>
      </c>
      <c r="QJ268" t="str">
        <f t="shared" si="431"/>
        <v>RC! Only</v>
      </c>
      <c r="QK268" t="str">
        <f t="shared" si="432"/>
        <v>Null</v>
      </c>
      <c r="QL268" t="str">
        <f t="shared" si="433"/>
        <v>Null</v>
      </c>
      <c r="QM268" t="str">
        <f>IF($MS268="READ 180 Record",IF(AQ268="","Null",VLOOKUP(JJ268,Lookups!$DX$3:$EB$2054,AN268+1,FALSE)),"Null")</f>
        <v>Null</v>
      </c>
      <c r="QN268" t="str">
        <f t="shared" si="434"/>
        <v>Null</v>
      </c>
    </row>
    <row r="269" spans="1:456" x14ac:dyDescent="0.25">
      <c r="A269" s="161" t="s">
        <v>1447</v>
      </c>
      <c r="B269" s="161" t="s">
        <v>1447</v>
      </c>
      <c r="C269" s="161" t="s">
        <v>1447</v>
      </c>
      <c r="D269" s="161" t="s">
        <v>1447</v>
      </c>
      <c r="E269" s="161">
        <v>9</v>
      </c>
      <c r="F269" s="161" t="s">
        <v>1447</v>
      </c>
      <c r="G269" s="161" t="s">
        <v>880</v>
      </c>
      <c r="H269" s="161" t="s">
        <v>881</v>
      </c>
      <c r="K269" s="161">
        <v>0</v>
      </c>
      <c r="L269" s="161">
        <v>0</v>
      </c>
      <c r="M269" s="161">
        <v>0</v>
      </c>
      <c r="N269" s="161">
        <v>0</v>
      </c>
      <c r="O269" s="161">
        <v>0</v>
      </c>
      <c r="P269" s="161">
        <v>0</v>
      </c>
      <c r="Q269" s="161">
        <v>0</v>
      </c>
      <c r="R269" s="161">
        <v>0</v>
      </c>
      <c r="S269" s="161">
        <v>0</v>
      </c>
      <c r="T269" s="161">
        <v>0</v>
      </c>
      <c r="U269" s="161">
        <v>0</v>
      </c>
      <c r="V269" s="161">
        <v>0</v>
      </c>
      <c r="W269" s="161">
        <v>0</v>
      </c>
      <c r="X269" s="161">
        <v>0</v>
      </c>
      <c r="AB269" s="161" t="s">
        <v>242</v>
      </c>
      <c r="AC269" s="161" t="s">
        <v>242</v>
      </c>
      <c r="AD269" s="161" t="s">
        <v>242</v>
      </c>
      <c r="AE269" s="161" t="s">
        <v>242</v>
      </c>
      <c r="AF269" s="161" t="s">
        <v>242</v>
      </c>
      <c r="AG269" s="161" t="s">
        <v>242</v>
      </c>
      <c r="AH269" s="161" t="s">
        <v>242</v>
      </c>
      <c r="AI269" s="161">
        <v>20150801</v>
      </c>
      <c r="AJ269" s="161">
        <v>20160525</v>
      </c>
      <c r="AK269" s="161" t="s">
        <v>869</v>
      </c>
      <c r="AL269" t="s">
        <v>1078</v>
      </c>
      <c r="BN269" t="s">
        <v>1079</v>
      </c>
      <c r="ET269" s="161">
        <v>0</v>
      </c>
      <c r="EU269" s="161">
        <v>0</v>
      </c>
      <c r="EV269" s="161">
        <v>0</v>
      </c>
      <c r="EW269" s="161">
        <v>0</v>
      </c>
      <c r="EX269" s="161">
        <v>0</v>
      </c>
      <c r="EY269" s="161">
        <v>0</v>
      </c>
      <c r="EZ269" s="161">
        <v>0</v>
      </c>
      <c r="FA269" s="161">
        <v>0</v>
      </c>
      <c r="FB269" s="161">
        <v>0</v>
      </c>
      <c r="FC269" s="161">
        <v>0</v>
      </c>
      <c r="FD269" s="161">
        <v>0</v>
      </c>
      <c r="FE269" s="161">
        <v>0</v>
      </c>
      <c r="HN269" s="161" t="s">
        <v>881</v>
      </c>
      <c r="JB269" s="161" t="s">
        <v>881</v>
      </c>
      <c r="JC269" s="161">
        <v>0</v>
      </c>
      <c r="JD269" s="161">
        <v>0</v>
      </c>
      <c r="JE269" s="161">
        <v>0</v>
      </c>
      <c r="JF269" s="161">
        <v>0</v>
      </c>
      <c r="MN269" t="str">
        <f t="shared" si="348"/>
        <v>NoNoNoNoNoNo</v>
      </c>
      <c r="MO269" t="str">
        <f>IF(AND(MN269="NoNoNoNoNoNo",JI269=""),"No Programs",VLOOKUP(MN269,Lookups!$DA$4:$DB$67,2,FALSE))</f>
        <v>No Programs</v>
      </c>
      <c r="MP269">
        <f t="shared" si="349"/>
        <v>0</v>
      </c>
      <c r="MQ269" t="str">
        <f t="shared" si="350"/>
        <v>No Program Use</v>
      </c>
      <c r="MR269" t="str">
        <f>Directions!$D$3</f>
        <v>Usage</v>
      </c>
      <c r="MS269" t="str">
        <f>VLOOKUP(MQ269,Lookups!$CU$71:$CV$80,2,FALSE)</f>
        <v>Exclude</v>
      </c>
      <c r="MT269">
        <f t="shared" si="351"/>
        <v>0</v>
      </c>
      <c r="MU269">
        <f t="shared" si="352"/>
        <v>0</v>
      </c>
      <c r="MV269">
        <f t="shared" si="353"/>
        <v>0</v>
      </c>
      <c r="MW269">
        <f t="shared" si="354"/>
        <v>0</v>
      </c>
      <c r="MX269">
        <f t="shared" si="355"/>
        <v>0</v>
      </c>
      <c r="MY269" t="str">
        <f t="shared" si="356"/>
        <v>Not Used</v>
      </c>
      <c r="MZ269">
        <f t="shared" si="357"/>
        <v>0</v>
      </c>
      <c r="NA269" t="str">
        <f t="shared" si="358"/>
        <v>Not Available</v>
      </c>
      <c r="NB269" t="str">
        <f t="shared" si="359"/>
        <v>Not Available</v>
      </c>
      <c r="NC269" t="str">
        <f t="shared" si="360"/>
        <v>4 Not Indicated</v>
      </c>
      <c r="ND269" t="str">
        <f t="shared" si="361"/>
        <v>4 Not Indicated</v>
      </c>
      <c r="NE269" t="str">
        <f t="shared" si="362"/>
        <v>4 Not Indicated</v>
      </c>
      <c r="NF269" t="str">
        <f t="shared" si="363"/>
        <v>4 Not Indicated</v>
      </c>
      <c r="NG269" t="str">
        <f t="shared" si="364"/>
        <v>4 Not Indicated</v>
      </c>
      <c r="NH269" s="159" t="str">
        <f t="shared" si="365"/>
        <v>Null</v>
      </c>
      <c r="NI269" t="str">
        <f t="shared" si="366"/>
        <v>Null</v>
      </c>
      <c r="NJ269" s="159" t="str">
        <f t="shared" si="367"/>
        <v>Null</v>
      </c>
      <c r="NK269" t="str">
        <f t="shared" si="368"/>
        <v>Null</v>
      </c>
      <c r="NL269" t="str">
        <f t="shared" si="369"/>
        <v>No RI Tests</v>
      </c>
      <c r="NM269">
        <f t="shared" si="370"/>
        <v>0</v>
      </c>
      <c r="NN269" t="str">
        <f>IF(OR(E269="PK",E269="K",JJ269=""),"Null",INDEX(Lookups!$EZ$4:$FW$18,MATCH($JJ269,Lookups!$EY$4:$EY$18,1),MATCH($E269,Lookups!$EZ$3:$FW$3,0)))</f>
        <v>Null</v>
      </c>
      <c r="NO269" t="str">
        <f>IF(OR(E269="PK",E269="K",JJ269=""),"Null",INDEX(Lookups!$EZ$4:$FW$18,MATCH($JJ269,Lookups!$EY$4:$EY$18,1),MATCH($E269,Lookups!$EZ$3:$FW$3,0) + 1))</f>
        <v>Null</v>
      </c>
      <c r="NP269" t="str">
        <f t="shared" si="371"/>
        <v>Null</v>
      </c>
      <c r="NQ269" t="str">
        <f t="shared" si="372"/>
        <v>Null</v>
      </c>
      <c r="NR269" t="str">
        <f t="shared" si="373"/>
        <v>Null</v>
      </c>
      <c r="NS269" t="str">
        <f t="shared" si="374"/>
        <v>No RI Tests</v>
      </c>
      <c r="NT269" t="str">
        <f t="shared" si="375"/>
        <v>No RI Tests</v>
      </c>
      <c r="NU269" t="str">
        <f t="shared" si="376"/>
        <v>No RI Tests</v>
      </c>
      <c r="NV269" s="183" t="str">
        <f t="array" ref="NV269">IF($NL269="No RI Tests","No RI Tests",VLOOKUP(IF(AND(E269="K",JJ269&lt;280),3,IF(AND(E269="K",JJ269&gt;=280),4,MAX(IF(E269=Lookups!$DF$6:$DF$99,IF(JJ269&gt;=Lookups!$DG$6:$DG$99,Lookups!$DH$6:$DH$99))))),Lookups!$DE$104:$DG$108,2,FALSE))</f>
        <v>No RI Tests</v>
      </c>
      <c r="NW269" s="161" t="str">
        <f t="array" ref="NW269">IF($NL269="No RI Tests","No RI Tests",VLOOKUP(IF(AND(E269="K",JH269&lt;280),3,IF(AND(E269="K",JH269&gt;=280),4,MAX(IF(E269=Lookups!$DF$6:$DF$99,IF(NI269&gt;=Lookups!$DG$6:$DG$99,Lookups!$DH$6:$DH$99))))),Lookups!$DE$104:$DG$108,2,FALSE))</f>
        <v>No RI Tests</v>
      </c>
      <c r="NX269" s="161" t="str">
        <f t="array" ref="NX269">IF($NL269="No RI Tests","No RI Tests",VLOOKUP(IF(AND(E269="K",NK269&lt;280),3,IF(AND(E269="K",NK269&gt;=280),4,MAX(IF(E269=Lookups!$DF$6:$DF$99,IF(NK269&gt;=Lookups!$DG$6:$DG$99,Lookups!$DH$6:$DH$99))))),Lookups!$DE$104:$DG$108,2,FALSE))</f>
        <v>No RI Tests</v>
      </c>
      <c r="NY269" t="str">
        <f t="shared" si="377"/>
        <v>Null</v>
      </c>
      <c r="NZ269" t="str">
        <f t="shared" si="378"/>
        <v>Null</v>
      </c>
      <c r="OA269" t="str">
        <f t="shared" si="379"/>
        <v>No RI for Comparison</v>
      </c>
      <c r="OB269" s="161" t="str">
        <f t="array" ref="OB269">IF($NL269="No RI Tests","No RI Tests",IF(E269="K","N/A",VLOOKUP(MAX(IF(E269=Lookups!$DF$6:$DF$99,IF(JJ269&gt;=Lookups!$DG$6:$DG$99,Lookups!$DI$6:$DI$99))),Lookups!$DE$104:$DG$108,3,FALSE)))</f>
        <v>No RI Tests</v>
      </c>
      <c r="OC269" s="161" t="str">
        <f t="array" ref="OC269">IF($NL269="No RI Tests","No RI Tests",IF(E269="K","N/A",VLOOKUP(MAX(IF(E269=Lookups!$DF$6:$DF$99,IF(NI269&gt;=Lookups!$DG$6:$DG$99,Lookups!$DI$6:$DI$99))),Lookups!$DE$104:$DG$108,3,FALSE)))</f>
        <v>No RI Tests</v>
      </c>
      <c r="OD269" s="161" t="str">
        <f t="array" ref="OD269">IF($NL269="No RI Tests","No RI Tests",IF(E269="K","N/A",VLOOKUP(MAX(IF(E269=Lookups!$DF$6:$DF$99,IF(NK269&gt;=Lookups!$DG$6:$DG$99,Lookups!$DI$6:$DI$99))),Lookups!$DE$104:$DG$108,3,FALSE)))</f>
        <v>No RI Tests</v>
      </c>
      <c r="OE269" t="str">
        <f t="shared" si="380"/>
        <v>Null</v>
      </c>
      <c r="OF269" t="str">
        <f t="shared" si="381"/>
        <v>Null</v>
      </c>
      <c r="OG269" t="str">
        <f t="shared" si="382"/>
        <v>No RI for Comparison</v>
      </c>
      <c r="OH269" t="str">
        <f t="shared" si="383"/>
        <v>Null</v>
      </c>
      <c r="OI269" t="str">
        <f t="shared" si="384"/>
        <v>Null</v>
      </c>
      <c r="OJ269" t="str">
        <f t="shared" si="385"/>
        <v>Null</v>
      </c>
      <c r="OK269" t="str">
        <f t="shared" si="386"/>
        <v>Null</v>
      </c>
      <c r="OL269" t="str">
        <f t="shared" si="387"/>
        <v>Null</v>
      </c>
      <c r="OM269" t="str">
        <f t="shared" si="388"/>
        <v>Null</v>
      </c>
      <c r="ON269" t="str">
        <f t="shared" si="389"/>
        <v>Null</v>
      </c>
      <c r="OO269" t="str">
        <f t="shared" si="390"/>
        <v>Null RI</v>
      </c>
      <c r="OP269" t="str">
        <f ca="1">IF(AND(HR269&lt;&gt;"",JJ269&lt;600),IF(HT269="Advancing","Tier 2","Tier 3"),IF(JI269="","Null",IF(OR(E269="K",E269&lt;3),"FRA Recommended",IF(JJ269&gt;=IF(E269&lt;6,400,600),IF(JJ269&lt;VLOOKUP(E269,Lookups!$AP$3:$AR$16,3,FALSE),"Tier 2","Core"),IF(JJ269&lt;400,IF(RAND()&lt;0.81,"Tier 3","Tier 2"),IF(RAND()&lt;0.51,"Tier 3","Tier 2"))))))</f>
        <v>Null</v>
      </c>
      <c r="OQ269" t="str">
        <f t="shared" si="391"/>
        <v>Null</v>
      </c>
      <c r="OR269" t="str">
        <f t="shared" si="392"/>
        <v>Null</v>
      </c>
      <c r="OS269" t="str">
        <f t="shared" si="393"/>
        <v>Null</v>
      </c>
      <c r="OT269" t="str">
        <f t="shared" si="394"/>
        <v>No RI Tests</v>
      </c>
      <c r="OU269" s="159" t="str">
        <f t="shared" si="395"/>
        <v>No PI Tests</v>
      </c>
      <c r="OV269" t="str">
        <f t="shared" si="396"/>
        <v>No PI Tests</v>
      </c>
      <c r="OW269" t="str">
        <f t="shared" si="397"/>
        <v>No PI Tests</v>
      </c>
      <c r="OX269" t="str">
        <f t="shared" si="398"/>
        <v>No PI Tests</v>
      </c>
      <c r="OY269" t="str">
        <f t="shared" si="399"/>
        <v>No PI Tests</v>
      </c>
      <c r="OZ269" t="str">
        <f t="shared" si="400"/>
        <v>No PI Tests</v>
      </c>
      <c r="PA269" s="159" t="str">
        <f t="shared" si="401"/>
        <v>No PI Tests</v>
      </c>
      <c r="PB269" t="str">
        <f t="shared" si="402"/>
        <v>No PI Tests</v>
      </c>
      <c r="PC269" t="str">
        <f t="shared" si="403"/>
        <v>No PI Tests</v>
      </c>
      <c r="PD269" t="str">
        <f t="shared" si="404"/>
        <v>No PI Tests</v>
      </c>
      <c r="PE269" t="str">
        <f t="shared" si="405"/>
        <v>No PI Tests</v>
      </c>
      <c r="PF269" t="str">
        <f t="shared" si="406"/>
        <v>No PI Tests</v>
      </c>
      <c r="PG269" t="str">
        <f t="shared" si="407"/>
        <v>No PI Tests</v>
      </c>
      <c r="PH269">
        <f t="shared" si="408"/>
        <v>0</v>
      </c>
      <c r="PI269">
        <f t="shared" si="409"/>
        <v>0</v>
      </c>
      <c r="PJ269" t="str">
        <f t="shared" si="410"/>
        <v>Null</v>
      </c>
      <c r="PK269" t="str">
        <f>IF(HR269="","Null",IF(E269&lt;3,"Null",IF(HU269=0,0,IF(HS269="Form 1",VLOOKUP(HU269,Lookups!$BE$3:$BP$63,E269,FALSE),IF(HS269="Form 2",VLOOKUP(HU269,Lookups!$BE$67:$BP$127,E269,FALSE),VLOOKUP(HU269,Lookups!$BE$130:$BP$190,E269,FALSE))))))</f>
        <v>Null</v>
      </c>
      <c r="PL269" t="str">
        <f t="shared" si="411"/>
        <v>Null</v>
      </c>
      <c r="PM269" t="str">
        <f>IF($PH269=0,"Null",IF(E269&lt;3,"Null",IF(OX269=0,0,IF(OV269="Form 1",VLOOKUP(OX269,Lookups!$BE$3:$BP$63,E269,FALSE),IF(OV269="Form 2",VLOOKUP(OX269,Lookups!$BE$67:$BP$127,E269,FALSE),VLOOKUP(OX269,Lookups!$BE$130:$BP$190,E269,FALSE))))))</f>
        <v>Null</v>
      </c>
      <c r="PN269" t="str">
        <f t="shared" si="412"/>
        <v>Null</v>
      </c>
      <c r="PO269" t="str">
        <f t="shared" si="413"/>
        <v>Null</v>
      </c>
      <c r="PP269" t="str">
        <f t="shared" si="414"/>
        <v>Null</v>
      </c>
      <c r="PQ269" t="str">
        <f>IF(HR269="","Null",IF(E269&lt;3,"Null",IF(HV269=0,0,IF(HS269="Form 1",VLOOKUP(HV269,Lookups!$BR$3:$CC$63,E269,FALSE),IF(HS269="Form 2",VLOOKUP(HV269,Lookups!$BR$67:$CC$127,E269,FALSE),VLOOKUP(HV269,Lookups!$BR$130:$CC$190,E269,FALSE))))))</f>
        <v>Null</v>
      </c>
      <c r="PR269" t="str">
        <f t="shared" si="415"/>
        <v>Null</v>
      </c>
      <c r="PS269" t="str">
        <f>IF(HR269="","Null",IF(E269&lt;3,"Null",IF(OY269=0,0,IF(OW269="Form 1",VLOOKUP(OY269,Lookups!$BR$3:$CC$63,E269,FALSE),IF(OW269="Form 2",VLOOKUP(OY269,Lookups!$BR$67:$CC$127,E269,FALSE),VLOOKUP(OY269,Lookups!$BR$130:$CC$190,E269,FALSE))))))</f>
        <v>Null</v>
      </c>
      <c r="PT269" t="str">
        <f t="shared" si="416"/>
        <v>Null</v>
      </c>
      <c r="PU269" t="str">
        <f t="shared" si="417"/>
        <v>Null</v>
      </c>
      <c r="PV269" t="str">
        <f t="shared" si="418"/>
        <v>Null</v>
      </c>
      <c r="PW269" t="str">
        <f t="shared" si="419"/>
        <v>No PI Tests</v>
      </c>
      <c r="PX269">
        <f t="shared" si="420"/>
        <v>0</v>
      </c>
      <c r="PY269">
        <f t="shared" si="421"/>
        <v>0</v>
      </c>
      <c r="PZ269" t="str">
        <f t="shared" si="422"/>
        <v>Null</v>
      </c>
      <c r="QA269" t="str">
        <f t="shared" si="423"/>
        <v>Null</v>
      </c>
      <c r="QB269" t="str">
        <f t="shared" si="424"/>
        <v>Null</v>
      </c>
      <c r="QC269" t="str">
        <f>IF($MS269="System 44 Record",IF(BQ269&lt;MEDIAN(Directions!$F$3,Directions!$F$6),"Mid-Year Exited Student","Full Year Participant")&amp;IF(BP269&lt;Directions!$F$3,", Started Prior Year",", Started This Year"),"Null")</f>
        <v>Null</v>
      </c>
      <c r="QD269" t="str">
        <f t="shared" si="425"/>
        <v>Null</v>
      </c>
      <c r="QE269">
        <f t="shared" si="426"/>
        <v>0</v>
      </c>
      <c r="QF269">
        <f t="shared" si="427"/>
        <v>0</v>
      </c>
      <c r="QG269">
        <f t="shared" si="428"/>
        <v>0</v>
      </c>
      <c r="QH269">
        <f t="shared" si="429"/>
        <v>0</v>
      </c>
      <c r="QI269">
        <f t="shared" si="430"/>
        <v>0</v>
      </c>
      <c r="QJ269" t="str">
        <f t="shared" si="431"/>
        <v>Used None</v>
      </c>
      <c r="QK269" t="str">
        <f t="shared" si="432"/>
        <v>Null</v>
      </c>
      <c r="QL269" t="str">
        <f t="shared" si="433"/>
        <v>Null</v>
      </c>
      <c r="QM269" t="str">
        <f>IF($MS269="READ 180 Record",IF(AQ269="","Null",VLOOKUP(JJ269,Lookups!$DX$3:$EB$2054,AN269+1,FALSE)),"Null")</f>
        <v>Null</v>
      </c>
      <c r="QN269" t="str">
        <f t="shared" si="434"/>
        <v>Null</v>
      </c>
    </row>
    <row r="270" spans="1:456" x14ac:dyDescent="0.25">
      <c r="A270" s="161" t="s">
        <v>1447</v>
      </c>
      <c r="B270" s="161" t="s">
        <v>1447</v>
      </c>
      <c r="C270" s="161" t="s">
        <v>1447</v>
      </c>
      <c r="D270" s="161" t="s">
        <v>1447</v>
      </c>
      <c r="E270" s="161">
        <v>5</v>
      </c>
      <c r="F270" s="161" t="s">
        <v>1447</v>
      </c>
      <c r="G270" s="161" t="s">
        <v>887</v>
      </c>
      <c r="H270" s="161" t="s">
        <v>888</v>
      </c>
      <c r="I270" s="161">
        <v>0</v>
      </c>
      <c r="J270" s="159">
        <v>42499</v>
      </c>
      <c r="K270" s="161">
        <v>0</v>
      </c>
      <c r="L270" s="161">
        <v>0</v>
      </c>
      <c r="M270" s="161">
        <v>0</v>
      </c>
      <c r="N270" s="161">
        <v>0</v>
      </c>
      <c r="O270" s="161">
        <v>0</v>
      </c>
      <c r="P270" s="161">
        <v>0</v>
      </c>
      <c r="Q270" s="161">
        <v>0</v>
      </c>
      <c r="R270" s="161">
        <v>0</v>
      </c>
      <c r="S270" s="161">
        <v>0</v>
      </c>
      <c r="T270" s="161">
        <v>0</v>
      </c>
      <c r="U270" s="161">
        <v>0</v>
      </c>
      <c r="V270" s="161">
        <v>0</v>
      </c>
      <c r="W270" s="161">
        <v>0</v>
      </c>
      <c r="X270" s="161">
        <v>0</v>
      </c>
      <c r="AB270" s="161" t="s">
        <v>242</v>
      </c>
      <c r="AC270" s="161" t="s">
        <v>242</v>
      </c>
      <c r="AD270" s="161" t="s">
        <v>242</v>
      </c>
      <c r="AE270" s="161" t="s">
        <v>242</v>
      </c>
      <c r="AF270" s="161" t="s">
        <v>241</v>
      </c>
      <c r="AG270" s="161" t="s">
        <v>241</v>
      </c>
      <c r="AH270" s="161" t="s">
        <v>242</v>
      </c>
      <c r="AI270" s="161">
        <v>20150801</v>
      </c>
      <c r="AJ270" s="161">
        <v>20160525</v>
      </c>
      <c r="AK270" s="161" t="s">
        <v>869</v>
      </c>
      <c r="AL270" t="s">
        <v>1078</v>
      </c>
      <c r="BN270" t="s">
        <v>1076</v>
      </c>
      <c r="BO270" t="s">
        <v>888</v>
      </c>
      <c r="BP270" s="159">
        <v>42262</v>
      </c>
      <c r="BQ270" s="159">
        <v>42506</v>
      </c>
      <c r="BR270" t="s">
        <v>877</v>
      </c>
      <c r="BS270">
        <v>-319</v>
      </c>
      <c r="BT270" s="159">
        <v>42506</v>
      </c>
      <c r="BU270">
        <v>3</v>
      </c>
      <c r="BV270">
        <v>5</v>
      </c>
      <c r="BW270">
        <v>20</v>
      </c>
      <c r="BX270">
        <v>50</v>
      </c>
      <c r="BY270">
        <v>824</v>
      </c>
      <c r="BZ270">
        <v>868</v>
      </c>
      <c r="CA270">
        <v>0</v>
      </c>
      <c r="CB270">
        <v>16</v>
      </c>
      <c r="CC270">
        <v>41</v>
      </c>
      <c r="CD270">
        <v>75</v>
      </c>
      <c r="CE270">
        <v>86</v>
      </c>
      <c r="CF270">
        <v>85</v>
      </c>
      <c r="CG270">
        <v>79</v>
      </c>
      <c r="CH270">
        <v>67</v>
      </c>
      <c r="CI270">
        <v>2095</v>
      </c>
      <c r="CJ270">
        <v>1.8148</v>
      </c>
      <c r="CK270">
        <v>3</v>
      </c>
      <c r="CL270">
        <v>4</v>
      </c>
      <c r="ET270" s="161">
        <v>0</v>
      </c>
      <c r="EU270" s="161">
        <v>0</v>
      </c>
      <c r="EV270" s="161">
        <v>0</v>
      </c>
      <c r="EW270" s="161">
        <v>0</v>
      </c>
      <c r="EX270" s="161">
        <v>0</v>
      </c>
      <c r="EY270" s="161">
        <v>0</v>
      </c>
      <c r="EZ270" s="161">
        <v>0</v>
      </c>
      <c r="FA270" s="161">
        <v>0</v>
      </c>
      <c r="FB270" s="161">
        <v>0</v>
      </c>
      <c r="FC270" s="161">
        <v>0</v>
      </c>
      <c r="FD270" s="161">
        <v>0</v>
      </c>
      <c r="FE270" s="161">
        <v>0</v>
      </c>
      <c r="HN270" s="161" t="s">
        <v>888</v>
      </c>
      <c r="HO270" s="159">
        <v>42248</v>
      </c>
      <c r="HP270" s="159">
        <v>42499</v>
      </c>
      <c r="HQ270" s="161">
        <v>3</v>
      </c>
      <c r="HR270" s="159">
        <v>42248</v>
      </c>
      <c r="HS270" s="161" t="s">
        <v>872</v>
      </c>
      <c r="HT270" s="161" t="s">
        <v>878</v>
      </c>
      <c r="HU270" s="161">
        <v>28</v>
      </c>
      <c r="HV270" s="161">
        <v>5</v>
      </c>
      <c r="HW270" s="161">
        <v>0</v>
      </c>
      <c r="HX270" s="159">
        <v>42352</v>
      </c>
      <c r="HY270" s="161" t="s">
        <v>874</v>
      </c>
      <c r="HZ270" s="161" t="s">
        <v>878</v>
      </c>
      <c r="IA270" s="161">
        <v>26</v>
      </c>
      <c r="IB270" s="161">
        <v>6</v>
      </c>
      <c r="IC270" s="161">
        <v>0</v>
      </c>
      <c r="ID270" s="159">
        <v>42499</v>
      </c>
      <c r="IE270" s="161" t="s">
        <v>879</v>
      </c>
      <c r="IF270" s="161" t="s">
        <v>878</v>
      </c>
      <c r="IG270" s="161">
        <v>37</v>
      </c>
      <c r="IH270" s="161">
        <v>4</v>
      </c>
      <c r="II270" s="161">
        <v>0</v>
      </c>
      <c r="JB270" s="161" t="s">
        <v>888</v>
      </c>
      <c r="JC270" s="161">
        <v>3</v>
      </c>
      <c r="JD270" s="161">
        <v>2</v>
      </c>
      <c r="JE270" s="161">
        <v>2</v>
      </c>
      <c r="JF270" s="161">
        <v>717</v>
      </c>
      <c r="JG270" s="159">
        <v>42499</v>
      </c>
      <c r="JH270" s="161">
        <v>0</v>
      </c>
      <c r="JI270" s="159">
        <v>42247</v>
      </c>
      <c r="JJ270" s="161">
        <v>0</v>
      </c>
      <c r="JK270" s="161">
        <v>12</v>
      </c>
      <c r="JL270" s="159">
        <v>42352</v>
      </c>
      <c r="JM270" s="161">
        <v>0</v>
      </c>
      <c r="JN270" s="161">
        <v>2</v>
      </c>
      <c r="JO270" s="159">
        <v>42499</v>
      </c>
      <c r="JP270" s="161">
        <v>0</v>
      </c>
      <c r="JQ270" s="161">
        <v>27</v>
      </c>
      <c r="MN270" t="str">
        <f t="shared" si="348"/>
        <v>NoNoNoYesYesNo</v>
      </c>
      <c r="MO270" t="str">
        <f>IF(AND(MN270="NoNoNoNoNoNo",JI270=""),"No Programs",VLOOKUP(MN270,Lookups!$DA$4:$DB$67,2,FALSE))</f>
        <v>System 44 Only</v>
      </c>
      <c r="MP270">
        <f t="shared" si="349"/>
        <v>0</v>
      </c>
      <c r="MQ270" t="str">
        <f t="shared" si="350"/>
        <v>System 44 User</v>
      </c>
      <c r="MR270" t="str">
        <f>Directions!$D$3</f>
        <v>Usage</v>
      </c>
      <c r="MS270" t="str">
        <f>VLOOKUP(MQ270,Lookups!$CU$71:$CV$80,2,FALSE)</f>
        <v>System 44 Record</v>
      </c>
      <c r="MT270">
        <f t="shared" si="351"/>
        <v>1</v>
      </c>
      <c r="MU270">
        <f t="shared" si="352"/>
        <v>1</v>
      </c>
      <c r="MV270">
        <f t="shared" si="353"/>
        <v>1</v>
      </c>
      <c r="MW270">
        <f t="shared" si="354"/>
        <v>1</v>
      </c>
      <c r="MX270">
        <f t="shared" si="355"/>
        <v>35.857142857142854</v>
      </c>
      <c r="MY270" t="str">
        <f t="shared" si="356"/>
        <v>Not Used</v>
      </c>
      <c r="MZ270">
        <f t="shared" si="357"/>
        <v>0</v>
      </c>
      <c r="NA270" t="str">
        <f t="shared" si="358"/>
        <v>Not Available</v>
      </c>
      <c r="NB270" t="str">
        <f t="shared" si="359"/>
        <v>Not Available</v>
      </c>
      <c r="NC270" t="str">
        <f t="shared" si="360"/>
        <v>4 Not Indicated</v>
      </c>
      <c r="ND270" t="str">
        <f t="shared" si="361"/>
        <v>4 Not Indicated</v>
      </c>
      <c r="NE270" t="str">
        <f t="shared" si="362"/>
        <v>4 Not Indicated</v>
      </c>
      <c r="NF270" t="str">
        <f t="shared" si="363"/>
        <v>4 Not Indicated</v>
      </c>
      <c r="NG270" t="str">
        <f t="shared" si="364"/>
        <v>4 Not Indicated</v>
      </c>
      <c r="NH270" s="159">
        <f t="shared" si="365"/>
        <v>42499</v>
      </c>
      <c r="NI270">
        <f t="shared" si="366"/>
        <v>0</v>
      </c>
      <c r="NJ270" s="159">
        <f t="shared" si="367"/>
        <v>0</v>
      </c>
      <c r="NK270">
        <f t="shared" si="368"/>
        <v>0</v>
      </c>
      <c r="NL270">
        <f t="shared" si="369"/>
        <v>36</v>
      </c>
      <c r="NM270">
        <f t="shared" si="370"/>
        <v>1</v>
      </c>
      <c r="NN270">
        <f>IF(OR(E270="PK",E270="K",JJ270=""),"Null",INDEX(Lookups!$EZ$4:$FW$18,MATCH($JJ270,Lookups!$EY$4:$EY$18,1),MATCH($E270,Lookups!$EZ$3:$FW$3,0)))</f>
        <v>235</v>
      </c>
      <c r="NO270">
        <f>IF(OR(E270="PK",E270="K",JJ270=""),"Null",INDEX(Lookups!$EZ$4:$FW$18,MATCH($JJ270,Lookups!$EY$4:$EY$18,1),MATCH($E270,Lookups!$EZ$3:$FW$3,0) + 1))</f>
        <v>335</v>
      </c>
      <c r="NP270">
        <f t="shared" si="371"/>
        <v>470</v>
      </c>
      <c r="NQ270" t="str">
        <f t="shared" si="372"/>
        <v>PI is Recommended</v>
      </c>
      <c r="NR270" t="str">
        <f t="shared" si="373"/>
        <v>PI is Recommended</v>
      </c>
      <c r="NS270" t="str">
        <f t="shared" si="374"/>
        <v>BR to 199L</v>
      </c>
      <c r="NT270" t="str">
        <f t="shared" si="375"/>
        <v>BR to 199L</v>
      </c>
      <c r="NU270" t="str">
        <f t="shared" si="376"/>
        <v>BR to 199L</v>
      </c>
      <c r="NV270" s="183" t="str">
        <f t="array" ref="NV270">IF($NL270="No RI Tests","No RI Tests",VLOOKUP(IF(AND(E270="K",JJ270&lt;280),3,IF(AND(E270="K",JJ270&gt;=280),4,MAX(IF(E270=Lookups!$DF$6:$DF$99,IF(JJ270&gt;=Lookups!$DG$6:$DG$99,Lookups!$DH$6:$DH$99))))),Lookups!$DE$104:$DG$108,2,FALSE))</f>
        <v>1 Below Basic</v>
      </c>
      <c r="NW270" s="161" t="str">
        <f t="array" ref="NW270">IF($NL270="No RI Tests","No RI Tests",VLOOKUP(IF(AND(E270="K",JH270&lt;280),3,IF(AND(E270="K",JH270&gt;=280),4,MAX(IF(E270=Lookups!$DF$6:$DF$99,IF(NI270&gt;=Lookups!$DG$6:$DG$99,Lookups!$DH$6:$DH$99))))),Lookups!$DE$104:$DG$108,2,FALSE))</f>
        <v>1 Below Basic</v>
      </c>
      <c r="NX270" s="161" t="str">
        <f t="array" ref="NX270">IF($NL270="No RI Tests","No RI Tests",VLOOKUP(IF(AND(E270="K",NK270&lt;280),3,IF(AND(E270="K",NK270&gt;=280),4,MAX(IF(E270=Lookups!$DF$6:$DF$99,IF(NK270&gt;=Lookups!$DG$6:$DG$99,Lookups!$DH$6:$DH$99))))),Lookups!$DE$104:$DG$108,2,FALSE))</f>
        <v>1 Below Basic</v>
      </c>
      <c r="NY270">
        <f t="shared" si="377"/>
        <v>1</v>
      </c>
      <c r="NZ270">
        <f t="shared" si="378"/>
        <v>0</v>
      </c>
      <c r="OA270" t="str">
        <f t="shared" si="379"/>
        <v>Maintained Performance Level</v>
      </c>
      <c r="OB270" s="161" t="str">
        <f t="array" ref="OB270">IF($NL270="No RI Tests","No RI Tests",IF(E270="K","N/A",VLOOKUP(MAX(IF(E270=Lookups!$DF$6:$DF$99,IF(JJ270&gt;=Lookups!$DG$6:$DG$99,Lookups!$DI$6:$DI$99))),Lookups!$DE$104:$DG$108,3,FALSE)))</f>
        <v>1 Limited</v>
      </c>
      <c r="OC270" s="161" t="str">
        <f t="array" ref="OC270">IF($NL270="No RI Tests","No RI Tests",IF(E270="K","N/A",VLOOKUP(MAX(IF(E270=Lookups!$DF$6:$DF$99,IF(NI270&gt;=Lookups!$DG$6:$DG$99,Lookups!$DI$6:$DI$99))),Lookups!$DE$104:$DG$108,3,FALSE)))</f>
        <v>1 Limited</v>
      </c>
      <c r="OD270" s="161" t="str">
        <f t="array" ref="OD270">IF($NL270="No RI Tests","No RI Tests",IF(E270="K","N/A",VLOOKUP(MAX(IF(E270=Lookups!$DF$6:$DF$99,IF(NK270&gt;=Lookups!$DG$6:$DG$99,Lookups!$DI$6:$DI$99))),Lookups!$DE$104:$DG$108,3,FALSE)))</f>
        <v>1 Limited</v>
      </c>
      <c r="OE270">
        <f t="shared" si="380"/>
        <v>1</v>
      </c>
      <c r="OF270">
        <f t="shared" si="381"/>
        <v>0</v>
      </c>
      <c r="OG270" t="str">
        <f t="shared" si="382"/>
        <v>Maintained Performance Level</v>
      </c>
      <c r="OH270">
        <f t="shared" si="383"/>
        <v>0</v>
      </c>
      <c r="OI270">
        <f t="shared" si="384"/>
        <v>0</v>
      </c>
      <c r="OJ270">
        <f t="shared" si="385"/>
        <v>0</v>
      </c>
      <c r="OK270">
        <f t="shared" si="386"/>
        <v>0</v>
      </c>
      <c r="OL270">
        <f t="shared" si="387"/>
        <v>0</v>
      </c>
      <c r="OM270" t="str">
        <f t="shared" si="388"/>
        <v>Fall Administration</v>
      </c>
      <c r="ON270" t="str">
        <f t="shared" si="389"/>
        <v>Winter Administration</v>
      </c>
      <c r="OO270" t="str">
        <f t="shared" si="390"/>
        <v>Fall to Winter RI</v>
      </c>
      <c r="OP270" t="str">
        <f ca="1">IF(AND(HR270&lt;&gt;"",JJ270&lt;600),IF(HT270="Advancing","Tier 2","Tier 3"),IF(JI270="","Null",IF(OR(E270="K",E270&lt;3),"FRA Recommended",IF(JJ270&gt;=IF(E270&lt;6,400,600),IF(JJ270&lt;VLOOKUP(E270,Lookups!$AP$3:$AR$16,3,FALSE),"Tier 2","Core"),IF(JJ270&lt;400,IF(RAND()&lt;0.81,"Tier 3","Tier 2"),IF(RAND()&lt;0.51,"Tier 3","Tier 2"))))))</f>
        <v>Tier 3</v>
      </c>
      <c r="OQ270" t="str">
        <f t="shared" si="391"/>
        <v>Average Reading Invt. Under 15 Minutes Long</v>
      </c>
      <c r="OR270">
        <f t="shared" si="392"/>
        <v>0</v>
      </c>
      <c r="OS270" t="str">
        <f t="shared" si="393"/>
        <v>Null</v>
      </c>
      <c r="OT270">
        <f t="shared" si="394"/>
        <v>0</v>
      </c>
      <c r="OU270" s="159">
        <f t="shared" si="395"/>
        <v>42499</v>
      </c>
      <c r="OV270" t="str">
        <f t="shared" si="396"/>
        <v>Form 3</v>
      </c>
      <c r="OW270" t="str">
        <f t="shared" si="397"/>
        <v>Beginning</v>
      </c>
      <c r="OX270">
        <f t="shared" si="398"/>
        <v>37</v>
      </c>
      <c r="OY270">
        <f t="shared" si="399"/>
        <v>4</v>
      </c>
      <c r="OZ270">
        <f t="shared" si="400"/>
        <v>0</v>
      </c>
      <c r="PA270" s="159">
        <f t="shared" si="401"/>
        <v>42352</v>
      </c>
      <c r="PB270" t="str">
        <f t="shared" si="402"/>
        <v>Form 2</v>
      </c>
      <c r="PC270" t="str">
        <f t="shared" si="403"/>
        <v>Beginning</v>
      </c>
      <c r="PD270">
        <f t="shared" si="404"/>
        <v>26</v>
      </c>
      <c r="PE270">
        <f t="shared" si="405"/>
        <v>6</v>
      </c>
      <c r="PF270">
        <f t="shared" si="406"/>
        <v>0</v>
      </c>
      <c r="PG270">
        <f t="shared" si="407"/>
        <v>35.857142857142854</v>
      </c>
      <c r="PH270">
        <f t="shared" si="408"/>
        <v>1</v>
      </c>
      <c r="PI270">
        <f t="shared" si="409"/>
        <v>1</v>
      </c>
      <c r="PJ270">
        <f t="shared" si="410"/>
        <v>28</v>
      </c>
      <c r="PK270">
        <f>IF(HR270="","Null",IF(E270&lt;3,"Null",IF(HU270=0,0,IF(HS270="Form 1",VLOOKUP(HU270,Lookups!$BE$3:$BP$63,E270,FALSE),IF(HS270="Form 2",VLOOKUP(HU270,Lookups!$BE$67:$BP$127,E270,FALSE),VLOOKUP(HU270,Lookups!$BE$130:$BP$190,E270,FALSE))))))</f>
        <v>2</v>
      </c>
      <c r="PL270">
        <f t="shared" si="411"/>
        <v>37</v>
      </c>
      <c r="PM270">
        <f>IF($PH270=0,"Null",IF(E270&lt;3,"Null",IF(OX270=0,0,IF(OV270="Form 1",VLOOKUP(OX270,Lookups!$BE$3:$BP$63,E270,FALSE),IF(OV270="Form 2",VLOOKUP(OX270,Lookups!$BE$67:$BP$127,E270,FALSE),VLOOKUP(OX270,Lookups!$BE$130:$BP$190,E270,FALSE))))))</f>
        <v>5</v>
      </c>
      <c r="PN270">
        <f t="shared" si="412"/>
        <v>9</v>
      </c>
      <c r="PO270">
        <f t="shared" si="413"/>
        <v>1</v>
      </c>
      <c r="PP270">
        <f t="shared" si="414"/>
        <v>5</v>
      </c>
      <c r="PQ270">
        <f>IF(HR270="","Null",IF(E270&lt;3,"Null",IF(HV270=0,0,IF(HS270="Form 1",VLOOKUP(HV270,Lookups!$BR$3:$CC$63,E270,FALSE),IF(HS270="Form 2",VLOOKUP(HV270,Lookups!$BR$67:$CC$127,E270,FALSE),VLOOKUP(HV270,Lookups!$BR$130:$CC$190,E270,FALSE))))))</f>
        <v>5</v>
      </c>
      <c r="PR270">
        <f t="shared" si="415"/>
        <v>4</v>
      </c>
      <c r="PS270">
        <f>IF(HR270="","Null",IF(E270&lt;3,"Null",IF(OY270=0,0,IF(OW270="Form 1",VLOOKUP(OY270,Lookups!$BR$3:$CC$63,E270,FALSE),IF(OW270="Form 2",VLOOKUP(OY270,Lookups!$BR$67:$CC$127,E270,FALSE),VLOOKUP(OY270,Lookups!$BR$130:$CC$190,E270,FALSE))))))</f>
        <v>1</v>
      </c>
      <c r="PT270">
        <f t="shared" si="416"/>
        <v>-1</v>
      </c>
      <c r="PU270">
        <f t="shared" si="417"/>
        <v>0</v>
      </c>
      <c r="PV270">
        <f t="shared" si="418"/>
        <v>0</v>
      </c>
      <c r="PW270" t="str">
        <f t="shared" si="419"/>
        <v>Fall to Spring PI Administration</v>
      </c>
      <c r="PX270">
        <f t="shared" si="420"/>
        <v>0</v>
      </c>
      <c r="PY270">
        <f t="shared" si="421"/>
        <v>1</v>
      </c>
      <c r="PZ270" t="str">
        <f t="shared" si="422"/>
        <v>40 to 59 Sessions</v>
      </c>
      <c r="QA270" t="str">
        <f t="shared" si="423"/>
        <v>Series 1</v>
      </c>
      <c r="QB270" t="str">
        <f t="shared" si="424"/>
        <v>In Series 1 to 4</v>
      </c>
      <c r="QC270" t="str">
        <f>IF($MS270="System 44 Record",IF(BQ270&lt;MEDIAN(Directions!$F$3,Directions!$F$6),"Mid-Year Exited Student","Full Year Participant")&amp;IF(BP270&lt;Directions!$F$3,", Started Prior Year",", Started This Year"),"Null")</f>
        <v>Full Year Participant, Started This Year</v>
      </c>
      <c r="QD270">
        <f t="shared" si="425"/>
        <v>0</v>
      </c>
      <c r="QE270">
        <f t="shared" si="426"/>
        <v>0</v>
      </c>
      <c r="QF270">
        <f t="shared" si="427"/>
        <v>1</v>
      </c>
      <c r="QG270">
        <f t="shared" si="428"/>
        <v>0</v>
      </c>
      <c r="QH270">
        <f t="shared" si="429"/>
        <v>0</v>
      </c>
      <c r="QI270">
        <f t="shared" si="430"/>
        <v>0</v>
      </c>
      <c r="QJ270" t="str">
        <f t="shared" si="431"/>
        <v>RC! Only</v>
      </c>
      <c r="QK270" t="str">
        <f t="shared" si="432"/>
        <v>Null</v>
      </c>
      <c r="QL270" t="str">
        <f t="shared" si="433"/>
        <v>Null</v>
      </c>
      <c r="QM270" t="str">
        <f>IF($MS270="READ 180 Record",IF(AQ270="","Null",VLOOKUP(JJ270,Lookups!$DX$3:$EB$2054,AN270+1,FALSE)),"Null")</f>
        <v>Null</v>
      </c>
      <c r="QN270" t="str">
        <f t="shared" si="434"/>
        <v>Null</v>
      </c>
    </row>
    <row r="271" spans="1:456" x14ac:dyDescent="0.25">
      <c r="A271" s="161" t="s">
        <v>1447</v>
      </c>
      <c r="B271" s="161" t="s">
        <v>1447</v>
      </c>
      <c r="C271" s="161" t="s">
        <v>1447</v>
      </c>
      <c r="D271" s="161" t="s">
        <v>1447</v>
      </c>
      <c r="E271" s="161">
        <v>5</v>
      </c>
      <c r="F271" s="161" t="s">
        <v>1447</v>
      </c>
      <c r="G271" s="161" t="s">
        <v>880</v>
      </c>
      <c r="H271" s="161" t="s">
        <v>881</v>
      </c>
      <c r="I271" s="161">
        <v>541</v>
      </c>
      <c r="J271" s="159">
        <v>42501</v>
      </c>
      <c r="K271" s="161">
        <v>0</v>
      </c>
      <c r="L271" s="161">
        <v>0</v>
      </c>
      <c r="M271" s="161">
        <v>0</v>
      </c>
      <c r="N271" s="161">
        <v>0</v>
      </c>
      <c r="O271" s="161">
        <v>0</v>
      </c>
      <c r="P271" s="161">
        <v>0</v>
      </c>
      <c r="Q271" s="161">
        <v>0</v>
      </c>
      <c r="R271" s="161">
        <v>0</v>
      </c>
      <c r="S271" s="161">
        <v>0</v>
      </c>
      <c r="T271" s="161">
        <v>0</v>
      </c>
      <c r="U271" s="161">
        <v>0</v>
      </c>
      <c r="V271" s="161">
        <v>0</v>
      </c>
      <c r="W271" s="161">
        <v>0</v>
      </c>
      <c r="X271" s="161">
        <v>0</v>
      </c>
      <c r="AB271" s="161" t="s">
        <v>241</v>
      </c>
      <c r="AC271" s="161" t="s">
        <v>242</v>
      </c>
      <c r="AD271" s="161" t="s">
        <v>242</v>
      </c>
      <c r="AE271" s="161" t="s">
        <v>242</v>
      </c>
      <c r="AF271" s="161" t="s">
        <v>242</v>
      </c>
      <c r="AG271" s="161" t="s">
        <v>241</v>
      </c>
      <c r="AH271" s="161" t="s">
        <v>242</v>
      </c>
      <c r="AI271" s="161">
        <v>20150801</v>
      </c>
      <c r="AJ271" s="161">
        <v>20160525</v>
      </c>
      <c r="AK271" s="161" t="s">
        <v>869</v>
      </c>
      <c r="AL271" t="s">
        <v>1076</v>
      </c>
      <c r="AM271" t="s">
        <v>881</v>
      </c>
      <c r="AN271">
        <v>2</v>
      </c>
      <c r="AO271" t="s">
        <v>870</v>
      </c>
      <c r="AP271">
        <v>11</v>
      </c>
      <c r="AQ271">
        <v>58</v>
      </c>
      <c r="AR271">
        <v>1254</v>
      </c>
      <c r="AS271">
        <v>325</v>
      </c>
      <c r="AT271">
        <v>158</v>
      </c>
      <c r="AU271">
        <v>527</v>
      </c>
      <c r="AV271">
        <v>129</v>
      </c>
      <c r="AW271">
        <v>34</v>
      </c>
      <c r="AX271">
        <v>21.183350000000001</v>
      </c>
      <c r="AY271">
        <v>5.4166999999999996</v>
      </c>
      <c r="AZ271">
        <v>3.4117999999999999</v>
      </c>
      <c r="BA271">
        <v>103.79179999999999</v>
      </c>
      <c r="BB271">
        <v>28008</v>
      </c>
      <c r="BC271">
        <v>52.777777776999997</v>
      </c>
      <c r="BD271">
        <v>48.333333332999999</v>
      </c>
      <c r="BE271">
        <v>687</v>
      </c>
      <c r="BF271">
        <v>789</v>
      </c>
      <c r="BG271">
        <v>36</v>
      </c>
      <c r="BH271">
        <v>71</v>
      </c>
      <c r="BI271">
        <v>3</v>
      </c>
      <c r="BJ271">
        <v>0</v>
      </c>
      <c r="BK271">
        <v>116</v>
      </c>
      <c r="BL271">
        <v>0</v>
      </c>
      <c r="BM271" t="s">
        <v>1077</v>
      </c>
      <c r="BN271" t="s">
        <v>1076</v>
      </c>
      <c r="BO271" t="s">
        <v>881</v>
      </c>
      <c r="BP271" s="159">
        <v>42248</v>
      </c>
      <c r="BQ271" s="159">
        <v>42390</v>
      </c>
      <c r="BR271" t="s">
        <v>871</v>
      </c>
      <c r="BS271">
        <v>541</v>
      </c>
      <c r="BT271" s="159">
        <v>42390</v>
      </c>
      <c r="BU271">
        <v>8</v>
      </c>
      <c r="BV271">
        <v>3</v>
      </c>
      <c r="BW271">
        <v>51</v>
      </c>
      <c r="BX271">
        <v>51</v>
      </c>
      <c r="BY271">
        <v>818</v>
      </c>
      <c r="BZ271">
        <v>854</v>
      </c>
      <c r="CA271">
        <v>24</v>
      </c>
      <c r="CB271">
        <v>18</v>
      </c>
      <c r="CC271">
        <v>30</v>
      </c>
      <c r="CD271">
        <v>87</v>
      </c>
      <c r="CE271">
        <v>85</v>
      </c>
      <c r="CF271">
        <v>88</v>
      </c>
      <c r="CG271">
        <v>93</v>
      </c>
      <c r="CH271">
        <v>92</v>
      </c>
      <c r="CI271">
        <v>8822</v>
      </c>
      <c r="CJ271">
        <v>2.7778</v>
      </c>
      <c r="CK271">
        <v>8</v>
      </c>
      <c r="CL271">
        <v>2</v>
      </c>
      <c r="ET271" s="161">
        <v>2</v>
      </c>
      <c r="EU271" s="161">
        <v>67</v>
      </c>
      <c r="EV271" s="161">
        <v>33</v>
      </c>
      <c r="EW271" s="161">
        <v>4005</v>
      </c>
      <c r="EX271" s="161">
        <v>0</v>
      </c>
      <c r="EY271" s="161">
        <v>0</v>
      </c>
      <c r="EZ271" s="161">
        <v>50</v>
      </c>
      <c r="FA271" s="161">
        <v>71</v>
      </c>
      <c r="FB271" s="161">
        <v>37</v>
      </c>
      <c r="FC271" s="161">
        <v>61</v>
      </c>
      <c r="FD271" s="161">
        <v>1</v>
      </c>
      <c r="FE271" s="161">
        <v>1</v>
      </c>
      <c r="FF271" s="159">
        <v>42388</v>
      </c>
      <c r="FG271" s="161">
        <v>50</v>
      </c>
      <c r="FH271" s="161">
        <v>71</v>
      </c>
      <c r="FI271" s="161">
        <v>58</v>
      </c>
      <c r="FJ271" s="161">
        <v>38</v>
      </c>
      <c r="FK271" s="161">
        <v>50</v>
      </c>
      <c r="FL271" s="159">
        <v>42313</v>
      </c>
      <c r="FM271" s="161">
        <v>37</v>
      </c>
      <c r="FN271" s="161">
        <v>61</v>
      </c>
      <c r="FO271" s="161">
        <v>17</v>
      </c>
      <c r="FP271" s="161">
        <v>50</v>
      </c>
      <c r="FQ271" s="161">
        <v>50</v>
      </c>
      <c r="HN271" s="161" t="s">
        <v>881</v>
      </c>
      <c r="HO271" s="159">
        <v>42244</v>
      </c>
      <c r="HP271" s="159">
        <v>42501</v>
      </c>
      <c r="HQ271" s="161">
        <v>3</v>
      </c>
      <c r="HR271" s="159">
        <v>42244</v>
      </c>
      <c r="HS271" s="161" t="s">
        <v>872</v>
      </c>
      <c r="HT271" s="161" t="s">
        <v>873</v>
      </c>
      <c r="HU271" s="161">
        <v>41</v>
      </c>
      <c r="HV271" s="161">
        <v>21</v>
      </c>
      <c r="HW271" s="161">
        <v>0</v>
      </c>
      <c r="HX271" s="159">
        <v>42388</v>
      </c>
      <c r="HY271" s="161" t="s">
        <v>874</v>
      </c>
      <c r="HZ271" s="161" t="s">
        <v>882</v>
      </c>
      <c r="IA271" s="161">
        <v>47</v>
      </c>
      <c r="IB271" s="161">
        <v>26</v>
      </c>
      <c r="IC271" s="161">
        <v>0</v>
      </c>
      <c r="ID271" s="159">
        <v>42501</v>
      </c>
      <c r="IE271" s="161" t="s">
        <v>879</v>
      </c>
      <c r="IF271" s="161" t="s">
        <v>882</v>
      </c>
      <c r="IG271" s="161">
        <v>45</v>
      </c>
      <c r="IH271" s="161">
        <v>24</v>
      </c>
      <c r="II271" s="161">
        <v>0</v>
      </c>
      <c r="JB271" s="161" t="s">
        <v>881</v>
      </c>
      <c r="JC271" s="161">
        <v>12</v>
      </c>
      <c r="JD271" s="161">
        <v>8</v>
      </c>
      <c r="JE271" s="161">
        <v>12</v>
      </c>
      <c r="JF271" s="161">
        <v>4972</v>
      </c>
      <c r="JG271" s="159">
        <v>42501</v>
      </c>
      <c r="JH271" s="161">
        <v>541</v>
      </c>
      <c r="JI271" s="159">
        <v>42243</v>
      </c>
      <c r="JJ271" s="161">
        <v>146</v>
      </c>
      <c r="JK271" s="161">
        <v>12</v>
      </c>
      <c r="JL271" s="159">
        <v>42352</v>
      </c>
      <c r="JM271" s="161">
        <v>428</v>
      </c>
      <c r="JN271" s="161">
        <v>19</v>
      </c>
      <c r="JO271" s="159">
        <v>42501</v>
      </c>
      <c r="JP271" s="161">
        <v>541</v>
      </c>
      <c r="JQ271" s="161">
        <v>14</v>
      </c>
      <c r="MN271" t="str">
        <f t="shared" si="348"/>
        <v>YesNoNoNoYesNo</v>
      </c>
      <c r="MO271" t="str">
        <f>IF(AND(MN271="NoNoNoNoNoNo",JI271=""),"No Programs",VLOOKUP(MN271,Lookups!$DA$4:$DB$67,2,FALSE))</f>
        <v>READ 180 Only</v>
      </c>
      <c r="MP271">
        <f t="shared" si="349"/>
        <v>0.5321100917431193</v>
      </c>
      <c r="MQ271" t="str">
        <f t="shared" si="350"/>
        <v>System 44 User</v>
      </c>
      <c r="MR271" t="str">
        <f>Directions!$D$3</f>
        <v>Usage</v>
      </c>
      <c r="MS271" t="str">
        <f>VLOOKUP(MQ271,Lookups!$CU$71:$CV$80,2,FALSE)</f>
        <v>System 44 Record</v>
      </c>
      <c r="MT271">
        <f t="shared" si="351"/>
        <v>1</v>
      </c>
      <c r="MU271">
        <f t="shared" si="352"/>
        <v>1</v>
      </c>
      <c r="MV271">
        <f t="shared" si="353"/>
        <v>1</v>
      </c>
      <c r="MW271">
        <f t="shared" si="354"/>
        <v>1</v>
      </c>
      <c r="MX271">
        <f t="shared" si="355"/>
        <v>36.714285714285715</v>
      </c>
      <c r="MY271" t="str">
        <f t="shared" si="356"/>
        <v>Not Used</v>
      </c>
      <c r="MZ271">
        <f t="shared" si="357"/>
        <v>0</v>
      </c>
      <c r="NA271" t="str">
        <f t="shared" si="358"/>
        <v>Not Available</v>
      </c>
      <c r="NB271" t="str">
        <f t="shared" si="359"/>
        <v>Not Available</v>
      </c>
      <c r="NC271" t="str">
        <f t="shared" si="360"/>
        <v>4 Not Indicated</v>
      </c>
      <c r="ND271" t="str">
        <f t="shared" si="361"/>
        <v>4 Not Indicated</v>
      </c>
      <c r="NE271" t="str">
        <f t="shared" si="362"/>
        <v>4 Not Indicated</v>
      </c>
      <c r="NF271" t="str">
        <f t="shared" si="363"/>
        <v>4 Not Indicated</v>
      </c>
      <c r="NG271" t="str">
        <f t="shared" si="364"/>
        <v>4 Not Indicated</v>
      </c>
      <c r="NH271" s="159">
        <f t="shared" si="365"/>
        <v>42501</v>
      </c>
      <c r="NI271">
        <f t="shared" si="366"/>
        <v>541</v>
      </c>
      <c r="NJ271" s="159">
        <f t="shared" si="367"/>
        <v>42501</v>
      </c>
      <c r="NK271">
        <f t="shared" si="368"/>
        <v>541</v>
      </c>
      <c r="NL271">
        <f t="shared" si="369"/>
        <v>36.857142857142854</v>
      </c>
      <c r="NM271">
        <f t="shared" si="370"/>
        <v>1</v>
      </c>
      <c r="NN271">
        <f>IF(OR(E271="PK",E271="K",JJ271=""),"Null",INDEX(Lookups!$EZ$4:$FW$18,MATCH($JJ271,Lookups!$EY$4:$EY$18,1),MATCH($E271,Lookups!$EZ$3:$FW$3,0)))</f>
        <v>235</v>
      </c>
      <c r="NO271">
        <f>IF(OR(E271="PK",E271="K",JJ271=""),"Null",INDEX(Lookups!$EZ$4:$FW$18,MATCH($JJ271,Lookups!$EY$4:$EY$18,1),MATCH($E271,Lookups!$EZ$3:$FW$3,0) + 1))</f>
        <v>335</v>
      </c>
      <c r="NP271">
        <f t="shared" si="371"/>
        <v>470</v>
      </c>
      <c r="NQ271" t="str">
        <f t="shared" si="372"/>
        <v>PI is Recommended</v>
      </c>
      <c r="NR271" t="str">
        <f t="shared" si="373"/>
        <v>No PI Needed</v>
      </c>
      <c r="NS271" t="str">
        <f t="shared" si="374"/>
        <v>BR to 199L</v>
      </c>
      <c r="NT271" t="str">
        <f t="shared" si="375"/>
        <v>400L to 599L</v>
      </c>
      <c r="NU271" t="str">
        <f t="shared" si="376"/>
        <v>400L to 599L</v>
      </c>
      <c r="NV271" s="183" t="str">
        <f t="array" ref="NV271">IF($NL271="No RI Tests","No RI Tests",VLOOKUP(IF(AND(E271="K",JJ271&lt;280),3,IF(AND(E271="K",JJ271&gt;=280),4,MAX(IF(E271=Lookups!$DF$6:$DF$99,IF(JJ271&gt;=Lookups!$DG$6:$DG$99,Lookups!$DH$6:$DH$99))))),Lookups!$DE$104:$DG$108,2,FALSE))</f>
        <v>1 Below Basic</v>
      </c>
      <c r="NW271" s="161" t="str">
        <f t="array" ref="NW271">IF($NL271="No RI Tests","No RI Tests",VLOOKUP(IF(AND(E271="K",JH271&lt;280),3,IF(AND(E271="K",JH271&gt;=280),4,MAX(IF(E271=Lookups!$DF$6:$DF$99,IF(NI271&gt;=Lookups!$DG$6:$DG$99,Lookups!$DH$6:$DH$99))))),Lookups!$DE$104:$DG$108,2,FALSE))</f>
        <v>1 Below Basic</v>
      </c>
      <c r="NX271" s="161" t="str">
        <f t="array" ref="NX271">IF($NL271="No RI Tests","No RI Tests",VLOOKUP(IF(AND(E271="K",NK271&lt;280),3,IF(AND(E271="K",NK271&gt;=280),4,MAX(IF(E271=Lookups!$DF$6:$DF$99,IF(NK271&gt;=Lookups!$DG$6:$DG$99,Lookups!$DH$6:$DH$99))))),Lookups!$DE$104:$DG$108,2,FALSE))</f>
        <v>1 Below Basic</v>
      </c>
      <c r="NY271">
        <f t="shared" si="377"/>
        <v>1</v>
      </c>
      <c r="NZ271">
        <f t="shared" si="378"/>
        <v>0</v>
      </c>
      <c r="OA271" t="str">
        <f t="shared" si="379"/>
        <v>Maintained Performance Level</v>
      </c>
      <c r="OB271" s="161" t="str">
        <f t="array" ref="OB271">IF($NL271="No RI Tests","No RI Tests",IF(E271="K","N/A",VLOOKUP(MAX(IF(E271=Lookups!$DF$6:$DF$99,IF(JJ271&gt;=Lookups!$DG$6:$DG$99,Lookups!$DI$6:$DI$99))),Lookups!$DE$104:$DG$108,3,FALSE)))</f>
        <v>1 Limited</v>
      </c>
      <c r="OC271" s="161" t="str">
        <f t="array" ref="OC271">IF($NL271="No RI Tests","No RI Tests",IF(E271="K","N/A",VLOOKUP(MAX(IF(E271=Lookups!$DF$6:$DF$99,IF(NI271&gt;=Lookups!$DG$6:$DG$99,Lookups!$DI$6:$DI$99))),Lookups!$DE$104:$DG$108,3,FALSE)))</f>
        <v>1 Limited</v>
      </c>
      <c r="OD271" s="161" t="str">
        <f t="array" ref="OD271">IF($NL271="No RI Tests","No RI Tests",IF(E271="K","N/A",VLOOKUP(MAX(IF(E271=Lookups!$DF$6:$DF$99,IF(NK271&gt;=Lookups!$DG$6:$DG$99,Lookups!$DI$6:$DI$99))),Lookups!$DE$104:$DG$108,3,FALSE)))</f>
        <v>1 Limited</v>
      </c>
      <c r="OE271">
        <f t="shared" si="380"/>
        <v>1</v>
      </c>
      <c r="OF271">
        <f t="shared" si="381"/>
        <v>0</v>
      </c>
      <c r="OG271" t="str">
        <f t="shared" si="382"/>
        <v>Maintained Performance Level</v>
      </c>
      <c r="OH271">
        <f t="shared" si="383"/>
        <v>395</v>
      </c>
      <c r="OI271">
        <f t="shared" si="384"/>
        <v>1</v>
      </c>
      <c r="OJ271">
        <f t="shared" si="385"/>
        <v>1</v>
      </c>
      <c r="OK271">
        <f t="shared" si="386"/>
        <v>0</v>
      </c>
      <c r="OL271">
        <f t="shared" si="387"/>
        <v>1.3859649122807018</v>
      </c>
      <c r="OM271" t="str">
        <f t="shared" si="388"/>
        <v>Fall Administration</v>
      </c>
      <c r="ON271" t="str">
        <f t="shared" si="389"/>
        <v>Spring Administration</v>
      </c>
      <c r="OO271" t="str">
        <f t="shared" si="390"/>
        <v>Fall to Spring-Full Year RI</v>
      </c>
      <c r="OP271" t="str">
        <f ca="1">IF(AND(HR271&lt;&gt;"",JJ271&lt;600),IF(HT271="Advancing","Tier 2","Tier 3"),IF(JI271="","Null",IF(OR(E271="K",E271&lt;3),"FRA Recommended",IF(JJ271&gt;=IF(E271&lt;6,400,600),IF(JJ271&lt;VLOOKUP(E271,Lookups!$AP$3:$AR$16,3,FALSE),"Tier 2","Core"),IF(JJ271&lt;400,IF(RAND()&lt;0.81,"Tier 3","Tier 2"),IF(RAND()&lt;0.51,"Tier 3","Tier 2"))))))</f>
        <v>Tier 3</v>
      </c>
      <c r="OQ271" t="str">
        <f t="shared" si="391"/>
        <v>Average Reading Invt. at Least 15 Minutes Long</v>
      </c>
      <c r="OR271">
        <f t="shared" si="392"/>
        <v>0</v>
      </c>
      <c r="OS271" t="str">
        <f t="shared" si="393"/>
        <v>Null</v>
      </c>
      <c r="OT271">
        <f t="shared" si="394"/>
        <v>395</v>
      </c>
      <c r="OU271" s="159">
        <f t="shared" si="395"/>
        <v>42501</v>
      </c>
      <c r="OV271" t="str">
        <f t="shared" si="396"/>
        <v>Form 3</v>
      </c>
      <c r="OW271" t="str">
        <f t="shared" si="397"/>
        <v>Advancing</v>
      </c>
      <c r="OX271">
        <f t="shared" si="398"/>
        <v>45</v>
      </c>
      <c r="OY271">
        <f t="shared" si="399"/>
        <v>24</v>
      </c>
      <c r="OZ271">
        <f t="shared" si="400"/>
        <v>0</v>
      </c>
      <c r="PA271" s="159">
        <f t="shared" si="401"/>
        <v>42388</v>
      </c>
      <c r="PB271" t="str">
        <f t="shared" si="402"/>
        <v>Form 2</v>
      </c>
      <c r="PC271" t="str">
        <f t="shared" si="403"/>
        <v>Advancing</v>
      </c>
      <c r="PD271">
        <f t="shared" si="404"/>
        <v>47</v>
      </c>
      <c r="PE271">
        <f t="shared" si="405"/>
        <v>26</v>
      </c>
      <c r="PF271">
        <f t="shared" si="406"/>
        <v>0</v>
      </c>
      <c r="PG271">
        <f t="shared" si="407"/>
        <v>36.714285714285715</v>
      </c>
      <c r="PH271">
        <f t="shared" si="408"/>
        <v>1</v>
      </c>
      <c r="PI271">
        <f t="shared" si="409"/>
        <v>1</v>
      </c>
      <c r="PJ271">
        <f t="shared" si="410"/>
        <v>41</v>
      </c>
      <c r="PK271">
        <f>IF(HR271="","Null",IF(E271&lt;3,"Null",IF(HU271=0,0,IF(HS271="Form 1",VLOOKUP(HU271,Lookups!$BE$3:$BP$63,E271,FALSE),IF(HS271="Form 2",VLOOKUP(HU271,Lookups!$BE$67:$BP$127,E271,FALSE),VLOOKUP(HU271,Lookups!$BE$130:$BP$190,E271,FALSE))))))</f>
        <v>13</v>
      </c>
      <c r="PL271">
        <f t="shared" si="411"/>
        <v>45</v>
      </c>
      <c r="PM271">
        <f>IF($PH271=0,"Null",IF(E271&lt;3,"Null",IF(OX271=0,0,IF(OV271="Form 1",VLOOKUP(OX271,Lookups!$BE$3:$BP$63,E271,FALSE),IF(OV271="Form 2",VLOOKUP(OX271,Lookups!$BE$67:$BP$127,E271,FALSE),VLOOKUP(OX271,Lookups!$BE$130:$BP$190,E271,FALSE))))))</f>
        <v>13</v>
      </c>
      <c r="PN271">
        <f t="shared" si="412"/>
        <v>4</v>
      </c>
      <c r="PO271">
        <f t="shared" si="413"/>
        <v>1</v>
      </c>
      <c r="PP271">
        <f t="shared" si="414"/>
        <v>21</v>
      </c>
      <c r="PQ271">
        <f>IF(HR271="","Null",IF(E271&lt;3,"Null",IF(HV271=0,0,IF(HS271="Form 1",VLOOKUP(HV271,Lookups!$BR$3:$CC$63,E271,FALSE),IF(HS271="Form 2",VLOOKUP(HV271,Lookups!$BR$67:$CC$127,E271,FALSE),VLOOKUP(HV271,Lookups!$BR$130:$CC$190,E271,FALSE))))))</f>
        <v>48</v>
      </c>
      <c r="PR271">
        <f t="shared" si="415"/>
        <v>24</v>
      </c>
      <c r="PS271">
        <f>IF(HR271="","Null",IF(E271&lt;3,"Null",IF(OY271=0,0,IF(OW271="Form 1",VLOOKUP(OY271,Lookups!$BR$3:$CC$63,E271,FALSE),IF(OW271="Form 2",VLOOKUP(OY271,Lookups!$BR$67:$CC$127,E271,FALSE),VLOOKUP(OY271,Lookups!$BR$130:$CC$190,E271,FALSE))))))</f>
        <v>50</v>
      </c>
      <c r="PT271">
        <f t="shared" si="416"/>
        <v>3</v>
      </c>
      <c r="PU271">
        <f t="shared" si="417"/>
        <v>0</v>
      </c>
      <c r="PV271">
        <f t="shared" si="418"/>
        <v>1</v>
      </c>
      <c r="PW271" t="str">
        <f t="shared" si="419"/>
        <v>Fall to Spring PI Administration</v>
      </c>
      <c r="PX271">
        <f t="shared" si="420"/>
        <v>1</v>
      </c>
      <c r="PY271">
        <f t="shared" si="421"/>
        <v>0</v>
      </c>
      <c r="PZ271" t="str">
        <f t="shared" si="422"/>
        <v>40 to 59 Sessions</v>
      </c>
      <c r="QA271" t="str">
        <f t="shared" si="423"/>
        <v>Series 4</v>
      </c>
      <c r="QB271" t="str">
        <f t="shared" si="424"/>
        <v>In Series 5 to 8</v>
      </c>
      <c r="QC271" t="str">
        <f>IF($MS271="System 44 Record",IF(BQ271&lt;MEDIAN(Directions!$F$3,Directions!$F$6),"Mid-Year Exited Student","Full Year Participant")&amp;IF(BP271&lt;Directions!$F$3,", Started Prior Year",", Started This Year"),"Null")</f>
        <v>Full Year Participant, Started This Year</v>
      </c>
      <c r="QD271">
        <f t="shared" si="425"/>
        <v>1</v>
      </c>
      <c r="QE271">
        <f t="shared" si="426"/>
        <v>1</v>
      </c>
      <c r="QF271">
        <f t="shared" si="427"/>
        <v>1</v>
      </c>
      <c r="QG271">
        <f t="shared" si="428"/>
        <v>1</v>
      </c>
      <c r="QH271">
        <f t="shared" si="429"/>
        <v>2</v>
      </c>
      <c r="QI271">
        <f t="shared" si="430"/>
        <v>0.66</v>
      </c>
      <c r="QJ271" t="str">
        <f t="shared" si="431"/>
        <v>Used All 3</v>
      </c>
      <c r="QK271" t="str">
        <f t="shared" si="432"/>
        <v>Null</v>
      </c>
      <c r="QL271" t="str">
        <f t="shared" si="433"/>
        <v>Null</v>
      </c>
      <c r="QM271" t="str">
        <f>IF($MS271="READ 180 Record",IF(AQ271="","Null",VLOOKUP(JJ271,Lookups!$DX$3:$EB$2054,AN271+1,FALSE)),"Null")</f>
        <v>Null</v>
      </c>
      <c r="QN271" t="str">
        <f t="shared" si="434"/>
        <v>Null</v>
      </c>
    </row>
    <row r="272" spans="1:456" x14ac:dyDescent="0.25">
      <c r="A272" s="161" t="s">
        <v>1447</v>
      </c>
      <c r="B272" s="161" t="s">
        <v>1447</v>
      </c>
      <c r="C272" s="161" t="s">
        <v>1447</v>
      </c>
      <c r="D272" s="161" t="s">
        <v>1447</v>
      </c>
      <c r="E272" s="161">
        <v>5</v>
      </c>
      <c r="F272" s="161" t="s">
        <v>1447</v>
      </c>
      <c r="G272" s="161" t="s">
        <v>883</v>
      </c>
      <c r="H272" s="161" t="s">
        <v>884</v>
      </c>
      <c r="I272" s="161">
        <v>603</v>
      </c>
      <c r="J272" s="159">
        <v>42500</v>
      </c>
      <c r="K272" s="161">
        <v>0</v>
      </c>
      <c r="L272" s="161">
        <v>0</v>
      </c>
      <c r="M272" s="161">
        <v>0</v>
      </c>
      <c r="N272" s="161">
        <v>0</v>
      </c>
      <c r="O272" s="161">
        <v>0</v>
      </c>
      <c r="P272" s="161">
        <v>0</v>
      </c>
      <c r="Q272" s="161">
        <v>0</v>
      </c>
      <c r="R272" s="161">
        <v>0</v>
      </c>
      <c r="S272" s="161">
        <v>0</v>
      </c>
      <c r="T272" s="161">
        <v>0</v>
      </c>
      <c r="U272" s="161">
        <v>0</v>
      </c>
      <c r="V272" s="161">
        <v>0</v>
      </c>
      <c r="W272" s="161">
        <v>0</v>
      </c>
      <c r="X272" s="161">
        <v>0</v>
      </c>
      <c r="AB272" s="161" t="s">
        <v>241</v>
      </c>
      <c r="AC272" s="161" t="s">
        <v>242</v>
      </c>
      <c r="AD272" s="161" t="s">
        <v>242</v>
      </c>
      <c r="AE272" s="161" t="s">
        <v>242</v>
      </c>
      <c r="AF272" s="161" t="s">
        <v>242</v>
      </c>
      <c r="AG272" s="161" t="s">
        <v>241</v>
      </c>
      <c r="AH272" s="161" t="s">
        <v>242</v>
      </c>
      <c r="AI272" s="161">
        <v>20150801</v>
      </c>
      <c r="AJ272" s="161">
        <v>20160525</v>
      </c>
      <c r="AK272" s="161" t="s">
        <v>869</v>
      </c>
      <c r="AL272" t="s">
        <v>1076</v>
      </c>
      <c r="AM272" t="s">
        <v>884</v>
      </c>
      <c r="AN272">
        <v>2</v>
      </c>
      <c r="AO272" t="s">
        <v>870</v>
      </c>
      <c r="AP272">
        <v>10</v>
      </c>
      <c r="AQ272">
        <v>55</v>
      </c>
      <c r="AR272">
        <v>982</v>
      </c>
      <c r="AS272">
        <v>306</v>
      </c>
      <c r="AT272">
        <v>149</v>
      </c>
      <c r="AU272">
        <v>308</v>
      </c>
      <c r="AV272">
        <v>103</v>
      </c>
      <c r="AW272">
        <v>28</v>
      </c>
      <c r="AX272">
        <v>19.25835</v>
      </c>
      <c r="AY272">
        <v>5.8182</v>
      </c>
      <c r="AZ272">
        <v>3.2353000000000001</v>
      </c>
      <c r="BA272">
        <v>93.45</v>
      </c>
      <c r="BB272">
        <v>21623</v>
      </c>
      <c r="BC272">
        <v>74</v>
      </c>
      <c r="BD272">
        <v>76.785714284999997</v>
      </c>
      <c r="BE272">
        <v>613</v>
      </c>
      <c r="BF272">
        <v>760</v>
      </c>
      <c r="BG272">
        <v>27</v>
      </c>
      <c r="BH272">
        <v>82</v>
      </c>
      <c r="BI272">
        <v>4</v>
      </c>
      <c r="BJ272">
        <v>0</v>
      </c>
      <c r="BK272">
        <v>116</v>
      </c>
      <c r="BL272">
        <v>0</v>
      </c>
      <c r="BM272" t="s">
        <v>1077</v>
      </c>
      <c r="BN272" t="s">
        <v>1076</v>
      </c>
      <c r="BO272" t="s">
        <v>884</v>
      </c>
      <c r="BP272" s="159">
        <v>42265</v>
      </c>
      <c r="BQ272" s="159">
        <v>42389</v>
      </c>
      <c r="BR272" t="s">
        <v>871</v>
      </c>
      <c r="BS272">
        <v>603</v>
      </c>
      <c r="BT272" s="159">
        <v>42389</v>
      </c>
      <c r="BU272">
        <v>10</v>
      </c>
      <c r="BV272">
        <v>2</v>
      </c>
      <c r="BW272">
        <v>64</v>
      </c>
      <c r="BX272">
        <v>48</v>
      </c>
      <c r="BY272">
        <v>539</v>
      </c>
      <c r="BZ272">
        <v>593</v>
      </c>
      <c r="CA272">
        <v>38</v>
      </c>
      <c r="CB272">
        <v>7</v>
      </c>
      <c r="CC272">
        <v>21</v>
      </c>
      <c r="CD272">
        <v>96</v>
      </c>
      <c r="CE272">
        <v>97</v>
      </c>
      <c r="CF272">
        <v>93</v>
      </c>
      <c r="CG272">
        <v>97</v>
      </c>
      <c r="CH272">
        <v>97</v>
      </c>
      <c r="CI272">
        <v>28517</v>
      </c>
      <c r="CJ272">
        <v>2.625</v>
      </c>
      <c r="CK272">
        <v>10</v>
      </c>
      <c r="CL272">
        <v>1</v>
      </c>
      <c r="ET272" s="161">
        <v>5</v>
      </c>
      <c r="EU272" s="161">
        <v>101</v>
      </c>
      <c r="EV272" s="161">
        <v>34</v>
      </c>
      <c r="EW272" s="161">
        <v>6069</v>
      </c>
      <c r="EX272" s="161">
        <v>0</v>
      </c>
      <c r="EY272" s="161">
        <v>0</v>
      </c>
      <c r="EZ272" s="161">
        <v>0</v>
      </c>
      <c r="FA272" s="161">
        <v>0</v>
      </c>
      <c r="FB272" s="161">
        <v>45</v>
      </c>
      <c r="FC272" s="161">
        <v>65</v>
      </c>
      <c r="FD272" s="161">
        <v>0</v>
      </c>
      <c r="FE272" s="161">
        <v>3</v>
      </c>
      <c r="FF272" s="159">
        <v>42436</v>
      </c>
      <c r="FG272" s="161">
        <v>64</v>
      </c>
      <c r="FH272" s="161">
        <v>80</v>
      </c>
      <c r="FI272" s="161">
        <v>67</v>
      </c>
      <c r="FJ272" s="161">
        <v>75</v>
      </c>
      <c r="FK272" s="161">
        <v>50</v>
      </c>
      <c r="FL272" s="159">
        <v>42352</v>
      </c>
      <c r="FM272" s="161">
        <v>50</v>
      </c>
      <c r="FN272" s="161">
        <v>71</v>
      </c>
      <c r="FO272" s="161">
        <v>20</v>
      </c>
      <c r="FP272" s="161">
        <v>63</v>
      </c>
      <c r="FQ272" s="161">
        <v>75</v>
      </c>
      <c r="FR272" s="159">
        <v>42305</v>
      </c>
      <c r="FS272" s="161">
        <v>20</v>
      </c>
      <c r="FT272" s="161">
        <v>45</v>
      </c>
      <c r="FU272" s="161">
        <v>17</v>
      </c>
      <c r="FV272" s="161">
        <v>20</v>
      </c>
      <c r="FW272" s="161">
        <v>25</v>
      </c>
      <c r="HN272" s="161" t="s">
        <v>884</v>
      </c>
      <c r="HO272" s="159">
        <v>42244</v>
      </c>
      <c r="HP272" s="159">
        <v>42347</v>
      </c>
      <c r="HQ272" s="161">
        <v>2</v>
      </c>
      <c r="HR272" s="159">
        <v>42244</v>
      </c>
      <c r="HS272" s="161" t="s">
        <v>872</v>
      </c>
      <c r="HT272" s="161" t="s">
        <v>873</v>
      </c>
      <c r="HU272" s="161">
        <v>53</v>
      </c>
      <c r="HV272" s="161">
        <v>13</v>
      </c>
      <c r="HW272" s="161">
        <v>0</v>
      </c>
      <c r="HX272" s="159">
        <v>42347</v>
      </c>
      <c r="HY272" s="161" t="s">
        <v>874</v>
      </c>
      <c r="HZ272" s="161" t="s">
        <v>882</v>
      </c>
      <c r="IA272" s="161">
        <v>53</v>
      </c>
      <c r="IB272" s="161">
        <v>35</v>
      </c>
      <c r="IC272" s="161">
        <v>0</v>
      </c>
      <c r="JB272" s="161" t="s">
        <v>884</v>
      </c>
      <c r="JC272" s="161">
        <v>77</v>
      </c>
      <c r="JD272" s="161">
        <v>33</v>
      </c>
      <c r="JE272" s="161">
        <v>49</v>
      </c>
      <c r="JF272" s="161">
        <v>24731</v>
      </c>
      <c r="JG272" s="159">
        <v>42500</v>
      </c>
      <c r="JH272" s="161">
        <v>603</v>
      </c>
      <c r="JI272" s="159">
        <v>42242</v>
      </c>
      <c r="JJ272" s="161">
        <v>237</v>
      </c>
      <c r="JK272" s="161">
        <v>16</v>
      </c>
      <c r="JL272" s="159">
        <v>42346</v>
      </c>
      <c r="JM272" s="161">
        <v>515</v>
      </c>
      <c r="JN272" s="161">
        <v>23</v>
      </c>
      <c r="JO272" s="159">
        <v>42500</v>
      </c>
      <c r="JP272" s="161">
        <v>603</v>
      </c>
      <c r="JQ272" s="161">
        <v>9</v>
      </c>
      <c r="MN272" t="str">
        <f t="shared" si="348"/>
        <v>YesNoNoNoYesNo</v>
      </c>
      <c r="MO272" t="str">
        <f>IF(AND(MN272="NoNoNoNoNoNo",JI272=""),"No Programs",VLOOKUP(MN272,Lookups!$DA$4:$DB$67,2,FALSE))</f>
        <v>READ 180 Only</v>
      </c>
      <c r="MP272">
        <f t="shared" si="349"/>
        <v>0.53398058252427183</v>
      </c>
      <c r="MQ272" t="str">
        <f t="shared" si="350"/>
        <v>System 44 User</v>
      </c>
      <c r="MR272" t="str">
        <f>Directions!$D$3</f>
        <v>Usage</v>
      </c>
      <c r="MS272" t="str">
        <f>VLOOKUP(MQ272,Lookups!$CU$71:$CV$80,2,FALSE)</f>
        <v>System 44 Record</v>
      </c>
      <c r="MT272">
        <f t="shared" si="351"/>
        <v>1</v>
      </c>
      <c r="MU272">
        <f t="shared" si="352"/>
        <v>1</v>
      </c>
      <c r="MV272">
        <f t="shared" si="353"/>
        <v>1</v>
      </c>
      <c r="MW272">
        <f t="shared" si="354"/>
        <v>1</v>
      </c>
      <c r="MX272">
        <f t="shared" si="355"/>
        <v>14.714285714285714</v>
      </c>
      <c r="MY272" t="str">
        <f t="shared" si="356"/>
        <v>Not Used</v>
      </c>
      <c r="MZ272">
        <f t="shared" si="357"/>
        <v>0</v>
      </c>
      <c r="NA272" t="str">
        <f t="shared" si="358"/>
        <v>Not Available</v>
      </c>
      <c r="NB272" t="str">
        <f t="shared" si="359"/>
        <v>Not Available</v>
      </c>
      <c r="NC272" t="str">
        <f t="shared" si="360"/>
        <v>4 Not Indicated</v>
      </c>
      <c r="ND272" t="str">
        <f t="shared" si="361"/>
        <v>4 Not Indicated</v>
      </c>
      <c r="NE272" t="str">
        <f t="shared" si="362"/>
        <v>4 Not Indicated</v>
      </c>
      <c r="NF272" t="str">
        <f t="shared" si="363"/>
        <v>4 Not Indicated</v>
      </c>
      <c r="NG272" t="str">
        <f t="shared" si="364"/>
        <v>4 Not Indicated</v>
      </c>
      <c r="NH272" s="159">
        <f t="shared" si="365"/>
        <v>42500</v>
      </c>
      <c r="NI272">
        <f t="shared" si="366"/>
        <v>603</v>
      </c>
      <c r="NJ272" s="159">
        <f t="shared" si="367"/>
        <v>42500</v>
      </c>
      <c r="NK272">
        <f t="shared" si="368"/>
        <v>603</v>
      </c>
      <c r="NL272">
        <f t="shared" si="369"/>
        <v>36.857142857142854</v>
      </c>
      <c r="NM272">
        <f t="shared" si="370"/>
        <v>1</v>
      </c>
      <c r="NN272">
        <f>IF(OR(E272="PK",E272="K",JJ272=""),"Null",INDEX(Lookups!$EZ$4:$FW$18,MATCH($JJ272,Lookups!$EY$4:$EY$18,1),MATCH($E272,Lookups!$EZ$3:$FW$3,0)))</f>
        <v>190</v>
      </c>
      <c r="NO272">
        <f>IF(OR(E272="PK",E272="K",JJ272=""),"Null",INDEX(Lookups!$EZ$4:$FW$18,MATCH($JJ272,Lookups!$EY$4:$EY$18,1),MATCH($E272,Lookups!$EZ$3:$FW$3,0) + 1))</f>
        <v>260</v>
      </c>
      <c r="NP272">
        <f t="shared" si="371"/>
        <v>380</v>
      </c>
      <c r="NQ272" t="str">
        <f t="shared" si="372"/>
        <v>PI is Recommended</v>
      </c>
      <c r="NR272" t="str">
        <f t="shared" si="373"/>
        <v>No PI Needed</v>
      </c>
      <c r="NS272" t="str">
        <f t="shared" si="374"/>
        <v>200L to 399L</v>
      </c>
      <c r="NT272" t="str">
        <f t="shared" si="375"/>
        <v>600L to 799L</v>
      </c>
      <c r="NU272" t="str">
        <f t="shared" si="376"/>
        <v>600L to 799L</v>
      </c>
      <c r="NV272" s="183" t="str">
        <f t="array" ref="NV272">IF($NL272="No RI Tests","No RI Tests",VLOOKUP(IF(AND(E272="K",JJ272&lt;280),3,IF(AND(E272="K",JJ272&gt;=280),4,MAX(IF(E272=Lookups!$DF$6:$DF$99,IF(JJ272&gt;=Lookups!$DG$6:$DG$99,Lookups!$DH$6:$DH$99))))),Lookups!$DE$104:$DG$108,2,FALSE))</f>
        <v>1 Below Basic</v>
      </c>
      <c r="NW272" s="161" t="str">
        <f t="array" ref="NW272">IF($NL272="No RI Tests","No RI Tests",VLOOKUP(IF(AND(E272="K",JH272&lt;280),3,IF(AND(E272="K",JH272&gt;=280),4,MAX(IF(E272=Lookups!$DF$6:$DF$99,IF(NI272&gt;=Lookups!$DG$6:$DG$99,Lookups!$DH$6:$DH$99))))),Lookups!$DE$104:$DG$108,2,FALSE))</f>
        <v>1 Below Basic</v>
      </c>
      <c r="NX272" s="161" t="str">
        <f t="array" ref="NX272">IF($NL272="No RI Tests","No RI Tests",VLOOKUP(IF(AND(E272="K",NK272&lt;280),3,IF(AND(E272="K",NK272&gt;=280),4,MAX(IF(E272=Lookups!$DF$6:$DF$99,IF(NK272&gt;=Lookups!$DG$6:$DG$99,Lookups!$DH$6:$DH$99))))),Lookups!$DE$104:$DG$108,2,FALSE))</f>
        <v>1 Below Basic</v>
      </c>
      <c r="NY272">
        <f t="shared" si="377"/>
        <v>1</v>
      </c>
      <c r="NZ272">
        <f t="shared" si="378"/>
        <v>0</v>
      </c>
      <c r="OA272" t="str">
        <f t="shared" si="379"/>
        <v>Maintained Performance Level</v>
      </c>
      <c r="OB272" s="161" t="str">
        <f t="array" ref="OB272">IF($NL272="No RI Tests","No RI Tests",IF(E272="K","N/A",VLOOKUP(MAX(IF(E272=Lookups!$DF$6:$DF$99,IF(JJ272&gt;=Lookups!$DG$6:$DG$99,Lookups!$DI$6:$DI$99))),Lookups!$DE$104:$DG$108,3,FALSE)))</f>
        <v>1 Limited</v>
      </c>
      <c r="OC272" s="161" t="str">
        <f t="array" ref="OC272">IF($NL272="No RI Tests","No RI Tests",IF(E272="K","N/A",VLOOKUP(MAX(IF(E272=Lookups!$DF$6:$DF$99,IF(NI272&gt;=Lookups!$DG$6:$DG$99,Lookups!$DI$6:$DI$99))),Lookups!$DE$104:$DG$108,3,FALSE)))</f>
        <v>1 Limited</v>
      </c>
      <c r="OD272" s="161" t="str">
        <f t="array" ref="OD272">IF($NL272="No RI Tests","No RI Tests",IF(E272="K","N/A",VLOOKUP(MAX(IF(E272=Lookups!$DF$6:$DF$99,IF(NK272&gt;=Lookups!$DG$6:$DG$99,Lookups!$DI$6:$DI$99))),Lookups!$DE$104:$DG$108,3,FALSE)))</f>
        <v>1 Limited</v>
      </c>
      <c r="OE272">
        <f t="shared" si="380"/>
        <v>1</v>
      </c>
      <c r="OF272">
        <f t="shared" si="381"/>
        <v>0</v>
      </c>
      <c r="OG272" t="str">
        <f t="shared" si="382"/>
        <v>Maintained Performance Level</v>
      </c>
      <c r="OH272">
        <f t="shared" si="383"/>
        <v>366</v>
      </c>
      <c r="OI272">
        <f t="shared" si="384"/>
        <v>1</v>
      </c>
      <c r="OJ272">
        <f t="shared" si="385"/>
        <v>1</v>
      </c>
      <c r="OK272">
        <f t="shared" si="386"/>
        <v>0</v>
      </c>
      <c r="OL272">
        <f t="shared" si="387"/>
        <v>1.6266666666666667</v>
      </c>
      <c r="OM272" t="str">
        <f t="shared" si="388"/>
        <v>Fall Administration</v>
      </c>
      <c r="ON272" t="str">
        <f t="shared" si="389"/>
        <v>Fall Administration</v>
      </c>
      <c r="OO272" t="str">
        <f t="shared" si="390"/>
        <v>Fall Administration RI</v>
      </c>
      <c r="OP272" t="str">
        <f ca="1">IF(AND(HR272&lt;&gt;"",JJ272&lt;600),IF(HT272="Advancing","Tier 2","Tier 3"),IF(JI272="","Null",IF(OR(E272="K",E272&lt;3),"FRA Recommended",IF(JJ272&gt;=IF(E272&lt;6,400,600),IF(JJ272&lt;VLOOKUP(E272,Lookups!$AP$3:$AR$16,3,FALSE),"Tier 2","Core"),IF(JJ272&lt;400,IF(RAND()&lt;0.81,"Tier 3","Tier 2"),IF(RAND()&lt;0.51,"Tier 3","Tier 2"))))))</f>
        <v>Tier 3</v>
      </c>
      <c r="OQ272" t="str">
        <f t="shared" si="391"/>
        <v>Average Reading Invt. at Least 15 Minutes Long</v>
      </c>
      <c r="OR272">
        <f t="shared" si="392"/>
        <v>0</v>
      </c>
      <c r="OS272" t="str">
        <f t="shared" si="393"/>
        <v>Null</v>
      </c>
      <c r="OT272">
        <f t="shared" si="394"/>
        <v>366</v>
      </c>
      <c r="OU272" s="159">
        <f t="shared" si="395"/>
        <v>42347</v>
      </c>
      <c r="OV272" t="str">
        <f t="shared" si="396"/>
        <v>Form 2</v>
      </c>
      <c r="OW272" t="str">
        <f t="shared" si="397"/>
        <v>Advancing</v>
      </c>
      <c r="OX272">
        <f t="shared" si="398"/>
        <v>53</v>
      </c>
      <c r="OY272">
        <f t="shared" si="399"/>
        <v>35</v>
      </c>
      <c r="OZ272">
        <f t="shared" si="400"/>
        <v>0</v>
      </c>
      <c r="PA272" s="159">
        <f t="shared" si="401"/>
        <v>42347</v>
      </c>
      <c r="PB272" t="str">
        <f t="shared" si="402"/>
        <v>Form 2</v>
      </c>
      <c r="PC272" t="str">
        <f t="shared" si="403"/>
        <v>Advancing</v>
      </c>
      <c r="PD272">
        <f t="shared" si="404"/>
        <v>53</v>
      </c>
      <c r="PE272">
        <f t="shared" si="405"/>
        <v>35</v>
      </c>
      <c r="PF272">
        <f t="shared" si="406"/>
        <v>0</v>
      </c>
      <c r="PG272">
        <f t="shared" si="407"/>
        <v>14.714285714285714</v>
      </c>
      <c r="PH272">
        <f t="shared" si="408"/>
        <v>1</v>
      </c>
      <c r="PI272">
        <f t="shared" si="409"/>
        <v>1</v>
      </c>
      <c r="PJ272">
        <f t="shared" si="410"/>
        <v>53</v>
      </c>
      <c r="PK272">
        <f>IF(HR272="","Null",IF(E272&lt;3,"Null",IF(HU272=0,0,IF(HS272="Form 1",VLOOKUP(HU272,Lookups!$BE$3:$BP$63,E272,FALSE),IF(HS272="Form 2",VLOOKUP(HU272,Lookups!$BE$67:$BP$127,E272,FALSE),VLOOKUP(HU272,Lookups!$BE$130:$BP$190,E272,FALSE))))))</f>
        <v>84</v>
      </c>
      <c r="PL272">
        <f t="shared" si="411"/>
        <v>53</v>
      </c>
      <c r="PM272">
        <f>IF($PH272=0,"Null",IF(E272&lt;3,"Null",IF(OX272=0,0,IF(OV272="Form 1",VLOOKUP(OX272,Lookups!$BE$3:$BP$63,E272,FALSE),IF(OV272="Form 2",VLOOKUP(OX272,Lookups!$BE$67:$BP$127,E272,FALSE),VLOOKUP(OX272,Lookups!$BE$130:$BP$190,E272,FALSE))))))</f>
        <v>63</v>
      </c>
      <c r="PN272">
        <f t="shared" si="412"/>
        <v>0</v>
      </c>
      <c r="PO272">
        <f t="shared" si="413"/>
        <v>0</v>
      </c>
      <c r="PP272">
        <f t="shared" si="414"/>
        <v>13</v>
      </c>
      <c r="PQ272">
        <f>IF(HR272="","Null",IF(E272&lt;3,"Null",IF(HV272=0,0,IF(HS272="Form 1",VLOOKUP(HV272,Lookups!$BR$3:$CC$63,E272,FALSE),IF(HS272="Form 2",VLOOKUP(HV272,Lookups!$BR$67:$CC$127,E272,FALSE),VLOOKUP(HV272,Lookups!$BR$130:$CC$190,E272,FALSE))))))</f>
        <v>23</v>
      </c>
      <c r="PR272">
        <f t="shared" si="415"/>
        <v>35</v>
      </c>
      <c r="PS272">
        <f>IF(HR272="","Null",IF(E272&lt;3,"Null",IF(OY272=0,0,IF(OW272="Form 1",VLOOKUP(OY272,Lookups!$BR$3:$CC$63,E272,FALSE),IF(OW272="Form 2",VLOOKUP(OY272,Lookups!$BR$67:$CC$127,E272,FALSE),VLOOKUP(OY272,Lookups!$BR$130:$CC$190,E272,FALSE))))))</f>
        <v>85</v>
      </c>
      <c r="PT272">
        <f t="shared" si="416"/>
        <v>22</v>
      </c>
      <c r="PU272">
        <f t="shared" si="417"/>
        <v>1</v>
      </c>
      <c r="PV272">
        <f t="shared" si="418"/>
        <v>1</v>
      </c>
      <c r="PW272" t="str">
        <f t="shared" si="419"/>
        <v>Fall to Winter PI Administration</v>
      </c>
      <c r="PX272">
        <f t="shared" si="420"/>
        <v>1</v>
      </c>
      <c r="PY272">
        <f t="shared" si="421"/>
        <v>0</v>
      </c>
      <c r="PZ272" t="str">
        <f t="shared" si="422"/>
        <v>40 to 59 Sessions</v>
      </c>
      <c r="QA272" t="str">
        <f t="shared" si="423"/>
        <v>Series 4</v>
      </c>
      <c r="QB272" t="str">
        <f t="shared" si="424"/>
        <v>In Series 9 to 12</v>
      </c>
      <c r="QC272" t="str">
        <f>IF($MS272="System 44 Record",IF(BQ272&lt;MEDIAN(Directions!$F$3,Directions!$F$6),"Mid-Year Exited Student","Full Year Participant")&amp;IF(BP272&lt;Directions!$F$3,", Started Prior Year",", Started This Year"),"Null")</f>
        <v>Full Year Participant, Started This Year</v>
      </c>
      <c r="QD272">
        <f t="shared" si="425"/>
        <v>1</v>
      </c>
      <c r="QE272">
        <f t="shared" si="426"/>
        <v>1</v>
      </c>
      <c r="QF272">
        <f t="shared" si="427"/>
        <v>1</v>
      </c>
      <c r="QG272">
        <f t="shared" si="428"/>
        <v>1</v>
      </c>
      <c r="QH272">
        <f t="shared" si="429"/>
        <v>3</v>
      </c>
      <c r="QI272">
        <f t="shared" si="430"/>
        <v>0.65</v>
      </c>
      <c r="QJ272" t="str">
        <f t="shared" si="431"/>
        <v>Used All 3</v>
      </c>
      <c r="QK272" t="str">
        <f t="shared" si="432"/>
        <v>Null</v>
      </c>
      <c r="QL272" t="str">
        <f t="shared" si="433"/>
        <v>Null</v>
      </c>
      <c r="QM272" t="str">
        <f>IF($MS272="READ 180 Record",IF(AQ272="","Null",VLOOKUP(JJ272,Lookups!$DX$3:$EB$2054,AN272+1,FALSE)),"Null")</f>
        <v>Null</v>
      </c>
      <c r="QN272" t="str">
        <f t="shared" si="434"/>
        <v>Null</v>
      </c>
    </row>
    <row r="273" spans="1:456" x14ac:dyDescent="0.25">
      <c r="A273" s="161" t="s">
        <v>1447</v>
      </c>
      <c r="B273" s="161" t="s">
        <v>1447</v>
      </c>
      <c r="C273" s="161" t="s">
        <v>1447</v>
      </c>
      <c r="D273" s="161" t="s">
        <v>1447</v>
      </c>
      <c r="E273" s="161">
        <v>6</v>
      </c>
      <c r="F273" s="161" t="s">
        <v>1447</v>
      </c>
      <c r="G273" s="161" t="s">
        <v>880</v>
      </c>
      <c r="H273" s="161" t="s">
        <v>907</v>
      </c>
      <c r="I273" s="161">
        <v>1181</v>
      </c>
      <c r="J273" s="159">
        <v>42501</v>
      </c>
      <c r="K273" s="161">
        <v>0</v>
      </c>
      <c r="L273" s="161">
        <v>0</v>
      </c>
      <c r="M273" s="161">
        <v>0</v>
      </c>
      <c r="N273" s="161">
        <v>0</v>
      </c>
      <c r="O273" s="161">
        <v>0</v>
      </c>
      <c r="P273" s="161">
        <v>0</v>
      </c>
      <c r="Q273" s="161">
        <v>0</v>
      </c>
      <c r="R273" s="161">
        <v>0</v>
      </c>
      <c r="S273" s="161">
        <v>0</v>
      </c>
      <c r="T273" s="161">
        <v>0</v>
      </c>
      <c r="U273" s="161">
        <v>0</v>
      </c>
      <c r="V273" s="161">
        <v>0</v>
      </c>
      <c r="W273" s="161">
        <v>0</v>
      </c>
      <c r="X273" s="161">
        <v>0</v>
      </c>
      <c r="AB273" s="161" t="s">
        <v>241</v>
      </c>
      <c r="AC273" s="161" t="s">
        <v>242</v>
      </c>
      <c r="AD273" s="161" t="s">
        <v>242</v>
      </c>
      <c r="AE273" s="161" t="s">
        <v>242</v>
      </c>
      <c r="AF273" s="161" t="s">
        <v>242</v>
      </c>
      <c r="AG273" s="161" t="s">
        <v>241</v>
      </c>
      <c r="AH273" s="161" t="s">
        <v>242</v>
      </c>
      <c r="AI273" s="161">
        <v>20150801</v>
      </c>
      <c r="AJ273" s="161">
        <v>20160525</v>
      </c>
      <c r="AK273" s="161" t="s">
        <v>869</v>
      </c>
      <c r="AL273" t="s">
        <v>1076</v>
      </c>
      <c r="AM273" t="s">
        <v>907</v>
      </c>
      <c r="AN273">
        <v>4</v>
      </c>
      <c r="AO273" t="s">
        <v>870</v>
      </c>
      <c r="AP273">
        <v>23</v>
      </c>
      <c r="AQ273">
        <v>127</v>
      </c>
      <c r="AR273">
        <v>3347</v>
      </c>
      <c r="AS273">
        <v>593</v>
      </c>
      <c r="AT273">
        <v>446</v>
      </c>
      <c r="AU273">
        <v>1565</v>
      </c>
      <c r="AV273">
        <v>432</v>
      </c>
      <c r="AW273">
        <v>108</v>
      </c>
      <c r="AX273">
        <v>27.333300000000001</v>
      </c>
      <c r="AY273">
        <v>5.9166999999999996</v>
      </c>
      <c r="AZ273">
        <v>3.8485</v>
      </c>
      <c r="BA273">
        <v>121.34985</v>
      </c>
      <c r="BB273">
        <v>78364</v>
      </c>
      <c r="BC273">
        <v>91.101694914999996</v>
      </c>
      <c r="BD273">
        <v>90.322580645000002</v>
      </c>
      <c r="BE273">
        <v>1405</v>
      </c>
      <c r="BF273">
        <v>1718</v>
      </c>
      <c r="BG273">
        <v>46</v>
      </c>
      <c r="BH273">
        <v>95</v>
      </c>
      <c r="BI273">
        <v>3</v>
      </c>
      <c r="BJ273">
        <v>4</v>
      </c>
      <c r="BK273">
        <v>311</v>
      </c>
      <c r="BL273">
        <v>3</v>
      </c>
      <c r="BM273" t="s">
        <v>1080</v>
      </c>
      <c r="BN273" t="s">
        <v>1079</v>
      </c>
      <c r="ET273" s="161">
        <v>2</v>
      </c>
      <c r="EU273" s="161">
        <v>239</v>
      </c>
      <c r="EV273" s="161">
        <v>120</v>
      </c>
      <c r="EW273" s="161">
        <v>14355</v>
      </c>
      <c r="EX273" s="161">
        <v>0</v>
      </c>
      <c r="EY273" s="161">
        <v>0</v>
      </c>
      <c r="EZ273" s="161">
        <v>79</v>
      </c>
      <c r="FA273" s="161">
        <v>89</v>
      </c>
      <c r="FB273" s="161">
        <v>0</v>
      </c>
      <c r="FC273" s="161">
        <v>0</v>
      </c>
      <c r="FD273" s="161">
        <v>2</v>
      </c>
      <c r="FE273" s="161">
        <v>0</v>
      </c>
      <c r="FF273" s="159">
        <v>42389</v>
      </c>
      <c r="FG273" s="161">
        <v>86</v>
      </c>
      <c r="FH273" s="161">
        <v>93</v>
      </c>
      <c r="FI273" s="161">
        <v>83</v>
      </c>
      <c r="FJ273" s="161">
        <v>88</v>
      </c>
      <c r="FK273" s="161">
        <v>88</v>
      </c>
      <c r="FL273" s="159">
        <v>42310</v>
      </c>
      <c r="FM273" s="161">
        <v>72</v>
      </c>
      <c r="FN273" s="161">
        <v>85</v>
      </c>
      <c r="FO273" s="161">
        <v>42</v>
      </c>
      <c r="FP273" s="161">
        <v>100</v>
      </c>
      <c r="FQ273" s="161">
        <v>88</v>
      </c>
      <c r="HN273" s="161" t="s">
        <v>907</v>
      </c>
      <c r="HO273" s="159">
        <v>42501</v>
      </c>
      <c r="HP273" s="159">
        <v>42501</v>
      </c>
      <c r="HQ273" s="161">
        <v>1</v>
      </c>
      <c r="HR273" s="159">
        <v>42501</v>
      </c>
      <c r="HS273" s="161" t="s">
        <v>872</v>
      </c>
      <c r="HT273" s="161" t="s">
        <v>873</v>
      </c>
      <c r="HU273" s="161">
        <v>51</v>
      </c>
      <c r="HV273" s="161">
        <v>18</v>
      </c>
      <c r="HW273" s="161">
        <v>0</v>
      </c>
      <c r="JB273" s="161" t="s">
        <v>907</v>
      </c>
      <c r="JC273" s="161">
        <v>63</v>
      </c>
      <c r="JD273" s="161">
        <v>51</v>
      </c>
      <c r="JE273" s="161">
        <v>194</v>
      </c>
      <c r="JF273" s="161">
        <v>295194</v>
      </c>
      <c r="JG273" s="159">
        <v>42501</v>
      </c>
      <c r="JH273" s="161">
        <v>1181</v>
      </c>
      <c r="JI273" s="159">
        <v>42243</v>
      </c>
      <c r="JJ273" s="161">
        <v>949</v>
      </c>
      <c r="JK273" s="161">
        <v>27</v>
      </c>
      <c r="JL273" s="159">
        <v>42340</v>
      </c>
      <c r="JM273" s="161">
        <v>979</v>
      </c>
      <c r="JN273" s="161">
        <v>39</v>
      </c>
      <c r="JO273" s="159">
        <v>42501</v>
      </c>
      <c r="JP273" s="161">
        <v>1181</v>
      </c>
      <c r="JQ273" s="161">
        <v>30</v>
      </c>
      <c r="MN273" t="str">
        <f t="shared" si="348"/>
        <v>YesNoNoNoYesNo</v>
      </c>
      <c r="MO273" t="str">
        <f>IF(AND(MN273="NoNoNoNoNoNo",JI273=""),"No Programs",VLOOKUP(MN273,Lookups!$DA$4:$DB$67,2,FALSE))</f>
        <v>READ 180 Only</v>
      </c>
      <c r="MP273">
        <f t="shared" si="349"/>
        <v>1</v>
      </c>
      <c r="MQ273" t="str">
        <f t="shared" si="350"/>
        <v>READ 180 User</v>
      </c>
      <c r="MR273" t="str">
        <f>Directions!$D$3</f>
        <v>Usage</v>
      </c>
      <c r="MS273" t="str">
        <f>VLOOKUP(MQ273,Lookups!$CU$71:$CV$80,2,FALSE)</f>
        <v>READ 180 Record</v>
      </c>
      <c r="MT273">
        <f t="shared" si="351"/>
        <v>1</v>
      </c>
      <c r="MU273">
        <f t="shared" si="352"/>
        <v>1</v>
      </c>
      <c r="MV273">
        <f t="shared" si="353"/>
        <v>1</v>
      </c>
      <c r="MW273">
        <f t="shared" si="354"/>
        <v>1</v>
      </c>
      <c r="MX273">
        <f t="shared" si="355"/>
        <v>36.857142857142854</v>
      </c>
      <c r="MY273" t="str">
        <f t="shared" si="356"/>
        <v>Not Used</v>
      </c>
      <c r="MZ273">
        <f t="shared" si="357"/>
        <v>0</v>
      </c>
      <c r="NA273" t="str">
        <f t="shared" si="358"/>
        <v>Not Available</v>
      </c>
      <c r="NB273" t="str">
        <f t="shared" si="359"/>
        <v>Not Available</v>
      </c>
      <c r="NC273" t="str">
        <f t="shared" si="360"/>
        <v>4 Not Indicated</v>
      </c>
      <c r="ND273" t="str">
        <f t="shared" si="361"/>
        <v>4 Not Indicated</v>
      </c>
      <c r="NE273" t="str">
        <f t="shared" si="362"/>
        <v>4 Not Indicated</v>
      </c>
      <c r="NF273" t="str">
        <f t="shared" si="363"/>
        <v>4 Not Indicated</v>
      </c>
      <c r="NG273" t="str">
        <f t="shared" si="364"/>
        <v>4 Not Indicated</v>
      </c>
      <c r="NH273" s="159">
        <f t="shared" si="365"/>
        <v>42501</v>
      </c>
      <c r="NI273">
        <f t="shared" si="366"/>
        <v>1181</v>
      </c>
      <c r="NJ273" s="159">
        <f t="shared" si="367"/>
        <v>42501</v>
      </c>
      <c r="NK273">
        <f t="shared" si="368"/>
        <v>1181</v>
      </c>
      <c r="NL273">
        <f t="shared" si="369"/>
        <v>36.857142857142854</v>
      </c>
      <c r="NM273">
        <f t="shared" si="370"/>
        <v>1</v>
      </c>
      <c r="NN273">
        <f>IF(OR(E273="PK",E273="K",JJ273=""),"Null",INDEX(Lookups!$EZ$4:$FW$18,MATCH($JJ273,Lookups!$EY$4:$EY$18,1),MATCH($E273,Lookups!$EZ$3:$FW$3,0)))</f>
        <v>30</v>
      </c>
      <c r="NO273">
        <f>IF(OR(E273="PK",E273="K",JJ273=""),"Null",INDEX(Lookups!$EZ$4:$FW$18,MATCH($JJ273,Lookups!$EY$4:$EY$18,1),MATCH($E273,Lookups!$EZ$3:$FW$3,0) + 1))</f>
        <v>55</v>
      </c>
      <c r="NP273">
        <f t="shared" si="371"/>
        <v>60</v>
      </c>
      <c r="NQ273" t="str">
        <f t="shared" si="372"/>
        <v>No PI Needed</v>
      </c>
      <c r="NR273" t="str">
        <f t="shared" si="373"/>
        <v>No PI Needed</v>
      </c>
      <c r="NS273" t="str">
        <f t="shared" si="374"/>
        <v>800L to 999L</v>
      </c>
      <c r="NT273" t="str">
        <f t="shared" si="375"/>
        <v>1000L to 1199L</v>
      </c>
      <c r="NU273" t="str">
        <f t="shared" si="376"/>
        <v>1000L to 1199L</v>
      </c>
      <c r="NV273" s="183" t="str">
        <f t="array" ref="NV273">IF($NL273="No RI Tests","No RI Tests",VLOOKUP(IF(AND(E273="K",JJ273&lt;280),3,IF(AND(E273="K",JJ273&gt;=280),4,MAX(IF(E273=Lookups!$DF$6:$DF$99,IF(JJ273&gt;=Lookups!$DG$6:$DG$99,Lookups!$DH$6:$DH$99))))),Lookups!$DE$104:$DG$108,2,FALSE))</f>
        <v>3 Proficient</v>
      </c>
      <c r="NW273" s="161" t="str">
        <f t="array" ref="NW273">IF($NL273="No RI Tests","No RI Tests",VLOOKUP(IF(AND(E273="K",JH273&lt;280),3,IF(AND(E273="K",JH273&gt;=280),4,MAX(IF(E273=Lookups!$DF$6:$DF$99,IF(NI273&gt;=Lookups!$DG$6:$DG$99,Lookups!$DH$6:$DH$99))))),Lookups!$DE$104:$DG$108,2,FALSE))</f>
        <v>4 Advanced</v>
      </c>
      <c r="NX273" s="161" t="str">
        <f t="array" ref="NX273">IF($NL273="No RI Tests","No RI Tests",VLOOKUP(IF(AND(E273="K",NK273&lt;280),3,IF(AND(E273="K",NK273&gt;=280),4,MAX(IF(E273=Lookups!$DF$6:$DF$99,IF(NK273&gt;=Lookups!$DG$6:$DG$99,Lookups!$DH$6:$DH$99))))),Lookups!$DE$104:$DG$108,2,FALSE))</f>
        <v>4 Advanced</v>
      </c>
      <c r="NY273">
        <f t="shared" si="377"/>
        <v>0</v>
      </c>
      <c r="NZ273">
        <f t="shared" si="378"/>
        <v>1</v>
      </c>
      <c r="OA273" t="str">
        <f t="shared" si="379"/>
        <v>Improved Performance Level</v>
      </c>
      <c r="OB273" s="161" t="str">
        <f t="array" ref="OB273">IF($NL273="No RI Tests","No RI Tests",IF(E273="K","N/A",VLOOKUP(MAX(IF(E273=Lookups!$DF$6:$DF$99,IF(JJ273&gt;=Lookups!$DG$6:$DG$99,Lookups!$DI$6:$DI$99))),Lookups!$DE$104:$DG$108,3,FALSE)))</f>
        <v>2 Partial</v>
      </c>
      <c r="OC273" s="161" t="str">
        <f t="array" ref="OC273">IF($NL273="No RI Tests","No RI Tests",IF(E273="K","N/A",VLOOKUP(MAX(IF(E273=Lookups!$DF$6:$DF$99,IF(NI273&gt;=Lookups!$DG$6:$DG$99,Lookups!$DI$6:$DI$99))),Lookups!$DE$104:$DG$108,3,FALSE)))</f>
        <v>4 Solid</v>
      </c>
      <c r="OD273" s="161" t="str">
        <f t="array" ref="OD273">IF($NL273="No RI Tests","No RI Tests",IF(E273="K","N/A",VLOOKUP(MAX(IF(E273=Lookups!$DF$6:$DF$99,IF(NK273&gt;=Lookups!$DG$6:$DG$99,Lookups!$DI$6:$DI$99))),Lookups!$DE$104:$DG$108,3,FALSE)))</f>
        <v>4 Solid</v>
      </c>
      <c r="OE273">
        <f t="shared" si="380"/>
        <v>0</v>
      </c>
      <c r="OF273">
        <f t="shared" si="381"/>
        <v>1</v>
      </c>
      <c r="OG273" t="str">
        <f t="shared" si="382"/>
        <v>Improved Performance Level</v>
      </c>
      <c r="OH273">
        <f t="shared" si="383"/>
        <v>232</v>
      </c>
      <c r="OI273">
        <f t="shared" si="384"/>
        <v>1</v>
      </c>
      <c r="OJ273">
        <f t="shared" si="385"/>
        <v>1</v>
      </c>
      <c r="OK273">
        <f t="shared" si="386"/>
        <v>1</v>
      </c>
      <c r="OL273">
        <f t="shared" si="387"/>
        <v>5.4588235294117649</v>
      </c>
      <c r="OM273" t="str">
        <f t="shared" si="388"/>
        <v>Fall Administration</v>
      </c>
      <c r="ON273" t="str">
        <f t="shared" si="389"/>
        <v>Winter Administration</v>
      </c>
      <c r="OO273" t="str">
        <f t="shared" si="390"/>
        <v>Fall to Winter RI</v>
      </c>
      <c r="OP273" t="str">
        <f ca="1">IF(AND(HR273&lt;&gt;"",JJ273&lt;600),IF(HT273="Advancing","Tier 2","Tier 3"),IF(JI273="","Null",IF(OR(E273="K",E273&lt;3),"FRA Recommended",IF(JJ273&gt;=IF(E273&lt;6,400,600),IF(JJ273&lt;VLOOKUP(E273,Lookups!$AP$3:$AR$16,3,FALSE),"Tier 2","Core"),IF(JJ273&lt;400,IF(RAND()&lt;0.81,"Tier 3","Tier 2"),IF(RAND()&lt;0.51,"Tier 3","Tier 2"))))))</f>
        <v>Core</v>
      </c>
      <c r="OQ273" t="str">
        <f t="shared" si="391"/>
        <v>Average Reading Invt. at Least 15 Minutes Long</v>
      </c>
      <c r="OR273">
        <f t="shared" si="392"/>
        <v>0</v>
      </c>
      <c r="OS273">
        <f t="shared" si="393"/>
        <v>0</v>
      </c>
      <c r="OT273">
        <f t="shared" si="394"/>
        <v>232</v>
      </c>
      <c r="OU273" s="159">
        <f t="shared" si="395"/>
        <v>42501</v>
      </c>
      <c r="OV273" t="str">
        <f t="shared" si="396"/>
        <v>Form 1</v>
      </c>
      <c r="OW273" t="str">
        <f t="shared" si="397"/>
        <v>Developing</v>
      </c>
      <c r="OX273">
        <f t="shared" si="398"/>
        <v>51</v>
      </c>
      <c r="OY273">
        <f t="shared" si="399"/>
        <v>18</v>
      </c>
      <c r="OZ273">
        <f t="shared" si="400"/>
        <v>0</v>
      </c>
      <c r="PA273" s="159">
        <f t="shared" si="401"/>
        <v>42501</v>
      </c>
      <c r="PB273" t="str">
        <f t="shared" si="402"/>
        <v>Form 1</v>
      </c>
      <c r="PC273" t="str">
        <f t="shared" si="403"/>
        <v>Developing</v>
      </c>
      <c r="PD273">
        <f t="shared" si="404"/>
        <v>51</v>
      </c>
      <c r="PE273">
        <f t="shared" si="405"/>
        <v>18</v>
      </c>
      <c r="PF273">
        <f t="shared" si="406"/>
        <v>0</v>
      </c>
      <c r="PG273" t="str">
        <f t="shared" si="407"/>
        <v>Lone PI Test</v>
      </c>
      <c r="PH273">
        <f t="shared" si="408"/>
        <v>0</v>
      </c>
      <c r="PI273">
        <f t="shared" si="409"/>
        <v>0</v>
      </c>
      <c r="PJ273">
        <f t="shared" si="410"/>
        <v>51</v>
      </c>
      <c r="PK273">
        <f>IF(HR273="","Null",IF(E273&lt;3,"Null",IF(HU273=0,0,IF(HS273="Form 1",VLOOKUP(HU273,Lookups!$BE$3:$BP$63,E273,FALSE),IF(HS273="Form 2",VLOOKUP(HU273,Lookups!$BE$67:$BP$127,E273,FALSE),VLOOKUP(HU273,Lookups!$BE$130:$BP$190,E273,FALSE))))))</f>
        <v>60</v>
      </c>
      <c r="PL273" t="str">
        <f t="shared" si="411"/>
        <v>Null</v>
      </c>
      <c r="PM273" t="str">
        <f>IF($PH273=0,"Null",IF(E273&lt;3,"Null",IF(OX273=0,0,IF(OV273="Form 1",VLOOKUP(OX273,Lookups!$BE$3:$BP$63,E273,FALSE),IF(OV273="Form 2",VLOOKUP(OX273,Lookups!$BE$67:$BP$127,E273,FALSE),VLOOKUP(OX273,Lookups!$BE$130:$BP$190,E273,FALSE))))))</f>
        <v>Null</v>
      </c>
      <c r="PN273" t="str">
        <f t="shared" si="412"/>
        <v>Null</v>
      </c>
      <c r="PO273" t="str">
        <f t="shared" si="413"/>
        <v>Null</v>
      </c>
      <c r="PP273">
        <f t="shared" si="414"/>
        <v>18</v>
      </c>
      <c r="PQ273">
        <f>IF(HR273="","Null",IF(E273&lt;3,"Null",IF(HV273=0,0,IF(HS273="Form 1",VLOOKUP(HV273,Lookups!$BR$3:$CC$63,E273,FALSE),IF(HS273="Form 2",VLOOKUP(HV273,Lookups!$BR$67:$CC$127,E273,FALSE),VLOOKUP(HV273,Lookups!$BR$130:$CC$190,E273,FALSE))))))</f>
        <v>21</v>
      </c>
      <c r="PR273" t="str">
        <f t="shared" si="415"/>
        <v>Null</v>
      </c>
      <c r="PS273">
        <f>IF(HR273="","Null",IF(E273&lt;3,"Null",IF(OY273=0,0,IF(OW273="Form 1",VLOOKUP(OY273,Lookups!$BR$3:$CC$63,E273,FALSE),IF(OW273="Form 2",VLOOKUP(OY273,Lookups!$BR$67:$CC$127,E273,FALSE),VLOOKUP(OY273,Lookups!$BR$130:$CC$190,E273,FALSE))))))</f>
        <v>18</v>
      </c>
      <c r="PT273" t="str">
        <f t="shared" si="416"/>
        <v>Null</v>
      </c>
      <c r="PU273" t="str">
        <f t="shared" si="417"/>
        <v>Null</v>
      </c>
      <c r="PV273">
        <f t="shared" si="418"/>
        <v>0</v>
      </c>
      <c r="PW273" t="str">
        <f t="shared" si="419"/>
        <v>Spring PI Administration</v>
      </c>
      <c r="PX273">
        <f t="shared" si="420"/>
        <v>1</v>
      </c>
      <c r="PY273">
        <f t="shared" si="421"/>
        <v>0</v>
      </c>
      <c r="PZ273" t="str">
        <f t="shared" si="422"/>
        <v>Null</v>
      </c>
      <c r="QA273" t="str">
        <f t="shared" si="423"/>
        <v>Null</v>
      </c>
      <c r="QB273" t="str">
        <f t="shared" si="424"/>
        <v>Null</v>
      </c>
      <c r="QC273" t="str">
        <f>IF($MS273="System 44 Record",IF(BQ273&lt;MEDIAN(Directions!$F$3,Directions!$F$6),"Mid-Year Exited Student","Full Year Participant")&amp;IF(BP273&lt;Directions!$F$3,", Started Prior Year",", Started This Year"),"Null")</f>
        <v>Null</v>
      </c>
      <c r="QD273" t="str">
        <f t="shared" si="425"/>
        <v>Null</v>
      </c>
      <c r="QE273">
        <f t="shared" si="426"/>
        <v>1</v>
      </c>
      <c r="QF273">
        <f t="shared" si="427"/>
        <v>1</v>
      </c>
      <c r="QG273">
        <f t="shared" si="428"/>
        <v>1</v>
      </c>
      <c r="QH273">
        <f t="shared" si="429"/>
        <v>2</v>
      </c>
      <c r="QI273">
        <f t="shared" si="430"/>
        <v>0.89</v>
      </c>
      <c r="QJ273" t="str">
        <f t="shared" si="431"/>
        <v>Used All 3</v>
      </c>
      <c r="QK273" t="str">
        <f t="shared" si="432"/>
        <v>100 or More Sessions</v>
      </c>
      <c r="QL273" t="str">
        <f t="shared" si="433"/>
        <v>13 or More Segments</v>
      </c>
      <c r="QM273" t="str">
        <f>IF($MS273="READ 180 Record",IF(AQ273="","Null",VLOOKUP(JJ273,Lookups!$DX$3:$EB$2054,AN273+1,FALSE)),"Null")</f>
        <v>Level Matches Lexile Score</v>
      </c>
      <c r="QN273" t="str">
        <f t="shared" si="434"/>
        <v>Null</v>
      </c>
    </row>
    <row r="274" spans="1:456" x14ac:dyDescent="0.25">
      <c r="A274" s="161" t="s">
        <v>1447</v>
      </c>
      <c r="B274" s="161" t="s">
        <v>1447</v>
      </c>
      <c r="C274" s="161" t="s">
        <v>1447</v>
      </c>
      <c r="D274" s="161" t="s">
        <v>1447</v>
      </c>
      <c r="E274" s="161">
        <v>10</v>
      </c>
      <c r="F274" s="161" t="s">
        <v>1447</v>
      </c>
      <c r="G274" s="161" t="s">
        <v>880</v>
      </c>
      <c r="H274" s="161" t="s">
        <v>881</v>
      </c>
      <c r="K274" s="161">
        <v>0</v>
      </c>
      <c r="L274" s="161">
        <v>0</v>
      </c>
      <c r="M274" s="161">
        <v>0</v>
      </c>
      <c r="N274" s="161">
        <v>0</v>
      </c>
      <c r="O274" s="161">
        <v>0</v>
      </c>
      <c r="P274" s="161">
        <v>0</v>
      </c>
      <c r="Q274" s="161">
        <v>0</v>
      </c>
      <c r="R274" s="161">
        <v>0</v>
      </c>
      <c r="S274" s="161">
        <v>0</v>
      </c>
      <c r="T274" s="161">
        <v>0</v>
      </c>
      <c r="U274" s="161">
        <v>0</v>
      </c>
      <c r="V274" s="161">
        <v>0</v>
      </c>
      <c r="W274" s="161">
        <v>0</v>
      </c>
      <c r="X274" s="161">
        <v>0</v>
      </c>
      <c r="AB274" s="161" t="s">
        <v>242</v>
      </c>
      <c r="AC274" s="161" t="s">
        <v>242</v>
      </c>
      <c r="AD274" s="161" t="s">
        <v>242</v>
      </c>
      <c r="AE274" s="161" t="s">
        <v>242</v>
      </c>
      <c r="AF274" s="161" t="s">
        <v>242</v>
      </c>
      <c r="AG274" s="161" t="s">
        <v>242</v>
      </c>
      <c r="AH274" s="161" t="s">
        <v>242</v>
      </c>
      <c r="AI274" s="161">
        <v>20150801</v>
      </c>
      <c r="AJ274" s="161">
        <v>20160525</v>
      </c>
      <c r="AK274" s="161" t="s">
        <v>869</v>
      </c>
      <c r="AL274" t="s">
        <v>1078</v>
      </c>
      <c r="BN274" t="s">
        <v>1079</v>
      </c>
      <c r="ET274" s="161">
        <v>0</v>
      </c>
      <c r="EU274" s="161">
        <v>0</v>
      </c>
      <c r="EV274" s="161">
        <v>0</v>
      </c>
      <c r="EW274" s="161">
        <v>0</v>
      </c>
      <c r="EX274" s="161">
        <v>0</v>
      </c>
      <c r="EY274" s="161">
        <v>0</v>
      </c>
      <c r="EZ274" s="161">
        <v>0</v>
      </c>
      <c r="FA274" s="161">
        <v>0</v>
      </c>
      <c r="FB274" s="161">
        <v>0</v>
      </c>
      <c r="FC274" s="161">
        <v>0</v>
      </c>
      <c r="FD274" s="161">
        <v>0</v>
      </c>
      <c r="FE274" s="161">
        <v>0</v>
      </c>
      <c r="HN274" s="161" t="s">
        <v>881</v>
      </c>
      <c r="JB274" s="161" t="s">
        <v>881</v>
      </c>
      <c r="JC274" s="161">
        <v>0</v>
      </c>
      <c r="JD274" s="161">
        <v>0</v>
      </c>
      <c r="JE274" s="161">
        <v>0</v>
      </c>
      <c r="JF274" s="161">
        <v>0</v>
      </c>
      <c r="MN274" t="str">
        <f t="shared" si="348"/>
        <v>NoNoNoNoNoNo</v>
      </c>
      <c r="MO274" t="str">
        <f>IF(AND(MN274="NoNoNoNoNoNo",JI274=""),"No Programs",VLOOKUP(MN274,Lookups!$DA$4:$DB$67,2,FALSE))</f>
        <v>No Programs</v>
      </c>
      <c r="MP274">
        <f t="shared" si="349"/>
        <v>0</v>
      </c>
      <c r="MQ274" t="str">
        <f t="shared" si="350"/>
        <v>No Program Use</v>
      </c>
      <c r="MR274" t="str">
        <f>Directions!$D$3</f>
        <v>Usage</v>
      </c>
      <c r="MS274" t="str">
        <f>VLOOKUP(MQ274,Lookups!$CU$71:$CV$80,2,FALSE)</f>
        <v>Exclude</v>
      </c>
      <c r="MT274">
        <f t="shared" si="351"/>
        <v>0</v>
      </c>
      <c r="MU274">
        <f t="shared" si="352"/>
        <v>0</v>
      </c>
      <c r="MV274">
        <f t="shared" si="353"/>
        <v>0</v>
      </c>
      <c r="MW274">
        <f t="shared" si="354"/>
        <v>0</v>
      </c>
      <c r="MX274">
        <f t="shared" si="355"/>
        <v>0</v>
      </c>
      <c r="MY274" t="str">
        <f t="shared" si="356"/>
        <v>Not Used</v>
      </c>
      <c r="MZ274">
        <f t="shared" si="357"/>
        <v>0</v>
      </c>
      <c r="NA274" t="str">
        <f t="shared" si="358"/>
        <v>Not Available</v>
      </c>
      <c r="NB274" t="str">
        <f t="shared" si="359"/>
        <v>Not Available</v>
      </c>
      <c r="NC274" t="str">
        <f t="shared" si="360"/>
        <v>4 Not Indicated</v>
      </c>
      <c r="ND274" t="str">
        <f t="shared" si="361"/>
        <v>4 Not Indicated</v>
      </c>
      <c r="NE274" t="str">
        <f t="shared" si="362"/>
        <v>4 Not Indicated</v>
      </c>
      <c r="NF274" t="str">
        <f t="shared" si="363"/>
        <v>4 Not Indicated</v>
      </c>
      <c r="NG274" t="str">
        <f t="shared" si="364"/>
        <v>4 Not Indicated</v>
      </c>
      <c r="NH274" s="159" t="str">
        <f t="shared" si="365"/>
        <v>Null</v>
      </c>
      <c r="NI274" t="str">
        <f t="shared" si="366"/>
        <v>Null</v>
      </c>
      <c r="NJ274" s="159" t="str">
        <f t="shared" si="367"/>
        <v>Null</v>
      </c>
      <c r="NK274" t="str">
        <f t="shared" si="368"/>
        <v>Null</v>
      </c>
      <c r="NL274" t="str">
        <f t="shared" si="369"/>
        <v>No RI Tests</v>
      </c>
      <c r="NM274">
        <f t="shared" si="370"/>
        <v>0</v>
      </c>
      <c r="NN274" t="str">
        <f>IF(OR(E274="PK",E274="K",JJ274=""),"Null",INDEX(Lookups!$EZ$4:$FW$18,MATCH($JJ274,Lookups!$EY$4:$EY$18,1),MATCH($E274,Lookups!$EZ$3:$FW$3,0)))</f>
        <v>Null</v>
      </c>
      <c r="NO274" t="str">
        <f>IF(OR(E274="PK",E274="K",JJ274=""),"Null",INDEX(Lookups!$EZ$4:$FW$18,MATCH($JJ274,Lookups!$EY$4:$EY$18,1),MATCH($E274,Lookups!$EZ$3:$FW$3,0) + 1))</f>
        <v>Null</v>
      </c>
      <c r="NP274" t="str">
        <f t="shared" si="371"/>
        <v>Null</v>
      </c>
      <c r="NQ274" t="str">
        <f t="shared" si="372"/>
        <v>Null</v>
      </c>
      <c r="NR274" t="str">
        <f t="shared" si="373"/>
        <v>Null</v>
      </c>
      <c r="NS274" t="str">
        <f t="shared" si="374"/>
        <v>No RI Tests</v>
      </c>
      <c r="NT274" t="str">
        <f t="shared" si="375"/>
        <v>No RI Tests</v>
      </c>
      <c r="NU274" t="str">
        <f t="shared" si="376"/>
        <v>No RI Tests</v>
      </c>
      <c r="NV274" s="183" t="str">
        <f t="array" ref="NV274">IF($NL274="No RI Tests","No RI Tests",VLOOKUP(IF(AND(E274="K",JJ274&lt;280),3,IF(AND(E274="K",JJ274&gt;=280),4,MAX(IF(E274=Lookups!$DF$6:$DF$99,IF(JJ274&gt;=Lookups!$DG$6:$DG$99,Lookups!$DH$6:$DH$99))))),Lookups!$DE$104:$DG$108,2,FALSE))</f>
        <v>No RI Tests</v>
      </c>
      <c r="NW274" s="161" t="str">
        <f t="array" ref="NW274">IF($NL274="No RI Tests","No RI Tests",VLOOKUP(IF(AND(E274="K",JH274&lt;280),3,IF(AND(E274="K",JH274&gt;=280),4,MAX(IF(E274=Lookups!$DF$6:$DF$99,IF(NI274&gt;=Lookups!$DG$6:$DG$99,Lookups!$DH$6:$DH$99))))),Lookups!$DE$104:$DG$108,2,FALSE))</f>
        <v>No RI Tests</v>
      </c>
      <c r="NX274" s="161" t="str">
        <f t="array" ref="NX274">IF($NL274="No RI Tests","No RI Tests",VLOOKUP(IF(AND(E274="K",NK274&lt;280),3,IF(AND(E274="K",NK274&gt;=280),4,MAX(IF(E274=Lookups!$DF$6:$DF$99,IF(NK274&gt;=Lookups!$DG$6:$DG$99,Lookups!$DH$6:$DH$99))))),Lookups!$DE$104:$DG$108,2,FALSE))</f>
        <v>No RI Tests</v>
      </c>
      <c r="NY274" t="str">
        <f t="shared" si="377"/>
        <v>Null</v>
      </c>
      <c r="NZ274" t="str">
        <f t="shared" si="378"/>
        <v>Null</v>
      </c>
      <c r="OA274" t="str">
        <f t="shared" si="379"/>
        <v>No RI for Comparison</v>
      </c>
      <c r="OB274" s="161" t="str">
        <f t="array" ref="OB274">IF($NL274="No RI Tests","No RI Tests",IF(E274="K","N/A",VLOOKUP(MAX(IF(E274=Lookups!$DF$6:$DF$99,IF(JJ274&gt;=Lookups!$DG$6:$DG$99,Lookups!$DI$6:$DI$99))),Lookups!$DE$104:$DG$108,3,FALSE)))</f>
        <v>No RI Tests</v>
      </c>
      <c r="OC274" s="161" t="str">
        <f t="array" ref="OC274">IF($NL274="No RI Tests","No RI Tests",IF(E274="K","N/A",VLOOKUP(MAX(IF(E274=Lookups!$DF$6:$DF$99,IF(NI274&gt;=Lookups!$DG$6:$DG$99,Lookups!$DI$6:$DI$99))),Lookups!$DE$104:$DG$108,3,FALSE)))</f>
        <v>No RI Tests</v>
      </c>
      <c r="OD274" s="161" t="str">
        <f t="array" ref="OD274">IF($NL274="No RI Tests","No RI Tests",IF(E274="K","N/A",VLOOKUP(MAX(IF(E274=Lookups!$DF$6:$DF$99,IF(NK274&gt;=Lookups!$DG$6:$DG$99,Lookups!$DI$6:$DI$99))),Lookups!$DE$104:$DG$108,3,FALSE)))</f>
        <v>No RI Tests</v>
      </c>
      <c r="OE274" t="str">
        <f t="shared" si="380"/>
        <v>Null</v>
      </c>
      <c r="OF274" t="str">
        <f t="shared" si="381"/>
        <v>Null</v>
      </c>
      <c r="OG274" t="str">
        <f t="shared" si="382"/>
        <v>No RI for Comparison</v>
      </c>
      <c r="OH274" t="str">
        <f t="shared" si="383"/>
        <v>Null</v>
      </c>
      <c r="OI274" t="str">
        <f t="shared" si="384"/>
        <v>Null</v>
      </c>
      <c r="OJ274" t="str">
        <f t="shared" si="385"/>
        <v>Null</v>
      </c>
      <c r="OK274" t="str">
        <f t="shared" si="386"/>
        <v>Null</v>
      </c>
      <c r="OL274" t="str">
        <f t="shared" si="387"/>
        <v>Null</v>
      </c>
      <c r="OM274" t="str">
        <f t="shared" si="388"/>
        <v>Null</v>
      </c>
      <c r="ON274" t="str">
        <f t="shared" si="389"/>
        <v>Null</v>
      </c>
      <c r="OO274" t="str">
        <f t="shared" si="390"/>
        <v>Null RI</v>
      </c>
      <c r="OP274" t="str">
        <f ca="1">IF(AND(HR274&lt;&gt;"",JJ274&lt;600),IF(HT274="Advancing","Tier 2","Tier 3"),IF(JI274="","Null",IF(OR(E274="K",E274&lt;3),"FRA Recommended",IF(JJ274&gt;=IF(E274&lt;6,400,600),IF(JJ274&lt;VLOOKUP(E274,Lookups!$AP$3:$AR$16,3,FALSE),"Tier 2","Core"),IF(JJ274&lt;400,IF(RAND()&lt;0.81,"Tier 3","Tier 2"),IF(RAND()&lt;0.51,"Tier 3","Tier 2"))))))</f>
        <v>Null</v>
      </c>
      <c r="OQ274" t="str">
        <f t="shared" si="391"/>
        <v>Null</v>
      </c>
      <c r="OR274" t="str">
        <f t="shared" si="392"/>
        <v>Null</v>
      </c>
      <c r="OS274" t="str">
        <f t="shared" si="393"/>
        <v>Null</v>
      </c>
      <c r="OT274" t="str">
        <f t="shared" si="394"/>
        <v>No RI Tests</v>
      </c>
      <c r="OU274" s="159" t="str">
        <f t="shared" si="395"/>
        <v>No PI Tests</v>
      </c>
      <c r="OV274" t="str">
        <f t="shared" si="396"/>
        <v>No PI Tests</v>
      </c>
      <c r="OW274" t="str">
        <f t="shared" si="397"/>
        <v>No PI Tests</v>
      </c>
      <c r="OX274" t="str">
        <f t="shared" si="398"/>
        <v>No PI Tests</v>
      </c>
      <c r="OY274" t="str">
        <f t="shared" si="399"/>
        <v>No PI Tests</v>
      </c>
      <c r="OZ274" t="str">
        <f t="shared" si="400"/>
        <v>No PI Tests</v>
      </c>
      <c r="PA274" s="159" t="str">
        <f t="shared" si="401"/>
        <v>No PI Tests</v>
      </c>
      <c r="PB274" t="str">
        <f t="shared" si="402"/>
        <v>No PI Tests</v>
      </c>
      <c r="PC274" t="str">
        <f t="shared" si="403"/>
        <v>No PI Tests</v>
      </c>
      <c r="PD274" t="str">
        <f t="shared" si="404"/>
        <v>No PI Tests</v>
      </c>
      <c r="PE274" t="str">
        <f t="shared" si="405"/>
        <v>No PI Tests</v>
      </c>
      <c r="PF274" t="str">
        <f t="shared" si="406"/>
        <v>No PI Tests</v>
      </c>
      <c r="PG274" t="str">
        <f t="shared" si="407"/>
        <v>No PI Tests</v>
      </c>
      <c r="PH274">
        <f t="shared" si="408"/>
        <v>0</v>
      </c>
      <c r="PI274">
        <f t="shared" si="409"/>
        <v>0</v>
      </c>
      <c r="PJ274" t="str">
        <f t="shared" si="410"/>
        <v>Null</v>
      </c>
      <c r="PK274" t="str">
        <f>IF(HR274="","Null",IF(E274&lt;3,"Null",IF(HU274=0,0,IF(HS274="Form 1",VLOOKUP(HU274,Lookups!$BE$3:$BP$63,E274,FALSE),IF(HS274="Form 2",VLOOKUP(HU274,Lookups!$BE$67:$BP$127,E274,FALSE),VLOOKUP(HU274,Lookups!$BE$130:$BP$190,E274,FALSE))))))</f>
        <v>Null</v>
      </c>
      <c r="PL274" t="str">
        <f t="shared" si="411"/>
        <v>Null</v>
      </c>
      <c r="PM274" t="str">
        <f>IF($PH274=0,"Null",IF(E274&lt;3,"Null",IF(OX274=0,0,IF(OV274="Form 1",VLOOKUP(OX274,Lookups!$BE$3:$BP$63,E274,FALSE),IF(OV274="Form 2",VLOOKUP(OX274,Lookups!$BE$67:$BP$127,E274,FALSE),VLOOKUP(OX274,Lookups!$BE$130:$BP$190,E274,FALSE))))))</f>
        <v>Null</v>
      </c>
      <c r="PN274" t="str">
        <f t="shared" si="412"/>
        <v>Null</v>
      </c>
      <c r="PO274" t="str">
        <f t="shared" si="413"/>
        <v>Null</v>
      </c>
      <c r="PP274" t="str">
        <f t="shared" si="414"/>
        <v>Null</v>
      </c>
      <c r="PQ274" t="str">
        <f>IF(HR274="","Null",IF(E274&lt;3,"Null",IF(HV274=0,0,IF(HS274="Form 1",VLOOKUP(HV274,Lookups!$BR$3:$CC$63,E274,FALSE),IF(HS274="Form 2",VLOOKUP(HV274,Lookups!$BR$67:$CC$127,E274,FALSE),VLOOKUP(HV274,Lookups!$BR$130:$CC$190,E274,FALSE))))))</f>
        <v>Null</v>
      </c>
      <c r="PR274" t="str">
        <f t="shared" si="415"/>
        <v>Null</v>
      </c>
      <c r="PS274" t="str">
        <f>IF(HR274="","Null",IF(E274&lt;3,"Null",IF(OY274=0,0,IF(OW274="Form 1",VLOOKUP(OY274,Lookups!$BR$3:$CC$63,E274,FALSE),IF(OW274="Form 2",VLOOKUP(OY274,Lookups!$BR$67:$CC$127,E274,FALSE),VLOOKUP(OY274,Lookups!$BR$130:$CC$190,E274,FALSE))))))</f>
        <v>Null</v>
      </c>
      <c r="PT274" t="str">
        <f t="shared" si="416"/>
        <v>Null</v>
      </c>
      <c r="PU274" t="str">
        <f t="shared" si="417"/>
        <v>Null</v>
      </c>
      <c r="PV274" t="str">
        <f t="shared" si="418"/>
        <v>Null</v>
      </c>
      <c r="PW274" t="str">
        <f t="shared" si="419"/>
        <v>No PI Tests</v>
      </c>
      <c r="PX274">
        <f t="shared" si="420"/>
        <v>0</v>
      </c>
      <c r="PY274">
        <f t="shared" si="421"/>
        <v>0</v>
      </c>
      <c r="PZ274" t="str">
        <f t="shared" si="422"/>
        <v>Null</v>
      </c>
      <c r="QA274" t="str">
        <f t="shared" si="423"/>
        <v>Null</v>
      </c>
      <c r="QB274" t="str">
        <f t="shared" si="424"/>
        <v>Null</v>
      </c>
      <c r="QC274" t="str">
        <f>IF($MS274="System 44 Record",IF(BQ274&lt;MEDIAN(Directions!$F$3,Directions!$F$6),"Mid-Year Exited Student","Full Year Participant")&amp;IF(BP274&lt;Directions!$F$3,", Started Prior Year",", Started This Year"),"Null")</f>
        <v>Null</v>
      </c>
      <c r="QD274" t="str">
        <f t="shared" si="425"/>
        <v>Null</v>
      </c>
      <c r="QE274">
        <f t="shared" si="426"/>
        <v>0</v>
      </c>
      <c r="QF274">
        <f t="shared" si="427"/>
        <v>0</v>
      </c>
      <c r="QG274">
        <f t="shared" si="428"/>
        <v>0</v>
      </c>
      <c r="QH274">
        <f t="shared" si="429"/>
        <v>0</v>
      </c>
      <c r="QI274">
        <f t="shared" si="430"/>
        <v>0</v>
      </c>
      <c r="QJ274" t="str">
        <f t="shared" si="431"/>
        <v>Used None</v>
      </c>
      <c r="QK274" t="str">
        <f t="shared" si="432"/>
        <v>Null</v>
      </c>
      <c r="QL274" t="str">
        <f t="shared" si="433"/>
        <v>Null</v>
      </c>
      <c r="QM274" t="str">
        <f>IF($MS274="READ 180 Record",IF(AQ274="","Null",VLOOKUP(JJ274,Lookups!$DX$3:$EB$2054,AN274+1,FALSE)),"Null")</f>
        <v>Null</v>
      </c>
      <c r="QN274" t="str">
        <f t="shared" si="434"/>
        <v>Null</v>
      </c>
    </row>
    <row r="275" spans="1:456" x14ac:dyDescent="0.25">
      <c r="A275" s="161" t="s">
        <v>1447</v>
      </c>
      <c r="B275" s="161" t="s">
        <v>1447</v>
      </c>
      <c r="C275" s="161" t="s">
        <v>1447</v>
      </c>
      <c r="D275" s="161" t="s">
        <v>1447</v>
      </c>
      <c r="E275" s="161">
        <v>7</v>
      </c>
      <c r="F275" s="161" t="s">
        <v>1447</v>
      </c>
      <c r="G275" s="161" t="s">
        <v>890</v>
      </c>
      <c r="H275" s="161" t="s">
        <v>895</v>
      </c>
      <c r="I275" s="161">
        <v>431</v>
      </c>
      <c r="J275" s="159">
        <v>42501</v>
      </c>
      <c r="K275" s="161">
        <v>0</v>
      </c>
      <c r="L275" s="161">
        <v>0</v>
      </c>
      <c r="M275" s="161">
        <v>0</v>
      </c>
      <c r="N275" s="161">
        <v>0</v>
      </c>
      <c r="O275" s="161">
        <v>0</v>
      </c>
      <c r="P275" s="161">
        <v>0</v>
      </c>
      <c r="Q275" s="161">
        <v>0</v>
      </c>
      <c r="R275" s="161">
        <v>0</v>
      </c>
      <c r="S275" s="161">
        <v>0</v>
      </c>
      <c r="T275" s="161">
        <v>0</v>
      </c>
      <c r="U275" s="161">
        <v>0</v>
      </c>
      <c r="V275" s="161">
        <v>0</v>
      </c>
      <c r="W275" s="161">
        <v>0</v>
      </c>
      <c r="X275" s="161">
        <v>0</v>
      </c>
      <c r="AB275" s="161" t="s">
        <v>241</v>
      </c>
      <c r="AC275" s="161" t="s">
        <v>242</v>
      </c>
      <c r="AD275" s="161" t="s">
        <v>242</v>
      </c>
      <c r="AE275" s="161" t="s">
        <v>242</v>
      </c>
      <c r="AF275" s="161" t="s">
        <v>242</v>
      </c>
      <c r="AG275" s="161" t="s">
        <v>241</v>
      </c>
      <c r="AH275" s="161" t="s">
        <v>242</v>
      </c>
      <c r="AI275" s="161">
        <v>20150801</v>
      </c>
      <c r="AJ275" s="161">
        <v>20160525</v>
      </c>
      <c r="AK275" s="161" t="s">
        <v>869</v>
      </c>
      <c r="AL275" t="s">
        <v>1076</v>
      </c>
      <c r="AM275" t="s">
        <v>895</v>
      </c>
      <c r="AN275">
        <v>2</v>
      </c>
      <c r="AO275" t="s">
        <v>870</v>
      </c>
      <c r="AP275">
        <v>5</v>
      </c>
      <c r="AQ275">
        <v>27</v>
      </c>
      <c r="AR275">
        <v>595</v>
      </c>
      <c r="AS275">
        <v>220</v>
      </c>
      <c r="AT275">
        <v>104</v>
      </c>
      <c r="AU275">
        <v>191</v>
      </c>
      <c r="AV275">
        <v>55</v>
      </c>
      <c r="AW275">
        <v>15</v>
      </c>
      <c r="AX275">
        <v>21.033349999999999</v>
      </c>
      <c r="AY275">
        <v>5.1666999999999996</v>
      </c>
      <c r="AZ275">
        <v>2.0769000000000002</v>
      </c>
      <c r="BA275">
        <v>99.274900000000002</v>
      </c>
      <c r="BB275">
        <v>16363</v>
      </c>
      <c r="BC275">
        <v>78</v>
      </c>
      <c r="BD275">
        <v>71.875</v>
      </c>
      <c r="BE275">
        <v>453</v>
      </c>
      <c r="BF275">
        <v>454</v>
      </c>
      <c r="BG275">
        <v>40</v>
      </c>
      <c r="BH275">
        <v>91</v>
      </c>
      <c r="BI275">
        <v>3</v>
      </c>
      <c r="BJ275">
        <v>0</v>
      </c>
      <c r="BK275">
        <v>26</v>
      </c>
      <c r="BL275">
        <v>0</v>
      </c>
      <c r="BM275" t="s">
        <v>1077</v>
      </c>
      <c r="BN275" t="s">
        <v>1079</v>
      </c>
      <c r="ET275" s="161">
        <v>1</v>
      </c>
      <c r="EU275" s="161">
        <v>36</v>
      </c>
      <c r="EV275" s="161">
        <v>36</v>
      </c>
      <c r="EW275" s="161">
        <v>2185</v>
      </c>
      <c r="EX275" s="161">
        <v>0</v>
      </c>
      <c r="EY275" s="161">
        <v>0</v>
      </c>
      <c r="EZ275" s="161">
        <v>0</v>
      </c>
      <c r="FA275" s="161">
        <v>0</v>
      </c>
      <c r="FB275" s="161">
        <v>33</v>
      </c>
      <c r="FC275" s="161">
        <v>58</v>
      </c>
      <c r="FD275" s="161">
        <v>0</v>
      </c>
      <c r="FE275" s="161">
        <v>1</v>
      </c>
      <c r="FF275" s="159">
        <v>42411</v>
      </c>
      <c r="FG275" s="161">
        <v>33</v>
      </c>
      <c r="FH275" s="161">
        <v>58</v>
      </c>
      <c r="FI275" s="161">
        <v>8</v>
      </c>
      <c r="FJ275" s="161">
        <v>30</v>
      </c>
      <c r="FK275" s="161">
        <v>75</v>
      </c>
      <c r="HN275" s="161" t="s">
        <v>895</v>
      </c>
      <c r="HO275" s="159">
        <v>42389</v>
      </c>
      <c r="HP275" s="159">
        <v>42389</v>
      </c>
      <c r="HQ275" s="161">
        <v>1</v>
      </c>
      <c r="HR275" s="159">
        <v>42389</v>
      </c>
      <c r="HS275" s="161" t="s">
        <v>872</v>
      </c>
      <c r="HT275" s="161" t="s">
        <v>882</v>
      </c>
      <c r="HU275" s="161">
        <v>43</v>
      </c>
      <c r="HV275" s="161">
        <v>23</v>
      </c>
      <c r="HW275" s="161">
        <v>0</v>
      </c>
      <c r="JB275" s="161" t="s">
        <v>895</v>
      </c>
      <c r="JC275" s="161">
        <v>4</v>
      </c>
      <c r="JD275" s="161">
        <v>3</v>
      </c>
      <c r="JE275" s="161">
        <v>12</v>
      </c>
      <c r="JF275" s="161">
        <v>5327</v>
      </c>
      <c r="JG275" s="159">
        <v>42501</v>
      </c>
      <c r="JH275" s="161">
        <v>431</v>
      </c>
      <c r="JI275" s="159">
        <v>42388</v>
      </c>
      <c r="JJ275" s="161">
        <v>463</v>
      </c>
      <c r="JK275" s="161">
        <v>21</v>
      </c>
      <c r="JL275" s="159">
        <v>42501</v>
      </c>
      <c r="JM275" s="161">
        <v>431</v>
      </c>
      <c r="JN275" s="161">
        <v>11</v>
      </c>
      <c r="MN275" t="str">
        <f t="shared" si="348"/>
        <v>YesNoNoNoYesNo</v>
      </c>
      <c r="MO275" t="str">
        <f>IF(AND(MN275="NoNoNoNoNoNo",JI275=""),"No Programs",VLOOKUP(MN275,Lookups!$DA$4:$DB$67,2,FALSE))</f>
        <v>READ 180 Only</v>
      </c>
      <c r="MP275">
        <f t="shared" si="349"/>
        <v>1</v>
      </c>
      <c r="MQ275" t="str">
        <f t="shared" si="350"/>
        <v>READ 180 User</v>
      </c>
      <c r="MR275" t="str">
        <f>Directions!$D$3</f>
        <v>Usage</v>
      </c>
      <c r="MS275" t="str">
        <f>VLOOKUP(MQ275,Lookups!$CU$71:$CV$80,2,FALSE)</f>
        <v>READ 180 Record</v>
      </c>
      <c r="MT275">
        <f t="shared" si="351"/>
        <v>1</v>
      </c>
      <c r="MU275">
        <f t="shared" si="352"/>
        <v>1</v>
      </c>
      <c r="MV275">
        <f t="shared" si="353"/>
        <v>1</v>
      </c>
      <c r="MW275">
        <f t="shared" si="354"/>
        <v>1</v>
      </c>
      <c r="MX275">
        <f t="shared" si="355"/>
        <v>16.142857142857142</v>
      </c>
      <c r="MY275" t="str">
        <f t="shared" si="356"/>
        <v>Not Used</v>
      </c>
      <c r="MZ275">
        <f t="shared" si="357"/>
        <v>0</v>
      </c>
      <c r="NA275" t="str">
        <f t="shared" si="358"/>
        <v>Not Available</v>
      </c>
      <c r="NB275" t="str">
        <f t="shared" si="359"/>
        <v>Not Available</v>
      </c>
      <c r="NC275" t="str">
        <f t="shared" si="360"/>
        <v>4 Not Indicated</v>
      </c>
      <c r="ND275" t="str">
        <f t="shared" si="361"/>
        <v>4 Not Indicated</v>
      </c>
      <c r="NE275" t="str">
        <f t="shared" si="362"/>
        <v>4 Not Indicated</v>
      </c>
      <c r="NF275" t="str">
        <f t="shared" si="363"/>
        <v>4 Not Indicated</v>
      </c>
      <c r="NG275" t="str">
        <f t="shared" si="364"/>
        <v>4 Not Indicated</v>
      </c>
      <c r="NH275" s="159">
        <f t="shared" si="365"/>
        <v>42501</v>
      </c>
      <c r="NI275">
        <f t="shared" si="366"/>
        <v>431</v>
      </c>
      <c r="NJ275" s="159">
        <f t="shared" si="367"/>
        <v>42388</v>
      </c>
      <c r="NK275">
        <f t="shared" si="368"/>
        <v>463</v>
      </c>
      <c r="NL275">
        <f t="shared" si="369"/>
        <v>16.142857142857142</v>
      </c>
      <c r="NM275">
        <f t="shared" si="370"/>
        <v>1</v>
      </c>
      <c r="NN275">
        <f>IF(OR(E275="PK",E275="K",JJ275=""),"Null",INDEX(Lookups!$EZ$4:$FW$18,MATCH($JJ275,Lookups!$EY$4:$EY$18,1),MATCH($E275,Lookups!$EZ$3:$FW$3,0)))</f>
        <v>90</v>
      </c>
      <c r="NO275">
        <f>IF(OR(E275="PK",E275="K",JJ275=""),"Null",INDEX(Lookups!$EZ$4:$FW$18,MATCH($JJ275,Lookups!$EY$4:$EY$18,1),MATCH($E275,Lookups!$EZ$3:$FW$3,0) + 1))</f>
        <v>145</v>
      </c>
      <c r="NP275">
        <f t="shared" si="371"/>
        <v>180</v>
      </c>
      <c r="NQ275" t="str">
        <f t="shared" si="372"/>
        <v>PI is Recommended</v>
      </c>
      <c r="NR275" t="str">
        <f t="shared" si="373"/>
        <v>PI is Recommended</v>
      </c>
      <c r="NS275" t="str">
        <f t="shared" si="374"/>
        <v>400L to 599L</v>
      </c>
      <c r="NT275" t="str">
        <f t="shared" si="375"/>
        <v>400L to 599L</v>
      </c>
      <c r="NU275" t="str">
        <f t="shared" si="376"/>
        <v>400L to 599L</v>
      </c>
      <c r="NV275" s="183" t="str">
        <f t="array" ref="NV275">IF($NL275="No RI Tests","No RI Tests",VLOOKUP(IF(AND(E275="K",JJ275&lt;280),3,IF(AND(E275="K",JJ275&gt;=280),4,MAX(IF(E275=Lookups!$DF$6:$DF$99,IF(JJ275&gt;=Lookups!$DG$6:$DG$99,Lookups!$DH$6:$DH$99))))),Lookups!$DE$104:$DG$108,2,FALSE))</f>
        <v>1 Below Basic</v>
      </c>
      <c r="NW275" s="161" t="str">
        <f t="array" ref="NW275">IF($NL275="No RI Tests","No RI Tests",VLOOKUP(IF(AND(E275="K",JH275&lt;280),3,IF(AND(E275="K",JH275&gt;=280),4,MAX(IF(E275=Lookups!$DF$6:$DF$99,IF(NI275&gt;=Lookups!$DG$6:$DG$99,Lookups!$DH$6:$DH$99))))),Lookups!$DE$104:$DG$108,2,FALSE))</f>
        <v>1 Below Basic</v>
      </c>
      <c r="NX275" s="161" t="str">
        <f t="array" ref="NX275">IF($NL275="No RI Tests","No RI Tests",VLOOKUP(IF(AND(E275="K",NK275&lt;280),3,IF(AND(E275="K",NK275&gt;=280),4,MAX(IF(E275=Lookups!$DF$6:$DF$99,IF(NK275&gt;=Lookups!$DG$6:$DG$99,Lookups!$DH$6:$DH$99))))),Lookups!$DE$104:$DG$108,2,FALSE))</f>
        <v>1 Below Basic</v>
      </c>
      <c r="NY275">
        <f t="shared" si="377"/>
        <v>1</v>
      </c>
      <c r="NZ275">
        <f t="shared" si="378"/>
        <v>0</v>
      </c>
      <c r="OA275" t="str">
        <f t="shared" si="379"/>
        <v>Maintained Performance Level</v>
      </c>
      <c r="OB275" s="161" t="str">
        <f t="array" ref="OB275">IF($NL275="No RI Tests","No RI Tests",IF(E275="K","N/A",VLOOKUP(MAX(IF(E275=Lookups!$DF$6:$DF$99,IF(JJ275&gt;=Lookups!$DG$6:$DG$99,Lookups!$DI$6:$DI$99))),Lookups!$DE$104:$DG$108,3,FALSE)))</f>
        <v>1 Limited</v>
      </c>
      <c r="OC275" s="161" t="str">
        <f t="array" ref="OC275">IF($NL275="No RI Tests","No RI Tests",IF(E275="K","N/A",VLOOKUP(MAX(IF(E275=Lookups!$DF$6:$DF$99,IF(NI275&gt;=Lookups!$DG$6:$DG$99,Lookups!$DI$6:$DI$99))),Lookups!$DE$104:$DG$108,3,FALSE)))</f>
        <v>1 Limited</v>
      </c>
      <c r="OD275" s="161" t="str">
        <f t="array" ref="OD275">IF($NL275="No RI Tests","No RI Tests",IF(E275="K","N/A",VLOOKUP(MAX(IF(E275=Lookups!$DF$6:$DF$99,IF(NK275&gt;=Lookups!$DG$6:$DG$99,Lookups!$DI$6:$DI$99))),Lookups!$DE$104:$DG$108,3,FALSE)))</f>
        <v>1 Limited</v>
      </c>
      <c r="OE275">
        <f t="shared" si="380"/>
        <v>1</v>
      </c>
      <c r="OF275">
        <f t="shared" si="381"/>
        <v>0</v>
      </c>
      <c r="OG275" t="str">
        <f t="shared" si="382"/>
        <v>Maintained Performance Level</v>
      </c>
      <c r="OH275">
        <f t="shared" si="383"/>
        <v>-32</v>
      </c>
      <c r="OI275">
        <f t="shared" si="384"/>
        <v>0</v>
      </c>
      <c r="OJ275">
        <f t="shared" si="385"/>
        <v>0</v>
      </c>
      <c r="OK275">
        <f t="shared" si="386"/>
        <v>0</v>
      </c>
      <c r="OL275">
        <f t="shared" si="387"/>
        <v>-0.2723404255319149</v>
      </c>
      <c r="OM275" t="str">
        <f t="shared" si="388"/>
        <v>Winter Administration</v>
      </c>
      <c r="ON275" t="str">
        <f t="shared" si="389"/>
        <v>Winter Administration</v>
      </c>
      <c r="OO275" t="str">
        <f t="shared" si="390"/>
        <v>Winter Administration RI</v>
      </c>
      <c r="OP275" t="str">
        <f ca="1">IF(AND(HR275&lt;&gt;"",JJ275&lt;600),IF(HT275="Advancing","Tier 2","Tier 3"),IF(JI275="","Null",IF(OR(E275="K",E275&lt;3),"FRA Recommended",IF(JJ275&gt;=IF(E275&lt;6,400,600),IF(JJ275&lt;VLOOKUP(E275,Lookups!$AP$3:$AR$16,3,FALSE),"Tier 2","Core"),IF(JJ275&lt;400,IF(RAND()&lt;0.81,"Tier 3","Tier 2"),IF(RAND()&lt;0.51,"Tier 3","Tier 2"))))))</f>
        <v>Tier 2</v>
      </c>
      <c r="OQ275" t="str">
        <f t="shared" si="391"/>
        <v>Average Reading Invt. at Least 15 Minutes Long</v>
      </c>
      <c r="OR275">
        <f t="shared" si="392"/>
        <v>0</v>
      </c>
      <c r="OS275">
        <f t="shared" si="393"/>
        <v>0</v>
      </c>
      <c r="OT275">
        <f t="shared" si="394"/>
        <v>32</v>
      </c>
      <c r="OU275" s="159">
        <f t="shared" si="395"/>
        <v>42389</v>
      </c>
      <c r="OV275" t="str">
        <f t="shared" si="396"/>
        <v>Form 1</v>
      </c>
      <c r="OW275" t="str">
        <f t="shared" si="397"/>
        <v>Advancing</v>
      </c>
      <c r="OX275">
        <f t="shared" si="398"/>
        <v>43</v>
      </c>
      <c r="OY275">
        <f t="shared" si="399"/>
        <v>23</v>
      </c>
      <c r="OZ275">
        <f t="shared" si="400"/>
        <v>0</v>
      </c>
      <c r="PA275" s="159">
        <f t="shared" si="401"/>
        <v>42389</v>
      </c>
      <c r="PB275" t="str">
        <f t="shared" si="402"/>
        <v>Form 1</v>
      </c>
      <c r="PC275" t="str">
        <f t="shared" si="403"/>
        <v>Advancing</v>
      </c>
      <c r="PD275">
        <f t="shared" si="404"/>
        <v>43</v>
      </c>
      <c r="PE275">
        <f t="shared" si="405"/>
        <v>23</v>
      </c>
      <c r="PF275">
        <f t="shared" si="406"/>
        <v>0</v>
      </c>
      <c r="PG275" t="str">
        <f t="shared" si="407"/>
        <v>Lone PI Test</v>
      </c>
      <c r="PH275">
        <f t="shared" si="408"/>
        <v>0</v>
      </c>
      <c r="PI275">
        <f t="shared" si="409"/>
        <v>1</v>
      </c>
      <c r="PJ275">
        <f t="shared" si="410"/>
        <v>43</v>
      </c>
      <c r="PK275">
        <f>IF(HR275="","Null",IF(E275&lt;3,"Null",IF(HU275=0,0,IF(HS275="Form 1",VLOOKUP(HU275,Lookups!$BE$3:$BP$63,E275,FALSE),IF(HS275="Form 2",VLOOKUP(HU275,Lookups!$BE$67:$BP$127,E275,FALSE),VLOOKUP(HU275,Lookups!$BE$130:$BP$190,E275,FALSE))))))</f>
        <v>7</v>
      </c>
      <c r="PL275" t="str">
        <f t="shared" si="411"/>
        <v>Null</v>
      </c>
      <c r="PM275" t="str">
        <f>IF($PH275=0,"Null",IF(E275&lt;3,"Null",IF(OX275=0,0,IF(OV275="Form 1",VLOOKUP(OX275,Lookups!$BE$3:$BP$63,E275,FALSE),IF(OV275="Form 2",VLOOKUP(OX275,Lookups!$BE$67:$BP$127,E275,FALSE),VLOOKUP(OX275,Lookups!$BE$130:$BP$190,E275,FALSE))))))</f>
        <v>Null</v>
      </c>
      <c r="PN275" t="str">
        <f t="shared" si="412"/>
        <v>Null</v>
      </c>
      <c r="PO275" t="str">
        <f t="shared" si="413"/>
        <v>Null</v>
      </c>
      <c r="PP275">
        <f t="shared" si="414"/>
        <v>23</v>
      </c>
      <c r="PQ275">
        <f>IF(HR275="","Null",IF(E275&lt;3,"Null",IF(HV275=0,0,IF(HS275="Form 1",VLOOKUP(HV275,Lookups!$BR$3:$CC$63,E275,FALSE),IF(HS275="Form 2",VLOOKUP(HV275,Lookups!$BR$67:$CC$127,E275,FALSE),VLOOKUP(HV275,Lookups!$BR$130:$CC$190,E275,FALSE))))))</f>
        <v>24</v>
      </c>
      <c r="PR275" t="str">
        <f t="shared" si="415"/>
        <v>Null</v>
      </c>
      <c r="PS275">
        <f>IF(HR275="","Null",IF(E275&lt;3,"Null",IF(OY275=0,0,IF(OW275="Form 1",VLOOKUP(OY275,Lookups!$BR$3:$CC$63,E275,FALSE),IF(OW275="Form 2",VLOOKUP(OY275,Lookups!$BR$67:$CC$127,E275,FALSE),VLOOKUP(OY275,Lookups!$BR$130:$CC$190,E275,FALSE))))))</f>
        <v>19</v>
      </c>
      <c r="PT275" t="str">
        <f t="shared" si="416"/>
        <v>Null</v>
      </c>
      <c r="PU275" t="str">
        <f t="shared" si="417"/>
        <v>Null</v>
      </c>
      <c r="PV275">
        <f t="shared" si="418"/>
        <v>1</v>
      </c>
      <c r="PW275" t="str">
        <f t="shared" si="419"/>
        <v>Winter PI Administration</v>
      </c>
      <c r="PX275">
        <f t="shared" si="420"/>
        <v>1</v>
      </c>
      <c r="PY275">
        <f t="shared" si="421"/>
        <v>0</v>
      </c>
      <c r="PZ275" t="str">
        <f t="shared" si="422"/>
        <v>Null</v>
      </c>
      <c r="QA275" t="str">
        <f t="shared" si="423"/>
        <v>Null</v>
      </c>
      <c r="QB275" t="str">
        <f t="shared" si="424"/>
        <v>Null</v>
      </c>
      <c r="QC275" t="str">
        <f>IF($MS275="System 44 Record",IF(BQ275&lt;MEDIAN(Directions!$F$3,Directions!$F$6),"Mid-Year Exited Student","Full Year Participant")&amp;IF(BP275&lt;Directions!$F$3,", Started Prior Year",", Started This Year"),"Null")</f>
        <v>Null</v>
      </c>
      <c r="QD275" t="str">
        <f t="shared" si="425"/>
        <v>Null</v>
      </c>
      <c r="QE275">
        <f t="shared" si="426"/>
        <v>1</v>
      </c>
      <c r="QF275">
        <f t="shared" si="427"/>
        <v>1</v>
      </c>
      <c r="QG275">
        <f t="shared" si="428"/>
        <v>1</v>
      </c>
      <c r="QH275">
        <f t="shared" si="429"/>
        <v>1</v>
      </c>
      <c r="QI275">
        <f t="shared" si="430"/>
        <v>0.57999999999999996</v>
      </c>
      <c r="QJ275" t="str">
        <f t="shared" si="431"/>
        <v>Used All 3</v>
      </c>
      <c r="QK275" t="str">
        <f t="shared" si="432"/>
        <v>20 to 39 Sessions</v>
      </c>
      <c r="QL275" t="str">
        <f t="shared" si="433"/>
        <v>5 to 8 Segments</v>
      </c>
      <c r="QM275" t="str">
        <f>IF($MS275="READ 180 Record",IF(AQ275="","Null",VLOOKUP(JJ275,Lookups!$DX$3:$EB$2054,AN275+1,FALSE)),"Null")</f>
        <v>Level Matches Lexile Score</v>
      </c>
      <c r="QN275" t="str">
        <f t="shared" si="434"/>
        <v>Null</v>
      </c>
    </row>
    <row r="276" spans="1:456" x14ac:dyDescent="0.25">
      <c r="A276" s="161" t="s">
        <v>1447</v>
      </c>
      <c r="B276" s="161" t="s">
        <v>1447</v>
      </c>
      <c r="C276" s="161" t="s">
        <v>1447</v>
      </c>
      <c r="D276" s="161" t="s">
        <v>1447</v>
      </c>
      <c r="E276" s="161">
        <v>5</v>
      </c>
      <c r="F276" s="161" t="s">
        <v>1447</v>
      </c>
      <c r="G276" s="161" t="s">
        <v>887</v>
      </c>
      <c r="H276" s="161" t="s">
        <v>932</v>
      </c>
      <c r="I276" s="161">
        <v>178</v>
      </c>
      <c r="J276" s="159">
        <v>42500</v>
      </c>
      <c r="K276" s="161">
        <v>0</v>
      </c>
      <c r="L276" s="161">
        <v>0</v>
      </c>
      <c r="M276" s="161">
        <v>0</v>
      </c>
      <c r="N276" s="161">
        <v>0</v>
      </c>
      <c r="O276" s="161">
        <v>0</v>
      </c>
      <c r="P276" s="161">
        <v>0</v>
      </c>
      <c r="Q276" s="161">
        <v>0</v>
      </c>
      <c r="R276" s="161">
        <v>0</v>
      </c>
      <c r="S276" s="161">
        <v>0</v>
      </c>
      <c r="T276" s="161">
        <v>0</v>
      </c>
      <c r="U276" s="161">
        <v>0</v>
      </c>
      <c r="V276" s="161">
        <v>0</v>
      </c>
      <c r="W276" s="161">
        <v>0</v>
      </c>
      <c r="X276" s="161">
        <v>0</v>
      </c>
      <c r="AB276" s="161" t="s">
        <v>242</v>
      </c>
      <c r="AC276" s="161" t="s">
        <v>242</v>
      </c>
      <c r="AD276" s="161" t="s">
        <v>242</v>
      </c>
      <c r="AE276" s="161" t="s">
        <v>242</v>
      </c>
      <c r="AF276" s="161" t="s">
        <v>241</v>
      </c>
      <c r="AG276" s="161" t="s">
        <v>241</v>
      </c>
      <c r="AH276" s="161" t="s">
        <v>242</v>
      </c>
      <c r="AI276" s="161">
        <v>20150801</v>
      </c>
      <c r="AJ276" s="161">
        <v>20160525</v>
      </c>
      <c r="AK276" s="161" t="s">
        <v>869</v>
      </c>
      <c r="AL276" t="s">
        <v>1078</v>
      </c>
      <c r="BN276" t="s">
        <v>1076</v>
      </c>
      <c r="BO276" t="s">
        <v>932</v>
      </c>
      <c r="BP276" s="159">
        <v>42261</v>
      </c>
      <c r="BQ276" s="159">
        <v>42501</v>
      </c>
      <c r="BR276" t="s">
        <v>871</v>
      </c>
      <c r="BS276">
        <v>178</v>
      </c>
      <c r="BT276" s="159">
        <v>42501</v>
      </c>
      <c r="BU276">
        <v>9</v>
      </c>
      <c r="BV276">
        <v>1</v>
      </c>
      <c r="BW276">
        <v>58</v>
      </c>
      <c r="BX276">
        <v>71</v>
      </c>
      <c r="BY276">
        <v>1076</v>
      </c>
      <c r="BZ276">
        <v>1122</v>
      </c>
      <c r="CA276">
        <v>24</v>
      </c>
      <c r="CB276">
        <v>17</v>
      </c>
      <c r="CC276">
        <v>32</v>
      </c>
      <c r="CD276">
        <v>89</v>
      </c>
      <c r="CE276">
        <v>80</v>
      </c>
      <c r="CF276">
        <v>72</v>
      </c>
      <c r="CG276">
        <v>96</v>
      </c>
      <c r="CH276">
        <v>93</v>
      </c>
      <c r="CI276">
        <v>6094</v>
      </c>
      <c r="CJ276">
        <v>2.2258</v>
      </c>
      <c r="CK276">
        <v>9</v>
      </c>
      <c r="CL276">
        <v>1</v>
      </c>
      <c r="ET276" s="161">
        <v>0</v>
      </c>
      <c r="EU276" s="161">
        <v>0</v>
      </c>
      <c r="EV276" s="161">
        <v>0</v>
      </c>
      <c r="EW276" s="161">
        <v>0</v>
      </c>
      <c r="EX276" s="161">
        <v>0</v>
      </c>
      <c r="EY276" s="161">
        <v>0</v>
      </c>
      <c r="EZ276" s="161">
        <v>0</v>
      </c>
      <c r="FA276" s="161">
        <v>0</v>
      </c>
      <c r="FB276" s="161">
        <v>0</v>
      </c>
      <c r="FC276" s="161">
        <v>0</v>
      </c>
      <c r="FD276" s="161">
        <v>0</v>
      </c>
      <c r="FE276" s="161">
        <v>0</v>
      </c>
      <c r="HN276" s="161" t="s">
        <v>932</v>
      </c>
      <c r="HO276" s="159">
        <v>42248</v>
      </c>
      <c r="HP276" s="159">
        <v>42500</v>
      </c>
      <c r="HQ276" s="161">
        <v>3</v>
      </c>
      <c r="HR276" s="159">
        <v>42248</v>
      </c>
      <c r="HS276" s="161" t="s">
        <v>872</v>
      </c>
      <c r="HT276" s="161" t="s">
        <v>873</v>
      </c>
      <c r="HU276" s="161">
        <v>36</v>
      </c>
      <c r="HV276" s="161">
        <v>14</v>
      </c>
      <c r="HW276" s="161">
        <v>0</v>
      </c>
      <c r="HX276" s="159">
        <v>42349</v>
      </c>
      <c r="HY276" s="161" t="s">
        <v>874</v>
      </c>
      <c r="HZ276" s="161" t="s">
        <v>873</v>
      </c>
      <c r="IA276" s="161">
        <v>41</v>
      </c>
      <c r="IB276" s="161">
        <v>13</v>
      </c>
      <c r="IC276" s="161">
        <v>0</v>
      </c>
      <c r="ID276" s="159">
        <v>42500</v>
      </c>
      <c r="IE276" s="161" t="s">
        <v>879</v>
      </c>
      <c r="IF276" s="161" t="s">
        <v>873</v>
      </c>
      <c r="IG276" s="161">
        <v>48</v>
      </c>
      <c r="IH276" s="161">
        <v>21</v>
      </c>
      <c r="II276" s="161">
        <v>0</v>
      </c>
      <c r="JB276" s="161" t="s">
        <v>932</v>
      </c>
      <c r="JC276" s="161">
        <v>8</v>
      </c>
      <c r="JD276" s="161">
        <v>3</v>
      </c>
      <c r="JE276" s="161">
        <v>3</v>
      </c>
      <c r="JF276" s="161">
        <v>1080</v>
      </c>
      <c r="JG276" s="159">
        <v>42500</v>
      </c>
      <c r="JH276" s="161">
        <v>178</v>
      </c>
      <c r="JI276" s="159">
        <v>42244</v>
      </c>
      <c r="JJ276" s="161">
        <v>256</v>
      </c>
      <c r="JK276" s="161">
        <v>4</v>
      </c>
      <c r="JL276" s="159">
        <v>42349</v>
      </c>
      <c r="JM276" s="161">
        <v>352</v>
      </c>
      <c r="JN276" s="161">
        <v>9</v>
      </c>
      <c r="JO276" s="159">
        <v>42500</v>
      </c>
      <c r="JP276" s="161">
        <v>178</v>
      </c>
      <c r="JQ276" s="161">
        <v>11</v>
      </c>
      <c r="MN276" t="str">
        <f t="shared" si="348"/>
        <v>NoNoNoYesYesNo</v>
      </c>
      <c r="MO276" t="str">
        <f>IF(AND(MN276="NoNoNoNoNoNo",JI276=""),"No Programs",VLOOKUP(MN276,Lookups!$DA$4:$DB$67,2,FALSE))</f>
        <v>System 44 Only</v>
      </c>
      <c r="MP276">
        <f t="shared" si="349"/>
        <v>0</v>
      </c>
      <c r="MQ276" t="str">
        <f t="shared" si="350"/>
        <v>System 44 User</v>
      </c>
      <c r="MR276" t="str">
        <f>Directions!$D$3</f>
        <v>Usage</v>
      </c>
      <c r="MS276" t="str">
        <f>VLOOKUP(MQ276,Lookups!$CU$71:$CV$80,2,FALSE)</f>
        <v>System 44 Record</v>
      </c>
      <c r="MT276">
        <f t="shared" si="351"/>
        <v>1</v>
      </c>
      <c r="MU276">
        <f t="shared" si="352"/>
        <v>1</v>
      </c>
      <c r="MV276">
        <f t="shared" si="353"/>
        <v>1</v>
      </c>
      <c r="MW276">
        <f t="shared" si="354"/>
        <v>1</v>
      </c>
      <c r="MX276">
        <f t="shared" si="355"/>
        <v>36</v>
      </c>
      <c r="MY276" t="str">
        <f t="shared" si="356"/>
        <v>Not Used</v>
      </c>
      <c r="MZ276">
        <f t="shared" si="357"/>
        <v>0</v>
      </c>
      <c r="NA276" t="str">
        <f t="shared" si="358"/>
        <v>Not Available</v>
      </c>
      <c r="NB276" t="str">
        <f t="shared" si="359"/>
        <v>Not Available</v>
      </c>
      <c r="NC276" t="str">
        <f t="shared" si="360"/>
        <v>4 Not Indicated</v>
      </c>
      <c r="ND276" t="str">
        <f t="shared" si="361"/>
        <v>4 Not Indicated</v>
      </c>
      <c r="NE276" t="str">
        <f t="shared" si="362"/>
        <v>4 Not Indicated</v>
      </c>
      <c r="NF276" t="str">
        <f t="shared" si="363"/>
        <v>4 Not Indicated</v>
      </c>
      <c r="NG276" t="str">
        <f t="shared" si="364"/>
        <v>4 Not Indicated</v>
      </c>
      <c r="NH276" s="159">
        <f t="shared" si="365"/>
        <v>42500</v>
      </c>
      <c r="NI276">
        <f t="shared" si="366"/>
        <v>178</v>
      </c>
      <c r="NJ276" s="159">
        <f t="shared" si="367"/>
        <v>42349</v>
      </c>
      <c r="NK276">
        <f t="shared" si="368"/>
        <v>352</v>
      </c>
      <c r="NL276">
        <f t="shared" si="369"/>
        <v>36.571428571428569</v>
      </c>
      <c r="NM276">
        <f t="shared" si="370"/>
        <v>1</v>
      </c>
      <c r="NN276">
        <f>IF(OR(E276="PK",E276="K",JJ276=""),"Null",INDEX(Lookups!$EZ$4:$FW$18,MATCH($JJ276,Lookups!$EY$4:$EY$18,1),MATCH($E276,Lookups!$EZ$3:$FW$3,0)))</f>
        <v>190</v>
      </c>
      <c r="NO276">
        <f>IF(OR(E276="PK",E276="K",JJ276=""),"Null",INDEX(Lookups!$EZ$4:$FW$18,MATCH($JJ276,Lookups!$EY$4:$EY$18,1),MATCH($E276,Lookups!$EZ$3:$FW$3,0) + 1))</f>
        <v>260</v>
      </c>
      <c r="NP276">
        <f t="shared" si="371"/>
        <v>380</v>
      </c>
      <c r="NQ276" t="str">
        <f t="shared" si="372"/>
        <v>PI is Recommended</v>
      </c>
      <c r="NR276" t="str">
        <f t="shared" si="373"/>
        <v>PI is Recommended</v>
      </c>
      <c r="NS276" t="str">
        <f t="shared" si="374"/>
        <v>200L to 399L</v>
      </c>
      <c r="NT276" t="str">
        <f t="shared" si="375"/>
        <v>BR to 199L</v>
      </c>
      <c r="NU276" t="str">
        <f t="shared" si="376"/>
        <v>200L to 399L</v>
      </c>
      <c r="NV276" s="183" t="str">
        <f t="array" ref="NV276">IF($NL276="No RI Tests","No RI Tests",VLOOKUP(IF(AND(E276="K",JJ276&lt;280),3,IF(AND(E276="K",JJ276&gt;=280),4,MAX(IF(E276=Lookups!$DF$6:$DF$99,IF(JJ276&gt;=Lookups!$DG$6:$DG$99,Lookups!$DH$6:$DH$99))))),Lookups!$DE$104:$DG$108,2,FALSE))</f>
        <v>1 Below Basic</v>
      </c>
      <c r="NW276" s="161" t="str">
        <f t="array" ref="NW276">IF($NL276="No RI Tests","No RI Tests",VLOOKUP(IF(AND(E276="K",JH276&lt;280),3,IF(AND(E276="K",JH276&gt;=280),4,MAX(IF(E276=Lookups!$DF$6:$DF$99,IF(NI276&gt;=Lookups!$DG$6:$DG$99,Lookups!$DH$6:$DH$99))))),Lookups!$DE$104:$DG$108,2,FALSE))</f>
        <v>1 Below Basic</v>
      </c>
      <c r="NX276" s="161" t="str">
        <f t="array" ref="NX276">IF($NL276="No RI Tests","No RI Tests",VLOOKUP(IF(AND(E276="K",NK276&lt;280),3,IF(AND(E276="K",NK276&gt;=280),4,MAX(IF(E276=Lookups!$DF$6:$DF$99,IF(NK276&gt;=Lookups!$DG$6:$DG$99,Lookups!$DH$6:$DH$99))))),Lookups!$DE$104:$DG$108,2,FALSE))</f>
        <v>1 Below Basic</v>
      </c>
      <c r="NY276">
        <f t="shared" si="377"/>
        <v>1</v>
      </c>
      <c r="NZ276">
        <f t="shared" si="378"/>
        <v>0</v>
      </c>
      <c r="OA276" t="str">
        <f t="shared" si="379"/>
        <v>Maintained Performance Level</v>
      </c>
      <c r="OB276" s="161" t="str">
        <f t="array" ref="OB276">IF($NL276="No RI Tests","No RI Tests",IF(E276="K","N/A",VLOOKUP(MAX(IF(E276=Lookups!$DF$6:$DF$99,IF(JJ276&gt;=Lookups!$DG$6:$DG$99,Lookups!$DI$6:$DI$99))),Lookups!$DE$104:$DG$108,3,FALSE)))</f>
        <v>1 Limited</v>
      </c>
      <c r="OC276" s="161" t="str">
        <f t="array" ref="OC276">IF($NL276="No RI Tests","No RI Tests",IF(E276="K","N/A",VLOOKUP(MAX(IF(E276=Lookups!$DF$6:$DF$99,IF(NI276&gt;=Lookups!$DG$6:$DG$99,Lookups!$DI$6:$DI$99))),Lookups!$DE$104:$DG$108,3,FALSE)))</f>
        <v>1 Limited</v>
      </c>
      <c r="OD276" s="161" t="str">
        <f t="array" ref="OD276">IF($NL276="No RI Tests","No RI Tests",IF(E276="K","N/A",VLOOKUP(MAX(IF(E276=Lookups!$DF$6:$DF$99,IF(NK276&gt;=Lookups!$DG$6:$DG$99,Lookups!$DI$6:$DI$99))),Lookups!$DE$104:$DG$108,3,FALSE)))</f>
        <v>1 Limited</v>
      </c>
      <c r="OE276">
        <f t="shared" si="380"/>
        <v>1</v>
      </c>
      <c r="OF276">
        <f t="shared" si="381"/>
        <v>0</v>
      </c>
      <c r="OG276" t="str">
        <f t="shared" si="382"/>
        <v>Maintained Performance Level</v>
      </c>
      <c r="OH276">
        <f t="shared" si="383"/>
        <v>-78</v>
      </c>
      <c r="OI276">
        <f t="shared" si="384"/>
        <v>0</v>
      </c>
      <c r="OJ276">
        <f t="shared" si="385"/>
        <v>0</v>
      </c>
      <c r="OK276">
        <f t="shared" si="386"/>
        <v>0</v>
      </c>
      <c r="OL276">
        <f t="shared" si="387"/>
        <v>-0.34666666666666668</v>
      </c>
      <c r="OM276" t="str">
        <f t="shared" si="388"/>
        <v>Fall Administration</v>
      </c>
      <c r="ON276" t="str">
        <f t="shared" si="389"/>
        <v>Spring Administration</v>
      </c>
      <c r="OO276" t="str">
        <f t="shared" si="390"/>
        <v>Fall to Spring-Full Year RI</v>
      </c>
      <c r="OP276" t="str">
        <f ca="1">IF(AND(HR276&lt;&gt;"",JJ276&lt;600),IF(HT276="Advancing","Tier 2","Tier 3"),IF(JI276="","Null",IF(OR(E276="K",E276&lt;3),"FRA Recommended",IF(JJ276&gt;=IF(E276&lt;6,400,600),IF(JJ276&lt;VLOOKUP(E276,Lookups!$AP$3:$AR$16,3,FALSE),"Tier 2","Core"),IF(JJ276&lt;400,IF(RAND()&lt;0.81,"Tier 3","Tier 2"),IF(RAND()&lt;0.51,"Tier 3","Tier 2"))))))</f>
        <v>Tier 3</v>
      </c>
      <c r="OQ276" t="str">
        <f t="shared" si="391"/>
        <v>Average Reading Invt. Under 15 Minutes Long</v>
      </c>
      <c r="OR276">
        <f t="shared" si="392"/>
        <v>0</v>
      </c>
      <c r="OS276" t="str">
        <f t="shared" si="393"/>
        <v>Null</v>
      </c>
      <c r="OT276">
        <f t="shared" si="394"/>
        <v>174</v>
      </c>
      <c r="OU276" s="159">
        <f t="shared" si="395"/>
        <v>42500</v>
      </c>
      <c r="OV276" t="str">
        <f t="shared" si="396"/>
        <v>Form 3</v>
      </c>
      <c r="OW276" t="str">
        <f t="shared" si="397"/>
        <v>Developing</v>
      </c>
      <c r="OX276">
        <f t="shared" si="398"/>
        <v>48</v>
      </c>
      <c r="OY276">
        <f t="shared" si="399"/>
        <v>21</v>
      </c>
      <c r="OZ276">
        <f t="shared" si="400"/>
        <v>0</v>
      </c>
      <c r="PA276" s="159">
        <f t="shared" si="401"/>
        <v>42500</v>
      </c>
      <c r="PB276" t="str">
        <f t="shared" si="402"/>
        <v>Form 3</v>
      </c>
      <c r="PC276" t="str">
        <f t="shared" si="403"/>
        <v>Developing</v>
      </c>
      <c r="PD276">
        <f t="shared" si="404"/>
        <v>48</v>
      </c>
      <c r="PE276">
        <f t="shared" si="405"/>
        <v>21</v>
      </c>
      <c r="PF276">
        <f t="shared" si="406"/>
        <v>0</v>
      </c>
      <c r="PG276">
        <f t="shared" si="407"/>
        <v>36</v>
      </c>
      <c r="PH276">
        <f t="shared" si="408"/>
        <v>1</v>
      </c>
      <c r="PI276">
        <f t="shared" si="409"/>
        <v>1</v>
      </c>
      <c r="PJ276">
        <f t="shared" si="410"/>
        <v>36</v>
      </c>
      <c r="PK276">
        <f>IF(HR276="","Null",IF(E276&lt;3,"Null",IF(HU276=0,0,IF(HS276="Form 1",VLOOKUP(HU276,Lookups!$BE$3:$BP$63,E276,FALSE),IF(HS276="Form 2",VLOOKUP(HU276,Lookups!$BE$67:$BP$127,E276,FALSE),VLOOKUP(HU276,Lookups!$BE$130:$BP$190,E276,FALSE))))))</f>
        <v>7</v>
      </c>
      <c r="PL276">
        <f t="shared" si="411"/>
        <v>48</v>
      </c>
      <c r="PM276">
        <f>IF($PH276=0,"Null",IF(E276&lt;3,"Null",IF(OX276=0,0,IF(OV276="Form 1",VLOOKUP(OX276,Lookups!$BE$3:$BP$63,E276,FALSE),IF(OV276="Form 2",VLOOKUP(OX276,Lookups!$BE$67:$BP$127,E276,FALSE),VLOOKUP(OX276,Lookups!$BE$130:$BP$190,E276,FALSE))))))</f>
        <v>24</v>
      </c>
      <c r="PN276">
        <f t="shared" si="412"/>
        <v>12</v>
      </c>
      <c r="PO276">
        <f t="shared" si="413"/>
        <v>1</v>
      </c>
      <c r="PP276">
        <f t="shared" si="414"/>
        <v>14</v>
      </c>
      <c r="PQ276">
        <f>IF(HR276="","Null",IF(E276&lt;3,"Null",IF(HV276=0,0,IF(HS276="Form 1",VLOOKUP(HV276,Lookups!$BR$3:$CC$63,E276,FALSE),IF(HS276="Form 2",VLOOKUP(HV276,Lookups!$BR$67:$CC$127,E276,FALSE),VLOOKUP(HV276,Lookups!$BR$130:$CC$190,E276,FALSE))))))</f>
        <v>25</v>
      </c>
      <c r="PR276">
        <f t="shared" si="415"/>
        <v>21</v>
      </c>
      <c r="PS276">
        <f>IF(HR276="","Null",IF(E276&lt;3,"Null",IF(OY276=0,0,IF(OW276="Form 1",VLOOKUP(OY276,Lookups!$BR$3:$CC$63,E276,FALSE),IF(OW276="Form 2",VLOOKUP(OY276,Lookups!$BR$67:$CC$127,E276,FALSE),VLOOKUP(OY276,Lookups!$BR$130:$CC$190,E276,FALSE))))))</f>
        <v>40</v>
      </c>
      <c r="PT276">
        <f t="shared" si="416"/>
        <v>7</v>
      </c>
      <c r="PU276">
        <f t="shared" si="417"/>
        <v>1</v>
      </c>
      <c r="PV276">
        <f t="shared" si="418"/>
        <v>0</v>
      </c>
      <c r="PW276" t="str">
        <f t="shared" si="419"/>
        <v>Fall to Spring PI Administration</v>
      </c>
      <c r="PX276">
        <f t="shared" si="420"/>
        <v>0</v>
      </c>
      <c r="PY276">
        <f t="shared" si="421"/>
        <v>1</v>
      </c>
      <c r="PZ276" t="str">
        <f t="shared" si="422"/>
        <v>60 to 79 Sessions</v>
      </c>
      <c r="QA276" t="str">
        <f t="shared" si="423"/>
        <v>Series 4</v>
      </c>
      <c r="QB276" t="str">
        <f t="shared" si="424"/>
        <v>In Series 9 to 12</v>
      </c>
      <c r="QC276" t="str">
        <f>IF($MS276="System 44 Record",IF(BQ276&lt;MEDIAN(Directions!$F$3,Directions!$F$6),"Mid-Year Exited Student","Full Year Participant")&amp;IF(BP276&lt;Directions!$F$3,", Started Prior Year",", Started This Year"),"Null")</f>
        <v>Full Year Participant, Started This Year</v>
      </c>
      <c r="QD276">
        <f t="shared" si="425"/>
        <v>0</v>
      </c>
      <c r="QE276">
        <f t="shared" si="426"/>
        <v>0</v>
      </c>
      <c r="QF276">
        <f t="shared" si="427"/>
        <v>1</v>
      </c>
      <c r="QG276">
        <f t="shared" si="428"/>
        <v>0</v>
      </c>
      <c r="QH276">
        <f t="shared" si="429"/>
        <v>0</v>
      </c>
      <c r="QI276">
        <f t="shared" si="430"/>
        <v>0</v>
      </c>
      <c r="QJ276" t="str">
        <f t="shared" si="431"/>
        <v>RC! Only</v>
      </c>
      <c r="QK276" t="str">
        <f t="shared" si="432"/>
        <v>Null</v>
      </c>
      <c r="QL276" t="str">
        <f t="shared" si="433"/>
        <v>Null</v>
      </c>
      <c r="QM276" t="str">
        <f>IF($MS276="READ 180 Record",IF(AQ276="","Null",VLOOKUP(JJ276,Lookups!$DX$3:$EB$2054,AN276+1,FALSE)),"Null")</f>
        <v>Null</v>
      </c>
      <c r="QN276" t="str">
        <f t="shared" si="434"/>
        <v>Null</v>
      </c>
    </row>
    <row r="277" spans="1:456" x14ac:dyDescent="0.25">
      <c r="A277" s="161" t="s">
        <v>1447</v>
      </c>
      <c r="B277" s="161" t="s">
        <v>1447</v>
      </c>
      <c r="C277" s="161" t="s">
        <v>1447</v>
      </c>
      <c r="D277" s="161" t="s">
        <v>1447</v>
      </c>
      <c r="E277" s="161">
        <v>8</v>
      </c>
      <c r="F277" s="161" t="s">
        <v>1447</v>
      </c>
      <c r="G277" s="161" t="s">
        <v>890</v>
      </c>
      <c r="H277" s="161" t="s">
        <v>895</v>
      </c>
      <c r="I277" s="161">
        <v>0</v>
      </c>
      <c r="J277" s="159">
        <v>42500</v>
      </c>
      <c r="K277" s="161">
        <v>0</v>
      </c>
      <c r="L277" s="161">
        <v>0</v>
      </c>
      <c r="M277" s="161">
        <v>0</v>
      </c>
      <c r="N277" s="161">
        <v>0</v>
      </c>
      <c r="O277" s="161">
        <v>0</v>
      </c>
      <c r="P277" s="161">
        <v>0</v>
      </c>
      <c r="Q277" s="161">
        <v>0</v>
      </c>
      <c r="R277" s="161">
        <v>0</v>
      </c>
      <c r="S277" s="161">
        <v>0</v>
      </c>
      <c r="T277" s="161">
        <v>0</v>
      </c>
      <c r="U277" s="161">
        <v>0</v>
      </c>
      <c r="V277" s="161">
        <v>0</v>
      </c>
      <c r="W277" s="161">
        <v>0</v>
      </c>
      <c r="X277" s="161">
        <v>0</v>
      </c>
      <c r="AB277" s="161" t="s">
        <v>242</v>
      </c>
      <c r="AC277" s="161" t="s">
        <v>242</v>
      </c>
      <c r="AD277" s="161" t="s">
        <v>242</v>
      </c>
      <c r="AE277" s="161" t="s">
        <v>242</v>
      </c>
      <c r="AF277" s="161" t="s">
        <v>241</v>
      </c>
      <c r="AG277" s="161" t="s">
        <v>241</v>
      </c>
      <c r="AH277" s="161" t="s">
        <v>242</v>
      </c>
      <c r="AI277" s="161">
        <v>20150801</v>
      </c>
      <c r="AJ277" s="161">
        <v>20160525</v>
      </c>
      <c r="AK277" s="161" t="s">
        <v>869</v>
      </c>
      <c r="AL277" t="s">
        <v>1078</v>
      </c>
      <c r="BN277" t="s">
        <v>1076</v>
      </c>
      <c r="BO277" t="s">
        <v>895</v>
      </c>
      <c r="BP277" s="159">
        <v>42313</v>
      </c>
      <c r="BQ277" s="159">
        <v>42508</v>
      </c>
      <c r="BR277" t="s">
        <v>877</v>
      </c>
      <c r="BS277">
        <v>-136</v>
      </c>
      <c r="BT277" s="159">
        <v>42508</v>
      </c>
      <c r="BU277">
        <v>4</v>
      </c>
      <c r="BV277">
        <v>2</v>
      </c>
      <c r="BW277">
        <v>25</v>
      </c>
      <c r="BX277">
        <v>47</v>
      </c>
      <c r="BY277">
        <v>884</v>
      </c>
      <c r="BZ277">
        <v>906</v>
      </c>
      <c r="CA277">
        <v>0</v>
      </c>
      <c r="CB277">
        <v>23</v>
      </c>
      <c r="CC277">
        <v>35</v>
      </c>
      <c r="CD277">
        <v>84</v>
      </c>
      <c r="CE277">
        <v>84</v>
      </c>
      <c r="CF277">
        <v>90</v>
      </c>
      <c r="CG277">
        <v>88</v>
      </c>
      <c r="CH277">
        <v>74</v>
      </c>
      <c r="CI277">
        <v>7907</v>
      </c>
      <c r="CJ277">
        <v>2.0455000000000001</v>
      </c>
      <c r="CK277">
        <v>4</v>
      </c>
      <c r="CL277">
        <v>1</v>
      </c>
      <c r="ET277" s="161">
        <v>2</v>
      </c>
      <c r="EU277" s="161">
        <v>51</v>
      </c>
      <c r="EV277" s="161">
        <v>51</v>
      </c>
      <c r="EW277" s="161">
        <v>3088</v>
      </c>
      <c r="EX277" s="161">
        <v>0</v>
      </c>
      <c r="EY277" s="161">
        <v>0</v>
      </c>
      <c r="EZ277" s="161">
        <v>0</v>
      </c>
      <c r="FA277" s="161">
        <v>0</v>
      </c>
      <c r="FB277" s="161">
        <v>33</v>
      </c>
      <c r="FC277" s="161">
        <v>58</v>
      </c>
      <c r="FD277" s="161">
        <v>0</v>
      </c>
      <c r="FE277" s="161">
        <v>1</v>
      </c>
      <c r="FF277" s="159">
        <v>42411</v>
      </c>
      <c r="FG277" s="161">
        <v>33</v>
      </c>
      <c r="FH277" s="161">
        <v>58</v>
      </c>
      <c r="FI277" s="161">
        <v>33</v>
      </c>
      <c r="FJ277" s="161">
        <v>20</v>
      </c>
      <c r="FK277" s="161">
        <v>50</v>
      </c>
      <c r="HN277" s="161" t="s">
        <v>895</v>
      </c>
      <c r="HO277" s="159">
        <v>42313</v>
      </c>
      <c r="HP277" s="159">
        <v>42500</v>
      </c>
      <c r="HQ277" s="161">
        <v>3</v>
      </c>
      <c r="HR277" s="159">
        <v>42313</v>
      </c>
      <c r="HS277" s="161" t="s">
        <v>872</v>
      </c>
      <c r="HT277" s="161" t="s">
        <v>878</v>
      </c>
      <c r="HU277" s="161">
        <v>30</v>
      </c>
      <c r="HV277" s="161">
        <v>0</v>
      </c>
      <c r="HW277" s="161">
        <v>0</v>
      </c>
      <c r="HX277" s="159">
        <v>42349</v>
      </c>
      <c r="HY277" s="161" t="s">
        <v>874</v>
      </c>
      <c r="HZ277" s="161" t="s">
        <v>878</v>
      </c>
      <c r="IA277" s="161">
        <v>34</v>
      </c>
      <c r="IB277" s="161">
        <v>3</v>
      </c>
      <c r="IC277" s="161">
        <v>0</v>
      </c>
      <c r="ID277" s="159">
        <v>42500</v>
      </c>
      <c r="IE277" s="161" t="s">
        <v>879</v>
      </c>
      <c r="IF277" s="161" t="s">
        <v>878</v>
      </c>
      <c r="IG277" s="161">
        <v>34</v>
      </c>
      <c r="IH277" s="161">
        <v>1</v>
      </c>
      <c r="II277" s="161">
        <v>0</v>
      </c>
      <c r="JB277" s="161" t="s">
        <v>895</v>
      </c>
      <c r="JC277" s="161">
        <v>19</v>
      </c>
      <c r="JD277" s="161">
        <v>6</v>
      </c>
      <c r="JE277" s="161">
        <v>9</v>
      </c>
      <c r="JF277" s="161">
        <v>5873</v>
      </c>
      <c r="JG277" s="159">
        <v>42500</v>
      </c>
      <c r="JH277" s="161">
        <v>0</v>
      </c>
      <c r="JI277" s="159">
        <v>42313</v>
      </c>
      <c r="JJ277" s="161">
        <v>0</v>
      </c>
      <c r="JK277" s="161">
        <v>28</v>
      </c>
      <c r="JL277" s="159">
        <v>42348</v>
      </c>
      <c r="JM277" s="161">
        <v>0</v>
      </c>
      <c r="JN277" s="161">
        <v>14</v>
      </c>
      <c r="JO277" s="159">
        <v>42500</v>
      </c>
      <c r="JP277" s="161">
        <v>0</v>
      </c>
      <c r="JQ277" s="161">
        <v>18</v>
      </c>
      <c r="MN277" t="str">
        <f t="shared" si="348"/>
        <v>NoNoNoYesYesNo</v>
      </c>
      <c r="MO277" t="str">
        <f>IF(AND(MN277="NoNoNoNoNoNo",JI277=""),"No Programs",VLOOKUP(MN277,Lookups!$DA$4:$DB$67,2,FALSE))</f>
        <v>System 44 Only</v>
      </c>
      <c r="MP277">
        <f t="shared" si="349"/>
        <v>0</v>
      </c>
      <c r="MQ277" t="str">
        <f t="shared" si="350"/>
        <v>System 44 User</v>
      </c>
      <c r="MR277" t="str">
        <f>Directions!$D$3</f>
        <v>Usage</v>
      </c>
      <c r="MS277" t="str">
        <f>VLOOKUP(MQ277,Lookups!$CU$71:$CV$80,2,FALSE)</f>
        <v>System 44 Record</v>
      </c>
      <c r="MT277">
        <f t="shared" si="351"/>
        <v>1</v>
      </c>
      <c r="MU277">
        <f t="shared" si="352"/>
        <v>1</v>
      </c>
      <c r="MV277">
        <f t="shared" si="353"/>
        <v>1</v>
      </c>
      <c r="MW277">
        <f t="shared" si="354"/>
        <v>1</v>
      </c>
      <c r="MX277">
        <f t="shared" si="355"/>
        <v>26.714285714285715</v>
      </c>
      <c r="MY277" t="str">
        <f t="shared" si="356"/>
        <v>Not Used</v>
      </c>
      <c r="MZ277">
        <f t="shared" si="357"/>
        <v>0</v>
      </c>
      <c r="NA277" t="str">
        <f t="shared" si="358"/>
        <v>Not Available</v>
      </c>
      <c r="NB277" t="str">
        <f t="shared" si="359"/>
        <v>Not Available</v>
      </c>
      <c r="NC277" t="str">
        <f t="shared" si="360"/>
        <v>4 Not Indicated</v>
      </c>
      <c r="ND277" t="str">
        <f t="shared" si="361"/>
        <v>4 Not Indicated</v>
      </c>
      <c r="NE277" t="str">
        <f t="shared" si="362"/>
        <v>4 Not Indicated</v>
      </c>
      <c r="NF277" t="str">
        <f t="shared" si="363"/>
        <v>4 Not Indicated</v>
      </c>
      <c r="NG277" t="str">
        <f t="shared" si="364"/>
        <v>4 Not Indicated</v>
      </c>
      <c r="NH277" s="159">
        <f t="shared" si="365"/>
        <v>42500</v>
      </c>
      <c r="NI277">
        <f t="shared" si="366"/>
        <v>0</v>
      </c>
      <c r="NJ277" s="159">
        <f t="shared" si="367"/>
        <v>0</v>
      </c>
      <c r="NK277">
        <f t="shared" si="368"/>
        <v>0</v>
      </c>
      <c r="NL277">
        <f t="shared" si="369"/>
        <v>26.714285714285715</v>
      </c>
      <c r="NM277">
        <f t="shared" si="370"/>
        <v>1</v>
      </c>
      <c r="NN277">
        <f>IF(OR(E277="PK",E277="K",JJ277=""),"Null",INDEX(Lookups!$EZ$4:$FW$18,MATCH($JJ277,Lookups!$EY$4:$EY$18,1),MATCH($E277,Lookups!$EZ$3:$FW$3,0)))</f>
        <v>240</v>
      </c>
      <c r="NO277">
        <f>IF(OR(E277="PK",E277="K",JJ277=""),"Null",INDEX(Lookups!$EZ$4:$FW$18,MATCH($JJ277,Lookups!$EY$4:$EY$18,1),MATCH($E277,Lookups!$EZ$3:$FW$3,0) + 1))</f>
        <v>360</v>
      </c>
      <c r="NP277">
        <f t="shared" si="371"/>
        <v>480</v>
      </c>
      <c r="NQ277" t="str">
        <f t="shared" si="372"/>
        <v>PI is Recommended</v>
      </c>
      <c r="NR277" t="str">
        <f t="shared" si="373"/>
        <v>PI is Recommended</v>
      </c>
      <c r="NS277" t="str">
        <f t="shared" si="374"/>
        <v>BR to 199L</v>
      </c>
      <c r="NT277" t="str">
        <f t="shared" si="375"/>
        <v>BR to 199L</v>
      </c>
      <c r="NU277" t="str">
        <f t="shared" si="376"/>
        <v>BR to 199L</v>
      </c>
      <c r="NV277" s="183" t="str">
        <f t="array" ref="NV277">IF($NL277="No RI Tests","No RI Tests",VLOOKUP(IF(AND(E277="K",JJ277&lt;280),3,IF(AND(E277="K",JJ277&gt;=280),4,MAX(IF(E277=Lookups!$DF$6:$DF$99,IF(JJ277&gt;=Lookups!$DG$6:$DG$99,Lookups!$DH$6:$DH$99))))),Lookups!$DE$104:$DG$108,2,FALSE))</f>
        <v>1 Below Basic</v>
      </c>
      <c r="NW277" s="161" t="str">
        <f t="array" ref="NW277">IF($NL277="No RI Tests","No RI Tests",VLOOKUP(IF(AND(E277="K",JH277&lt;280),3,IF(AND(E277="K",JH277&gt;=280),4,MAX(IF(E277=Lookups!$DF$6:$DF$99,IF(NI277&gt;=Lookups!$DG$6:$DG$99,Lookups!$DH$6:$DH$99))))),Lookups!$DE$104:$DG$108,2,FALSE))</f>
        <v>1 Below Basic</v>
      </c>
      <c r="NX277" s="161" t="str">
        <f t="array" ref="NX277">IF($NL277="No RI Tests","No RI Tests",VLOOKUP(IF(AND(E277="K",NK277&lt;280),3,IF(AND(E277="K",NK277&gt;=280),4,MAX(IF(E277=Lookups!$DF$6:$DF$99,IF(NK277&gt;=Lookups!$DG$6:$DG$99,Lookups!$DH$6:$DH$99))))),Lookups!$DE$104:$DG$108,2,FALSE))</f>
        <v>1 Below Basic</v>
      </c>
      <c r="NY277">
        <f t="shared" si="377"/>
        <v>1</v>
      </c>
      <c r="NZ277">
        <f t="shared" si="378"/>
        <v>0</v>
      </c>
      <c r="OA277" t="str">
        <f t="shared" si="379"/>
        <v>Maintained Performance Level</v>
      </c>
      <c r="OB277" s="161" t="str">
        <f t="array" ref="OB277">IF($NL277="No RI Tests","No RI Tests",IF(E277="K","N/A",VLOOKUP(MAX(IF(E277=Lookups!$DF$6:$DF$99,IF(JJ277&gt;=Lookups!$DG$6:$DG$99,Lookups!$DI$6:$DI$99))),Lookups!$DE$104:$DG$108,3,FALSE)))</f>
        <v>1 Limited</v>
      </c>
      <c r="OC277" s="161" t="str">
        <f t="array" ref="OC277">IF($NL277="No RI Tests","No RI Tests",IF(E277="K","N/A",VLOOKUP(MAX(IF(E277=Lookups!$DF$6:$DF$99,IF(NI277&gt;=Lookups!$DG$6:$DG$99,Lookups!$DI$6:$DI$99))),Lookups!$DE$104:$DG$108,3,FALSE)))</f>
        <v>1 Limited</v>
      </c>
      <c r="OD277" s="161" t="str">
        <f t="array" ref="OD277">IF($NL277="No RI Tests","No RI Tests",IF(E277="K","N/A",VLOOKUP(MAX(IF(E277=Lookups!$DF$6:$DF$99,IF(NK277&gt;=Lookups!$DG$6:$DG$99,Lookups!$DI$6:$DI$99))),Lookups!$DE$104:$DG$108,3,FALSE)))</f>
        <v>1 Limited</v>
      </c>
      <c r="OE277">
        <f t="shared" si="380"/>
        <v>1</v>
      </c>
      <c r="OF277">
        <f t="shared" si="381"/>
        <v>0</v>
      </c>
      <c r="OG277" t="str">
        <f t="shared" si="382"/>
        <v>Maintained Performance Level</v>
      </c>
      <c r="OH277">
        <f t="shared" si="383"/>
        <v>0</v>
      </c>
      <c r="OI277">
        <f t="shared" si="384"/>
        <v>0</v>
      </c>
      <c r="OJ277">
        <f t="shared" si="385"/>
        <v>0</v>
      </c>
      <c r="OK277">
        <f t="shared" si="386"/>
        <v>0</v>
      </c>
      <c r="OL277">
        <f t="shared" si="387"/>
        <v>0</v>
      </c>
      <c r="OM277" t="str">
        <f t="shared" si="388"/>
        <v>Winter Administration</v>
      </c>
      <c r="ON277" t="str">
        <f t="shared" si="389"/>
        <v>Winter Administration</v>
      </c>
      <c r="OO277" t="str">
        <f t="shared" si="390"/>
        <v>Winter Administration RI</v>
      </c>
      <c r="OP277" t="str">
        <f ca="1">IF(AND(HR277&lt;&gt;"",JJ277&lt;600),IF(HT277="Advancing","Tier 2","Tier 3"),IF(JI277="","Null",IF(OR(E277="K",E277&lt;3),"FRA Recommended",IF(JJ277&gt;=IF(E277&lt;6,400,600),IF(JJ277&lt;VLOOKUP(E277,Lookups!$AP$3:$AR$16,3,FALSE),"Tier 2","Core"),IF(JJ277&lt;400,IF(RAND()&lt;0.81,"Tier 3","Tier 2"),IF(RAND()&lt;0.51,"Tier 3","Tier 2"))))))</f>
        <v>Tier 3</v>
      </c>
      <c r="OQ277" t="str">
        <f t="shared" si="391"/>
        <v>Average Reading Invt. at Least 15 Minutes Long</v>
      </c>
      <c r="OR277">
        <f t="shared" si="392"/>
        <v>0</v>
      </c>
      <c r="OS277" t="str">
        <f t="shared" si="393"/>
        <v>Null</v>
      </c>
      <c r="OT277">
        <f t="shared" si="394"/>
        <v>0</v>
      </c>
      <c r="OU277" s="159">
        <f t="shared" si="395"/>
        <v>42500</v>
      </c>
      <c r="OV277" t="str">
        <f t="shared" si="396"/>
        <v>Form 3</v>
      </c>
      <c r="OW277" t="str">
        <f t="shared" si="397"/>
        <v>Beginning</v>
      </c>
      <c r="OX277">
        <f t="shared" si="398"/>
        <v>34</v>
      </c>
      <c r="OY277">
        <f t="shared" si="399"/>
        <v>1</v>
      </c>
      <c r="OZ277">
        <f t="shared" si="400"/>
        <v>0</v>
      </c>
      <c r="PA277" s="159">
        <f t="shared" si="401"/>
        <v>42349</v>
      </c>
      <c r="PB277" t="str">
        <f t="shared" si="402"/>
        <v>Form 2</v>
      </c>
      <c r="PC277" t="str">
        <f t="shared" si="403"/>
        <v>Beginning</v>
      </c>
      <c r="PD277">
        <f t="shared" si="404"/>
        <v>34</v>
      </c>
      <c r="PE277">
        <f t="shared" si="405"/>
        <v>3</v>
      </c>
      <c r="PF277">
        <f t="shared" si="406"/>
        <v>0</v>
      </c>
      <c r="PG277">
        <f t="shared" si="407"/>
        <v>26.714285714285715</v>
      </c>
      <c r="PH277">
        <f t="shared" si="408"/>
        <v>1</v>
      </c>
      <c r="PI277">
        <f t="shared" si="409"/>
        <v>1</v>
      </c>
      <c r="PJ277">
        <f t="shared" si="410"/>
        <v>30</v>
      </c>
      <c r="PK277">
        <f>IF(HR277="","Null",IF(E277&lt;3,"Null",IF(HU277=0,0,IF(HS277="Form 1",VLOOKUP(HU277,Lookups!$BE$3:$BP$63,E277,FALSE),IF(HS277="Form 2",VLOOKUP(HU277,Lookups!$BE$67:$BP$127,E277,FALSE),VLOOKUP(HU277,Lookups!$BE$130:$BP$190,E277,FALSE))))))</f>
        <v>1</v>
      </c>
      <c r="PL277">
        <f t="shared" si="411"/>
        <v>34</v>
      </c>
      <c r="PM277">
        <f>IF($PH277=0,"Null",IF(E277&lt;3,"Null",IF(OX277=0,0,IF(OV277="Form 1",VLOOKUP(OX277,Lookups!$BE$3:$BP$63,E277,FALSE),IF(OV277="Form 2",VLOOKUP(OX277,Lookups!$BE$67:$BP$127,E277,FALSE),VLOOKUP(OX277,Lookups!$BE$130:$BP$190,E277,FALSE))))))</f>
        <v>1</v>
      </c>
      <c r="PN277">
        <f t="shared" si="412"/>
        <v>4</v>
      </c>
      <c r="PO277">
        <f t="shared" si="413"/>
        <v>1</v>
      </c>
      <c r="PP277">
        <f t="shared" si="414"/>
        <v>0</v>
      </c>
      <c r="PQ277">
        <f>IF(HR277="","Null",IF(E277&lt;3,"Null",IF(HV277=0,0,IF(HS277="Form 1",VLOOKUP(HV277,Lookups!$BR$3:$CC$63,E277,FALSE),IF(HS277="Form 2",VLOOKUP(HV277,Lookups!$BR$67:$CC$127,E277,FALSE),VLOOKUP(HV277,Lookups!$BR$130:$CC$190,E277,FALSE))))))</f>
        <v>0</v>
      </c>
      <c r="PR277">
        <f t="shared" si="415"/>
        <v>1</v>
      </c>
      <c r="PS277">
        <f>IF(HR277="","Null",IF(E277&lt;3,"Null",IF(OY277=0,0,IF(OW277="Form 1",VLOOKUP(OY277,Lookups!$BR$3:$CC$63,E277,FALSE),IF(OW277="Form 2",VLOOKUP(OY277,Lookups!$BR$67:$CC$127,E277,FALSE),VLOOKUP(OY277,Lookups!$BR$130:$CC$190,E277,FALSE))))))</f>
        <v>0</v>
      </c>
      <c r="PT277">
        <f t="shared" si="416"/>
        <v>1</v>
      </c>
      <c r="PU277">
        <f t="shared" si="417"/>
        <v>0</v>
      </c>
      <c r="PV277">
        <f t="shared" si="418"/>
        <v>0</v>
      </c>
      <c r="PW277" t="str">
        <f t="shared" si="419"/>
        <v>Winter to Spring PI Administration</v>
      </c>
      <c r="PX277">
        <f t="shared" si="420"/>
        <v>0</v>
      </c>
      <c r="PY277">
        <f t="shared" si="421"/>
        <v>1</v>
      </c>
      <c r="PZ277" t="str">
        <f t="shared" si="422"/>
        <v>40 to 59 Sessions</v>
      </c>
      <c r="QA277" t="str">
        <f t="shared" si="423"/>
        <v>Series 1</v>
      </c>
      <c r="QB277" t="str">
        <f t="shared" si="424"/>
        <v>In Series 1 to 4</v>
      </c>
      <c r="QC277" t="str">
        <f>IF($MS277="System 44 Record",IF(BQ277&lt;MEDIAN(Directions!$F$3,Directions!$F$6),"Mid-Year Exited Student","Full Year Participant")&amp;IF(BP277&lt;Directions!$F$3,", Started Prior Year",", Started This Year"),"Null")</f>
        <v>Full Year Participant, Started This Year</v>
      </c>
      <c r="QD277">
        <f t="shared" si="425"/>
        <v>0</v>
      </c>
      <c r="QE277">
        <f t="shared" si="426"/>
        <v>0</v>
      </c>
      <c r="QF277">
        <f t="shared" si="427"/>
        <v>1</v>
      </c>
      <c r="QG277">
        <f t="shared" si="428"/>
        <v>1</v>
      </c>
      <c r="QH277">
        <f t="shared" si="429"/>
        <v>1</v>
      </c>
      <c r="QI277">
        <f t="shared" si="430"/>
        <v>0.57999999999999996</v>
      </c>
      <c r="QJ277" t="str">
        <f t="shared" si="431"/>
        <v>Used RC! and rSkills</v>
      </c>
      <c r="QK277" t="str">
        <f t="shared" si="432"/>
        <v>Null</v>
      </c>
      <c r="QL277" t="str">
        <f t="shared" si="433"/>
        <v>Null</v>
      </c>
      <c r="QM277" t="str">
        <f>IF($MS277="READ 180 Record",IF(AQ277="","Null",VLOOKUP(JJ277,Lookups!$DX$3:$EB$2054,AN277+1,FALSE)),"Null")</f>
        <v>Null</v>
      </c>
      <c r="QN277" t="str">
        <f t="shared" si="434"/>
        <v>Null</v>
      </c>
    </row>
    <row r="278" spans="1:456" x14ac:dyDescent="0.25">
      <c r="A278" s="161" t="s">
        <v>1447</v>
      </c>
      <c r="B278" s="161" t="s">
        <v>1447</v>
      </c>
      <c r="C278" s="161" t="s">
        <v>1447</v>
      </c>
      <c r="D278" s="161" t="s">
        <v>1447</v>
      </c>
      <c r="E278" s="161">
        <v>7</v>
      </c>
      <c r="F278" s="161" t="s">
        <v>1447</v>
      </c>
      <c r="G278" s="161" t="s">
        <v>867</v>
      </c>
      <c r="H278" s="161" t="s">
        <v>899</v>
      </c>
      <c r="I278" s="161">
        <v>1029</v>
      </c>
      <c r="J278" s="159">
        <v>42500</v>
      </c>
      <c r="K278" s="161">
        <v>0</v>
      </c>
      <c r="L278" s="161">
        <v>0</v>
      </c>
      <c r="M278" s="161">
        <v>0</v>
      </c>
      <c r="N278" s="161">
        <v>0</v>
      </c>
      <c r="O278" s="161">
        <v>0</v>
      </c>
      <c r="P278" s="161">
        <v>0</v>
      </c>
      <c r="Q278" s="161">
        <v>0</v>
      </c>
      <c r="R278" s="161">
        <v>0</v>
      </c>
      <c r="S278" s="161">
        <v>0</v>
      </c>
      <c r="T278" s="161">
        <v>0</v>
      </c>
      <c r="U278" s="161">
        <v>0</v>
      </c>
      <c r="V278" s="161">
        <v>0</v>
      </c>
      <c r="W278" s="161">
        <v>0</v>
      </c>
      <c r="X278" s="161">
        <v>0</v>
      </c>
      <c r="AB278" s="161" t="s">
        <v>241</v>
      </c>
      <c r="AC278" s="161" t="s">
        <v>242</v>
      </c>
      <c r="AD278" s="161" t="s">
        <v>242</v>
      </c>
      <c r="AE278" s="161" t="s">
        <v>242</v>
      </c>
      <c r="AF278" s="161" t="s">
        <v>242</v>
      </c>
      <c r="AG278" s="161" t="s">
        <v>241</v>
      </c>
      <c r="AH278" s="161" t="s">
        <v>242</v>
      </c>
      <c r="AI278" s="161">
        <v>20150801</v>
      </c>
      <c r="AJ278" s="161">
        <v>20160525</v>
      </c>
      <c r="AK278" s="161" t="s">
        <v>869</v>
      </c>
      <c r="AL278" t="s">
        <v>1076</v>
      </c>
      <c r="AM278" t="s">
        <v>899</v>
      </c>
      <c r="AN278">
        <v>3</v>
      </c>
      <c r="AO278" t="s">
        <v>870</v>
      </c>
      <c r="AP278">
        <v>8</v>
      </c>
      <c r="AQ278">
        <v>78</v>
      </c>
      <c r="AR278">
        <v>1121</v>
      </c>
      <c r="AS278">
        <v>330</v>
      </c>
      <c r="AT278">
        <v>112</v>
      </c>
      <c r="AU278">
        <v>453</v>
      </c>
      <c r="AV278">
        <v>123</v>
      </c>
      <c r="AW278">
        <v>39</v>
      </c>
      <c r="AX278">
        <v>12.466699999999999</v>
      </c>
      <c r="AY278">
        <v>9.1111000000000004</v>
      </c>
      <c r="AZ278">
        <v>2.4375</v>
      </c>
      <c r="BA278">
        <v>117.6168</v>
      </c>
      <c r="BB278">
        <v>29255</v>
      </c>
      <c r="BC278">
        <v>77.777777776999997</v>
      </c>
      <c r="BD278">
        <v>86.666666665999998</v>
      </c>
      <c r="BE278">
        <v>467</v>
      </c>
      <c r="BF278">
        <v>511</v>
      </c>
      <c r="BG278">
        <v>20</v>
      </c>
      <c r="BH278">
        <v>95</v>
      </c>
      <c r="BI278">
        <v>4</v>
      </c>
      <c r="BJ278">
        <v>0</v>
      </c>
      <c r="BK278">
        <v>104</v>
      </c>
      <c r="BL278">
        <v>3</v>
      </c>
      <c r="BM278" t="s">
        <v>1080</v>
      </c>
      <c r="BN278" t="s">
        <v>1079</v>
      </c>
      <c r="ET278" s="161">
        <v>1</v>
      </c>
      <c r="EU278" s="161">
        <v>57</v>
      </c>
      <c r="EV278" s="161">
        <v>57</v>
      </c>
      <c r="EW278" s="161">
        <v>3447</v>
      </c>
      <c r="EX278" s="161">
        <v>0</v>
      </c>
      <c r="EY278" s="161">
        <v>0</v>
      </c>
      <c r="EZ278" s="161">
        <v>0</v>
      </c>
      <c r="FA278" s="161">
        <v>0</v>
      </c>
      <c r="FB278" s="161">
        <v>54</v>
      </c>
      <c r="FC278" s="161">
        <v>73</v>
      </c>
      <c r="FD278" s="161">
        <v>0</v>
      </c>
      <c r="FE278" s="161">
        <v>1</v>
      </c>
      <c r="FF278" s="159">
        <v>42411</v>
      </c>
      <c r="FG278" s="161">
        <v>54</v>
      </c>
      <c r="FH278" s="161">
        <v>73</v>
      </c>
      <c r="FI278" s="161">
        <v>58</v>
      </c>
      <c r="FJ278" s="161">
        <v>50</v>
      </c>
      <c r="FK278" s="161">
        <v>50</v>
      </c>
      <c r="HN278" s="161" t="s">
        <v>899</v>
      </c>
      <c r="JB278" s="161" t="s">
        <v>899</v>
      </c>
      <c r="JC278" s="161">
        <v>10</v>
      </c>
      <c r="JD278" s="161">
        <v>7</v>
      </c>
      <c r="JE278" s="161">
        <v>16</v>
      </c>
      <c r="JF278" s="161">
        <v>11867</v>
      </c>
      <c r="JG278" s="159">
        <v>42500</v>
      </c>
      <c r="JH278" s="161">
        <v>1029</v>
      </c>
      <c r="JI278" s="159">
        <v>42237</v>
      </c>
      <c r="JJ278" s="161">
        <v>701</v>
      </c>
      <c r="JK278" s="161">
        <v>18</v>
      </c>
      <c r="JL278" s="159">
        <v>42347</v>
      </c>
      <c r="JM278" s="161">
        <v>1054</v>
      </c>
      <c r="JN278" s="161">
        <v>35</v>
      </c>
      <c r="JO278" s="159">
        <v>42500</v>
      </c>
      <c r="JP278" s="161">
        <v>1029</v>
      </c>
      <c r="JQ278" s="161">
        <v>16</v>
      </c>
      <c r="MN278" t="str">
        <f t="shared" si="348"/>
        <v>YesNoNoNoYesNo</v>
      </c>
      <c r="MO278" t="str">
        <f>IF(AND(MN278="NoNoNoNoNoNo",JI278=""),"No Programs",VLOOKUP(MN278,Lookups!$DA$4:$DB$67,2,FALSE))</f>
        <v>READ 180 Only</v>
      </c>
      <c r="MP278">
        <f t="shared" si="349"/>
        <v>1</v>
      </c>
      <c r="MQ278" t="str">
        <f t="shared" si="350"/>
        <v>READ 180 User</v>
      </c>
      <c r="MR278" t="str">
        <f>Directions!$D$3</f>
        <v>Usage</v>
      </c>
      <c r="MS278" t="str">
        <f>VLOOKUP(MQ278,Lookups!$CU$71:$CV$80,2,FALSE)</f>
        <v>READ 180 Record</v>
      </c>
      <c r="MT278">
        <f t="shared" si="351"/>
        <v>1</v>
      </c>
      <c r="MU278">
        <f t="shared" si="352"/>
        <v>1</v>
      </c>
      <c r="MV278">
        <f t="shared" si="353"/>
        <v>1</v>
      </c>
      <c r="MW278">
        <f t="shared" si="354"/>
        <v>1</v>
      </c>
      <c r="MX278">
        <f t="shared" si="355"/>
        <v>37.571428571428569</v>
      </c>
      <c r="MY278" t="str">
        <f t="shared" si="356"/>
        <v>Not Used</v>
      </c>
      <c r="MZ278">
        <f t="shared" si="357"/>
        <v>0</v>
      </c>
      <c r="NA278" t="str">
        <f t="shared" si="358"/>
        <v>Not Available</v>
      </c>
      <c r="NB278" t="str">
        <f t="shared" si="359"/>
        <v>Not Available</v>
      </c>
      <c r="NC278" t="str">
        <f t="shared" si="360"/>
        <v>4 Not Indicated</v>
      </c>
      <c r="ND278" t="str">
        <f t="shared" si="361"/>
        <v>4 Not Indicated</v>
      </c>
      <c r="NE278" t="str">
        <f t="shared" si="362"/>
        <v>4 Not Indicated</v>
      </c>
      <c r="NF278" t="str">
        <f t="shared" si="363"/>
        <v>4 Not Indicated</v>
      </c>
      <c r="NG278" t="str">
        <f t="shared" si="364"/>
        <v>4 Not Indicated</v>
      </c>
      <c r="NH278" s="159">
        <f t="shared" si="365"/>
        <v>42500</v>
      </c>
      <c r="NI278">
        <f t="shared" si="366"/>
        <v>1029</v>
      </c>
      <c r="NJ278" s="159">
        <f t="shared" si="367"/>
        <v>42347</v>
      </c>
      <c r="NK278">
        <f t="shared" si="368"/>
        <v>1054</v>
      </c>
      <c r="NL278">
        <f t="shared" si="369"/>
        <v>37.571428571428569</v>
      </c>
      <c r="NM278">
        <f t="shared" si="370"/>
        <v>1</v>
      </c>
      <c r="NN278">
        <f>IF(OR(E278="PK",E278="K",JJ278=""),"Null",INDEX(Lookups!$EZ$4:$FW$18,MATCH($JJ278,Lookups!$EY$4:$EY$18,1),MATCH($E278,Lookups!$EZ$3:$FW$3,0)))</f>
        <v>45</v>
      </c>
      <c r="NO278">
        <f>IF(OR(E278="PK",E278="K",JJ278=""),"Null",INDEX(Lookups!$EZ$4:$FW$18,MATCH($JJ278,Lookups!$EY$4:$EY$18,1),MATCH($E278,Lookups!$EZ$3:$FW$3,0) + 1))</f>
        <v>75</v>
      </c>
      <c r="NP278">
        <f t="shared" si="371"/>
        <v>90</v>
      </c>
      <c r="NQ278" t="str">
        <f t="shared" si="372"/>
        <v>No PI Needed</v>
      </c>
      <c r="NR278" t="str">
        <f t="shared" si="373"/>
        <v>No PI Needed</v>
      </c>
      <c r="NS278" t="str">
        <f t="shared" si="374"/>
        <v>600L to 799L</v>
      </c>
      <c r="NT278" t="str">
        <f t="shared" si="375"/>
        <v>1000L to 1199L</v>
      </c>
      <c r="NU278" t="str">
        <f t="shared" si="376"/>
        <v>1000L to 1199L</v>
      </c>
      <c r="NV278" s="183" t="str">
        <f t="array" ref="NV278">IF($NL278="No RI Tests","No RI Tests",VLOOKUP(IF(AND(E278="K",JJ278&lt;280),3,IF(AND(E278="K",JJ278&gt;=280),4,MAX(IF(E278=Lookups!$DF$6:$DF$99,IF(JJ278&gt;=Lookups!$DG$6:$DG$99,Lookups!$DH$6:$DH$99))))),Lookups!$DE$104:$DG$108,2,FALSE))</f>
        <v>1 Below Basic</v>
      </c>
      <c r="NW278" s="161" t="str">
        <f t="array" ref="NW278">IF($NL278="No RI Tests","No RI Tests",VLOOKUP(IF(AND(E278="K",JH278&lt;280),3,IF(AND(E278="K",JH278&gt;=280),4,MAX(IF(E278=Lookups!$DF$6:$DF$99,IF(NI278&gt;=Lookups!$DG$6:$DG$99,Lookups!$DH$6:$DH$99))))),Lookups!$DE$104:$DG$108,2,FALSE))</f>
        <v>3 Proficient</v>
      </c>
      <c r="NX278" s="161" t="str">
        <f t="array" ref="NX278">IF($NL278="No RI Tests","No RI Tests",VLOOKUP(IF(AND(E278="K",NK278&lt;280),3,IF(AND(E278="K",NK278&gt;=280),4,MAX(IF(E278=Lookups!$DF$6:$DF$99,IF(NK278&gt;=Lookups!$DG$6:$DG$99,Lookups!$DH$6:$DH$99))))),Lookups!$DE$104:$DG$108,2,FALSE))</f>
        <v>3 Proficient</v>
      </c>
      <c r="NY278">
        <f t="shared" si="377"/>
        <v>0</v>
      </c>
      <c r="NZ278">
        <f t="shared" si="378"/>
        <v>1</v>
      </c>
      <c r="OA278" t="str">
        <f t="shared" si="379"/>
        <v>Improved Performance Level</v>
      </c>
      <c r="OB278" s="161" t="str">
        <f t="array" ref="OB278">IF($NL278="No RI Tests","No RI Tests",IF(E278="K","N/A",VLOOKUP(MAX(IF(E278=Lookups!$DF$6:$DF$99,IF(JJ278&gt;=Lookups!$DG$6:$DG$99,Lookups!$DI$6:$DI$99))),Lookups!$DE$104:$DG$108,3,FALSE)))</f>
        <v>1 Limited</v>
      </c>
      <c r="OC278" s="161" t="str">
        <f t="array" ref="OC278">IF($NL278="No RI Tests","No RI Tests",IF(E278="K","N/A",VLOOKUP(MAX(IF(E278=Lookups!$DF$6:$DF$99,IF(NI278&gt;=Lookups!$DG$6:$DG$99,Lookups!$DI$6:$DI$99))),Lookups!$DE$104:$DG$108,3,FALSE)))</f>
        <v>2 Partial</v>
      </c>
      <c r="OD278" s="161" t="str">
        <f t="array" ref="OD278">IF($NL278="No RI Tests","No RI Tests",IF(E278="K","N/A",VLOOKUP(MAX(IF(E278=Lookups!$DF$6:$DF$99,IF(NK278&gt;=Lookups!$DG$6:$DG$99,Lookups!$DI$6:$DI$99))),Lookups!$DE$104:$DG$108,3,FALSE)))</f>
        <v>2 Partial</v>
      </c>
      <c r="OE278">
        <f t="shared" si="380"/>
        <v>0</v>
      </c>
      <c r="OF278">
        <f t="shared" si="381"/>
        <v>1</v>
      </c>
      <c r="OG278" t="str">
        <f t="shared" si="382"/>
        <v>Improved Performance Level</v>
      </c>
      <c r="OH278">
        <f t="shared" si="383"/>
        <v>328</v>
      </c>
      <c r="OI278">
        <f t="shared" si="384"/>
        <v>1</v>
      </c>
      <c r="OJ278">
        <f t="shared" si="385"/>
        <v>1</v>
      </c>
      <c r="OK278">
        <f t="shared" si="386"/>
        <v>1</v>
      </c>
      <c r="OL278">
        <f t="shared" si="387"/>
        <v>5.4666666666666668</v>
      </c>
      <c r="OM278" t="str">
        <f t="shared" si="388"/>
        <v>Fall Administration</v>
      </c>
      <c r="ON278" t="str">
        <f t="shared" si="389"/>
        <v>Fall Administration</v>
      </c>
      <c r="OO278" t="str">
        <f t="shared" si="390"/>
        <v>Fall Administration RI</v>
      </c>
      <c r="OP278" t="str">
        <f ca="1">IF(AND(HR278&lt;&gt;"",JJ278&lt;600),IF(HT278="Advancing","Tier 2","Tier 3"),IF(JI278="","Null",IF(OR(E278="K",E278&lt;3),"FRA Recommended",IF(JJ278&gt;=IF(E278&lt;6,400,600),IF(JJ278&lt;VLOOKUP(E278,Lookups!$AP$3:$AR$16,3,FALSE),"Tier 2","Core"),IF(JJ278&lt;400,IF(RAND()&lt;0.81,"Tier 3","Tier 2"),IF(RAND()&lt;0.51,"Tier 3","Tier 2"))))))</f>
        <v>Tier 2</v>
      </c>
      <c r="OQ278" t="str">
        <f t="shared" si="391"/>
        <v>Average Reading Invt. at Least 15 Minutes Long</v>
      </c>
      <c r="OR278">
        <f t="shared" si="392"/>
        <v>0</v>
      </c>
      <c r="OS278">
        <f t="shared" si="393"/>
        <v>0</v>
      </c>
      <c r="OT278">
        <f t="shared" si="394"/>
        <v>353</v>
      </c>
      <c r="OU278" s="159" t="str">
        <f t="shared" si="395"/>
        <v>No PI Tests</v>
      </c>
      <c r="OV278" t="str">
        <f t="shared" si="396"/>
        <v>No PI Tests</v>
      </c>
      <c r="OW278" t="str">
        <f t="shared" si="397"/>
        <v>No PI Tests</v>
      </c>
      <c r="OX278" t="str">
        <f t="shared" si="398"/>
        <v>No PI Tests</v>
      </c>
      <c r="OY278" t="str">
        <f t="shared" si="399"/>
        <v>No PI Tests</v>
      </c>
      <c r="OZ278" t="str">
        <f t="shared" si="400"/>
        <v>No PI Tests</v>
      </c>
      <c r="PA278" s="159" t="str">
        <f t="shared" si="401"/>
        <v>No PI Tests</v>
      </c>
      <c r="PB278" t="str">
        <f t="shared" si="402"/>
        <v>No PI Tests</v>
      </c>
      <c r="PC278" t="str">
        <f t="shared" si="403"/>
        <v>No PI Tests</v>
      </c>
      <c r="PD278" t="str">
        <f t="shared" si="404"/>
        <v>No PI Tests</v>
      </c>
      <c r="PE278" t="str">
        <f t="shared" si="405"/>
        <v>No PI Tests</v>
      </c>
      <c r="PF278" t="str">
        <f t="shared" si="406"/>
        <v>No PI Tests</v>
      </c>
      <c r="PG278" t="str">
        <f t="shared" si="407"/>
        <v>No PI Tests</v>
      </c>
      <c r="PH278">
        <f t="shared" si="408"/>
        <v>0</v>
      </c>
      <c r="PI278">
        <f t="shared" si="409"/>
        <v>0</v>
      </c>
      <c r="PJ278" t="str">
        <f t="shared" si="410"/>
        <v>Null</v>
      </c>
      <c r="PK278" t="str">
        <f>IF(HR278="","Null",IF(E278&lt;3,"Null",IF(HU278=0,0,IF(HS278="Form 1",VLOOKUP(HU278,Lookups!$BE$3:$BP$63,E278,FALSE),IF(HS278="Form 2",VLOOKUP(HU278,Lookups!$BE$67:$BP$127,E278,FALSE),VLOOKUP(HU278,Lookups!$BE$130:$BP$190,E278,FALSE))))))</f>
        <v>Null</v>
      </c>
      <c r="PL278" t="str">
        <f t="shared" si="411"/>
        <v>Null</v>
      </c>
      <c r="PM278" t="str">
        <f>IF($PH278=0,"Null",IF(E278&lt;3,"Null",IF(OX278=0,0,IF(OV278="Form 1",VLOOKUP(OX278,Lookups!$BE$3:$BP$63,E278,FALSE),IF(OV278="Form 2",VLOOKUP(OX278,Lookups!$BE$67:$BP$127,E278,FALSE),VLOOKUP(OX278,Lookups!$BE$130:$BP$190,E278,FALSE))))))</f>
        <v>Null</v>
      </c>
      <c r="PN278" t="str">
        <f t="shared" si="412"/>
        <v>Null</v>
      </c>
      <c r="PO278" t="str">
        <f t="shared" si="413"/>
        <v>Null</v>
      </c>
      <c r="PP278" t="str">
        <f t="shared" si="414"/>
        <v>Null</v>
      </c>
      <c r="PQ278" t="str">
        <f>IF(HR278="","Null",IF(E278&lt;3,"Null",IF(HV278=0,0,IF(HS278="Form 1",VLOOKUP(HV278,Lookups!$BR$3:$CC$63,E278,FALSE),IF(HS278="Form 2",VLOOKUP(HV278,Lookups!$BR$67:$CC$127,E278,FALSE),VLOOKUP(HV278,Lookups!$BR$130:$CC$190,E278,FALSE))))))</f>
        <v>Null</v>
      </c>
      <c r="PR278" t="str">
        <f t="shared" si="415"/>
        <v>Null</v>
      </c>
      <c r="PS278" t="str">
        <f>IF(HR278="","Null",IF(E278&lt;3,"Null",IF(OY278=0,0,IF(OW278="Form 1",VLOOKUP(OY278,Lookups!$BR$3:$CC$63,E278,FALSE),IF(OW278="Form 2",VLOOKUP(OY278,Lookups!$BR$67:$CC$127,E278,FALSE),VLOOKUP(OY278,Lookups!$BR$130:$CC$190,E278,FALSE))))))</f>
        <v>Null</v>
      </c>
      <c r="PT278" t="str">
        <f t="shared" si="416"/>
        <v>Null</v>
      </c>
      <c r="PU278" t="str">
        <f t="shared" si="417"/>
        <v>Null</v>
      </c>
      <c r="PV278" t="str">
        <f t="shared" si="418"/>
        <v>Null</v>
      </c>
      <c r="PW278" t="str">
        <f t="shared" si="419"/>
        <v>No PI Tests</v>
      </c>
      <c r="PX278">
        <f t="shared" si="420"/>
        <v>1</v>
      </c>
      <c r="PY278">
        <f t="shared" si="421"/>
        <v>0</v>
      </c>
      <c r="PZ278" t="str">
        <f t="shared" si="422"/>
        <v>Null</v>
      </c>
      <c r="QA278" t="str">
        <f t="shared" si="423"/>
        <v>Null</v>
      </c>
      <c r="QB278" t="str">
        <f t="shared" si="424"/>
        <v>Null</v>
      </c>
      <c r="QC278" t="str">
        <f>IF($MS278="System 44 Record",IF(BQ278&lt;MEDIAN(Directions!$F$3,Directions!$F$6),"Mid-Year Exited Student","Full Year Participant")&amp;IF(BP278&lt;Directions!$F$3,", Started Prior Year",", Started This Year"),"Null")</f>
        <v>Null</v>
      </c>
      <c r="QD278" t="str">
        <f t="shared" si="425"/>
        <v>Null</v>
      </c>
      <c r="QE278">
        <f t="shared" si="426"/>
        <v>1</v>
      </c>
      <c r="QF278">
        <f t="shared" si="427"/>
        <v>1</v>
      </c>
      <c r="QG278">
        <f t="shared" si="428"/>
        <v>1</v>
      </c>
      <c r="QH278">
        <f t="shared" si="429"/>
        <v>1</v>
      </c>
      <c r="QI278">
        <f t="shared" si="430"/>
        <v>0.73</v>
      </c>
      <c r="QJ278" t="str">
        <f t="shared" si="431"/>
        <v>Used All 3</v>
      </c>
      <c r="QK278" t="str">
        <f t="shared" si="432"/>
        <v>60 to 79 Sessions</v>
      </c>
      <c r="QL278" t="str">
        <f t="shared" si="433"/>
        <v>5 to 8 Segments</v>
      </c>
      <c r="QM278" t="str">
        <f>IF($MS278="READ 180 Record",IF(AQ278="","Null",VLOOKUP(JJ278,Lookups!$DX$3:$EB$2054,AN278+1,FALSE)),"Null")</f>
        <v>Level Matches Lexile Score</v>
      </c>
      <c r="QN278" t="str">
        <f t="shared" si="434"/>
        <v>Null</v>
      </c>
    </row>
    <row r="279" spans="1:456" x14ac:dyDescent="0.25">
      <c r="A279" s="161" t="s">
        <v>1447</v>
      </c>
      <c r="B279" s="161" t="s">
        <v>1447</v>
      </c>
      <c r="C279" s="161" t="s">
        <v>1447</v>
      </c>
      <c r="D279" s="161" t="s">
        <v>1447</v>
      </c>
      <c r="E279" s="161">
        <v>4</v>
      </c>
      <c r="F279" s="161" t="s">
        <v>1447</v>
      </c>
      <c r="G279" s="161" t="s">
        <v>885</v>
      </c>
      <c r="H279" s="161" t="s">
        <v>912</v>
      </c>
      <c r="I279" s="161">
        <v>325</v>
      </c>
      <c r="J279" s="159">
        <v>42499</v>
      </c>
      <c r="K279" s="161">
        <v>0</v>
      </c>
      <c r="L279" s="161">
        <v>0</v>
      </c>
      <c r="M279" s="161">
        <v>0</v>
      </c>
      <c r="N279" s="161">
        <v>0</v>
      </c>
      <c r="O279" s="161">
        <v>0</v>
      </c>
      <c r="P279" s="161">
        <v>0</v>
      </c>
      <c r="Q279" s="161">
        <v>0</v>
      </c>
      <c r="R279" s="161">
        <v>0</v>
      </c>
      <c r="S279" s="161">
        <v>0</v>
      </c>
      <c r="T279" s="161">
        <v>0</v>
      </c>
      <c r="U279" s="161">
        <v>0</v>
      </c>
      <c r="V279" s="161">
        <v>0</v>
      </c>
      <c r="W279" s="161">
        <v>0</v>
      </c>
      <c r="X279" s="161">
        <v>0</v>
      </c>
      <c r="AB279" s="161" t="s">
        <v>242</v>
      </c>
      <c r="AC279" s="161" t="s">
        <v>242</v>
      </c>
      <c r="AD279" s="161" t="s">
        <v>242</v>
      </c>
      <c r="AE279" s="161" t="s">
        <v>242</v>
      </c>
      <c r="AF279" s="161" t="s">
        <v>241</v>
      </c>
      <c r="AG279" s="161" t="s">
        <v>241</v>
      </c>
      <c r="AH279" s="161" t="s">
        <v>242</v>
      </c>
      <c r="AI279" s="161">
        <v>20150801</v>
      </c>
      <c r="AJ279" s="161">
        <v>20160525</v>
      </c>
      <c r="AK279" s="161" t="s">
        <v>869</v>
      </c>
      <c r="AL279" t="s">
        <v>1078</v>
      </c>
      <c r="BN279" t="s">
        <v>1076</v>
      </c>
      <c r="BO279" t="s">
        <v>912</v>
      </c>
      <c r="BP279" s="159">
        <v>42256</v>
      </c>
      <c r="BQ279" s="159">
        <v>42494</v>
      </c>
      <c r="BR279" t="s">
        <v>871</v>
      </c>
      <c r="BS279">
        <v>325</v>
      </c>
      <c r="BT279" s="159">
        <v>42494</v>
      </c>
      <c r="BU279">
        <v>7</v>
      </c>
      <c r="BV279">
        <v>4</v>
      </c>
      <c r="BW279">
        <v>45</v>
      </c>
      <c r="BX279">
        <v>39</v>
      </c>
      <c r="BY279">
        <v>730</v>
      </c>
      <c r="BZ279">
        <v>756</v>
      </c>
      <c r="CA279">
        <v>24</v>
      </c>
      <c r="CB279">
        <v>18</v>
      </c>
      <c r="CC279">
        <v>35</v>
      </c>
      <c r="CD279">
        <v>88</v>
      </c>
      <c r="CE279">
        <v>97</v>
      </c>
      <c r="CF279">
        <v>93</v>
      </c>
      <c r="CG279">
        <v>95</v>
      </c>
      <c r="CH279">
        <v>89</v>
      </c>
      <c r="CI279">
        <v>9733</v>
      </c>
      <c r="CJ279">
        <v>1.6957</v>
      </c>
      <c r="CK279">
        <v>7</v>
      </c>
      <c r="CL279">
        <v>3</v>
      </c>
      <c r="ET279" s="161">
        <v>0</v>
      </c>
      <c r="EU279" s="161">
        <v>0</v>
      </c>
      <c r="EV279" s="161">
        <v>0</v>
      </c>
      <c r="EW279" s="161">
        <v>0</v>
      </c>
      <c r="EX279" s="161">
        <v>0</v>
      </c>
      <c r="EY279" s="161">
        <v>0</v>
      </c>
      <c r="EZ279" s="161">
        <v>0</v>
      </c>
      <c r="FA279" s="161">
        <v>0</v>
      </c>
      <c r="FB279" s="161">
        <v>0</v>
      </c>
      <c r="FC279" s="161">
        <v>0</v>
      </c>
      <c r="FD279" s="161">
        <v>0</v>
      </c>
      <c r="FE279" s="161">
        <v>0</v>
      </c>
      <c r="HN279" s="161" t="s">
        <v>912</v>
      </c>
      <c r="HO279" s="159">
        <v>42243</v>
      </c>
      <c r="HP279" s="159">
        <v>42499</v>
      </c>
      <c r="HQ279" s="161">
        <v>3</v>
      </c>
      <c r="HR279" s="159">
        <v>42243</v>
      </c>
      <c r="HS279" s="161" t="s">
        <v>872</v>
      </c>
      <c r="HT279" s="161" t="s">
        <v>873</v>
      </c>
      <c r="HU279" s="161">
        <v>43</v>
      </c>
      <c r="HV279" s="161">
        <v>12</v>
      </c>
      <c r="HW279" s="161">
        <v>0</v>
      </c>
      <c r="HX279" s="159">
        <v>42346</v>
      </c>
      <c r="HY279" s="161" t="s">
        <v>874</v>
      </c>
      <c r="HZ279" s="161" t="s">
        <v>882</v>
      </c>
      <c r="IA279" s="161">
        <v>52</v>
      </c>
      <c r="IB279" s="161">
        <v>26</v>
      </c>
      <c r="IC279" s="161">
        <v>0</v>
      </c>
      <c r="ID279" s="159">
        <v>42499</v>
      </c>
      <c r="IE279" s="161" t="s">
        <v>879</v>
      </c>
      <c r="IF279" s="161" t="s">
        <v>873</v>
      </c>
      <c r="IG279" s="161">
        <v>52</v>
      </c>
      <c r="IH279" s="161">
        <v>15</v>
      </c>
      <c r="II279" s="161">
        <v>0</v>
      </c>
      <c r="JB279" s="161" t="s">
        <v>912</v>
      </c>
      <c r="JC279" s="161">
        <v>22</v>
      </c>
      <c r="JD279" s="161">
        <v>15</v>
      </c>
      <c r="JE279" s="161">
        <v>17</v>
      </c>
      <c r="JF279" s="161">
        <v>6067</v>
      </c>
      <c r="JG279" s="159">
        <v>42499</v>
      </c>
      <c r="JH279" s="161">
        <v>325</v>
      </c>
      <c r="JI279" s="159">
        <v>42241</v>
      </c>
      <c r="JJ279" s="161">
        <v>283</v>
      </c>
      <c r="JK279" s="161">
        <v>9</v>
      </c>
      <c r="JL279" s="159">
        <v>42347</v>
      </c>
      <c r="JM279" s="161">
        <v>274</v>
      </c>
      <c r="JN279" s="161">
        <v>13</v>
      </c>
      <c r="JO279" s="159">
        <v>42499</v>
      </c>
      <c r="JP279" s="161">
        <v>325</v>
      </c>
      <c r="JQ279" s="161">
        <v>14</v>
      </c>
      <c r="MN279" t="str">
        <f t="shared" si="348"/>
        <v>NoNoNoYesYesNo</v>
      </c>
      <c r="MO279" t="str">
        <f>IF(AND(MN279="NoNoNoNoNoNo",JI279=""),"No Programs",VLOOKUP(MN279,Lookups!$DA$4:$DB$67,2,FALSE))</f>
        <v>System 44 Only</v>
      </c>
      <c r="MP279">
        <f t="shared" si="349"/>
        <v>0</v>
      </c>
      <c r="MQ279" t="str">
        <f t="shared" si="350"/>
        <v>System 44 User</v>
      </c>
      <c r="MR279" t="str">
        <f>Directions!$D$3</f>
        <v>Usage</v>
      </c>
      <c r="MS279" t="str">
        <f>VLOOKUP(MQ279,Lookups!$CU$71:$CV$80,2,FALSE)</f>
        <v>System 44 Record</v>
      </c>
      <c r="MT279">
        <f t="shared" si="351"/>
        <v>1</v>
      </c>
      <c r="MU279">
        <f t="shared" si="352"/>
        <v>1</v>
      </c>
      <c r="MV279">
        <f t="shared" si="353"/>
        <v>1</v>
      </c>
      <c r="MW279">
        <f t="shared" si="354"/>
        <v>1</v>
      </c>
      <c r="MX279">
        <f t="shared" si="355"/>
        <v>36.571428571428569</v>
      </c>
      <c r="MY279" t="str">
        <f t="shared" si="356"/>
        <v>Not Used</v>
      </c>
      <c r="MZ279">
        <f t="shared" si="357"/>
        <v>0</v>
      </c>
      <c r="NA279" t="str">
        <f t="shared" si="358"/>
        <v>Not Available</v>
      </c>
      <c r="NB279" t="str">
        <f t="shared" si="359"/>
        <v>Not Available</v>
      </c>
      <c r="NC279" t="str">
        <f t="shared" si="360"/>
        <v>4 Not Indicated</v>
      </c>
      <c r="ND279" t="str">
        <f t="shared" si="361"/>
        <v>4 Not Indicated</v>
      </c>
      <c r="NE279" t="str">
        <f t="shared" si="362"/>
        <v>4 Not Indicated</v>
      </c>
      <c r="NF279" t="str">
        <f t="shared" si="363"/>
        <v>4 Not Indicated</v>
      </c>
      <c r="NG279" t="str">
        <f t="shared" si="364"/>
        <v>4 Not Indicated</v>
      </c>
      <c r="NH279" s="159">
        <f t="shared" si="365"/>
        <v>42499</v>
      </c>
      <c r="NI279">
        <f t="shared" si="366"/>
        <v>325</v>
      </c>
      <c r="NJ279" s="159">
        <f t="shared" si="367"/>
        <v>42499</v>
      </c>
      <c r="NK279">
        <f t="shared" si="368"/>
        <v>325</v>
      </c>
      <c r="NL279">
        <f t="shared" si="369"/>
        <v>36.857142857142854</v>
      </c>
      <c r="NM279">
        <f t="shared" si="370"/>
        <v>1</v>
      </c>
      <c r="NN279">
        <f>IF(OR(E279="PK",E279="K",JJ279=""),"Null",INDEX(Lookups!$EZ$4:$FW$18,MATCH($JJ279,Lookups!$EY$4:$EY$18,1),MATCH($E279,Lookups!$EZ$3:$FW$3,0)))</f>
        <v>200</v>
      </c>
      <c r="NO279">
        <f>IF(OR(E279="PK",E279="K",JJ279=""),"Null",INDEX(Lookups!$EZ$4:$FW$18,MATCH($JJ279,Lookups!$EY$4:$EY$18,1),MATCH($E279,Lookups!$EZ$3:$FW$3,0) + 1))</f>
        <v>260</v>
      </c>
      <c r="NP279">
        <f t="shared" si="371"/>
        <v>400</v>
      </c>
      <c r="NQ279" t="str">
        <f t="shared" si="372"/>
        <v>PI is Recommended</v>
      </c>
      <c r="NR279" t="str">
        <f t="shared" si="373"/>
        <v>PI is Recommended</v>
      </c>
      <c r="NS279" t="str">
        <f t="shared" si="374"/>
        <v>200L to 399L</v>
      </c>
      <c r="NT279" t="str">
        <f t="shared" si="375"/>
        <v>200L to 399L</v>
      </c>
      <c r="NU279" t="str">
        <f t="shared" si="376"/>
        <v>200L to 399L</v>
      </c>
      <c r="NV279" s="183" t="str">
        <f t="array" ref="NV279">IF($NL279="No RI Tests","No RI Tests",VLOOKUP(IF(AND(E279="K",JJ279&lt;280),3,IF(AND(E279="K",JJ279&gt;=280),4,MAX(IF(E279=Lookups!$DF$6:$DF$99,IF(JJ279&gt;=Lookups!$DG$6:$DG$99,Lookups!$DH$6:$DH$99))))),Lookups!$DE$104:$DG$108,2,FALSE))</f>
        <v>1 Below Basic</v>
      </c>
      <c r="NW279" s="161" t="str">
        <f t="array" ref="NW279">IF($NL279="No RI Tests","No RI Tests",VLOOKUP(IF(AND(E279="K",JH279&lt;280),3,IF(AND(E279="K",JH279&gt;=280),4,MAX(IF(E279=Lookups!$DF$6:$DF$99,IF(NI279&gt;=Lookups!$DG$6:$DG$99,Lookups!$DH$6:$DH$99))))),Lookups!$DE$104:$DG$108,2,FALSE))</f>
        <v>1 Below Basic</v>
      </c>
      <c r="NX279" s="161" t="str">
        <f t="array" ref="NX279">IF($NL279="No RI Tests","No RI Tests",VLOOKUP(IF(AND(E279="K",NK279&lt;280),3,IF(AND(E279="K",NK279&gt;=280),4,MAX(IF(E279=Lookups!$DF$6:$DF$99,IF(NK279&gt;=Lookups!$DG$6:$DG$99,Lookups!$DH$6:$DH$99))))),Lookups!$DE$104:$DG$108,2,FALSE))</f>
        <v>1 Below Basic</v>
      </c>
      <c r="NY279">
        <f t="shared" si="377"/>
        <v>1</v>
      </c>
      <c r="NZ279">
        <f t="shared" si="378"/>
        <v>0</v>
      </c>
      <c r="OA279" t="str">
        <f t="shared" si="379"/>
        <v>Maintained Performance Level</v>
      </c>
      <c r="OB279" s="161" t="str">
        <f t="array" ref="OB279">IF($NL279="No RI Tests","No RI Tests",IF(E279="K","N/A",VLOOKUP(MAX(IF(E279=Lookups!$DF$6:$DF$99,IF(JJ279&gt;=Lookups!$DG$6:$DG$99,Lookups!$DI$6:$DI$99))),Lookups!$DE$104:$DG$108,3,FALSE)))</f>
        <v>1 Limited</v>
      </c>
      <c r="OC279" s="161" t="str">
        <f t="array" ref="OC279">IF($NL279="No RI Tests","No RI Tests",IF(E279="K","N/A",VLOOKUP(MAX(IF(E279=Lookups!$DF$6:$DF$99,IF(NI279&gt;=Lookups!$DG$6:$DG$99,Lookups!$DI$6:$DI$99))),Lookups!$DE$104:$DG$108,3,FALSE)))</f>
        <v>1 Limited</v>
      </c>
      <c r="OD279" s="161" t="str">
        <f t="array" ref="OD279">IF($NL279="No RI Tests","No RI Tests",IF(E279="K","N/A",VLOOKUP(MAX(IF(E279=Lookups!$DF$6:$DF$99,IF(NK279&gt;=Lookups!$DG$6:$DG$99,Lookups!$DI$6:$DI$99))),Lookups!$DE$104:$DG$108,3,FALSE)))</f>
        <v>1 Limited</v>
      </c>
      <c r="OE279">
        <f t="shared" si="380"/>
        <v>1</v>
      </c>
      <c r="OF279">
        <f t="shared" si="381"/>
        <v>0</v>
      </c>
      <c r="OG279" t="str">
        <f t="shared" si="382"/>
        <v>Maintained Performance Level</v>
      </c>
      <c r="OH279">
        <f t="shared" si="383"/>
        <v>42</v>
      </c>
      <c r="OI279">
        <f t="shared" si="384"/>
        <v>1</v>
      </c>
      <c r="OJ279">
        <f t="shared" si="385"/>
        <v>0</v>
      </c>
      <c r="OK279">
        <f t="shared" si="386"/>
        <v>0</v>
      </c>
      <c r="OL279">
        <f t="shared" si="387"/>
        <v>0.18260869565217391</v>
      </c>
      <c r="OM279" t="str">
        <f t="shared" si="388"/>
        <v>Fall Administration</v>
      </c>
      <c r="ON279" t="str">
        <f t="shared" si="389"/>
        <v>Winter Administration</v>
      </c>
      <c r="OO279" t="str">
        <f t="shared" si="390"/>
        <v>Fall to Winter RI</v>
      </c>
      <c r="OP279" t="str">
        <f ca="1">IF(AND(HR279&lt;&gt;"",JJ279&lt;600),IF(HT279="Advancing","Tier 2","Tier 3"),IF(JI279="","Null",IF(OR(E279="K",E279&lt;3),"FRA Recommended",IF(JJ279&gt;=IF(E279&lt;6,400,600),IF(JJ279&lt;VLOOKUP(E279,Lookups!$AP$3:$AR$16,3,FALSE),"Tier 2","Core"),IF(JJ279&lt;400,IF(RAND()&lt;0.81,"Tier 3","Tier 2"),IF(RAND()&lt;0.51,"Tier 3","Tier 2"))))))</f>
        <v>Tier 3</v>
      </c>
      <c r="OQ279" t="str">
        <f t="shared" si="391"/>
        <v>Average Reading Invt. Under 15 Minutes Long</v>
      </c>
      <c r="OR279">
        <f t="shared" si="392"/>
        <v>0</v>
      </c>
      <c r="OS279" t="str">
        <f t="shared" si="393"/>
        <v>Null</v>
      </c>
      <c r="OT279">
        <f t="shared" si="394"/>
        <v>51</v>
      </c>
      <c r="OU279" s="159">
        <f t="shared" si="395"/>
        <v>42499</v>
      </c>
      <c r="OV279" t="str">
        <f t="shared" si="396"/>
        <v>Form 3</v>
      </c>
      <c r="OW279" t="str">
        <f t="shared" si="397"/>
        <v>Developing</v>
      </c>
      <c r="OX279">
        <f t="shared" si="398"/>
        <v>52</v>
      </c>
      <c r="OY279">
        <f t="shared" si="399"/>
        <v>15</v>
      </c>
      <c r="OZ279">
        <f t="shared" si="400"/>
        <v>0</v>
      </c>
      <c r="PA279" s="159">
        <f t="shared" si="401"/>
        <v>42346</v>
      </c>
      <c r="PB279" t="str">
        <f t="shared" si="402"/>
        <v>Form 2</v>
      </c>
      <c r="PC279" t="str">
        <f t="shared" si="403"/>
        <v>Advancing</v>
      </c>
      <c r="PD279">
        <f t="shared" si="404"/>
        <v>52</v>
      </c>
      <c r="PE279">
        <f t="shared" si="405"/>
        <v>26</v>
      </c>
      <c r="PF279">
        <f t="shared" si="406"/>
        <v>0</v>
      </c>
      <c r="PG279">
        <f t="shared" si="407"/>
        <v>36.571428571428569</v>
      </c>
      <c r="PH279">
        <f t="shared" si="408"/>
        <v>1</v>
      </c>
      <c r="PI279">
        <f t="shared" si="409"/>
        <v>1</v>
      </c>
      <c r="PJ279">
        <f t="shared" si="410"/>
        <v>43</v>
      </c>
      <c r="PK279">
        <f>IF(HR279="","Null",IF(E279&lt;3,"Null",IF(HU279=0,0,IF(HS279="Form 1",VLOOKUP(HU279,Lookups!$BE$3:$BP$63,E279,FALSE),IF(HS279="Form 2",VLOOKUP(HU279,Lookups!$BE$67:$BP$127,E279,FALSE),VLOOKUP(HU279,Lookups!$BE$130:$BP$190,E279,FALSE))))))</f>
        <v>28</v>
      </c>
      <c r="PL279">
        <f t="shared" si="411"/>
        <v>52</v>
      </c>
      <c r="PM279">
        <f>IF($PH279=0,"Null",IF(E279&lt;3,"Null",IF(OX279=0,0,IF(OV279="Form 1",VLOOKUP(OX279,Lookups!$BE$3:$BP$63,E279,FALSE),IF(OV279="Form 2",VLOOKUP(OX279,Lookups!$BE$67:$BP$127,E279,FALSE),VLOOKUP(OX279,Lookups!$BE$130:$BP$190,E279,FALSE))))))</f>
        <v>52</v>
      </c>
      <c r="PN279">
        <f t="shared" si="412"/>
        <v>9</v>
      </c>
      <c r="PO279">
        <f t="shared" si="413"/>
        <v>1</v>
      </c>
      <c r="PP279">
        <f t="shared" si="414"/>
        <v>12</v>
      </c>
      <c r="PQ279">
        <f>IF(HR279="","Null",IF(E279&lt;3,"Null",IF(HV279=0,0,IF(HS279="Form 1",VLOOKUP(HV279,Lookups!$BR$3:$CC$63,E279,FALSE),IF(HS279="Form 2",VLOOKUP(HV279,Lookups!$BR$67:$CC$127,E279,FALSE),VLOOKUP(HV279,Lookups!$BR$130:$CC$190,E279,FALSE))))))</f>
        <v>31</v>
      </c>
      <c r="PR279">
        <f t="shared" si="415"/>
        <v>15</v>
      </c>
      <c r="PS279">
        <f>IF(HR279="","Null",IF(E279&lt;3,"Null",IF(OY279=0,0,IF(OW279="Form 1",VLOOKUP(OY279,Lookups!$BR$3:$CC$63,E279,FALSE),IF(OW279="Form 2",VLOOKUP(OY279,Lookups!$BR$67:$CC$127,E279,FALSE),VLOOKUP(OY279,Lookups!$BR$130:$CC$190,E279,FALSE))))))</f>
        <v>36</v>
      </c>
      <c r="PT279">
        <f t="shared" si="416"/>
        <v>3</v>
      </c>
      <c r="PU279">
        <f t="shared" si="417"/>
        <v>0</v>
      </c>
      <c r="PV279">
        <f t="shared" si="418"/>
        <v>1</v>
      </c>
      <c r="PW279" t="str">
        <f t="shared" si="419"/>
        <v>Fall to Spring PI Administration</v>
      </c>
      <c r="PX279">
        <f t="shared" si="420"/>
        <v>0</v>
      </c>
      <c r="PY279">
        <f t="shared" si="421"/>
        <v>1</v>
      </c>
      <c r="PZ279" t="str">
        <f t="shared" si="422"/>
        <v>20 to 39 Sessions</v>
      </c>
      <c r="QA279" t="str">
        <f t="shared" si="423"/>
        <v>Series 4</v>
      </c>
      <c r="QB279" t="str">
        <f t="shared" si="424"/>
        <v>In Series 5 to 8</v>
      </c>
      <c r="QC279" t="str">
        <f>IF($MS279="System 44 Record",IF(BQ279&lt;MEDIAN(Directions!$F$3,Directions!$F$6),"Mid-Year Exited Student","Full Year Participant")&amp;IF(BP279&lt;Directions!$F$3,", Started Prior Year",", Started This Year"),"Null")</f>
        <v>Full Year Participant, Started This Year</v>
      </c>
      <c r="QD279">
        <f t="shared" si="425"/>
        <v>1</v>
      </c>
      <c r="QE279">
        <f t="shared" si="426"/>
        <v>0</v>
      </c>
      <c r="QF279">
        <f t="shared" si="427"/>
        <v>1</v>
      </c>
      <c r="QG279">
        <f t="shared" si="428"/>
        <v>0</v>
      </c>
      <c r="QH279">
        <f t="shared" si="429"/>
        <v>0</v>
      </c>
      <c r="QI279">
        <f t="shared" si="430"/>
        <v>0</v>
      </c>
      <c r="QJ279" t="str">
        <f t="shared" si="431"/>
        <v>RC! Only</v>
      </c>
      <c r="QK279" t="str">
        <f t="shared" si="432"/>
        <v>Null</v>
      </c>
      <c r="QL279" t="str">
        <f t="shared" si="433"/>
        <v>Null</v>
      </c>
      <c r="QM279" t="str">
        <f>IF($MS279="READ 180 Record",IF(AQ279="","Null",VLOOKUP(JJ279,Lookups!$DX$3:$EB$2054,AN279+1,FALSE)),"Null")</f>
        <v>Null</v>
      </c>
      <c r="QN279" t="str">
        <f t="shared" si="434"/>
        <v>Null</v>
      </c>
    </row>
    <row r="280" spans="1:456" x14ac:dyDescent="0.25">
      <c r="A280" s="161" t="s">
        <v>1447</v>
      </c>
      <c r="B280" s="161" t="s">
        <v>1447</v>
      </c>
      <c r="C280" s="161" t="s">
        <v>1447</v>
      </c>
      <c r="D280" s="161" t="s">
        <v>1447</v>
      </c>
      <c r="E280" s="161">
        <v>5</v>
      </c>
      <c r="F280" s="161" t="s">
        <v>1447</v>
      </c>
      <c r="G280" s="161" t="s">
        <v>883</v>
      </c>
      <c r="H280" s="161" t="s">
        <v>884</v>
      </c>
      <c r="I280" s="161">
        <v>798</v>
      </c>
      <c r="J280" s="159">
        <v>42500</v>
      </c>
      <c r="K280" s="161">
        <v>0</v>
      </c>
      <c r="L280" s="161">
        <v>0</v>
      </c>
      <c r="M280" s="161">
        <v>0</v>
      </c>
      <c r="N280" s="161">
        <v>0</v>
      </c>
      <c r="O280" s="161">
        <v>0</v>
      </c>
      <c r="P280" s="161">
        <v>0</v>
      </c>
      <c r="Q280" s="161">
        <v>0</v>
      </c>
      <c r="R280" s="161">
        <v>0</v>
      </c>
      <c r="S280" s="161">
        <v>0</v>
      </c>
      <c r="T280" s="161">
        <v>0</v>
      </c>
      <c r="U280" s="161">
        <v>0</v>
      </c>
      <c r="V280" s="161">
        <v>0</v>
      </c>
      <c r="W280" s="161">
        <v>0</v>
      </c>
      <c r="X280" s="161">
        <v>0</v>
      </c>
      <c r="AB280" s="161" t="s">
        <v>241</v>
      </c>
      <c r="AC280" s="161" t="s">
        <v>242</v>
      </c>
      <c r="AD280" s="161" t="s">
        <v>242</v>
      </c>
      <c r="AE280" s="161" t="s">
        <v>242</v>
      </c>
      <c r="AF280" s="161" t="s">
        <v>242</v>
      </c>
      <c r="AG280" s="161" t="s">
        <v>241</v>
      </c>
      <c r="AH280" s="161" t="s">
        <v>242</v>
      </c>
      <c r="AI280" s="161">
        <v>20150801</v>
      </c>
      <c r="AJ280" s="161">
        <v>20160525</v>
      </c>
      <c r="AK280" s="161" t="s">
        <v>869</v>
      </c>
      <c r="AL280" t="s">
        <v>1076</v>
      </c>
      <c r="AM280" t="s">
        <v>884</v>
      </c>
      <c r="AN280">
        <v>3</v>
      </c>
      <c r="AO280" t="s">
        <v>870</v>
      </c>
      <c r="AP280">
        <v>7</v>
      </c>
      <c r="AQ280">
        <v>97</v>
      </c>
      <c r="AR280">
        <v>1475</v>
      </c>
      <c r="AS280">
        <v>475</v>
      </c>
      <c r="AT280">
        <v>234</v>
      </c>
      <c r="AU280">
        <v>583</v>
      </c>
      <c r="AV280">
        <v>82</v>
      </c>
      <c r="AW280">
        <v>69</v>
      </c>
      <c r="AX280">
        <v>16.7834</v>
      </c>
      <c r="AY280">
        <v>12.75</v>
      </c>
      <c r="AZ280">
        <v>3.129</v>
      </c>
      <c r="BA280">
        <v>160.41685000000001</v>
      </c>
      <c r="BB280">
        <v>28544</v>
      </c>
      <c r="BC280">
        <v>84.931506849000002</v>
      </c>
      <c r="BD280">
        <v>85.365853658000006</v>
      </c>
      <c r="BE280">
        <v>545</v>
      </c>
      <c r="BF280">
        <v>513</v>
      </c>
      <c r="BG280">
        <v>29</v>
      </c>
      <c r="BH280">
        <v>98</v>
      </c>
      <c r="BI280">
        <v>4</v>
      </c>
      <c r="BJ280">
        <v>0</v>
      </c>
      <c r="BK280">
        <v>101</v>
      </c>
      <c r="BL280">
        <v>0</v>
      </c>
      <c r="BM280" t="s">
        <v>1080</v>
      </c>
      <c r="BN280" t="s">
        <v>1079</v>
      </c>
      <c r="ET280" s="161">
        <v>6</v>
      </c>
      <c r="EU280" s="161">
        <v>207</v>
      </c>
      <c r="EV280" s="161">
        <v>69</v>
      </c>
      <c r="EW280" s="161">
        <v>12435</v>
      </c>
      <c r="EX280" s="161">
        <v>0</v>
      </c>
      <c r="EY280" s="161">
        <v>0</v>
      </c>
      <c r="EZ280" s="161">
        <v>64</v>
      </c>
      <c r="FA280" s="161">
        <v>80</v>
      </c>
      <c r="FB280" s="161">
        <v>61</v>
      </c>
      <c r="FC280" s="161">
        <v>78</v>
      </c>
      <c r="FD280" s="161">
        <v>1</v>
      </c>
      <c r="FE280" s="161">
        <v>2</v>
      </c>
      <c r="FF280" s="159">
        <v>42437</v>
      </c>
      <c r="FG280" s="161">
        <v>64</v>
      </c>
      <c r="FH280" s="161">
        <v>80</v>
      </c>
      <c r="FI280" s="161">
        <v>50</v>
      </c>
      <c r="FJ280" s="161">
        <v>75</v>
      </c>
      <c r="FK280" s="161">
        <v>75</v>
      </c>
      <c r="FL280" s="159">
        <v>42349</v>
      </c>
      <c r="FM280" s="161">
        <v>65</v>
      </c>
      <c r="FN280" s="161">
        <v>81</v>
      </c>
      <c r="FO280" s="161">
        <v>70</v>
      </c>
      <c r="FP280" s="161">
        <v>63</v>
      </c>
      <c r="FQ280" s="161">
        <v>63</v>
      </c>
      <c r="FR280" s="159">
        <v>42305</v>
      </c>
      <c r="FS280" s="161">
        <v>57</v>
      </c>
      <c r="FT280" s="161">
        <v>75</v>
      </c>
      <c r="FU280" s="161">
        <v>50</v>
      </c>
      <c r="FV280" s="161">
        <v>60</v>
      </c>
      <c r="FW280" s="161">
        <v>63</v>
      </c>
      <c r="HN280" s="161" t="s">
        <v>884</v>
      </c>
      <c r="JB280" s="161" t="s">
        <v>884</v>
      </c>
      <c r="JC280" s="161">
        <v>14</v>
      </c>
      <c r="JD280" s="161">
        <v>8</v>
      </c>
      <c r="JE280" s="161">
        <v>36</v>
      </c>
      <c r="JF280" s="161">
        <v>67718</v>
      </c>
      <c r="JG280" s="159">
        <v>42500</v>
      </c>
      <c r="JH280" s="161">
        <v>798</v>
      </c>
      <c r="JI280" s="159">
        <v>42242</v>
      </c>
      <c r="JJ280" s="161">
        <v>444</v>
      </c>
      <c r="JK280" s="161">
        <v>16</v>
      </c>
      <c r="JL280" s="159">
        <v>42346</v>
      </c>
      <c r="JM280" s="161">
        <v>782</v>
      </c>
      <c r="JN280" s="161">
        <v>32</v>
      </c>
      <c r="JO280" s="159">
        <v>42500</v>
      </c>
      <c r="JP280" s="161">
        <v>798</v>
      </c>
      <c r="JQ280" s="161">
        <v>17</v>
      </c>
      <c r="MN280" t="str">
        <f t="shared" si="348"/>
        <v>YesNoNoNoYesNo</v>
      </c>
      <c r="MO280" t="str">
        <f>IF(AND(MN280="NoNoNoNoNoNo",JI280=""),"No Programs",VLOOKUP(MN280,Lookups!$DA$4:$DB$67,2,FALSE))</f>
        <v>READ 180 Only</v>
      </c>
      <c r="MP280">
        <f t="shared" si="349"/>
        <v>1</v>
      </c>
      <c r="MQ280" t="str">
        <f t="shared" si="350"/>
        <v>READ 180 User</v>
      </c>
      <c r="MR280" t="str">
        <f>Directions!$D$3</f>
        <v>Usage</v>
      </c>
      <c r="MS280" t="str">
        <f>VLOOKUP(MQ280,Lookups!$CU$71:$CV$80,2,FALSE)</f>
        <v>READ 180 Record</v>
      </c>
      <c r="MT280">
        <f t="shared" si="351"/>
        <v>1</v>
      </c>
      <c r="MU280">
        <f t="shared" si="352"/>
        <v>1</v>
      </c>
      <c r="MV280">
        <f t="shared" si="353"/>
        <v>1</v>
      </c>
      <c r="MW280">
        <f t="shared" si="354"/>
        <v>1</v>
      </c>
      <c r="MX280">
        <f t="shared" si="355"/>
        <v>36.857142857142854</v>
      </c>
      <c r="MY280" t="str">
        <f t="shared" si="356"/>
        <v>Not Used</v>
      </c>
      <c r="MZ280">
        <f t="shared" si="357"/>
        <v>0</v>
      </c>
      <c r="NA280" t="str">
        <f t="shared" si="358"/>
        <v>Not Available</v>
      </c>
      <c r="NB280" t="str">
        <f t="shared" si="359"/>
        <v>Not Available</v>
      </c>
      <c r="NC280" t="str">
        <f t="shared" si="360"/>
        <v>4 Not Indicated</v>
      </c>
      <c r="ND280" t="str">
        <f t="shared" si="361"/>
        <v>4 Not Indicated</v>
      </c>
      <c r="NE280" t="str">
        <f t="shared" si="362"/>
        <v>4 Not Indicated</v>
      </c>
      <c r="NF280" t="str">
        <f t="shared" si="363"/>
        <v>4 Not Indicated</v>
      </c>
      <c r="NG280" t="str">
        <f t="shared" si="364"/>
        <v>4 Not Indicated</v>
      </c>
      <c r="NH280" s="159">
        <f t="shared" si="365"/>
        <v>42500</v>
      </c>
      <c r="NI280">
        <f t="shared" si="366"/>
        <v>798</v>
      </c>
      <c r="NJ280" s="159">
        <f t="shared" si="367"/>
        <v>42500</v>
      </c>
      <c r="NK280">
        <f t="shared" si="368"/>
        <v>798</v>
      </c>
      <c r="NL280">
        <f t="shared" si="369"/>
        <v>36.857142857142854</v>
      </c>
      <c r="NM280">
        <f t="shared" si="370"/>
        <v>1</v>
      </c>
      <c r="NN280">
        <f>IF(OR(E280="PK",E280="K",JJ280=""),"Null",INDEX(Lookups!$EZ$4:$FW$18,MATCH($JJ280,Lookups!$EY$4:$EY$18,1),MATCH($E280,Lookups!$EZ$3:$FW$3,0)))</f>
        <v>130</v>
      </c>
      <c r="NO280">
        <f>IF(OR(E280="PK",E280="K",JJ280=""),"Null",INDEX(Lookups!$EZ$4:$FW$18,MATCH($JJ280,Lookups!$EY$4:$EY$18,1),MATCH($E280,Lookups!$EZ$3:$FW$3,0) + 1))</f>
        <v>180</v>
      </c>
      <c r="NP280">
        <f t="shared" si="371"/>
        <v>260</v>
      </c>
      <c r="NQ280" t="str">
        <f t="shared" si="372"/>
        <v>No PI Needed</v>
      </c>
      <c r="NR280" t="str">
        <f t="shared" si="373"/>
        <v>No PI Needed</v>
      </c>
      <c r="NS280" t="str">
        <f t="shared" si="374"/>
        <v>400L to 599L</v>
      </c>
      <c r="NT280" t="str">
        <f t="shared" si="375"/>
        <v>600L to 799L</v>
      </c>
      <c r="NU280" t="str">
        <f t="shared" si="376"/>
        <v>600L to 799L</v>
      </c>
      <c r="NV280" s="183" t="str">
        <f t="array" ref="NV280">IF($NL280="No RI Tests","No RI Tests",VLOOKUP(IF(AND(E280="K",JJ280&lt;280),3,IF(AND(E280="K",JJ280&gt;=280),4,MAX(IF(E280=Lookups!$DF$6:$DF$99,IF(JJ280&gt;=Lookups!$DG$6:$DG$99,Lookups!$DH$6:$DH$99))))),Lookups!$DE$104:$DG$108,2,FALSE))</f>
        <v>1 Below Basic</v>
      </c>
      <c r="NW280" s="161" t="str">
        <f t="array" ref="NW280">IF($NL280="No RI Tests","No RI Tests",VLOOKUP(IF(AND(E280="K",JH280&lt;280),3,IF(AND(E280="K",JH280&gt;=280),4,MAX(IF(E280=Lookups!$DF$6:$DF$99,IF(NI280&gt;=Lookups!$DG$6:$DG$99,Lookups!$DH$6:$DH$99))))),Lookups!$DE$104:$DG$108,2,FALSE))</f>
        <v>2 Basic</v>
      </c>
      <c r="NX280" s="161" t="str">
        <f t="array" ref="NX280">IF($NL280="No RI Tests","No RI Tests",VLOOKUP(IF(AND(E280="K",NK280&lt;280),3,IF(AND(E280="K",NK280&gt;=280),4,MAX(IF(E280=Lookups!$DF$6:$DF$99,IF(NK280&gt;=Lookups!$DG$6:$DG$99,Lookups!$DH$6:$DH$99))))),Lookups!$DE$104:$DG$108,2,FALSE))</f>
        <v>2 Basic</v>
      </c>
      <c r="NY280">
        <f t="shared" si="377"/>
        <v>0</v>
      </c>
      <c r="NZ280">
        <f t="shared" si="378"/>
        <v>1</v>
      </c>
      <c r="OA280" t="str">
        <f t="shared" si="379"/>
        <v>Improved Performance Level</v>
      </c>
      <c r="OB280" s="161" t="str">
        <f t="array" ref="OB280">IF($NL280="No RI Tests","No RI Tests",IF(E280="K","N/A",VLOOKUP(MAX(IF(E280=Lookups!$DF$6:$DF$99,IF(JJ280&gt;=Lookups!$DG$6:$DG$99,Lookups!$DI$6:$DI$99))),Lookups!$DE$104:$DG$108,3,FALSE)))</f>
        <v>1 Limited</v>
      </c>
      <c r="OC280" s="161" t="str">
        <f t="array" ref="OC280">IF($NL280="No RI Tests","No RI Tests",IF(E280="K","N/A",VLOOKUP(MAX(IF(E280=Lookups!$DF$6:$DF$99,IF(NI280&gt;=Lookups!$DG$6:$DG$99,Lookups!$DI$6:$DI$99))),Lookups!$DE$104:$DG$108,3,FALSE)))</f>
        <v>1 Limited</v>
      </c>
      <c r="OD280" s="161" t="str">
        <f t="array" ref="OD280">IF($NL280="No RI Tests","No RI Tests",IF(E280="K","N/A",VLOOKUP(MAX(IF(E280=Lookups!$DF$6:$DF$99,IF(NK280&gt;=Lookups!$DG$6:$DG$99,Lookups!$DI$6:$DI$99))),Lookups!$DE$104:$DG$108,3,FALSE)))</f>
        <v>1 Limited</v>
      </c>
      <c r="OE280">
        <f t="shared" si="380"/>
        <v>1</v>
      </c>
      <c r="OF280">
        <f t="shared" si="381"/>
        <v>0</v>
      </c>
      <c r="OG280" t="str">
        <f t="shared" si="382"/>
        <v>Maintained Performance Level</v>
      </c>
      <c r="OH280">
        <f t="shared" si="383"/>
        <v>354</v>
      </c>
      <c r="OI280">
        <f t="shared" si="384"/>
        <v>1</v>
      </c>
      <c r="OJ280">
        <f t="shared" si="385"/>
        <v>1</v>
      </c>
      <c r="OK280">
        <f t="shared" si="386"/>
        <v>1</v>
      </c>
      <c r="OL280">
        <f t="shared" si="387"/>
        <v>2.2838709677419353</v>
      </c>
      <c r="OM280" t="str">
        <f t="shared" si="388"/>
        <v>Fall Administration</v>
      </c>
      <c r="ON280" t="str">
        <f t="shared" si="389"/>
        <v>Winter Administration</v>
      </c>
      <c r="OO280" t="str">
        <f t="shared" si="390"/>
        <v>Fall to Winter RI</v>
      </c>
      <c r="OP280" t="str">
        <f ca="1">IF(AND(HR280&lt;&gt;"",JJ280&lt;600),IF(HT280="Advancing","Tier 2","Tier 3"),IF(JI280="","Null",IF(OR(E280="K",E280&lt;3),"FRA Recommended",IF(JJ280&gt;=IF(E280&lt;6,400,600),IF(JJ280&lt;VLOOKUP(E280,Lookups!$AP$3:$AR$16,3,FALSE),"Tier 2","Core"),IF(JJ280&lt;400,IF(RAND()&lt;0.81,"Tier 3","Tier 2"),IF(RAND()&lt;0.51,"Tier 3","Tier 2"))))))</f>
        <v>Tier 2</v>
      </c>
      <c r="OQ280" t="str">
        <f t="shared" si="391"/>
        <v>Average Reading Invt. at Least 15 Minutes Long</v>
      </c>
      <c r="OR280">
        <f t="shared" si="392"/>
        <v>0</v>
      </c>
      <c r="OS280">
        <f t="shared" si="393"/>
        <v>1</v>
      </c>
      <c r="OT280">
        <f t="shared" si="394"/>
        <v>354</v>
      </c>
      <c r="OU280" s="159" t="str">
        <f t="shared" si="395"/>
        <v>No PI Tests</v>
      </c>
      <c r="OV280" t="str">
        <f t="shared" si="396"/>
        <v>No PI Tests</v>
      </c>
      <c r="OW280" t="str">
        <f t="shared" si="397"/>
        <v>No PI Tests</v>
      </c>
      <c r="OX280" t="str">
        <f t="shared" si="398"/>
        <v>No PI Tests</v>
      </c>
      <c r="OY280" t="str">
        <f t="shared" si="399"/>
        <v>No PI Tests</v>
      </c>
      <c r="OZ280" t="str">
        <f t="shared" si="400"/>
        <v>No PI Tests</v>
      </c>
      <c r="PA280" s="159" t="str">
        <f t="shared" si="401"/>
        <v>No PI Tests</v>
      </c>
      <c r="PB280" t="str">
        <f t="shared" si="402"/>
        <v>No PI Tests</v>
      </c>
      <c r="PC280" t="str">
        <f t="shared" si="403"/>
        <v>No PI Tests</v>
      </c>
      <c r="PD280" t="str">
        <f t="shared" si="404"/>
        <v>No PI Tests</v>
      </c>
      <c r="PE280" t="str">
        <f t="shared" si="405"/>
        <v>No PI Tests</v>
      </c>
      <c r="PF280" t="str">
        <f t="shared" si="406"/>
        <v>No PI Tests</v>
      </c>
      <c r="PG280" t="str">
        <f t="shared" si="407"/>
        <v>No PI Tests</v>
      </c>
      <c r="PH280">
        <f t="shared" si="408"/>
        <v>0</v>
      </c>
      <c r="PI280">
        <f t="shared" si="409"/>
        <v>0</v>
      </c>
      <c r="PJ280" t="str">
        <f t="shared" si="410"/>
        <v>Null</v>
      </c>
      <c r="PK280" t="str">
        <f>IF(HR280="","Null",IF(E280&lt;3,"Null",IF(HU280=0,0,IF(HS280="Form 1",VLOOKUP(HU280,Lookups!$BE$3:$BP$63,E280,FALSE),IF(HS280="Form 2",VLOOKUP(HU280,Lookups!$BE$67:$BP$127,E280,FALSE),VLOOKUP(HU280,Lookups!$BE$130:$BP$190,E280,FALSE))))))</f>
        <v>Null</v>
      </c>
      <c r="PL280" t="str">
        <f t="shared" si="411"/>
        <v>Null</v>
      </c>
      <c r="PM280" t="str">
        <f>IF($PH280=0,"Null",IF(E280&lt;3,"Null",IF(OX280=0,0,IF(OV280="Form 1",VLOOKUP(OX280,Lookups!$BE$3:$BP$63,E280,FALSE),IF(OV280="Form 2",VLOOKUP(OX280,Lookups!$BE$67:$BP$127,E280,FALSE),VLOOKUP(OX280,Lookups!$BE$130:$BP$190,E280,FALSE))))))</f>
        <v>Null</v>
      </c>
      <c r="PN280" t="str">
        <f t="shared" si="412"/>
        <v>Null</v>
      </c>
      <c r="PO280" t="str">
        <f t="shared" si="413"/>
        <v>Null</v>
      </c>
      <c r="PP280" t="str">
        <f t="shared" si="414"/>
        <v>Null</v>
      </c>
      <c r="PQ280" t="str">
        <f>IF(HR280="","Null",IF(E280&lt;3,"Null",IF(HV280=0,0,IF(HS280="Form 1",VLOOKUP(HV280,Lookups!$BR$3:$CC$63,E280,FALSE),IF(HS280="Form 2",VLOOKUP(HV280,Lookups!$BR$67:$CC$127,E280,FALSE),VLOOKUP(HV280,Lookups!$BR$130:$CC$190,E280,FALSE))))))</f>
        <v>Null</v>
      </c>
      <c r="PR280" t="str">
        <f t="shared" si="415"/>
        <v>Null</v>
      </c>
      <c r="PS280" t="str">
        <f>IF(HR280="","Null",IF(E280&lt;3,"Null",IF(OY280=0,0,IF(OW280="Form 1",VLOOKUP(OY280,Lookups!$BR$3:$CC$63,E280,FALSE),IF(OW280="Form 2",VLOOKUP(OY280,Lookups!$BR$67:$CC$127,E280,FALSE),VLOOKUP(OY280,Lookups!$BR$130:$CC$190,E280,FALSE))))))</f>
        <v>Null</v>
      </c>
      <c r="PT280" t="str">
        <f t="shared" si="416"/>
        <v>Null</v>
      </c>
      <c r="PU280" t="str">
        <f t="shared" si="417"/>
        <v>Null</v>
      </c>
      <c r="PV280" t="str">
        <f t="shared" si="418"/>
        <v>Null</v>
      </c>
      <c r="PW280" t="str">
        <f t="shared" si="419"/>
        <v>No PI Tests</v>
      </c>
      <c r="PX280">
        <f t="shared" si="420"/>
        <v>1</v>
      </c>
      <c r="PY280">
        <f t="shared" si="421"/>
        <v>0</v>
      </c>
      <c r="PZ280" t="str">
        <f t="shared" si="422"/>
        <v>Null</v>
      </c>
      <c r="QA280" t="str">
        <f t="shared" si="423"/>
        <v>Null</v>
      </c>
      <c r="QB280" t="str">
        <f t="shared" si="424"/>
        <v>Null</v>
      </c>
      <c r="QC280" t="str">
        <f>IF($MS280="System 44 Record",IF(BQ280&lt;MEDIAN(Directions!$F$3,Directions!$F$6),"Mid-Year Exited Student","Full Year Participant")&amp;IF(BP280&lt;Directions!$F$3,", Started Prior Year",", Started This Year"),"Null")</f>
        <v>Null</v>
      </c>
      <c r="QD280" t="str">
        <f t="shared" si="425"/>
        <v>Null</v>
      </c>
      <c r="QE280">
        <f t="shared" si="426"/>
        <v>1</v>
      </c>
      <c r="QF280">
        <f t="shared" si="427"/>
        <v>1</v>
      </c>
      <c r="QG280">
        <f t="shared" si="428"/>
        <v>1</v>
      </c>
      <c r="QH280">
        <f t="shared" si="429"/>
        <v>3</v>
      </c>
      <c r="QI280">
        <f t="shared" si="430"/>
        <v>0.78666666666666663</v>
      </c>
      <c r="QJ280" t="str">
        <f t="shared" si="431"/>
        <v>Used All 3</v>
      </c>
      <c r="QK280" t="str">
        <f t="shared" si="432"/>
        <v>80 to 99 Sessions</v>
      </c>
      <c r="QL280" t="str">
        <f t="shared" si="433"/>
        <v>5 to 8 Segments</v>
      </c>
      <c r="QM280" t="str">
        <f>IF($MS280="READ 180 Record",IF(AQ280="","Null",VLOOKUP(JJ280,Lookups!$DX$3:$EB$2054,AN280+1,FALSE)),"Null")</f>
        <v>Level is Above Lexile Score</v>
      </c>
      <c r="QN280" t="str">
        <f t="shared" si="434"/>
        <v>Null</v>
      </c>
    </row>
    <row r="281" spans="1:456" x14ac:dyDescent="0.25">
      <c r="A281" s="161" t="s">
        <v>1447</v>
      </c>
      <c r="B281" s="161" t="s">
        <v>1447</v>
      </c>
      <c r="C281" s="161" t="s">
        <v>1447</v>
      </c>
      <c r="D281" s="161" t="s">
        <v>1447</v>
      </c>
      <c r="E281" s="161">
        <v>4</v>
      </c>
      <c r="F281" s="161" t="s">
        <v>1447</v>
      </c>
      <c r="G281" s="161" t="s">
        <v>885</v>
      </c>
      <c r="H281" s="161" t="s">
        <v>893</v>
      </c>
      <c r="I281" s="161">
        <v>0</v>
      </c>
      <c r="J281" s="159">
        <v>42495</v>
      </c>
      <c r="K281" s="161">
        <v>0</v>
      </c>
      <c r="L281" s="161">
        <v>0</v>
      </c>
      <c r="M281" s="161">
        <v>0</v>
      </c>
      <c r="N281" s="161">
        <v>0</v>
      </c>
      <c r="O281" s="161">
        <v>0</v>
      </c>
      <c r="P281" s="161">
        <v>0</v>
      </c>
      <c r="Q281" s="161">
        <v>0</v>
      </c>
      <c r="R281" s="161">
        <v>0</v>
      </c>
      <c r="S281" s="161">
        <v>0</v>
      </c>
      <c r="T281" s="161">
        <v>0</v>
      </c>
      <c r="U281" s="161">
        <v>0</v>
      </c>
      <c r="V281" s="161">
        <v>0</v>
      </c>
      <c r="W281" s="161">
        <v>0</v>
      </c>
      <c r="X281" s="161">
        <v>0</v>
      </c>
      <c r="AB281" s="161" t="s">
        <v>242</v>
      </c>
      <c r="AC281" s="161" t="s">
        <v>242</v>
      </c>
      <c r="AD281" s="161" t="s">
        <v>242</v>
      </c>
      <c r="AE281" s="161" t="s">
        <v>242</v>
      </c>
      <c r="AF281" s="161" t="s">
        <v>241</v>
      </c>
      <c r="AG281" s="161" t="s">
        <v>241</v>
      </c>
      <c r="AH281" s="161" t="s">
        <v>242</v>
      </c>
      <c r="AI281" s="161">
        <v>20150801</v>
      </c>
      <c r="AJ281" s="161">
        <v>20160525</v>
      </c>
      <c r="AK281" s="161" t="s">
        <v>869</v>
      </c>
      <c r="AL281" t="s">
        <v>1078</v>
      </c>
      <c r="BN281" t="s">
        <v>1076</v>
      </c>
      <c r="BO281" t="s">
        <v>893</v>
      </c>
      <c r="BP281" s="159">
        <v>42258</v>
      </c>
      <c r="BQ281" s="159">
        <v>42501</v>
      </c>
      <c r="BR281" t="s">
        <v>877</v>
      </c>
      <c r="BS281">
        <v>-45</v>
      </c>
      <c r="BT281" s="159">
        <v>42501</v>
      </c>
      <c r="BU281">
        <v>5</v>
      </c>
      <c r="BV281">
        <v>3</v>
      </c>
      <c r="BW281">
        <v>32</v>
      </c>
      <c r="BX281">
        <v>69</v>
      </c>
      <c r="BY281">
        <v>1375</v>
      </c>
      <c r="BZ281">
        <v>1405</v>
      </c>
      <c r="CA281">
        <v>0</v>
      </c>
      <c r="CB281">
        <v>22</v>
      </c>
      <c r="CC281">
        <v>43</v>
      </c>
      <c r="CD281">
        <v>82</v>
      </c>
      <c r="CE281">
        <v>88</v>
      </c>
      <c r="CF281">
        <v>85</v>
      </c>
      <c r="CG281">
        <v>90</v>
      </c>
      <c r="CH281">
        <v>78</v>
      </c>
      <c r="CI281">
        <v>6993</v>
      </c>
      <c r="CJ281">
        <v>2.3929</v>
      </c>
      <c r="CK281">
        <v>5</v>
      </c>
      <c r="CL281">
        <v>2</v>
      </c>
      <c r="ET281" s="161">
        <v>0</v>
      </c>
      <c r="EU281" s="161">
        <v>0</v>
      </c>
      <c r="EV281" s="161">
        <v>0</v>
      </c>
      <c r="EW281" s="161">
        <v>0</v>
      </c>
      <c r="EX281" s="161">
        <v>0</v>
      </c>
      <c r="EY281" s="161">
        <v>0</v>
      </c>
      <c r="EZ281" s="161">
        <v>0</v>
      </c>
      <c r="FA281" s="161">
        <v>0</v>
      </c>
      <c r="FB281" s="161">
        <v>0</v>
      </c>
      <c r="FC281" s="161">
        <v>0</v>
      </c>
      <c r="FD281" s="161">
        <v>0</v>
      </c>
      <c r="FE281" s="161">
        <v>0</v>
      </c>
      <c r="HN281" s="161" t="s">
        <v>893</v>
      </c>
      <c r="HO281" s="159">
        <v>42250</v>
      </c>
      <c r="HP281" s="159">
        <v>42496</v>
      </c>
      <c r="HQ281" s="161">
        <v>3</v>
      </c>
      <c r="HR281" s="159">
        <v>42250</v>
      </c>
      <c r="HS281" s="161" t="s">
        <v>872</v>
      </c>
      <c r="HT281" s="161" t="s">
        <v>878</v>
      </c>
      <c r="HU281" s="161">
        <v>34</v>
      </c>
      <c r="HV281" s="161">
        <v>1</v>
      </c>
      <c r="HW281" s="161">
        <v>0</v>
      </c>
      <c r="HX281" s="159">
        <v>42346</v>
      </c>
      <c r="HY281" s="161" t="s">
        <v>874</v>
      </c>
      <c r="HZ281" s="161" t="s">
        <v>878</v>
      </c>
      <c r="IA281" s="161">
        <v>31</v>
      </c>
      <c r="IB281" s="161">
        <v>0</v>
      </c>
      <c r="IC281" s="161">
        <v>0</v>
      </c>
      <c r="ID281" s="159">
        <v>42496</v>
      </c>
      <c r="IE281" s="161" t="s">
        <v>879</v>
      </c>
      <c r="IF281" s="161" t="s">
        <v>878</v>
      </c>
      <c r="IG281" s="161">
        <v>31</v>
      </c>
      <c r="IH281" s="161">
        <v>1</v>
      </c>
      <c r="II281" s="161">
        <v>0</v>
      </c>
      <c r="JB281" s="161" t="s">
        <v>893</v>
      </c>
      <c r="JC281" s="161">
        <v>20</v>
      </c>
      <c r="JD281" s="161">
        <v>19</v>
      </c>
      <c r="JE281" s="161">
        <v>20</v>
      </c>
      <c r="JF281" s="161">
        <v>4083</v>
      </c>
      <c r="JG281" s="159">
        <v>42495</v>
      </c>
      <c r="JH281" s="161">
        <v>0</v>
      </c>
      <c r="JI281" s="159">
        <v>42242</v>
      </c>
      <c r="JJ281" s="161">
        <v>0</v>
      </c>
      <c r="JK281" s="161">
        <v>25</v>
      </c>
      <c r="JL281" s="159">
        <v>42347</v>
      </c>
      <c r="JM281" s="161">
        <v>0</v>
      </c>
      <c r="JN281" s="161">
        <v>18</v>
      </c>
      <c r="JO281" s="159">
        <v>42495</v>
      </c>
      <c r="JP281" s="161">
        <v>0</v>
      </c>
      <c r="JQ281" s="161">
        <v>20</v>
      </c>
      <c r="MN281" t="str">
        <f t="shared" si="348"/>
        <v>NoNoNoYesYesNo</v>
      </c>
      <c r="MO281" t="str">
        <f>IF(AND(MN281="NoNoNoNoNoNo",JI281=""),"No Programs",VLOOKUP(MN281,Lookups!$DA$4:$DB$67,2,FALSE))</f>
        <v>System 44 Only</v>
      </c>
      <c r="MP281">
        <f t="shared" si="349"/>
        <v>0</v>
      </c>
      <c r="MQ281" t="str">
        <f t="shared" si="350"/>
        <v>System 44 User</v>
      </c>
      <c r="MR281" t="str">
        <f>Directions!$D$3</f>
        <v>Usage</v>
      </c>
      <c r="MS281" t="str">
        <f>VLOOKUP(MQ281,Lookups!$CU$71:$CV$80,2,FALSE)</f>
        <v>System 44 Record</v>
      </c>
      <c r="MT281">
        <f t="shared" si="351"/>
        <v>1</v>
      </c>
      <c r="MU281">
        <f t="shared" si="352"/>
        <v>1</v>
      </c>
      <c r="MV281">
        <f t="shared" si="353"/>
        <v>1</v>
      </c>
      <c r="MW281">
        <f t="shared" si="354"/>
        <v>1</v>
      </c>
      <c r="MX281">
        <f t="shared" si="355"/>
        <v>35.142857142857146</v>
      </c>
      <c r="MY281" t="str">
        <f t="shared" si="356"/>
        <v>Not Used</v>
      </c>
      <c r="MZ281">
        <f t="shared" si="357"/>
        <v>0</v>
      </c>
      <c r="NA281" t="str">
        <f t="shared" si="358"/>
        <v>Not Available</v>
      </c>
      <c r="NB281" t="str">
        <f t="shared" si="359"/>
        <v>Not Available</v>
      </c>
      <c r="NC281" t="str">
        <f t="shared" si="360"/>
        <v>4 Not Indicated</v>
      </c>
      <c r="ND281" t="str">
        <f t="shared" si="361"/>
        <v>4 Not Indicated</v>
      </c>
      <c r="NE281" t="str">
        <f t="shared" si="362"/>
        <v>4 Not Indicated</v>
      </c>
      <c r="NF281" t="str">
        <f t="shared" si="363"/>
        <v>4 Not Indicated</v>
      </c>
      <c r="NG281" t="str">
        <f t="shared" si="364"/>
        <v>4 Not Indicated</v>
      </c>
      <c r="NH281" s="159">
        <f t="shared" si="365"/>
        <v>42495</v>
      </c>
      <c r="NI281">
        <f t="shared" si="366"/>
        <v>0</v>
      </c>
      <c r="NJ281" s="159">
        <f t="shared" si="367"/>
        <v>0</v>
      </c>
      <c r="NK281">
        <f t="shared" si="368"/>
        <v>0</v>
      </c>
      <c r="NL281">
        <f t="shared" si="369"/>
        <v>36.142857142857146</v>
      </c>
      <c r="NM281">
        <f t="shared" si="370"/>
        <v>1</v>
      </c>
      <c r="NN281">
        <f>IF(OR(E281="PK",E281="K",JJ281=""),"Null",INDEX(Lookups!$EZ$4:$FW$18,MATCH($JJ281,Lookups!$EY$4:$EY$18,1),MATCH($E281,Lookups!$EZ$3:$FW$3,0)))</f>
        <v>245</v>
      </c>
      <c r="NO281">
        <f>IF(OR(E281="PK",E281="K",JJ281=""),"Null",INDEX(Lookups!$EZ$4:$FW$18,MATCH($JJ281,Lookups!$EY$4:$EY$18,1),MATCH($E281,Lookups!$EZ$3:$FW$3,0) + 1))</f>
        <v>345</v>
      </c>
      <c r="NP281">
        <f t="shared" si="371"/>
        <v>490</v>
      </c>
      <c r="NQ281" t="str">
        <f t="shared" si="372"/>
        <v>PI is Recommended</v>
      </c>
      <c r="NR281" t="str">
        <f t="shared" si="373"/>
        <v>PI is Recommended</v>
      </c>
      <c r="NS281" t="str">
        <f t="shared" si="374"/>
        <v>BR to 199L</v>
      </c>
      <c r="NT281" t="str">
        <f t="shared" si="375"/>
        <v>BR to 199L</v>
      </c>
      <c r="NU281" t="str">
        <f t="shared" si="376"/>
        <v>BR to 199L</v>
      </c>
      <c r="NV281" s="183" t="str">
        <f t="array" ref="NV281">IF($NL281="No RI Tests","No RI Tests",VLOOKUP(IF(AND(E281="K",JJ281&lt;280),3,IF(AND(E281="K",JJ281&gt;=280),4,MAX(IF(E281=Lookups!$DF$6:$DF$99,IF(JJ281&gt;=Lookups!$DG$6:$DG$99,Lookups!$DH$6:$DH$99))))),Lookups!$DE$104:$DG$108,2,FALSE))</f>
        <v>1 Below Basic</v>
      </c>
      <c r="NW281" s="161" t="str">
        <f t="array" ref="NW281">IF($NL281="No RI Tests","No RI Tests",VLOOKUP(IF(AND(E281="K",JH281&lt;280),3,IF(AND(E281="K",JH281&gt;=280),4,MAX(IF(E281=Lookups!$DF$6:$DF$99,IF(NI281&gt;=Lookups!$DG$6:$DG$99,Lookups!$DH$6:$DH$99))))),Lookups!$DE$104:$DG$108,2,FALSE))</f>
        <v>1 Below Basic</v>
      </c>
      <c r="NX281" s="161" t="str">
        <f t="array" ref="NX281">IF($NL281="No RI Tests","No RI Tests",VLOOKUP(IF(AND(E281="K",NK281&lt;280),3,IF(AND(E281="K",NK281&gt;=280),4,MAX(IF(E281=Lookups!$DF$6:$DF$99,IF(NK281&gt;=Lookups!$DG$6:$DG$99,Lookups!$DH$6:$DH$99))))),Lookups!$DE$104:$DG$108,2,FALSE))</f>
        <v>1 Below Basic</v>
      </c>
      <c r="NY281">
        <f t="shared" si="377"/>
        <v>1</v>
      </c>
      <c r="NZ281">
        <f t="shared" si="378"/>
        <v>0</v>
      </c>
      <c r="OA281" t="str">
        <f t="shared" si="379"/>
        <v>Maintained Performance Level</v>
      </c>
      <c r="OB281" s="161" t="str">
        <f t="array" ref="OB281">IF($NL281="No RI Tests","No RI Tests",IF(E281="K","N/A",VLOOKUP(MAX(IF(E281=Lookups!$DF$6:$DF$99,IF(JJ281&gt;=Lookups!$DG$6:$DG$99,Lookups!$DI$6:$DI$99))),Lookups!$DE$104:$DG$108,3,FALSE)))</f>
        <v>1 Limited</v>
      </c>
      <c r="OC281" s="161" t="str">
        <f t="array" ref="OC281">IF($NL281="No RI Tests","No RI Tests",IF(E281="K","N/A",VLOOKUP(MAX(IF(E281=Lookups!$DF$6:$DF$99,IF(NI281&gt;=Lookups!$DG$6:$DG$99,Lookups!$DI$6:$DI$99))),Lookups!$DE$104:$DG$108,3,FALSE)))</f>
        <v>1 Limited</v>
      </c>
      <c r="OD281" s="161" t="str">
        <f t="array" ref="OD281">IF($NL281="No RI Tests","No RI Tests",IF(E281="K","N/A",VLOOKUP(MAX(IF(E281=Lookups!$DF$6:$DF$99,IF(NK281&gt;=Lookups!$DG$6:$DG$99,Lookups!$DI$6:$DI$99))),Lookups!$DE$104:$DG$108,3,FALSE)))</f>
        <v>1 Limited</v>
      </c>
      <c r="OE281">
        <f t="shared" si="380"/>
        <v>1</v>
      </c>
      <c r="OF281">
        <f t="shared" si="381"/>
        <v>0</v>
      </c>
      <c r="OG281" t="str">
        <f t="shared" si="382"/>
        <v>Maintained Performance Level</v>
      </c>
      <c r="OH281">
        <f t="shared" si="383"/>
        <v>0</v>
      </c>
      <c r="OI281">
        <f t="shared" si="384"/>
        <v>0</v>
      </c>
      <c r="OJ281">
        <f t="shared" si="385"/>
        <v>0</v>
      </c>
      <c r="OK281">
        <f t="shared" si="386"/>
        <v>0</v>
      </c>
      <c r="OL281">
        <f t="shared" si="387"/>
        <v>0</v>
      </c>
      <c r="OM281" t="str">
        <f t="shared" si="388"/>
        <v>Fall Administration</v>
      </c>
      <c r="ON281" t="str">
        <f t="shared" si="389"/>
        <v>Winter Administration</v>
      </c>
      <c r="OO281" t="str">
        <f t="shared" si="390"/>
        <v>Fall to Winter RI</v>
      </c>
      <c r="OP281" t="str">
        <f ca="1">IF(AND(HR281&lt;&gt;"",JJ281&lt;600),IF(HT281="Advancing","Tier 2","Tier 3"),IF(JI281="","Null",IF(OR(E281="K",E281&lt;3),"FRA Recommended",IF(JJ281&gt;=IF(E281&lt;6,400,600),IF(JJ281&lt;VLOOKUP(E281,Lookups!$AP$3:$AR$16,3,FALSE),"Tier 2","Core"),IF(JJ281&lt;400,IF(RAND()&lt;0.81,"Tier 3","Tier 2"),IF(RAND()&lt;0.51,"Tier 3","Tier 2"))))))</f>
        <v>Tier 3</v>
      </c>
      <c r="OQ281" t="str">
        <f t="shared" si="391"/>
        <v>Average Reading Invt. at Least 15 Minutes Long</v>
      </c>
      <c r="OR281">
        <f t="shared" si="392"/>
        <v>0</v>
      </c>
      <c r="OS281" t="str">
        <f t="shared" si="393"/>
        <v>Null</v>
      </c>
      <c r="OT281">
        <f t="shared" si="394"/>
        <v>0</v>
      </c>
      <c r="OU281" s="159">
        <f t="shared" si="395"/>
        <v>42496</v>
      </c>
      <c r="OV281" t="str">
        <f t="shared" si="396"/>
        <v>Form 3</v>
      </c>
      <c r="OW281" t="str">
        <f t="shared" si="397"/>
        <v>Beginning</v>
      </c>
      <c r="OX281">
        <f t="shared" si="398"/>
        <v>31</v>
      </c>
      <c r="OY281">
        <f t="shared" si="399"/>
        <v>1</v>
      </c>
      <c r="OZ281">
        <f t="shared" si="400"/>
        <v>0</v>
      </c>
      <c r="PA281" s="159">
        <f t="shared" si="401"/>
        <v>42496</v>
      </c>
      <c r="PB281" t="str">
        <f t="shared" si="402"/>
        <v>Form 3</v>
      </c>
      <c r="PC281" t="str">
        <f t="shared" si="403"/>
        <v>Beginning</v>
      </c>
      <c r="PD281">
        <f t="shared" si="404"/>
        <v>31</v>
      </c>
      <c r="PE281">
        <f t="shared" si="405"/>
        <v>1</v>
      </c>
      <c r="PF281">
        <f t="shared" si="406"/>
        <v>0</v>
      </c>
      <c r="PG281">
        <f t="shared" si="407"/>
        <v>35.142857142857146</v>
      </c>
      <c r="PH281">
        <f t="shared" si="408"/>
        <v>1</v>
      </c>
      <c r="PI281">
        <f t="shared" si="409"/>
        <v>1</v>
      </c>
      <c r="PJ281">
        <f t="shared" si="410"/>
        <v>34</v>
      </c>
      <c r="PK281">
        <f>IF(HR281="","Null",IF(E281&lt;3,"Null",IF(HU281=0,0,IF(HS281="Form 1",VLOOKUP(HU281,Lookups!$BE$3:$BP$63,E281,FALSE),IF(HS281="Form 2",VLOOKUP(HU281,Lookups!$BE$67:$BP$127,E281,FALSE),VLOOKUP(HU281,Lookups!$BE$130:$BP$190,E281,FALSE))))))</f>
        <v>6</v>
      </c>
      <c r="PL281">
        <f t="shared" si="411"/>
        <v>31</v>
      </c>
      <c r="PM281">
        <f>IF($PH281=0,"Null",IF(E281&lt;3,"Null",IF(OX281=0,0,IF(OV281="Form 1",VLOOKUP(OX281,Lookups!$BE$3:$BP$63,E281,FALSE),IF(OV281="Form 2",VLOOKUP(OX281,Lookups!$BE$67:$BP$127,E281,FALSE),VLOOKUP(OX281,Lookups!$BE$130:$BP$190,E281,FALSE))))))</f>
        <v>2</v>
      </c>
      <c r="PN281">
        <f t="shared" si="412"/>
        <v>-3</v>
      </c>
      <c r="PO281">
        <f t="shared" si="413"/>
        <v>0</v>
      </c>
      <c r="PP281">
        <f t="shared" si="414"/>
        <v>1</v>
      </c>
      <c r="PQ281">
        <f>IF(HR281="","Null",IF(E281&lt;3,"Null",IF(HV281=0,0,IF(HS281="Form 1",VLOOKUP(HV281,Lookups!$BR$3:$CC$63,E281,FALSE),IF(HS281="Form 2",VLOOKUP(HV281,Lookups!$BR$67:$CC$127,E281,FALSE),VLOOKUP(HV281,Lookups!$BR$130:$CC$190,E281,FALSE))))))</f>
        <v>0</v>
      </c>
      <c r="PR281">
        <f t="shared" si="415"/>
        <v>1</v>
      </c>
      <c r="PS281">
        <f>IF(HR281="","Null",IF(E281&lt;3,"Null",IF(OY281=0,0,IF(OW281="Form 1",VLOOKUP(OY281,Lookups!$BR$3:$CC$63,E281,FALSE),IF(OW281="Form 2",VLOOKUP(OY281,Lookups!$BR$67:$CC$127,E281,FALSE),VLOOKUP(OY281,Lookups!$BR$130:$CC$190,E281,FALSE))))))</f>
        <v>0</v>
      </c>
      <c r="PT281">
        <f t="shared" si="416"/>
        <v>0</v>
      </c>
      <c r="PU281">
        <f t="shared" si="417"/>
        <v>0</v>
      </c>
      <c r="PV281">
        <f t="shared" si="418"/>
        <v>0</v>
      </c>
      <c r="PW281" t="str">
        <f t="shared" si="419"/>
        <v>Fall to Spring PI Administration</v>
      </c>
      <c r="PX281">
        <f t="shared" si="420"/>
        <v>0</v>
      </c>
      <c r="PY281">
        <f t="shared" si="421"/>
        <v>1</v>
      </c>
      <c r="PZ281" t="str">
        <f t="shared" si="422"/>
        <v>60 to 79 Sessions</v>
      </c>
      <c r="QA281" t="str">
        <f t="shared" si="423"/>
        <v>Series 1</v>
      </c>
      <c r="QB281" t="str">
        <f t="shared" si="424"/>
        <v>In Series 5 to 8</v>
      </c>
      <c r="QC281" t="str">
        <f>IF($MS281="System 44 Record",IF(BQ281&lt;MEDIAN(Directions!$F$3,Directions!$F$6),"Mid-Year Exited Student","Full Year Participant")&amp;IF(BP281&lt;Directions!$F$3,", Started Prior Year",", Started This Year"),"Null")</f>
        <v>Full Year Participant, Started This Year</v>
      </c>
      <c r="QD281">
        <f t="shared" si="425"/>
        <v>0</v>
      </c>
      <c r="QE281">
        <f t="shared" si="426"/>
        <v>0</v>
      </c>
      <c r="QF281">
        <f t="shared" si="427"/>
        <v>1</v>
      </c>
      <c r="QG281">
        <f t="shared" si="428"/>
        <v>0</v>
      </c>
      <c r="QH281">
        <f t="shared" si="429"/>
        <v>0</v>
      </c>
      <c r="QI281">
        <f t="shared" si="430"/>
        <v>0</v>
      </c>
      <c r="QJ281" t="str">
        <f t="shared" si="431"/>
        <v>RC! Only</v>
      </c>
      <c r="QK281" t="str">
        <f t="shared" si="432"/>
        <v>Null</v>
      </c>
      <c r="QL281" t="str">
        <f t="shared" si="433"/>
        <v>Null</v>
      </c>
      <c r="QM281" t="str">
        <f>IF($MS281="READ 180 Record",IF(AQ281="","Null",VLOOKUP(JJ281,Lookups!$DX$3:$EB$2054,AN281+1,FALSE)),"Null")</f>
        <v>Null</v>
      </c>
      <c r="QN281" t="str">
        <f t="shared" si="434"/>
        <v>Null</v>
      </c>
    </row>
    <row r="282" spans="1:456" x14ac:dyDescent="0.25">
      <c r="A282" s="161" t="s">
        <v>1447</v>
      </c>
      <c r="B282" s="161" t="s">
        <v>1447</v>
      </c>
      <c r="C282" s="161" t="s">
        <v>1447</v>
      </c>
      <c r="D282" s="161" t="s">
        <v>1447</v>
      </c>
      <c r="E282" s="161">
        <v>3</v>
      </c>
      <c r="F282" s="161" t="s">
        <v>1447</v>
      </c>
      <c r="G282" s="161" t="s">
        <v>885</v>
      </c>
      <c r="H282" s="161" t="s">
        <v>918</v>
      </c>
      <c r="I282" s="161">
        <v>524</v>
      </c>
      <c r="J282" s="159">
        <v>42494</v>
      </c>
      <c r="K282" s="161">
        <v>0</v>
      </c>
      <c r="L282" s="161">
        <v>0</v>
      </c>
      <c r="M282" s="161">
        <v>0</v>
      </c>
      <c r="N282" s="161">
        <v>0</v>
      </c>
      <c r="O282" s="161">
        <v>0</v>
      </c>
      <c r="P282" s="161">
        <v>0</v>
      </c>
      <c r="Q282" s="161">
        <v>0</v>
      </c>
      <c r="R282" s="161">
        <v>0</v>
      </c>
      <c r="S282" s="161">
        <v>0</v>
      </c>
      <c r="T282" s="161">
        <v>0</v>
      </c>
      <c r="U282" s="161">
        <v>0</v>
      </c>
      <c r="V282" s="161">
        <v>0</v>
      </c>
      <c r="W282" s="161">
        <v>0</v>
      </c>
      <c r="X282" s="161">
        <v>0</v>
      </c>
      <c r="AB282" s="161" t="s">
        <v>242</v>
      </c>
      <c r="AC282" s="161" t="s">
        <v>242</v>
      </c>
      <c r="AD282" s="161" t="s">
        <v>242</v>
      </c>
      <c r="AE282" s="161" t="s">
        <v>242</v>
      </c>
      <c r="AF282" s="161" t="s">
        <v>241</v>
      </c>
      <c r="AG282" s="161" t="s">
        <v>241</v>
      </c>
      <c r="AH282" s="161" t="s">
        <v>242</v>
      </c>
      <c r="AI282" s="161">
        <v>20150801</v>
      </c>
      <c r="AJ282" s="161">
        <v>20160525</v>
      </c>
      <c r="AK282" s="161" t="s">
        <v>869</v>
      </c>
      <c r="AL282" t="s">
        <v>1078</v>
      </c>
      <c r="BN282" t="s">
        <v>1076</v>
      </c>
      <c r="BO282" t="s">
        <v>918</v>
      </c>
      <c r="BP282" s="159">
        <v>42256</v>
      </c>
      <c r="BQ282" s="159">
        <v>42502</v>
      </c>
      <c r="BR282" t="s">
        <v>877</v>
      </c>
      <c r="BS282">
        <v>524</v>
      </c>
      <c r="BT282" s="159">
        <v>42502</v>
      </c>
      <c r="BU282">
        <v>6</v>
      </c>
      <c r="BV282">
        <v>1</v>
      </c>
      <c r="BW282">
        <v>37</v>
      </c>
      <c r="BX282">
        <v>59</v>
      </c>
      <c r="BY282">
        <v>1235</v>
      </c>
      <c r="BZ282">
        <v>1280</v>
      </c>
      <c r="CA282">
        <v>0</v>
      </c>
      <c r="CB282">
        <v>21</v>
      </c>
      <c r="CC282">
        <v>33</v>
      </c>
      <c r="CD282">
        <v>84</v>
      </c>
      <c r="CE282">
        <v>95</v>
      </c>
      <c r="CF282">
        <v>100</v>
      </c>
      <c r="CG282">
        <v>93</v>
      </c>
      <c r="CH282">
        <v>86</v>
      </c>
      <c r="CI282">
        <v>10223</v>
      </c>
      <c r="CJ282">
        <v>2.1852</v>
      </c>
      <c r="CK282">
        <v>6</v>
      </c>
      <c r="CL282">
        <v>1</v>
      </c>
      <c r="ET282" s="161">
        <v>0</v>
      </c>
      <c r="EU282" s="161">
        <v>0</v>
      </c>
      <c r="EV282" s="161">
        <v>0</v>
      </c>
      <c r="EW282" s="161">
        <v>0</v>
      </c>
      <c r="EX282" s="161">
        <v>0</v>
      </c>
      <c r="EY282" s="161">
        <v>0</v>
      </c>
      <c r="EZ282" s="161">
        <v>0</v>
      </c>
      <c r="FA282" s="161">
        <v>0</v>
      </c>
      <c r="FB282" s="161">
        <v>0</v>
      </c>
      <c r="FC282" s="161">
        <v>0</v>
      </c>
      <c r="FD282" s="161">
        <v>0</v>
      </c>
      <c r="FE282" s="161">
        <v>0</v>
      </c>
      <c r="HN282" s="161" t="s">
        <v>918</v>
      </c>
      <c r="HO282" s="159">
        <v>42247</v>
      </c>
      <c r="HP282" s="159">
        <v>42496</v>
      </c>
      <c r="HQ282" s="161">
        <v>3</v>
      </c>
      <c r="HR282" s="159">
        <v>42247</v>
      </c>
      <c r="HS282" s="161" t="s">
        <v>872</v>
      </c>
      <c r="HT282" s="161" t="s">
        <v>878</v>
      </c>
      <c r="HU282" s="161">
        <v>32</v>
      </c>
      <c r="HV282" s="161">
        <v>10</v>
      </c>
      <c r="HW282" s="161">
        <v>0</v>
      </c>
      <c r="HX282" s="159">
        <v>42345</v>
      </c>
      <c r="HY282" s="161" t="s">
        <v>874</v>
      </c>
      <c r="HZ282" s="161" t="s">
        <v>878</v>
      </c>
      <c r="IA282" s="161">
        <v>39</v>
      </c>
      <c r="IB282" s="161">
        <v>8</v>
      </c>
      <c r="IC282" s="161">
        <v>0</v>
      </c>
      <c r="ID282" s="159">
        <v>42496</v>
      </c>
      <c r="IE282" s="161" t="s">
        <v>879</v>
      </c>
      <c r="IF282" s="161" t="s">
        <v>873</v>
      </c>
      <c r="IG282" s="161">
        <v>48</v>
      </c>
      <c r="IH282" s="161">
        <v>13</v>
      </c>
      <c r="II282" s="161">
        <v>0</v>
      </c>
      <c r="JB282" s="161" t="s">
        <v>918</v>
      </c>
      <c r="JC282" s="161">
        <v>14</v>
      </c>
      <c r="JD282" s="161">
        <v>13</v>
      </c>
      <c r="JE282" s="161">
        <v>16</v>
      </c>
      <c r="JF282" s="161">
        <v>6171</v>
      </c>
      <c r="JG282" s="159">
        <v>42494</v>
      </c>
      <c r="JH282" s="161">
        <v>524</v>
      </c>
      <c r="JI282" s="159">
        <v>42242</v>
      </c>
      <c r="JJ282" s="161">
        <v>0</v>
      </c>
      <c r="JK282" s="161">
        <v>9</v>
      </c>
      <c r="JL282" s="159">
        <v>42346</v>
      </c>
      <c r="JM282" s="161">
        <v>385</v>
      </c>
      <c r="JN282" s="161">
        <v>20</v>
      </c>
      <c r="JO282" s="159">
        <v>42494</v>
      </c>
      <c r="JP282" s="161">
        <v>524</v>
      </c>
      <c r="JQ282" s="161">
        <v>13</v>
      </c>
      <c r="MN282" t="str">
        <f t="shared" si="348"/>
        <v>NoNoNoYesYesNo</v>
      </c>
      <c r="MO282" t="str">
        <f>IF(AND(MN282="NoNoNoNoNoNo",JI282=""),"No Programs",VLOOKUP(MN282,Lookups!$DA$4:$DB$67,2,FALSE))</f>
        <v>System 44 Only</v>
      </c>
      <c r="MP282">
        <f t="shared" si="349"/>
        <v>0</v>
      </c>
      <c r="MQ282" t="str">
        <f t="shared" si="350"/>
        <v>System 44 User</v>
      </c>
      <c r="MR282" t="str">
        <f>Directions!$D$3</f>
        <v>Usage</v>
      </c>
      <c r="MS282" t="str">
        <f>VLOOKUP(MQ282,Lookups!$CU$71:$CV$80,2,FALSE)</f>
        <v>System 44 Record</v>
      </c>
      <c r="MT282">
        <f t="shared" si="351"/>
        <v>1</v>
      </c>
      <c r="MU282">
        <f t="shared" si="352"/>
        <v>1</v>
      </c>
      <c r="MV282">
        <f t="shared" si="353"/>
        <v>1</v>
      </c>
      <c r="MW282">
        <f t="shared" si="354"/>
        <v>1</v>
      </c>
      <c r="MX282">
        <f t="shared" si="355"/>
        <v>35.571428571428569</v>
      </c>
      <c r="MY282" t="str">
        <f t="shared" si="356"/>
        <v>Not Used</v>
      </c>
      <c r="MZ282">
        <f t="shared" si="357"/>
        <v>0</v>
      </c>
      <c r="NA282" t="str">
        <f t="shared" si="358"/>
        <v>Not Available</v>
      </c>
      <c r="NB282" t="str">
        <f t="shared" si="359"/>
        <v>Not Available</v>
      </c>
      <c r="NC282" t="str">
        <f t="shared" si="360"/>
        <v>4 Not Indicated</v>
      </c>
      <c r="ND282" t="str">
        <f t="shared" si="361"/>
        <v>4 Not Indicated</v>
      </c>
      <c r="NE282" t="str">
        <f t="shared" si="362"/>
        <v>4 Not Indicated</v>
      </c>
      <c r="NF282" t="str">
        <f t="shared" si="363"/>
        <v>4 Not Indicated</v>
      </c>
      <c r="NG282" t="str">
        <f t="shared" si="364"/>
        <v>4 Not Indicated</v>
      </c>
      <c r="NH282" s="159">
        <f t="shared" si="365"/>
        <v>42494</v>
      </c>
      <c r="NI282">
        <f t="shared" si="366"/>
        <v>524</v>
      </c>
      <c r="NJ282" s="159">
        <f t="shared" si="367"/>
        <v>42494</v>
      </c>
      <c r="NK282">
        <f t="shared" si="368"/>
        <v>524</v>
      </c>
      <c r="NL282">
        <f t="shared" si="369"/>
        <v>36</v>
      </c>
      <c r="NM282">
        <f t="shared" si="370"/>
        <v>1</v>
      </c>
      <c r="NN282">
        <f>IF(OR(E282="PK",E282="K",JJ282=""),"Null",INDEX(Lookups!$EZ$4:$FW$18,MATCH($JJ282,Lookups!$EY$4:$EY$18,1),MATCH($E282,Lookups!$EZ$3:$FW$3,0)))</f>
        <v>235</v>
      </c>
      <c r="NO282">
        <f>IF(OR(E282="PK",E282="K",JJ282=""),"Null",INDEX(Lookups!$EZ$4:$FW$18,MATCH($JJ282,Lookups!$EY$4:$EY$18,1),MATCH($E282,Lookups!$EZ$3:$FW$3,0) + 1))</f>
        <v>340</v>
      </c>
      <c r="NP282">
        <f t="shared" si="371"/>
        <v>470</v>
      </c>
      <c r="NQ282" t="str">
        <f t="shared" si="372"/>
        <v>PI is Recommended</v>
      </c>
      <c r="NR282" t="str">
        <f t="shared" si="373"/>
        <v>No PI Needed</v>
      </c>
      <c r="NS282" t="str">
        <f t="shared" si="374"/>
        <v>BR to 199L</v>
      </c>
      <c r="NT282" t="str">
        <f t="shared" si="375"/>
        <v>400L to 599L</v>
      </c>
      <c r="NU282" t="str">
        <f t="shared" si="376"/>
        <v>400L to 599L</v>
      </c>
      <c r="NV282" s="183" t="str">
        <f t="array" ref="NV282">IF($NL282="No RI Tests","No RI Tests",VLOOKUP(IF(AND(E282="K",JJ282&lt;280),3,IF(AND(E282="K",JJ282&gt;=280),4,MAX(IF(E282=Lookups!$DF$6:$DF$99,IF(JJ282&gt;=Lookups!$DG$6:$DG$99,Lookups!$DH$6:$DH$99))))),Lookups!$DE$104:$DG$108,2,FALSE))</f>
        <v>1 Below Basic</v>
      </c>
      <c r="NW282" s="161" t="str">
        <f t="array" ref="NW282">IF($NL282="No RI Tests","No RI Tests",VLOOKUP(IF(AND(E282="K",JH282&lt;280),3,IF(AND(E282="K",JH282&gt;=280),4,MAX(IF(E282=Lookups!$DF$6:$DF$99,IF(NI282&gt;=Lookups!$DG$6:$DG$99,Lookups!$DH$6:$DH$99))))),Lookups!$DE$104:$DG$108,2,FALSE))</f>
        <v>3 Proficient</v>
      </c>
      <c r="NX282" s="161" t="str">
        <f t="array" ref="NX282">IF($NL282="No RI Tests","No RI Tests",VLOOKUP(IF(AND(E282="K",NK282&lt;280),3,IF(AND(E282="K",NK282&gt;=280),4,MAX(IF(E282=Lookups!$DF$6:$DF$99,IF(NK282&gt;=Lookups!$DG$6:$DG$99,Lookups!$DH$6:$DH$99))))),Lookups!$DE$104:$DG$108,2,FALSE))</f>
        <v>3 Proficient</v>
      </c>
      <c r="NY282">
        <f t="shared" si="377"/>
        <v>0</v>
      </c>
      <c r="NZ282">
        <f t="shared" si="378"/>
        <v>1</v>
      </c>
      <c r="OA282" t="str">
        <f t="shared" si="379"/>
        <v>Improved Performance Level</v>
      </c>
      <c r="OB282" s="161" t="str">
        <f t="array" ref="OB282">IF($NL282="No RI Tests","No RI Tests",IF(E282="K","N/A",VLOOKUP(MAX(IF(E282=Lookups!$DF$6:$DF$99,IF(JJ282&gt;=Lookups!$DG$6:$DG$99,Lookups!$DI$6:$DI$99))),Lookups!$DE$104:$DG$108,3,FALSE)))</f>
        <v>1 Limited</v>
      </c>
      <c r="OC282" s="161" t="str">
        <f t="array" ref="OC282">IF($NL282="No RI Tests","No RI Tests",IF(E282="K","N/A",VLOOKUP(MAX(IF(E282=Lookups!$DF$6:$DF$99,IF(NI282&gt;=Lookups!$DG$6:$DG$99,Lookups!$DI$6:$DI$99))),Lookups!$DE$104:$DG$108,3,FALSE)))</f>
        <v>1 Limited</v>
      </c>
      <c r="OD282" s="161" t="str">
        <f t="array" ref="OD282">IF($NL282="No RI Tests","No RI Tests",IF(E282="K","N/A",VLOOKUP(MAX(IF(E282=Lookups!$DF$6:$DF$99,IF(NK282&gt;=Lookups!$DG$6:$DG$99,Lookups!$DI$6:$DI$99))),Lookups!$DE$104:$DG$108,3,FALSE)))</f>
        <v>1 Limited</v>
      </c>
      <c r="OE282">
        <f t="shared" si="380"/>
        <v>1</v>
      </c>
      <c r="OF282">
        <f t="shared" si="381"/>
        <v>0</v>
      </c>
      <c r="OG282" t="str">
        <f t="shared" si="382"/>
        <v>Maintained Performance Level</v>
      </c>
      <c r="OH282">
        <f t="shared" si="383"/>
        <v>524</v>
      </c>
      <c r="OI282">
        <f t="shared" si="384"/>
        <v>1</v>
      </c>
      <c r="OJ282">
        <f t="shared" si="385"/>
        <v>1</v>
      </c>
      <c r="OK282">
        <f t="shared" si="386"/>
        <v>1</v>
      </c>
      <c r="OL282">
        <f t="shared" si="387"/>
        <v>1.8226086956521739</v>
      </c>
      <c r="OM282" t="str">
        <f t="shared" si="388"/>
        <v>Fall Administration</v>
      </c>
      <c r="ON282" t="str">
        <f t="shared" si="389"/>
        <v>Spring Administration</v>
      </c>
      <c r="OO282" t="str">
        <f t="shared" si="390"/>
        <v>Fall to Spring-Full Year RI</v>
      </c>
      <c r="OP282" t="str">
        <f ca="1">IF(AND(HR282&lt;&gt;"",JJ282&lt;600),IF(HT282="Advancing","Tier 2","Tier 3"),IF(JI282="","Null",IF(OR(E282="K",E282&lt;3),"FRA Recommended",IF(JJ282&gt;=IF(E282&lt;6,400,600),IF(JJ282&lt;VLOOKUP(E282,Lookups!$AP$3:$AR$16,3,FALSE),"Tier 2","Core"),IF(JJ282&lt;400,IF(RAND()&lt;0.81,"Tier 3","Tier 2"),IF(RAND()&lt;0.51,"Tier 3","Tier 2"))))))</f>
        <v>Tier 3</v>
      </c>
      <c r="OQ282" t="str">
        <f t="shared" si="391"/>
        <v>Average Reading Invt. Under 15 Minutes Long</v>
      </c>
      <c r="OR282">
        <f t="shared" si="392"/>
        <v>0</v>
      </c>
      <c r="OS282" t="str">
        <f t="shared" si="393"/>
        <v>Null</v>
      </c>
      <c r="OT282">
        <f t="shared" si="394"/>
        <v>524</v>
      </c>
      <c r="OU282" s="159">
        <f t="shared" si="395"/>
        <v>42496</v>
      </c>
      <c r="OV282" t="str">
        <f t="shared" si="396"/>
        <v>Form 3</v>
      </c>
      <c r="OW282" t="str">
        <f t="shared" si="397"/>
        <v>Developing</v>
      </c>
      <c r="OX282">
        <f t="shared" si="398"/>
        <v>48</v>
      </c>
      <c r="OY282">
        <f t="shared" si="399"/>
        <v>13</v>
      </c>
      <c r="OZ282">
        <f t="shared" si="400"/>
        <v>0</v>
      </c>
      <c r="PA282" s="159">
        <f t="shared" si="401"/>
        <v>42496</v>
      </c>
      <c r="PB282" t="str">
        <f t="shared" si="402"/>
        <v>Form 3</v>
      </c>
      <c r="PC282" t="str">
        <f t="shared" si="403"/>
        <v>Developing</v>
      </c>
      <c r="PD282">
        <f t="shared" si="404"/>
        <v>48</v>
      </c>
      <c r="PE282">
        <f t="shared" si="405"/>
        <v>13</v>
      </c>
      <c r="PF282">
        <f t="shared" si="406"/>
        <v>0</v>
      </c>
      <c r="PG282">
        <f t="shared" si="407"/>
        <v>35.571428571428569</v>
      </c>
      <c r="PH282">
        <f t="shared" si="408"/>
        <v>1</v>
      </c>
      <c r="PI282">
        <f t="shared" si="409"/>
        <v>1</v>
      </c>
      <c r="PJ282">
        <f t="shared" si="410"/>
        <v>32</v>
      </c>
      <c r="PK282">
        <f>IF(HR282="","Null",IF(E282&lt;3,"Null",IF(HU282=0,0,IF(HS282="Form 1",VLOOKUP(HU282,Lookups!$BE$3:$BP$63,E282,FALSE),IF(HS282="Form 2",VLOOKUP(HU282,Lookups!$BE$67:$BP$127,E282,FALSE),VLOOKUP(HU282,Lookups!$BE$130:$BP$190,E282,FALSE))))))</f>
        <v>14</v>
      </c>
      <c r="PL282">
        <f t="shared" si="411"/>
        <v>48</v>
      </c>
      <c r="PM282">
        <f>IF($PH282=0,"Null",IF(E282&lt;3,"Null",IF(OX282=0,0,IF(OV282="Form 1",VLOOKUP(OX282,Lookups!$BE$3:$BP$63,E282,FALSE),IF(OV282="Form 2",VLOOKUP(OX282,Lookups!$BE$67:$BP$127,E282,FALSE),VLOOKUP(OX282,Lookups!$BE$130:$BP$190,E282,FALSE))))))</f>
        <v>50</v>
      </c>
      <c r="PN282">
        <f t="shared" si="412"/>
        <v>16</v>
      </c>
      <c r="PO282">
        <f t="shared" si="413"/>
        <v>1</v>
      </c>
      <c r="PP282">
        <f t="shared" si="414"/>
        <v>10</v>
      </c>
      <c r="PQ282">
        <f>IF(HR282="","Null",IF(E282&lt;3,"Null",IF(HV282=0,0,IF(HS282="Form 1",VLOOKUP(HV282,Lookups!$BR$3:$CC$63,E282,FALSE),IF(HS282="Form 2",VLOOKUP(HV282,Lookups!$BR$67:$CC$127,E282,FALSE),VLOOKUP(HV282,Lookups!$BR$130:$CC$190,E282,FALSE))))))</f>
        <v>51</v>
      </c>
      <c r="PR282">
        <f t="shared" si="415"/>
        <v>13</v>
      </c>
      <c r="PS282">
        <f>IF(HR282="","Null",IF(E282&lt;3,"Null",IF(OY282=0,0,IF(OW282="Form 1",VLOOKUP(OY282,Lookups!$BR$3:$CC$63,E282,FALSE),IF(OW282="Form 2",VLOOKUP(OY282,Lookups!$BR$67:$CC$127,E282,FALSE),VLOOKUP(OY282,Lookups!$BR$130:$CC$190,E282,FALSE))))))</f>
        <v>53</v>
      </c>
      <c r="PT282">
        <f t="shared" si="416"/>
        <v>3</v>
      </c>
      <c r="PU282">
        <f t="shared" si="417"/>
        <v>0</v>
      </c>
      <c r="PV282">
        <f t="shared" si="418"/>
        <v>0</v>
      </c>
      <c r="PW282" t="str">
        <f t="shared" si="419"/>
        <v>Fall to Spring PI Administration</v>
      </c>
      <c r="PX282">
        <f t="shared" si="420"/>
        <v>0</v>
      </c>
      <c r="PY282">
        <f t="shared" si="421"/>
        <v>1</v>
      </c>
      <c r="PZ282" t="str">
        <f t="shared" si="422"/>
        <v>40 to 59 Sessions</v>
      </c>
      <c r="QA282" t="str">
        <f t="shared" si="423"/>
        <v>Series 1</v>
      </c>
      <c r="QB282" t="str">
        <f t="shared" si="424"/>
        <v>In Series 5 to 8</v>
      </c>
      <c r="QC282" t="str">
        <f>IF($MS282="System 44 Record",IF(BQ282&lt;MEDIAN(Directions!$F$3,Directions!$F$6),"Mid-Year Exited Student","Full Year Participant")&amp;IF(BP282&lt;Directions!$F$3,", Started Prior Year",", Started This Year"),"Null")</f>
        <v>Full Year Participant, Started This Year</v>
      </c>
      <c r="QD282">
        <f t="shared" si="425"/>
        <v>0</v>
      </c>
      <c r="QE282">
        <f t="shared" si="426"/>
        <v>0</v>
      </c>
      <c r="QF282">
        <f t="shared" si="427"/>
        <v>1</v>
      </c>
      <c r="QG282">
        <f t="shared" si="428"/>
        <v>0</v>
      </c>
      <c r="QH282">
        <f t="shared" si="429"/>
        <v>0</v>
      </c>
      <c r="QI282">
        <f t="shared" si="430"/>
        <v>0</v>
      </c>
      <c r="QJ282" t="str">
        <f t="shared" si="431"/>
        <v>RC! Only</v>
      </c>
      <c r="QK282" t="str">
        <f t="shared" si="432"/>
        <v>Null</v>
      </c>
      <c r="QL282" t="str">
        <f t="shared" si="433"/>
        <v>Null</v>
      </c>
      <c r="QM282" t="str">
        <f>IF($MS282="READ 180 Record",IF(AQ282="","Null",VLOOKUP(JJ282,Lookups!$DX$3:$EB$2054,AN282+1,FALSE)),"Null")</f>
        <v>Null</v>
      </c>
      <c r="QN282" t="str">
        <f t="shared" si="434"/>
        <v>Null</v>
      </c>
    </row>
    <row r="283" spans="1:456" x14ac:dyDescent="0.25">
      <c r="A283" s="161" t="s">
        <v>1447</v>
      </c>
      <c r="B283" s="161" t="s">
        <v>1447</v>
      </c>
      <c r="C283" s="161" t="s">
        <v>1447</v>
      </c>
      <c r="D283" s="161" t="s">
        <v>1447</v>
      </c>
      <c r="E283" s="161">
        <v>4</v>
      </c>
      <c r="F283" s="161" t="s">
        <v>1447</v>
      </c>
      <c r="G283" s="161" t="s">
        <v>875</v>
      </c>
      <c r="H283" s="161" t="s">
        <v>876</v>
      </c>
      <c r="I283" s="161">
        <v>0</v>
      </c>
      <c r="J283" s="159">
        <v>42500</v>
      </c>
      <c r="K283" s="161">
        <v>0</v>
      </c>
      <c r="L283" s="161">
        <v>0</v>
      </c>
      <c r="M283" s="161">
        <v>0</v>
      </c>
      <c r="N283" s="161">
        <v>0</v>
      </c>
      <c r="O283" s="161">
        <v>0</v>
      </c>
      <c r="P283" s="161">
        <v>0</v>
      </c>
      <c r="Q283" s="161">
        <v>0</v>
      </c>
      <c r="R283" s="161">
        <v>0</v>
      </c>
      <c r="S283" s="161">
        <v>0</v>
      </c>
      <c r="T283" s="161">
        <v>0</v>
      </c>
      <c r="U283" s="161">
        <v>0</v>
      </c>
      <c r="V283" s="161">
        <v>0</v>
      </c>
      <c r="W283" s="161">
        <v>0</v>
      </c>
      <c r="X283" s="161">
        <v>0</v>
      </c>
      <c r="AB283" s="161" t="s">
        <v>242</v>
      </c>
      <c r="AC283" s="161" t="s">
        <v>242</v>
      </c>
      <c r="AD283" s="161" t="s">
        <v>242</v>
      </c>
      <c r="AE283" s="161" t="s">
        <v>242</v>
      </c>
      <c r="AF283" s="161" t="s">
        <v>241</v>
      </c>
      <c r="AG283" s="161" t="s">
        <v>241</v>
      </c>
      <c r="AH283" s="161" t="s">
        <v>242</v>
      </c>
      <c r="AI283" s="161">
        <v>20150801</v>
      </c>
      <c r="AJ283" s="161">
        <v>20160525</v>
      </c>
      <c r="AK283" s="161" t="s">
        <v>869</v>
      </c>
      <c r="AL283" t="s">
        <v>1078</v>
      </c>
      <c r="BN283" t="s">
        <v>1076</v>
      </c>
      <c r="BO283" t="s">
        <v>876</v>
      </c>
      <c r="BP283" s="159">
        <v>42269</v>
      </c>
      <c r="BQ283" s="159">
        <v>42486</v>
      </c>
      <c r="BR283" t="s">
        <v>877</v>
      </c>
      <c r="BS283">
        <v>-46</v>
      </c>
      <c r="BT283" s="159">
        <v>42486</v>
      </c>
      <c r="BU283">
        <v>3</v>
      </c>
      <c r="BV283">
        <v>5</v>
      </c>
      <c r="BW283">
        <v>20</v>
      </c>
      <c r="BX283">
        <v>60</v>
      </c>
      <c r="BY283">
        <v>877</v>
      </c>
      <c r="BZ283">
        <v>938</v>
      </c>
      <c r="CA283">
        <v>0</v>
      </c>
      <c r="CB283">
        <v>17</v>
      </c>
      <c r="CC283">
        <v>44</v>
      </c>
      <c r="CD283">
        <v>72</v>
      </c>
      <c r="CE283">
        <v>90</v>
      </c>
      <c r="CF283">
        <v>83</v>
      </c>
      <c r="CG283">
        <v>84</v>
      </c>
      <c r="CH283">
        <v>73</v>
      </c>
      <c r="CI283">
        <v>6655</v>
      </c>
      <c r="CJ283">
        <v>2.5</v>
      </c>
      <c r="CK283">
        <v>3</v>
      </c>
      <c r="CL283">
        <v>4</v>
      </c>
      <c r="ET283" s="161">
        <v>0</v>
      </c>
      <c r="EU283" s="161">
        <v>0</v>
      </c>
      <c r="EV283" s="161">
        <v>0</v>
      </c>
      <c r="EW283" s="161">
        <v>0</v>
      </c>
      <c r="EX283" s="161">
        <v>0</v>
      </c>
      <c r="EY283" s="161">
        <v>0</v>
      </c>
      <c r="EZ283" s="161">
        <v>0</v>
      </c>
      <c r="FA283" s="161">
        <v>0</v>
      </c>
      <c r="FB283" s="161">
        <v>0</v>
      </c>
      <c r="FC283" s="161">
        <v>0</v>
      </c>
      <c r="FD283" s="161">
        <v>0</v>
      </c>
      <c r="FE283" s="161">
        <v>0</v>
      </c>
      <c r="HN283" s="161" t="s">
        <v>876</v>
      </c>
      <c r="HO283" s="159">
        <v>42244</v>
      </c>
      <c r="HP283" s="159">
        <v>42500</v>
      </c>
      <c r="HQ283" s="161">
        <v>3</v>
      </c>
      <c r="HR283" s="159">
        <v>42244</v>
      </c>
      <c r="HS283" s="161" t="s">
        <v>872</v>
      </c>
      <c r="HT283" s="161" t="s">
        <v>906</v>
      </c>
      <c r="HU283" s="161">
        <v>19</v>
      </c>
      <c r="HV283" s="161">
        <v>7</v>
      </c>
      <c r="HW283" s="161">
        <v>0</v>
      </c>
      <c r="HX283" s="159">
        <v>42345</v>
      </c>
      <c r="HY283" s="161" t="s">
        <v>874</v>
      </c>
      <c r="HZ283" s="161" t="s">
        <v>878</v>
      </c>
      <c r="IA283" s="161">
        <v>34</v>
      </c>
      <c r="IB283" s="161">
        <v>8</v>
      </c>
      <c r="IC283" s="161">
        <v>0</v>
      </c>
      <c r="ID283" s="159">
        <v>42500</v>
      </c>
      <c r="IE283" s="161" t="s">
        <v>879</v>
      </c>
      <c r="IF283" s="161" t="s">
        <v>873</v>
      </c>
      <c r="IG283" s="161">
        <v>35</v>
      </c>
      <c r="IH283" s="161">
        <v>11</v>
      </c>
      <c r="II283" s="161">
        <v>0</v>
      </c>
      <c r="JB283" s="161" t="s">
        <v>876</v>
      </c>
      <c r="JC283" s="161">
        <v>5</v>
      </c>
      <c r="JD283" s="161">
        <v>5</v>
      </c>
      <c r="JE283" s="161">
        <v>7</v>
      </c>
      <c r="JF283" s="161">
        <v>5097</v>
      </c>
      <c r="JG283" s="159">
        <v>42500</v>
      </c>
      <c r="JH283" s="161">
        <v>0</v>
      </c>
      <c r="JI283" s="159">
        <v>42243</v>
      </c>
      <c r="JJ283" s="161">
        <v>23</v>
      </c>
      <c r="JK283" s="161">
        <v>7</v>
      </c>
      <c r="JL283" s="159">
        <v>42340</v>
      </c>
      <c r="JM283" s="161">
        <v>0</v>
      </c>
      <c r="JN283" s="161">
        <v>13</v>
      </c>
      <c r="JO283" s="159">
        <v>42500</v>
      </c>
      <c r="JP283" s="161">
        <v>0</v>
      </c>
      <c r="JQ283" s="161">
        <v>5</v>
      </c>
      <c r="MN283" t="str">
        <f t="shared" si="348"/>
        <v>NoNoNoYesYesNo</v>
      </c>
      <c r="MO283" t="str">
        <f>IF(AND(MN283="NoNoNoNoNoNo",JI283=""),"No Programs",VLOOKUP(MN283,Lookups!$DA$4:$DB$67,2,FALSE))</f>
        <v>System 44 Only</v>
      </c>
      <c r="MP283">
        <f t="shared" si="349"/>
        <v>0</v>
      </c>
      <c r="MQ283" t="str">
        <f t="shared" si="350"/>
        <v>System 44 User</v>
      </c>
      <c r="MR283" t="str">
        <f>Directions!$D$3</f>
        <v>Usage</v>
      </c>
      <c r="MS283" t="str">
        <f>VLOOKUP(MQ283,Lookups!$CU$71:$CV$80,2,FALSE)</f>
        <v>System 44 Record</v>
      </c>
      <c r="MT283">
        <f t="shared" si="351"/>
        <v>1</v>
      </c>
      <c r="MU283">
        <f t="shared" si="352"/>
        <v>1</v>
      </c>
      <c r="MV283">
        <f t="shared" si="353"/>
        <v>1</v>
      </c>
      <c r="MW283">
        <f t="shared" si="354"/>
        <v>1</v>
      </c>
      <c r="MX283">
        <f t="shared" si="355"/>
        <v>36.571428571428569</v>
      </c>
      <c r="MY283" t="str">
        <f t="shared" si="356"/>
        <v>Not Used</v>
      </c>
      <c r="MZ283">
        <f t="shared" si="357"/>
        <v>0</v>
      </c>
      <c r="NA283" t="str">
        <f t="shared" si="358"/>
        <v>Not Available</v>
      </c>
      <c r="NB283" t="str">
        <f t="shared" si="359"/>
        <v>Not Available</v>
      </c>
      <c r="NC283" t="str">
        <f t="shared" si="360"/>
        <v>4 Not Indicated</v>
      </c>
      <c r="ND283" t="str">
        <f t="shared" si="361"/>
        <v>4 Not Indicated</v>
      </c>
      <c r="NE283" t="str">
        <f t="shared" si="362"/>
        <v>4 Not Indicated</v>
      </c>
      <c r="NF283" t="str">
        <f t="shared" si="363"/>
        <v>4 Not Indicated</v>
      </c>
      <c r="NG283" t="str">
        <f t="shared" si="364"/>
        <v>4 Not Indicated</v>
      </c>
      <c r="NH283" s="159">
        <f t="shared" si="365"/>
        <v>42500</v>
      </c>
      <c r="NI283">
        <f t="shared" si="366"/>
        <v>0</v>
      </c>
      <c r="NJ283" s="159">
        <f t="shared" si="367"/>
        <v>42243</v>
      </c>
      <c r="NK283">
        <f t="shared" si="368"/>
        <v>23</v>
      </c>
      <c r="NL283">
        <f t="shared" si="369"/>
        <v>36.714285714285715</v>
      </c>
      <c r="NM283">
        <f t="shared" si="370"/>
        <v>1</v>
      </c>
      <c r="NN283">
        <f>IF(OR(E283="PK",E283="K",JJ283=""),"Null",INDEX(Lookups!$EZ$4:$FW$18,MATCH($JJ283,Lookups!$EY$4:$EY$18,1),MATCH($E283,Lookups!$EZ$3:$FW$3,0)))</f>
        <v>245</v>
      </c>
      <c r="NO283">
        <f>IF(OR(E283="PK",E283="K",JJ283=""),"Null",INDEX(Lookups!$EZ$4:$FW$18,MATCH($JJ283,Lookups!$EY$4:$EY$18,1),MATCH($E283,Lookups!$EZ$3:$FW$3,0) + 1))</f>
        <v>345</v>
      </c>
      <c r="NP283">
        <f t="shared" si="371"/>
        <v>490</v>
      </c>
      <c r="NQ283" t="str">
        <f t="shared" si="372"/>
        <v>PI is Recommended</v>
      </c>
      <c r="NR283" t="str">
        <f t="shared" si="373"/>
        <v>PI is Recommended</v>
      </c>
      <c r="NS283" t="str">
        <f t="shared" si="374"/>
        <v>BR to 199L</v>
      </c>
      <c r="NT283" t="str">
        <f t="shared" si="375"/>
        <v>BR to 199L</v>
      </c>
      <c r="NU283" t="str">
        <f t="shared" si="376"/>
        <v>BR to 199L</v>
      </c>
      <c r="NV283" s="183" t="str">
        <f t="array" ref="NV283">IF($NL283="No RI Tests","No RI Tests",VLOOKUP(IF(AND(E283="K",JJ283&lt;280),3,IF(AND(E283="K",JJ283&gt;=280),4,MAX(IF(E283=Lookups!$DF$6:$DF$99,IF(JJ283&gt;=Lookups!$DG$6:$DG$99,Lookups!$DH$6:$DH$99))))),Lookups!$DE$104:$DG$108,2,FALSE))</f>
        <v>1 Below Basic</v>
      </c>
      <c r="NW283" s="161" t="str">
        <f t="array" ref="NW283">IF($NL283="No RI Tests","No RI Tests",VLOOKUP(IF(AND(E283="K",JH283&lt;280),3,IF(AND(E283="K",JH283&gt;=280),4,MAX(IF(E283=Lookups!$DF$6:$DF$99,IF(NI283&gt;=Lookups!$DG$6:$DG$99,Lookups!$DH$6:$DH$99))))),Lookups!$DE$104:$DG$108,2,FALSE))</f>
        <v>1 Below Basic</v>
      </c>
      <c r="NX283" s="161" t="str">
        <f t="array" ref="NX283">IF($NL283="No RI Tests","No RI Tests",VLOOKUP(IF(AND(E283="K",NK283&lt;280),3,IF(AND(E283="K",NK283&gt;=280),4,MAX(IF(E283=Lookups!$DF$6:$DF$99,IF(NK283&gt;=Lookups!$DG$6:$DG$99,Lookups!$DH$6:$DH$99))))),Lookups!$DE$104:$DG$108,2,FALSE))</f>
        <v>1 Below Basic</v>
      </c>
      <c r="NY283">
        <f t="shared" si="377"/>
        <v>1</v>
      </c>
      <c r="NZ283">
        <f t="shared" si="378"/>
        <v>0</v>
      </c>
      <c r="OA283" t="str">
        <f t="shared" si="379"/>
        <v>Maintained Performance Level</v>
      </c>
      <c r="OB283" s="161" t="str">
        <f t="array" ref="OB283">IF($NL283="No RI Tests","No RI Tests",IF(E283="K","N/A",VLOOKUP(MAX(IF(E283=Lookups!$DF$6:$DF$99,IF(JJ283&gt;=Lookups!$DG$6:$DG$99,Lookups!$DI$6:$DI$99))),Lookups!$DE$104:$DG$108,3,FALSE)))</f>
        <v>1 Limited</v>
      </c>
      <c r="OC283" s="161" t="str">
        <f t="array" ref="OC283">IF($NL283="No RI Tests","No RI Tests",IF(E283="K","N/A",VLOOKUP(MAX(IF(E283=Lookups!$DF$6:$DF$99,IF(NI283&gt;=Lookups!$DG$6:$DG$99,Lookups!$DI$6:$DI$99))),Lookups!$DE$104:$DG$108,3,FALSE)))</f>
        <v>1 Limited</v>
      </c>
      <c r="OD283" s="161" t="str">
        <f t="array" ref="OD283">IF($NL283="No RI Tests","No RI Tests",IF(E283="K","N/A",VLOOKUP(MAX(IF(E283=Lookups!$DF$6:$DF$99,IF(NK283&gt;=Lookups!$DG$6:$DG$99,Lookups!$DI$6:$DI$99))),Lookups!$DE$104:$DG$108,3,FALSE)))</f>
        <v>1 Limited</v>
      </c>
      <c r="OE283">
        <f t="shared" si="380"/>
        <v>1</v>
      </c>
      <c r="OF283">
        <f t="shared" si="381"/>
        <v>0</v>
      </c>
      <c r="OG283" t="str">
        <f t="shared" si="382"/>
        <v>Maintained Performance Level</v>
      </c>
      <c r="OH283">
        <f t="shared" si="383"/>
        <v>-23</v>
      </c>
      <c r="OI283">
        <f t="shared" si="384"/>
        <v>0</v>
      </c>
      <c r="OJ283">
        <f t="shared" si="385"/>
        <v>0</v>
      </c>
      <c r="OK283">
        <f t="shared" si="386"/>
        <v>0</v>
      </c>
      <c r="OL283">
        <f t="shared" si="387"/>
        <v>-7.796610169491526E-2</v>
      </c>
      <c r="OM283" t="str">
        <f t="shared" si="388"/>
        <v>Fall Administration</v>
      </c>
      <c r="ON283" t="str">
        <f t="shared" si="389"/>
        <v>Winter Administration</v>
      </c>
      <c r="OO283" t="str">
        <f t="shared" si="390"/>
        <v>Fall to Winter RI</v>
      </c>
      <c r="OP283" t="str">
        <f ca="1">IF(AND(HR283&lt;&gt;"",JJ283&lt;600),IF(HT283="Advancing","Tier 2","Tier 3"),IF(JI283="","Null",IF(OR(E283="K",E283&lt;3),"FRA Recommended",IF(JJ283&gt;=IF(E283&lt;6,400,600),IF(JJ283&lt;VLOOKUP(E283,Lookups!$AP$3:$AR$16,3,FALSE),"Tier 2","Core"),IF(JJ283&lt;400,IF(RAND()&lt;0.81,"Tier 3","Tier 2"),IF(RAND()&lt;0.51,"Tier 3","Tier 2"))))))</f>
        <v>Tier 3</v>
      </c>
      <c r="OQ283" t="str">
        <f t="shared" si="391"/>
        <v>Average Reading Invt. Under 15 Minutes Long</v>
      </c>
      <c r="OR283">
        <f t="shared" si="392"/>
        <v>0</v>
      </c>
      <c r="OS283" t="str">
        <f t="shared" si="393"/>
        <v>Null</v>
      </c>
      <c r="OT283">
        <f t="shared" si="394"/>
        <v>23</v>
      </c>
      <c r="OU283" s="159">
        <f t="shared" si="395"/>
        <v>42500</v>
      </c>
      <c r="OV283" t="str">
        <f t="shared" si="396"/>
        <v>Form 3</v>
      </c>
      <c r="OW283" t="str">
        <f t="shared" si="397"/>
        <v>Developing</v>
      </c>
      <c r="OX283">
        <f t="shared" si="398"/>
        <v>35</v>
      </c>
      <c r="OY283">
        <f t="shared" si="399"/>
        <v>11</v>
      </c>
      <c r="OZ283">
        <f t="shared" si="400"/>
        <v>0</v>
      </c>
      <c r="PA283" s="159">
        <f t="shared" si="401"/>
        <v>42500</v>
      </c>
      <c r="PB283" t="str">
        <f t="shared" si="402"/>
        <v>Form 3</v>
      </c>
      <c r="PC283" t="str">
        <f t="shared" si="403"/>
        <v>Developing</v>
      </c>
      <c r="PD283">
        <f t="shared" si="404"/>
        <v>35</v>
      </c>
      <c r="PE283">
        <f t="shared" si="405"/>
        <v>11</v>
      </c>
      <c r="PF283">
        <f t="shared" si="406"/>
        <v>0</v>
      </c>
      <c r="PG283">
        <f t="shared" si="407"/>
        <v>36.571428571428569</v>
      </c>
      <c r="PH283">
        <f t="shared" si="408"/>
        <v>1</v>
      </c>
      <c r="PI283">
        <f t="shared" si="409"/>
        <v>1</v>
      </c>
      <c r="PJ283">
        <f t="shared" si="410"/>
        <v>19</v>
      </c>
      <c r="PK283">
        <f>IF(HR283="","Null",IF(E283&lt;3,"Null",IF(HU283=0,0,IF(HS283="Form 1",VLOOKUP(HU283,Lookups!$BE$3:$BP$63,E283,FALSE),IF(HS283="Form 2",VLOOKUP(HU283,Lookups!$BE$67:$BP$127,E283,FALSE),VLOOKUP(HU283,Lookups!$BE$130:$BP$190,E283,FALSE))))))</f>
        <v>0</v>
      </c>
      <c r="PL283">
        <f t="shared" si="411"/>
        <v>35</v>
      </c>
      <c r="PM283">
        <f>IF($PH283=0,"Null",IF(E283&lt;3,"Null",IF(OX283=0,0,IF(OV283="Form 1",VLOOKUP(OX283,Lookups!$BE$3:$BP$63,E283,FALSE),IF(OV283="Form 2",VLOOKUP(OX283,Lookups!$BE$67:$BP$127,E283,FALSE),VLOOKUP(OX283,Lookups!$BE$130:$BP$190,E283,FALSE))))))</f>
        <v>4</v>
      </c>
      <c r="PN283">
        <f t="shared" si="412"/>
        <v>16</v>
      </c>
      <c r="PO283">
        <f t="shared" si="413"/>
        <v>1</v>
      </c>
      <c r="PP283">
        <f t="shared" si="414"/>
        <v>7</v>
      </c>
      <c r="PQ283">
        <f>IF(HR283="","Null",IF(E283&lt;3,"Null",IF(HV283=0,0,IF(HS283="Form 1",VLOOKUP(HV283,Lookups!$BR$3:$CC$63,E283,FALSE),IF(HS283="Form 2",VLOOKUP(HV283,Lookups!$BR$67:$CC$127,E283,FALSE),VLOOKUP(HV283,Lookups!$BR$130:$CC$190,E283,FALSE))))))</f>
        <v>11</v>
      </c>
      <c r="PR283">
        <f t="shared" si="415"/>
        <v>11</v>
      </c>
      <c r="PS283">
        <f>IF(HR283="","Null",IF(E283&lt;3,"Null",IF(OY283=0,0,IF(OW283="Form 1",VLOOKUP(OY283,Lookups!$BR$3:$CC$63,E283,FALSE),IF(OW283="Form 2",VLOOKUP(OY283,Lookups!$BR$67:$CC$127,E283,FALSE),VLOOKUP(OY283,Lookups!$BR$130:$CC$190,E283,FALSE))))))</f>
        <v>21</v>
      </c>
      <c r="PT283">
        <f t="shared" si="416"/>
        <v>4</v>
      </c>
      <c r="PU283">
        <f t="shared" si="417"/>
        <v>1</v>
      </c>
      <c r="PV283">
        <f t="shared" si="418"/>
        <v>0</v>
      </c>
      <c r="PW283" t="str">
        <f t="shared" si="419"/>
        <v>Fall to Spring PI Administration</v>
      </c>
      <c r="PX283">
        <f t="shared" si="420"/>
        <v>0</v>
      </c>
      <c r="PY283">
        <f t="shared" si="421"/>
        <v>1</v>
      </c>
      <c r="PZ283" t="str">
        <f t="shared" si="422"/>
        <v>60 to 79 Sessions</v>
      </c>
      <c r="QA283" t="str">
        <f t="shared" si="423"/>
        <v>Series 1</v>
      </c>
      <c r="QB283" t="str">
        <f t="shared" si="424"/>
        <v>In Series 1 to 4</v>
      </c>
      <c r="QC283" t="str">
        <f>IF($MS283="System 44 Record",IF(BQ283&lt;MEDIAN(Directions!$F$3,Directions!$F$6),"Mid-Year Exited Student","Full Year Participant")&amp;IF(BP283&lt;Directions!$F$3,", Started Prior Year",", Started This Year"),"Null")</f>
        <v>Full Year Participant, Started This Year</v>
      </c>
      <c r="QD283">
        <f t="shared" si="425"/>
        <v>0</v>
      </c>
      <c r="QE283">
        <f t="shared" si="426"/>
        <v>0</v>
      </c>
      <c r="QF283">
        <f t="shared" si="427"/>
        <v>1</v>
      </c>
      <c r="QG283">
        <f t="shared" si="428"/>
        <v>0</v>
      </c>
      <c r="QH283">
        <f t="shared" si="429"/>
        <v>0</v>
      </c>
      <c r="QI283">
        <f t="shared" si="430"/>
        <v>0</v>
      </c>
      <c r="QJ283" t="str">
        <f t="shared" si="431"/>
        <v>RC! Only</v>
      </c>
      <c r="QK283" t="str">
        <f t="shared" si="432"/>
        <v>Null</v>
      </c>
      <c r="QL283" t="str">
        <f t="shared" si="433"/>
        <v>Null</v>
      </c>
      <c r="QM283" t="str">
        <f>IF($MS283="READ 180 Record",IF(AQ283="","Null",VLOOKUP(JJ283,Lookups!$DX$3:$EB$2054,AN283+1,FALSE)),"Null")</f>
        <v>Null</v>
      </c>
      <c r="QN283" t="str">
        <f t="shared" si="434"/>
        <v>Null</v>
      </c>
    </row>
    <row r="284" spans="1:456" x14ac:dyDescent="0.25">
      <c r="A284" s="161" t="s">
        <v>1447</v>
      </c>
      <c r="B284" s="161" t="s">
        <v>1447</v>
      </c>
      <c r="C284" s="161" t="s">
        <v>1447</v>
      </c>
      <c r="D284" s="161" t="s">
        <v>1447</v>
      </c>
      <c r="E284" s="161">
        <v>4</v>
      </c>
      <c r="F284" s="161" t="s">
        <v>1447</v>
      </c>
      <c r="G284" s="161" t="s">
        <v>885</v>
      </c>
      <c r="H284" s="161" t="s">
        <v>893</v>
      </c>
      <c r="I284" s="161">
        <v>137</v>
      </c>
      <c r="J284" s="159">
        <v>42495</v>
      </c>
      <c r="K284" s="161">
        <v>0</v>
      </c>
      <c r="L284" s="161">
        <v>0</v>
      </c>
      <c r="M284" s="161">
        <v>0</v>
      </c>
      <c r="N284" s="161">
        <v>0</v>
      </c>
      <c r="O284" s="161">
        <v>0</v>
      </c>
      <c r="P284" s="161">
        <v>0</v>
      </c>
      <c r="Q284" s="161">
        <v>0</v>
      </c>
      <c r="R284" s="161">
        <v>0</v>
      </c>
      <c r="S284" s="161">
        <v>0</v>
      </c>
      <c r="T284" s="161">
        <v>0</v>
      </c>
      <c r="U284" s="161">
        <v>0</v>
      </c>
      <c r="V284" s="161">
        <v>0</v>
      </c>
      <c r="W284" s="161">
        <v>0</v>
      </c>
      <c r="X284" s="161">
        <v>0</v>
      </c>
      <c r="AB284" s="161" t="s">
        <v>242</v>
      </c>
      <c r="AC284" s="161" t="s">
        <v>242</v>
      </c>
      <c r="AD284" s="161" t="s">
        <v>242</v>
      </c>
      <c r="AE284" s="161" t="s">
        <v>242</v>
      </c>
      <c r="AF284" s="161" t="s">
        <v>241</v>
      </c>
      <c r="AG284" s="161" t="s">
        <v>241</v>
      </c>
      <c r="AH284" s="161" t="s">
        <v>242</v>
      </c>
      <c r="AI284" s="161">
        <v>20150801</v>
      </c>
      <c r="AJ284" s="161">
        <v>20160525</v>
      </c>
      <c r="AK284" s="161" t="s">
        <v>869</v>
      </c>
      <c r="AL284" t="s">
        <v>1078</v>
      </c>
      <c r="BN284" t="s">
        <v>1076</v>
      </c>
      <c r="BO284" t="s">
        <v>893</v>
      </c>
      <c r="BP284" s="159">
        <v>42303</v>
      </c>
      <c r="BQ284" s="159">
        <v>42501</v>
      </c>
      <c r="BR284" t="s">
        <v>871</v>
      </c>
      <c r="BS284">
        <v>137</v>
      </c>
      <c r="BT284" s="159">
        <v>42501</v>
      </c>
      <c r="BU284">
        <v>8</v>
      </c>
      <c r="BV284">
        <v>4</v>
      </c>
      <c r="BW284">
        <v>53</v>
      </c>
      <c r="BX284">
        <v>53</v>
      </c>
      <c r="BY284">
        <v>1025</v>
      </c>
      <c r="BZ284">
        <v>1075</v>
      </c>
      <c r="CA284">
        <v>24</v>
      </c>
      <c r="CB284">
        <v>19</v>
      </c>
      <c r="CC284">
        <v>35</v>
      </c>
      <c r="CD284">
        <v>91</v>
      </c>
      <c r="CE284">
        <v>89</v>
      </c>
      <c r="CF284">
        <v>84</v>
      </c>
      <c r="CG284">
        <v>97</v>
      </c>
      <c r="CH284">
        <v>94</v>
      </c>
      <c r="CI284">
        <v>16020</v>
      </c>
      <c r="CJ284">
        <v>2.3635999999999999</v>
      </c>
      <c r="CK284">
        <v>8</v>
      </c>
      <c r="CL284">
        <v>4</v>
      </c>
      <c r="ET284" s="161">
        <v>0</v>
      </c>
      <c r="EU284" s="161">
        <v>0</v>
      </c>
      <c r="EV284" s="161">
        <v>0</v>
      </c>
      <c r="EW284" s="161">
        <v>0</v>
      </c>
      <c r="EX284" s="161">
        <v>0</v>
      </c>
      <c r="EY284" s="161">
        <v>0</v>
      </c>
      <c r="EZ284" s="161">
        <v>0</v>
      </c>
      <c r="FA284" s="161">
        <v>0</v>
      </c>
      <c r="FB284" s="161">
        <v>0</v>
      </c>
      <c r="FC284" s="161">
        <v>0</v>
      </c>
      <c r="FD284" s="161">
        <v>0</v>
      </c>
      <c r="FE284" s="161">
        <v>0</v>
      </c>
      <c r="HN284" s="161" t="s">
        <v>893</v>
      </c>
      <c r="HO284" s="159">
        <v>42303</v>
      </c>
      <c r="HP284" s="159">
        <v>42496</v>
      </c>
      <c r="HQ284" s="161">
        <v>3</v>
      </c>
      <c r="HR284" s="159">
        <v>42303</v>
      </c>
      <c r="HS284" s="161" t="s">
        <v>872</v>
      </c>
      <c r="HT284" s="161" t="s">
        <v>873</v>
      </c>
      <c r="HU284" s="161">
        <v>39</v>
      </c>
      <c r="HV284" s="161">
        <v>18</v>
      </c>
      <c r="HW284" s="161">
        <v>0</v>
      </c>
      <c r="HX284" s="159">
        <v>42346</v>
      </c>
      <c r="HY284" s="161" t="s">
        <v>874</v>
      </c>
      <c r="HZ284" s="161" t="s">
        <v>882</v>
      </c>
      <c r="IA284" s="161">
        <v>47</v>
      </c>
      <c r="IB284" s="161">
        <v>27</v>
      </c>
      <c r="IC284" s="161">
        <v>0</v>
      </c>
      <c r="ID284" s="159">
        <v>42496</v>
      </c>
      <c r="IE284" s="161" t="s">
        <v>879</v>
      </c>
      <c r="IF284" s="161" t="s">
        <v>873</v>
      </c>
      <c r="IG284" s="161">
        <v>46</v>
      </c>
      <c r="IH284" s="161">
        <v>17</v>
      </c>
      <c r="II284" s="161">
        <v>0</v>
      </c>
      <c r="JB284" s="161" t="s">
        <v>893</v>
      </c>
      <c r="JC284" s="161">
        <v>31</v>
      </c>
      <c r="JD284" s="161">
        <v>23</v>
      </c>
      <c r="JE284" s="161">
        <v>31</v>
      </c>
      <c r="JF284" s="161">
        <v>11475</v>
      </c>
      <c r="JG284" s="159">
        <v>42495</v>
      </c>
      <c r="JH284" s="161">
        <v>137</v>
      </c>
      <c r="JI284" s="159">
        <v>42299</v>
      </c>
      <c r="JJ284" s="161">
        <v>96</v>
      </c>
      <c r="JK284" s="161">
        <v>6</v>
      </c>
      <c r="JL284" s="159">
        <v>42347</v>
      </c>
      <c r="JM284" s="161">
        <v>149</v>
      </c>
      <c r="JN284" s="161">
        <v>7</v>
      </c>
      <c r="JO284" s="159">
        <v>42495</v>
      </c>
      <c r="JP284" s="161">
        <v>137</v>
      </c>
      <c r="JQ284" s="161">
        <v>12</v>
      </c>
      <c r="MN284" t="str">
        <f t="shared" si="348"/>
        <v>NoNoNoYesYesNo</v>
      </c>
      <c r="MO284" t="str">
        <f>IF(AND(MN284="NoNoNoNoNoNo",JI284=""),"No Programs",VLOOKUP(MN284,Lookups!$DA$4:$DB$67,2,FALSE))</f>
        <v>System 44 Only</v>
      </c>
      <c r="MP284">
        <f t="shared" si="349"/>
        <v>0</v>
      </c>
      <c r="MQ284" t="str">
        <f t="shared" si="350"/>
        <v>System 44 User</v>
      </c>
      <c r="MR284" t="str">
        <f>Directions!$D$3</f>
        <v>Usage</v>
      </c>
      <c r="MS284" t="str">
        <f>VLOOKUP(MQ284,Lookups!$CU$71:$CV$80,2,FALSE)</f>
        <v>System 44 Record</v>
      </c>
      <c r="MT284">
        <f t="shared" si="351"/>
        <v>1</v>
      </c>
      <c r="MU284">
        <f t="shared" si="352"/>
        <v>1</v>
      </c>
      <c r="MV284">
        <f t="shared" si="353"/>
        <v>1</v>
      </c>
      <c r="MW284">
        <f t="shared" si="354"/>
        <v>1</v>
      </c>
      <c r="MX284">
        <f t="shared" si="355"/>
        <v>27.571428571428573</v>
      </c>
      <c r="MY284" t="str">
        <f t="shared" si="356"/>
        <v>Not Used</v>
      </c>
      <c r="MZ284">
        <f t="shared" si="357"/>
        <v>0</v>
      </c>
      <c r="NA284" t="str">
        <f t="shared" si="358"/>
        <v>Not Available</v>
      </c>
      <c r="NB284" t="str">
        <f t="shared" si="359"/>
        <v>Not Available</v>
      </c>
      <c r="NC284" t="str">
        <f t="shared" si="360"/>
        <v>4 Not Indicated</v>
      </c>
      <c r="ND284" t="str">
        <f t="shared" si="361"/>
        <v>4 Not Indicated</v>
      </c>
      <c r="NE284" t="str">
        <f t="shared" si="362"/>
        <v>4 Not Indicated</v>
      </c>
      <c r="NF284" t="str">
        <f t="shared" si="363"/>
        <v>4 Not Indicated</v>
      </c>
      <c r="NG284" t="str">
        <f t="shared" si="364"/>
        <v>4 Not Indicated</v>
      </c>
      <c r="NH284" s="159">
        <f t="shared" si="365"/>
        <v>42495</v>
      </c>
      <c r="NI284">
        <f t="shared" si="366"/>
        <v>137</v>
      </c>
      <c r="NJ284" s="159">
        <f t="shared" si="367"/>
        <v>42347</v>
      </c>
      <c r="NK284">
        <f t="shared" si="368"/>
        <v>149</v>
      </c>
      <c r="NL284">
        <f t="shared" si="369"/>
        <v>28</v>
      </c>
      <c r="NM284">
        <f t="shared" si="370"/>
        <v>1</v>
      </c>
      <c r="NN284">
        <f>IF(OR(E284="PK",E284="K",JJ284=""),"Null",INDEX(Lookups!$EZ$4:$FW$18,MATCH($JJ284,Lookups!$EY$4:$EY$18,1),MATCH($E284,Lookups!$EZ$3:$FW$3,0)))</f>
        <v>245</v>
      </c>
      <c r="NO284">
        <f>IF(OR(E284="PK",E284="K",JJ284=""),"Null",INDEX(Lookups!$EZ$4:$FW$18,MATCH($JJ284,Lookups!$EY$4:$EY$18,1),MATCH($E284,Lookups!$EZ$3:$FW$3,0) + 1))</f>
        <v>345</v>
      </c>
      <c r="NP284">
        <f t="shared" si="371"/>
        <v>490</v>
      </c>
      <c r="NQ284" t="str">
        <f t="shared" si="372"/>
        <v>PI is Recommended</v>
      </c>
      <c r="NR284" t="str">
        <f t="shared" si="373"/>
        <v>PI is Recommended</v>
      </c>
      <c r="NS284" t="str">
        <f t="shared" si="374"/>
        <v>BR to 199L</v>
      </c>
      <c r="NT284" t="str">
        <f t="shared" si="375"/>
        <v>BR to 199L</v>
      </c>
      <c r="NU284" t="str">
        <f t="shared" si="376"/>
        <v>BR to 199L</v>
      </c>
      <c r="NV284" s="183" t="str">
        <f t="array" ref="NV284">IF($NL284="No RI Tests","No RI Tests",VLOOKUP(IF(AND(E284="K",JJ284&lt;280),3,IF(AND(E284="K",JJ284&gt;=280),4,MAX(IF(E284=Lookups!$DF$6:$DF$99,IF(JJ284&gt;=Lookups!$DG$6:$DG$99,Lookups!$DH$6:$DH$99))))),Lookups!$DE$104:$DG$108,2,FALSE))</f>
        <v>1 Below Basic</v>
      </c>
      <c r="NW284" s="161" t="str">
        <f t="array" ref="NW284">IF($NL284="No RI Tests","No RI Tests",VLOOKUP(IF(AND(E284="K",JH284&lt;280),3,IF(AND(E284="K",JH284&gt;=280),4,MAX(IF(E284=Lookups!$DF$6:$DF$99,IF(NI284&gt;=Lookups!$DG$6:$DG$99,Lookups!$DH$6:$DH$99))))),Lookups!$DE$104:$DG$108,2,FALSE))</f>
        <v>1 Below Basic</v>
      </c>
      <c r="NX284" s="161" t="str">
        <f t="array" ref="NX284">IF($NL284="No RI Tests","No RI Tests",VLOOKUP(IF(AND(E284="K",NK284&lt;280),3,IF(AND(E284="K",NK284&gt;=280),4,MAX(IF(E284=Lookups!$DF$6:$DF$99,IF(NK284&gt;=Lookups!$DG$6:$DG$99,Lookups!$DH$6:$DH$99))))),Lookups!$DE$104:$DG$108,2,FALSE))</f>
        <v>1 Below Basic</v>
      </c>
      <c r="NY284">
        <f t="shared" si="377"/>
        <v>1</v>
      </c>
      <c r="NZ284">
        <f t="shared" si="378"/>
        <v>0</v>
      </c>
      <c r="OA284" t="str">
        <f t="shared" si="379"/>
        <v>Maintained Performance Level</v>
      </c>
      <c r="OB284" s="161" t="str">
        <f t="array" ref="OB284">IF($NL284="No RI Tests","No RI Tests",IF(E284="K","N/A",VLOOKUP(MAX(IF(E284=Lookups!$DF$6:$DF$99,IF(JJ284&gt;=Lookups!$DG$6:$DG$99,Lookups!$DI$6:$DI$99))),Lookups!$DE$104:$DG$108,3,FALSE)))</f>
        <v>1 Limited</v>
      </c>
      <c r="OC284" s="161" t="str">
        <f t="array" ref="OC284">IF($NL284="No RI Tests","No RI Tests",IF(E284="K","N/A",VLOOKUP(MAX(IF(E284=Lookups!$DF$6:$DF$99,IF(NI284&gt;=Lookups!$DG$6:$DG$99,Lookups!$DI$6:$DI$99))),Lookups!$DE$104:$DG$108,3,FALSE)))</f>
        <v>1 Limited</v>
      </c>
      <c r="OD284" s="161" t="str">
        <f t="array" ref="OD284">IF($NL284="No RI Tests","No RI Tests",IF(E284="K","N/A",VLOOKUP(MAX(IF(E284=Lookups!$DF$6:$DF$99,IF(NK284&gt;=Lookups!$DG$6:$DG$99,Lookups!$DI$6:$DI$99))),Lookups!$DE$104:$DG$108,3,FALSE)))</f>
        <v>1 Limited</v>
      </c>
      <c r="OE284">
        <f t="shared" si="380"/>
        <v>1</v>
      </c>
      <c r="OF284">
        <f t="shared" si="381"/>
        <v>0</v>
      </c>
      <c r="OG284" t="str">
        <f t="shared" si="382"/>
        <v>Maintained Performance Level</v>
      </c>
      <c r="OH284">
        <f t="shared" si="383"/>
        <v>41</v>
      </c>
      <c r="OI284">
        <f t="shared" si="384"/>
        <v>1</v>
      </c>
      <c r="OJ284">
        <f t="shared" si="385"/>
        <v>0</v>
      </c>
      <c r="OK284">
        <f t="shared" si="386"/>
        <v>0</v>
      </c>
      <c r="OL284">
        <f t="shared" si="387"/>
        <v>0.13898305084745763</v>
      </c>
      <c r="OM284" t="str">
        <f t="shared" si="388"/>
        <v>Fall Administration</v>
      </c>
      <c r="ON284" t="str">
        <f t="shared" si="389"/>
        <v>Spring Administration</v>
      </c>
      <c r="OO284" t="str">
        <f t="shared" si="390"/>
        <v>Fall to Spring-Full Year RI</v>
      </c>
      <c r="OP284" t="str">
        <f ca="1">IF(AND(HR284&lt;&gt;"",JJ284&lt;600),IF(HT284="Advancing","Tier 2","Tier 3"),IF(JI284="","Null",IF(OR(E284="K",E284&lt;3),"FRA Recommended",IF(JJ284&gt;=IF(E284&lt;6,400,600),IF(JJ284&lt;VLOOKUP(E284,Lookups!$AP$3:$AR$16,3,FALSE),"Tier 2","Core"),IF(JJ284&lt;400,IF(RAND()&lt;0.81,"Tier 3","Tier 2"),IF(RAND()&lt;0.51,"Tier 3","Tier 2"))))))</f>
        <v>Tier 3</v>
      </c>
      <c r="OQ284" t="str">
        <f t="shared" si="391"/>
        <v>Average Reading Invt. Under 15 Minutes Long</v>
      </c>
      <c r="OR284">
        <f t="shared" si="392"/>
        <v>0</v>
      </c>
      <c r="OS284" t="str">
        <f t="shared" si="393"/>
        <v>Null</v>
      </c>
      <c r="OT284">
        <f t="shared" si="394"/>
        <v>53</v>
      </c>
      <c r="OU284" s="159">
        <f t="shared" si="395"/>
        <v>42496</v>
      </c>
      <c r="OV284" t="str">
        <f t="shared" si="396"/>
        <v>Form 3</v>
      </c>
      <c r="OW284" t="str">
        <f t="shared" si="397"/>
        <v>Developing</v>
      </c>
      <c r="OX284">
        <f t="shared" si="398"/>
        <v>46</v>
      </c>
      <c r="OY284">
        <f t="shared" si="399"/>
        <v>17</v>
      </c>
      <c r="OZ284">
        <f t="shared" si="400"/>
        <v>0</v>
      </c>
      <c r="PA284" s="159">
        <f t="shared" si="401"/>
        <v>42346</v>
      </c>
      <c r="PB284" t="str">
        <f t="shared" si="402"/>
        <v>Form 2</v>
      </c>
      <c r="PC284" t="str">
        <f t="shared" si="403"/>
        <v>Advancing</v>
      </c>
      <c r="PD284">
        <f t="shared" si="404"/>
        <v>47</v>
      </c>
      <c r="PE284">
        <f t="shared" si="405"/>
        <v>27</v>
      </c>
      <c r="PF284">
        <f t="shared" si="406"/>
        <v>0</v>
      </c>
      <c r="PG284">
        <f t="shared" si="407"/>
        <v>27.571428571428573</v>
      </c>
      <c r="PH284">
        <f t="shared" si="408"/>
        <v>1</v>
      </c>
      <c r="PI284">
        <f t="shared" si="409"/>
        <v>1</v>
      </c>
      <c r="PJ284">
        <f t="shared" si="410"/>
        <v>39</v>
      </c>
      <c r="PK284">
        <f>IF(HR284="","Null",IF(E284&lt;3,"Null",IF(HU284=0,0,IF(HS284="Form 1",VLOOKUP(HU284,Lookups!$BE$3:$BP$63,E284,FALSE),IF(HS284="Form 2",VLOOKUP(HU284,Lookups!$BE$67:$BP$127,E284,FALSE),VLOOKUP(HU284,Lookups!$BE$130:$BP$190,E284,FALSE))))))</f>
        <v>13</v>
      </c>
      <c r="PL284">
        <f t="shared" si="411"/>
        <v>46</v>
      </c>
      <c r="PM284">
        <f>IF($PH284=0,"Null",IF(E284&lt;3,"Null",IF(OX284=0,0,IF(OV284="Form 1",VLOOKUP(OX284,Lookups!$BE$3:$BP$63,E284,FALSE),IF(OV284="Form 2",VLOOKUP(OX284,Lookups!$BE$67:$BP$127,E284,FALSE),VLOOKUP(OX284,Lookups!$BE$130:$BP$190,E284,FALSE))))))</f>
        <v>26</v>
      </c>
      <c r="PN284">
        <f t="shared" si="412"/>
        <v>7</v>
      </c>
      <c r="PO284">
        <f t="shared" si="413"/>
        <v>1</v>
      </c>
      <c r="PP284">
        <f t="shared" si="414"/>
        <v>18</v>
      </c>
      <c r="PQ284">
        <f>IF(HR284="","Null",IF(E284&lt;3,"Null",IF(HV284=0,0,IF(HS284="Form 1",VLOOKUP(HV284,Lookups!$BR$3:$CC$63,E284,FALSE),IF(HS284="Form 2",VLOOKUP(HV284,Lookups!$BR$67:$CC$127,E284,FALSE),VLOOKUP(HV284,Lookups!$BR$130:$CC$190,E284,FALSE))))))</f>
        <v>56</v>
      </c>
      <c r="PR284">
        <f t="shared" si="415"/>
        <v>17</v>
      </c>
      <c r="PS284">
        <f>IF(HR284="","Null",IF(E284&lt;3,"Null",IF(OY284=0,0,IF(OW284="Form 1",VLOOKUP(OY284,Lookups!$BR$3:$CC$63,E284,FALSE),IF(OW284="Form 2",VLOOKUP(OY284,Lookups!$BR$67:$CC$127,E284,FALSE),VLOOKUP(OY284,Lookups!$BR$130:$CC$190,E284,FALSE))))))</f>
        <v>42</v>
      </c>
      <c r="PT284">
        <f t="shared" si="416"/>
        <v>-1</v>
      </c>
      <c r="PU284">
        <f t="shared" si="417"/>
        <v>0</v>
      </c>
      <c r="PV284">
        <f t="shared" si="418"/>
        <v>1</v>
      </c>
      <c r="PW284" t="str">
        <f t="shared" si="419"/>
        <v>Fall to Spring PI Administration</v>
      </c>
      <c r="PX284">
        <f t="shared" si="420"/>
        <v>0</v>
      </c>
      <c r="PY284">
        <f t="shared" si="421"/>
        <v>1</v>
      </c>
      <c r="PZ284" t="str">
        <f t="shared" si="422"/>
        <v>40 to 59 Sessions</v>
      </c>
      <c r="QA284" t="str">
        <f t="shared" si="423"/>
        <v>Series 4</v>
      </c>
      <c r="QB284" t="str">
        <f t="shared" si="424"/>
        <v>In Series 5 to 8</v>
      </c>
      <c r="QC284" t="str">
        <f>IF($MS284="System 44 Record",IF(BQ284&lt;MEDIAN(Directions!$F$3,Directions!$F$6),"Mid-Year Exited Student","Full Year Participant")&amp;IF(BP284&lt;Directions!$F$3,", Started Prior Year",", Started This Year"),"Null")</f>
        <v>Full Year Participant, Started This Year</v>
      </c>
      <c r="QD284">
        <f t="shared" si="425"/>
        <v>1</v>
      </c>
      <c r="QE284">
        <f t="shared" si="426"/>
        <v>0</v>
      </c>
      <c r="QF284">
        <f t="shared" si="427"/>
        <v>1</v>
      </c>
      <c r="QG284">
        <f t="shared" si="428"/>
        <v>0</v>
      </c>
      <c r="QH284">
        <f t="shared" si="429"/>
        <v>0</v>
      </c>
      <c r="QI284">
        <f t="shared" si="430"/>
        <v>0</v>
      </c>
      <c r="QJ284" t="str">
        <f t="shared" si="431"/>
        <v>RC! Only</v>
      </c>
      <c r="QK284" t="str">
        <f t="shared" si="432"/>
        <v>Null</v>
      </c>
      <c r="QL284" t="str">
        <f t="shared" si="433"/>
        <v>Null</v>
      </c>
      <c r="QM284" t="str">
        <f>IF($MS284="READ 180 Record",IF(AQ284="","Null",VLOOKUP(JJ284,Lookups!$DX$3:$EB$2054,AN284+1,FALSE)),"Null")</f>
        <v>Null</v>
      </c>
      <c r="QN284" t="str">
        <f t="shared" si="434"/>
        <v>Null</v>
      </c>
    </row>
    <row r="285" spans="1:456" x14ac:dyDescent="0.25">
      <c r="A285" s="161" t="s">
        <v>1447</v>
      </c>
      <c r="B285" s="161" t="s">
        <v>1447</v>
      </c>
      <c r="C285" s="161" t="s">
        <v>1447</v>
      </c>
      <c r="D285" s="161" t="s">
        <v>1447</v>
      </c>
      <c r="E285" s="161">
        <v>3</v>
      </c>
      <c r="F285" s="161" t="s">
        <v>1447</v>
      </c>
      <c r="G285" s="161" t="s">
        <v>885</v>
      </c>
      <c r="H285" s="161" t="s">
        <v>886</v>
      </c>
      <c r="I285" s="161">
        <v>25</v>
      </c>
      <c r="J285" s="159">
        <v>42496</v>
      </c>
      <c r="K285" s="161">
        <v>0</v>
      </c>
      <c r="L285" s="161">
        <v>0</v>
      </c>
      <c r="M285" s="161">
        <v>0</v>
      </c>
      <c r="N285" s="161">
        <v>0</v>
      </c>
      <c r="O285" s="161">
        <v>0</v>
      </c>
      <c r="P285" s="161">
        <v>0</v>
      </c>
      <c r="Q285" s="161">
        <v>0</v>
      </c>
      <c r="R285" s="161">
        <v>0</v>
      </c>
      <c r="S285" s="161">
        <v>0</v>
      </c>
      <c r="T285" s="161">
        <v>0</v>
      </c>
      <c r="U285" s="161">
        <v>0</v>
      </c>
      <c r="V285" s="161">
        <v>0</v>
      </c>
      <c r="W285" s="161">
        <v>0</v>
      </c>
      <c r="X285" s="161">
        <v>0</v>
      </c>
      <c r="AB285" s="161" t="s">
        <v>242</v>
      </c>
      <c r="AC285" s="161" t="s">
        <v>242</v>
      </c>
      <c r="AD285" s="161" t="s">
        <v>242</v>
      </c>
      <c r="AE285" s="161" t="s">
        <v>242</v>
      </c>
      <c r="AF285" s="161" t="s">
        <v>241</v>
      </c>
      <c r="AG285" s="161" t="s">
        <v>241</v>
      </c>
      <c r="AH285" s="161" t="s">
        <v>242</v>
      </c>
      <c r="AI285" s="161">
        <v>20150801</v>
      </c>
      <c r="AJ285" s="161">
        <v>20160525</v>
      </c>
      <c r="AK285" s="161" t="s">
        <v>869</v>
      </c>
      <c r="AL285" t="s">
        <v>1078</v>
      </c>
      <c r="BN285" t="s">
        <v>1076</v>
      </c>
      <c r="BO285" t="s">
        <v>886</v>
      </c>
      <c r="BP285" s="159">
        <v>42340</v>
      </c>
      <c r="BQ285" s="159">
        <v>42502</v>
      </c>
      <c r="BR285" t="s">
        <v>877</v>
      </c>
      <c r="BS285">
        <v>25</v>
      </c>
      <c r="BT285" s="159">
        <v>42502</v>
      </c>
      <c r="BU285">
        <v>2</v>
      </c>
      <c r="BV285">
        <v>5</v>
      </c>
      <c r="BW285">
        <v>12</v>
      </c>
      <c r="BX285">
        <v>37</v>
      </c>
      <c r="BY285">
        <v>572</v>
      </c>
      <c r="BZ285">
        <v>593</v>
      </c>
      <c r="CA285">
        <v>0</v>
      </c>
      <c r="CB285">
        <v>16</v>
      </c>
      <c r="CC285">
        <v>48</v>
      </c>
      <c r="CD285">
        <v>83</v>
      </c>
      <c r="CE285">
        <v>94</v>
      </c>
      <c r="CF285">
        <v>100</v>
      </c>
      <c r="CG285">
        <v>94</v>
      </c>
      <c r="CH285">
        <v>86</v>
      </c>
      <c r="CI285">
        <v>4369</v>
      </c>
      <c r="CJ285">
        <v>2.0556000000000001</v>
      </c>
      <c r="CK285">
        <v>2</v>
      </c>
      <c r="CL285">
        <v>4</v>
      </c>
      <c r="ET285" s="161">
        <v>0</v>
      </c>
      <c r="EU285" s="161">
        <v>0</v>
      </c>
      <c r="EV285" s="161">
        <v>0</v>
      </c>
      <c r="EW285" s="161">
        <v>0</v>
      </c>
      <c r="EX285" s="161">
        <v>0</v>
      </c>
      <c r="EY285" s="161">
        <v>0</v>
      </c>
      <c r="EZ285" s="161">
        <v>0</v>
      </c>
      <c r="FA285" s="161">
        <v>0</v>
      </c>
      <c r="FB285" s="161">
        <v>0</v>
      </c>
      <c r="FC285" s="161">
        <v>0</v>
      </c>
      <c r="FD285" s="161">
        <v>0</v>
      </c>
      <c r="FE285" s="161">
        <v>0</v>
      </c>
      <c r="HN285" s="161" t="s">
        <v>886</v>
      </c>
      <c r="HO285" s="159">
        <v>42304</v>
      </c>
      <c r="HP285" s="159">
        <v>42496</v>
      </c>
      <c r="HQ285" s="161">
        <v>3</v>
      </c>
      <c r="HR285" s="159">
        <v>42304</v>
      </c>
      <c r="HS285" s="161" t="s">
        <v>872</v>
      </c>
      <c r="HT285" s="161" t="s">
        <v>878</v>
      </c>
      <c r="HU285" s="161">
        <v>37</v>
      </c>
      <c r="HV285" s="161">
        <v>6</v>
      </c>
      <c r="HW285" s="161">
        <v>0</v>
      </c>
      <c r="HX285" s="159">
        <v>42346</v>
      </c>
      <c r="HY285" s="161" t="s">
        <v>874</v>
      </c>
      <c r="HZ285" s="161" t="s">
        <v>873</v>
      </c>
      <c r="IA285" s="161">
        <v>41</v>
      </c>
      <c r="IB285" s="161">
        <v>13</v>
      </c>
      <c r="IC285" s="161">
        <v>0</v>
      </c>
      <c r="ID285" s="159">
        <v>42496</v>
      </c>
      <c r="IE285" s="161" t="s">
        <v>879</v>
      </c>
      <c r="IF285" s="161" t="s">
        <v>873</v>
      </c>
      <c r="IG285" s="161">
        <v>41</v>
      </c>
      <c r="IH285" s="161">
        <v>17</v>
      </c>
      <c r="II285" s="161">
        <v>0</v>
      </c>
      <c r="JB285" s="161" t="s">
        <v>886</v>
      </c>
      <c r="JC285" s="161">
        <v>14</v>
      </c>
      <c r="JD285" s="161">
        <v>11</v>
      </c>
      <c r="JE285" s="161">
        <v>12</v>
      </c>
      <c r="JF285" s="161">
        <v>3701</v>
      </c>
      <c r="JG285" s="159">
        <v>42496</v>
      </c>
      <c r="JH285" s="161">
        <v>25</v>
      </c>
      <c r="JI285" s="159">
        <v>42303</v>
      </c>
      <c r="JJ285" s="161">
        <v>0</v>
      </c>
      <c r="JK285" s="161">
        <v>9</v>
      </c>
      <c r="JL285" s="159">
        <v>42349</v>
      </c>
      <c r="JM285" s="161">
        <v>0</v>
      </c>
      <c r="JN285" s="161">
        <v>8</v>
      </c>
      <c r="JO285" s="159">
        <v>42496</v>
      </c>
      <c r="JP285" s="161">
        <v>25</v>
      </c>
      <c r="JQ285" s="161">
        <v>11</v>
      </c>
      <c r="MN285" t="str">
        <f t="shared" si="348"/>
        <v>NoNoNoYesYesNo</v>
      </c>
      <c r="MO285" t="str">
        <f>IF(AND(MN285="NoNoNoNoNoNo",JI285=""),"No Programs",VLOOKUP(MN285,Lookups!$DA$4:$DB$67,2,FALSE))</f>
        <v>System 44 Only</v>
      </c>
      <c r="MP285">
        <f t="shared" si="349"/>
        <v>0</v>
      </c>
      <c r="MQ285" t="str">
        <f t="shared" si="350"/>
        <v>System 44 User</v>
      </c>
      <c r="MR285" t="str">
        <f>Directions!$D$3</f>
        <v>Usage</v>
      </c>
      <c r="MS285" t="str">
        <f>VLOOKUP(MQ285,Lookups!$CU$71:$CV$80,2,FALSE)</f>
        <v>System 44 Record</v>
      </c>
      <c r="MT285">
        <f t="shared" si="351"/>
        <v>1</v>
      </c>
      <c r="MU285">
        <f t="shared" si="352"/>
        <v>1</v>
      </c>
      <c r="MV285">
        <f t="shared" si="353"/>
        <v>1</v>
      </c>
      <c r="MW285">
        <f t="shared" si="354"/>
        <v>1</v>
      </c>
      <c r="MX285">
        <f t="shared" si="355"/>
        <v>27.428571428571427</v>
      </c>
      <c r="MY285" t="str">
        <f t="shared" si="356"/>
        <v>Not Used</v>
      </c>
      <c r="MZ285">
        <f t="shared" si="357"/>
        <v>0</v>
      </c>
      <c r="NA285" t="str">
        <f t="shared" si="358"/>
        <v>Not Available</v>
      </c>
      <c r="NB285" t="str">
        <f t="shared" si="359"/>
        <v>Not Available</v>
      </c>
      <c r="NC285" t="str">
        <f t="shared" si="360"/>
        <v>4 Not Indicated</v>
      </c>
      <c r="ND285" t="str">
        <f t="shared" si="361"/>
        <v>4 Not Indicated</v>
      </c>
      <c r="NE285" t="str">
        <f t="shared" si="362"/>
        <v>4 Not Indicated</v>
      </c>
      <c r="NF285" t="str">
        <f t="shared" si="363"/>
        <v>4 Not Indicated</v>
      </c>
      <c r="NG285" t="str">
        <f t="shared" si="364"/>
        <v>4 Not Indicated</v>
      </c>
      <c r="NH285" s="159">
        <f t="shared" si="365"/>
        <v>42496</v>
      </c>
      <c r="NI285">
        <f t="shared" si="366"/>
        <v>25</v>
      </c>
      <c r="NJ285" s="159">
        <f t="shared" si="367"/>
        <v>42496</v>
      </c>
      <c r="NK285">
        <f t="shared" si="368"/>
        <v>25</v>
      </c>
      <c r="NL285">
        <f t="shared" si="369"/>
        <v>27.571428571428573</v>
      </c>
      <c r="NM285">
        <f t="shared" si="370"/>
        <v>1</v>
      </c>
      <c r="NN285">
        <f>IF(OR(E285="PK",E285="K",JJ285=""),"Null",INDEX(Lookups!$EZ$4:$FW$18,MATCH($JJ285,Lookups!$EY$4:$EY$18,1),MATCH($E285,Lookups!$EZ$3:$FW$3,0)))</f>
        <v>235</v>
      </c>
      <c r="NO285">
        <f>IF(OR(E285="PK",E285="K",JJ285=""),"Null",INDEX(Lookups!$EZ$4:$FW$18,MATCH($JJ285,Lookups!$EY$4:$EY$18,1),MATCH($E285,Lookups!$EZ$3:$FW$3,0) + 1))</f>
        <v>340</v>
      </c>
      <c r="NP285">
        <f t="shared" si="371"/>
        <v>470</v>
      </c>
      <c r="NQ285" t="str">
        <f t="shared" si="372"/>
        <v>PI is Recommended</v>
      </c>
      <c r="NR285" t="str">
        <f t="shared" si="373"/>
        <v>PI is Recommended</v>
      </c>
      <c r="NS285" t="str">
        <f t="shared" si="374"/>
        <v>BR to 199L</v>
      </c>
      <c r="NT285" t="str">
        <f t="shared" si="375"/>
        <v>BR to 199L</v>
      </c>
      <c r="NU285" t="str">
        <f t="shared" si="376"/>
        <v>BR to 199L</v>
      </c>
      <c r="NV285" s="183" t="str">
        <f t="array" ref="NV285">IF($NL285="No RI Tests","No RI Tests",VLOOKUP(IF(AND(E285="K",JJ285&lt;280),3,IF(AND(E285="K",JJ285&gt;=280),4,MAX(IF(E285=Lookups!$DF$6:$DF$99,IF(JJ285&gt;=Lookups!$DG$6:$DG$99,Lookups!$DH$6:$DH$99))))),Lookups!$DE$104:$DG$108,2,FALSE))</f>
        <v>1 Below Basic</v>
      </c>
      <c r="NW285" s="161" t="str">
        <f t="array" ref="NW285">IF($NL285="No RI Tests","No RI Tests",VLOOKUP(IF(AND(E285="K",JH285&lt;280),3,IF(AND(E285="K",JH285&gt;=280),4,MAX(IF(E285=Lookups!$DF$6:$DF$99,IF(NI285&gt;=Lookups!$DG$6:$DG$99,Lookups!$DH$6:$DH$99))))),Lookups!$DE$104:$DG$108,2,FALSE))</f>
        <v>1 Below Basic</v>
      </c>
      <c r="NX285" s="161" t="str">
        <f t="array" ref="NX285">IF($NL285="No RI Tests","No RI Tests",VLOOKUP(IF(AND(E285="K",NK285&lt;280),3,IF(AND(E285="K",NK285&gt;=280),4,MAX(IF(E285=Lookups!$DF$6:$DF$99,IF(NK285&gt;=Lookups!$DG$6:$DG$99,Lookups!$DH$6:$DH$99))))),Lookups!$DE$104:$DG$108,2,FALSE))</f>
        <v>1 Below Basic</v>
      </c>
      <c r="NY285">
        <f t="shared" si="377"/>
        <v>1</v>
      </c>
      <c r="NZ285">
        <f t="shared" si="378"/>
        <v>0</v>
      </c>
      <c r="OA285" t="str">
        <f t="shared" si="379"/>
        <v>Maintained Performance Level</v>
      </c>
      <c r="OB285" s="161" t="str">
        <f t="array" ref="OB285">IF($NL285="No RI Tests","No RI Tests",IF(E285="K","N/A",VLOOKUP(MAX(IF(E285=Lookups!$DF$6:$DF$99,IF(JJ285&gt;=Lookups!$DG$6:$DG$99,Lookups!$DI$6:$DI$99))),Lookups!$DE$104:$DG$108,3,FALSE)))</f>
        <v>1 Limited</v>
      </c>
      <c r="OC285" s="161" t="str">
        <f t="array" ref="OC285">IF($NL285="No RI Tests","No RI Tests",IF(E285="K","N/A",VLOOKUP(MAX(IF(E285=Lookups!$DF$6:$DF$99,IF(NI285&gt;=Lookups!$DG$6:$DG$99,Lookups!$DI$6:$DI$99))),Lookups!$DE$104:$DG$108,3,FALSE)))</f>
        <v>1 Limited</v>
      </c>
      <c r="OD285" s="161" t="str">
        <f t="array" ref="OD285">IF($NL285="No RI Tests","No RI Tests",IF(E285="K","N/A",VLOOKUP(MAX(IF(E285=Lookups!$DF$6:$DF$99,IF(NK285&gt;=Lookups!$DG$6:$DG$99,Lookups!$DI$6:$DI$99))),Lookups!$DE$104:$DG$108,3,FALSE)))</f>
        <v>1 Limited</v>
      </c>
      <c r="OE285">
        <f t="shared" si="380"/>
        <v>1</v>
      </c>
      <c r="OF285">
        <f t="shared" si="381"/>
        <v>0</v>
      </c>
      <c r="OG285" t="str">
        <f t="shared" si="382"/>
        <v>Maintained Performance Level</v>
      </c>
      <c r="OH285">
        <f t="shared" si="383"/>
        <v>25</v>
      </c>
      <c r="OI285">
        <f t="shared" si="384"/>
        <v>1</v>
      </c>
      <c r="OJ285">
        <f t="shared" si="385"/>
        <v>0</v>
      </c>
      <c r="OK285">
        <f t="shared" si="386"/>
        <v>0</v>
      </c>
      <c r="OL285">
        <f t="shared" si="387"/>
        <v>8.6956521739130432E-2</v>
      </c>
      <c r="OM285" t="str">
        <f t="shared" si="388"/>
        <v>Fall Administration</v>
      </c>
      <c r="ON285" t="str">
        <f t="shared" si="389"/>
        <v>Winter Administration</v>
      </c>
      <c r="OO285" t="str">
        <f t="shared" si="390"/>
        <v>Fall to Winter RI</v>
      </c>
      <c r="OP285" t="str">
        <f ca="1">IF(AND(HR285&lt;&gt;"",JJ285&lt;600),IF(HT285="Advancing","Tier 2","Tier 3"),IF(JI285="","Null",IF(OR(E285="K",E285&lt;3),"FRA Recommended",IF(JJ285&gt;=IF(E285&lt;6,400,600),IF(JJ285&lt;VLOOKUP(E285,Lookups!$AP$3:$AR$16,3,FALSE),"Tier 2","Core"),IF(JJ285&lt;400,IF(RAND()&lt;0.81,"Tier 3","Tier 2"),IF(RAND()&lt;0.51,"Tier 3","Tier 2"))))))</f>
        <v>Tier 3</v>
      </c>
      <c r="OQ285" t="str">
        <f t="shared" si="391"/>
        <v>Average Reading Invt. Under 15 Minutes Long</v>
      </c>
      <c r="OR285">
        <f t="shared" si="392"/>
        <v>0</v>
      </c>
      <c r="OS285" t="str">
        <f t="shared" si="393"/>
        <v>Null</v>
      </c>
      <c r="OT285">
        <f t="shared" si="394"/>
        <v>25</v>
      </c>
      <c r="OU285" s="159">
        <f t="shared" si="395"/>
        <v>42496</v>
      </c>
      <c r="OV285" t="str">
        <f t="shared" si="396"/>
        <v>Form 3</v>
      </c>
      <c r="OW285" t="str">
        <f t="shared" si="397"/>
        <v>Developing</v>
      </c>
      <c r="OX285">
        <f t="shared" si="398"/>
        <v>41</v>
      </c>
      <c r="OY285">
        <f t="shared" si="399"/>
        <v>17</v>
      </c>
      <c r="OZ285">
        <f t="shared" si="400"/>
        <v>0</v>
      </c>
      <c r="PA285" s="159">
        <f t="shared" si="401"/>
        <v>42496</v>
      </c>
      <c r="PB285" t="str">
        <f t="shared" si="402"/>
        <v>Form 3</v>
      </c>
      <c r="PC285" t="str">
        <f t="shared" si="403"/>
        <v>Developing</v>
      </c>
      <c r="PD285">
        <f t="shared" si="404"/>
        <v>41</v>
      </c>
      <c r="PE285">
        <f t="shared" si="405"/>
        <v>17</v>
      </c>
      <c r="PF285">
        <f t="shared" si="406"/>
        <v>0</v>
      </c>
      <c r="PG285">
        <f t="shared" si="407"/>
        <v>27.428571428571427</v>
      </c>
      <c r="PH285">
        <f t="shared" si="408"/>
        <v>1</v>
      </c>
      <c r="PI285">
        <f t="shared" si="409"/>
        <v>1</v>
      </c>
      <c r="PJ285">
        <f t="shared" si="410"/>
        <v>37</v>
      </c>
      <c r="PK285">
        <f>IF(HR285="","Null",IF(E285&lt;3,"Null",IF(HU285=0,0,IF(HS285="Form 1",VLOOKUP(HU285,Lookups!$BE$3:$BP$63,E285,FALSE),IF(HS285="Form 2",VLOOKUP(HU285,Lookups!$BE$67:$BP$127,E285,FALSE),VLOOKUP(HU285,Lookups!$BE$130:$BP$190,E285,FALSE))))))</f>
        <v>26</v>
      </c>
      <c r="PL285">
        <f t="shared" si="411"/>
        <v>41</v>
      </c>
      <c r="PM285">
        <f>IF($PH285=0,"Null",IF(E285&lt;3,"Null",IF(OX285=0,0,IF(OV285="Form 1",VLOOKUP(OX285,Lookups!$BE$3:$BP$63,E285,FALSE),IF(OV285="Form 2",VLOOKUP(OX285,Lookups!$BE$67:$BP$127,E285,FALSE),VLOOKUP(OX285,Lookups!$BE$130:$BP$190,E285,FALSE))))))</f>
        <v>24</v>
      </c>
      <c r="PN285">
        <f t="shared" si="412"/>
        <v>4</v>
      </c>
      <c r="PO285">
        <f t="shared" si="413"/>
        <v>1</v>
      </c>
      <c r="PP285">
        <f t="shared" si="414"/>
        <v>6</v>
      </c>
      <c r="PQ285">
        <f>IF(HR285="","Null",IF(E285&lt;3,"Null",IF(HV285=0,0,IF(HS285="Form 1",VLOOKUP(HV285,Lookups!$BR$3:$CC$63,E285,FALSE),IF(HS285="Form 2",VLOOKUP(HV285,Lookups!$BR$67:$CC$127,E285,FALSE),VLOOKUP(HV285,Lookups!$BR$130:$CC$190,E285,FALSE))))))</f>
        <v>28</v>
      </c>
      <c r="PR285">
        <f t="shared" si="415"/>
        <v>17</v>
      </c>
      <c r="PS285">
        <f>IF(HR285="","Null",IF(E285&lt;3,"Null",IF(OY285=0,0,IF(OW285="Form 1",VLOOKUP(OY285,Lookups!$BR$3:$CC$63,E285,FALSE),IF(OW285="Form 2",VLOOKUP(OY285,Lookups!$BR$67:$CC$127,E285,FALSE),VLOOKUP(OY285,Lookups!$BR$130:$CC$190,E285,FALSE))))))</f>
        <v>69</v>
      </c>
      <c r="PT285">
        <f t="shared" si="416"/>
        <v>11</v>
      </c>
      <c r="PU285">
        <f t="shared" si="417"/>
        <v>1</v>
      </c>
      <c r="PV285">
        <f t="shared" si="418"/>
        <v>0</v>
      </c>
      <c r="PW285" t="str">
        <f t="shared" si="419"/>
        <v>Fall to Spring PI Administration</v>
      </c>
      <c r="PX285">
        <f t="shared" si="420"/>
        <v>0</v>
      </c>
      <c r="PY285">
        <f t="shared" si="421"/>
        <v>1</v>
      </c>
      <c r="PZ285" t="str">
        <f t="shared" si="422"/>
        <v>20 to 39 Sessions</v>
      </c>
      <c r="QA285" t="str">
        <f t="shared" si="423"/>
        <v>Series 1</v>
      </c>
      <c r="QB285" t="str">
        <f t="shared" si="424"/>
        <v>In Series 1 to 4</v>
      </c>
      <c r="QC285" t="str">
        <f>IF($MS285="System 44 Record",IF(BQ285&lt;MEDIAN(Directions!$F$3,Directions!$F$6),"Mid-Year Exited Student","Full Year Participant")&amp;IF(BP285&lt;Directions!$F$3,", Started Prior Year",", Started This Year"),"Null")</f>
        <v>Full Year Participant, Started This Year</v>
      </c>
      <c r="QD285">
        <f t="shared" si="425"/>
        <v>0</v>
      </c>
      <c r="QE285">
        <f t="shared" si="426"/>
        <v>0</v>
      </c>
      <c r="QF285">
        <f t="shared" si="427"/>
        <v>1</v>
      </c>
      <c r="QG285">
        <f t="shared" si="428"/>
        <v>0</v>
      </c>
      <c r="QH285">
        <f t="shared" si="429"/>
        <v>0</v>
      </c>
      <c r="QI285">
        <f t="shared" si="430"/>
        <v>0</v>
      </c>
      <c r="QJ285" t="str">
        <f t="shared" si="431"/>
        <v>RC! Only</v>
      </c>
      <c r="QK285" t="str">
        <f t="shared" si="432"/>
        <v>Null</v>
      </c>
      <c r="QL285" t="str">
        <f t="shared" si="433"/>
        <v>Null</v>
      </c>
      <c r="QM285" t="str">
        <f>IF($MS285="READ 180 Record",IF(AQ285="","Null",VLOOKUP(JJ285,Lookups!$DX$3:$EB$2054,AN285+1,FALSE)),"Null")</f>
        <v>Null</v>
      </c>
      <c r="QN285" t="str">
        <f t="shared" si="434"/>
        <v>Null</v>
      </c>
    </row>
    <row r="286" spans="1:456" x14ac:dyDescent="0.25">
      <c r="A286" s="161" t="s">
        <v>1447</v>
      </c>
      <c r="B286" s="161" t="s">
        <v>1447</v>
      </c>
      <c r="C286" s="161" t="s">
        <v>1447</v>
      </c>
      <c r="D286" s="161" t="s">
        <v>1447</v>
      </c>
      <c r="E286" s="161">
        <v>5</v>
      </c>
      <c r="F286" s="161" t="s">
        <v>1447</v>
      </c>
      <c r="G286" s="161" t="s">
        <v>887</v>
      </c>
      <c r="H286" s="161" t="s">
        <v>888</v>
      </c>
      <c r="I286" s="161">
        <v>194</v>
      </c>
      <c r="J286" s="159">
        <v>42499</v>
      </c>
      <c r="K286" s="161">
        <v>0</v>
      </c>
      <c r="L286" s="161">
        <v>0</v>
      </c>
      <c r="M286" s="161">
        <v>0</v>
      </c>
      <c r="N286" s="161">
        <v>0</v>
      </c>
      <c r="O286" s="161">
        <v>0</v>
      </c>
      <c r="P286" s="161">
        <v>0</v>
      </c>
      <c r="Q286" s="161">
        <v>0</v>
      </c>
      <c r="R286" s="161">
        <v>0</v>
      </c>
      <c r="S286" s="161">
        <v>0</v>
      </c>
      <c r="T286" s="161">
        <v>0</v>
      </c>
      <c r="U286" s="161">
        <v>0</v>
      </c>
      <c r="V286" s="161">
        <v>0</v>
      </c>
      <c r="W286" s="161">
        <v>0</v>
      </c>
      <c r="X286" s="161">
        <v>0</v>
      </c>
      <c r="AB286" s="161" t="s">
        <v>242</v>
      </c>
      <c r="AC286" s="161" t="s">
        <v>242</v>
      </c>
      <c r="AD286" s="161" t="s">
        <v>242</v>
      </c>
      <c r="AE286" s="161" t="s">
        <v>242</v>
      </c>
      <c r="AF286" s="161" t="s">
        <v>241</v>
      </c>
      <c r="AG286" s="161" t="s">
        <v>241</v>
      </c>
      <c r="AH286" s="161" t="s">
        <v>242</v>
      </c>
      <c r="AI286" s="161">
        <v>20150801</v>
      </c>
      <c r="AJ286" s="161">
        <v>20160525</v>
      </c>
      <c r="AK286" s="161" t="s">
        <v>869</v>
      </c>
      <c r="AL286" t="s">
        <v>1078</v>
      </c>
      <c r="BN286" t="s">
        <v>1076</v>
      </c>
      <c r="BO286" t="s">
        <v>888</v>
      </c>
      <c r="BP286" s="159">
        <v>42255</v>
      </c>
      <c r="BQ286" s="159">
        <v>42508</v>
      </c>
      <c r="BR286" t="s">
        <v>871</v>
      </c>
      <c r="BS286">
        <v>194</v>
      </c>
      <c r="BT286" s="159">
        <v>42508</v>
      </c>
      <c r="BU286">
        <v>8</v>
      </c>
      <c r="BV286">
        <v>4</v>
      </c>
      <c r="BW286">
        <v>52</v>
      </c>
      <c r="BX286">
        <v>61</v>
      </c>
      <c r="BY286">
        <v>1005</v>
      </c>
      <c r="BZ286">
        <v>1040</v>
      </c>
      <c r="CA286">
        <v>24</v>
      </c>
      <c r="CB286">
        <v>17</v>
      </c>
      <c r="CC286">
        <v>36</v>
      </c>
      <c r="CD286">
        <v>87</v>
      </c>
      <c r="CE286">
        <v>85</v>
      </c>
      <c r="CF286">
        <v>91</v>
      </c>
      <c r="CG286">
        <v>92</v>
      </c>
      <c r="CH286">
        <v>88</v>
      </c>
      <c r="CI286">
        <v>5874</v>
      </c>
      <c r="CJ286">
        <v>2.0356999999999998</v>
      </c>
      <c r="CK286">
        <v>8</v>
      </c>
      <c r="CL286">
        <v>3</v>
      </c>
      <c r="ET286" s="161">
        <v>0</v>
      </c>
      <c r="EU286" s="161">
        <v>0</v>
      </c>
      <c r="EV286" s="161">
        <v>0</v>
      </c>
      <c r="EW286" s="161">
        <v>0</v>
      </c>
      <c r="EX286" s="161">
        <v>0</v>
      </c>
      <c r="EY286" s="161">
        <v>0</v>
      </c>
      <c r="EZ286" s="161">
        <v>0</v>
      </c>
      <c r="FA286" s="161">
        <v>0</v>
      </c>
      <c r="FB286" s="161">
        <v>0</v>
      </c>
      <c r="FC286" s="161">
        <v>0</v>
      </c>
      <c r="FD286" s="161">
        <v>0</v>
      </c>
      <c r="FE286" s="161">
        <v>0</v>
      </c>
      <c r="HN286" s="161" t="s">
        <v>888</v>
      </c>
      <c r="HO286" s="159">
        <v>42247</v>
      </c>
      <c r="HP286" s="159">
        <v>42499</v>
      </c>
      <c r="HQ286" s="161">
        <v>3</v>
      </c>
      <c r="HR286" s="159">
        <v>42247</v>
      </c>
      <c r="HS286" s="161" t="s">
        <v>872</v>
      </c>
      <c r="HT286" s="161" t="s">
        <v>873</v>
      </c>
      <c r="HU286" s="161">
        <v>33</v>
      </c>
      <c r="HV286" s="161">
        <v>13</v>
      </c>
      <c r="HW286" s="161">
        <v>0</v>
      </c>
      <c r="HX286" s="159">
        <v>42348</v>
      </c>
      <c r="HY286" s="161" t="s">
        <v>874</v>
      </c>
      <c r="HZ286" s="161" t="s">
        <v>873</v>
      </c>
      <c r="IA286" s="161">
        <v>39</v>
      </c>
      <c r="IB286" s="161">
        <v>19</v>
      </c>
      <c r="IC286" s="161">
        <v>0</v>
      </c>
      <c r="ID286" s="159">
        <v>42499</v>
      </c>
      <c r="IE286" s="161" t="s">
        <v>879</v>
      </c>
      <c r="IF286" s="161" t="s">
        <v>873</v>
      </c>
      <c r="IG286" s="161">
        <v>43</v>
      </c>
      <c r="IH286" s="161">
        <v>18</v>
      </c>
      <c r="II286" s="161">
        <v>0</v>
      </c>
      <c r="JB286" s="161" t="s">
        <v>888</v>
      </c>
      <c r="JC286" s="161">
        <v>4</v>
      </c>
      <c r="JD286" s="161">
        <v>3</v>
      </c>
      <c r="JE286" s="161">
        <v>3</v>
      </c>
      <c r="JF286" s="161">
        <v>1648</v>
      </c>
      <c r="JG286" s="159">
        <v>42499</v>
      </c>
      <c r="JH286" s="161">
        <v>194</v>
      </c>
      <c r="JI286" s="159">
        <v>42244</v>
      </c>
      <c r="JJ286" s="161">
        <v>0</v>
      </c>
      <c r="JK286" s="161">
        <v>9</v>
      </c>
      <c r="JL286" s="159">
        <v>42348</v>
      </c>
      <c r="JM286" s="161">
        <v>0</v>
      </c>
      <c r="JN286" s="161">
        <v>8</v>
      </c>
      <c r="JO286" s="159">
        <v>42499</v>
      </c>
      <c r="JP286" s="161">
        <v>194</v>
      </c>
      <c r="JQ286" s="161">
        <v>8</v>
      </c>
      <c r="MN286" t="str">
        <f t="shared" si="348"/>
        <v>NoNoNoYesYesNo</v>
      </c>
      <c r="MO286" t="str">
        <f>IF(AND(MN286="NoNoNoNoNoNo",JI286=""),"No Programs",VLOOKUP(MN286,Lookups!$DA$4:$DB$67,2,FALSE))</f>
        <v>System 44 Only</v>
      </c>
      <c r="MP286">
        <f t="shared" si="349"/>
        <v>0</v>
      </c>
      <c r="MQ286" t="str">
        <f t="shared" si="350"/>
        <v>System 44 User</v>
      </c>
      <c r="MR286" t="str">
        <f>Directions!$D$3</f>
        <v>Usage</v>
      </c>
      <c r="MS286" t="str">
        <f>VLOOKUP(MQ286,Lookups!$CU$71:$CV$80,2,FALSE)</f>
        <v>System 44 Record</v>
      </c>
      <c r="MT286">
        <f t="shared" si="351"/>
        <v>1</v>
      </c>
      <c r="MU286">
        <f t="shared" si="352"/>
        <v>1</v>
      </c>
      <c r="MV286">
        <f t="shared" si="353"/>
        <v>1</v>
      </c>
      <c r="MW286">
        <f t="shared" si="354"/>
        <v>1</v>
      </c>
      <c r="MX286">
        <f t="shared" si="355"/>
        <v>36</v>
      </c>
      <c r="MY286" t="str">
        <f t="shared" si="356"/>
        <v>Not Used</v>
      </c>
      <c r="MZ286">
        <f t="shared" si="357"/>
        <v>0</v>
      </c>
      <c r="NA286" t="str">
        <f t="shared" si="358"/>
        <v>Not Available</v>
      </c>
      <c r="NB286" t="str">
        <f t="shared" si="359"/>
        <v>Not Available</v>
      </c>
      <c r="NC286" t="str">
        <f t="shared" si="360"/>
        <v>4 Not Indicated</v>
      </c>
      <c r="ND286" t="str">
        <f t="shared" si="361"/>
        <v>4 Not Indicated</v>
      </c>
      <c r="NE286" t="str">
        <f t="shared" si="362"/>
        <v>4 Not Indicated</v>
      </c>
      <c r="NF286" t="str">
        <f t="shared" si="363"/>
        <v>4 Not Indicated</v>
      </c>
      <c r="NG286" t="str">
        <f t="shared" si="364"/>
        <v>4 Not Indicated</v>
      </c>
      <c r="NH286" s="159">
        <f t="shared" si="365"/>
        <v>42499</v>
      </c>
      <c r="NI286">
        <f t="shared" si="366"/>
        <v>194</v>
      </c>
      <c r="NJ286" s="159">
        <f t="shared" si="367"/>
        <v>42499</v>
      </c>
      <c r="NK286">
        <f t="shared" si="368"/>
        <v>194</v>
      </c>
      <c r="NL286">
        <f t="shared" si="369"/>
        <v>36.428571428571431</v>
      </c>
      <c r="NM286">
        <f t="shared" si="370"/>
        <v>1</v>
      </c>
      <c r="NN286">
        <f>IF(OR(E286="PK",E286="K",JJ286=""),"Null",INDEX(Lookups!$EZ$4:$FW$18,MATCH($JJ286,Lookups!$EY$4:$EY$18,1),MATCH($E286,Lookups!$EZ$3:$FW$3,0)))</f>
        <v>235</v>
      </c>
      <c r="NO286">
        <f>IF(OR(E286="PK",E286="K",JJ286=""),"Null",INDEX(Lookups!$EZ$4:$FW$18,MATCH($JJ286,Lookups!$EY$4:$EY$18,1),MATCH($E286,Lookups!$EZ$3:$FW$3,0) + 1))</f>
        <v>335</v>
      </c>
      <c r="NP286">
        <f t="shared" si="371"/>
        <v>470</v>
      </c>
      <c r="NQ286" t="str">
        <f t="shared" si="372"/>
        <v>PI is Recommended</v>
      </c>
      <c r="NR286" t="str">
        <f t="shared" si="373"/>
        <v>PI is Recommended</v>
      </c>
      <c r="NS286" t="str">
        <f t="shared" si="374"/>
        <v>BR to 199L</v>
      </c>
      <c r="NT286" t="str">
        <f t="shared" si="375"/>
        <v>BR to 199L</v>
      </c>
      <c r="NU286" t="str">
        <f t="shared" si="376"/>
        <v>BR to 199L</v>
      </c>
      <c r="NV286" s="183" t="str">
        <f t="array" ref="NV286">IF($NL286="No RI Tests","No RI Tests",VLOOKUP(IF(AND(E286="K",JJ286&lt;280),3,IF(AND(E286="K",JJ286&gt;=280),4,MAX(IF(E286=Lookups!$DF$6:$DF$99,IF(JJ286&gt;=Lookups!$DG$6:$DG$99,Lookups!$DH$6:$DH$99))))),Lookups!$DE$104:$DG$108,2,FALSE))</f>
        <v>1 Below Basic</v>
      </c>
      <c r="NW286" s="161" t="str">
        <f t="array" ref="NW286">IF($NL286="No RI Tests","No RI Tests",VLOOKUP(IF(AND(E286="K",JH286&lt;280),3,IF(AND(E286="K",JH286&gt;=280),4,MAX(IF(E286=Lookups!$DF$6:$DF$99,IF(NI286&gt;=Lookups!$DG$6:$DG$99,Lookups!$DH$6:$DH$99))))),Lookups!$DE$104:$DG$108,2,FALSE))</f>
        <v>1 Below Basic</v>
      </c>
      <c r="NX286" s="161" t="str">
        <f t="array" ref="NX286">IF($NL286="No RI Tests","No RI Tests",VLOOKUP(IF(AND(E286="K",NK286&lt;280),3,IF(AND(E286="K",NK286&gt;=280),4,MAX(IF(E286=Lookups!$DF$6:$DF$99,IF(NK286&gt;=Lookups!$DG$6:$DG$99,Lookups!$DH$6:$DH$99))))),Lookups!$DE$104:$DG$108,2,FALSE))</f>
        <v>1 Below Basic</v>
      </c>
      <c r="NY286">
        <f t="shared" si="377"/>
        <v>1</v>
      </c>
      <c r="NZ286">
        <f t="shared" si="378"/>
        <v>0</v>
      </c>
      <c r="OA286" t="str">
        <f t="shared" si="379"/>
        <v>Maintained Performance Level</v>
      </c>
      <c r="OB286" s="161" t="str">
        <f t="array" ref="OB286">IF($NL286="No RI Tests","No RI Tests",IF(E286="K","N/A",VLOOKUP(MAX(IF(E286=Lookups!$DF$6:$DF$99,IF(JJ286&gt;=Lookups!$DG$6:$DG$99,Lookups!$DI$6:$DI$99))),Lookups!$DE$104:$DG$108,3,FALSE)))</f>
        <v>1 Limited</v>
      </c>
      <c r="OC286" s="161" t="str">
        <f t="array" ref="OC286">IF($NL286="No RI Tests","No RI Tests",IF(E286="K","N/A",VLOOKUP(MAX(IF(E286=Lookups!$DF$6:$DF$99,IF(NI286&gt;=Lookups!$DG$6:$DG$99,Lookups!$DI$6:$DI$99))),Lookups!$DE$104:$DG$108,3,FALSE)))</f>
        <v>1 Limited</v>
      </c>
      <c r="OD286" s="161" t="str">
        <f t="array" ref="OD286">IF($NL286="No RI Tests","No RI Tests",IF(E286="K","N/A",VLOOKUP(MAX(IF(E286=Lookups!$DF$6:$DF$99,IF(NK286&gt;=Lookups!$DG$6:$DG$99,Lookups!$DI$6:$DI$99))),Lookups!$DE$104:$DG$108,3,FALSE)))</f>
        <v>1 Limited</v>
      </c>
      <c r="OE286">
        <f t="shared" si="380"/>
        <v>1</v>
      </c>
      <c r="OF286">
        <f t="shared" si="381"/>
        <v>0</v>
      </c>
      <c r="OG286" t="str">
        <f t="shared" si="382"/>
        <v>Maintained Performance Level</v>
      </c>
      <c r="OH286">
        <f t="shared" si="383"/>
        <v>194</v>
      </c>
      <c r="OI286">
        <f t="shared" si="384"/>
        <v>1</v>
      </c>
      <c r="OJ286">
        <f t="shared" si="385"/>
        <v>0</v>
      </c>
      <c r="OK286">
        <f t="shared" si="386"/>
        <v>0</v>
      </c>
      <c r="OL286">
        <f t="shared" si="387"/>
        <v>0.68070175438596492</v>
      </c>
      <c r="OM286" t="str">
        <f t="shared" si="388"/>
        <v>Fall Administration</v>
      </c>
      <c r="ON286" t="str">
        <f t="shared" si="389"/>
        <v>Spring Administration</v>
      </c>
      <c r="OO286" t="str">
        <f t="shared" si="390"/>
        <v>Fall to Spring-Full Year RI</v>
      </c>
      <c r="OP286" t="str">
        <f ca="1">IF(AND(HR286&lt;&gt;"",JJ286&lt;600),IF(HT286="Advancing","Tier 2","Tier 3"),IF(JI286="","Null",IF(OR(E286="K",E286&lt;3),"FRA Recommended",IF(JJ286&gt;=IF(E286&lt;6,400,600),IF(JJ286&lt;VLOOKUP(E286,Lookups!$AP$3:$AR$16,3,FALSE),"Tier 2","Core"),IF(JJ286&lt;400,IF(RAND()&lt;0.81,"Tier 3","Tier 2"),IF(RAND()&lt;0.51,"Tier 3","Tier 2"))))))</f>
        <v>Tier 3</v>
      </c>
      <c r="OQ286" t="str">
        <f t="shared" si="391"/>
        <v>Average Reading Invt. Under 15 Minutes Long</v>
      </c>
      <c r="OR286">
        <f t="shared" si="392"/>
        <v>0</v>
      </c>
      <c r="OS286" t="str">
        <f t="shared" si="393"/>
        <v>Null</v>
      </c>
      <c r="OT286">
        <f t="shared" si="394"/>
        <v>194</v>
      </c>
      <c r="OU286" s="159">
        <f t="shared" si="395"/>
        <v>42499</v>
      </c>
      <c r="OV286" t="str">
        <f t="shared" si="396"/>
        <v>Form 3</v>
      </c>
      <c r="OW286" t="str">
        <f t="shared" si="397"/>
        <v>Developing</v>
      </c>
      <c r="OX286">
        <f t="shared" si="398"/>
        <v>43</v>
      </c>
      <c r="OY286">
        <f t="shared" si="399"/>
        <v>18</v>
      </c>
      <c r="OZ286">
        <f t="shared" si="400"/>
        <v>0</v>
      </c>
      <c r="PA286" s="159">
        <f t="shared" si="401"/>
        <v>42348</v>
      </c>
      <c r="PB286" t="str">
        <f t="shared" si="402"/>
        <v>Form 2</v>
      </c>
      <c r="PC286" t="str">
        <f t="shared" si="403"/>
        <v>Developing</v>
      </c>
      <c r="PD286">
        <f t="shared" si="404"/>
        <v>39</v>
      </c>
      <c r="PE286">
        <f t="shared" si="405"/>
        <v>19</v>
      </c>
      <c r="PF286">
        <f t="shared" si="406"/>
        <v>0</v>
      </c>
      <c r="PG286">
        <f t="shared" si="407"/>
        <v>36</v>
      </c>
      <c r="PH286">
        <f t="shared" si="408"/>
        <v>1</v>
      </c>
      <c r="PI286">
        <f t="shared" si="409"/>
        <v>1</v>
      </c>
      <c r="PJ286">
        <f t="shared" si="410"/>
        <v>33</v>
      </c>
      <c r="PK286">
        <f>IF(HR286="","Null",IF(E286&lt;3,"Null",IF(HU286=0,0,IF(HS286="Form 1",VLOOKUP(HU286,Lookups!$BE$3:$BP$63,E286,FALSE),IF(HS286="Form 2",VLOOKUP(HU286,Lookups!$BE$67:$BP$127,E286,FALSE),VLOOKUP(HU286,Lookups!$BE$130:$BP$190,E286,FALSE))))))</f>
        <v>5</v>
      </c>
      <c r="PL286">
        <f t="shared" si="411"/>
        <v>43</v>
      </c>
      <c r="PM286">
        <f>IF($PH286=0,"Null",IF(E286&lt;3,"Null",IF(OX286=0,0,IF(OV286="Form 1",VLOOKUP(OX286,Lookups!$BE$3:$BP$63,E286,FALSE),IF(OV286="Form 2",VLOOKUP(OX286,Lookups!$BE$67:$BP$127,E286,FALSE),VLOOKUP(OX286,Lookups!$BE$130:$BP$190,E286,FALSE))))))</f>
        <v>10</v>
      </c>
      <c r="PN286">
        <f t="shared" si="412"/>
        <v>10</v>
      </c>
      <c r="PO286">
        <f t="shared" si="413"/>
        <v>1</v>
      </c>
      <c r="PP286">
        <f t="shared" si="414"/>
        <v>13</v>
      </c>
      <c r="PQ286">
        <f>IF(HR286="","Null",IF(E286&lt;3,"Null",IF(HV286=0,0,IF(HS286="Form 1",VLOOKUP(HV286,Lookups!$BR$3:$CC$63,E286,FALSE),IF(HS286="Form 2",VLOOKUP(HV286,Lookups!$BR$67:$CC$127,E286,FALSE),VLOOKUP(HV286,Lookups!$BR$130:$CC$190,E286,FALSE))))))</f>
        <v>23</v>
      </c>
      <c r="PR286">
        <f t="shared" si="415"/>
        <v>18</v>
      </c>
      <c r="PS286">
        <f>IF(HR286="","Null",IF(E286&lt;3,"Null",IF(OY286=0,0,IF(OW286="Form 1",VLOOKUP(OY286,Lookups!$BR$3:$CC$63,E286,FALSE),IF(OW286="Form 2",VLOOKUP(OY286,Lookups!$BR$67:$CC$127,E286,FALSE),VLOOKUP(OY286,Lookups!$BR$130:$CC$190,E286,FALSE))))))</f>
        <v>30</v>
      </c>
      <c r="PT286">
        <f t="shared" si="416"/>
        <v>5</v>
      </c>
      <c r="PU286">
        <f t="shared" si="417"/>
        <v>1</v>
      </c>
      <c r="PV286">
        <f t="shared" si="418"/>
        <v>0</v>
      </c>
      <c r="PW286" t="str">
        <f t="shared" si="419"/>
        <v>Fall to Spring PI Administration</v>
      </c>
      <c r="PX286">
        <f t="shared" si="420"/>
        <v>0</v>
      </c>
      <c r="PY286">
        <f t="shared" si="421"/>
        <v>1</v>
      </c>
      <c r="PZ286" t="str">
        <f t="shared" si="422"/>
        <v>60 to 79 Sessions</v>
      </c>
      <c r="QA286" t="str">
        <f t="shared" si="423"/>
        <v>Series 4</v>
      </c>
      <c r="QB286" t="str">
        <f t="shared" si="424"/>
        <v>In Series 5 to 8</v>
      </c>
      <c r="QC286" t="str">
        <f>IF($MS286="System 44 Record",IF(BQ286&lt;MEDIAN(Directions!$F$3,Directions!$F$6),"Mid-Year Exited Student","Full Year Participant")&amp;IF(BP286&lt;Directions!$F$3,", Started Prior Year",", Started This Year"),"Null")</f>
        <v>Full Year Participant, Started This Year</v>
      </c>
      <c r="QD286">
        <f t="shared" si="425"/>
        <v>0</v>
      </c>
      <c r="QE286">
        <f t="shared" si="426"/>
        <v>0</v>
      </c>
      <c r="QF286">
        <f t="shared" si="427"/>
        <v>1</v>
      </c>
      <c r="QG286">
        <f t="shared" si="428"/>
        <v>0</v>
      </c>
      <c r="QH286">
        <f t="shared" si="429"/>
        <v>0</v>
      </c>
      <c r="QI286">
        <f t="shared" si="430"/>
        <v>0</v>
      </c>
      <c r="QJ286" t="str">
        <f t="shared" si="431"/>
        <v>RC! Only</v>
      </c>
      <c r="QK286" t="str">
        <f t="shared" si="432"/>
        <v>Null</v>
      </c>
      <c r="QL286" t="str">
        <f t="shared" si="433"/>
        <v>Null</v>
      </c>
      <c r="QM286" t="str">
        <f>IF($MS286="READ 180 Record",IF(AQ286="","Null",VLOOKUP(JJ286,Lookups!$DX$3:$EB$2054,AN286+1,FALSE)),"Null")</f>
        <v>Null</v>
      </c>
      <c r="QN286" t="str">
        <f t="shared" si="434"/>
        <v>Null</v>
      </c>
    </row>
    <row r="287" spans="1:456" x14ac:dyDescent="0.25">
      <c r="A287" s="161" t="s">
        <v>1447</v>
      </c>
      <c r="B287" s="161" t="s">
        <v>1447</v>
      </c>
      <c r="C287" s="161" t="s">
        <v>1447</v>
      </c>
      <c r="D287" s="161" t="s">
        <v>1447</v>
      </c>
      <c r="E287" s="161">
        <v>2</v>
      </c>
      <c r="F287" s="161" t="s">
        <v>1447</v>
      </c>
      <c r="G287" s="161" t="s">
        <v>880</v>
      </c>
      <c r="H287" s="161" t="s">
        <v>881</v>
      </c>
      <c r="K287" s="161">
        <v>0</v>
      </c>
      <c r="L287" s="161">
        <v>0</v>
      </c>
      <c r="M287" s="161">
        <v>0</v>
      </c>
      <c r="N287" s="161">
        <v>0</v>
      </c>
      <c r="O287" s="161">
        <v>0</v>
      </c>
      <c r="P287" s="161">
        <v>0</v>
      </c>
      <c r="Q287" s="161">
        <v>0</v>
      </c>
      <c r="R287" s="161">
        <v>0</v>
      </c>
      <c r="S287" s="161">
        <v>0</v>
      </c>
      <c r="T287" s="161">
        <v>0</v>
      </c>
      <c r="U287" s="161">
        <v>0</v>
      </c>
      <c r="V287" s="161">
        <v>0</v>
      </c>
      <c r="W287" s="161">
        <v>0</v>
      </c>
      <c r="X287" s="161">
        <v>0</v>
      </c>
      <c r="AB287" s="161" t="s">
        <v>242</v>
      </c>
      <c r="AC287" s="161" t="s">
        <v>242</v>
      </c>
      <c r="AD287" s="161" t="s">
        <v>242</v>
      </c>
      <c r="AE287" s="161" t="s">
        <v>242</v>
      </c>
      <c r="AF287" s="161" t="s">
        <v>242</v>
      </c>
      <c r="AG287" s="161" t="s">
        <v>242</v>
      </c>
      <c r="AH287" s="161" t="s">
        <v>242</v>
      </c>
      <c r="AI287" s="161">
        <v>20150801</v>
      </c>
      <c r="AJ287" s="161">
        <v>20160525</v>
      </c>
      <c r="AK287" s="161" t="s">
        <v>869</v>
      </c>
      <c r="AL287" t="s">
        <v>1078</v>
      </c>
      <c r="BN287" t="s">
        <v>1079</v>
      </c>
      <c r="ET287" s="161">
        <v>0</v>
      </c>
      <c r="EU287" s="161">
        <v>0</v>
      </c>
      <c r="EV287" s="161">
        <v>0</v>
      </c>
      <c r="EW287" s="161">
        <v>0</v>
      </c>
      <c r="EX287" s="161">
        <v>0</v>
      </c>
      <c r="EY287" s="161">
        <v>0</v>
      </c>
      <c r="EZ287" s="161">
        <v>0</v>
      </c>
      <c r="FA287" s="161">
        <v>0</v>
      </c>
      <c r="FB287" s="161">
        <v>0</v>
      </c>
      <c r="FC287" s="161">
        <v>0</v>
      </c>
      <c r="FD287" s="161">
        <v>0</v>
      </c>
      <c r="FE287" s="161">
        <v>0</v>
      </c>
      <c r="HN287" s="161" t="s">
        <v>881</v>
      </c>
      <c r="JB287" s="161" t="s">
        <v>881</v>
      </c>
      <c r="JC287" s="161">
        <v>0</v>
      </c>
      <c r="JD287" s="161">
        <v>0</v>
      </c>
      <c r="JE287" s="161">
        <v>0</v>
      </c>
      <c r="JF287" s="161">
        <v>0</v>
      </c>
      <c r="MN287" t="str">
        <f t="shared" si="348"/>
        <v>NoNoNoNoNoNo</v>
      </c>
      <c r="MO287" t="str">
        <f>IF(AND(MN287="NoNoNoNoNoNo",JI287=""),"No Programs",VLOOKUP(MN287,Lookups!$DA$4:$DB$67,2,FALSE))</f>
        <v>No Programs</v>
      </c>
      <c r="MP287">
        <f t="shared" si="349"/>
        <v>0</v>
      </c>
      <c r="MQ287" t="str">
        <f t="shared" si="350"/>
        <v>No Program Use</v>
      </c>
      <c r="MR287" t="str">
        <f>Directions!$D$3</f>
        <v>Usage</v>
      </c>
      <c r="MS287" t="str">
        <f>VLOOKUP(MQ287,Lookups!$CU$71:$CV$80,2,FALSE)</f>
        <v>Exclude</v>
      </c>
      <c r="MT287">
        <f t="shared" si="351"/>
        <v>0</v>
      </c>
      <c r="MU287">
        <f t="shared" si="352"/>
        <v>0</v>
      </c>
      <c r="MV287">
        <f t="shared" si="353"/>
        <v>0</v>
      </c>
      <c r="MW287">
        <f t="shared" si="354"/>
        <v>0</v>
      </c>
      <c r="MX287">
        <f t="shared" si="355"/>
        <v>0</v>
      </c>
      <c r="MY287" t="str">
        <f t="shared" si="356"/>
        <v>Not Used</v>
      </c>
      <c r="MZ287">
        <f t="shared" si="357"/>
        <v>0</v>
      </c>
      <c r="NA287" t="str">
        <f t="shared" si="358"/>
        <v>Not Available</v>
      </c>
      <c r="NB287" t="str">
        <f t="shared" si="359"/>
        <v>Not Available</v>
      </c>
      <c r="NC287" t="str">
        <f t="shared" si="360"/>
        <v>4 Not Indicated</v>
      </c>
      <c r="ND287" t="str">
        <f t="shared" si="361"/>
        <v>4 Not Indicated</v>
      </c>
      <c r="NE287" t="str">
        <f t="shared" si="362"/>
        <v>4 Not Indicated</v>
      </c>
      <c r="NF287" t="str">
        <f t="shared" si="363"/>
        <v>4 Not Indicated</v>
      </c>
      <c r="NG287" t="str">
        <f t="shared" si="364"/>
        <v>4 Not Indicated</v>
      </c>
      <c r="NH287" s="159" t="str">
        <f t="shared" si="365"/>
        <v>Null</v>
      </c>
      <c r="NI287" t="str">
        <f t="shared" si="366"/>
        <v>Null</v>
      </c>
      <c r="NJ287" s="159" t="str">
        <f t="shared" si="367"/>
        <v>Null</v>
      </c>
      <c r="NK287" t="str">
        <f t="shared" si="368"/>
        <v>Null</v>
      </c>
      <c r="NL287" t="str">
        <f t="shared" si="369"/>
        <v>No RI Tests</v>
      </c>
      <c r="NM287">
        <f t="shared" si="370"/>
        <v>0</v>
      </c>
      <c r="NN287" t="str">
        <f>IF(OR(E287="PK",E287="K",JJ287=""),"Null",INDEX(Lookups!$EZ$4:$FW$18,MATCH($JJ287,Lookups!$EY$4:$EY$18,1),MATCH($E287,Lookups!$EZ$3:$FW$3,0)))</f>
        <v>Null</v>
      </c>
      <c r="NO287" t="str">
        <f>IF(OR(E287="PK",E287="K",JJ287=""),"Null",INDEX(Lookups!$EZ$4:$FW$18,MATCH($JJ287,Lookups!$EY$4:$EY$18,1),MATCH($E287,Lookups!$EZ$3:$FW$3,0) + 1))</f>
        <v>Null</v>
      </c>
      <c r="NP287" t="str">
        <f t="shared" si="371"/>
        <v>Null</v>
      </c>
      <c r="NQ287" t="str">
        <f t="shared" si="372"/>
        <v>Null</v>
      </c>
      <c r="NR287" t="str">
        <f t="shared" si="373"/>
        <v>Null</v>
      </c>
      <c r="NS287" t="str">
        <f t="shared" si="374"/>
        <v>No RI Tests</v>
      </c>
      <c r="NT287" t="str">
        <f t="shared" si="375"/>
        <v>No RI Tests</v>
      </c>
      <c r="NU287" t="str">
        <f t="shared" si="376"/>
        <v>No RI Tests</v>
      </c>
      <c r="NV287" s="183" t="str">
        <f t="array" ref="NV287">IF($NL287="No RI Tests","No RI Tests",VLOOKUP(IF(AND(E287="K",JJ287&lt;280),3,IF(AND(E287="K",JJ287&gt;=280),4,MAX(IF(E287=Lookups!$DF$6:$DF$99,IF(JJ287&gt;=Lookups!$DG$6:$DG$99,Lookups!$DH$6:$DH$99))))),Lookups!$DE$104:$DG$108,2,FALSE))</f>
        <v>No RI Tests</v>
      </c>
      <c r="NW287" s="161" t="str">
        <f t="array" ref="NW287">IF($NL287="No RI Tests","No RI Tests",VLOOKUP(IF(AND(E287="K",JH287&lt;280),3,IF(AND(E287="K",JH287&gt;=280),4,MAX(IF(E287=Lookups!$DF$6:$DF$99,IF(NI287&gt;=Lookups!$DG$6:$DG$99,Lookups!$DH$6:$DH$99))))),Lookups!$DE$104:$DG$108,2,FALSE))</f>
        <v>No RI Tests</v>
      </c>
      <c r="NX287" s="161" t="str">
        <f t="array" ref="NX287">IF($NL287="No RI Tests","No RI Tests",VLOOKUP(IF(AND(E287="K",NK287&lt;280),3,IF(AND(E287="K",NK287&gt;=280),4,MAX(IF(E287=Lookups!$DF$6:$DF$99,IF(NK287&gt;=Lookups!$DG$6:$DG$99,Lookups!$DH$6:$DH$99))))),Lookups!$DE$104:$DG$108,2,FALSE))</f>
        <v>No RI Tests</v>
      </c>
      <c r="NY287" t="str">
        <f t="shared" si="377"/>
        <v>Null</v>
      </c>
      <c r="NZ287" t="str">
        <f t="shared" si="378"/>
        <v>Null</v>
      </c>
      <c r="OA287" t="str">
        <f t="shared" si="379"/>
        <v>No RI for Comparison</v>
      </c>
      <c r="OB287" s="161" t="str">
        <f t="array" ref="OB287">IF($NL287="No RI Tests","No RI Tests",IF(E287="K","N/A",VLOOKUP(MAX(IF(E287=Lookups!$DF$6:$DF$99,IF(JJ287&gt;=Lookups!$DG$6:$DG$99,Lookups!$DI$6:$DI$99))),Lookups!$DE$104:$DG$108,3,FALSE)))</f>
        <v>No RI Tests</v>
      </c>
      <c r="OC287" s="161" t="str">
        <f t="array" ref="OC287">IF($NL287="No RI Tests","No RI Tests",IF(E287="K","N/A",VLOOKUP(MAX(IF(E287=Lookups!$DF$6:$DF$99,IF(NI287&gt;=Lookups!$DG$6:$DG$99,Lookups!$DI$6:$DI$99))),Lookups!$DE$104:$DG$108,3,FALSE)))</f>
        <v>No RI Tests</v>
      </c>
      <c r="OD287" s="161" t="str">
        <f t="array" ref="OD287">IF($NL287="No RI Tests","No RI Tests",IF(E287="K","N/A",VLOOKUP(MAX(IF(E287=Lookups!$DF$6:$DF$99,IF(NK287&gt;=Lookups!$DG$6:$DG$99,Lookups!$DI$6:$DI$99))),Lookups!$DE$104:$DG$108,3,FALSE)))</f>
        <v>No RI Tests</v>
      </c>
      <c r="OE287" t="str">
        <f t="shared" si="380"/>
        <v>Null</v>
      </c>
      <c r="OF287" t="str">
        <f t="shared" si="381"/>
        <v>Null</v>
      </c>
      <c r="OG287" t="str">
        <f t="shared" si="382"/>
        <v>No RI for Comparison</v>
      </c>
      <c r="OH287" t="str">
        <f t="shared" si="383"/>
        <v>Null</v>
      </c>
      <c r="OI287" t="str">
        <f t="shared" si="384"/>
        <v>Null</v>
      </c>
      <c r="OJ287" t="str">
        <f t="shared" si="385"/>
        <v>Null</v>
      </c>
      <c r="OK287" t="str">
        <f t="shared" si="386"/>
        <v>Null</v>
      </c>
      <c r="OL287" t="str">
        <f t="shared" si="387"/>
        <v>Null</v>
      </c>
      <c r="OM287" t="str">
        <f t="shared" si="388"/>
        <v>Null</v>
      </c>
      <c r="ON287" t="str">
        <f t="shared" si="389"/>
        <v>Null</v>
      </c>
      <c r="OO287" t="str">
        <f t="shared" si="390"/>
        <v>Null RI</v>
      </c>
      <c r="OP287" t="str">
        <f ca="1">IF(AND(HR287&lt;&gt;"",JJ287&lt;600),IF(HT287="Advancing","Tier 2","Tier 3"),IF(JI287="","Null",IF(OR(E287="K",E287&lt;3),"FRA Recommended",IF(JJ287&gt;=IF(E287&lt;6,400,600),IF(JJ287&lt;VLOOKUP(E287,Lookups!$AP$3:$AR$16,3,FALSE),"Tier 2","Core"),IF(JJ287&lt;400,IF(RAND()&lt;0.81,"Tier 3","Tier 2"),IF(RAND()&lt;0.51,"Tier 3","Tier 2"))))))</f>
        <v>Null</v>
      </c>
      <c r="OQ287" t="str">
        <f t="shared" si="391"/>
        <v>Null</v>
      </c>
      <c r="OR287" t="str">
        <f t="shared" si="392"/>
        <v>Null</v>
      </c>
      <c r="OS287" t="str">
        <f t="shared" si="393"/>
        <v>Null</v>
      </c>
      <c r="OT287" t="str">
        <f t="shared" si="394"/>
        <v>No RI Tests</v>
      </c>
      <c r="OU287" s="159" t="str">
        <f t="shared" si="395"/>
        <v>No PI Tests</v>
      </c>
      <c r="OV287" t="str">
        <f t="shared" si="396"/>
        <v>No PI Tests</v>
      </c>
      <c r="OW287" t="str">
        <f t="shared" si="397"/>
        <v>No PI Tests</v>
      </c>
      <c r="OX287" t="str">
        <f t="shared" si="398"/>
        <v>No PI Tests</v>
      </c>
      <c r="OY287" t="str">
        <f t="shared" si="399"/>
        <v>No PI Tests</v>
      </c>
      <c r="OZ287" t="str">
        <f t="shared" si="400"/>
        <v>No PI Tests</v>
      </c>
      <c r="PA287" s="159" t="str">
        <f t="shared" si="401"/>
        <v>No PI Tests</v>
      </c>
      <c r="PB287" t="str">
        <f t="shared" si="402"/>
        <v>No PI Tests</v>
      </c>
      <c r="PC287" t="str">
        <f t="shared" si="403"/>
        <v>No PI Tests</v>
      </c>
      <c r="PD287" t="str">
        <f t="shared" si="404"/>
        <v>No PI Tests</v>
      </c>
      <c r="PE287" t="str">
        <f t="shared" si="405"/>
        <v>No PI Tests</v>
      </c>
      <c r="PF287" t="str">
        <f t="shared" si="406"/>
        <v>No PI Tests</v>
      </c>
      <c r="PG287" t="str">
        <f t="shared" si="407"/>
        <v>No PI Tests</v>
      </c>
      <c r="PH287">
        <f t="shared" si="408"/>
        <v>0</v>
      </c>
      <c r="PI287">
        <f t="shared" si="409"/>
        <v>0</v>
      </c>
      <c r="PJ287" t="str">
        <f t="shared" si="410"/>
        <v>Null</v>
      </c>
      <c r="PK287" t="str">
        <f>IF(HR287="","Null",IF(E287&lt;3,"Null",IF(HU287=0,0,IF(HS287="Form 1",VLOOKUP(HU287,Lookups!$BE$3:$BP$63,E287,FALSE),IF(HS287="Form 2",VLOOKUP(HU287,Lookups!$BE$67:$BP$127,E287,FALSE),VLOOKUP(HU287,Lookups!$BE$130:$BP$190,E287,FALSE))))))</f>
        <v>Null</v>
      </c>
      <c r="PL287" t="str">
        <f t="shared" si="411"/>
        <v>Null</v>
      </c>
      <c r="PM287" t="str">
        <f>IF($PH287=0,"Null",IF(E287&lt;3,"Null",IF(OX287=0,0,IF(OV287="Form 1",VLOOKUP(OX287,Lookups!$BE$3:$BP$63,E287,FALSE),IF(OV287="Form 2",VLOOKUP(OX287,Lookups!$BE$67:$BP$127,E287,FALSE),VLOOKUP(OX287,Lookups!$BE$130:$BP$190,E287,FALSE))))))</f>
        <v>Null</v>
      </c>
      <c r="PN287" t="str">
        <f t="shared" si="412"/>
        <v>Null</v>
      </c>
      <c r="PO287" t="str">
        <f t="shared" si="413"/>
        <v>Null</v>
      </c>
      <c r="PP287" t="str">
        <f t="shared" si="414"/>
        <v>Null</v>
      </c>
      <c r="PQ287" t="str">
        <f>IF(HR287="","Null",IF(E287&lt;3,"Null",IF(HV287=0,0,IF(HS287="Form 1",VLOOKUP(HV287,Lookups!$BR$3:$CC$63,E287,FALSE),IF(HS287="Form 2",VLOOKUP(HV287,Lookups!$BR$67:$CC$127,E287,FALSE),VLOOKUP(HV287,Lookups!$BR$130:$CC$190,E287,FALSE))))))</f>
        <v>Null</v>
      </c>
      <c r="PR287" t="str">
        <f t="shared" si="415"/>
        <v>Null</v>
      </c>
      <c r="PS287" t="str">
        <f>IF(HR287="","Null",IF(E287&lt;3,"Null",IF(OY287=0,0,IF(OW287="Form 1",VLOOKUP(OY287,Lookups!$BR$3:$CC$63,E287,FALSE),IF(OW287="Form 2",VLOOKUP(OY287,Lookups!$BR$67:$CC$127,E287,FALSE),VLOOKUP(OY287,Lookups!$BR$130:$CC$190,E287,FALSE))))))</f>
        <v>Null</v>
      </c>
      <c r="PT287" t="str">
        <f t="shared" si="416"/>
        <v>Null</v>
      </c>
      <c r="PU287" t="str">
        <f t="shared" si="417"/>
        <v>Null</v>
      </c>
      <c r="PV287" t="str">
        <f t="shared" si="418"/>
        <v>Null</v>
      </c>
      <c r="PW287" t="str">
        <f t="shared" si="419"/>
        <v>No PI Tests</v>
      </c>
      <c r="PX287">
        <f t="shared" si="420"/>
        <v>0</v>
      </c>
      <c r="PY287">
        <f t="shared" si="421"/>
        <v>0</v>
      </c>
      <c r="PZ287" t="str">
        <f t="shared" si="422"/>
        <v>Null</v>
      </c>
      <c r="QA287" t="str">
        <f t="shared" si="423"/>
        <v>Null</v>
      </c>
      <c r="QB287" t="str">
        <f t="shared" si="424"/>
        <v>Null</v>
      </c>
      <c r="QC287" t="str">
        <f>IF($MS287="System 44 Record",IF(BQ287&lt;MEDIAN(Directions!$F$3,Directions!$F$6),"Mid-Year Exited Student","Full Year Participant")&amp;IF(BP287&lt;Directions!$F$3,", Started Prior Year",", Started This Year"),"Null")</f>
        <v>Null</v>
      </c>
      <c r="QD287" t="str">
        <f t="shared" si="425"/>
        <v>Null</v>
      </c>
      <c r="QE287">
        <f t="shared" si="426"/>
        <v>0</v>
      </c>
      <c r="QF287">
        <f t="shared" si="427"/>
        <v>0</v>
      </c>
      <c r="QG287">
        <f t="shared" si="428"/>
        <v>0</v>
      </c>
      <c r="QH287">
        <f t="shared" si="429"/>
        <v>0</v>
      </c>
      <c r="QI287">
        <f t="shared" si="430"/>
        <v>0</v>
      </c>
      <c r="QJ287" t="str">
        <f t="shared" si="431"/>
        <v>Used None</v>
      </c>
      <c r="QK287" t="str">
        <f t="shared" si="432"/>
        <v>Null</v>
      </c>
      <c r="QL287" t="str">
        <f t="shared" si="433"/>
        <v>Null</v>
      </c>
      <c r="QM287" t="str">
        <f>IF($MS287="READ 180 Record",IF(AQ287="","Null",VLOOKUP(JJ287,Lookups!$DX$3:$EB$2054,AN287+1,FALSE)),"Null")</f>
        <v>Null</v>
      </c>
      <c r="QN287" t="str">
        <f t="shared" si="434"/>
        <v>Null</v>
      </c>
    </row>
    <row r="288" spans="1:456" x14ac:dyDescent="0.25">
      <c r="A288" s="161" t="s">
        <v>1447</v>
      </c>
      <c r="B288" s="161" t="s">
        <v>1447</v>
      </c>
      <c r="C288" s="161" t="s">
        <v>1447</v>
      </c>
      <c r="D288" s="161" t="s">
        <v>1447</v>
      </c>
      <c r="E288" s="161">
        <v>8</v>
      </c>
      <c r="F288" s="161" t="s">
        <v>1447</v>
      </c>
      <c r="G288" s="161" t="s">
        <v>867</v>
      </c>
      <c r="H288" s="161" t="s">
        <v>929</v>
      </c>
      <c r="I288" s="161">
        <v>23</v>
      </c>
      <c r="J288" s="159">
        <v>42500</v>
      </c>
      <c r="K288" s="161">
        <v>0</v>
      </c>
      <c r="L288" s="161">
        <v>0</v>
      </c>
      <c r="M288" s="161">
        <v>0</v>
      </c>
      <c r="N288" s="161">
        <v>0</v>
      </c>
      <c r="O288" s="161">
        <v>0</v>
      </c>
      <c r="P288" s="161">
        <v>0</v>
      </c>
      <c r="Q288" s="161">
        <v>0</v>
      </c>
      <c r="R288" s="161">
        <v>0</v>
      </c>
      <c r="S288" s="161">
        <v>0</v>
      </c>
      <c r="T288" s="161">
        <v>0</v>
      </c>
      <c r="U288" s="161">
        <v>0</v>
      </c>
      <c r="V288" s="161">
        <v>0</v>
      </c>
      <c r="W288" s="161">
        <v>0</v>
      </c>
      <c r="X288" s="161">
        <v>0</v>
      </c>
      <c r="AB288" s="161" t="s">
        <v>242</v>
      </c>
      <c r="AC288" s="161" t="s">
        <v>242</v>
      </c>
      <c r="AD288" s="161" t="s">
        <v>242</v>
      </c>
      <c r="AE288" s="161" t="s">
        <v>242</v>
      </c>
      <c r="AF288" s="161" t="s">
        <v>241</v>
      </c>
      <c r="AG288" s="161" t="s">
        <v>241</v>
      </c>
      <c r="AH288" s="161" t="s">
        <v>242</v>
      </c>
      <c r="AI288" s="161">
        <v>20150801</v>
      </c>
      <c r="AJ288" s="161">
        <v>20160525</v>
      </c>
      <c r="AK288" s="161" t="s">
        <v>869</v>
      </c>
      <c r="AL288" t="s">
        <v>1076</v>
      </c>
      <c r="AM288" t="s">
        <v>929</v>
      </c>
      <c r="AN288">
        <v>1</v>
      </c>
      <c r="AO288" t="s">
        <v>870</v>
      </c>
      <c r="AP288">
        <v>0</v>
      </c>
      <c r="AQ288">
        <v>4</v>
      </c>
      <c r="AR288">
        <v>24</v>
      </c>
      <c r="AS288">
        <v>24</v>
      </c>
      <c r="AT288">
        <v>0</v>
      </c>
      <c r="AU288">
        <v>0</v>
      </c>
      <c r="AV288">
        <v>0</v>
      </c>
      <c r="AW288">
        <v>0</v>
      </c>
      <c r="AX288">
        <v>4.3333000000000004</v>
      </c>
      <c r="AY288">
        <v>4</v>
      </c>
      <c r="AZ288">
        <v>1.3332999999999999</v>
      </c>
      <c r="BA288">
        <v>24.5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 t="s">
        <v>1077</v>
      </c>
      <c r="BN288" t="s">
        <v>1076</v>
      </c>
      <c r="BO288" t="s">
        <v>929</v>
      </c>
      <c r="BP288" s="159">
        <v>42244</v>
      </c>
      <c r="BQ288" s="159">
        <v>42510</v>
      </c>
      <c r="BR288" t="s">
        <v>871</v>
      </c>
      <c r="BS288">
        <v>23</v>
      </c>
      <c r="BT288" s="159">
        <v>42510</v>
      </c>
      <c r="BU288">
        <v>7</v>
      </c>
      <c r="BV288">
        <v>2</v>
      </c>
      <c r="BW288">
        <v>43</v>
      </c>
      <c r="BX288">
        <v>115</v>
      </c>
      <c r="BY288">
        <v>815</v>
      </c>
      <c r="BZ288">
        <v>1191</v>
      </c>
      <c r="CA288">
        <v>24</v>
      </c>
      <c r="CB288">
        <v>9</v>
      </c>
      <c r="CC288">
        <v>43</v>
      </c>
      <c r="CD288">
        <v>77</v>
      </c>
      <c r="CE288">
        <v>82</v>
      </c>
      <c r="CF288">
        <v>80</v>
      </c>
      <c r="CG288">
        <v>86</v>
      </c>
      <c r="CH288">
        <v>79</v>
      </c>
      <c r="CI288">
        <v>12211</v>
      </c>
      <c r="CJ288">
        <v>3.0293999999999999</v>
      </c>
      <c r="CK288">
        <v>7</v>
      </c>
      <c r="CL288">
        <v>1</v>
      </c>
      <c r="ET288" s="161">
        <v>4</v>
      </c>
      <c r="EU288" s="161">
        <v>92</v>
      </c>
      <c r="EV288" s="161">
        <v>46</v>
      </c>
      <c r="EW288" s="161">
        <v>5497</v>
      </c>
      <c r="EX288" s="161">
        <v>0</v>
      </c>
      <c r="EY288" s="161">
        <v>0</v>
      </c>
      <c r="EZ288" s="161">
        <v>0</v>
      </c>
      <c r="FA288" s="161">
        <v>0</v>
      </c>
      <c r="FB288" s="161">
        <v>17</v>
      </c>
      <c r="FC288" s="161">
        <v>42</v>
      </c>
      <c r="FD288" s="161">
        <v>0</v>
      </c>
      <c r="FE288" s="161">
        <v>2</v>
      </c>
      <c r="FF288" s="159">
        <v>42404</v>
      </c>
      <c r="FG288" s="161">
        <v>21</v>
      </c>
      <c r="FH288" s="161">
        <v>46</v>
      </c>
      <c r="FI288" s="161">
        <v>17</v>
      </c>
      <c r="FJ288" s="161">
        <v>13</v>
      </c>
      <c r="FK288" s="161">
        <v>38</v>
      </c>
      <c r="FL288" s="159">
        <v>42311</v>
      </c>
      <c r="FM288" s="161">
        <v>14</v>
      </c>
      <c r="FN288" s="161">
        <v>38</v>
      </c>
      <c r="FO288" s="161">
        <v>17</v>
      </c>
      <c r="FP288" s="161">
        <v>13</v>
      </c>
      <c r="FQ288" s="161">
        <v>13</v>
      </c>
      <c r="HN288" s="161" t="s">
        <v>929</v>
      </c>
      <c r="HO288" s="159">
        <v>42237</v>
      </c>
      <c r="HP288" s="159">
        <v>42499</v>
      </c>
      <c r="HQ288" s="161">
        <v>3</v>
      </c>
      <c r="HR288" s="159">
        <v>42237</v>
      </c>
      <c r="HS288" s="161" t="s">
        <v>872</v>
      </c>
      <c r="HT288" s="161" t="s">
        <v>873</v>
      </c>
      <c r="HU288" s="161">
        <v>36</v>
      </c>
      <c r="HV288" s="161">
        <v>11</v>
      </c>
      <c r="HW288" s="161">
        <v>0</v>
      </c>
      <c r="HX288" s="159">
        <v>42346</v>
      </c>
      <c r="HY288" s="161" t="s">
        <v>874</v>
      </c>
      <c r="HZ288" s="161" t="s">
        <v>873</v>
      </c>
      <c r="IA288" s="161">
        <v>36</v>
      </c>
      <c r="IB288" s="161">
        <v>15</v>
      </c>
      <c r="IC288" s="161">
        <v>0</v>
      </c>
      <c r="ID288" s="159">
        <v>42499</v>
      </c>
      <c r="IE288" s="161" t="s">
        <v>879</v>
      </c>
      <c r="IF288" s="161" t="s">
        <v>873</v>
      </c>
      <c r="IG288" s="161">
        <v>33</v>
      </c>
      <c r="IH288" s="161">
        <v>19</v>
      </c>
      <c r="II288" s="161">
        <v>0</v>
      </c>
      <c r="JB288" s="161" t="s">
        <v>929</v>
      </c>
      <c r="JC288" s="161">
        <v>9</v>
      </c>
      <c r="JD288" s="161">
        <v>5</v>
      </c>
      <c r="JE288" s="161">
        <v>6</v>
      </c>
      <c r="JF288" s="161">
        <v>2313</v>
      </c>
      <c r="JG288" s="159">
        <v>42500</v>
      </c>
      <c r="JH288" s="161">
        <v>23</v>
      </c>
      <c r="JI288" s="159">
        <v>42235</v>
      </c>
      <c r="JJ288" s="161">
        <v>0</v>
      </c>
      <c r="JK288" s="161">
        <v>11</v>
      </c>
      <c r="JL288" s="159">
        <v>42346</v>
      </c>
      <c r="JM288" s="161">
        <v>68</v>
      </c>
      <c r="JN288" s="161">
        <v>13</v>
      </c>
      <c r="JO288" s="159">
        <v>42500</v>
      </c>
      <c r="JP288" s="161">
        <v>23</v>
      </c>
      <c r="JQ288" s="161">
        <v>19</v>
      </c>
      <c r="MN288" t="str">
        <f t="shared" si="348"/>
        <v>NoNoNoYesYesNo</v>
      </c>
      <c r="MO288" t="str">
        <f>IF(AND(MN288="NoNoNoNoNoNo",JI288=""),"No Programs",VLOOKUP(MN288,Lookups!$DA$4:$DB$67,2,FALSE))</f>
        <v>System 44 Only</v>
      </c>
      <c r="MP288">
        <f t="shared" si="349"/>
        <v>3.3613445378151259E-2</v>
      </c>
      <c r="MQ288" t="str">
        <f t="shared" si="350"/>
        <v>System 44 User</v>
      </c>
      <c r="MR288" t="str">
        <f>Directions!$D$3</f>
        <v>Usage</v>
      </c>
      <c r="MS288" t="str">
        <f>VLOOKUP(MQ288,Lookups!$CU$71:$CV$80,2,FALSE)</f>
        <v>System 44 Record</v>
      </c>
      <c r="MT288">
        <f t="shared" si="351"/>
        <v>1</v>
      </c>
      <c r="MU288">
        <f t="shared" si="352"/>
        <v>1</v>
      </c>
      <c r="MV288">
        <f t="shared" si="353"/>
        <v>1</v>
      </c>
      <c r="MW288">
        <f t="shared" si="354"/>
        <v>1</v>
      </c>
      <c r="MX288">
        <f t="shared" si="355"/>
        <v>37.428571428571431</v>
      </c>
      <c r="MY288" t="str">
        <f t="shared" si="356"/>
        <v>Not Used</v>
      </c>
      <c r="MZ288">
        <f t="shared" si="357"/>
        <v>0</v>
      </c>
      <c r="NA288" t="str">
        <f t="shared" si="358"/>
        <v>Not Available</v>
      </c>
      <c r="NB288" t="str">
        <f t="shared" si="359"/>
        <v>Not Available</v>
      </c>
      <c r="NC288" t="str">
        <f t="shared" si="360"/>
        <v>4 Not Indicated</v>
      </c>
      <c r="ND288" t="str">
        <f t="shared" si="361"/>
        <v>4 Not Indicated</v>
      </c>
      <c r="NE288" t="str">
        <f t="shared" si="362"/>
        <v>4 Not Indicated</v>
      </c>
      <c r="NF288" t="str">
        <f t="shared" si="363"/>
        <v>4 Not Indicated</v>
      </c>
      <c r="NG288" t="str">
        <f t="shared" si="364"/>
        <v>4 Not Indicated</v>
      </c>
      <c r="NH288" s="159">
        <f t="shared" si="365"/>
        <v>42500</v>
      </c>
      <c r="NI288">
        <f t="shared" si="366"/>
        <v>23</v>
      </c>
      <c r="NJ288" s="159">
        <f t="shared" si="367"/>
        <v>42346</v>
      </c>
      <c r="NK288">
        <f t="shared" si="368"/>
        <v>68</v>
      </c>
      <c r="NL288">
        <f t="shared" si="369"/>
        <v>37.857142857142854</v>
      </c>
      <c r="NM288">
        <f t="shared" si="370"/>
        <v>1</v>
      </c>
      <c r="NN288">
        <f>IF(OR(E288="PK",E288="K",JJ288=""),"Null",INDEX(Lookups!$EZ$4:$FW$18,MATCH($JJ288,Lookups!$EY$4:$EY$18,1),MATCH($E288,Lookups!$EZ$3:$FW$3,0)))</f>
        <v>240</v>
      </c>
      <c r="NO288">
        <f>IF(OR(E288="PK",E288="K",JJ288=""),"Null",INDEX(Lookups!$EZ$4:$FW$18,MATCH($JJ288,Lookups!$EY$4:$EY$18,1),MATCH($E288,Lookups!$EZ$3:$FW$3,0) + 1))</f>
        <v>360</v>
      </c>
      <c r="NP288">
        <f t="shared" si="371"/>
        <v>480</v>
      </c>
      <c r="NQ288" t="str">
        <f t="shared" si="372"/>
        <v>PI is Recommended</v>
      </c>
      <c r="NR288" t="str">
        <f t="shared" si="373"/>
        <v>PI is Recommended</v>
      </c>
      <c r="NS288" t="str">
        <f t="shared" si="374"/>
        <v>BR to 199L</v>
      </c>
      <c r="NT288" t="str">
        <f t="shared" si="375"/>
        <v>BR to 199L</v>
      </c>
      <c r="NU288" t="str">
        <f t="shared" si="376"/>
        <v>BR to 199L</v>
      </c>
      <c r="NV288" s="183" t="str">
        <f t="array" ref="NV288">IF($NL288="No RI Tests","No RI Tests",VLOOKUP(IF(AND(E288="K",JJ288&lt;280),3,IF(AND(E288="K",JJ288&gt;=280),4,MAX(IF(E288=Lookups!$DF$6:$DF$99,IF(JJ288&gt;=Lookups!$DG$6:$DG$99,Lookups!$DH$6:$DH$99))))),Lookups!$DE$104:$DG$108,2,FALSE))</f>
        <v>1 Below Basic</v>
      </c>
      <c r="NW288" s="161" t="str">
        <f t="array" ref="NW288">IF($NL288="No RI Tests","No RI Tests",VLOOKUP(IF(AND(E288="K",JH288&lt;280),3,IF(AND(E288="K",JH288&gt;=280),4,MAX(IF(E288=Lookups!$DF$6:$DF$99,IF(NI288&gt;=Lookups!$DG$6:$DG$99,Lookups!$DH$6:$DH$99))))),Lookups!$DE$104:$DG$108,2,FALSE))</f>
        <v>1 Below Basic</v>
      </c>
      <c r="NX288" s="161" t="str">
        <f t="array" ref="NX288">IF($NL288="No RI Tests","No RI Tests",VLOOKUP(IF(AND(E288="K",NK288&lt;280),3,IF(AND(E288="K",NK288&gt;=280),4,MAX(IF(E288=Lookups!$DF$6:$DF$99,IF(NK288&gt;=Lookups!$DG$6:$DG$99,Lookups!$DH$6:$DH$99))))),Lookups!$DE$104:$DG$108,2,FALSE))</f>
        <v>1 Below Basic</v>
      </c>
      <c r="NY288">
        <f t="shared" si="377"/>
        <v>1</v>
      </c>
      <c r="NZ288">
        <f t="shared" si="378"/>
        <v>0</v>
      </c>
      <c r="OA288" t="str">
        <f t="shared" si="379"/>
        <v>Maintained Performance Level</v>
      </c>
      <c r="OB288" s="161" t="str">
        <f t="array" ref="OB288">IF($NL288="No RI Tests","No RI Tests",IF(E288="K","N/A",VLOOKUP(MAX(IF(E288=Lookups!$DF$6:$DF$99,IF(JJ288&gt;=Lookups!$DG$6:$DG$99,Lookups!$DI$6:$DI$99))),Lookups!$DE$104:$DG$108,3,FALSE)))</f>
        <v>1 Limited</v>
      </c>
      <c r="OC288" s="161" t="str">
        <f t="array" ref="OC288">IF($NL288="No RI Tests","No RI Tests",IF(E288="K","N/A",VLOOKUP(MAX(IF(E288=Lookups!$DF$6:$DF$99,IF(NI288&gt;=Lookups!$DG$6:$DG$99,Lookups!$DI$6:$DI$99))),Lookups!$DE$104:$DG$108,3,FALSE)))</f>
        <v>1 Limited</v>
      </c>
      <c r="OD288" s="161" t="str">
        <f t="array" ref="OD288">IF($NL288="No RI Tests","No RI Tests",IF(E288="K","N/A",VLOOKUP(MAX(IF(E288=Lookups!$DF$6:$DF$99,IF(NK288&gt;=Lookups!$DG$6:$DG$99,Lookups!$DI$6:$DI$99))),Lookups!$DE$104:$DG$108,3,FALSE)))</f>
        <v>1 Limited</v>
      </c>
      <c r="OE288">
        <f t="shared" si="380"/>
        <v>1</v>
      </c>
      <c r="OF288">
        <f t="shared" si="381"/>
        <v>0</v>
      </c>
      <c r="OG288" t="str">
        <f t="shared" si="382"/>
        <v>Maintained Performance Level</v>
      </c>
      <c r="OH288">
        <f t="shared" si="383"/>
        <v>23</v>
      </c>
      <c r="OI288">
        <f t="shared" si="384"/>
        <v>1</v>
      </c>
      <c r="OJ288">
        <f t="shared" si="385"/>
        <v>0</v>
      </c>
      <c r="OK288">
        <f t="shared" si="386"/>
        <v>0</v>
      </c>
      <c r="OL288">
        <f t="shared" si="387"/>
        <v>7.6666666666666661E-2</v>
      </c>
      <c r="OM288" t="str">
        <f t="shared" si="388"/>
        <v>Fall Administration</v>
      </c>
      <c r="ON288" t="str">
        <f t="shared" si="389"/>
        <v>Winter Administration</v>
      </c>
      <c r="OO288" t="str">
        <f t="shared" si="390"/>
        <v>Fall to Winter RI</v>
      </c>
      <c r="OP288" t="str">
        <f ca="1">IF(AND(HR288&lt;&gt;"",JJ288&lt;600),IF(HT288="Advancing","Tier 2","Tier 3"),IF(JI288="","Null",IF(OR(E288="K",E288&lt;3),"FRA Recommended",IF(JJ288&gt;=IF(E288&lt;6,400,600),IF(JJ288&lt;VLOOKUP(E288,Lookups!$AP$3:$AR$16,3,FALSE),"Tier 2","Core"),IF(JJ288&lt;400,IF(RAND()&lt;0.81,"Tier 3","Tier 2"),IF(RAND()&lt;0.51,"Tier 3","Tier 2"))))))</f>
        <v>Tier 3</v>
      </c>
      <c r="OQ288" t="str">
        <f t="shared" si="391"/>
        <v>Average Reading Invt. Under 15 Minutes Long</v>
      </c>
      <c r="OR288">
        <f t="shared" si="392"/>
        <v>0</v>
      </c>
      <c r="OS288" t="str">
        <f t="shared" si="393"/>
        <v>Null</v>
      </c>
      <c r="OT288">
        <f t="shared" si="394"/>
        <v>68</v>
      </c>
      <c r="OU288" s="159">
        <f t="shared" si="395"/>
        <v>42499</v>
      </c>
      <c r="OV288" t="str">
        <f t="shared" si="396"/>
        <v>Form 3</v>
      </c>
      <c r="OW288" t="str">
        <f t="shared" si="397"/>
        <v>Developing</v>
      </c>
      <c r="OX288">
        <f t="shared" si="398"/>
        <v>33</v>
      </c>
      <c r="OY288">
        <f t="shared" si="399"/>
        <v>19</v>
      </c>
      <c r="OZ288">
        <f t="shared" si="400"/>
        <v>0</v>
      </c>
      <c r="PA288" s="159">
        <f t="shared" si="401"/>
        <v>42499</v>
      </c>
      <c r="PB288" t="str">
        <f t="shared" si="402"/>
        <v>Form 3</v>
      </c>
      <c r="PC288" t="str">
        <f t="shared" si="403"/>
        <v>Developing</v>
      </c>
      <c r="PD288">
        <f t="shared" si="404"/>
        <v>33</v>
      </c>
      <c r="PE288">
        <f t="shared" si="405"/>
        <v>19</v>
      </c>
      <c r="PF288">
        <f t="shared" si="406"/>
        <v>0</v>
      </c>
      <c r="PG288">
        <f t="shared" si="407"/>
        <v>37.428571428571431</v>
      </c>
      <c r="PH288">
        <f t="shared" si="408"/>
        <v>1</v>
      </c>
      <c r="PI288">
        <f t="shared" si="409"/>
        <v>1</v>
      </c>
      <c r="PJ288">
        <f t="shared" si="410"/>
        <v>36</v>
      </c>
      <c r="PK288">
        <f>IF(HR288="","Null",IF(E288&lt;3,"Null",IF(HU288=0,0,IF(HS288="Form 1",VLOOKUP(HU288,Lookups!$BE$3:$BP$63,E288,FALSE),IF(HS288="Form 2",VLOOKUP(HU288,Lookups!$BE$67:$BP$127,E288,FALSE),VLOOKUP(HU288,Lookups!$BE$130:$BP$190,E288,FALSE))))))</f>
        <v>2</v>
      </c>
      <c r="PL288">
        <f t="shared" si="411"/>
        <v>33</v>
      </c>
      <c r="PM288">
        <f>IF($PH288=0,"Null",IF(E288&lt;3,"Null",IF(OX288=0,0,IF(OV288="Form 1",VLOOKUP(OX288,Lookups!$BE$3:$BP$63,E288,FALSE),IF(OV288="Form 2",VLOOKUP(OX288,Lookups!$BE$67:$BP$127,E288,FALSE),VLOOKUP(OX288,Lookups!$BE$130:$BP$190,E288,FALSE))))))</f>
        <v>1</v>
      </c>
      <c r="PN288">
        <f t="shared" si="412"/>
        <v>-3</v>
      </c>
      <c r="PO288">
        <f t="shared" si="413"/>
        <v>0</v>
      </c>
      <c r="PP288">
        <f t="shared" si="414"/>
        <v>11</v>
      </c>
      <c r="PQ288">
        <f>IF(HR288="","Null",IF(E288&lt;3,"Null",IF(HV288=0,0,IF(HS288="Form 1",VLOOKUP(HV288,Lookups!$BR$3:$CC$63,E288,FALSE),IF(HS288="Form 2",VLOOKUP(HV288,Lookups!$BR$67:$CC$127,E288,FALSE),VLOOKUP(HV288,Lookups!$BR$130:$CC$190,E288,FALSE))))))</f>
        <v>2</v>
      </c>
      <c r="PR288">
        <f t="shared" si="415"/>
        <v>19</v>
      </c>
      <c r="PS288">
        <f>IF(HR288="","Null",IF(E288&lt;3,"Null",IF(OY288=0,0,IF(OW288="Form 1",VLOOKUP(OY288,Lookups!$BR$3:$CC$63,E288,FALSE),IF(OW288="Form 2",VLOOKUP(OY288,Lookups!$BR$67:$CC$127,E288,FALSE),VLOOKUP(OY288,Lookups!$BR$130:$CC$190,E288,FALSE))))))</f>
        <v>10</v>
      </c>
      <c r="PT288">
        <f t="shared" si="416"/>
        <v>8</v>
      </c>
      <c r="PU288">
        <f t="shared" si="417"/>
        <v>1</v>
      </c>
      <c r="PV288">
        <f t="shared" si="418"/>
        <v>0</v>
      </c>
      <c r="PW288" t="str">
        <f t="shared" si="419"/>
        <v>Fall to Spring PI Administration</v>
      </c>
      <c r="PX288">
        <f t="shared" si="420"/>
        <v>0</v>
      </c>
      <c r="PY288">
        <f t="shared" si="421"/>
        <v>1</v>
      </c>
      <c r="PZ288" t="str">
        <f t="shared" si="422"/>
        <v>100 or More Sessions</v>
      </c>
      <c r="QA288" t="str">
        <f t="shared" si="423"/>
        <v>Series 4</v>
      </c>
      <c r="QB288" t="str">
        <f t="shared" si="424"/>
        <v>In Series 5 to 8</v>
      </c>
      <c r="QC288" t="str">
        <f>IF($MS288="System 44 Record",IF(BQ288&lt;MEDIAN(Directions!$F$3,Directions!$F$6),"Mid-Year Exited Student","Full Year Participant")&amp;IF(BP288&lt;Directions!$F$3,", Started Prior Year",", Started This Year"),"Null")</f>
        <v>Full Year Participant, Started This Year</v>
      </c>
      <c r="QD288">
        <f t="shared" si="425"/>
        <v>0</v>
      </c>
      <c r="QE288">
        <f t="shared" si="426"/>
        <v>1</v>
      </c>
      <c r="QF288">
        <f t="shared" si="427"/>
        <v>1</v>
      </c>
      <c r="QG288">
        <f t="shared" si="428"/>
        <v>1</v>
      </c>
      <c r="QH288">
        <f t="shared" si="429"/>
        <v>2</v>
      </c>
      <c r="QI288">
        <f t="shared" si="430"/>
        <v>0.42</v>
      </c>
      <c r="QJ288" t="str">
        <f t="shared" si="431"/>
        <v>Used All 3</v>
      </c>
      <c r="QK288" t="str">
        <f t="shared" si="432"/>
        <v>Null</v>
      </c>
      <c r="QL288" t="str">
        <f t="shared" si="433"/>
        <v>Null</v>
      </c>
      <c r="QM288" t="str">
        <f>IF($MS288="READ 180 Record",IF(AQ288="","Null",VLOOKUP(JJ288,Lookups!$DX$3:$EB$2054,AN288+1,FALSE)),"Null")</f>
        <v>Null</v>
      </c>
      <c r="QN288" t="str">
        <f t="shared" si="434"/>
        <v>Null</v>
      </c>
    </row>
    <row r="289" spans="1:456" x14ac:dyDescent="0.25">
      <c r="A289" s="161" t="s">
        <v>1447</v>
      </c>
      <c r="B289" s="161" t="s">
        <v>1447</v>
      </c>
      <c r="C289" s="161" t="s">
        <v>1447</v>
      </c>
      <c r="D289" s="161" t="s">
        <v>1447</v>
      </c>
      <c r="E289" s="161">
        <v>12</v>
      </c>
      <c r="F289" s="161" t="s">
        <v>1447</v>
      </c>
      <c r="G289" s="161" t="s">
        <v>880</v>
      </c>
      <c r="H289" s="161" t="s">
        <v>881</v>
      </c>
      <c r="K289" s="161">
        <v>0</v>
      </c>
      <c r="L289" s="161">
        <v>0</v>
      </c>
      <c r="M289" s="161">
        <v>0</v>
      </c>
      <c r="N289" s="161">
        <v>0</v>
      </c>
      <c r="O289" s="161">
        <v>0</v>
      </c>
      <c r="P289" s="161">
        <v>0</v>
      </c>
      <c r="Q289" s="161">
        <v>0</v>
      </c>
      <c r="R289" s="161">
        <v>0</v>
      </c>
      <c r="S289" s="161">
        <v>0</v>
      </c>
      <c r="T289" s="161">
        <v>0</v>
      </c>
      <c r="U289" s="161">
        <v>0</v>
      </c>
      <c r="V289" s="161">
        <v>0</v>
      </c>
      <c r="W289" s="161">
        <v>0</v>
      </c>
      <c r="X289" s="161">
        <v>0</v>
      </c>
      <c r="AB289" s="161" t="s">
        <v>242</v>
      </c>
      <c r="AC289" s="161" t="s">
        <v>242</v>
      </c>
      <c r="AD289" s="161" t="s">
        <v>242</v>
      </c>
      <c r="AE289" s="161" t="s">
        <v>242</v>
      </c>
      <c r="AF289" s="161" t="s">
        <v>242</v>
      </c>
      <c r="AG289" s="161" t="s">
        <v>242</v>
      </c>
      <c r="AH289" s="161" t="s">
        <v>242</v>
      </c>
      <c r="AI289" s="161">
        <v>20150801</v>
      </c>
      <c r="AJ289" s="161">
        <v>20160525</v>
      </c>
      <c r="AK289" s="161" t="s">
        <v>869</v>
      </c>
      <c r="AL289" t="s">
        <v>1078</v>
      </c>
      <c r="BN289" t="s">
        <v>1079</v>
      </c>
      <c r="ET289" s="161">
        <v>0</v>
      </c>
      <c r="EU289" s="161">
        <v>0</v>
      </c>
      <c r="EV289" s="161">
        <v>0</v>
      </c>
      <c r="EW289" s="161">
        <v>0</v>
      </c>
      <c r="EX289" s="161">
        <v>0</v>
      </c>
      <c r="EY289" s="161">
        <v>0</v>
      </c>
      <c r="EZ289" s="161">
        <v>0</v>
      </c>
      <c r="FA289" s="161">
        <v>0</v>
      </c>
      <c r="FB289" s="161">
        <v>0</v>
      </c>
      <c r="FC289" s="161">
        <v>0</v>
      </c>
      <c r="FD289" s="161">
        <v>0</v>
      </c>
      <c r="FE289" s="161">
        <v>0</v>
      </c>
      <c r="HN289" s="161" t="s">
        <v>881</v>
      </c>
      <c r="JB289" s="161" t="s">
        <v>881</v>
      </c>
      <c r="JC289" s="161">
        <v>0</v>
      </c>
      <c r="JD289" s="161">
        <v>0</v>
      </c>
      <c r="JE289" s="161">
        <v>0</v>
      </c>
      <c r="JF289" s="161">
        <v>0</v>
      </c>
      <c r="MN289" t="str">
        <f t="shared" si="348"/>
        <v>NoNoNoNoNoNo</v>
      </c>
      <c r="MO289" t="str">
        <f>IF(AND(MN289="NoNoNoNoNoNo",JI289=""),"No Programs",VLOOKUP(MN289,Lookups!$DA$4:$DB$67,2,FALSE))</f>
        <v>No Programs</v>
      </c>
      <c r="MP289">
        <f t="shared" si="349"/>
        <v>0</v>
      </c>
      <c r="MQ289" t="str">
        <f t="shared" si="350"/>
        <v>No Program Use</v>
      </c>
      <c r="MR289" t="str">
        <f>Directions!$D$3</f>
        <v>Usage</v>
      </c>
      <c r="MS289" t="str">
        <f>VLOOKUP(MQ289,Lookups!$CU$71:$CV$80,2,FALSE)</f>
        <v>Exclude</v>
      </c>
      <c r="MT289">
        <f t="shared" si="351"/>
        <v>0</v>
      </c>
      <c r="MU289">
        <f t="shared" si="352"/>
        <v>0</v>
      </c>
      <c r="MV289">
        <f t="shared" si="353"/>
        <v>0</v>
      </c>
      <c r="MW289">
        <f t="shared" si="354"/>
        <v>0</v>
      </c>
      <c r="MX289">
        <f t="shared" si="355"/>
        <v>0</v>
      </c>
      <c r="MY289" t="str">
        <f t="shared" si="356"/>
        <v>Not Used</v>
      </c>
      <c r="MZ289">
        <f t="shared" si="357"/>
        <v>0</v>
      </c>
      <c r="NA289" t="str">
        <f t="shared" si="358"/>
        <v>Not Available</v>
      </c>
      <c r="NB289" t="str">
        <f t="shared" si="359"/>
        <v>Not Available</v>
      </c>
      <c r="NC289" t="str">
        <f t="shared" si="360"/>
        <v>4 Not Indicated</v>
      </c>
      <c r="ND289" t="str">
        <f t="shared" si="361"/>
        <v>4 Not Indicated</v>
      </c>
      <c r="NE289" t="str">
        <f t="shared" si="362"/>
        <v>4 Not Indicated</v>
      </c>
      <c r="NF289" t="str">
        <f t="shared" si="363"/>
        <v>4 Not Indicated</v>
      </c>
      <c r="NG289" t="str">
        <f t="shared" si="364"/>
        <v>4 Not Indicated</v>
      </c>
      <c r="NH289" s="159" t="str">
        <f t="shared" si="365"/>
        <v>Null</v>
      </c>
      <c r="NI289" t="str">
        <f t="shared" si="366"/>
        <v>Null</v>
      </c>
      <c r="NJ289" s="159" t="str">
        <f t="shared" si="367"/>
        <v>Null</v>
      </c>
      <c r="NK289" t="str">
        <f t="shared" si="368"/>
        <v>Null</v>
      </c>
      <c r="NL289" t="str">
        <f t="shared" si="369"/>
        <v>No RI Tests</v>
      </c>
      <c r="NM289">
        <f t="shared" si="370"/>
        <v>0</v>
      </c>
      <c r="NN289" t="str">
        <f>IF(OR(E289="PK",E289="K",JJ289=""),"Null",INDEX(Lookups!$EZ$4:$FW$18,MATCH($JJ289,Lookups!$EY$4:$EY$18,1),MATCH($E289,Lookups!$EZ$3:$FW$3,0)))</f>
        <v>Null</v>
      </c>
      <c r="NO289" t="str">
        <f>IF(OR(E289="PK",E289="K",JJ289=""),"Null",INDEX(Lookups!$EZ$4:$FW$18,MATCH($JJ289,Lookups!$EY$4:$EY$18,1),MATCH($E289,Lookups!$EZ$3:$FW$3,0) + 1))</f>
        <v>Null</v>
      </c>
      <c r="NP289" t="str">
        <f t="shared" si="371"/>
        <v>Null</v>
      </c>
      <c r="NQ289" t="str">
        <f t="shared" si="372"/>
        <v>Null</v>
      </c>
      <c r="NR289" t="str">
        <f t="shared" si="373"/>
        <v>Null</v>
      </c>
      <c r="NS289" t="str">
        <f t="shared" si="374"/>
        <v>No RI Tests</v>
      </c>
      <c r="NT289" t="str">
        <f t="shared" si="375"/>
        <v>No RI Tests</v>
      </c>
      <c r="NU289" t="str">
        <f t="shared" si="376"/>
        <v>No RI Tests</v>
      </c>
      <c r="NV289" s="183" t="str">
        <f t="array" ref="NV289">IF($NL289="No RI Tests","No RI Tests",VLOOKUP(IF(AND(E289="K",JJ289&lt;280),3,IF(AND(E289="K",JJ289&gt;=280),4,MAX(IF(E289=Lookups!$DF$6:$DF$99,IF(JJ289&gt;=Lookups!$DG$6:$DG$99,Lookups!$DH$6:$DH$99))))),Lookups!$DE$104:$DG$108,2,FALSE))</f>
        <v>No RI Tests</v>
      </c>
      <c r="NW289" s="161" t="str">
        <f t="array" ref="NW289">IF($NL289="No RI Tests","No RI Tests",VLOOKUP(IF(AND(E289="K",JH289&lt;280),3,IF(AND(E289="K",JH289&gt;=280),4,MAX(IF(E289=Lookups!$DF$6:$DF$99,IF(NI289&gt;=Lookups!$DG$6:$DG$99,Lookups!$DH$6:$DH$99))))),Lookups!$DE$104:$DG$108,2,FALSE))</f>
        <v>No RI Tests</v>
      </c>
      <c r="NX289" s="161" t="str">
        <f t="array" ref="NX289">IF($NL289="No RI Tests","No RI Tests",VLOOKUP(IF(AND(E289="K",NK289&lt;280),3,IF(AND(E289="K",NK289&gt;=280),4,MAX(IF(E289=Lookups!$DF$6:$DF$99,IF(NK289&gt;=Lookups!$DG$6:$DG$99,Lookups!$DH$6:$DH$99))))),Lookups!$DE$104:$DG$108,2,FALSE))</f>
        <v>No RI Tests</v>
      </c>
      <c r="NY289" t="str">
        <f t="shared" si="377"/>
        <v>Null</v>
      </c>
      <c r="NZ289" t="str">
        <f t="shared" si="378"/>
        <v>Null</v>
      </c>
      <c r="OA289" t="str">
        <f t="shared" si="379"/>
        <v>No RI for Comparison</v>
      </c>
      <c r="OB289" s="161" t="str">
        <f t="array" ref="OB289">IF($NL289="No RI Tests","No RI Tests",IF(E289="K","N/A",VLOOKUP(MAX(IF(E289=Lookups!$DF$6:$DF$99,IF(JJ289&gt;=Lookups!$DG$6:$DG$99,Lookups!$DI$6:$DI$99))),Lookups!$DE$104:$DG$108,3,FALSE)))</f>
        <v>No RI Tests</v>
      </c>
      <c r="OC289" s="161" t="str">
        <f t="array" ref="OC289">IF($NL289="No RI Tests","No RI Tests",IF(E289="K","N/A",VLOOKUP(MAX(IF(E289=Lookups!$DF$6:$DF$99,IF(NI289&gt;=Lookups!$DG$6:$DG$99,Lookups!$DI$6:$DI$99))),Lookups!$DE$104:$DG$108,3,FALSE)))</f>
        <v>No RI Tests</v>
      </c>
      <c r="OD289" s="161" t="str">
        <f t="array" ref="OD289">IF($NL289="No RI Tests","No RI Tests",IF(E289="K","N/A",VLOOKUP(MAX(IF(E289=Lookups!$DF$6:$DF$99,IF(NK289&gt;=Lookups!$DG$6:$DG$99,Lookups!$DI$6:$DI$99))),Lookups!$DE$104:$DG$108,3,FALSE)))</f>
        <v>No RI Tests</v>
      </c>
      <c r="OE289" t="str">
        <f t="shared" si="380"/>
        <v>Null</v>
      </c>
      <c r="OF289" t="str">
        <f t="shared" si="381"/>
        <v>Null</v>
      </c>
      <c r="OG289" t="str">
        <f t="shared" si="382"/>
        <v>No RI for Comparison</v>
      </c>
      <c r="OH289" t="str">
        <f t="shared" si="383"/>
        <v>Null</v>
      </c>
      <c r="OI289" t="str">
        <f t="shared" si="384"/>
        <v>Null</v>
      </c>
      <c r="OJ289" t="str">
        <f t="shared" si="385"/>
        <v>Null</v>
      </c>
      <c r="OK289" t="str">
        <f t="shared" si="386"/>
        <v>Null</v>
      </c>
      <c r="OL289" t="str">
        <f t="shared" si="387"/>
        <v>Null</v>
      </c>
      <c r="OM289" t="str">
        <f t="shared" si="388"/>
        <v>Null</v>
      </c>
      <c r="ON289" t="str">
        <f t="shared" si="389"/>
        <v>Null</v>
      </c>
      <c r="OO289" t="str">
        <f t="shared" si="390"/>
        <v>Null RI</v>
      </c>
      <c r="OP289" t="str">
        <f ca="1">IF(AND(HR289&lt;&gt;"",JJ289&lt;600),IF(HT289="Advancing","Tier 2","Tier 3"),IF(JI289="","Null",IF(OR(E289="K",E289&lt;3),"FRA Recommended",IF(JJ289&gt;=IF(E289&lt;6,400,600),IF(JJ289&lt;VLOOKUP(E289,Lookups!$AP$3:$AR$16,3,FALSE),"Tier 2","Core"),IF(JJ289&lt;400,IF(RAND()&lt;0.81,"Tier 3","Tier 2"),IF(RAND()&lt;0.51,"Tier 3","Tier 2"))))))</f>
        <v>Null</v>
      </c>
      <c r="OQ289" t="str">
        <f t="shared" si="391"/>
        <v>Null</v>
      </c>
      <c r="OR289" t="str">
        <f t="shared" si="392"/>
        <v>Null</v>
      </c>
      <c r="OS289" t="str">
        <f t="shared" si="393"/>
        <v>Null</v>
      </c>
      <c r="OT289" t="str">
        <f t="shared" si="394"/>
        <v>No RI Tests</v>
      </c>
      <c r="OU289" s="159" t="str">
        <f t="shared" si="395"/>
        <v>No PI Tests</v>
      </c>
      <c r="OV289" t="str">
        <f t="shared" si="396"/>
        <v>No PI Tests</v>
      </c>
      <c r="OW289" t="str">
        <f t="shared" si="397"/>
        <v>No PI Tests</v>
      </c>
      <c r="OX289" t="str">
        <f t="shared" si="398"/>
        <v>No PI Tests</v>
      </c>
      <c r="OY289" t="str">
        <f t="shared" si="399"/>
        <v>No PI Tests</v>
      </c>
      <c r="OZ289" t="str">
        <f t="shared" si="400"/>
        <v>No PI Tests</v>
      </c>
      <c r="PA289" s="159" t="str">
        <f t="shared" si="401"/>
        <v>No PI Tests</v>
      </c>
      <c r="PB289" t="str">
        <f t="shared" si="402"/>
        <v>No PI Tests</v>
      </c>
      <c r="PC289" t="str">
        <f t="shared" si="403"/>
        <v>No PI Tests</v>
      </c>
      <c r="PD289" t="str">
        <f t="shared" si="404"/>
        <v>No PI Tests</v>
      </c>
      <c r="PE289" t="str">
        <f t="shared" si="405"/>
        <v>No PI Tests</v>
      </c>
      <c r="PF289" t="str">
        <f t="shared" si="406"/>
        <v>No PI Tests</v>
      </c>
      <c r="PG289" t="str">
        <f t="shared" si="407"/>
        <v>No PI Tests</v>
      </c>
      <c r="PH289">
        <f t="shared" si="408"/>
        <v>0</v>
      </c>
      <c r="PI289">
        <f t="shared" si="409"/>
        <v>0</v>
      </c>
      <c r="PJ289" t="str">
        <f t="shared" si="410"/>
        <v>Null</v>
      </c>
      <c r="PK289" t="str">
        <f>IF(HR289="","Null",IF(E289&lt;3,"Null",IF(HU289=0,0,IF(HS289="Form 1",VLOOKUP(HU289,Lookups!$BE$3:$BP$63,E289,FALSE),IF(HS289="Form 2",VLOOKUP(HU289,Lookups!$BE$67:$BP$127,E289,FALSE),VLOOKUP(HU289,Lookups!$BE$130:$BP$190,E289,FALSE))))))</f>
        <v>Null</v>
      </c>
      <c r="PL289" t="str">
        <f t="shared" si="411"/>
        <v>Null</v>
      </c>
      <c r="PM289" t="str">
        <f>IF($PH289=0,"Null",IF(E289&lt;3,"Null",IF(OX289=0,0,IF(OV289="Form 1",VLOOKUP(OX289,Lookups!$BE$3:$BP$63,E289,FALSE),IF(OV289="Form 2",VLOOKUP(OX289,Lookups!$BE$67:$BP$127,E289,FALSE),VLOOKUP(OX289,Lookups!$BE$130:$BP$190,E289,FALSE))))))</f>
        <v>Null</v>
      </c>
      <c r="PN289" t="str">
        <f t="shared" si="412"/>
        <v>Null</v>
      </c>
      <c r="PO289" t="str">
        <f t="shared" si="413"/>
        <v>Null</v>
      </c>
      <c r="PP289" t="str">
        <f t="shared" si="414"/>
        <v>Null</v>
      </c>
      <c r="PQ289" t="str">
        <f>IF(HR289="","Null",IF(E289&lt;3,"Null",IF(HV289=0,0,IF(HS289="Form 1",VLOOKUP(HV289,Lookups!$BR$3:$CC$63,E289,FALSE),IF(HS289="Form 2",VLOOKUP(HV289,Lookups!$BR$67:$CC$127,E289,FALSE),VLOOKUP(HV289,Lookups!$BR$130:$CC$190,E289,FALSE))))))</f>
        <v>Null</v>
      </c>
      <c r="PR289" t="str">
        <f t="shared" si="415"/>
        <v>Null</v>
      </c>
      <c r="PS289" t="str">
        <f>IF(HR289="","Null",IF(E289&lt;3,"Null",IF(OY289=0,0,IF(OW289="Form 1",VLOOKUP(OY289,Lookups!$BR$3:$CC$63,E289,FALSE),IF(OW289="Form 2",VLOOKUP(OY289,Lookups!$BR$67:$CC$127,E289,FALSE),VLOOKUP(OY289,Lookups!$BR$130:$CC$190,E289,FALSE))))))</f>
        <v>Null</v>
      </c>
      <c r="PT289" t="str">
        <f t="shared" si="416"/>
        <v>Null</v>
      </c>
      <c r="PU289" t="str">
        <f t="shared" si="417"/>
        <v>Null</v>
      </c>
      <c r="PV289" t="str">
        <f t="shared" si="418"/>
        <v>Null</v>
      </c>
      <c r="PW289" t="str">
        <f t="shared" si="419"/>
        <v>No PI Tests</v>
      </c>
      <c r="PX289">
        <f t="shared" si="420"/>
        <v>0</v>
      </c>
      <c r="PY289">
        <f t="shared" si="421"/>
        <v>0</v>
      </c>
      <c r="PZ289" t="str">
        <f t="shared" si="422"/>
        <v>Null</v>
      </c>
      <c r="QA289" t="str">
        <f t="shared" si="423"/>
        <v>Null</v>
      </c>
      <c r="QB289" t="str">
        <f t="shared" si="424"/>
        <v>Null</v>
      </c>
      <c r="QC289" t="str">
        <f>IF($MS289="System 44 Record",IF(BQ289&lt;MEDIAN(Directions!$F$3,Directions!$F$6),"Mid-Year Exited Student","Full Year Participant")&amp;IF(BP289&lt;Directions!$F$3,", Started Prior Year",", Started This Year"),"Null")</f>
        <v>Null</v>
      </c>
      <c r="QD289" t="str">
        <f t="shared" si="425"/>
        <v>Null</v>
      </c>
      <c r="QE289">
        <f t="shared" si="426"/>
        <v>0</v>
      </c>
      <c r="QF289">
        <f t="shared" si="427"/>
        <v>0</v>
      </c>
      <c r="QG289">
        <f t="shared" si="428"/>
        <v>0</v>
      </c>
      <c r="QH289">
        <f t="shared" si="429"/>
        <v>0</v>
      </c>
      <c r="QI289">
        <f t="shared" si="430"/>
        <v>0</v>
      </c>
      <c r="QJ289" t="str">
        <f t="shared" si="431"/>
        <v>Used None</v>
      </c>
      <c r="QK289" t="str">
        <f t="shared" si="432"/>
        <v>Null</v>
      </c>
      <c r="QL289" t="str">
        <f t="shared" si="433"/>
        <v>Null</v>
      </c>
      <c r="QM289" t="str">
        <f>IF($MS289="READ 180 Record",IF(AQ289="","Null",VLOOKUP(JJ289,Lookups!$DX$3:$EB$2054,AN289+1,FALSE)),"Null")</f>
        <v>Null</v>
      </c>
      <c r="QN289" t="str">
        <f t="shared" si="434"/>
        <v>Null</v>
      </c>
    </row>
    <row r="290" spans="1:456" x14ac:dyDescent="0.25">
      <c r="A290" s="161" t="s">
        <v>1447</v>
      </c>
      <c r="B290" s="161" t="s">
        <v>1447</v>
      </c>
      <c r="C290" s="161" t="s">
        <v>1447</v>
      </c>
      <c r="D290" s="161" t="s">
        <v>1447</v>
      </c>
      <c r="E290" s="161">
        <v>9</v>
      </c>
      <c r="F290" s="161" t="s">
        <v>1447</v>
      </c>
      <c r="G290" s="161" t="s">
        <v>880</v>
      </c>
      <c r="H290" s="161" t="s">
        <v>881</v>
      </c>
      <c r="K290" s="161">
        <v>0</v>
      </c>
      <c r="L290" s="161">
        <v>0</v>
      </c>
      <c r="M290" s="161">
        <v>0</v>
      </c>
      <c r="N290" s="161">
        <v>0</v>
      </c>
      <c r="O290" s="161">
        <v>0</v>
      </c>
      <c r="P290" s="161">
        <v>0</v>
      </c>
      <c r="Q290" s="161">
        <v>0</v>
      </c>
      <c r="R290" s="161">
        <v>0</v>
      </c>
      <c r="S290" s="161">
        <v>0</v>
      </c>
      <c r="T290" s="161">
        <v>0</v>
      </c>
      <c r="U290" s="161">
        <v>0</v>
      </c>
      <c r="V290" s="161">
        <v>0</v>
      </c>
      <c r="W290" s="161">
        <v>0</v>
      </c>
      <c r="X290" s="161">
        <v>0</v>
      </c>
      <c r="AB290" s="161" t="s">
        <v>242</v>
      </c>
      <c r="AC290" s="161" t="s">
        <v>242</v>
      </c>
      <c r="AD290" s="161" t="s">
        <v>242</v>
      </c>
      <c r="AE290" s="161" t="s">
        <v>242</v>
      </c>
      <c r="AF290" s="161" t="s">
        <v>242</v>
      </c>
      <c r="AG290" s="161" t="s">
        <v>242</v>
      </c>
      <c r="AH290" s="161" t="s">
        <v>242</v>
      </c>
      <c r="AI290" s="161">
        <v>20150801</v>
      </c>
      <c r="AJ290" s="161">
        <v>20160525</v>
      </c>
      <c r="AK290" s="161" t="s">
        <v>869</v>
      </c>
      <c r="AL290" t="s">
        <v>1078</v>
      </c>
      <c r="BN290" t="s">
        <v>1079</v>
      </c>
      <c r="ET290" s="161">
        <v>0</v>
      </c>
      <c r="EU290" s="161">
        <v>0</v>
      </c>
      <c r="EV290" s="161">
        <v>0</v>
      </c>
      <c r="EW290" s="161">
        <v>0</v>
      </c>
      <c r="EX290" s="161">
        <v>0</v>
      </c>
      <c r="EY290" s="161">
        <v>0</v>
      </c>
      <c r="EZ290" s="161">
        <v>0</v>
      </c>
      <c r="FA290" s="161">
        <v>0</v>
      </c>
      <c r="FB290" s="161">
        <v>0</v>
      </c>
      <c r="FC290" s="161">
        <v>0</v>
      </c>
      <c r="FD290" s="161">
        <v>0</v>
      </c>
      <c r="FE290" s="161">
        <v>0</v>
      </c>
      <c r="HN290" s="161" t="s">
        <v>881</v>
      </c>
      <c r="JB290" s="161" t="s">
        <v>881</v>
      </c>
      <c r="JC290" s="161">
        <v>0</v>
      </c>
      <c r="JD290" s="161">
        <v>0</v>
      </c>
      <c r="JE290" s="161">
        <v>0</v>
      </c>
      <c r="JF290" s="161">
        <v>0</v>
      </c>
      <c r="MN290" t="str">
        <f t="shared" si="348"/>
        <v>NoNoNoNoNoNo</v>
      </c>
      <c r="MO290" t="str">
        <f>IF(AND(MN290="NoNoNoNoNoNo",JI290=""),"No Programs",VLOOKUP(MN290,Lookups!$DA$4:$DB$67,2,FALSE))</f>
        <v>No Programs</v>
      </c>
      <c r="MP290">
        <f t="shared" si="349"/>
        <v>0</v>
      </c>
      <c r="MQ290" t="str">
        <f t="shared" si="350"/>
        <v>No Program Use</v>
      </c>
      <c r="MR290" t="str">
        <f>Directions!$D$3</f>
        <v>Usage</v>
      </c>
      <c r="MS290" t="str">
        <f>VLOOKUP(MQ290,Lookups!$CU$71:$CV$80,2,FALSE)</f>
        <v>Exclude</v>
      </c>
      <c r="MT290">
        <f t="shared" si="351"/>
        <v>0</v>
      </c>
      <c r="MU290">
        <f t="shared" si="352"/>
        <v>0</v>
      </c>
      <c r="MV290">
        <f t="shared" si="353"/>
        <v>0</v>
      </c>
      <c r="MW290">
        <f t="shared" si="354"/>
        <v>0</v>
      </c>
      <c r="MX290">
        <f t="shared" si="355"/>
        <v>0</v>
      </c>
      <c r="MY290" t="str">
        <f t="shared" si="356"/>
        <v>Not Used</v>
      </c>
      <c r="MZ290">
        <f t="shared" si="357"/>
        <v>0</v>
      </c>
      <c r="NA290" t="str">
        <f t="shared" si="358"/>
        <v>Not Available</v>
      </c>
      <c r="NB290" t="str">
        <f t="shared" si="359"/>
        <v>Not Available</v>
      </c>
      <c r="NC290" t="str">
        <f t="shared" si="360"/>
        <v>4 Not Indicated</v>
      </c>
      <c r="ND290" t="str">
        <f t="shared" si="361"/>
        <v>4 Not Indicated</v>
      </c>
      <c r="NE290" t="str">
        <f t="shared" si="362"/>
        <v>4 Not Indicated</v>
      </c>
      <c r="NF290" t="str">
        <f t="shared" si="363"/>
        <v>4 Not Indicated</v>
      </c>
      <c r="NG290" t="str">
        <f t="shared" si="364"/>
        <v>4 Not Indicated</v>
      </c>
      <c r="NH290" s="159" t="str">
        <f t="shared" si="365"/>
        <v>Null</v>
      </c>
      <c r="NI290" t="str">
        <f t="shared" si="366"/>
        <v>Null</v>
      </c>
      <c r="NJ290" s="159" t="str">
        <f t="shared" si="367"/>
        <v>Null</v>
      </c>
      <c r="NK290" t="str">
        <f t="shared" si="368"/>
        <v>Null</v>
      </c>
      <c r="NL290" t="str">
        <f t="shared" si="369"/>
        <v>No RI Tests</v>
      </c>
      <c r="NM290">
        <f t="shared" si="370"/>
        <v>0</v>
      </c>
      <c r="NN290" t="str">
        <f>IF(OR(E290="PK",E290="K",JJ290=""),"Null",INDEX(Lookups!$EZ$4:$FW$18,MATCH($JJ290,Lookups!$EY$4:$EY$18,1),MATCH($E290,Lookups!$EZ$3:$FW$3,0)))</f>
        <v>Null</v>
      </c>
      <c r="NO290" t="str">
        <f>IF(OR(E290="PK",E290="K",JJ290=""),"Null",INDEX(Lookups!$EZ$4:$FW$18,MATCH($JJ290,Lookups!$EY$4:$EY$18,1),MATCH($E290,Lookups!$EZ$3:$FW$3,0) + 1))</f>
        <v>Null</v>
      </c>
      <c r="NP290" t="str">
        <f t="shared" si="371"/>
        <v>Null</v>
      </c>
      <c r="NQ290" t="str">
        <f t="shared" si="372"/>
        <v>Null</v>
      </c>
      <c r="NR290" t="str">
        <f t="shared" si="373"/>
        <v>Null</v>
      </c>
      <c r="NS290" t="str">
        <f t="shared" si="374"/>
        <v>No RI Tests</v>
      </c>
      <c r="NT290" t="str">
        <f t="shared" si="375"/>
        <v>No RI Tests</v>
      </c>
      <c r="NU290" t="str">
        <f t="shared" si="376"/>
        <v>No RI Tests</v>
      </c>
      <c r="NV290" s="183" t="str">
        <f t="array" ref="NV290">IF($NL290="No RI Tests","No RI Tests",VLOOKUP(IF(AND(E290="K",JJ290&lt;280),3,IF(AND(E290="K",JJ290&gt;=280),4,MAX(IF(E290=Lookups!$DF$6:$DF$99,IF(JJ290&gt;=Lookups!$DG$6:$DG$99,Lookups!$DH$6:$DH$99))))),Lookups!$DE$104:$DG$108,2,FALSE))</f>
        <v>No RI Tests</v>
      </c>
      <c r="NW290" s="161" t="str">
        <f t="array" ref="NW290">IF($NL290="No RI Tests","No RI Tests",VLOOKUP(IF(AND(E290="K",JH290&lt;280),3,IF(AND(E290="K",JH290&gt;=280),4,MAX(IF(E290=Lookups!$DF$6:$DF$99,IF(NI290&gt;=Lookups!$DG$6:$DG$99,Lookups!$DH$6:$DH$99))))),Lookups!$DE$104:$DG$108,2,FALSE))</f>
        <v>No RI Tests</v>
      </c>
      <c r="NX290" s="161" t="str">
        <f t="array" ref="NX290">IF($NL290="No RI Tests","No RI Tests",VLOOKUP(IF(AND(E290="K",NK290&lt;280),3,IF(AND(E290="K",NK290&gt;=280),4,MAX(IF(E290=Lookups!$DF$6:$DF$99,IF(NK290&gt;=Lookups!$DG$6:$DG$99,Lookups!$DH$6:$DH$99))))),Lookups!$DE$104:$DG$108,2,FALSE))</f>
        <v>No RI Tests</v>
      </c>
      <c r="NY290" t="str">
        <f t="shared" si="377"/>
        <v>Null</v>
      </c>
      <c r="NZ290" t="str">
        <f t="shared" si="378"/>
        <v>Null</v>
      </c>
      <c r="OA290" t="str">
        <f t="shared" si="379"/>
        <v>No RI for Comparison</v>
      </c>
      <c r="OB290" s="161" t="str">
        <f t="array" ref="OB290">IF($NL290="No RI Tests","No RI Tests",IF(E290="K","N/A",VLOOKUP(MAX(IF(E290=Lookups!$DF$6:$DF$99,IF(JJ290&gt;=Lookups!$DG$6:$DG$99,Lookups!$DI$6:$DI$99))),Lookups!$DE$104:$DG$108,3,FALSE)))</f>
        <v>No RI Tests</v>
      </c>
      <c r="OC290" s="161" t="str">
        <f t="array" ref="OC290">IF($NL290="No RI Tests","No RI Tests",IF(E290="K","N/A",VLOOKUP(MAX(IF(E290=Lookups!$DF$6:$DF$99,IF(NI290&gt;=Lookups!$DG$6:$DG$99,Lookups!$DI$6:$DI$99))),Lookups!$DE$104:$DG$108,3,FALSE)))</f>
        <v>No RI Tests</v>
      </c>
      <c r="OD290" s="161" t="str">
        <f t="array" ref="OD290">IF($NL290="No RI Tests","No RI Tests",IF(E290="K","N/A",VLOOKUP(MAX(IF(E290=Lookups!$DF$6:$DF$99,IF(NK290&gt;=Lookups!$DG$6:$DG$99,Lookups!$DI$6:$DI$99))),Lookups!$DE$104:$DG$108,3,FALSE)))</f>
        <v>No RI Tests</v>
      </c>
      <c r="OE290" t="str">
        <f t="shared" si="380"/>
        <v>Null</v>
      </c>
      <c r="OF290" t="str">
        <f t="shared" si="381"/>
        <v>Null</v>
      </c>
      <c r="OG290" t="str">
        <f t="shared" si="382"/>
        <v>No RI for Comparison</v>
      </c>
      <c r="OH290" t="str">
        <f t="shared" si="383"/>
        <v>Null</v>
      </c>
      <c r="OI290" t="str">
        <f t="shared" si="384"/>
        <v>Null</v>
      </c>
      <c r="OJ290" t="str">
        <f t="shared" si="385"/>
        <v>Null</v>
      </c>
      <c r="OK290" t="str">
        <f t="shared" si="386"/>
        <v>Null</v>
      </c>
      <c r="OL290" t="str">
        <f t="shared" si="387"/>
        <v>Null</v>
      </c>
      <c r="OM290" t="str">
        <f t="shared" si="388"/>
        <v>Null</v>
      </c>
      <c r="ON290" t="str">
        <f t="shared" si="389"/>
        <v>Null</v>
      </c>
      <c r="OO290" t="str">
        <f t="shared" si="390"/>
        <v>Null RI</v>
      </c>
      <c r="OP290" t="str">
        <f ca="1">IF(AND(HR290&lt;&gt;"",JJ290&lt;600),IF(HT290="Advancing","Tier 2","Tier 3"),IF(JI290="","Null",IF(OR(E290="K",E290&lt;3),"FRA Recommended",IF(JJ290&gt;=IF(E290&lt;6,400,600),IF(JJ290&lt;VLOOKUP(E290,Lookups!$AP$3:$AR$16,3,FALSE),"Tier 2","Core"),IF(JJ290&lt;400,IF(RAND()&lt;0.81,"Tier 3","Tier 2"),IF(RAND()&lt;0.51,"Tier 3","Tier 2"))))))</f>
        <v>Null</v>
      </c>
      <c r="OQ290" t="str">
        <f t="shared" si="391"/>
        <v>Null</v>
      </c>
      <c r="OR290" t="str">
        <f t="shared" si="392"/>
        <v>Null</v>
      </c>
      <c r="OS290" t="str">
        <f t="shared" si="393"/>
        <v>Null</v>
      </c>
      <c r="OT290" t="str">
        <f t="shared" si="394"/>
        <v>No RI Tests</v>
      </c>
      <c r="OU290" s="159" t="str">
        <f t="shared" si="395"/>
        <v>No PI Tests</v>
      </c>
      <c r="OV290" t="str">
        <f t="shared" si="396"/>
        <v>No PI Tests</v>
      </c>
      <c r="OW290" t="str">
        <f t="shared" si="397"/>
        <v>No PI Tests</v>
      </c>
      <c r="OX290" t="str">
        <f t="shared" si="398"/>
        <v>No PI Tests</v>
      </c>
      <c r="OY290" t="str">
        <f t="shared" si="399"/>
        <v>No PI Tests</v>
      </c>
      <c r="OZ290" t="str">
        <f t="shared" si="400"/>
        <v>No PI Tests</v>
      </c>
      <c r="PA290" s="159" t="str">
        <f t="shared" si="401"/>
        <v>No PI Tests</v>
      </c>
      <c r="PB290" t="str">
        <f t="shared" si="402"/>
        <v>No PI Tests</v>
      </c>
      <c r="PC290" t="str">
        <f t="shared" si="403"/>
        <v>No PI Tests</v>
      </c>
      <c r="PD290" t="str">
        <f t="shared" si="404"/>
        <v>No PI Tests</v>
      </c>
      <c r="PE290" t="str">
        <f t="shared" si="405"/>
        <v>No PI Tests</v>
      </c>
      <c r="PF290" t="str">
        <f t="shared" si="406"/>
        <v>No PI Tests</v>
      </c>
      <c r="PG290" t="str">
        <f t="shared" si="407"/>
        <v>No PI Tests</v>
      </c>
      <c r="PH290">
        <f t="shared" si="408"/>
        <v>0</v>
      </c>
      <c r="PI290">
        <f t="shared" si="409"/>
        <v>0</v>
      </c>
      <c r="PJ290" t="str">
        <f t="shared" si="410"/>
        <v>Null</v>
      </c>
      <c r="PK290" t="str">
        <f>IF(HR290="","Null",IF(E290&lt;3,"Null",IF(HU290=0,0,IF(HS290="Form 1",VLOOKUP(HU290,Lookups!$BE$3:$BP$63,E290,FALSE),IF(HS290="Form 2",VLOOKUP(HU290,Lookups!$BE$67:$BP$127,E290,FALSE),VLOOKUP(HU290,Lookups!$BE$130:$BP$190,E290,FALSE))))))</f>
        <v>Null</v>
      </c>
      <c r="PL290" t="str">
        <f t="shared" si="411"/>
        <v>Null</v>
      </c>
      <c r="PM290" t="str">
        <f>IF($PH290=0,"Null",IF(E290&lt;3,"Null",IF(OX290=0,0,IF(OV290="Form 1",VLOOKUP(OX290,Lookups!$BE$3:$BP$63,E290,FALSE),IF(OV290="Form 2",VLOOKUP(OX290,Lookups!$BE$67:$BP$127,E290,FALSE),VLOOKUP(OX290,Lookups!$BE$130:$BP$190,E290,FALSE))))))</f>
        <v>Null</v>
      </c>
      <c r="PN290" t="str">
        <f t="shared" si="412"/>
        <v>Null</v>
      </c>
      <c r="PO290" t="str">
        <f t="shared" si="413"/>
        <v>Null</v>
      </c>
      <c r="PP290" t="str">
        <f t="shared" si="414"/>
        <v>Null</v>
      </c>
      <c r="PQ290" t="str">
        <f>IF(HR290="","Null",IF(E290&lt;3,"Null",IF(HV290=0,0,IF(HS290="Form 1",VLOOKUP(HV290,Lookups!$BR$3:$CC$63,E290,FALSE),IF(HS290="Form 2",VLOOKUP(HV290,Lookups!$BR$67:$CC$127,E290,FALSE),VLOOKUP(HV290,Lookups!$BR$130:$CC$190,E290,FALSE))))))</f>
        <v>Null</v>
      </c>
      <c r="PR290" t="str">
        <f t="shared" si="415"/>
        <v>Null</v>
      </c>
      <c r="PS290" t="str">
        <f>IF(HR290="","Null",IF(E290&lt;3,"Null",IF(OY290=0,0,IF(OW290="Form 1",VLOOKUP(OY290,Lookups!$BR$3:$CC$63,E290,FALSE),IF(OW290="Form 2",VLOOKUP(OY290,Lookups!$BR$67:$CC$127,E290,FALSE),VLOOKUP(OY290,Lookups!$BR$130:$CC$190,E290,FALSE))))))</f>
        <v>Null</v>
      </c>
      <c r="PT290" t="str">
        <f t="shared" si="416"/>
        <v>Null</v>
      </c>
      <c r="PU290" t="str">
        <f t="shared" si="417"/>
        <v>Null</v>
      </c>
      <c r="PV290" t="str">
        <f t="shared" si="418"/>
        <v>Null</v>
      </c>
      <c r="PW290" t="str">
        <f t="shared" si="419"/>
        <v>No PI Tests</v>
      </c>
      <c r="PX290">
        <f t="shared" si="420"/>
        <v>0</v>
      </c>
      <c r="PY290">
        <f t="shared" si="421"/>
        <v>0</v>
      </c>
      <c r="PZ290" t="str">
        <f t="shared" si="422"/>
        <v>Null</v>
      </c>
      <c r="QA290" t="str">
        <f t="shared" si="423"/>
        <v>Null</v>
      </c>
      <c r="QB290" t="str">
        <f t="shared" si="424"/>
        <v>Null</v>
      </c>
      <c r="QC290" t="str">
        <f>IF($MS290="System 44 Record",IF(BQ290&lt;MEDIAN(Directions!$F$3,Directions!$F$6),"Mid-Year Exited Student","Full Year Participant")&amp;IF(BP290&lt;Directions!$F$3,", Started Prior Year",", Started This Year"),"Null")</f>
        <v>Null</v>
      </c>
      <c r="QD290" t="str">
        <f t="shared" si="425"/>
        <v>Null</v>
      </c>
      <c r="QE290">
        <f t="shared" si="426"/>
        <v>0</v>
      </c>
      <c r="QF290">
        <f t="shared" si="427"/>
        <v>0</v>
      </c>
      <c r="QG290">
        <f t="shared" si="428"/>
        <v>0</v>
      </c>
      <c r="QH290">
        <f t="shared" si="429"/>
        <v>0</v>
      </c>
      <c r="QI290">
        <f t="shared" si="430"/>
        <v>0</v>
      </c>
      <c r="QJ290" t="str">
        <f t="shared" si="431"/>
        <v>Used None</v>
      </c>
      <c r="QK290" t="str">
        <f t="shared" si="432"/>
        <v>Null</v>
      </c>
      <c r="QL290" t="str">
        <f t="shared" si="433"/>
        <v>Null</v>
      </c>
      <c r="QM290" t="str">
        <f>IF($MS290="READ 180 Record",IF(AQ290="","Null",VLOOKUP(JJ290,Lookups!$DX$3:$EB$2054,AN290+1,FALSE)),"Null")</f>
        <v>Null</v>
      </c>
      <c r="QN290" t="str">
        <f t="shared" si="434"/>
        <v>Null</v>
      </c>
    </row>
    <row r="291" spans="1:456" x14ac:dyDescent="0.25">
      <c r="A291" s="161" t="s">
        <v>1447</v>
      </c>
      <c r="B291" s="161" t="s">
        <v>1447</v>
      </c>
      <c r="C291" s="161" t="s">
        <v>1447</v>
      </c>
      <c r="D291" s="161" t="s">
        <v>1447</v>
      </c>
      <c r="E291" s="161">
        <v>9</v>
      </c>
      <c r="F291" s="161" t="s">
        <v>1447</v>
      </c>
      <c r="G291" s="161" t="s">
        <v>880</v>
      </c>
      <c r="H291" s="161" t="s">
        <v>881</v>
      </c>
      <c r="K291" s="161">
        <v>0</v>
      </c>
      <c r="L291" s="161">
        <v>0</v>
      </c>
      <c r="M291" s="161">
        <v>0</v>
      </c>
      <c r="N291" s="161">
        <v>0</v>
      </c>
      <c r="O291" s="161">
        <v>0</v>
      </c>
      <c r="P291" s="161">
        <v>0</v>
      </c>
      <c r="Q291" s="161">
        <v>0</v>
      </c>
      <c r="R291" s="161">
        <v>0</v>
      </c>
      <c r="S291" s="161">
        <v>0</v>
      </c>
      <c r="T291" s="161">
        <v>0</v>
      </c>
      <c r="U291" s="161">
        <v>0</v>
      </c>
      <c r="V291" s="161">
        <v>0</v>
      </c>
      <c r="W291" s="161">
        <v>0</v>
      </c>
      <c r="X291" s="161">
        <v>0</v>
      </c>
      <c r="AB291" s="161" t="s">
        <v>242</v>
      </c>
      <c r="AC291" s="161" t="s">
        <v>242</v>
      </c>
      <c r="AD291" s="161" t="s">
        <v>242</v>
      </c>
      <c r="AE291" s="161" t="s">
        <v>242</v>
      </c>
      <c r="AF291" s="161" t="s">
        <v>242</v>
      </c>
      <c r="AG291" s="161" t="s">
        <v>242</v>
      </c>
      <c r="AH291" s="161" t="s">
        <v>242</v>
      </c>
      <c r="AI291" s="161">
        <v>20150801</v>
      </c>
      <c r="AJ291" s="161">
        <v>20160525</v>
      </c>
      <c r="AK291" s="161" t="s">
        <v>869</v>
      </c>
      <c r="AL291" t="s">
        <v>1078</v>
      </c>
      <c r="BN291" t="s">
        <v>1079</v>
      </c>
      <c r="ET291" s="161">
        <v>0</v>
      </c>
      <c r="EU291" s="161">
        <v>0</v>
      </c>
      <c r="EV291" s="161">
        <v>0</v>
      </c>
      <c r="EW291" s="161">
        <v>0</v>
      </c>
      <c r="EX291" s="161">
        <v>0</v>
      </c>
      <c r="EY291" s="161">
        <v>0</v>
      </c>
      <c r="EZ291" s="161">
        <v>0</v>
      </c>
      <c r="FA291" s="161">
        <v>0</v>
      </c>
      <c r="FB291" s="161">
        <v>0</v>
      </c>
      <c r="FC291" s="161">
        <v>0</v>
      </c>
      <c r="FD291" s="161">
        <v>0</v>
      </c>
      <c r="FE291" s="161">
        <v>0</v>
      </c>
      <c r="HN291" s="161" t="s">
        <v>881</v>
      </c>
      <c r="JB291" s="161" t="s">
        <v>881</v>
      </c>
      <c r="JC291" s="161">
        <v>0</v>
      </c>
      <c r="JD291" s="161">
        <v>0</v>
      </c>
      <c r="JE291" s="161">
        <v>0</v>
      </c>
      <c r="JF291" s="161">
        <v>0</v>
      </c>
      <c r="MN291" t="str">
        <f t="shared" si="348"/>
        <v>NoNoNoNoNoNo</v>
      </c>
      <c r="MO291" t="str">
        <f>IF(AND(MN291="NoNoNoNoNoNo",JI291=""),"No Programs",VLOOKUP(MN291,Lookups!$DA$4:$DB$67,2,FALSE))</f>
        <v>No Programs</v>
      </c>
      <c r="MP291">
        <f t="shared" si="349"/>
        <v>0</v>
      </c>
      <c r="MQ291" t="str">
        <f t="shared" si="350"/>
        <v>No Program Use</v>
      </c>
      <c r="MR291" t="str">
        <f>Directions!$D$3</f>
        <v>Usage</v>
      </c>
      <c r="MS291" t="str">
        <f>VLOOKUP(MQ291,Lookups!$CU$71:$CV$80,2,FALSE)</f>
        <v>Exclude</v>
      </c>
      <c r="MT291">
        <f t="shared" si="351"/>
        <v>0</v>
      </c>
      <c r="MU291">
        <f t="shared" si="352"/>
        <v>0</v>
      </c>
      <c r="MV291">
        <f t="shared" si="353"/>
        <v>0</v>
      </c>
      <c r="MW291">
        <f t="shared" si="354"/>
        <v>0</v>
      </c>
      <c r="MX291">
        <f t="shared" si="355"/>
        <v>0</v>
      </c>
      <c r="MY291" t="str">
        <f t="shared" si="356"/>
        <v>Not Used</v>
      </c>
      <c r="MZ291">
        <f t="shared" si="357"/>
        <v>0</v>
      </c>
      <c r="NA291" t="str">
        <f t="shared" si="358"/>
        <v>Not Available</v>
      </c>
      <c r="NB291" t="str">
        <f t="shared" si="359"/>
        <v>Not Available</v>
      </c>
      <c r="NC291" t="str">
        <f t="shared" si="360"/>
        <v>4 Not Indicated</v>
      </c>
      <c r="ND291" t="str">
        <f t="shared" si="361"/>
        <v>4 Not Indicated</v>
      </c>
      <c r="NE291" t="str">
        <f t="shared" si="362"/>
        <v>4 Not Indicated</v>
      </c>
      <c r="NF291" t="str">
        <f t="shared" si="363"/>
        <v>4 Not Indicated</v>
      </c>
      <c r="NG291" t="str">
        <f t="shared" si="364"/>
        <v>4 Not Indicated</v>
      </c>
      <c r="NH291" s="159" t="str">
        <f t="shared" si="365"/>
        <v>Null</v>
      </c>
      <c r="NI291" t="str">
        <f t="shared" si="366"/>
        <v>Null</v>
      </c>
      <c r="NJ291" s="159" t="str">
        <f t="shared" si="367"/>
        <v>Null</v>
      </c>
      <c r="NK291" t="str">
        <f t="shared" si="368"/>
        <v>Null</v>
      </c>
      <c r="NL291" t="str">
        <f t="shared" si="369"/>
        <v>No RI Tests</v>
      </c>
      <c r="NM291">
        <f t="shared" si="370"/>
        <v>0</v>
      </c>
      <c r="NN291" t="str">
        <f>IF(OR(E291="PK",E291="K",JJ291=""),"Null",INDEX(Lookups!$EZ$4:$FW$18,MATCH($JJ291,Lookups!$EY$4:$EY$18,1),MATCH($E291,Lookups!$EZ$3:$FW$3,0)))</f>
        <v>Null</v>
      </c>
      <c r="NO291" t="str">
        <f>IF(OR(E291="PK",E291="K",JJ291=""),"Null",INDEX(Lookups!$EZ$4:$FW$18,MATCH($JJ291,Lookups!$EY$4:$EY$18,1),MATCH($E291,Lookups!$EZ$3:$FW$3,0) + 1))</f>
        <v>Null</v>
      </c>
      <c r="NP291" t="str">
        <f t="shared" si="371"/>
        <v>Null</v>
      </c>
      <c r="NQ291" t="str">
        <f t="shared" si="372"/>
        <v>Null</v>
      </c>
      <c r="NR291" t="str">
        <f t="shared" si="373"/>
        <v>Null</v>
      </c>
      <c r="NS291" t="str">
        <f t="shared" si="374"/>
        <v>No RI Tests</v>
      </c>
      <c r="NT291" t="str">
        <f t="shared" si="375"/>
        <v>No RI Tests</v>
      </c>
      <c r="NU291" t="str">
        <f t="shared" si="376"/>
        <v>No RI Tests</v>
      </c>
      <c r="NV291" s="183" t="str">
        <f t="array" ref="NV291">IF($NL291="No RI Tests","No RI Tests",VLOOKUP(IF(AND(E291="K",JJ291&lt;280),3,IF(AND(E291="K",JJ291&gt;=280),4,MAX(IF(E291=Lookups!$DF$6:$DF$99,IF(JJ291&gt;=Lookups!$DG$6:$DG$99,Lookups!$DH$6:$DH$99))))),Lookups!$DE$104:$DG$108,2,FALSE))</f>
        <v>No RI Tests</v>
      </c>
      <c r="NW291" s="161" t="str">
        <f t="array" ref="NW291">IF($NL291="No RI Tests","No RI Tests",VLOOKUP(IF(AND(E291="K",JH291&lt;280),3,IF(AND(E291="K",JH291&gt;=280),4,MAX(IF(E291=Lookups!$DF$6:$DF$99,IF(NI291&gt;=Lookups!$DG$6:$DG$99,Lookups!$DH$6:$DH$99))))),Lookups!$DE$104:$DG$108,2,FALSE))</f>
        <v>No RI Tests</v>
      </c>
      <c r="NX291" s="161" t="str">
        <f t="array" ref="NX291">IF($NL291="No RI Tests","No RI Tests",VLOOKUP(IF(AND(E291="K",NK291&lt;280),3,IF(AND(E291="K",NK291&gt;=280),4,MAX(IF(E291=Lookups!$DF$6:$DF$99,IF(NK291&gt;=Lookups!$DG$6:$DG$99,Lookups!$DH$6:$DH$99))))),Lookups!$DE$104:$DG$108,2,FALSE))</f>
        <v>No RI Tests</v>
      </c>
      <c r="NY291" t="str">
        <f t="shared" si="377"/>
        <v>Null</v>
      </c>
      <c r="NZ291" t="str">
        <f t="shared" si="378"/>
        <v>Null</v>
      </c>
      <c r="OA291" t="str">
        <f t="shared" si="379"/>
        <v>No RI for Comparison</v>
      </c>
      <c r="OB291" s="161" t="str">
        <f t="array" ref="OB291">IF($NL291="No RI Tests","No RI Tests",IF(E291="K","N/A",VLOOKUP(MAX(IF(E291=Lookups!$DF$6:$DF$99,IF(JJ291&gt;=Lookups!$DG$6:$DG$99,Lookups!$DI$6:$DI$99))),Lookups!$DE$104:$DG$108,3,FALSE)))</f>
        <v>No RI Tests</v>
      </c>
      <c r="OC291" s="161" t="str">
        <f t="array" ref="OC291">IF($NL291="No RI Tests","No RI Tests",IF(E291="K","N/A",VLOOKUP(MAX(IF(E291=Lookups!$DF$6:$DF$99,IF(NI291&gt;=Lookups!$DG$6:$DG$99,Lookups!$DI$6:$DI$99))),Lookups!$DE$104:$DG$108,3,FALSE)))</f>
        <v>No RI Tests</v>
      </c>
      <c r="OD291" s="161" t="str">
        <f t="array" ref="OD291">IF($NL291="No RI Tests","No RI Tests",IF(E291="K","N/A",VLOOKUP(MAX(IF(E291=Lookups!$DF$6:$DF$99,IF(NK291&gt;=Lookups!$DG$6:$DG$99,Lookups!$DI$6:$DI$99))),Lookups!$DE$104:$DG$108,3,FALSE)))</f>
        <v>No RI Tests</v>
      </c>
      <c r="OE291" t="str">
        <f t="shared" si="380"/>
        <v>Null</v>
      </c>
      <c r="OF291" t="str">
        <f t="shared" si="381"/>
        <v>Null</v>
      </c>
      <c r="OG291" t="str">
        <f t="shared" si="382"/>
        <v>No RI for Comparison</v>
      </c>
      <c r="OH291" t="str">
        <f t="shared" si="383"/>
        <v>Null</v>
      </c>
      <c r="OI291" t="str">
        <f t="shared" si="384"/>
        <v>Null</v>
      </c>
      <c r="OJ291" t="str">
        <f t="shared" si="385"/>
        <v>Null</v>
      </c>
      <c r="OK291" t="str">
        <f t="shared" si="386"/>
        <v>Null</v>
      </c>
      <c r="OL291" t="str">
        <f t="shared" si="387"/>
        <v>Null</v>
      </c>
      <c r="OM291" t="str">
        <f t="shared" si="388"/>
        <v>Null</v>
      </c>
      <c r="ON291" t="str">
        <f t="shared" si="389"/>
        <v>Null</v>
      </c>
      <c r="OO291" t="str">
        <f t="shared" si="390"/>
        <v>Null RI</v>
      </c>
      <c r="OP291" t="str">
        <f ca="1">IF(AND(HR291&lt;&gt;"",JJ291&lt;600),IF(HT291="Advancing","Tier 2","Tier 3"),IF(JI291="","Null",IF(OR(E291="K",E291&lt;3),"FRA Recommended",IF(JJ291&gt;=IF(E291&lt;6,400,600),IF(JJ291&lt;VLOOKUP(E291,Lookups!$AP$3:$AR$16,3,FALSE),"Tier 2","Core"),IF(JJ291&lt;400,IF(RAND()&lt;0.81,"Tier 3","Tier 2"),IF(RAND()&lt;0.51,"Tier 3","Tier 2"))))))</f>
        <v>Null</v>
      </c>
      <c r="OQ291" t="str">
        <f t="shared" si="391"/>
        <v>Null</v>
      </c>
      <c r="OR291" t="str">
        <f t="shared" si="392"/>
        <v>Null</v>
      </c>
      <c r="OS291" t="str">
        <f t="shared" si="393"/>
        <v>Null</v>
      </c>
      <c r="OT291" t="str">
        <f t="shared" si="394"/>
        <v>No RI Tests</v>
      </c>
      <c r="OU291" s="159" t="str">
        <f t="shared" si="395"/>
        <v>No PI Tests</v>
      </c>
      <c r="OV291" t="str">
        <f t="shared" si="396"/>
        <v>No PI Tests</v>
      </c>
      <c r="OW291" t="str">
        <f t="shared" si="397"/>
        <v>No PI Tests</v>
      </c>
      <c r="OX291" t="str">
        <f t="shared" si="398"/>
        <v>No PI Tests</v>
      </c>
      <c r="OY291" t="str">
        <f t="shared" si="399"/>
        <v>No PI Tests</v>
      </c>
      <c r="OZ291" t="str">
        <f t="shared" si="400"/>
        <v>No PI Tests</v>
      </c>
      <c r="PA291" s="159" t="str">
        <f t="shared" si="401"/>
        <v>No PI Tests</v>
      </c>
      <c r="PB291" t="str">
        <f t="shared" si="402"/>
        <v>No PI Tests</v>
      </c>
      <c r="PC291" t="str">
        <f t="shared" si="403"/>
        <v>No PI Tests</v>
      </c>
      <c r="PD291" t="str">
        <f t="shared" si="404"/>
        <v>No PI Tests</v>
      </c>
      <c r="PE291" t="str">
        <f t="shared" si="405"/>
        <v>No PI Tests</v>
      </c>
      <c r="PF291" t="str">
        <f t="shared" si="406"/>
        <v>No PI Tests</v>
      </c>
      <c r="PG291" t="str">
        <f t="shared" si="407"/>
        <v>No PI Tests</v>
      </c>
      <c r="PH291">
        <f t="shared" si="408"/>
        <v>0</v>
      </c>
      <c r="PI291">
        <f t="shared" si="409"/>
        <v>0</v>
      </c>
      <c r="PJ291" t="str">
        <f t="shared" si="410"/>
        <v>Null</v>
      </c>
      <c r="PK291" t="str">
        <f>IF(HR291="","Null",IF(E291&lt;3,"Null",IF(HU291=0,0,IF(HS291="Form 1",VLOOKUP(HU291,Lookups!$BE$3:$BP$63,E291,FALSE),IF(HS291="Form 2",VLOOKUP(HU291,Lookups!$BE$67:$BP$127,E291,FALSE),VLOOKUP(HU291,Lookups!$BE$130:$BP$190,E291,FALSE))))))</f>
        <v>Null</v>
      </c>
      <c r="PL291" t="str">
        <f t="shared" si="411"/>
        <v>Null</v>
      </c>
      <c r="PM291" t="str">
        <f>IF($PH291=0,"Null",IF(E291&lt;3,"Null",IF(OX291=0,0,IF(OV291="Form 1",VLOOKUP(OX291,Lookups!$BE$3:$BP$63,E291,FALSE),IF(OV291="Form 2",VLOOKUP(OX291,Lookups!$BE$67:$BP$127,E291,FALSE),VLOOKUP(OX291,Lookups!$BE$130:$BP$190,E291,FALSE))))))</f>
        <v>Null</v>
      </c>
      <c r="PN291" t="str">
        <f t="shared" si="412"/>
        <v>Null</v>
      </c>
      <c r="PO291" t="str">
        <f t="shared" si="413"/>
        <v>Null</v>
      </c>
      <c r="PP291" t="str">
        <f t="shared" si="414"/>
        <v>Null</v>
      </c>
      <c r="PQ291" t="str">
        <f>IF(HR291="","Null",IF(E291&lt;3,"Null",IF(HV291=0,0,IF(HS291="Form 1",VLOOKUP(HV291,Lookups!$BR$3:$CC$63,E291,FALSE),IF(HS291="Form 2",VLOOKUP(HV291,Lookups!$BR$67:$CC$127,E291,FALSE),VLOOKUP(HV291,Lookups!$BR$130:$CC$190,E291,FALSE))))))</f>
        <v>Null</v>
      </c>
      <c r="PR291" t="str">
        <f t="shared" si="415"/>
        <v>Null</v>
      </c>
      <c r="PS291" t="str">
        <f>IF(HR291="","Null",IF(E291&lt;3,"Null",IF(OY291=0,0,IF(OW291="Form 1",VLOOKUP(OY291,Lookups!$BR$3:$CC$63,E291,FALSE),IF(OW291="Form 2",VLOOKUP(OY291,Lookups!$BR$67:$CC$127,E291,FALSE),VLOOKUP(OY291,Lookups!$BR$130:$CC$190,E291,FALSE))))))</f>
        <v>Null</v>
      </c>
      <c r="PT291" t="str">
        <f t="shared" si="416"/>
        <v>Null</v>
      </c>
      <c r="PU291" t="str">
        <f t="shared" si="417"/>
        <v>Null</v>
      </c>
      <c r="PV291" t="str">
        <f t="shared" si="418"/>
        <v>Null</v>
      </c>
      <c r="PW291" t="str">
        <f t="shared" si="419"/>
        <v>No PI Tests</v>
      </c>
      <c r="PX291">
        <f t="shared" si="420"/>
        <v>0</v>
      </c>
      <c r="PY291">
        <f t="shared" si="421"/>
        <v>0</v>
      </c>
      <c r="PZ291" t="str">
        <f t="shared" si="422"/>
        <v>Null</v>
      </c>
      <c r="QA291" t="str">
        <f t="shared" si="423"/>
        <v>Null</v>
      </c>
      <c r="QB291" t="str">
        <f t="shared" si="424"/>
        <v>Null</v>
      </c>
      <c r="QC291" t="str">
        <f>IF($MS291="System 44 Record",IF(BQ291&lt;MEDIAN(Directions!$F$3,Directions!$F$6),"Mid-Year Exited Student","Full Year Participant")&amp;IF(BP291&lt;Directions!$F$3,", Started Prior Year",", Started This Year"),"Null")</f>
        <v>Null</v>
      </c>
      <c r="QD291" t="str">
        <f t="shared" si="425"/>
        <v>Null</v>
      </c>
      <c r="QE291">
        <f t="shared" si="426"/>
        <v>0</v>
      </c>
      <c r="QF291">
        <f t="shared" si="427"/>
        <v>0</v>
      </c>
      <c r="QG291">
        <f t="shared" si="428"/>
        <v>0</v>
      </c>
      <c r="QH291">
        <f t="shared" si="429"/>
        <v>0</v>
      </c>
      <c r="QI291">
        <f t="shared" si="430"/>
        <v>0</v>
      </c>
      <c r="QJ291" t="str">
        <f t="shared" si="431"/>
        <v>Used None</v>
      </c>
      <c r="QK291" t="str">
        <f t="shared" si="432"/>
        <v>Null</v>
      </c>
      <c r="QL291" t="str">
        <f t="shared" si="433"/>
        <v>Null</v>
      </c>
      <c r="QM291" t="str">
        <f>IF($MS291="READ 180 Record",IF(AQ291="","Null",VLOOKUP(JJ291,Lookups!$DX$3:$EB$2054,AN291+1,FALSE)),"Null")</f>
        <v>Null</v>
      </c>
      <c r="QN291" t="str">
        <f t="shared" si="434"/>
        <v>Null</v>
      </c>
    </row>
    <row r="292" spans="1:456" x14ac:dyDescent="0.25">
      <c r="A292" s="161" t="s">
        <v>1447</v>
      </c>
      <c r="B292" s="161" t="s">
        <v>1447</v>
      </c>
      <c r="C292" s="161" t="s">
        <v>1447</v>
      </c>
      <c r="D292" s="161" t="s">
        <v>1447</v>
      </c>
      <c r="E292" s="161">
        <v>3</v>
      </c>
      <c r="F292" s="161" t="s">
        <v>1447</v>
      </c>
      <c r="G292" s="161" t="s">
        <v>875</v>
      </c>
      <c r="H292" s="161" t="s">
        <v>919</v>
      </c>
      <c r="I292" s="161">
        <v>0</v>
      </c>
      <c r="J292" s="159">
        <v>42495</v>
      </c>
      <c r="K292" s="161">
        <v>0</v>
      </c>
      <c r="L292" s="161">
        <v>0</v>
      </c>
      <c r="M292" s="161">
        <v>0</v>
      </c>
      <c r="N292" s="161">
        <v>0</v>
      </c>
      <c r="O292" s="161">
        <v>0</v>
      </c>
      <c r="P292" s="161">
        <v>0</v>
      </c>
      <c r="Q292" s="161">
        <v>0</v>
      </c>
      <c r="R292" s="161">
        <v>0</v>
      </c>
      <c r="S292" s="161">
        <v>0</v>
      </c>
      <c r="T292" s="161">
        <v>0</v>
      </c>
      <c r="U292" s="161">
        <v>0</v>
      </c>
      <c r="V292" s="161">
        <v>0</v>
      </c>
      <c r="W292" s="161">
        <v>0</v>
      </c>
      <c r="X292" s="161">
        <v>0</v>
      </c>
      <c r="AB292" s="161" t="s">
        <v>242</v>
      </c>
      <c r="AC292" s="161" t="s">
        <v>242</v>
      </c>
      <c r="AD292" s="161" t="s">
        <v>242</v>
      </c>
      <c r="AE292" s="161" t="s">
        <v>242</v>
      </c>
      <c r="AF292" s="161" t="s">
        <v>241</v>
      </c>
      <c r="AG292" s="161" t="s">
        <v>241</v>
      </c>
      <c r="AH292" s="161" t="s">
        <v>242</v>
      </c>
      <c r="AI292" s="161">
        <v>20150801</v>
      </c>
      <c r="AJ292" s="161">
        <v>20160525</v>
      </c>
      <c r="AK292" s="161" t="s">
        <v>869</v>
      </c>
      <c r="AL292" t="s">
        <v>1078</v>
      </c>
      <c r="BN292" t="s">
        <v>1076</v>
      </c>
      <c r="BO292" t="s">
        <v>919</v>
      </c>
      <c r="BP292" s="159">
        <v>42271</v>
      </c>
      <c r="BQ292" s="159">
        <v>42485</v>
      </c>
      <c r="BR292" t="s">
        <v>877</v>
      </c>
      <c r="BS292">
        <v>-401</v>
      </c>
      <c r="BT292" s="159">
        <v>42485</v>
      </c>
      <c r="BU292">
        <v>3</v>
      </c>
      <c r="BV292">
        <v>2</v>
      </c>
      <c r="BW292">
        <v>17</v>
      </c>
      <c r="BX292">
        <v>62</v>
      </c>
      <c r="BY292">
        <v>720</v>
      </c>
      <c r="BZ292">
        <v>740</v>
      </c>
      <c r="CA292">
        <v>0</v>
      </c>
      <c r="CB292">
        <v>13</v>
      </c>
      <c r="CC292">
        <v>42</v>
      </c>
      <c r="CD292">
        <v>80</v>
      </c>
      <c r="CE292">
        <v>86</v>
      </c>
      <c r="CF292">
        <v>96</v>
      </c>
      <c r="CG292">
        <v>88</v>
      </c>
      <c r="CH292">
        <v>80</v>
      </c>
      <c r="CI292">
        <v>2908</v>
      </c>
      <c r="CJ292">
        <v>2.2593000000000001</v>
      </c>
      <c r="CK292">
        <v>3</v>
      </c>
      <c r="CL292">
        <v>1</v>
      </c>
      <c r="ET292" s="161">
        <v>0</v>
      </c>
      <c r="EU292" s="161">
        <v>0</v>
      </c>
      <c r="EV292" s="161">
        <v>0</v>
      </c>
      <c r="EW292" s="161">
        <v>0</v>
      </c>
      <c r="EX292" s="161">
        <v>0</v>
      </c>
      <c r="EY292" s="161">
        <v>0</v>
      </c>
      <c r="EZ292" s="161">
        <v>0</v>
      </c>
      <c r="FA292" s="161">
        <v>0</v>
      </c>
      <c r="FB292" s="161">
        <v>0</v>
      </c>
      <c r="FC292" s="161">
        <v>0</v>
      </c>
      <c r="FD292" s="161">
        <v>0</v>
      </c>
      <c r="FE292" s="161">
        <v>0</v>
      </c>
      <c r="HN292" s="161" t="s">
        <v>919</v>
      </c>
      <c r="HO292" s="159">
        <v>42244</v>
      </c>
      <c r="HP292" s="159">
        <v>42495</v>
      </c>
      <c r="HQ292" s="161">
        <v>3</v>
      </c>
      <c r="HR292" s="159">
        <v>42244</v>
      </c>
      <c r="HS292" s="161" t="s">
        <v>872</v>
      </c>
      <c r="HT292" s="161" t="s">
        <v>878</v>
      </c>
      <c r="HU292" s="161">
        <v>21</v>
      </c>
      <c r="HV292" s="161">
        <v>2</v>
      </c>
      <c r="HW292" s="161">
        <v>0</v>
      </c>
      <c r="HX292" s="159">
        <v>42345</v>
      </c>
      <c r="HY292" s="161" t="s">
        <v>874</v>
      </c>
      <c r="HZ292" s="161" t="s">
        <v>878</v>
      </c>
      <c r="IA292" s="161">
        <v>27</v>
      </c>
      <c r="IB292" s="161">
        <v>6</v>
      </c>
      <c r="IC292" s="161">
        <v>0</v>
      </c>
      <c r="ID292" s="159">
        <v>42495</v>
      </c>
      <c r="IE292" s="161" t="s">
        <v>879</v>
      </c>
      <c r="IF292" s="161" t="s">
        <v>878</v>
      </c>
      <c r="IG292" s="161">
        <v>26</v>
      </c>
      <c r="IH292" s="161">
        <v>3</v>
      </c>
      <c r="II292" s="161">
        <v>0</v>
      </c>
      <c r="JB292" s="161" t="s">
        <v>919</v>
      </c>
      <c r="JC292" s="161">
        <v>9</v>
      </c>
      <c r="JD292" s="161">
        <v>4</v>
      </c>
      <c r="JE292" s="161">
        <v>4</v>
      </c>
      <c r="JF292" s="161">
        <v>1530</v>
      </c>
      <c r="JG292" s="159">
        <v>42495</v>
      </c>
      <c r="JH292" s="161">
        <v>0</v>
      </c>
      <c r="JI292" s="159">
        <v>42244</v>
      </c>
      <c r="JJ292" s="161">
        <v>0</v>
      </c>
      <c r="JK292" s="161">
        <v>3</v>
      </c>
      <c r="JL292" s="159">
        <v>42339</v>
      </c>
      <c r="JM292" s="161">
        <v>0</v>
      </c>
      <c r="JN292" s="161">
        <v>6</v>
      </c>
      <c r="JO292" s="159">
        <v>42495</v>
      </c>
      <c r="JP292" s="161">
        <v>0</v>
      </c>
      <c r="JQ292" s="161">
        <v>17</v>
      </c>
      <c r="MN292" t="str">
        <f t="shared" si="348"/>
        <v>NoNoNoYesYesNo</v>
      </c>
      <c r="MO292" t="str">
        <f>IF(AND(MN292="NoNoNoNoNoNo",JI292=""),"No Programs",VLOOKUP(MN292,Lookups!$DA$4:$DB$67,2,FALSE))</f>
        <v>System 44 Only</v>
      </c>
      <c r="MP292">
        <f t="shared" si="349"/>
        <v>0</v>
      </c>
      <c r="MQ292" t="str">
        <f t="shared" si="350"/>
        <v>System 44 User</v>
      </c>
      <c r="MR292" t="str">
        <f>Directions!$D$3</f>
        <v>Usage</v>
      </c>
      <c r="MS292" t="str">
        <f>VLOOKUP(MQ292,Lookups!$CU$71:$CV$80,2,FALSE)</f>
        <v>System 44 Record</v>
      </c>
      <c r="MT292">
        <f t="shared" si="351"/>
        <v>1</v>
      </c>
      <c r="MU292">
        <f t="shared" si="352"/>
        <v>1</v>
      </c>
      <c r="MV292">
        <f t="shared" si="353"/>
        <v>1</v>
      </c>
      <c r="MW292">
        <f t="shared" si="354"/>
        <v>1</v>
      </c>
      <c r="MX292">
        <f t="shared" si="355"/>
        <v>35.857142857142854</v>
      </c>
      <c r="MY292" t="str">
        <f t="shared" si="356"/>
        <v>Not Used</v>
      </c>
      <c r="MZ292">
        <f t="shared" si="357"/>
        <v>0</v>
      </c>
      <c r="NA292" t="str">
        <f t="shared" si="358"/>
        <v>Not Available</v>
      </c>
      <c r="NB292" t="str">
        <f t="shared" si="359"/>
        <v>Not Available</v>
      </c>
      <c r="NC292" t="str">
        <f t="shared" si="360"/>
        <v>4 Not Indicated</v>
      </c>
      <c r="ND292" t="str">
        <f t="shared" si="361"/>
        <v>4 Not Indicated</v>
      </c>
      <c r="NE292" t="str">
        <f t="shared" si="362"/>
        <v>4 Not Indicated</v>
      </c>
      <c r="NF292" t="str">
        <f t="shared" si="363"/>
        <v>4 Not Indicated</v>
      </c>
      <c r="NG292" t="str">
        <f t="shared" si="364"/>
        <v>4 Not Indicated</v>
      </c>
      <c r="NH292" s="159">
        <f t="shared" si="365"/>
        <v>42495</v>
      </c>
      <c r="NI292">
        <f t="shared" si="366"/>
        <v>0</v>
      </c>
      <c r="NJ292" s="159">
        <f t="shared" si="367"/>
        <v>0</v>
      </c>
      <c r="NK292">
        <f t="shared" si="368"/>
        <v>0</v>
      </c>
      <c r="NL292">
        <f t="shared" si="369"/>
        <v>35.857142857142854</v>
      </c>
      <c r="NM292">
        <f t="shared" si="370"/>
        <v>1</v>
      </c>
      <c r="NN292">
        <f>IF(OR(E292="PK",E292="K",JJ292=""),"Null",INDEX(Lookups!$EZ$4:$FW$18,MATCH($JJ292,Lookups!$EY$4:$EY$18,1),MATCH($E292,Lookups!$EZ$3:$FW$3,0)))</f>
        <v>235</v>
      </c>
      <c r="NO292">
        <f>IF(OR(E292="PK",E292="K",JJ292=""),"Null",INDEX(Lookups!$EZ$4:$FW$18,MATCH($JJ292,Lookups!$EY$4:$EY$18,1),MATCH($E292,Lookups!$EZ$3:$FW$3,0) + 1))</f>
        <v>340</v>
      </c>
      <c r="NP292">
        <f t="shared" si="371"/>
        <v>470</v>
      </c>
      <c r="NQ292" t="str">
        <f t="shared" si="372"/>
        <v>PI is Recommended</v>
      </c>
      <c r="NR292" t="str">
        <f t="shared" si="373"/>
        <v>PI is Recommended</v>
      </c>
      <c r="NS292" t="str">
        <f t="shared" si="374"/>
        <v>BR to 199L</v>
      </c>
      <c r="NT292" t="str">
        <f t="shared" si="375"/>
        <v>BR to 199L</v>
      </c>
      <c r="NU292" t="str">
        <f t="shared" si="376"/>
        <v>BR to 199L</v>
      </c>
      <c r="NV292" s="183" t="str">
        <f t="array" ref="NV292">IF($NL292="No RI Tests","No RI Tests",VLOOKUP(IF(AND(E292="K",JJ292&lt;280),3,IF(AND(E292="K",JJ292&gt;=280),4,MAX(IF(E292=Lookups!$DF$6:$DF$99,IF(JJ292&gt;=Lookups!$DG$6:$DG$99,Lookups!$DH$6:$DH$99))))),Lookups!$DE$104:$DG$108,2,FALSE))</f>
        <v>1 Below Basic</v>
      </c>
      <c r="NW292" s="161" t="str">
        <f t="array" ref="NW292">IF($NL292="No RI Tests","No RI Tests",VLOOKUP(IF(AND(E292="K",JH292&lt;280),3,IF(AND(E292="K",JH292&gt;=280),4,MAX(IF(E292=Lookups!$DF$6:$DF$99,IF(NI292&gt;=Lookups!$DG$6:$DG$99,Lookups!$DH$6:$DH$99))))),Lookups!$DE$104:$DG$108,2,FALSE))</f>
        <v>1 Below Basic</v>
      </c>
      <c r="NX292" s="161" t="str">
        <f t="array" ref="NX292">IF($NL292="No RI Tests","No RI Tests",VLOOKUP(IF(AND(E292="K",NK292&lt;280),3,IF(AND(E292="K",NK292&gt;=280),4,MAX(IF(E292=Lookups!$DF$6:$DF$99,IF(NK292&gt;=Lookups!$DG$6:$DG$99,Lookups!$DH$6:$DH$99))))),Lookups!$DE$104:$DG$108,2,FALSE))</f>
        <v>1 Below Basic</v>
      </c>
      <c r="NY292">
        <f t="shared" si="377"/>
        <v>1</v>
      </c>
      <c r="NZ292">
        <f t="shared" si="378"/>
        <v>0</v>
      </c>
      <c r="OA292" t="str">
        <f t="shared" si="379"/>
        <v>Maintained Performance Level</v>
      </c>
      <c r="OB292" s="161" t="str">
        <f t="array" ref="OB292">IF($NL292="No RI Tests","No RI Tests",IF(E292="K","N/A",VLOOKUP(MAX(IF(E292=Lookups!$DF$6:$DF$99,IF(JJ292&gt;=Lookups!$DG$6:$DG$99,Lookups!$DI$6:$DI$99))),Lookups!$DE$104:$DG$108,3,FALSE)))</f>
        <v>1 Limited</v>
      </c>
      <c r="OC292" s="161" t="str">
        <f t="array" ref="OC292">IF($NL292="No RI Tests","No RI Tests",IF(E292="K","N/A",VLOOKUP(MAX(IF(E292=Lookups!$DF$6:$DF$99,IF(NI292&gt;=Lookups!$DG$6:$DG$99,Lookups!$DI$6:$DI$99))),Lookups!$DE$104:$DG$108,3,FALSE)))</f>
        <v>1 Limited</v>
      </c>
      <c r="OD292" s="161" t="str">
        <f t="array" ref="OD292">IF($NL292="No RI Tests","No RI Tests",IF(E292="K","N/A",VLOOKUP(MAX(IF(E292=Lookups!$DF$6:$DF$99,IF(NK292&gt;=Lookups!$DG$6:$DG$99,Lookups!$DI$6:$DI$99))),Lookups!$DE$104:$DG$108,3,FALSE)))</f>
        <v>1 Limited</v>
      </c>
      <c r="OE292">
        <f t="shared" si="380"/>
        <v>1</v>
      </c>
      <c r="OF292">
        <f t="shared" si="381"/>
        <v>0</v>
      </c>
      <c r="OG292" t="str">
        <f t="shared" si="382"/>
        <v>Maintained Performance Level</v>
      </c>
      <c r="OH292">
        <f t="shared" si="383"/>
        <v>0</v>
      </c>
      <c r="OI292">
        <f t="shared" si="384"/>
        <v>0</v>
      </c>
      <c r="OJ292">
        <f t="shared" si="385"/>
        <v>0</v>
      </c>
      <c r="OK292">
        <f t="shared" si="386"/>
        <v>0</v>
      </c>
      <c r="OL292">
        <f t="shared" si="387"/>
        <v>0</v>
      </c>
      <c r="OM292" t="str">
        <f t="shared" si="388"/>
        <v>Fall Administration</v>
      </c>
      <c r="ON292" t="str">
        <f t="shared" si="389"/>
        <v>Winter Administration</v>
      </c>
      <c r="OO292" t="str">
        <f t="shared" si="390"/>
        <v>Fall to Winter RI</v>
      </c>
      <c r="OP292" t="str">
        <f ca="1">IF(AND(HR292&lt;&gt;"",JJ292&lt;600),IF(HT292="Advancing","Tier 2","Tier 3"),IF(JI292="","Null",IF(OR(E292="K",E292&lt;3),"FRA Recommended",IF(JJ292&gt;=IF(E292&lt;6,400,600),IF(JJ292&lt;VLOOKUP(E292,Lookups!$AP$3:$AR$16,3,FALSE),"Tier 2","Core"),IF(JJ292&lt;400,IF(RAND()&lt;0.81,"Tier 3","Tier 2"),IF(RAND()&lt;0.51,"Tier 3","Tier 2"))))))</f>
        <v>Tier 3</v>
      </c>
      <c r="OQ292" t="str">
        <f t="shared" si="391"/>
        <v>Average Reading Invt. Under 15 Minutes Long</v>
      </c>
      <c r="OR292">
        <f t="shared" si="392"/>
        <v>0</v>
      </c>
      <c r="OS292" t="str">
        <f t="shared" si="393"/>
        <v>Null</v>
      </c>
      <c r="OT292">
        <f t="shared" si="394"/>
        <v>0</v>
      </c>
      <c r="OU292" s="159">
        <f t="shared" si="395"/>
        <v>42495</v>
      </c>
      <c r="OV292" t="str">
        <f t="shared" si="396"/>
        <v>Form 3</v>
      </c>
      <c r="OW292" t="str">
        <f t="shared" si="397"/>
        <v>Beginning</v>
      </c>
      <c r="OX292">
        <f t="shared" si="398"/>
        <v>26</v>
      </c>
      <c r="OY292">
        <f t="shared" si="399"/>
        <v>3</v>
      </c>
      <c r="OZ292">
        <f t="shared" si="400"/>
        <v>0</v>
      </c>
      <c r="PA292" s="159">
        <f t="shared" si="401"/>
        <v>42345</v>
      </c>
      <c r="PB292" t="str">
        <f t="shared" si="402"/>
        <v>Form 2</v>
      </c>
      <c r="PC292" t="str">
        <f t="shared" si="403"/>
        <v>Beginning</v>
      </c>
      <c r="PD292">
        <f t="shared" si="404"/>
        <v>27</v>
      </c>
      <c r="PE292">
        <f t="shared" si="405"/>
        <v>6</v>
      </c>
      <c r="PF292">
        <f t="shared" si="406"/>
        <v>0</v>
      </c>
      <c r="PG292">
        <f t="shared" si="407"/>
        <v>35.857142857142854</v>
      </c>
      <c r="PH292">
        <f t="shared" si="408"/>
        <v>1</v>
      </c>
      <c r="PI292">
        <f t="shared" si="409"/>
        <v>1</v>
      </c>
      <c r="PJ292">
        <f t="shared" si="410"/>
        <v>21</v>
      </c>
      <c r="PK292">
        <f>IF(HR292="","Null",IF(E292&lt;3,"Null",IF(HU292=0,0,IF(HS292="Form 1",VLOOKUP(HU292,Lookups!$BE$3:$BP$63,E292,FALSE),IF(HS292="Form 2",VLOOKUP(HU292,Lookups!$BE$67:$BP$127,E292,FALSE),VLOOKUP(HU292,Lookups!$BE$130:$BP$190,E292,FALSE))))))</f>
        <v>2</v>
      </c>
      <c r="PL292">
        <f t="shared" si="411"/>
        <v>26</v>
      </c>
      <c r="PM292">
        <f>IF($PH292=0,"Null",IF(E292&lt;3,"Null",IF(OX292=0,0,IF(OV292="Form 1",VLOOKUP(OX292,Lookups!$BE$3:$BP$63,E292,FALSE),IF(OV292="Form 2",VLOOKUP(OX292,Lookups!$BE$67:$BP$127,E292,FALSE),VLOOKUP(OX292,Lookups!$BE$130:$BP$190,E292,FALSE))))))</f>
        <v>5</v>
      </c>
      <c r="PN292">
        <f t="shared" si="412"/>
        <v>5</v>
      </c>
      <c r="PO292">
        <f t="shared" si="413"/>
        <v>1</v>
      </c>
      <c r="PP292">
        <f t="shared" si="414"/>
        <v>2</v>
      </c>
      <c r="PQ292">
        <f>IF(HR292="","Null",IF(E292&lt;3,"Null",IF(HV292=0,0,IF(HS292="Form 1",VLOOKUP(HV292,Lookups!$BR$3:$CC$63,E292,FALSE),IF(HS292="Form 2",VLOOKUP(HV292,Lookups!$BR$67:$CC$127,E292,FALSE),VLOOKUP(HV292,Lookups!$BR$130:$CC$190,E292,FALSE))))))</f>
        <v>5</v>
      </c>
      <c r="PR292">
        <f t="shared" si="415"/>
        <v>3</v>
      </c>
      <c r="PS292">
        <f>IF(HR292="","Null",IF(E292&lt;3,"Null",IF(OY292=0,0,IF(OW292="Form 1",VLOOKUP(OY292,Lookups!$BR$3:$CC$63,E292,FALSE),IF(OW292="Form 2",VLOOKUP(OY292,Lookups!$BR$67:$CC$127,E292,FALSE),VLOOKUP(OY292,Lookups!$BR$130:$CC$190,E292,FALSE))))))</f>
        <v>7</v>
      </c>
      <c r="PT292">
        <f t="shared" si="416"/>
        <v>1</v>
      </c>
      <c r="PU292">
        <f t="shared" si="417"/>
        <v>0</v>
      </c>
      <c r="PV292">
        <f t="shared" si="418"/>
        <v>0</v>
      </c>
      <c r="PW292" t="str">
        <f t="shared" si="419"/>
        <v>Fall to Spring PI Administration</v>
      </c>
      <c r="PX292">
        <f t="shared" si="420"/>
        <v>0</v>
      </c>
      <c r="PY292">
        <f t="shared" si="421"/>
        <v>1</v>
      </c>
      <c r="PZ292" t="str">
        <f t="shared" si="422"/>
        <v>60 to 79 Sessions</v>
      </c>
      <c r="QA292" t="str">
        <f t="shared" si="423"/>
        <v>Series 1</v>
      </c>
      <c r="QB292" t="str">
        <f t="shared" si="424"/>
        <v>In Series 1 to 4</v>
      </c>
      <c r="QC292" t="str">
        <f>IF($MS292="System 44 Record",IF(BQ292&lt;MEDIAN(Directions!$F$3,Directions!$F$6),"Mid-Year Exited Student","Full Year Participant")&amp;IF(BP292&lt;Directions!$F$3,", Started Prior Year",", Started This Year"),"Null")</f>
        <v>Full Year Participant, Started This Year</v>
      </c>
      <c r="QD292">
        <f t="shared" si="425"/>
        <v>0</v>
      </c>
      <c r="QE292">
        <f t="shared" si="426"/>
        <v>0</v>
      </c>
      <c r="QF292">
        <f t="shared" si="427"/>
        <v>1</v>
      </c>
      <c r="QG292">
        <f t="shared" si="428"/>
        <v>0</v>
      </c>
      <c r="QH292">
        <f t="shared" si="429"/>
        <v>0</v>
      </c>
      <c r="QI292">
        <f t="shared" si="430"/>
        <v>0</v>
      </c>
      <c r="QJ292" t="str">
        <f t="shared" si="431"/>
        <v>RC! Only</v>
      </c>
      <c r="QK292" t="str">
        <f t="shared" si="432"/>
        <v>Null</v>
      </c>
      <c r="QL292" t="str">
        <f t="shared" si="433"/>
        <v>Null</v>
      </c>
      <c r="QM292" t="str">
        <f>IF($MS292="READ 180 Record",IF(AQ292="","Null",VLOOKUP(JJ292,Lookups!$DX$3:$EB$2054,AN292+1,FALSE)),"Null")</f>
        <v>Null</v>
      </c>
      <c r="QN292" t="str">
        <f t="shared" si="434"/>
        <v>Null</v>
      </c>
    </row>
    <row r="293" spans="1:456" x14ac:dyDescent="0.25">
      <c r="A293" s="161" t="s">
        <v>1447</v>
      </c>
      <c r="B293" s="161" t="s">
        <v>1447</v>
      </c>
      <c r="C293" s="161" t="s">
        <v>1447</v>
      </c>
      <c r="D293" s="161" t="s">
        <v>1447</v>
      </c>
      <c r="E293" s="161">
        <v>8</v>
      </c>
      <c r="F293" s="161" t="s">
        <v>1447</v>
      </c>
      <c r="G293" s="161" t="s">
        <v>867</v>
      </c>
      <c r="H293" s="161" t="s">
        <v>929</v>
      </c>
      <c r="I293" s="161">
        <v>752</v>
      </c>
      <c r="J293" s="159">
        <v>42499</v>
      </c>
      <c r="K293" s="161">
        <v>0</v>
      </c>
      <c r="L293" s="161">
        <v>0</v>
      </c>
      <c r="M293" s="161">
        <v>0</v>
      </c>
      <c r="N293" s="161">
        <v>0</v>
      </c>
      <c r="O293" s="161">
        <v>0</v>
      </c>
      <c r="P293" s="161">
        <v>0</v>
      </c>
      <c r="Q293" s="161">
        <v>0</v>
      </c>
      <c r="R293" s="161">
        <v>0</v>
      </c>
      <c r="S293" s="161">
        <v>0</v>
      </c>
      <c r="T293" s="161">
        <v>0</v>
      </c>
      <c r="U293" s="161">
        <v>0</v>
      </c>
      <c r="V293" s="161">
        <v>0</v>
      </c>
      <c r="W293" s="161">
        <v>0</v>
      </c>
      <c r="X293" s="161">
        <v>0</v>
      </c>
      <c r="AB293" s="161" t="s">
        <v>242</v>
      </c>
      <c r="AC293" s="161" t="s">
        <v>242</v>
      </c>
      <c r="AD293" s="161" t="s">
        <v>242</v>
      </c>
      <c r="AE293" s="161" t="s">
        <v>242</v>
      </c>
      <c r="AF293" s="161" t="s">
        <v>241</v>
      </c>
      <c r="AG293" s="161" t="s">
        <v>241</v>
      </c>
      <c r="AH293" s="161" t="s">
        <v>242</v>
      </c>
      <c r="AI293" s="161">
        <v>20150801</v>
      </c>
      <c r="AJ293" s="161">
        <v>20160525</v>
      </c>
      <c r="AK293" s="161" t="s">
        <v>869</v>
      </c>
      <c r="AL293" t="s">
        <v>1076</v>
      </c>
      <c r="AM293" t="s">
        <v>929</v>
      </c>
      <c r="AN293">
        <v>1</v>
      </c>
      <c r="AO293" t="s">
        <v>870</v>
      </c>
      <c r="AP293">
        <v>0</v>
      </c>
      <c r="AQ293">
        <v>2</v>
      </c>
      <c r="AR293">
        <v>29</v>
      </c>
      <c r="AS293">
        <v>11</v>
      </c>
      <c r="AT293">
        <v>6</v>
      </c>
      <c r="AU293">
        <v>12</v>
      </c>
      <c r="AV293">
        <v>0</v>
      </c>
      <c r="AW293">
        <v>1</v>
      </c>
      <c r="AX293">
        <v>8.0833999999999993</v>
      </c>
      <c r="AY293">
        <v>2</v>
      </c>
      <c r="AZ293">
        <v>2</v>
      </c>
      <c r="BA293">
        <v>28.5334</v>
      </c>
      <c r="BB293">
        <v>387</v>
      </c>
      <c r="BC293">
        <v>100</v>
      </c>
      <c r="BD293">
        <v>66.666666665999998</v>
      </c>
      <c r="BE293">
        <v>1</v>
      </c>
      <c r="BF293">
        <v>3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 t="s">
        <v>1077</v>
      </c>
      <c r="BN293" t="s">
        <v>1076</v>
      </c>
      <c r="BO293" t="s">
        <v>929</v>
      </c>
      <c r="BP293" s="159">
        <v>42248</v>
      </c>
      <c r="BQ293" s="159">
        <v>42508</v>
      </c>
      <c r="BR293" t="s">
        <v>871</v>
      </c>
      <c r="BS293">
        <v>752</v>
      </c>
      <c r="BT293" s="159">
        <v>42508</v>
      </c>
      <c r="BU293">
        <v>9</v>
      </c>
      <c r="BV293">
        <v>2</v>
      </c>
      <c r="BW293">
        <v>58</v>
      </c>
      <c r="BX293">
        <v>98</v>
      </c>
      <c r="BY293">
        <v>868</v>
      </c>
      <c r="BZ293">
        <v>1185</v>
      </c>
      <c r="CA293">
        <v>30</v>
      </c>
      <c r="CB293">
        <v>14</v>
      </c>
      <c r="CC293">
        <v>31</v>
      </c>
      <c r="CD293">
        <v>92</v>
      </c>
      <c r="CE293">
        <v>91</v>
      </c>
      <c r="CF293">
        <v>98</v>
      </c>
      <c r="CG293">
        <v>97</v>
      </c>
      <c r="CH293">
        <v>95</v>
      </c>
      <c r="CI293">
        <v>34988</v>
      </c>
      <c r="CJ293">
        <v>2.9687999999999999</v>
      </c>
      <c r="CK293">
        <v>9</v>
      </c>
      <c r="CL293">
        <v>1</v>
      </c>
      <c r="ET293" s="161">
        <v>2</v>
      </c>
      <c r="EU293" s="161">
        <v>56</v>
      </c>
      <c r="EV293" s="161">
        <v>28</v>
      </c>
      <c r="EW293" s="161">
        <v>3349</v>
      </c>
      <c r="EX293" s="161">
        <v>0</v>
      </c>
      <c r="EY293" s="161">
        <v>0</v>
      </c>
      <c r="EZ293" s="161">
        <v>0</v>
      </c>
      <c r="FA293" s="161">
        <v>0</v>
      </c>
      <c r="FB293" s="161">
        <v>57</v>
      </c>
      <c r="FC293" s="161">
        <v>76</v>
      </c>
      <c r="FD293" s="161">
        <v>0</v>
      </c>
      <c r="FE293" s="161">
        <v>2</v>
      </c>
      <c r="FF293" s="159">
        <v>42404</v>
      </c>
      <c r="FG293" s="161">
        <v>54</v>
      </c>
      <c r="FH293" s="161">
        <v>73</v>
      </c>
      <c r="FI293" s="161">
        <v>83</v>
      </c>
      <c r="FJ293" s="161">
        <v>13</v>
      </c>
      <c r="FK293" s="161">
        <v>50</v>
      </c>
      <c r="FL293" s="159">
        <v>42311</v>
      </c>
      <c r="FM293" s="161">
        <v>61</v>
      </c>
      <c r="FN293" s="161">
        <v>78</v>
      </c>
      <c r="FO293" s="161">
        <v>58</v>
      </c>
      <c r="FP293" s="161">
        <v>50</v>
      </c>
      <c r="FQ293" s="161">
        <v>75</v>
      </c>
      <c r="HN293" s="161" t="s">
        <v>929</v>
      </c>
      <c r="HO293" s="159">
        <v>42240</v>
      </c>
      <c r="HP293" s="159">
        <v>42499</v>
      </c>
      <c r="HQ293" s="161">
        <v>3</v>
      </c>
      <c r="HR293" s="159">
        <v>42240</v>
      </c>
      <c r="HS293" s="161" t="s">
        <v>872</v>
      </c>
      <c r="HT293" s="161" t="s">
        <v>873</v>
      </c>
      <c r="HU293" s="161">
        <v>41</v>
      </c>
      <c r="HV293" s="161">
        <v>17</v>
      </c>
      <c r="HW293" s="161">
        <v>0</v>
      </c>
      <c r="HX293" s="159">
        <v>42347</v>
      </c>
      <c r="HY293" s="161" t="s">
        <v>874</v>
      </c>
      <c r="HZ293" s="161" t="s">
        <v>878</v>
      </c>
      <c r="IA293" s="161">
        <v>49</v>
      </c>
      <c r="IB293" s="161">
        <v>10</v>
      </c>
      <c r="IC293" s="161">
        <v>0</v>
      </c>
      <c r="ID293" s="159">
        <v>42499</v>
      </c>
      <c r="IE293" s="161" t="s">
        <v>879</v>
      </c>
      <c r="IF293" s="161" t="s">
        <v>873</v>
      </c>
      <c r="IG293" s="161">
        <v>48</v>
      </c>
      <c r="IH293" s="161">
        <v>17</v>
      </c>
      <c r="II293" s="161">
        <v>0</v>
      </c>
      <c r="JB293" s="161" t="s">
        <v>929</v>
      </c>
      <c r="JC293" s="161">
        <v>24</v>
      </c>
      <c r="JD293" s="161">
        <v>22</v>
      </c>
      <c r="JE293" s="161">
        <v>26</v>
      </c>
      <c r="JF293" s="161">
        <v>12695</v>
      </c>
      <c r="JG293" s="159">
        <v>42499</v>
      </c>
      <c r="JH293" s="161">
        <v>752</v>
      </c>
      <c r="JI293" s="159">
        <v>42235</v>
      </c>
      <c r="JJ293" s="161">
        <v>573</v>
      </c>
      <c r="JK293" s="161">
        <v>24</v>
      </c>
      <c r="JL293" s="159">
        <v>42347</v>
      </c>
      <c r="JM293" s="161">
        <v>692</v>
      </c>
      <c r="JN293" s="161">
        <v>16</v>
      </c>
      <c r="JO293" s="159">
        <v>42499</v>
      </c>
      <c r="JP293" s="161">
        <v>752</v>
      </c>
      <c r="JQ293" s="161">
        <v>20</v>
      </c>
      <c r="MN293" t="str">
        <f t="shared" si="348"/>
        <v>NoNoNoYesYesNo</v>
      </c>
      <c r="MO293" t="str">
        <f>IF(AND(MN293="NoNoNoNoNoNo",JI293=""),"No Programs",VLOOKUP(MN293,Lookups!$DA$4:$DB$67,2,FALSE))</f>
        <v>System 44 Only</v>
      </c>
      <c r="MP293">
        <f t="shared" si="349"/>
        <v>0.02</v>
      </c>
      <c r="MQ293" t="str">
        <f t="shared" si="350"/>
        <v>System 44 User</v>
      </c>
      <c r="MR293" t="str">
        <f>Directions!$D$3</f>
        <v>Usage</v>
      </c>
      <c r="MS293" t="str">
        <f>VLOOKUP(MQ293,Lookups!$CU$71:$CV$80,2,FALSE)</f>
        <v>System 44 Record</v>
      </c>
      <c r="MT293">
        <f t="shared" si="351"/>
        <v>1</v>
      </c>
      <c r="MU293">
        <f t="shared" si="352"/>
        <v>1</v>
      </c>
      <c r="MV293">
        <f t="shared" si="353"/>
        <v>1</v>
      </c>
      <c r="MW293">
        <f t="shared" si="354"/>
        <v>1</v>
      </c>
      <c r="MX293">
        <f t="shared" si="355"/>
        <v>37</v>
      </c>
      <c r="MY293" t="str">
        <f t="shared" si="356"/>
        <v>Not Used</v>
      </c>
      <c r="MZ293">
        <f t="shared" si="357"/>
        <v>0</v>
      </c>
      <c r="NA293" t="str">
        <f t="shared" si="358"/>
        <v>Not Available</v>
      </c>
      <c r="NB293" t="str">
        <f t="shared" si="359"/>
        <v>Not Available</v>
      </c>
      <c r="NC293" t="str">
        <f t="shared" si="360"/>
        <v>4 Not Indicated</v>
      </c>
      <c r="ND293" t="str">
        <f t="shared" si="361"/>
        <v>4 Not Indicated</v>
      </c>
      <c r="NE293" t="str">
        <f t="shared" si="362"/>
        <v>4 Not Indicated</v>
      </c>
      <c r="NF293" t="str">
        <f t="shared" si="363"/>
        <v>4 Not Indicated</v>
      </c>
      <c r="NG293" t="str">
        <f t="shared" si="364"/>
        <v>4 Not Indicated</v>
      </c>
      <c r="NH293" s="159">
        <f t="shared" si="365"/>
        <v>42499</v>
      </c>
      <c r="NI293">
        <f t="shared" si="366"/>
        <v>752</v>
      </c>
      <c r="NJ293" s="159">
        <f t="shared" si="367"/>
        <v>42499</v>
      </c>
      <c r="NK293">
        <f t="shared" si="368"/>
        <v>752</v>
      </c>
      <c r="NL293">
        <f t="shared" si="369"/>
        <v>37.714285714285715</v>
      </c>
      <c r="NM293">
        <f t="shared" si="370"/>
        <v>1</v>
      </c>
      <c r="NN293">
        <f>IF(OR(E293="PK",E293="K",JJ293=""),"Null",INDEX(Lookups!$EZ$4:$FW$18,MATCH($JJ293,Lookups!$EY$4:$EY$18,1),MATCH($E293,Lookups!$EZ$3:$FW$3,0)))</f>
        <v>80</v>
      </c>
      <c r="NO293">
        <f>IF(OR(E293="PK",E293="K",JJ293=""),"Null",INDEX(Lookups!$EZ$4:$FW$18,MATCH($JJ293,Lookups!$EY$4:$EY$18,1),MATCH($E293,Lookups!$EZ$3:$FW$3,0) + 1))</f>
        <v>125</v>
      </c>
      <c r="NP293">
        <f t="shared" si="371"/>
        <v>160</v>
      </c>
      <c r="NQ293" t="str">
        <f t="shared" si="372"/>
        <v>PI is Recommended</v>
      </c>
      <c r="NR293" t="str">
        <f t="shared" si="373"/>
        <v>No PI Needed</v>
      </c>
      <c r="NS293" t="str">
        <f t="shared" si="374"/>
        <v>400L to 599L</v>
      </c>
      <c r="NT293" t="str">
        <f t="shared" si="375"/>
        <v>600L to 799L</v>
      </c>
      <c r="NU293" t="str">
        <f t="shared" si="376"/>
        <v>600L to 799L</v>
      </c>
      <c r="NV293" s="183" t="str">
        <f t="array" ref="NV293">IF($NL293="No RI Tests","No RI Tests",VLOOKUP(IF(AND(E293="K",JJ293&lt;280),3,IF(AND(E293="K",JJ293&gt;=280),4,MAX(IF(E293=Lookups!$DF$6:$DF$99,IF(JJ293&gt;=Lookups!$DG$6:$DG$99,Lookups!$DH$6:$DH$99))))),Lookups!$DE$104:$DG$108,2,FALSE))</f>
        <v>1 Below Basic</v>
      </c>
      <c r="NW293" s="161" t="str">
        <f t="array" ref="NW293">IF($NL293="No RI Tests","No RI Tests",VLOOKUP(IF(AND(E293="K",JH293&lt;280),3,IF(AND(E293="K",JH293&gt;=280),4,MAX(IF(E293=Lookups!$DF$6:$DF$99,IF(NI293&gt;=Lookups!$DG$6:$DG$99,Lookups!$DH$6:$DH$99))))),Lookups!$DE$104:$DG$108,2,FALSE))</f>
        <v>1 Below Basic</v>
      </c>
      <c r="NX293" s="161" t="str">
        <f t="array" ref="NX293">IF($NL293="No RI Tests","No RI Tests",VLOOKUP(IF(AND(E293="K",NK293&lt;280),3,IF(AND(E293="K",NK293&gt;=280),4,MAX(IF(E293=Lookups!$DF$6:$DF$99,IF(NK293&gt;=Lookups!$DG$6:$DG$99,Lookups!$DH$6:$DH$99))))),Lookups!$DE$104:$DG$108,2,FALSE))</f>
        <v>1 Below Basic</v>
      </c>
      <c r="NY293">
        <f t="shared" si="377"/>
        <v>1</v>
      </c>
      <c r="NZ293">
        <f t="shared" si="378"/>
        <v>0</v>
      </c>
      <c r="OA293" t="str">
        <f t="shared" si="379"/>
        <v>Maintained Performance Level</v>
      </c>
      <c r="OB293" s="161" t="str">
        <f t="array" ref="OB293">IF($NL293="No RI Tests","No RI Tests",IF(E293="K","N/A",VLOOKUP(MAX(IF(E293=Lookups!$DF$6:$DF$99,IF(JJ293&gt;=Lookups!$DG$6:$DG$99,Lookups!$DI$6:$DI$99))),Lookups!$DE$104:$DG$108,3,FALSE)))</f>
        <v>1 Limited</v>
      </c>
      <c r="OC293" s="161" t="str">
        <f t="array" ref="OC293">IF($NL293="No RI Tests","No RI Tests",IF(E293="K","N/A",VLOOKUP(MAX(IF(E293=Lookups!$DF$6:$DF$99,IF(NI293&gt;=Lookups!$DG$6:$DG$99,Lookups!$DI$6:$DI$99))),Lookups!$DE$104:$DG$108,3,FALSE)))</f>
        <v>1 Limited</v>
      </c>
      <c r="OD293" s="161" t="str">
        <f t="array" ref="OD293">IF($NL293="No RI Tests","No RI Tests",IF(E293="K","N/A",VLOOKUP(MAX(IF(E293=Lookups!$DF$6:$DF$99,IF(NK293&gt;=Lookups!$DG$6:$DG$99,Lookups!$DI$6:$DI$99))),Lookups!$DE$104:$DG$108,3,FALSE)))</f>
        <v>1 Limited</v>
      </c>
      <c r="OE293">
        <f t="shared" si="380"/>
        <v>1</v>
      </c>
      <c r="OF293">
        <f t="shared" si="381"/>
        <v>0</v>
      </c>
      <c r="OG293" t="str">
        <f t="shared" si="382"/>
        <v>Maintained Performance Level</v>
      </c>
      <c r="OH293">
        <f t="shared" si="383"/>
        <v>179</v>
      </c>
      <c r="OI293">
        <f t="shared" si="384"/>
        <v>1</v>
      </c>
      <c r="OJ293">
        <f t="shared" si="385"/>
        <v>1</v>
      </c>
      <c r="OK293">
        <f t="shared" si="386"/>
        <v>1</v>
      </c>
      <c r="OL293">
        <f t="shared" si="387"/>
        <v>1.7463414634146341</v>
      </c>
      <c r="OM293" t="str">
        <f t="shared" si="388"/>
        <v>Fall Administration</v>
      </c>
      <c r="ON293" t="str">
        <f t="shared" si="389"/>
        <v>Winter Administration</v>
      </c>
      <c r="OO293" t="str">
        <f t="shared" si="390"/>
        <v>Fall to Winter RI</v>
      </c>
      <c r="OP293" t="str">
        <f ca="1">IF(AND(HR293&lt;&gt;"",JJ293&lt;600),IF(HT293="Advancing","Tier 2","Tier 3"),IF(JI293="","Null",IF(OR(E293="K",E293&lt;3),"FRA Recommended",IF(JJ293&gt;=IF(E293&lt;6,400,600),IF(JJ293&lt;VLOOKUP(E293,Lookups!$AP$3:$AR$16,3,FALSE),"Tier 2","Core"),IF(JJ293&lt;400,IF(RAND()&lt;0.81,"Tier 3","Tier 2"),IF(RAND()&lt;0.51,"Tier 3","Tier 2"))))))</f>
        <v>Tier 3</v>
      </c>
      <c r="OQ293" t="str">
        <f t="shared" si="391"/>
        <v>Average Reading Invt. at Least 15 Minutes Long</v>
      </c>
      <c r="OR293">
        <f t="shared" si="392"/>
        <v>0</v>
      </c>
      <c r="OS293" t="str">
        <f t="shared" si="393"/>
        <v>Null</v>
      </c>
      <c r="OT293">
        <f t="shared" si="394"/>
        <v>179</v>
      </c>
      <c r="OU293" s="159">
        <f t="shared" si="395"/>
        <v>42499</v>
      </c>
      <c r="OV293" t="str">
        <f t="shared" si="396"/>
        <v>Form 3</v>
      </c>
      <c r="OW293" t="str">
        <f t="shared" si="397"/>
        <v>Developing</v>
      </c>
      <c r="OX293">
        <f t="shared" si="398"/>
        <v>48</v>
      </c>
      <c r="OY293">
        <f t="shared" si="399"/>
        <v>17</v>
      </c>
      <c r="OZ293">
        <f t="shared" si="400"/>
        <v>0</v>
      </c>
      <c r="PA293" s="159">
        <f t="shared" si="401"/>
        <v>42499</v>
      </c>
      <c r="PB293" t="str">
        <f t="shared" si="402"/>
        <v>Form 3</v>
      </c>
      <c r="PC293" t="str">
        <f t="shared" si="403"/>
        <v>Developing</v>
      </c>
      <c r="PD293">
        <f t="shared" si="404"/>
        <v>48</v>
      </c>
      <c r="PE293">
        <f t="shared" si="405"/>
        <v>17</v>
      </c>
      <c r="PF293">
        <f t="shared" si="406"/>
        <v>0</v>
      </c>
      <c r="PG293">
        <f t="shared" si="407"/>
        <v>37</v>
      </c>
      <c r="PH293">
        <f t="shared" si="408"/>
        <v>1</v>
      </c>
      <c r="PI293">
        <f t="shared" si="409"/>
        <v>1</v>
      </c>
      <c r="PJ293">
        <f t="shared" si="410"/>
        <v>41</v>
      </c>
      <c r="PK293">
        <f>IF(HR293="","Null",IF(E293&lt;3,"Null",IF(HU293=0,0,IF(HS293="Form 1",VLOOKUP(HU293,Lookups!$BE$3:$BP$63,E293,FALSE),IF(HS293="Form 2",VLOOKUP(HU293,Lookups!$BE$67:$BP$127,E293,FALSE),VLOOKUP(HU293,Lookups!$BE$130:$BP$190,E293,FALSE))))))</f>
        <v>5</v>
      </c>
      <c r="PL293">
        <f t="shared" si="411"/>
        <v>48</v>
      </c>
      <c r="PM293">
        <f>IF($PH293=0,"Null",IF(E293&lt;3,"Null",IF(OX293=0,0,IF(OV293="Form 1",VLOOKUP(OX293,Lookups!$BE$3:$BP$63,E293,FALSE),IF(OV293="Form 2",VLOOKUP(OX293,Lookups!$BE$67:$BP$127,E293,FALSE),VLOOKUP(OX293,Lookups!$BE$130:$BP$190,E293,FALSE))))))</f>
        <v>15</v>
      </c>
      <c r="PN293">
        <f t="shared" si="412"/>
        <v>7</v>
      </c>
      <c r="PO293">
        <f t="shared" si="413"/>
        <v>1</v>
      </c>
      <c r="PP293">
        <f t="shared" si="414"/>
        <v>17</v>
      </c>
      <c r="PQ293">
        <f>IF(HR293="","Null",IF(E293&lt;3,"Null",IF(HV293=0,0,IF(HS293="Form 1",VLOOKUP(HV293,Lookups!$BR$3:$CC$63,E293,FALSE),IF(HS293="Form 2",VLOOKUP(HV293,Lookups!$BR$67:$CC$127,E293,FALSE),VLOOKUP(HV293,Lookups!$BR$130:$CC$190,E293,FALSE))))))</f>
        <v>8</v>
      </c>
      <c r="PR293">
        <f t="shared" si="415"/>
        <v>17</v>
      </c>
      <c r="PS293">
        <f>IF(HR293="","Null",IF(E293&lt;3,"Null",IF(OY293=0,0,IF(OW293="Form 1",VLOOKUP(OY293,Lookups!$BR$3:$CC$63,E293,FALSE),IF(OW293="Form 2",VLOOKUP(OY293,Lookups!$BR$67:$CC$127,E293,FALSE),VLOOKUP(OY293,Lookups!$BR$130:$CC$190,E293,FALSE))))))</f>
        <v>5</v>
      </c>
      <c r="PT293">
        <f t="shared" si="416"/>
        <v>0</v>
      </c>
      <c r="PU293">
        <f t="shared" si="417"/>
        <v>0</v>
      </c>
      <c r="PV293">
        <f t="shared" si="418"/>
        <v>0</v>
      </c>
      <c r="PW293" t="str">
        <f t="shared" si="419"/>
        <v>Fall to Spring PI Administration</v>
      </c>
      <c r="PX293">
        <f t="shared" si="420"/>
        <v>0</v>
      </c>
      <c r="PY293">
        <f t="shared" si="421"/>
        <v>1</v>
      </c>
      <c r="PZ293" t="str">
        <f t="shared" si="422"/>
        <v>80 to 99 Sessions</v>
      </c>
      <c r="QA293" t="str">
        <f t="shared" si="423"/>
        <v>Series 4</v>
      </c>
      <c r="QB293" t="str">
        <f t="shared" si="424"/>
        <v>In Series 9 to 12</v>
      </c>
      <c r="QC293" t="str">
        <f>IF($MS293="System 44 Record",IF(BQ293&lt;MEDIAN(Directions!$F$3,Directions!$F$6),"Mid-Year Exited Student","Full Year Participant")&amp;IF(BP293&lt;Directions!$F$3,", Started Prior Year",", Started This Year"),"Null")</f>
        <v>Full Year Participant, Started This Year</v>
      </c>
      <c r="QD293">
        <f t="shared" si="425"/>
        <v>1</v>
      </c>
      <c r="QE293">
        <f t="shared" si="426"/>
        <v>1</v>
      </c>
      <c r="QF293">
        <f t="shared" si="427"/>
        <v>1</v>
      </c>
      <c r="QG293">
        <f t="shared" si="428"/>
        <v>1</v>
      </c>
      <c r="QH293">
        <f t="shared" si="429"/>
        <v>2</v>
      </c>
      <c r="QI293">
        <f t="shared" si="430"/>
        <v>0.76</v>
      </c>
      <c r="QJ293" t="str">
        <f t="shared" si="431"/>
        <v>Used All 3</v>
      </c>
      <c r="QK293" t="str">
        <f t="shared" si="432"/>
        <v>Null</v>
      </c>
      <c r="QL293" t="str">
        <f t="shared" si="433"/>
        <v>Null</v>
      </c>
      <c r="QM293" t="str">
        <f>IF($MS293="READ 180 Record",IF(AQ293="","Null",VLOOKUP(JJ293,Lookups!$DX$3:$EB$2054,AN293+1,FALSE)),"Null")</f>
        <v>Null</v>
      </c>
      <c r="QN293" t="str">
        <f t="shared" si="434"/>
        <v>Null</v>
      </c>
    </row>
    <row r="294" spans="1:456" x14ac:dyDescent="0.25">
      <c r="A294" s="161" t="s">
        <v>1447</v>
      </c>
      <c r="B294" s="161" t="s">
        <v>1447</v>
      </c>
      <c r="C294" s="161" t="s">
        <v>1447</v>
      </c>
      <c r="D294" s="161" t="s">
        <v>1447</v>
      </c>
      <c r="E294" s="161">
        <v>5</v>
      </c>
      <c r="F294" s="161" t="s">
        <v>1447</v>
      </c>
      <c r="G294" s="161" t="s">
        <v>875</v>
      </c>
      <c r="H294" s="161" t="s">
        <v>901</v>
      </c>
      <c r="I294" s="161">
        <v>0</v>
      </c>
      <c r="J294" s="159">
        <v>42500</v>
      </c>
      <c r="K294" s="161">
        <v>0</v>
      </c>
      <c r="L294" s="161">
        <v>0</v>
      </c>
      <c r="M294" s="161">
        <v>0</v>
      </c>
      <c r="N294" s="161">
        <v>0</v>
      </c>
      <c r="O294" s="161">
        <v>0</v>
      </c>
      <c r="P294" s="161">
        <v>0</v>
      </c>
      <c r="Q294" s="161">
        <v>0</v>
      </c>
      <c r="R294" s="161">
        <v>0</v>
      </c>
      <c r="S294" s="161">
        <v>0</v>
      </c>
      <c r="T294" s="161">
        <v>0</v>
      </c>
      <c r="U294" s="161">
        <v>0</v>
      </c>
      <c r="V294" s="161">
        <v>0</v>
      </c>
      <c r="W294" s="161">
        <v>0</v>
      </c>
      <c r="X294" s="161">
        <v>0</v>
      </c>
      <c r="AB294" s="161" t="s">
        <v>242</v>
      </c>
      <c r="AC294" s="161" t="s">
        <v>242</v>
      </c>
      <c r="AD294" s="161" t="s">
        <v>242</v>
      </c>
      <c r="AE294" s="161" t="s">
        <v>242</v>
      </c>
      <c r="AF294" s="161" t="s">
        <v>241</v>
      </c>
      <c r="AG294" s="161" t="s">
        <v>241</v>
      </c>
      <c r="AH294" s="161" t="s">
        <v>242</v>
      </c>
      <c r="AI294" s="161">
        <v>20150801</v>
      </c>
      <c r="AJ294" s="161">
        <v>20160525</v>
      </c>
      <c r="AK294" s="161" t="s">
        <v>869</v>
      </c>
      <c r="AL294" t="s">
        <v>1078</v>
      </c>
      <c r="BN294" t="s">
        <v>1076</v>
      </c>
      <c r="BO294" t="s">
        <v>901</v>
      </c>
      <c r="BP294" s="159">
        <v>42268</v>
      </c>
      <c r="BQ294" s="159">
        <v>42479</v>
      </c>
      <c r="BR294" t="s">
        <v>877</v>
      </c>
      <c r="BS294">
        <v>-286</v>
      </c>
      <c r="BT294" s="159">
        <v>42479</v>
      </c>
      <c r="BU294">
        <v>2</v>
      </c>
      <c r="BV294">
        <v>5</v>
      </c>
      <c r="BW294">
        <v>12</v>
      </c>
      <c r="BX294">
        <v>58</v>
      </c>
      <c r="BY294">
        <v>603</v>
      </c>
      <c r="BZ294">
        <v>666</v>
      </c>
      <c r="CA294">
        <v>0</v>
      </c>
      <c r="CB294">
        <v>12</v>
      </c>
      <c r="CC294">
        <v>50</v>
      </c>
      <c r="CD294">
        <v>64</v>
      </c>
      <c r="CE294">
        <v>93</v>
      </c>
      <c r="CF294">
        <v>80</v>
      </c>
      <c r="CG294">
        <v>76</v>
      </c>
      <c r="CH294">
        <v>66</v>
      </c>
      <c r="CI294">
        <v>4140</v>
      </c>
      <c r="CJ294">
        <v>2.2799999999999998</v>
      </c>
      <c r="CK294">
        <v>2</v>
      </c>
      <c r="CL294">
        <v>4</v>
      </c>
      <c r="ET294" s="161">
        <v>0</v>
      </c>
      <c r="EU294" s="161">
        <v>0</v>
      </c>
      <c r="EV294" s="161">
        <v>0</v>
      </c>
      <c r="EW294" s="161">
        <v>0</v>
      </c>
      <c r="EX294" s="161">
        <v>0</v>
      </c>
      <c r="EY294" s="161">
        <v>0</v>
      </c>
      <c r="EZ294" s="161">
        <v>0</v>
      </c>
      <c r="FA294" s="161">
        <v>0</v>
      </c>
      <c r="FB294" s="161">
        <v>0</v>
      </c>
      <c r="FC294" s="161">
        <v>0</v>
      </c>
      <c r="FD294" s="161">
        <v>0</v>
      </c>
      <c r="FE294" s="161">
        <v>0</v>
      </c>
      <c r="HN294" s="161" t="s">
        <v>901</v>
      </c>
      <c r="HO294" s="159">
        <v>42249</v>
      </c>
      <c r="HP294" s="159">
        <v>42500</v>
      </c>
      <c r="HQ294" s="161">
        <v>3</v>
      </c>
      <c r="HR294" s="159">
        <v>42249</v>
      </c>
      <c r="HS294" s="161" t="s">
        <v>872</v>
      </c>
      <c r="HT294" s="161" t="s">
        <v>878</v>
      </c>
      <c r="HU294" s="161">
        <v>19</v>
      </c>
      <c r="HV294" s="161">
        <v>2</v>
      </c>
      <c r="HW294" s="161">
        <v>0</v>
      </c>
      <c r="HX294" s="159">
        <v>42345</v>
      </c>
      <c r="HY294" s="161" t="s">
        <v>874</v>
      </c>
      <c r="HZ294" s="161" t="s">
        <v>878</v>
      </c>
      <c r="IA294" s="161">
        <v>21</v>
      </c>
      <c r="IB294" s="161">
        <v>2</v>
      </c>
      <c r="IC294" s="161">
        <v>0</v>
      </c>
      <c r="ID294" s="159">
        <v>42500</v>
      </c>
      <c r="IE294" s="161" t="s">
        <v>879</v>
      </c>
      <c r="IF294" s="161" t="s">
        <v>878</v>
      </c>
      <c r="IG294" s="161">
        <v>34</v>
      </c>
      <c r="IH294" s="161">
        <v>3</v>
      </c>
      <c r="II294" s="161">
        <v>0</v>
      </c>
      <c r="JB294" s="161" t="s">
        <v>901</v>
      </c>
      <c r="JC294" s="161">
        <v>9</v>
      </c>
      <c r="JD294" s="161">
        <v>7</v>
      </c>
      <c r="JE294" s="161">
        <v>7</v>
      </c>
      <c r="JF294" s="161">
        <v>3466</v>
      </c>
      <c r="JG294" s="159">
        <v>42500</v>
      </c>
      <c r="JH294" s="161">
        <v>0</v>
      </c>
      <c r="JI294" s="159">
        <v>42249</v>
      </c>
      <c r="JJ294" s="161">
        <v>0</v>
      </c>
      <c r="JK294" s="161">
        <v>1</v>
      </c>
      <c r="JL294" s="159">
        <v>42346</v>
      </c>
      <c r="JM294" s="161">
        <v>0</v>
      </c>
      <c r="JN294" s="161">
        <v>4</v>
      </c>
      <c r="JO294" s="159">
        <v>42500</v>
      </c>
      <c r="JP294" s="161">
        <v>0</v>
      </c>
      <c r="JQ294" s="161">
        <v>6</v>
      </c>
      <c r="MN294" t="str">
        <f t="shared" si="348"/>
        <v>NoNoNoYesYesNo</v>
      </c>
      <c r="MO294" t="str">
        <f>IF(AND(MN294="NoNoNoNoNoNo",JI294=""),"No Programs",VLOOKUP(MN294,Lookups!$DA$4:$DB$67,2,FALSE))</f>
        <v>System 44 Only</v>
      </c>
      <c r="MP294">
        <f t="shared" si="349"/>
        <v>0</v>
      </c>
      <c r="MQ294" t="str">
        <f t="shared" si="350"/>
        <v>System 44 User</v>
      </c>
      <c r="MR294" t="str">
        <f>Directions!$D$3</f>
        <v>Usage</v>
      </c>
      <c r="MS294" t="str">
        <f>VLOOKUP(MQ294,Lookups!$CU$71:$CV$80,2,FALSE)</f>
        <v>System 44 Record</v>
      </c>
      <c r="MT294">
        <f t="shared" si="351"/>
        <v>1</v>
      </c>
      <c r="MU294">
        <f t="shared" si="352"/>
        <v>1</v>
      </c>
      <c r="MV294">
        <f t="shared" si="353"/>
        <v>1</v>
      </c>
      <c r="MW294">
        <f t="shared" si="354"/>
        <v>1</v>
      </c>
      <c r="MX294">
        <f t="shared" si="355"/>
        <v>35.857142857142854</v>
      </c>
      <c r="MY294" t="str">
        <f t="shared" si="356"/>
        <v>Not Used</v>
      </c>
      <c r="MZ294">
        <f t="shared" si="357"/>
        <v>0</v>
      </c>
      <c r="NA294" t="str">
        <f t="shared" si="358"/>
        <v>Not Available</v>
      </c>
      <c r="NB294" t="str">
        <f t="shared" si="359"/>
        <v>Not Available</v>
      </c>
      <c r="NC294" t="str">
        <f t="shared" si="360"/>
        <v>4 Not Indicated</v>
      </c>
      <c r="ND294" t="str">
        <f t="shared" si="361"/>
        <v>4 Not Indicated</v>
      </c>
      <c r="NE294" t="str">
        <f t="shared" si="362"/>
        <v>4 Not Indicated</v>
      </c>
      <c r="NF294" t="str">
        <f t="shared" si="363"/>
        <v>4 Not Indicated</v>
      </c>
      <c r="NG294" t="str">
        <f t="shared" si="364"/>
        <v>4 Not Indicated</v>
      </c>
      <c r="NH294" s="159">
        <f t="shared" si="365"/>
        <v>42500</v>
      </c>
      <c r="NI294">
        <f t="shared" si="366"/>
        <v>0</v>
      </c>
      <c r="NJ294" s="159">
        <f t="shared" si="367"/>
        <v>0</v>
      </c>
      <c r="NK294">
        <f t="shared" si="368"/>
        <v>0</v>
      </c>
      <c r="NL294">
        <f t="shared" si="369"/>
        <v>35.857142857142854</v>
      </c>
      <c r="NM294">
        <f t="shared" si="370"/>
        <v>1</v>
      </c>
      <c r="NN294">
        <f>IF(OR(E294="PK",E294="K",JJ294=""),"Null",INDEX(Lookups!$EZ$4:$FW$18,MATCH($JJ294,Lookups!$EY$4:$EY$18,1),MATCH($E294,Lookups!$EZ$3:$FW$3,0)))</f>
        <v>235</v>
      </c>
      <c r="NO294">
        <f>IF(OR(E294="PK",E294="K",JJ294=""),"Null",INDEX(Lookups!$EZ$4:$FW$18,MATCH($JJ294,Lookups!$EY$4:$EY$18,1),MATCH($E294,Lookups!$EZ$3:$FW$3,0) + 1))</f>
        <v>335</v>
      </c>
      <c r="NP294">
        <f t="shared" si="371"/>
        <v>470</v>
      </c>
      <c r="NQ294" t="str">
        <f t="shared" si="372"/>
        <v>PI is Recommended</v>
      </c>
      <c r="NR294" t="str">
        <f t="shared" si="373"/>
        <v>PI is Recommended</v>
      </c>
      <c r="NS294" t="str">
        <f t="shared" si="374"/>
        <v>BR to 199L</v>
      </c>
      <c r="NT294" t="str">
        <f t="shared" si="375"/>
        <v>BR to 199L</v>
      </c>
      <c r="NU294" t="str">
        <f t="shared" si="376"/>
        <v>BR to 199L</v>
      </c>
      <c r="NV294" s="183" t="str">
        <f t="array" ref="NV294">IF($NL294="No RI Tests","No RI Tests",VLOOKUP(IF(AND(E294="K",JJ294&lt;280),3,IF(AND(E294="K",JJ294&gt;=280),4,MAX(IF(E294=Lookups!$DF$6:$DF$99,IF(JJ294&gt;=Lookups!$DG$6:$DG$99,Lookups!$DH$6:$DH$99))))),Lookups!$DE$104:$DG$108,2,FALSE))</f>
        <v>1 Below Basic</v>
      </c>
      <c r="NW294" s="161" t="str">
        <f t="array" ref="NW294">IF($NL294="No RI Tests","No RI Tests",VLOOKUP(IF(AND(E294="K",JH294&lt;280),3,IF(AND(E294="K",JH294&gt;=280),4,MAX(IF(E294=Lookups!$DF$6:$DF$99,IF(NI294&gt;=Lookups!$DG$6:$DG$99,Lookups!$DH$6:$DH$99))))),Lookups!$DE$104:$DG$108,2,FALSE))</f>
        <v>1 Below Basic</v>
      </c>
      <c r="NX294" s="161" t="str">
        <f t="array" ref="NX294">IF($NL294="No RI Tests","No RI Tests",VLOOKUP(IF(AND(E294="K",NK294&lt;280),3,IF(AND(E294="K",NK294&gt;=280),4,MAX(IF(E294=Lookups!$DF$6:$DF$99,IF(NK294&gt;=Lookups!$DG$6:$DG$99,Lookups!$DH$6:$DH$99))))),Lookups!$DE$104:$DG$108,2,FALSE))</f>
        <v>1 Below Basic</v>
      </c>
      <c r="NY294">
        <f t="shared" si="377"/>
        <v>1</v>
      </c>
      <c r="NZ294">
        <f t="shared" si="378"/>
        <v>0</v>
      </c>
      <c r="OA294" t="str">
        <f t="shared" si="379"/>
        <v>Maintained Performance Level</v>
      </c>
      <c r="OB294" s="161" t="str">
        <f t="array" ref="OB294">IF($NL294="No RI Tests","No RI Tests",IF(E294="K","N/A",VLOOKUP(MAX(IF(E294=Lookups!$DF$6:$DF$99,IF(JJ294&gt;=Lookups!$DG$6:$DG$99,Lookups!$DI$6:$DI$99))),Lookups!$DE$104:$DG$108,3,FALSE)))</f>
        <v>1 Limited</v>
      </c>
      <c r="OC294" s="161" t="str">
        <f t="array" ref="OC294">IF($NL294="No RI Tests","No RI Tests",IF(E294="K","N/A",VLOOKUP(MAX(IF(E294=Lookups!$DF$6:$DF$99,IF(NI294&gt;=Lookups!$DG$6:$DG$99,Lookups!$DI$6:$DI$99))),Lookups!$DE$104:$DG$108,3,FALSE)))</f>
        <v>1 Limited</v>
      </c>
      <c r="OD294" s="161" t="str">
        <f t="array" ref="OD294">IF($NL294="No RI Tests","No RI Tests",IF(E294="K","N/A",VLOOKUP(MAX(IF(E294=Lookups!$DF$6:$DF$99,IF(NK294&gt;=Lookups!$DG$6:$DG$99,Lookups!$DI$6:$DI$99))),Lookups!$DE$104:$DG$108,3,FALSE)))</f>
        <v>1 Limited</v>
      </c>
      <c r="OE294">
        <f t="shared" si="380"/>
        <v>1</v>
      </c>
      <c r="OF294">
        <f t="shared" si="381"/>
        <v>0</v>
      </c>
      <c r="OG294" t="str">
        <f t="shared" si="382"/>
        <v>Maintained Performance Level</v>
      </c>
      <c r="OH294">
        <f t="shared" si="383"/>
        <v>0</v>
      </c>
      <c r="OI294">
        <f t="shared" si="384"/>
        <v>0</v>
      </c>
      <c r="OJ294">
        <f t="shared" si="385"/>
        <v>0</v>
      </c>
      <c r="OK294">
        <f t="shared" si="386"/>
        <v>0</v>
      </c>
      <c r="OL294">
        <f t="shared" si="387"/>
        <v>0</v>
      </c>
      <c r="OM294" t="str">
        <f t="shared" si="388"/>
        <v>Fall Administration</v>
      </c>
      <c r="ON294" t="str">
        <f t="shared" si="389"/>
        <v>Winter Administration</v>
      </c>
      <c r="OO294" t="str">
        <f t="shared" si="390"/>
        <v>Fall to Winter RI</v>
      </c>
      <c r="OP294" t="str">
        <f ca="1">IF(AND(HR294&lt;&gt;"",JJ294&lt;600),IF(HT294="Advancing","Tier 2","Tier 3"),IF(JI294="","Null",IF(OR(E294="K",E294&lt;3),"FRA Recommended",IF(JJ294&gt;=IF(E294&lt;6,400,600),IF(JJ294&lt;VLOOKUP(E294,Lookups!$AP$3:$AR$16,3,FALSE),"Tier 2","Core"),IF(JJ294&lt;400,IF(RAND()&lt;0.81,"Tier 3","Tier 2"),IF(RAND()&lt;0.51,"Tier 3","Tier 2"))))))</f>
        <v>Tier 3</v>
      </c>
      <c r="OQ294" t="str">
        <f t="shared" si="391"/>
        <v>Average Reading Invt. Under 15 Minutes Long</v>
      </c>
      <c r="OR294">
        <f t="shared" si="392"/>
        <v>0</v>
      </c>
      <c r="OS294" t="str">
        <f t="shared" si="393"/>
        <v>Null</v>
      </c>
      <c r="OT294">
        <f t="shared" si="394"/>
        <v>0</v>
      </c>
      <c r="OU294" s="159">
        <f t="shared" si="395"/>
        <v>42500</v>
      </c>
      <c r="OV294" t="str">
        <f t="shared" si="396"/>
        <v>Form 3</v>
      </c>
      <c r="OW294" t="str">
        <f t="shared" si="397"/>
        <v>Beginning</v>
      </c>
      <c r="OX294">
        <f t="shared" si="398"/>
        <v>34</v>
      </c>
      <c r="OY294">
        <f t="shared" si="399"/>
        <v>3</v>
      </c>
      <c r="OZ294">
        <f t="shared" si="400"/>
        <v>0</v>
      </c>
      <c r="PA294" s="159">
        <f t="shared" si="401"/>
        <v>42500</v>
      </c>
      <c r="PB294" t="str">
        <f t="shared" si="402"/>
        <v>Form 3</v>
      </c>
      <c r="PC294" t="str">
        <f t="shared" si="403"/>
        <v>Beginning</v>
      </c>
      <c r="PD294">
        <f t="shared" si="404"/>
        <v>34</v>
      </c>
      <c r="PE294">
        <f t="shared" si="405"/>
        <v>3</v>
      </c>
      <c r="PF294">
        <f t="shared" si="406"/>
        <v>0</v>
      </c>
      <c r="PG294">
        <f t="shared" si="407"/>
        <v>35.857142857142854</v>
      </c>
      <c r="PH294">
        <f t="shared" si="408"/>
        <v>1</v>
      </c>
      <c r="PI294">
        <f t="shared" si="409"/>
        <v>1</v>
      </c>
      <c r="PJ294">
        <f t="shared" si="410"/>
        <v>19</v>
      </c>
      <c r="PK294">
        <f>IF(HR294="","Null",IF(E294&lt;3,"Null",IF(HU294=0,0,IF(HS294="Form 1",VLOOKUP(HU294,Lookups!$BE$3:$BP$63,E294,FALSE),IF(HS294="Form 2",VLOOKUP(HU294,Lookups!$BE$67:$BP$127,E294,FALSE),VLOOKUP(HU294,Lookups!$BE$130:$BP$190,E294,FALSE))))))</f>
        <v>1</v>
      </c>
      <c r="PL294">
        <f t="shared" si="411"/>
        <v>34</v>
      </c>
      <c r="PM294">
        <f>IF($PH294=0,"Null",IF(E294&lt;3,"Null",IF(OX294=0,0,IF(OV294="Form 1",VLOOKUP(OX294,Lookups!$BE$3:$BP$63,E294,FALSE),IF(OV294="Form 2",VLOOKUP(OX294,Lookups!$BE$67:$BP$127,E294,FALSE),VLOOKUP(OX294,Lookups!$BE$130:$BP$190,E294,FALSE))))))</f>
        <v>2</v>
      </c>
      <c r="PN294">
        <f t="shared" si="412"/>
        <v>15</v>
      </c>
      <c r="PO294">
        <f t="shared" si="413"/>
        <v>1</v>
      </c>
      <c r="PP294">
        <f t="shared" si="414"/>
        <v>2</v>
      </c>
      <c r="PQ294">
        <f>IF(HR294="","Null",IF(E294&lt;3,"Null",IF(HV294=0,0,IF(HS294="Form 1",VLOOKUP(HV294,Lookups!$BR$3:$CC$63,E294,FALSE),IF(HS294="Form 2",VLOOKUP(HV294,Lookups!$BR$67:$CC$127,E294,FALSE),VLOOKUP(HV294,Lookups!$BR$130:$CC$190,E294,FALSE))))))</f>
        <v>1</v>
      </c>
      <c r="PR294">
        <f t="shared" si="415"/>
        <v>3</v>
      </c>
      <c r="PS294">
        <f>IF(HR294="","Null",IF(E294&lt;3,"Null",IF(OY294=0,0,IF(OW294="Form 1",VLOOKUP(OY294,Lookups!$BR$3:$CC$63,E294,FALSE),IF(OW294="Form 2",VLOOKUP(OY294,Lookups!$BR$67:$CC$127,E294,FALSE),VLOOKUP(OY294,Lookups!$BR$130:$CC$190,E294,FALSE))))))</f>
        <v>1</v>
      </c>
      <c r="PT294">
        <f t="shared" si="416"/>
        <v>1</v>
      </c>
      <c r="PU294">
        <f t="shared" si="417"/>
        <v>0</v>
      </c>
      <c r="PV294">
        <f t="shared" si="418"/>
        <v>0</v>
      </c>
      <c r="PW294" t="str">
        <f t="shared" si="419"/>
        <v>Fall to Spring PI Administration</v>
      </c>
      <c r="PX294">
        <f t="shared" si="420"/>
        <v>0</v>
      </c>
      <c r="PY294">
        <f t="shared" si="421"/>
        <v>1</v>
      </c>
      <c r="PZ294" t="str">
        <f t="shared" si="422"/>
        <v>40 to 59 Sessions</v>
      </c>
      <c r="QA294" t="str">
        <f t="shared" si="423"/>
        <v>Series 1</v>
      </c>
      <c r="QB294" t="str">
        <f t="shared" si="424"/>
        <v>In Series 1 to 4</v>
      </c>
      <c r="QC294" t="str">
        <f>IF($MS294="System 44 Record",IF(BQ294&lt;MEDIAN(Directions!$F$3,Directions!$F$6),"Mid-Year Exited Student","Full Year Participant")&amp;IF(BP294&lt;Directions!$F$3,", Started Prior Year",", Started This Year"),"Null")</f>
        <v>Full Year Participant, Started This Year</v>
      </c>
      <c r="QD294">
        <f t="shared" si="425"/>
        <v>0</v>
      </c>
      <c r="QE294">
        <f t="shared" si="426"/>
        <v>0</v>
      </c>
      <c r="QF294">
        <f t="shared" si="427"/>
        <v>1</v>
      </c>
      <c r="QG294">
        <f t="shared" si="428"/>
        <v>0</v>
      </c>
      <c r="QH294">
        <f t="shared" si="429"/>
        <v>0</v>
      </c>
      <c r="QI294">
        <f t="shared" si="430"/>
        <v>0</v>
      </c>
      <c r="QJ294" t="str">
        <f t="shared" si="431"/>
        <v>RC! Only</v>
      </c>
      <c r="QK294" t="str">
        <f t="shared" si="432"/>
        <v>Null</v>
      </c>
      <c r="QL294" t="str">
        <f t="shared" si="433"/>
        <v>Null</v>
      </c>
      <c r="QM294" t="str">
        <f>IF($MS294="READ 180 Record",IF(AQ294="","Null",VLOOKUP(JJ294,Lookups!$DX$3:$EB$2054,AN294+1,FALSE)),"Null")</f>
        <v>Null</v>
      </c>
      <c r="QN294" t="str">
        <f t="shared" si="434"/>
        <v>Null</v>
      </c>
    </row>
    <row r="295" spans="1:456" x14ac:dyDescent="0.25">
      <c r="A295" s="161" t="s">
        <v>1447</v>
      </c>
      <c r="B295" s="161" t="s">
        <v>1447</v>
      </c>
      <c r="C295" s="161" t="s">
        <v>1447</v>
      </c>
      <c r="D295" s="161" t="s">
        <v>1447</v>
      </c>
      <c r="E295" s="161">
        <v>12</v>
      </c>
      <c r="F295" s="161" t="s">
        <v>1447</v>
      </c>
      <c r="G295" s="161" t="s">
        <v>880</v>
      </c>
      <c r="H295" s="161" t="s">
        <v>881</v>
      </c>
      <c r="K295" s="161">
        <v>0</v>
      </c>
      <c r="L295" s="161">
        <v>0</v>
      </c>
      <c r="M295" s="161">
        <v>0</v>
      </c>
      <c r="N295" s="161">
        <v>0</v>
      </c>
      <c r="O295" s="161">
        <v>0</v>
      </c>
      <c r="P295" s="161">
        <v>0</v>
      </c>
      <c r="Q295" s="161">
        <v>0</v>
      </c>
      <c r="R295" s="161">
        <v>0</v>
      </c>
      <c r="S295" s="161">
        <v>0</v>
      </c>
      <c r="T295" s="161">
        <v>0</v>
      </c>
      <c r="U295" s="161">
        <v>0</v>
      </c>
      <c r="V295" s="161">
        <v>0</v>
      </c>
      <c r="W295" s="161">
        <v>0</v>
      </c>
      <c r="X295" s="161">
        <v>0</v>
      </c>
      <c r="AB295" s="161" t="s">
        <v>242</v>
      </c>
      <c r="AC295" s="161" t="s">
        <v>242</v>
      </c>
      <c r="AD295" s="161" t="s">
        <v>242</v>
      </c>
      <c r="AE295" s="161" t="s">
        <v>242</v>
      </c>
      <c r="AF295" s="161" t="s">
        <v>242</v>
      </c>
      <c r="AG295" s="161" t="s">
        <v>242</v>
      </c>
      <c r="AH295" s="161" t="s">
        <v>242</v>
      </c>
      <c r="AI295" s="161">
        <v>20150801</v>
      </c>
      <c r="AJ295" s="161">
        <v>20160525</v>
      </c>
      <c r="AK295" s="161" t="s">
        <v>869</v>
      </c>
      <c r="AL295" t="s">
        <v>1078</v>
      </c>
      <c r="BN295" t="s">
        <v>1079</v>
      </c>
      <c r="ET295" s="161">
        <v>0</v>
      </c>
      <c r="EU295" s="161">
        <v>0</v>
      </c>
      <c r="EV295" s="161">
        <v>0</v>
      </c>
      <c r="EW295" s="161">
        <v>0</v>
      </c>
      <c r="EX295" s="161">
        <v>0</v>
      </c>
      <c r="EY295" s="161">
        <v>0</v>
      </c>
      <c r="EZ295" s="161">
        <v>0</v>
      </c>
      <c r="FA295" s="161">
        <v>0</v>
      </c>
      <c r="FB295" s="161">
        <v>0</v>
      </c>
      <c r="FC295" s="161">
        <v>0</v>
      </c>
      <c r="FD295" s="161">
        <v>0</v>
      </c>
      <c r="FE295" s="161">
        <v>0</v>
      </c>
      <c r="HN295" s="161" t="s">
        <v>881</v>
      </c>
      <c r="JB295" s="161" t="s">
        <v>881</v>
      </c>
      <c r="JC295" s="161">
        <v>0</v>
      </c>
      <c r="JD295" s="161">
        <v>0</v>
      </c>
      <c r="JE295" s="161">
        <v>0</v>
      </c>
      <c r="JF295" s="161">
        <v>0</v>
      </c>
      <c r="MN295" t="str">
        <f t="shared" si="348"/>
        <v>NoNoNoNoNoNo</v>
      </c>
      <c r="MO295" t="str">
        <f>IF(AND(MN295="NoNoNoNoNoNo",JI295=""),"No Programs",VLOOKUP(MN295,Lookups!$DA$4:$DB$67,2,FALSE))</f>
        <v>No Programs</v>
      </c>
      <c r="MP295">
        <f t="shared" si="349"/>
        <v>0</v>
      </c>
      <c r="MQ295" t="str">
        <f t="shared" si="350"/>
        <v>No Program Use</v>
      </c>
      <c r="MR295" t="str">
        <f>Directions!$D$3</f>
        <v>Usage</v>
      </c>
      <c r="MS295" t="str">
        <f>VLOOKUP(MQ295,Lookups!$CU$71:$CV$80,2,FALSE)</f>
        <v>Exclude</v>
      </c>
      <c r="MT295">
        <f t="shared" si="351"/>
        <v>0</v>
      </c>
      <c r="MU295">
        <f t="shared" si="352"/>
        <v>0</v>
      </c>
      <c r="MV295">
        <f t="shared" si="353"/>
        <v>0</v>
      </c>
      <c r="MW295">
        <f t="shared" si="354"/>
        <v>0</v>
      </c>
      <c r="MX295">
        <f t="shared" si="355"/>
        <v>0</v>
      </c>
      <c r="MY295" t="str">
        <f t="shared" si="356"/>
        <v>Not Used</v>
      </c>
      <c r="MZ295">
        <f t="shared" si="357"/>
        <v>0</v>
      </c>
      <c r="NA295" t="str">
        <f t="shared" si="358"/>
        <v>Not Available</v>
      </c>
      <c r="NB295" t="str">
        <f t="shared" si="359"/>
        <v>Not Available</v>
      </c>
      <c r="NC295" t="str">
        <f t="shared" si="360"/>
        <v>4 Not Indicated</v>
      </c>
      <c r="ND295" t="str">
        <f t="shared" si="361"/>
        <v>4 Not Indicated</v>
      </c>
      <c r="NE295" t="str">
        <f t="shared" si="362"/>
        <v>4 Not Indicated</v>
      </c>
      <c r="NF295" t="str">
        <f t="shared" si="363"/>
        <v>4 Not Indicated</v>
      </c>
      <c r="NG295" t="str">
        <f t="shared" si="364"/>
        <v>4 Not Indicated</v>
      </c>
      <c r="NH295" s="159" t="str">
        <f t="shared" si="365"/>
        <v>Null</v>
      </c>
      <c r="NI295" t="str">
        <f t="shared" si="366"/>
        <v>Null</v>
      </c>
      <c r="NJ295" s="159" t="str">
        <f t="shared" si="367"/>
        <v>Null</v>
      </c>
      <c r="NK295" t="str">
        <f t="shared" si="368"/>
        <v>Null</v>
      </c>
      <c r="NL295" t="str">
        <f t="shared" si="369"/>
        <v>No RI Tests</v>
      </c>
      <c r="NM295">
        <f t="shared" si="370"/>
        <v>0</v>
      </c>
      <c r="NN295" t="str">
        <f>IF(OR(E295="PK",E295="K",JJ295=""),"Null",INDEX(Lookups!$EZ$4:$FW$18,MATCH($JJ295,Lookups!$EY$4:$EY$18,1),MATCH($E295,Lookups!$EZ$3:$FW$3,0)))</f>
        <v>Null</v>
      </c>
      <c r="NO295" t="str">
        <f>IF(OR(E295="PK",E295="K",JJ295=""),"Null",INDEX(Lookups!$EZ$4:$FW$18,MATCH($JJ295,Lookups!$EY$4:$EY$18,1),MATCH($E295,Lookups!$EZ$3:$FW$3,0) + 1))</f>
        <v>Null</v>
      </c>
      <c r="NP295" t="str">
        <f t="shared" si="371"/>
        <v>Null</v>
      </c>
      <c r="NQ295" t="str">
        <f t="shared" si="372"/>
        <v>Null</v>
      </c>
      <c r="NR295" t="str">
        <f t="shared" si="373"/>
        <v>Null</v>
      </c>
      <c r="NS295" t="str">
        <f t="shared" si="374"/>
        <v>No RI Tests</v>
      </c>
      <c r="NT295" t="str">
        <f t="shared" si="375"/>
        <v>No RI Tests</v>
      </c>
      <c r="NU295" t="str">
        <f t="shared" si="376"/>
        <v>No RI Tests</v>
      </c>
      <c r="NV295" s="183" t="str">
        <f t="array" ref="NV295">IF($NL295="No RI Tests","No RI Tests",VLOOKUP(IF(AND(E295="K",JJ295&lt;280),3,IF(AND(E295="K",JJ295&gt;=280),4,MAX(IF(E295=Lookups!$DF$6:$DF$99,IF(JJ295&gt;=Lookups!$DG$6:$DG$99,Lookups!$DH$6:$DH$99))))),Lookups!$DE$104:$DG$108,2,FALSE))</f>
        <v>No RI Tests</v>
      </c>
      <c r="NW295" s="161" t="str">
        <f t="array" ref="NW295">IF($NL295="No RI Tests","No RI Tests",VLOOKUP(IF(AND(E295="K",JH295&lt;280),3,IF(AND(E295="K",JH295&gt;=280),4,MAX(IF(E295=Lookups!$DF$6:$DF$99,IF(NI295&gt;=Lookups!$DG$6:$DG$99,Lookups!$DH$6:$DH$99))))),Lookups!$DE$104:$DG$108,2,FALSE))</f>
        <v>No RI Tests</v>
      </c>
      <c r="NX295" s="161" t="str">
        <f t="array" ref="NX295">IF($NL295="No RI Tests","No RI Tests",VLOOKUP(IF(AND(E295="K",NK295&lt;280),3,IF(AND(E295="K",NK295&gt;=280),4,MAX(IF(E295=Lookups!$DF$6:$DF$99,IF(NK295&gt;=Lookups!$DG$6:$DG$99,Lookups!$DH$6:$DH$99))))),Lookups!$DE$104:$DG$108,2,FALSE))</f>
        <v>No RI Tests</v>
      </c>
      <c r="NY295" t="str">
        <f t="shared" si="377"/>
        <v>Null</v>
      </c>
      <c r="NZ295" t="str">
        <f t="shared" si="378"/>
        <v>Null</v>
      </c>
      <c r="OA295" t="str">
        <f t="shared" si="379"/>
        <v>No RI for Comparison</v>
      </c>
      <c r="OB295" s="161" t="str">
        <f t="array" ref="OB295">IF($NL295="No RI Tests","No RI Tests",IF(E295="K","N/A",VLOOKUP(MAX(IF(E295=Lookups!$DF$6:$DF$99,IF(JJ295&gt;=Lookups!$DG$6:$DG$99,Lookups!$DI$6:$DI$99))),Lookups!$DE$104:$DG$108,3,FALSE)))</f>
        <v>No RI Tests</v>
      </c>
      <c r="OC295" s="161" t="str">
        <f t="array" ref="OC295">IF($NL295="No RI Tests","No RI Tests",IF(E295="K","N/A",VLOOKUP(MAX(IF(E295=Lookups!$DF$6:$DF$99,IF(NI295&gt;=Lookups!$DG$6:$DG$99,Lookups!$DI$6:$DI$99))),Lookups!$DE$104:$DG$108,3,FALSE)))</f>
        <v>No RI Tests</v>
      </c>
      <c r="OD295" s="161" t="str">
        <f t="array" ref="OD295">IF($NL295="No RI Tests","No RI Tests",IF(E295="K","N/A",VLOOKUP(MAX(IF(E295=Lookups!$DF$6:$DF$99,IF(NK295&gt;=Lookups!$DG$6:$DG$99,Lookups!$DI$6:$DI$99))),Lookups!$DE$104:$DG$108,3,FALSE)))</f>
        <v>No RI Tests</v>
      </c>
      <c r="OE295" t="str">
        <f t="shared" si="380"/>
        <v>Null</v>
      </c>
      <c r="OF295" t="str">
        <f t="shared" si="381"/>
        <v>Null</v>
      </c>
      <c r="OG295" t="str">
        <f t="shared" si="382"/>
        <v>No RI for Comparison</v>
      </c>
      <c r="OH295" t="str">
        <f t="shared" si="383"/>
        <v>Null</v>
      </c>
      <c r="OI295" t="str">
        <f t="shared" si="384"/>
        <v>Null</v>
      </c>
      <c r="OJ295" t="str">
        <f t="shared" si="385"/>
        <v>Null</v>
      </c>
      <c r="OK295" t="str">
        <f t="shared" si="386"/>
        <v>Null</v>
      </c>
      <c r="OL295" t="str">
        <f t="shared" si="387"/>
        <v>Null</v>
      </c>
      <c r="OM295" t="str">
        <f t="shared" si="388"/>
        <v>Null</v>
      </c>
      <c r="ON295" t="str">
        <f t="shared" si="389"/>
        <v>Null</v>
      </c>
      <c r="OO295" t="str">
        <f t="shared" si="390"/>
        <v>Null RI</v>
      </c>
      <c r="OP295" t="str">
        <f ca="1">IF(AND(HR295&lt;&gt;"",JJ295&lt;600),IF(HT295="Advancing","Tier 2","Tier 3"),IF(JI295="","Null",IF(OR(E295="K",E295&lt;3),"FRA Recommended",IF(JJ295&gt;=IF(E295&lt;6,400,600),IF(JJ295&lt;VLOOKUP(E295,Lookups!$AP$3:$AR$16,3,FALSE),"Tier 2","Core"),IF(JJ295&lt;400,IF(RAND()&lt;0.81,"Tier 3","Tier 2"),IF(RAND()&lt;0.51,"Tier 3","Tier 2"))))))</f>
        <v>Null</v>
      </c>
      <c r="OQ295" t="str">
        <f t="shared" si="391"/>
        <v>Null</v>
      </c>
      <c r="OR295" t="str">
        <f t="shared" si="392"/>
        <v>Null</v>
      </c>
      <c r="OS295" t="str">
        <f t="shared" si="393"/>
        <v>Null</v>
      </c>
      <c r="OT295" t="str">
        <f t="shared" si="394"/>
        <v>No RI Tests</v>
      </c>
      <c r="OU295" s="159" t="str">
        <f t="shared" si="395"/>
        <v>No PI Tests</v>
      </c>
      <c r="OV295" t="str">
        <f t="shared" si="396"/>
        <v>No PI Tests</v>
      </c>
      <c r="OW295" t="str">
        <f t="shared" si="397"/>
        <v>No PI Tests</v>
      </c>
      <c r="OX295" t="str">
        <f t="shared" si="398"/>
        <v>No PI Tests</v>
      </c>
      <c r="OY295" t="str">
        <f t="shared" si="399"/>
        <v>No PI Tests</v>
      </c>
      <c r="OZ295" t="str">
        <f t="shared" si="400"/>
        <v>No PI Tests</v>
      </c>
      <c r="PA295" s="159" t="str">
        <f t="shared" si="401"/>
        <v>No PI Tests</v>
      </c>
      <c r="PB295" t="str">
        <f t="shared" si="402"/>
        <v>No PI Tests</v>
      </c>
      <c r="PC295" t="str">
        <f t="shared" si="403"/>
        <v>No PI Tests</v>
      </c>
      <c r="PD295" t="str">
        <f t="shared" si="404"/>
        <v>No PI Tests</v>
      </c>
      <c r="PE295" t="str">
        <f t="shared" si="405"/>
        <v>No PI Tests</v>
      </c>
      <c r="PF295" t="str">
        <f t="shared" si="406"/>
        <v>No PI Tests</v>
      </c>
      <c r="PG295" t="str">
        <f t="shared" si="407"/>
        <v>No PI Tests</v>
      </c>
      <c r="PH295">
        <f t="shared" si="408"/>
        <v>0</v>
      </c>
      <c r="PI295">
        <f t="shared" si="409"/>
        <v>0</v>
      </c>
      <c r="PJ295" t="str">
        <f t="shared" si="410"/>
        <v>Null</v>
      </c>
      <c r="PK295" t="str">
        <f>IF(HR295="","Null",IF(E295&lt;3,"Null",IF(HU295=0,0,IF(HS295="Form 1",VLOOKUP(HU295,Lookups!$BE$3:$BP$63,E295,FALSE),IF(HS295="Form 2",VLOOKUP(HU295,Lookups!$BE$67:$BP$127,E295,FALSE),VLOOKUP(HU295,Lookups!$BE$130:$BP$190,E295,FALSE))))))</f>
        <v>Null</v>
      </c>
      <c r="PL295" t="str">
        <f t="shared" si="411"/>
        <v>Null</v>
      </c>
      <c r="PM295" t="str">
        <f>IF($PH295=0,"Null",IF(E295&lt;3,"Null",IF(OX295=0,0,IF(OV295="Form 1",VLOOKUP(OX295,Lookups!$BE$3:$BP$63,E295,FALSE),IF(OV295="Form 2",VLOOKUP(OX295,Lookups!$BE$67:$BP$127,E295,FALSE),VLOOKUP(OX295,Lookups!$BE$130:$BP$190,E295,FALSE))))))</f>
        <v>Null</v>
      </c>
      <c r="PN295" t="str">
        <f t="shared" si="412"/>
        <v>Null</v>
      </c>
      <c r="PO295" t="str">
        <f t="shared" si="413"/>
        <v>Null</v>
      </c>
      <c r="PP295" t="str">
        <f t="shared" si="414"/>
        <v>Null</v>
      </c>
      <c r="PQ295" t="str">
        <f>IF(HR295="","Null",IF(E295&lt;3,"Null",IF(HV295=0,0,IF(HS295="Form 1",VLOOKUP(HV295,Lookups!$BR$3:$CC$63,E295,FALSE),IF(HS295="Form 2",VLOOKUP(HV295,Lookups!$BR$67:$CC$127,E295,FALSE),VLOOKUP(HV295,Lookups!$BR$130:$CC$190,E295,FALSE))))))</f>
        <v>Null</v>
      </c>
      <c r="PR295" t="str">
        <f t="shared" si="415"/>
        <v>Null</v>
      </c>
      <c r="PS295" t="str">
        <f>IF(HR295="","Null",IF(E295&lt;3,"Null",IF(OY295=0,0,IF(OW295="Form 1",VLOOKUP(OY295,Lookups!$BR$3:$CC$63,E295,FALSE),IF(OW295="Form 2",VLOOKUP(OY295,Lookups!$BR$67:$CC$127,E295,FALSE),VLOOKUP(OY295,Lookups!$BR$130:$CC$190,E295,FALSE))))))</f>
        <v>Null</v>
      </c>
      <c r="PT295" t="str">
        <f t="shared" si="416"/>
        <v>Null</v>
      </c>
      <c r="PU295" t="str">
        <f t="shared" si="417"/>
        <v>Null</v>
      </c>
      <c r="PV295" t="str">
        <f t="shared" si="418"/>
        <v>Null</v>
      </c>
      <c r="PW295" t="str">
        <f t="shared" si="419"/>
        <v>No PI Tests</v>
      </c>
      <c r="PX295">
        <f t="shared" si="420"/>
        <v>0</v>
      </c>
      <c r="PY295">
        <f t="shared" si="421"/>
        <v>0</v>
      </c>
      <c r="PZ295" t="str">
        <f t="shared" si="422"/>
        <v>Null</v>
      </c>
      <c r="QA295" t="str">
        <f t="shared" si="423"/>
        <v>Null</v>
      </c>
      <c r="QB295" t="str">
        <f t="shared" si="424"/>
        <v>Null</v>
      </c>
      <c r="QC295" t="str">
        <f>IF($MS295="System 44 Record",IF(BQ295&lt;MEDIAN(Directions!$F$3,Directions!$F$6),"Mid-Year Exited Student","Full Year Participant")&amp;IF(BP295&lt;Directions!$F$3,", Started Prior Year",", Started This Year"),"Null")</f>
        <v>Null</v>
      </c>
      <c r="QD295" t="str">
        <f t="shared" si="425"/>
        <v>Null</v>
      </c>
      <c r="QE295">
        <f t="shared" si="426"/>
        <v>0</v>
      </c>
      <c r="QF295">
        <f t="shared" si="427"/>
        <v>0</v>
      </c>
      <c r="QG295">
        <f t="shared" si="428"/>
        <v>0</v>
      </c>
      <c r="QH295">
        <f t="shared" si="429"/>
        <v>0</v>
      </c>
      <c r="QI295">
        <f t="shared" si="430"/>
        <v>0</v>
      </c>
      <c r="QJ295" t="str">
        <f t="shared" si="431"/>
        <v>Used None</v>
      </c>
      <c r="QK295" t="str">
        <f t="shared" si="432"/>
        <v>Null</v>
      </c>
      <c r="QL295" t="str">
        <f t="shared" si="433"/>
        <v>Null</v>
      </c>
      <c r="QM295" t="str">
        <f>IF($MS295="READ 180 Record",IF(AQ295="","Null",VLOOKUP(JJ295,Lookups!$DX$3:$EB$2054,AN295+1,FALSE)),"Null")</f>
        <v>Null</v>
      </c>
      <c r="QN295" t="str">
        <f t="shared" si="434"/>
        <v>Null</v>
      </c>
    </row>
    <row r="296" spans="1:456" x14ac:dyDescent="0.25">
      <c r="A296" s="161" t="s">
        <v>1447</v>
      </c>
      <c r="B296" s="161" t="s">
        <v>1447</v>
      </c>
      <c r="C296" s="161" t="s">
        <v>1447</v>
      </c>
      <c r="D296" s="161" t="s">
        <v>1447</v>
      </c>
      <c r="E296" s="161">
        <v>12</v>
      </c>
      <c r="F296" s="161" t="s">
        <v>1447</v>
      </c>
      <c r="G296" s="161" t="s">
        <v>880</v>
      </c>
      <c r="H296" s="161" t="s">
        <v>881</v>
      </c>
      <c r="K296" s="161">
        <v>0</v>
      </c>
      <c r="L296" s="161">
        <v>0</v>
      </c>
      <c r="M296" s="161">
        <v>0</v>
      </c>
      <c r="N296" s="161">
        <v>0</v>
      </c>
      <c r="O296" s="161">
        <v>0</v>
      </c>
      <c r="P296" s="161">
        <v>0</v>
      </c>
      <c r="Q296" s="161">
        <v>0</v>
      </c>
      <c r="R296" s="161">
        <v>0</v>
      </c>
      <c r="S296" s="161">
        <v>0</v>
      </c>
      <c r="T296" s="161">
        <v>0</v>
      </c>
      <c r="U296" s="161">
        <v>0</v>
      </c>
      <c r="V296" s="161">
        <v>0</v>
      </c>
      <c r="W296" s="161">
        <v>0</v>
      </c>
      <c r="X296" s="161">
        <v>0</v>
      </c>
      <c r="AB296" s="161" t="s">
        <v>242</v>
      </c>
      <c r="AC296" s="161" t="s">
        <v>242</v>
      </c>
      <c r="AD296" s="161" t="s">
        <v>242</v>
      </c>
      <c r="AE296" s="161" t="s">
        <v>242</v>
      </c>
      <c r="AF296" s="161" t="s">
        <v>242</v>
      </c>
      <c r="AG296" s="161" t="s">
        <v>242</v>
      </c>
      <c r="AH296" s="161" t="s">
        <v>242</v>
      </c>
      <c r="AI296" s="161">
        <v>20150801</v>
      </c>
      <c r="AJ296" s="161">
        <v>20160525</v>
      </c>
      <c r="AK296" s="161" t="s">
        <v>869</v>
      </c>
      <c r="AL296" t="s">
        <v>1078</v>
      </c>
      <c r="BN296" t="s">
        <v>1079</v>
      </c>
      <c r="ET296" s="161">
        <v>0</v>
      </c>
      <c r="EU296" s="161">
        <v>0</v>
      </c>
      <c r="EV296" s="161">
        <v>0</v>
      </c>
      <c r="EW296" s="161">
        <v>0</v>
      </c>
      <c r="EX296" s="161">
        <v>0</v>
      </c>
      <c r="EY296" s="161">
        <v>0</v>
      </c>
      <c r="EZ296" s="161">
        <v>0</v>
      </c>
      <c r="FA296" s="161">
        <v>0</v>
      </c>
      <c r="FB296" s="161">
        <v>0</v>
      </c>
      <c r="FC296" s="161">
        <v>0</v>
      </c>
      <c r="FD296" s="161">
        <v>0</v>
      </c>
      <c r="FE296" s="161">
        <v>0</v>
      </c>
      <c r="HN296" s="161" t="s">
        <v>881</v>
      </c>
      <c r="JB296" s="161" t="s">
        <v>881</v>
      </c>
      <c r="JC296" s="161">
        <v>0</v>
      </c>
      <c r="JD296" s="161">
        <v>0</v>
      </c>
      <c r="JE296" s="161">
        <v>0</v>
      </c>
      <c r="JF296" s="161">
        <v>0</v>
      </c>
      <c r="MN296" t="str">
        <f t="shared" si="348"/>
        <v>NoNoNoNoNoNo</v>
      </c>
      <c r="MO296" t="str">
        <f>IF(AND(MN296="NoNoNoNoNoNo",JI296=""),"No Programs",VLOOKUP(MN296,Lookups!$DA$4:$DB$67,2,FALSE))</f>
        <v>No Programs</v>
      </c>
      <c r="MP296">
        <f t="shared" si="349"/>
        <v>0</v>
      </c>
      <c r="MQ296" t="str">
        <f t="shared" si="350"/>
        <v>No Program Use</v>
      </c>
      <c r="MR296" t="str">
        <f>Directions!$D$3</f>
        <v>Usage</v>
      </c>
      <c r="MS296" t="str">
        <f>VLOOKUP(MQ296,Lookups!$CU$71:$CV$80,2,FALSE)</f>
        <v>Exclude</v>
      </c>
      <c r="MT296">
        <f t="shared" si="351"/>
        <v>0</v>
      </c>
      <c r="MU296">
        <f t="shared" si="352"/>
        <v>0</v>
      </c>
      <c r="MV296">
        <f t="shared" si="353"/>
        <v>0</v>
      </c>
      <c r="MW296">
        <f t="shared" si="354"/>
        <v>0</v>
      </c>
      <c r="MX296">
        <f t="shared" si="355"/>
        <v>0</v>
      </c>
      <c r="MY296" t="str">
        <f t="shared" si="356"/>
        <v>Not Used</v>
      </c>
      <c r="MZ296">
        <f t="shared" si="357"/>
        <v>0</v>
      </c>
      <c r="NA296" t="str">
        <f t="shared" si="358"/>
        <v>Not Available</v>
      </c>
      <c r="NB296" t="str">
        <f t="shared" si="359"/>
        <v>Not Available</v>
      </c>
      <c r="NC296" t="str">
        <f t="shared" si="360"/>
        <v>4 Not Indicated</v>
      </c>
      <c r="ND296" t="str">
        <f t="shared" si="361"/>
        <v>4 Not Indicated</v>
      </c>
      <c r="NE296" t="str">
        <f t="shared" si="362"/>
        <v>4 Not Indicated</v>
      </c>
      <c r="NF296" t="str">
        <f t="shared" si="363"/>
        <v>4 Not Indicated</v>
      </c>
      <c r="NG296" t="str">
        <f t="shared" si="364"/>
        <v>4 Not Indicated</v>
      </c>
      <c r="NH296" s="159" t="str">
        <f t="shared" si="365"/>
        <v>Null</v>
      </c>
      <c r="NI296" t="str">
        <f t="shared" si="366"/>
        <v>Null</v>
      </c>
      <c r="NJ296" s="159" t="str">
        <f t="shared" si="367"/>
        <v>Null</v>
      </c>
      <c r="NK296" t="str">
        <f t="shared" si="368"/>
        <v>Null</v>
      </c>
      <c r="NL296" t="str">
        <f t="shared" si="369"/>
        <v>No RI Tests</v>
      </c>
      <c r="NM296">
        <f t="shared" si="370"/>
        <v>0</v>
      </c>
      <c r="NN296" t="str">
        <f>IF(OR(E296="PK",E296="K",JJ296=""),"Null",INDEX(Lookups!$EZ$4:$FW$18,MATCH($JJ296,Lookups!$EY$4:$EY$18,1),MATCH($E296,Lookups!$EZ$3:$FW$3,0)))</f>
        <v>Null</v>
      </c>
      <c r="NO296" t="str">
        <f>IF(OR(E296="PK",E296="K",JJ296=""),"Null",INDEX(Lookups!$EZ$4:$FW$18,MATCH($JJ296,Lookups!$EY$4:$EY$18,1),MATCH($E296,Lookups!$EZ$3:$FW$3,0) + 1))</f>
        <v>Null</v>
      </c>
      <c r="NP296" t="str">
        <f t="shared" si="371"/>
        <v>Null</v>
      </c>
      <c r="NQ296" t="str">
        <f t="shared" si="372"/>
        <v>Null</v>
      </c>
      <c r="NR296" t="str">
        <f t="shared" si="373"/>
        <v>Null</v>
      </c>
      <c r="NS296" t="str">
        <f t="shared" si="374"/>
        <v>No RI Tests</v>
      </c>
      <c r="NT296" t="str">
        <f t="shared" si="375"/>
        <v>No RI Tests</v>
      </c>
      <c r="NU296" t="str">
        <f t="shared" si="376"/>
        <v>No RI Tests</v>
      </c>
      <c r="NV296" s="183" t="str">
        <f t="array" ref="NV296">IF($NL296="No RI Tests","No RI Tests",VLOOKUP(IF(AND(E296="K",JJ296&lt;280),3,IF(AND(E296="K",JJ296&gt;=280),4,MAX(IF(E296=Lookups!$DF$6:$DF$99,IF(JJ296&gt;=Lookups!$DG$6:$DG$99,Lookups!$DH$6:$DH$99))))),Lookups!$DE$104:$DG$108,2,FALSE))</f>
        <v>No RI Tests</v>
      </c>
      <c r="NW296" s="161" t="str">
        <f t="array" ref="NW296">IF($NL296="No RI Tests","No RI Tests",VLOOKUP(IF(AND(E296="K",JH296&lt;280),3,IF(AND(E296="K",JH296&gt;=280),4,MAX(IF(E296=Lookups!$DF$6:$DF$99,IF(NI296&gt;=Lookups!$DG$6:$DG$99,Lookups!$DH$6:$DH$99))))),Lookups!$DE$104:$DG$108,2,FALSE))</f>
        <v>No RI Tests</v>
      </c>
      <c r="NX296" s="161" t="str">
        <f t="array" ref="NX296">IF($NL296="No RI Tests","No RI Tests",VLOOKUP(IF(AND(E296="K",NK296&lt;280),3,IF(AND(E296="K",NK296&gt;=280),4,MAX(IF(E296=Lookups!$DF$6:$DF$99,IF(NK296&gt;=Lookups!$DG$6:$DG$99,Lookups!$DH$6:$DH$99))))),Lookups!$DE$104:$DG$108,2,FALSE))</f>
        <v>No RI Tests</v>
      </c>
      <c r="NY296" t="str">
        <f t="shared" si="377"/>
        <v>Null</v>
      </c>
      <c r="NZ296" t="str">
        <f t="shared" si="378"/>
        <v>Null</v>
      </c>
      <c r="OA296" t="str">
        <f t="shared" si="379"/>
        <v>No RI for Comparison</v>
      </c>
      <c r="OB296" s="161" t="str">
        <f t="array" ref="OB296">IF($NL296="No RI Tests","No RI Tests",IF(E296="K","N/A",VLOOKUP(MAX(IF(E296=Lookups!$DF$6:$DF$99,IF(JJ296&gt;=Lookups!$DG$6:$DG$99,Lookups!$DI$6:$DI$99))),Lookups!$DE$104:$DG$108,3,FALSE)))</f>
        <v>No RI Tests</v>
      </c>
      <c r="OC296" s="161" t="str">
        <f t="array" ref="OC296">IF($NL296="No RI Tests","No RI Tests",IF(E296="K","N/A",VLOOKUP(MAX(IF(E296=Lookups!$DF$6:$DF$99,IF(NI296&gt;=Lookups!$DG$6:$DG$99,Lookups!$DI$6:$DI$99))),Lookups!$DE$104:$DG$108,3,FALSE)))</f>
        <v>No RI Tests</v>
      </c>
      <c r="OD296" s="161" t="str">
        <f t="array" ref="OD296">IF($NL296="No RI Tests","No RI Tests",IF(E296="K","N/A",VLOOKUP(MAX(IF(E296=Lookups!$DF$6:$DF$99,IF(NK296&gt;=Lookups!$DG$6:$DG$99,Lookups!$DI$6:$DI$99))),Lookups!$DE$104:$DG$108,3,FALSE)))</f>
        <v>No RI Tests</v>
      </c>
      <c r="OE296" t="str">
        <f t="shared" si="380"/>
        <v>Null</v>
      </c>
      <c r="OF296" t="str">
        <f t="shared" si="381"/>
        <v>Null</v>
      </c>
      <c r="OG296" t="str">
        <f t="shared" si="382"/>
        <v>No RI for Comparison</v>
      </c>
      <c r="OH296" t="str">
        <f t="shared" si="383"/>
        <v>Null</v>
      </c>
      <c r="OI296" t="str">
        <f t="shared" si="384"/>
        <v>Null</v>
      </c>
      <c r="OJ296" t="str">
        <f t="shared" si="385"/>
        <v>Null</v>
      </c>
      <c r="OK296" t="str">
        <f t="shared" si="386"/>
        <v>Null</v>
      </c>
      <c r="OL296" t="str">
        <f t="shared" si="387"/>
        <v>Null</v>
      </c>
      <c r="OM296" t="str">
        <f t="shared" si="388"/>
        <v>Null</v>
      </c>
      <c r="ON296" t="str">
        <f t="shared" si="389"/>
        <v>Null</v>
      </c>
      <c r="OO296" t="str">
        <f t="shared" si="390"/>
        <v>Null RI</v>
      </c>
      <c r="OP296" t="str">
        <f ca="1">IF(AND(HR296&lt;&gt;"",JJ296&lt;600),IF(HT296="Advancing","Tier 2","Tier 3"),IF(JI296="","Null",IF(OR(E296="K",E296&lt;3),"FRA Recommended",IF(JJ296&gt;=IF(E296&lt;6,400,600),IF(JJ296&lt;VLOOKUP(E296,Lookups!$AP$3:$AR$16,3,FALSE),"Tier 2","Core"),IF(JJ296&lt;400,IF(RAND()&lt;0.81,"Tier 3","Tier 2"),IF(RAND()&lt;0.51,"Tier 3","Tier 2"))))))</f>
        <v>Null</v>
      </c>
      <c r="OQ296" t="str">
        <f t="shared" si="391"/>
        <v>Null</v>
      </c>
      <c r="OR296" t="str">
        <f t="shared" si="392"/>
        <v>Null</v>
      </c>
      <c r="OS296" t="str">
        <f t="shared" si="393"/>
        <v>Null</v>
      </c>
      <c r="OT296" t="str">
        <f t="shared" si="394"/>
        <v>No RI Tests</v>
      </c>
      <c r="OU296" s="159" t="str">
        <f t="shared" si="395"/>
        <v>No PI Tests</v>
      </c>
      <c r="OV296" t="str">
        <f t="shared" si="396"/>
        <v>No PI Tests</v>
      </c>
      <c r="OW296" t="str">
        <f t="shared" si="397"/>
        <v>No PI Tests</v>
      </c>
      <c r="OX296" t="str">
        <f t="shared" si="398"/>
        <v>No PI Tests</v>
      </c>
      <c r="OY296" t="str">
        <f t="shared" si="399"/>
        <v>No PI Tests</v>
      </c>
      <c r="OZ296" t="str">
        <f t="shared" si="400"/>
        <v>No PI Tests</v>
      </c>
      <c r="PA296" s="159" t="str">
        <f t="shared" si="401"/>
        <v>No PI Tests</v>
      </c>
      <c r="PB296" t="str">
        <f t="shared" si="402"/>
        <v>No PI Tests</v>
      </c>
      <c r="PC296" t="str">
        <f t="shared" si="403"/>
        <v>No PI Tests</v>
      </c>
      <c r="PD296" t="str">
        <f t="shared" si="404"/>
        <v>No PI Tests</v>
      </c>
      <c r="PE296" t="str">
        <f t="shared" si="405"/>
        <v>No PI Tests</v>
      </c>
      <c r="PF296" t="str">
        <f t="shared" si="406"/>
        <v>No PI Tests</v>
      </c>
      <c r="PG296" t="str">
        <f t="shared" si="407"/>
        <v>No PI Tests</v>
      </c>
      <c r="PH296">
        <f t="shared" si="408"/>
        <v>0</v>
      </c>
      <c r="PI296">
        <f t="shared" si="409"/>
        <v>0</v>
      </c>
      <c r="PJ296" t="str">
        <f t="shared" si="410"/>
        <v>Null</v>
      </c>
      <c r="PK296" t="str">
        <f>IF(HR296="","Null",IF(E296&lt;3,"Null",IF(HU296=0,0,IF(HS296="Form 1",VLOOKUP(HU296,Lookups!$BE$3:$BP$63,E296,FALSE),IF(HS296="Form 2",VLOOKUP(HU296,Lookups!$BE$67:$BP$127,E296,FALSE),VLOOKUP(HU296,Lookups!$BE$130:$BP$190,E296,FALSE))))))</f>
        <v>Null</v>
      </c>
      <c r="PL296" t="str">
        <f t="shared" si="411"/>
        <v>Null</v>
      </c>
      <c r="PM296" t="str">
        <f>IF($PH296=0,"Null",IF(E296&lt;3,"Null",IF(OX296=0,0,IF(OV296="Form 1",VLOOKUP(OX296,Lookups!$BE$3:$BP$63,E296,FALSE),IF(OV296="Form 2",VLOOKUP(OX296,Lookups!$BE$67:$BP$127,E296,FALSE),VLOOKUP(OX296,Lookups!$BE$130:$BP$190,E296,FALSE))))))</f>
        <v>Null</v>
      </c>
      <c r="PN296" t="str">
        <f t="shared" si="412"/>
        <v>Null</v>
      </c>
      <c r="PO296" t="str">
        <f t="shared" si="413"/>
        <v>Null</v>
      </c>
      <c r="PP296" t="str">
        <f t="shared" si="414"/>
        <v>Null</v>
      </c>
      <c r="PQ296" t="str">
        <f>IF(HR296="","Null",IF(E296&lt;3,"Null",IF(HV296=0,0,IF(HS296="Form 1",VLOOKUP(HV296,Lookups!$BR$3:$CC$63,E296,FALSE),IF(HS296="Form 2",VLOOKUP(HV296,Lookups!$BR$67:$CC$127,E296,FALSE),VLOOKUP(HV296,Lookups!$BR$130:$CC$190,E296,FALSE))))))</f>
        <v>Null</v>
      </c>
      <c r="PR296" t="str">
        <f t="shared" si="415"/>
        <v>Null</v>
      </c>
      <c r="PS296" t="str">
        <f>IF(HR296="","Null",IF(E296&lt;3,"Null",IF(OY296=0,0,IF(OW296="Form 1",VLOOKUP(OY296,Lookups!$BR$3:$CC$63,E296,FALSE),IF(OW296="Form 2",VLOOKUP(OY296,Lookups!$BR$67:$CC$127,E296,FALSE),VLOOKUP(OY296,Lookups!$BR$130:$CC$190,E296,FALSE))))))</f>
        <v>Null</v>
      </c>
      <c r="PT296" t="str">
        <f t="shared" si="416"/>
        <v>Null</v>
      </c>
      <c r="PU296" t="str">
        <f t="shared" si="417"/>
        <v>Null</v>
      </c>
      <c r="PV296" t="str">
        <f t="shared" si="418"/>
        <v>Null</v>
      </c>
      <c r="PW296" t="str">
        <f t="shared" si="419"/>
        <v>No PI Tests</v>
      </c>
      <c r="PX296">
        <f t="shared" si="420"/>
        <v>0</v>
      </c>
      <c r="PY296">
        <f t="shared" si="421"/>
        <v>0</v>
      </c>
      <c r="PZ296" t="str">
        <f t="shared" si="422"/>
        <v>Null</v>
      </c>
      <c r="QA296" t="str">
        <f t="shared" si="423"/>
        <v>Null</v>
      </c>
      <c r="QB296" t="str">
        <f t="shared" si="424"/>
        <v>Null</v>
      </c>
      <c r="QC296" t="str">
        <f>IF($MS296="System 44 Record",IF(BQ296&lt;MEDIAN(Directions!$F$3,Directions!$F$6),"Mid-Year Exited Student","Full Year Participant")&amp;IF(BP296&lt;Directions!$F$3,", Started Prior Year",", Started This Year"),"Null")</f>
        <v>Null</v>
      </c>
      <c r="QD296" t="str">
        <f t="shared" si="425"/>
        <v>Null</v>
      </c>
      <c r="QE296">
        <f t="shared" si="426"/>
        <v>0</v>
      </c>
      <c r="QF296">
        <f t="shared" si="427"/>
        <v>0</v>
      </c>
      <c r="QG296">
        <f t="shared" si="428"/>
        <v>0</v>
      </c>
      <c r="QH296">
        <f t="shared" si="429"/>
        <v>0</v>
      </c>
      <c r="QI296">
        <f t="shared" si="430"/>
        <v>0</v>
      </c>
      <c r="QJ296" t="str">
        <f t="shared" si="431"/>
        <v>Used None</v>
      </c>
      <c r="QK296" t="str">
        <f t="shared" si="432"/>
        <v>Null</v>
      </c>
      <c r="QL296" t="str">
        <f t="shared" si="433"/>
        <v>Null</v>
      </c>
      <c r="QM296" t="str">
        <f>IF($MS296="READ 180 Record",IF(AQ296="","Null",VLOOKUP(JJ296,Lookups!$DX$3:$EB$2054,AN296+1,FALSE)),"Null")</f>
        <v>Null</v>
      </c>
      <c r="QN296" t="str">
        <f t="shared" si="434"/>
        <v>Null</v>
      </c>
    </row>
    <row r="297" spans="1:456" x14ac:dyDescent="0.25">
      <c r="A297" s="161" t="s">
        <v>1447</v>
      </c>
      <c r="B297" s="161" t="s">
        <v>1447</v>
      </c>
      <c r="C297" s="161" t="s">
        <v>1447</v>
      </c>
      <c r="D297" s="161" t="s">
        <v>1447</v>
      </c>
      <c r="E297" s="161">
        <v>7</v>
      </c>
      <c r="F297" s="161" t="s">
        <v>1447</v>
      </c>
      <c r="G297" s="161" t="s">
        <v>890</v>
      </c>
      <c r="H297" s="161" t="s">
        <v>891</v>
      </c>
      <c r="I297" s="161">
        <v>249</v>
      </c>
      <c r="J297" s="159">
        <v>42501</v>
      </c>
      <c r="K297" s="161">
        <v>0</v>
      </c>
      <c r="L297" s="161">
        <v>0</v>
      </c>
      <c r="M297" s="161">
        <v>0</v>
      </c>
      <c r="N297" s="161">
        <v>0</v>
      </c>
      <c r="O297" s="161">
        <v>0</v>
      </c>
      <c r="P297" s="161">
        <v>0</v>
      </c>
      <c r="Q297" s="161">
        <v>0</v>
      </c>
      <c r="R297" s="161">
        <v>0</v>
      </c>
      <c r="S297" s="161">
        <v>0</v>
      </c>
      <c r="T297" s="161">
        <v>0</v>
      </c>
      <c r="U297" s="161">
        <v>0</v>
      </c>
      <c r="V297" s="161">
        <v>0</v>
      </c>
      <c r="W297" s="161">
        <v>0</v>
      </c>
      <c r="X297" s="161">
        <v>0</v>
      </c>
      <c r="AB297" s="161" t="s">
        <v>242</v>
      </c>
      <c r="AC297" s="161" t="s">
        <v>242</v>
      </c>
      <c r="AD297" s="161" t="s">
        <v>242</v>
      </c>
      <c r="AE297" s="161" t="s">
        <v>242</v>
      </c>
      <c r="AF297" s="161" t="s">
        <v>241</v>
      </c>
      <c r="AG297" s="161" t="s">
        <v>241</v>
      </c>
      <c r="AH297" s="161" t="s">
        <v>242</v>
      </c>
      <c r="AI297" s="161">
        <v>20150801</v>
      </c>
      <c r="AJ297" s="161">
        <v>20160525</v>
      </c>
      <c r="AK297" s="161" t="s">
        <v>869</v>
      </c>
      <c r="AL297" t="s">
        <v>1078</v>
      </c>
      <c r="BN297" t="s">
        <v>1076</v>
      </c>
      <c r="BO297" t="s">
        <v>891</v>
      </c>
      <c r="BP297" s="159">
        <v>42293</v>
      </c>
      <c r="BQ297" s="159">
        <v>42507</v>
      </c>
      <c r="BR297" t="s">
        <v>877</v>
      </c>
      <c r="BS297">
        <v>249</v>
      </c>
      <c r="BT297" s="159">
        <v>42507</v>
      </c>
      <c r="BU297">
        <v>5</v>
      </c>
      <c r="BV297">
        <v>1</v>
      </c>
      <c r="BW297">
        <v>30</v>
      </c>
      <c r="BX297">
        <v>40</v>
      </c>
      <c r="BY297">
        <v>838</v>
      </c>
      <c r="BZ297">
        <v>866</v>
      </c>
      <c r="CA297">
        <v>0</v>
      </c>
      <c r="CB297">
        <v>23</v>
      </c>
      <c r="CC297">
        <v>28</v>
      </c>
      <c r="CD297">
        <v>88</v>
      </c>
      <c r="CE297">
        <v>90</v>
      </c>
      <c r="CF297">
        <v>90</v>
      </c>
      <c r="CG297">
        <v>91</v>
      </c>
      <c r="CH297">
        <v>86</v>
      </c>
      <c r="CI297">
        <v>3245</v>
      </c>
      <c r="CJ297">
        <v>1.7273000000000001</v>
      </c>
      <c r="CK297">
        <v>4</v>
      </c>
      <c r="CL297">
        <v>6</v>
      </c>
      <c r="ET297" s="161">
        <v>3</v>
      </c>
      <c r="EU297" s="161">
        <v>81</v>
      </c>
      <c r="EV297" s="161">
        <v>81</v>
      </c>
      <c r="EW297" s="161">
        <v>4835</v>
      </c>
      <c r="EX297" s="161">
        <v>0</v>
      </c>
      <c r="EY297" s="161">
        <v>0</v>
      </c>
      <c r="EZ297" s="161">
        <v>0</v>
      </c>
      <c r="FA297" s="161">
        <v>0</v>
      </c>
      <c r="FB297" s="161">
        <v>40</v>
      </c>
      <c r="FC297" s="161">
        <v>63</v>
      </c>
      <c r="FD297" s="161">
        <v>0</v>
      </c>
      <c r="FE297" s="161">
        <v>1</v>
      </c>
      <c r="FF297" s="159">
        <v>42418</v>
      </c>
      <c r="FG297" s="161">
        <v>40</v>
      </c>
      <c r="FH297" s="161">
        <v>63</v>
      </c>
      <c r="FI297" s="161">
        <v>33</v>
      </c>
      <c r="FJ297" s="161">
        <v>50</v>
      </c>
      <c r="FK297" s="161">
        <v>38</v>
      </c>
      <c r="HN297" s="161" t="s">
        <v>891</v>
      </c>
      <c r="HO297" s="159">
        <v>42250</v>
      </c>
      <c r="HP297" s="159">
        <v>42501</v>
      </c>
      <c r="HQ297" s="161">
        <v>3</v>
      </c>
      <c r="HR297" s="159">
        <v>42250</v>
      </c>
      <c r="HS297" s="161" t="s">
        <v>872</v>
      </c>
      <c r="HT297" s="161" t="s">
        <v>878</v>
      </c>
      <c r="HU297" s="161">
        <v>33</v>
      </c>
      <c r="HV297" s="161">
        <v>4</v>
      </c>
      <c r="HW297" s="161">
        <v>0</v>
      </c>
      <c r="HX297" s="159">
        <v>42349</v>
      </c>
      <c r="HY297" s="161" t="s">
        <v>874</v>
      </c>
      <c r="HZ297" s="161" t="s">
        <v>873</v>
      </c>
      <c r="IA297" s="161">
        <v>41</v>
      </c>
      <c r="IB297" s="161">
        <v>14</v>
      </c>
      <c r="IC297" s="161">
        <v>0</v>
      </c>
      <c r="ID297" s="159">
        <v>42501</v>
      </c>
      <c r="IE297" s="161" t="s">
        <v>879</v>
      </c>
      <c r="IF297" s="161" t="s">
        <v>873</v>
      </c>
      <c r="IG297" s="161">
        <v>44</v>
      </c>
      <c r="IH297" s="161">
        <v>14</v>
      </c>
      <c r="II297" s="161">
        <v>0</v>
      </c>
      <c r="JB297" s="161" t="s">
        <v>891</v>
      </c>
      <c r="JC297" s="161">
        <v>7</v>
      </c>
      <c r="JD297" s="161">
        <v>2</v>
      </c>
      <c r="JE297" s="161">
        <v>2</v>
      </c>
      <c r="JF297" s="161">
        <v>679</v>
      </c>
      <c r="JG297" s="159">
        <v>42501</v>
      </c>
      <c r="JH297" s="161">
        <v>249</v>
      </c>
      <c r="JI297" s="159">
        <v>42249</v>
      </c>
      <c r="JJ297" s="161">
        <v>0</v>
      </c>
      <c r="JK297" s="161">
        <v>5</v>
      </c>
      <c r="JL297" s="159">
        <v>42348</v>
      </c>
      <c r="JM297" s="161">
        <v>6</v>
      </c>
      <c r="JN297" s="161">
        <v>10</v>
      </c>
      <c r="JO297" s="159">
        <v>42501</v>
      </c>
      <c r="JP297" s="161">
        <v>249</v>
      </c>
      <c r="JQ297" s="161">
        <v>10</v>
      </c>
      <c r="MN297" t="str">
        <f t="shared" si="348"/>
        <v>NoNoNoYesYesNo</v>
      </c>
      <c r="MO297" t="str">
        <f>IF(AND(MN297="NoNoNoNoNoNo",JI297=""),"No Programs",VLOOKUP(MN297,Lookups!$DA$4:$DB$67,2,FALSE))</f>
        <v>System 44 Only</v>
      </c>
      <c r="MP297">
        <f t="shared" si="349"/>
        <v>0</v>
      </c>
      <c r="MQ297" t="str">
        <f t="shared" si="350"/>
        <v>System 44 User</v>
      </c>
      <c r="MR297" t="str">
        <f>Directions!$D$3</f>
        <v>Usage</v>
      </c>
      <c r="MS297" t="str">
        <f>VLOOKUP(MQ297,Lookups!$CU$71:$CV$80,2,FALSE)</f>
        <v>System 44 Record</v>
      </c>
      <c r="MT297">
        <f t="shared" si="351"/>
        <v>1</v>
      </c>
      <c r="MU297">
        <f t="shared" si="352"/>
        <v>1</v>
      </c>
      <c r="MV297">
        <f t="shared" si="353"/>
        <v>1</v>
      </c>
      <c r="MW297">
        <f t="shared" si="354"/>
        <v>1</v>
      </c>
      <c r="MX297">
        <f t="shared" si="355"/>
        <v>35.857142857142854</v>
      </c>
      <c r="MY297" t="str">
        <f t="shared" si="356"/>
        <v>Not Used</v>
      </c>
      <c r="MZ297">
        <f t="shared" si="357"/>
        <v>0</v>
      </c>
      <c r="NA297" t="str">
        <f t="shared" si="358"/>
        <v>Not Available</v>
      </c>
      <c r="NB297" t="str">
        <f t="shared" si="359"/>
        <v>Not Available</v>
      </c>
      <c r="NC297" t="str">
        <f t="shared" si="360"/>
        <v>4 Not Indicated</v>
      </c>
      <c r="ND297" t="str">
        <f t="shared" si="361"/>
        <v>4 Not Indicated</v>
      </c>
      <c r="NE297" t="str">
        <f t="shared" si="362"/>
        <v>4 Not Indicated</v>
      </c>
      <c r="NF297" t="str">
        <f t="shared" si="363"/>
        <v>4 Not Indicated</v>
      </c>
      <c r="NG297" t="str">
        <f t="shared" si="364"/>
        <v>4 Not Indicated</v>
      </c>
      <c r="NH297" s="159">
        <f t="shared" si="365"/>
        <v>42501</v>
      </c>
      <c r="NI297">
        <f t="shared" si="366"/>
        <v>249</v>
      </c>
      <c r="NJ297" s="159">
        <f t="shared" si="367"/>
        <v>42501</v>
      </c>
      <c r="NK297">
        <f t="shared" si="368"/>
        <v>249</v>
      </c>
      <c r="NL297">
        <f t="shared" si="369"/>
        <v>36</v>
      </c>
      <c r="NM297">
        <f t="shared" si="370"/>
        <v>1</v>
      </c>
      <c r="NN297">
        <f>IF(OR(E297="PK",E297="K",JJ297=""),"Null",INDEX(Lookups!$EZ$4:$FW$18,MATCH($JJ297,Lookups!$EY$4:$EY$18,1),MATCH($E297,Lookups!$EZ$3:$FW$3,0)))</f>
        <v>220</v>
      </c>
      <c r="NO297">
        <f>IF(OR(E297="PK",E297="K",JJ297=""),"Null",INDEX(Lookups!$EZ$4:$FW$18,MATCH($JJ297,Lookups!$EY$4:$EY$18,1),MATCH($E297,Lookups!$EZ$3:$FW$3,0) + 1))</f>
        <v>350</v>
      </c>
      <c r="NP297">
        <f t="shared" si="371"/>
        <v>440</v>
      </c>
      <c r="NQ297" t="str">
        <f t="shared" si="372"/>
        <v>PI is Recommended</v>
      </c>
      <c r="NR297" t="str">
        <f t="shared" si="373"/>
        <v>PI is Recommended</v>
      </c>
      <c r="NS297" t="str">
        <f t="shared" si="374"/>
        <v>BR to 199L</v>
      </c>
      <c r="NT297" t="str">
        <f t="shared" si="375"/>
        <v>200L to 399L</v>
      </c>
      <c r="NU297" t="str">
        <f t="shared" si="376"/>
        <v>200L to 399L</v>
      </c>
      <c r="NV297" s="183" t="str">
        <f t="array" ref="NV297">IF($NL297="No RI Tests","No RI Tests",VLOOKUP(IF(AND(E297="K",JJ297&lt;280),3,IF(AND(E297="K",JJ297&gt;=280),4,MAX(IF(E297=Lookups!$DF$6:$DF$99,IF(JJ297&gt;=Lookups!$DG$6:$DG$99,Lookups!$DH$6:$DH$99))))),Lookups!$DE$104:$DG$108,2,FALSE))</f>
        <v>1 Below Basic</v>
      </c>
      <c r="NW297" s="161" t="str">
        <f t="array" ref="NW297">IF($NL297="No RI Tests","No RI Tests",VLOOKUP(IF(AND(E297="K",JH297&lt;280),3,IF(AND(E297="K",JH297&gt;=280),4,MAX(IF(E297=Lookups!$DF$6:$DF$99,IF(NI297&gt;=Lookups!$DG$6:$DG$99,Lookups!$DH$6:$DH$99))))),Lookups!$DE$104:$DG$108,2,FALSE))</f>
        <v>1 Below Basic</v>
      </c>
      <c r="NX297" s="161" t="str">
        <f t="array" ref="NX297">IF($NL297="No RI Tests","No RI Tests",VLOOKUP(IF(AND(E297="K",NK297&lt;280),3,IF(AND(E297="K",NK297&gt;=280),4,MAX(IF(E297=Lookups!$DF$6:$DF$99,IF(NK297&gt;=Lookups!$DG$6:$DG$99,Lookups!$DH$6:$DH$99))))),Lookups!$DE$104:$DG$108,2,FALSE))</f>
        <v>1 Below Basic</v>
      </c>
      <c r="NY297">
        <f t="shared" si="377"/>
        <v>1</v>
      </c>
      <c r="NZ297">
        <f t="shared" si="378"/>
        <v>0</v>
      </c>
      <c r="OA297" t="str">
        <f t="shared" si="379"/>
        <v>Maintained Performance Level</v>
      </c>
      <c r="OB297" s="161" t="str">
        <f t="array" ref="OB297">IF($NL297="No RI Tests","No RI Tests",IF(E297="K","N/A",VLOOKUP(MAX(IF(E297=Lookups!$DF$6:$DF$99,IF(JJ297&gt;=Lookups!$DG$6:$DG$99,Lookups!$DI$6:$DI$99))),Lookups!$DE$104:$DG$108,3,FALSE)))</f>
        <v>1 Limited</v>
      </c>
      <c r="OC297" s="161" t="str">
        <f t="array" ref="OC297">IF($NL297="No RI Tests","No RI Tests",IF(E297="K","N/A",VLOOKUP(MAX(IF(E297=Lookups!$DF$6:$DF$99,IF(NI297&gt;=Lookups!$DG$6:$DG$99,Lookups!$DI$6:$DI$99))),Lookups!$DE$104:$DG$108,3,FALSE)))</f>
        <v>1 Limited</v>
      </c>
      <c r="OD297" s="161" t="str">
        <f t="array" ref="OD297">IF($NL297="No RI Tests","No RI Tests",IF(E297="K","N/A",VLOOKUP(MAX(IF(E297=Lookups!$DF$6:$DF$99,IF(NK297&gt;=Lookups!$DG$6:$DG$99,Lookups!$DI$6:$DI$99))),Lookups!$DE$104:$DG$108,3,FALSE)))</f>
        <v>1 Limited</v>
      </c>
      <c r="OE297">
        <f t="shared" si="380"/>
        <v>1</v>
      </c>
      <c r="OF297">
        <f t="shared" si="381"/>
        <v>0</v>
      </c>
      <c r="OG297" t="str">
        <f t="shared" si="382"/>
        <v>Maintained Performance Level</v>
      </c>
      <c r="OH297">
        <f t="shared" si="383"/>
        <v>249</v>
      </c>
      <c r="OI297">
        <f t="shared" si="384"/>
        <v>1</v>
      </c>
      <c r="OJ297">
        <f t="shared" si="385"/>
        <v>1</v>
      </c>
      <c r="OK297">
        <f t="shared" si="386"/>
        <v>0</v>
      </c>
      <c r="OL297">
        <f t="shared" si="387"/>
        <v>0.87368421052631584</v>
      </c>
      <c r="OM297" t="str">
        <f t="shared" si="388"/>
        <v>Fall Administration</v>
      </c>
      <c r="ON297" t="str">
        <f t="shared" si="389"/>
        <v>Fall Administration</v>
      </c>
      <c r="OO297" t="str">
        <f t="shared" si="390"/>
        <v>Fall Administration RI</v>
      </c>
      <c r="OP297" t="str">
        <f ca="1">IF(AND(HR297&lt;&gt;"",JJ297&lt;600),IF(HT297="Advancing","Tier 2","Tier 3"),IF(JI297="","Null",IF(OR(E297="K",E297&lt;3),"FRA Recommended",IF(JJ297&gt;=IF(E297&lt;6,400,600),IF(JJ297&lt;VLOOKUP(E297,Lookups!$AP$3:$AR$16,3,FALSE),"Tier 2","Core"),IF(JJ297&lt;400,IF(RAND()&lt;0.81,"Tier 3","Tier 2"),IF(RAND()&lt;0.51,"Tier 3","Tier 2"))))))</f>
        <v>Tier 3</v>
      </c>
      <c r="OQ297" t="str">
        <f t="shared" si="391"/>
        <v>Average Reading Invt. Under 15 Minutes Long</v>
      </c>
      <c r="OR297">
        <f t="shared" si="392"/>
        <v>0</v>
      </c>
      <c r="OS297" t="str">
        <f t="shared" si="393"/>
        <v>Null</v>
      </c>
      <c r="OT297">
        <f t="shared" si="394"/>
        <v>249</v>
      </c>
      <c r="OU297" s="159">
        <f t="shared" si="395"/>
        <v>42501</v>
      </c>
      <c r="OV297" t="str">
        <f t="shared" si="396"/>
        <v>Form 3</v>
      </c>
      <c r="OW297" t="str">
        <f t="shared" si="397"/>
        <v>Developing</v>
      </c>
      <c r="OX297">
        <f t="shared" si="398"/>
        <v>44</v>
      </c>
      <c r="OY297">
        <f t="shared" si="399"/>
        <v>14</v>
      </c>
      <c r="OZ297">
        <f t="shared" si="400"/>
        <v>0</v>
      </c>
      <c r="PA297" s="159">
        <f t="shared" si="401"/>
        <v>42501</v>
      </c>
      <c r="PB297" t="str">
        <f t="shared" si="402"/>
        <v>Form 3</v>
      </c>
      <c r="PC297" t="str">
        <f t="shared" si="403"/>
        <v>Developing</v>
      </c>
      <c r="PD297">
        <f t="shared" si="404"/>
        <v>44</v>
      </c>
      <c r="PE297">
        <f t="shared" si="405"/>
        <v>14</v>
      </c>
      <c r="PF297">
        <f t="shared" si="406"/>
        <v>0</v>
      </c>
      <c r="PG297">
        <f t="shared" si="407"/>
        <v>35.857142857142854</v>
      </c>
      <c r="PH297">
        <f t="shared" si="408"/>
        <v>1</v>
      </c>
      <c r="PI297">
        <f t="shared" si="409"/>
        <v>1</v>
      </c>
      <c r="PJ297">
        <f t="shared" si="410"/>
        <v>33</v>
      </c>
      <c r="PK297">
        <f>IF(HR297="","Null",IF(E297&lt;3,"Null",IF(HU297=0,0,IF(HS297="Form 1",VLOOKUP(HU297,Lookups!$BE$3:$BP$63,E297,FALSE),IF(HS297="Form 2",VLOOKUP(HU297,Lookups!$BE$67:$BP$127,E297,FALSE),VLOOKUP(HU297,Lookups!$BE$130:$BP$190,E297,FALSE))))))</f>
        <v>1</v>
      </c>
      <c r="PL297">
        <f t="shared" si="411"/>
        <v>44</v>
      </c>
      <c r="PM297">
        <f>IF($PH297=0,"Null",IF(E297&lt;3,"Null",IF(OX297=0,0,IF(OV297="Form 1",VLOOKUP(OX297,Lookups!$BE$3:$BP$63,E297,FALSE),IF(OV297="Form 2",VLOOKUP(OX297,Lookups!$BE$67:$BP$127,E297,FALSE),VLOOKUP(OX297,Lookups!$BE$130:$BP$190,E297,FALSE))))))</f>
        <v>7</v>
      </c>
      <c r="PN297">
        <f t="shared" si="412"/>
        <v>11</v>
      </c>
      <c r="PO297">
        <f t="shared" si="413"/>
        <v>1</v>
      </c>
      <c r="PP297">
        <f t="shared" si="414"/>
        <v>4</v>
      </c>
      <c r="PQ297">
        <f>IF(HR297="","Null",IF(E297&lt;3,"Null",IF(HV297=0,0,IF(HS297="Form 1",VLOOKUP(HV297,Lookups!$BR$3:$CC$63,E297,FALSE),IF(HS297="Form 2",VLOOKUP(HV297,Lookups!$BR$67:$CC$127,E297,FALSE),VLOOKUP(HV297,Lookups!$BR$130:$CC$190,E297,FALSE))))))</f>
        <v>0</v>
      </c>
      <c r="PR297">
        <f t="shared" si="415"/>
        <v>14</v>
      </c>
      <c r="PS297">
        <f>IF(HR297="","Null",IF(E297&lt;3,"Null",IF(OY297=0,0,IF(OW297="Form 1",VLOOKUP(OY297,Lookups!$BR$3:$CC$63,E297,FALSE),IF(OW297="Form 2",VLOOKUP(OY297,Lookups!$BR$67:$CC$127,E297,FALSE),VLOOKUP(OY297,Lookups!$BR$130:$CC$190,E297,FALSE))))))</f>
        <v>5</v>
      </c>
      <c r="PT297">
        <f t="shared" si="416"/>
        <v>10</v>
      </c>
      <c r="PU297">
        <f t="shared" si="417"/>
        <v>1</v>
      </c>
      <c r="PV297">
        <f t="shared" si="418"/>
        <v>0</v>
      </c>
      <c r="PW297" t="str">
        <f t="shared" si="419"/>
        <v>Fall to Spring PI Administration</v>
      </c>
      <c r="PX297">
        <f t="shared" si="420"/>
        <v>0</v>
      </c>
      <c r="PY297">
        <f t="shared" si="421"/>
        <v>1</v>
      </c>
      <c r="PZ297" t="str">
        <f t="shared" si="422"/>
        <v>40 to 59 Sessions</v>
      </c>
      <c r="QA297" t="str">
        <f t="shared" si="423"/>
        <v>Series 1</v>
      </c>
      <c r="QB297" t="str">
        <f t="shared" si="424"/>
        <v>In Series 5 to 8</v>
      </c>
      <c r="QC297" t="str">
        <f>IF($MS297="System 44 Record",IF(BQ297&lt;MEDIAN(Directions!$F$3,Directions!$F$6),"Mid-Year Exited Student","Full Year Participant")&amp;IF(BP297&lt;Directions!$F$3,", Started Prior Year",", Started This Year"),"Null")</f>
        <v>Full Year Participant, Started This Year</v>
      </c>
      <c r="QD297">
        <f t="shared" si="425"/>
        <v>0</v>
      </c>
      <c r="QE297">
        <f t="shared" si="426"/>
        <v>0</v>
      </c>
      <c r="QF297">
        <f t="shared" si="427"/>
        <v>1</v>
      </c>
      <c r="QG297">
        <f t="shared" si="428"/>
        <v>1</v>
      </c>
      <c r="QH297">
        <f t="shared" si="429"/>
        <v>1</v>
      </c>
      <c r="QI297">
        <f t="shared" si="430"/>
        <v>0.63</v>
      </c>
      <c r="QJ297" t="str">
        <f t="shared" si="431"/>
        <v>Used RC! and rSkills</v>
      </c>
      <c r="QK297" t="str">
        <f t="shared" si="432"/>
        <v>Null</v>
      </c>
      <c r="QL297" t="str">
        <f t="shared" si="433"/>
        <v>Null</v>
      </c>
      <c r="QM297" t="str">
        <f>IF($MS297="READ 180 Record",IF(AQ297="","Null",VLOOKUP(JJ297,Lookups!$DX$3:$EB$2054,AN297+1,FALSE)),"Null")</f>
        <v>Null</v>
      </c>
      <c r="QN297" t="str">
        <f t="shared" si="434"/>
        <v>Null</v>
      </c>
    </row>
    <row r="298" spans="1:456" x14ac:dyDescent="0.25">
      <c r="A298" s="161" t="s">
        <v>1447</v>
      </c>
      <c r="B298" s="161" t="s">
        <v>1447</v>
      </c>
      <c r="C298" s="161" t="s">
        <v>1447</v>
      </c>
      <c r="D298" s="161" t="s">
        <v>1447</v>
      </c>
      <c r="E298" s="161">
        <v>5</v>
      </c>
      <c r="F298" s="161" t="s">
        <v>1447</v>
      </c>
      <c r="G298" s="161" t="s">
        <v>875</v>
      </c>
      <c r="H298" s="161" t="s">
        <v>901</v>
      </c>
      <c r="I298" s="161">
        <v>0</v>
      </c>
      <c r="J298" s="159">
        <v>42500</v>
      </c>
      <c r="K298" s="161">
        <v>0</v>
      </c>
      <c r="L298" s="161">
        <v>0</v>
      </c>
      <c r="M298" s="161">
        <v>0</v>
      </c>
      <c r="N298" s="161">
        <v>0</v>
      </c>
      <c r="O298" s="161">
        <v>0</v>
      </c>
      <c r="P298" s="161">
        <v>0</v>
      </c>
      <c r="Q298" s="161">
        <v>0</v>
      </c>
      <c r="R298" s="161">
        <v>0</v>
      </c>
      <c r="S298" s="161">
        <v>0</v>
      </c>
      <c r="T298" s="161">
        <v>0</v>
      </c>
      <c r="U298" s="161">
        <v>0</v>
      </c>
      <c r="V298" s="161">
        <v>0</v>
      </c>
      <c r="W298" s="161">
        <v>0</v>
      </c>
      <c r="X298" s="161">
        <v>0</v>
      </c>
      <c r="AB298" s="161" t="s">
        <v>242</v>
      </c>
      <c r="AC298" s="161" t="s">
        <v>242</v>
      </c>
      <c r="AD298" s="161" t="s">
        <v>242</v>
      </c>
      <c r="AE298" s="161" t="s">
        <v>242</v>
      </c>
      <c r="AF298" s="161" t="s">
        <v>241</v>
      </c>
      <c r="AG298" s="161" t="s">
        <v>241</v>
      </c>
      <c r="AH298" s="161" t="s">
        <v>242</v>
      </c>
      <c r="AI298" s="161">
        <v>20150801</v>
      </c>
      <c r="AJ298" s="161">
        <v>20160525</v>
      </c>
      <c r="AK298" s="161" t="s">
        <v>869</v>
      </c>
      <c r="AL298" t="s">
        <v>1078</v>
      </c>
      <c r="BN298" t="s">
        <v>1076</v>
      </c>
      <c r="BO298" t="s">
        <v>901</v>
      </c>
      <c r="BP298" s="159">
        <v>42268</v>
      </c>
      <c r="BQ298" s="159">
        <v>42492</v>
      </c>
      <c r="BR298" t="s">
        <v>871</v>
      </c>
      <c r="BS298">
        <v>-139</v>
      </c>
      <c r="BT298" s="159">
        <v>42492</v>
      </c>
      <c r="BU298">
        <v>9</v>
      </c>
      <c r="BV298">
        <v>1</v>
      </c>
      <c r="BW298">
        <v>57</v>
      </c>
      <c r="BX298">
        <v>67</v>
      </c>
      <c r="BY298">
        <v>1022</v>
      </c>
      <c r="BZ298">
        <v>1065</v>
      </c>
      <c r="CA298">
        <v>24</v>
      </c>
      <c r="CB298">
        <v>16</v>
      </c>
      <c r="CC298">
        <v>31</v>
      </c>
      <c r="CD298">
        <v>88</v>
      </c>
      <c r="CE298">
        <v>85</v>
      </c>
      <c r="CF298">
        <v>78</v>
      </c>
      <c r="CG298">
        <v>94</v>
      </c>
      <c r="CH298">
        <v>92</v>
      </c>
      <c r="CI298">
        <v>7802</v>
      </c>
      <c r="CJ298">
        <v>2.5385</v>
      </c>
      <c r="CK298">
        <v>8</v>
      </c>
      <c r="CL298">
        <v>8</v>
      </c>
      <c r="ET298" s="161">
        <v>0</v>
      </c>
      <c r="EU298" s="161">
        <v>0</v>
      </c>
      <c r="EV298" s="161">
        <v>0</v>
      </c>
      <c r="EW298" s="161">
        <v>0</v>
      </c>
      <c r="EX298" s="161">
        <v>0</v>
      </c>
      <c r="EY298" s="161">
        <v>0</v>
      </c>
      <c r="EZ298" s="161">
        <v>0</v>
      </c>
      <c r="FA298" s="161">
        <v>0</v>
      </c>
      <c r="FB298" s="161">
        <v>0</v>
      </c>
      <c r="FC298" s="161">
        <v>0</v>
      </c>
      <c r="FD298" s="161">
        <v>0</v>
      </c>
      <c r="FE298" s="161">
        <v>0</v>
      </c>
      <c r="HN298" s="161" t="s">
        <v>901</v>
      </c>
      <c r="HO298" s="159">
        <v>42247</v>
      </c>
      <c r="HP298" s="159">
        <v>42501</v>
      </c>
      <c r="HQ298" s="161">
        <v>3</v>
      </c>
      <c r="HR298" s="159">
        <v>42247</v>
      </c>
      <c r="HS298" s="161" t="s">
        <v>872</v>
      </c>
      <c r="HT298" s="161" t="s">
        <v>873</v>
      </c>
      <c r="HU298" s="161">
        <v>40</v>
      </c>
      <c r="HV298" s="161">
        <v>13</v>
      </c>
      <c r="HW298" s="161">
        <v>0</v>
      </c>
      <c r="HX298" s="159">
        <v>42346</v>
      </c>
      <c r="HY298" s="161" t="s">
        <v>874</v>
      </c>
      <c r="HZ298" s="161" t="s">
        <v>873</v>
      </c>
      <c r="IA298" s="161">
        <v>38</v>
      </c>
      <c r="IB298" s="161">
        <v>21</v>
      </c>
      <c r="IC298" s="161">
        <v>0</v>
      </c>
      <c r="ID298" s="159">
        <v>42501</v>
      </c>
      <c r="IE298" s="161" t="s">
        <v>879</v>
      </c>
      <c r="IF298" s="161" t="s">
        <v>873</v>
      </c>
      <c r="IG298" s="161">
        <v>46</v>
      </c>
      <c r="IH298" s="161">
        <v>16</v>
      </c>
      <c r="II298" s="161">
        <v>0</v>
      </c>
      <c r="JB298" s="161" t="s">
        <v>901</v>
      </c>
      <c r="JC298" s="161">
        <v>12</v>
      </c>
      <c r="JD298" s="161">
        <v>8</v>
      </c>
      <c r="JE298" s="161">
        <v>8</v>
      </c>
      <c r="JF298" s="161">
        <v>3047</v>
      </c>
      <c r="JG298" s="159">
        <v>42500</v>
      </c>
      <c r="JH298" s="161">
        <v>0</v>
      </c>
      <c r="JI298" s="159">
        <v>42247</v>
      </c>
      <c r="JJ298" s="161">
        <v>0</v>
      </c>
      <c r="JK298" s="161">
        <v>3</v>
      </c>
      <c r="JL298" s="159">
        <v>42346</v>
      </c>
      <c r="JM298" s="161">
        <v>0</v>
      </c>
      <c r="JN298" s="161">
        <v>4</v>
      </c>
      <c r="JO298" s="159">
        <v>42500</v>
      </c>
      <c r="JP298" s="161">
        <v>0</v>
      </c>
      <c r="JQ298" s="161">
        <v>7</v>
      </c>
      <c r="MN298" t="str">
        <f t="shared" si="348"/>
        <v>NoNoNoYesYesNo</v>
      </c>
      <c r="MO298" t="str">
        <f>IF(AND(MN298="NoNoNoNoNoNo",JI298=""),"No Programs",VLOOKUP(MN298,Lookups!$DA$4:$DB$67,2,FALSE))</f>
        <v>System 44 Only</v>
      </c>
      <c r="MP298">
        <f t="shared" si="349"/>
        <v>0</v>
      </c>
      <c r="MQ298" t="str">
        <f t="shared" si="350"/>
        <v>System 44 User</v>
      </c>
      <c r="MR298" t="str">
        <f>Directions!$D$3</f>
        <v>Usage</v>
      </c>
      <c r="MS298" t="str">
        <f>VLOOKUP(MQ298,Lookups!$CU$71:$CV$80,2,FALSE)</f>
        <v>System 44 Record</v>
      </c>
      <c r="MT298">
        <f t="shared" si="351"/>
        <v>1</v>
      </c>
      <c r="MU298">
        <f t="shared" si="352"/>
        <v>1</v>
      </c>
      <c r="MV298">
        <f t="shared" si="353"/>
        <v>1</v>
      </c>
      <c r="MW298">
        <f t="shared" si="354"/>
        <v>1</v>
      </c>
      <c r="MX298">
        <f t="shared" si="355"/>
        <v>36.285714285714285</v>
      </c>
      <c r="MY298" t="str">
        <f t="shared" si="356"/>
        <v>Not Used</v>
      </c>
      <c r="MZ298">
        <f t="shared" si="357"/>
        <v>0</v>
      </c>
      <c r="NA298" t="str">
        <f t="shared" si="358"/>
        <v>Not Available</v>
      </c>
      <c r="NB298" t="str">
        <f t="shared" si="359"/>
        <v>Not Available</v>
      </c>
      <c r="NC298" t="str">
        <f t="shared" si="360"/>
        <v>4 Not Indicated</v>
      </c>
      <c r="ND298" t="str">
        <f t="shared" si="361"/>
        <v>4 Not Indicated</v>
      </c>
      <c r="NE298" t="str">
        <f t="shared" si="362"/>
        <v>4 Not Indicated</v>
      </c>
      <c r="NF298" t="str">
        <f t="shared" si="363"/>
        <v>4 Not Indicated</v>
      </c>
      <c r="NG298" t="str">
        <f t="shared" si="364"/>
        <v>4 Not Indicated</v>
      </c>
      <c r="NH298" s="159">
        <f t="shared" si="365"/>
        <v>42500</v>
      </c>
      <c r="NI298">
        <f t="shared" si="366"/>
        <v>0</v>
      </c>
      <c r="NJ298" s="159">
        <f t="shared" si="367"/>
        <v>0</v>
      </c>
      <c r="NK298">
        <f t="shared" si="368"/>
        <v>0</v>
      </c>
      <c r="NL298">
        <f t="shared" si="369"/>
        <v>36.142857142857146</v>
      </c>
      <c r="NM298">
        <f t="shared" si="370"/>
        <v>1</v>
      </c>
      <c r="NN298">
        <f>IF(OR(E298="PK",E298="K",JJ298=""),"Null",INDEX(Lookups!$EZ$4:$FW$18,MATCH($JJ298,Lookups!$EY$4:$EY$18,1),MATCH($E298,Lookups!$EZ$3:$FW$3,0)))</f>
        <v>235</v>
      </c>
      <c r="NO298">
        <f>IF(OR(E298="PK",E298="K",JJ298=""),"Null",INDEX(Lookups!$EZ$4:$FW$18,MATCH($JJ298,Lookups!$EY$4:$EY$18,1),MATCH($E298,Lookups!$EZ$3:$FW$3,0) + 1))</f>
        <v>335</v>
      </c>
      <c r="NP298">
        <f t="shared" si="371"/>
        <v>470</v>
      </c>
      <c r="NQ298" t="str">
        <f t="shared" si="372"/>
        <v>PI is Recommended</v>
      </c>
      <c r="NR298" t="str">
        <f t="shared" si="373"/>
        <v>PI is Recommended</v>
      </c>
      <c r="NS298" t="str">
        <f t="shared" si="374"/>
        <v>BR to 199L</v>
      </c>
      <c r="NT298" t="str">
        <f t="shared" si="375"/>
        <v>BR to 199L</v>
      </c>
      <c r="NU298" t="str">
        <f t="shared" si="376"/>
        <v>BR to 199L</v>
      </c>
      <c r="NV298" s="183" t="str">
        <f t="array" ref="NV298">IF($NL298="No RI Tests","No RI Tests",VLOOKUP(IF(AND(E298="K",JJ298&lt;280),3,IF(AND(E298="K",JJ298&gt;=280),4,MAX(IF(E298=Lookups!$DF$6:$DF$99,IF(JJ298&gt;=Lookups!$DG$6:$DG$99,Lookups!$DH$6:$DH$99))))),Lookups!$DE$104:$DG$108,2,FALSE))</f>
        <v>1 Below Basic</v>
      </c>
      <c r="NW298" s="161" t="str">
        <f t="array" ref="NW298">IF($NL298="No RI Tests","No RI Tests",VLOOKUP(IF(AND(E298="K",JH298&lt;280),3,IF(AND(E298="K",JH298&gt;=280),4,MAX(IF(E298=Lookups!$DF$6:$DF$99,IF(NI298&gt;=Lookups!$DG$6:$DG$99,Lookups!$DH$6:$DH$99))))),Lookups!$DE$104:$DG$108,2,FALSE))</f>
        <v>1 Below Basic</v>
      </c>
      <c r="NX298" s="161" t="str">
        <f t="array" ref="NX298">IF($NL298="No RI Tests","No RI Tests",VLOOKUP(IF(AND(E298="K",NK298&lt;280),3,IF(AND(E298="K",NK298&gt;=280),4,MAX(IF(E298=Lookups!$DF$6:$DF$99,IF(NK298&gt;=Lookups!$DG$6:$DG$99,Lookups!$DH$6:$DH$99))))),Lookups!$DE$104:$DG$108,2,FALSE))</f>
        <v>1 Below Basic</v>
      </c>
      <c r="NY298">
        <f t="shared" si="377"/>
        <v>1</v>
      </c>
      <c r="NZ298">
        <f t="shared" si="378"/>
        <v>0</v>
      </c>
      <c r="OA298" t="str">
        <f t="shared" si="379"/>
        <v>Maintained Performance Level</v>
      </c>
      <c r="OB298" s="161" t="str">
        <f t="array" ref="OB298">IF($NL298="No RI Tests","No RI Tests",IF(E298="K","N/A",VLOOKUP(MAX(IF(E298=Lookups!$DF$6:$DF$99,IF(JJ298&gt;=Lookups!$DG$6:$DG$99,Lookups!$DI$6:$DI$99))),Lookups!$DE$104:$DG$108,3,FALSE)))</f>
        <v>1 Limited</v>
      </c>
      <c r="OC298" s="161" t="str">
        <f t="array" ref="OC298">IF($NL298="No RI Tests","No RI Tests",IF(E298="K","N/A",VLOOKUP(MAX(IF(E298=Lookups!$DF$6:$DF$99,IF(NI298&gt;=Lookups!$DG$6:$DG$99,Lookups!$DI$6:$DI$99))),Lookups!$DE$104:$DG$108,3,FALSE)))</f>
        <v>1 Limited</v>
      </c>
      <c r="OD298" s="161" t="str">
        <f t="array" ref="OD298">IF($NL298="No RI Tests","No RI Tests",IF(E298="K","N/A",VLOOKUP(MAX(IF(E298=Lookups!$DF$6:$DF$99,IF(NK298&gt;=Lookups!$DG$6:$DG$99,Lookups!$DI$6:$DI$99))),Lookups!$DE$104:$DG$108,3,FALSE)))</f>
        <v>1 Limited</v>
      </c>
      <c r="OE298">
        <f t="shared" si="380"/>
        <v>1</v>
      </c>
      <c r="OF298">
        <f t="shared" si="381"/>
        <v>0</v>
      </c>
      <c r="OG298" t="str">
        <f t="shared" si="382"/>
        <v>Maintained Performance Level</v>
      </c>
      <c r="OH298">
        <f t="shared" si="383"/>
        <v>0</v>
      </c>
      <c r="OI298">
        <f t="shared" si="384"/>
        <v>0</v>
      </c>
      <c r="OJ298">
        <f t="shared" si="385"/>
        <v>0</v>
      </c>
      <c r="OK298">
        <f t="shared" si="386"/>
        <v>0</v>
      </c>
      <c r="OL298">
        <f t="shared" si="387"/>
        <v>0</v>
      </c>
      <c r="OM298" t="str">
        <f t="shared" si="388"/>
        <v>Fall Administration</v>
      </c>
      <c r="ON298" t="str">
        <f t="shared" si="389"/>
        <v>Winter Administration</v>
      </c>
      <c r="OO298" t="str">
        <f t="shared" si="390"/>
        <v>Fall to Winter RI</v>
      </c>
      <c r="OP298" t="str">
        <f ca="1">IF(AND(HR298&lt;&gt;"",JJ298&lt;600),IF(HT298="Advancing","Tier 2","Tier 3"),IF(JI298="","Null",IF(OR(E298="K",E298&lt;3),"FRA Recommended",IF(JJ298&gt;=IF(E298&lt;6,400,600),IF(JJ298&lt;VLOOKUP(E298,Lookups!$AP$3:$AR$16,3,FALSE),"Tier 2","Core"),IF(JJ298&lt;400,IF(RAND()&lt;0.81,"Tier 3","Tier 2"),IF(RAND()&lt;0.51,"Tier 3","Tier 2"))))))</f>
        <v>Tier 3</v>
      </c>
      <c r="OQ298" t="str">
        <f t="shared" si="391"/>
        <v>Average Reading Invt. Under 15 Minutes Long</v>
      </c>
      <c r="OR298">
        <f t="shared" si="392"/>
        <v>0</v>
      </c>
      <c r="OS298" t="str">
        <f t="shared" si="393"/>
        <v>Null</v>
      </c>
      <c r="OT298">
        <f t="shared" si="394"/>
        <v>0</v>
      </c>
      <c r="OU298" s="159">
        <f t="shared" si="395"/>
        <v>42501</v>
      </c>
      <c r="OV298" t="str">
        <f t="shared" si="396"/>
        <v>Form 3</v>
      </c>
      <c r="OW298" t="str">
        <f t="shared" si="397"/>
        <v>Developing</v>
      </c>
      <c r="OX298">
        <f t="shared" si="398"/>
        <v>46</v>
      </c>
      <c r="OY298">
        <f t="shared" si="399"/>
        <v>16</v>
      </c>
      <c r="OZ298">
        <f t="shared" si="400"/>
        <v>0</v>
      </c>
      <c r="PA298" s="159">
        <f t="shared" si="401"/>
        <v>42346</v>
      </c>
      <c r="PB298" t="str">
        <f t="shared" si="402"/>
        <v>Form 2</v>
      </c>
      <c r="PC298" t="str">
        <f t="shared" si="403"/>
        <v>Developing</v>
      </c>
      <c r="PD298">
        <f t="shared" si="404"/>
        <v>38</v>
      </c>
      <c r="PE298">
        <f t="shared" si="405"/>
        <v>21</v>
      </c>
      <c r="PF298">
        <f t="shared" si="406"/>
        <v>0</v>
      </c>
      <c r="PG298">
        <f t="shared" si="407"/>
        <v>36.285714285714285</v>
      </c>
      <c r="PH298">
        <f t="shared" si="408"/>
        <v>1</v>
      </c>
      <c r="PI298">
        <f t="shared" si="409"/>
        <v>1</v>
      </c>
      <c r="PJ298">
        <f t="shared" si="410"/>
        <v>40</v>
      </c>
      <c r="PK298">
        <f>IF(HR298="","Null",IF(E298&lt;3,"Null",IF(HU298=0,0,IF(HS298="Form 1",VLOOKUP(HU298,Lookups!$BE$3:$BP$63,E298,FALSE),IF(HS298="Form 2",VLOOKUP(HU298,Lookups!$BE$67:$BP$127,E298,FALSE),VLOOKUP(HU298,Lookups!$BE$130:$BP$190,E298,FALSE))))))</f>
        <v>12</v>
      </c>
      <c r="PL298">
        <f t="shared" si="411"/>
        <v>46</v>
      </c>
      <c r="PM298">
        <f>IF($PH298=0,"Null",IF(E298&lt;3,"Null",IF(OX298=0,0,IF(OV298="Form 1",VLOOKUP(OX298,Lookups!$BE$3:$BP$63,E298,FALSE),IF(OV298="Form 2",VLOOKUP(OX298,Lookups!$BE$67:$BP$127,E298,FALSE),VLOOKUP(OX298,Lookups!$BE$130:$BP$190,E298,FALSE))))))</f>
        <v>16</v>
      </c>
      <c r="PN298">
        <f t="shared" si="412"/>
        <v>6</v>
      </c>
      <c r="PO298">
        <f t="shared" si="413"/>
        <v>1</v>
      </c>
      <c r="PP298">
        <f t="shared" si="414"/>
        <v>13</v>
      </c>
      <c r="PQ298">
        <f>IF(HR298="","Null",IF(E298&lt;3,"Null",IF(HV298=0,0,IF(HS298="Form 1",VLOOKUP(HV298,Lookups!$BR$3:$CC$63,E298,FALSE),IF(HS298="Form 2",VLOOKUP(HV298,Lookups!$BR$67:$CC$127,E298,FALSE),VLOOKUP(HV298,Lookups!$BR$130:$CC$190,E298,FALSE))))))</f>
        <v>23</v>
      </c>
      <c r="PR298">
        <f t="shared" si="415"/>
        <v>16</v>
      </c>
      <c r="PS298">
        <f>IF(HR298="","Null",IF(E298&lt;3,"Null",IF(OY298=0,0,IF(OW298="Form 1",VLOOKUP(OY298,Lookups!$BR$3:$CC$63,E298,FALSE),IF(OW298="Form 2",VLOOKUP(OY298,Lookups!$BR$67:$CC$127,E298,FALSE),VLOOKUP(OY298,Lookups!$BR$130:$CC$190,E298,FALSE))))))</f>
        <v>24</v>
      </c>
      <c r="PT298">
        <f t="shared" si="416"/>
        <v>3</v>
      </c>
      <c r="PU298">
        <f t="shared" si="417"/>
        <v>0</v>
      </c>
      <c r="PV298">
        <f t="shared" si="418"/>
        <v>0</v>
      </c>
      <c r="PW298" t="str">
        <f t="shared" si="419"/>
        <v>Fall to Spring PI Administration</v>
      </c>
      <c r="PX298">
        <f t="shared" si="420"/>
        <v>0</v>
      </c>
      <c r="PY298">
        <f t="shared" si="421"/>
        <v>1</v>
      </c>
      <c r="PZ298" t="str">
        <f t="shared" si="422"/>
        <v>60 to 79 Sessions</v>
      </c>
      <c r="QA298" t="str">
        <f t="shared" si="423"/>
        <v>Series 4</v>
      </c>
      <c r="QB298" t="str">
        <f t="shared" si="424"/>
        <v>In Series 9 to 12</v>
      </c>
      <c r="QC298" t="str">
        <f>IF($MS298="System 44 Record",IF(BQ298&lt;MEDIAN(Directions!$F$3,Directions!$F$6),"Mid-Year Exited Student","Full Year Participant")&amp;IF(BP298&lt;Directions!$F$3,", Started Prior Year",", Started This Year"),"Null")</f>
        <v>Full Year Participant, Started This Year</v>
      </c>
      <c r="QD298">
        <f t="shared" si="425"/>
        <v>0</v>
      </c>
      <c r="QE298">
        <f t="shared" si="426"/>
        <v>0</v>
      </c>
      <c r="QF298">
        <f t="shared" si="427"/>
        <v>1</v>
      </c>
      <c r="QG298">
        <f t="shared" si="428"/>
        <v>0</v>
      </c>
      <c r="QH298">
        <f t="shared" si="429"/>
        <v>0</v>
      </c>
      <c r="QI298">
        <f t="shared" si="430"/>
        <v>0</v>
      </c>
      <c r="QJ298" t="str">
        <f t="shared" si="431"/>
        <v>RC! Only</v>
      </c>
      <c r="QK298" t="str">
        <f t="shared" si="432"/>
        <v>Null</v>
      </c>
      <c r="QL298" t="str">
        <f t="shared" si="433"/>
        <v>Null</v>
      </c>
      <c r="QM298" t="str">
        <f>IF($MS298="READ 180 Record",IF(AQ298="","Null",VLOOKUP(JJ298,Lookups!$DX$3:$EB$2054,AN298+1,FALSE)),"Null")</f>
        <v>Null</v>
      </c>
      <c r="QN298" t="str">
        <f t="shared" si="434"/>
        <v>Null</v>
      </c>
    </row>
    <row r="299" spans="1:456" x14ac:dyDescent="0.25">
      <c r="A299" s="161" t="s">
        <v>1447</v>
      </c>
      <c r="B299" s="161" t="s">
        <v>1447</v>
      </c>
      <c r="C299" s="161" t="s">
        <v>1447</v>
      </c>
      <c r="D299" s="161" t="s">
        <v>1447</v>
      </c>
      <c r="E299" s="161">
        <v>8</v>
      </c>
      <c r="F299" s="161" t="s">
        <v>1447</v>
      </c>
      <c r="G299" s="161" t="s">
        <v>880</v>
      </c>
      <c r="H299" s="161" t="s">
        <v>881</v>
      </c>
      <c r="K299" s="161">
        <v>0</v>
      </c>
      <c r="L299" s="161">
        <v>0</v>
      </c>
      <c r="M299" s="161">
        <v>0</v>
      </c>
      <c r="N299" s="161">
        <v>0</v>
      </c>
      <c r="O299" s="161">
        <v>0</v>
      </c>
      <c r="P299" s="161">
        <v>0</v>
      </c>
      <c r="Q299" s="161">
        <v>0</v>
      </c>
      <c r="R299" s="161">
        <v>0</v>
      </c>
      <c r="S299" s="161">
        <v>0</v>
      </c>
      <c r="T299" s="161">
        <v>0</v>
      </c>
      <c r="U299" s="161">
        <v>0</v>
      </c>
      <c r="V299" s="161">
        <v>0</v>
      </c>
      <c r="W299" s="161">
        <v>0</v>
      </c>
      <c r="X299" s="161">
        <v>0</v>
      </c>
      <c r="AB299" s="161" t="s">
        <v>242</v>
      </c>
      <c r="AC299" s="161" t="s">
        <v>242</v>
      </c>
      <c r="AD299" s="161" t="s">
        <v>242</v>
      </c>
      <c r="AE299" s="161" t="s">
        <v>242</v>
      </c>
      <c r="AF299" s="161" t="s">
        <v>242</v>
      </c>
      <c r="AG299" s="161" t="s">
        <v>242</v>
      </c>
      <c r="AH299" s="161" t="s">
        <v>242</v>
      </c>
      <c r="AI299" s="161">
        <v>20150801</v>
      </c>
      <c r="AJ299" s="161">
        <v>20160525</v>
      </c>
      <c r="AK299" s="161" t="s">
        <v>869</v>
      </c>
      <c r="AL299" t="s">
        <v>1078</v>
      </c>
      <c r="BN299" t="s">
        <v>1079</v>
      </c>
      <c r="ET299" s="161">
        <v>0</v>
      </c>
      <c r="EU299" s="161">
        <v>0</v>
      </c>
      <c r="EV299" s="161">
        <v>0</v>
      </c>
      <c r="EW299" s="161">
        <v>0</v>
      </c>
      <c r="EX299" s="161">
        <v>0</v>
      </c>
      <c r="EY299" s="161">
        <v>0</v>
      </c>
      <c r="EZ299" s="161">
        <v>0</v>
      </c>
      <c r="FA299" s="161">
        <v>0</v>
      </c>
      <c r="FB299" s="161">
        <v>0</v>
      </c>
      <c r="FC299" s="161">
        <v>0</v>
      </c>
      <c r="FD299" s="161">
        <v>0</v>
      </c>
      <c r="FE299" s="161">
        <v>0</v>
      </c>
      <c r="HN299" s="161" t="s">
        <v>881</v>
      </c>
      <c r="JB299" s="161" t="s">
        <v>881</v>
      </c>
      <c r="JC299" s="161">
        <v>0</v>
      </c>
      <c r="JD299" s="161">
        <v>0</v>
      </c>
      <c r="JE299" s="161">
        <v>0</v>
      </c>
      <c r="JF299" s="161">
        <v>0</v>
      </c>
      <c r="MN299" t="str">
        <f t="shared" si="348"/>
        <v>NoNoNoNoNoNo</v>
      </c>
      <c r="MO299" t="str">
        <f>IF(AND(MN299="NoNoNoNoNoNo",JI299=""),"No Programs",VLOOKUP(MN299,Lookups!$DA$4:$DB$67,2,FALSE))</f>
        <v>No Programs</v>
      </c>
      <c r="MP299">
        <f t="shared" si="349"/>
        <v>0</v>
      </c>
      <c r="MQ299" t="str">
        <f t="shared" si="350"/>
        <v>No Program Use</v>
      </c>
      <c r="MR299" t="str">
        <f>Directions!$D$3</f>
        <v>Usage</v>
      </c>
      <c r="MS299" t="str">
        <f>VLOOKUP(MQ299,Lookups!$CU$71:$CV$80,2,FALSE)</f>
        <v>Exclude</v>
      </c>
      <c r="MT299">
        <f t="shared" si="351"/>
        <v>0</v>
      </c>
      <c r="MU299">
        <f t="shared" si="352"/>
        <v>0</v>
      </c>
      <c r="MV299">
        <f t="shared" si="353"/>
        <v>0</v>
      </c>
      <c r="MW299">
        <f t="shared" si="354"/>
        <v>0</v>
      </c>
      <c r="MX299">
        <f t="shared" si="355"/>
        <v>0</v>
      </c>
      <c r="MY299" t="str">
        <f t="shared" si="356"/>
        <v>Not Used</v>
      </c>
      <c r="MZ299">
        <f t="shared" si="357"/>
        <v>0</v>
      </c>
      <c r="NA299" t="str">
        <f t="shared" si="358"/>
        <v>Not Available</v>
      </c>
      <c r="NB299" t="str">
        <f t="shared" si="359"/>
        <v>Not Available</v>
      </c>
      <c r="NC299" t="str">
        <f t="shared" si="360"/>
        <v>4 Not Indicated</v>
      </c>
      <c r="ND299" t="str">
        <f t="shared" si="361"/>
        <v>4 Not Indicated</v>
      </c>
      <c r="NE299" t="str">
        <f t="shared" si="362"/>
        <v>4 Not Indicated</v>
      </c>
      <c r="NF299" t="str">
        <f t="shared" si="363"/>
        <v>4 Not Indicated</v>
      </c>
      <c r="NG299" t="str">
        <f t="shared" si="364"/>
        <v>4 Not Indicated</v>
      </c>
      <c r="NH299" s="159" t="str">
        <f t="shared" si="365"/>
        <v>Null</v>
      </c>
      <c r="NI299" t="str">
        <f t="shared" si="366"/>
        <v>Null</v>
      </c>
      <c r="NJ299" s="159" t="str">
        <f t="shared" si="367"/>
        <v>Null</v>
      </c>
      <c r="NK299" t="str">
        <f t="shared" si="368"/>
        <v>Null</v>
      </c>
      <c r="NL299" t="str">
        <f t="shared" si="369"/>
        <v>No RI Tests</v>
      </c>
      <c r="NM299">
        <f t="shared" si="370"/>
        <v>0</v>
      </c>
      <c r="NN299" t="str">
        <f>IF(OR(E299="PK",E299="K",JJ299=""),"Null",INDEX(Lookups!$EZ$4:$FW$18,MATCH($JJ299,Lookups!$EY$4:$EY$18,1),MATCH($E299,Lookups!$EZ$3:$FW$3,0)))</f>
        <v>Null</v>
      </c>
      <c r="NO299" t="str">
        <f>IF(OR(E299="PK",E299="K",JJ299=""),"Null",INDEX(Lookups!$EZ$4:$FW$18,MATCH($JJ299,Lookups!$EY$4:$EY$18,1),MATCH($E299,Lookups!$EZ$3:$FW$3,0) + 1))</f>
        <v>Null</v>
      </c>
      <c r="NP299" t="str">
        <f t="shared" si="371"/>
        <v>Null</v>
      </c>
      <c r="NQ299" t="str">
        <f t="shared" si="372"/>
        <v>Null</v>
      </c>
      <c r="NR299" t="str">
        <f t="shared" si="373"/>
        <v>Null</v>
      </c>
      <c r="NS299" t="str">
        <f t="shared" si="374"/>
        <v>No RI Tests</v>
      </c>
      <c r="NT299" t="str">
        <f t="shared" si="375"/>
        <v>No RI Tests</v>
      </c>
      <c r="NU299" t="str">
        <f t="shared" si="376"/>
        <v>No RI Tests</v>
      </c>
      <c r="NV299" s="183" t="str">
        <f t="array" ref="NV299">IF($NL299="No RI Tests","No RI Tests",VLOOKUP(IF(AND(E299="K",JJ299&lt;280),3,IF(AND(E299="K",JJ299&gt;=280),4,MAX(IF(E299=Lookups!$DF$6:$DF$99,IF(JJ299&gt;=Lookups!$DG$6:$DG$99,Lookups!$DH$6:$DH$99))))),Lookups!$DE$104:$DG$108,2,FALSE))</f>
        <v>No RI Tests</v>
      </c>
      <c r="NW299" s="161" t="str">
        <f t="array" ref="NW299">IF($NL299="No RI Tests","No RI Tests",VLOOKUP(IF(AND(E299="K",JH299&lt;280),3,IF(AND(E299="K",JH299&gt;=280),4,MAX(IF(E299=Lookups!$DF$6:$DF$99,IF(NI299&gt;=Lookups!$DG$6:$DG$99,Lookups!$DH$6:$DH$99))))),Lookups!$DE$104:$DG$108,2,FALSE))</f>
        <v>No RI Tests</v>
      </c>
      <c r="NX299" s="161" t="str">
        <f t="array" ref="NX299">IF($NL299="No RI Tests","No RI Tests",VLOOKUP(IF(AND(E299="K",NK299&lt;280),3,IF(AND(E299="K",NK299&gt;=280),4,MAX(IF(E299=Lookups!$DF$6:$DF$99,IF(NK299&gt;=Lookups!$DG$6:$DG$99,Lookups!$DH$6:$DH$99))))),Lookups!$DE$104:$DG$108,2,FALSE))</f>
        <v>No RI Tests</v>
      </c>
      <c r="NY299" t="str">
        <f t="shared" si="377"/>
        <v>Null</v>
      </c>
      <c r="NZ299" t="str">
        <f t="shared" si="378"/>
        <v>Null</v>
      </c>
      <c r="OA299" t="str">
        <f t="shared" si="379"/>
        <v>No RI for Comparison</v>
      </c>
      <c r="OB299" s="161" t="str">
        <f t="array" ref="OB299">IF($NL299="No RI Tests","No RI Tests",IF(E299="K","N/A",VLOOKUP(MAX(IF(E299=Lookups!$DF$6:$DF$99,IF(JJ299&gt;=Lookups!$DG$6:$DG$99,Lookups!$DI$6:$DI$99))),Lookups!$DE$104:$DG$108,3,FALSE)))</f>
        <v>No RI Tests</v>
      </c>
      <c r="OC299" s="161" t="str">
        <f t="array" ref="OC299">IF($NL299="No RI Tests","No RI Tests",IF(E299="K","N/A",VLOOKUP(MAX(IF(E299=Lookups!$DF$6:$DF$99,IF(NI299&gt;=Lookups!$DG$6:$DG$99,Lookups!$DI$6:$DI$99))),Lookups!$DE$104:$DG$108,3,FALSE)))</f>
        <v>No RI Tests</v>
      </c>
      <c r="OD299" s="161" t="str">
        <f t="array" ref="OD299">IF($NL299="No RI Tests","No RI Tests",IF(E299="K","N/A",VLOOKUP(MAX(IF(E299=Lookups!$DF$6:$DF$99,IF(NK299&gt;=Lookups!$DG$6:$DG$99,Lookups!$DI$6:$DI$99))),Lookups!$DE$104:$DG$108,3,FALSE)))</f>
        <v>No RI Tests</v>
      </c>
      <c r="OE299" t="str">
        <f t="shared" si="380"/>
        <v>Null</v>
      </c>
      <c r="OF299" t="str">
        <f t="shared" si="381"/>
        <v>Null</v>
      </c>
      <c r="OG299" t="str">
        <f t="shared" si="382"/>
        <v>No RI for Comparison</v>
      </c>
      <c r="OH299" t="str">
        <f t="shared" si="383"/>
        <v>Null</v>
      </c>
      <c r="OI299" t="str">
        <f t="shared" si="384"/>
        <v>Null</v>
      </c>
      <c r="OJ299" t="str">
        <f t="shared" si="385"/>
        <v>Null</v>
      </c>
      <c r="OK299" t="str">
        <f t="shared" si="386"/>
        <v>Null</v>
      </c>
      <c r="OL299" t="str">
        <f t="shared" si="387"/>
        <v>Null</v>
      </c>
      <c r="OM299" t="str">
        <f t="shared" si="388"/>
        <v>Null</v>
      </c>
      <c r="ON299" t="str">
        <f t="shared" si="389"/>
        <v>Null</v>
      </c>
      <c r="OO299" t="str">
        <f t="shared" si="390"/>
        <v>Null RI</v>
      </c>
      <c r="OP299" t="str">
        <f ca="1">IF(AND(HR299&lt;&gt;"",JJ299&lt;600),IF(HT299="Advancing","Tier 2","Tier 3"),IF(JI299="","Null",IF(OR(E299="K",E299&lt;3),"FRA Recommended",IF(JJ299&gt;=IF(E299&lt;6,400,600),IF(JJ299&lt;VLOOKUP(E299,Lookups!$AP$3:$AR$16,3,FALSE),"Tier 2","Core"),IF(JJ299&lt;400,IF(RAND()&lt;0.81,"Tier 3","Tier 2"),IF(RAND()&lt;0.51,"Tier 3","Tier 2"))))))</f>
        <v>Null</v>
      </c>
      <c r="OQ299" t="str">
        <f t="shared" si="391"/>
        <v>Null</v>
      </c>
      <c r="OR299" t="str">
        <f t="shared" si="392"/>
        <v>Null</v>
      </c>
      <c r="OS299" t="str">
        <f t="shared" si="393"/>
        <v>Null</v>
      </c>
      <c r="OT299" t="str">
        <f t="shared" si="394"/>
        <v>No RI Tests</v>
      </c>
      <c r="OU299" s="159" t="str">
        <f t="shared" si="395"/>
        <v>No PI Tests</v>
      </c>
      <c r="OV299" t="str">
        <f t="shared" si="396"/>
        <v>No PI Tests</v>
      </c>
      <c r="OW299" t="str">
        <f t="shared" si="397"/>
        <v>No PI Tests</v>
      </c>
      <c r="OX299" t="str">
        <f t="shared" si="398"/>
        <v>No PI Tests</v>
      </c>
      <c r="OY299" t="str">
        <f t="shared" si="399"/>
        <v>No PI Tests</v>
      </c>
      <c r="OZ299" t="str">
        <f t="shared" si="400"/>
        <v>No PI Tests</v>
      </c>
      <c r="PA299" s="159" t="str">
        <f t="shared" si="401"/>
        <v>No PI Tests</v>
      </c>
      <c r="PB299" t="str">
        <f t="shared" si="402"/>
        <v>No PI Tests</v>
      </c>
      <c r="PC299" t="str">
        <f t="shared" si="403"/>
        <v>No PI Tests</v>
      </c>
      <c r="PD299" t="str">
        <f t="shared" si="404"/>
        <v>No PI Tests</v>
      </c>
      <c r="PE299" t="str">
        <f t="shared" si="405"/>
        <v>No PI Tests</v>
      </c>
      <c r="PF299" t="str">
        <f t="shared" si="406"/>
        <v>No PI Tests</v>
      </c>
      <c r="PG299" t="str">
        <f t="shared" si="407"/>
        <v>No PI Tests</v>
      </c>
      <c r="PH299">
        <f t="shared" si="408"/>
        <v>0</v>
      </c>
      <c r="PI299">
        <f t="shared" si="409"/>
        <v>0</v>
      </c>
      <c r="PJ299" t="str">
        <f t="shared" si="410"/>
        <v>Null</v>
      </c>
      <c r="PK299" t="str">
        <f>IF(HR299="","Null",IF(E299&lt;3,"Null",IF(HU299=0,0,IF(HS299="Form 1",VLOOKUP(HU299,Lookups!$BE$3:$BP$63,E299,FALSE),IF(HS299="Form 2",VLOOKUP(HU299,Lookups!$BE$67:$BP$127,E299,FALSE),VLOOKUP(HU299,Lookups!$BE$130:$BP$190,E299,FALSE))))))</f>
        <v>Null</v>
      </c>
      <c r="PL299" t="str">
        <f t="shared" si="411"/>
        <v>Null</v>
      </c>
      <c r="PM299" t="str">
        <f>IF($PH299=0,"Null",IF(E299&lt;3,"Null",IF(OX299=0,0,IF(OV299="Form 1",VLOOKUP(OX299,Lookups!$BE$3:$BP$63,E299,FALSE),IF(OV299="Form 2",VLOOKUP(OX299,Lookups!$BE$67:$BP$127,E299,FALSE),VLOOKUP(OX299,Lookups!$BE$130:$BP$190,E299,FALSE))))))</f>
        <v>Null</v>
      </c>
      <c r="PN299" t="str">
        <f t="shared" si="412"/>
        <v>Null</v>
      </c>
      <c r="PO299" t="str">
        <f t="shared" si="413"/>
        <v>Null</v>
      </c>
      <c r="PP299" t="str">
        <f t="shared" si="414"/>
        <v>Null</v>
      </c>
      <c r="PQ299" t="str">
        <f>IF(HR299="","Null",IF(E299&lt;3,"Null",IF(HV299=0,0,IF(HS299="Form 1",VLOOKUP(HV299,Lookups!$BR$3:$CC$63,E299,FALSE),IF(HS299="Form 2",VLOOKUP(HV299,Lookups!$BR$67:$CC$127,E299,FALSE),VLOOKUP(HV299,Lookups!$BR$130:$CC$190,E299,FALSE))))))</f>
        <v>Null</v>
      </c>
      <c r="PR299" t="str">
        <f t="shared" si="415"/>
        <v>Null</v>
      </c>
      <c r="PS299" t="str">
        <f>IF(HR299="","Null",IF(E299&lt;3,"Null",IF(OY299=0,0,IF(OW299="Form 1",VLOOKUP(OY299,Lookups!$BR$3:$CC$63,E299,FALSE),IF(OW299="Form 2",VLOOKUP(OY299,Lookups!$BR$67:$CC$127,E299,FALSE),VLOOKUP(OY299,Lookups!$BR$130:$CC$190,E299,FALSE))))))</f>
        <v>Null</v>
      </c>
      <c r="PT299" t="str">
        <f t="shared" si="416"/>
        <v>Null</v>
      </c>
      <c r="PU299" t="str">
        <f t="shared" si="417"/>
        <v>Null</v>
      </c>
      <c r="PV299" t="str">
        <f t="shared" si="418"/>
        <v>Null</v>
      </c>
      <c r="PW299" t="str">
        <f t="shared" si="419"/>
        <v>No PI Tests</v>
      </c>
      <c r="PX299">
        <f t="shared" si="420"/>
        <v>0</v>
      </c>
      <c r="PY299">
        <f t="shared" si="421"/>
        <v>0</v>
      </c>
      <c r="PZ299" t="str">
        <f t="shared" si="422"/>
        <v>Null</v>
      </c>
      <c r="QA299" t="str">
        <f t="shared" si="423"/>
        <v>Null</v>
      </c>
      <c r="QB299" t="str">
        <f t="shared" si="424"/>
        <v>Null</v>
      </c>
      <c r="QC299" t="str">
        <f>IF($MS299="System 44 Record",IF(BQ299&lt;MEDIAN(Directions!$F$3,Directions!$F$6),"Mid-Year Exited Student","Full Year Participant")&amp;IF(BP299&lt;Directions!$F$3,", Started Prior Year",", Started This Year"),"Null")</f>
        <v>Null</v>
      </c>
      <c r="QD299" t="str">
        <f t="shared" si="425"/>
        <v>Null</v>
      </c>
      <c r="QE299">
        <f t="shared" si="426"/>
        <v>0</v>
      </c>
      <c r="QF299">
        <f t="shared" si="427"/>
        <v>0</v>
      </c>
      <c r="QG299">
        <f t="shared" si="428"/>
        <v>0</v>
      </c>
      <c r="QH299">
        <f t="shared" si="429"/>
        <v>0</v>
      </c>
      <c r="QI299">
        <f t="shared" si="430"/>
        <v>0</v>
      </c>
      <c r="QJ299" t="str">
        <f t="shared" si="431"/>
        <v>Used None</v>
      </c>
      <c r="QK299" t="str">
        <f t="shared" si="432"/>
        <v>Null</v>
      </c>
      <c r="QL299" t="str">
        <f t="shared" si="433"/>
        <v>Null</v>
      </c>
      <c r="QM299" t="str">
        <f>IF($MS299="READ 180 Record",IF(AQ299="","Null",VLOOKUP(JJ299,Lookups!$DX$3:$EB$2054,AN299+1,FALSE)),"Null")</f>
        <v>Null</v>
      </c>
      <c r="QN299" t="str">
        <f t="shared" si="434"/>
        <v>Null</v>
      </c>
    </row>
    <row r="300" spans="1:456" x14ac:dyDescent="0.25">
      <c r="A300" s="161" t="s">
        <v>1447</v>
      </c>
      <c r="B300" s="161" t="s">
        <v>1447</v>
      </c>
      <c r="C300" s="161" t="s">
        <v>1447</v>
      </c>
      <c r="D300" s="161" t="s">
        <v>1447</v>
      </c>
      <c r="E300" s="161">
        <v>4</v>
      </c>
      <c r="F300" s="161" t="s">
        <v>1447</v>
      </c>
      <c r="G300" s="161" t="s">
        <v>875</v>
      </c>
      <c r="H300" s="161" t="s">
        <v>876</v>
      </c>
      <c r="I300" s="161">
        <v>0</v>
      </c>
      <c r="J300" s="159">
        <v>42500</v>
      </c>
      <c r="K300" s="161">
        <v>0</v>
      </c>
      <c r="L300" s="161">
        <v>0</v>
      </c>
      <c r="M300" s="161">
        <v>0</v>
      </c>
      <c r="N300" s="161">
        <v>0</v>
      </c>
      <c r="O300" s="161">
        <v>0</v>
      </c>
      <c r="P300" s="161">
        <v>0</v>
      </c>
      <c r="Q300" s="161">
        <v>0</v>
      </c>
      <c r="R300" s="161">
        <v>0</v>
      </c>
      <c r="S300" s="161">
        <v>0</v>
      </c>
      <c r="T300" s="161">
        <v>0</v>
      </c>
      <c r="U300" s="161">
        <v>0</v>
      </c>
      <c r="V300" s="161">
        <v>0</v>
      </c>
      <c r="W300" s="161">
        <v>0</v>
      </c>
      <c r="X300" s="161">
        <v>0</v>
      </c>
      <c r="AB300" s="161" t="s">
        <v>242</v>
      </c>
      <c r="AC300" s="161" t="s">
        <v>242</v>
      </c>
      <c r="AD300" s="161" t="s">
        <v>242</v>
      </c>
      <c r="AE300" s="161" t="s">
        <v>242</v>
      </c>
      <c r="AF300" s="161" t="s">
        <v>241</v>
      </c>
      <c r="AG300" s="161" t="s">
        <v>241</v>
      </c>
      <c r="AH300" s="161" t="s">
        <v>242</v>
      </c>
      <c r="AI300" s="161">
        <v>20150801</v>
      </c>
      <c r="AJ300" s="161">
        <v>20160525</v>
      </c>
      <c r="AK300" s="161" t="s">
        <v>869</v>
      </c>
      <c r="AL300" t="s">
        <v>1078</v>
      </c>
      <c r="BN300" t="s">
        <v>1076</v>
      </c>
      <c r="BO300" t="s">
        <v>876</v>
      </c>
      <c r="BP300" s="159">
        <v>42296</v>
      </c>
      <c r="BQ300" s="159">
        <v>42486</v>
      </c>
      <c r="BR300" t="s">
        <v>877</v>
      </c>
      <c r="BS300">
        <v>-259</v>
      </c>
      <c r="BT300" s="159">
        <v>42486</v>
      </c>
      <c r="BU300">
        <v>3</v>
      </c>
      <c r="BV300">
        <v>3</v>
      </c>
      <c r="BW300">
        <v>18</v>
      </c>
      <c r="BX300">
        <v>38</v>
      </c>
      <c r="BY300">
        <v>532</v>
      </c>
      <c r="BZ300">
        <v>555</v>
      </c>
      <c r="CA300">
        <v>0</v>
      </c>
      <c r="CB300">
        <v>17</v>
      </c>
      <c r="CC300">
        <v>30</v>
      </c>
      <c r="CD300">
        <v>74</v>
      </c>
      <c r="CE300">
        <v>97</v>
      </c>
      <c r="CF300">
        <v>96</v>
      </c>
      <c r="CG300">
        <v>83</v>
      </c>
      <c r="CH300">
        <v>78</v>
      </c>
      <c r="CI300">
        <v>3569</v>
      </c>
      <c r="CJ300">
        <v>2.1111</v>
      </c>
      <c r="CK300">
        <v>3</v>
      </c>
      <c r="CL300">
        <v>2</v>
      </c>
      <c r="ET300" s="161">
        <v>0</v>
      </c>
      <c r="EU300" s="161">
        <v>0</v>
      </c>
      <c r="EV300" s="161">
        <v>0</v>
      </c>
      <c r="EW300" s="161">
        <v>0</v>
      </c>
      <c r="EX300" s="161">
        <v>0</v>
      </c>
      <c r="EY300" s="161">
        <v>0</v>
      </c>
      <c r="EZ300" s="161">
        <v>0</v>
      </c>
      <c r="FA300" s="161">
        <v>0</v>
      </c>
      <c r="FB300" s="161">
        <v>0</v>
      </c>
      <c r="FC300" s="161">
        <v>0</v>
      </c>
      <c r="FD300" s="161">
        <v>0</v>
      </c>
      <c r="FE300" s="161">
        <v>0</v>
      </c>
      <c r="HN300" s="161" t="s">
        <v>876</v>
      </c>
      <c r="HO300" s="159">
        <v>42284</v>
      </c>
      <c r="HP300" s="159">
        <v>42500</v>
      </c>
      <c r="HQ300" s="161">
        <v>3</v>
      </c>
      <c r="HR300" s="159">
        <v>42284</v>
      </c>
      <c r="HS300" s="161" t="s">
        <v>872</v>
      </c>
      <c r="HT300" s="161" t="s">
        <v>906</v>
      </c>
      <c r="HU300" s="161">
        <v>18</v>
      </c>
      <c r="HV300" s="161">
        <v>3</v>
      </c>
      <c r="HW300" s="161">
        <v>0</v>
      </c>
      <c r="HX300" s="159">
        <v>42340</v>
      </c>
      <c r="HY300" s="161" t="s">
        <v>874</v>
      </c>
      <c r="HZ300" s="161" t="s">
        <v>873</v>
      </c>
      <c r="IA300" s="161">
        <v>23</v>
      </c>
      <c r="IB300" s="161">
        <v>11</v>
      </c>
      <c r="IC300" s="161">
        <v>0</v>
      </c>
      <c r="ID300" s="159">
        <v>42500</v>
      </c>
      <c r="IE300" s="161" t="s">
        <v>879</v>
      </c>
      <c r="IF300" s="161" t="s">
        <v>906</v>
      </c>
      <c r="IG300" s="161">
        <v>26</v>
      </c>
      <c r="IH300" s="161">
        <v>10</v>
      </c>
      <c r="II300" s="161">
        <v>0</v>
      </c>
      <c r="JB300" s="161" t="s">
        <v>876</v>
      </c>
      <c r="JC300" s="161">
        <v>6</v>
      </c>
      <c r="JD300" s="161">
        <v>4</v>
      </c>
      <c r="JE300" s="161">
        <v>4</v>
      </c>
      <c r="JF300" s="161">
        <v>2434</v>
      </c>
      <c r="JG300" s="159">
        <v>42500</v>
      </c>
      <c r="JH300" s="161">
        <v>0</v>
      </c>
      <c r="JI300" s="159">
        <v>42248</v>
      </c>
      <c r="JJ300" s="161">
        <v>0</v>
      </c>
      <c r="JK300" s="161">
        <v>7</v>
      </c>
      <c r="JL300" s="159">
        <v>42284</v>
      </c>
      <c r="JM300" s="161">
        <v>0</v>
      </c>
      <c r="JN300" s="161">
        <v>1</v>
      </c>
      <c r="JO300" s="159">
        <v>42340</v>
      </c>
      <c r="JP300" s="161">
        <v>0</v>
      </c>
      <c r="JQ300" s="161">
        <v>0</v>
      </c>
      <c r="JR300" s="159">
        <v>42500</v>
      </c>
      <c r="JS300" s="161">
        <v>0</v>
      </c>
      <c r="JT300" s="161">
        <v>9</v>
      </c>
      <c r="MN300" t="str">
        <f t="shared" si="348"/>
        <v>NoNoNoYesYesNo</v>
      </c>
      <c r="MO300" t="str">
        <f>IF(AND(MN300="NoNoNoNoNoNo",JI300=""),"No Programs",VLOOKUP(MN300,Lookups!$DA$4:$DB$67,2,FALSE))</f>
        <v>System 44 Only</v>
      </c>
      <c r="MP300">
        <f t="shared" si="349"/>
        <v>0</v>
      </c>
      <c r="MQ300" t="str">
        <f t="shared" si="350"/>
        <v>System 44 User</v>
      </c>
      <c r="MR300" t="str">
        <f>Directions!$D$3</f>
        <v>Usage</v>
      </c>
      <c r="MS300" t="str">
        <f>VLOOKUP(MQ300,Lookups!$CU$71:$CV$80,2,FALSE)</f>
        <v>System 44 Record</v>
      </c>
      <c r="MT300">
        <f t="shared" si="351"/>
        <v>1</v>
      </c>
      <c r="MU300">
        <f t="shared" si="352"/>
        <v>1</v>
      </c>
      <c r="MV300">
        <f t="shared" si="353"/>
        <v>1</v>
      </c>
      <c r="MW300">
        <f t="shared" si="354"/>
        <v>1</v>
      </c>
      <c r="MX300">
        <f t="shared" si="355"/>
        <v>30.857142857142858</v>
      </c>
      <c r="MY300" t="str">
        <f t="shared" si="356"/>
        <v>Not Used</v>
      </c>
      <c r="MZ300">
        <f t="shared" si="357"/>
        <v>0</v>
      </c>
      <c r="NA300" t="str">
        <f t="shared" si="358"/>
        <v>Not Available</v>
      </c>
      <c r="NB300" t="str">
        <f t="shared" si="359"/>
        <v>Not Available</v>
      </c>
      <c r="NC300" t="str">
        <f t="shared" si="360"/>
        <v>4 Not Indicated</v>
      </c>
      <c r="ND300" t="str">
        <f t="shared" si="361"/>
        <v>4 Not Indicated</v>
      </c>
      <c r="NE300" t="str">
        <f t="shared" si="362"/>
        <v>4 Not Indicated</v>
      </c>
      <c r="NF300" t="str">
        <f t="shared" si="363"/>
        <v>4 Not Indicated</v>
      </c>
      <c r="NG300" t="str">
        <f t="shared" si="364"/>
        <v>4 Not Indicated</v>
      </c>
      <c r="NH300" s="159">
        <f t="shared" si="365"/>
        <v>42500</v>
      </c>
      <c r="NI300">
        <f t="shared" si="366"/>
        <v>0</v>
      </c>
      <c r="NJ300" s="159">
        <f t="shared" si="367"/>
        <v>0</v>
      </c>
      <c r="NK300">
        <f t="shared" si="368"/>
        <v>0</v>
      </c>
      <c r="NL300">
        <f t="shared" si="369"/>
        <v>36</v>
      </c>
      <c r="NM300">
        <f t="shared" si="370"/>
        <v>1</v>
      </c>
      <c r="NN300">
        <f>IF(OR(E300="PK",E300="K",JJ300=""),"Null",INDEX(Lookups!$EZ$4:$FW$18,MATCH($JJ300,Lookups!$EY$4:$EY$18,1),MATCH($E300,Lookups!$EZ$3:$FW$3,0)))</f>
        <v>245</v>
      </c>
      <c r="NO300">
        <f>IF(OR(E300="PK",E300="K",JJ300=""),"Null",INDEX(Lookups!$EZ$4:$FW$18,MATCH($JJ300,Lookups!$EY$4:$EY$18,1),MATCH($E300,Lookups!$EZ$3:$FW$3,0) + 1))</f>
        <v>345</v>
      </c>
      <c r="NP300">
        <f t="shared" si="371"/>
        <v>490</v>
      </c>
      <c r="NQ300" t="str">
        <f t="shared" si="372"/>
        <v>PI is Recommended</v>
      </c>
      <c r="NR300" t="str">
        <f t="shared" si="373"/>
        <v>PI is Recommended</v>
      </c>
      <c r="NS300" t="str">
        <f t="shared" si="374"/>
        <v>BR to 199L</v>
      </c>
      <c r="NT300" t="str">
        <f t="shared" si="375"/>
        <v>BR to 199L</v>
      </c>
      <c r="NU300" t="str">
        <f t="shared" si="376"/>
        <v>BR to 199L</v>
      </c>
      <c r="NV300" s="183" t="str">
        <f t="array" ref="NV300">IF($NL300="No RI Tests","No RI Tests",VLOOKUP(IF(AND(E300="K",JJ300&lt;280),3,IF(AND(E300="K",JJ300&gt;=280),4,MAX(IF(E300=Lookups!$DF$6:$DF$99,IF(JJ300&gt;=Lookups!$DG$6:$DG$99,Lookups!$DH$6:$DH$99))))),Lookups!$DE$104:$DG$108,2,FALSE))</f>
        <v>1 Below Basic</v>
      </c>
      <c r="NW300" s="161" t="str">
        <f t="array" ref="NW300">IF($NL300="No RI Tests","No RI Tests",VLOOKUP(IF(AND(E300="K",JH300&lt;280),3,IF(AND(E300="K",JH300&gt;=280),4,MAX(IF(E300=Lookups!$DF$6:$DF$99,IF(NI300&gt;=Lookups!$DG$6:$DG$99,Lookups!$DH$6:$DH$99))))),Lookups!$DE$104:$DG$108,2,FALSE))</f>
        <v>1 Below Basic</v>
      </c>
      <c r="NX300" s="161" t="str">
        <f t="array" ref="NX300">IF($NL300="No RI Tests","No RI Tests",VLOOKUP(IF(AND(E300="K",NK300&lt;280),3,IF(AND(E300="K",NK300&gt;=280),4,MAX(IF(E300=Lookups!$DF$6:$DF$99,IF(NK300&gt;=Lookups!$DG$6:$DG$99,Lookups!$DH$6:$DH$99))))),Lookups!$DE$104:$DG$108,2,FALSE))</f>
        <v>1 Below Basic</v>
      </c>
      <c r="NY300">
        <f t="shared" si="377"/>
        <v>1</v>
      </c>
      <c r="NZ300">
        <f t="shared" si="378"/>
        <v>0</v>
      </c>
      <c r="OA300" t="str">
        <f t="shared" si="379"/>
        <v>Maintained Performance Level</v>
      </c>
      <c r="OB300" s="161" t="str">
        <f t="array" ref="OB300">IF($NL300="No RI Tests","No RI Tests",IF(E300="K","N/A",VLOOKUP(MAX(IF(E300=Lookups!$DF$6:$DF$99,IF(JJ300&gt;=Lookups!$DG$6:$DG$99,Lookups!$DI$6:$DI$99))),Lookups!$DE$104:$DG$108,3,FALSE)))</f>
        <v>1 Limited</v>
      </c>
      <c r="OC300" s="161" t="str">
        <f t="array" ref="OC300">IF($NL300="No RI Tests","No RI Tests",IF(E300="K","N/A",VLOOKUP(MAX(IF(E300=Lookups!$DF$6:$DF$99,IF(NI300&gt;=Lookups!$DG$6:$DG$99,Lookups!$DI$6:$DI$99))),Lookups!$DE$104:$DG$108,3,FALSE)))</f>
        <v>1 Limited</v>
      </c>
      <c r="OD300" s="161" t="str">
        <f t="array" ref="OD300">IF($NL300="No RI Tests","No RI Tests",IF(E300="K","N/A",VLOOKUP(MAX(IF(E300=Lookups!$DF$6:$DF$99,IF(NK300&gt;=Lookups!$DG$6:$DG$99,Lookups!$DI$6:$DI$99))),Lookups!$DE$104:$DG$108,3,FALSE)))</f>
        <v>1 Limited</v>
      </c>
      <c r="OE300">
        <f t="shared" si="380"/>
        <v>1</v>
      </c>
      <c r="OF300">
        <f t="shared" si="381"/>
        <v>0</v>
      </c>
      <c r="OG300" t="str">
        <f t="shared" si="382"/>
        <v>Maintained Performance Level</v>
      </c>
      <c r="OH300">
        <f t="shared" si="383"/>
        <v>0</v>
      </c>
      <c r="OI300">
        <f t="shared" si="384"/>
        <v>0</v>
      </c>
      <c r="OJ300">
        <f t="shared" si="385"/>
        <v>0</v>
      </c>
      <c r="OK300">
        <f t="shared" si="386"/>
        <v>0</v>
      </c>
      <c r="OL300">
        <f t="shared" si="387"/>
        <v>0</v>
      </c>
      <c r="OM300" t="str">
        <f t="shared" si="388"/>
        <v>Fall Administration</v>
      </c>
      <c r="ON300" t="str">
        <f t="shared" si="389"/>
        <v>Winter Administration</v>
      </c>
      <c r="OO300" t="str">
        <f t="shared" si="390"/>
        <v>Fall to Winter RI</v>
      </c>
      <c r="OP300" t="str">
        <f ca="1">IF(AND(HR300&lt;&gt;"",JJ300&lt;600),IF(HT300="Advancing","Tier 2","Tier 3"),IF(JI300="","Null",IF(OR(E300="K",E300&lt;3),"FRA Recommended",IF(JJ300&gt;=IF(E300&lt;6,400,600),IF(JJ300&lt;VLOOKUP(E300,Lookups!$AP$3:$AR$16,3,FALSE),"Tier 2","Core"),IF(JJ300&lt;400,IF(RAND()&lt;0.81,"Tier 3","Tier 2"),IF(RAND()&lt;0.51,"Tier 3","Tier 2"))))))</f>
        <v>Tier 3</v>
      </c>
      <c r="OQ300" t="str">
        <f t="shared" si="391"/>
        <v>Average Reading Invt. Under 15 Minutes Long</v>
      </c>
      <c r="OR300">
        <f t="shared" si="392"/>
        <v>0</v>
      </c>
      <c r="OS300" t="str">
        <f t="shared" si="393"/>
        <v>Null</v>
      </c>
      <c r="OT300">
        <f t="shared" si="394"/>
        <v>0</v>
      </c>
      <c r="OU300" s="159">
        <f t="shared" si="395"/>
        <v>42500</v>
      </c>
      <c r="OV300" t="str">
        <f t="shared" si="396"/>
        <v>Form 3</v>
      </c>
      <c r="OW300" t="str">
        <f t="shared" si="397"/>
        <v>Pre-Decoder</v>
      </c>
      <c r="OX300">
        <f t="shared" si="398"/>
        <v>26</v>
      </c>
      <c r="OY300">
        <f t="shared" si="399"/>
        <v>10</v>
      </c>
      <c r="OZ300">
        <f t="shared" si="400"/>
        <v>0</v>
      </c>
      <c r="PA300" s="159">
        <f t="shared" si="401"/>
        <v>42340</v>
      </c>
      <c r="PB300" t="str">
        <f t="shared" si="402"/>
        <v>Form 2</v>
      </c>
      <c r="PC300" t="str">
        <f t="shared" si="403"/>
        <v>Developing</v>
      </c>
      <c r="PD300">
        <f t="shared" si="404"/>
        <v>23</v>
      </c>
      <c r="PE300">
        <f t="shared" si="405"/>
        <v>11</v>
      </c>
      <c r="PF300">
        <f t="shared" si="406"/>
        <v>0</v>
      </c>
      <c r="PG300">
        <f t="shared" si="407"/>
        <v>30.857142857142858</v>
      </c>
      <c r="PH300">
        <f t="shared" si="408"/>
        <v>1</v>
      </c>
      <c r="PI300">
        <f t="shared" si="409"/>
        <v>1</v>
      </c>
      <c r="PJ300">
        <f t="shared" si="410"/>
        <v>18</v>
      </c>
      <c r="PK300">
        <f>IF(HR300="","Null",IF(E300&lt;3,"Null",IF(HU300=0,0,IF(HS300="Form 1",VLOOKUP(HU300,Lookups!$BE$3:$BP$63,E300,FALSE),IF(HS300="Form 2",VLOOKUP(HU300,Lookups!$BE$67:$BP$127,E300,FALSE),VLOOKUP(HU300,Lookups!$BE$130:$BP$190,E300,FALSE))))))</f>
        <v>0</v>
      </c>
      <c r="PL300">
        <f t="shared" si="411"/>
        <v>26</v>
      </c>
      <c r="PM300">
        <f>IF($PH300=0,"Null",IF(E300&lt;3,"Null",IF(OX300=0,0,IF(OV300="Form 1",VLOOKUP(OX300,Lookups!$BE$3:$BP$63,E300,FALSE),IF(OV300="Form 2",VLOOKUP(OX300,Lookups!$BE$67:$BP$127,E300,FALSE),VLOOKUP(OX300,Lookups!$BE$130:$BP$190,E300,FALSE))))))</f>
        <v>1</v>
      </c>
      <c r="PN300">
        <f t="shared" si="412"/>
        <v>8</v>
      </c>
      <c r="PO300">
        <f t="shared" si="413"/>
        <v>1</v>
      </c>
      <c r="PP300">
        <f t="shared" si="414"/>
        <v>3</v>
      </c>
      <c r="PQ300">
        <f>IF(HR300="","Null",IF(E300&lt;3,"Null",IF(HV300=0,0,IF(HS300="Form 1",VLOOKUP(HV300,Lookups!$BR$3:$CC$63,E300,FALSE),IF(HS300="Form 2",VLOOKUP(HV300,Lookups!$BR$67:$CC$127,E300,FALSE),VLOOKUP(HV300,Lookups!$BR$130:$CC$190,E300,FALSE))))))</f>
        <v>3</v>
      </c>
      <c r="PR300">
        <f t="shared" si="415"/>
        <v>10</v>
      </c>
      <c r="PS300">
        <f>IF(HR300="","Null",IF(E300&lt;3,"Null",IF(OY300=0,0,IF(OW300="Form 1",VLOOKUP(OY300,Lookups!$BR$3:$CC$63,E300,FALSE),IF(OW300="Form 2",VLOOKUP(OY300,Lookups!$BR$67:$CC$127,E300,FALSE),VLOOKUP(OY300,Lookups!$BR$130:$CC$190,E300,FALSE))))))</f>
        <v>18</v>
      </c>
      <c r="PT300">
        <f t="shared" si="416"/>
        <v>7</v>
      </c>
      <c r="PU300">
        <f t="shared" si="417"/>
        <v>1</v>
      </c>
      <c r="PV300">
        <f t="shared" si="418"/>
        <v>0</v>
      </c>
      <c r="PW300" t="str">
        <f t="shared" si="419"/>
        <v>Fall to Spring PI Administration</v>
      </c>
      <c r="PX300">
        <f t="shared" si="420"/>
        <v>0</v>
      </c>
      <c r="PY300">
        <f t="shared" si="421"/>
        <v>1</v>
      </c>
      <c r="PZ300" t="str">
        <f t="shared" si="422"/>
        <v>20 to 39 Sessions</v>
      </c>
      <c r="QA300" t="str">
        <f t="shared" si="423"/>
        <v>Series 1</v>
      </c>
      <c r="QB300" t="str">
        <f t="shared" si="424"/>
        <v>In Series 1 to 4</v>
      </c>
      <c r="QC300" t="str">
        <f>IF($MS300="System 44 Record",IF(BQ300&lt;MEDIAN(Directions!$F$3,Directions!$F$6),"Mid-Year Exited Student","Full Year Participant")&amp;IF(BP300&lt;Directions!$F$3,", Started Prior Year",", Started This Year"),"Null")</f>
        <v>Full Year Participant, Started This Year</v>
      </c>
      <c r="QD300">
        <f t="shared" si="425"/>
        <v>0</v>
      </c>
      <c r="QE300">
        <f t="shared" si="426"/>
        <v>0</v>
      </c>
      <c r="QF300">
        <f t="shared" si="427"/>
        <v>1</v>
      </c>
      <c r="QG300">
        <f t="shared" si="428"/>
        <v>0</v>
      </c>
      <c r="QH300">
        <f t="shared" si="429"/>
        <v>0</v>
      </c>
      <c r="QI300">
        <f t="shared" si="430"/>
        <v>0</v>
      </c>
      <c r="QJ300" t="str">
        <f t="shared" si="431"/>
        <v>RC! Only</v>
      </c>
      <c r="QK300" t="str">
        <f t="shared" si="432"/>
        <v>Null</v>
      </c>
      <c r="QL300" t="str">
        <f t="shared" si="433"/>
        <v>Null</v>
      </c>
      <c r="QM300" t="str">
        <f>IF($MS300="READ 180 Record",IF(AQ300="","Null",VLOOKUP(JJ300,Lookups!$DX$3:$EB$2054,AN300+1,FALSE)),"Null")</f>
        <v>Null</v>
      </c>
      <c r="QN300" t="str">
        <f t="shared" si="434"/>
        <v>Null</v>
      </c>
    </row>
    <row r="301" spans="1:456" x14ac:dyDescent="0.25">
      <c r="A301" s="161" t="s">
        <v>1447</v>
      </c>
      <c r="B301" s="161" t="s">
        <v>1447</v>
      </c>
      <c r="C301" s="161" t="s">
        <v>1447</v>
      </c>
      <c r="D301" s="161" t="s">
        <v>1447</v>
      </c>
      <c r="E301" s="161">
        <v>4</v>
      </c>
      <c r="F301" s="161" t="s">
        <v>1447</v>
      </c>
      <c r="G301" s="161" t="s">
        <v>875</v>
      </c>
      <c r="H301" s="161" t="s">
        <v>876</v>
      </c>
      <c r="I301" s="161">
        <v>252</v>
      </c>
      <c r="J301" s="159">
        <v>42500</v>
      </c>
      <c r="K301" s="161">
        <v>0</v>
      </c>
      <c r="L301" s="161">
        <v>0</v>
      </c>
      <c r="M301" s="161">
        <v>0</v>
      </c>
      <c r="N301" s="161">
        <v>0</v>
      </c>
      <c r="O301" s="161">
        <v>0</v>
      </c>
      <c r="P301" s="161">
        <v>0</v>
      </c>
      <c r="Q301" s="161">
        <v>0</v>
      </c>
      <c r="R301" s="161">
        <v>0</v>
      </c>
      <c r="S301" s="161">
        <v>0</v>
      </c>
      <c r="T301" s="161">
        <v>0</v>
      </c>
      <c r="U301" s="161">
        <v>0</v>
      </c>
      <c r="V301" s="161">
        <v>0</v>
      </c>
      <c r="W301" s="161">
        <v>0</v>
      </c>
      <c r="X301" s="161">
        <v>0</v>
      </c>
      <c r="AB301" s="161" t="s">
        <v>242</v>
      </c>
      <c r="AC301" s="161" t="s">
        <v>242</v>
      </c>
      <c r="AD301" s="161" t="s">
        <v>242</v>
      </c>
      <c r="AE301" s="161" t="s">
        <v>242</v>
      </c>
      <c r="AF301" s="161" t="s">
        <v>241</v>
      </c>
      <c r="AG301" s="161" t="s">
        <v>241</v>
      </c>
      <c r="AH301" s="161" t="s">
        <v>242</v>
      </c>
      <c r="AI301" s="161">
        <v>20150801</v>
      </c>
      <c r="AJ301" s="161">
        <v>20160525</v>
      </c>
      <c r="AK301" s="161" t="s">
        <v>869</v>
      </c>
      <c r="AL301" t="s">
        <v>1078</v>
      </c>
      <c r="BN301" t="s">
        <v>1076</v>
      </c>
      <c r="BO301" t="s">
        <v>876</v>
      </c>
      <c r="BP301" s="159">
        <v>42277</v>
      </c>
      <c r="BQ301" s="159">
        <v>42486</v>
      </c>
      <c r="BR301" t="s">
        <v>877</v>
      </c>
      <c r="BS301">
        <v>252</v>
      </c>
      <c r="BT301" s="159">
        <v>42486</v>
      </c>
      <c r="BU301">
        <v>2</v>
      </c>
      <c r="BV301">
        <v>6</v>
      </c>
      <c r="BW301">
        <v>13</v>
      </c>
      <c r="BX301">
        <v>28</v>
      </c>
      <c r="BY301">
        <v>354</v>
      </c>
      <c r="BZ301">
        <v>360</v>
      </c>
      <c r="CA301">
        <v>0</v>
      </c>
      <c r="CB301">
        <v>14</v>
      </c>
      <c r="CC301">
        <v>27</v>
      </c>
      <c r="CD301">
        <v>85</v>
      </c>
      <c r="CE301">
        <v>95</v>
      </c>
      <c r="CF301">
        <v>94</v>
      </c>
      <c r="CG301">
        <v>94</v>
      </c>
      <c r="CH301">
        <v>89</v>
      </c>
      <c r="CI301">
        <v>5484</v>
      </c>
      <c r="CJ301">
        <v>1.4211</v>
      </c>
      <c r="CK301">
        <v>2</v>
      </c>
      <c r="CL301">
        <v>5</v>
      </c>
      <c r="ET301" s="161">
        <v>0</v>
      </c>
      <c r="EU301" s="161">
        <v>0</v>
      </c>
      <c r="EV301" s="161">
        <v>0</v>
      </c>
      <c r="EW301" s="161">
        <v>0</v>
      </c>
      <c r="EX301" s="161">
        <v>0</v>
      </c>
      <c r="EY301" s="161">
        <v>0</v>
      </c>
      <c r="EZ301" s="161">
        <v>0</v>
      </c>
      <c r="FA301" s="161">
        <v>0</v>
      </c>
      <c r="FB301" s="161">
        <v>0</v>
      </c>
      <c r="FC301" s="161">
        <v>0</v>
      </c>
      <c r="FD301" s="161">
        <v>0</v>
      </c>
      <c r="FE301" s="161">
        <v>0</v>
      </c>
      <c r="HN301" s="161" t="s">
        <v>876</v>
      </c>
      <c r="HO301" s="159">
        <v>42244</v>
      </c>
      <c r="HP301" s="159">
        <v>42500</v>
      </c>
      <c r="HQ301" s="161">
        <v>3</v>
      </c>
      <c r="HR301" s="159">
        <v>42244</v>
      </c>
      <c r="HS301" s="161" t="s">
        <v>872</v>
      </c>
      <c r="HT301" s="161" t="s">
        <v>878</v>
      </c>
      <c r="HU301" s="161">
        <v>31</v>
      </c>
      <c r="HV301" s="161">
        <v>9</v>
      </c>
      <c r="HW301" s="161">
        <v>0</v>
      </c>
      <c r="HX301" s="159">
        <v>42342</v>
      </c>
      <c r="HY301" s="161" t="s">
        <v>874</v>
      </c>
      <c r="HZ301" s="161" t="s">
        <v>873</v>
      </c>
      <c r="IA301" s="161">
        <v>28</v>
      </c>
      <c r="IB301" s="161">
        <v>13</v>
      </c>
      <c r="IC301" s="161">
        <v>0</v>
      </c>
      <c r="ID301" s="159">
        <v>42500</v>
      </c>
      <c r="IE301" s="161" t="s">
        <v>879</v>
      </c>
      <c r="IF301" s="161" t="s">
        <v>878</v>
      </c>
      <c r="IG301" s="161">
        <v>25</v>
      </c>
      <c r="IH301" s="161">
        <v>7</v>
      </c>
      <c r="II301" s="161">
        <v>0</v>
      </c>
      <c r="JB301" s="161" t="s">
        <v>876</v>
      </c>
      <c r="JC301" s="161">
        <v>5</v>
      </c>
      <c r="JD301" s="161">
        <v>4</v>
      </c>
      <c r="JE301" s="161">
        <v>6</v>
      </c>
      <c r="JF301" s="161">
        <v>4733</v>
      </c>
      <c r="JG301" s="159">
        <v>42500</v>
      </c>
      <c r="JH301" s="161">
        <v>252</v>
      </c>
      <c r="JI301" s="159">
        <v>42248</v>
      </c>
      <c r="JJ301" s="161">
        <v>256</v>
      </c>
      <c r="JK301" s="161">
        <v>19</v>
      </c>
      <c r="JL301" s="159">
        <v>42340</v>
      </c>
      <c r="JM301" s="161">
        <v>247</v>
      </c>
      <c r="JN301" s="161">
        <v>14</v>
      </c>
      <c r="JO301" s="159">
        <v>42500</v>
      </c>
      <c r="JP301" s="161">
        <v>252</v>
      </c>
      <c r="JQ301" s="161">
        <v>13</v>
      </c>
      <c r="MN301" t="str">
        <f t="shared" si="348"/>
        <v>NoNoNoYesYesNo</v>
      </c>
      <c r="MO301" t="str">
        <f>IF(AND(MN301="NoNoNoNoNoNo",JI301=""),"No Programs",VLOOKUP(MN301,Lookups!$DA$4:$DB$67,2,FALSE))</f>
        <v>System 44 Only</v>
      </c>
      <c r="MP301">
        <f t="shared" si="349"/>
        <v>0</v>
      </c>
      <c r="MQ301" t="str">
        <f t="shared" si="350"/>
        <v>System 44 User</v>
      </c>
      <c r="MR301" t="str">
        <f>Directions!$D$3</f>
        <v>Usage</v>
      </c>
      <c r="MS301" t="str">
        <f>VLOOKUP(MQ301,Lookups!$CU$71:$CV$80,2,FALSE)</f>
        <v>System 44 Record</v>
      </c>
      <c r="MT301">
        <f t="shared" si="351"/>
        <v>1</v>
      </c>
      <c r="MU301">
        <f t="shared" si="352"/>
        <v>1</v>
      </c>
      <c r="MV301">
        <f t="shared" si="353"/>
        <v>1</v>
      </c>
      <c r="MW301">
        <f t="shared" si="354"/>
        <v>1</v>
      </c>
      <c r="MX301">
        <f t="shared" si="355"/>
        <v>36.571428571428569</v>
      </c>
      <c r="MY301" t="str">
        <f t="shared" si="356"/>
        <v>Not Used</v>
      </c>
      <c r="MZ301">
        <f t="shared" si="357"/>
        <v>0</v>
      </c>
      <c r="NA301" t="str">
        <f t="shared" si="358"/>
        <v>Not Available</v>
      </c>
      <c r="NB301" t="str">
        <f t="shared" si="359"/>
        <v>Not Available</v>
      </c>
      <c r="NC301" t="str">
        <f t="shared" si="360"/>
        <v>4 Not Indicated</v>
      </c>
      <c r="ND301" t="str">
        <f t="shared" si="361"/>
        <v>4 Not Indicated</v>
      </c>
      <c r="NE301" t="str">
        <f t="shared" si="362"/>
        <v>4 Not Indicated</v>
      </c>
      <c r="NF301" t="str">
        <f t="shared" si="363"/>
        <v>4 Not Indicated</v>
      </c>
      <c r="NG301" t="str">
        <f t="shared" si="364"/>
        <v>4 Not Indicated</v>
      </c>
      <c r="NH301" s="159">
        <f t="shared" si="365"/>
        <v>42500</v>
      </c>
      <c r="NI301">
        <f t="shared" si="366"/>
        <v>252</v>
      </c>
      <c r="NJ301" s="159">
        <f t="shared" si="367"/>
        <v>42248</v>
      </c>
      <c r="NK301">
        <f t="shared" si="368"/>
        <v>256</v>
      </c>
      <c r="NL301">
        <f t="shared" si="369"/>
        <v>36</v>
      </c>
      <c r="NM301">
        <f t="shared" si="370"/>
        <v>1</v>
      </c>
      <c r="NN301">
        <f>IF(OR(E301="PK",E301="K",JJ301=""),"Null",INDEX(Lookups!$EZ$4:$FW$18,MATCH($JJ301,Lookups!$EY$4:$EY$18,1),MATCH($E301,Lookups!$EZ$3:$FW$3,0)))</f>
        <v>200</v>
      </c>
      <c r="NO301">
        <f>IF(OR(E301="PK",E301="K",JJ301=""),"Null",INDEX(Lookups!$EZ$4:$FW$18,MATCH($JJ301,Lookups!$EY$4:$EY$18,1),MATCH($E301,Lookups!$EZ$3:$FW$3,0) + 1))</f>
        <v>260</v>
      </c>
      <c r="NP301">
        <f t="shared" si="371"/>
        <v>400</v>
      </c>
      <c r="NQ301" t="str">
        <f t="shared" si="372"/>
        <v>PI is Recommended</v>
      </c>
      <c r="NR301" t="str">
        <f t="shared" si="373"/>
        <v>PI is Recommended</v>
      </c>
      <c r="NS301" t="str">
        <f t="shared" si="374"/>
        <v>200L to 399L</v>
      </c>
      <c r="NT301" t="str">
        <f t="shared" si="375"/>
        <v>200L to 399L</v>
      </c>
      <c r="NU301" t="str">
        <f t="shared" si="376"/>
        <v>200L to 399L</v>
      </c>
      <c r="NV301" s="183" t="str">
        <f t="array" ref="NV301">IF($NL301="No RI Tests","No RI Tests",VLOOKUP(IF(AND(E301="K",JJ301&lt;280),3,IF(AND(E301="K",JJ301&gt;=280),4,MAX(IF(E301=Lookups!$DF$6:$DF$99,IF(JJ301&gt;=Lookups!$DG$6:$DG$99,Lookups!$DH$6:$DH$99))))),Lookups!$DE$104:$DG$108,2,FALSE))</f>
        <v>1 Below Basic</v>
      </c>
      <c r="NW301" s="161" t="str">
        <f t="array" ref="NW301">IF($NL301="No RI Tests","No RI Tests",VLOOKUP(IF(AND(E301="K",JH301&lt;280),3,IF(AND(E301="K",JH301&gt;=280),4,MAX(IF(E301=Lookups!$DF$6:$DF$99,IF(NI301&gt;=Lookups!$DG$6:$DG$99,Lookups!$DH$6:$DH$99))))),Lookups!$DE$104:$DG$108,2,FALSE))</f>
        <v>1 Below Basic</v>
      </c>
      <c r="NX301" s="161" t="str">
        <f t="array" ref="NX301">IF($NL301="No RI Tests","No RI Tests",VLOOKUP(IF(AND(E301="K",NK301&lt;280),3,IF(AND(E301="K",NK301&gt;=280),4,MAX(IF(E301=Lookups!$DF$6:$DF$99,IF(NK301&gt;=Lookups!$DG$6:$DG$99,Lookups!$DH$6:$DH$99))))),Lookups!$DE$104:$DG$108,2,FALSE))</f>
        <v>1 Below Basic</v>
      </c>
      <c r="NY301">
        <f t="shared" si="377"/>
        <v>1</v>
      </c>
      <c r="NZ301">
        <f t="shared" si="378"/>
        <v>0</v>
      </c>
      <c r="OA301" t="str">
        <f t="shared" si="379"/>
        <v>Maintained Performance Level</v>
      </c>
      <c r="OB301" s="161" t="str">
        <f t="array" ref="OB301">IF($NL301="No RI Tests","No RI Tests",IF(E301="K","N/A",VLOOKUP(MAX(IF(E301=Lookups!$DF$6:$DF$99,IF(JJ301&gt;=Lookups!$DG$6:$DG$99,Lookups!$DI$6:$DI$99))),Lookups!$DE$104:$DG$108,3,FALSE)))</f>
        <v>1 Limited</v>
      </c>
      <c r="OC301" s="161" t="str">
        <f t="array" ref="OC301">IF($NL301="No RI Tests","No RI Tests",IF(E301="K","N/A",VLOOKUP(MAX(IF(E301=Lookups!$DF$6:$DF$99,IF(NI301&gt;=Lookups!$DG$6:$DG$99,Lookups!$DI$6:$DI$99))),Lookups!$DE$104:$DG$108,3,FALSE)))</f>
        <v>1 Limited</v>
      </c>
      <c r="OD301" s="161" t="str">
        <f t="array" ref="OD301">IF($NL301="No RI Tests","No RI Tests",IF(E301="K","N/A",VLOOKUP(MAX(IF(E301=Lookups!$DF$6:$DF$99,IF(NK301&gt;=Lookups!$DG$6:$DG$99,Lookups!$DI$6:$DI$99))),Lookups!$DE$104:$DG$108,3,FALSE)))</f>
        <v>1 Limited</v>
      </c>
      <c r="OE301">
        <f t="shared" si="380"/>
        <v>1</v>
      </c>
      <c r="OF301">
        <f t="shared" si="381"/>
        <v>0</v>
      </c>
      <c r="OG301" t="str">
        <f t="shared" si="382"/>
        <v>Maintained Performance Level</v>
      </c>
      <c r="OH301">
        <f t="shared" si="383"/>
        <v>-4</v>
      </c>
      <c r="OI301">
        <f t="shared" si="384"/>
        <v>0</v>
      </c>
      <c r="OJ301">
        <f t="shared" si="385"/>
        <v>0</v>
      </c>
      <c r="OK301">
        <f t="shared" si="386"/>
        <v>0</v>
      </c>
      <c r="OL301">
        <f t="shared" si="387"/>
        <v>-1.7391304347826087E-2</v>
      </c>
      <c r="OM301" t="str">
        <f t="shared" si="388"/>
        <v>Fall Administration</v>
      </c>
      <c r="ON301" t="str">
        <f t="shared" si="389"/>
        <v>Fall Administration</v>
      </c>
      <c r="OO301" t="str">
        <f t="shared" si="390"/>
        <v>Fall Administration RI</v>
      </c>
      <c r="OP301" t="str">
        <f ca="1">IF(AND(HR301&lt;&gt;"",JJ301&lt;600),IF(HT301="Advancing","Tier 2","Tier 3"),IF(JI301="","Null",IF(OR(E301="K",E301&lt;3),"FRA Recommended",IF(JJ301&gt;=IF(E301&lt;6,400,600),IF(JJ301&lt;VLOOKUP(E301,Lookups!$AP$3:$AR$16,3,FALSE),"Tier 2","Core"),IF(JJ301&lt;400,IF(RAND()&lt;0.81,"Tier 3","Tier 2"),IF(RAND()&lt;0.51,"Tier 3","Tier 2"))))))</f>
        <v>Tier 3</v>
      </c>
      <c r="OQ301" t="str">
        <f t="shared" si="391"/>
        <v>Average Reading Invt. at Least 15 Minutes Long</v>
      </c>
      <c r="OR301">
        <f t="shared" si="392"/>
        <v>0</v>
      </c>
      <c r="OS301" t="str">
        <f t="shared" si="393"/>
        <v>Null</v>
      </c>
      <c r="OT301">
        <f t="shared" si="394"/>
        <v>9</v>
      </c>
      <c r="OU301" s="159">
        <f t="shared" si="395"/>
        <v>42500</v>
      </c>
      <c r="OV301" t="str">
        <f t="shared" si="396"/>
        <v>Form 3</v>
      </c>
      <c r="OW301" t="str">
        <f t="shared" si="397"/>
        <v>Beginning</v>
      </c>
      <c r="OX301">
        <f t="shared" si="398"/>
        <v>25</v>
      </c>
      <c r="OY301">
        <f t="shared" si="399"/>
        <v>7</v>
      </c>
      <c r="OZ301">
        <f t="shared" si="400"/>
        <v>0</v>
      </c>
      <c r="PA301" s="159">
        <f t="shared" si="401"/>
        <v>42342</v>
      </c>
      <c r="PB301" t="str">
        <f t="shared" si="402"/>
        <v>Form 2</v>
      </c>
      <c r="PC301" t="str">
        <f t="shared" si="403"/>
        <v>Developing</v>
      </c>
      <c r="PD301">
        <f t="shared" si="404"/>
        <v>28</v>
      </c>
      <c r="PE301">
        <f t="shared" si="405"/>
        <v>13</v>
      </c>
      <c r="PF301">
        <f t="shared" si="406"/>
        <v>0</v>
      </c>
      <c r="PG301">
        <f t="shared" si="407"/>
        <v>36.571428571428569</v>
      </c>
      <c r="PH301">
        <f t="shared" si="408"/>
        <v>1</v>
      </c>
      <c r="PI301">
        <f t="shared" si="409"/>
        <v>1</v>
      </c>
      <c r="PJ301">
        <f t="shared" si="410"/>
        <v>31</v>
      </c>
      <c r="PK301">
        <f>IF(HR301="","Null",IF(E301&lt;3,"Null",IF(HU301=0,0,IF(HS301="Form 1",VLOOKUP(HU301,Lookups!$BE$3:$BP$63,E301,FALSE),IF(HS301="Form 2",VLOOKUP(HU301,Lookups!$BE$67:$BP$127,E301,FALSE),VLOOKUP(HU301,Lookups!$BE$130:$BP$190,E301,FALSE))))))</f>
        <v>4</v>
      </c>
      <c r="PL301">
        <f t="shared" si="411"/>
        <v>25</v>
      </c>
      <c r="PM301">
        <f>IF($PH301=0,"Null",IF(E301&lt;3,"Null",IF(OX301=0,0,IF(OV301="Form 1",VLOOKUP(OX301,Lookups!$BE$3:$BP$63,E301,FALSE),IF(OV301="Form 2",VLOOKUP(OX301,Lookups!$BE$67:$BP$127,E301,FALSE),VLOOKUP(OX301,Lookups!$BE$130:$BP$190,E301,FALSE))))))</f>
        <v>1</v>
      </c>
      <c r="PN301">
        <f t="shared" si="412"/>
        <v>-6</v>
      </c>
      <c r="PO301">
        <f t="shared" si="413"/>
        <v>0</v>
      </c>
      <c r="PP301">
        <f t="shared" si="414"/>
        <v>9</v>
      </c>
      <c r="PQ301">
        <f>IF(HR301="","Null",IF(E301&lt;3,"Null",IF(HV301=0,0,IF(HS301="Form 1",VLOOKUP(HV301,Lookups!$BR$3:$CC$63,E301,FALSE),IF(HS301="Form 2",VLOOKUP(HV301,Lookups!$BR$67:$CC$127,E301,FALSE),VLOOKUP(HV301,Lookups!$BR$130:$CC$190,E301,FALSE))))))</f>
        <v>18</v>
      </c>
      <c r="PR301">
        <f t="shared" si="415"/>
        <v>7</v>
      </c>
      <c r="PS301">
        <f>IF(HR301="","Null",IF(E301&lt;3,"Null",IF(OY301=0,0,IF(OW301="Form 1",VLOOKUP(OY301,Lookups!$BR$3:$CC$63,E301,FALSE),IF(OW301="Form 2",VLOOKUP(OY301,Lookups!$BR$67:$CC$127,E301,FALSE),VLOOKUP(OY301,Lookups!$BR$130:$CC$190,E301,FALSE))))))</f>
        <v>10</v>
      </c>
      <c r="PT301">
        <f t="shared" si="416"/>
        <v>-2</v>
      </c>
      <c r="PU301">
        <f t="shared" si="417"/>
        <v>0</v>
      </c>
      <c r="PV301">
        <f t="shared" si="418"/>
        <v>0</v>
      </c>
      <c r="PW301" t="str">
        <f t="shared" si="419"/>
        <v>Fall to Spring PI Administration</v>
      </c>
      <c r="PX301">
        <f t="shared" si="420"/>
        <v>0</v>
      </c>
      <c r="PY301">
        <f t="shared" si="421"/>
        <v>1</v>
      </c>
      <c r="PZ301" t="str">
        <f t="shared" si="422"/>
        <v>20 to 39 Sessions</v>
      </c>
      <c r="QA301" t="str">
        <f t="shared" si="423"/>
        <v>Series 1</v>
      </c>
      <c r="QB301" t="str">
        <f t="shared" si="424"/>
        <v>In Series 1 to 4</v>
      </c>
      <c r="QC301" t="str">
        <f>IF($MS301="System 44 Record",IF(BQ301&lt;MEDIAN(Directions!$F$3,Directions!$F$6),"Mid-Year Exited Student","Full Year Participant")&amp;IF(BP301&lt;Directions!$F$3,", Started Prior Year",", Started This Year"),"Null")</f>
        <v>Full Year Participant, Started This Year</v>
      </c>
      <c r="QD301">
        <f t="shared" si="425"/>
        <v>0</v>
      </c>
      <c r="QE301">
        <f t="shared" si="426"/>
        <v>0</v>
      </c>
      <c r="QF301">
        <f t="shared" si="427"/>
        <v>1</v>
      </c>
      <c r="QG301">
        <f t="shared" si="428"/>
        <v>0</v>
      </c>
      <c r="QH301">
        <f t="shared" si="429"/>
        <v>0</v>
      </c>
      <c r="QI301">
        <f t="shared" si="430"/>
        <v>0</v>
      </c>
      <c r="QJ301" t="str">
        <f t="shared" si="431"/>
        <v>RC! Only</v>
      </c>
      <c r="QK301" t="str">
        <f t="shared" si="432"/>
        <v>Null</v>
      </c>
      <c r="QL301" t="str">
        <f t="shared" si="433"/>
        <v>Null</v>
      </c>
      <c r="QM301" t="str">
        <f>IF($MS301="READ 180 Record",IF(AQ301="","Null",VLOOKUP(JJ301,Lookups!$DX$3:$EB$2054,AN301+1,FALSE)),"Null")</f>
        <v>Null</v>
      </c>
      <c r="QN301" t="str">
        <f t="shared" si="434"/>
        <v>Null</v>
      </c>
    </row>
    <row r="302" spans="1:456" x14ac:dyDescent="0.25">
      <c r="A302" s="161" t="s">
        <v>1447</v>
      </c>
      <c r="B302" s="161" t="s">
        <v>1447</v>
      </c>
      <c r="C302" s="161" t="s">
        <v>1447</v>
      </c>
      <c r="D302" s="161" t="s">
        <v>1447</v>
      </c>
      <c r="E302" s="161">
        <v>6</v>
      </c>
      <c r="F302" s="161" t="s">
        <v>1447</v>
      </c>
      <c r="G302" s="161" t="s">
        <v>883</v>
      </c>
      <c r="H302" s="161" t="s">
        <v>889</v>
      </c>
      <c r="I302" s="161">
        <v>589</v>
      </c>
      <c r="J302" s="159">
        <v>42500</v>
      </c>
      <c r="K302" s="161">
        <v>0</v>
      </c>
      <c r="L302" s="161">
        <v>0</v>
      </c>
      <c r="M302" s="161">
        <v>0</v>
      </c>
      <c r="N302" s="161">
        <v>0</v>
      </c>
      <c r="O302" s="161">
        <v>0</v>
      </c>
      <c r="P302" s="161">
        <v>0</v>
      </c>
      <c r="Q302" s="161">
        <v>0</v>
      </c>
      <c r="R302" s="161">
        <v>0</v>
      </c>
      <c r="S302" s="161">
        <v>0</v>
      </c>
      <c r="T302" s="161">
        <v>0</v>
      </c>
      <c r="U302" s="161">
        <v>0</v>
      </c>
      <c r="V302" s="161">
        <v>0</v>
      </c>
      <c r="W302" s="161">
        <v>0</v>
      </c>
      <c r="X302" s="161">
        <v>0</v>
      </c>
      <c r="AB302" s="161" t="s">
        <v>241</v>
      </c>
      <c r="AC302" s="161" t="s">
        <v>242</v>
      </c>
      <c r="AD302" s="161" t="s">
        <v>242</v>
      </c>
      <c r="AE302" s="161" t="s">
        <v>242</v>
      </c>
      <c r="AF302" s="161" t="s">
        <v>242</v>
      </c>
      <c r="AG302" s="161" t="s">
        <v>241</v>
      </c>
      <c r="AH302" s="161" t="s">
        <v>242</v>
      </c>
      <c r="AI302" s="161">
        <v>20150801</v>
      </c>
      <c r="AJ302" s="161">
        <v>20160525</v>
      </c>
      <c r="AK302" s="161" t="s">
        <v>869</v>
      </c>
      <c r="AL302" t="s">
        <v>1076</v>
      </c>
      <c r="AM302" t="s">
        <v>889</v>
      </c>
      <c r="AN302">
        <v>3</v>
      </c>
      <c r="AO302" t="s">
        <v>870</v>
      </c>
      <c r="AP302">
        <v>21</v>
      </c>
      <c r="AQ302">
        <v>100</v>
      </c>
      <c r="AR302">
        <v>2205</v>
      </c>
      <c r="AS302">
        <v>482</v>
      </c>
      <c r="AT302">
        <v>310</v>
      </c>
      <c r="AU302">
        <v>881</v>
      </c>
      <c r="AV302">
        <v>249</v>
      </c>
      <c r="AW302">
        <v>35</v>
      </c>
      <c r="AX302">
        <v>20.808399999999999</v>
      </c>
      <c r="AY302">
        <v>5.0909000000000004</v>
      </c>
      <c r="AZ302">
        <v>3.2258</v>
      </c>
      <c r="BA302">
        <v>97.800049999999999</v>
      </c>
      <c r="BB302">
        <v>44534</v>
      </c>
      <c r="BC302">
        <v>75.728155338999997</v>
      </c>
      <c r="BD302">
        <v>78.260869564999993</v>
      </c>
      <c r="BE302">
        <v>1269</v>
      </c>
      <c r="BF302">
        <v>1446</v>
      </c>
      <c r="BG302">
        <v>33</v>
      </c>
      <c r="BH302">
        <v>92</v>
      </c>
      <c r="BI302">
        <v>4</v>
      </c>
      <c r="BJ302">
        <v>0</v>
      </c>
      <c r="BK302">
        <v>283</v>
      </c>
      <c r="BL302">
        <v>0</v>
      </c>
      <c r="BM302" t="s">
        <v>1080</v>
      </c>
      <c r="BN302" t="s">
        <v>1079</v>
      </c>
      <c r="ET302" s="161">
        <v>7</v>
      </c>
      <c r="EU302" s="161">
        <v>170</v>
      </c>
      <c r="EV302" s="161">
        <v>57</v>
      </c>
      <c r="EW302" s="161">
        <v>10181</v>
      </c>
      <c r="EX302" s="161">
        <v>0</v>
      </c>
      <c r="EY302" s="161">
        <v>0</v>
      </c>
      <c r="EZ302" s="161">
        <v>79</v>
      </c>
      <c r="FA302" s="161">
        <v>89</v>
      </c>
      <c r="FB302" s="161">
        <v>70</v>
      </c>
      <c r="FC302" s="161">
        <v>83</v>
      </c>
      <c r="FD302" s="161">
        <v>1</v>
      </c>
      <c r="FE302" s="161">
        <v>2</v>
      </c>
      <c r="FF302" s="159">
        <v>42436</v>
      </c>
      <c r="FG302" s="161">
        <v>79</v>
      </c>
      <c r="FH302" s="161">
        <v>89</v>
      </c>
      <c r="FI302" s="161">
        <v>58</v>
      </c>
      <c r="FJ302" s="161">
        <v>100</v>
      </c>
      <c r="FK302" s="161">
        <v>88</v>
      </c>
      <c r="FL302" s="159">
        <v>42352</v>
      </c>
      <c r="FM302" s="161">
        <v>88</v>
      </c>
      <c r="FN302" s="161">
        <v>94</v>
      </c>
      <c r="FO302" s="161">
        <v>90</v>
      </c>
      <c r="FP302" s="161">
        <v>75</v>
      </c>
      <c r="FQ302" s="161">
        <v>100</v>
      </c>
      <c r="FR302" s="159">
        <v>42305</v>
      </c>
      <c r="FS302" s="161">
        <v>53</v>
      </c>
      <c r="FT302" s="161">
        <v>73</v>
      </c>
      <c r="FU302" s="161">
        <v>42</v>
      </c>
      <c r="FV302" s="161">
        <v>40</v>
      </c>
      <c r="FW302" s="161">
        <v>88</v>
      </c>
      <c r="HN302" s="161" t="s">
        <v>889</v>
      </c>
      <c r="JB302" s="161" t="s">
        <v>889</v>
      </c>
      <c r="JC302" s="161">
        <v>25</v>
      </c>
      <c r="JD302" s="161">
        <v>12</v>
      </c>
      <c r="JE302" s="161">
        <v>44</v>
      </c>
      <c r="JF302" s="161">
        <v>30992</v>
      </c>
      <c r="JG302" s="159">
        <v>42500</v>
      </c>
      <c r="JH302" s="161">
        <v>589</v>
      </c>
      <c r="JI302" s="159">
        <v>42242</v>
      </c>
      <c r="JJ302" s="161">
        <v>454</v>
      </c>
      <c r="JK302" s="161">
        <v>17</v>
      </c>
      <c r="JL302" s="159">
        <v>42346</v>
      </c>
      <c r="JM302" s="161">
        <v>532</v>
      </c>
      <c r="JN302" s="161">
        <v>10</v>
      </c>
      <c r="JO302" s="159">
        <v>42500</v>
      </c>
      <c r="JP302" s="161">
        <v>589</v>
      </c>
      <c r="JQ302" s="161">
        <v>12</v>
      </c>
      <c r="MN302" t="str">
        <f t="shared" si="348"/>
        <v>YesNoNoNoYesNo</v>
      </c>
      <c r="MO302" t="str">
        <f>IF(AND(MN302="NoNoNoNoNoNo",JI302=""),"No Programs",VLOOKUP(MN302,Lookups!$DA$4:$DB$67,2,FALSE))</f>
        <v>READ 180 Only</v>
      </c>
      <c r="MP302">
        <f t="shared" si="349"/>
        <v>1</v>
      </c>
      <c r="MQ302" t="str">
        <f t="shared" si="350"/>
        <v>READ 180 User</v>
      </c>
      <c r="MR302" t="str">
        <f>Directions!$D$3</f>
        <v>Usage</v>
      </c>
      <c r="MS302" t="str">
        <f>VLOOKUP(MQ302,Lookups!$CU$71:$CV$80,2,FALSE)</f>
        <v>READ 180 Record</v>
      </c>
      <c r="MT302">
        <f t="shared" si="351"/>
        <v>1</v>
      </c>
      <c r="MU302">
        <f t="shared" si="352"/>
        <v>1</v>
      </c>
      <c r="MV302">
        <f t="shared" si="353"/>
        <v>1</v>
      </c>
      <c r="MW302">
        <f t="shared" si="354"/>
        <v>1</v>
      </c>
      <c r="MX302">
        <f t="shared" si="355"/>
        <v>36.857142857142854</v>
      </c>
      <c r="MY302" t="str">
        <f t="shared" si="356"/>
        <v>Not Used</v>
      </c>
      <c r="MZ302">
        <f t="shared" si="357"/>
        <v>0</v>
      </c>
      <c r="NA302" t="str">
        <f t="shared" si="358"/>
        <v>Not Available</v>
      </c>
      <c r="NB302" t="str">
        <f t="shared" si="359"/>
        <v>Not Available</v>
      </c>
      <c r="NC302" t="str">
        <f t="shared" si="360"/>
        <v>4 Not Indicated</v>
      </c>
      <c r="ND302" t="str">
        <f t="shared" si="361"/>
        <v>4 Not Indicated</v>
      </c>
      <c r="NE302" t="str">
        <f t="shared" si="362"/>
        <v>4 Not Indicated</v>
      </c>
      <c r="NF302" t="str">
        <f t="shared" si="363"/>
        <v>4 Not Indicated</v>
      </c>
      <c r="NG302" t="str">
        <f t="shared" si="364"/>
        <v>4 Not Indicated</v>
      </c>
      <c r="NH302" s="159">
        <f t="shared" si="365"/>
        <v>42500</v>
      </c>
      <c r="NI302">
        <f t="shared" si="366"/>
        <v>589</v>
      </c>
      <c r="NJ302" s="159">
        <f t="shared" si="367"/>
        <v>42500</v>
      </c>
      <c r="NK302">
        <f t="shared" si="368"/>
        <v>589</v>
      </c>
      <c r="NL302">
        <f t="shared" si="369"/>
        <v>36.857142857142854</v>
      </c>
      <c r="NM302">
        <f t="shared" si="370"/>
        <v>1</v>
      </c>
      <c r="NN302">
        <f>IF(OR(E302="PK",E302="K",JJ302=""),"Null",INDEX(Lookups!$EZ$4:$FW$18,MATCH($JJ302,Lookups!$EY$4:$EY$18,1),MATCH($E302,Lookups!$EZ$3:$FW$3,0)))</f>
        <v>90</v>
      </c>
      <c r="NO302">
        <f>IF(OR(E302="PK",E302="K",JJ302=""),"Null",INDEX(Lookups!$EZ$4:$FW$18,MATCH($JJ302,Lookups!$EY$4:$EY$18,1),MATCH($E302,Lookups!$EZ$3:$FW$3,0) + 1))</f>
        <v>135</v>
      </c>
      <c r="NP302">
        <f t="shared" si="371"/>
        <v>180</v>
      </c>
      <c r="NQ302" t="str">
        <f t="shared" si="372"/>
        <v>PI is Recommended</v>
      </c>
      <c r="NR302" t="str">
        <f t="shared" si="373"/>
        <v>PI is Recommended</v>
      </c>
      <c r="NS302" t="str">
        <f t="shared" si="374"/>
        <v>400L to 599L</v>
      </c>
      <c r="NT302" t="str">
        <f t="shared" si="375"/>
        <v>400L to 599L</v>
      </c>
      <c r="NU302" t="str">
        <f t="shared" si="376"/>
        <v>400L to 599L</v>
      </c>
      <c r="NV302" s="183" t="str">
        <f t="array" ref="NV302">IF($NL302="No RI Tests","No RI Tests",VLOOKUP(IF(AND(E302="K",JJ302&lt;280),3,IF(AND(E302="K",JJ302&gt;=280),4,MAX(IF(E302=Lookups!$DF$6:$DF$99,IF(JJ302&gt;=Lookups!$DG$6:$DG$99,Lookups!$DH$6:$DH$99))))),Lookups!$DE$104:$DG$108,2,FALSE))</f>
        <v>1 Below Basic</v>
      </c>
      <c r="NW302" s="161" t="str">
        <f t="array" ref="NW302">IF($NL302="No RI Tests","No RI Tests",VLOOKUP(IF(AND(E302="K",JH302&lt;280),3,IF(AND(E302="K",JH302&gt;=280),4,MAX(IF(E302=Lookups!$DF$6:$DF$99,IF(NI302&gt;=Lookups!$DG$6:$DG$99,Lookups!$DH$6:$DH$99))))),Lookups!$DE$104:$DG$108,2,FALSE))</f>
        <v>1 Below Basic</v>
      </c>
      <c r="NX302" s="161" t="str">
        <f t="array" ref="NX302">IF($NL302="No RI Tests","No RI Tests",VLOOKUP(IF(AND(E302="K",NK302&lt;280),3,IF(AND(E302="K",NK302&gt;=280),4,MAX(IF(E302=Lookups!$DF$6:$DF$99,IF(NK302&gt;=Lookups!$DG$6:$DG$99,Lookups!$DH$6:$DH$99))))),Lookups!$DE$104:$DG$108,2,FALSE))</f>
        <v>1 Below Basic</v>
      </c>
      <c r="NY302">
        <f t="shared" si="377"/>
        <v>1</v>
      </c>
      <c r="NZ302">
        <f t="shared" si="378"/>
        <v>0</v>
      </c>
      <c r="OA302" t="str">
        <f t="shared" si="379"/>
        <v>Maintained Performance Level</v>
      </c>
      <c r="OB302" s="161" t="str">
        <f t="array" ref="OB302">IF($NL302="No RI Tests","No RI Tests",IF(E302="K","N/A",VLOOKUP(MAX(IF(E302=Lookups!$DF$6:$DF$99,IF(JJ302&gt;=Lookups!$DG$6:$DG$99,Lookups!$DI$6:$DI$99))),Lookups!$DE$104:$DG$108,3,FALSE)))</f>
        <v>1 Limited</v>
      </c>
      <c r="OC302" s="161" t="str">
        <f t="array" ref="OC302">IF($NL302="No RI Tests","No RI Tests",IF(E302="K","N/A",VLOOKUP(MAX(IF(E302=Lookups!$DF$6:$DF$99,IF(NI302&gt;=Lookups!$DG$6:$DG$99,Lookups!$DI$6:$DI$99))),Lookups!$DE$104:$DG$108,3,FALSE)))</f>
        <v>1 Limited</v>
      </c>
      <c r="OD302" s="161" t="str">
        <f t="array" ref="OD302">IF($NL302="No RI Tests","No RI Tests",IF(E302="K","N/A",VLOOKUP(MAX(IF(E302=Lookups!$DF$6:$DF$99,IF(NK302&gt;=Lookups!$DG$6:$DG$99,Lookups!$DI$6:$DI$99))),Lookups!$DE$104:$DG$108,3,FALSE)))</f>
        <v>1 Limited</v>
      </c>
      <c r="OE302">
        <f t="shared" si="380"/>
        <v>1</v>
      </c>
      <c r="OF302">
        <f t="shared" si="381"/>
        <v>0</v>
      </c>
      <c r="OG302" t="str">
        <f t="shared" si="382"/>
        <v>Maintained Performance Level</v>
      </c>
      <c r="OH302">
        <f t="shared" si="383"/>
        <v>135</v>
      </c>
      <c r="OI302">
        <f t="shared" si="384"/>
        <v>1</v>
      </c>
      <c r="OJ302">
        <f t="shared" si="385"/>
        <v>1</v>
      </c>
      <c r="OK302">
        <f t="shared" si="386"/>
        <v>0</v>
      </c>
      <c r="OL302">
        <f t="shared" si="387"/>
        <v>1.2</v>
      </c>
      <c r="OM302" t="str">
        <f t="shared" si="388"/>
        <v>Fall Administration</v>
      </c>
      <c r="ON302" t="str">
        <f t="shared" si="389"/>
        <v>Fall Administration</v>
      </c>
      <c r="OO302" t="str">
        <f t="shared" si="390"/>
        <v>Fall Administration RI</v>
      </c>
      <c r="OP302" t="str">
        <f ca="1">IF(AND(HR302&lt;&gt;"",JJ302&lt;600),IF(HT302="Advancing","Tier 2","Tier 3"),IF(JI302="","Null",IF(OR(E302="K",E302&lt;3),"FRA Recommended",IF(JJ302&gt;=IF(E302&lt;6,400,600),IF(JJ302&lt;VLOOKUP(E302,Lookups!$AP$3:$AR$16,3,FALSE),"Tier 2","Core"),IF(JJ302&lt;400,IF(RAND()&lt;0.81,"Tier 3","Tier 2"),IF(RAND()&lt;0.51,"Tier 3","Tier 2"))))))</f>
        <v>Tier 2</v>
      </c>
      <c r="OQ302" t="str">
        <f t="shared" si="391"/>
        <v>Average Reading Invt. Under 15 Minutes Long</v>
      </c>
      <c r="OR302">
        <f t="shared" si="392"/>
        <v>0</v>
      </c>
      <c r="OS302">
        <f t="shared" si="393"/>
        <v>1</v>
      </c>
      <c r="OT302">
        <f t="shared" si="394"/>
        <v>135</v>
      </c>
      <c r="OU302" s="159" t="str">
        <f t="shared" si="395"/>
        <v>No PI Tests</v>
      </c>
      <c r="OV302" t="str">
        <f t="shared" si="396"/>
        <v>No PI Tests</v>
      </c>
      <c r="OW302" t="str">
        <f t="shared" si="397"/>
        <v>No PI Tests</v>
      </c>
      <c r="OX302" t="str">
        <f t="shared" si="398"/>
        <v>No PI Tests</v>
      </c>
      <c r="OY302" t="str">
        <f t="shared" si="399"/>
        <v>No PI Tests</v>
      </c>
      <c r="OZ302" t="str">
        <f t="shared" si="400"/>
        <v>No PI Tests</v>
      </c>
      <c r="PA302" s="159" t="str">
        <f t="shared" si="401"/>
        <v>No PI Tests</v>
      </c>
      <c r="PB302" t="str">
        <f t="shared" si="402"/>
        <v>No PI Tests</v>
      </c>
      <c r="PC302" t="str">
        <f t="shared" si="403"/>
        <v>No PI Tests</v>
      </c>
      <c r="PD302" t="str">
        <f t="shared" si="404"/>
        <v>No PI Tests</v>
      </c>
      <c r="PE302" t="str">
        <f t="shared" si="405"/>
        <v>No PI Tests</v>
      </c>
      <c r="PF302" t="str">
        <f t="shared" si="406"/>
        <v>No PI Tests</v>
      </c>
      <c r="PG302" t="str">
        <f t="shared" si="407"/>
        <v>No PI Tests</v>
      </c>
      <c r="PH302">
        <f t="shared" si="408"/>
        <v>0</v>
      </c>
      <c r="PI302">
        <f t="shared" si="409"/>
        <v>0</v>
      </c>
      <c r="PJ302" t="str">
        <f t="shared" si="410"/>
        <v>Null</v>
      </c>
      <c r="PK302" t="str">
        <f>IF(HR302="","Null",IF(E302&lt;3,"Null",IF(HU302=0,0,IF(HS302="Form 1",VLOOKUP(HU302,Lookups!$BE$3:$BP$63,E302,FALSE),IF(HS302="Form 2",VLOOKUP(HU302,Lookups!$BE$67:$BP$127,E302,FALSE),VLOOKUP(HU302,Lookups!$BE$130:$BP$190,E302,FALSE))))))</f>
        <v>Null</v>
      </c>
      <c r="PL302" t="str">
        <f t="shared" si="411"/>
        <v>Null</v>
      </c>
      <c r="PM302" t="str">
        <f>IF($PH302=0,"Null",IF(E302&lt;3,"Null",IF(OX302=0,0,IF(OV302="Form 1",VLOOKUP(OX302,Lookups!$BE$3:$BP$63,E302,FALSE),IF(OV302="Form 2",VLOOKUP(OX302,Lookups!$BE$67:$BP$127,E302,FALSE),VLOOKUP(OX302,Lookups!$BE$130:$BP$190,E302,FALSE))))))</f>
        <v>Null</v>
      </c>
      <c r="PN302" t="str">
        <f t="shared" si="412"/>
        <v>Null</v>
      </c>
      <c r="PO302" t="str">
        <f t="shared" si="413"/>
        <v>Null</v>
      </c>
      <c r="PP302" t="str">
        <f t="shared" si="414"/>
        <v>Null</v>
      </c>
      <c r="PQ302" t="str">
        <f>IF(HR302="","Null",IF(E302&lt;3,"Null",IF(HV302=0,0,IF(HS302="Form 1",VLOOKUP(HV302,Lookups!$BR$3:$CC$63,E302,FALSE),IF(HS302="Form 2",VLOOKUP(HV302,Lookups!$BR$67:$CC$127,E302,FALSE),VLOOKUP(HV302,Lookups!$BR$130:$CC$190,E302,FALSE))))))</f>
        <v>Null</v>
      </c>
      <c r="PR302" t="str">
        <f t="shared" si="415"/>
        <v>Null</v>
      </c>
      <c r="PS302" t="str">
        <f>IF(HR302="","Null",IF(E302&lt;3,"Null",IF(OY302=0,0,IF(OW302="Form 1",VLOOKUP(OY302,Lookups!$BR$3:$CC$63,E302,FALSE),IF(OW302="Form 2",VLOOKUP(OY302,Lookups!$BR$67:$CC$127,E302,FALSE),VLOOKUP(OY302,Lookups!$BR$130:$CC$190,E302,FALSE))))))</f>
        <v>Null</v>
      </c>
      <c r="PT302" t="str">
        <f t="shared" si="416"/>
        <v>Null</v>
      </c>
      <c r="PU302" t="str">
        <f t="shared" si="417"/>
        <v>Null</v>
      </c>
      <c r="PV302" t="str">
        <f t="shared" si="418"/>
        <v>Null</v>
      </c>
      <c r="PW302" t="str">
        <f t="shared" si="419"/>
        <v>No PI Tests</v>
      </c>
      <c r="PX302">
        <f t="shared" si="420"/>
        <v>1</v>
      </c>
      <c r="PY302">
        <f t="shared" si="421"/>
        <v>0</v>
      </c>
      <c r="PZ302" t="str">
        <f t="shared" si="422"/>
        <v>Null</v>
      </c>
      <c r="QA302" t="str">
        <f t="shared" si="423"/>
        <v>Null</v>
      </c>
      <c r="QB302" t="str">
        <f t="shared" si="424"/>
        <v>Null</v>
      </c>
      <c r="QC302" t="str">
        <f>IF($MS302="System 44 Record",IF(BQ302&lt;MEDIAN(Directions!$F$3,Directions!$F$6),"Mid-Year Exited Student","Full Year Participant")&amp;IF(BP302&lt;Directions!$F$3,", Started Prior Year",", Started This Year"),"Null")</f>
        <v>Null</v>
      </c>
      <c r="QD302" t="str">
        <f t="shared" si="425"/>
        <v>Null</v>
      </c>
      <c r="QE302">
        <f t="shared" si="426"/>
        <v>1</v>
      </c>
      <c r="QF302">
        <f t="shared" si="427"/>
        <v>1</v>
      </c>
      <c r="QG302">
        <f t="shared" si="428"/>
        <v>1</v>
      </c>
      <c r="QH302">
        <f t="shared" si="429"/>
        <v>3</v>
      </c>
      <c r="QI302">
        <f t="shared" si="430"/>
        <v>0.85</v>
      </c>
      <c r="QJ302" t="str">
        <f t="shared" si="431"/>
        <v>Used All 3</v>
      </c>
      <c r="QK302" t="str">
        <f t="shared" si="432"/>
        <v>100 or More Sessions</v>
      </c>
      <c r="QL302" t="str">
        <f t="shared" si="433"/>
        <v>13 or More Segments</v>
      </c>
      <c r="QM302" t="str">
        <f>IF($MS302="READ 180 Record",IF(AQ302="","Null",VLOOKUP(JJ302,Lookups!$DX$3:$EB$2054,AN302+1,FALSE)),"Null")</f>
        <v>Level is Above Lexile Score</v>
      </c>
      <c r="QN302" t="str">
        <f t="shared" si="434"/>
        <v>Null</v>
      </c>
    </row>
    <row r="303" spans="1:456" x14ac:dyDescent="0.25">
      <c r="A303" s="161" t="s">
        <v>1447</v>
      </c>
      <c r="B303" s="161" t="s">
        <v>1447</v>
      </c>
      <c r="C303" s="161" t="s">
        <v>1447</v>
      </c>
      <c r="D303" s="161" t="s">
        <v>1447</v>
      </c>
      <c r="E303" s="161">
        <v>11</v>
      </c>
      <c r="F303" s="161" t="s">
        <v>1447</v>
      </c>
      <c r="G303" s="161" t="s">
        <v>880</v>
      </c>
      <c r="H303" s="161" t="s">
        <v>881</v>
      </c>
      <c r="K303" s="161">
        <v>0</v>
      </c>
      <c r="L303" s="161">
        <v>0</v>
      </c>
      <c r="M303" s="161">
        <v>0</v>
      </c>
      <c r="N303" s="161">
        <v>0</v>
      </c>
      <c r="O303" s="161">
        <v>0</v>
      </c>
      <c r="P303" s="161">
        <v>0</v>
      </c>
      <c r="Q303" s="161">
        <v>0</v>
      </c>
      <c r="R303" s="161">
        <v>0</v>
      </c>
      <c r="S303" s="161">
        <v>0</v>
      </c>
      <c r="T303" s="161">
        <v>0</v>
      </c>
      <c r="U303" s="161">
        <v>0</v>
      </c>
      <c r="V303" s="161">
        <v>0</v>
      </c>
      <c r="W303" s="161">
        <v>0</v>
      </c>
      <c r="X303" s="161">
        <v>0</v>
      </c>
      <c r="AB303" s="161" t="s">
        <v>242</v>
      </c>
      <c r="AC303" s="161" t="s">
        <v>242</v>
      </c>
      <c r="AD303" s="161" t="s">
        <v>242</v>
      </c>
      <c r="AE303" s="161" t="s">
        <v>242</v>
      </c>
      <c r="AF303" s="161" t="s">
        <v>242</v>
      </c>
      <c r="AG303" s="161" t="s">
        <v>242</v>
      </c>
      <c r="AH303" s="161" t="s">
        <v>242</v>
      </c>
      <c r="AI303" s="161">
        <v>20150801</v>
      </c>
      <c r="AJ303" s="161">
        <v>20160525</v>
      </c>
      <c r="AK303" s="161" t="s">
        <v>869</v>
      </c>
      <c r="AL303" t="s">
        <v>1078</v>
      </c>
      <c r="BN303" t="s">
        <v>1079</v>
      </c>
      <c r="ET303" s="161">
        <v>0</v>
      </c>
      <c r="EU303" s="161">
        <v>0</v>
      </c>
      <c r="EV303" s="161">
        <v>0</v>
      </c>
      <c r="EW303" s="161">
        <v>0</v>
      </c>
      <c r="EX303" s="161">
        <v>0</v>
      </c>
      <c r="EY303" s="161">
        <v>0</v>
      </c>
      <c r="EZ303" s="161">
        <v>0</v>
      </c>
      <c r="FA303" s="161">
        <v>0</v>
      </c>
      <c r="FB303" s="161">
        <v>0</v>
      </c>
      <c r="FC303" s="161">
        <v>0</v>
      </c>
      <c r="FD303" s="161">
        <v>0</v>
      </c>
      <c r="FE303" s="161">
        <v>0</v>
      </c>
      <c r="HN303" s="161" t="s">
        <v>881</v>
      </c>
      <c r="JB303" s="161" t="s">
        <v>881</v>
      </c>
      <c r="JC303" s="161">
        <v>0</v>
      </c>
      <c r="JD303" s="161">
        <v>0</v>
      </c>
      <c r="JE303" s="161">
        <v>0</v>
      </c>
      <c r="JF303" s="161">
        <v>0</v>
      </c>
      <c r="MN303" t="str">
        <f t="shared" si="348"/>
        <v>NoNoNoNoNoNo</v>
      </c>
      <c r="MO303" t="str">
        <f>IF(AND(MN303="NoNoNoNoNoNo",JI303=""),"No Programs",VLOOKUP(MN303,Lookups!$DA$4:$DB$67,2,FALSE))</f>
        <v>No Programs</v>
      </c>
      <c r="MP303">
        <f t="shared" si="349"/>
        <v>0</v>
      </c>
      <c r="MQ303" t="str">
        <f t="shared" si="350"/>
        <v>No Program Use</v>
      </c>
      <c r="MR303" t="str">
        <f>Directions!$D$3</f>
        <v>Usage</v>
      </c>
      <c r="MS303" t="str">
        <f>VLOOKUP(MQ303,Lookups!$CU$71:$CV$80,2,FALSE)</f>
        <v>Exclude</v>
      </c>
      <c r="MT303">
        <f t="shared" si="351"/>
        <v>0</v>
      </c>
      <c r="MU303">
        <f t="shared" si="352"/>
        <v>0</v>
      </c>
      <c r="MV303">
        <f t="shared" si="353"/>
        <v>0</v>
      </c>
      <c r="MW303">
        <f t="shared" si="354"/>
        <v>0</v>
      </c>
      <c r="MX303">
        <f t="shared" si="355"/>
        <v>0</v>
      </c>
      <c r="MY303" t="str">
        <f t="shared" si="356"/>
        <v>Not Used</v>
      </c>
      <c r="MZ303">
        <f t="shared" si="357"/>
        <v>0</v>
      </c>
      <c r="NA303" t="str">
        <f t="shared" si="358"/>
        <v>Not Available</v>
      </c>
      <c r="NB303" t="str">
        <f t="shared" si="359"/>
        <v>Not Available</v>
      </c>
      <c r="NC303" t="str">
        <f t="shared" si="360"/>
        <v>4 Not Indicated</v>
      </c>
      <c r="ND303" t="str">
        <f t="shared" si="361"/>
        <v>4 Not Indicated</v>
      </c>
      <c r="NE303" t="str">
        <f t="shared" si="362"/>
        <v>4 Not Indicated</v>
      </c>
      <c r="NF303" t="str">
        <f t="shared" si="363"/>
        <v>4 Not Indicated</v>
      </c>
      <c r="NG303" t="str">
        <f t="shared" si="364"/>
        <v>4 Not Indicated</v>
      </c>
      <c r="NH303" s="159" t="str">
        <f t="shared" si="365"/>
        <v>Null</v>
      </c>
      <c r="NI303" t="str">
        <f t="shared" si="366"/>
        <v>Null</v>
      </c>
      <c r="NJ303" s="159" t="str">
        <f t="shared" si="367"/>
        <v>Null</v>
      </c>
      <c r="NK303" t="str">
        <f t="shared" si="368"/>
        <v>Null</v>
      </c>
      <c r="NL303" t="str">
        <f t="shared" si="369"/>
        <v>No RI Tests</v>
      </c>
      <c r="NM303">
        <f t="shared" si="370"/>
        <v>0</v>
      </c>
      <c r="NN303" t="str">
        <f>IF(OR(E303="PK",E303="K",JJ303=""),"Null",INDEX(Lookups!$EZ$4:$FW$18,MATCH($JJ303,Lookups!$EY$4:$EY$18,1),MATCH($E303,Lookups!$EZ$3:$FW$3,0)))</f>
        <v>Null</v>
      </c>
      <c r="NO303" t="str">
        <f>IF(OR(E303="PK",E303="K",JJ303=""),"Null",INDEX(Lookups!$EZ$4:$FW$18,MATCH($JJ303,Lookups!$EY$4:$EY$18,1),MATCH($E303,Lookups!$EZ$3:$FW$3,0) + 1))</f>
        <v>Null</v>
      </c>
      <c r="NP303" t="str">
        <f t="shared" si="371"/>
        <v>Null</v>
      </c>
      <c r="NQ303" t="str">
        <f t="shared" si="372"/>
        <v>Null</v>
      </c>
      <c r="NR303" t="str">
        <f t="shared" si="373"/>
        <v>Null</v>
      </c>
      <c r="NS303" t="str">
        <f t="shared" si="374"/>
        <v>No RI Tests</v>
      </c>
      <c r="NT303" t="str">
        <f t="shared" si="375"/>
        <v>No RI Tests</v>
      </c>
      <c r="NU303" t="str">
        <f t="shared" si="376"/>
        <v>No RI Tests</v>
      </c>
      <c r="NV303" s="183" t="str">
        <f t="array" ref="NV303">IF($NL303="No RI Tests","No RI Tests",VLOOKUP(IF(AND(E303="K",JJ303&lt;280),3,IF(AND(E303="K",JJ303&gt;=280),4,MAX(IF(E303=Lookups!$DF$6:$DF$99,IF(JJ303&gt;=Lookups!$DG$6:$DG$99,Lookups!$DH$6:$DH$99))))),Lookups!$DE$104:$DG$108,2,FALSE))</f>
        <v>No RI Tests</v>
      </c>
      <c r="NW303" s="161" t="str">
        <f t="array" ref="NW303">IF($NL303="No RI Tests","No RI Tests",VLOOKUP(IF(AND(E303="K",JH303&lt;280),3,IF(AND(E303="K",JH303&gt;=280),4,MAX(IF(E303=Lookups!$DF$6:$DF$99,IF(NI303&gt;=Lookups!$DG$6:$DG$99,Lookups!$DH$6:$DH$99))))),Lookups!$DE$104:$DG$108,2,FALSE))</f>
        <v>No RI Tests</v>
      </c>
      <c r="NX303" s="161" t="str">
        <f t="array" ref="NX303">IF($NL303="No RI Tests","No RI Tests",VLOOKUP(IF(AND(E303="K",NK303&lt;280),3,IF(AND(E303="K",NK303&gt;=280),4,MAX(IF(E303=Lookups!$DF$6:$DF$99,IF(NK303&gt;=Lookups!$DG$6:$DG$99,Lookups!$DH$6:$DH$99))))),Lookups!$DE$104:$DG$108,2,FALSE))</f>
        <v>No RI Tests</v>
      </c>
      <c r="NY303" t="str">
        <f t="shared" si="377"/>
        <v>Null</v>
      </c>
      <c r="NZ303" t="str">
        <f t="shared" si="378"/>
        <v>Null</v>
      </c>
      <c r="OA303" t="str">
        <f t="shared" si="379"/>
        <v>No RI for Comparison</v>
      </c>
      <c r="OB303" s="161" t="str">
        <f t="array" ref="OB303">IF($NL303="No RI Tests","No RI Tests",IF(E303="K","N/A",VLOOKUP(MAX(IF(E303=Lookups!$DF$6:$DF$99,IF(JJ303&gt;=Lookups!$DG$6:$DG$99,Lookups!$DI$6:$DI$99))),Lookups!$DE$104:$DG$108,3,FALSE)))</f>
        <v>No RI Tests</v>
      </c>
      <c r="OC303" s="161" t="str">
        <f t="array" ref="OC303">IF($NL303="No RI Tests","No RI Tests",IF(E303="K","N/A",VLOOKUP(MAX(IF(E303=Lookups!$DF$6:$DF$99,IF(NI303&gt;=Lookups!$DG$6:$DG$99,Lookups!$DI$6:$DI$99))),Lookups!$DE$104:$DG$108,3,FALSE)))</f>
        <v>No RI Tests</v>
      </c>
      <c r="OD303" s="161" t="str">
        <f t="array" ref="OD303">IF($NL303="No RI Tests","No RI Tests",IF(E303="K","N/A",VLOOKUP(MAX(IF(E303=Lookups!$DF$6:$DF$99,IF(NK303&gt;=Lookups!$DG$6:$DG$99,Lookups!$DI$6:$DI$99))),Lookups!$DE$104:$DG$108,3,FALSE)))</f>
        <v>No RI Tests</v>
      </c>
      <c r="OE303" t="str">
        <f t="shared" si="380"/>
        <v>Null</v>
      </c>
      <c r="OF303" t="str">
        <f t="shared" si="381"/>
        <v>Null</v>
      </c>
      <c r="OG303" t="str">
        <f t="shared" si="382"/>
        <v>No RI for Comparison</v>
      </c>
      <c r="OH303" t="str">
        <f t="shared" si="383"/>
        <v>Null</v>
      </c>
      <c r="OI303" t="str">
        <f t="shared" si="384"/>
        <v>Null</v>
      </c>
      <c r="OJ303" t="str">
        <f t="shared" si="385"/>
        <v>Null</v>
      </c>
      <c r="OK303" t="str">
        <f t="shared" si="386"/>
        <v>Null</v>
      </c>
      <c r="OL303" t="str">
        <f t="shared" si="387"/>
        <v>Null</v>
      </c>
      <c r="OM303" t="str">
        <f t="shared" si="388"/>
        <v>Null</v>
      </c>
      <c r="ON303" t="str">
        <f t="shared" si="389"/>
        <v>Null</v>
      </c>
      <c r="OO303" t="str">
        <f t="shared" si="390"/>
        <v>Null RI</v>
      </c>
      <c r="OP303" t="str">
        <f ca="1">IF(AND(HR303&lt;&gt;"",JJ303&lt;600),IF(HT303="Advancing","Tier 2","Tier 3"),IF(JI303="","Null",IF(OR(E303="K",E303&lt;3),"FRA Recommended",IF(JJ303&gt;=IF(E303&lt;6,400,600),IF(JJ303&lt;VLOOKUP(E303,Lookups!$AP$3:$AR$16,3,FALSE),"Tier 2","Core"),IF(JJ303&lt;400,IF(RAND()&lt;0.81,"Tier 3","Tier 2"),IF(RAND()&lt;0.51,"Tier 3","Tier 2"))))))</f>
        <v>Null</v>
      </c>
      <c r="OQ303" t="str">
        <f t="shared" si="391"/>
        <v>Null</v>
      </c>
      <c r="OR303" t="str">
        <f t="shared" si="392"/>
        <v>Null</v>
      </c>
      <c r="OS303" t="str">
        <f t="shared" si="393"/>
        <v>Null</v>
      </c>
      <c r="OT303" t="str">
        <f t="shared" si="394"/>
        <v>No RI Tests</v>
      </c>
      <c r="OU303" s="159" t="str">
        <f t="shared" si="395"/>
        <v>No PI Tests</v>
      </c>
      <c r="OV303" t="str">
        <f t="shared" si="396"/>
        <v>No PI Tests</v>
      </c>
      <c r="OW303" t="str">
        <f t="shared" si="397"/>
        <v>No PI Tests</v>
      </c>
      <c r="OX303" t="str">
        <f t="shared" si="398"/>
        <v>No PI Tests</v>
      </c>
      <c r="OY303" t="str">
        <f t="shared" si="399"/>
        <v>No PI Tests</v>
      </c>
      <c r="OZ303" t="str">
        <f t="shared" si="400"/>
        <v>No PI Tests</v>
      </c>
      <c r="PA303" s="159" t="str">
        <f t="shared" si="401"/>
        <v>No PI Tests</v>
      </c>
      <c r="PB303" t="str">
        <f t="shared" si="402"/>
        <v>No PI Tests</v>
      </c>
      <c r="PC303" t="str">
        <f t="shared" si="403"/>
        <v>No PI Tests</v>
      </c>
      <c r="PD303" t="str">
        <f t="shared" si="404"/>
        <v>No PI Tests</v>
      </c>
      <c r="PE303" t="str">
        <f t="shared" si="405"/>
        <v>No PI Tests</v>
      </c>
      <c r="PF303" t="str">
        <f t="shared" si="406"/>
        <v>No PI Tests</v>
      </c>
      <c r="PG303" t="str">
        <f t="shared" si="407"/>
        <v>No PI Tests</v>
      </c>
      <c r="PH303">
        <f t="shared" si="408"/>
        <v>0</v>
      </c>
      <c r="PI303">
        <f t="shared" si="409"/>
        <v>0</v>
      </c>
      <c r="PJ303" t="str">
        <f t="shared" si="410"/>
        <v>Null</v>
      </c>
      <c r="PK303" t="str">
        <f>IF(HR303="","Null",IF(E303&lt;3,"Null",IF(HU303=0,0,IF(HS303="Form 1",VLOOKUP(HU303,Lookups!$BE$3:$BP$63,E303,FALSE),IF(HS303="Form 2",VLOOKUP(HU303,Lookups!$BE$67:$BP$127,E303,FALSE),VLOOKUP(HU303,Lookups!$BE$130:$BP$190,E303,FALSE))))))</f>
        <v>Null</v>
      </c>
      <c r="PL303" t="str">
        <f t="shared" si="411"/>
        <v>Null</v>
      </c>
      <c r="PM303" t="str">
        <f>IF($PH303=0,"Null",IF(E303&lt;3,"Null",IF(OX303=0,0,IF(OV303="Form 1",VLOOKUP(OX303,Lookups!$BE$3:$BP$63,E303,FALSE),IF(OV303="Form 2",VLOOKUP(OX303,Lookups!$BE$67:$BP$127,E303,FALSE),VLOOKUP(OX303,Lookups!$BE$130:$BP$190,E303,FALSE))))))</f>
        <v>Null</v>
      </c>
      <c r="PN303" t="str">
        <f t="shared" si="412"/>
        <v>Null</v>
      </c>
      <c r="PO303" t="str">
        <f t="shared" si="413"/>
        <v>Null</v>
      </c>
      <c r="PP303" t="str">
        <f t="shared" si="414"/>
        <v>Null</v>
      </c>
      <c r="PQ303" t="str">
        <f>IF(HR303="","Null",IF(E303&lt;3,"Null",IF(HV303=0,0,IF(HS303="Form 1",VLOOKUP(HV303,Lookups!$BR$3:$CC$63,E303,FALSE),IF(HS303="Form 2",VLOOKUP(HV303,Lookups!$BR$67:$CC$127,E303,FALSE),VLOOKUP(HV303,Lookups!$BR$130:$CC$190,E303,FALSE))))))</f>
        <v>Null</v>
      </c>
      <c r="PR303" t="str">
        <f t="shared" si="415"/>
        <v>Null</v>
      </c>
      <c r="PS303" t="str">
        <f>IF(HR303="","Null",IF(E303&lt;3,"Null",IF(OY303=0,0,IF(OW303="Form 1",VLOOKUP(OY303,Lookups!$BR$3:$CC$63,E303,FALSE),IF(OW303="Form 2",VLOOKUP(OY303,Lookups!$BR$67:$CC$127,E303,FALSE),VLOOKUP(OY303,Lookups!$BR$130:$CC$190,E303,FALSE))))))</f>
        <v>Null</v>
      </c>
      <c r="PT303" t="str">
        <f t="shared" si="416"/>
        <v>Null</v>
      </c>
      <c r="PU303" t="str">
        <f t="shared" si="417"/>
        <v>Null</v>
      </c>
      <c r="PV303" t="str">
        <f t="shared" si="418"/>
        <v>Null</v>
      </c>
      <c r="PW303" t="str">
        <f t="shared" si="419"/>
        <v>No PI Tests</v>
      </c>
      <c r="PX303">
        <f t="shared" si="420"/>
        <v>0</v>
      </c>
      <c r="PY303">
        <f t="shared" si="421"/>
        <v>0</v>
      </c>
      <c r="PZ303" t="str">
        <f t="shared" si="422"/>
        <v>Null</v>
      </c>
      <c r="QA303" t="str">
        <f t="shared" si="423"/>
        <v>Null</v>
      </c>
      <c r="QB303" t="str">
        <f t="shared" si="424"/>
        <v>Null</v>
      </c>
      <c r="QC303" t="str">
        <f>IF($MS303="System 44 Record",IF(BQ303&lt;MEDIAN(Directions!$F$3,Directions!$F$6),"Mid-Year Exited Student","Full Year Participant")&amp;IF(BP303&lt;Directions!$F$3,", Started Prior Year",", Started This Year"),"Null")</f>
        <v>Null</v>
      </c>
      <c r="QD303" t="str">
        <f t="shared" si="425"/>
        <v>Null</v>
      </c>
      <c r="QE303">
        <f t="shared" si="426"/>
        <v>0</v>
      </c>
      <c r="QF303">
        <f t="shared" si="427"/>
        <v>0</v>
      </c>
      <c r="QG303">
        <f t="shared" si="428"/>
        <v>0</v>
      </c>
      <c r="QH303">
        <f t="shared" si="429"/>
        <v>0</v>
      </c>
      <c r="QI303">
        <f t="shared" si="430"/>
        <v>0</v>
      </c>
      <c r="QJ303" t="str">
        <f t="shared" si="431"/>
        <v>Used None</v>
      </c>
      <c r="QK303" t="str">
        <f t="shared" si="432"/>
        <v>Null</v>
      </c>
      <c r="QL303" t="str">
        <f t="shared" si="433"/>
        <v>Null</v>
      </c>
      <c r="QM303" t="str">
        <f>IF($MS303="READ 180 Record",IF(AQ303="","Null",VLOOKUP(JJ303,Lookups!$DX$3:$EB$2054,AN303+1,FALSE)),"Null")</f>
        <v>Null</v>
      </c>
      <c r="QN303" t="str">
        <f t="shared" si="434"/>
        <v>Null</v>
      </c>
    </row>
    <row r="304" spans="1:456" x14ac:dyDescent="0.25">
      <c r="A304" s="161" t="s">
        <v>1447</v>
      </c>
      <c r="B304" s="161" t="s">
        <v>1447</v>
      </c>
      <c r="C304" s="161" t="s">
        <v>1447</v>
      </c>
      <c r="D304" s="161" t="s">
        <v>1447</v>
      </c>
      <c r="E304" s="161">
        <v>3</v>
      </c>
      <c r="F304" s="161" t="s">
        <v>1447</v>
      </c>
      <c r="G304" s="161" t="s">
        <v>880</v>
      </c>
      <c r="H304" s="161" t="s">
        <v>881</v>
      </c>
      <c r="K304" s="161">
        <v>0</v>
      </c>
      <c r="L304" s="161">
        <v>0</v>
      </c>
      <c r="M304" s="161">
        <v>0</v>
      </c>
      <c r="N304" s="161">
        <v>0</v>
      </c>
      <c r="O304" s="161">
        <v>0</v>
      </c>
      <c r="P304" s="161">
        <v>0</v>
      </c>
      <c r="Q304" s="161">
        <v>0</v>
      </c>
      <c r="R304" s="161">
        <v>0</v>
      </c>
      <c r="S304" s="161">
        <v>0</v>
      </c>
      <c r="T304" s="161">
        <v>0</v>
      </c>
      <c r="U304" s="161">
        <v>0</v>
      </c>
      <c r="V304" s="161">
        <v>0</v>
      </c>
      <c r="W304" s="161">
        <v>0</v>
      </c>
      <c r="X304" s="161">
        <v>0</v>
      </c>
      <c r="AB304" s="161" t="s">
        <v>242</v>
      </c>
      <c r="AC304" s="161" t="s">
        <v>242</v>
      </c>
      <c r="AD304" s="161" t="s">
        <v>242</v>
      </c>
      <c r="AE304" s="161" t="s">
        <v>242</v>
      </c>
      <c r="AF304" s="161" t="s">
        <v>242</v>
      </c>
      <c r="AG304" s="161" t="s">
        <v>242</v>
      </c>
      <c r="AH304" s="161" t="s">
        <v>242</v>
      </c>
      <c r="AI304" s="161">
        <v>20150801</v>
      </c>
      <c r="AJ304" s="161">
        <v>20160525</v>
      </c>
      <c r="AK304" s="161" t="s">
        <v>869</v>
      </c>
      <c r="AL304" t="s">
        <v>1078</v>
      </c>
      <c r="BN304" t="s">
        <v>1079</v>
      </c>
      <c r="ET304" s="161">
        <v>0</v>
      </c>
      <c r="EU304" s="161">
        <v>0</v>
      </c>
      <c r="EV304" s="161">
        <v>0</v>
      </c>
      <c r="EW304" s="161">
        <v>0</v>
      </c>
      <c r="EX304" s="161">
        <v>0</v>
      </c>
      <c r="EY304" s="161">
        <v>0</v>
      </c>
      <c r="EZ304" s="161">
        <v>0</v>
      </c>
      <c r="FA304" s="161">
        <v>0</v>
      </c>
      <c r="FB304" s="161">
        <v>0</v>
      </c>
      <c r="FC304" s="161">
        <v>0</v>
      </c>
      <c r="FD304" s="161">
        <v>0</v>
      </c>
      <c r="FE304" s="161">
        <v>0</v>
      </c>
      <c r="HN304" s="161" t="s">
        <v>881</v>
      </c>
      <c r="JB304" s="161" t="s">
        <v>881</v>
      </c>
      <c r="JC304" s="161">
        <v>0</v>
      </c>
      <c r="JD304" s="161">
        <v>0</v>
      </c>
      <c r="JE304" s="161">
        <v>0</v>
      </c>
      <c r="JF304" s="161">
        <v>0</v>
      </c>
      <c r="MN304" t="str">
        <f t="shared" si="348"/>
        <v>NoNoNoNoNoNo</v>
      </c>
      <c r="MO304" t="str">
        <f>IF(AND(MN304="NoNoNoNoNoNo",JI304=""),"No Programs",VLOOKUP(MN304,Lookups!$DA$4:$DB$67,2,FALSE))</f>
        <v>No Programs</v>
      </c>
      <c r="MP304">
        <f t="shared" si="349"/>
        <v>0</v>
      </c>
      <c r="MQ304" t="str">
        <f t="shared" si="350"/>
        <v>No Program Use</v>
      </c>
      <c r="MR304" t="str">
        <f>Directions!$D$3</f>
        <v>Usage</v>
      </c>
      <c r="MS304" t="str">
        <f>VLOOKUP(MQ304,Lookups!$CU$71:$CV$80,2,FALSE)</f>
        <v>Exclude</v>
      </c>
      <c r="MT304">
        <f t="shared" si="351"/>
        <v>0</v>
      </c>
      <c r="MU304">
        <f t="shared" si="352"/>
        <v>0</v>
      </c>
      <c r="MV304">
        <f t="shared" si="353"/>
        <v>0</v>
      </c>
      <c r="MW304">
        <f t="shared" si="354"/>
        <v>0</v>
      </c>
      <c r="MX304">
        <f t="shared" si="355"/>
        <v>0</v>
      </c>
      <c r="MY304" t="str">
        <f t="shared" si="356"/>
        <v>Not Used</v>
      </c>
      <c r="MZ304">
        <f t="shared" si="357"/>
        <v>0</v>
      </c>
      <c r="NA304" t="str">
        <f t="shared" si="358"/>
        <v>Not Available</v>
      </c>
      <c r="NB304" t="str">
        <f t="shared" si="359"/>
        <v>Not Available</v>
      </c>
      <c r="NC304" t="str">
        <f t="shared" si="360"/>
        <v>4 Not Indicated</v>
      </c>
      <c r="ND304" t="str">
        <f t="shared" si="361"/>
        <v>4 Not Indicated</v>
      </c>
      <c r="NE304" t="str">
        <f t="shared" si="362"/>
        <v>4 Not Indicated</v>
      </c>
      <c r="NF304" t="str">
        <f t="shared" si="363"/>
        <v>4 Not Indicated</v>
      </c>
      <c r="NG304" t="str">
        <f t="shared" si="364"/>
        <v>4 Not Indicated</v>
      </c>
      <c r="NH304" s="159" t="str">
        <f t="shared" si="365"/>
        <v>Null</v>
      </c>
      <c r="NI304" t="str">
        <f t="shared" si="366"/>
        <v>Null</v>
      </c>
      <c r="NJ304" s="159" t="str">
        <f t="shared" si="367"/>
        <v>Null</v>
      </c>
      <c r="NK304" t="str">
        <f t="shared" si="368"/>
        <v>Null</v>
      </c>
      <c r="NL304" t="str">
        <f t="shared" si="369"/>
        <v>No RI Tests</v>
      </c>
      <c r="NM304">
        <f t="shared" si="370"/>
        <v>0</v>
      </c>
      <c r="NN304" t="str">
        <f>IF(OR(E304="PK",E304="K",JJ304=""),"Null",INDEX(Lookups!$EZ$4:$FW$18,MATCH($JJ304,Lookups!$EY$4:$EY$18,1),MATCH($E304,Lookups!$EZ$3:$FW$3,0)))</f>
        <v>Null</v>
      </c>
      <c r="NO304" t="str">
        <f>IF(OR(E304="PK",E304="K",JJ304=""),"Null",INDEX(Lookups!$EZ$4:$FW$18,MATCH($JJ304,Lookups!$EY$4:$EY$18,1),MATCH($E304,Lookups!$EZ$3:$FW$3,0) + 1))</f>
        <v>Null</v>
      </c>
      <c r="NP304" t="str">
        <f t="shared" si="371"/>
        <v>Null</v>
      </c>
      <c r="NQ304" t="str">
        <f t="shared" si="372"/>
        <v>Null</v>
      </c>
      <c r="NR304" t="str">
        <f t="shared" si="373"/>
        <v>Null</v>
      </c>
      <c r="NS304" t="str">
        <f t="shared" si="374"/>
        <v>No RI Tests</v>
      </c>
      <c r="NT304" t="str">
        <f t="shared" si="375"/>
        <v>No RI Tests</v>
      </c>
      <c r="NU304" t="str">
        <f t="shared" si="376"/>
        <v>No RI Tests</v>
      </c>
      <c r="NV304" s="183" t="str">
        <f t="array" ref="NV304">IF($NL304="No RI Tests","No RI Tests",VLOOKUP(IF(AND(E304="K",JJ304&lt;280),3,IF(AND(E304="K",JJ304&gt;=280),4,MAX(IF(E304=Lookups!$DF$6:$DF$99,IF(JJ304&gt;=Lookups!$DG$6:$DG$99,Lookups!$DH$6:$DH$99))))),Lookups!$DE$104:$DG$108,2,FALSE))</f>
        <v>No RI Tests</v>
      </c>
      <c r="NW304" s="161" t="str">
        <f t="array" ref="NW304">IF($NL304="No RI Tests","No RI Tests",VLOOKUP(IF(AND(E304="K",JH304&lt;280),3,IF(AND(E304="K",JH304&gt;=280),4,MAX(IF(E304=Lookups!$DF$6:$DF$99,IF(NI304&gt;=Lookups!$DG$6:$DG$99,Lookups!$DH$6:$DH$99))))),Lookups!$DE$104:$DG$108,2,FALSE))</f>
        <v>No RI Tests</v>
      </c>
      <c r="NX304" s="161" t="str">
        <f t="array" ref="NX304">IF($NL304="No RI Tests","No RI Tests",VLOOKUP(IF(AND(E304="K",NK304&lt;280),3,IF(AND(E304="K",NK304&gt;=280),4,MAX(IF(E304=Lookups!$DF$6:$DF$99,IF(NK304&gt;=Lookups!$DG$6:$DG$99,Lookups!$DH$6:$DH$99))))),Lookups!$DE$104:$DG$108,2,FALSE))</f>
        <v>No RI Tests</v>
      </c>
      <c r="NY304" t="str">
        <f t="shared" si="377"/>
        <v>Null</v>
      </c>
      <c r="NZ304" t="str">
        <f t="shared" si="378"/>
        <v>Null</v>
      </c>
      <c r="OA304" t="str">
        <f t="shared" si="379"/>
        <v>No RI for Comparison</v>
      </c>
      <c r="OB304" s="161" t="str">
        <f t="array" ref="OB304">IF($NL304="No RI Tests","No RI Tests",IF(E304="K","N/A",VLOOKUP(MAX(IF(E304=Lookups!$DF$6:$DF$99,IF(JJ304&gt;=Lookups!$DG$6:$DG$99,Lookups!$DI$6:$DI$99))),Lookups!$DE$104:$DG$108,3,FALSE)))</f>
        <v>No RI Tests</v>
      </c>
      <c r="OC304" s="161" t="str">
        <f t="array" ref="OC304">IF($NL304="No RI Tests","No RI Tests",IF(E304="K","N/A",VLOOKUP(MAX(IF(E304=Lookups!$DF$6:$DF$99,IF(NI304&gt;=Lookups!$DG$6:$DG$99,Lookups!$DI$6:$DI$99))),Lookups!$DE$104:$DG$108,3,FALSE)))</f>
        <v>No RI Tests</v>
      </c>
      <c r="OD304" s="161" t="str">
        <f t="array" ref="OD304">IF($NL304="No RI Tests","No RI Tests",IF(E304="K","N/A",VLOOKUP(MAX(IF(E304=Lookups!$DF$6:$DF$99,IF(NK304&gt;=Lookups!$DG$6:$DG$99,Lookups!$DI$6:$DI$99))),Lookups!$DE$104:$DG$108,3,FALSE)))</f>
        <v>No RI Tests</v>
      </c>
      <c r="OE304" t="str">
        <f t="shared" si="380"/>
        <v>Null</v>
      </c>
      <c r="OF304" t="str">
        <f t="shared" si="381"/>
        <v>Null</v>
      </c>
      <c r="OG304" t="str">
        <f t="shared" si="382"/>
        <v>No RI for Comparison</v>
      </c>
      <c r="OH304" t="str">
        <f t="shared" si="383"/>
        <v>Null</v>
      </c>
      <c r="OI304" t="str">
        <f t="shared" si="384"/>
        <v>Null</v>
      </c>
      <c r="OJ304" t="str">
        <f t="shared" si="385"/>
        <v>Null</v>
      </c>
      <c r="OK304" t="str">
        <f t="shared" si="386"/>
        <v>Null</v>
      </c>
      <c r="OL304" t="str">
        <f t="shared" si="387"/>
        <v>Null</v>
      </c>
      <c r="OM304" t="str">
        <f t="shared" si="388"/>
        <v>Null</v>
      </c>
      <c r="ON304" t="str">
        <f t="shared" si="389"/>
        <v>Null</v>
      </c>
      <c r="OO304" t="str">
        <f t="shared" si="390"/>
        <v>Null RI</v>
      </c>
      <c r="OP304" t="str">
        <f ca="1">IF(AND(HR304&lt;&gt;"",JJ304&lt;600),IF(HT304="Advancing","Tier 2","Tier 3"),IF(JI304="","Null",IF(OR(E304="K",E304&lt;3),"FRA Recommended",IF(JJ304&gt;=IF(E304&lt;6,400,600),IF(JJ304&lt;VLOOKUP(E304,Lookups!$AP$3:$AR$16,3,FALSE),"Tier 2","Core"),IF(JJ304&lt;400,IF(RAND()&lt;0.81,"Tier 3","Tier 2"),IF(RAND()&lt;0.51,"Tier 3","Tier 2"))))))</f>
        <v>Null</v>
      </c>
      <c r="OQ304" t="str">
        <f t="shared" si="391"/>
        <v>Null</v>
      </c>
      <c r="OR304" t="str">
        <f t="shared" si="392"/>
        <v>Null</v>
      </c>
      <c r="OS304" t="str">
        <f t="shared" si="393"/>
        <v>Null</v>
      </c>
      <c r="OT304" t="str">
        <f t="shared" si="394"/>
        <v>No RI Tests</v>
      </c>
      <c r="OU304" s="159" t="str">
        <f t="shared" si="395"/>
        <v>No PI Tests</v>
      </c>
      <c r="OV304" t="str">
        <f t="shared" si="396"/>
        <v>No PI Tests</v>
      </c>
      <c r="OW304" t="str">
        <f t="shared" si="397"/>
        <v>No PI Tests</v>
      </c>
      <c r="OX304" t="str">
        <f t="shared" si="398"/>
        <v>No PI Tests</v>
      </c>
      <c r="OY304" t="str">
        <f t="shared" si="399"/>
        <v>No PI Tests</v>
      </c>
      <c r="OZ304" t="str">
        <f t="shared" si="400"/>
        <v>No PI Tests</v>
      </c>
      <c r="PA304" s="159" t="str">
        <f t="shared" si="401"/>
        <v>No PI Tests</v>
      </c>
      <c r="PB304" t="str">
        <f t="shared" si="402"/>
        <v>No PI Tests</v>
      </c>
      <c r="PC304" t="str">
        <f t="shared" si="403"/>
        <v>No PI Tests</v>
      </c>
      <c r="PD304" t="str">
        <f t="shared" si="404"/>
        <v>No PI Tests</v>
      </c>
      <c r="PE304" t="str">
        <f t="shared" si="405"/>
        <v>No PI Tests</v>
      </c>
      <c r="PF304" t="str">
        <f t="shared" si="406"/>
        <v>No PI Tests</v>
      </c>
      <c r="PG304" t="str">
        <f t="shared" si="407"/>
        <v>No PI Tests</v>
      </c>
      <c r="PH304">
        <f t="shared" si="408"/>
        <v>0</v>
      </c>
      <c r="PI304">
        <f t="shared" si="409"/>
        <v>0</v>
      </c>
      <c r="PJ304" t="str">
        <f t="shared" si="410"/>
        <v>Null</v>
      </c>
      <c r="PK304" t="str">
        <f>IF(HR304="","Null",IF(E304&lt;3,"Null",IF(HU304=0,0,IF(HS304="Form 1",VLOOKUP(HU304,Lookups!$BE$3:$BP$63,E304,FALSE),IF(HS304="Form 2",VLOOKUP(HU304,Lookups!$BE$67:$BP$127,E304,FALSE),VLOOKUP(HU304,Lookups!$BE$130:$BP$190,E304,FALSE))))))</f>
        <v>Null</v>
      </c>
      <c r="PL304" t="str">
        <f t="shared" si="411"/>
        <v>Null</v>
      </c>
      <c r="PM304" t="str">
        <f>IF($PH304=0,"Null",IF(E304&lt;3,"Null",IF(OX304=0,0,IF(OV304="Form 1",VLOOKUP(OX304,Lookups!$BE$3:$BP$63,E304,FALSE),IF(OV304="Form 2",VLOOKUP(OX304,Lookups!$BE$67:$BP$127,E304,FALSE),VLOOKUP(OX304,Lookups!$BE$130:$BP$190,E304,FALSE))))))</f>
        <v>Null</v>
      </c>
      <c r="PN304" t="str">
        <f t="shared" si="412"/>
        <v>Null</v>
      </c>
      <c r="PO304" t="str">
        <f t="shared" si="413"/>
        <v>Null</v>
      </c>
      <c r="PP304" t="str">
        <f t="shared" si="414"/>
        <v>Null</v>
      </c>
      <c r="PQ304" t="str">
        <f>IF(HR304="","Null",IF(E304&lt;3,"Null",IF(HV304=0,0,IF(HS304="Form 1",VLOOKUP(HV304,Lookups!$BR$3:$CC$63,E304,FALSE),IF(HS304="Form 2",VLOOKUP(HV304,Lookups!$BR$67:$CC$127,E304,FALSE),VLOOKUP(HV304,Lookups!$BR$130:$CC$190,E304,FALSE))))))</f>
        <v>Null</v>
      </c>
      <c r="PR304" t="str">
        <f t="shared" si="415"/>
        <v>Null</v>
      </c>
      <c r="PS304" t="str">
        <f>IF(HR304="","Null",IF(E304&lt;3,"Null",IF(OY304=0,0,IF(OW304="Form 1",VLOOKUP(OY304,Lookups!$BR$3:$CC$63,E304,FALSE),IF(OW304="Form 2",VLOOKUP(OY304,Lookups!$BR$67:$CC$127,E304,FALSE),VLOOKUP(OY304,Lookups!$BR$130:$CC$190,E304,FALSE))))))</f>
        <v>Null</v>
      </c>
      <c r="PT304" t="str">
        <f t="shared" si="416"/>
        <v>Null</v>
      </c>
      <c r="PU304" t="str">
        <f t="shared" si="417"/>
        <v>Null</v>
      </c>
      <c r="PV304" t="str">
        <f t="shared" si="418"/>
        <v>Null</v>
      </c>
      <c r="PW304" t="str">
        <f t="shared" si="419"/>
        <v>No PI Tests</v>
      </c>
      <c r="PX304">
        <f t="shared" si="420"/>
        <v>0</v>
      </c>
      <c r="PY304">
        <f t="shared" si="421"/>
        <v>0</v>
      </c>
      <c r="PZ304" t="str">
        <f t="shared" si="422"/>
        <v>Null</v>
      </c>
      <c r="QA304" t="str">
        <f t="shared" si="423"/>
        <v>Null</v>
      </c>
      <c r="QB304" t="str">
        <f t="shared" si="424"/>
        <v>Null</v>
      </c>
      <c r="QC304" t="str">
        <f>IF($MS304="System 44 Record",IF(BQ304&lt;MEDIAN(Directions!$F$3,Directions!$F$6),"Mid-Year Exited Student","Full Year Participant")&amp;IF(BP304&lt;Directions!$F$3,", Started Prior Year",", Started This Year"),"Null")</f>
        <v>Null</v>
      </c>
      <c r="QD304" t="str">
        <f t="shared" si="425"/>
        <v>Null</v>
      </c>
      <c r="QE304">
        <f t="shared" si="426"/>
        <v>0</v>
      </c>
      <c r="QF304">
        <f t="shared" si="427"/>
        <v>0</v>
      </c>
      <c r="QG304">
        <f t="shared" si="428"/>
        <v>0</v>
      </c>
      <c r="QH304">
        <f t="shared" si="429"/>
        <v>0</v>
      </c>
      <c r="QI304">
        <f t="shared" si="430"/>
        <v>0</v>
      </c>
      <c r="QJ304" t="str">
        <f t="shared" si="431"/>
        <v>Used None</v>
      </c>
      <c r="QK304" t="str">
        <f t="shared" si="432"/>
        <v>Null</v>
      </c>
      <c r="QL304" t="str">
        <f t="shared" si="433"/>
        <v>Null</v>
      </c>
      <c r="QM304" t="str">
        <f>IF($MS304="READ 180 Record",IF(AQ304="","Null",VLOOKUP(JJ304,Lookups!$DX$3:$EB$2054,AN304+1,FALSE)),"Null")</f>
        <v>Null</v>
      </c>
      <c r="QN304" t="str">
        <f t="shared" si="434"/>
        <v>Null</v>
      </c>
    </row>
    <row r="305" spans="1:456" x14ac:dyDescent="0.25">
      <c r="A305" s="161" t="s">
        <v>1447</v>
      </c>
      <c r="B305" s="161" t="s">
        <v>1447</v>
      </c>
      <c r="C305" s="161" t="s">
        <v>1447</v>
      </c>
      <c r="D305" s="161" t="s">
        <v>1447</v>
      </c>
      <c r="E305" s="161">
        <v>7</v>
      </c>
      <c r="F305" s="161" t="s">
        <v>1447</v>
      </c>
      <c r="G305" s="161" t="s">
        <v>867</v>
      </c>
      <c r="H305" s="161" t="s">
        <v>899</v>
      </c>
      <c r="I305" s="161">
        <v>862</v>
      </c>
      <c r="J305" s="159">
        <v>42499</v>
      </c>
      <c r="K305" s="161">
        <v>0</v>
      </c>
      <c r="L305" s="161">
        <v>0</v>
      </c>
      <c r="M305" s="161">
        <v>0</v>
      </c>
      <c r="N305" s="161">
        <v>0</v>
      </c>
      <c r="O305" s="161">
        <v>0</v>
      </c>
      <c r="P305" s="161">
        <v>0</v>
      </c>
      <c r="Q305" s="161">
        <v>0</v>
      </c>
      <c r="R305" s="161">
        <v>0</v>
      </c>
      <c r="S305" s="161">
        <v>0</v>
      </c>
      <c r="T305" s="161">
        <v>0</v>
      </c>
      <c r="U305" s="161">
        <v>0</v>
      </c>
      <c r="V305" s="161">
        <v>0</v>
      </c>
      <c r="W305" s="161">
        <v>0</v>
      </c>
      <c r="X305" s="161">
        <v>0</v>
      </c>
      <c r="AB305" s="161" t="s">
        <v>241</v>
      </c>
      <c r="AC305" s="161" t="s">
        <v>242</v>
      </c>
      <c r="AD305" s="161" t="s">
        <v>242</v>
      </c>
      <c r="AE305" s="161" t="s">
        <v>242</v>
      </c>
      <c r="AF305" s="161" t="s">
        <v>242</v>
      </c>
      <c r="AG305" s="161" t="s">
        <v>241</v>
      </c>
      <c r="AH305" s="161" t="s">
        <v>242</v>
      </c>
      <c r="AI305" s="161">
        <v>20150801</v>
      </c>
      <c r="AJ305" s="161">
        <v>20160525</v>
      </c>
      <c r="AK305" s="161" t="s">
        <v>869</v>
      </c>
      <c r="AL305" t="s">
        <v>1076</v>
      </c>
      <c r="AM305" t="s">
        <v>899</v>
      </c>
      <c r="AN305">
        <v>2</v>
      </c>
      <c r="AO305" t="s">
        <v>870</v>
      </c>
      <c r="AP305">
        <v>9</v>
      </c>
      <c r="AQ305">
        <v>92</v>
      </c>
      <c r="AR305">
        <v>1185</v>
      </c>
      <c r="AS305">
        <v>295</v>
      </c>
      <c r="AT305">
        <v>242</v>
      </c>
      <c r="AU305">
        <v>487</v>
      </c>
      <c r="AV305">
        <v>78</v>
      </c>
      <c r="AW305">
        <v>96</v>
      </c>
      <c r="AX305">
        <v>12.816599999999999</v>
      </c>
      <c r="AY305">
        <v>9.6</v>
      </c>
      <c r="AZ305">
        <v>2.5556000000000001</v>
      </c>
      <c r="BA305">
        <v>124.8583</v>
      </c>
      <c r="BB305">
        <v>19981</v>
      </c>
      <c r="BC305">
        <v>80.769230769000004</v>
      </c>
      <c r="BD305">
        <v>84.444444443999998</v>
      </c>
      <c r="BE305">
        <v>337</v>
      </c>
      <c r="BF305">
        <v>579</v>
      </c>
      <c r="BG305">
        <v>33</v>
      </c>
      <c r="BH305">
        <v>93</v>
      </c>
      <c r="BI305">
        <v>5</v>
      </c>
      <c r="BJ305">
        <v>0</v>
      </c>
      <c r="BK305">
        <v>83</v>
      </c>
      <c r="BL305">
        <v>3</v>
      </c>
      <c r="BM305" t="s">
        <v>1077</v>
      </c>
      <c r="BN305" t="s">
        <v>1079</v>
      </c>
      <c r="ET305" s="161">
        <v>2</v>
      </c>
      <c r="EU305" s="161">
        <v>68</v>
      </c>
      <c r="EV305" s="161">
        <v>34</v>
      </c>
      <c r="EW305" s="161">
        <v>4065</v>
      </c>
      <c r="EX305" s="161">
        <v>0</v>
      </c>
      <c r="EY305" s="161">
        <v>0</v>
      </c>
      <c r="EZ305" s="161">
        <v>0</v>
      </c>
      <c r="FA305" s="161">
        <v>0</v>
      </c>
      <c r="FB305" s="161">
        <v>63</v>
      </c>
      <c r="FC305" s="161">
        <v>79</v>
      </c>
      <c r="FD305" s="161">
        <v>0</v>
      </c>
      <c r="FE305" s="161">
        <v>2</v>
      </c>
      <c r="FF305" s="159">
        <v>42411</v>
      </c>
      <c r="FG305" s="161">
        <v>50</v>
      </c>
      <c r="FH305" s="161">
        <v>71</v>
      </c>
      <c r="FI305" s="161">
        <v>50</v>
      </c>
      <c r="FJ305" s="161">
        <v>75</v>
      </c>
      <c r="FK305" s="161">
        <v>25</v>
      </c>
      <c r="FL305" s="159">
        <v>42310</v>
      </c>
      <c r="FM305" s="161">
        <v>75</v>
      </c>
      <c r="FN305" s="161">
        <v>87</v>
      </c>
      <c r="FO305" s="161">
        <v>83</v>
      </c>
      <c r="FP305" s="161">
        <v>50</v>
      </c>
      <c r="FQ305" s="161">
        <v>88</v>
      </c>
      <c r="HN305" s="161" t="s">
        <v>899</v>
      </c>
      <c r="JB305" s="161" t="s">
        <v>899</v>
      </c>
      <c r="JC305" s="161">
        <v>29</v>
      </c>
      <c r="JD305" s="161">
        <v>20</v>
      </c>
      <c r="JE305" s="161">
        <v>27</v>
      </c>
      <c r="JF305" s="161">
        <v>12763</v>
      </c>
      <c r="JG305" s="159">
        <v>42499</v>
      </c>
      <c r="JH305" s="161">
        <v>862</v>
      </c>
      <c r="JI305" s="159">
        <v>42236</v>
      </c>
      <c r="JJ305" s="161">
        <v>624</v>
      </c>
      <c r="JK305" s="161">
        <v>15</v>
      </c>
      <c r="JL305" s="159">
        <v>42348</v>
      </c>
      <c r="JM305" s="161">
        <v>659</v>
      </c>
      <c r="JN305" s="161">
        <v>16</v>
      </c>
      <c r="JO305" s="159">
        <v>42499</v>
      </c>
      <c r="JP305" s="161">
        <v>862</v>
      </c>
      <c r="JQ305" s="161">
        <v>16</v>
      </c>
      <c r="MN305" t="str">
        <f t="shared" si="348"/>
        <v>YesNoNoNoYesNo</v>
      </c>
      <c r="MO305" t="str">
        <f>IF(AND(MN305="NoNoNoNoNoNo",JI305=""),"No Programs",VLOOKUP(MN305,Lookups!$DA$4:$DB$67,2,FALSE))</f>
        <v>READ 180 Only</v>
      </c>
      <c r="MP305">
        <f t="shared" si="349"/>
        <v>1</v>
      </c>
      <c r="MQ305" t="str">
        <f t="shared" si="350"/>
        <v>READ 180 User</v>
      </c>
      <c r="MR305" t="str">
        <f>Directions!$D$3</f>
        <v>Usage</v>
      </c>
      <c r="MS305" t="str">
        <f>VLOOKUP(MQ305,Lookups!$CU$71:$CV$80,2,FALSE)</f>
        <v>READ 180 Record</v>
      </c>
      <c r="MT305">
        <f t="shared" si="351"/>
        <v>1</v>
      </c>
      <c r="MU305">
        <f t="shared" si="352"/>
        <v>1</v>
      </c>
      <c r="MV305">
        <f t="shared" si="353"/>
        <v>1</v>
      </c>
      <c r="MW305">
        <f t="shared" si="354"/>
        <v>1</v>
      </c>
      <c r="MX305">
        <f t="shared" si="355"/>
        <v>37.571428571428569</v>
      </c>
      <c r="MY305" t="str">
        <f t="shared" si="356"/>
        <v>Not Used</v>
      </c>
      <c r="MZ305">
        <f t="shared" si="357"/>
        <v>0</v>
      </c>
      <c r="NA305" t="str">
        <f t="shared" si="358"/>
        <v>Not Available</v>
      </c>
      <c r="NB305" t="str">
        <f t="shared" si="359"/>
        <v>Not Available</v>
      </c>
      <c r="NC305" t="str">
        <f t="shared" si="360"/>
        <v>4 Not Indicated</v>
      </c>
      <c r="ND305" t="str">
        <f t="shared" si="361"/>
        <v>4 Not Indicated</v>
      </c>
      <c r="NE305" t="str">
        <f t="shared" si="362"/>
        <v>4 Not Indicated</v>
      </c>
      <c r="NF305" t="str">
        <f t="shared" si="363"/>
        <v>4 Not Indicated</v>
      </c>
      <c r="NG305" t="str">
        <f t="shared" si="364"/>
        <v>4 Not Indicated</v>
      </c>
      <c r="NH305" s="159">
        <f t="shared" si="365"/>
        <v>42499</v>
      </c>
      <c r="NI305">
        <f t="shared" si="366"/>
        <v>862</v>
      </c>
      <c r="NJ305" s="159">
        <f t="shared" si="367"/>
        <v>42499</v>
      </c>
      <c r="NK305">
        <f t="shared" si="368"/>
        <v>862</v>
      </c>
      <c r="NL305">
        <f t="shared" si="369"/>
        <v>37.571428571428569</v>
      </c>
      <c r="NM305">
        <f t="shared" si="370"/>
        <v>1</v>
      </c>
      <c r="NN305">
        <f>IF(OR(E305="PK",E305="K",JJ305=""),"Null",INDEX(Lookups!$EZ$4:$FW$18,MATCH($JJ305,Lookups!$EY$4:$EY$18,1),MATCH($E305,Lookups!$EZ$3:$FW$3,0)))</f>
        <v>55</v>
      </c>
      <c r="NO305">
        <f>IF(OR(E305="PK",E305="K",JJ305=""),"Null",INDEX(Lookups!$EZ$4:$FW$18,MATCH($JJ305,Lookups!$EY$4:$EY$18,1),MATCH($E305,Lookups!$EZ$3:$FW$3,0) + 1))</f>
        <v>90</v>
      </c>
      <c r="NP305">
        <f t="shared" si="371"/>
        <v>110</v>
      </c>
      <c r="NQ305" t="str">
        <f t="shared" si="372"/>
        <v>No PI Needed</v>
      </c>
      <c r="NR305" t="str">
        <f t="shared" si="373"/>
        <v>No PI Needed</v>
      </c>
      <c r="NS305" t="str">
        <f t="shared" si="374"/>
        <v>600L to 799L</v>
      </c>
      <c r="NT305" t="str">
        <f t="shared" si="375"/>
        <v>800L to 999L</v>
      </c>
      <c r="NU305" t="str">
        <f t="shared" si="376"/>
        <v>800L to 999L</v>
      </c>
      <c r="NV305" s="183" t="str">
        <f t="array" ref="NV305">IF($NL305="No RI Tests","No RI Tests",VLOOKUP(IF(AND(E305="K",JJ305&lt;280),3,IF(AND(E305="K",JJ305&gt;=280),4,MAX(IF(E305=Lookups!$DF$6:$DF$99,IF(JJ305&gt;=Lookups!$DG$6:$DG$99,Lookups!$DH$6:$DH$99))))),Lookups!$DE$104:$DG$108,2,FALSE))</f>
        <v>1 Below Basic</v>
      </c>
      <c r="NW305" s="161" t="str">
        <f t="array" ref="NW305">IF($NL305="No RI Tests","No RI Tests",VLOOKUP(IF(AND(E305="K",JH305&lt;280),3,IF(AND(E305="K",JH305&gt;=280),4,MAX(IF(E305=Lookups!$DF$6:$DF$99,IF(NI305&gt;=Lookups!$DG$6:$DG$99,Lookups!$DH$6:$DH$99))))),Lookups!$DE$104:$DG$108,2,FALSE))</f>
        <v>2 Basic</v>
      </c>
      <c r="NX305" s="161" t="str">
        <f t="array" ref="NX305">IF($NL305="No RI Tests","No RI Tests",VLOOKUP(IF(AND(E305="K",NK305&lt;280),3,IF(AND(E305="K",NK305&gt;=280),4,MAX(IF(E305=Lookups!$DF$6:$DF$99,IF(NK305&gt;=Lookups!$DG$6:$DG$99,Lookups!$DH$6:$DH$99))))),Lookups!$DE$104:$DG$108,2,FALSE))</f>
        <v>2 Basic</v>
      </c>
      <c r="NY305">
        <f t="shared" si="377"/>
        <v>0</v>
      </c>
      <c r="NZ305">
        <f t="shared" si="378"/>
        <v>1</v>
      </c>
      <c r="OA305" t="str">
        <f t="shared" si="379"/>
        <v>Improved Performance Level</v>
      </c>
      <c r="OB305" s="161" t="str">
        <f t="array" ref="OB305">IF($NL305="No RI Tests","No RI Tests",IF(E305="K","N/A",VLOOKUP(MAX(IF(E305=Lookups!$DF$6:$DF$99,IF(JJ305&gt;=Lookups!$DG$6:$DG$99,Lookups!$DI$6:$DI$99))),Lookups!$DE$104:$DG$108,3,FALSE)))</f>
        <v>1 Limited</v>
      </c>
      <c r="OC305" s="161" t="str">
        <f t="array" ref="OC305">IF($NL305="No RI Tests","No RI Tests",IF(E305="K","N/A",VLOOKUP(MAX(IF(E305=Lookups!$DF$6:$DF$99,IF(NI305&gt;=Lookups!$DG$6:$DG$99,Lookups!$DI$6:$DI$99))),Lookups!$DE$104:$DG$108,3,FALSE)))</f>
        <v>2 Partial</v>
      </c>
      <c r="OD305" s="161" t="str">
        <f t="array" ref="OD305">IF($NL305="No RI Tests","No RI Tests",IF(E305="K","N/A",VLOOKUP(MAX(IF(E305=Lookups!$DF$6:$DF$99,IF(NK305&gt;=Lookups!$DG$6:$DG$99,Lookups!$DI$6:$DI$99))),Lookups!$DE$104:$DG$108,3,FALSE)))</f>
        <v>2 Partial</v>
      </c>
      <c r="OE305">
        <f t="shared" si="380"/>
        <v>0</v>
      </c>
      <c r="OF305">
        <f t="shared" si="381"/>
        <v>1</v>
      </c>
      <c r="OG305" t="str">
        <f t="shared" si="382"/>
        <v>Improved Performance Level</v>
      </c>
      <c r="OH305">
        <f t="shared" si="383"/>
        <v>238</v>
      </c>
      <c r="OI305">
        <f t="shared" si="384"/>
        <v>1</v>
      </c>
      <c r="OJ305">
        <f t="shared" si="385"/>
        <v>1</v>
      </c>
      <c r="OK305">
        <f t="shared" si="386"/>
        <v>1</v>
      </c>
      <c r="OL305">
        <f t="shared" si="387"/>
        <v>3.2827586206896551</v>
      </c>
      <c r="OM305" t="str">
        <f t="shared" si="388"/>
        <v>Fall Administration</v>
      </c>
      <c r="ON305" t="str">
        <f t="shared" si="389"/>
        <v>Spring Administration</v>
      </c>
      <c r="OO305" t="str">
        <f t="shared" si="390"/>
        <v>Fall to Spring-Full Year RI</v>
      </c>
      <c r="OP305" t="str">
        <f ca="1">IF(AND(HR305&lt;&gt;"",JJ305&lt;600),IF(HT305="Advancing","Tier 2","Tier 3"),IF(JI305="","Null",IF(OR(E305="K",E305&lt;3),"FRA Recommended",IF(JJ305&gt;=IF(E305&lt;6,400,600),IF(JJ305&lt;VLOOKUP(E305,Lookups!$AP$3:$AR$16,3,FALSE),"Tier 2","Core"),IF(JJ305&lt;400,IF(RAND()&lt;0.81,"Tier 3","Tier 2"),IF(RAND()&lt;0.51,"Tier 3","Tier 2"))))))</f>
        <v>Tier 2</v>
      </c>
      <c r="OQ305" t="str">
        <f t="shared" si="391"/>
        <v>Average Reading Invt. at Least 15 Minutes Long</v>
      </c>
      <c r="OR305">
        <f t="shared" si="392"/>
        <v>0</v>
      </c>
      <c r="OS305">
        <f t="shared" si="393"/>
        <v>1</v>
      </c>
      <c r="OT305">
        <f t="shared" si="394"/>
        <v>238</v>
      </c>
      <c r="OU305" s="159" t="str">
        <f t="shared" si="395"/>
        <v>No PI Tests</v>
      </c>
      <c r="OV305" t="str">
        <f t="shared" si="396"/>
        <v>No PI Tests</v>
      </c>
      <c r="OW305" t="str">
        <f t="shared" si="397"/>
        <v>No PI Tests</v>
      </c>
      <c r="OX305" t="str">
        <f t="shared" si="398"/>
        <v>No PI Tests</v>
      </c>
      <c r="OY305" t="str">
        <f t="shared" si="399"/>
        <v>No PI Tests</v>
      </c>
      <c r="OZ305" t="str">
        <f t="shared" si="400"/>
        <v>No PI Tests</v>
      </c>
      <c r="PA305" s="159" t="str">
        <f t="shared" si="401"/>
        <v>No PI Tests</v>
      </c>
      <c r="PB305" t="str">
        <f t="shared" si="402"/>
        <v>No PI Tests</v>
      </c>
      <c r="PC305" t="str">
        <f t="shared" si="403"/>
        <v>No PI Tests</v>
      </c>
      <c r="PD305" t="str">
        <f t="shared" si="404"/>
        <v>No PI Tests</v>
      </c>
      <c r="PE305" t="str">
        <f t="shared" si="405"/>
        <v>No PI Tests</v>
      </c>
      <c r="PF305" t="str">
        <f t="shared" si="406"/>
        <v>No PI Tests</v>
      </c>
      <c r="PG305" t="str">
        <f t="shared" si="407"/>
        <v>No PI Tests</v>
      </c>
      <c r="PH305">
        <f t="shared" si="408"/>
        <v>0</v>
      </c>
      <c r="PI305">
        <f t="shared" si="409"/>
        <v>0</v>
      </c>
      <c r="PJ305" t="str">
        <f t="shared" si="410"/>
        <v>Null</v>
      </c>
      <c r="PK305" t="str">
        <f>IF(HR305="","Null",IF(E305&lt;3,"Null",IF(HU305=0,0,IF(HS305="Form 1",VLOOKUP(HU305,Lookups!$BE$3:$BP$63,E305,FALSE),IF(HS305="Form 2",VLOOKUP(HU305,Lookups!$BE$67:$BP$127,E305,FALSE),VLOOKUP(HU305,Lookups!$BE$130:$BP$190,E305,FALSE))))))</f>
        <v>Null</v>
      </c>
      <c r="PL305" t="str">
        <f t="shared" si="411"/>
        <v>Null</v>
      </c>
      <c r="PM305" t="str">
        <f>IF($PH305=0,"Null",IF(E305&lt;3,"Null",IF(OX305=0,0,IF(OV305="Form 1",VLOOKUP(OX305,Lookups!$BE$3:$BP$63,E305,FALSE),IF(OV305="Form 2",VLOOKUP(OX305,Lookups!$BE$67:$BP$127,E305,FALSE),VLOOKUP(OX305,Lookups!$BE$130:$BP$190,E305,FALSE))))))</f>
        <v>Null</v>
      </c>
      <c r="PN305" t="str">
        <f t="shared" si="412"/>
        <v>Null</v>
      </c>
      <c r="PO305" t="str">
        <f t="shared" si="413"/>
        <v>Null</v>
      </c>
      <c r="PP305" t="str">
        <f t="shared" si="414"/>
        <v>Null</v>
      </c>
      <c r="PQ305" t="str">
        <f>IF(HR305="","Null",IF(E305&lt;3,"Null",IF(HV305=0,0,IF(HS305="Form 1",VLOOKUP(HV305,Lookups!$BR$3:$CC$63,E305,FALSE),IF(HS305="Form 2",VLOOKUP(HV305,Lookups!$BR$67:$CC$127,E305,FALSE),VLOOKUP(HV305,Lookups!$BR$130:$CC$190,E305,FALSE))))))</f>
        <v>Null</v>
      </c>
      <c r="PR305" t="str">
        <f t="shared" si="415"/>
        <v>Null</v>
      </c>
      <c r="PS305" t="str">
        <f>IF(HR305="","Null",IF(E305&lt;3,"Null",IF(OY305=0,0,IF(OW305="Form 1",VLOOKUP(OY305,Lookups!$BR$3:$CC$63,E305,FALSE),IF(OW305="Form 2",VLOOKUP(OY305,Lookups!$BR$67:$CC$127,E305,FALSE),VLOOKUP(OY305,Lookups!$BR$130:$CC$190,E305,FALSE))))))</f>
        <v>Null</v>
      </c>
      <c r="PT305" t="str">
        <f t="shared" si="416"/>
        <v>Null</v>
      </c>
      <c r="PU305" t="str">
        <f t="shared" si="417"/>
        <v>Null</v>
      </c>
      <c r="PV305" t="str">
        <f t="shared" si="418"/>
        <v>Null</v>
      </c>
      <c r="PW305" t="str">
        <f t="shared" si="419"/>
        <v>No PI Tests</v>
      </c>
      <c r="PX305">
        <f t="shared" si="420"/>
        <v>1</v>
      </c>
      <c r="PY305">
        <f t="shared" si="421"/>
        <v>0</v>
      </c>
      <c r="PZ305" t="str">
        <f t="shared" si="422"/>
        <v>Null</v>
      </c>
      <c r="QA305" t="str">
        <f t="shared" si="423"/>
        <v>Null</v>
      </c>
      <c r="QB305" t="str">
        <f t="shared" si="424"/>
        <v>Null</v>
      </c>
      <c r="QC305" t="str">
        <f>IF($MS305="System 44 Record",IF(BQ305&lt;MEDIAN(Directions!$F$3,Directions!$F$6),"Mid-Year Exited Student","Full Year Participant")&amp;IF(BP305&lt;Directions!$F$3,", Started Prior Year",", Started This Year"),"Null")</f>
        <v>Null</v>
      </c>
      <c r="QD305" t="str">
        <f t="shared" si="425"/>
        <v>Null</v>
      </c>
      <c r="QE305">
        <f t="shared" si="426"/>
        <v>1</v>
      </c>
      <c r="QF305">
        <f t="shared" si="427"/>
        <v>1</v>
      </c>
      <c r="QG305">
        <f t="shared" si="428"/>
        <v>1</v>
      </c>
      <c r="QH305">
        <f t="shared" si="429"/>
        <v>2</v>
      </c>
      <c r="QI305">
        <f t="shared" si="430"/>
        <v>0.79</v>
      </c>
      <c r="QJ305" t="str">
        <f t="shared" si="431"/>
        <v>Used All 3</v>
      </c>
      <c r="QK305" t="str">
        <f t="shared" si="432"/>
        <v>80 to 99 Sessions</v>
      </c>
      <c r="QL305" t="str">
        <f t="shared" si="433"/>
        <v>9 to 12 Segments</v>
      </c>
      <c r="QM305" t="str">
        <f>IF($MS305="READ 180 Record",IF(AQ305="","Null",VLOOKUP(JJ305,Lookups!$DX$3:$EB$2054,AN305+1,FALSE)),"Null")</f>
        <v>Level Matches Lexile Score</v>
      </c>
      <c r="QN305" t="str">
        <f t="shared" si="434"/>
        <v>Null</v>
      </c>
    </row>
    <row r="306" spans="1:456" x14ac:dyDescent="0.25">
      <c r="A306" s="161" t="s">
        <v>1447</v>
      </c>
      <c r="B306" s="161" t="s">
        <v>1447</v>
      </c>
      <c r="C306" s="161" t="s">
        <v>1447</v>
      </c>
      <c r="D306" s="161" t="s">
        <v>1447</v>
      </c>
      <c r="E306" s="161">
        <v>1</v>
      </c>
      <c r="F306" s="161" t="s">
        <v>1447</v>
      </c>
      <c r="G306" s="161" t="s">
        <v>880</v>
      </c>
      <c r="H306" s="161" t="s">
        <v>881</v>
      </c>
      <c r="K306" s="161">
        <v>0</v>
      </c>
      <c r="L306" s="161">
        <v>0</v>
      </c>
      <c r="M306" s="161">
        <v>0</v>
      </c>
      <c r="N306" s="161">
        <v>0</v>
      </c>
      <c r="O306" s="161">
        <v>0</v>
      </c>
      <c r="P306" s="161">
        <v>0</v>
      </c>
      <c r="Q306" s="161">
        <v>0</v>
      </c>
      <c r="R306" s="161">
        <v>0</v>
      </c>
      <c r="S306" s="161">
        <v>0</v>
      </c>
      <c r="T306" s="161">
        <v>0</v>
      </c>
      <c r="U306" s="161">
        <v>0</v>
      </c>
      <c r="V306" s="161">
        <v>0</v>
      </c>
      <c r="W306" s="161">
        <v>0</v>
      </c>
      <c r="X306" s="161">
        <v>0</v>
      </c>
      <c r="AB306" s="161" t="s">
        <v>242</v>
      </c>
      <c r="AC306" s="161" t="s">
        <v>242</v>
      </c>
      <c r="AD306" s="161" t="s">
        <v>242</v>
      </c>
      <c r="AE306" s="161" t="s">
        <v>242</v>
      </c>
      <c r="AF306" s="161" t="s">
        <v>242</v>
      </c>
      <c r="AG306" s="161" t="s">
        <v>242</v>
      </c>
      <c r="AH306" s="161" t="s">
        <v>242</v>
      </c>
      <c r="AI306" s="161">
        <v>20150801</v>
      </c>
      <c r="AJ306" s="161">
        <v>20160525</v>
      </c>
      <c r="AK306" s="161" t="s">
        <v>869</v>
      </c>
      <c r="AL306" t="s">
        <v>1078</v>
      </c>
      <c r="BN306" t="s">
        <v>1079</v>
      </c>
      <c r="ET306" s="161">
        <v>0</v>
      </c>
      <c r="EU306" s="161">
        <v>0</v>
      </c>
      <c r="EV306" s="161">
        <v>0</v>
      </c>
      <c r="EW306" s="161">
        <v>0</v>
      </c>
      <c r="EX306" s="161">
        <v>0</v>
      </c>
      <c r="EY306" s="161">
        <v>0</v>
      </c>
      <c r="EZ306" s="161">
        <v>0</v>
      </c>
      <c r="FA306" s="161">
        <v>0</v>
      </c>
      <c r="FB306" s="161">
        <v>0</v>
      </c>
      <c r="FC306" s="161">
        <v>0</v>
      </c>
      <c r="FD306" s="161">
        <v>0</v>
      </c>
      <c r="FE306" s="161">
        <v>0</v>
      </c>
      <c r="HN306" s="161" t="s">
        <v>881</v>
      </c>
      <c r="JB306" s="161" t="s">
        <v>881</v>
      </c>
      <c r="JC306" s="161">
        <v>0</v>
      </c>
      <c r="JD306" s="161">
        <v>0</v>
      </c>
      <c r="JE306" s="161">
        <v>0</v>
      </c>
      <c r="JF306" s="161">
        <v>0</v>
      </c>
      <c r="MN306" t="str">
        <f t="shared" si="348"/>
        <v>NoNoNoNoNoNo</v>
      </c>
      <c r="MO306" t="str">
        <f>IF(AND(MN306="NoNoNoNoNoNo",JI306=""),"No Programs",VLOOKUP(MN306,Lookups!$DA$4:$DB$67,2,FALSE))</f>
        <v>No Programs</v>
      </c>
      <c r="MP306">
        <f t="shared" si="349"/>
        <v>0</v>
      </c>
      <c r="MQ306" t="str">
        <f t="shared" si="350"/>
        <v>No Program Use</v>
      </c>
      <c r="MR306" t="str">
        <f>Directions!$D$3</f>
        <v>Usage</v>
      </c>
      <c r="MS306" t="str">
        <f>VLOOKUP(MQ306,Lookups!$CU$71:$CV$80,2,FALSE)</f>
        <v>Exclude</v>
      </c>
      <c r="MT306">
        <f t="shared" si="351"/>
        <v>0</v>
      </c>
      <c r="MU306">
        <f t="shared" si="352"/>
        <v>0</v>
      </c>
      <c r="MV306">
        <f t="shared" si="353"/>
        <v>0</v>
      </c>
      <c r="MW306">
        <f t="shared" si="354"/>
        <v>0</v>
      </c>
      <c r="MX306">
        <f t="shared" si="355"/>
        <v>0</v>
      </c>
      <c r="MY306" t="str">
        <f t="shared" si="356"/>
        <v>Not Used</v>
      </c>
      <c r="MZ306">
        <f t="shared" si="357"/>
        <v>0</v>
      </c>
      <c r="NA306" t="str">
        <f t="shared" si="358"/>
        <v>Not Available</v>
      </c>
      <c r="NB306" t="str">
        <f t="shared" si="359"/>
        <v>Not Available</v>
      </c>
      <c r="NC306" t="str">
        <f t="shared" si="360"/>
        <v>4 Not Indicated</v>
      </c>
      <c r="ND306" t="str">
        <f t="shared" si="361"/>
        <v>4 Not Indicated</v>
      </c>
      <c r="NE306" t="str">
        <f t="shared" si="362"/>
        <v>4 Not Indicated</v>
      </c>
      <c r="NF306" t="str">
        <f t="shared" si="363"/>
        <v>4 Not Indicated</v>
      </c>
      <c r="NG306" t="str">
        <f t="shared" si="364"/>
        <v>4 Not Indicated</v>
      </c>
      <c r="NH306" s="159" t="str">
        <f t="shared" si="365"/>
        <v>Null</v>
      </c>
      <c r="NI306" t="str">
        <f t="shared" si="366"/>
        <v>Null</v>
      </c>
      <c r="NJ306" s="159" t="str">
        <f t="shared" si="367"/>
        <v>Null</v>
      </c>
      <c r="NK306" t="str">
        <f t="shared" si="368"/>
        <v>Null</v>
      </c>
      <c r="NL306" t="str">
        <f t="shared" si="369"/>
        <v>No RI Tests</v>
      </c>
      <c r="NM306">
        <f t="shared" si="370"/>
        <v>0</v>
      </c>
      <c r="NN306" t="str">
        <f>IF(OR(E306="PK",E306="K",JJ306=""),"Null",INDEX(Lookups!$EZ$4:$FW$18,MATCH($JJ306,Lookups!$EY$4:$EY$18,1),MATCH($E306,Lookups!$EZ$3:$FW$3,0)))</f>
        <v>Null</v>
      </c>
      <c r="NO306" t="str">
        <f>IF(OR(E306="PK",E306="K",JJ306=""),"Null",INDEX(Lookups!$EZ$4:$FW$18,MATCH($JJ306,Lookups!$EY$4:$EY$18,1),MATCH($E306,Lookups!$EZ$3:$FW$3,0) + 1))</f>
        <v>Null</v>
      </c>
      <c r="NP306" t="str">
        <f t="shared" si="371"/>
        <v>Null</v>
      </c>
      <c r="NQ306" t="str">
        <f t="shared" si="372"/>
        <v>Null</v>
      </c>
      <c r="NR306" t="str">
        <f t="shared" si="373"/>
        <v>Null</v>
      </c>
      <c r="NS306" t="str">
        <f t="shared" si="374"/>
        <v>No RI Tests</v>
      </c>
      <c r="NT306" t="str">
        <f t="shared" si="375"/>
        <v>No RI Tests</v>
      </c>
      <c r="NU306" t="str">
        <f t="shared" si="376"/>
        <v>No RI Tests</v>
      </c>
      <c r="NV306" s="183" t="str">
        <f t="array" ref="NV306">IF($NL306="No RI Tests","No RI Tests",VLOOKUP(IF(AND(E306="K",JJ306&lt;280),3,IF(AND(E306="K",JJ306&gt;=280),4,MAX(IF(E306=Lookups!$DF$6:$DF$99,IF(JJ306&gt;=Lookups!$DG$6:$DG$99,Lookups!$DH$6:$DH$99))))),Lookups!$DE$104:$DG$108,2,FALSE))</f>
        <v>No RI Tests</v>
      </c>
      <c r="NW306" s="161" t="str">
        <f t="array" ref="NW306">IF($NL306="No RI Tests","No RI Tests",VLOOKUP(IF(AND(E306="K",JH306&lt;280),3,IF(AND(E306="K",JH306&gt;=280),4,MAX(IF(E306=Lookups!$DF$6:$DF$99,IF(NI306&gt;=Lookups!$DG$6:$DG$99,Lookups!$DH$6:$DH$99))))),Lookups!$DE$104:$DG$108,2,FALSE))</f>
        <v>No RI Tests</v>
      </c>
      <c r="NX306" s="161" t="str">
        <f t="array" ref="NX306">IF($NL306="No RI Tests","No RI Tests",VLOOKUP(IF(AND(E306="K",NK306&lt;280),3,IF(AND(E306="K",NK306&gt;=280),4,MAX(IF(E306=Lookups!$DF$6:$DF$99,IF(NK306&gt;=Lookups!$DG$6:$DG$99,Lookups!$DH$6:$DH$99))))),Lookups!$DE$104:$DG$108,2,FALSE))</f>
        <v>No RI Tests</v>
      </c>
      <c r="NY306" t="str">
        <f t="shared" si="377"/>
        <v>Null</v>
      </c>
      <c r="NZ306" t="str">
        <f t="shared" si="378"/>
        <v>Null</v>
      </c>
      <c r="OA306" t="str">
        <f t="shared" si="379"/>
        <v>No RI for Comparison</v>
      </c>
      <c r="OB306" s="161" t="str">
        <f t="array" ref="OB306">IF($NL306="No RI Tests","No RI Tests",IF(E306="K","N/A",VLOOKUP(MAX(IF(E306=Lookups!$DF$6:$DF$99,IF(JJ306&gt;=Lookups!$DG$6:$DG$99,Lookups!$DI$6:$DI$99))),Lookups!$DE$104:$DG$108,3,FALSE)))</f>
        <v>No RI Tests</v>
      </c>
      <c r="OC306" s="161" t="str">
        <f t="array" ref="OC306">IF($NL306="No RI Tests","No RI Tests",IF(E306="K","N/A",VLOOKUP(MAX(IF(E306=Lookups!$DF$6:$DF$99,IF(NI306&gt;=Lookups!$DG$6:$DG$99,Lookups!$DI$6:$DI$99))),Lookups!$DE$104:$DG$108,3,FALSE)))</f>
        <v>No RI Tests</v>
      </c>
      <c r="OD306" s="161" t="str">
        <f t="array" ref="OD306">IF($NL306="No RI Tests","No RI Tests",IF(E306="K","N/A",VLOOKUP(MAX(IF(E306=Lookups!$DF$6:$DF$99,IF(NK306&gt;=Lookups!$DG$6:$DG$99,Lookups!$DI$6:$DI$99))),Lookups!$DE$104:$DG$108,3,FALSE)))</f>
        <v>No RI Tests</v>
      </c>
      <c r="OE306" t="str">
        <f t="shared" si="380"/>
        <v>Null</v>
      </c>
      <c r="OF306" t="str">
        <f t="shared" si="381"/>
        <v>Null</v>
      </c>
      <c r="OG306" t="str">
        <f t="shared" si="382"/>
        <v>No RI for Comparison</v>
      </c>
      <c r="OH306" t="str">
        <f t="shared" si="383"/>
        <v>Null</v>
      </c>
      <c r="OI306" t="str">
        <f t="shared" si="384"/>
        <v>Null</v>
      </c>
      <c r="OJ306" t="str">
        <f t="shared" si="385"/>
        <v>Null</v>
      </c>
      <c r="OK306" t="str">
        <f t="shared" si="386"/>
        <v>Null</v>
      </c>
      <c r="OL306" t="str">
        <f t="shared" si="387"/>
        <v>Null</v>
      </c>
      <c r="OM306" t="str">
        <f t="shared" si="388"/>
        <v>Null</v>
      </c>
      <c r="ON306" t="str">
        <f t="shared" si="389"/>
        <v>Null</v>
      </c>
      <c r="OO306" t="str">
        <f t="shared" si="390"/>
        <v>Null RI</v>
      </c>
      <c r="OP306" t="str">
        <f ca="1">IF(AND(HR306&lt;&gt;"",JJ306&lt;600),IF(HT306="Advancing","Tier 2","Tier 3"),IF(JI306="","Null",IF(OR(E306="K",E306&lt;3),"FRA Recommended",IF(JJ306&gt;=IF(E306&lt;6,400,600),IF(JJ306&lt;VLOOKUP(E306,Lookups!$AP$3:$AR$16,3,FALSE),"Tier 2","Core"),IF(JJ306&lt;400,IF(RAND()&lt;0.81,"Tier 3","Tier 2"),IF(RAND()&lt;0.51,"Tier 3","Tier 2"))))))</f>
        <v>Null</v>
      </c>
      <c r="OQ306" t="str">
        <f t="shared" si="391"/>
        <v>Null</v>
      </c>
      <c r="OR306" t="str">
        <f t="shared" si="392"/>
        <v>Null</v>
      </c>
      <c r="OS306" t="str">
        <f t="shared" si="393"/>
        <v>Null</v>
      </c>
      <c r="OT306" t="str">
        <f t="shared" si="394"/>
        <v>No RI Tests</v>
      </c>
      <c r="OU306" s="159" t="str">
        <f t="shared" si="395"/>
        <v>No PI Tests</v>
      </c>
      <c r="OV306" t="str">
        <f t="shared" si="396"/>
        <v>No PI Tests</v>
      </c>
      <c r="OW306" t="str">
        <f t="shared" si="397"/>
        <v>No PI Tests</v>
      </c>
      <c r="OX306" t="str">
        <f t="shared" si="398"/>
        <v>No PI Tests</v>
      </c>
      <c r="OY306" t="str">
        <f t="shared" si="399"/>
        <v>No PI Tests</v>
      </c>
      <c r="OZ306" t="str">
        <f t="shared" si="400"/>
        <v>No PI Tests</v>
      </c>
      <c r="PA306" s="159" t="str">
        <f t="shared" si="401"/>
        <v>No PI Tests</v>
      </c>
      <c r="PB306" t="str">
        <f t="shared" si="402"/>
        <v>No PI Tests</v>
      </c>
      <c r="PC306" t="str">
        <f t="shared" si="403"/>
        <v>No PI Tests</v>
      </c>
      <c r="PD306" t="str">
        <f t="shared" si="404"/>
        <v>No PI Tests</v>
      </c>
      <c r="PE306" t="str">
        <f t="shared" si="405"/>
        <v>No PI Tests</v>
      </c>
      <c r="PF306" t="str">
        <f t="shared" si="406"/>
        <v>No PI Tests</v>
      </c>
      <c r="PG306" t="str">
        <f t="shared" si="407"/>
        <v>No PI Tests</v>
      </c>
      <c r="PH306">
        <f t="shared" si="408"/>
        <v>0</v>
      </c>
      <c r="PI306">
        <f t="shared" si="409"/>
        <v>0</v>
      </c>
      <c r="PJ306" t="str">
        <f t="shared" si="410"/>
        <v>Null</v>
      </c>
      <c r="PK306" t="str">
        <f>IF(HR306="","Null",IF(E306&lt;3,"Null",IF(HU306=0,0,IF(HS306="Form 1",VLOOKUP(HU306,Lookups!$BE$3:$BP$63,E306,FALSE),IF(HS306="Form 2",VLOOKUP(HU306,Lookups!$BE$67:$BP$127,E306,FALSE),VLOOKUP(HU306,Lookups!$BE$130:$BP$190,E306,FALSE))))))</f>
        <v>Null</v>
      </c>
      <c r="PL306" t="str">
        <f t="shared" si="411"/>
        <v>Null</v>
      </c>
      <c r="PM306" t="str">
        <f>IF($PH306=0,"Null",IF(E306&lt;3,"Null",IF(OX306=0,0,IF(OV306="Form 1",VLOOKUP(OX306,Lookups!$BE$3:$BP$63,E306,FALSE),IF(OV306="Form 2",VLOOKUP(OX306,Lookups!$BE$67:$BP$127,E306,FALSE),VLOOKUP(OX306,Lookups!$BE$130:$BP$190,E306,FALSE))))))</f>
        <v>Null</v>
      </c>
      <c r="PN306" t="str">
        <f t="shared" si="412"/>
        <v>Null</v>
      </c>
      <c r="PO306" t="str">
        <f t="shared" si="413"/>
        <v>Null</v>
      </c>
      <c r="PP306" t="str">
        <f t="shared" si="414"/>
        <v>Null</v>
      </c>
      <c r="PQ306" t="str">
        <f>IF(HR306="","Null",IF(E306&lt;3,"Null",IF(HV306=0,0,IF(HS306="Form 1",VLOOKUP(HV306,Lookups!$BR$3:$CC$63,E306,FALSE),IF(HS306="Form 2",VLOOKUP(HV306,Lookups!$BR$67:$CC$127,E306,FALSE),VLOOKUP(HV306,Lookups!$BR$130:$CC$190,E306,FALSE))))))</f>
        <v>Null</v>
      </c>
      <c r="PR306" t="str">
        <f t="shared" si="415"/>
        <v>Null</v>
      </c>
      <c r="PS306" t="str">
        <f>IF(HR306="","Null",IF(E306&lt;3,"Null",IF(OY306=0,0,IF(OW306="Form 1",VLOOKUP(OY306,Lookups!$BR$3:$CC$63,E306,FALSE),IF(OW306="Form 2",VLOOKUP(OY306,Lookups!$BR$67:$CC$127,E306,FALSE),VLOOKUP(OY306,Lookups!$BR$130:$CC$190,E306,FALSE))))))</f>
        <v>Null</v>
      </c>
      <c r="PT306" t="str">
        <f t="shared" si="416"/>
        <v>Null</v>
      </c>
      <c r="PU306" t="str">
        <f t="shared" si="417"/>
        <v>Null</v>
      </c>
      <c r="PV306" t="str">
        <f t="shared" si="418"/>
        <v>Null</v>
      </c>
      <c r="PW306" t="str">
        <f t="shared" si="419"/>
        <v>No PI Tests</v>
      </c>
      <c r="PX306">
        <f t="shared" si="420"/>
        <v>0</v>
      </c>
      <c r="PY306">
        <f t="shared" si="421"/>
        <v>0</v>
      </c>
      <c r="PZ306" t="str">
        <f t="shared" si="422"/>
        <v>Null</v>
      </c>
      <c r="QA306" t="str">
        <f t="shared" si="423"/>
        <v>Null</v>
      </c>
      <c r="QB306" t="str">
        <f t="shared" si="424"/>
        <v>Null</v>
      </c>
      <c r="QC306" t="str">
        <f>IF($MS306="System 44 Record",IF(BQ306&lt;MEDIAN(Directions!$F$3,Directions!$F$6),"Mid-Year Exited Student","Full Year Participant")&amp;IF(BP306&lt;Directions!$F$3,", Started Prior Year",", Started This Year"),"Null")</f>
        <v>Null</v>
      </c>
      <c r="QD306" t="str">
        <f t="shared" si="425"/>
        <v>Null</v>
      </c>
      <c r="QE306">
        <f t="shared" si="426"/>
        <v>0</v>
      </c>
      <c r="QF306">
        <f t="shared" si="427"/>
        <v>0</v>
      </c>
      <c r="QG306">
        <f t="shared" si="428"/>
        <v>0</v>
      </c>
      <c r="QH306">
        <f t="shared" si="429"/>
        <v>0</v>
      </c>
      <c r="QI306">
        <f t="shared" si="430"/>
        <v>0</v>
      </c>
      <c r="QJ306" t="str">
        <f t="shared" si="431"/>
        <v>Used None</v>
      </c>
      <c r="QK306" t="str">
        <f t="shared" si="432"/>
        <v>Null</v>
      </c>
      <c r="QL306" t="str">
        <f t="shared" si="433"/>
        <v>Null</v>
      </c>
      <c r="QM306" t="str">
        <f>IF($MS306="READ 180 Record",IF(AQ306="","Null",VLOOKUP(JJ306,Lookups!$DX$3:$EB$2054,AN306+1,FALSE)),"Null")</f>
        <v>Null</v>
      </c>
      <c r="QN306" t="str">
        <f t="shared" si="434"/>
        <v>Null</v>
      </c>
    </row>
    <row r="307" spans="1:456" x14ac:dyDescent="0.25">
      <c r="A307" s="161" t="s">
        <v>1447</v>
      </c>
      <c r="B307" s="161" t="s">
        <v>1447</v>
      </c>
      <c r="C307" s="161" t="s">
        <v>1447</v>
      </c>
      <c r="D307" s="161" t="s">
        <v>1447</v>
      </c>
      <c r="E307" s="161">
        <v>6</v>
      </c>
      <c r="F307" s="161" t="s">
        <v>1447</v>
      </c>
      <c r="G307" s="161" t="s">
        <v>867</v>
      </c>
      <c r="H307" s="161" t="s">
        <v>868</v>
      </c>
      <c r="I307" s="161">
        <v>697</v>
      </c>
      <c r="J307" s="159">
        <v>42499</v>
      </c>
      <c r="K307" s="161">
        <v>0</v>
      </c>
      <c r="L307" s="161">
        <v>0</v>
      </c>
      <c r="M307" s="161">
        <v>0</v>
      </c>
      <c r="N307" s="161">
        <v>0</v>
      </c>
      <c r="O307" s="161">
        <v>0</v>
      </c>
      <c r="P307" s="161">
        <v>0</v>
      </c>
      <c r="Q307" s="161">
        <v>0</v>
      </c>
      <c r="R307" s="161">
        <v>0</v>
      </c>
      <c r="S307" s="161">
        <v>0</v>
      </c>
      <c r="T307" s="161">
        <v>0</v>
      </c>
      <c r="U307" s="161">
        <v>0</v>
      </c>
      <c r="V307" s="161">
        <v>0</v>
      </c>
      <c r="W307" s="161">
        <v>0</v>
      </c>
      <c r="X307" s="161">
        <v>0</v>
      </c>
      <c r="AB307" s="161" t="s">
        <v>241</v>
      </c>
      <c r="AC307" s="161" t="s">
        <v>242</v>
      </c>
      <c r="AD307" s="161" t="s">
        <v>242</v>
      </c>
      <c r="AE307" s="161" t="s">
        <v>242</v>
      </c>
      <c r="AF307" s="161" t="s">
        <v>242</v>
      </c>
      <c r="AG307" s="161" t="s">
        <v>241</v>
      </c>
      <c r="AH307" s="161" t="s">
        <v>242</v>
      </c>
      <c r="AI307" s="161">
        <v>20150801</v>
      </c>
      <c r="AJ307" s="161">
        <v>20160525</v>
      </c>
      <c r="AK307" s="161" t="s">
        <v>869</v>
      </c>
      <c r="AL307" t="s">
        <v>1076</v>
      </c>
      <c r="AM307" t="s">
        <v>868</v>
      </c>
      <c r="AN307">
        <v>2</v>
      </c>
      <c r="AO307" t="s">
        <v>870</v>
      </c>
      <c r="AP307">
        <v>11</v>
      </c>
      <c r="AQ307">
        <v>110</v>
      </c>
      <c r="AR307">
        <v>2902</v>
      </c>
      <c r="AS307">
        <v>574</v>
      </c>
      <c r="AT307">
        <v>706</v>
      </c>
      <c r="AU307">
        <v>1208</v>
      </c>
      <c r="AV307">
        <v>139</v>
      </c>
      <c r="AW307">
        <v>120</v>
      </c>
      <c r="AX307">
        <v>24.191699999999901</v>
      </c>
      <c r="AY307">
        <v>9.9167000000000005</v>
      </c>
      <c r="AZ307">
        <v>3.3332999999999999</v>
      </c>
      <c r="BA307">
        <v>260.52515</v>
      </c>
      <c r="BB307">
        <v>21697</v>
      </c>
      <c r="BC307">
        <v>84.905660377000004</v>
      </c>
      <c r="BD307">
        <v>88.135593220000004</v>
      </c>
      <c r="BE307">
        <v>690</v>
      </c>
      <c r="BF307">
        <v>553</v>
      </c>
      <c r="BG307">
        <v>35</v>
      </c>
      <c r="BH307">
        <v>97</v>
      </c>
      <c r="BI307">
        <v>3</v>
      </c>
      <c r="BJ307">
        <v>1</v>
      </c>
      <c r="BK307">
        <v>275</v>
      </c>
      <c r="BL307">
        <v>2</v>
      </c>
      <c r="BM307" t="s">
        <v>1077</v>
      </c>
      <c r="BN307" t="s">
        <v>1079</v>
      </c>
      <c r="ET307" s="161">
        <v>1</v>
      </c>
      <c r="EU307" s="161">
        <v>41</v>
      </c>
      <c r="EV307" s="161">
        <v>41</v>
      </c>
      <c r="EW307" s="161">
        <v>2472</v>
      </c>
      <c r="EX307" s="161">
        <v>0</v>
      </c>
      <c r="EY307" s="161">
        <v>0</v>
      </c>
      <c r="EZ307" s="161">
        <v>0</v>
      </c>
      <c r="FA307" s="161">
        <v>0</v>
      </c>
      <c r="FB307" s="161">
        <v>50</v>
      </c>
      <c r="FC307" s="161">
        <v>71</v>
      </c>
      <c r="FD307" s="161">
        <v>0</v>
      </c>
      <c r="FE307" s="161">
        <v>1</v>
      </c>
      <c r="FF307" s="159">
        <v>42328</v>
      </c>
      <c r="FG307" s="161">
        <v>50</v>
      </c>
      <c r="FH307" s="161">
        <v>71</v>
      </c>
      <c r="FI307" s="161">
        <v>33</v>
      </c>
      <c r="FJ307" s="161">
        <v>60</v>
      </c>
      <c r="FK307" s="161">
        <v>63</v>
      </c>
      <c r="HN307" s="161" t="s">
        <v>868</v>
      </c>
      <c r="HO307" s="159">
        <v>42243</v>
      </c>
      <c r="HP307" s="159">
        <v>42243</v>
      </c>
      <c r="HQ307" s="161">
        <v>1</v>
      </c>
      <c r="HR307" s="159">
        <v>42243</v>
      </c>
      <c r="HS307" s="161" t="s">
        <v>872</v>
      </c>
      <c r="HT307" s="161" t="s">
        <v>878</v>
      </c>
      <c r="HU307" s="161">
        <v>34</v>
      </c>
      <c r="HV307" s="161">
        <v>8</v>
      </c>
      <c r="HW307" s="161">
        <v>0</v>
      </c>
      <c r="JB307" s="161" t="s">
        <v>868</v>
      </c>
      <c r="JC307" s="161">
        <v>15</v>
      </c>
      <c r="JD307" s="161">
        <v>7</v>
      </c>
      <c r="JE307" s="161">
        <v>30</v>
      </c>
      <c r="JF307" s="161">
        <v>18207</v>
      </c>
      <c r="JG307" s="159">
        <v>42499</v>
      </c>
      <c r="JH307" s="161">
        <v>697</v>
      </c>
      <c r="JI307" s="159">
        <v>42243</v>
      </c>
      <c r="JJ307" s="161">
        <v>490</v>
      </c>
      <c r="JK307" s="161">
        <v>15</v>
      </c>
      <c r="JL307" s="159">
        <v>42352</v>
      </c>
      <c r="JM307" s="161">
        <v>553</v>
      </c>
      <c r="JN307" s="161">
        <v>21</v>
      </c>
      <c r="JO307" s="159">
        <v>42499</v>
      </c>
      <c r="JP307" s="161">
        <v>697</v>
      </c>
      <c r="JQ307" s="161">
        <v>25</v>
      </c>
      <c r="MN307" t="str">
        <f t="shared" si="348"/>
        <v>YesNoNoNoYesNo</v>
      </c>
      <c r="MO307" t="str">
        <f>IF(AND(MN307="NoNoNoNoNoNo",JI307=""),"No Programs",VLOOKUP(MN307,Lookups!$DA$4:$DB$67,2,FALSE))</f>
        <v>READ 180 Only</v>
      </c>
      <c r="MP307">
        <f t="shared" si="349"/>
        <v>1</v>
      </c>
      <c r="MQ307" t="str">
        <f t="shared" si="350"/>
        <v>READ 180 User</v>
      </c>
      <c r="MR307" t="str">
        <f>Directions!$D$3</f>
        <v>Usage</v>
      </c>
      <c r="MS307" t="str">
        <f>VLOOKUP(MQ307,Lookups!$CU$71:$CV$80,2,FALSE)</f>
        <v>READ 180 Record</v>
      </c>
      <c r="MT307">
        <f t="shared" si="351"/>
        <v>1</v>
      </c>
      <c r="MU307">
        <f t="shared" si="352"/>
        <v>1</v>
      </c>
      <c r="MV307">
        <f t="shared" si="353"/>
        <v>1</v>
      </c>
      <c r="MW307">
        <f t="shared" si="354"/>
        <v>1</v>
      </c>
      <c r="MX307">
        <f t="shared" si="355"/>
        <v>36.571428571428569</v>
      </c>
      <c r="MY307" t="str">
        <f t="shared" si="356"/>
        <v>Not Used</v>
      </c>
      <c r="MZ307">
        <f t="shared" si="357"/>
        <v>0</v>
      </c>
      <c r="NA307" t="str">
        <f t="shared" si="358"/>
        <v>Not Available</v>
      </c>
      <c r="NB307" t="str">
        <f t="shared" si="359"/>
        <v>Not Available</v>
      </c>
      <c r="NC307" t="str">
        <f t="shared" si="360"/>
        <v>4 Not Indicated</v>
      </c>
      <c r="ND307" t="str">
        <f t="shared" si="361"/>
        <v>4 Not Indicated</v>
      </c>
      <c r="NE307" t="str">
        <f t="shared" si="362"/>
        <v>4 Not Indicated</v>
      </c>
      <c r="NF307" t="str">
        <f t="shared" si="363"/>
        <v>4 Not Indicated</v>
      </c>
      <c r="NG307" t="str">
        <f t="shared" si="364"/>
        <v>4 Not Indicated</v>
      </c>
      <c r="NH307" s="159">
        <f t="shared" si="365"/>
        <v>42499</v>
      </c>
      <c r="NI307">
        <f t="shared" si="366"/>
        <v>697</v>
      </c>
      <c r="NJ307" s="159">
        <f t="shared" si="367"/>
        <v>42499</v>
      </c>
      <c r="NK307">
        <f t="shared" si="368"/>
        <v>697</v>
      </c>
      <c r="NL307">
        <f t="shared" si="369"/>
        <v>36.571428571428569</v>
      </c>
      <c r="NM307">
        <f t="shared" si="370"/>
        <v>1</v>
      </c>
      <c r="NN307">
        <f>IF(OR(E307="PK",E307="K",JJ307=""),"Null",INDEX(Lookups!$EZ$4:$FW$18,MATCH($JJ307,Lookups!$EY$4:$EY$18,1),MATCH($E307,Lookups!$EZ$3:$FW$3,0)))</f>
        <v>90</v>
      </c>
      <c r="NO307">
        <f>IF(OR(E307="PK",E307="K",JJ307=""),"Null",INDEX(Lookups!$EZ$4:$FW$18,MATCH($JJ307,Lookups!$EY$4:$EY$18,1),MATCH($E307,Lookups!$EZ$3:$FW$3,0) + 1))</f>
        <v>135</v>
      </c>
      <c r="NP307">
        <f t="shared" si="371"/>
        <v>180</v>
      </c>
      <c r="NQ307" t="str">
        <f t="shared" si="372"/>
        <v>PI is Recommended</v>
      </c>
      <c r="NR307" t="str">
        <f t="shared" si="373"/>
        <v>No PI Needed</v>
      </c>
      <c r="NS307" t="str">
        <f t="shared" si="374"/>
        <v>400L to 599L</v>
      </c>
      <c r="NT307" t="str">
        <f t="shared" si="375"/>
        <v>600L to 799L</v>
      </c>
      <c r="NU307" t="str">
        <f t="shared" si="376"/>
        <v>600L to 799L</v>
      </c>
      <c r="NV307" s="183" t="str">
        <f t="array" ref="NV307">IF($NL307="No RI Tests","No RI Tests",VLOOKUP(IF(AND(E307="K",JJ307&lt;280),3,IF(AND(E307="K",JJ307&gt;=280),4,MAX(IF(E307=Lookups!$DF$6:$DF$99,IF(JJ307&gt;=Lookups!$DG$6:$DG$99,Lookups!$DH$6:$DH$99))))),Lookups!$DE$104:$DG$108,2,FALSE))</f>
        <v>1 Below Basic</v>
      </c>
      <c r="NW307" s="161" t="str">
        <f t="array" ref="NW307">IF($NL307="No RI Tests","No RI Tests",VLOOKUP(IF(AND(E307="K",JH307&lt;280),3,IF(AND(E307="K",JH307&gt;=280),4,MAX(IF(E307=Lookups!$DF$6:$DF$99,IF(NI307&gt;=Lookups!$DG$6:$DG$99,Lookups!$DH$6:$DH$99))))),Lookups!$DE$104:$DG$108,2,FALSE))</f>
        <v>1 Below Basic</v>
      </c>
      <c r="NX307" s="161" t="str">
        <f t="array" ref="NX307">IF($NL307="No RI Tests","No RI Tests",VLOOKUP(IF(AND(E307="K",NK307&lt;280),3,IF(AND(E307="K",NK307&gt;=280),4,MAX(IF(E307=Lookups!$DF$6:$DF$99,IF(NK307&gt;=Lookups!$DG$6:$DG$99,Lookups!$DH$6:$DH$99))))),Lookups!$DE$104:$DG$108,2,FALSE))</f>
        <v>1 Below Basic</v>
      </c>
      <c r="NY307">
        <f t="shared" si="377"/>
        <v>1</v>
      </c>
      <c r="NZ307">
        <f t="shared" si="378"/>
        <v>0</v>
      </c>
      <c r="OA307" t="str">
        <f t="shared" si="379"/>
        <v>Maintained Performance Level</v>
      </c>
      <c r="OB307" s="161" t="str">
        <f t="array" ref="OB307">IF($NL307="No RI Tests","No RI Tests",IF(E307="K","N/A",VLOOKUP(MAX(IF(E307=Lookups!$DF$6:$DF$99,IF(JJ307&gt;=Lookups!$DG$6:$DG$99,Lookups!$DI$6:$DI$99))),Lookups!$DE$104:$DG$108,3,FALSE)))</f>
        <v>1 Limited</v>
      </c>
      <c r="OC307" s="161" t="str">
        <f t="array" ref="OC307">IF($NL307="No RI Tests","No RI Tests",IF(E307="K","N/A",VLOOKUP(MAX(IF(E307=Lookups!$DF$6:$DF$99,IF(NI307&gt;=Lookups!$DG$6:$DG$99,Lookups!$DI$6:$DI$99))),Lookups!$DE$104:$DG$108,3,FALSE)))</f>
        <v>1 Limited</v>
      </c>
      <c r="OD307" s="161" t="str">
        <f t="array" ref="OD307">IF($NL307="No RI Tests","No RI Tests",IF(E307="K","N/A",VLOOKUP(MAX(IF(E307=Lookups!$DF$6:$DF$99,IF(NK307&gt;=Lookups!$DG$6:$DG$99,Lookups!$DI$6:$DI$99))),Lookups!$DE$104:$DG$108,3,FALSE)))</f>
        <v>1 Limited</v>
      </c>
      <c r="OE307">
        <f t="shared" si="380"/>
        <v>1</v>
      </c>
      <c r="OF307">
        <f t="shared" si="381"/>
        <v>0</v>
      </c>
      <c r="OG307" t="str">
        <f t="shared" si="382"/>
        <v>Maintained Performance Level</v>
      </c>
      <c r="OH307">
        <f t="shared" si="383"/>
        <v>207</v>
      </c>
      <c r="OI307">
        <f t="shared" si="384"/>
        <v>1</v>
      </c>
      <c r="OJ307">
        <f t="shared" si="385"/>
        <v>1</v>
      </c>
      <c r="OK307">
        <f t="shared" si="386"/>
        <v>1</v>
      </c>
      <c r="OL307">
        <f t="shared" si="387"/>
        <v>1.84</v>
      </c>
      <c r="OM307" t="str">
        <f t="shared" si="388"/>
        <v>Fall Administration</v>
      </c>
      <c r="ON307" t="str">
        <f t="shared" si="389"/>
        <v>Winter Administration</v>
      </c>
      <c r="OO307" t="str">
        <f t="shared" si="390"/>
        <v>Fall to Winter RI</v>
      </c>
      <c r="OP307" t="str">
        <f ca="1">IF(AND(HR307&lt;&gt;"",JJ307&lt;600),IF(HT307="Advancing","Tier 2","Tier 3"),IF(JI307="","Null",IF(OR(E307="K",E307&lt;3),"FRA Recommended",IF(JJ307&gt;=IF(E307&lt;6,400,600),IF(JJ307&lt;VLOOKUP(E307,Lookups!$AP$3:$AR$16,3,FALSE),"Tier 2","Core"),IF(JJ307&lt;400,IF(RAND()&lt;0.81,"Tier 3","Tier 2"),IF(RAND()&lt;0.51,"Tier 3","Tier 2"))))))</f>
        <v>Tier 3</v>
      </c>
      <c r="OQ307" t="str">
        <f t="shared" si="391"/>
        <v>Average Reading Invt. at Least 15 Minutes Long</v>
      </c>
      <c r="OR307">
        <f t="shared" si="392"/>
        <v>0</v>
      </c>
      <c r="OS307">
        <f t="shared" si="393"/>
        <v>1</v>
      </c>
      <c r="OT307">
        <f t="shared" si="394"/>
        <v>207</v>
      </c>
      <c r="OU307" s="159">
        <f t="shared" si="395"/>
        <v>42243</v>
      </c>
      <c r="OV307" t="str">
        <f t="shared" si="396"/>
        <v>Form 1</v>
      </c>
      <c r="OW307" t="str">
        <f t="shared" si="397"/>
        <v>Beginning</v>
      </c>
      <c r="OX307">
        <f t="shared" si="398"/>
        <v>34</v>
      </c>
      <c r="OY307">
        <f t="shared" si="399"/>
        <v>8</v>
      </c>
      <c r="OZ307">
        <f t="shared" si="400"/>
        <v>0</v>
      </c>
      <c r="PA307" s="159">
        <f t="shared" si="401"/>
        <v>42243</v>
      </c>
      <c r="PB307" t="str">
        <f t="shared" si="402"/>
        <v>Form 1</v>
      </c>
      <c r="PC307" t="str">
        <f t="shared" si="403"/>
        <v>Beginning</v>
      </c>
      <c r="PD307">
        <f t="shared" si="404"/>
        <v>34</v>
      </c>
      <c r="PE307">
        <f t="shared" si="405"/>
        <v>8</v>
      </c>
      <c r="PF307">
        <f t="shared" si="406"/>
        <v>0</v>
      </c>
      <c r="PG307" t="str">
        <f t="shared" si="407"/>
        <v>Lone PI Test</v>
      </c>
      <c r="PH307">
        <f t="shared" si="408"/>
        <v>0</v>
      </c>
      <c r="PI307">
        <f t="shared" si="409"/>
        <v>1</v>
      </c>
      <c r="PJ307">
        <f t="shared" si="410"/>
        <v>34</v>
      </c>
      <c r="PK307">
        <f>IF(HR307="","Null",IF(E307&lt;3,"Null",IF(HU307=0,0,IF(HS307="Form 1",VLOOKUP(HU307,Lookups!$BE$3:$BP$63,E307,FALSE),IF(HS307="Form 2",VLOOKUP(HU307,Lookups!$BE$67:$BP$127,E307,FALSE),VLOOKUP(HU307,Lookups!$BE$130:$BP$190,E307,FALSE))))))</f>
        <v>3</v>
      </c>
      <c r="PL307" t="str">
        <f t="shared" si="411"/>
        <v>Null</v>
      </c>
      <c r="PM307" t="str">
        <f>IF($PH307=0,"Null",IF(E307&lt;3,"Null",IF(OX307=0,0,IF(OV307="Form 1",VLOOKUP(OX307,Lookups!$BE$3:$BP$63,E307,FALSE),IF(OV307="Form 2",VLOOKUP(OX307,Lookups!$BE$67:$BP$127,E307,FALSE),VLOOKUP(OX307,Lookups!$BE$130:$BP$190,E307,FALSE))))))</f>
        <v>Null</v>
      </c>
      <c r="PN307" t="str">
        <f t="shared" si="412"/>
        <v>Null</v>
      </c>
      <c r="PO307" t="str">
        <f t="shared" si="413"/>
        <v>Null</v>
      </c>
      <c r="PP307">
        <f t="shared" si="414"/>
        <v>8</v>
      </c>
      <c r="PQ307">
        <f>IF(HR307="","Null",IF(E307&lt;3,"Null",IF(HV307=0,0,IF(HS307="Form 1",VLOOKUP(HV307,Lookups!$BR$3:$CC$63,E307,FALSE),IF(HS307="Form 2",VLOOKUP(HV307,Lookups!$BR$67:$CC$127,E307,FALSE),VLOOKUP(HV307,Lookups!$BR$130:$CC$190,E307,FALSE))))))</f>
        <v>2</v>
      </c>
      <c r="PR307" t="str">
        <f t="shared" si="415"/>
        <v>Null</v>
      </c>
      <c r="PS307">
        <f>IF(HR307="","Null",IF(E307&lt;3,"Null",IF(OY307=0,0,IF(OW307="Form 1",VLOOKUP(OY307,Lookups!$BR$3:$CC$63,E307,FALSE),IF(OW307="Form 2",VLOOKUP(OY307,Lookups!$BR$67:$CC$127,E307,FALSE),VLOOKUP(OY307,Lookups!$BR$130:$CC$190,E307,FALSE))))))</f>
        <v>3</v>
      </c>
      <c r="PT307" t="str">
        <f t="shared" si="416"/>
        <v>Null</v>
      </c>
      <c r="PU307" t="str">
        <f t="shared" si="417"/>
        <v>Null</v>
      </c>
      <c r="PV307">
        <f t="shared" si="418"/>
        <v>0</v>
      </c>
      <c r="PW307" t="str">
        <f t="shared" si="419"/>
        <v>Fall PI Administration</v>
      </c>
      <c r="PX307">
        <f t="shared" si="420"/>
        <v>1</v>
      </c>
      <c r="PY307">
        <f t="shared" si="421"/>
        <v>0</v>
      </c>
      <c r="PZ307" t="str">
        <f t="shared" si="422"/>
        <v>Null</v>
      </c>
      <c r="QA307" t="str">
        <f t="shared" si="423"/>
        <v>Null</v>
      </c>
      <c r="QB307" t="str">
        <f t="shared" si="424"/>
        <v>Null</v>
      </c>
      <c r="QC307" t="str">
        <f>IF($MS307="System 44 Record",IF(BQ307&lt;MEDIAN(Directions!$F$3,Directions!$F$6),"Mid-Year Exited Student","Full Year Participant")&amp;IF(BP307&lt;Directions!$F$3,", Started Prior Year",", Started This Year"),"Null")</f>
        <v>Null</v>
      </c>
      <c r="QD307" t="str">
        <f t="shared" si="425"/>
        <v>Null</v>
      </c>
      <c r="QE307">
        <f t="shared" si="426"/>
        <v>1</v>
      </c>
      <c r="QF307">
        <f t="shared" si="427"/>
        <v>1</v>
      </c>
      <c r="QG307">
        <f t="shared" si="428"/>
        <v>1</v>
      </c>
      <c r="QH307">
        <f t="shared" si="429"/>
        <v>1</v>
      </c>
      <c r="QI307">
        <f t="shared" si="430"/>
        <v>0.71</v>
      </c>
      <c r="QJ307" t="str">
        <f t="shared" si="431"/>
        <v>Used All 3</v>
      </c>
      <c r="QK307" t="str">
        <f t="shared" si="432"/>
        <v>100 or More Sessions</v>
      </c>
      <c r="QL307" t="str">
        <f t="shared" si="433"/>
        <v>9 to 12 Segments</v>
      </c>
      <c r="QM307" t="str">
        <f>IF($MS307="READ 180 Record",IF(AQ307="","Null",VLOOKUP(JJ307,Lookups!$DX$3:$EB$2054,AN307+1,FALSE)),"Null")</f>
        <v>Level Matches Lexile Score</v>
      </c>
      <c r="QN307" t="str">
        <f t="shared" si="434"/>
        <v>Null</v>
      </c>
    </row>
    <row r="308" spans="1:456" x14ac:dyDescent="0.25">
      <c r="A308" s="161" t="s">
        <v>1447</v>
      </c>
      <c r="B308" s="161" t="s">
        <v>1447</v>
      </c>
      <c r="C308" s="161" t="s">
        <v>1447</v>
      </c>
      <c r="D308" s="161" t="s">
        <v>1447</v>
      </c>
      <c r="E308" s="161">
        <v>6</v>
      </c>
      <c r="F308" s="161" t="s">
        <v>1447</v>
      </c>
      <c r="G308" s="161" t="s">
        <v>875</v>
      </c>
      <c r="H308" s="161" t="s">
        <v>894</v>
      </c>
      <c r="I308" s="161">
        <v>643</v>
      </c>
      <c r="J308" s="159">
        <v>42499</v>
      </c>
      <c r="K308" s="161">
        <v>0</v>
      </c>
      <c r="L308" s="161">
        <v>0</v>
      </c>
      <c r="M308" s="161">
        <v>0</v>
      </c>
      <c r="N308" s="161">
        <v>0</v>
      </c>
      <c r="O308" s="161">
        <v>0</v>
      </c>
      <c r="P308" s="161">
        <v>0</v>
      </c>
      <c r="Q308" s="161">
        <v>0</v>
      </c>
      <c r="R308" s="161">
        <v>0</v>
      </c>
      <c r="S308" s="161">
        <v>0</v>
      </c>
      <c r="T308" s="161">
        <v>0</v>
      </c>
      <c r="U308" s="161">
        <v>0</v>
      </c>
      <c r="V308" s="161">
        <v>0</v>
      </c>
      <c r="W308" s="161">
        <v>0</v>
      </c>
      <c r="X308" s="161">
        <v>0</v>
      </c>
      <c r="AB308" s="161" t="s">
        <v>242</v>
      </c>
      <c r="AC308" s="161" t="s">
        <v>242</v>
      </c>
      <c r="AD308" s="161" t="s">
        <v>242</v>
      </c>
      <c r="AE308" s="161" t="s">
        <v>242</v>
      </c>
      <c r="AF308" s="161" t="s">
        <v>241</v>
      </c>
      <c r="AG308" s="161" t="s">
        <v>241</v>
      </c>
      <c r="AH308" s="161" t="s">
        <v>242</v>
      </c>
      <c r="AI308" s="161">
        <v>20150801</v>
      </c>
      <c r="AJ308" s="161">
        <v>20160525</v>
      </c>
      <c r="AK308" s="161" t="s">
        <v>869</v>
      </c>
      <c r="AL308" t="s">
        <v>1078</v>
      </c>
      <c r="BN308" t="s">
        <v>1076</v>
      </c>
      <c r="BO308" t="s">
        <v>894</v>
      </c>
      <c r="BP308" s="159">
        <v>42268</v>
      </c>
      <c r="BQ308" s="159">
        <v>42480</v>
      </c>
      <c r="BR308" t="s">
        <v>871</v>
      </c>
      <c r="BS308">
        <v>643</v>
      </c>
      <c r="BT308" s="159">
        <v>42480</v>
      </c>
      <c r="BU308">
        <v>8</v>
      </c>
      <c r="BV308">
        <v>6</v>
      </c>
      <c r="BW308">
        <v>54</v>
      </c>
      <c r="BX308">
        <v>55</v>
      </c>
      <c r="BY308">
        <v>904</v>
      </c>
      <c r="BZ308">
        <v>974</v>
      </c>
      <c r="CA308">
        <v>24</v>
      </c>
      <c r="CB308">
        <v>18</v>
      </c>
      <c r="CC308">
        <v>30</v>
      </c>
      <c r="CD308">
        <v>88</v>
      </c>
      <c r="CE308">
        <v>83</v>
      </c>
      <c r="CF308">
        <v>95</v>
      </c>
      <c r="CG308">
        <v>95</v>
      </c>
      <c r="CH308">
        <v>94</v>
      </c>
      <c r="CI308">
        <v>11437</v>
      </c>
      <c r="CJ308">
        <v>2.2917000000000001</v>
      </c>
      <c r="CK308">
        <v>8</v>
      </c>
      <c r="CL308">
        <v>5</v>
      </c>
      <c r="ET308" s="161">
        <v>0</v>
      </c>
      <c r="EU308" s="161">
        <v>0</v>
      </c>
      <c r="EV308" s="161">
        <v>0</v>
      </c>
      <c r="EW308" s="161">
        <v>0</v>
      </c>
      <c r="EX308" s="161">
        <v>0</v>
      </c>
      <c r="EY308" s="161">
        <v>0</v>
      </c>
      <c r="EZ308" s="161">
        <v>0</v>
      </c>
      <c r="FA308" s="161">
        <v>0</v>
      </c>
      <c r="FB308" s="161">
        <v>0</v>
      </c>
      <c r="FC308" s="161">
        <v>0</v>
      </c>
      <c r="FD308" s="161">
        <v>0</v>
      </c>
      <c r="FE308" s="161">
        <v>0</v>
      </c>
      <c r="HN308" s="161" t="s">
        <v>894</v>
      </c>
      <c r="HO308" s="159">
        <v>42244</v>
      </c>
      <c r="HP308" s="159">
        <v>42495</v>
      </c>
      <c r="HQ308" s="161">
        <v>3</v>
      </c>
      <c r="HR308" s="159">
        <v>42244</v>
      </c>
      <c r="HS308" s="161" t="s">
        <v>872</v>
      </c>
      <c r="HT308" s="161" t="s">
        <v>873</v>
      </c>
      <c r="HU308" s="161">
        <v>33</v>
      </c>
      <c r="HV308" s="161">
        <v>17</v>
      </c>
      <c r="HW308" s="161">
        <v>0</v>
      </c>
      <c r="HX308" s="159">
        <v>42345</v>
      </c>
      <c r="HY308" s="161" t="s">
        <v>874</v>
      </c>
      <c r="HZ308" s="161" t="s">
        <v>873</v>
      </c>
      <c r="IA308" s="161">
        <v>37</v>
      </c>
      <c r="IB308" s="161">
        <v>14</v>
      </c>
      <c r="IC308" s="161">
        <v>0</v>
      </c>
      <c r="ID308" s="159">
        <v>42495</v>
      </c>
      <c r="IE308" s="161" t="s">
        <v>879</v>
      </c>
      <c r="IF308" s="161" t="s">
        <v>873</v>
      </c>
      <c r="IG308" s="161">
        <v>41</v>
      </c>
      <c r="IH308" s="161">
        <v>22</v>
      </c>
      <c r="II308" s="161">
        <v>0</v>
      </c>
      <c r="JB308" s="161" t="s">
        <v>894</v>
      </c>
      <c r="JC308" s="161">
        <v>13</v>
      </c>
      <c r="JD308" s="161">
        <v>11</v>
      </c>
      <c r="JE308" s="161">
        <v>14</v>
      </c>
      <c r="JF308" s="161">
        <v>7031</v>
      </c>
      <c r="JG308" s="159">
        <v>42499</v>
      </c>
      <c r="JH308" s="161">
        <v>643</v>
      </c>
      <c r="JI308" s="159">
        <v>42247</v>
      </c>
      <c r="JJ308" s="161">
        <v>301</v>
      </c>
      <c r="JK308" s="161">
        <v>16</v>
      </c>
      <c r="JL308" s="159">
        <v>42345</v>
      </c>
      <c r="JM308" s="161">
        <v>449</v>
      </c>
      <c r="JN308" s="161">
        <v>16</v>
      </c>
      <c r="JO308" s="159">
        <v>42499</v>
      </c>
      <c r="JP308" s="161">
        <v>643</v>
      </c>
      <c r="JQ308" s="161">
        <v>14</v>
      </c>
      <c r="MN308" t="str">
        <f t="shared" si="348"/>
        <v>NoNoNoYesYesNo</v>
      </c>
      <c r="MO308" t="str">
        <f>IF(AND(MN308="NoNoNoNoNoNo",JI308=""),"No Programs",VLOOKUP(MN308,Lookups!$DA$4:$DB$67,2,FALSE))</f>
        <v>System 44 Only</v>
      </c>
      <c r="MP308">
        <f t="shared" si="349"/>
        <v>0</v>
      </c>
      <c r="MQ308" t="str">
        <f t="shared" si="350"/>
        <v>System 44 User</v>
      </c>
      <c r="MR308" t="str">
        <f>Directions!$D$3</f>
        <v>Usage</v>
      </c>
      <c r="MS308" t="str">
        <f>VLOOKUP(MQ308,Lookups!$CU$71:$CV$80,2,FALSE)</f>
        <v>System 44 Record</v>
      </c>
      <c r="MT308">
        <f t="shared" si="351"/>
        <v>1</v>
      </c>
      <c r="MU308">
        <f t="shared" si="352"/>
        <v>1</v>
      </c>
      <c r="MV308">
        <f t="shared" si="353"/>
        <v>1</v>
      </c>
      <c r="MW308">
        <f t="shared" si="354"/>
        <v>1</v>
      </c>
      <c r="MX308">
        <f t="shared" si="355"/>
        <v>35.857142857142854</v>
      </c>
      <c r="MY308" t="str">
        <f t="shared" si="356"/>
        <v>Not Used</v>
      </c>
      <c r="MZ308">
        <f t="shared" si="357"/>
        <v>0</v>
      </c>
      <c r="NA308" t="str">
        <f t="shared" si="358"/>
        <v>Not Available</v>
      </c>
      <c r="NB308" t="str">
        <f t="shared" si="359"/>
        <v>Not Available</v>
      </c>
      <c r="NC308" t="str">
        <f t="shared" si="360"/>
        <v>4 Not Indicated</v>
      </c>
      <c r="ND308" t="str">
        <f t="shared" si="361"/>
        <v>4 Not Indicated</v>
      </c>
      <c r="NE308" t="str">
        <f t="shared" si="362"/>
        <v>4 Not Indicated</v>
      </c>
      <c r="NF308" t="str">
        <f t="shared" si="363"/>
        <v>4 Not Indicated</v>
      </c>
      <c r="NG308" t="str">
        <f t="shared" si="364"/>
        <v>4 Not Indicated</v>
      </c>
      <c r="NH308" s="159">
        <f t="shared" si="365"/>
        <v>42499</v>
      </c>
      <c r="NI308">
        <f t="shared" si="366"/>
        <v>643</v>
      </c>
      <c r="NJ308" s="159">
        <f t="shared" si="367"/>
        <v>42499</v>
      </c>
      <c r="NK308">
        <f t="shared" si="368"/>
        <v>643</v>
      </c>
      <c r="NL308">
        <f t="shared" si="369"/>
        <v>36</v>
      </c>
      <c r="NM308">
        <f t="shared" si="370"/>
        <v>1</v>
      </c>
      <c r="NN308">
        <f>IF(OR(E308="PK",E308="K",JJ308=""),"Null",INDEX(Lookups!$EZ$4:$FW$18,MATCH($JJ308,Lookups!$EY$4:$EY$18,1),MATCH($E308,Lookups!$EZ$3:$FW$3,0)))</f>
        <v>115</v>
      </c>
      <c r="NO308">
        <f>IF(OR(E308="PK",E308="K",JJ308=""),"Null",INDEX(Lookups!$EZ$4:$FW$18,MATCH($JJ308,Lookups!$EY$4:$EY$18,1),MATCH($E308,Lookups!$EZ$3:$FW$3,0) + 1))</f>
        <v>170</v>
      </c>
      <c r="NP308">
        <f t="shared" si="371"/>
        <v>230</v>
      </c>
      <c r="NQ308" t="str">
        <f t="shared" si="372"/>
        <v>PI is Recommended</v>
      </c>
      <c r="NR308" t="str">
        <f t="shared" si="373"/>
        <v>No PI Needed</v>
      </c>
      <c r="NS308" t="str">
        <f t="shared" si="374"/>
        <v>200L to 399L</v>
      </c>
      <c r="NT308" t="str">
        <f t="shared" si="375"/>
        <v>600L to 799L</v>
      </c>
      <c r="NU308" t="str">
        <f t="shared" si="376"/>
        <v>600L to 799L</v>
      </c>
      <c r="NV308" s="183" t="str">
        <f t="array" ref="NV308">IF($NL308="No RI Tests","No RI Tests",VLOOKUP(IF(AND(E308="K",JJ308&lt;280),3,IF(AND(E308="K",JJ308&gt;=280),4,MAX(IF(E308=Lookups!$DF$6:$DF$99,IF(JJ308&gt;=Lookups!$DG$6:$DG$99,Lookups!$DH$6:$DH$99))))),Lookups!$DE$104:$DG$108,2,FALSE))</f>
        <v>1 Below Basic</v>
      </c>
      <c r="NW308" s="161" t="str">
        <f t="array" ref="NW308">IF($NL308="No RI Tests","No RI Tests",VLOOKUP(IF(AND(E308="K",JH308&lt;280),3,IF(AND(E308="K",JH308&gt;=280),4,MAX(IF(E308=Lookups!$DF$6:$DF$99,IF(NI308&gt;=Lookups!$DG$6:$DG$99,Lookups!$DH$6:$DH$99))))),Lookups!$DE$104:$DG$108,2,FALSE))</f>
        <v>1 Below Basic</v>
      </c>
      <c r="NX308" s="161" t="str">
        <f t="array" ref="NX308">IF($NL308="No RI Tests","No RI Tests",VLOOKUP(IF(AND(E308="K",NK308&lt;280),3,IF(AND(E308="K",NK308&gt;=280),4,MAX(IF(E308=Lookups!$DF$6:$DF$99,IF(NK308&gt;=Lookups!$DG$6:$DG$99,Lookups!$DH$6:$DH$99))))),Lookups!$DE$104:$DG$108,2,FALSE))</f>
        <v>1 Below Basic</v>
      </c>
      <c r="NY308">
        <f t="shared" si="377"/>
        <v>1</v>
      </c>
      <c r="NZ308">
        <f t="shared" si="378"/>
        <v>0</v>
      </c>
      <c r="OA308" t="str">
        <f t="shared" si="379"/>
        <v>Maintained Performance Level</v>
      </c>
      <c r="OB308" s="161" t="str">
        <f t="array" ref="OB308">IF($NL308="No RI Tests","No RI Tests",IF(E308="K","N/A",VLOOKUP(MAX(IF(E308=Lookups!$DF$6:$DF$99,IF(JJ308&gt;=Lookups!$DG$6:$DG$99,Lookups!$DI$6:$DI$99))),Lookups!$DE$104:$DG$108,3,FALSE)))</f>
        <v>1 Limited</v>
      </c>
      <c r="OC308" s="161" t="str">
        <f t="array" ref="OC308">IF($NL308="No RI Tests","No RI Tests",IF(E308="K","N/A",VLOOKUP(MAX(IF(E308=Lookups!$DF$6:$DF$99,IF(NI308&gt;=Lookups!$DG$6:$DG$99,Lookups!$DI$6:$DI$99))),Lookups!$DE$104:$DG$108,3,FALSE)))</f>
        <v>1 Limited</v>
      </c>
      <c r="OD308" s="161" t="str">
        <f t="array" ref="OD308">IF($NL308="No RI Tests","No RI Tests",IF(E308="K","N/A",VLOOKUP(MAX(IF(E308=Lookups!$DF$6:$DF$99,IF(NK308&gt;=Lookups!$DG$6:$DG$99,Lookups!$DI$6:$DI$99))),Lookups!$DE$104:$DG$108,3,FALSE)))</f>
        <v>1 Limited</v>
      </c>
      <c r="OE308">
        <f t="shared" si="380"/>
        <v>1</v>
      </c>
      <c r="OF308">
        <f t="shared" si="381"/>
        <v>0</v>
      </c>
      <c r="OG308" t="str">
        <f t="shared" si="382"/>
        <v>Maintained Performance Level</v>
      </c>
      <c r="OH308">
        <f t="shared" si="383"/>
        <v>342</v>
      </c>
      <c r="OI308">
        <f t="shared" si="384"/>
        <v>1</v>
      </c>
      <c r="OJ308">
        <f t="shared" si="385"/>
        <v>1</v>
      </c>
      <c r="OK308">
        <f t="shared" si="386"/>
        <v>1</v>
      </c>
      <c r="OL308">
        <f t="shared" si="387"/>
        <v>2.4</v>
      </c>
      <c r="OM308" t="str">
        <f t="shared" si="388"/>
        <v>Fall Administration</v>
      </c>
      <c r="ON308" t="str">
        <f t="shared" si="389"/>
        <v>Fall Administration</v>
      </c>
      <c r="OO308" t="str">
        <f t="shared" si="390"/>
        <v>Fall Administration RI</v>
      </c>
      <c r="OP308" t="str">
        <f ca="1">IF(AND(HR308&lt;&gt;"",JJ308&lt;600),IF(HT308="Advancing","Tier 2","Tier 3"),IF(JI308="","Null",IF(OR(E308="K",E308&lt;3),"FRA Recommended",IF(JJ308&gt;=IF(E308&lt;6,400,600),IF(JJ308&lt;VLOOKUP(E308,Lookups!$AP$3:$AR$16,3,FALSE),"Tier 2","Core"),IF(JJ308&lt;400,IF(RAND()&lt;0.81,"Tier 3","Tier 2"),IF(RAND()&lt;0.51,"Tier 3","Tier 2"))))))</f>
        <v>Tier 3</v>
      </c>
      <c r="OQ308" t="str">
        <f t="shared" si="391"/>
        <v>Average Reading Invt. at Least 15 Minutes Long</v>
      </c>
      <c r="OR308">
        <f t="shared" si="392"/>
        <v>0</v>
      </c>
      <c r="OS308" t="str">
        <f t="shared" si="393"/>
        <v>Null</v>
      </c>
      <c r="OT308">
        <f t="shared" si="394"/>
        <v>342</v>
      </c>
      <c r="OU308" s="159">
        <f t="shared" si="395"/>
        <v>42495</v>
      </c>
      <c r="OV308" t="str">
        <f t="shared" si="396"/>
        <v>Form 3</v>
      </c>
      <c r="OW308" t="str">
        <f t="shared" si="397"/>
        <v>Developing</v>
      </c>
      <c r="OX308">
        <f t="shared" si="398"/>
        <v>41</v>
      </c>
      <c r="OY308">
        <f t="shared" si="399"/>
        <v>22</v>
      </c>
      <c r="OZ308">
        <f t="shared" si="400"/>
        <v>0</v>
      </c>
      <c r="PA308" s="159">
        <f t="shared" si="401"/>
        <v>42495</v>
      </c>
      <c r="PB308" t="str">
        <f t="shared" si="402"/>
        <v>Form 3</v>
      </c>
      <c r="PC308" t="str">
        <f t="shared" si="403"/>
        <v>Developing</v>
      </c>
      <c r="PD308">
        <f t="shared" si="404"/>
        <v>41</v>
      </c>
      <c r="PE308">
        <f t="shared" si="405"/>
        <v>22</v>
      </c>
      <c r="PF308">
        <f t="shared" si="406"/>
        <v>0</v>
      </c>
      <c r="PG308">
        <f t="shared" si="407"/>
        <v>35.857142857142854</v>
      </c>
      <c r="PH308">
        <f t="shared" si="408"/>
        <v>1</v>
      </c>
      <c r="PI308">
        <f t="shared" si="409"/>
        <v>1</v>
      </c>
      <c r="PJ308">
        <f t="shared" si="410"/>
        <v>33</v>
      </c>
      <c r="PK308">
        <f>IF(HR308="","Null",IF(E308&lt;3,"Null",IF(HU308=0,0,IF(HS308="Form 1",VLOOKUP(HU308,Lookups!$BE$3:$BP$63,E308,FALSE),IF(HS308="Form 2",VLOOKUP(HU308,Lookups!$BE$67:$BP$127,E308,FALSE),VLOOKUP(HU308,Lookups!$BE$130:$BP$190,E308,FALSE))))))</f>
        <v>3</v>
      </c>
      <c r="PL308">
        <f t="shared" si="411"/>
        <v>41</v>
      </c>
      <c r="PM308">
        <f>IF($PH308=0,"Null",IF(E308&lt;3,"Null",IF(OX308=0,0,IF(OV308="Form 1",VLOOKUP(OX308,Lookups!$BE$3:$BP$63,E308,FALSE),IF(OV308="Form 2",VLOOKUP(OX308,Lookups!$BE$67:$BP$127,E308,FALSE),VLOOKUP(OX308,Lookups!$BE$130:$BP$190,E308,FALSE))))))</f>
        <v>7</v>
      </c>
      <c r="PN308">
        <f t="shared" si="412"/>
        <v>8</v>
      </c>
      <c r="PO308">
        <f t="shared" si="413"/>
        <v>1</v>
      </c>
      <c r="PP308">
        <f t="shared" si="414"/>
        <v>17</v>
      </c>
      <c r="PQ308">
        <f>IF(HR308="","Null",IF(E308&lt;3,"Null",IF(HV308=0,0,IF(HS308="Form 1",VLOOKUP(HV308,Lookups!$BR$3:$CC$63,E308,FALSE),IF(HS308="Form 2",VLOOKUP(HV308,Lookups!$BR$67:$CC$127,E308,FALSE),VLOOKUP(HV308,Lookups!$BR$130:$CC$190,E308,FALSE))))))</f>
        <v>18</v>
      </c>
      <c r="PR308">
        <f t="shared" si="415"/>
        <v>22</v>
      </c>
      <c r="PS308">
        <f>IF(HR308="","Null",IF(E308&lt;3,"Null",IF(OY308=0,0,IF(OW308="Form 1",VLOOKUP(OY308,Lookups!$BR$3:$CC$63,E308,FALSE),IF(OW308="Form 2",VLOOKUP(OY308,Lookups!$BR$67:$CC$127,E308,FALSE),VLOOKUP(OY308,Lookups!$BR$130:$CC$190,E308,FALSE))))))</f>
        <v>28</v>
      </c>
      <c r="PT308">
        <f t="shared" si="416"/>
        <v>5</v>
      </c>
      <c r="PU308">
        <f t="shared" si="417"/>
        <v>1</v>
      </c>
      <c r="PV308">
        <f t="shared" si="418"/>
        <v>0</v>
      </c>
      <c r="PW308" t="str">
        <f t="shared" si="419"/>
        <v>Fall to Spring PI Administration</v>
      </c>
      <c r="PX308">
        <f t="shared" si="420"/>
        <v>0</v>
      </c>
      <c r="PY308">
        <f t="shared" si="421"/>
        <v>1</v>
      </c>
      <c r="PZ308" t="str">
        <f t="shared" si="422"/>
        <v>40 to 59 Sessions</v>
      </c>
      <c r="QA308" t="str">
        <f t="shared" si="423"/>
        <v>Series 4</v>
      </c>
      <c r="QB308" t="str">
        <f t="shared" si="424"/>
        <v>In Series 5 to 8</v>
      </c>
      <c r="QC308" t="str">
        <f>IF($MS308="System 44 Record",IF(BQ308&lt;MEDIAN(Directions!$F$3,Directions!$F$6),"Mid-Year Exited Student","Full Year Participant")&amp;IF(BP308&lt;Directions!$F$3,", Started Prior Year",", Started This Year"),"Null")</f>
        <v>Full Year Participant, Started This Year</v>
      </c>
      <c r="QD308">
        <f t="shared" si="425"/>
        <v>1</v>
      </c>
      <c r="QE308">
        <f t="shared" si="426"/>
        <v>0</v>
      </c>
      <c r="QF308">
        <f t="shared" si="427"/>
        <v>1</v>
      </c>
      <c r="QG308">
        <f t="shared" si="428"/>
        <v>0</v>
      </c>
      <c r="QH308">
        <f t="shared" si="429"/>
        <v>0</v>
      </c>
      <c r="QI308">
        <f t="shared" si="430"/>
        <v>0</v>
      </c>
      <c r="QJ308" t="str">
        <f t="shared" si="431"/>
        <v>RC! Only</v>
      </c>
      <c r="QK308" t="str">
        <f t="shared" si="432"/>
        <v>Null</v>
      </c>
      <c r="QL308" t="str">
        <f t="shared" si="433"/>
        <v>Null</v>
      </c>
      <c r="QM308" t="str">
        <f>IF($MS308="READ 180 Record",IF(AQ308="","Null",VLOOKUP(JJ308,Lookups!$DX$3:$EB$2054,AN308+1,FALSE)),"Null")</f>
        <v>Null</v>
      </c>
      <c r="QN308" t="str">
        <f t="shared" si="434"/>
        <v>Null</v>
      </c>
    </row>
    <row r="309" spans="1:456" x14ac:dyDescent="0.25">
      <c r="A309" s="161" t="s">
        <v>1447</v>
      </c>
      <c r="B309" s="161" t="s">
        <v>1447</v>
      </c>
      <c r="C309" s="161" t="s">
        <v>1447</v>
      </c>
      <c r="D309" s="161" t="s">
        <v>1447</v>
      </c>
      <c r="E309" s="161">
        <v>4</v>
      </c>
      <c r="F309" s="161" t="s">
        <v>1447</v>
      </c>
      <c r="G309" s="161" t="s">
        <v>875</v>
      </c>
      <c r="H309" s="161" t="s">
        <v>876</v>
      </c>
      <c r="I309" s="161">
        <v>68</v>
      </c>
      <c r="J309" s="159">
        <v>42500</v>
      </c>
      <c r="K309" s="161">
        <v>0</v>
      </c>
      <c r="L309" s="161">
        <v>0</v>
      </c>
      <c r="M309" s="161">
        <v>0</v>
      </c>
      <c r="N309" s="161">
        <v>0</v>
      </c>
      <c r="O309" s="161">
        <v>0</v>
      </c>
      <c r="P309" s="161">
        <v>0</v>
      </c>
      <c r="Q309" s="161">
        <v>0</v>
      </c>
      <c r="R309" s="161">
        <v>0</v>
      </c>
      <c r="S309" s="161">
        <v>0</v>
      </c>
      <c r="T309" s="161">
        <v>0</v>
      </c>
      <c r="U309" s="161">
        <v>0</v>
      </c>
      <c r="V309" s="161">
        <v>0</v>
      </c>
      <c r="W309" s="161">
        <v>0</v>
      </c>
      <c r="X309" s="161">
        <v>0</v>
      </c>
      <c r="AB309" s="161" t="s">
        <v>242</v>
      </c>
      <c r="AC309" s="161" t="s">
        <v>242</v>
      </c>
      <c r="AD309" s="161" t="s">
        <v>242</v>
      </c>
      <c r="AE309" s="161" t="s">
        <v>242</v>
      </c>
      <c r="AF309" s="161" t="s">
        <v>241</v>
      </c>
      <c r="AG309" s="161" t="s">
        <v>241</v>
      </c>
      <c r="AH309" s="161" t="s">
        <v>242</v>
      </c>
      <c r="AI309" s="161">
        <v>20150801</v>
      </c>
      <c r="AJ309" s="161">
        <v>20160525</v>
      </c>
      <c r="AK309" s="161" t="s">
        <v>869</v>
      </c>
      <c r="AL309" t="s">
        <v>1078</v>
      </c>
      <c r="BN309" t="s">
        <v>1076</v>
      </c>
      <c r="BO309" t="s">
        <v>876</v>
      </c>
      <c r="BP309" s="159">
        <v>42269</v>
      </c>
      <c r="BQ309" s="159">
        <v>42486</v>
      </c>
      <c r="BR309" t="s">
        <v>877</v>
      </c>
      <c r="BS309">
        <v>68</v>
      </c>
      <c r="BT309" s="159">
        <v>42486</v>
      </c>
      <c r="BU309">
        <v>4</v>
      </c>
      <c r="BV309">
        <v>2</v>
      </c>
      <c r="BW309">
        <v>25</v>
      </c>
      <c r="BX309">
        <v>60</v>
      </c>
      <c r="BY309">
        <v>912</v>
      </c>
      <c r="BZ309">
        <v>958</v>
      </c>
      <c r="CA309">
        <v>0</v>
      </c>
      <c r="CB309">
        <v>18</v>
      </c>
      <c r="CC309">
        <v>36</v>
      </c>
      <c r="CD309">
        <v>77</v>
      </c>
      <c r="CE309">
        <v>93</v>
      </c>
      <c r="CF309">
        <v>84</v>
      </c>
      <c r="CG309">
        <v>84</v>
      </c>
      <c r="CH309">
        <v>75</v>
      </c>
      <c r="CI309">
        <v>4960</v>
      </c>
      <c r="CJ309">
        <v>2.2692000000000001</v>
      </c>
      <c r="CK309">
        <v>4</v>
      </c>
      <c r="CL309">
        <v>1</v>
      </c>
      <c r="ET309" s="161">
        <v>0</v>
      </c>
      <c r="EU309" s="161">
        <v>0</v>
      </c>
      <c r="EV309" s="161">
        <v>0</v>
      </c>
      <c r="EW309" s="161">
        <v>0</v>
      </c>
      <c r="EX309" s="161">
        <v>0</v>
      </c>
      <c r="EY309" s="161">
        <v>0</v>
      </c>
      <c r="EZ309" s="161">
        <v>0</v>
      </c>
      <c r="FA309" s="161">
        <v>0</v>
      </c>
      <c r="FB309" s="161">
        <v>0</v>
      </c>
      <c r="FC309" s="161">
        <v>0</v>
      </c>
      <c r="FD309" s="161">
        <v>0</v>
      </c>
      <c r="FE309" s="161">
        <v>0</v>
      </c>
      <c r="HN309" s="161" t="s">
        <v>876</v>
      </c>
      <c r="HO309" s="159">
        <v>42244</v>
      </c>
      <c r="HP309" s="159">
        <v>42500</v>
      </c>
      <c r="HQ309" s="161">
        <v>3</v>
      </c>
      <c r="HR309" s="159">
        <v>42244</v>
      </c>
      <c r="HS309" s="161" t="s">
        <v>872</v>
      </c>
      <c r="HT309" s="161" t="s">
        <v>878</v>
      </c>
      <c r="HU309" s="161">
        <v>22</v>
      </c>
      <c r="HV309" s="161">
        <v>9</v>
      </c>
      <c r="HW309" s="161">
        <v>0</v>
      </c>
      <c r="HX309" s="159">
        <v>42340</v>
      </c>
      <c r="HY309" s="161" t="s">
        <v>874</v>
      </c>
      <c r="HZ309" s="161" t="s">
        <v>906</v>
      </c>
      <c r="IA309" s="161">
        <v>17</v>
      </c>
      <c r="IB309" s="161">
        <v>6</v>
      </c>
      <c r="IC309" s="161">
        <v>0</v>
      </c>
      <c r="ID309" s="159">
        <v>42500</v>
      </c>
      <c r="IE309" s="161" t="s">
        <v>879</v>
      </c>
      <c r="IF309" s="161" t="s">
        <v>873</v>
      </c>
      <c r="IG309" s="161">
        <v>28</v>
      </c>
      <c r="IH309" s="161">
        <v>13</v>
      </c>
      <c r="II309" s="161">
        <v>0</v>
      </c>
      <c r="JB309" s="161" t="s">
        <v>876</v>
      </c>
      <c r="JC309" s="161">
        <v>7</v>
      </c>
      <c r="JD309" s="161">
        <v>5</v>
      </c>
      <c r="JE309" s="161">
        <v>5</v>
      </c>
      <c r="JF309" s="161">
        <v>2715</v>
      </c>
      <c r="JG309" s="159">
        <v>42500</v>
      </c>
      <c r="JH309" s="161">
        <v>68</v>
      </c>
      <c r="JI309" s="159">
        <v>42243</v>
      </c>
      <c r="JJ309" s="161">
        <v>0</v>
      </c>
      <c r="JK309" s="161">
        <v>4</v>
      </c>
      <c r="JL309" s="159">
        <v>42340</v>
      </c>
      <c r="JM309" s="161">
        <v>0</v>
      </c>
      <c r="JN309" s="161">
        <v>6</v>
      </c>
      <c r="JO309" s="159">
        <v>42500</v>
      </c>
      <c r="JP309" s="161">
        <v>68</v>
      </c>
      <c r="JQ309" s="161">
        <v>7</v>
      </c>
      <c r="MN309" t="str">
        <f t="shared" si="348"/>
        <v>NoNoNoYesYesNo</v>
      </c>
      <c r="MO309" t="str">
        <f>IF(AND(MN309="NoNoNoNoNoNo",JI309=""),"No Programs",VLOOKUP(MN309,Lookups!$DA$4:$DB$67,2,FALSE))</f>
        <v>System 44 Only</v>
      </c>
      <c r="MP309">
        <f t="shared" si="349"/>
        <v>0</v>
      </c>
      <c r="MQ309" t="str">
        <f t="shared" si="350"/>
        <v>System 44 User</v>
      </c>
      <c r="MR309" t="str">
        <f>Directions!$D$3</f>
        <v>Usage</v>
      </c>
      <c r="MS309" t="str">
        <f>VLOOKUP(MQ309,Lookups!$CU$71:$CV$80,2,FALSE)</f>
        <v>System 44 Record</v>
      </c>
      <c r="MT309">
        <f t="shared" si="351"/>
        <v>1</v>
      </c>
      <c r="MU309">
        <f t="shared" si="352"/>
        <v>1</v>
      </c>
      <c r="MV309">
        <f t="shared" si="353"/>
        <v>1</v>
      </c>
      <c r="MW309">
        <f t="shared" si="354"/>
        <v>1</v>
      </c>
      <c r="MX309">
        <f t="shared" si="355"/>
        <v>36.571428571428569</v>
      </c>
      <c r="MY309" t="str">
        <f t="shared" si="356"/>
        <v>Not Used</v>
      </c>
      <c r="MZ309">
        <f t="shared" si="357"/>
        <v>0</v>
      </c>
      <c r="NA309" t="str">
        <f t="shared" si="358"/>
        <v>Not Available</v>
      </c>
      <c r="NB309" t="str">
        <f t="shared" si="359"/>
        <v>Not Available</v>
      </c>
      <c r="NC309" t="str">
        <f t="shared" si="360"/>
        <v>4 Not Indicated</v>
      </c>
      <c r="ND309" t="str">
        <f t="shared" si="361"/>
        <v>4 Not Indicated</v>
      </c>
      <c r="NE309" t="str">
        <f t="shared" si="362"/>
        <v>4 Not Indicated</v>
      </c>
      <c r="NF309" t="str">
        <f t="shared" si="363"/>
        <v>4 Not Indicated</v>
      </c>
      <c r="NG309" t="str">
        <f t="shared" si="364"/>
        <v>4 Not Indicated</v>
      </c>
      <c r="NH309" s="159">
        <f t="shared" si="365"/>
        <v>42500</v>
      </c>
      <c r="NI309">
        <f t="shared" si="366"/>
        <v>68</v>
      </c>
      <c r="NJ309" s="159">
        <f t="shared" si="367"/>
        <v>42500</v>
      </c>
      <c r="NK309">
        <f t="shared" si="368"/>
        <v>68</v>
      </c>
      <c r="NL309">
        <f t="shared" si="369"/>
        <v>36.714285714285715</v>
      </c>
      <c r="NM309">
        <f t="shared" si="370"/>
        <v>1</v>
      </c>
      <c r="NN309">
        <f>IF(OR(E309="PK",E309="K",JJ309=""),"Null",INDEX(Lookups!$EZ$4:$FW$18,MATCH($JJ309,Lookups!$EY$4:$EY$18,1),MATCH($E309,Lookups!$EZ$3:$FW$3,0)))</f>
        <v>245</v>
      </c>
      <c r="NO309">
        <f>IF(OR(E309="PK",E309="K",JJ309=""),"Null",INDEX(Lookups!$EZ$4:$FW$18,MATCH($JJ309,Lookups!$EY$4:$EY$18,1),MATCH($E309,Lookups!$EZ$3:$FW$3,0) + 1))</f>
        <v>345</v>
      </c>
      <c r="NP309">
        <f t="shared" si="371"/>
        <v>490</v>
      </c>
      <c r="NQ309" t="str">
        <f t="shared" si="372"/>
        <v>PI is Recommended</v>
      </c>
      <c r="NR309" t="str">
        <f t="shared" si="373"/>
        <v>PI is Recommended</v>
      </c>
      <c r="NS309" t="str">
        <f t="shared" si="374"/>
        <v>BR to 199L</v>
      </c>
      <c r="NT309" t="str">
        <f t="shared" si="375"/>
        <v>BR to 199L</v>
      </c>
      <c r="NU309" t="str">
        <f t="shared" si="376"/>
        <v>BR to 199L</v>
      </c>
      <c r="NV309" s="183" t="str">
        <f t="array" ref="NV309">IF($NL309="No RI Tests","No RI Tests",VLOOKUP(IF(AND(E309="K",JJ309&lt;280),3,IF(AND(E309="K",JJ309&gt;=280),4,MAX(IF(E309=Lookups!$DF$6:$DF$99,IF(JJ309&gt;=Lookups!$DG$6:$DG$99,Lookups!$DH$6:$DH$99))))),Lookups!$DE$104:$DG$108,2,FALSE))</f>
        <v>1 Below Basic</v>
      </c>
      <c r="NW309" s="161" t="str">
        <f t="array" ref="NW309">IF($NL309="No RI Tests","No RI Tests",VLOOKUP(IF(AND(E309="K",JH309&lt;280),3,IF(AND(E309="K",JH309&gt;=280),4,MAX(IF(E309=Lookups!$DF$6:$DF$99,IF(NI309&gt;=Lookups!$DG$6:$DG$99,Lookups!$DH$6:$DH$99))))),Lookups!$DE$104:$DG$108,2,FALSE))</f>
        <v>1 Below Basic</v>
      </c>
      <c r="NX309" s="161" t="str">
        <f t="array" ref="NX309">IF($NL309="No RI Tests","No RI Tests",VLOOKUP(IF(AND(E309="K",NK309&lt;280),3,IF(AND(E309="K",NK309&gt;=280),4,MAX(IF(E309=Lookups!$DF$6:$DF$99,IF(NK309&gt;=Lookups!$DG$6:$DG$99,Lookups!$DH$6:$DH$99))))),Lookups!$DE$104:$DG$108,2,FALSE))</f>
        <v>1 Below Basic</v>
      </c>
      <c r="NY309">
        <f t="shared" si="377"/>
        <v>1</v>
      </c>
      <c r="NZ309">
        <f t="shared" si="378"/>
        <v>0</v>
      </c>
      <c r="OA309" t="str">
        <f t="shared" si="379"/>
        <v>Maintained Performance Level</v>
      </c>
      <c r="OB309" s="161" t="str">
        <f t="array" ref="OB309">IF($NL309="No RI Tests","No RI Tests",IF(E309="K","N/A",VLOOKUP(MAX(IF(E309=Lookups!$DF$6:$DF$99,IF(JJ309&gt;=Lookups!$DG$6:$DG$99,Lookups!$DI$6:$DI$99))),Lookups!$DE$104:$DG$108,3,FALSE)))</f>
        <v>1 Limited</v>
      </c>
      <c r="OC309" s="161" t="str">
        <f t="array" ref="OC309">IF($NL309="No RI Tests","No RI Tests",IF(E309="K","N/A",VLOOKUP(MAX(IF(E309=Lookups!$DF$6:$DF$99,IF(NI309&gt;=Lookups!$DG$6:$DG$99,Lookups!$DI$6:$DI$99))),Lookups!$DE$104:$DG$108,3,FALSE)))</f>
        <v>1 Limited</v>
      </c>
      <c r="OD309" s="161" t="str">
        <f t="array" ref="OD309">IF($NL309="No RI Tests","No RI Tests",IF(E309="K","N/A",VLOOKUP(MAX(IF(E309=Lookups!$DF$6:$DF$99,IF(NK309&gt;=Lookups!$DG$6:$DG$99,Lookups!$DI$6:$DI$99))),Lookups!$DE$104:$DG$108,3,FALSE)))</f>
        <v>1 Limited</v>
      </c>
      <c r="OE309">
        <f t="shared" si="380"/>
        <v>1</v>
      </c>
      <c r="OF309">
        <f t="shared" si="381"/>
        <v>0</v>
      </c>
      <c r="OG309" t="str">
        <f t="shared" si="382"/>
        <v>Maintained Performance Level</v>
      </c>
      <c r="OH309">
        <f t="shared" si="383"/>
        <v>68</v>
      </c>
      <c r="OI309">
        <f t="shared" si="384"/>
        <v>1</v>
      </c>
      <c r="OJ309">
        <f t="shared" si="385"/>
        <v>0</v>
      </c>
      <c r="OK309">
        <f t="shared" si="386"/>
        <v>0</v>
      </c>
      <c r="OL309">
        <f t="shared" si="387"/>
        <v>0.23050847457627119</v>
      </c>
      <c r="OM309" t="str">
        <f t="shared" si="388"/>
        <v>Fall Administration</v>
      </c>
      <c r="ON309" t="str">
        <f t="shared" si="389"/>
        <v>Winter Administration</v>
      </c>
      <c r="OO309" t="str">
        <f t="shared" si="390"/>
        <v>Fall to Winter RI</v>
      </c>
      <c r="OP309" t="str">
        <f ca="1">IF(AND(HR309&lt;&gt;"",JJ309&lt;600),IF(HT309="Advancing","Tier 2","Tier 3"),IF(JI309="","Null",IF(OR(E309="K",E309&lt;3),"FRA Recommended",IF(JJ309&gt;=IF(E309&lt;6,400,600),IF(JJ309&lt;VLOOKUP(E309,Lookups!$AP$3:$AR$16,3,FALSE),"Tier 2","Core"),IF(JJ309&lt;400,IF(RAND()&lt;0.81,"Tier 3","Tier 2"),IF(RAND()&lt;0.51,"Tier 3","Tier 2"))))))</f>
        <v>Tier 3</v>
      </c>
      <c r="OQ309" t="str">
        <f t="shared" si="391"/>
        <v>Average Reading Invt. Under 15 Minutes Long</v>
      </c>
      <c r="OR309">
        <f t="shared" si="392"/>
        <v>0</v>
      </c>
      <c r="OS309" t="str">
        <f t="shared" si="393"/>
        <v>Null</v>
      </c>
      <c r="OT309">
        <f t="shared" si="394"/>
        <v>68</v>
      </c>
      <c r="OU309" s="159">
        <f t="shared" si="395"/>
        <v>42500</v>
      </c>
      <c r="OV309" t="str">
        <f t="shared" si="396"/>
        <v>Form 3</v>
      </c>
      <c r="OW309" t="str">
        <f t="shared" si="397"/>
        <v>Developing</v>
      </c>
      <c r="OX309">
        <f t="shared" si="398"/>
        <v>28</v>
      </c>
      <c r="OY309">
        <f t="shared" si="399"/>
        <v>13</v>
      </c>
      <c r="OZ309">
        <f t="shared" si="400"/>
        <v>0</v>
      </c>
      <c r="PA309" s="159">
        <f t="shared" si="401"/>
        <v>42500</v>
      </c>
      <c r="PB309" t="str">
        <f t="shared" si="402"/>
        <v>Form 3</v>
      </c>
      <c r="PC309" t="str">
        <f t="shared" si="403"/>
        <v>Developing</v>
      </c>
      <c r="PD309">
        <f t="shared" si="404"/>
        <v>28</v>
      </c>
      <c r="PE309">
        <f t="shared" si="405"/>
        <v>13</v>
      </c>
      <c r="PF309">
        <f t="shared" si="406"/>
        <v>0</v>
      </c>
      <c r="PG309">
        <f t="shared" si="407"/>
        <v>36.571428571428569</v>
      </c>
      <c r="PH309">
        <f t="shared" si="408"/>
        <v>1</v>
      </c>
      <c r="PI309">
        <f t="shared" si="409"/>
        <v>1</v>
      </c>
      <c r="PJ309">
        <f t="shared" si="410"/>
        <v>22</v>
      </c>
      <c r="PK309">
        <f>IF(HR309="","Null",IF(E309&lt;3,"Null",IF(HU309=0,0,IF(HS309="Form 1",VLOOKUP(HU309,Lookups!$BE$3:$BP$63,E309,FALSE),IF(HS309="Form 2",VLOOKUP(HU309,Lookups!$BE$67:$BP$127,E309,FALSE),VLOOKUP(HU309,Lookups!$BE$130:$BP$190,E309,FALSE))))))</f>
        <v>0</v>
      </c>
      <c r="PL309">
        <f t="shared" si="411"/>
        <v>28</v>
      </c>
      <c r="PM309">
        <f>IF($PH309=0,"Null",IF(E309&lt;3,"Null",IF(OX309=0,0,IF(OV309="Form 1",VLOOKUP(OX309,Lookups!$BE$3:$BP$63,E309,FALSE),IF(OV309="Form 2",VLOOKUP(OX309,Lookups!$BE$67:$BP$127,E309,FALSE),VLOOKUP(OX309,Lookups!$BE$130:$BP$190,E309,FALSE))))))</f>
        <v>1</v>
      </c>
      <c r="PN309">
        <f t="shared" si="412"/>
        <v>6</v>
      </c>
      <c r="PO309">
        <f t="shared" si="413"/>
        <v>1</v>
      </c>
      <c r="PP309">
        <f t="shared" si="414"/>
        <v>9</v>
      </c>
      <c r="PQ309">
        <f>IF(HR309="","Null",IF(E309&lt;3,"Null",IF(HV309=0,0,IF(HS309="Form 1",VLOOKUP(HV309,Lookups!$BR$3:$CC$63,E309,FALSE),IF(HS309="Form 2",VLOOKUP(HV309,Lookups!$BR$67:$CC$127,E309,FALSE),VLOOKUP(HV309,Lookups!$BR$130:$CC$190,E309,FALSE))))))</f>
        <v>18</v>
      </c>
      <c r="PR309">
        <f t="shared" si="415"/>
        <v>13</v>
      </c>
      <c r="PS309">
        <f>IF(HR309="","Null",IF(E309&lt;3,"Null",IF(OY309=0,0,IF(OW309="Form 1",VLOOKUP(OY309,Lookups!$BR$3:$CC$63,E309,FALSE),IF(OW309="Form 2",VLOOKUP(OY309,Lookups!$BR$67:$CC$127,E309,FALSE),VLOOKUP(OY309,Lookups!$BR$130:$CC$190,E309,FALSE))))))</f>
        <v>29</v>
      </c>
      <c r="PT309">
        <f t="shared" si="416"/>
        <v>4</v>
      </c>
      <c r="PU309">
        <f t="shared" si="417"/>
        <v>1</v>
      </c>
      <c r="PV309">
        <f t="shared" si="418"/>
        <v>0</v>
      </c>
      <c r="PW309" t="str">
        <f t="shared" si="419"/>
        <v>Fall to Spring PI Administration</v>
      </c>
      <c r="PX309">
        <f t="shared" si="420"/>
        <v>0</v>
      </c>
      <c r="PY309">
        <f t="shared" si="421"/>
        <v>1</v>
      </c>
      <c r="PZ309" t="str">
        <f t="shared" si="422"/>
        <v>60 to 79 Sessions</v>
      </c>
      <c r="QA309" t="str">
        <f t="shared" si="423"/>
        <v>Series 1</v>
      </c>
      <c r="QB309" t="str">
        <f t="shared" si="424"/>
        <v>In Series 1 to 4</v>
      </c>
      <c r="QC309" t="str">
        <f>IF($MS309="System 44 Record",IF(BQ309&lt;MEDIAN(Directions!$F$3,Directions!$F$6),"Mid-Year Exited Student","Full Year Participant")&amp;IF(BP309&lt;Directions!$F$3,", Started Prior Year",", Started This Year"),"Null")</f>
        <v>Full Year Participant, Started This Year</v>
      </c>
      <c r="QD309">
        <f t="shared" si="425"/>
        <v>0</v>
      </c>
      <c r="QE309">
        <f t="shared" si="426"/>
        <v>0</v>
      </c>
      <c r="QF309">
        <f t="shared" si="427"/>
        <v>1</v>
      </c>
      <c r="QG309">
        <f t="shared" si="428"/>
        <v>0</v>
      </c>
      <c r="QH309">
        <f t="shared" si="429"/>
        <v>0</v>
      </c>
      <c r="QI309">
        <f t="shared" si="430"/>
        <v>0</v>
      </c>
      <c r="QJ309" t="str">
        <f t="shared" si="431"/>
        <v>RC! Only</v>
      </c>
      <c r="QK309" t="str">
        <f t="shared" si="432"/>
        <v>Null</v>
      </c>
      <c r="QL309" t="str">
        <f t="shared" si="433"/>
        <v>Null</v>
      </c>
      <c r="QM309" t="str">
        <f>IF($MS309="READ 180 Record",IF(AQ309="","Null",VLOOKUP(JJ309,Lookups!$DX$3:$EB$2054,AN309+1,FALSE)),"Null")</f>
        <v>Null</v>
      </c>
      <c r="QN309" t="str">
        <f t="shared" si="434"/>
        <v>Null</v>
      </c>
    </row>
    <row r="310" spans="1:456" x14ac:dyDescent="0.25">
      <c r="A310" s="161" t="s">
        <v>1447</v>
      </c>
      <c r="B310" s="161" t="s">
        <v>1447</v>
      </c>
      <c r="C310" s="161" t="s">
        <v>1447</v>
      </c>
      <c r="D310" s="161" t="s">
        <v>1447</v>
      </c>
      <c r="E310" s="161">
        <v>2</v>
      </c>
      <c r="F310" s="161" t="s">
        <v>1447</v>
      </c>
      <c r="G310" s="161" t="s">
        <v>880</v>
      </c>
      <c r="H310" s="161" t="s">
        <v>881</v>
      </c>
      <c r="K310" s="161">
        <v>0</v>
      </c>
      <c r="L310" s="161">
        <v>0</v>
      </c>
      <c r="M310" s="161">
        <v>0</v>
      </c>
      <c r="N310" s="161">
        <v>0</v>
      </c>
      <c r="O310" s="161">
        <v>0</v>
      </c>
      <c r="P310" s="161">
        <v>0</v>
      </c>
      <c r="Q310" s="161">
        <v>0</v>
      </c>
      <c r="R310" s="161">
        <v>0</v>
      </c>
      <c r="S310" s="161">
        <v>0</v>
      </c>
      <c r="T310" s="161">
        <v>0</v>
      </c>
      <c r="U310" s="161">
        <v>0</v>
      </c>
      <c r="V310" s="161">
        <v>0</v>
      </c>
      <c r="W310" s="161">
        <v>0</v>
      </c>
      <c r="X310" s="161">
        <v>0</v>
      </c>
      <c r="AB310" s="161" t="s">
        <v>242</v>
      </c>
      <c r="AC310" s="161" t="s">
        <v>242</v>
      </c>
      <c r="AD310" s="161" t="s">
        <v>242</v>
      </c>
      <c r="AE310" s="161" t="s">
        <v>242</v>
      </c>
      <c r="AF310" s="161" t="s">
        <v>242</v>
      </c>
      <c r="AG310" s="161" t="s">
        <v>242</v>
      </c>
      <c r="AH310" s="161" t="s">
        <v>242</v>
      </c>
      <c r="AI310" s="161">
        <v>20150801</v>
      </c>
      <c r="AJ310" s="161">
        <v>20160525</v>
      </c>
      <c r="AK310" s="161" t="s">
        <v>869</v>
      </c>
      <c r="AL310" t="s">
        <v>1078</v>
      </c>
      <c r="BN310" t="s">
        <v>1079</v>
      </c>
      <c r="ET310" s="161">
        <v>0</v>
      </c>
      <c r="EU310" s="161">
        <v>0</v>
      </c>
      <c r="EV310" s="161">
        <v>0</v>
      </c>
      <c r="EW310" s="161">
        <v>0</v>
      </c>
      <c r="EX310" s="161">
        <v>0</v>
      </c>
      <c r="EY310" s="161">
        <v>0</v>
      </c>
      <c r="EZ310" s="161">
        <v>0</v>
      </c>
      <c r="FA310" s="161">
        <v>0</v>
      </c>
      <c r="FB310" s="161">
        <v>0</v>
      </c>
      <c r="FC310" s="161">
        <v>0</v>
      </c>
      <c r="FD310" s="161">
        <v>0</v>
      </c>
      <c r="FE310" s="161">
        <v>0</v>
      </c>
      <c r="HN310" s="161" t="s">
        <v>881</v>
      </c>
      <c r="JB310" s="161" t="s">
        <v>881</v>
      </c>
      <c r="JC310" s="161">
        <v>0</v>
      </c>
      <c r="JD310" s="161">
        <v>0</v>
      </c>
      <c r="JE310" s="161">
        <v>0</v>
      </c>
      <c r="JF310" s="161">
        <v>0</v>
      </c>
      <c r="MN310" t="str">
        <f t="shared" si="348"/>
        <v>NoNoNoNoNoNo</v>
      </c>
      <c r="MO310" t="str">
        <f>IF(AND(MN310="NoNoNoNoNoNo",JI310=""),"No Programs",VLOOKUP(MN310,Lookups!$DA$4:$DB$67,2,FALSE))</f>
        <v>No Programs</v>
      </c>
      <c r="MP310">
        <f t="shared" si="349"/>
        <v>0</v>
      </c>
      <c r="MQ310" t="str">
        <f t="shared" si="350"/>
        <v>No Program Use</v>
      </c>
      <c r="MR310" t="str">
        <f>Directions!$D$3</f>
        <v>Usage</v>
      </c>
      <c r="MS310" t="str">
        <f>VLOOKUP(MQ310,Lookups!$CU$71:$CV$80,2,FALSE)</f>
        <v>Exclude</v>
      </c>
      <c r="MT310">
        <f t="shared" si="351"/>
        <v>0</v>
      </c>
      <c r="MU310">
        <f t="shared" si="352"/>
        <v>0</v>
      </c>
      <c r="MV310">
        <f t="shared" si="353"/>
        <v>0</v>
      </c>
      <c r="MW310">
        <f t="shared" si="354"/>
        <v>0</v>
      </c>
      <c r="MX310">
        <f t="shared" si="355"/>
        <v>0</v>
      </c>
      <c r="MY310" t="str">
        <f t="shared" si="356"/>
        <v>Not Used</v>
      </c>
      <c r="MZ310">
        <f t="shared" si="357"/>
        <v>0</v>
      </c>
      <c r="NA310" t="str">
        <f t="shared" si="358"/>
        <v>Not Available</v>
      </c>
      <c r="NB310" t="str">
        <f t="shared" si="359"/>
        <v>Not Available</v>
      </c>
      <c r="NC310" t="str">
        <f t="shared" si="360"/>
        <v>4 Not Indicated</v>
      </c>
      <c r="ND310" t="str">
        <f t="shared" si="361"/>
        <v>4 Not Indicated</v>
      </c>
      <c r="NE310" t="str">
        <f t="shared" si="362"/>
        <v>4 Not Indicated</v>
      </c>
      <c r="NF310" t="str">
        <f t="shared" si="363"/>
        <v>4 Not Indicated</v>
      </c>
      <c r="NG310" t="str">
        <f t="shared" si="364"/>
        <v>4 Not Indicated</v>
      </c>
      <c r="NH310" s="159" t="str">
        <f t="shared" si="365"/>
        <v>Null</v>
      </c>
      <c r="NI310" t="str">
        <f t="shared" si="366"/>
        <v>Null</v>
      </c>
      <c r="NJ310" s="159" t="str">
        <f t="shared" si="367"/>
        <v>Null</v>
      </c>
      <c r="NK310" t="str">
        <f t="shared" si="368"/>
        <v>Null</v>
      </c>
      <c r="NL310" t="str">
        <f t="shared" si="369"/>
        <v>No RI Tests</v>
      </c>
      <c r="NM310">
        <f t="shared" si="370"/>
        <v>0</v>
      </c>
      <c r="NN310" t="str">
        <f>IF(OR(E310="PK",E310="K",JJ310=""),"Null",INDEX(Lookups!$EZ$4:$FW$18,MATCH($JJ310,Lookups!$EY$4:$EY$18,1),MATCH($E310,Lookups!$EZ$3:$FW$3,0)))</f>
        <v>Null</v>
      </c>
      <c r="NO310" t="str">
        <f>IF(OR(E310="PK",E310="K",JJ310=""),"Null",INDEX(Lookups!$EZ$4:$FW$18,MATCH($JJ310,Lookups!$EY$4:$EY$18,1),MATCH($E310,Lookups!$EZ$3:$FW$3,0) + 1))</f>
        <v>Null</v>
      </c>
      <c r="NP310" t="str">
        <f t="shared" si="371"/>
        <v>Null</v>
      </c>
      <c r="NQ310" t="str">
        <f t="shared" si="372"/>
        <v>Null</v>
      </c>
      <c r="NR310" t="str">
        <f t="shared" si="373"/>
        <v>Null</v>
      </c>
      <c r="NS310" t="str">
        <f t="shared" si="374"/>
        <v>No RI Tests</v>
      </c>
      <c r="NT310" t="str">
        <f t="shared" si="375"/>
        <v>No RI Tests</v>
      </c>
      <c r="NU310" t="str">
        <f t="shared" si="376"/>
        <v>No RI Tests</v>
      </c>
      <c r="NV310" s="183" t="str">
        <f t="array" ref="NV310">IF($NL310="No RI Tests","No RI Tests",VLOOKUP(IF(AND(E310="K",JJ310&lt;280),3,IF(AND(E310="K",JJ310&gt;=280),4,MAX(IF(E310=Lookups!$DF$6:$DF$99,IF(JJ310&gt;=Lookups!$DG$6:$DG$99,Lookups!$DH$6:$DH$99))))),Lookups!$DE$104:$DG$108,2,FALSE))</f>
        <v>No RI Tests</v>
      </c>
      <c r="NW310" s="161" t="str">
        <f t="array" ref="NW310">IF($NL310="No RI Tests","No RI Tests",VLOOKUP(IF(AND(E310="K",JH310&lt;280),3,IF(AND(E310="K",JH310&gt;=280),4,MAX(IF(E310=Lookups!$DF$6:$DF$99,IF(NI310&gt;=Lookups!$DG$6:$DG$99,Lookups!$DH$6:$DH$99))))),Lookups!$DE$104:$DG$108,2,FALSE))</f>
        <v>No RI Tests</v>
      </c>
      <c r="NX310" s="161" t="str">
        <f t="array" ref="NX310">IF($NL310="No RI Tests","No RI Tests",VLOOKUP(IF(AND(E310="K",NK310&lt;280),3,IF(AND(E310="K",NK310&gt;=280),4,MAX(IF(E310=Lookups!$DF$6:$DF$99,IF(NK310&gt;=Lookups!$DG$6:$DG$99,Lookups!$DH$6:$DH$99))))),Lookups!$DE$104:$DG$108,2,FALSE))</f>
        <v>No RI Tests</v>
      </c>
      <c r="NY310" t="str">
        <f t="shared" si="377"/>
        <v>Null</v>
      </c>
      <c r="NZ310" t="str">
        <f t="shared" si="378"/>
        <v>Null</v>
      </c>
      <c r="OA310" t="str">
        <f t="shared" si="379"/>
        <v>No RI for Comparison</v>
      </c>
      <c r="OB310" s="161" t="str">
        <f t="array" ref="OB310">IF($NL310="No RI Tests","No RI Tests",IF(E310="K","N/A",VLOOKUP(MAX(IF(E310=Lookups!$DF$6:$DF$99,IF(JJ310&gt;=Lookups!$DG$6:$DG$99,Lookups!$DI$6:$DI$99))),Lookups!$DE$104:$DG$108,3,FALSE)))</f>
        <v>No RI Tests</v>
      </c>
      <c r="OC310" s="161" t="str">
        <f t="array" ref="OC310">IF($NL310="No RI Tests","No RI Tests",IF(E310="K","N/A",VLOOKUP(MAX(IF(E310=Lookups!$DF$6:$DF$99,IF(NI310&gt;=Lookups!$DG$6:$DG$99,Lookups!$DI$6:$DI$99))),Lookups!$DE$104:$DG$108,3,FALSE)))</f>
        <v>No RI Tests</v>
      </c>
      <c r="OD310" s="161" t="str">
        <f t="array" ref="OD310">IF($NL310="No RI Tests","No RI Tests",IF(E310="K","N/A",VLOOKUP(MAX(IF(E310=Lookups!$DF$6:$DF$99,IF(NK310&gt;=Lookups!$DG$6:$DG$99,Lookups!$DI$6:$DI$99))),Lookups!$DE$104:$DG$108,3,FALSE)))</f>
        <v>No RI Tests</v>
      </c>
      <c r="OE310" t="str">
        <f t="shared" si="380"/>
        <v>Null</v>
      </c>
      <c r="OF310" t="str">
        <f t="shared" si="381"/>
        <v>Null</v>
      </c>
      <c r="OG310" t="str">
        <f t="shared" si="382"/>
        <v>No RI for Comparison</v>
      </c>
      <c r="OH310" t="str">
        <f t="shared" si="383"/>
        <v>Null</v>
      </c>
      <c r="OI310" t="str">
        <f t="shared" si="384"/>
        <v>Null</v>
      </c>
      <c r="OJ310" t="str">
        <f t="shared" si="385"/>
        <v>Null</v>
      </c>
      <c r="OK310" t="str">
        <f t="shared" si="386"/>
        <v>Null</v>
      </c>
      <c r="OL310" t="str">
        <f t="shared" si="387"/>
        <v>Null</v>
      </c>
      <c r="OM310" t="str">
        <f t="shared" si="388"/>
        <v>Null</v>
      </c>
      <c r="ON310" t="str">
        <f t="shared" si="389"/>
        <v>Null</v>
      </c>
      <c r="OO310" t="str">
        <f t="shared" si="390"/>
        <v>Null RI</v>
      </c>
      <c r="OP310" t="str">
        <f ca="1">IF(AND(HR310&lt;&gt;"",JJ310&lt;600),IF(HT310="Advancing","Tier 2","Tier 3"),IF(JI310="","Null",IF(OR(E310="K",E310&lt;3),"FRA Recommended",IF(JJ310&gt;=IF(E310&lt;6,400,600),IF(JJ310&lt;VLOOKUP(E310,Lookups!$AP$3:$AR$16,3,FALSE),"Tier 2","Core"),IF(JJ310&lt;400,IF(RAND()&lt;0.81,"Tier 3","Tier 2"),IF(RAND()&lt;0.51,"Tier 3","Tier 2"))))))</f>
        <v>Null</v>
      </c>
      <c r="OQ310" t="str">
        <f t="shared" si="391"/>
        <v>Null</v>
      </c>
      <c r="OR310" t="str">
        <f t="shared" si="392"/>
        <v>Null</v>
      </c>
      <c r="OS310" t="str">
        <f t="shared" si="393"/>
        <v>Null</v>
      </c>
      <c r="OT310" t="str">
        <f t="shared" si="394"/>
        <v>No RI Tests</v>
      </c>
      <c r="OU310" s="159" t="str">
        <f t="shared" si="395"/>
        <v>No PI Tests</v>
      </c>
      <c r="OV310" t="str">
        <f t="shared" si="396"/>
        <v>No PI Tests</v>
      </c>
      <c r="OW310" t="str">
        <f t="shared" si="397"/>
        <v>No PI Tests</v>
      </c>
      <c r="OX310" t="str">
        <f t="shared" si="398"/>
        <v>No PI Tests</v>
      </c>
      <c r="OY310" t="str">
        <f t="shared" si="399"/>
        <v>No PI Tests</v>
      </c>
      <c r="OZ310" t="str">
        <f t="shared" si="400"/>
        <v>No PI Tests</v>
      </c>
      <c r="PA310" s="159" t="str">
        <f t="shared" si="401"/>
        <v>No PI Tests</v>
      </c>
      <c r="PB310" t="str">
        <f t="shared" si="402"/>
        <v>No PI Tests</v>
      </c>
      <c r="PC310" t="str">
        <f t="shared" si="403"/>
        <v>No PI Tests</v>
      </c>
      <c r="PD310" t="str">
        <f t="shared" si="404"/>
        <v>No PI Tests</v>
      </c>
      <c r="PE310" t="str">
        <f t="shared" si="405"/>
        <v>No PI Tests</v>
      </c>
      <c r="PF310" t="str">
        <f t="shared" si="406"/>
        <v>No PI Tests</v>
      </c>
      <c r="PG310" t="str">
        <f t="shared" si="407"/>
        <v>No PI Tests</v>
      </c>
      <c r="PH310">
        <f t="shared" si="408"/>
        <v>0</v>
      </c>
      <c r="PI310">
        <f t="shared" si="409"/>
        <v>0</v>
      </c>
      <c r="PJ310" t="str">
        <f t="shared" si="410"/>
        <v>Null</v>
      </c>
      <c r="PK310" t="str">
        <f>IF(HR310="","Null",IF(E310&lt;3,"Null",IF(HU310=0,0,IF(HS310="Form 1",VLOOKUP(HU310,Lookups!$BE$3:$BP$63,E310,FALSE),IF(HS310="Form 2",VLOOKUP(HU310,Lookups!$BE$67:$BP$127,E310,FALSE),VLOOKUP(HU310,Lookups!$BE$130:$BP$190,E310,FALSE))))))</f>
        <v>Null</v>
      </c>
      <c r="PL310" t="str">
        <f t="shared" si="411"/>
        <v>Null</v>
      </c>
      <c r="PM310" t="str">
        <f>IF($PH310=0,"Null",IF(E310&lt;3,"Null",IF(OX310=0,0,IF(OV310="Form 1",VLOOKUP(OX310,Lookups!$BE$3:$BP$63,E310,FALSE),IF(OV310="Form 2",VLOOKUP(OX310,Lookups!$BE$67:$BP$127,E310,FALSE),VLOOKUP(OX310,Lookups!$BE$130:$BP$190,E310,FALSE))))))</f>
        <v>Null</v>
      </c>
      <c r="PN310" t="str">
        <f t="shared" si="412"/>
        <v>Null</v>
      </c>
      <c r="PO310" t="str">
        <f t="shared" si="413"/>
        <v>Null</v>
      </c>
      <c r="PP310" t="str">
        <f t="shared" si="414"/>
        <v>Null</v>
      </c>
      <c r="PQ310" t="str">
        <f>IF(HR310="","Null",IF(E310&lt;3,"Null",IF(HV310=0,0,IF(HS310="Form 1",VLOOKUP(HV310,Lookups!$BR$3:$CC$63,E310,FALSE),IF(HS310="Form 2",VLOOKUP(HV310,Lookups!$BR$67:$CC$127,E310,FALSE),VLOOKUP(HV310,Lookups!$BR$130:$CC$190,E310,FALSE))))))</f>
        <v>Null</v>
      </c>
      <c r="PR310" t="str">
        <f t="shared" si="415"/>
        <v>Null</v>
      </c>
      <c r="PS310" t="str">
        <f>IF(HR310="","Null",IF(E310&lt;3,"Null",IF(OY310=0,0,IF(OW310="Form 1",VLOOKUP(OY310,Lookups!$BR$3:$CC$63,E310,FALSE),IF(OW310="Form 2",VLOOKUP(OY310,Lookups!$BR$67:$CC$127,E310,FALSE),VLOOKUP(OY310,Lookups!$BR$130:$CC$190,E310,FALSE))))))</f>
        <v>Null</v>
      </c>
      <c r="PT310" t="str">
        <f t="shared" si="416"/>
        <v>Null</v>
      </c>
      <c r="PU310" t="str">
        <f t="shared" si="417"/>
        <v>Null</v>
      </c>
      <c r="PV310" t="str">
        <f t="shared" si="418"/>
        <v>Null</v>
      </c>
      <c r="PW310" t="str">
        <f t="shared" si="419"/>
        <v>No PI Tests</v>
      </c>
      <c r="PX310">
        <f t="shared" si="420"/>
        <v>0</v>
      </c>
      <c r="PY310">
        <f t="shared" si="421"/>
        <v>0</v>
      </c>
      <c r="PZ310" t="str">
        <f t="shared" si="422"/>
        <v>Null</v>
      </c>
      <c r="QA310" t="str">
        <f t="shared" si="423"/>
        <v>Null</v>
      </c>
      <c r="QB310" t="str">
        <f t="shared" si="424"/>
        <v>Null</v>
      </c>
      <c r="QC310" t="str">
        <f>IF($MS310="System 44 Record",IF(BQ310&lt;MEDIAN(Directions!$F$3,Directions!$F$6),"Mid-Year Exited Student","Full Year Participant")&amp;IF(BP310&lt;Directions!$F$3,", Started Prior Year",", Started This Year"),"Null")</f>
        <v>Null</v>
      </c>
      <c r="QD310" t="str">
        <f t="shared" si="425"/>
        <v>Null</v>
      </c>
      <c r="QE310">
        <f t="shared" si="426"/>
        <v>0</v>
      </c>
      <c r="QF310">
        <f t="shared" si="427"/>
        <v>0</v>
      </c>
      <c r="QG310">
        <f t="shared" si="428"/>
        <v>0</v>
      </c>
      <c r="QH310">
        <f t="shared" si="429"/>
        <v>0</v>
      </c>
      <c r="QI310">
        <f t="shared" si="430"/>
        <v>0</v>
      </c>
      <c r="QJ310" t="str">
        <f t="shared" si="431"/>
        <v>Used None</v>
      </c>
      <c r="QK310" t="str">
        <f t="shared" si="432"/>
        <v>Null</v>
      </c>
      <c r="QL310" t="str">
        <f t="shared" si="433"/>
        <v>Null</v>
      </c>
      <c r="QM310" t="str">
        <f>IF($MS310="READ 180 Record",IF(AQ310="","Null",VLOOKUP(JJ310,Lookups!$DX$3:$EB$2054,AN310+1,FALSE)),"Null")</f>
        <v>Null</v>
      </c>
      <c r="QN310" t="str">
        <f t="shared" si="434"/>
        <v>Null</v>
      </c>
    </row>
    <row r="311" spans="1:456" x14ac:dyDescent="0.25">
      <c r="A311" s="161" t="s">
        <v>1447</v>
      </c>
      <c r="B311" s="161" t="s">
        <v>1447</v>
      </c>
      <c r="C311" s="161" t="s">
        <v>1447</v>
      </c>
      <c r="D311" s="161" t="s">
        <v>1447</v>
      </c>
      <c r="E311" s="161">
        <v>10</v>
      </c>
      <c r="F311" s="161" t="s">
        <v>1447</v>
      </c>
      <c r="G311" s="161" t="s">
        <v>880</v>
      </c>
      <c r="H311" s="161" t="s">
        <v>881</v>
      </c>
      <c r="K311" s="161">
        <v>0</v>
      </c>
      <c r="L311" s="161">
        <v>0</v>
      </c>
      <c r="M311" s="161">
        <v>0</v>
      </c>
      <c r="N311" s="161">
        <v>0</v>
      </c>
      <c r="O311" s="161">
        <v>0</v>
      </c>
      <c r="P311" s="161">
        <v>0</v>
      </c>
      <c r="Q311" s="161">
        <v>0</v>
      </c>
      <c r="R311" s="161">
        <v>0</v>
      </c>
      <c r="S311" s="161">
        <v>0</v>
      </c>
      <c r="T311" s="161">
        <v>0</v>
      </c>
      <c r="U311" s="161">
        <v>0</v>
      </c>
      <c r="V311" s="161">
        <v>0</v>
      </c>
      <c r="W311" s="161">
        <v>0</v>
      </c>
      <c r="X311" s="161">
        <v>0</v>
      </c>
      <c r="AB311" s="161" t="s">
        <v>242</v>
      </c>
      <c r="AC311" s="161" t="s">
        <v>242</v>
      </c>
      <c r="AD311" s="161" t="s">
        <v>242</v>
      </c>
      <c r="AE311" s="161" t="s">
        <v>242</v>
      </c>
      <c r="AF311" s="161" t="s">
        <v>242</v>
      </c>
      <c r="AG311" s="161" t="s">
        <v>242</v>
      </c>
      <c r="AH311" s="161" t="s">
        <v>242</v>
      </c>
      <c r="AI311" s="161">
        <v>20150801</v>
      </c>
      <c r="AJ311" s="161">
        <v>20160525</v>
      </c>
      <c r="AK311" s="161" t="s">
        <v>869</v>
      </c>
      <c r="AL311" t="s">
        <v>1078</v>
      </c>
      <c r="BN311" t="s">
        <v>1079</v>
      </c>
      <c r="ET311" s="161">
        <v>0</v>
      </c>
      <c r="EU311" s="161">
        <v>0</v>
      </c>
      <c r="EV311" s="161">
        <v>0</v>
      </c>
      <c r="EW311" s="161">
        <v>0</v>
      </c>
      <c r="EX311" s="161">
        <v>0</v>
      </c>
      <c r="EY311" s="161">
        <v>0</v>
      </c>
      <c r="EZ311" s="161">
        <v>0</v>
      </c>
      <c r="FA311" s="161">
        <v>0</v>
      </c>
      <c r="FB311" s="161">
        <v>0</v>
      </c>
      <c r="FC311" s="161">
        <v>0</v>
      </c>
      <c r="FD311" s="161">
        <v>0</v>
      </c>
      <c r="FE311" s="161">
        <v>0</v>
      </c>
      <c r="HN311" s="161" t="s">
        <v>881</v>
      </c>
      <c r="JB311" s="161" t="s">
        <v>881</v>
      </c>
      <c r="JC311" s="161">
        <v>0</v>
      </c>
      <c r="JD311" s="161">
        <v>0</v>
      </c>
      <c r="JE311" s="161">
        <v>0</v>
      </c>
      <c r="JF311" s="161">
        <v>0</v>
      </c>
      <c r="MN311" t="str">
        <f t="shared" si="348"/>
        <v>NoNoNoNoNoNo</v>
      </c>
      <c r="MO311" t="str">
        <f>IF(AND(MN311="NoNoNoNoNoNo",JI311=""),"No Programs",VLOOKUP(MN311,Lookups!$DA$4:$DB$67,2,FALSE))</f>
        <v>No Programs</v>
      </c>
      <c r="MP311">
        <f t="shared" si="349"/>
        <v>0</v>
      </c>
      <c r="MQ311" t="str">
        <f t="shared" si="350"/>
        <v>No Program Use</v>
      </c>
      <c r="MR311" t="str">
        <f>Directions!$D$3</f>
        <v>Usage</v>
      </c>
      <c r="MS311" t="str">
        <f>VLOOKUP(MQ311,Lookups!$CU$71:$CV$80,2,FALSE)</f>
        <v>Exclude</v>
      </c>
      <c r="MT311">
        <f t="shared" si="351"/>
        <v>0</v>
      </c>
      <c r="MU311">
        <f t="shared" si="352"/>
        <v>0</v>
      </c>
      <c r="MV311">
        <f t="shared" si="353"/>
        <v>0</v>
      </c>
      <c r="MW311">
        <f t="shared" si="354"/>
        <v>0</v>
      </c>
      <c r="MX311">
        <f t="shared" si="355"/>
        <v>0</v>
      </c>
      <c r="MY311" t="str">
        <f t="shared" si="356"/>
        <v>Not Used</v>
      </c>
      <c r="MZ311">
        <f t="shared" si="357"/>
        <v>0</v>
      </c>
      <c r="NA311" t="str">
        <f t="shared" si="358"/>
        <v>Not Available</v>
      </c>
      <c r="NB311" t="str">
        <f t="shared" si="359"/>
        <v>Not Available</v>
      </c>
      <c r="NC311" t="str">
        <f t="shared" si="360"/>
        <v>4 Not Indicated</v>
      </c>
      <c r="ND311" t="str">
        <f t="shared" si="361"/>
        <v>4 Not Indicated</v>
      </c>
      <c r="NE311" t="str">
        <f t="shared" si="362"/>
        <v>4 Not Indicated</v>
      </c>
      <c r="NF311" t="str">
        <f t="shared" si="363"/>
        <v>4 Not Indicated</v>
      </c>
      <c r="NG311" t="str">
        <f t="shared" si="364"/>
        <v>4 Not Indicated</v>
      </c>
      <c r="NH311" s="159" t="str">
        <f t="shared" si="365"/>
        <v>Null</v>
      </c>
      <c r="NI311" t="str">
        <f t="shared" si="366"/>
        <v>Null</v>
      </c>
      <c r="NJ311" s="159" t="str">
        <f t="shared" si="367"/>
        <v>Null</v>
      </c>
      <c r="NK311" t="str">
        <f t="shared" si="368"/>
        <v>Null</v>
      </c>
      <c r="NL311" t="str">
        <f t="shared" si="369"/>
        <v>No RI Tests</v>
      </c>
      <c r="NM311">
        <f t="shared" si="370"/>
        <v>0</v>
      </c>
      <c r="NN311" t="str">
        <f>IF(OR(E311="PK",E311="K",JJ311=""),"Null",INDEX(Lookups!$EZ$4:$FW$18,MATCH($JJ311,Lookups!$EY$4:$EY$18,1),MATCH($E311,Lookups!$EZ$3:$FW$3,0)))</f>
        <v>Null</v>
      </c>
      <c r="NO311" t="str">
        <f>IF(OR(E311="PK",E311="K",JJ311=""),"Null",INDEX(Lookups!$EZ$4:$FW$18,MATCH($JJ311,Lookups!$EY$4:$EY$18,1),MATCH($E311,Lookups!$EZ$3:$FW$3,0) + 1))</f>
        <v>Null</v>
      </c>
      <c r="NP311" t="str">
        <f t="shared" si="371"/>
        <v>Null</v>
      </c>
      <c r="NQ311" t="str">
        <f t="shared" si="372"/>
        <v>Null</v>
      </c>
      <c r="NR311" t="str">
        <f t="shared" si="373"/>
        <v>Null</v>
      </c>
      <c r="NS311" t="str">
        <f t="shared" si="374"/>
        <v>No RI Tests</v>
      </c>
      <c r="NT311" t="str">
        <f t="shared" si="375"/>
        <v>No RI Tests</v>
      </c>
      <c r="NU311" t="str">
        <f t="shared" si="376"/>
        <v>No RI Tests</v>
      </c>
      <c r="NV311" s="183" t="str">
        <f t="array" ref="NV311">IF($NL311="No RI Tests","No RI Tests",VLOOKUP(IF(AND(E311="K",JJ311&lt;280),3,IF(AND(E311="K",JJ311&gt;=280),4,MAX(IF(E311=Lookups!$DF$6:$DF$99,IF(JJ311&gt;=Lookups!$DG$6:$DG$99,Lookups!$DH$6:$DH$99))))),Lookups!$DE$104:$DG$108,2,FALSE))</f>
        <v>No RI Tests</v>
      </c>
      <c r="NW311" s="161" t="str">
        <f t="array" ref="NW311">IF($NL311="No RI Tests","No RI Tests",VLOOKUP(IF(AND(E311="K",JH311&lt;280),3,IF(AND(E311="K",JH311&gt;=280),4,MAX(IF(E311=Lookups!$DF$6:$DF$99,IF(NI311&gt;=Lookups!$DG$6:$DG$99,Lookups!$DH$6:$DH$99))))),Lookups!$DE$104:$DG$108,2,FALSE))</f>
        <v>No RI Tests</v>
      </c>
      <c r="NX311" s="161" t="str">
        <f t="array" ref="NX311">IF($NL311="No RI Tests","No RI Tests",VLOOKUP(IF(AND(E311="K",NK311&lt;280),3,IF(AND(E311="K",NK311&gt;=280),4,MAX(IF(E311=Lookups!$DF$6:$DF$99,IF(NK311&gt;=Lookups!$DG$6:$DG$99,Lookups!$DH$6:$DH$99))))),Lookups!$DE$104:$DG$108,2,FALSE))</f>
        <v>No RI Tests</v>
      </c>
      <c r="NY311" t="str">
        <f t="shared" si="377"/>
        <v>Null</v>
      </c>
      <c r="NZ311" t="str">
        <f t="shared" si="378"/>
        <v>Null</v>
      </c>
      <c r="OA311" t="str">
        <f t="shared" si="379"/>
        <v>No RI for Comparison</v>
      </c>
      <c r="OB311" s="161" t="str">
        <f t="array" ref="OB311">IF($NL311="No RI Tests","No RI Tests",IF(E311="K","N/A",VLOOKUP(MAX(IF(E311=Lookups!$DF$6:$DF$99,IF(JJ311&gt;=Lookups!$DG$6:$DG$99,Lookups!$DI$6:$DI$99))),Lookups!$DE$104:$DG$108,3,FALSE)))</f>
        <v>No RI Tests</v>
      </c>
      <c r="OC311" s="161" t="str">
        <f t="array" ref="OC311">IF($NL311="No RI Tests","No RI Tests",IF(E311="K","N/A",VLOOKUP(MAX(IF(E311=Lookups!$DF$6:$DF$99,IF(NI311&gt;=Lookups!$DG$6:$DG$99,Lookups!$DI$6:$DI$99))),Lookups!$DE$104:$DG$108,3,FALSE)))</f>
        <v>No RI Tests</v>
      </c>
      <c r="OD311" s="161" t="str">
        <f t="array" ref="OD311">IF($NL311="No RI Tests","No RI Tests",IF(E311="K","N/A",VLOOKUP(MAX(IF(E311=Lookups!$DF$6:$DF$99,IF(NK311&gt;=Lookups!$DG$6:$DG$99,Lookups!$DI$6:$DI$99))),Lookups!$DE$104:$DG$108,3,FALSE)))</f>
        <v>No RI Tests</v>
      </c>
      <c r="OE311" t="str">
        <f t="shared" si="380"/>
        <v>Null</v>
      </c>
      <c r="OF311" t="str">
        <f t="shared" si="381"/>
        <v>Null</v>
      </c>
      <c r="OG311" t="str">
        <f t="shared" si="382"/>
        <v>No RI for Comparison</v>
      </c>
      <c r="OH311" t="str">
        <f t="shared" si="383"/>
        <v>Null</v>
      </c>
      <c r="OI311" t="str">
        <f t="shared" si="384"/>
        <v>Null</v>
      </c>
      <c r="OJ311" t="str">
        <f t="shared" si="385"/>
        <v>Null</v>
      </c>
      <c r="OK311" t="str">
        <f t="shared" si="386"/>
        <v>Null</v>
      </c>
      <c r="OL311" t="str">
        <f t="shared" si="387"/>
        <v>Null</v>
      </c>
      <c r="OM311" t="str">
        <f t="shared" si="388"/>
        <v>Null</v>
      </c>
      <c r="ON311" t="str">
        <f t="shared" si="389"/>
        <v>Null</v>
      </c>
      <c r="OO311" t="str">
        <f t="shared" si="390"/>
        <v>Null RI</v>
      </c>
      <c r="OP311" t="str">
        <f ca="1">IF(AND(HR311&lt;&gt;"",JJ311&lt;600),IF(HT311="Advancing","Tier 2","Tier 3"),IF(JI311="","Null",IF(OR(E311="K",E311&lt;3),"FRA Recommended",IF(JJ311&gt;=IF(E311&lt;6,400,600),IF(JJ311&lt;VLOOKUP(E311,Lookups!$AP$3:$AR$16,3,FALSE),"Tier 2","Core"),IF(JJ311&lt;400,IF(RAND()&lt;0.81,"Tier 3","Tier 2"),IF(RAND()&lt;0.51,"Tier 3","Tier 2"))))))</f>
        <v>Null</v>
      </c>
      <c r="OQ311" t="str">
        <f t="shared" si="391"/>
        <v>Null</v>
      </c>
      <c r="OR311" t="str">
        <f t="shared" si="392"/>
        <v>Null</v>
      </c>
      <c r="OS311" t="str">
        <f t="shared" si="393"/>
        <v>Null</v>
      </c>
      <c r="OT311" t="str">
        <f t="shared" si="394"/>
        <v>No RI Tests</v>
      </c>
      <c r="OU311" s="159" t="str">
        <f t="shared" si="395"/>
        <v>No PI Tests</v>
      </c>
      <c r="OV311" t="str">
        <f t="shared" si="396"/>
        <v>No PI Tests</v>
      </c>
      <c r="OW311" t="str">
        <f t="shared" si="397"/>
        <v>No PI Tests</v>
      </c>
      <c r="OX311" t="str">
        <f t="shared" si="398"/>
        <v>No PI Tests</v>
      </c>
      <c r="OY311" t="str">
        <f t="shared" si="399"/>
        <v>No PI Tests</v>
      </c>
      <c r="OZ311" t="str">
        <f t="shared" si="400"/>
        <v>No PI Tests</v>
      </c>
      <c r="PA311" s="159" t="str">
        <f t="shared" si="401"/>
        <v>No PI Tests</v>
      </c>
      <c r="PB311" t="str">
        <f t="shared" si="402"/>
        <v>No PI Tests</v>
      </c>
      <c r="PC311" t="str">
        <f t="shared" si="403"/>
        <v>No PI Tests</v>
      </c>
      <c r="PD311" t="str">
        <f t="shared" si="404"/>
        <v>No PI Tests</v>
      </c>
      <c r="PE311" t="str">
        <f t="shared" si="405"/>
        <v>No PI Tests</v>
      </c>
      <c r="PF311" t="str">
        <f t="shared" si="406"/>
        <v>No PI Tests</v>
      </c>
      <c r="PG311" t="str">
        <f t="shared" si="407"/>
        <v>No PI Tests</v>
      </c>
      <c r="PH311">
        <f t="shared" si="408"/>
        <v>0</v>
      </c>
      <c r="PI311">
        <f t="shared" si="409"/>
        <v>0</v>
      </c>
      <c r="PJ311" t="str">
        <f t="shared" si="410"/>
        <v>Null</v>
      </c>
      <c r="PK311" t="str">
        <f>IF(HR311="","Null",IF(E311&lt;3,"Null",IF(HU311=0,0,IF(HS311="Form 1",VLOOKUP(HU311,Lookups!$BE$3:$BP$63,E311,FALSE),IF(HS311="Form 2",VLOOKUP(HU311,Lookups!$BE$67:$BP$127,E311,FALSE),VLOOKUP(HU311,Lookups!$BE$130:$BP$190,E311,FALSE))))))</f>
        <v>Null</v>
      </c>
      <c r="PL311" t="str">
        <f t="shared" si="411"/>
        <v>Null</v>
      </c>
      <c r="PM311" t="str">
        <f>IF($PH311=0,"Null",IF(E311&lt;3,"Null",IF(OX311=0,0,IF(OV311="Form 1",VLOOKUP(OX311,Lookups!$BE$3:$BP$63,E311,FALSE),IF(OV311="Form 2",VLOOKUP(OX311,Lookups!$BE$67:$BP$127,E311,FALSE),VLOOKUP(OX311,Lookups!$BE$130:$BP$190,E311,FALSE))))))</f>
        <v>Null</v>
      </c>
      <c r="PN311" t="str">
        <f t="shared" si="412"/>
        <v>Null</v>
      </c>
      <c r="PO311" t="str">
        <f t="shared" si="413"/>
        <v>Null</v>
      </c>
      <c r="PP311" t="str">
        <f t="shared" si="414"/>
        <v>Null</v>
      </c>
      <c r="PQ311" t="str">
        <f>IF(HR311="","Null",IF(E311&lt;3,"Null",IF(HV311=0,0,IF(HS311="Form 1",VLOOKUP(HV311,Lookups!$BR$3:$CC$63,E311,FALSE),IF(HS311="Form 2",VLOOKUP(HV311,Lookups!$BR$67:$CC$127,E311,FALSE),VLOOKUP(HV311,Lookups!$BR$130:$CC$190,E311,FALSE))))))</f>
        <v>Null</v>
      </c>
      <c r="PR311" t="str">
        <f t="shared" si="415"/>
        <v>Null</v>
      </c>
      <c r="PS311" t="str">
        <f>IF(HR311="","Null",IF(E311&lt;3,"Null",IF(OY311=0,0,IF(OW311="Form 1",VLOOKUP(OY311,Lookups!$BR$3:$CC$63,E311,FALSE),IF(OW311="Form 2",VLOOKUP(OY311,Lookups!$BR$67:$CC$127,E311,FALSE),VLOOKUP(OY311,Lookups!$BR$130:$CC$190,E311,FALSE))))))</f>
        <v>Null</v>
      </c>
      <c r="PT311" t="str">
        <f t="shared" si="416"/>
        <v>Null</v>
      </c>
      <c r="PU311" t="str">
        <f t="shared" si="417"/>
        <v>Null</v>
      </c>
      <c r="PV311" t="str">
        <f t="shared" si="418"/>
        <v>Null</v>
      </c>
      <c r="PW311" t="str">
        <f t="shared" si="419"/>
        <v>No PI Tests</v>
      </c>
      <c r="PX311">
        <f t="shared" si="420"/>
        <v>0</v>
      </c>
      <c r="PY311">
        <f t="shared" si="421"/>
        <v>0</v>
      </c>
      <c r="PZ311" t="str">
        <f t="shared" si="422"/>
        <v>Null</v>
      </c>
      <c r="QA311" t="str">
        <f t="shared" si="423"/>
        <v>Null</v>
      </c>
      <c r="QB311" t="str">
        <f t="shared" si="424"/>
        <v>Null</v>
      </c>
      <c r="QC311" t="str">
        <f>IF($MS311="System 44 Record",IF(BQ311&lt;MEDIAN(Directions!$F$3,Directions!$F$6),"Mid-Year Exited Student","Full Year Participant")&amp;IF(BP311&lt;Directions!$F$3,", Started Prior Year",", Started This Year"),"Null")</f>
        <v>Null</v>
      </c>
      <c r="QD311" t="str">
        <f t="shared" si="425"/>
        <v>Null</v>
      </c>
      <c r="QE311">
        <f t="shared" si="426"/>
        <v>0</v>
      </c>
      <c r="QF311">
        <f t="shared" si="427"/>
        <v>0</v>
      </c>
      <c r="QG311">
        <f t="shared" si="428"/>
        <v>0</v>
      </c>
      <c r="QH311">
        <f t="shared" si="429"/>
        <v>0</v>
      </c>
      <c r="QI311">
        <f t="shared" si="430"/>
        <v>0</v>
      </c>
      <c r="QJ311" t="str">
        <f t="shared" si="431"/>
        <v>Used None</v>
      </c>
      <c r="QK311" t="str">
        <f t="shared" si="432"/>
        <v>Null</v>
      </c>
      <c r="QL311" t="str">
        <f t="shared" si="433"/>
        <v>Null</v>
      </c>
      <c r="QM311" t="str">
        <f>IF($MS311="READ 180 Record",IF(AQ311="","Null",VLOOKUP(JJ311,Lookups!$DX$3:$EB$2054,AN311+1,FALSE)),"Null")</f>
        <v>Null</v>
      </c>
      <c r="QN311" t="str">
        <f t="shared" si="434"/>
        <v>Null</v>
      </c>
    </row>
    <row r="312" spans="1:456" x14ac:dyDescent="0.25">
      <c r="A312" s="161" t="s">
        <v>1447</v>
      </c>
      <c r="B312" s="161" t="s">
        <v>1447</v>
      </c>
      <c r="C312" s="161" t="s">
        <v>1447</v>
      </c>
      <c r="D312" s="161" t="s">
        <v>1447</v>
      </c>
      <c r="E312" s="161">
        <v>2</v>
      </c>
      <c r="F312" s="161" t="s">
        <v>1447</v>
      </c>
      <c r="G312" s="161" t="s">
        <v>880</v>
      </c>
      <c r="H312" s="161" t="s">
        <v>881</v>
      </c>
      <c r="K312" s="161">
        <v>0</v>
      </c>
      <c r="L312" s="161">
        <v>0</v>
      </c>
      <c r="M312" s="161">
        <v>0</v>
      </c>
      <c r="N312" s="161">
        <v>0</v>
      </c>
      <c r="O312" s="161">
        <v>0</v>
      </c>
      <c r="P312" s="161">
        <v>0</v>
      </c>
      <c r="Q312" s="161">
        <v>0</v>
      </c>
      <c r="R312" s="161">
        <v>0</v>
      </c>
      <c r="S312" s="161">
        <v>0</v>
      </c>
      <c r="T312" s="161">
        <v>0</v>
      </c>
      <c r="U312" s="161">
        <v>0</v>
      </c>
      <c r="V312" s="161">
        <v>0</v>
      </c>
      <c r="W312" s="161">
        <v>0</v>
      </c>
      <c r="X312" s="161">
        <v>0</v>
      </c>
      <c r="AB312" s="161" t="s">
        <v>242</v>
      </c>
      <c r="AC312" s="161" t="s">
        <v>242</v>
      </c>
      <c r="AD312" s="161" t="s">
        <v>242</v>
      </c>
      <c r="AE312" s="161" t="s">
        <v>242</v>
      </c>
      <c r="AF312" s="161" t="s">
        <v>242</v>
      </c>
      <c r="AG312" s="161" t="s">
        <v>242</v>
      </c>
      <c r="AH312" s="161" t="s">
        <v>242</v>
      </c>
      <c r="AI312" s="161">
        <v>20150801</v>
      </c>
      <c r="AJ312" s="161">
        <v>20160525</v>
      </c>
      <c r="AK312" s="161" t="s">
        <v>869</v>
      </c>
      <c r="AL312" t="s">
        <v>1078</v>
      </c>
      <c r="BN312" t="s">
        <v>1079</v>
      </c>
      <c r="ET312" s="161">
        <v>0</v>
      </c>
      <c r="EU312" s="161">
        <v>0</v>
      </c>
      <c r="EV312" s="161">
        <v>0</v>
      </c>
      <c r="EW312" s="161">
        <v>0</v>
      </c>
      <c r="EX312" s="161">
        <v>0</v>
      </c>
      <c r="EY312" s="161">
        <v>0</v>
      </c>
      <c r="EZ312" s="161">
        <v>0</v>
      </c>
      <c r="FA312" s="161">
        <v>0</v>
      </c>
      <c r="FB312" s="161">
        <v>0</v>
      </c>
      <c r="FC312" s="161">
        <v>0</v>
      </c>
      <c r="FD312" s="161">
        <v>0</v>
      </c>
      <c r="FE312" s="161">
        <v>0</v>
      </c>
      <c r="HN312" s="161" t="s">
        <v>881</v>
      </c>
      <c r="JB312" s="161" t="s">
        <v>881</v>
      </c>
      <c r="JC312" s="161">
        <v>0</v>
      </c>
      <c r="JD312" s="161">
        <v>0</v>
      </c>
      <c r="JE312" s="161">
        <v>0</v>
      </c>
      <c r="JF312" s="161">
        <v>0</v>
      </c>
      <c r="MN312" t="str">
        <f t="shared" si="348"/>
        <v>NoNoNoNoNoNo</v>
      </c>
      <c r="MO312" t="str">
        <f>IF(AND(MN312="NoNoNoNoNoNo",JI312=""),"No Programs",VLOOKUP(MN312,Lookups!$DA$4:$DB$67,2,FALSE))</f>
        <v>No Programs</v>
      </c>
      <c r="MP312">
        <f t="shared" si="349"/>
        <v>0</v>
      </c>
      <c r="MQ312" t="str">
        <f t="shared" si="350"/>
        <v>No Program Use</v>
      </c>
      <c r="MR312" t="str">
        <f>Directions!$D$3</f>
        <v>Usage</v>
      </c>
      <c r="MS312" t="str">
        <f>VLOOKUP(MQ312,Lookups!$CU$71:$CV$80,2,FALSE)</f>
        <v>Exclude</v>
      </c>
      <c r="MT312">
        <f t="shared" si="351"/>
        <v>0</v>
      </c>
      <c r="MU312">
        <f t="shared" si="352"/>
        <v>0</v>
      </c>
      <c r="MV312">
        <f t="shared" si="353"/>
        <v>0</v>
      </c>
      <c r="MW312">
        <f t="shared" si="354"/>
        <v>0</v>
      </c>
      <c r="MX312">
        <f t="shared" si="355"/>
        <v>0</v>
      </c>
      <c r="MY312" t="str">
        <f t="shared" si="356"/>
        <v>Not Used</v>
      </c>
      <c r="MZ312">
        <f t="shared" si="357"/>
        <v>0</v>
      </c>
      <c r="NA312" t="str">
        <f t="shared" si="358"/>
        <v>Not Available</v>
      </c>
      <c r="NB312" t="str">
        <f t="shared" si="359"/>
        <v>Not Available</v>
      </c>
      <c r="NC312" t="str">
        <f t="shared" si="360"/>
        <v>4 Not Indicated</v>
      </c>
      <c r="ND312" t="str">
        <f t="shared" si="361"/>
        <v>4 Not Indicated</v>
      </c>
      <c r="NE312" t="str">
        <f t="shared" si="362"/>
        <v>4 Not Indicated</v>
      </c>
      <c r="NF312" t="str">
        <f t="shared" si="363"/>
        <v>4 Not Indicated</v>
      </c>
      <c r="NG312" t="str">
        <f t="shared" si="364"/>
        <v>4 Not Indicated</v>
      </c>
      <c r="NH312" s="159" t="str">
        <f t="shared" si="365"/>
        <v>Null</v>
      </c>
      <c r="NI312" t="str">
        <f t="shared" si="366"/>
        <v>Null</v>
      </c>
      <c r="NJ312" s="159" t="str">
        <f t="shared" si="367"/>
        <v>Null</v>
      </c>
      <c r="NK312" t="str">
        <f t="shared" si="368"/>
        <v>Null</v>
      </c>
      <c r="NL312" t="str">
        <f t="shared" si="369"/>
        <v>No RI Tests</v>
      </c>
      <c r="NM312">
        <f t="shared" si="370"/>
        <v>0</v>
      </c>
      <c r="NN312" t="str">
        <f>IF(OR(E312="PK",E312="K",JJ312=""),"Null",INDEX(Lookups!$EZ$4:$FW$18,MATCH($JJ312,Lookups!$EY$4:$EY$18,1),MATCH($E312,Lookups!$EZ$3:$FW$3,0)))</f>
        <v>Null</v>
      </c>
      <c r="NO312" t="str">
        <f>IF(OR(E312="PK",E312="K",JJ312=""),"Null",INDEX(Lookups!$EZ$4:$FW$18,MATCH($JJ312,Lookups!$EY$4:$EY$18,1),MATCH($E312,Lookups!$EZ$3:$FW$3,0) + 1))</f>
        <v>Null</v>
      </c>
      <c r="NP312" t="str">
        <f t="shared" si="371"/>
        <v>Null</v>
      </c>
      <c r="NQ312" t="str">
        <f t="shared" si="372"/>
        <v>Null</v>
      </c>
      <c r="NR312" t="str">
        <f t="shared" si="373"/>
        <v>Null</v>
      </c>
      <c r="NS312" t="str">
        <f t="shared" si="374"/>
        <v>No RI Tests</v>
      </c>
      <c r="NT312" t="str">
        <f t="shared" si="375"/>
        <v>No RI Tests</v>
      </c>
      <c r="NU312" t="str">
        <f t="shared" si="376"/>
        <v>No RI Tests</v>
      </c>
      <c r="NV312" s="183" t="str">
        <f t="array" ref="NV312">IF($NL312="No RI Tests","No RI Tests",VLOOKUP(IF(AND(E312="K",JJ312&lt;280),3,IF(AND(E312="K",JJ312&gt;=280),4,MAX(IF(E312=Lookups!$DF$6:$DF$99,IF(JJ312&gt;=Lookups!$DG$6:$DG$99,Lookups!$DH$6:$DH$99))))),Lookups!$DE$104:$DG$108,2,FALSE))</f>
        <v>No RI Tests</v>
      </c>
      <c r="NW312" s="161" t="str">
        <f t="array" ref="NW312">IF($NL312="No RI Tests","No RI Tests",VLOOKUP(IF(AND(E312="K",JH312&lt;280),3,IF(AND(E312="K",JH312&gt;=280),4,MAX(IF(E312=Lookups!$DF$6:$DF$99,IF(NI312&gt;=Lookups!$DG$6:$DG$99,Lookups!$DH$6:$DH$99))))),Lookups!$DE$104:$DG$108,2,FALSE))</f>
        <v>No RI Tests</v>
      </c>
      <c r="NX312" s="161" t="str">
        <f t="array" ref="NX312">IF($NL312="No RI Tests","No RI Tests",VLOOKUP(IF(AND(E312="K",NK312&lt;280),3,IF(AND(E312="K",NK312&gt;=280),4,MAX(IF(E312=Lookups!$DF$6:$DF$99,IF(NK312&gt;=Lookups!$DG$6:$DG$99,Lookups!$DH$6:$DH$99))))),Lookups!$DE$104:$DG$108,2,FALSE))</f>
        <v>No RI Tests</v>
      </c>
      <c r="NY312" t="str">
        <f t="shared" si="377"/>
        <v>Null</v>
      </c>
      <c r="NZ312" t="str">
        <f t="shared" si="378"/>
        <v>Null</v>
      </c>
      <c r="OA312" t="str">
        <f t="shared" si="379"/>
        <v>No RI for Comparison</v>
      </c>
      <c r="OB312" s="161" t="str">
        <f t="array" ref="OB312">IF($NL312="No RI Tests","No RI Tests",IF(E312="K","N/A",VLOOKUP(MAX(IF(E312=Lookups!$DF$6:$DF$99,IF(JJ312&gt;=Lookups!$DG$6:$DG$99,Lookups!$DI$6:$DI$99))),Lookups!$DE$104:$DG$108,3,FALSE)))</f>
        <v>No RI Tests</v>
      </c>
      <c r="OC312" s="161" t="str">
        <f t="array" ref="OC312">IF($NL312="No RI Tests","No RI Tests",IF(E312="K","N/A",VLOOKUP(MAX(IF(E312=Lookups!$DF$6:$DF$99,IF(NI312&gt;=Lookups!$DG$6:$DG$99,Lookups!$DI$6:$DI$99))),Lookups!$DE$104:$DG$108,3,FALSE)))</f>
        <v>No RI Tests</v>
      </c>
      <c r="OD312" s="161" t="str">
        <f t="array" ref="OD312">IF($NL312="No RI Tests","No RI Tests",IF(E312="K","N/A",VLOOKUP(MAX(IF(E312=Lookups!$DF$6:$DF$99,IF(NK312&gt;=Lookups!$DG$6:$DG$99,Lookups!$DI$6:$DI$99))),Lookups!$DE$104:$DG$108,3,FALSE)))</f>
        <v>No RI Tests</v>
      </c>
      <c r="OE312" t="str">
        <f t="shared" si="380"/>
        <v>Null</v>
      </c>
      <c r="OF312" t="str">
        <f t="shared" si="381"/>
        <v>Null</v>
      </c>
      <c r="OG312" t="str">
        <f t="shared" si="382"/>
        <v>No RI for Comparison</v>
      </c>
      <c r="OH312" t="str">
        <f t="shared" si="383"/>
        <v>Null</v>
      </c>
      <c r="OI312" t="str">
        <f t="shared" si="384"/>
        <v>Null</v>
      </c>
      <c r="OJ312" t="str">
        <f t="shared" si="385"/>
        <v>Null</v>
      </c>
      <c r="OK312" t="str">
        <f t="shared" si="386"/>
        <v>Null</v>
      </c>
      <c r="OL312" t="str">
        <f t="shared" si="387"/>
        <v>Null</v>
      </c>
      <c r="OM312" t="str">
        <f t="shared" si="388"/>
        <v>Null</v>
      </c>
      <c r="ON312" t="str">
        <f t="shared" si="389"/>
        <v>Null</v>
      </c>
      <c r="OO312" t="str">
        <f t="shared" si="390"/>
        <v>Null RI</v>
      </c>
      <c r="OP312" t="str">
        <f ca="1">IF(AND(HR312&lt;&gt;"",JJ312&lt;600),IF(HT312="Advancing","Tier 2","Tier 3"),IF(JI312="","Null",IF(OR(E312="K",E312&lt;3),"FRA Recommended",IF(JJ312&gt;=IF(E312&lt;6,400,600),IF(JJ312&lt;VLOOKUP(E312,Lookups!$AP$3:$AR$16,3,FALSE),"Tier 2","Core"),IF(JJ312&lt;400,IF(RAND()&lt;0.81,"Tier 3","Tier 2"),IF(RAND()&lt;0.51,"Tier 3","Tier 2"))))))</f>
        <v>Null</v>
      </c>
      <c r="OQ312" t="str">
        <f t="shared" si="391"/>
        <v>Null</v>
      </c>
      <c r="OR312" t="str">
        <f t="shared" si="392"/>
        <v>Null</v>
      </c>
      <c r="OS312" t="str">
        <f t="shared" si="393"/>
        <v>Null</v>
      </c>
      <c r="OT312" t="str">
        <f t="shared" si="394"/>
        <v>No RI Tests</v>
      </c>
      <c r="OU312" s="159" t="str">
        <f t="shared" si="395"/>
        <v>No PI Tests</v>
      </c>
      <c r="OV312" t="str">
        <f t="shared" si="396"/>
        <v>No PI Tests</v>
      </c>
      <c r="OW312" t="str">
        <f t="shared" si="397"/>
        <v>No PI Tests</v>
      </c>
      <c r="OX312" t="str">
        <f t="shared" si="398"/>
        <v>No PI Tests</v>
      </c>
      <c r="OY312" t="str">
        <f t="shared" si="399"/>
        <v>No PI Tests</v>
      </c>
      <c r="OZ312" t="str">
        <f t="shared" si="400"/>
        <v>No PI Tests</v>
      </c>
      <c r="PA312" s="159" t="str">
        <f t="shared" si="401"/>
        <v>No PI Tests</v>
      </c>
      <c r="PB312" t="str">
        <f t="shared" si="402"/>
        <v>No PI Tests</v>
      </c>
      <c r="PC312" t="str">
        <f t="shared" si="403"/>
        <v>No PI Tests</v>
      </c>
      <c r="PD312" t="str">
        <f t="shared" si="404"/>
        <v>No PI Tests</v>
      </c>
      <c r="PE312" t="str">
        <f t="shared" si="405"/>
        <v>No PI Tests</v>
      </c>
      <c r="PF312" t="str">
        <f t="shared" si="406"/>
        <v>No PI Tests</v>
      </c>
      <c r="PG312" t="str">
        <f t="shared" si="407"/>
        <v>No PI Tests</v>
      </c>
      <c r="PH312">
        <f t="shared" si="408"/>
        <v>0</v>
      </c>
      <c r="PI312">
        <f t="shared" si="409"/>
        <v>0</v>
      </c>
      <c r="PJ312" t="str">
        <f t="shared" si="410"/>
        <v>Null</v>
      </c>
      <c r="PK312" t="str">
        <f>IF(HR312="","Null",IF(E312&lt;3,"Null",IF(HU312=0,0,IF(HS312="Form 1",VLOOKUP(HU312,Lookups!$BE$3:$BP$63,E312,FALSE),IF(HS312="Form 2",VLOOKUP(HU312,Lookups!$BE$67:$BP$127,E312,FALSE),VLOOKUP(HU312,Lookups!$BE$130:$BP$190,E312,FALSE))))))</f>
        <v>Null</v>
      </c>
      <c r="PL312" t="str">
        <f t="shared" si="411"/>
        <v>Null</v>
      </c>
      <c r="PM312" t="str">
        <f>IF($PH312=0,"Null",IF(E312&lt;3,"Null",IF(OX312=0,0,IF(OV312="Form 1",VLOOKUP(OX312,Lookups!$BE$3:$BP$63,E312,FALSE),IF(OV312="Form 2",VLOOKUP(OX312,Lookups!$BE$67:$BP$127,E312,FALSE),VLOOKUP(OX312,Lookups!$BE$130:$BP$190,E312,FALSE))))))</f>
        <v>Null</v>
      </c>
      <c r="PN312" t="str">
        <f t="shared" si="412"/>
        <v>Null</v>
      </c>
      <c r="PO312" t="str">
        <f t="shared" si="413"/>
        <v>Null</v>
      </c>
      <c r="PP312" t="str">
        <f t="shared" si="414"/>
        <v>Null</v>
      </c>
      <c r="PQ312" t="str">
        <f>IF(HR312="","Null",IF(E312&lt;3,"Null",IF(HV312=0,0,IF(HS312="Form 1",VLOOKUP(HV312,Lookups!$BR$3:$CC$63,E312,FALSE),IF(HS312="Form 2",VLOOKUP(HV312,Lookups!$BR$67:$CC$127,E312,FALSE),VLOOKUP(HV312,Lookups!$BR$130:$CC$190,E312,FALSE))))))</f>
        <v>Null</v>
      </c>
      <c r="PR312" t="str">
        <f t="shared" si="415"/>
        <v>Null</v>
      </c>
      <c r="PS312" t="str">
        <f>IF(HR312="","Null",IF(E312&lt;3,"Null",IF(OY312=0,0,IF(OW312="Form 1",VLOOKUP(OY312,Lookups!$BR$3:$CC$63,E312,FALSE),IF(OW312="Form 2",VLOOKUP(OY312,Lookups!$BR$67:$CC$127,E312,FALSE),VLOOKUP(OY312,Lookups!$BR$130:$CC$190,E312,FALSE))))))</f>
        <v>Null</v>
      </c>
      <c r="PT312" t="str">
        <f t="shared" si="416"/>
        <v>Null</v>
      </c>
      <c r="PU312" t="str">
        <f t="shared" si="417"/>
        <v>Null</v>
      </c>
      <c r="PV312" t="str">
        <f t="shared" si="418"/>
        <v>Null</v>
      </c>
      <c r="PW312" t="str">
        <f t="shared" si="419"/>
        <v>No PI Tests</v>
      </c>
      <c r="PX312">
        <f t="shared" si="420"/>
        <v>0</v>
      </c>
      <c r="PY312">
        <f t="shared" si="421"/>
        <v>0</v>
      </c>
      <c r="PZ312" t="str">
        <f t="shared" si="422"/>
        <v>Null</v>
      </c>
      <c r="QA312" t="str">
        <f t="shared" si="423"/>
        <v>Null</v>
      </c>
      <c r="QB312" t="str">
        <f t="shared" si="424"/>
        <v>Null</v>
      </c>
      <c r="QC312" t="str">
        <f>IF($MS312="System 44 Record",IF(BQ312&lt;MEDIAN(Directions!$F$3,Directions!$F$6),"Mid-Year Exited Student","Full Year Participant")&amp;IF(BP312&lt;Directions!$F$3,", Started Prior Year",", Started This Year"),"Null")</f>
        <v>Null</v>
      </c>
      <c r="QD312" t="str">
        <f t="shared" si="425"/>
        <v>Null</v>
      </c>
      <c r="QE312">
        <f t="shared" si="426"/>
        <v>0</v>
      </c>
      <c r="QF312">
        <f t="shared" si="427"/>
        <v>0</v>
      </c>
      <c r="QG312">
        <f t="shared" si="428"/>
        <v>0</v>
      </c>
      <c r="QH312">
        <f t="shared" si="429"/>
        <v>0</v>
      </c>
      <c r="QI312">
        <f t="shared" si="430"/>
        <v>0</v>
      </c>
      <c r="QJ312" t="str">
        <f t="shared" si="431"/>
        <v>Used None</v>
      </c>
      <c r="QK312" t="str">
        <f t="shared" si="432"/>
        <v>Null</v>
      </c>
      <c r="QL312" t="str">
        <f t="shared" si="433"/>
        <v>Null</v>
      </c>
      <c r="QM312" t="str">
        <f>IF($MS312="READ 180 Record",IF(AQ312="","Null",VLOOKUP(JJ312,Lookups!$DX$3:$EB$2054,AN312+1,FALSE)),"Null")</f>
        <v>Null</v>
      </c>
      <c r="QN312" t="str">
        <f t="shared" si="434"/>
        <v>Null</v>
      </c>
    </row>
    <row r="313" spans="1:456" x14ac:dyDescent="0.25">
      <c r="A313" s="161" t="s">
        <v>1447</v>
      </c>
      <c r="B313" s="161" t="s">
        <v>1447</v>
      </c>
      <c r="C313" s="161" t="s">
        <v>1447</v>
      </c>
      <c r="D313" s="161" t="s">
        <v>1447</v>
      </c>
      <c r="E313" s="161">
        <v>3</v>
      </c>
      <c r="F313" s="161" t="s">
        <v>1447</v>
      </c>
      <c r="G313" s="161" t="s">
        <v>880</v>
      </c>
      <c r="H313" s="161" t="s">
        <v>881</v>
      </c>
      <c r="K313" s="161">
        <v>0</v>
      </c>
      <c r="L313" s="161">
        <v>0</v>
      </c>
      <c r="M313" s="161">
        <v>0</v>
      </c>
      <c r="N313" s="161">
        <v>0</v>
      </c>
      <c r="O313" s="161">
        <v>0</v>
      </c>
      <c r="P313" s="161">
        <v>0</v>
      </c>
      <c r="Q313" s="161">
        <v>0</v>
      </c>
      <c r="R313" s="161">
        <v>0</v>
      </c>
      <c r="S313" s="161">
        <v>0</v>
      </c>
      <c r="T313" s="161">
        <v>0</v>
      </c>
      <c r="U313" s="161">
        <v>0</v>
      </c>
      <c r="V313" s="161">
        <v>0</v>
      </c>
      <c r="W313" s="161">
        <v>0</v>
      </c>
      <c r="X313" s="161">
        <v>0</v>
      </c>
      <c r="AB313" s="161" t="s">
        <v>242</v>
      </c>
      <c r="AC313" s="161" t="s">
        <v>242</v>
      </c>
      <c r="AD313" s="161" t="s">
        <v>242</v>
      </c>
      <c r="AE313" s="161" t="s">
        <v>242</v>
      </c>
      <c r="AF313" s="161" t="s">
        <v>242</v>
      </c>
      <c r="AG313" s="161" t="s">
        <v>242</v>
      </c>
      <c r="AH313" s="161" t="s">
        <v>242</v>
      </c>
      <c r="AI313" s="161">
        <v>20150801</v>
      </c>
      <c r="AJ313" s="161">
        <v>20160525</v>
      </c>
      <c r="AK313" s="161" t="s">
        <v>869</v>
      </c>
      <c r="AL313" t="s">
        <v>1078</v>
      </c>
      <c r="BN313" t="s">
        <v>1079</v>
      </c>
      <c r="ET313" s="161">
        <v>0</v>
      </c>
      <c r="EU313" s="161">
        <v>0</v>
      </c>
      <c r="EV313" s="161">
        <v>0</v>
      </c>
      <c r="EW313" s="161">
        <v>0</v>
      </c>
      <c r="EX313" s="161">
        <v>0</v>
      </c>
      <c r="EY313" s="161">
        <v>0</v>
      </c>
      <c r="EZ313" s="161">
        <v>0</v>
      </c>
      <c r="FA313" s="161">
        <v>0</v>
      </c>
      <c r="FB313" s="161">
        <v>0</v>
      </c>
      <c r="FC313" s="161">
        <v>0</v>
      </c>
      <c r="FD313" s="161">
        <v>0</v>
      </c>
      <c r="FE313" s="161">
        <v>0</v>
      </c>
      <c r="HN313" s="161" t="s">
        <v>881</v>
      </c>
      <c r="JB313" s="161" t="s">
        <v>881</v>
      </c>
      <c r="JC313" s="161">
        <v>0</v>
      </c>
      <c r="JD313" s="161">
        <v>0</v>
      </c>
      <c r="JE313" s="161">
        <v>0</v>
      </c>
      <c r="JF313" s="161">
        <v>0</v>
      </c>
      <c r="MN313" t="str">
        <f t="shared" si="348"/>
        <v>NoNoNoNoNoNo</v>
      </c>
      <c r="MO313" t="str">
        <f>IF(AND(MN313="NoNoNoNoNoNo",JI313=""),"No Programs",VLOOKUP(MN313,Lookups!$DA$4:$DB$67,2,FALSE))</f>
        <v>No Programs</v>
      </c>
      <c r="MP313">
        <f t="shared" si="349"/>
        <v>0</v>
      </c>
      <c r="MQ313" t="str">
        <f t="shared" si="350"/>
        <v>No Program Use</v>
      </c>
      <c r="MR313" t="str">
        <f>Directions!$D$3</f>
        <v>Usage</v>
      </c>
      <c r="MS313" t="str">
        <f>VLOOKUP(MQ313,Lookups!$CU$71:$CV$80,2,FALSE)</f>
        <v>Exclude</v>
      </c>
      <c r="MT313">
        <f t="shared" si="351"/>
        <v>0</v>
      </c>
      <c r="MU313">
        <f t="shared" si="352"/>
        <v>0</v>
      </c>
      <c r="MV313">
        <f t="shared" si="353"/>
        <v>0</v>
      </c>
      <c r="MW313">
        <f t="shared" si="354"/>
        <v>0</v>
      </c>
      <c r="MX313">
        <f t="shared" si="355"/>
        <v>0</v>
      </c>
      <c r="MY313" t="str">
        <f t="shared" si="356"/>
        <v>Not Used</v>
      </c>
      <c r="MZ313">
        <f t="shared" si="357"/>
        <v>0</v>
      </c>
      <c r="NA313" t="str">
        <f t="shared" si="358"/>
        <v>Not Available</v>
      </c>
      <c r="NB313" t="str">
        <f t="shared" si="359"/>
        <v>Not Available</v>
      </c>
      <c r="NC313" t="str">
        <f t="shared" si="360"/>
        <v>4 Not Indicated</v>
      </c>
      <c r="ND313" t="str">
        <f t="shared" si="361"/>
        <v>4 Not Indicated</v>
      </c>
      <c r="NE313" t="str">
        <f t="shared" si="362"/>
        <v>4 Not Indicated</v>
      </c>
      <c r="NF313" t="str">
        <f t="shared" si="363"/>
        <v>4 Not Indicated</v>
      </c>
      <c r="NG313" t="str">
        <f t="shared" si="364"/>
        <v>4 Not Indicated</v>
      </c>
      <c r="NH313" s="159" t="str">
        <f t="shared" si="365"/>
        <v>Null</v>
      </c>
      <c r="NI313" t="str">
        <f t="shared" si="366"/>
        <v>Null</v>
      </c>
      <c r="NJ313" s="159" t="str">
        <f t="shared" si="367"/>
        <v>Null</v>
      </c>
      <c r="NK313" t="str">
        <f t="shared" si="368"/>
        <v>Null</v>
      </c>
      <c r="NL313" t="str">
        <f t="shared" si="369"/>
        <v>No RI Tests</v>
      </c>
      <c r="NM313">
        <f t="shared" si="370"/>
        <v>0</v>
      </c>
      <c r="NN313" t="str">
        <f>IF(OR(E313="PK",E313="K",JJ313=""),"Null",INDEX(Lookups!$EZ$4:$FW$18,MATCH($JJ313,Lookups!$EY$4:$EY$18,1),MATCH($E313,Lookups!$EZ$3:$FW$3,0)))</f>
        <v>Null</v>
      </c>
      <c r="NO313" t="str">
        <f>IF(OR(E313="PK",E313="K",JJ313=""),"Null",INDEX(Lookups!$EZ$4:$FW$18,MATCH($JJ313,Lookups!$EY$4:$EY$18,1),MATCH($E313,Lookups!$EZ$3:$FW$3,0) + 1))</f>
        <v>Null</v>
      </c>
      <c r="NP313" t="str">
        <f t="shared" si="371"/>
        <v>Null</v>
      </c>
      <c r="NQ313" t="str">
        <f t="shared" si="372"/>
        <v>Null</v>
      </c>
      <c r="NR313" t="str">
        <f t="shared" si="373"/>
        <v>Null</v>
      </c>
      <c r="NS313" t="str">
        <f t="shared" si="374"/>
        <v>No RI Tests</v>
      </c>
      <c r="NT313" t="str">
        <f t="shared" si="375"/>
        <v>No RI Tests</v>
      </c>
      <c r="NU313" t="str">
        <f t="shared" si="376"/>
        <v>No RI Tests</v>
      </c>
      <c r="NV313" s="183" t="str">
        <f t="array" ref="NV313">IF($NL313="No RI Tests","No RI Tests",VLOOKUP(IF(AND(E313="K",JJ313&lt;280),3,IF(AND(E313="K",JJ313&gt;=280),4,MAX(IF(E313=Lookups!$DF$6:$DF$99,IF(JJ313&gt;=Lookups!$DG$6:$DG$99,Lookups!$DH$6:$DH$99))))),Lookups!$DE$104:$DG$108,2,FALSE))</f>
        <v>No RI Tests</v>
      </c>
      <c r="NW313" s="161" t="str">
        <f t="array" ref="NW313">IF($NL313="No RI Tests","No RI Tests",VLOOKUP(IF(AND(E313="K",JH313&lt;280),3,IF(AND(E313="K",JH313&gt;=280),4,MAX(IF(E313=Lookups!$DF$6:$DF$99,IF(NI313&gt;=Lookups!$DG$6:$DG$99,Lookups!$DH$6:$DH$99))))),Lookups!$DE$104:$DG$108,2,FALSE))</f>
        <v>No RI Tests</v>
      </c>
      <c r="NX313" s="161" t="str">
        <f t="array" ref="NX313">IF($NL313="No RI Tests","No RI Tests",VLOOKUP(IF(AND(E313="K",NK313&lt;280),3,IF(AND(E313="K",NK313&gt;=280),4,MAX(IF(E313=Lookups!$DF$6:$DF$99,IF(NK313&gt;=Lookups!$DG$6:$DG$99,Lookups!$DH$6:$DH$99))))),Lookups!$DE$104:$DG$108,2,FALSE))</f>
        <v>No RI Tests</v>
      </c>
      <c r="NY313" t="str">
        <f t="shared" si="377"/>
        <v>Null</v>
      </c>
      <c r="NZ313" t="str">
        <f t="shared" si="378"/>
        <v>Null</v>
      </c>
      <c r="OA313" t="str">
        <f t="shared" si="379"/>
        <v>No RI for Comparison</v>
      </c>
      <c r="OB313" s="161" t="str">
        <f t="array" ref="OB313">IF($NL313="No RI Tests","No RI Tests",IF(E313="K","N/A",VLOOKUP(MAX(IF(E313=Lookups!$DF$6:$DF$99,IF(JJ313&gt;=Lookups!$DG$6:$DG$99,Lookups!$DI$6:$DI$99))),Lookups!$DE$104:$DG$108,3,FALSE)))</f>
        <v>No RI Tests</v>
      </c>
      <c r="OC313" s="161" t="str">
        <f t="array" ref="OC313">IF($NL313="No RI Tests","No RI Tests",IF(E313="K","N/A",VLOOKUP(MAX(IF(E313=Lookups!$DF$6:$DF$99,IF(NI313&gt;=Lookups!$DG$6:$DG$99,Lookups!$DI$6:$DI$99))),Lookups!$DE$104:$DG$108,3,FALSE)))</f>
        <v>No RI Tests</v>
      </c>
      <c r="OD313" s="161" t="str">
        <f t="array" ref="OD313">IF($NL313="No RI Tests","No RI Tests",IF(E313="K","N/A",VLOOKUP(MAX(IF(E313=Lookups!$DF$6:$DF$99,IF(NK313&gt;=Lookups!$DG$6:$DG$99,Lookups!$DI$6:$DI$99))),Lookups!$DE$104:$DG$108,3,FALSE)))</f>
        <v>No RI Tests</v>
      </c>
      <c r="OE313" t="str">
        <f t="shared" si="380"/>
        <v>Null</v>
      </c>
      <c r="OF313" t="str">
        <f t="shared" si="381"/>
        <v>Null</v>
      </c>
      <c r="OG313" t="str">
        <f t="shared" si="382"/>
        <v>No RI for Comparison</v>
      </c>
      <c r="OH313" t="str">
        <f t="shared" si="383"/>
        <v>Null</v>
      </c>
      <c r="OI313" t="str">
        <f t="shared" si="384"/>
        <v>Null</v>
      </c>
      <c r="OJ313" t="str">
        <f t="shared" si="385"/>
        <v>Null</v>
      </c>
      <c r="OK313" t="str">
        <f t="shared" si="386"/>
        <v>Null</v>
      </c>
      <c r="OL313" t="str">
        <f t="shared" si="387"/>
        <v>Null</v>
      </c>
      <c r="OM313" t="str">
        <f t="shared" si="388"/>
        <v>Null</v>
      </c>
      <c r="ON313" t="str">
        <f t="shared" si="389"/>
        <v>Null</v>
      </c>
      <c r="OO313" t="str">
        <f t="shared" si="390"/>
        <v>Null RI</v>
      </c>
      <c r="OP313" t="str">
        <f ca="1">IF(AND(HR313&lt;&gt;"",JJ313&lt;600),IF(HT313="Advancing","Tier 2","Tier 3"),IF(JI313="","Null",IF(OR(E313="K",E313&lt;3),"FRA Recommended",IF(JJ313&gt;=IF(E313&lt;6,400,600),IF(JJ313&lt;VLOOKUP(E313,Lookups!$AP$3:$AR$16,3,FALSE),"Tier 2","Core"),IF(JJ313&lt;400,IF(RAND()&lt;0.81,"Tier 3","Tier 2"),IF(RAND()&lt;0.51,"Tier 3","Tier 2"))))))</f>
        <v>Null</v>
      </c>
      <c r="OQ313" t="str">
        <f t="shared" si="391"/>
        <v>Null</v>
      </c>
      <c r="OR313" t="str">
        <f t="shared" si="392"/>
        <v>Null</v>
      </c>
      <c r="OS313" t="str">
        <f t="shared" si="393"/>
        <v>Null</v>
      </c>
      <c r="OT313" t="str">
        <f t="shared" si="394"/>
        <v>No RI Tests</v>
      </c>
      <c r="OU313" s="159" t="str">
        <f t="shared" si="395"/>
        <v>No PI Tests</v>
      </c>
      <c r="OV313" t="str">
        <f t="shared" si="396"/>
        <v>No PI Tests</v>
      </c>
      <c r="OW313" t="str">
        <f t="shared" si="397"/>
        <v>No PI Tests</v>
      </c>
      <c r="OX313" t="str">
        <f t="shared" si="398"/>
        <v>No PI Tests</v>
      </c>
      <c r="OY313" t="str">
        <f t="shared" si="399"/>
        <v>No PI Tests</v>
      </c>
      <c r="OZ313" t="str">
        <f t="shared" si="400"/>
        <v>No PI Tests</v>
      </c>
      <c r="PA313" s="159" t="str">
        <f t="shared" si="401"/>
        <v>No PI Tests</v>
      </c>
      <c r="PB313" t="str">
        <f t="shared" si="402"/>
        <v>No PI Tests</v>
      </c>
      <c r="PC313" t="str">
        <f t="shared" si="403"/>
        <v>No PI Tests</v>
      </c>
      <c r="PD313" t="str">
        <f t="shared" si="404"/>
        <v>No PI Tests</v>
      </c>
      <c r="PE313" t="str">
        <f t="shared" si="405"/>
        <v>No PI Tests</v>
      </c>
      <c r="PF313" t="str">
        <f t="shared" si="406"/>
        <v>No PI Tests</v>
      </c>
      <c r="PG313" t="str">
        <f t="shared" si="407"/>
        <v>No PI Tests</v>
      </c>
      <c r="PH313">
        <f t="shared" si="408"/>
        <v>0</v>
      </c>
      <c r="PI313">
        <f t="shared" si="409"/>
        <v>0</v>
      </c>
      <c r="PJ313" t="str">
        <f t="shared" si="410"/>
        <v>Null</v>
      </c>
      <c r="PK313" t="str">
        <f>IF(HR313="","Null",IF(E313&lt;3,"Null",IF(HU313=0,0,IF(HS313="Form 1",VLOOKUP(HU313,Lookups!$BE$3:$BP$63,E313,FALSE),IF(HS313="Form 2",VLOOKUP(HU313,Lookups!$BE$67:$BP$127,E313,FALSE),VLOOKUP(HU313,Lookups!$BE$130:$BP$190,E313,FALSE))))))</f>
        <v>Null</v>
      </c>
      <c r="PL313" t="str">
        <f t="shared" si="411"/>
        <v>Null</v>
      </c>
      <c r="PM313" t="str">
        <f>IF($PH313=0,"Null",IF(E313&lt;3,"Null",IF(OX313=0,0,IF(OV313="Form 1",VLOOKUP(OX313,Lookups!$BE$3:$BP$63,E313,FALSE),IF(OV313="Form 2",VLOOKUP(OX313,Lookups!$BE$67:$BP$127,E313,FALSE),VLOOKUP(OX313,Lookups!$BE$130:$BP$190,E313,FALSE))))))</f>
        <v>Null</v>
      </c>
      <c r="PN313" t="str">
        <f t="shared" si="412"/>
        <v>Null</v>
      </c>
      <c r="PO313" t="str">
        <f t="shared" si="413"/>
        <v>Null</v>
      </c>
      <c r="PP313" t="str">
        <f t="shared" si="414"/>
        <v>Null</v>
      </c>
      <c r="PQ313" t="str">
        <f>IF(HR313="","Null",IF(E313&lt;3,"Null",IF(HV313=0,0,IF(HS313="Form 1",VLOOKUP(HV313,Lookups!$BR$3:$CC$63,E313,FALSE),IF(HS313="Form 2",VLOOKUP(HV313,Lookups!$BR$67:$CC$127,E313,FALSE),VLOOKUP(HV313,Lookups!$BR$130:$CC$190,E313,FALSE))))))</f>
        <v>Null</v>
      </c>
      <c r="PR313" t="str">
        <f t="shared" si="415"/>
        <v>Null</v>
      </c>
      <c r="PS313" t="str">
        <f>IF(HR313="","Null",IF(E313&lt;3,"Null",IF(OY313=0,0,IF(OW313="Form 1",VLOOKUP(OY313,Lookups!$BR$3:$CC$63,E313,FALSE),IF(OW313="Form 2",VLOOKUP(OY313,Lookups!$BR$67:$CC$127,E313,FALSE),VLOOKUP(OY313,Lookups!$BR$130:$CC$190,E313,FALSE))))))</f>
        <v>Null</v>
      </c>
      <c r="PT313" t="str">
        <f t="shared" si="416"/>
        <v>Null</v>
      </c>
      <c r="PU313" t="str">
        <f t="shared" si="417"/>
        <v>Null</v>
      </c>
      <c r="PV313" t="str">
        <f t="shared" si="418"/>
        <v>Null</v>
      </c>
      <c r="PW313" t="str">
        <f t="shared" si="419"/>
        <v>No PI Tests</v>
      </c>
      <c r="PX313">
        <f t="shared" si="420"/>
        <v>0</v>
      </c>
      <c r="PY313">
        <f t="shared" si="421"/>
        <v>0</v>
      </c>
      <c r="PZ313" t="str">
        <f t="shared" si="422"/>
        <v>Null</v>
      </c>
      <c r="QA313" t="str">
        <f t="shared" si="423"/>
        <v>Null</v>
      </c>
      <c r="QB313" t="str">
        <f t="shared" si="424"/>
        <v>Null</v>
      </c>
      <c r="QC313" t="str">
        <f>IF($MS313="System 44 Record",IF(BQ313&lt;MEDIAN(Directions!$F$3,Directions!$F$6),"Mid-Year Exited Student","Full Year Participant")&amp;IF(BP313&lt;Directions!$F$3,", Started Prior Year",", Started This Year"),"Null")</f>
        <v>Null</v>
      </c>
      <c r="QD313" t="str">
        <f t="shared" si="425"/>
        <v>Null</v>
      </c>
      <c r="QE313">
        <f t="shared" si="426"/>
        <v>0</v>
      </c>
      <c r="QF313">
        <f t="shared" si="427"/>
        <v>0</v>
      </c>
      <c r="QG313">
        <f t="shared" si="428"/>
        <v>0</v>
      </c>
      <c r="QH313">
        <f t="shared" si="429"/>
        <v>0</v>
      </c>
      <c r="QI313">
        <f t="shared" si="430"/>
        <v>0</v>
      </c>
      <c r="QJ313" t="str">
        <f t="shared" si="431"/>
        <v>Used None</v>
      </c>
      <c r="QK313" t="str">
        <f t="shared" si="432"/>
        <v>Null</v>
      </c>
      <c r="QL313" t="str">
        <f t="shared" si="433"/>
        <v>Null</v>
      </c>
      <c r="QM313" t="str">
        <f>IF($MS313="READ 180 Record",IF(AQ313="","Null",VLOOKUP(JJ313,Lookups!$DX$3:$EB$2054,AN313+1,FALSE)),"Null")</f>
        <v>Null</v>
      </c>
      <c r="QN313" t="str">
        <f t="shared" si="434"/>
        <v>Null</v>
      </c>
    </row>
    <row r="314" spans="1:456" x14ac:dyDescent="0.25">
      <c r="A314" s="161" t="s">
        <v>1447</v>
      </c>
      <c r="B314" s="161" t="s">
        <v>1447</v>
      </c>
      <c r="C314" s="161" t="s">
        <v>1447</v>
      </c>
      <c r="D314" s="161" t="s">
        <v>1447</v>
      </c>
      <c r="E314" s="161">
        <v>4</v>
      </c>
      <c r="F314" s="161" t="s">
        <v>1447</v>
      </c>
      <c r="G314" s="161" t="s">
        <v>880</v>
      </c>
      <c r="H314" s="161" t="s">
        <v>881</v>
      </c>
      <c r="K314" s="161">
        <v>0</v>
      </c>
      <c r="L314" s="161">
        <v>0</v>
      </c>
      <c r="M314" s="161">
        <v>0</v>
      </c>
      <c r="N314" s="161">
        <v>0</v>
      </c>
      <c r="O314" s="161">
        <v>0</v>
      </c>
      <c r="P314" s="161">
        <v>0</v>
      </c>
      <c r="Q314" s="161">
        <v>0</v>
      </c>
      <c r="R314" s="161">
        <v>0</v>
      </c>
      <c r="S314" s="161">
        <v>0</v>
      </c>
      <c r="T314" s="161">
        <v>0</v>
      </c>
      <c r="U314" s="161">
        <v>0</v>
      </c>
      <c r="V314" s="161">
        <v>0</v>
      </c>
      <c r="W314" s="161">
        <v>0</v>
      </c>
      <c r="X314" s="161">
        <v>0</v>
      </c>
      <c r="AB314" s="161" t="s">
        <v>242</v>
      </c>
      <c r="AC314" s="161" t="s">
        <v>242</v>
      </c>
      <c r="AD314" s="161" t="s">
        <v>242</v>
      </c>
      <c r="AE314" s="161" t="s">
        <v>242</v>
      </c>
      <c r="AF314" s="161" t="s">
        <v>242</v>
      </c>
      <c r="AG314" s="161" t="s">
        <v>242</v>
      </c>
      <c r="AH314" s="161" t="s">
        <v>242</v>
      </c>
      <c r="AI314" s="161">
        <v>20150801</v>
      </c>
      <c r="AJ314" s="161">
        <v>20160525</v>
      </c>
      <c r="AK314" s="161" t="s">
        <v>869</v>
      </c>
      <c r="AL314" t="s">
        <v>1078</v>
      </c>
      <c r="BN314" t="s">
        <v>1079</v>
      </c>
      <c r="ET314" s="161">
        <v>0</v>
      </c>
      <c r="EU314" s="161">
        <v>0</v>
      </c>
      <c r="EV314" s="161">
        <v>0</v>
      </c>
      <c r="EW314" s="161">
        <v>0</v>
      </c>
      <c r="EX314" s="161">
        <v>0</v>
      </c>
      <c r="EY314" s="161">
        <v>0</v>
      </c>
      <c r="EZ314" s="161">
        <v>0</v>
      </c>
      <c r="FA314" s="161">
        <v>0</v>
      </c>
      <c r="FB314" s="161">
        <v>0</v>
      </c>
      <c r="FC314" s="161">
        <v>0</v>
      </c>
      <c r="FD314" s="161">
        <v>0</v>
      </c>
      <c r="FE314" s="161">
        <v>0</v>
      </c>
      <c r="HN314" s="161" t="s">
        <v>881</v>
      </c>
      <c r="JB314" s="161" t="s">
        <v>881</v>
      </c>
      <c r="JC314" s="161">
        <v>0</v>
      </c>
      <c r="JD314" s="161">
        <v>0</v>
      </c>
      <c r="JE314" s="161">
        <v>0</v>
      </c>
      <c r="JF314" s="161">
        <v>0</v>
      </c>
      <c r="MN314" t="str">
        <f t="shared" si="348"/>
        <v>NoNoNoNoNoNo</v>
      </c>
      <c r="MO314" t="str">
        <f>IF(AND(MN314="NoNoNoNoNoNo",JI314=""),"No Programs",VLOOKUP(MN314,Lookups!$DA$4:$DB$67,2,FALSE))</f>
        <v>No Programs</v>
      </c>
      <c r="MP314">
        <f t="shared" si="349"/>
        <v>0</v>
      </c>
      <c r="MQ314" t="str">
        <f t="shared" si="350"/>
        <v>No Program Use</v>
      </c>
      <c r="MR314" t="str">
        <f>Directions!$D$3</f>
        <v>Usage</v>
      </c>
      <c r="MS314" t="str">
        <f>VLOOKUP(MQ314,Lookups!$CU$71:$CV$80,2,FALSE)</f>
        <v>Exclude</v>
      </c>
      <c r="MT314">
        <f t="shared" si="351"/>
        <v>0</v>
      </c>
      <c r="MU314">
        <f t="shared" si="352"/>
        <v>0</v>
      </c>
      <c r="MV314">
        <f t="shared" si="353"/>
        <v>0</v>
      </c>
      <c r="MW314">
        <f t="shared" si="354"/>
        <v>0</v>
      </c>
      <c r="MX314">
        <f t="shared" si="355"/>
        <v>0</v>
      </c>
      <c r="MY314" t="str">
        <f t="shared" si="356"/>
        <v>Not Used</v>
      </c>
      <c r="MZ314">
        <f t="shared" si="357"/>
        <v>0</v>
      </c>
      <c r="NA314" t="str">
        <f t="shared" si="358"/>
        <v>Not Available</v>
      </c>
      <c r="NB314" t="str">
        <f t="shared" si="359"/>
        <v>Not Available</v>
      </c>
      <c r="NC314" t="str">
        <f t="shared" si="360"/>
        <v>4 Not Indicated</v>
      </c>
      <c r="ND314" t="str">
        <f t="shared" si="361"/>
        <v>4 Not Indicated</v>
      </c>
      <c r="NE314" t="str">
        <f t="shared" si="362"/>
        <v>4 Not Indicated</v>
      </c>
      <c r="NF314" t="str">
        <f t="shared" si="363"/>
        <v>4 Not Indicated</v>
      </c>
      <c r="NG314" t="str">
        <f t="shared" si="364"/>
        <v>4 Not Indicated</v>
      </c>
      <c r="NH314" s="159" t="str">
        <f t="shared" si="365"/>
        <v>Null</v>
      </c>
      <c r="NI314" t="str">
        <f t="shared" si="366"/>
        <v>Null</v>
      </c>
      <c r="NJ314" s="159" t="str">
        <f t="shared" si="367"/>
        <v>Null</v>
      </c>
      <c r="NK314" t="str">
        <f t="shared" si="368"/>
        <v>Null</v>
      </c>
      <c r="NL314" t="str">
        <f t="shared" si="369"/>
        <v>No RI Tests</v>
      </c>
      <c r="NM314">
        <f t="shared" si="370"/>
        <v>0</v>
      </c>
      <c r="NN314" t="str">
        <f>IF(OR(E314="PK",E314="K",JJ314=""),"Null",INDEX(Lookups!$EZ$4:$FW$18,MATCH($JJ314,Lookups!$EY$4:$EY$18,1),MATCH($E314,Lookups!$EZ$3:$FW$3,0)))</f>
        <v>Null</v>
      </c>
      <c r="NO314" t="str">
        <f>IF(OR(E314="PK",E314="K",JJ314=""),"Null",INDEX(Lookups!$EZ$4:$FW$18,MATCH($JJ314,Lookups!$EY$4:$EY$18,1),MATCH($E314,Lookups!$EZ$3:$FW$3,0) + 1))</f>
        <v>Null</v>
      </c>
      <c r="NP314" t="str">
        <f t="shared" si="371"/>
        <v>Null</v>
      </c>
      <c r="NQ314" t="str">
        <f t="shared" si="372"/>
        <v>Null</v>
      </c>
      <c r="NR314" t="str">
        <f t="shared" si="373"/>
        <v>Null</v>
      </c>
      <c r="NS314" t="str">
        <f t="shared" si="374"/>
        <v>No RI Tests</v>
      </c>
      <c r="NT314" t="str">
        <f t="shared" si="375"/>
        <v>No RI Tests</v>
      </c>
      <c r="NU314" t="str">
        <f t="shared" si="376"/>
        <v>No RI Tests</v>
      </c>
      <c r="NV314" s="183" t="str">
        <f t="array" ref="NV314">IF($NL314="No RI Tests","No RI Tests",VLOOKUP(IF(AND(E314="K",JJ314&lt;280),3,IF(AND(E314="K",JJ314&gt;=280),4,MAX(IF(E314=Lookups!$DF$6:$DF$99,IF(JJ314&gt;=Lookups!$DG$6:$DG$99,Lookups!$DH$6:$DH$99))))),Lookups!$DE$104:$DG$108,2,FALSE))</f>
        <v>No RI Tests</v>
      </c>
      <c r="NW314" s="161" t="str">
        <f t="array" ref="NW314">IF($NL314="No RI Tests","No RI Tests",VLOOKUP(IF(AND(E314="K",JH314&lt;280),3,IF(AND(E314="K",JH314&gt;=280),4,MAX(IF(E314=Lookups!$DF$6:$DF$99,IF(NI314&gt;=Lookups!$DG$6:$DG$99,Lookups!$DH$6:$DH$99))))),Lookups!$DE$104:$DG$108,2,FALSE))</f>
        <v>No RI Tests</v>
      </c>
      <c r="NX314" s="161" t="str">
        <f t="array" ref="NX314">IF($NL314="No RI Tests","No RI Tests",VLOOKUP(IF(AND(E314="K",NK314&lt;280),3,IF(AND(E314="K",NK314&gt;=280),4,MAX(IF(E314=Lookups!$DF$6:$DF$99,IF(NK314&gt;=Lookups!$DG$6:$DG$99,Lookups!$DH$6:$DH$99))))),Lookups!$DE$104:$DG$108,2,FALSE))</f>
        <v>No RI Tests</v>
      </c>
      <c r="NY314" t="str">
        <f t="shared" si="377"/>
        <v>Null</v>
      </c>
      <c r="NZ314" t="str">
        <f t="shared" si="378"/>
        <v>Null</v>
      </c>
      <c r="OA314" t="str">
        <f t="shared" si="379"/>
        <v>No RI for Comparison</v>
      </c>
      <c r="OB314" s="161" t="str">
        <f t="array" ref="OB314">IF($NL314="No RI Tests","No RI Tests",IF(E314="K","N/A",VLOOKUP(MAX(IF(E314=Lookups!$DF$6:$DF$99,IF(JJ314&gt;=Lookups!$DG$6:$DG$99,Lookups!$DI$6:$DI$99))),Lookups!$DE$104:$DG$108,3,FALSE)))</f>
        <v>No RI Tests</v>
      </c>
      <c r="OC314" s="161" t="str">
        <f t="array" ref="OC314">IF($NL314="No RI Tests","No RI Tests",IF(E314="K","N/A",VLOOKUP(MAX(IF(E314=Lookups!$DF$6:$DF$99,IF(NI314&gt;=Lookups!$DG$6:$DG$99,Lookups!$DI$6:$DI$99))),Lookups!$DE$104:$DG$108,3,FALSE)))</f>
        <v>No RI Tests</v>
      </c>
      <c r="OD314" s="161" t="str">
        <f t="array" ref="OD314">IF($NL314="No RI Tests","No RI Tests",IF(E314="K","N/A",VLOOKUP(MAX(IF(E314=Lookups!$DF$6:$DF$99,IF(NK314&gt;=Lookups!$DG$6:$DG$99,Lookups!$DI$6:$DI$99))),Lookups!$DE$104:$DG$108,3,FALSE)))</f>
        <v>No RI Tests</v>
      </c>
      <c r="OE314" t="str">
        <f t="shared" si="380"/>
        <v>Null</v>
      </c>
      <c r="OF314" t="str">
        <f t="shared" si="381"/>
        <v>Null</v>
      </c>
      <c r="OG314" t="str">
        <f t="shared" si="382"/>
        <v>No RI for Comparison</v>
      </c>
      <c r="OH314" t="str">
        <f t="shared" si="383"/>
        <v>Null</v>
      </c>
      <c r="OI314" t="str">
        <f t="shared" si="384"/>
        <v>Null</v>
      </c>
      <c r="OJ314" t="str">
        <f t="shared" si="385"/>
        <v>Null</v>
      </c>
      <c r="OK314" t="str">
        <f t="shared" si="386"/>
        <v>Null</v>
      </c>
      <c r="OL314" t="str">
        <f t="shared" si="387"/>
        <v>Null</v>
      </c>
      <c r="OM314" t="str">
        <f t="shared" si="388"/>
        <v>Null</v>
      </c>
      <c r="ON314" t="str">
        <f t="shared" si="389"/>
        <v>Null</v>
      </c>
      <c r="OO314" t="str">
        <f t="shared" si="390"/>
        <v>Null RI</v>
      </c>
      <c r="OP314" t="str">
        <f ca="1">IF(AND(HR314&lt;&gt;"",JJ314&lt;600),IF(HT314="Advancing","Tier 2","Tier 3"),IF(JI314="","Null",IF(OR(E314="K",E314&lt;3),"FRA Recommended",IF(JJ314&gt;=IF(E314&lt;6,400,600),IF(JJ314&lt;VLOOKUP(E314,Lookups!$AP$3:$AR$16,3,FALSE),"Tier 2","Core"),IF(JJ314&lt;400,IF(RAND()&lt;0.81,"Tier 3","Tier 2"),IF(RAND()&lt;0.51,"Tier 3","Tier 2"))))))</f>
        <v>Null</v>
      </c>
      <c r="OQ314" t="str">
        <f t="shared" si="391"/>
        <v>Null</v>
      </c>
      <c r="OR314" t="str">
        <f t="shared" si="392"/>
        <v>Null</v>
      </c>
      <c r="OS314" t="str">
        <f t="shared" si="393"/>
        <v>Null</v>
      </c>
      <c r="OT314" t="str">
        <f t="shared" si="394"/>
        <v>No RI Tests</v>
      </c>
      <c r="OU314" s="159" t="str">
        <f t="shared" si="395"/>
        <v>No PI Tests</v>
      </c>
      <c r="OV314" t="str">
        <f t="shared" si="396"/>
        <v>No PI Tests</v>
      </c>
      <c r="OW314" t="str">
        <f t="shared" si="397"/>
        <v>No PI Tests</v>
      </c>
      <c r="OX314" t="str">
        <f t="shared" si="398"/>
        <v>No PI Tests</v>
      </c>
      <c r="OY314" t="str">
        <f t="shared" si="399"/>
        <v>No PI Tests</v>
      </c>
      <c r="OZ314" t="str">
        <f t="shared" si="400"/>
        <v>No PI Tests</v>
      </c>
      <c r="PA314" s="159" t="str">
        <f t="shared" si="401"/>
        <v>No PI Tests</v>
      </c>
      <c r="PB314" t="str">
        <f t="shared" si="402"/>
        <v>No PI Tests</v>
      </c>
      <c r="PC314" t="str">
        <f t="shared" si="403"/>
        <v>No PI Tests</v>
      </c>
      <c r="PD314" t="str">
        <f t="shared" si="404"/>
        <v>No PI Tests</v>
      </c>
      <c r="PE314" t="str">
        <f t="shared" si="405"/>
        <v>No PI Tests</v>
      </c>
      <c r="PF314" t="str">
        <f t="shared" si="406"/>
        <v>No PI Tests</v>
      </c>
      <c r="PG314" t="str">
        <f t="shared" si="407"/>
        <v>No PI Tests</v>
      </c>
      <c r="PH314">
        <f t="shared" si="408"/>
        <v>0</v>
      </c>
      <c r="PI314">
        <f t="shared" si="409"/>
        <v>0</v>
      </c>
      <c r="PJ314" t="str">
        <f t="shared" si="410"/>
        <v>Null</v>
      </c>
      <c r="PK314" t="str">
        <f>IF(HR314="","Null",IF(E314&lt;3,"Null",IF(HU314=0,0,IF(HS314="Form 1",VLOOKUP(HU314,Lookups!$BE$3:$BP$63,E314,FALSE),IF(HS314="Form 2",VLOOKUP(HU314,Lookups!$BE$67:$BP$127,E314,FALSE),VLOOKUP(HU314,Lookups!$BE$130:$BP$190,E314,FALSE))))))</f>
        <v>Null</v>
      </c>
      <c r="PL314" t="str">
        <f t="shared" si="411"/>
        <v>Null</v>
      </c>
      <c r="PM314" t="str">
        <f>IF($PH314=0,"Null",IF(E314&lt;3,"Null",IF(OX314=0,0,IF(OV314="Form 1",VLOOKUP(OX314,Lookups!$BE$3:$BP$63,E314,FALSE),IF(OV314="Form 2",VLOOKUP(OX314,Lookups!$BE$67:$BP$127,E314,FALSE),VLOOKUP(OX314,Lookups!$BE$130:$BP$190,E314,FALSE))))))</f>
        <v>Null</v>
      </c>
      <c r="PN314" t="str">
        <f t="shared" si="412"/>
        <v>Null</v>
      </c>
      <c r="PO314" t="str">
        <f t="shared" si="413"/>
        <v>Null</v>
      </c>
      <c r="PP314" t="str">
        <f t="shared" si="414"/>
        <v>Null</v>
      </c>
      <c r="PQ314" t="str">
        <f>IF(HR314="","Null",IF(E314&lt;3,"Null",IF(HV314=0,0,IF(HS314="Form 1",VLOOKUP(HV314,Lookups!$BR$3:$CC$63,E314,FALSE),IF(HS314="Form 2",VLOOKUP(HV314,Lookups!$BR$67:$CC$127,E314,FALSE),VLOOKUP(HV314,Lookups!$BR$130:$CC$190,E314,FALSE))))))</f>
        <v>Null</v>
      </c>
      <c r="PR314" t="str">
        <f t="shared" si="415"/>
        <v>Null</v>
      </c>
      <c r="PS314" t="str">
        <f>IF(HR314="","Null",IF(E314&lt;3,"Null",IF(OY314=0,0,IF(OW314="Form 1",VLOOKUP(OY314,Lookups!$BR$3:$CC$63,E314,FALSE),IF(OW314="Form 2",VLOOKUP(OY314,Lookups!$BR$67:$CC$127,E314,FALSE),VLOOKUP(OY314,Lookups!$BR$130:$CC$190,E314,FALSE))))))</f>
        <v>Null</v>
      </c>
      <c r="PT314" t="str">
        <f t="shared" si="416"/>
        <v>Null</v>
      </c>
      <c r="PU314" t="str">
        <f t="shared" si="417"/>
        <v>Null</v>
      </c>
      <c r="PV314" t="str">
        <f t="shared" si="418"/>
        <v>Null</v>
      </c>
      <c r="PW314" t="str">
        <f t="shared" si="419"/>
        <v>No PI Tests</v>
      </c>
      <c r="PX314">
        <f t="shared" si="420"/>
        <v>0</v>
      </c>
      <c r="PY314">
        <f t="shared" si="421"/>
        <v>0</v>
      </c>
      <c r="PZ314" t="str">
        <f t="shared" si="422"/>
        <v>Null</v>
      </c>
      <c r="QA314" t="str">
        <f t="shared" si="423"/>
        <v>Null</v>
      </c>
      <c r="QB314" t="str">
        <f t="shared" si="424"/>
        <v>Null</v>
      </c>
      <c r="QC314" t="str">
        <f>IF($MS314="System 44 Record",IF(BQ314&lt;MEDIAN(Directions!$F$3,Directions!$F$6),"Mid-Year Exited Student","Full Year Participant")&amp;IF(BP314&lt;Directions!$F$3,", Started Prior Year",", Started This Year"),"Null")</f>
        <v>Null</v>
      </c>
      <c r="QD314" t="str">
        <f t="shared" si="425"/>
        <v>Null</v>
      </c>
      <c r="QE314">
        <f t="shared" si="426"/>
        <v>0</v>
      </c>
      <c r="QF314">
        <f t="shared" si="427"/>
        <v>0</v>
      </c>
      <c r="QG314">
        <f t="shared" si="428"/>
        <v>0</v>
      </c>
      <c r="QH314">
        <f t="shared" si="429"/>
        <v>0</v>
      </c>
      <c r="QI314">
        <f t="shared" si="430"/>
        <v>0</v>
      </c>
      <c r="QJ314" t="str">
        <f t="shared" si="431"/>
        <v>Used None</v>
      </c>
      <c r="QK314" t="str">
        <f t="shared" si="432"/>
        <v>Null</v>
      </c>
      <c r="QL314" t="str">
        <f t="shared" si="433"/>
        <v>Null</v>
      </c>
      <c r="QM314" t="str">
        <f>IF($MS314="READ 180 Record",IF(AQ314="","Null",VLOOKUP(JJ314,Lookups!$DX$3:$EB$2054,AN314+1,FALSE)),"Null")</f>
        <v>Null</v>
      </c>
      <c r="QN314" t="str">
        <f t="shared" si="434"/>
        <v>Null</v>
      </c>
    </row>
    <row r="315" spans="1:456" x14ac:dyDescent="0.25">
      <c r="A315" s="161" t="s">
        <v>1447</v>
      </c>
      <c r="B315" s="161" t="s">
        <v>1447</v>
      </c>
      <c r="C315" s="161" t="s">
        <v>1447</v>
      </c>
      <c r="D315" s="161" t="s">
        <v>1447</v>
      </c>
      <c r="E315" s="161">
        <v>9</v>
      </c>
      <c r="F315" s="161" t="s">
        <v>1447</v>
      </c>
      <c r="G315" s="161" t="s">
        <v>880</v>
      </c>
      <c r="H315" s="161" t="s">
        <v>881</v>
      </c>
      <c r="K315" s="161">
        <v>0</v>
      </c>
      <c r="L315" s="161">
        <v>0</v>
      </c>
      <c r="M315" s="161">
        <v>0</v>
      </c>
      <c r="N315" s="161">
        <v>0</v>
      </c>
      <c r="O315" s="161">
        <v>0</v>
      </c>
      <c r="P315" s="161">
        <v>0</v>
      </c>
      <c r="Q315" s="161">
        <v>0</v>
      </c>
      <c r="R315" s="161">
        <v>0</v>
      </c>
      <c r="S315" s="161">
        <v>0</v>
      </c>
      <c r="T315" s="161">
        <v>0</v>
      </c>
      <c r="U315" s="161">
        <v>0</v>
      </c>
      <c r="V315" s="161">
        <v>0</v>
      </c>
      <c r="W315" s="161">
        <v>0</v>
      </c>
      <c r="X315" s="161">
        <v>0</v>
      </c>
      <c r="AB315" s="161" t="s">
        <v>242</v>
      </c>
      <c r="AC315" s="161" t="s">
        <v>242</v>
      </c>
      <c r="AD315" s="161" t="s">
        <v>242</v>
      </c>
      <c r="AE315" s="161" t="s">
        <v>242</v>
      </c>
      <c r="AF315" s="161" t="s">
        <v>242</v>
      </c>
      <c r="AG315" s="161" t="s">
        <v>242</v>
      </c>
      <c r="AH315" s="161" t="s">
        <v>242</v>
      </c>
      <c r="AI315" s="161">
        <v>20150801</v>
      </c>
      <c r="AJ315" s="161">
        <v>20160525</v>
      </c>
      <c r="AK315" s="161" t="s">
        <v>869</v>
      </c>
      <c r="AL315" t="s">
        <v>1078</v>
      </c>
      <c r="BN315" t="s">
        <v>1079</v>
      </c>
      <c r="ET315" s="161">
        <v>0</v>
      </c>
      <c r="EU315" s="161">
        <v>0</v>
      </c>
      <c r="EV315" s="161">
        <v>0</v>
      </c>
      <c r="EW315" s="161">
        <v>0</v>
      </c>
      <c r="EX315" s="161">
        <v>0</v>
      </c>
      <c r="EY315" s="161">
        <v>0</v>
      </c>
      <c r="EZ315" s="161">
        <v>0</v>
      </c>
      <c r="FA315" s="161">
        <v>0</v>
      </c>
      <c r="FB315" s="161">
        <v>0</v>
      </c>
      <c r="FC315" s="161">
        <v>0</v>
      </c>
      <c r="FD315" s="161">
        <v>0</v>
      </c>
      <c r="FE315" s="161">
        <v>0</v>
      </c>
      <c r="HN315" s="161" t="s">
        <v>881</v>
      </c>
      <c r="JB315" s="161" t="s">
        <v>881</v>
      </c>
      <c r="JC315" s="161">
        <v>0</v>
      </c>
      <c r="JD315" s="161">
        <v>0</v>
      </c>
      <c r="JE315" s="161">
        <v>0</v>
      </c>
      <c r="JF315" s="161">
        <v>0</v>
      </c>
      <c r="MN315" t="str">
        <f t="shared" si="348"/>
        <v>NoNoNoNoNoNo</v>
      </c>
      <c r="MO315" t="str">
        <f>IF(AND(MN315="NoNoNoNoNoNo",JI315=""),"No Programs",VLOOKUP(MN315,Lookups!$DA$4:$DB$67,2,FALSE))</f>
        <v>No Programs</v>
      </c>
      <c r="MP315">
        <f t="shared" si="349"/>
        <v>0</v>
      </c>
      <c r="MQ315" t="str">
        <f t="shared" si="350"/>
        <v>No Program Use</v>
      </c>
      <c r="MR315" t="str">
        <f>Directions!$D$3</f>
        <v>Usage</v>
      </c>
      <c r="MS315" t="str">
        <f>VLOOKUP(MQ315,Lookups!$CU$71:$CV$80,2,FALSE)</f>
        <v>Exclude</v>
      </c>
      <c r="MT315">
        <f t="shared" si="351"/>
        <v>0</v>
      </c>
      <c r="MU315">
        <f t="shared" si="352"/>
        <v>0</v>
      </c>
      <c r="MV315">
        <f t="shared" si="353"/>
        <v>0</v>
      </c>
      <c r="MW315">
        <f t="shared" si="354"/>
        <v>0</v>
      </c>
      <c r="MX315">
        <f t="shared" si="355"/>
        <v>0</v>
      </c>
      <c r="MY315" t="str">
        <f t="shared" si="356"/>
        <v>Not Used</v>
      </c>
      <c r="MZ315">
        <f t="shared" si="357"/>
        <v>0</v>
      </c>
      <c r="NA315" t="str">
        <f t="shared" si="358"/>
        <v>Not Available</v>
      </c>
      <c r="NB315" t="str">
        <f t="shared" si="359"/>
        <v>Not Available</v>
      </c>
      <c r="NC315" t="str">
        <f t="shared" si="360"/>
        <v>4 Not Indicated</v>
      </c>
      <c r="ND315" t="str">
        <f t="shared" si="361"/>
        <v>4 Not Indicated</v>
      </c>
      <c r="NE315" t="str">
        <f t="shared" si="362"/>
        <v>4 Not Indicated</v>
      </c>
      <c r="NF315" t="str">
        <f t="shared" si="363"/>
        <v>4 Not Indicated</v>
      </c>
      <c r="NG315" t="str">
        <f t="shared" si="364"/>
        <v>4 Not Indicated</v>
      </c>
      <c r="NH315" s="159" t="str">
        <f t="shared" si="365"/>
        <v>Null</v>
      </c>
      <c r="NI315" t="str">
        <f t="shared" si="366"/>
        <v>Null</v>
      </c>
      <c r="NJ315" s="159" t="str">
        <f t="shared" si="367"/>
        <v>Null</v>
      </c>
      <c r="NK315" t="str">
        <f t="shared" si="368"/>
        <v>Null</v>
      </c>
      <c r="NL315" t="str">
        <f t="shared" si="369"/>
        <v>No RI Tests</v>
      </c>
      <c r="NM315">
        <f t="shared" si="370"/>
        <v>0</v>
      </c>
      <c r="NN315" t="str">
        <f>IF(OR(E315="PK",E315="K",JJ315=""),"Null",INDEX(Lookups!$EZ$4:$FW$18,MATCH($JJ315,Lookups!$EY$4:$EY$18,1),MATCH($E315,Lookups!$EZ$3:$FW$3,0)))</f>
        <v>Null</v>
      </c>
      <c r="NO315" t="str">
        <f>IF(OR(E315="PK",E315="K",JJ315=""),"Null",INDEX(Lookups!$EZ$4:$FW$18,MATCH($JJ315,Lookups!$EY$4:$EY$18,1),MATCH($E315,Lookups!$EZ$3:$FW$3,0) + 1))</f>
        <v>Null</v>
      </c>
      <c r="NP315" t="str">
        <f t="shared" si="371"/>
        <v>Null</v>
      </c>
      <c r="NQ315" t="str">
        <f t="shared" si="372"/>
        <v>Null</v>
      </c>
      <c r="NR315" t="str">
        <f t="shared" si="373"/>
        <v>Null</v>
      </c>
      <c r="NS315" t="str">
        <f t="shared" si="374"/>
        <v>No RI Tests</v>
      </c>
      <c r="NT315" t="str">
        <f t="shared" si="375"/>
        <v>No RI Tests</v>
      </c>
      <c r="NU315" t="str">
        <f t="shared" si="376"/>
        <v>No RI Tests</v>
      </c>
      <c r="NV315" s="183" t="str">
        <f t="array" ref="NV315">IF($NL315="No RI Tests","No RI Tests",VLOOKUP(IF(AND(E315="K",JJ315&lt;280),3,IF(AND(E315="K",JJ315&gt;=280),4,MAX(IF(E315=Lookups!$DF$6:$DF$99,IF(JJ315&gt;=Lookups!$DG$6:$DG$99,Lookups!$DH$6:$DH$99))))),Lookups!$DE$104:$DG$108,2,FALSE))</f>
        <v>No RI Tests</v>
      </c>
      <c r="NW315" s="161" t="str">
        <f t="array" ref="NW315">IF($NL315="No RI Tests","No RI Tests",VLOOKUP(IF(AND(E315="K",JH315&lt;280),3,IF(AND(E315="K",JH315&gt;=280),4,MAX(IF(E315=Lookups!$DF$6:$DF$99,IF(NI315&gt;=Lookups!$DG$6:$DG$99,Lookups!$DH$6:$DH$99))))),Lookups!$DE$104:$DG$108,2,FALSE))</f>
        <v>No RI Tests</v>
      </c>
      <c r="NX315" s="161" t="str">
        <f t="array" ref="NX315">IF($NL315="No RI Tests","No RI Tests",VLOOKUP(IF(AND(E315="K",NK315&lt;280),3,IF(AND(E315="K",NK315&gt;=280),4,MAX(IF(E315=Lookups!$DF$6:$DF$99,IF(NK315&gt;=Lookups!$DG$6:$DG$99,Lookups!$DH$6:$DH$99))))),Lookups!$DE$104:$DG$108,2,FALSE))</f>
        <v>No RI Tests</v>
      </c>
      <c r="NY315" t="str">
        <f t="shared" si="377"/>
        <v>Null</v>
      </c>
      <c r="NZ315" t="str">
        <f t="shared" si="378"/>
        <v>Null</v>
      </c>
      <c r="OA315" t="str">
        <f t="shared" si="379"/>
        <v>No RI for Comparison</v>
      </c>
      <c r="OB315" s="161" t="str">
        <f t="array" ref="OB315">IF($NL315="No RI Tests","No RI Tests",IF(E315="K","N/A",VLOOKUP(MAX(IF(E315=Lookups!$DF$6:$DF$99,IF(JJ315&gt;=Lookups!$DG$6:$DG$99,Lookups!$DI$6:$DI$99))),Lookups!$DE$104:$DG$108,3,FALSE)))</f>
        <v>No RI Tests</v>
      </c>
      <c r="OC315" s="161" t="str">
        <f t="array" ref="OC315">IF($NL315="No RI Tests","No RI Tests",IF(E315="K","N/A",VLOOKUP(MAX(IF(E315=Lookups!$DF$6:$DF$99,IF(NI315&gt;=Lookups!$DG$6:$DG$99,Lookups!$DI$6:$DI$99))),Lookups!$DE$104:$DG$108,3,FALSE)))</f>
        <v>No RI Tests</v>
      </c>
      <c r="OD315" s="161" t="str">
        <f t="array" ref="OD315">IF($NL315="No RI Tests","No RI Tests",IF(E315="K","N/A",VLOOKUP(MAX(IF(E315=Lookups!$DF$6:$DF$99,IF(NK315&gt;=Lookups!$DG$6:$DG$99,Lookups!$DI$6:$DI$99))),Lookups!$DE$104:$DG$108,3,FALSE)))</f>
        <v>No RI Tests</v>
      </c>
      <c r="OE315" t="str">
        <f t="shared" si="380"/>
        <v>Null</v>
      </c>
      <c r="OF315" t="str">
        <f t="shared" si="381"/>
        <v>Null</v>
      </c>
      <c r="OG315" t="str">
        <f t="shared" si="382"/>
        <v>No RI for Comparison</v>
      </c>
      <c r="OH315" t="str">
        <f t="shared" si="383"/>
        <v>Null</v>
      </c>
      <c r="OI315" t="str">
        <f t="shared" si="384"/>
        <v>Null</v>
      </c>
      <c r="OJ315" t="str">
        <f t="shared" si="385"/>
        <v>Null</v>
      </c>
      <c r="OK315" t="str">
        <f t="shared" si="386"/>
        <v>Null</v>
      </c>
      <c r="OL315" t="str">
        <f t="shared" si="387"/>
        <v>Null</v>
      </c>
      <c r="OM315" t="str">
        <f t="shared" si="388"/>
        <v>Null</v>
      </c>
      <c r="ON315" t="str">
        <f t="shared" si="389"/>
        <v>Null</v>
      </c>
      <c r="OO315" t="str">
        <f t="shared" si="390"/>
        <v>Null RI</v>
      </c>
      <c r="OP315" t="str">
        <f ca="1">IF(AND(HR315&lt;&gt;"",JJ315&lt;600),IF(HT315="Advancing","Tier 2","Tier 3"),IF(JI315="","Null",IF(OR(E315="K",E315&lt;3),"FRA Recommended",IF(JJ315&gt;=IF(E315&lt;6,400,600),IF(JJ315&lt;VLOOKUP(E315,Lookups!$AP$3:$AR$16,3,FALSE),"Tier 2","Core"),IF(JJ315&lt;400,IF(RAND()&lt;0.81,"Tier 3","Tier 2"),IF(RAND()&lt;0.51,"Tier 3","Tier 2"))))))</f>
        <v>Null</v>
      </c>
      <c r="OQ315" t="str">
        <f t="shared" si="391"/>
        <v>Null</v>
      </c>
      <c r="OR315" t="str">
        <f t="shared" si="392"/>
        <v>Null</v>
      </c>
      <c r="OS315" t="str">
        <f t="shared" si="393"/>
        <v>Null</v>
      </c>
      <c r="OT315" t="str">
        <f t="shared" si="394"/>
        <v>No RI Tests</v>
      </c>
      <c r="OU315" s="159" t="str">
        <f t="shared" si="395"/>
        <v>No PI Tests</v>
      </c>
      <c r="OV315" t="str">
        <f t="shared" si="396"/>
        <v>No PI Tests</v>
      </c>
      <c r="OW315" t="str">
        <f t="shared" si="397"/>
        <v>No PI Tests</v>
      </c>
      <c r="OX315" t="str">
        <f t="shared" si="398"/>
        <v>No PI Tests</v>
      </c>
      <c r="OY315" t="str">
        <f t="shared" si="399"/>
        <v>No PI Tests</v>
      </c>
      <c r="OZ315" t="str">
        <f t="shared" si="400"/>
        <v>No PI Tests</v>
      </c>
      <c r="PA315" s="159" t="str">
        <f t="shared" si="401"/>
        <v>No PI Tests</v>
      </c>
      <c r="PB315" t="str">
        <f t="shared" si="402"/>
        <v>No PI Tests</v>
      </c>
      <c r="PC315" t="str">
        <f t="shared" si="403"/>
        <v>No PI Tests</v>
      </c>
      <c r="PD315" t="str">
        <f t="shared" si="404"/>
        <v>No PI Tests</v>
      </c>
      <c r="PE315" t="str">
        <f t="shared" si="405"/>
        <v>No PI Tests</v>
      </c>
      <c r="PF315" t="str">
        <f t="shared" si="406"/>
        <v>No PI Tests</v>
      </c>
      <c r="PG315" t="str">
        <f t="shared" si="407"/>
        <v>No PI Tests</v>
      </c>
      <c r="PH315">
        <f t="shared" si="408"/>
        <v>0</v>
      </c>
      <c r="PI315">
        <f t="shared" si="409"/>
        <v>0</v>
      </c>
      <c r="PJ315" t="str">
        <f t="shared" si="410"/>
        <v>Null</v>
      </c>
      <c r="PK315" t="str">
        <f>IF(HR315="","Null",IF(E315&lt;3,"Null",IF(HU315=0,0,IF(HS315="Form 1",VLOOKUP(HU315,Lookups!$BE$3:$BP$63,E315,FALSE),IF(HS315="Form 2",VLOOKUP(HU315,Lookups!$BE$67:$BP$127,E315,FALSE),VLOOKUP(HU315,Lookups!$BE$130:$BP$190,E315,FALSE))))))</f>
        <v>Null</v>
      </c>
      <c r="PL315" t="str">
        <f t="shared" si="411"/>
        <v>Null</v>
      </c>
      <c r="PM315" t="str">
        <f>IF($PH315=0,"Null",IF(E315&lt;3,"Null",IF(OX315=0,0,IF(OV315="Form 1",VLOOKUP(OX315,Lookups!$BE$3:$BP$63,E315,FALSE),IF(OV315="Form 2",VLOOKUP(OX315,Lookups!$BE$67:$BP$127,E315,FALSE),VLOOKUP(OX315,Lookups!$BE$130:$BP$190,E315,FALSE))))))</f>
        <v>Null</v>
      </c>
      <c r="PN315" t="str">
        <f t="shared" si="412"/>
        <v>Null</v>
      </c>
      <c r="PO315" t="str">
        <f t="shared" si="413"/>
        <v>Null</v>
      </c>
      <c r="PP315" t="str">
        <f t="shared" si="414"/>
        <v>Null</v>
      </c>
      <c r="PQ315" t="str">
        <f>IF(HR315="","Null",IF(E315&lt;3,"Null",IF(HV315=0,0,IF(HS315="Form 1",VLOOKUP(HV315,Lookups!$BR$3:$CC$63,E315,FALSE),IF(HS315="Form 2",VLOOKUP(HV315,Lookups!$BR$67:$CC$127,E315,FALSE),VLOOKUP(HV315,Lookups!$BR$130:$CC$190,E315,FALSE))))))</f>
        <v>Null</v>
      </c>
      <c r="PR315" t="str">
        <f t="shared" si="415"/>
        <v>Null</v>
      </c>
      <c r="PS315" t="str">
        <f>IF(HR315="","Null",IF(E315&lt;3,"Null",IF(OY315=0,0,IF(OW315="Form 1",VLOOKUP(OY315,Lookups!$BR$3:$CC$63,E315,FALSE),IF(OW315="Form 2",VLOOKUP(OY315,Lookups!$BR$67:$CC$127,E315,FALSE),VLOOKUP(OY315,Lookups!$BR$130:$CC$190,E315,FALSE))))))</f>
        <v>Null</v>
      </c>
      <c r="PT315" t="str">
        <f t="shared" si="416"/>
        <v>Null</v>
      </c>
      <c r="PU315" t="str">
        <f t="shared" si="417"/>
        <v>Null</v>
      </c>
      <c r="PV315" t="str">
        <f t="shared" si="418"/>
        <v>Null</v>
      </c>
      <c r="PW315" t="str">
        <f t="shared" si="419"/>
        <v>No PI Tests</v>
      </c>
      <c r="PX315">
        <f t="shared" si="420"/>
        <v>0</v>
      </c>
      <c r="PY315">
        <f t="shared" si="421"/>
        <v>0</v>
      </c>
      <c r="PZ315" t="str">
        <f t="shared" si="422"/>
        <v>Null</v>
      </c>
      <c r="QA315" t="str">
        <f t="shared" si="423"/>
        <v>Null</v>
      </c>
      <c r="QB315" t="str">
        <f t="shared" si="424"/>
        <v>Null</v>
      </c>
      <c r="QC315" t="str">
        <f>IF($MS315="System 44 Record",IF(BQ315&lt;MEDIAN(Directions!$F$3,Directions!$F$6),"Mid-Year Exited Student","Full Year Participant")&amp;IF(BP315&lt;Directions!$F$3,", Started Prior Year",", Started This Year"),"Null")</f>
        <v>Null</v>
      </c>
      <c r="QD315" t="str">
        <f t="shared" si="425"/>
        <v>Null</v>
      </c>
      <c r="QE315">
        <f t="shared" si="426"/>
        <v>0</v>
      </c>
      <c r="QF315">
        <f t="shared" si="427"/>
        <v>0</v>
      </c>
      <c r="QG315">
        <f t="shared" si="428"/>
        <v>0</v>
      </c>
      <c r="QH315">
        <f t="shared" si="429"/>
        <v>0</v>
      </c>
      <c r="QI315">
        <f t="shared" si="430"/>
        <v>0</v>
      </c>
      <c r="QJ315" t="str">
        <f t="shared" si="431"/>
        <v>Used None</v>
      </c>
      <c r="QK315" t="str">
        <f t="shared" si="432"/>
        <v>Null</v>
      </c>
      <c r="QL315" t="str">
        <f t="shared" si="433"/>
        <v>Null</v>
      </c>
      <c r="QM315" t="str">
        <f>IF($MS315="READ 180 Record",IF(AQ315="","Null",VLOOKUP(JJ315,Lookups!$DX$3:$EB$2054,AN315+1,FALSE)),"Null")</f>
        <v>Null</v>
      </c>
      <c r="QN315" t="str">
        <f t="shared" si="434"/>
        <v>Null</v>
      </c>
    </row>
    <row r="316" spans="1:456" x14ac:dyDescent="0.25">
      <c r="A316" s="161" t="s">
        <v>1447</v>
      </c>
      <c r="B316" s="161" t="s">
        <v>1447</v>
      </c>
      <c r="C316" s="161" t="s">
        <v>1447</v>
      </c>
      <c r="D316" s="161" t="s">
        <v>1447</v>
      </c>
      <c r="E316" s="161">
        <v>6</v>
      </c>
      <c r="F316" s="161" t="s">
        <v>1447</v>
      </c>
      <c r="G316" s="161" t="s">
        <v>887</v>
      </c>
      <c r="H316" s="161" t="s">
        <v>904</v>
      </c>
      <c r="I316" s="161">
        <v>0</v>
      </c>
      <c r="J316" s="159">
        <v>42499</v>
      </c>
      <c r="K316" s="161">
        <v>0</v>
      </c>
      <c r="L316" s="161">
        <v>0</v>
      </c>
      <c r="M316" s="161">
        <v>0</v>
      </c>
      <c r="N316" s="161">
        <v>0</v>
      </c>
      <c r="O316" s="161">
        <v>0</v>
      </c>
      <c r="P316" s="161">
        <v>0</v>
      </c>
      <c r="Q316" s="161">
        <v>0</v>
      </c>
      <c r="R316" s="161">
        <v>0</v>
      </c>
      <c r="S316" s="161">
        <v>0</v>
      </c>
      <c r="T316" s="161">
        <v>0</v>
      </c>
      <c r="U316" s="161">
        <v>0</v>
      </c>
      <c r="V316" s="161">
        <v>0</v>
      </c>
      <c r="W316" s="161">
        <v>0</v>
      </c>
      <c r="X316" s="161">
        <v>0</v>
      </c>
      <c r="AB316" s="161" t="s">
        <v>242</v>
      </c>
      <c r="AC316" s="161" t="s">
        <v>242</v>
      </c>
      <c r="AD316" s="161" t="s">
        <v>242</v>
      </c>
      <c r="AE316" s="161" t="s">
        <v>242</v>
      </c>
      <c r="AF316" s="161" t="s">
        <v>241</v>
      </c>
      <c r="AG316" s="161" t="s">
        <v>241</v>
      </c>
      <c r="AH316" s="161" t="s">
        <v>242</v>
      </c>
      <c r="AI316" s="161">
        <v>20150801</v>
      </c>
      <c r="AJ316" s="161">
        <v>20160525</v>
      </c>
      <c r="AK316" s="161" t="s">
        <v>869</v>
      </c>
      <c r="AL316" t="s">
        <v>1078</v>
      </c>
      <c r="BN316" t="s">
        <v>1076</v>
      </c>
      <c r="BO316" t="s">
        <v>904</v>
      </c>
      <c r="BP316" s="159">
        <v>42262</v>
      </c>
      <c r="BQ316" s="159">
        <v>42508</v>
      </c>
      <c r="BR316" t="s">
        <v>877</v>
      </c>
      <c r="BS316">
        <v>-275</v>
      </c>
      <c r="BT316" s="159">
        <v>42508</v>
      </c>
      <c r="BU316">
        <v>3</v>
      </c>
      <c r="BV316">
        <v>6</v>
      </c>
      <c r="BW316">
        <v>21</v>
      </c>
      <c r="BX316">
        <v>51</v>
      </c>
      <c r="BY316">
        <v>873</v>
      </c>
      <c r="BZ316">
        <v>900</v>
      </c>
      <c r="CA316">
        <v>0</v>
      </c>
      <c r="CB316">
        <v>16</v>
      </c>
      <c r="CC316">
        <v>42</v>
      </c>
      <c r="CD316">
        <v>73</v>
      </c>
      <c r="CE316">
        <v>75</v>
      </c>
      <c r="CF316">
        <v>92</v>
      </c>
      <c r="CG316">
        <v>79</v>
      </c>
      <c r="CH316">
        <v>74</v>
      </c>
      <c r="CI316">
        <v>2864</v>
      </c>
      <c r="CJ316">
        <v>2</v>
      </c>
      <c r="CK316">
        <v>3</v>
      </c>
      <c r="CL316">
        <v>5</v>
      </c>
      <c r="ET316" s="161">
        <v>0</v>
      </c>
      <c r="EU316" s="161">
        <v>0</v>
      </c>
      <c r="EV316" s="161">
        <v>0</v>
      </c>
      <c r="EW316" s="161">
        <v>0</v>
      </c>
      <c r="EX316" s="161">
        <v>0</v>
      </c>
      <c r="EY316" s="161">
        <v>0</v>
      </c>
      <c r="EZ316" s="161">
        <v>0</v>
      </c>
      <c r="FA316" s="161">
        <v>0</v>
      </c>
      <c r="FB316" s="161">
        <v>0</v>
      </c>
      <c r="FC316" s="161">
        <v>0</v>
      </c>
      <c r="FD316" s="161">
        <v>0</v>
      </c>
      <c r="FE316" s="161">
        <v>0</v>
      </c>
      <c r="HN316" s="161" t="s">
        <v>904</v>
      </c>
      <c r="HO316" s="159">
        <v>42255</v>
      </c>
      <c r="HP316" s="159">
        <v>42499</v>
      </c>
      <c r="HQ316" s="161">
        <v>3</v>
      </c>
      <c r="HR316" s="159">
        <v>42255</v>
      </c>
      <c r="HS316" s="161" t="s">
        <v>872</v>
      </c>
      <c r="HT316" s="161" t="s">
        <v>878</v>
      </c>
      <c r="HU316" s="161">
        <v>22</v>
      </c>
      <c r="HV316" s="161">
        <v>8</v>
      </c>
      <c r="HW316" s="161">
        <v>0</v>
      </c>
      <c r="HX316" s="159">
        <v>42348</v>
      </c>
      <c r="HY316" s="161" t="s">
        <v>874</v>
      </c>
      <c r="HZ316" s="161" t="s">
        <v>878</v>
      </c>
      <c r="IA316" s="161">
        <v>36</v>
      </c>
      <c r="IB316" s="161">
        <v>8</v>
      </c>
      <c r="IC316" s="161">
        <v>0</v>
      </c>
      <c r="ID316" s="159">
        <v>42499</v>
      </c>
      <c r="IE316" s="161" t="s">
        <v>879</v>
      </c>
      <c r="IF316" s="161" t="s">
        <v>878</v>
      </c>
      <c r="IG316" s="161">
        <v>30</v>
      </c>
      <c r="IH316" s="161">
        <v>5</v>
      </c>
      <c r="II316" s="161">
        <v>0</v>
      </c>
      <c r="JB316" s="161" t="s">
        <v>904</v>
      </c>
      <c r="JC316" s="161">
        <v>6</v>
      </c>
      <c r="JD316" s="161">
        <v>3</v>
      </c>
      <c r="JE316" s="161">
        <v>3</v>
      </c>
      <c r="JF316" s="161">
        <v>1179</v>
      </c>
      <c r="JG316" s="159">
        <v>42499</v>
      </c>
      <c r="JH316" s="161">
        <v>0</v>
      </c>
      <c r="JI316" s="159">
        <v>42255</v>
      </c>
      <c r="JJ316" s="161">
        <v>0</v>
      </c>
      <c r="JK316" s="161">
        <v>10</v>
      </c>
      <c r="JL316" s="159">
        <v>42348</v>
      </c>
      <c r="JM316" s="161">
        <v>0</v>
      </c>
      <c r="JN316" s="161">
        <v>19</v>
      </c>
      <c r="JO316" s="159">
        <v>42499</v>
      </c>
      <c r="JP316" s="161">
        <v>0</v>
      </c>
      <c r="JQ316" s="161">
        <v>21</v>
      </c>
      <c r="MN316" t="str">
        <f t="shared" si="348"/>
        <v>NoNoNoYesYesNo</v>
      </c>
      <c r="MO316" t="str">
        <f>IF(AND(MN316="NoNoNoNoNoNo",JI316=""),"No Programs",VLOOKUP(MN316,Lookups!$DA$4:$DB$67,2,FALSE))</f>
        <v>System 44 Only</v>
      </c>
      <c r="MP316">
        <f t="shared" si="349"/>
        <v>0</v>
      </c>
      <c r="MQ316" t="str">
        <f t="shared" si="350"/>
        <v>System 44 User</v>
      </c>
      <c r="MR316" t="str">
        <f>Directions!$D$3</f>
        <v>Usage</v>
      </c>
      <c r="MS316" t="str">
        <f>VLOOKUP(MQ316,Lookups!$CU$71:$CV$80,2,FALSE)</f>
        <v>System 44 Record</v>
      </c>
      <c r="MT316">
        <f t="shared" si="351"/>
        <v>1</v>
      </c>
      <c r="MU316">
        <f t="shared" si="352"/>
        <v>1</v>
      </c>
      <c r="MV316">
        <f t="shared" si="353"/>
        <v>1</v>
      </c>
      <c r="MW316">
        <f t="shared" si="354"/>
        <v>1</v>
      </c>
      <c r="MX316">
        <f t="shared" si="355"/>
        <v>34.857142857142854</v>
      </c>
      <c r="MY316" t="str">
        <f t="shared" si="356"/>
        <v>Not Used</v>
      </c>
      <c r="MZ316">
        <f t="shared" si="357"/>
        <v>0</v>
      </c>
      <c r="NA316" t="str">
        <f t="shared" si="358"/>
        <v>Not Available</v>
      </c>
      <c r="NB316" t="str">
        <f t="shared" si="359"/>
        <v>Not Available</v>
      </c>
      <c r="NC316" t="str">
        <f t="shared" si="360"/>
        <v>4 Not Indicated</v>
      </c>
      <c r="ND316" t="str">
        <f t="shared" si="361"/>
        <v>4 Not Indicated</v>
      </c>
      <c r="NE316" t="str">
        <f t="shared" si="362"/>
        <v>4 Not Indicated</v>
      </c>
      <c r="NF316" t="str">
        <f t="shared" si="363"/>
        <v>4 Not Indicated</v>
      </c>
      <c r="NG316" t="str">
        <f t="shared" si="364"/>
        <v>4 Not Indicated</v>
      </c>
      <c r="NH316" s="159">
        <f t="shared" si="365"/>
        <v>42499</v>
      </c>
      <c r="NI316">
        <f t="shared" si="366"/>
        <v>0</v>
      </c>
      <c r="NJ316" s="159">
        <f t="shared" si="367"/>
        <v>0</v>
      </c>
      <c r="NK316">
        <f t="shared" si="368"/>
        <v>0</v>
      </c>
      <c r="NL316">
        <f t="shared" si="369"/>
        <v>34.857142857142854</v>
      </c>
      <c r="NM316">
        <f t="shared" si="370"/>
        <v>1</v>
      </c>
      <c r="NN316">
        <f>IF(OR(E316="PK",E316="K",JJ316=""),"Null",INDEX(Lookups!$EZ$4:$FW$18,MATCH($JJ316,Lookups!$EY$4:$EY$18,1),MATCH($E316,Lookups!$EZ$3:$FW$3,0)))</f>
        <v>205</v>
      </c>
      <c r="NO316">
        <f>IF(OR(E316="PK",E316="K",JJ316=""),"Null",INDEX(Lookups!$EZ$4:$FW$18,MATCH($JJ316,Lookups!$EY$4:$EY$18,1),MATCH($E316,Lookups!$EZ$3:$FW$3,0) + 1))</f>
        <v>315</v>
      </c>
      <c r="NP316">
        <f t="shared" si="371"/>
        <v>410</v>
      </c>
      <c r="NQ316" t="str">
        <f t="shared" si="372"/>
        <v>PI is Recommended</v>
      </c>
      <c r="NR316" t="str">
        <f t="shared" si="373"/>
        <v>PI is Recommended</v>
      </c>
      <c r="NS316" t="str">
        <f t="shared" si="374"/>
        <v>BR to 199L</v>
      </c>
      <c r="NT316" t="str">
        <f t="shared" si="375"/>
        <v>BR to 199L</v>
      </c>
      <c r="NU316" t="str">
        <f t="shared" si="376"/>
        <v>BR to 199L</v>
      </c>
      <c r="NV316" s="183" t="str">
        <f t="array" ref="NV316">IF($NL316="No RI Tests","No RI Tests",VLOOKUP(IF(AND(E316="K",JJ316&lt;280),3,IF(AND(E316="K",JJ316&gt;=280),4,MAX(IF(E316=Lookups!$DF$6:$DF$99,IF(JJ316&gt;=Lookups!$DG$6:$DG$99,Lookups!$DH$6:$DH$99))))),Lookups!$DE$104:$DG$108,2,FALSE))</f>
        <v>1 Below Basic</v>
      </c>
      <c r="NW316" s="161" t="str">
        <f t="array" ref="NW316">IF($NL316="No RI Tests","No RI Tests",VLOOKUP(IF(AND(E316="K",JH316&lt;280),3,IF(AND(E316="K",JH316&gt;=280),4,MAX(IF(E316=Lookups!$DF$6:$DF$99,IF(NI316&gt;=Lookups!$DG$6:$DG$99,Lookups!$DH$6:$DH$99))))),Lookups!$DE$104:$DG$108,2,FALSE))</f>
        <v>1 Below Basic</v>
      </c>
      <c r="NX316" s="161" t="str">
        <f t="array" ref="NX316">IF($NL316="No RI Tests","No RI Tests",VLOOKUP(IF(AND(E316="K",NK316&lt;280),3,IF(AND(E316="K",NK316&gt;=280),4,MAX(IF(E316=Lookups!$DF$6:$DF$99,IF(NK316&gt;=Lookups!$DG$6:$DG$99,Lookups!$DH$6:$DH$99))))),Lookups!$DE$104:$DG$108,2,FALSE))</f>
        <v>1 Below Basic</v>
      </c>
      <c r="NY316">
        <f t="shared" si="377"/>
        <v>1</v>
      </c>
      <c r="NZ316">
        <f t="shared" si="378"/>
        <v>0</v>
      </c>
      <c r="OA316" t="str">
        <f t="shared" si="379"/>
        <v>Maintained Performance Level</v>
      </c>
      <c r="OB316" s="161" t="str">
        <f t="array" ref="OB316">IF($NL316="No RI Tests","No RI Tests",IF(E316="K","N/A",VLOOKUP(MAX(IF(E316=Lookups!$DF$6:$DF$99,IF(JJ316&gt;=Lookups!$DG$6:$DG$99,Lookups!$DI$6:$DI$99))),Lookups!$DE$104:$DG$108,3,FALSE)))</f>
        <v>1 Limited</v>
      </c>
      <c r="OC316" s="161" t="str">
        <f t="array" ref="OC316">IF($NL316="No RI Tests","No RI Tests",IF(E316="K","N/A",VLOOKUP(MAX(IF(E316=Lookups!$DF$6:$DF$99,IF(NI316&gt;=Lookups!$DG$6:$DG$99,Lookups!$DI$6:$DI$99))),Lookups!$DE$104:$DG$108,3,FALSE)))</f>
        <v>1 Limited</v>
      </c>
      <c r="OD316" s="161" t="str">
        <f t="array" ref="OD316">IF($NL316="No RI Tests","No RI Tests",IF(E316="K","N/A",VLOOKUP(MAX(IF(E316=Lookups!$DF$6:$DF$99,IF(NK316&gt;=Lookups!$DG$6:$DG$99,Lookups!$DI$6:$DI$99))),Lookups!$DE$104:$DG$108,3,FALSE)))</f>
        <v>1 Limited</v>
      </c>
      <c r="OE316">
        <f t="shared" si="380"/>
        <v>1</v>
      </c>
      <c r="OF316">
        <f t="shared" si="381"/>
        <v>0</v>
      </c>
      <c r="OG316" t="str">
        <f t="shared" si="382"/>
        <v>Maintained Performance Level</v>
      </c>
      <c r="OH316">
        <f t="shared" si="383"/>
        <v>0</v>
      </c>
      <c r="OI316">
        <f t="shared" si="384"/>
        <v>0</v>
      </c>
      <c r="OJ316">
        <f t="shared" si="385"/>
        <v>0</v>
      </c>
      <c r="OK316">
        <f t="shared" si="386"/>
        <v>0</v>
      </c>
      <c r="OL316">
        <f t="shared" si="387"/>
        <v>0</v>
      </c>
      <c r="OM316" t="str">
        <f t="shared" si="388"/>
        <v>Fall Administration</v>
      </c>
      <c r="ON316" t="str">
        <f t="shared" si="389"/>
        <v>Winter Administration</v>
      </c>
      <c r="OO316" t="str">
        <f t="shared" si="390"/>
        <v>Fall to Winter RI</v>
      </c>
      <c r="OP316" t="str">
        <f ca="1">IF(AND(HR316&lt;&gt;"",JJ316&lt;600),IF(HT316="Advancing","Tier 2","Tier 3"),IF(JI316="","Null",IF(OR(E316="K",E316&lt;3),"FRA Recommended",IF(JJ316&gt;=IF(E316&lt;6,400,600),IF(JJ316&lt;VLOOKUP(E316,Lookups!$AP$3:$AR$16,3,FALSE),"Tier 2","Core"),IF(JJ316&lt;400,IF(RAND()&lt;0.81,"Tier 3","Tier 2"),IF(RAND()&lt;0.51,"Tier 3","Tier 2"))))))</f>
        <v>Tier 3</v>
      </c>
      <c r="OQ316" t="str">
        <f t="shared" si="391"/>
        <v>Average Reading Invt. at Least 15 Minutes Long</v>
      </c>
      <c r="OR316">
        <f t="shared" si="392"/>
        <v>0</v>
      </c>
      <c r="OS316" t="str">
        <f t="shared" si="393"/>
        <v>Null</v>
      </c>
      <c r="OT316">
        <f t="shared" si="394"/>
        <v>0</v>
      </c>
      <c r="OU316" s="159">
        <f t="shared" si="395"/>
        <v>42499</v>
      </c>
      <c r="OV316" t="str">
        <f t="shared" si="396"/>
        <v>Form 3</v>
      </c>
      <c r="OW316" t="str">
        <f t="shared" si="397"/>
        <v>Beginning</v>
      </c>
      <c r="OX316">
        <f t="shared" si="398"/>
        <v>30</v>
      </c>
      <c r="OY316">
        <f t="shared" si="399"/>
        <v>5</v>
      </c>
      <c r="OZ316">
        <f t="shared" si="400"/>
        <v>0</v>
      </c>
      <c r="PA316" s="159">
        <f t="shared" si="401"/>
        <v>42348</v>
      </c>
      <c r="PB316" t="str">
        <f t="shared" si="402"/>
        <v>Form 2</v>
      </c>
      <c r="PC316" t="str">
        <f t="shared" si="403"/>
        <v>Beginning</v>
      </c>
      <c r="PD316">
        <f t="shared" si="404"/>
        <v>36</v>
      </c>
      <c r="PE316">
        <f t="shared" si="405"/>
        <v>8</v>
      </c>
      <c r="PF316">
        <f t="shared" si="406"/>
        <v>0</v>
      </c>
      <c r="PG316">
        <f t="shared" si="407"/>
        <v>34.857142857142854</v>
      </c>
      <c r="PH316">
        <f t="shared" si="408"/>
        <v>1</v>
      </c>
      <c r="PI316">
        <f t="shared" si="409"/>
        <v>1</v>
      </c>
      <c r="PJ316">
        <f t="shared" si="410"/>
        <v>22</v>
      </c>
      <c r="PK316">
        <f>IF(HR316="","Null",IF(E316&lt;3,"Null",IF(HU316=0,0,IF(HS316="Form 1",VLOOKUP(HU316,Lookups!$BE$3:$BP$63,E316,FALSE),IF(HS316="Form 2",VLOOKUP(HU316,Lookups!$BE$67:$BP$127,E316,FALSE),VLOOKUP(HU316,Lookups!$BE$130:$BP$190,E316,FALSE))))))</f>
        <v>0</v>
      </c>
      <c r="PL316">
        <f t="shared" si="411"/>
        <v>30</v>
      </c>
      <c r="PM316">
        <f>IF($PH316=0,"Null",IF(E316&lt;3,"Null",IF(OX316=0,0,IF(OV316="Form 1",VLOOKUP(OX316,Lookups!$BE$3:$BP$63,E316,FALSE),IF(OV316="Form 2",VLOOKUP(OX316,Lookups!$BE$67:$BP$127,E316,FALSE),VLOOKUP(OX316,Lookups!$BE$130:$BP$190,E316,FALSE))))))</f>
        <v>1</v>
      </c>
      <c r="PN316">
        <f t="shared" si="412"/>
        <v>8</v>
      </c>
      <c r="PO316">
        <f t="shared" si="413"/>
        <v>1</v>
      </c>
      <c r="PP316">
        <f t="shared" si="414"/>
        <v>8</v>
      </c>
      <c r="PQ316">
        <f>IF(HR316="","Null",IF(E316&lt;3,"Null",IF(HV316=0,0,IF(HS316="Form 1",VLOOKUP(HV316,Lookups!$BR$3:$CC$63,E316,FALSE),IF(HS316="Form 2",VLOOKUP(HV316,Lookups!$BR$67:$CC$127,E316,FALSE),VLOOKUP(HV316,Lookups!$BR$130:$CC$190,E316,FALSE))))))</f>
        <v>2</v>
      </c>
      <c r="PR316">
        <f t="shared" si="415"/>
        <v>5</v>
      </c>
      <c r="PS316">
        <f>IF(HR316="","Null",IF(E316&lt;3,"Null",IF(OY316=0,0,IF(OW316="Form 1",VLOOKUP(OY316,Lookups!$BR$3:$CC$63,E316,FALSE),IF(OW316="Form 2",VLOOKUP(OY316,Lookups!$BR$67:$CC$127,E316,FALSE),VLOOKUP(OY316,Lookups!$BR$130:$CC$190,E316,FALSE))))))</f>
        <v>0</v>
      </c>
      <c r="PT316">
        <f t="shared" si="416"/>
        <v>-3</v>
      </c>
      <c r="PU316">
        <f t="shared" si="417"/>
        <v>0</v>
      </c>
      <c r="PV316">
        <f t="shared" si="418"/>
        <v>0</v>
      </c>
      <c r="PW316" t="str">
        <f t="shared" si="419"/>
        <v>Fall to Spring PI Administration</v>
      </c>
      <c r="PX316">
        <f t="shared" si="420"/>
        <v>0</v>
      </c>
      <c r="PY316">
        <f t="shared" si="421"/>
        <v>1</v>
      </c>
      <c r="PZ316" t="str">
        <f t="shared" si="422"/>
        <v>40 to 59 Sessions</v>
      </c>
      <c r="QA316" t="str">
        <f t="shared" si="423"/>
        <v>Series 1</v>
      </c>
      <c r="QB316" t="str">
        <f t="shared" si="424"/>
        <v>In Series 1 to 4</v>
      </c>
      <c r="QC316" t="str">
        <f>IF($MS316="System 44 Record",IF(BQ316&lt;MEDIAN(Directions!$F$3,Directions!$F$6),"Mid-Year Exited Student","Full Year Participant")&amp;IF(BP316&lt;Directions!$F$3,", Started Prior Year",", Started This Year"),"Null")</f>
        <v>Full Year Participant, Started This Year</v>
      </c>
      <c r="QD316">
        <f t="shared" si="425"/>
        <v>0</v>
      </c>
      <c r="QE316">
        <f t="shared" si="426"/>
        <v>0</v>
      </c>
      <c r="QF316">
        <f t="shared" si="427"/>
        <v>1</v>
      </c>
      <c r="QG316">
        <f t="shared" si="428"/>
        <v>0</v>
      </c>
      <c r="QH316">
        <f t="shared" si="429"/>
        <v>0</v>
      </c>
      <c r="QI316">
        <f t="shared" si="430"/>
        <v>0</v>
      </c>
      <c r="QJ316" t="str">
        <f t="shared" si="431"/>
        <v>RC! Only</v>
      </c>
      <c r="QK316" t="str">
        <f t="shared" si="432"/>
        <v>Null</v>
      </c>
      <c r="QL316" t="str">
        <f t="shared" si="433"/>
        <v>Null</v>
      </c>
      <c r="QM316" t="str">
        <f>IF($MS316="READ 180 Record",IF(AQ316="","Null",VLOOKUP(JJ316,Lookups!$DX$3:$EB$2054,AN316+1,FALSE)),"Null")</f>
        <v>Null</v>
      </c>
      <c r="QN316" t="str">
        <f t="shared" si="434"/>
        <v>Null</v>
      </c>
    </row>
    <row r="317" spans="1:456" x14ac:dyDescent="0.25">
      <c r="A317" s="161" t="s">
        <v>1447</v>
      </c>
      <c r="B317" s="161" t="s">
        <v>1447</v>
      </c>
      <c r="C317" s="161" t="s">
        <v>1447</v>
      </c>
      <c r="D317" s="161" t="s">
        <v>1447</v>
      </c>
      <c r="E317" s="161">
        <v>7</v>
      </c>
      <c r="F317" s="161" t="s">
        <v>1447</v>
      </c>
      <c r="G317" s="161" t="s">
        <v>880</v>
      </c>
      <c r="H317" s="161" t="s">
        <v>881</v>
      </c>
      <c r="K317" s="161">
        <v>0</v>
      </c>
      <c r="L317" s="161">
        <v>0</v>
      </c>
      <c r="M317" s="161">
        <v>0</v>
      </c>
      <c r="N317" s="161">
        <v>0</v>
      </c>
      <c r="O317" s="161">
        <v>0</v>
      </c>
      <c r="P317" s="161">
        <v>0</v>
      </c>
      <c r="Q317" s="161">
        <v>0</v>
      </c>
      <c r="R317" s="161">
        <v>0</v>
      </c>
      <c r="S317" s="161">
        <v>0</v>
      </c>
      <c r="T317" s="161">
        <v>0</v>
      </c>
      <c r="U317" s="161">
        <v>0</v>
      </c>
      <c r="V317" s="161">
        <v>0</v>
      </c>
      <c r="W317" s="161">
        <v>0</v>
      </c>
      <c r="X317" s="161">
        <v>0</v>
      </c>
      <c r="AB317" s="161" t="s">
        <v>242</v>
      </c>
      <c r="AC317" s="161" t="s">
        <v>242</v>
      </c>
      <c r="AD317" s="161" t="s">
        <v>242</v>
      </c>
      <c r="AE317" s="161" t="s">
        <v>242</v>
      </c>
      <c r="AF317" s="161" t="s">
        <v>242</v>
      </c>
      <c r="AG317" s="161" t="s">
        <v>242</v>
      </c>
      <c r="AH317" s="161" t="s">
        <v>242</v>
      </c>
      <c r="AI317" s="161">
        <v>20150801</v>
      </c>
      <c r="AJ317" s="161">
        <v>20160525</v>
      </c>
      <c r="AK317" s="161" t="s">
        <v>869</v>
      </c>
      <c r="AL317" t="s">
        <v>1078</v>
      </c>
      <c r="BN317" t="s">
        <v>1079</v>
      </c>
      <c r="ET317" s="161">
        <v>0</v>
      </c>
      <c r="EU317" s="161">
        <v>0</v>
      </c>
      <c r="EV317" s="161">
        <v>0</v>
      </c>
      <c r="EW317" s="161">
        <v>0</v>
      </c>
      <c r="EX317" s="161">
        <v>0</v>
      </c>
      <c r="EY317" s="161">
        <v>0</v>
      </c>
      <c r="EZ317" s="161">
        <v>0</v>
      </c>
      <c r="FA317" s="161">
        <v>0</v>
      </c>
      <c r="FB317" s="161">
        <v>0</v>
      </c>
      <c r="FC317" s="161">
        <v>0</v>
      </c>
      <c r="FD317" s="161">
        <v>0</v>
      </c>
      <c r="FE317" s="161">
        <v>0</v>
      </c>
      <c r="HN317" s="161" t="s">
        <v>881</v>
      </c>
      <c r="JB317" s="161" t="s">
        <v>881</v>
      </c>
      <c r="JC317" s="161">
        <v>0</v>
      </c>
      <c r="JD317" s="161">
        <v>0</v>
      </c>
      <c r="JE317" s="161">
        <v>0</v>
      </c>
      <c r="JF317" s="161">
        <v>0</v>
      </c>
      <c r="MN317" t="str">
        <f t="shared" si="348"/>
        <v>NoNoNoNoNoNo</v>
      </c>
      <c r="MO317" t="str">
        <f>IF(AND(MN317="NoNoNoNoNoNo",JI317=""),"No Programs",VLOOKUP(MN317,Lookups!$DA$4:$DB$67,2,FALSE))</f>
        <v>No Programs</v>
      </c>
      <c r="MP317">
        <f t="shared" si="349"/>
        <v>0</v>
      </c>
      <c r="MQ317" t="str">
        <f t="shared" si="350"/>
        <v>No Program Use</v>
      </c>
      <c r="MR317" t="str">
        <f>Directions!$D$3</f>
        <v>Usage</v>
      </c>
      <c r="MS317" t="str">
        <f>VLOOKUP(MQ317,Lookups!$CU$71:$CV$80,2,FALSE)</f>
        <v>Exclude</v>
      </c>
      <c r="MT317">
        <f t="shared" si="351"/>
        <v>0</v>
      </c>
      <c r="MU317">
        <f t="shared" si="352"/>
        <v>0</v>
      </c>
      <c r="MV317">
        <f t="shared" si="353"/>
        <v>0</v>
      </c>
      <c r="MW317">
        <f t="shared" si="354"/>
        <v>0</v>
      </c>
      <c r="MX317">
        <f t="shared" si="355"/>
        <v>0</v>
      </c>
      <c r="MY317" t="str">
        <f t="shared" si="356"/>
        <v>Not Used</v>
      </c>
      <c r="MZ317">
        <f t="shared" si="357"/>
        <v>0</v>
      </c>
      <c r="NA317" t="str">
        <f t="shared" si="358"/>
        <v>Not Available</v>
      </c>
      <c r="NB317" t="str">
        <f t="shared" si="359"/>
        <v>Not Available</v>
      </c>
      <c r="NC317" t="str">
        <f t="shared" si="360"/>
        <v>4 Not Indicated</v>
      </c>
      <c r="ND317" t="str">
        <f t="shared" si="361"/>
        <v>4 Not Indicated</v>
      </c>
      <c r="NE317" t="str">
        <f t="shared" si="362"/>
        <v>4 Not Indicated</v>
      </c>
      <c r="NF317" t="str">
        <f t="shared" si="363"/>
        <v>4 Not Indicated</v>
      </c>
      <c r="NG317" t="str">
        <f t="shared" si="364"/>
        <v>4 Not Indicated</v>
      </c>
      <c r="NH317" s="159" t="str">
        <f t="shared" si="365"/>
        <v>Null</v>
      </c>
      <c r="NI317" t="str">
        <f t="shared" si="366"/>
        <v>Null</v>
      </c>
      <c r="NJ317" s="159" t="str">
        <f t="shared" si="367"/>
        <v>Null</v>
      </c>
      <c r="NK317" t="str">
        <f t="shared" si="368"/>
        <v>Null</v>
      </c>
      <c r="NL317" t="str">
        <f t="shared" si="369"/>
        <v>No RI Tests</v>
      </c>
      <c r="NM317">
        <f t="shared" si="370"/>
        <v>0</v>
      </c>
      <c r="NN317" t="str">
        <f>IF(OR(E317="PK",E317="K",JJ317=""),"Null",INDEX(Lookups!$EZ$4:$FW$18,MATCH($JJ317,Lookups!$EY$4:$EY$18,1),MATCH($E317,Lookups!$EZ$3:$FW$3,0)))</f>
        <v>Null</v>
      </c>
      <c r="NO317" t="str">
        <f>IF(OR(E317="PK",E317="K",JJ317=""),"Null",INDEX(Lookups!$EZ$4:$FW$18,MATCH($JJ317,Lookups!$EY$4:$EY$18,1),MATCH($E317,Lookups!$EZ$3:$FW$3,0) + 1))</f>
        <v>Null</v>
      </c>
      <c r="NP317" t="str">
        <f t="shared" si="371"/>
        <v>Null</v>
      </c>
      <c r="NQ317" t="str">
        <f t="shared" si="372"/>
        <v>Null</v>
      </c>
      <c r="NR317" t="str">
        <f t="shared" si="373"/>
        <v>Null</v>
      </c>
      <c r="NS317" t="str">
        <f t="shared" si="374"/>
        <v>No RI Tests</v>
      </c>
      <c r="NT317" t="str">
        <f t="shared" si="375"/>
        <v>No RI Tests</v>
      </c>
      <c r="NU317" t="str">
        <f t="shared" si="376"/>
        <v>No RI Tests</v>
      </c>
      <c r="NV317" s="183" t="str">
        <f t="array" ref="NV317">IF($NL317="No RI Tests","No RI Tests",VLOOKUP(IF(AND(E317="K",JJ317&lt;280),3,IF(AND(E317="K",JJ317&gt;=280),4,MAX(IF(E317=Lookups!$DF$6:$DF$99,IF(JJ317&gt;=Lookups!$DG$6:$DG$99,Lookups!$DH$6:$DH$99))))),Lookups!$DE$104:$DG$108,2,FALSE))</f>
        <v>No RI Tests</v>
      </c>
      <c r="NW317" s="161" t="str">
        <f t="array" ref="NW317">IF($NL317="No RI Tests","No RI Tests",VLOOKUP(IF(AND(E317="K",JH317&lt;280),3,IF(AND(E317="K",JH317&gt;=280),4,MAX(IF(E317=Lookups!$DF$6:$DF$99,IF(NI317&gt;=Lookups!$DG$6:$DG$99,Lookups!$DH$6:$DH$99))))),Lookups!$DE$104:$DG$108,2,FALSE))</f>
        <v>No RI Tests</v>
      </c>
      <c r="NX317" s="161" t="str">
        <f t="array" ref="NX317">IF($NL317="No RI Tests","No RI Tests",VLOOKUP(IF(AND(E317="K",NK317&lt;280),3,IF(AND(E317="K",NK317&gt;=280),4,MAX(IF(E317=Lookups!$DF$6:$DF$99,IF(NK317&gt;=Lookups!$DG$6:$DG$99,Lookups!$DH$6:$DH$99))))),Lookups!$DE$104:$DG$108,2,FALSE))</f>
        <v>No RI Tests</v>
      </c>
      <c r="NY317" t="str">
        <f t="shared" si="377"/>
        <v>Null</v>
      </c>
      <c r="NZ317" t="str">
        <f t="shared" si="378"/>
        <v>Null</v>
      </c>
      <c r="OA317" t="str">
        <f t="shared" si="379"/>
        <v>No RI for Comparison</v>
      </c>
      <c r="OB317" s="161" t="str">
        <f t="array" ref="OB317">IF($NL317="No RI Tests","No RI Tests",IF(E317="K","N/A",VLOOKUP(MAX(IF(E317=Lookups!$DF$6:$DF$99,IF(JJ317&gt;=Lookups!$DG$6:$DG$99,Lookups!$DI$6:$DI$99))),Lookups!$DE$104:$DG$108,3,FALSE)))</f>
        <v>No RI Tests</v>
      </c>
      <c r="OC317" s="161" t="str">
        <f t="array" ref="OC317">IF($NL317="No RI Tests","No RI Tests",IF(E317="K","N/A",VLOOKUP(MAX(IF(E317=Lookups!$DF$6:$DF$99,IF(NI317&gt;=Lookups!$DG$6:$DG$99,Lookups!$DI$6:$DI$99))),Lookups!$DE$104:$DG$108,3,FALSE)))</f>
        <v>No RI Tests</v>
      </c>
      <c r="OD317" s="161" t="str">
        <f t="array" ref="OD317">IF($NL317="No RI Tests","No RI Tests",IF(E317="K","N/A",VLOOKUP(MAX(IF(E317=Lookups!$DF$6:$DF$99,IF(NK317&gt;=Lookups!$DG$6:$DG$99,Lookups!$DI$6:$DI$99))),Lookups!$DE$104:$DG$108,3,FALSE)))</f>
        <v>No RI Tests</v>
      </c>
      <c r="OE317" t="str">
        <f t="shared" si="380"/>
        <v>Null</v>
      </c>
      <c r="OF317" t="str">
        <f t="shared" si="381"/>
        <v>Null</v>
      </c>
      <c r="OG317" t="str">
        <f t="shared" si="382"/>
        <v>No RI for Comparison</v>
      </c>
      <c r="OH317" t="str">
        <f t="shared" si="383"/>
        <v>Null</v>
      </c>
      <c r="OI317" t="str">
        <f t="shared" si="384"/>
        <v>Null</v>
      </c>
      <c r="OJ317" t="str">
        <f t="shared" si="385"/>
        <v>Null</v>
      </c>
      <c r="OK317" t="str">
        <f t="shared" si="386"/>
        <v>Null</v>
      </c>
      <c r="OL317" t="str">
        <f t="shared" si="387"/>
        <v>Null</v>
      </c>
      <c r="OM317" t="str">
        <f t="shared" si="388"/>
        <v>Null</v>
      </c>
      <c r="ON317" t="str">
        <f t="shared" si="389"/>
        <v>Null</v>
      </c>
      <c r="OO317" t="str">
        <f t="shared" si="390"/>
        <v>Null RI</v>
      </c>
      <c r="OP317" t="str">
        <f ca="1">IF(AND(HR317&lt;&gt;"",JJ317&lt;600),IF(HT317="Advancing","Tier 2","Tier 3"),IF(JI317="","Null",IF(OR(E317="K",E317&lt;3),"FRA Recommended",IF(JJ317&gt;=IF(E317&lt;6,400,600),IF(JJ317&lt;VLOOKUP(E317,Lookups!$AP$3:$AR$16,3,FALSE),"Tier 2","Core"),IF(JJ317&lt;400,IF(RAND()&lt;0.81,"Tier 3","Tier 2"),IF(RAND()&lt;0.51,"Tier 3","Tier 2"))))))</f>
        <v>Null</v>
      </c>
      <c r="OQ317" t="str">
        <f t="shared" si="391"/>
        <v>Null</v>
      </c>
      <c r="OR317" t="str">
        <f t="shared" si="392"/>
        <v>Null</v>
      </c>
      <c r="OS317" t="str">
        <f t="shared" si="393"/>
        <v>Null</v>
      </c>
      <c r="OT317" t="str">
        <f t="shared" si="394"/>
        <v>No RI Tests</v>
      </c>
      <c r="OU317" s="159" t="str">
        <f t="shared" si="395"/>
        <v>No PI Tests</v>
      </c>
      <c r="OV317" t="str">
        <f t="shared" si="396"/>
        <v>No PI Tests</v>
      </c>
      <c r="OW317" t="str">
        <f t="shared" si="397"/>
        <v>No PI Tests</v>
      </c>
      <c r="OX317" t="str">
        <f t="shared" si="398"/>
        <v>No PI Tests</v>
      </c>
      <c r="OY317" t="str">
        <f t="shared" si="399"/>
        <v>No PI Tests</v>
      </c>
      <c r="OZ317" t="str">
        <f t="shared" si="400"/>
        <v>No PI Tests</v>
      </c>
      <c r="PA317" s="159" t="str">
        <f t="shared" si="401"/>
        <v>No PI Tests</v>
      </c>
      <c r="PB317" t="str">
        <f t="shared" si="402"/>
        <v>No PI Tests</v>
      </c>
      <c r="PC317" t="str">
        <f t="shared" si="403"/>
        <v>No PI Tests</v>
      </c>
      <c r="PD317" t="str">
        <f t="shared" si="404"/>
        <v>No PI Tests</v>
      </c>
      <c r="PE317" t="str">
        <f t="shared" si="405"/>
        <v>No PI Tests</v>
      </c>
      <c r="PF317" t="str">
        <f t="shared" si="406"/>
        <v>No PI Tests</v>
      </c>
      <c r="PG317" t="str">
        <f t="shared" si="407"/>
        <v>No PI Tests</v>
      </c>
      <c r="PH317">
        <f t="shared" si="408"/>
        <v>0</v>
      </c>
      <c r="PI317">
        <f t="shared" si="409"/>
        <v>0</v>
      </c>
      <c r="PJ317" t="str">
        <f t="shared" si="410"/>
        <v>Null</v>
      </c>
      <c r="PK317" t="str">
        <f>IF(HR317="","Null",IF(E317&lt;3,"Null",IF(HU317=0,0,IF(HS317="Form 1",VLOOKUP(HU317,Lookups!$BE$3:$BP$63,E317,FALSE),IF(HS317="Form 2",VLOOKUP(HU317,Lookups!$BE$67:$BP$127,E317,FALSE),VLOOKUP(HU317,Lookups!$BE$130:$BP$190,E317,FALSE))))))</f>
        <v>Null</v>
      </c>
      <c r="PL317" t="str">
        <f t="shared" si="411"/>
        <v>Null</v>
      </c>
      <c r="PM317" t="str">
        <f>IF($PH317=0,"Null",IF(E317&lt;3,"Null",IF(OX317=0,0,IF(OV317="Form 1",VLOOKUP(OX317,Lookups!$BE$3:$BP$63,E317,FALSE),IF(OV317="Form 2",VLOOKUP(OX317,Lookups!$BE$67:$BP$127,E317,FALSE),VLOOKUP(OX317,Lookups!$BE$130:$BP$190,E317,FALSE))))))</f>
        <v>Null</v>
      </c>
      <c r="PN317" t="str">
        <f t="shared" si="412"/>
        <v>Null</v>
      </c>
      <c r="PO317" t="str">
        <f t="shared" si="413"/>
        <v>Null</v>
      </c>
      <c r="PP317" t="str">
        <f t="shared" si="414"/>
        <v>Null</v>
      </c>
      <c r="PQ317" t="str">
        <f>IF(HR317="","Null",IF(E317&lt;3,"Null",IF(HV317=0,0,IF(HS317="Form 1",VLOOKUP(HV317,Lookups!$BR$3:$CC$63,E317,FALSE),IF(HS317="Form 2",VLOOKUP(HV317,Lookups!$BR$67:$CC$127,E317,FALSE),VLOOKUP(HV317,Lookups!$BR$130:$CC$190,E317,FALSE))))))</f>
        <v>Null</v>
      </c>
      <c r="PR317" t="str">
        <f t="shared" si="415"/>
        <v>Null</v>
      </c>
      <c r="PS317" t="str">
        <f>IF(HR317="","Null",IF(E317&lt;3,"Null",IF(OY317=0,0,IF(OW317="Form 1",VLOOKUP(OY317,Lookups!$BR$3:$CC$63,E317,FALSE),IF(OW317="Form 2",VLOOKUP(OY317,Lookups!$BR$67:$CC$127,E317,FALSE),VLOOKUP(OY317,Lookups!$BR$130:$CC$190,E317,FALSE))))))</f>
        <v>Null</v>
      </c>
      <c r="PT317" t="str">
        <f t="shared" si="416"/>
        <v>Null</v>
      </c>
      <c r="PU317" t="str">
        <f t="shared" si="417"/>
        <v>Null</v>
      </c>
      <c r="PV317" t="str">
        <f t="shared" si="418"/>
        <v>Null</v>
      </c>
      <c r="PW317" t="str">
        <f t="shared" si="419"/>
        <v>No PI Tests</v>
      </c>
      <c r="PX317">
        <f t="shared" si="420"/>
        <v>0</v>
      </c>
      <c r="PY317">
        <f t="shared" si="421"/>
        <v>0</v>
      </c>
      <c r="PZ317" t="str">
        <f t="shared" si="422"/>
        <v>Null</v>
      </c>
      <c r="QA317" t="str">
        <f t="shared" si="423"/>
        <v>Null</v>
      </c>
      <c r="QB317" t="str">
        <f t="shared" si="424"/>
        <v>Null</v>
      </c>
      <c r="QC317" t="str">
        <f>IF($MS317="System 44 Record",IF(BQ317&lt;MEDIAN(Directions!$F$3,Directions!$F$6),"Mid-Year Exited Student","Full Year Participant")&amp;IF(BP317&lt;Directions!$F$3,", Started Prior Year",", Started This Year"),"Null")</f>
        <v>Null</v>
      </c>
      <c r="QD317" t="str">
        <f t="shared" si="425"/>
        <v>Null</v>
      </c>
      <c r="QE317">
        <f t="shared" si="426"/>
        <v>0</v>
      </c>
      <c r="QF317">
        <f t="shared" si="427"/>
        <v>0</v>
      </c>
      <c r="QG317">
        <f t="shared" si="428"/>
        <v>0</v>
      </c>
      <c r="QH317">
        <f t="shared" si="429"/>
        <v>0</v>
      </c>
      <c r="QI317">
        <f t="shared" si="430"/>
        <v>0</v>
      </c>
      <c r="QJ317" t="str">
        <f t="shared" si="431"/>
        <v>Used None</v>
      </c>
      <c r="QK317" t="str">
        <f t="shared" si="432"/>
        <v>Null</v>
      </c>
      <c r="QL317" t="str">
        <f t="shared" si="433"/>
        <v>Null</v>
      </c>
      <c r="QM317" t="str">
        <f>IF($MS317="READ 180 Record",IF(AQ317="","Null",VLOOKUP(JJ317,Lookups!$DX$3:$EB$2054,AN317+1,FALSE)),"Null")</f>
        <v>Null</v>
      </c>
      <c r="QN317" t="str">
        <f t="shared" si="434"/>
        <v>Null</v>
      </c>
    </row>
    <row r="318" spans="1:456" x14ac:dyDescent="0.25">
      <c r="A318" s="161" t="s">
        <v>1447</v>
      </c>
      <c r="B318" s="161" t="s">
        <v>1447</v>
      </c>
      <c r="C318" s="161" t="s">
        <v>1447</v>
      </c>
      <c r="D318" s="161" t="s">
        <v>1447</v>
      </c>
      <c r="E318" s="161">
        <v>1</v>
      </c>
      <c r="F318" s="161" t="s">
        <v>1447</v>
      </c>
      <c r="G318" s="161" t="s">
        <v>880</v>
      </c>
      <c r="H318" s="161" t="s">
        <v>881</v>
      </c>
      <c r="K318" s="161">
        <v>0</v>
      </c>
      <c r="L318" s="161">
        <v>0</v>
      </c>
      <c r="M318" s="161">
        <v>0</v>
      </c>
      <c r="N318" s="161">
        <v>0</v>
      </c>
      <c r="O318" s="161">
        <v>0</v>
      </c>
      <c r="P318" s="161">
        <v>0</v>
      </c>
      <c r="Q318" s="161">
        <v>0</v>
      </c>
      <c r="R318" s="161">
        <v>0</v>
      </c>
      <c r="S318" s="161">
        <v>0</v>
      </c>
      <c r="T318" s="161">
        <v>0</v>
      </c>
      <c r="U318" s="161">
        <v>0</v>
      </c>
      <c r="V318" s="161">
        <v>0</v>
      </c>
      <c r="W318" s="161">
        <v>0</v>
      </c>
      <c r="X318" s="161">
        <v>0</v>
      </c>
      <c r="AB318" s="161" t="s">
        <v>242</v>
      </c>
      <c r="AC318" s="161" t="s">
        <v>242</v>
      </c>
      <c r="AD318" s="161" t="s">
        <v>242</v>
      </c>
      <c r="AE318" s="161" t="s">
        <v>242</v>
      </c>
      <c r="AF318" s="161" t="s">
        <v>242</v>
      </c>
      <c r="AG318" s="161" t="s">
        <v>242</v>
      </c>
      <c r="AH318" s="161" t="s">
        <v>242</v>
      </c>
      <c r="AI318" s="161">
        <v>20150801</v>
      </c>
      <c r="AJ318" s="161">
        <v>20160525</v>
      </c>
      <c r="AK318" s="161" t="s">
        <v>869</v>
      </c>
      <c r="AL318" t="s">
        <v>1078</v>
      </c>
      <c r="BN318" t="s">
        <v>1079</v>
      </c>
      <c r="ET318" s="161">
        <v>0</v>
      </c>
      <c r="EU318" s="161">
        <v>0</v>
      </c>
      <c r="EV318" s="161">
        <v>0</v>
      </c>
      <c r="EW318" s="161">
        <v>0</v>
      </c>
      <c r="EX318" s="161">
        <v>0</v>
      </c>
      <c r="EY318" s="161">
        <v>0</v>
      </c>
      <c r="EZ318" s="161">
        <v>0</v>
      </c>
      <c r="FA318" s="161">
        <v>0</v>
      </c>
      <c r="FB318" s="161">
        <v>0</v>
      </c>
      <c r="FC318" s="161">
        <v>0</v>
      </c>
      <c r="FD318" s="161">
        <v>0</v>
      </c>
      <c r="FE318" s="161">
        <v>0</v>
      </c>
      <c r="HN318" s="161" t="s">
        <v>881</v>
      </c>
      <c r="JB318" s="161" t="s">
        <v>881</v>
      </c>
      <c r="JC318" s="161">
        <v>0</v>
      </c>
      <c r="JD318" s="161">
        <v>0</v>
      </c>
      <c r="JE318" s="161">
        <v>0</v>
      </c>
      <c r="JF318" s="161">
        <v>0</v>
      </c>
      <c r="MN318" t="str">
        <f t="shared" si="348"/>
        <v>NoNoNoNoNoNo</v>
      </c>
      <c r="MO318" t="str">
        <f>IF(AND(MN318="NoNoNoNoNoNo",JI318=""),"No Programs",VLOOKUP(MN318,Lookups!$DA$4:$DB$67,2,FALSE))</f>
        <v>No Programs</v>
      </c>
      <c r="MP318">
        <f t="shared" si="349"/>
        <v>0</v>
      </c>
      <c r="MQ318" t="str">
        <f t="shared" si="350"/>
        <v>No Program Use</v>
      </c>
      <c r="MR318" t="str">
        <f>Directions!$D$3</f>
        <v>Usage</v>
      </c>
      <c r="MS318" t="str">
        <f>VLOOKUP(MQ318,Lookups!$CU$71:$CV$80,2,FALSE)</f>
        <v>Exclude</v>
      </c>
      <c r="MT318">
        <f t="shared" si="351"/>
        <v>0</v>
      </c>
      <c r="MU318">
        <f t="shared" si="352"/>
        <v>0</v>
      </c>
      <c r="MV318">
        <f t="shared" si="353"/>
        <v>0</v>
      </c>
      <c r="MW318">
        <f t="shared" si="354"/>
        <v>0</v>
      </c>
      <c r="MX318">
        <f t="shared" si="355"/>
        <v>0</v>
      </c>
      <c r="MY318" t="str">
        <f t="shared" si="356"/>
        <v>Not Used</v>
      </c>
      <c r="MZ318">
        <f t="shared" si="357"/>
        <v>0</v>
      </c>
      <c r="NA318" t="str">
        <f t="shared" si="358"/>
        <v>Not Available</v>
      </c>
      <c r="NB318" t="str">
        <f t="shared" si="359"/>
        <v>Not Available</v>
      </c>
      <c r="NC318" t="str">
        <f t="shared" si="360"/>
        <v>4 Not Indicated</v>
      </c>
      <c r="ND318" t="str">
        <f t="shared" si="361"/>
        <v>4 Not Indicated</v>
      </c>
      <c r="NE318" t="str">
        <f t="shared" si="362"/>
        <v>4 Not Indicated</v>
      </c>
      <c r="NF318" t="str">
        <f t="shared" si="363"/>
        <v>4 Not Indicated</v>
      </c>
      <c r="NG318" t="str">
        <f t="shared" si="364"/>
        <v>4 Not Indicated</v>
      </c>
      <c r="NH318" s="159" t="str">
        <f t="shared" si="365"/>
        <v>Null</v>
      </c>
      <c r="NI318" t="str">
        <f t="shared" si="366"/>
        <v>Null</v>
      </c>
      <c r="NJ318" s="159" t="str">
        <f t="shared" si="367"/>
        <v>Null</v>
      </c>
      <c r="NK318" t="str">
        <f t="shared" si="368"/>
        <v>Null</v>
      </c>
      <c r="NL318" t="str">
        <f t="shared" si="369"/>
        <v>No RI Tests</v>
      </c>
      <c r="NM318">
        <f t="shared" si="370"/>
        <v>0</v>
      </c>
      <c r="NN318" t="str">
        <f>IF(OR(E318="PK",E318="K",JJ318=""),"Null",INDEX(Lookups!$EZ$4:$FW$18,MATCH($JJ318,Lookups!$EY$4:$EY$18,1),MATCH($E318,Lookups!$EZ$3:$FW$3,0)))</f>
        <v>Null</v>
      </c>
      <c r="NO318" t="str">
        <f>IF(OR(E318="PK",E318="K",JJ318=""),"Null",INDEX(Lookups!$EZ$4:$FW$18,MATCH($JJ318,Lookups!$EY$4:$EY$18,1),MATCH($E318,Lookups!$EZ$3:$FW$3,0) + 1))</f>
        <v>Null</v>
      </c>
      <c r="NP318" t="str">
        <f t="shared" si="371"/>
        <v>Null</v>
      </c>
      <c r="NQ318" t="str">
        <f t="shared" si="372"/>
        <v>Null</v>
      </c>
      <c r="NR318" t="str">
        <f t="shared" si="373"/>
        <v>Null</v>
      </c>
      <c r="NS318" t="str">
        <f t="shared" si="374"/>
        <v>No RI Tests</v>
      </c>
      <c r="NT318" t="str">
        <f t="shared" si="375"/>
        <v>No RI Tests</v>
      </c>
      <c r="NU318" t="str">
        <f t="shared" si="376"/>
        <v>No RI Tests</v>
      </c>
      <c r="NV318" s="183" t="str">
        <f t="array" ref="NV318">IF($NL318="No RI Tests","No RI Tests",VLOOKUP(IF(AND(E318="K",JJ318&lt;280),3,IF(AND(E318="K",JJ318&gt;=280),4,MAX(IF(E318=Lookups!$DF$6:$DF$99,IF(JJ318&gt;=Lookups!$DG$6:$DG$99,Lookups!$DH$6:$DH$99))))),Lookups!$DE$104:$DG$108,2,FALSE))</f>
        <v>No RI Tests</v>
      </c>
      <c r="NW318" s="161" t="str">
        <f t="array" ref="NW318">IF($NL318="No RI Tests","No RI Tests",VLOOKUP(IF(AND(E318="K",JH318&lt;280),3,IF(AND(E318="K",JH318&gt;=280),4,MAX(IF(E318=Lookups!$DF$6:$DF$99,IF(NI318&gt;=Lookups!$DG$6:$DG$99,Lookups!$DH$6:$DH$99))))),Lookups!$DE$104:$DG$108,2,FALSE))</f>
        <v>No RI Tests</v>
      </c>
      <c r="NX318" s="161" t="str">
        <f t="array" ref="NX318">IF($NL318="No RI Tests","No RI Tests",VLOOKUP(IF(AND(E318="K",NK318&lt;280),3,IF(AND(E318="K",NK318&gt;=280),4,MAX(IF(E318=Lookups!$DF$6:$DF$99,IF(NK318&gt;=Lookups!$DG$6:$DG$99,Lookups!$DH$6:$DH$99))))),Lookups!$DE$104:$DG$108,2,FALSE))</f>
        <v>No RI Tests</v>
      </c>
      <c r="NY318" t="str">
        <f t="shared" si="377"/>
        <v>Null</v>
      </c>
      <c r="NZ318" t="str">
        <f t="shared" si="378"/>
        <v>Null</v>
      </c>
      <c r="OA318" t="str">
        <f t="shared" si="379"/>
        <v>No RI for Comparison</v>
      </c>
      <c r="OB318" s="161" t="str">
        <f t="array" ref="OB318">IF($NL318="No RI Tests","No RI Tests",IF(E318="K","N/A",VLOOKUP(MAX(IF(E318=Lookups!$DF$6:$DF$99,IF(JJ318&gt;=Lookups!$DG$6:$DG$99,Lookups!$DI$6:$DI$99))),Lookups!$DE$104:$DG$108,3,FALSE)))</f>
        <v>No RI Tests</v>
      </c>
      <c r="OC318" s="161" t="str">
        <f t="array" ref="OC318">IF($NL318="No RI Tests","No RI Tests",IF(E318="K","N/A",VLOOKUP(MAX(IF(E318=Lookups!$DF$6:$DF$99,IF(NI318&gt;=Lookups!$DG$6:$DG$99,Lookups!$DI$6:$DI$99))),Lookups!$DE$104:$DG$108,3,FALSE)))</f>
        <v>No RI Tests</v>
      </c>
      <c r="OD318" s="161" t="str">
        <f t="array" ref="OD318">IF($NL318="No RI Tests","No RI Tests",IF(E318="K","N/A",VLOOKUP(MAX(IF(E318=Lookups!$DF$6:$DF$99,IF(NK318&gt;=Lookups!$DG$6:$DG$99,Lookups!$DI$6:$DI$99))),Lookups!$DE$104:$DG$108,3,FALSE)))</f>
        <v>No RI Tests</v>
      </c>
      <c r="OE318" t="str">
        <f t="shared" si="380"/>
        <v>Null</v>
      </c>
      <c r="OF318" t="str">
        <f t="shared" si="381"/>
        <v>Null</v>
      </c>
      <c r="OG318" t="str">
        <f t="shared" si="382"/>
        <v>No RI for Comparison</v>
      </c>
      <c r="OH318" t="str">
        <f t="shared" si="383"/>
        <v>Null</v>
      </c>
      <c r="OI318" t="str">
        <f t="shared" si="384"/>
        <v>Null</v>
      </c>
      <c r="OJ318" t="str">
        <f t="shared" si="385"/>
        <v>Null</v>
      </c>
      <c r="OK318" t="str">
        <f t="shared" si="386"/>
        <v>Null</v>
      </c>
      <c r="OL318" t="str">
        <f t="shared" si="387"/>
        <v>Null</v>
      </c>
      <c r="OM318" t="str">
        <f t="shared" si="388"/>
        <v>Null</v>
      </c>
      <c r="ON318" t="str">
        <f t="shared" si="389"/>
        <v>Null</v>
      </c>
      <c r="OO318" t="str">
        <f t="shared" si="390"/>
        <v>Null RI</v>
      </c>
      <c r="OP318" t="str">
        <f ca="1">IF(AND(HR318&lt;&gt;"",JJ318&lt;600),IF(HT318="Advancing","Tier 2","Tier 3"),IF(JI318="","Null",IF(OR(E318="K",E318&lt;3),"FRA Recommended",IF(JJ318&gt;=IF(E318&lt;6,400,600),IF(JJ318&lt;VLOOKUP(E318,Lookups!$AP$3:$AR$16,3,FALSE),"Tier 2","Core"),IF(JJ318&lt;400,IF(RAND()&lt;0.81,"Tier 3","Tier 2"),IF(RAND()&lt;0.51,"Tier 3","Tier 2"))))))</f>
        <v>Null</v>
      </c>
      <c r="OQ318" t="str">
        <f t="shared" si="391"/>
        <v>Null</v>
      </c>
      <c r="OR318" t="str">
        <f t="shared" si="392"/>
        <v>Null</v>
      </c>
      <c r="OS318" t="str">
        <f t="shared" si="393"/>
        <v>Null</v>
      </c>
      <c r="OT318" t="str">
        <f t="shared" si="394"/>
        <v>No RI Tests</v>
      </c>
      <c r="OU318" s="159" t="str">
        <f t="shared" si="395"/>
        <v>No PI Tests</v>
      </c>
      <c r="OV318" t="str">
        <f t="shared" si="396"/>
        <v>No PI Tests</v>
      </c>
      <c r="OW318" t="str">
        <f t="shared" si="397"/>
        <v>No PI Tests</v>
      </c>
      <c r="OX318" t="str">
        <f t="shared" si="398"/>
        <v>No PI Tests</v>
      </c>
      <c r="OY318" t="str">
        <f t="shared" si="399"/>
        <v>No PI Tests</v>
      </c>
      <c r="OZ318" t="str">
        <f t="shared" si="400"/>
        <v>No PI Tests</v>
      </c>
      <c r="PA318" s="159" t="str">
        <f t="shared" si="401"/>
        <v>No PI Tests</v>
      </c>
      <c r="PB318" t="str">
        <f t="shared" si="402"/>
        <v>No PI Tests</v>
      </c>
      <c r="PC318" t="str">
        <f t="shared" si="403"/>
        <v>No PI Tests</v>
      </c>
      <c r="PD318" t="str">
        <f t="shared" si="404"/>
        <v>No PI Tests</v>
      </c>
      <c r="PE318" t="str">
        <f t="shared" si="405"/>
        <v>No PI Tests</v>
      </c>
      <c r="PF318" t="str">
        <f t="shared" si="406"/>
        <v>No PI Tests</v>
      </c>
      <c r="PG318" t="str">
        <f t="shared" si="407"/>
        <v>No PI Tests</v>
      </c>
      <c r="PH318">
        <f t="shared" si="408"/>
        <v>0</v>
      </c>
      <c r="PI318">
        <f t="shared" si="409"/>
        <v>0</v>
      </c>
      <c r="PJ318" t="str">
        <f t="shared" si="410"/>
        <v>Null</v>
      </c>
      <c r="PK318" t="str">
        <f>IF(HR318="","Null",IF(E318&lt;3,"Null",IF(HU318=0,0,IF(HS318="Form 1",VLOOKUP(HU318,Lookups!$BE$3:$BP$63,E318,FALSE),IF(HS318="Form 2",VLOOKUP(HU318,Lookups!$BE$67:$BP$127,E318,FALSE),VLOOKUP(HU318,Lookups!$BE$130:$BP$190,E318,FALSE))))))</f>
        <v>Null</v>
      </c>
      <c r="PL318" t="str">
        <f t="shared" si="411"/>
        <v>Null</v>
      </c>
      <c r="PM318" t="str">
        <f>IF($PH318=0,"Null",IF(E318&lt;3,"Null",IF(OX318=0,0,IF(OV318="Form 1",VLOOKUP(OX318,Lookups!$BE$3:$BP$63,E318,FALSE),IF(OV318="Form 2",VLOOKUP(OX318,Lookups!$BE$67:$BP$127,E318,FALSE),VLOOKUP(OX318,Lookups!$BE$130:$BP$190,E318,FALSE))))))</f>
        <v>Null</v>
      </c>
      <c r="PN318" t="str">
        <f t="shared" si="412"/>
        <v>Null</v>
      </c>
      <c r="PO318" t="str">
        <f t="shared" si="413"/>
        <v>Null</v>
      </c>
      <c r="PP318" t="str">
        <f t="shared" si="414"/>
        <v>Null</v>
      </c>
      <c r="PQ318" t="str">
        <f>IF(HR318="","Null",IF(E318&lt;3,"Null",IF(HV318=0,0,IF(HS318="Form 1",VLOOKUP(HV318,Lookups!$BR$3:$CC$63,E318,FALSE),IF(HS318="Form 2",VLOOKUP(HV318,Lookups!$BR$67:$CC$127,E318,FALSE),VLOOKUP(HV318,Lookups!$BR$130:$CC$190,E318,FALSE))))))</f>
        <v>Null</v>
      </c>
      <c r="PR318" t="str">
        <f t="shared" si="415"/>
        <v>Null</v>
      </c>
      <c r="PS318" t="str">
        <f>IF(HR318="","Null",IF(E318&lt;3,"Null",IF(OY318=0,0,IF(OW318="Form 1",VLOOKUP(OY318,Lookups!$BR$3:$CC$63,E318,FALSE),IF(OW318="Form 2",VLOOKUP(OY318,Lookups!$BR$67:$CC$127,E318,FALSE),VLOOKUP(OY318,Lookups!$BR$130:$CC$190,E318,FALSE))))))</f>
        <v>Null</v>
      </c>
      <c r="PT318" t="str">
        <f t="shared" si="416"/>
        <v>Null</v>
      </c>
      <c r="PU318" t="str">
        <f t="shared" si="417"/>
        <v>Null</v>
      </c>
      <c r="PV318" t="str">
        <f t="shared" si="418"/>
        <v>Null</v>
      </c>
      <c r="PW318" t="str">
        <f t="shared" si="419"/>
        <v>No PI Tests</v>
      </c>
      <c r="PX318">
        <f t="shared" si="420"/>
        <v>0</v>
      </c>
      <c r="PY318">
        <f t="shared" si="421"/>
        <v>0</v>
      </c>
      <c r="PZ318" t="str">
        <f t="shared" si="422"/>
        <v>Null</v>
      </c>
      <c r="QA318" t="str">
        <f t="shared" si="423"/>
        <v>Null</v>
      </c>
      <c r="QB318" t="str">
        <f t="shared" si="424"/>
        <v>Null</v>
      </c>
      <c r="QC318" t="str">
        <f>IF($MS318="System 44 Record",IF(BQ318&lt;MEDIAN(Directions!$F$3,Directions!$F$6),"Mid-Year Exited Student","Full Year Participant")&amp;IF(BP318&lt;Directions!$F$3,", Started Prior Year",", Started This Year"),"Null")</f>
        <v>Null</v>
      </c>
      <c r="QD318" t="str">
        <f t="shared" si="425"/>
        <v>Null</v>
      </c>
      <c r="QE318">
        <f t="shared" si="426"/>
        <v>0</v>
      </c>
      <c r="QF318">
        <f t="shared" si="427"/>
        <v>0</v>
      </c>
      <c r="QG318">
        <f t="shared" si="428"/>
        <v>0</v>
      </c>
      <c r="QH318">
        <f t="shared" si="429"/>
        <v>0</v>
      </c>
      <c r="QI318">
        <f t="shared" si="430"/>
        <v>0</v>
      </c>
      <c r="QJ318" t="str">
        <f t="shared" si="431"/>
        <v>Used None</v>
      </c>
      <c r="QK318" t="str">
        <f t="shared" si="432"/>
        <v>Null</v>
      </c>
      <c r="QL318" t="str">
        <f t="shared" si="433"/>
        <v>Null</v>
      </c>
      <c r="QM318" t="str">
        <f>IF($MS318="READ 180 Record",IF(AQ318="","Null",VLOOKUP(JJ318,Lookups!$DX$3:$EB$2054,AN318+1,FALSE)),"Null")</f>
        <v>Null</v>
      </c>
      <c r="QN318" t="str">
        <f t="shared" si="434"/>
        <v>Null</v>
      </c>
    </row>
    <row r="319" spans="1:456" x14ac:dyDescent="0.25">
      <c r="A319" s="161" t="s">
        <v>1447</v>
      </c>
      <c r="B319" s="161" t="s">
        <v>1447</v>
      </c>
      <c r="C319" s="161" t="s">
        <v>1447</v>
      </c>
      <c r="D319" s="161" t="s">
        <v>1447</v>
      </c>
      <c r="E319" s="161">
        <v>3</v>
      </c>
      <c r="F319" s="161" t="s">
        <v>1447</v>
      </c>
      <c r="G319" s="161" t="s">
        <v>880</v>
      </c>
      <c r="H319" s="161" t="s">
        <v>881</v>
      </c>
      <c r="K319" s="161">
        <v>0</v>
      </c>
      <c r="L319" s="161">
        <v>0</v>
      </c>
      <c r="M319" s="161">
        <v>0</v>
      </c>
      <c r="N319" s="161">
        <v>0</v>
      </c>
      <c r="O319" s="161">
        <v>0</v>
      </c>
      <c r="P319" s="161">
        <v>0</v>
      </c>
      <c r="Q319" s="161">
        <v>0</v>
      </c>
      <c r="R319" s="161">
        <v>0</v>
      </c>
      <c r="S319" s="161">
        <v>0</v>
      </c>
      <c r="T319" s="161">
        <v>0</v>
      </c>
      <c r="U319" s="161">
        <v>0</v>
      </c>
      <c r="V319" s="161">
        <v>0</v>
      </c>
      <c r="W319" s="161">
        <v>0</v>
      </c>
      <c r="X319" s="161">
        <v>0</v>
      </c>
      <c r="AB319" s="161" t="s">
        <v>242</v>
      </c>
      <c r="AC319" s="161" t="s">
        <v>242</v>
      </c>
      <c r="AD319" s="161" t="s">
        <v>242</v>
      </c>
      <c r="AE319" s="161" t="s">
        <v>242</v>
      </c>
      <c r="AF319" s="161" t="s">
        <v>242</v>
      </c>
      <c r="AG319" s="161" t="s">
        <v>242</v>
      </c>
      <c r="AH319" s="161" t="s">
        <v>242</v>
      </c>
      <c r="AI319" s="161">
        <v>20150801</v>
      </c>
      <c r="AJ319" s="161">
        <v>20160525</v>
      </c>
      <c r="AK319" s="161" t="s">
        <v>869</v>
      </c>
      <c r="AL319" t="s">
        <v>1078</v>
      </c>
      <c r="BN319" t="s">
        <v>1079</v>
      </c>
      <c r="ET319" s="161">
        <v>0</v>
      </c>
      <c r="EU319" s="161">
        <v>0</v>
      </c>
      <c r="EV319" s="161">
        <v>0</v>
      </c>
      <c r="EW319" s="161">
        <v>0</v>
      </c>
      <c r="EX319" s="161">
        <v>0</v>
      </c>
      <c r="EY319" s="161">
        <v>0</v>
      </c>
      <c r="EZ319" s="161">
        <v>0</v>
      </c>
      <c r="FA319" s="161">
        <v>0</v>
      </c>
      <c r="FB319" s="161">
        <v>0</v>
      </c>
      <c r="FC319" s="161">
        <v>0</v>
      </c>
      <c r="FD319" s="161">
        <v>0</v>
      </c>
      <c r="FE319" s="161">
        <v>0</v>
      </c>
      <c r="HN319" s="161" t="s">
        <v>881</v>
      </c>
      <c r="JB319" s="161" t="s">
        <v>881</v>
      </c>
      <c r="JC319" s="161">
        <v>0</v>
      </c>
      <c r="JD319" s="161">
        <v>0</v>
      </c>
      <c r="JE319" s="161">
        <v>0</v>
      </c>
      <c r="JF319" s="161">
        <v>0</v>
      </c>
      <c r="MN319" t="str">
        <f t="shared" si="348"/>
        <v>NoNoNoNoNoNo</v>
      </c>
      <c r="MO319" t="str">
        <f>IF(AND(MN319="NoNoNoNoNoNo",JI319=""),"No Programs",VLOOKUP(MN319,Lookups!$DA$4:$DB$67,2,FALSE))</f>
        <v>No Programs</v>
      </c>
      <c r="MP319">
        <f t="shared" si="349"/>
        <v>0</v>
      </c>
      <c r="MQ319" t="str">
        <f t="shared" si="350"/>
        <v>No Program Use</v>
      </c>
      <c r="MR319" t="str">
        <f>Directions!$D$3</f>
        <v>Usage</v>
      </c>
      <c r="MS319" t="str">
        <f>VLOOKUP(MQ319,Lookups!$CU$71:$CV$80,2,FALSE)</f>
        <v>Exclude</v>
      </c>
      <c r="MT319">
        <f t="shared" si="351"/>
        <v>0</v>
      </c>
      <c r="MU319">
        <f t="shared" si="352"/>
        <v>0</v>
      </c>
      <c r="MV319">
        <f t="shared" si="353"/>
        <v>0</v>
      </c>
      <c r="MW319">
        <f t="shared" si="354"/>
        <v>0</v>
      </c>
      <c r="MX319">
        <f t="shared" si="355"/>
        <v>0</v>
      </c>
      <c r="MY319" t="str">
        <f t="shared" si="356"/>
        <v>Not Used</v>
      </c>
      <c r="MZ319">
        <f t="shared" si="357"/>
        <v>0</v>
      </c>
      <c r="NA319" t="str">
        <f t="shared" si="358"/>
        <v>Not Available</v>
      </c>
      <c r="NB319" t="str">
        <f t="shared" si="359"/>
        <v>Not Available</v>
      </c>
      <c r="NC319" t="str">
        <f t="shared" si="360"/>
        <v>4 Not Indicated</v>
      </c>
      <c r="ND319" t="str">
        <f t="shared" si="361"/>
        <v>4 Not Indicated</v>
      </c>
      <c r="NE319" t="str">
        <f t="shared" si="362"/>
        <v>4 Not Indicated</v>
      </c>
      <c r="NF319" t="str">
        <f t="shared" si="363"/>
        <v>4 Not Indicated</v>
      </c>
      <c r="NG319" t="str">
        <f t="shared" si="364"/>
        <v>4 Not Indicated</v>
      </c>
      <c r="NH319" s="159" t="str">
        <f t="shared" si="365"/>
        <v>Null</v>
      </c>
      <c r="NI319" t="str">
        <f t="shared" si="366"/>
        <v>Null</v>
      </c>
      <c r="NJ319" s="159" t="str">
        <f t="shared" si="367"/>
        <v>Null</v>
      </c>
      <c r="NK319" t="str">
        <f t="shared" si="368"/>
        <v>Null</v>
      </c>
      <c r="NL319" t="str">
        <f t="shared" si="369"/>
        <v>No RI Tests</v>
      </c>
      <c r="NM319">
        <f t="shared" si="370"/>
        <v>0</v>
      </c>
      <c r="NN319" t="str">
        <f>IF(OR(E319="PK",E319="K",JJ319=""),"Null",INDEX(Lookups!$EZ$4:$FW$18,MATCH($JJ319,Lookups!$EY$4:$EY$18,1),MATCH($E319,Lookups!$EZ$3:$FW$3,0)))</f>
        <v>Null</v>
      </c>
      <c r="NO319" t="str">
        <f>IF(OR(E319="PK",E319="K",JJ319=""),"Null",INDEX(Lookups!$EZ$4:$FW$18,MATCH($JJ319,Lookups!$EY$4:$EY$18,1),MATCH($E319,Lookups!$EZ$3:$FW$3,0) + 1))</f>
        <v>Null</v>
      </c>
      <c r="NP319" t="str">
        <f t="shared" si="371"/>
        <v>Null</v>
      </c>
      <c r="NQ319" t="str">
        <f t="shared" si="372"/>
        <v>Null</v>
      </c>
      <c r="NR319" t="str">
        <f t="shared" si="373"/>
        <v>Null</v>
      </c>
      <c r="NS319" t="str">
        <f t="shared" si="374"/>
        <v>No RI Tests</v>
      </c>
      <c r="NT319" t="str">
        <f t="shared" si="375"/>
        <v>No RI Tests</v>
      </c>
      <c r="NU319" t="str">
        <f t="shared" si="376"/>
        <v>No RI Tests</v>
      </c>
      <c r="NV319" s="183" t="str">
        <f t="array" ref="NV319">IF($NL319="No RI Tests","No RI Tests",VLOOKUP(IF(AND(E319="K",JJ319&lt;280),3,IF(AND(E319="K",JJ319&gt;=280),4,MAX(IF(E319=Lookups!$DF$6:$DF$99,IF(JJ319&gt;=Lookups!$DG$6:$DG$99,Lookups!$DH$6:$DH$99))))),Lookups!$DE$104:$DG$108,2,FALSE))</f>
        <v>No RI Tests</v>
      </c>
      <c r="NW319" s="161" t="str">
        <f t="array" ref="NW319">IF($NL319="No RI Tests","No RI Tests",VLOOKUP(IF(AND(E319="K",JH319&lt;280),3,IF(AND(E319="K",JH319&gt;=280),4,MAX(IF(E319=Lookups!$DF$6:$DF$99,IF(NI319&gt;=Lookups!$DG$6:$DG$99,Lookups!$DH$6:$DH$99))))),Lookups!$DE$104:$DG$108,2,FALSE))</f>
        <v>No RI Tests</v>
      </c>
      <c r="NX319" s="161" t="str">
        <f t="array" ref="NX319">IF($NL319="No RI Tests","No RI Tests",VLOOKUP(IF(AND(E319="K",NK319&lt;280),3,IF(AND(E319="K",NK319&gt;=280),4,MAX(IF(E319=Lookups!$DF$6:$DF$99,IF(NK319&gt;=Lookups!$DG$6:$DG$99,Lookups!$DH$6:$DH$99))))),Lookups!$DE$104:$DG$108,2,FALSE))</f>
        <v>No RI Tests</v>
      </c>
      <c r="NY319" t="str">
        <f t="shared" si="377"/>
        <v>Null</v>
      </c>
      <c r="NZ319" t="str">
        <f t="shared" si="378"/>
        <v>Null</v>
      </c>
      <c r="OA319" t="str">
        <f t="shared" si="379"/>
        <v>No RI for Comparison</v>
      </c>
      <c r="OB319" s="161" t="str">
        <f t="array" ref="OB319">IF($NL319="No RI Tests","No RI Tests",IF(E319="K","N/A",VLOOKUP(MAX(IF(E319=Lookups!$DF$6:$DF$99,IF(JJ319&gt;=Lookups!$DG$6:$DG$99,Lookups!$DI$6:$DI$99))),Lookups!$DE$104:$DG$108,3,FALSE)))</f>
        <v>No RI Tests</v>
      </c>
      <c r="OC319" s="161" t="str">
        <f t="array" ref="OC319">IF($NL319="No RI Tests","No RI Tests",IF(E319="K","N/A",VLOOKUP(MAX(IF(E319=Lookups!$DF$6:$DF$99,IF(NI319&gt;=Lookups!$DG$6:$DG$99,Lookups!$DI$6:$DI$99))),Lookups!$DE$104:$DG$108,3,FALSE)))</f>
        <v>No RI Tests</v>
      </c>
      <c r="OD319" s="161" t="str">
        <f t="array" ref="OD319">IF($NL319="No RI Tests","No RI Tests",IF(E319="K","N/A",VLOOKUP(MAX(IF(E319=Lookups!$DF$6:$DF$99,IF(NK319&gt;=Lookups!$DG$6:$DG$99,Lookups!$DI$6:$DI$99))),Lookups!$DE$104:$DG$108,3,FALSE)))</f>
        <v>No RI Tests</v>
      </c>
      <c r="OE319" t="str">
        <f t="shared" si="380"/>
        <v>Null</v>
      </c>
      <c r="OF319" t="str">
        <f t="shared" si="381"/>
        <v>Null</v>
      </c>
      <c r="OG319" t="str">
        <f t="shared" si="382"/>
        <v>No RI for Comparison</v>
      </c>
      <c r="OH319" t="str">
        <f t="shared" si="383"/>
        <v>Null</v>
      </c>
      <c r="OI319" t="str">
        <f t="shared" si="384"/>
        <v>Null</v>
      </c>
      <c r="OJ319" t="str">
        <f t="shared" si="385"/>
        <v>Null</v>
      </c>
      <c r="OK319" t="str">
        <f t="shared" si="386"/>
        <v>Null</v>
      </c>
      <c r="OL319" t="str">
        <f t="shared" si="387"/>
        <v>Null</v>
      </c>
      <c r="OM319" t="str">
        <f t="shared" si="388"/>
        <v>Null</v>
      </c>
      <c r="ON319" t="str">
        <f t="shared" si="389"/>
        <v>Null</v>
      </c>
      <c r="OO319" t="str">
        <f t="shared" si="390"/>
        <v>Null RI</v>
      </c>
      <c r="OP319" t="str">
        <f ca="1">IF(AND(HR319&lt;&gt;"",JJ319&lt;600),IF(HT319="Advancing","Tier 2","Tier 3"),IF(JI319="","Null",IF(OR(E319="K",E319&lt;3),"FRA Recommended",IF(JJ319&gt;=IF(E319&lt;6,400,600),IF(JJ319&lt;VLOOKUP(E319,Lookups!$AP$3:$AR$16,3,FALSE),"Tier 2","Core"),IF(JJ319&lt;400,IF(RAND()&lt;0.81,"Tier 3","Tier 2"),IF(RAND()&lt;0.51,"Tier 3","Tier 2"))))))</f>
        <v>Null</v>
      </c>
      <c r="OQ319" t="str">
        <f t="shared" si="391"/>
        <v>Null</v>
      </c>
      <c r="OR319" t="str">
        <f t="shared" si="392"/>
        <v>Null</v>
      </c>
      <c r="OS319" t="str">
        <f t="shared" si="393"/>
        <v>Null</v>
      </c>
      <c r="OT319" t="str">
        <f t="shared" si="394"/>
        <v>No RI Tests</v>
      </c>
      <c r="OU319" s="159" t="str">
        <f t="shared" si="395"/>
        <v>No PI Tests</v>
      </c>
      <c r="OV319" t="str">
        <f t="shared" si="396"/>
        <v>No PI Tests</v>
      </c>
      <c r="OW319" t="str">
        <f t="shared" si="397"/>
        <v>No PI Tests</v>
      </c>
      <c r="OX319" t="str">
        <f t="shared" si="398"/>
        <v>No PI Tests</v>
      </c>
      <c r="OY319" t="str">
        <f t="shared" si="399"/>
        <v>No PI Tests</v>
      </c>
      <c r="OZ319" t="str">
        <f t="shared" si="400"/>
        <v>No PI Tests</v>
      </c>
      <c r="PA319" s="159" t="str">
        <f t="shared" si="401"/>
        <v>No PI Tests</v>
      </c>
      <c r="PB319" t="str">
        <f t="shared" si="402"/>
        <v>No PI Tests</v>
      </c>
      <c r="PC319" t="str">
        <f t="shared" si="403"/>
        <v>No PI Tests</v>
      </c>
      <c r="PD319" t="str">
        <f t="shared" si="404"/>
        <v>No PI Tests</v>
      </c>
      <c r="PE319" t="str">
        <f t="shared" si="405"/>
        <v>No PI Tests</v>
      </c>
      <c r="PF319" t="str">
        <f t="shared" si="406"/>
        <v>No PI Tests</v>
      </c>
      <c r="PG319" t="str">
        <f t="shared" si="407"/>
        <v>No PI Tests</v>
      </c>
      <c r="PH319">
        <f t="shared" si="408"/>
        <v>0</v>
      </c>
      <c r="PI319">
        <f t="shared" si="409"/>
        <v>0</v>
      </c>
      <c r="PJ319" t="str">
        <f t="shared" si="410"/>
        <v>Null</v>
      </c>
      <c r="PK319" t="str">
        <f>IF(HR319="","Null",IF(E319&lt;3,"Null",IF(HU319=0,0,IF(HS319="Form 1",VLOOKUP(HU319,Lookups!$BE$3:$BP$63,E319,FALSE),IF(HS319="Form 2",VLOOKUP(HU319,Lookups!$BE$67:$BP$127,E319,FALSE),VLOOKUP(HU319,Lookups!$BE$130:$BP$190,E319,FALSE))))))</f>
        <v>Null</v>
      </c>
      <c r="PL319" t="str">
        <f t="shared" si="411"/>
        <v>Null</v>
      </c>
      <c r="PM319" t="str">
        <f>IF($PH319=0,"Null",IF(E319&lt;3,"Null",IF(OX319=0,0,IF(OV319="Form 1",VLOOKUP(OX319,Lookups!$BE$3:$BP$63,E319,FALSE),IF(OV319="Form 2",VLOOKUP(OX319,Lookups!$BE$67:$BP$127,E319,FALSE),VLOOKUP(OX319,Lookups!$BE$130:$BP$190,E319,FALSE))))))</f>
        <v>Null</v>
      </c>
      <c r="PN319" t="str">
        <f t="shared" si="412"/>
        <v>Null</v>
      </c>
      <c r="PO319" t="str">
        <f t="shared" si="413"/>
        <v>Null</v>
      </c>
      <c r="PP319" t="str">
        <f t="shared" si="414"/>
        <v>Null</v>
      </c>
      <c r="PQ319" t="str">
        <f>IF(HR319="","Null",IF(E319&lt;3,"Null",IF(HV319=0,0,IF(HS319="Form 1",VLOOKUP(HV319,Lookups!$BR$3:$CC$63,E319,FALSE),IF(HS319="Form 2",VLOOKUP(HV319,Lookups!$BR$67:$CC$127,E319,FALSE),VLOOKUP(HV319,Lookups!$BR$130:$CC$190,E319,FALSE))))))</f>
        <v>Null</v>
      </c>
      <c r="PR319" t="str">
        <f t="shared" si="415"/>
        <v>Null</v>
      </c>
      <c r="PS319" t="str">
        <f>IF(HR319="","Null",IF(E319&lt;3,"Null",IF(OY319=0,0,IF(OW319="Form 1",VLOOKUP(OY319,Lookups!$BR$3:$CC$63,E319,FALSE),IF(OW319="Form 2",VLOOKUP(OY319,Lookups!$BR$67:$CC$127,E319,FALSE),VLOOKUP(OY319,Lookups!$BR$130:$CC$190,E319,FALSE))))))</f>
        <v>Null</v>
      </c>
      <c r="PT319" t="str">
        <f t="shared" si="416"/>
        <v>Null</v>
      </c>
      <c r="PU319" t="str">
        <f t="shared" si="417"/>
        <v>Null</v>
      </c>
      <c r="PV319" t="str">
        <f t="shared" si="418"/>
        <v>Null</v>
      </c>
      <c r="PW319" t="str">
        <f t="shared" si="419"/>
        <v>No PI Tests</v>
      </c>
      <c r="PX319">
        <f t="shared" si="420"/>
        <v>0</v>
      </c>
      <c r="PY319">
        <f t="shared" si="421"/>
        <v>0</v>
      </c>
      <c r="PZ319" t="str">
        <f t="shared" si="422"/>
        <v>Null</v>
      </c>
      <c r="QA319" t="str">
        <f t="shared" si="423"/>
        <v>Null</v>
      </c>
      <c r="QB319" t="str">
        <f t="shared" si="424"/>
        <v>Null</v>
      </c>
      <c r="QC319" t="str">
        <f>IF($MS319="System 44 Record",IF(BQ319&lt;MEDIAN(Directions!$F$3,Directions!$F$6),"Mid-Year Exited Student","Full Year Participant")&amp;IF(BP319&lt;Directions!$F$3,", Started Prior Year",", Started This Year"),"Null")</f>
        <v>Null</v>
      </c>
      <c r="QD319" t="str">
        <f t="shared" si="425"/>
        <v>Null</v>
      </c>
      <c r="QE319">
        <f t="shared" si="426"/>
        <v>0</v>
      </c>
      <c r="QF319">
        <f t="shared" si="427"/>
        <v>0</v>
      </c>
      <c r="QG319">
        <f t="shared" si="428"/>
        <v>0</v>
      </c>
      <c r="QH319">
        <f t="shared" si="429"/>
        <v>0</v>
      </c>
      <c r="QI319">
        <f t="shared" si="430"/>
        <v>0</v>
      </c>
      <c r="QJ319" t="str">
        <f t="shared" si="431"/>
        <v>Used None</v>
      </c>
      <c r="QK319" t="str">
        <f t="shared" si="432"/>
        <v>Null</v>
      </c>
      <c r="QL319" t="str">
        <f t="shared" si="433"/>
        <v>Null</v>
      </c>
      <c r="QM319" t="str">
        <f>IF($MS319="READ 180 Record",IF(AQ319="","Null",VLOOKUP(JJ319,Lookups!$DX$3:$EB$2054,AN319+1,FALSE)),"Null")</f>
        <v>Null</v>
      </c>
      <c r="QN319" t="str">
        <f t="shared" si="434"/>
        <v>Null</v>
      </c>
    </row>
    <row r="320" spans="1:456" x14ac:dyDescent="0.25">
      <c r="A320" s="161" t="s">
        <v>1447</v>
      </c>
      <c r="B320" s="161" t="s">
        <v>1447</v>
      </c>
      <c r="C320" s="161" t="s">
        <v>1447</v>
      </c>
      <c r="D320" s="161" t="s">
        <v>1447</v>
      </c>
      <c r="E320" s="161">
        <v>12</v>
      </c>
      <c r="F320" s="161" t="s">
        <v>1447</v>
      </c>
      <c r="G320" s="161" t="s">
        <v>880</v>
      </c>
      <c r="H320" s="161" t="s">
        <v>881</v>
      </c>
      <c r="K320" s="161">
        <v>0</v>
      </c>
      <c r="L320" s="161">
        <v>0</v>
      </c>
      <c r="M320" s="161">
        <v>0</v>
      </c>
      <c r="N320" s="161">
        <v>0</v>
      </c>
      <c r="O320" s="161">
        <v>0</v>
      </c>
      <c r="P320" s="161">
        <v>0</v>
      </c>
      <c r="Q320" s="161">
        <v>0</v>
      </c>
      <c r="R320" s="161">
        <v>0</v>
      </c>
      <c r="S320" s="161">
        <v>0</v>
      </c>
      <c r="T320" s="161">
        <v>0</v>
      </c>
      <c r="U320" s="161">
        <v>0</v>
      </c>
      <c r="V320" s="161">
        <v>0</v>
      </c>
      <c r="W320" s="161">
        <v>0</v>
      </c>
      <c r="X320" s="161">
        <v>0</v>
      </c>
      <c r="AB320" s="161" t="s">
        <v>242</v>
      </c>
      <c r="AC320" s="161" t="s">
        <v>242</v>
      </c>
      <c r="AD320" s="161" t="s">
        <v>242</v>
      </c>
      <c r="AE320" s="161" t="s">
        <v>242</v>
      </c>
      <c r="AF320" s="161" t="s">
        <v>242</v>
      </c>
      <c r="AG320" s="161" t="s">
        <v>242</v>
      </c>
      <c r="AH320" s="161" t="s">
        <v>242</v>
      </c>
      <c r="AI320" s="161">
        <v>20150801</v>
      </c>
      <c r="AJ320" s="161">
        <v>20160525</v>
      </c>
      <c r="AK320" s="161" t="s">
        <v>869</v>
      </c>
      <c r="AL320" t="s">
        <v>1078</v>
      </c>
      <c r="BN320" t="s">
        <v>1079</v>
      </c>
      <c r="ET320" s="161">
        <v>0</v>
      </c>
      <c r="EU320" s="161">
        <v>0</v>
      </c>
      <c r="EV320" s="161">
        <v>0</v>
      </c>
      <c r="EW320" s="161">
        <v>0</v>
      </c>
      <c r="EX320" s="161">
        <v>0</v>
      </c>
      <c r="EY320" s="161">
        <v>0</v>
      </c>
      <c r="EZ320" s="161">
        <v>0</v>
      </c>
      <c r="FA320" s="161">
        <v>0</v>
      </c>
      <c r="FB320" s="161">
        <v>0</v>
      </c>
      <c r="FC320" s="161">
        <v>0</v>
      </c>
      <c r="FD320" s="161">
        <v>0</v>
      </c>
      <c r="FE320" s="161">
        <v>0</v>
      </c>
      <c r="HN320" s="161" t="s">
        <v>881</v>
      </c>
      <c r="JB320" s="161" t="s">
        <v>881</v>
      </c>
      <c r="JC320" s="161">
        <v>0</v>
      </c>
      <c r="JD320" s="161">
        <v>0</v>
      </c>
      <c r="JE320" s="161">
        <v>0</v>
      </c>
      <c r="JF320" s="161">
        <v>0</v>
      </c>
      <c r="MN320" t="str">
        <f t="shared" si="348"/>
        <v>NoNoNoNoNoNo</v>
      </c>
      <c r="MO320" t="str">
        <f>IF(AND(MN320="NoNoNoNoNoNo",JI320=""),"No Programs",VLOOKUP(MN320,Lookups!$DA$4:$DB$67,2,FALSE))</f>
        <v>No Programs</v>
      </c>
      <c r="MP320">
        <f t="shared" si="349"/>
        <v>0</v>
      </c>
      <c r="MQ320" t="str">
        <f t="shared" si="350"/>
        <v>No Program Use</v>
      </c>
      <c r="MR320" t="str">
        <f>Directions!$D$3</f>
        <v>Usage</v>
      </c>
      <c r="MS320" t="str">
        <f>VLOOKUP(MQ320,Lookups!$CU$71:$CV$80,2,FALSE)</f>
        <v>Exclude</v>
      </c>
      <c r="MT320">
        <f t="shared" si="351"/>
        <v>0</v>
      </c>
      <c r="MU320">
        <f t="shared" si="352"/>
        <v>0</v>
      </c>
      <c r="MV320">
        <f t="shared" si="353"/>
        <v>0</v>
      </c>
      <c r="MW320">
        <f t="shared" si="354"/>
        <v>0</v>
      </c>
      <c r="MX320">
        <f t="shared" si="355"/>
        <v>0</v>
      </c>
      <c r="MY320" t="str">
        <f t="shared" si="356"/>
        <v>Not Used</v>
      </c>
      <c r="MZ320">
        <f t="shared" si="357"/>
        <v>0</v>
      </c>
      <c r="NA320" t="str">
        <f t="shared" si="358"/>
        <v>Not Available</v>
      </c>
      <c r="NB320" t="str">
        <f t="shared" si="359"/>
        <v>Not Available</v>
      </c>
      <c r="NC320" t="str">
        <f t="shared" si="360"/>
        <v>4 Not Indicated</v>
      </c>
      <c r="ND320" t="str">
        <f t="shared" si="361"/>
        <v>4 Not Indicated</v>
      </c>
      <c r="NE320" t="str">
        <f t="shared" si="362"/>
        <v>4 Not Indicated</v>
      </c>
      <c r="NF320" t="str">
        <f t="shared" si="363"/>
        <v>4 Not Indicated</v>
      </c>
      <c r="NG320" t="str">
        <f t="shared" si="364"/>
        <v>4 Not Indicated</v>
      </c>
      <c r="NH320" s="159" t="str">
        <f t="shared" si="365"/>
        <v>Null</v>
      </c>
      <c r="NI320" t="str">
        <f t="shared" si="366"/>
        <v>Null</v>
      </c>
      <c r="NJ320" s="159" t="str">
        <f t="shared" si="367"/>
        <v>Null</v>
      </c>
      <c r="NK320" t="str">
        <f t="shared" si="368"/>
        <v>Null</v>
      </c>
      <c r="NL320" t="str">
        <f t="shared" si="369"/>
        <v>No RI Tests</v>
      </c>
      <c r="NM320">
        <f t="shared" si="370"/>
        <v>0</v>
      </c>
      <c r="NN320" t="str">
        <f>IF(OR(E320="PK",E320="K",JJ320=""),"Null",INDEX(Lookups!$EZ$4:$FW$18,MATCH($JJ320,Lookups!$EY$4:$EY$18,1),MATCH($E320,Lookups!$EZ$3:$FW$3,0)))</f>
        <v>Null</v>
      </c>
      <c r="NO320" t="str">
        <f>IF(OR(E320="PK",E320="K",JJ320=""),"Null",INDEX(Lookups!$EZ$4:$FW$18,MATCH($JJ320,Lookups!$EY$4:$EY$18,1),MATCH($E320,Lookups!$EZ$3:$FW$3,0) + 1))</f>
        <v>Null</v>
      </c>
      <c r="NP320" t="str">
        <f t="shared" si="371"/>
        <v>Null</v>
      </c>
      <c r="NQ320" t="str">
        <f t="shared" si="372"/>
        <v>Null</v>
      </c>
      <c r="NR320" t="str">
        <f t="shared" si="373"/>
        <v>Null</v>
      </c>
      <c r="NS320" t="str">
        <f t="shared" si="374"/>
        <v>No RI Tests</v>
      </c>
      <c r="NT320" t="str">
        <f t="shared" si="375"/>
        <v>No RI Tests</v>
      </c>
      <c r="NU320" t="str">
        <f t="shared" si="376"/>
        <v>No RI Tests</v>
      </c>
      <c r="NV320" s="183" t="str">
        <f t="array" ref="NV320">IF($NL320="No RI Tests","No RI Tests",VLOOKUP(IF(AND(E320="K",JJ320&lt;280),3,IF(AND(E320="K",JJ320&gt;=280),4,MAX(IF(E320=Lookups!$DF$6:$DF$99,IF(JJ320&gt;=Lookups!$DG$6:$DG$99,Lookups!$DH$6:$DH$99))))),Lookups!$DE$104:$DG$108,2,FALSE))</f>
        <v>No RI Tests</v>
      </c>
      <c r="NW320" s="161" t="str">
        <f t="array" ref="NW320">IF($NL320="No RI Tests","No RI Tests",VLOOKUP(IF(AND(E320="K",JH320&lt;280),3,IF(AND(E320="K",JH320&gt;=280),4,MAX(IF(E320=Lookups!$DF$6:$DF$99,IF(NI320&gt;=Lookups!$DG$6:$DG$99,Lookups!$DH$6:$DH$99))))),Lookups!$DE$104:$DG$108,2,FALSE))</f>
        <v>No RI Tests</v>
      </c>
      <c r="NX320" s="161" t="str">
        <f t="array" ref="NX320">IF($NL320="No RI Tests","No RI Tests",VLOOKUP(IF(AND(E320="K",NK320&lt;280),3,IF(AND(E320="K",NK320&gt;=280),4,MAX(IF(E320=Lookups!$DF$6:$DF$99,IF(NK320&gt;=Lookups!$DG$6:$DG$99,Lookups!$DH$6:$DH$99))))),Lookups!$DE$104:$DG$108,2,FALSE))</f>
        <v>No RI Tests</v>
      </c>
      <c r="NY320" t="str">
        <f t="shared" si="377"/>
        <v>Null</v>
      </c>
      <c r="NZ320" t="str">
        <f t="shared" si="378"/>
        <v>Null</v>
      </c>
      <c r="OA320" t="str">
        <f t="shared" si="379"/>
        <v>No RI for Comparison</v>
      </c>
      <c r="OB320" s="161" t="str">
        <f t="array" ref="OB320">IF($NL320="No RI Tests","No RI Tests",IF(E320="K","N/A",VLOOKUP(MAX(IF(E320=Lookups!$DF$6:$DF$99,IF(JJ320&gt;=Lookups!$DG$6:$DG$99,Lookups!$DI$6:$DI$99))),Lookups!$DE$104:$DG$108,3,FALSE)))</f>
        <v>No RI Tests</v>
      </c>
      <c r="OC320" s="161" t="str">
        <f t="array" ref="OC320">IF($NL320="No RI Tests","No RI Tests",IF(E320="K","N/A",VLOOKUP(MAX(IF(E320=Lookups!$DF$6:$DF$99,IF(NI320&gt;=Lookups!$DG$6:$DG$99,Lookups!$DI$6:$DI$99))),Lookups!$DE$104:$DG$108,3,FALSE)))</f>
        <v>No RI Tests</v>
      </c>
      <c r="OD320" s="161" t="str">
        <f t="array" ref="OD320">IF($NL320="No RI Tests","No RI Tests",IF(E320="K","N/A",VLOOKUP(MAX(IF(E320=Lookups!$DF$6:$DF$99,IF(NK320&gt;=Lookups!$DG$6:$DG$99,Lookups!$DI$6:$DI$99))),Lookups!$DE$104:$DG$108,3,FALSE)))</f>
        <v>No RI Tests</v>
      </c>
      <c r="OE320" t="str">
        <f t="shared" si="380"/>
        <v>Null</v>
      </c>
      <c r="OF320" t="str">
        <f t="shared" si="381"/>
        <v>Null</v>
      </c>
      <c r="OG320" t="str">
        <f t="shared" si="382"/>
        <v>No RI for Comparison</v>
      </c>
      <c r="OH320" t="str">
        <f t="shared" si="383"/>
        <v>Null</v>
      </c>
      <c r="OI320" t="str">
        <f t="shared" si="384"/>
        <v>Null</v>
      </c>
      <c r="OJ320" t="str">
        <f t="shared" si="385"/>
        <v>Null</v>
      </c>
      <c r="OK320" t="str">
        <f t="shared" si="386"/>
        <v>Null</v>
      </c>
      <c r="OL320" t="str">
        <f t="shared" si="387"/>
        <v>Null</v>
      </c>
      <c r="OM320" t="str">
        <f t="shared" si="388"/>
        <v>Null</v>
      </c>
      <c r="ON320" t="str">
        <f t="shared" si="389"/>
        <v>Null</v>
      </c>
      <c r="OO320" t="str">
        <f t="shared" si="390"/>
        <v>Null RI</v>
      </c>
      <c r="OP320" t="str">
        <f ca="1">IF(AND(HR320&lt;&gt;"",JJ320&lt;600),IF(HT320="Advancing","Tier 2","Tier 3"),IF(JI320="","Null",IF(OR(E320="K",E320&lt;3),"FRA Recommended",IF(JJ320&gt;=IF(E320&lt;6,400,600),IF(JJ320&lt;VLOOKUP(E320,Lookups!$AP$3:$AR$16,3,FALSE),"Tier 2","Core"),IF(JJ320&lt;400,IF(RAND()&lt;0.81,"Tier 3","Tier 2"),IF(RAND()&lt;0.51,"Tier 3","Tier 2"))))))</f>
        <v>Null</v>
      </c>
      <c r="OQ320" t="str">
        <f t="shared" si="391"/>
        <v>Null</v>
      </c>
      <c r="OR320" t="str">
        <f t="shared" si="392"/>
        <v>Null</v>
      </c>
      <c r="OS320" t="str">
        <f t="shared" si="393"/>
        <v>Null</v>
      </c>
      <c r="OT320" t="str">
        <f t="shared" si="394"/>
        <v>No RI Tests</v>
      </c>
      <c r="OU320" s="159" t="str">
        <f t="shared" si="395"/>
        <v>No PI Tests</v>
      </c>
      <c r="OV320" t="str">
        <f t="shared" si="396"/>
        <v>No PI Tests</v>
      </c>
      <c r="OW320" t="str">
        <f t="shared" si="397"/>
        <v>No PI Tests</v>
      </c>
      <c r="OX320" t="str">
        <f t="shared" si="398"/>
        <v>No PI Tests</v>
      </c>
      <c r="OY320" t="str">
        <f t="shared" si="399"/>
        <v>No PI Tests</v>
      </c>
      <c r="OZ320" t="str">
        <f t="shared" si="400"/>
        <v>No PI Tests</v>
      </c>
      <c r="PA320" s="159" t="str">
        <f t="shared" si="401"/>
        <v>No PI Tests</v>
      </c>
      <c r="PB320" t="str">
        <f t="shared" si="402"/>
        <v>No PI Tests</v>
      </c>
      <c r="PC320" t="str">
        <f t="shared" si="403"/>
        <v>No PI Tests</v>
      </c>
      <c r="PD320" t="str">
        <f t="shared" si="404"/>
        <v>No PI Tests</v>
      </c>
      <c r="PE320" t="str">
        <f t="shared" si="405"/>
        <v>No PI Tests</v>
      </c>
      <c r="PF320" t="str">
        <f t="shared" si="406"/>
        <v>No PI Tests</v>
      </c>
      <c r="PG320" t="str">
        <f t="shared" si="407"/>
        <v>No PI Tests</v>
      </c>
      <c r="PH320">
        <f t="shared" si="408"/>
        <v>0</v>
      </c>
      <c r="PI320">
        <f t="shared" si="409"/>
        <v>0</v>
      </c>
      <c r="PJ320" t="str">
        <f t="shared" si="410"/>
        <v>Null</v>
      </c>
      <c r="PK320" t="str">
        <f>IF(HR320="","Null",IF(E320&lt;3,"Null",IF(HU320=0,0,IF(HS320="Form 1",VLOOKUP(HU320,Lookups!$BE$3:$BP$63,E320,FALSE),IF(HS320="Form 2",VLOOKUP(HU320,Lookups!$BE$67:$BP$127,E320,FALSE),VLOOKUP(HU320,Lookups!$BE$130:$BP$190,E320,FALSE))))))</f>
        <v>Null</v>
      </c>
      <c r="PL320" t="str">
        <f t="shared" si="411"/>
        <v>Null</v>
      </c>
      <c r="PM320" t="str">
        <f>IF($PH320=0,"Null",IF(E320&lt;3,"Null",IF(OX320=0,0,IF(OV320="Form 1",VLOOKUP(OX320,Lookups!$BE$3:$BP$63,E320,FALSE),IF(OV320="Form 2",VLOOKUP(OX320,Lookups!$BE$67:$BP$127,E320,FALSE),VLOOKUP(OX320,Lookups!$BE$130:$BP$190,E320,FALSE))))))</f>
        <v>Null</v>
      </c>
      <c r="PN320" t="str">
        <f t="shared" si="412"/>
        <v>Null</v>
      </c>
      <c r="PO320" t="str">
        <f t="shared" si="413"/>
        <v>Null</v>
      </c>
      <c r="PP320" t="str">
        <f t="shared" si="414"/>
        <v>Null</v>
      </c>
      <c r="PQ320" t="str">
        <f>IF(HR320="","Null",IF(E320&lt;3,"Null",IF(HV320=0,0,IF(HS320="Form 1",VLOOKUP(HV320,Lookups!$BR$3:$CC$63,E320,FALSE),IF(HS320="Form 2",VLOOKUP(HV320,Lookups!$BR$67:$CC$127,E320,FALSE),VLOOKUP(HV320,Lookups!$BR$130:$CC$190,E320,FALSE))))))</f>
        <v>Null</v>
      </c>
      <c r="PR320" t="str">
        <f t="shared" si="415"/>
        <v>Null</v>
      </c>
      <c r="PS320" t="str">
        <f>IF(HR320="","Null",IF(E320&lt;3,"Null",IF(OY320=0,0,IF(OW320="Form 1",VLOOKUP(OY320,Lookups!$BR$3:$CC$63,E320,FALSE),IF(OW320="Form 2",VLOOKUP(OY320,Lookups!$BR$67:$CC$127,E320,FALSE),VLOOKUP(OY320,Lookups!$BR$130:$CC$190,E320,FALSE))))))</f>
        <v>Null</v>
      </c>
      <c r="PT320" t="str">
        <f t="shared" si="416"/>
        <v>Null</v>
      </c>
      <c r="PU320" t="str">
        <f t="shared" si="417"/>
        <v>Null</v>
      </c>
      <c r="PV320" t="str">
        <f t="shared" si="418"/>
        <v>Null</v>
      </c>
      <c r="PW320" t="str">
        <f t="shared" si="419"/>
        <v>No PI Tests</v>
      </c>
      <c r="PX320">
        <f t="shared" si="420"/>
        <v>0</v>
      </c>
      <c r="PY320">
        <f t="shared" si="421"/>
        <v>0</v>
      </c>
      <c r="PZ320" t="str">
        <f t="shared" si="422"/>
        <v>Null</v>
      </c>
      <c r="QA320" t="str">
        <f t="shared" si="423"/>
        <v>Null</v>
      </c>
      <c r="QB320" t="str">
        <f t="shared" si="424"/>
        <v>Null</v>
      </c>
      <c r="QC320" t="str">
        <f>IF($MS320="System 44 Record",IF(BQ320&lt;MEDIAN(Directions!$F$3,Directions!$F$6),"Mid-Year Exited Student","Full Year Participant")&amp;IF(BP320&lt;Directions!$F$3,", Started Prior Year",", Started This Year"),"Null")</f>
        <v>Null</v>
      </c>
      <c r="QD320" t="str">
        <f t="shared" si="425"/>
        <v>Null</v>
      </c>
      <c r="QE320">
        <f t="shared" si="426"/>
        <v>0</v>
      </c>
      <c r="QF320">
        <f t="shared" si="427"/>
        <v>0</v>
      </c>
      <c r="QG320">
        <f t="shared" si="428"/>
        <v>0</v>
      </c>
      <c r="QH320">
        <f t="shared" si="429"/>
        <v>0</v>
      </c>
      <c r="QI320">
        <f t="shared" si="430"/>
        <v>0</v>
      </c>
      <c r="QJ320" t="str">
        <f t="shared" si="431"/>
        <v>Used None</v>
      </c>
      <c r="QK320" t="str">
        <f t="shared" si="432"/>
        <v>Null</v>
      </c>
      <c r="QL320" t="str">
        <f t="shared" si="433"/>
        <v>Null</v>
      </c>
      <c r="QM320" t="str">
        <f>IF($MS320="READ 180 Record",IF(AQ320="","Null",VLOOKUP(JJ320,Lookups!$DX$3:$EB$2054,AN320+1,FALSE)),"Null")</f>
        <v>Null</v>
      </c>
      <c r="QN320" t="str">
        <f t="shared" si="434"/>
        <v>Null</v>
      </c>
    </row>
    <row r="321" spans="1:456" x14ac:dyDescent="0.25">
      <c r="A321" s="161" t="s">
        <v>1447</v>
      </c>
      <c r="B321" s="161" t="s">
        <v>1447</v>
      </c>
      <c r="C321" s="161" t="s">
        <v>1447</v>
      </c>
      <c r="D321" s="161" t="s">
        <v>1447</v>
      </c>
      <c r="E321" s="161">
        <v>6</v>
      </c>
      <c r="F321" s="161" t="s">
        <v>1447</v>
      </c>
      <c r="G321" s="161" t="s">
        <v>880</v>
      </c>
      <c r="H321" s="161" t="s">
        <v>907</v>
      </c>
      <c r="I321" s="161">
        <v>651</v>
      </c>
      <c r="J321" s="159">
        <v>42501</v>
      </c>
      <c r="K321" s="161">
        <v>0</v>
      </c>
      <c r="L321" s="161">
        <v>0</v>
      </c>
      <c r="M321" s="161">
        <v>0</v>
      </c>
      <c r="N321" s="161">
        <v>0</v>
      </c>
      <c r="O321" s="161">
        <v>0</v>
      </c>
      <c r="P321" s="161">
        <v>0</v>
      </c>
      <c r="Q321" s="161">
        <v>0</v>
      </c>
      <c r="R321" s="161">
        <v>0</v>
      </c>
      <c r="S321" s="161">
        <v>0</v>
      </c>
      <c r="T321" s="161">
        <v>0</v>
      </c>
      <c r="U321" s="161">
        <v>0</v>
      </c>
      <c r="V321" s="161">
        <v>0</v>
      </c>
      <c r="W321" s="161">
        <v>0</v>
      </c>
      <c r="X321" s="161">
        <v>0</v>
      </c>
      <c r="AB321" s="161" t="s">
        <v>242</v>
      </c>
      <c r="AC321" s="161" t="s">
        <v>242</v>
      </c>
      <c r="AD321" s="161" t="s">
        <v>242</v>
      </c>
      <c r="AE321" s="161" t="s">
        <v>242</v>
      </c>
      <c r="AF321" s="161" t="s">
        <v>241</v>
      </c>
      <c r="AG321" s="161" t="s">
        <v>241</v>
      </c>
      <c r="AH321" s="161" t="s">
        <v>242</v>
      </c>
      <c r="AI321" s="161">
        <v>20150801</v>
      </c>
      <c r="AJ321" s="161">
        <v>20160525</v>
      </c>
      <c r="AK321" s="161" t="s">
        <v>869</v>
      </c>
      <c r="AL321" t="s">
        <v>1076</v>
      </c>
      <c r="AM321" t="s">
        <v>907</v>
      </c>
      <c r="AN321">
        <v>2</v>
      </c>
      <c r="AO321" t="s">
        <v>870</v>
      </c>
      <c r="AP321">
        <v>0</v>
      </c>
      <c r="AQ321">
        <v>1</v>
      </c>
      <c r="AR321">
        <v>40</v>
      </c>
      <c r="AS321">
        <v>19</v>
      </c>
      <c r="AT321">
        <v>3</v>
      </c>
      <c r="AU321">
        <v>18</v>
      </c>
      <c r="AV321">
        <v>0</v>
      </c>
      <c r="AW321">
        <v>1</v>
      </c>
      <c r="AX321">
        <v>19.8582999999999</v>
      </c>
      <c r="AY321">
        <v>1</v>
      </c>
      <c r="AZ321">
        <v>1</v>
      </c>
      <c r="BA321">
        <v>39.7166</v>
      </c>
      <c r="BB321">
        <v>938</v>
      </c>
      <c r="BC321">
        <v>100</v>
      </c>
      <c r="BD321">
        <v>100</v>
      </c>
      <c r="BE321">
        <v>20</v>
      </c>
      <c r="BF321">
        <v>26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 t="s">
        <v>1077</v>
      </c>
      <c r="BN321" t="s">
        <v>1076</v>
      </c>
      <c r="BO321" t="s">
        <v>907</v>
      </c>
      <c r="BP321" s="159">
        <v>42251</v>
      </c>
      <c r="BQ321" s="159">
        <v>42509</v>
      </c>
      <c r="BR321" t="s">
        <v>871</v>
      </c>
      <c r="BS321">
        <v>651</v>
      </c>
      <c r="BT321" s="159">
        <v>42509</v>
      </c>
      <c r="BU321">
        <v>25</v>
      </c>
      <c r="BV321">
        <v>5</v>
      </c>
      <c r="BW321">
        <v>160</v>
      </c>
      <c r="BX321">
        <v>116</v>
      </c>
      <c r="BY321">
        <v>2509</v>
      </c>
      <c r="BZ321">
        <v>2637</v>
      </c>
      <c r="CA321">
        <v>65</v>
      </c>
      <c r="CB321">
        <v>17</v>
      </c>
      <c r="CC321">
        <v>26</v>
      </c>
      <c r="CD321">
        <v>94</v>
      </c>
      <c r="CE321">
        <v>94</v>
      </c>
      <c r="CF321">
        <v>84</v>
      </c>
      <c r="CG321">
        <v>97</v>
      </c>
      <c r="CH321">
        <v>95</v>
      </c>
      <c r="CI321">
        <v>66008</v>
      </c>
      <c r="CJ321">
        <v>3.4847999999999999</v>
      </c>
      <c r="CK321">
        <v>25</v>
      </c>
      <c r="CL321">
        <v>5</v>
      </c>
      <c r="ET321" s="161">
        <v>2</v>
      </c>
      <c r="EU321" s="161">
        <v>75</v>
      </c>
      <c r="EV321" s="161">
        <v>37</v>
      </c>
      <c r="EW321" s="161">
        <v>4470</v>
      </c>
      <c r="EX321" s="161">
        <v>0</v>
      </c>
      <c r="EY321" s="161">
        <v>0</v>
      </c>
      <c r="EZ321" s="161">
        <v>64</v>
      </c>
      <c r="FA321" s="161">
        <v>80</v>
      </c>
      <c r="FB321" s="161">
        <v>40</v>
      </c>
      <c r="FC321" s="161">
        <v>63</v>
      </c>
      <c r="FD321" s="161">
        <v>1</v>
      </c>
      <c r="FE321" s="161">
        <v>1</v>
      </c>
      <c r="FF321" s="159">
        <v>42389</v>
      </c>
      <c r="FG321" s="161">
        <v>64</v>
      </c>
      <c r="FH321" s="161">
        <v>80</v>
      </c>
      <c r="FI321" s="161">
        <v>67</v>
      </c>
      <c r="FJ321" s="161">
        <v>75</v>
      </c>
      <c r="FK321" s="161">
        <v>50</v>
      </c>
      <c r="FL321" s="159">
        <v>42311</v>
      </c>
      <c r="FM321" s="161">
        <v>40</v>
      </c>
      <c r="FN321" s="161">
        <v>63</v>
      </c>
      <c r="FO321" s="161">
        <v>17</v>
      </c>
      <c r="FP321" s="161">
        <v>50</v>
      </c>
      <c r="FQ321" s="161">
        <v>63</v>
      </c>
      <c r="HN321" s="161" t="s">
        <v>907</v>
      </c>
      <c r="HO321" s="159">
        <v>42244</v>
      </c>
      <c r="HP321" s="159">
        <v>42501</v>
      </c>
      <c r="HQ321" s="161">
        <v>3</v>
      </c>
      <c r="HR321" s="159">
        <v>42244</v>
      </c>
      <c r="HS321" s="161" t="s">
        <v>872</v>
      </c>
      <c r="HT321" s="161" t="s">
        <v>873</v>
      </c>
      <c r="HU321" s="161">
        <v>42</v>
      </c>
      <c r="HV321" s="161">
        <v>13</v>
      </c>
      <c r="HW321" s="161">
        <v>0</v>
      </c>
      <c r="HX321" s="159">
        <v>42340</v>
      </c>
      <c r="HY321" s="161" t="s">
        <v>874</v>
      </c>
      <c r="HZ321" s="161" t="s">
        <v>873</v>
      </c>
      <c r="IA321" s="161">
        <v>52</v>
      </c>
      <c r="IB321" s="161">
        <v>22</v>
      </c>
      <c r="IC321" s="161">
        <v>0</v>
      </c>
      <c r="ID321" s="159">
        <v>42501</v>
      </c>
      <c r="IE321" s="161" t="s">
        <v>879</v>
      </c>
      <c r="IF321" s="161" t="s">
        <v>882</v>
      </c>
      <c r="IG321" s="161">
        <v>59</v>
      </c>
      <c r="IH321" s="161">
        <v>26</v>
      </c>
      <c r="II321" s="161">
        <v>0</v>
      </c>
      <c r="JB321" s="161" t="s">
        <v>907</v>
      </c>
      <c r="JC321" s="161">
        <v>49</v>
      </c>
      <c r="JD321" s="161">
        <v>33</v>
      </c>
      <c r="JE321" s="161">
        <v>56</v>
      </c>
      <c r="JF321" s="161">
        <v>48809</v>
      </c>
      <c r="JG321" s="159">
        <v>42501</v>
      </c>
      <c r="JH321" s="161">
        <v>651</v>
      </c>
      <c r="JI321" s="159">
        <v>42243</v>
      </c>
      <c r="JJ321" s="161">
        <v>554</v>
      </c>
      <c r="JK321" s="161">
        <v>11</v>
      </c>
      <c r="JL321" s="159">
        <v>42340</v>
      </c>
      <c r="JM321" s="161">
        <v>552</v>
      </c>
      <c r="JN321" s="161">
        <v>15</v>
      </c>
      <c r="JO321" s="159">
        <v>42501</v>
      </c>
      <c r="JP321" s="161">
        <v>651</v>
      </c>
      <c r="JQ321" s="161">
        <v>18</v>
      </c>
      <c r="MN321" t="str">
        <f t="shared" si="348"/>
        <v>NoNoNoYesYesNo</v>
      </c>
      <c r="MO321" t="str">
        <f>IF(AND(MN321="NoNoNoNoNoNo",JI321=""),"No Programs",VLOOKUP(MN321,Lookups!$DA$4:$DB$67,2,FALSE))</f>
        <v>System 44 Only</v>
      </c>
      <c r="MP321">
        <f t="shared" si="349"/>
        <v>8.5470085470085479E-3</v>
      </c>
      <c r="MQ321" t="str">
        <f t="shared" si="350"/>
        <v>System 44 User</v>
      </c>
      <c r="MR321" t="str">
        <f>Directions!$D$3</f>
        <v>Usage</v>
      </c>
      <c r="MS321" t="str">
        <f>VLOOKUP(MQ321,Lookups!$CU$71:$CV$80,2,FALSE)</f>
        <v>System 44 Record</v>
      </c>
      <c r="MT321">
        <f t="shared" si="351"/>
        <v>1</v>
      </c>
      <c r="MU321">
        <f t="shared" si="352"/>
        <v>1</v>
      </c>
      <c r="MV321">
        <f t="shared" si="353"/>
        <v>1</v>
      </c>
      <c r="MW321">
        <f t="shared" si="354"/>
        <v>1</v>
      </c>
      <c r="MX321">
        <f t="shared" si="355"/>
        <v>36.714285714285715</v>
      </c>
      <c r="MY321" t="str">
        <f t="shared" si="356"/>
        <v>Not Used</v>
      </c>
      <c r="MZ321">
        <f t="shared" si="357"/>
        <v>0</v>
      </c>
      <c r="NA321" t="str">
        <f t="shared" si="358"/>
        <v>Not Available</v>
      </c>
      <c r="NB321" t="str">
        <f t="shared" si="359"/>
        <v>Not Available</v>
      </c>
      <c r="NC321" t="str">
        <f t="shared" si="360"/>
        <v>4 Not Indicated</v>
      </c>
      <c r="ND321" t="str">
        <f t="shared" si="361"/>
        <v>4 Not Indicated</v>
      </c>
      <c r="NE321" t="str">
        <f t="shared" si="362"/>
        <v>4 Not Indicated</v>
      </c>
      <c r="NF321" t="str">
        <f t="shared" si="363"/>
        <v>4 Not Indicated</v>
      </c>
      <c r="NG321" t="str">
        <f t="shared" si="364"/>
        <v>4 Not Indicated</v>
      </c>
      <c r="NH321" s="159">
        <f t="shared" si="365"/>
        <v>42501</v>
      </c>
      <c r="NI321">
        <f t="shared" si="366"/>
        <v>651</v>
      </c>
      <c r="NJ321" s="159">
        <f t="shared" si="367"/>
        <v>42501</v>
      </c>
      <c r="NK321">
        <f t="shared" si="368"/>
        <v>651</v>
      </c>
      <c r="NL321">
        <f t="shared" si="369"/>
        <v>36.857142857142854</v>
      </c>
      <c r="NM321">
        <f t="shared" si="370"/>
        <v>1</v>
      </c>
      <c r="NN321">
        <f>IF(OR(E321="PK",E321="K",JJ321=""),"Null",INDEX(Lookups!$EZ$4:$FW$18,MATCH($JJ321,Lookups!$EY$4:$EY$18,1),MATCH($E321,Lookups!$EZ$3:$FW$3,0)))</f>
        <v>70</v>
      </c>
      <c r="NO321">
        <f>IF(OR(E321="PK",E321="K",JJ321=""),"Null",INDEX(Lookups!$EZ$4:$FW$18,MATCH($JJ321,Lookups!$EY$4:$EY$18,1),MATCH($E321,Lookups!$EZ$3:$FW$3,0) + 1))</f>
        <v>110</v>
      </c>
      <c r="NP321">
        <f t="shared" si="371"/>
        <v>140</v>
      </c>
      <c r="NQ321" t="str">
        <f t="shared" si="372"/>
        <v>PI is Recommended</v>
      </c>
      <c r="NR321" t="str">
        <f t="shared" si="373"/>
        <v>No PI Needed</v>
      </c>
      <c r="NS321" t="str">
        <f t="shared" si="374"/>
        <v>400L to 599L</v>
      </c>
      <c r="NT321" t="str">
        <f t="shared" si="375"/>
        <v>600L to 799L</v>
      </c>
      <c r="NU321" t="str">
        <f t="shared" si="376"/>
        <v>600L to 799L</v>
      </c>
      <c r="NV321" s="183" t="str">
        <f t="array" ref="NV321">IF($NL321="No RI Tests","No RI Tests",VLOOKUP(IF(AND(E321="K",JJ321&lt;280),3,IF(AND(E321="K",JJ321&gt;=280),4,MAX(IF(E321=Lookups!$DF$6:$DF$99,IF(JJ321&gt;=Lookups!$DG$6:$DG$99,Lookups!$DH$6:$DH$99))))),Lookups!$DE$104:$DG$108,2,FALSE))</f>
        <v>1 Below Basic</v>
      </c>
      <c r="NW321" s="161" t="str">
        <f t="array" ref="NW321">IF($NL321="No RI Tests","No RI Tests",VLOOKUP(IF(AND(E321="K",JH321&lt;280),3,IF(AND(E321="K",JH321&gt;=280),4,MAX(IF(E321=Lookups!$DF$6:$DF$99,IF(NI321&gt;=Lookups!$DG$6:$DG$99,Lookups!$DH$6:$DH$99))))),Lookups!$DE$104:$DG$108,2,FALSE))</f>
        <v>1 Below Basic</v>
      </c>
      <c r="NX321" s="161" t="str">
        <f t="array" ref="NX321">IF($NL321="No RI Tests","No RI Tests",VLOOKUP(IF(AND(E321="K",NK321&lt;280),3,IF(AND(E321="K",NK321&gt;=280),4,MAX(IF(E321=Lookups!$DF$6:$DF$99,IF(NK321&gt;=Lookups!$DG$6:$DG$99,Lookups!$DH$6:$DH$99))))),Lookups!$DE$104:$DG$108,2,FALSE))</f>
        <v>1 Below Basic</v>
      </c>
      <c r="NY321">
        <f t="shared" si="377"/>
        <v>1</v>
      </c>
      <c r="NZ321">
        <f t="shared" si="378"/>
        <v>0</v>
      </c>
      <c r="OA321" t="str">
        <f t="shared" si="379"/>
        <v>Maintained Performance Level</v>
      </c>
      <c r="OB321" s="161" t="str">
        <f t="array" ref="OB321">IF($NL321="No RI Tests","No RI Tests",IF(E321="K","N/A",VLOOKUP(MAX(IF(E321=Lookups!$DF$6:$DF$99,IF(JJ321&gt;=Lookups!$DG$6:$DG$99,Lookups!$DI$6:$DI$99))),Lookups!$DE$104:$DG$108,3,FALSE)))</f>
        <v>1 Limited</v>
      </c>
      <c r="OC321" s="161" t="str">
        <f t="array" ref="OC321">IF($NL321="No RI Tests","No RI Tests",IF(E321="K","N/A",VLOOKUP(MAX(IF(E321=Lookups!$DF$6:$DF$99,IF(NI321&gt;=Lookups!$DG$6:$DG$99,Lookups!$DI$6:$DI$99))),Lookups!$DE$104:$DG$108,3,FALSE)))</f>
        <v>1 Limited</v>
      </c>
      <c r="OD321" s="161" t="str">
        <f t="array" ref="OD321">IF($NL321="No RI Tests","No RI Tests",IF(E321="K","N/A",VLOOKUP(MAX(IF(E321=Lookups!$DF$6:$DF$99,IF(NK321&gt;=Lookups!$DG$6:$DG$99,Lookups!$DI$6:$DI$99))),Lookups!$DE$104:$DG$108,3,FALSE)))</f>
        <v>1 Limited</v>
      </c>
      <c r="OE321">
        <f t="shared" si="380"/>
        <v>1</v>
      </c>
      <c r="OF321">
        <f t="shared" si="381"/>
        <v>0</v>
      </c>
      <c r="OG321" t="str">
        <f t="shared" si="382"/>
        <v>Maintained Performance Level</v>
      </c>
      <c r="OH321">
        <f t="shared" si="383"/>
        <v>97</v>
      </c>
      <c r="OI321">
        <f t="shared" si="384"/>
        <v>1</v>
      </c>
      <c r="OJ321">
        <f t="shared" si="385"/>
        <v>1</v>
      </c>
      <c r="OK321">
        <f t="shared" si="386"/>
        <v>0</v>
      </c>
      <c r="OL321">
        <f t="shared" si="387"/>
        <v>1.0777777777777777</v>
      </c>
      <c r="OM321" t="str">
        <f t="shared" si="388"/>
        <v>Fall Administration</v>
      </c>
      <c r="ON321" t="str">
        <f t="shared" si="389"/>
        <v>Fall Administration</v>
      </c>
      <c r="OO321" t="str">
        <f t="shared" si="390"/>
        <v>Fall Administration RI</v>
      </c>
      <c r="OP321" t="str">
        <f ca="1">IF(AND(HR321&lt;&gt;"",JJ321&lt;600),IF(HT321="Advancing","Tier 2","Tier 3"),IF(JI321="","Null",IF(OR(E321="K",E321&lt;3),"FRA Recommended",IF(JJ321&gt;=IF(E321&lt;6,400,600),IF(JJ321&lt;VLOOKUP(E321,Lookups!$AP$3:$AR$16,3,FALSE),"Tier 2","Core"),IF(JJ321&lt;400,IF(RAND()&lt;0.81,"Tier 3","Tier 2"),IF(RAND()&lt;0.51,"Tier 3","Tier 2"))))))</f>
        <v>Tier 3</v>
      </c>
      <c r="OQ321" t="str">
        <f t="shared" si="391"/>
        <v>Average Reading Invt. Under 15 Minutes Long</v>
      </c>
      <c r="OR321">
        <f t="shared" si="392"/>
        <v>0</v>
      </c>
      <c r="OS321" t="str">
        <f t="shared" si="393"/>
        <v>Null</v>
      </c>
      <c r="OT321">
        <f t="shared" si="394"/>
        <v>99</v>
      </c>
      <c r="OU321" s="159">
        <f t="shared" si="395"/>
        <v>42501</v>
      </c>
      <c r="OV321" t="str">
        <f t="shared" si="396"/>
        <v>Form 3</v>
      </c>
      <c r="OW321" t="str">
        <f t="shared" si="397"/>
        <v>Advancing</v>
      </c>
      <c r="OX321">
        <f t="shared" si="398"/>
        <v>59</v>
      </c>
      <c r="OY321">
        <f t="shared" si="399"/>
        <v>26</v>
      </c>
      <c r="OZ321">
        <f t="shared" si="400"/>
        <v>0</v>
      </c>
      <c r="PA321" s="159">
        <f t="shared" si="401"/>
        <v>42501</v>
      </c>
      <c r="PB321" t="str">
        <f t="shared" si="402"/>
        <v>Form 3</v>
      </c>
      <c r="PC321" t="str">
        <f t="shared" si="403"/>
        <v>Advancing</v>
      </c>
      <c r="PD321">
        <f t="shared" si="404"/>
        <v>59</v>
      </c>
      <c r="PE321">
        <f t="shared" si="405"/>
        <v>26</v>
      </c>
      <c r="PF321">
        <f t="shared" si="406"/>
        <v>0</v>
      </c>
      <c r="PG321">
        <f t="shared" si="407"/>
        <v>36.714285714285715</v>
      </c>
      <c r="PH321">
        <f t="shared" si="408"/>
        <v>1</v>
      </c>
      <c r="PI321">
        <f t="shared" si="409"/>
        <v>1</v>
      </c>
      <c r="PJ321">
        <f t="shared" si="410"/>
        <v>42</v>
      </c>
      <c r="PK321">
        <f>IF(HR321="","Null",IF(E321&lt;3,"Null",IF(HU321=0,0,IF(HS321="Form 1",VLOOKUP(HU321,Lookups!$BE$3:$BP$63,E321,FALSE),IF(HS321="Form 2",VLOOKUP(HU321,Lookups!$BE$67:$BP$127,E321,FALSE),VLOOKUP(HU321,Lookups!$BE$130:$BP$190,E321,FALSE))))))</f>
        <v>12</v>
      </c>
      <c r="PL321">
        <f t="shared" si="411"/>
        <v>59</v>
      </c>
      <c r="PM321">
        <f>IF($PH321=0,"Null",IF(E321&lt;3,"Null",IF(OX321=0,0,IF(OV321="Form 1",VLOOKUP(OX321,Lookups!$BE$3:$BP$63,E321,FALSE),IF(OV321="Form 2",VLOOKUP(OX321,Lookups!$BE$67:$BP$127,E321,FALSE),VLOOKUP(OX321,Lookups!$BE$130:$BP$190,E321,FALSE))))))</f>
        <v>94</v>
      </c>
      <c r="PN321">
        <f t="shared" si="412"/>
        <v>17</v>
      </c>
      <c r="PO321">
        <f t="shared" si="413"/>
        <v>1</v>
      </c>
      <c r="PP321">
        <f t="shared" si="414"/>
        <v>13</v>
      </c>
      <c r="PQ321">
        <f>IF(HR321="","Null",IF(E321&lt;3,"Null",IF(HV321=0,0,IF(HS321="Form 1",VLOOKUP(HV321,Lookups!$BR$3:$CC$63,E321,FALSE),IF(HS321="Form 2",VLOOKUP(HV321,Lookups!$BR$67:$CC$127,E321,FALSE),VLOOKUP(HV321,Lookups!$BR$130:$CC$190,E321,FALSE))))))</f>
        <v>10</v>
      </c>
      <c r="PR321">
        <f t="shared" si="415"/>
        <v>26</v>
      </c>
      <c r="PS321">
        <f>IF(HR321="","Null",IF(E321&lt;3,"Null",IF(OY321=0,0,IF(OW321="Form 1",VLOOKUP(OY321,Lookups!$BR$3:$CC$63,E321,FALSE),IF(OW321="Form 2",VLOOKUP(OY321,Lookups!$BR$67:$CC$127,E321,FALSE),VLOOKUP(OY321,Lookups!$BR$130:$CC$190,E321,FALSE))))))</f>
        <v>43</v>
      </c>
      <c r="PT321">
        <f t="shared" si="416"/>
        <v>13</v>
      </c>
      <c r="PU321">
        <f t="shared" si="417"/>
        <v>1</v>
      </c>
      <c r="PV321">
        <f t="shared" si="418"/>
        <v>1</v>
      </c>
      <c r="PW321" t="str">
        <f t="shared" si="419"/>
        <v>Fall to Spring PI Administration</v>
      </c>
      <c r="PX321">
        <f t="shared" si="420"/>
        <v>0</v>
      </c>
      <c r="PY321">
        <f t="shared" si="421"/>
        <v>1</v>
      </c>
      <c r="PZ321" t="str">
        <f t="shared" si="422"/>
        <v>100 or More Sessions</v>
      </c>
      <c r="QA321" t="str">
        <f t="shared" si="423"/>
        <v>Series 4</v>
      </c>
      <c r="QB321" t="str">
        <f t="shared" si="424"/>
        <v>In Series 21 to 25</v>
      </c>
      <c r="QC321" t="str">
        <f>IF($MS321="System 44 Record",IF(BQ321&lt;MEDIAN(Directions!$F$3,Directions!$F$6),"Mid-Year Exited Student","Full Year Participant")&amp;IF(BP321&lt;Directions!$F$3,", Started Prior Year",", Started This Year"),"Null")</f>
        <v>Full Year Participant, Started This Year</v>
      </c>
      <c r="QD321">
        <f t="shared" si="425"/>
        <v>1</v>
      </c>
      <c r="QE321">
        <f t="shared" si="426"/>
        <v>1</v>
      </c>
      <c r="QF321">
        <f t="shared" si="427"/>
        <v>1</v>
      </c>
      <c r="QG321">
        <f t="shared" si="428"/>
        <v>1</v>
      </c>
      <c r="QH321">
        <f t="shared" si="429"/>
        <v>2</v>
      </c>
      <c r="QI321">
        <f t="shared" si="430"/>
        <v>0.71499999999999997</v>
      </c>
      <c r="QJ321" t="str">
        <f t="shared" si="431"/>
        <v>Used All 3</v>
      </c>
      <c r="QK321" t="str">
        <f t="shared" si="432"/>
        <v>Null</v>
      </c>
      <c r="QL321" t="str">
        <f t="shared" si="433"/>
        <v>Null</v>
      </c>
      <c r="QM321" t="str">
        <f>IF($MS321="READ 180 Record",IF(AQ321="","Null",VLOOKUP(JJ321,Lookups!$DX$3:$EB$2054,AN321+1,FALSE)),"Null")</f>
        <v>Null</v>
      </c>
      <c r="QN321" t="str">
        <f t="shared" si="434"/>
        <v>Null</v>
      </c>
    </row>
    <row r="322" spans="1:456" x14ac:dyDescent="0.25">
      <c r="A322" s="161" t="s">
        <v>1447</v>
      </c>
      <c r="B322" s="161" t="s">
        <v>1447</v>
      </c>
      <c r="C322" s="161" t="s">
        <v>1447</v>
      </c>
      <c r="D322" s="161" t="s">
        <v>1447</v>
      </c>
      <c r="E322" s="161">
        <v>4</v>
      </c>
      <c r="F322" s="161" t="s">
        <v>1447</v>
      </c>
      <c r="G322" s="161" t="s">
        <v>885</v>
      </c>
      <c r="H322" s="161" t="s">
        <v>893</v>
      </c>
      <c r="I322" s="161">
        <v>0</v>
      </c>
      <c r="J322" s="159">
        <v>42348</v>
      </c>
      <c r="K322" s="161">
        <v>0</v>
      </c>
      <c r="L322" s="161">
        <v>0</v>
      </c>
      <c r="M322" s="161">
        <v>0</v>
      </c>
      <c r="N322" s="161">
        <v>0</v>
      </c>
      <c r="O322" s="161">
        <v>0</v>
      </c>
      <c r="P322" s="161">
        <v>0</v>
      </c>
      <c r="Q322" s="161">
        <v>0</v>
      </c>
      <c r="R322" s="161">
        <v>0</v>
      </c>
      <c r="S322" s="161">
        <v>0</v>
      </c>
      <c r="T322" s="161">
        <v>0</v>
      </c>
      <c r="U322" s="161">
        <v>0</v>
      </c>
      <c r="V322" s="161">
        <v>0</v>
      </c>
      <c r="W322" s="161">
        <v>0</v>
      </c>
      <c r="X322" s="161">
        <v>0</v>
      </c>
      <c r="AB322" s="161" t="s">
        <v>242</v>
      </c>
      <c r="AC322" s="161" t="s">
        <v>242</v>
      </c>
      <c r="AD322" s="161" t="s">
        <v>242</v>
      </c>
      <c r="AE322" s="161" t="s">
        <v>242</v>
      </c>
      <c r="AF322" s="161" t="s">
        <v>242</v>
      </c>
      <c r="AG322" s="161" t="s">
        <v>242</v>
      </c>
      <c r="AH322" s="161" t="s">
        <v>242</v>
      </c>
      <c r="AI322" s="161">
        <v>20150801</v>
      </c>
      <c r="AJ322" s="161">
        <v>20160525</v>
      </c>
      <c r="AK322" s="161" t="s">
        <v>869</v>
      </c>
      <c r="AL322" t="s">
        <v>1078</v>
      </c>
      <c r="BN322" t="s">
        <v>1076</v>
      </c>
      <c r="BO322" t="s">
        <v>893</v>
      </c>
      <c r="BP322" s="159">
        <v>42258</v>
      </c>
      <c r="BQ322" s="159">
        <v>42348</v>
      </c>
      <c r="BR322" t="s">
        <v>871</v>
      </c>
      <c r="BS322" t="e">
        <v>#DIV/0!</v>
      </c>
      <c r="BT322" s="159">
        <v>42348</v>
      </c>
      <c r="BU322">
        <v>5</v>
      </c>
      <c r="BV322">
        <v>1</v>
      </c>
      <c r="BW322">
        <v>30</v>
      </c>
      <c r="BX322">
        <v>20</v>
      </c>
      <c r="BY322">
        <v>311</v>
      </c>
      <c r="BZ322">
        <v>352</v>
      </c>
      <c r="CA322">
        <v>24</v>
      </c>
      <c r="CB322">
        <v>14</v>
      </c>
      <c r="CC322">
        <v>52</v>
      </c>
      <c r="CD322">
        <v>78</v>
      </c>
      <c r="CE322">
        <v>87</v>
      </c>
      <c r="CF322">
        <v>93</v>
      </c>
      <c r="CG322">
        <v>83</v>
      </c>
      <c r="CH322">
        <v>76</v>
      </c>
      <c r="CI322">
        <v>4112</v>
      </c>
      <c r="CJ322">
        <v>1.8182</v>
      </c>
      <c r="CK322">
        <v>4</v>
      </c>
      <c r="CL322">
        <v>6</v>
      </c>
      <c r="ET322" s="161">
        <v>0</v>
      </c>
      <c r="EU322" s="161">
        <v>0</v>
      </c>
      <c r="EV322" s="161">
        <v>0</v>
      </c>
      <c r="EW322" s="161">
        <v>0</v>
      </c>
      <c r="EX322" s="161">
        <v>0</v>
      </c>
      <c r="EY322" s="161">
        <v>0</v>
      </c>
      <c r="EZ322" s="161">
        <v>0</v>
      </c>
      <c r="FA322" s="161">
        <v>0</v>
      </c>
      <c r="FB322" s="161">
        <v>0</v>
      </c>
      <c r="FC322" s="161">
        <v>0</v>
      </c>
      <c r="FD322" s="161">
        <v>0</v>
      </c>
      <c r="FE322" s="161">
        <v>0</v>
      </c>
      <c r="HN322" s="161" t="s">
        <v>893</v>
      </c>
      <c r="HO322" s="159">
        <v>42244</v>
      </c>
      <c r="HP322" s="159">
        <v>42346</v>
      </c>
      <c r="HQ322" s="161">
        <v>2</v>
      </c>
      <c r="HR322" s="159">
        <v>42244</v>
      </c>
      <c r="HS322" s="161" t="s">
        <v>872</v>
      </c>
      <c r="HT322" s="161" t="s">
        <v>873</v>
      </c>
      <c r="HU322" s="161">
        <v>22</v>
      </c>
      <c r="HV322" s="161">
        <v>11</v>
      </c>
      <c r="HW322" s="161">
        <v>0</v>
      </c>
      <c r="HX322" s="159">
        <v>42346</v>
      </c>
      <c r="HY322" s="161" t="s">
        <v>874</v>
      </c>
      <c r="HZ322" s="161" t="s">
        <v>878</v>
      </c>
      <c r="IA322" s="161">
        <v>40</v>
      </c>
      <c r="IB322" s="161">
        <v>7</v>
      </c>
      <c r="IC322" s="161">
        <v>0</v>
      </c>
      <c r="JB322" s="161" t="s">
        <v>893</v>
      </c>
      <c r="JC322" s="161">
        <v>8</v>
      </c>
      <c r="JD322" s="161">
        <v>7</v>
      </c>
      <c r="JE322" s="161">
        <v>8</v>
      </c>
      <c r="JF322" s="161">
        <v>2948</v>
      </c>
      <c r="JG322" s="159">
        <v>42348</v>
      </c>
      <c r="JH322" s="161">
        <v>0</v>
      </c>
      <c r="JI322" s="159">
        <v>42244</v>
      </c>
      <c r="JJ322" s="161">
        <v>0</v>
      </c>
      <c r="JK322" s="161">
        <v>3</v>
      </c>
      <c r="JL322" s="159">
        <v>42348</v>
      </c>
      <c r="JM322" s="161">
        <v>0</v>
      </c>
      <c r="JN322" s="161">
        <v>10</v>
      </c>
      <c r="MN322" t="str">
        <f t="shared" ref="MN322:MN385" si="435">AB322&amp;AD322&amp;AE322&amp;AF322&amp;AG322&amp;AH322</f>
        <v>NoNoNoNoNoNo</v>
      </c>
      <c r="MO322" t="str">
        <f>IF(AND(MN322="NoNoNoNoNoNo",JI322=""),"No Programs",VLOOKUP(MN322,Lookups!$DA$4:$DB$67,2,FALSE))</f>
        <v>RI Screening Only</v>
      </c>
      <c r="MP322">
        <f t="shared" ref="MP322:MP385" si="436">IFERROR(AQ322/(AQ322+BX322),0)</f>
        <v>0</v>
      </c>
      <c r="MQ322" t="str">
        <f t="shared" ref="MQ322:MQ385" si="437">IF(SUM(AQ322,BX322,LD322)=0,IF(JG322="","No Program Use","RI User"),IF(LD322&gt;0,"xSkills User",IF(MP322&lt;0.667,"System 44 User","READ 180 User")))</f>
        <v>System 44 User</v>
      </c>
      <c r="MR322" t="str">
        <f>Directions!$D$3</f>
        <v>Usage</v>
      </c>
      <c r="MS322" t="str">
        <f>VLOOKUP(MQ322,Lookups!$CU$71:$CV$80,2,FALSE)</f>
        <v>System 44 Record</v>
      </c>
      <c r="MT322">
        <f t="shared" ref="MT322:MT385" si="438">IF(OR(AND(MS322="READ 180 Record",JI322&lt;&gt;""),AND(MS322="Expert 21 Record",JI322&lt;&gt;""),AND(MS322="RI Record",JI322&lt;&gt;"")),1,IF(AND(MS322="System 44 Record",HR322&lt;&gt;""),1,0))</f>
        <v>1</v>
      </c>
      <c r="MU322">
        <f t="shared" ref="MU322:MU385" si="439">IF(MT322=0,0,IF(OR(AND(MS322="READ 180 Record",AQ322&gt;19),AND(MS322="Expert 21 Record",AH322="Yes"),AND(MS322="RI Record",JI322&lt;&gt;"")),1,IF(AND(MS322="System 44 Record",BX322&gt;19),1,0)))</f>
        <v>1</v>
      </c>
      <c r="MV322">
        <f t="shared" ref="MV322:MV385" si="440">IF(MU322=0,0,IF(OR(AND(MS322="READ 180 Record",JL322&lt;&gt;""),AND(MS322="Expert 21 Record",JL322&lt;&gt;""),AND(MS322="RI Record",JL322&lt;&gt;"")),1,IF(AND(MS322="System 44 Record",HX322&lt;&gt;""),1,0)))</f>
        <v>1</v>
      </c>
      <c r="MW322">
        <f t="shared" ref="MW322:MW385" si="441">IF(MV322=0,0,IF(MX322&lt;8,0,1))</f>
        <v>1</v>
      </c>
      <c r="MX322">
        <f t="shared" ref="MX322:MX385" si="442">IFERROR(IF(MS322="System 44 Record",(HP322-HR322)/7,(NH322-JI322)/7),0)</f>
        <v>14.571428571428571</v>
      </c>
      <c r="MY322" t="str">
        <f t="shared" ref="MY322:MY385" si="443">IF(SUM(K322:X322)=0+COUNTA(Y322:AA322),"Not Used",IF(SUM(K322:X322)+COUNTA(Y322:AA322)=1,"Unlikely",IF(SUM(K322:X322)+COUNTA(Y322:AA322)=2,"Probable","Definite")))</f>
        <v>Not Used</v>
      </c>
      <c r="MZ322">
        <f t="shared" ref="MZ322:MZ385" si="444">SUM(K322:O322)+IF(SUM(P322:Q322)&gt;0,1,0)+IF(SUM(R322:X322)&gt;0,1,0)+COUNTA(Y322:AA322)</f>
        <v>0</v>
      </c>
      <c r="NA322" t="str">
        <f t="shared" ref="NA322:NA385" si="445">IF(OR(SUM(P322:Q322)=2,SUM(P322:Q322)=0),"Not Available",IF(P322=1,"Female","Male"))</f>
        <v>Not Available</v>
      </c>
      <c r="NB322" t="str">
        <f t="shared" ref="NB322:NB385" si="446">IF(SUM(R322:X322)=0,"Not Available",IF(OR(SUM(R322:W322)&gt;1,X322=1),"Multiple Races",IF(R322=1,"Alaska-Native American",IF(S322=1,"Asian",IF(T322=1,"African American",IF(U322=1,"Hispanic",IF(V322=1,"Pacific Islander","Caucasian")))))))</f>
        <v>Not Available</v>
      </c>
      <c r="NC322" t="str">
        <f t="shared" ref="NC322:NC385" si="447">IF($MY322="Not Used","4 Not Indicated",IF(K322=1,"1 Economically Disadvantaged",IF($MY322="Unlikely","3 May Not Be ED","2 Not Economically Disadvantaged")))</f>
        <v>4 Not Indicated</v>
      </c>
      <c r="ND322" t="str">
        <f t="shared" ref="ND322:ND385" si="448">IF($MY322="Not Used","4 Not Indicated",IF(L322=1,"1 Gifted and Talented",IF($MY322="Unlikely","3 May Not Be Gifted","2 Not Gifted and Talented")))</f>
        <v>4 Not Indicated</v>
      </c>
      <c r="NE322" t="str">
        <f t="shared" ref="NE322:NE385" si="449">IF($MY322="Not Used","4 Not Indicated",IF(M322=1,"1 Limited English Proficient",IF($MY322="Unlikely","3 May Not Be LEP","2 Not Limited English Proficient")))</f>
        <v>4 Not Indicated</v>
      </c>
      <c r="NF322" t="str">
        <f t="shared" ref="NF322:NF385" si="450">IF($MY322="Not Used","4 Not Indicated",IF(N322=1,"1 Migrant Student",IF($MY322="Unlikely","3 May Not Be Migrant","2 Not Migrant Student")))</f>
        <v>4 Not Indicated</v>
      </c>
      <c r="NG322" t="str">
        <f t="shared" ref="NG322:NG385" si="451">IF($MY322="Not Used","4 Not Indicated",IF(O322=1,"1 SPED",IF($MY322="Unlikely","3 May Not Be SPED","2 GENED")))</f>
        <v>4 Not Indicated</v>
      </c>
      <c r="NH322" s="159">
        <f t="shared" ref="NH322:NH385" si="452">IF(JI322="","Null",MAX(JI322,JL322,JO322,JR322,JU322,JX322,KA322,KD322,KG322,KJ322,KM322,KP322,KS322,KV322,KY322))</f>
        <v>42348</v>
      </c>
      <c r="NI322">
        <f t="shared" ref="NI322:NI385" si="453">IF(JI322="","Null",IF(NH322=KY322,KZ322,IF(NH322=KV322,KW322,IF(NH322=KS322,KT322,IF(NH322=KP322,KQ322,IF(NH322=KM322,KN322,IF(NH322=KJ322,KK322,IF(NH322=KG322,KH322,IF(NH322=KD322,KE322,IF(NH322=KA322,KB322,IF(NH322=JX322,JY322,IF(NH322=JU322,JV322,IF(NH322=JR322,JS322,IF(NH322=JO322,JP322,IF(NH322=JL322,JM322,JJ322)))))))))))))))</f>
        <v>0</v>
      </c>
      <c r="NJ322" s="159">
        <f t="shared" ref="NJ322:NJ385" si="454">IF(JI322="","Null",IF(NK322=KZ322,KY322,IF(NK322=KW322,KV322,IF(NK322=KT322,KS322,IF(NK322=KQ322,KP322,IF(NK322=KN322,KM322,IF(NK322=KK322,KJ322,IF(NK322=KH322,KG322,IF(NK322=KE322,KD322,IF(NK322=KB322,KA322,IF(NK322=JY322,JX322,IF(NK322=JV322,JU322,IF(NK322=JS322,JR322,IF(NK322=JP322,JO322,IF(NK322=JM322,JL322,JI322)))))))))))))))</f>
        <v>0</v>
      </c>
      <c r="NK322">
        <f t="shared" ref="NK322:NK385" si="455">IF(JI322="","Null",MAX(JJ322,JM322,JP322,JS322,JV322,JY322,KB322,KE322,KH322,KK322,KN322,KQ322,KT322,KW322,KZ322))</f>
        <v>0</v>
      </c>
      <c r="NL322">
        <f t="shared" ref="NL322:NL385" si="456">IF(JI322="","No RI Tests",IF(JL322="","Lone RI Test",(NH322-JI322)/7))</f>
        <v>14.857142857142858</v>
      </c>
      <c r="NM322">
        <f t="shared" ref="NM322:NM385" si="457">IF(OR($NL322="No RI Tests",$NL322="Lone RI Test"),0,IF(NL322&lt;8,0,1))</f>
        <v>1</v>
      </c>
      <c r="NN322">
        <f>IF(OR(E322="PK",E322="K",JJ322=""),"Null",INDEX(Lookups!$EZ$4:$FW$18,MATCH($JJ322,Lookups!$EY$4:$EY$18,1),MATCH($E322,Lookups!$EZ$3:$FW$3,0)))</f>
        <v>245</v>
      </c>
      <c r="NO322">
        <f>IF(OR(E322="PK",E322="K",JJ322=""),"Null",INDEX(Lookups!$EZ$4:$FW$18,MATCH($JJ322,Lookups!$EY$4:$EY$18,1),MATCH($E322,Lookups!$EZ$3:$FW$3,0) + 1))</f>
        <v>345</v>
      </c>
      <c r="NP322">
        <f t="shared" ref="NP322:NP385" si="458">IF(NN322="Null","Null",NN322*2)</f>
        <v>490</v>
      </c>
      <c r="NQ322" t="str">
        <f t="shared" ref="NQ322:NQ385" si="459">IF(NL322="No RI Tests","Null",IF(JJ322&lt;IF(E322&lt;6,400,600),"PI is Recommended","No PI Needed"))</f>
        <v>PI is Recommended</v>
      </c>
      <c r="NR322" t="str">
        <f t="shared" ref="NR322:NR385" si="460">IF(NL322="No RI Tests","Null",IF(NK322&lt;IF(E322&lt;6,400,600),"PI is Recommended","No PI Needed"))</f>
        <v>PI is Recommended</v>
      </c>
      <c r="NS322" t="str">
        <f t="shared" ref="NS322:NS385" si="461">IF($NL322="No RI Tests","No RI Tests",IF(JJ322&lt;200,"BR to 199L",IF(JJ322&lt;400,"200L to 399L",IF(JJ322&lt;600,"400L to 599L",IF(JJ322&lt;800,"600L to 799L",IF(JJ322&lt;1000,"800L to 999L",IF(JJ322&lt;1200,"1000L to 1199L","1200L or More")))))))</f>
        <v>BR to 199L</v>
      </c>
      <c r="NT322" t="str">
        <f t="shared" ref="NT322:NT385" si="462">IF($NL322="No RI Tests","No RI Tests",IF(NI322&lt;200,"BR to 199L",IF(NI322&lt;400,"200L to 399L",IF(NI322&lt;600,"400L to 599L",IF(NI322&lt;800,"600L to 799L",IF(NI322&lt;1000,"800L to 999L",IF(NI322&lt;1200,"1000L to 1199L","1200L or More")))))))</f>
        <v>BR to 199L</v>
      </c>
      <c r="NU322" t="str">
        <f t="shared" ref="NU322:NU385" si="463">IF($NL322="No RI Tests","No RI Tests",IF(NK322&lt;200,"BR to 199L",IF(NK322&lt;400,"200L to 399L",IF(NK322&lt;600,"400L to 599L",IF(NK322&lt;800,"600L to 799L",IF(NK322&lt;1000,"800L to 999L",IF(NK322&lt;1200,"1000L to 1199L","1200L or More")))))))</f>
        <v>BR to 199L</v>
      </c>
      <c r="NV322" s="183" t="str">
        <f t="array" ref="NV322">IF($NL322="No RI Tests","No RI Tests",VLOOKUP(IF(AND(E322="K",JJ322&lt;280),3,IF(AND(E322="K",JJ322&gt;=280),4,MAX(IF(E322=Lookups!$DF$6:$DF$99,IF(JJ322&gt;=Lookups!$DG$6:$DG$99,Lookups!$DH$6:$DH$99))))),Lookups!$DE$104:$DG$108,2,FALSE))</f>
        <v>1 Below Basic</v>
      </c>
      <c r="NW322" s="161" t="str">
        <f t="array" ref="NW322">IF($NL322="No RI Tests","No RI Tests",VLOOKUP(IF(AND(E322="K",JH322&lt;280),3,IF(AND(E322="K",JH322&gt;=280),4,MAX(IF(E322=Lookups!$DF$6:$DF$99,IF(NI322&gt;=Lookups!$DG$6:$DG$99,Lookups!$DH$6:$DH$99))))),Lookups!$DE$104:$DG$108,2,FALSE))</f>
        <v>1 Below Basic</v>
      </c>
      <c r="NX322" s="161" t="str">
        <f t="array" ref="NX322">IF($NL322="No RI Tests","No RI Tests",VLOOKUP(IF(AND(E322="K",NK322&lt;280),3,IF(AND(E322="K",NK322&gt;=280),4,MAX(IF(E322=Lookups!$DF$6:$DF$99,IF(NK322&gt;=Lookups!$DG$6:$DG$99,Lookups!$DH$6:$DH$99))))),Lookups!$DE$104:$DG$108,2,FALSE))</f>
        <v>1 Below Basic</v>
      </c>
      <c r="NY322">
        <f t="shared" ref="NY322:NY385" si="464">IF(NM322=0,"Null",IF(NV322=NW322,1,0))</f>
        <v>1</v>
      </c>
      <c r="NZ322">
        <f t="shared" ref="NZ322:NZ385" si="465">IF(NM322=0,"Null",IF(NV322="4 Advanced",0,IF(NV322=NW322,0,IF(OR(AND(NV322="2 Basic",NW322="1 Below Basic"),AND(NV322="3 Proficient",NW322="1 Below Basic"),AND(NV322="3 Proficient",NW322="2 Basic")),0,1))))</f>
        <v>0</v>
      </c>
      <c r="OA322" t="str">
        <f t="shared" ref="OA322:OA385" si="466">IF(NM322=0,"No RI for Comparison",IF(NY322=1,"Maintained Performance Level",IF(NZ322=1,"Improved Performance Level","Lowered Performance Level")))</f>
        <v>Maintained Performance Level</v>
      </c>
      <c r="OB322" s="161" t="str">
        <f t="array" ref="OB322">IF($NL322="No RI Tests","No RI Tests",IF(E322="K","N/A",VLOOKUP(MAX(IF(E322=Lookups!$DF$6:$DF$99,IF(JJ322&gt;=Lookups!$DG$6:$DG$99,Lookups!$DI$6:$DI$99))),Lookups!$DE$104:$DG$108,3,FALSE)))</f>
        <v>1 Limited</v>
      </c>
      <c r="OC322" s="161" t="str">
        <f t="array" ref="OC322">IF($NL322="No RI Tests","No RI Tests",IF(E322="K","N/A",VLOOKUP(MAX(IF(E322=Lookups!$DF$6:$DF$99,IF(NI322&gt;=Lookups!$DG$6:$DG$99,Lookups!$DI$6:$DI$99))),Lookups!$DE$104:$DG$108,3,FALSE)))</f>
        <v>1 Limited</v>
      </c>
      <c r="OD322" s="161" t="str">
        <f t="array" ref="OD322">IF($NL322="No RI Tests","No RI Tests",IF(E322="K","N/A",VLOOKUP(MAX(IF(E322=Lookups!$DF$6:$DF$99,IF(NK322&gt;=Lookups!$DG$6:$DG$99,Lookups!$DI$6:$DI$99))),Lookups!$DE$104:$DG$108,3,FALSE)))</f>
        <v>1 Limited</v>
      </c>
      <c r="OE322">
        <f t="shared" ref="OE322:OE385" si="467">IF(NM322=0,"Null",IF(OB322=OC322,1,0))</f>
        <v>1</v>
      </c>
      <c r="OF322">
        <f t="shared" ref="OF322:OF385" si="468">IF(NM322=0,"Null",IF(OB322="5 Superior",0,IF(OC322="1 Limited",0,IF(OB322=OC322,0,IF(OR(AND(OB322="3 Sufficient",OC322="2 Partial"),AND(OB322="4 Solid",OC322="2 Partial"),AND(OB322="4 Solid",OC322="3 Sufficient")),0,1)))))</f>
        <v>0</v>
      </c>
      <c r="OG322" t="str">
        <f t="shared" ref="OG322:OG385" si="469">IF(NM322=0,"No RI for Comparison",IF(OE322=1,"Maintained Performance Level",IF(OF322=1,"Improved Performance Level","Lowered Performance Level")))</f>
        <v>Maintained Performance Level</v>
      </c>
      <c r="OH322">
        <f t="shared" ref="OH322:OH385" si="470">IF(NM322=0,"Null",NI322-JJ322)</f>
        <v>0</v>
      </c>
      <c r="OI322">
        <f t="shared" ref="OI322:OI385" si="471">IF(NM322=0,"Null",IF(OH322&gt;0,1,0))</f>
        <v>0</v>
      </c>
      <c r="OJ322">
        <f t="shared" ref="OJ322:OJ385" si="472">IF(NM322=0,"Null",IF(OH322&lt;NN322,0,1))</f>
        <v>0</v>
      </c>
      <c r="OK322">
        <f t="shared" ref="OK322:OK385" si="473">IF(NM322=0,"Null",IF(OH322&lt;2*NN322,0,1))</f>
        <v>0</v>
      </c>
      <c r="OL322">
        <f t="shared" ref="OL322:OL385" si="474">IF(NM322=0,"Null",MIN(6,IF(AND(OH322&gt;-1,NN322=0),1,IFERROR(OH322/AVERAGE(NN322,NO322),0))))</f>
        <v>0</v>
      </c>
      <c r="OM322" t="str">
        <f t="shared" ref="OM322:OM385" si="475">IF(JI322="","Null",IF(OR(MONTH(JI322)=8,MONTH(JI322)=9,MONTH(JI322)=10),"Fall Administration",IF(OR(MONTH(JI322)=4,MONTH(JI322)=5,MONTH(JI322)=6,MONTH(JI322)=7),"Spring Administration","Winter Administration")))</f>
        <v>Fall Administration</v>
      </c>
      <c r="ON322" t="str">
        <f t="shared" ref="ON322:ON385" si="476">IF(NM322=0,"Null",IF(OR(MONTH(NI322)=8,MONTH(NI322)=9,MONTH(NI322)=10),"Fall Administration",IF(OR(MONTH(NI322)=4,MONTH(NI322)=5,MONTH(NI322)=6,MONTH(NI322)=7),"Spring Administration","Winter Administration")))</f>
        <v>Winter Administration</v>
      </c>
      <c r="OO322" t="str">
        <f t="shared" ref="OO322:OO385" si="477">IF(NM322=0,OM322&amp;" RI",IF(OM322=ON322,OM322&amp;" RI",IF(OM322="Winter Administration","Winter to Spring RI",IF(ON322="Winter Administration","Fall to Winter RI","Fall to Spring-Full Year RI"))))</f>
        <v>Fall to Winter RI</v>
      </c>
      <c r="OP322" t="str">
        <f ca="1">IF(AND(HR322&lt;&gt;"",JJ322&lt;600),IF(HT322="Advancing","Tier 2","Tier 3"),IF(JI322="","Null",IF(OR(E322="K",E322&lt;3),"FRA Recommended",IF(JJ322&gt;=IF(E322&lt;6,400,600),IF(JJ322&lt;VLOOKUP(E322,Lookups!$AP$3:$AR$16,3,FALSE),"Tier 2","Core"),IF(JJ322&lt;400,IF(RAND()&lt;0.81,"Tier 3","Tier 2"),IF(RAND()&lt;0.51,"Tier 3","Tier 2"))))))</f>
        <v>Tier 3</v>
      </c>
      <c r="OQ322" t="str">
        <f t="shared" ref="OQ322:OQ385" si="478">IF(JI322="","Null",IF(AVERAGE(JK322,JN322,JQ322,JT322,JW322,JZ322,KC322,KF322,KI322,KL322,KO322,KR322,KU322,KX322,LA322)&lt;15,"Average Reading Invt. Under 15 Minutes Long","Average Reading Invt. at Least 15 Minutes Long"))</f>
        <v>Average Reading Invt. Under 15 Minutes Long</v>
      </c>
      <c r="OR322">
        <f t="shared" ref="OR322:OR385" si="479">IF(OH322="Null","Null",IF(OH322&gt;=-100,0,1))</f>
        <v>0</v>
      </c>
      <c r="OS322" t="str">
        <f t="shared" ref="OS322:OS385" si="480">IF(MS322="READ 180 Record",IF(AND(JJ322&gt;=100,AQ322&gt;=20,OL322&gt;=1,OL322&lt;=4,AP322&gt;=1),1,0),"Null")</f>
        <v>Null</v>
      </c>
      <c r="OT322">
        <f t="shared" ref="OT322:OT385" si="481">IF(JI322="","No RI Tests",MAX(JJ322,JM322,JP322,JS322,JV322,JY322,KB322,KE322,KH322,KK322,KN322,KQ322,KT322,KW322,KZ322)-MIN(JJ322,JM322,JP322,JS322,JV322,JY322,KB322,KE322,KH322,KK322,KN322,KQ322,KT322,KW322,KZ322))</f>
        <v>0</v>
      </c>
      <c r="OU322" s="159">
        <f t="shared" ref="OU322:OU385" si="482">IF(HR322="","No PI Tests",IF(IV322="",IF(IP322="",IF(IJ322="",IF(ID322="",IF(HX322="",HR322,HX322),ID322),IJ322),IP322),IV322))</f>
        <v>42346</v>
      </c>
      <c r="OV322" t="str">
        <f t="shared" ref="OV322:OV385" si="483">IF(HR322="","No PI Tests",INDEX(HR322:JA322,MATCH(HP322,HR322:JA322,0)+1))</f>
        <v>Form 2</v>
      </c>
      <c r="OW322" t="str">
        <f t="shared" ref="OW322:OW385" si="484">IFERROR(INDEX(HR322:JA322,MATCH(OU322,HR322:JA322,0)+2),"No PI Tests")</f>
        <v>Beginning</v>
      </c>
      <c r="OX322">
        <f t="shared" ref="OX322:OX385" si="485">IF(HR322="","No PI Tests",IFERROR(VLOOKUP(OU322,IV322:JA322,4,FALSE),IFERROR(VLOOKUP(OU322,IP322:IU322,4,FALSE),IFERROR(VLOOKUP(OU322,IJ322:IO322,4,FALSE),IFERROR(VLOOKUP(OU322,ID322:II322,4,FALSE),IFERROR(VLOOKUP(OU322,HX322:IC322,4,FALSE),HU322))))))</f>
        <v>40</v>
      </c>
      <c r="OY322">
        <f t="shared" ref="OY322:OY385" si="486">IF(HR322="","No PI Tests",IFERROR(VLOOKUP(OU322,IV322:JA322,5,FALSE),IFERROR(VLOOKUP(OU322,IP322:IU322,5,FALSE),IFERROR(VLOOKUP(OU322,IJ322:IO322,5,FALSE),IFERROR(VLOOKUP(OU322,ID322:II322,5,FALSE),IFERROR(VLOOKUP(OU322,HX322:IC322,5,FALSE),HV322))))))</f>
        <v>7</v>
      </c>
      <c r="OZ322">
        <f t="shared" ref="OZ322:OZ385" si="487">IF(HR322="","No PI Tests",IFERROR(VLOOKUP(OU322,IV322:JA322,6,FALSE),IFERROR(VLOOKUP(OU322,IP322:IU322,6,FALSE),IFERROR(VLOOKUP(OU322,IJ322:IO322,6,FALSE),IFERROR(VLOOKUP(OU322,ID322:II322,6,FALSE),IFERROR(VLOOKUP(OU322,HX322:IC322,6,FALSE),HW322))))))</f>
        <v>0</v>
      </c>
      <c r="PA322" s="159">
        <f t="shared" ref="PA322:PA385" si="488">IF(HR322="","No PI Tests",IF(PE322=IZ322,IV322,IF(PE322=IT322,IP322,IF(PE322=IN322,IJ322,IF(PE322=IH322,ID322,IF(PE322=IB322,HX322,HR322))))))</f>
        <v>42244</v>
      </c>
      <c r="PB322" t="str">
        <f t="shared" ref="PB322:PB385" si="489">IF(HR322="","No PI Tests",IF(PE322=IZ322,IW322,IF(PE322=IT322,IQ322,IF(PE322=IN322,IK322,IF(PE322=IH322,IE322,IF(PE322=IB322,HY322,HS322))))))</f>
        <v>Form 1</v>
      </c>
      <c r="PC322" t="str">
        <f t="shared" ref="PC322:PC385" si="490">IF(HR322="","No PI Tests",IF(PE322=IZ322,IX322,IF(PE322=IT322,IR322,IF(PE322=IN322,IL322,IF(PE322=IH322,IF322,IF(PE322=IB322,HZ322,HT322))))))</f>
        <v>Developing</v>
      </c>
      <c r="PD322">
        <f t="shared" ref="PD322:PD385" si="491">IF(HR322="","No PI Tests",IF(PE322=IZ322,IY322,IF(PE322=IT322,IS322,IF(PE322=IN322,IM322,IF(PE322=IH322,IG322,IF(PE322=IB322,IA322,HU322))))))</f>
        <v>22</v>
      </c>
      <c r="PE322">
        <f t="shared" ref="PE322:PE385" si="492">IF(HR322="","No PI Tests",MAX(HV322,IB322,IH322,IN322,IT322,IZ322))</f>
        <v>11</v>
      </c>
      <c r="PF322">
        <f t="shared" ref="PF322:PF385" si="493">IF(HR322="","No PI Tests",IF(PE322=IZ322,JA322,IF(PE322=IT322,IU322,IF(PE322=IN322,IO322,IF(PE322=IH322,II322,IF(PE322=IB322,IC322,HW322))))))</f>
        <v>0</v>
      </c>
      <c r="PG322">
        <f t="shared" ref="PG322:PG385" si="494">IF(HR322="","No PI Tests",IF(HX322="","Lone PI Test",(OU322-HR322)/7))</f>
        <v>14.571428571428571</v>
      </c>
      <c r="PH322">
        <f t="shared" ref="PH322:PH385" si="495">IF(OR(PG322="No PI Tests",PG322="Lone PI Test"),0,IF(PG322&lt;8,0,1))</f>
        <v>1</v>
      </c>
      <c r="PI322">
        <f t="shared" ref="PI322:PI385" si="496">IF(JI322="",0,IF(AND(JJ322&lt;IF(E322&lt;6,400,600),HR322&lt;&gt;""),1,0))</f>
        <v>1</v>
      </c>
      <c r="PJ322">
        <f t="shared" ref="PJ322:PJ385" si="497">IF(HR322="","Null",HU322)</f>
        <v>22</v>
      </c>
      <c r="PK322">
        <f>IF(HR322="","Null",IF(E322&lt;3,"Null",IF(HU322=0,0,IF(HS322="Form 1",VLOOKUP(HU322,Lookups!$BE$3:$BP$63,E322,FALSE),IF(HS322="Form 2",VLOOKUP(HU322,Lookups!$BE$67:$BP$127,E322,FALSE),VLOOKUP(HU322,Lookups!$BE$130:$BP$190,E322,FALSE))))))</f>
        <v>0</v>
      </c>
      <c r="PL322">
        <f t="shared" ref="PL322:PL385" si="498">IF($PH322=0,"Null",OX322)</f>
        <v>40</v>
      </c>
      <c r="PM322">
        <f>IF($PH322=0,"Null",IF(E322&lt;3,"Null",IF(OX322=0,0,IF(OV322="Form 1",VLOOKUP(OX322,Lookups!$BE$3:$BP$63,E322,FALSE),IF(OV322="Form 2",VLOOKUP(OX322,Lookups!$BE$67:$BP$127,E322,FALSE),VLOOKUP(OX322,Lookups!$BE$130:$BP$190,E322,FALSE))))))</f>
        <v>10</v>
      </c>
      <c r="PN322">
        <f t="shared" ref="PN322:PN385" si="499">IF($PH322=0,"Null",PL322-PJ322)</f>
        <v>18</v>
      </c>
      <c r="PO322">
        <f t="shared" ref="PO322:PO385" si="500">IF($PH322=0,"Null",IF(PN322&gt;0,1,0))</f>
        <v>1</v>
      </c>
      <c r="PP322">
        <f t="shared" ref="PP322:PP385" si="501">IF(HR322="","Null",HV322)</f>
        <v>11</v>
      </c>
      <c r="PQ322">
        <f>IF(HR322="","Null",IF(E322&lt;3,"Null",IF(HV322=0,0,IF(HS322="Form 1",VLOOKUP(HV322,Lookups!$BR$3:$CC$63,E322,FALSE),IF(HS322="Form 2",VLOOKUP(HV322,Lookups!$BR$67:$CC$127,E322,FALSE),VLOOKUP(HV322,Lookups!$BR$130:$CC$190,E322,FALSE))))))</f>
        <v>26</v>
      </c>
      <c r="PR322">
        <f t="shared" ref="PR322:PR385" si="502">IF($PH322=0,"Null",OY322)</f>
        <v>7</v>
      </c>
      <c r="PS322">
        <f>IF(HR322="","Null",IF(E322&lt;3,"Null",IF(OY322=0,0,IF(OW322="Form 1",VLOOKUP(OY322,Lookups!$BR$3:$CC$63,E322,FALSE),IF(OW322="Form 2",VLOOKUP(OY322,Lookups!$BR$67:$CC$127,E322,FALSE),VLOOKUP(OY322,Lookups!$BR$130:$CC$190,E322,FALSE))))))</f>
        <v>10</v>
      </c>
      <c r="PT322">
        <f t="shared" ref="PT322:PT385" si="503">IF($PH322=0,"Null",PR322-PP322)</f>
        <v>-4</v>
      </c>
      <c r="PU322">
        <f t="shared" ref="PU322:PU385" si="504">IF($PH322=0,"Null",IF(PT322&lt;4,0,1))</f>
        <v>0</v>
      </c>
      <c r="PV322">
        <f t="shared" ref="PV322:PV385" si="505">IF(HR322="","Null",IF(PC322="Advancing",1,0))</f>
        <v>0</v>
      </c>
      <c r="PW322" t="str">
        <f t="shared" ref="PW322:PW385" si="506">IF(PH322=0,IF(HR322="","No PI Tests",IF(OR(MONTH(HR322)=8,MONTH(HR322)=9,MONTH(HR322)=10),"Fall PI Administration", IF(OR(MONTH(HR322)=4,MONTH(HR322)=5,MONTH(HR322)=6,MONTH(HR322)=7),"Spring PI Administration","Winter PI Administration"))), IF(OR(MONTH(HR322)=8,MONTH(HR322)=9,MONTH(HR322)=10),"Fall to ", IF(OR(MONTH(HR322)=4,MONTH(HR322)=5,MONTH(HR322)=6,MONTH(HR322)=7),"Spring to ","Winter to "))&amp;IF(OR(MONTH(OU322)=8,MONTH(OU322)=9,MONTH(OU322)=10),"Fall PI Administration",  IF(OR(MONTH(OU322)=4,MONTH(OU322)=5,MONTH(OU322)=6,MONTH(OU322)=7),"Spring PI Administration","Winter PI Administration")) )</f>
        <v>Fall to Winter PI Administration</v>
      </c>
      <c r="PX322">
        <f t="shared" ref="PX322:PX385" si="507">IF(OR(AB322="Yes",AC322="Yes",AD322="Yes"),1,0)</f>
        <v>0</v>
      </c>
      <c r="PY322">
        <f t="shared" ref="PY322:PY385" si="508">IF(OR(AE322="Yes",AF322="Yes"),1,0)</f>
        <v>0</v>
      </c>
      <c r="PZ322" t="str">
        <f t="shared" ref="PZ322:PZ385" si="509">IF($MS322="System 44 Record",IF(BX322&lt;20,"Under 20 Sessions",IF(BX322&lt;40,"20 to 39 Sessions",IF(BX322&lt;60,"40 to 59 Sessions",IF(BX322&lt;80,"60 to 79 Sessions",IF(BX322&lt;100,"80 to 99 Sessions","100 or More Sessions"))))),"Null")</f>
        <v>20 to 39 Sessions</v>
      </c>
      <c r="QA322" t="str">
        <f t="shared" ref="QA322:QA385" si="510">IF($MS322="System 44 Record",IF(BR322="Other","Manual Placement",IF(BR322="Level I","Series 1","Series 4")),"Null")</f>
        <v>Series 4</v>
      </c>
      <c r="QB322" t="str">
        <f t="shared" ref="QB322:QB385" si="511">IF($MS322="System 44 Record",IF(BU322&lt;5,"In Series 1 to 4",IF(BU322&lt;9,"In Series 5 to 8",IF(BU322&lt;13,"In Series 9 to 12",IF(BU322&lt;17,"In Series 13 to 16",IF(BU322&lt;21,"In Series 17 to 20","In Series 21 to 25"))))),"Null")</f>
        <v>In Series 5 to 8</v>
      </c>
      <c r="QC322" t="str">
        <f>IF($MS322="System 44 Record",IF(BQ322&lt;MEDIAN(Directions!$F$3,Directions!$F$6),"Mid-Year Exited Student","Full Year Participant")&amp;IF(BP322&lt;Directions!$F$3,", Started Prior Year",", Started This Year"),"Null")</f>
        <v>Mid-Year Exited Student, Started This Year</v>
      </c>
      <c r="QD322">
        <f t="shared" ref="QD322:QD385" si="512">IF($MS322="System 44 Record",IF(OR(PV322=1,NK322&gt;600,BU322=25),1,0),"Null")</f>
        <v>0</v>
      </c>
      <c r="QE322">
        <f t="shared" ref="QE322:QE385" si="513">IF(AQ322&lt;1,0,1)</f>
        <v>0</v>
      </c>
      <c r="QF322">
        <f t="shared" ref="QF322:QF385" si="514">IF(JC322&lt;1,0,1)</f>
        <v>1</v>
      </c>
      <c r="QG322">
        <f t="shared" ref="QG322:QG385" si="515">IF(SUM(CT322,CU322,FD322,FE322)&gt;0,1,0)</f>
        <v>0</v>
      </c>
      <c r="QH322">
        <f t="shared" ref="QH322:QH385" si="516">CT322+CU322+FD322+FE322</f>
        <v>0</v>
      </c>
      <c r="QI322">
        <f t="shared" ref="QI322:QI385" si="517">IFERROR((CR322*CT322+CS322*CU322+FA322*FD322+FC322*FE322)/(100*QH322),0)</f>
        <v>0</v>
      </c>
      <c r="QJ322" t="str">
        <f t="shared" ref="QJ322:QJ385" si="518">IF(SUM(QE322:QG322)=0,"Used None",IF(SUM(QE322:QG322)=3,"Used All 3",IF(AND(QE322=1,QF322=1),"Used READ 180 and RC!",IF(AND(QE322=1,QG322=1),"Used READ 180 and rSkills",IF(AND(QF322=1,QG322=1),"Used RC! and rSkills",IF(QE322=1,"READ 180 Only",IF(QF322=1,"RC! Only","rSkills Only")))))))</f>
        <v>RC! Only</v>
      </c>
      <c r="QK322" t="str">
        <f t="shared" ref="QK322:QK385" si="519">IF($MS322="READ 180 Record",IF(AQ322="","Null",IF(AQ322&lt;20,"Under 20 Sessions",IF(AQ322&lt;40,"20 to 39 Sessions",IF(AQ322&lt;60,"40 to 59 Sessions",IF(AQ322&lt;80,"60 to 79 Sessions",IF(AQ322&lt;100,"80 to 99 Sessions","100 or More Sessions")))))),"Null")</f>
        <v>Null</v>
      </c>
      <c r="QL322" t="str">
        <f t="shared" ref="QL322:QL385" si="520">IF($MS322="READ 180 Record",IF(AQ322="","Null",IF(AP322&lt;5,"Under 5 Segments",IF(AP322&lt;9,"5 to 8 Segments",IF(AP322&lt;13,"9 to 12 Segments","13 or More Segments")))),"Null")</f>
        <v>Null</v>
      </c>
      <c r="QM322" t="str">
        <f>IF($MS322="READ 180 Record",IF(AQ322="","Null",VLOOKUP(JJ322,Lookups!$DX$3:$EB$2054,AN322+1,FALSE)),"Null")</f>
        <v>Null</v>
      </c>
      <c r="QN322" t="str">
        <f t="shared" ref="QN322:QN385" si="521">IF($MS322="Expert 21 Record",COUNT(LL322,LO322,LR322,LU322,LX322,MA322,MD322,MG322,MJ322,MM322),"Null")</f>
        <v>Null</v>
      </c>
    </row>
    <row r="323" spans="1:456" x14ac:dyDescent="0.25">
      <c r="A323" s="161" t="s">
        <v>1447</v>
      </c>
      <c r="B323" s="161" t="s">
        <v>1447</v>
      </c>
      <c r="C323" s="161" t="s">
        <v>1447</v>
      </c>
      <c r="D323" s="161" t="s">
        <v>1447</v>
      </c>
      <c r="E323" s="161">
        <v>5</v>
      </c>
      <c r="F323" s="161" t="s">
        <v>1447</v>
      </c>
      <c r="G323" s="161" t="s">
        <v>875</v>
      </c>
      <c r="H323" s="161" t="s">
        <v>901</v>
      </c>
      <c r="I323" s="161">
        <v>0</v>
      </c>
      <c r="J323" s="159">
        <v>42495</v>
      </c>
      <c r="K323" s="161">
        <v>0</v>
      </c>
      <c r="L323" s="161">
        <v>0</v>
      </c>
      <c r="M323" s="161">
        <v>0</v>
      </c>
      <c r="N323" s="161">
        <v>0</v>
      </c>
      <c r="O323" s="161">
        <v>0</v>
      </c>
      <c r="P323" s="161">
        <v>0</v>
      </c>
      <c r="Q323" s="161">
        <v>0</v>
      </c>
      <c r="R323" s="161">
        <v>0</v>
      </c>
      <c r="S323" s="161">
        <v>0</v>
      </c>
      <c r="T323" s="161">
        <v>0</v>
      </c>
      <c r="U323" s="161">
        <v>0</v>
      </c>
      <c r="V323" s="161">
        <v>0</v>
      </c>
      <c r="W323" s="161">
        <v>0</v>
      </c>
      <c r="X323" s="161">
        <v>0</v>
      </c>
      <c r="AB323" s="161" t="s">
        <v>242</v>
      </c>
      <c r="AC323" s="161" t="s">
        <v>242</v>
      </c>
      <c r="AD323" s="161" t="s">
        <v>242</v>
      </c>
      <c r="AE323" s="161" t="s">
        <v>242</v>
      </c>
      <c r="AF323" s="161" t="s">
        <v>241</v>
      </c>
      <c r="AG323" s="161" t="s">
        <v>241</v>
      </c>
      <c r="AH323" s="161" t="s">
        <v>242</v>
      </c>
      <c r="AI323" s="161">
        <v>20150801</v>
      </c>
      <c r="AJ323" s="161">
        <v>20160525</v>
      </c>
      <c r="AK323" s="161" t="s">
        <v>869</v>
      </c>
      <c r="AL323" t="s">
        <v>1078</v>
      </c>
      <c r="BN323" t="s">
        <v>1076</v>
      </c>
      <c r="BO323" t="s">
        <v>901</v>
      </c>
      <c r="BP323" s="159">
        <v>42269</v>
      </c>
      <c r="BQ323" s="159">
        <v>42492</v>
      </c>
      <c r="BR323" t="s">
        <v>871</v>
      </c>
      <c r="BS323">
        <v>-315</v>
      </c>
      <c r="BT323" s="159">
        <v>42492</v>
      </c>
      <c r="BU323">
        <v>4</v>
      </c>
      <c r="BV323">
        <v>4</v>
      </c>
      <c r="BW323">
        <v>27</v>
      </c>
      <c r="BX323">
        <v>58</v>
      </c>
      <c r="BY323">
        <v>377</v>
      </c>
      <c r="BZ323">
        <v>441</v>
      </c>
      <c r="CA323">
        <v>24</v>
      </c>
      <c r="CB323">
        <v>15</v>
      </c>
      <c r="CC323">
        <v>126</v>
      </c>
      <c r="CD323">
        <v>76</v>
      </c>
      <c r="CE323">
        <v>92</v>
      </c>
      <c r="CF323">
        <v>67</v>
      </c>
      <c r="CG323">
        <v>80</v>
      </c>
      <c r="CH323">
        <v>74</v>
      </c>
      <c r="CI323">
        <v>2768</v>
      </c>
      <c r="CJ323">
        <v>2.2799999999999998</v>
      </c>
      <c r="CK323">
        <v>4</v>
      </c>
      <c r="CL323">
        <v>3</v>
      </c>
      <c r="ET323" s="161">
        <v>0</v>
      </c>
      <c r="EU323" s="161">
        <v>0</v>
      </c>
      <c r="EV323" s="161">
        <v>0</v>
      </c>
      <c r="EW323" s="161">
        <v>0</v>
      </c>
      <c r="EX323" s="161">
        <v>0</v>
      </c>
      <c r="EY323" s="161">
        <v>0</v>
      </c>
      <c r="EZ323" s="161">
        <v>0</v>
      </c>
      <c r="FA323" s="161">
        <v>0</v>
      </c>
      <c r="FB323" s="161">
        <v>0</v>
      </c>
      <c r="FC323" s="161">
        <v>0</v>
      </c>
      <c r="FD323" s="161">
        <v>0</v>
      </c>
      <c r="FE323" s="161">
        <v>0</v>
      </c>
      <c r="HN323" s="161" t="s">
        <v>901</v>
      </c>
      <c r="HO323" s="159">
        <v>42249</v>
      </c>
      <c r="HP323" s="159">
        <v>42495</v>
      </c>
      <c r="HQ323" s="161">
        <v>3</v>
      </c>
      <c r="HR323" s="159">
        <v>42249</v>
      </c>
      <c r="HS323" s="161" t="s">
        <v>872</v>
      </c>
      <c r="HT323" s="161" t="s">
        <v>873</v>
      </c>
      <c r="HU323" s="161">
        <v>31</v>
      </c>
      <c r="HV323" s="161">
        <v>11</v>
      </c>
      <c r="HW323" s="161">
        <v>0</v>
      </c>
      <c r="HX323" s="159">
        <v>42345</v>
      </c>
      <c r="HY323" s="161" t="s">
        <v>874</v>
      </c>
      <c r="HZ323" s="161" t="s">
        <v>906</v>
      </c>
      <c r="IA323" s="161">
        <v>19</v>
      </c>
      <c r="IB323" s="161">
        <v>10</v>
      </c>
      <c r="IC323" s="161">
        <v>0</v>
      </c>
      <c r="ID323" s="159">
        <v>42495</v>
      </c>
      <c r="IE323" s="161" t="s">
        <v>879</v>
      </c>
      <c r="IF323" s="161" t="s">
        <v>878</v>
      </c>
      <c r="IG323" s="161">
        <v>26</v>
      </c>
      <c r="IH323" s="161">
        <v>6</v>
      </c>
      <c r="II323" s="161">
        <v>0</v>
      </c>
      <c r="JB323" s="161" t="s">
        <v>901</v>
      </c>
      <c r="JC323" s="161">
        <v>6</v>
      </c>
      <c r="JD323" s="161">
        <v>4</v>
      </c>
      <c r="JE323" s="161">
        <v>4</v>
      </c>
      <c r="JF323" s="161">
        <v>1518</v>
      </c>
      <c r="JG323" s="159">
        <v>42495</v>
      </c>
      <c r="JH323" s="161">
        <v>0</v>
      </c>
      <c r="JI323" s="159">
        <v>42249</v>
      </c>
      <c r="JJ323" s="161">
        <v>0</v>
      </c>
      <c r="JK323" s="161">
        <v>1</v>
      </c>
      <c r="JL323" s="159">
        <v>42345</v>
      </c>
      <c r="JM323" s="161">
        <v>0</v>
      </c>
      <c r="JN323" s="161">
        <v>4</v>
      </c>
      <c r="JO323" s="159">
        <v>42495</v>
      </c>
      <c r="JP323" s="161">
        <v>0</v>
      </c>
      <c r="JQ323" s="161">
        <v>7</v>
      </c>
      <c r="MN323" t="str">
        <f t="shared" si="435"/>
        <v>NoNoNoYesYesNo</v>
      </c>
      <c r="MO323" t="str">
        <f>IF(AND(MN323="NoNoNoNoNoNo",JI323=""),"No Programs",VLOOKUP(MN323,Lookups!$DA$4:$DB$67,2,FALSE))</f>
        <v>System 44 Only</v>
      </c>
      <c r="MP323">
        <f t="shared" si="436"/>
        <v>0</v>
      </c>
      <c r="MQ323" t="str">
        <f t="shared" si="437"/>
        <v>System 44 User</v>
      </c>
      <c r="MR323" t="str">
        <f>Directions!$D$3</f>
        <v>Usage</v>
      </c>
      <c r="MS323" t="str">
        <f>VLOOKUP(MQ323,Lookups!$CU$71:$CV$80,2,FALSE)</f>
        <v>System 44 Record</v>
      </c>
      <c r="MT323">
        <f t="shared" si="438"/>
        <v>1</v>
      </c>
      <c r="MU323">
        <f t="shared" si="439"/>
        <v>1</v>
      </c>
      <c r="MV323">
        <f t="shared" si="440"/>
        <v>1</v>
      </c>
      <c r="MW323">
        <f t="shared" si="441"/>
        <v>1</v>
      </c>
      <c r="MX323">
        <f t="shared" si="442"/>
        <v>35.142857142857146</v>
      </c>
      <c r="MY323" t="str">
        <f t="shared" si="443"/>
        <v>Not Used</v>
      </c>
      <c r="MZ323">
        <f t="shared" si="444"/>
        <v>0</v>
      </c>
      <c r="NA323" t="str">
        <f t="shared" si="445"/>
        <v>Not Available</v>
      </c>
      <c r="NB323" t="str">
        <f t="shared" si="446"/>
        <v>Not Available</v>
      </c>
      <c r="NC323" t="str">
        <f t="shared" si="447"/>
        <v>4 Not Indicated</v>
      </c>
      <c r="ND323" t="str">
        <f t="shared" si="448"/>
        <v>4 Not Indicated</v>
      </c>
      <c r="NE323" t="str">
        <f t="shared" si="449"/>
        <v>4 Not Indicated</v>
      </c>
      <c r="NF323" t="str">
        <f t="shared" si="450"/>
        <v>4 Not Indicated</v>
      </c>
      <c r="NG323" t="str">
        <f t="shared" si="451"/>
        <v>4 Not Indicated</v>
      </c>
      <c r="NH323" s="159">
        <f t="shared" si="452"/>
        <v>42495</v>
      </c>
      <c r="NI323">
        <f t="shared" si="453"/>
        <v>0</v>
      </c>
      <c r="NJ323" s="159">
        <f t="shared" si="454"/>
        <v>0</v>
      </c>
      <c r="NK323">
        <f t="shared" si="455"/>
        <v>0</v>
      </c>
      <c r="NL323">
        <f t="shared" si="456"/>
        <v>35.142857142857146</v>
      </c>
      <c r="NM323">
        <f t="shared" si="457"/>
        <v>1</v>
      </c>
      <c r="NN323">
        <f>IF(OR(E323="PK",E323="K",JJ323=""),"Null",INDEX(Lookups!$EZ$4:$FW$18,MATCH($JJ323,Lookups!$EY$4:$EY$18,1),MATCH($E323,Lookups!$EZ$3:$FW$3,0)))</f>
        <v>235</v>
      </c>
      <c r="NO323">
        <f>IF(OR(E323="PK",E323="K",JJ323=""),"Null",INDEX(Lookups!$EZ$4:$FW$18,MATCH($JJ323,Lookups!$EY$4:$EY$18,1),MATCH($E323,Lookups!$EZ$3:$FW$3,0) + 1))</f>
        <v>335</v>
      </c>
      <c r="NP323">
        <f t="shared" si="458"/>
        <v>470</v>
      </c>
      <c r="NQ323" t="str">
        <f t="shared" si="459"/>
        <v>PI is Recommended</v>
      </c>
      <c r="NR323" t="str">
        <f t="shared" si="460"/>
        <v>PI is Recommended</v>
      </c>
      <c r="NS323" t="str">
        <f t="shared" si="461"/>
        <v>BR to 199L</v>
      </c>
      <c r="NT323" t="str">
        <f t="shared" si="462"/>
        <v>BR to 199L</v>
      </c>
      <c r="NU323" t="str">
        <f t="shared" si="463"/>
        <v>BR to 199L</v>
      </c>
      <c r="NV323" s="183" t="str">
        <f t="array" ref="NV323">IF($NL323="No RI Tests","No RI Tests",VLOOKUP(IF(AND(E323="K",JJ323&lt;280),3,IF(AND(E323="K",JJ323&gt;=280),4,MAX(IF(E323=Lookups!$DF$6:$DF$99,IF(JJ323&gt;=Lookups!$DG$6:$DG$99,Lookups!$DH$6:$DH$99))))),Lookups!$DE$104:$DG$108,2,FALSE))</f>
        <v>1 Below Basic</v>
      </c>
      <c r="NW323" s="161" t="str">
        <f t="array" ref="NW323">IF($NL323="No RI Tests","No RI Tests",VLOOKUP(IF(AND(E323="K",JH323&lt;280),3,IF(AND(E323="K",JH323&gt;=280),4,MAX(IF(E323=Lookups!$DF$6:$DF$99,IF(NI323&gt;=Lookups!$DG$6:$DG$99,Lookups!$DH$6:$DH$99))))),Lookups!$DE$104:$DG$108,2,FALSE))</f>
        <v>1 Below Basic</v>
      </c>
      <c r="NX323" s="161" t="str">
        <f t="array" ref="NX323">IF($NL323="No RI Tests","No RI Tests",VLOOKUP(IF(AND(E323="K",NK323&lt;280),3,IF(AND(E323="K",NK323&gt;=280),4,MAX(IF(E323=Lookups!$DF$6:$DF$99,IF(NK323&gt;=Lookups!$DG$6:$DG$99,Lookups!$DH$6:$DH$99))))),Lookups!$DE$104:$DG$108,2,FALSE))</f>
        <v>1 Below Basic</v>
      </c>
      <c r="NY323">
        <f t="shared" si="464"/>
        <v>1</v>
      </c>
      <c r="NZ323">
        <f t="shared" si="465"/>
        <v>0</v>
      </c>
      <c r="OA323" t="str">
        <f t="shared" si="466"/>
        <v>Maintained Performance Level</v>
      </c>
      <c r="OB323" s="161" t="str">
        <f t="array" ref="OB323">IF($NL323="No RI Tests","No RI Tests",IF(E323="K","N/A",VLOOKUP(MAX(IF(E323=Lookups!$DF$6:$DF$99,IF(JJ323&gt;=Lookups!$DG$6:$DG$99,Lookups!$DI$6:$DI$99))),Lookups!$DE$104:$DG$108,3,FALSE)))</f>
        <v>1 Limited</v>
      </c>
      <c r="OC323" s="161" t="str">
        <f t="array" ref="OC323">IF($NL323="No RI Tests","No RI Tests",IF(E323="K","N/A",VLOOKUP(MAX(IF(E323=Lookups!$DF$6:$DF$99,IF(NI323&gt;=Lookups!$DG$6:$DG$99,Lookups!$DI$6:$DI$99))),Lookups!$DE$104:$DG$108,3,FALSE)))</f>
        <v>1 Limited</v>
      </c>
      <c r="OD323" s="161" t="str">
        <f t="array" ref="OD323">IF($NL323="No RI Tests","No RI Tests",IF(E323="K","N/A",VLOOKUP(MAX(IF(E323=Lookups!$DF$6:$DF$99,IF(NK323&gt;=Lookups!$DG$6:$DG$99,Lookups!$DI$6:$DI$99))),Lookups!$DE$104:$DG$108,3,FALSE)))</f>
        <v>1 Limited</v>
      </c>
      <c r="OE323">
        <f t="shared" si="467"/>
        <v>1</v>
      </c>
      <c r="OF323">
        <f t="shared" si="468"/>
        <v>0</v>
      </c>
      <c r="OG323" t="str">
        <f t="shared" si="469"/>
        <v>Maintained Performance Level</v>
      </c>
      <c r="OH323">
        <f t="shared" si="470"/>
        <v>0</v>
      </c>
      <c r="OI323">
        <f t="shared" si="471"/>
        <v>0</v>
      </c>
      <c r="OJ323">
        <f t="shared" si="472"/>
        <v>0</v>
      </c>
      <c r="OK323">
        <f t="shared" si="473"/>
        <v>0</v>
      </c>
      <c r="OL323">
        <f t="shared" si="474"/>
        <v>0</v>
      </c>
      <c r="OM323" t="str">
        <f t="shared" si="475"/>
        <v>Fall Administration</v>
      </c>
      <c r="ON323" t="str">
        <f t="shared" si="476"/>
        <v>Winter Administration</v>
      </c>
      <c r="OO323" t="str">
        <f t="shared" si="477"/>
        <v>Fall to Winter RI</v>
      </c>
      <c r="OP323" t="str">
        <f ca="1">IF(AND(HR323&lt;&gt;"",JJ323&lt;600),IF(HT323="Advancing","Tier 2","Tier 3"),IF(JI323="","Null",IF(OR(E323="K",E323&lt;3),"FRA Recommended",IF(JJ323&gt;=IF(E323&lt;6,400,600),IF(JJ323&lt;VLOOKUP(E323,Lookups!$AP$3:$AR$16,3,FALSE),"Tier 2","Core"),IF(JJ323&lt;400,IF(RAND()&lt;0.81,"Tier 3","Tier 2"),IF(RAND()&lt;0.51,"Tier 3","Tier 2"))))))</f>
        <v>Tier 3</v>
      </c>
      <c r="OQ323" t="str">
        <f t="shared" si="478"/>
        <v>Average Reading Invt. Under 15 Minutes Long</v>
      </c>
      <c r="OR323">
        <f t="shared" si="479"/>
        <v>0</v>
      </c>
      <c r="OS323" t="str">
        <f t="shared" si="480"/>
        <v>Null</v>
      </c>
      <c r="OT323">
        <f t="shared" si="481"/>
        <v>0</v>
      </c>
      <c r="OU323" s="159">
        <f t="shared" si="482"/>
        <v>42495</v>
      </c>
      <c r="OV323" t="str">
        <f t="shared" si="483"/>
        <v>Form 3</v>
      </c>
      <c r="OW323" t="str">
        <f t="shared" si="484"/>
        <v>Beginning</v>
      </c>
      <c r="OX323">
        <f t="shared" si="485"/>
        <v>26</v>
      </c>
      <c r="OY323">
        <f t="shared" si="486"/>
        <v>6</v>
      </c>
      <c r="OZ323">
        <f t="shared" si="487"/>
        <v>0</v>
      </c>
      <c r="PA323" s="159">
        <f t="shared" si="488"/>
        <v>42249</v>
      </c>
      <c r="PB323" t="str">
        <f t="shared" si="489"/>
        <v>Form 1</v>
      </c>
      <c r="PC323" t="str">
        <f t="shared" si="490"/>
        <v>Developing</v>
      </c>
      <c r="PD323">
        <f t="shared" si="491"/>
        <v>31</v>
      </c>
      <c r="PE323">
        <f t="shared" si="492"/>
        <v>11</v>
      </c>
      <c r="PF323">
        <f t="shared" si="493"/>
        <v>0</v>
      </c>
      <c r="PG323">
        <f t="shared" si="494"/>
        <v>35.142857142857146</v>
      </c>
      <c r="PH323">
        <f t="shared" si="495"/>
        <v>1</v>
      </c>
      <c r="PI323">
        <f t="shared" si="496"/>
        <v>1</v>
      </c>
      <c r="PJ323">
        <f t="shared" si="497"/>
        <v>31</v>
      </c>
      <c r="PK323">
        <f>IF(HR323="","Null",IF(E323&lt;3,"Null",IF(HU323=0,0,IF(HS323="Form 1",VLOOKUP(HU323,Lookups!$BE$3:$BP$63,E323,FALSE),IF(HS323="Form 2",VLOOKUP(HU323,Lookups!$BE$67:$BP$127,E323,FALSE),VLOOKUP(HU323,Lookups!$BE$130:$BP$190,E323,FALSE))))))</f>
        <v>4</v>
      </c>
      <c r="PL323">
        <f t="shared" si="498"/>
        <v>26</v>
      </c>
      <c r="PM323">
        <f>IF($PH323=0,"Null",IF(E323&lt;3,"Null",IF(OX323=0,0,IF(OV323="Form 1",VLOOKUP(OX323,Lookups!$BE$3:$BP$63,E323,FALSE),IF(OV323="Form 2",VLOOKUP(OX323,Lookups!$BE$67:$BP$127,E323,FALSE),VLOOKUP(OX323,Lookups!$BE$130:$BP$190,E323,FALSE))))))</f>
        <v>1</v>
      </c>
      <c r="PN323">
        <f t="shared" si="499"/>
        <v>-5</v>
      </c>
      <c r="PO323">
        <f t="shared" si="500"/>
        <v>0</v>
      </c>
      <c r="PP323">
        <f t="shared" si="501"/>
        <v>11</v>
      </c>
      <c r="PQ323">
        <f>IF(HR323="","Null",IF(E323&lt;3,"Null",IF(HV323=0,0,IF(HS323="Form 1",VLOOKUP(HV323,Lookups!$BR$3:$CC$63,E323,FALSE),IF(HS323="Form 2",VLOOKUP(HV323,Lookups!$BR$67:$CC$127,E323,FALSE),VLOOKUP(HV323,Lookups!$BR$130:$CC$190,E323,FALSE))))))</f>
        <v>17</v>
      </c>
      <c r="PR323">
        <f t="shared" si="502"/>
        <v>6</v>
      </c>
      <c r="PS323">
        <f>IF(HR323="","Null",IF(E323&lt;3,"Null",IF(OY323=0,0,IF(OW323="Form 1",VLOOKUP(OY323,Lookups!$BR$3:$CC$63,E323,FALSE),IF(OW323="Form 2",VLOOKUP(OY323,Lookups!$BR$67:$CC$127,E323,FALSE),VLOOKUP(OY323,Lookups!$BR$130:$CC$190,E323,FALSE))))))</f>
        <v>4</v>
      </c>
      <c r="PT323">
        <f t="shared" si="503"/>
        <v>-5</v>
      </c>
      <c r="PU323">
        <f t="shared" si="504"/>
        <v>0</v>
      </c>
      <c r="PV323">
        <f t="shared" si="505"/>
        <v>0</v>
      </c>
      <c r="PW323" t="str">
        <f t="shared" si="506"/>
        <v>Fall to Spring PI Administration</v>
      </c>
      <c r="PX323">
        <f t="shared" si="507"/>
        <v>0</v>
      </c>
      <c r="PY323">
        <f t="shared" si="508"/>
        <v>1</v>
      </c>
      <c r="PZ323" t="str">
        <f t="shared" si="509"/>
        <v>40 to 59 Sessions</v>
      </c>
      <c r="QA323" t="str">
        <f t="shared" si="510"/>
        <v>Series 4</v>
      </c>
      <c r="QB323" t="str">
        <f t="shared" si="511"/>
        <v>In Series 1 to 4</v>
      </c>
      <c r="QC323" t="str">
        <f>IF($MS323="System 44 Record",IF(BQ323&lt;MEDIAN(Directions!$F$3,Directions!$F$6),"Mid-Year Exited Student","Full Year Participant")&amp;IF(BP323&lt;Directions!$F$3,", Started Prior Year",", Started This Year"),"Null")</f>
        <v>Full Year Participant, Started This Year</v>
      </c>
      <c r="QD323">
        <f t="shared" si="512"/>
        <v>0</v>
      </c>
      <c r="QE323">
        <f t="shared" si="513"/>
        <v>0</v>
      </c>
      <c r="QF323">
        <f t="shared" si="514"/>
        <v>1</v>
      </c>
      <c r="QG323">
        <f t="shared" si="515"/>
        <v>0</v>
      </c>
      <c r="QH323">
        <f t="shared" si="516"/>
        <v>0</v>
      </c>
      <c r="QI323">
        <f t="shared" si="517"/>
        <v>0</v>
      </c>
      <c r="QJ323" t="str">
        <f t="shared" si="518"/>
        <v>RC! Only</v>
      </c>
      <c r="QK323" t="str">
        <f t="shared" si="519"/>
        <v>Null</v>
      </c>
      <c r="QL323" t="str">
        <f t="shared" si="520"/>
        <v>Null</v>
      </c>
      <c r="QM323" t="str">
        <f>IF($MS323="READ 180 Record",IF(AQ323="","Null",VLOOKUP(JJ323,Lookups!$DX$3:$EB$2054,AN323+1,FALSE)),"Null")</f>
        <v>Null</v>
      </c>
      <c r="QN323" t="str">
        <f t="shared" si="521"/>
        <v>Null</v>
      </c>
    </row>
    <row r="324" spans="1:456" x14ac:dyDescent="0.25">
      <c r="A324" s="161" t="s">
        <v>1447</v>
      </c>
      <c r="B324" s="161" t="s">
        <v>1447</v>
      </c>
      <c r="C324" s="161" t="s">
        <v>1447</v>
      </c>
      <c r="D324" s="161" t="s">
        <v>1447</v>
      </c>
      <c r="E324" s="161">
        <v>4</v>
      </c>
      <c r="F324" s="161" t="s">
        <v>1447</v>
      </c>
      <c r="G324" s="161" t="s">
        <v>875</v>
      </c>
      <c r="H324" s="161" t="s">
        <v>876</v>
      </c>
      <c r="I324" s="161">
        <v>774</v>
      </c>
      <c r="J324" s="159">
        <v>42500</v>
      </c>
      <c r="K324" s="161">
        <v>0</v>
      </c>
      <c r="L324" s="161">
        <v>0</v>
      </c>
      <c r="M324" s="161">
        <v>0</v>
      </c>
      <c r="N324" s="161">
        <v>0</v>
      </c>
      <c r="O324" s="161">
        <v>0</v>
      </c>
      <c r="P324" s="161">
        <v>0</v>
      </c>
      <c r="Q324" s="161">
        <v>0</v>
      </c>
      <c r="R324" s="161">
        <v>0</v>
      </c>
      <c r="S324" s="161">
        <v>0</v>
      </c>
      <c r="T324" s="161">
        <v>0</v>
      </c>
      <c r="U324" s="161">
        <v>0</v>
      </c>
      <c r="V324" s="161">
        <v>0</v>
      </c>
      <c r="W324" s="161">
        <v>0</v>
      </c>
      <c r="X324" s="161">
        <v>0</v>
      </c>
      <c r="AB324" s="161" t="s">
        <v>242</v>
      </c>
      <c r="AC324" s="161" t="s">
        <v>242</v>
      </c>
      <c r="AD324" s="161" t="s">
        <v>242</v>
      </c>
      <c r="AE324" s="161" t="s">
        <v>242</v>
      </c>
      <c r="AF324" s="161" t="s">
        <v>241</v>
      </c>
      <c r="AG324" s="161" t="s">
        <v>241</v>
      </c>
      <c r="AH324" s="161" t="s">
        <v>242</v>
      </c>
      <c r="AI324" s="161">
        <v>20150801</v>
      </c>
      <c r="AJ324" s="161">
        <v>20160525</v>
      </c>
      <c r="AK324" s="161" t="s">
        <v>869</v>
      </c>
      <c r="AL324" t="s">
        <v>1078</v>
      </c>
      <c r="BN324" t="s">
        <v>1076</v>
      </c>
      <c r="BO324" t="s">
        <v>876</v>
      </c>
      <c r="BP324" s="159">
        <v>42269</v>
      </c>
      <c r="BQ324" s="159">
        <v>42486</v>
      </c>
      <c r="BR324" t="s">
        <v>877</v>
      </c>
      <c r="BS324">
        <v>774</v>
      </c>
      <c r="BT324" s="159">
        <v>42486</v>
      </c>
      <c r="BU324">
        <v>4</v>
      </c>
      <c r="BV324">
        <v>2</v>
      </c>
      <c r="BW324">
        <v>25</v>
      </c>
      <c r="BX324">
        <v>51</v>
      </c>
      <c r="BY324">
        <v>760</v>
      </c>
      <c r="BZ324">
        <v>806</v>
      </c>
      <c r="CA324">
        <v>0</v>
      </c>
      <c r="CB324">
        <v>18</v>
      </c>
      <c r="CC324">
        <v>30</v>
      </c>
      <c r="CD324">
        <v>88</v>
      </c>
      <c r="CE324">
        <v>88</v>
      </c>
      <c r="CF324">
        <v>98</v>
      </c>
      <c r="CG324">
        <v>97</v>
      </c>
      <c r="CH324">
        <v>92</v>
      </c>
      <c r="CI324">
        <v>6739</v>
      </c>
      <c r="CJ324">
        <v>2.125</v>
      </c>
      <c r="CK324">
        <v>4</v>
      </c>
      <c r="CL324">
        <v>1</v>
      </c>
      <c r="ET324" s="161">
        <v>0</v>
      </c>
      <c r="EU324" s="161">
        <v>0</v>
      </c>
      <c r="EV324" s="161">
        <v>0</v>
      </c>
      <c r="EW324" s="161">
        <v>0</v>
      </c>
      <c r="EX324" s="161">
        <v>0</v>
      </c>
      <c r="EY324" s="161">
        <v>0</v>
      </c>
      <c r="EZ324" s="161">
        <v>0</v>
      </c>
      <c r="FA324" s="161">
        <v>0</v>
      </c>
      <c r="FB324" s="161">
        <v>0</v>
      </c>
      <c r="FC324" s="161">
        <v>0</v>
      </c>
      <c r="FD324" s="161">
        <v>0</v>
      </c>
      <c r="FE324" s="161">
        <v>0</v>
      </c>
      <c r="HN324" s="161" t="s">
        <v>876</v>
      </c>
      <c r="HO324" s="159">
        <v>42244</v>
      </c>
      <c r="HP324" s="159">
        <v>42500</v>
      </c>
      <c r="HQ324" s="161">
        <v>3</v>
      </c>
      <c r="HR324" s="159">
        <v>42244</v>
      </c>
      <c r="HS324" s="161" t="s">
        <v>872</v>
      </c>
      <c r="HT324" s="161" t="s">
        <v>878</v>
      </c>
      <c r="HU324" s="161">
        <v>34</v>
      </c>
      <c r="HV324" s="161">
        <v>4</v>
      </c>
      <c r="HW324" s="161">
        <v>0</v>
      </c>
      <c r="HX324" s="159">
        <v>42340</v>
      </c>
      <c r="HY324" s="161" t="s">
        <v>874</v>
      </c>
      <c r="HZ324" s="161" t="s">
        <v>878</v>
      </c>
      <c r="IA324" s="161">
        <v>42</v>
      </c>
      <c r="IB324" s="161">
        <v>4</v>
      </c>
      <c r="IC324" s="161">
        <v>0</v>
      </c>
      <c r="ID324" s="159">
        <v>42500</v>
      </c>
      <c r="IE324" s="161" t="s">
        <v>879</v>
      </c>
      <c r="IF324" s="161" t="s">
        <v>873</v>
      </c>
      <c r="IG324" s="161">
        <v>52</v>
      </c>
      <c r="IH324" s="161">
        <v>12</v>
      </c>
      <c r="II324" s="161">
        <v>0</v>
      </c>
      <c r="JB324" s="161" t="s">
        <v>876</v>
      </c>
      <c r="JC324" s="161">
        <v>6</v>
      </c>
      <c r="JD324" s="161">
        <v>6</v>
      </c>
      <c r="JE324" s="161">
        <v>9</v>
      </c>
      <c r="JF324" s="161">
        <v>4688</v>
      </c>
      <c r="JG324" s="159">
        <v>42500</v>
      </c>
      <c r="JH324" s="161">
        <v>774</v>
      </c>
      <c r="JI324" s="159">
        <v>42247</v>
      </c>
      <c r="JJ324" s="161">
        <v>554</v>
      </c>
      <c r="JK324" s="161">
        <v>5</v>
      </c>
      <c r="JL324" s="159">
        <v>42340</v>
      </c>
      <c r="JM324" s="161">
        <v>650</v>
      </c>
      <c r="JN324" s="161">
        <v>10</v>
      </c>
      <c r="JO324" s="159">
        <v>42500</v>
      </c>
      <c r="JP324" s="161">
        <v>774</v>
      </c>
      <c r="JQ324" s="161">
        <v>13</v>
      </c>
      <c r="MN324" t="str">
        <f t="shared" si="435"/>
        <v>NoNoNoYesYesNo</v>
      </c>
      <c r="MO324" t="str">
        <f>IF(AND(MN324="NoNoNoNoNoNo",JI324=""),"No Programs",VLOOKUP(MN324,Lookups!$DA$4:$DB$67,2,FALSE))</f>
        <v>System 44 Only</v>
      </c>
      <c r="MP324">
        <f t="shared" si="436"/>
        <v>0</v>
      </c>
      <c r="MQ324" t="str">
        <f t="shared" si="437"/>
        <v>System 44 User</v>
      </c>
      <c r="MR324" t="str">
        <f>Directions!$D$3</f>
        <v>Usage</v>
      </c>
      <c r="MS324" t="str">
        <f>VLOOKUP(MQ324,Lookups!$CU$71:$CV$80,2,FALSE)</f>
        <v>System 44 Record</v>
      </c>
      <c r="MT324">
        <f t="shared" si="438"/>
        <v>1</v>
      </c>
      <c r="MU324">
        <f t="shared" si="439"/>
        <v>1</v>
      </c>
      <c r="MV324">
        <f t="shared" si="440"/>
        <v>1</v>
      </c>
      <c r="MW324">
        <f t="shared" si="441"/>
        <v>1</v>
      </c>
      <c r="MX324">
        <f t="shared" si="442"/>
        <v>36.571428571428569</v>
      </c>
      <c r="MY324" t="str">
        <f t="shared" si="443"/>
        <v>Not Used</v>
      </c>
      <c r="MZ324">
        <f t="shared" si="444"/>
        <v>0</v>
      </c>
      <c r="NA324" t="str">
        <f t="shared" si="445"/>
        <v>Not Available</v>
      </c>
      <c r="NB324" t="str">
        <f t="shared" si="446"/>
        <v>Not Available</v>
      </c>
      <c r="NC324" t="str">
        <f t="shared" si="447"/>
        <v>4 Not Indicated</v>
      </c>
      <c r="ND324" t="str">
        <f t="shared" si="448"/>
        <v>4 Not Indicated</v>
      </c>
      <c r="NE324" t="str">
        <f t="shared" si="449"/>
        <v>4 Not Indicated</v>
      </c>
      <c r="NF324" t="str">
        <f t="shared" si="450"/>
        <v>4 Not Indicated</v>
      </c>
      <c r="NG324" t="str">
        <f t="shared" si="451"/>
        <v>4 Not Indicated</v>
      </c>
      <c r="NH324" s="159">
        <f t="shared" si="452"/>
        <v>42500</v>
      </c>
      <c r="NI324">
        <f t="shared" si="453"/>
        <v>774</v>
      </c>
      <c r="NJ324" s="159">
        <f t="shared" si="454"/>
        <v>42500</v>
      </c>
      <c r="NK324">
        <f t="shared" si="455"/>
        <v>774</v>
      </c>
      <c r="NL324">
        <f t="shared" si="456"/>
        <v>36.142857142857146</v>
      </c>
      <c r="NM324">
        <f t="shared" si="457"/>
        <v>1</v>
      </c>
      <c r="NN324">
        <f>IF(OR(E324="PK",E324="K",JJ324=""),"Null",INDEX(Lookups!$EZ$4:$FW$18,MATCH($JJ324,Lookups!$EY$4:$EY$18,1),MATCH($E324,Lookups!$EZ$3:$FW$3,0)))</f>
        <v>100</v>
      </c>
      <c r="NO324">
        <f>IF(OR(E324="PK",E324="K",JJ324=""),"Null",INDEX(Lookups!$EZ$4:$FW$18,MATCH($JJ324,Lookups!$EY$4:$EY$18,1),MATCH($E324,Lookups!$EZ$3:$FW$3,0) + 1))</f>
        <v>140</v>
      </c>
      <c r="NP324">
        <f t="shared" si="458"/>
        <v>200</v>
      </c>
      <c r="NQ324" t="str">
        <f t="shared" si="459"/>
        <v>No PI Needed</v>
      </c>
      <c r="NR324" t="str">
        <f t="shared" si="460"/>
        <v>No PI Needed</v>
      </c>
      <c r="NS324" t="str">
        <f t="shared" si="461"/>
        <v>400L to 599L</v>
      </c>
      <c r="NT324" t="str">
        <f t="shared" si="462"/>
        <v>600L to 799L</v>
      </c>
      <c r="NU324" t="str">
        <f t="shared" si="463"/>
        <v>600L to 799L</v>
      </c>
      <c r="NV324" s="183" t="str">
        <f t="array" ref="NV324">IF($NL324="No RI Tests","No RI Tests",VLOOKUP(IF(AND(E324="K",JJ324&lt;280),3,IF(AND(E324="K",JJ324&gt;=280),4,MAX(IF(E324=Lookups!$DF$6:$DF$99,IF(JJ324&gt;=Lookups!$DG$6:$DG$99,Lookups!$DH$6:$DH$99))))),Lookups!$DE$104:$DG$108,2,FALSE))</f>
        <v>2 Basic</v>
      </c>
      <c r="NW324" s="161" t="str">
        <f t="array" ref="NW324">IF($NL324="No RI Tests","No RI Tests",VLOOKUP(IF(AND(E324="K",JH324&lt;280),3,IF(AND(E324="K",JH324&gt;=280),4,MAX(IF(E324=Lookups!$DF$6:$DF$99,IF(NI324&gt;=Lookups!$DG$6:$DG$99,Lookups!$DH$6:$DH$99))))),Lookups!$DE$104:$DG$108,2,FALSE))</f>
        <v>3 Proficient</v>
      </c>
      <c r="NX324" s="161" t="str">
        <f t="array" ref="NX324">IF($NL324="No RI Tests","No RI Tests",VLOOKUP(IF(AND(E324="K",NK324&lt;280),3,IF(AND(E324="K",NK324&gt;=280),4,MAX(IF(E324=Lookups!$DF$6:$DF$99,IF(NK324&gt;=Lookups!$DG$6:$DG$99,Lookups!$DH$6:$DH$99))))),Lookups!$DE$104:$DG$108,2,FALSE))</f>
        <v>3 Proficient</v>
      </c>
      <c r="NY324">
        <f t="shared" si="464"/>
        <v>0</v>
      </c>
      <c r="NZ324">
        <f t="shared" si="465"/>
        <v>1</v>
      </c>
      <c r="OA324" t="str">
        <f t="shared" si="466"/>
        <v>Improved Performance Level</v>
      </c>
      <c r="OB324" s="161" t="str">
        <f t="array" ref="OB324">IF($NL324="No RI Tests","No RI Tests",IF(E324="K","N/A",VLOOKUP(MAX(IF(E324=Lookups!$DF$6:$DF$99,IF(JJ324&gt;=Lookups!$DG$6:$DG$99,Lookups!$DI$6:$DI$99))),Lookups!$DE$104:$DG$108,3,FALSE)))</f>
        <v>1 Limited</v>
      </c>
      <c r="OC324" s="161" t="str">
        <f t="array" ref="OC324">IF($NL324="No RI Tests","No RI Tests",IF(E324="K","N/A",VLOOKUP(MAX(IF(E324=Lookups!$DF$6:$DF$99,IF(NI324&gt;=Lookups!$DG$6:$DG$99,Lookups!$DI$6:$DI$99))),Lookups!$DE$104:$DG$108,3,FALSE)))</f>
        <v>2 Partial</v>
      </c>
      <c r="OD324" s="161" t="str">
        <f t="array" ref="OD324">IF($NL324="No RI Tests","No RI Tests",IF(E324="K","N/A",VLOOKUP(MAX(IF(E324=Lookups!$DF$6:$DF$99,IF(NK324&gt;=Lookups!$DG$6:$DG$99,Lookups!$DI$6:$DI$99))),Lookups!$DE$104:$DG$108,3,FALSE)))</f>
        <v>2 Partial</v>
      </c>
      <c r="OE324">
        <f t="shared" si="467"/>
        <v>0</v>
      </c>
      <c r="OF324">
        <f t="shared" si="468"/>
        <v>1</v>
      </c>
      <c r="OG324" t="str">
        <f t="shared" si="469"/>
        <v>Improved Performance Level</v>
      </c>
      <c r="OH324">
        <f t="shared" si="470"/>
        <v>220</v>
      </c>
      <c r="OI324">
        <f t="shared" si="471"/>
        <v>1</v>
      </c>
      <c r="OJ324">
        <f t="shared" si="472"/>
        <v>1</v>
      </c>
      <c r="OK324">
        <f t="shared" si="473"/>
        <v>1</v>
      </c>
      <c r="OL324">
        <f t="shared" si="474"/>
        <v>1.8333333333333333</v>
      </c>
      <c r="OM324" t="str">
        <f t="shared" si="475"/>
        <v>Fall Administration</v>
      </c>
      <c r="ON324" t="str">
        <f t="shared" si="476"/>
        <v>Winter Administration</v>
      </c>
      <c r="OO324" t="str">
        <f t="shared" si="477"/>
        <v>Fall to Winter RI</v>
      </c>
      <c r="OP324" t="str">
        <f ca="1">IF(AND(HR324&lt;&gt;"",JJ324&lt;600),IF(HT324="Advancing","Tier 2","Tier 3"),IF(JI324="","Null",IF(OR(E324="K",E324&lt;3),"FRA Recommended",IF(JJ324&gt;=IF(E324&lt;6,400,600),IF(JJ324&lt;VLOOKUP(E324,Lookups!$AP$3:$AR$16,3,FALSE),"Tier 2","Core"),IF(JJ324&lt;400,IF(RAND()&lt;0.81,"Tier 3","Tier 2"),IF(RAND()&lt;0.51,"Tier 3","Tier 2"))))))</f>
        <v>Tier 3</v>
      </c>
      <c r="OQ324" t="str">
        <f t="shared" si="478"/>
        <v>Average Reading Invt. Under 15 Minutes Long</v>
      </c>
      <c r="OR324">
        <f t="shared" si="479"/>
        <v>0</v>
      </c>
      <c r="OS324" t="str">
        <f t="shared" si="480"/>
        <v>Null</v>
      </c>
      <c r="OT324">
        <f t="shared" si="481"/>
        <v>220</v>
      </c>
      <c r="OU324" s="159">
        <f t="shared" si="482"/>
        <v>42500</v>
      </c>
      <c r="OV324" t="str">
        <f t="shared" si="483"/>
        <v>Form 3</v>
      </c>
      <c r="OW324" t="str">
        <f t="shared" si="484"/>
        <v>Developing</v>
      </c>
      <c r="OX324">
        <f t="shared" si="485"/>
        <v>52</v>
      </c>
      <c r="OY324">
        <f t="shared" si="486"/>
        <v>12</v>
      </c>
      <c r="OZ324">
        <f t="shared" si="487"/>
        <v>0</v>
      </c>
      <c r="PA324" s="159">
        <f t="shared" si="488"/>
        <v>42500</v>
      </c>
      <c r="PB324" t="str">
        <f t="shared" si="489"/>
        <v>Form 3</v>
      </c>
      <c r="PC324" t="str">
        <f t="shared" si="490"/>
        <v>Developing</v>
      </c>
      <c r="PD324">
        <f t="shared" si="491"/>
        <v>52</v>
      </c>
      <c r="PE324">
        <f t="shared" si="492"/>
        <v>12</v>
      </c>
      <c r="PF324">
        <f t="shared" si="493"/>
        <v>0</v>
      </c>
      <c r="PG324">
        <f t="shared" si="494"/>
        <v>36.571428571428569</v>
      </c>
      <c r="PH324">
        <f t="shared" si="495"/>
        <v>1</v>
      </c>
      <c r="PI324">
        <f t="shared" si="496"/>
        <v>0</v>
      </c>
      <c r="PJ324">
        <f t="shared" si="497"/>
        <v>34</v>
      </c>
      <c r="PK324">
        <f>IF(HR324="","Null",IF(E324&lt;3,"Null",IF(HU324=0,0,IF(HS324="Form 1",VLOOKUP(HU324,Lookups!$BE$3:$BP$63,E324,FALSE),IF(HS324="Form 2",VLOOKUP(HU324,Lookups!$BE$67:$BP$127,E324,FALSE),VLOOKUP(HU324,Lookups!$BE$130:$BP$190,E324,FALSE))))))</f>
        <v>6</v>
      </c>
      <c r="PL324">
        <f t="shared" si="498"/>
        <v>52</v>
      </c>
      <c r="PM324">
        <f>IF($PH324=0,"Null",IF(E324&lt;3,"Null",IF(OX324=0,0,IF(OV324="Form 1",VLOOKUP(OX324,Lookups!$BE$3:$BP$63,E324,FALSE),IF(OV324="Form 2",VLOOKUP(OX324,Lookups!$BE$67:$BP$127,E324,FALSE),VLOOKUP(OX324,Lookups!$BE$130:$BP$190,E324,FALSE))))))</f>
        <v>52</v>
      </c>
      <c r="PN324">
        <f t="shared" si="499"/>
        <v>18</v>
      </c>
      <c r="PO324">
        <f t="shared" si="500"/>
        <v>1</v>
      </c>
      <c r="PP324">
        <f t="shared" si="501"/>
        <v>4</v>
      </c>
      <c r="PQ324">
        <f>IF(HR324="","Null",IF(E324&lt;3,"Null",IF(HV324=0,0,IF(HS324="Form 1",VLOOKUP(HV324,Lookups!$BR$3:$CC$63,E324,FALSE),IF(HS324="Form 2",VLOOKUP(HV324,Lookups!$BR$67:$CC$127,E324,FALSE),VLOOKUP(HV324,Lookups!$BR$130:$CC$190,E324,FALSE))))))</f>
        <v>5</v>
      </c>
      <c r="PR324">
        <f t="shared" si="502"/>
        <v>12</v>
      </c>
      <c r="PS324">
        <f>IF(HR324="","Null",IF(E324&lt;3,"Null",IF(OY324=0,0,IF(OW324="Form 1",VLOOKUP(OY324,Lookups!$BR$3:$CC$63,E324,FALSE),IF(OW324="Form 2",VLOOKUP(OY324,Lookups!$BR$67:$CC$127,E324,FALSE),VLOOKUP(OY324,Lookups!$BR$130:$CC$190,E324,FALSE))))))</f>
        <v>25</v>
      </c>
      <c r="PT324">
        <f t="shared" si="503"/>
        <v>8</v>
      </c>
      <c r="PU324">
        <f t="shared" si="504"/>
        <v>1</v>
      </c>
      <c r="PV324">
        <f t="shared" si="505"/>
        <v>0</v>
      </c>
      <c r="PW324" t="str">
        <f t="shared" si="506"/>
        <v>Fall to Spring PI Administration</v>
      </c>
      <c r="PX324">
        <f t="shared" si="507"/>
        <v>0</v>
      </c>
      <c r="PY324">
        <f t="shared" si="508"/>
        <v>1</v>
      </c>
      <c r="PZ324" t="str">
        <f t="shared" si="509"/>
        <v>40 to 59 Sessions</v>
      </c>
      <c r="QA324" t="str">
        <f t="shared" si="510"/>
        <v>Series 1</v>
      </c>
      <c r="QB324" t="str">
        <f t="shared" si="511"/>
        <v>In Series 1 to 4</v>
      </c>
      <c r="QC324" t="str">
        <f>IF($MS324="System 44 Record",IF(BQ324&lt;MEDIAN(Directions!$F$3,Directions!$F$6),"Mid-Year Exited Student","Full Year Participant")&amp;IF(BP324&lt;Directions!$F$3,", Started Prior Year",", Started This Year"),"Null")</f>
        <v>Full Year Participant, Started This Year</v>
      </c>
      <c r="QD324">
        <f t="shared" si="512"/>
        <v>1</v>
      </c>
      <c r="QE324">
        <f t="shared" si="513"/>
        <v>0</v>
      </c>
      <c r="QF324">
        <f t="shared" si="514"/>
        <v>1</v>
      </c>
      <c r="QG324">
        <f t="shared" si="515"/>
        <v>0</v>
      </c>
      <c r="QH324">
        <f t="shared" si="516"/>
        <v>0</v>
      </c>
      <c r="QI324">
        <f t="shared" si="517"/>
        <v>0</v>
      </c>
      <c r="QJ324" t="str">
        <f t="shared" si="518"/>
        <v>RC! Only</v>
      </c>
      <c r="QK324" t="str">
        <f t="shared" si="519"/>
        <v>Null</v>
      </c>
      <c r="QL324" t="str">
        <f t="shared" si="520"/>
        <v>Null</v>
      </c>
      <c r="QM324" t="str">
        <f>IF($MS324="READ 180 Record",IF(AQ324="","Null",VLOOKUP(JJ324,Lookups!$DX$3:$EB$2054,AN324+1,FALSE)),"Null")</f>
        <v>Null</v>
      </c>
      <c r="QN324" t="str">
        <f t="shared" si="521"/>
        <v>Null</v>
      </c>
    </row>
    <row r="325" spans="1:456" x14ac:dyDescent="0.25">
      <c r="A325" s="161" t="s">
        <v>1447</v>
      </c>
      <c r="B325" s="161" t="s">
        <v>1447</v>
      </c>
      <c r="C325" s="161" t="s">
        <v>1447</v>
      </c>
      <c r="D325" s="161" t="s">
        <v>1447</v>
      </c>
      <c r="E325" s="161">
        <v>5</v>
      </c>
      <c r="F325" s="161" t="s">
        <v>1447</v>
      </c>
      <c r="G325" s="161" t="s">
        <v>880</v>
      </c>
      <c r="H325" s="161" t="s">
        <v>881</v>
      </c>
      <c r="I325" s="161">
        <v>505</v>
      </c>
      <c r="J325" s="159">
        <v>42501</v>
      </c>
      <c r="K325" s="161">
        <v>0</v>
      </c>
      <c r="L325" s="161">
        <v>0</v>
      </c>
      <c r="M325" s="161">
        <v>0</v>
      </c>
      <c r="N325" s="161">
        <v>0</v>
      </c>
      <c r="O325" s="161">
        <v>0</v>
      </c>
      <c r="P325" s="161">
        <v>0</v>
      </c>
      <c r="Q325" s="161">
        <v>0</v>
      </c>
      <c r="R325" s="161">
        <v>0</v>
      </c>
      <c r="S325" s="161">
        <v>0</v>
      </c>
      <c r="T325" s="161">
        <v>0</v>
      </c>
      <c r="U325" s="161">
        <v>0</v>
      </c>
      <c r="V325" s="161">
        <v>0</v>
      </c>
      <c r="W325" s="161">
        <v>0</v>
      </c>
      <c r="X325" s="161">
        <v>0</v>
      </c>
      <c r="AB325" s="161" t="s">
        <v>241</v>
      </c>
      <c r="AC325" s="161" t="s">
        <v>242</v>
      </c>
      <c r="AD325" s="161" t="s">
        <v>242</v>
      </c>
      <c r="AE325" s="161" t="s">
        <v>242</v>
      </c>
      <c r="AF325" s="161" t="s">
        <v>242</v>
      </c>
      <c r="AG325" s="161" t="s">
        <v>241</v>
      </c>
      <c r="AH325" s="161" t="s">
        <v>242</v>
      </c>
      <c r="AI325" s="161">
        <v>20150801</v>
      </c>
      <c r="AJ325" s="161">
        <v>20160525</v>
      </c>
      <c r="AK325" s="161" t="s">
        <v>869</v>
      </c>
      <c r="AL325" t="s">
        <v>1076</v>
      </c>
      <c r="AM325" t="s">
        <v>881</v>
      </c>
      <c r="AN325">
        <v>2</v>
      </c>
      <c r="AO325" t="s">
        <v>870</v>
      </c>
      <c r="AP325">
        <v>7</v>
      </c>
      <c r="AQ325">
        <v>27</v>
      </c>
      <c r="AR325">
        <v>792</v>
      </c>
      <c r="AS325">
        <v>166</v>
      </c>
      <c r="AT325">
        <v>179</v>
      </c>
      <c r="AU325">
        <v>321</v>
      </c>
      <c r="AV325">
        <v>68</v>
      </c>
      <c r="AW325">
        <v>15</v>
      </c>
      <c r="AX325">
        <v>27.041650000000001</v>
      </c>
      <c r="AY325">
        <v>4.125</v>
      </c>
      <c r="AZ325">
        <v>2.4544999999999999</v>
      </c>
      <c r="BA325">
        <v>96.324950000000001</v>
      </c>
      <c r="BB325">
        <v>14307</v>
      </c>
      <c r="BC325">
        <v>71.428571427999998</v>
      </c>
      <c r="BD325">
        <v>94.736842104999994</v>
      </c>
      <c r="BE325">
        <v>524</v>
      </c>
      <c r="BF325">
        <v>586</v>
      </c>
      <c r="BG325">
        <v>43</v>
      </c>
      <c r="BH325">
        <v>94</v>
      </c>
      <c r="BI325">
        <v>4</v>
      </c>
      <c r="BJ325">
        <v>0</v>
      </c>
      <c r="BK325">
        <v>58</v>
      </c>
      <c r="BL325">
        <v>0</v>
      </c>
      <c r="BM325" t="s">
        <v>1077</v>
      </c>
      <c r="BN325" t="s">
        <v>1079</v>
      </c>
      <c r="ET325" s="161">
        <v>0</v>
      </c>
      <c r="EU325" s="161">
        <v>0</v>
      </c>
      <c r="EV325" s="161">
        <v>0</v>
      </c>
      <c r="EW325" s="161">
        <v>0</v>
      </c>
      <c r="EX325" s="161">
        <v>0</v>
      </c>
      <c r="EY325" s="161">
        <v>0</v>
      </c>
      <c r="EZ325" s="161">
        <v>0</v>
      </c>
      <c r="FA325" s="161">
        <v>0</v>
      </c>
      <c r="FB325" s="161">
        <v>0</v>
      </c>
      <c r="FC325" s="161">
        <v>0</v>
      </c>
      <c r="FD325" s="161">
        <v>0</v>
      </c>
      <c r="FE325" s="161">
        <v>0</v>
      </c>
      <c r="HN325" s="161" t="s">
        <v>881</v>
      </c>
      <c r="HO325" s="159">
        <v>42501</v>
      </c>
      <c r="HP325" s="159">
        <v>42501</v>
      </c>
      <c r="HQ325" s="161">
        <v>1</v>
      </c>
      <c r="HR325" s="159">
        <v>42501</v>
      </c>
      <c r="HS325" s="161" t="s">
        <v>872</v>
      </c>
      <c r="HT325" s="161" t="s">
        <v>882</v>
      </c>
      <c r="HU325" s="161">
        <v>48</v>
      </c>
      <c r="HV325" s="161">
        <v>23</v>
      </c>
      <c r="HW325" s="161">
        <v>0</v>
      </c>
      <c r="JB325" s="161" t="s">
        <v>881</v>
      </c>
      <c r="JC325" s="161">
        <v>0</v>
      </c>
      <c r="JD325" s="161">
        <v>0</v>
      </c>
      <c r="JE325" s="161">
        <v>0</v>
      </c>
      <c r="JF325" s="161">
        <v>0</v>
      </c>
      <c r="JG325" s="159">
        <v>42501</v>
      </c>
      <c r="JH325" s="161">
        <v>505</v>
      </c>
      <c r="JI325" s="159">
        <v>42438</v>
      </c>
      <c r="JJ325" s="161">
        <v>463</v>
      </c>
      <c r="JK325" s="161">
        <v>7</v>
      </c>
      <c r="JL325" s="159">
        <v>42501</v>
      </c>
      <c r="JM325" s="161">
        <v>505</v>
      </c>
      <c r="JN325" s="161">
        <v>8</v>
      </c>
      <c r="MN325" t="str">
        <f t="shared" si="435"/>
        <v>YesNoNoNoYesNo</v>
      </c>
      <c r="MO325" t="str">
        <f>IF(AND(MN325="NoNoNoNoNoNo",JI325=""),"No Programs",VLOOKUP(MN325,Lookups!$DA$4:$DB$67,2,FALSE))</f>
        <v>READ 180 Only</v>
      </c>
      <c r="MP325">
        <f t="shared" si="436"/>
        <v>1</v>
      </c>
      <c r="MQ325" t="str">
        <f t="shared" si="437"/>
        <v>READ 180 User</v>
      </c>
      <c r="MR325" t="str">
        <f>Directions!$D$3</f>
        <v>Usage</v>
      </c>
      <c r="MS325" t="str">
        <f>VLOOKUP(MQ325,Lookups!$CU$71:$CV$80,2,FALSE)</f>
        <v>READ 180 Record</v>
      </c>
      <c r="MT325">
        <f t="shared" si="438"/>
        <v>1</v>
      </c>
      <c r="MU325">
        <f t="shared" si="439"/>
        <v>1</v>
      </c>
      <c r="MV325">
        <f t="shared" si="440"/>
        <v>1</v>
      </c>
      <c r="MW325">
        <f t="shared" si="441"/>
        <v>1</v>
      </c>
      <c r="MX325">
        <f t="shared" si="442"/>
        <v>9</v>
      </c>
      <c r="MY325" t="str">
        <f t="shared" si="443"/>
        <v>Not Used</v>
      </c>
      <c r="MZ325">
        <f t="shared" si="444"/>
        <v>0</v>
      </c>
      <c r="NA325" t="str">
        <f t="shared" si="445"/>
        <v>Not Available</v>
      </c>
      <c r="NB325" t="str">
        <f t="shared" si="446"/>
        <v>Not Available</v>
      </c>
      <c r="NC325" t="str">
        <f t="shared" si="447"/>
        <v>4 Not Indicated</v>
      </c>
      <c r="ND325" t="str">
        <f t="shared" si="448"/>
        <v>4 Not Indicated</v>
      </c>
      <c r="NE325" t="str">
        <f t="shared" si="449"/>
        <v>4 Not Indicated</v>
      </c>
      <c r="NF325" t="str">
        <f t="shared" si="450"/>
        <v>4 Not Indicated</v>
      </c>
      <c r="NG325" t="str">
        <f t="shared" si="451"/>
        <v>4 Not Indicated</v>
      </c>
      <c r="NH325" s="159">
        <f t="shared" si="452"/>
        <v>42501</v>
      </c>
      <c r="NI325">
        <f t="shared" si="453"/>
        <v>505</v>
      </c>
      <c r="NJ325" s="159">
        <f t="shared" si="454"/>
        <v>42501</v>
      </c>
      <c r="NK325">
        <f t="shared" si="455"/>
        <v>505</v>
      </c>
      <c r="NL325">
        <f t="shared" si="456"/>
        <v>9</v>
      </c>
      <c r="NM325">
        <f t="shared" si="457"/>
        <v>1</v>
      </c>
      <c r="NN325">
        <f>IF(OR(E325="PK",E325="K",JJ325=""),"Null",INDEX(Lookups!$EZ$4:$FW$18,MATCH($JJ325,Lookups!$EY$4:$EY$18,1),MATCH($E325,Lookups!$EZ$3:$FW$3,0)))</f>
        <v>130</v>
      </c>
      <c r="NO325">
        <f>IF(OR(E325="PK",E325="K",JJ325=""),"Null",INDEX(Lookups!$EZ$4:$FW$18,MATCH($JJ325,Lookups!$EY$4:$EY$18,1),MATCH($E325,Lookups!$EZ$3:$FW$3,0) + 1))</f>
        <v>180</v>
      </c>
      <c r="NP325">
        <f t="shared" si="458"/>
        <v>260</v>
      </c>
      <c r="NQ325" t="str">
        <f t="shared" si="459"/>
        <v>No PI Needed</v>
      </c>
      <c r="NR325" t="str">
        <f t="shared" si="460"/>
        <v>No PI Needed</v>
      </c>
      <c r="NS325" t="str">
        <f t="shared" si="461"/>
        <v>400L to 599L</v>
      </c>
      <c r="NT325" t="str">
        <f t="shared" si="462"/>
        <v>400L to 599L</v>
      </c>
      <c r="NU325" t="str">
        <f t="shared" si="463"/>
        <v>400L to 599L</v>
      </c>
      <c r="NV325" s="183" t="str">
        <f t="array" ref="NV325">IF($NL325="No RI Tests","No RI Tests",VLOOKUP(IF(AND(E325="K",JJ325&lt;280),3,IF(AND(E325="K",JJ325&gt;=280),4,MAX(IF(E325=Lookups!$DF$6:$DF$99,IF(JJ325&gt;=Lookups!$DG$6:$DG$99,Lookups!$DH$6:$DH$99))))),Lookups!$DE$104:$DG$108,2,FALSE))</f>
        <v>1 Below Basic</v>
      </c>
      <c r="NW325" s="161" t="str">
        <f t="array" ref="NW325">IF($NL325="No RI Tests","No RI Tests",VLOOKUP(IF(AND(E325="K",JH325&lt;280),3,IF(AND(E325="K",JH325&gt;=280),4,MAX(IF(E325=Lookups!$DF$6:$DF$99,IF(NI325&gt;=Lookups!$DG$6:$DG$99,Lookups!$DH$6:$DH$99))))),Lookups!$DE$104:$DG$108,2,FALSE))</f>
        <v>1 Below Basic</v>
      </c>
      <c r="NX325" s="161" t="str">
        <f t="array" ref="NX325">IF($NL325="No RI Tests","No RI Tests",VLOOKUP(IF(AND(E325="K",NK325&lt;280),3,IF(AND(E325="K",NK325&gt;=280),4,MAX(IF(E325=Lookups!$DF$6:$DF$99,IF(NK325&gt;=Lookups!$DG$6:$DG$99,Lookups!$DH$6:$DH$99))))),Lookups!$DE$104:$DG$108,2,FALSE))</f>
        <v>1 Below Basic</v>
      </c>
      <c r="NY325">
        <f t="shared" si="464"/>
        <v>1</v>
      </c>
      <c r="NZ325">
        <f t="shared" si="465"/>
        <v>0</v>
      </c>
      <c r="OA325" t="str">
        <f t="shared" si="466"/>
        <v>Maintained Performance Level</v>
      </c>
      <c r="OB325" s="161" t="str">
        <f t="array" ref="OB325">IF($NL325="No RI Tests","No RI Tests",IF(E325="K","N/A",VLOOKUP(MAX(IF(E325=Lookups!$DF$6:$DF$99,IF(JJ325&gt;=Lookups!$DG$6:$DG$99,Lookups!$DI$6:$DI$99))),Lookups!$DE$104:$DG$108,3,FALSE)))</f>
        <v>1 Limited</v>
      </c>
      <c r="OC325" s="161" t="str">
        <f t="array" ref="OC325">IF($NL325="No RI Tests","No RI Tests",IF(E325="K","N/A",VLOOKUP(MAX(IF(E325=Lookups!$DF$6:$DF$99,IF(NI325&gt;=Lookups!$DG$6:$DG$99,Lookups!$DI$6:$DI$99))),Lookups!$DE$104:$DG$108,3,FALSE)))</f>
        <v>1 Limited</v>
      </c>
      <c r="OD325" s="161" t="str">
        <f t="array" ref="OD325">IF($NL325="No RI Tests","No RI Tests",IF(E325="K","N/A",VLOOKUP(MAX(IF(E325=Lookups!$DF$6:$DF$99,IF(NK325&gt;=Lookups!$DG$6:$DG$99,Lookups!$DI$6:$DI$99))),Lookups!$DE$104:$DG$108,3,FALSE)))</f>
        <v>1 Limited</v>
      </c>
      <c r="OE325">
        <f t="shared" si="467"/>
        <v>1</v>
      </c>
      <c r="OF325">
        <f t="shared" si="468"/>
        <v>0</v>
      </c>
      <c r="OG325" t="str">
        <f t="shared" si="469"/>
        <v>Maintained Performance Level</v>
      </c>
      <c r="OH325">
        <f t="shared" si="470"/>
        <v>42</v>
      </c>
      <c r="OI325">
        <f t="shared" si="471"/>
        <v>1</v>
      </c>
      <c r="OJ325">
        <f t="shared" si="472"/>
        <v>0</v>
      </c>
      <c r="OK325">
        <f t="shared" si="473"/>
        <v>0</v>
      </c>
      <c r="OL325">
        <f t="shared" si="474"/>
        <v>0.2709677419354839</v>
      </c>
      <c r="OM325" t="str">
        <f t="shared" si="475"/>
        <v>Winter Administration</v>
      </c>
      <c r="ON325" t="str">
        <f t="shared" si="476"/>
        <v>Spring Administration</v>
      </c>
      <c r="OO325" t="str">
        <f t="shared" si="477"/>
        <v>Winter to Spring RI</v>
      </c>
      <c r="OP325" t="str">
        <f ca="1">IF(AND(HR325&lt;&gt;"",JJ325&lt;600),IF(HT325="Advancing","Tier 2","Tier 3"),IF(JI325="","Null",IF(OR(E325="K",E325&lt;3),"FRA Recommended",IF(JJ325&gt;=IF(E325&lt;6,400,600),IF(JJ325&lt;VLOOKUP(E325,Lookups!$AP$3:$AR$16,3,FALSE),"Tier 2","Core"),IF(JJ325&lt;400,IF(RAND()&lt;0.81,"Tier 3","Tier 2"),IF(RAND()&lt;0.51,"Tier 3","Tier 2"))))))</f>
        <v>Tier 2</v>
      </c>
      <c r="OQ325" t="str">
        <f t="shared" si="478"/>
        <v>Average Reading Invt. Under 15 Minutes Long</v>
      </c>
      <c r="OR325">
        <f t="shared" si="479"/>
        <v>0</v>
      </c>
      <c r="OS325">
        <f t="shared" si="480"/>
        <v>0</v>
      </c>
      <c r="OT325">
        <f t="shared" si="481"/>
        <v>42</v>
      </c>
      <c r="OU325" s="159">
        <f t="shared" si="482"/>
        <v>42501</v>
      </c>
      <c r="OV325" t="str">
        <f t="shared" si="483"/>
        <v>Form 1</v>
      </c>
      <c r="OW325" t="str">
        <f t="shared" si="484"/>
        <v>Advancing</v>
      </c>
      <c r="OX325">
        <f t="shared" si="485"/>
        <v>48</v>
      </c>
      <c r="OY325">
        <f t="shared" si="486"/>
        <v>23</v>
      </c>
      <c r="OZ325">
        <f t="shared" si="487"/>
        <v>0</v>
      </c>
      <c r="PA325" s="159">
        <f t="shared" si="488"/>
        <v>42501</v>
      </c>
      <c r="PB325" t="str">
        <f t="shared" si="489"/>
        <v>Form 1</v>
      </c>
      <c r="PC325" t="str">
        <f t="shared" si="490"/>
        <v>Advancing</v>
      </c>
      <c r="PD325">
        <f t="shared" si="491"/>
        <v>48</v>
      </c>
      <c r="PE325">
        <f t="shared" si="492"/>
        <v>23</v>
      </c>
      <c r="PF325">
        <f t="shared" si="493"/>
        <v>0</v>
      </c>
      <c r="PG325" t="str">
        <f t="shared" si="494"/>
        <v>Lone PI Test</v>
      </c>
      <c r="PH325">
        <f t="shared" si="495"/>
        <v>0</v>
      </c>
      <c r="PI325">
        <f t="shared" si="496"/>
        <v>0</v>
      </c>
      <c r="PJ325">
        <f t="shared" si="497"/>
        <v>48</v>
      </c>
      <c r="PK325">
        <f>IF(HR325="","Null",IF(E325&lt;3,"Null",IF(HU325=0,0,IF(HS325="Form 1",VLOOKUP(HU325,Lookups!$BE$3:$BP$63,E325,FALSE),IF(HS325="Form 2",VLOOKUP(HU325,Lookups!$BE$67:$BP$127,E325,FALSE),VLOOKUP(HU325,Lookups!$BE$130:$BP$190,E325,FALSE))))))</f>
        <v>44</v>
      </c>
      <c r="PL325" t="str">
        <f t="shared" si="498"/>
        <v>Null</v>
      </c>
      <c r="PM325" t="str">
        <f>IF($PH325=0,"Null",IF(E325&lt;3,"Null",IF(OX325=0,0,IF(OV325="Form 1",VLOOKUP(OX325,Lookups!$BE$3:$BP$63,E325,FALSE),IF(OV325="Form 2",VLOOKUP(OX325,Lookups!$BE$67:$BP$127,E325,FALSE),VLOOKUP(OX325,Lookups!$BE$130:$BP$190,E325,FALSE))))))</f>
        <v>Null</v>
      </c>
      <c r="PN325" t="str">
        <f t="shared" si="499"/>
        <v>Null</v>
      </c>
      <c r="PO325" t="str">
        <f t="shared" si="500"/>
        <v>Null</v>
      </c>
      <c r="PP325">
        <f t="shared" si="501"/>
        <v>23</v>
      </c>
      <c r="PQ325">
        <f>IF(HR325="","Null",IF(E325&lt;3,"Null",IF(HV325=0,0,IF(HS325="Form 1",VLOOKUP(HV325,Lookups!$BR$3:$CC$63,E325,FALSE),IF(HS325="Form 2",VLOOKUP(HV325,Lookups!$BR$67:$CC$127,E325,FALSE),VLOOKUP(HV325,Lookups!$BR$130:$CC$190,E325,FALSE))))))</f>
        <v>55</v>
      </c>
      <c r="PR325" t="str">
        <f t="shared" si="502"/>
        <v>Null</v>
      </c>
      <c r="PS325">
        <f>IF(HR325="","Null",IF(E325&lt;3,"Null",IF(OY325=0,0,IF(OW325="Form 1",VLOOKUP(OY325,Lookups!$BR$3:$CC$63,E325,FALSE),IF(OW325="Form 2",VLOOKUP(OY325,Lookups!$BR$67:$CC$127,E325,FALSE),VLOOKUP(OY325,Lookups!$BR$130:$CC$190,E325,FALSE))))))</f>
        <v>46</v>
      </c>
      <c r="PT325" t="str">
        <f t="shared" si="503"/>
        <v>Null</v>
      </c>
      <c r="PU325" t="str">
        <f t="shared" si="504"/>
        <v>Null</v>
      </c>
      <c r="PV325">
        <f t="shared" si="505"/>
        <v>1</v>
      </c>
      <c r="PW325" t="str">
        <f t="shared" si="506"/>
        <v>Spring PI Administration</v>
      </c>
      <c r="PX325">
        <f t="shared" si="507"/>
        <v>1</v>
      </c>
      <c r="PY325">
        <f t="shared" si="508"/>
        <v>0</v>
      </c>
      <c r="PZ325" t="str">
        <f t="shared" si="509"/>
        <v>Null</v>
      </c>
      <c r="QA325" t="str">
        <f t="shared" si="510"/>
        <v>Null</v>
      </c>
      <c r="QB325" t="str">
        <f t="shared" si="511"/>
        <v>Null</v>
      </c>
      <c r="QC325" t="str">
        <f>IF($MS325="System 44 Record",IF(BQ325&lt;MEDIAN(Directions!$F$3,Directions!$F$6),"Mid-Year Exited Student","Full Year Participant")&amp;IF(BP325&lt;Directions!$F$3,", Started Prior Year",", Started This Year"),"Null")</f>
        <v>Null</v>
      </c>
      <c r="QD325" t="str">
        <f t="shared" si="512"/>
        <v>Null</v>
      </c>
      <c r="QE325">
        <f t="shared" si="513"/>
        <v>1</v>
      </c>
      <c r="QF325">
        <f t="shared" si="514"/>
        <v>0</v>
      </c>
      <c r="QG325">
        <f t="shared" si="515"/>
        <v>0</v>
      </c>
      <c r="QH325">
        <f t="shared" si="516"/>
        <v>0</v>
      </c>
      <c r="QI325">
        <f t="shared" si="517"/>
        <v>0</v>
      </c>
      <c r="QJ325" t="str">
        <f t="shared" si="518"/>
        <v>READ 180 Only</v>
      </c>
      <c r="QK325" t="str">
        <f t="shared" si="519"/>
        <v>20 to 39 Sessions</v>
      </c>
      <c r="QL325" t="str">
        <f t="shared" si="520"/>
        <v>5 to 8 Segments</v>
      </c>
      <c r="QM325" t="str">
        <f>IF($MS325="READ 180 Record",IF(AQ325="","Null",VLOOKUP(JJ325,Lookups!$DX$3:$EB$2054,AN325+1,FALSE)),"Null")</f>
        <v>Level Matches Lexile Score</v>
      </c>
      <c r="QN325" t="str">
        <f t="shared" si="521"/>
        <v>Null</v>
      </c>
    </row>
    <row r="326" spans="1:456" x14ac:dyDescent="0.25">
      <c r="A326" s="161" t="s">
        <v>1447</v>
      </c>
      <c r="B326" s="161" t="s">
        <v>1447</v>
      </c>
      <c r="C326" s="161" t="s">
        <v>1447</v>
      </c>
      <c r="D326" s="161" t="s">
        <v>1447</v>
      </c>
      <c r="E326" s="161">
        <v>6</v>
      </c>
      <c r="F326" s="161" t="s">
        <v>1447</v>
      </c>
      <c r="G326" s="161" t="s">
        <v>883</v>
      </c>
      <c r="H326" s="161" t="s">
        <v>889</v>
      </c>
      <c r="I326" s="161">
        <v>851</v>
      </c>
      <c r="J326" s="159">
        <v>42500</v>
      </c>
      <c r="K326" s="161">
        <v>0</v>
      </c>
      <c r="L326" s="161">
        <v>0</v>
      </c>
      <c r="M326" s="161">
        <v>0</v>
      </c>
      <c r="N326" s="161">
        <v>0</v>
      </c>
      <c r="O326" s="161">
        <v>0</v>
      </c>
      <c r="P326" s="161">
        <v>0</v>
      </c>
      <c r="Q326" s="161">
        <v>0</v>
      </c>
      <c r="R326" s="161">
        <v>0</v>
      </c>
      <c r="S326" s="161">
        <v>0</v>
      </c>
      <c r="T326" s="161">
        <v>0</v>
      </c>
      <c r="U326" s="161">
        <v>0</v>
      </c>
      <c r="V326" s="161">
        <v>0</v>
      </c>
      <c r="W326" s="161">
        <v>0</v>
      </c>
      <c r="X326" s="161">
        <v>0</v>
      </c>
      <c r="AB326" s="161" t="s">
        <v>241</v>
      </c>
      <c r="AC326" s="161" t="s">
        <v>242</v>
      </c>
      <c r="AD326" s="161" t="s">
        <v>242</v>
      </c>
      <c r="AE326" s="161" t="s">
        <v>242</v>
      </c>
      <c r="AF326" s="161" t="s">
        <v>242</v>
      </c>
      <c r="AG326" s="161" t="s">
        <v>241</v>
      </c>
      <c r="AH326" s="161" t="s">
        <v>242</v>
      </c>
      <c r="AI326" s="161">
        <v>20150801</v>
      </c>
      <c r="AJ326" s="161">
        <v>20160525</v>
      </c>
      <c r="AK326" s="161" t="s">
        <v>869</v>
      </c>
      <c r="AL326" t="s">
        <v>1076</v>
      </c>
      <c r="AM326" t="s">
        <v>889</v>
      </c>
      <c r="AN326">
        <v>3</v>
      </c>
      <c r="AO326" t="s">
        <v>870</v>
      </c>
      <c r="AP326">
        <v>15</v>
      </c>
      <c r="AQ326">
        <v>95</v>
      </c>
      <c r="AR326">
        <v>2200</v>
      </c>
      <c r="AS326">
        <v>513</v>
      </c>
      <c r="AT326">
        <v>283</v>
      </c>
      <c r="AU326">
        <v>1075</v>
      </c>
      <c r="AV326">
        <v>179</v>
      </c>
      <c r="AW326">
        <v>30</v>
      </c>
      <c r="AX326">
        <v>21.483350000000002</v>
      </c>
      <c r="AY326">
        <v>6.75</v>
      </c>
      <c r="AZ326">
        <v>3.0644999999999998</v>
      </c>
      <c r="BA326">
        <v>142.31689999999901</v>
      </c>
      <c r="BB326">
        <v>57006</v>
      </c>
      <c r="BC326">
        <v>75.816993464000006</v>
      </c>
      <c r="BD326">
        <v>83.950617283</v>
      </c>
      <c r="BE326">
        <v>920</v>
      </c>
      <c r="BF326">
        <v>1015</v>
      </c>
      <c r="BG326">
        <v>38</v>
      </c>
      <c r="BH326">
        <v>96</v>
      </c>
      <c r="BI326">
        <v>5</v>
      </c>
      <c r="BJ326">
        <v>0</v>
      </c>
      <c r="BK326">
        <v>151</v>
      </c>
      <c r="BL326">
        <v>0</v>
      </c>
      <c r="BM326" t="s">
        <v>1080</v>
      </c>
      <c r="BN326" t="s">
        <v>1079</v>
      </c>
      <c r="ET326" s="161">
        <v>4</v>
      </c>
      <c r="EU326" s="161">
        <v>71</v>
      </c>
      <c r="EV326" s="161">
        <v>24</v>
      </c>
      <c r="EW326" s="161">
        <v>4273</v>
      </c>
      <c r="EX326" s="161">
        <v>0</v>
      </c>
      <c r="EY326" s="161">
        <v>0</v>
      </c>
      <c r="EZ326" s="161">
        <v>82</v>
      </c>
      <c r="FA326" s="161">
        <v>91</v>
      </c>
      <c r="FB326" s="161">
        <v>72</v>
      </c>
      <c r="FC326" s="161">
        <v>84</v>
      </c>
      <c r="FD326" s="161">
        <v>1</v>
      </c>
      <c r="FE326" s="161">
        <v>2</v>
      </c>
      <c r="FF326" s="159">
        <v>42436</v>
      </c>
      <c r="FG326" s="161">
        <v>82</v>
      </c>
      <c r="FH326" s="161">
        <v>91</v>
      </c>
      <c r="FI326" s="161">
        <v>58</v>
      </c>
      <c r="FJ326" s="161">
        <v>100</v>
      </c>
      <c r="FK326" s="161">
        <v>100</v>
      </c>
      <c r="FL326" s="159">
        <v>42349</v>
      </c>
      <c r="FM326" s="161">
        <v>88</v>
      </c>
      <c r="FN326" s="161">
        <v>94</v>
      </c>
      <c r="FO326" s="161">
        <v>80</v>
      </c>
      <c r="FP326" s="161">
        <v>88</v>
      </c>
      <c r="FQ326" s="161">
        <v>100</v>
      </c>
      <c r="FR326" s="159">
        <v>42304</v>
      </c>
      <c r="FS326" s="161">
        <v>57</v>
      </c>
      <c r="FT326" s="161">
        <v>75</v>
      </c>
      <c r="FU326" s="161">
        <v>33</v>
      </c>
      <c r="FV326" s="161">
        <v>50</v>
      </c>
      <c r="FW326" s="161">
        <v>100</v>
      </c>
      <c r="HN326" s="161" t="s">
        <v>889</v>
      </c>
      <c r="JB326" s="161" t="s">
        <v>889</v>
      </c>
      <c r="JC326" s="161">
        <v>9</v>
      </c>
      <c r="JD326" s="161">
        <v>5</v>
      </c>
      <c r="JE326" s="161">
        <v>13</v>
      </c>
      <c r="JF326" s="161">
        <v>12424</v>
      </c>
      <c r="JG326" s="159">
        <v>42500</v>
      </c>
      <c r="JH326" s="161">
        <v>851</v>
      </c>
      <c r="JI326" s="159">
        <v>42242</v>
      </c>
      <c r="JJ326" s="161">
        <v>739</v>
      </c>
      <c r="JK326" s="161">
        <v>11</v>
      </c>
      <c r="JL326" s="159">
        <v>42346</v>
      </c>
      <c r="JM326" s="161">
        <v>799</v>
      </c>
      <c r="JN326" s="161">
        <v>22</v>
      </c>
      <c r="JO326" s="159">
        <v>42500</v>
      </c>
      <c r="JP326" s="161">
        <v>851</v>
      </c>
      <c r="JQ326" s="161">
        <v>11</v>
      </c>
      <c r="MN326" t="str">
        <f t="shared" si="435"/>
        <v>YesNoNoNoYesNo</v>
      </c>
      <c r="MO326" t="str">
        <f>IF(AND(MN326="NoNoNoNoNoNo",JI326=""),"No Programs",VLOOKUP(MN326,Lookups!$DA$4:$DB$67,2,FALSE))</f>
        <v>READ 180 Only</v>
      </c>
      <c r="MP326">
        <f t="shared" si="436"/>
        <v>1</v>
      </c>
      <c r="MQ326" t="str">
        <f t="shared" si="437"/>
        <v>READ 180 User</v>
      </c>
      <c r="MR326" t="str">
        <f>Directions!$D$3</f>
        <v>Usage</v>
      </c>
      <c r="MS326" t="str">
        <f>VLOOKUP(MQ326,Lookups!$CU$71:$CV$80,2,FALSE)</f>
        <v>READ 180 Record</v>
      </c>
      <c r="MT326">
        <f t="shared" si="438"/>
        <v>1</v>
      </c>
      <c r="MU326">
        <f t="shared" si="439"/>
        <v>1</v>
      </c>
      <c r="MV326">
        <f t="shared" si="440"/>
        <v>1</v>
      </c>
      <c r="MW326">
        <f t="shared" si="441"/>
        <v>1</v>
      </c>
      <c r="MX326">
        <f t="shared" si="442"/>
        <v>36.857142857142854</v>
      </c>
      <c r="MY326" t="str">
        <f t="shared" si="443"/>
        <v>Not Used</v>
      </c>
      <c r="MZ326">
        <f t="shared" si="444"/>
        <v>0</v>
      </c>
      <c r="NA326" t="str">
        <f t="shared" si="445"/>
        <v>Not Available</v>
      </c>
      <c r="NB326" t="str">
        <f t="shared" si="446"/>
        <v>Not Available</v>
      </c>
      <c r="NC326" t="str">
        <f t="shared" si="447"/>
        <v>4 Not Indicated</v>
      </c>
      <c r="ND326" t="str">
        <f t="shared" si="448"/>
        <v>4 Not Indicated</v>
      </c>
      <c r="NE326" t="str">
        <f t="shared" si="449"/>
        <v>4 Not Indicated</v>
      </c>
      <c r="NF326" t="str">
        <f t="shared" si="450"/>
        <v>4 Not Indicated</v>
      </c>
      <c r="NG326" t="str">
        <f t="shared" si="451"/>
        <v>4 Not Indicated</v>
      </c>
      <c r="NH326" s="159">
        <f t="shared" si="452"/>
        <v>42500</v>
      </c>
      <c r="NI326">
        <f t="shared" si="453"/>
        <v>851</v>
      </c>
      <c r="NJ326" s="159">
        <f t="shared" si="454"/>
        <v>42500</v>
      </c>
      <c r="NK326">
        <f t="shared" si="455"/>
        <v>851</v>
      </c>
      <c r="NL326">
        <f t="shared" si="456"/>
        <v>36.857142857142854</v>
      </c>
      <c r="NM326">
        <f t="shared" si="457"/>
        <v>1</v>
      </c>
      <c r="NN326">
        <f>IF(OR(E326="PK",E326="K",JJ326=""),"Null",INDEX(Lookups!$EZ$4:$FW$18,MATCH($JJ326,Lookups!$EY$4:$EY$18,1),MATCH($E326,Lookups!$EZ$3:$FW$3,0)))</f>
        <v>45</v>
      </c>
      <c r="NO326">
        <f>IF(OR(E326="PK",E326="K",JJ326=""),"Null",INDEX(Lookups!$EZ$4:$FW$18,MATCH($JJ326,Lookups!$EY$4:$EY$18,1),MATCH($E326,Lookups!$EZ$3:$FW$3,0) + 1))</f>
        <v>75</v>
      </c>
      <c r="NP326">
        <f t="shared" si="458"/>
        <v>90</v>
      </c>
      <c r="NQ326" t="str">
        <f t="shared" si="459"/>
        <v>No PI Needed</v>
      </c>
      <c r="NR326" t="str">
        <f t="shared" si="460"/>
        <v>No PI Needed</v>
      </c>
      <c r="NS326" t="str">
        <f t="shared" si="461"/>
        <v>600L to 799L</v>
      </c>
      <c r="NT326" t="str">
        <f t="shared" si="462"/>
        <v>800L to 999L</v>
      </c>
      <c r="NU326" t="str">
        <f t="shared" si="463"/>
        <v>800L to 999L</v>
      </c>
      <c r="NV326" s="183" t="str">
        <f t="array" ref="NV326">IF($NL326="No RI Tests","No RI Tests",VLOOKUP(IF(AND(E326="K",JJ326&lt;280),3,IF(AND(E326="K",JJ326&gt;=280),4,MAX(IF(E326=Lookups!$DF$6:$DF$99,IF(JJ326&gt;=Lookups!$DG$6:$DG$99,Lookups!$DH$6:$DH$99))))),Lookups!$DE$104:$DG$108,2,FALSE))</f>
        <v>2 Basic</v>
      </c>
      <c r="NW326" s="161" t="str">
        <f t="array" ref="NW326">IF($NL326="No RI Tests","No RI Tests",VLOOKUP(IF(AND(E326="K",JH326&lt;280),3,IF(AND(E326="K",JH326&gt;=280),4,MAX(IF(E326=Lookups!$DF$6:$DF$99,IF(NI326&gt;=Lookups!$DG$6:$DG$99,Lookups!$DH$6:$DH$99))))),Lookups!$DE$104:$DG$108,2,FALSE))</f>
        <v>2 Basic</v>
      </c>
      <c r="NX326" s="161" t="str">
        <f t="array" ref="NX326">IF($NL326="No RI Tests","No RI Tests",VLOOKUP(IF(AND(E326="K",NK326&lt;280),3,IF(AND(E326="K",NK326&gt;=280),4,MAX(IF(E326=Lookups!$DF$6:$DF$99,IF(NK326&gt;=Lookups!$DG$6:$DG$99,Lookups!$DH$6:$DH$99))))),Lookups!$DE$104:$DG$108,2,FALSE))</f>
        <v>2 Basic</v>
      </c>
      <c r="NY326">
        <f t="shared" si="464"/>
        <v>1</v>
      </c>
      <c r="NZ326">
        <f t="shared" si="465"/>
        <v>0</v>
      </c>
      <c r="OA326" t="str">
        <f t="shared" si="466"/>
        <v>Maintained Performance Level</v>
      </c>
      <c r="OB326" s="161" t="str">
        <f t="array" ref="OB326">IF($NL326="No RI Tests","No RI Tests",IF(E326="K","N/A",VLOOKUP(MAX(IF(E326=Lookups!$DF$6:$DF$99,IF(JJ326&gt;=Lookups!$DG$6:$DG$99,Lookups!$DI$6:$DI$99))),Lookups!$DE$104:$DG$108,3,FALSE)))</f>
        <v>1 Limited</v>
      </c>
      <c r="OC326" s="161" t="str">
        <f t="array" ref="OC326">IF($NL326="No RI Tests","No RI Tests",IF(E326="K","N/A",VLOOKUP(MAX(IF(E326=Lookups!$DF$6:$DF$99,IF(NI326&gt;=Lookups!$DG$6:$DG$99,Lookups!$DI$6:$DI$99))),Lookups!$DE$104:$DG$108,3,FALSE)))</f>
        <v>2 Partial</v>
      </c>
      <c r="OD326" s="161" t="str">
        <f t="array" ref="OD326">IF($NL326="No RI Tests","No RI Tests",IF(E326="K","N/A",VLOOKUP(MAX(IF(E326=Lookups!$DF$6:$DF$99,IF(NK326&gt;=Lookups!$DG$6:$DG$99,Lookups!$DI$6:$DI$99))),Lookups!$DE$104:$DG$108,3,FALSE)))</f>
        <v>2 Partial</v>
      </c>
      <c r="OE326">
        <f t="shared" si="467"/>
        <v>0</v>
      </c>
      <c r="OF326">
        <f t="shared" si="468"/>
        <v>1</v>
      </c>
      <c r="OG326" t="str">
        <f t="shared" si="469"/>
        <v>Improved Performance Level</v>
      </c>
      <c r="OH326">
        <f t="shared" si="470"/>
        <v>112</v>
      </c>
      <c r="OI326">
        <f t="shared" si="471"/>
        <v>1</v>
      </c>
      <c r="OJ326">
        <f t="shared" si="472"/>
        <v>1</v>
      </c>
      <c r="OK326">
        <f t="shared" si="473"/>
        <v>1</v>
      </c>
      <c r="OL326">
        <f t="shared" si="474"/>
        <v>1.8666666666666667</v>
      </c>
      <c r="OM326" t="str">
        <f t="shared" si="475"/>
        <v>Fall Administration</v>
      </c>
      <c r="ON326" t="str">
        <f t="shared" si="476"/>
        <v>Spring Administration</v>
      </c>
      <c r="OO326" t="str">
        <f t="shared" si="477"/>
        <v>Fall to Spring-Full Year RI</v>
      </c>
      <c r="OP326" t="str">
        <f ca="1">IF(AND(HR326&lt;&gt;"",JJ326&lt;600),IF(HT326="Advancing","Tier 2","Tier 3"),IF(JI326="","Null",IF(OR(E326="K",E326&lt;3),"FRA Recommended",IF(JJ326&gt;=IF(E326&lt;6,400,600),IF(JJ326&lt;VLOOKUP(E326,Lookups!$AP$3:$AR$16,3,FALSE),"Tier 2","Core"),IF(JJ326&lt;400,IF(RAND()&lt;0.81,"Tier 3","Tier 2"),IF(RAND()&lt;0.51,"Tier 3","Tier 2"))))))</f>
        <v>Tier 2</v>
      </c>
      <c r="OQ326" t="str">
        <f t="shared" si="478"/>
        <v>Average Reading Invt. Under 15 Minutes Long</v>
      </c>
      <c r="OR326">
        <f t="shared" si="479"/>
        <v>0</v>
      </c>
      <c r="OS326">
        <f t="shared" si="480"/>
        <v>1</v>
      </c>
      <c r="OT326">
        <f t="shared" si="481"/>
        <v>112</v>
      </c>
      <c r="OU326" s="159" t="str">
        <f t="shared" si="482"/>
        <v>No PI Tests</v>
      </c>
      <c r="OV326" t="str">
        <f t="shared" si="483"/>
        <v>No PI Tests</v>
      </c>
      <c r="OW326" t="str">
        <f t="shared" si="484"/>
        <v>No PI Tests</v>
      </c>
      <c r="OX326" t="str">
        <f t="shared" si="485"/>
        <v>No PI Tests</v>
      </c>
      <c r="OY326" t="str">
        <f t="shared" si="486"/>
        <v>No PI Tests</v>
      </c>
      <c r="OZ326" t="str">
        <f t="shared" si="487"/>
        <v>No PI Tests</v>
      </c>
      <c r="PA326" s="159" t="str">
        <f t="shared" si="488"/>
        <v>No PI Tests</v>
      </c>
      <c r="PB326" t="str">
        <f t="shared" si="489"/>
        <v>No PI Tests</v>
      </c>
      <c r="PC326" t="str">
        <f t="shared" si="490"/>
        <v>No PI Tests</v>
      </c>
      <c r="PD326" t="str">
        <f t="shared" si="491"/>
        <v>No PI Tests</v>
      </c>
      <c r="PE326" t="str">
        <f t="shared" si="492"/>
        <v>No PI Tests</v>
      </c>
      <c r="PF326" t="str">
        <f t="shared" si="493"/>
        <v>No PI Tests</v>
      </c>
      <c r="PG326" t="str">
        <f t="shared" si="494"/>
        <v>No PI Tests</v>
      </c>
      <c r="PH326">
        <f t="shared" si="495"/>
        <v>0</v>
      </c>
      <c r="PI326">
        <f t="shared" si="496"/>
        <v>0</v>
      </c>
      <c r="PJ326" t="str">
        <f t="shared" si="497"/>
        <v>Null</v>
      </c>
      <c r="PK326" t="str">
        <f>IF(HR326="","Null",IF(E326&lt;3,"Null",IF(HU326=0,0,IF(HS326="Form 1",VLOOKUP(HU326,Lookups!$BE$3:$BP$63,E326,FALSE),IF(HS326="Form 2",VLOOKUP(HU326,Lookups!$BE$67:$BP$127,E326,FALSE),VLOOKUP(HU326,Lookups!$BE$130:$BP$190,E326,FALSE))))))</f>
        <v>Null</v>
      </c>
      <c r="PL326" t="str">
        <f t="shared" si="498"/>
        <v>Null</v>
      </c>
      <c r="PM326" t="str">
        <f>IF($PH326=0,"Null",IF(E326&lt;3,"Null",IF(OX326=0,0,IF(OV326="Form 1",VLOOKUP(OX326,Lookups!$BE$3:$BP$63,E326,FALSE),IF(OV326="Form 2",VLOOKUP(OX326,Lookups!$BE$67:$BP$127,E326,FALSE),VLOOKUP(OX326,Lookups!$BE$130:$BP$190,E326,FALSE))))))</f>
        <v>Null</v>
      </c>
      <c r="PN326" t="str">
        <f t="shared" si="499"/>
        <v>Null</v>
      </c>
      <c r="PO326" t="str">
        <f t="shared" si="500"/>
        <v>Null</v>
      </c>
      <c r="PP326" t="str">
        <f t="shared" si="501"/>
        <v>Null</v>
      </c>
      <c r="PQ326" t="str">
        <f>IF(HR326="","Null",IF(E326&lt;3,"Null",IF(HV326=0,0,IF(HS326="Form 1",VLOOKUP(HV326,Lookups!$BR$3:$CC$63,E326,FALSE),IF(HS326="Form 2",VLOOKUP(HV326,Lookups!$BR$67:$CC$127,E326,FALSE),VLOOKUP(HV326,Lookups!$BR$130:$CC$190,E326,FALSE))))))</f>
        <v>Null</v>
      </c>
      <c r="PR326" t="str">
        <f t="shared" si="502"/>
        <v>Null</v>
      </c>
      <c r="PS326" t="str">
        <f>IF(HR326="","Null",IF(E326&lt;3,"Null",IF(OY326=0,0,IF(OW326="Form 1",VLOOKUP(OY326,Lookups!$BR$3:$CC$63,E326,FALSE),IF(OW326="Form 2",VLOOKUP(OY326,Lookups!$BR$67:$CC$127,E326,FALSE),VLOOKUP(OY326,Lookups!$BR$130:$CC$190,E326,FALSE))))))</f>
        <v>Null</v>
      </c>
      <c r="PT326" t="str">
        <f t="shared" si="503"/>
        <v>Null</v>
      </c>
      <c r="PU326" t="str">
        <f t="shared" si="504"/>
        <v>Null</v>
      </c>
      <c r="PV326" t="str">
        <f t="shared" si="505"/>
        <v>Null</v>
      </c>
      <c r="PW326" t="str">
        <f t="shared" si="506"/>
        <v>No PI Tests</v>
      </c>
      <c r="PX326">
        <f t="shared" si="507"/>
        <v>1</v>
      </c>
      <c r="PY326">
        <f t="shared" si="508"/>
        <v>0</v>
      </c>
      <c r="PZ326" t="str">
        <f t="shared" si="509"/>
        <v>Null</v>
      </c>
      <c r="QA326" t="str">
        <f t="shared" si="510"/>
        <v>Null</v>
      </c>
      <c r="QB326" t="str">
        <f t="shared" si="511"/>
        <v>Null</v>
      </c>
      <c r="QC326" t="str">
        <f>IF($MS326="System 44 Record",IF(BQ326&lt;MEDIAN(Directions!$F$3,Directions!$F$6),"Mid-Year Exited Student","Full Year Participant")&amp;IF(BP326&lt;Directions!$F$3,", Started Prior Year",", Started This Year"),"Null")</f>
        <v>Null</v>
      </c>
      <c r="QD326" t="str">
        <f t="shared" si="512"/>
        <v>Null</v>
      </c>
      <c r="QE326">
        <f t="shared" si="513"/>
        <v>1</v>
      </c>
      <c r="QF326">
        <f t="shared" si="514"/>
        <v>1</v>
      </c>
      <c r="QG326">
        <f t="shared" si="515"/>
        <v>1</v>
      </c>
      <c r="QH326">
        <f t="shared" si="516"/>
        <v>3</v>
      </c>
      <c r="QI326">
        <f t="shared" si="517"/>
        <v>0.86333333333333329</v>
      </c>
      <c r="QJ326" t="str">
        <f t="shared" si="518"/>
        <v>Used All 3</v>
      </c>
      <c r="QK326" t="str">
        <f t="shared" si="519"/>
        <v>80 to 99 Sessions</v>
      </c>
      <c r="QL326" t="str">
        <f t="shared" si="520"/>
        <v>13 or More Segments</v>
      </c>
      <c r="QM326" t="str">
        <f>IF($MS326="READ 180 Record",IF(AQ326="","Null",VLOOKUP(JJ326,Lookups!$DX$3:$EB$2054,AN326+1,FALSE)),"Null")</f>
        <v>Level Matches Lexile Score</v>
      </c>
      <c r="QN326" t="str">
        <f t="shared" si="521"/>
        <v>Null</v>
      </c>
    </row>
    <row r="327" spans="1:456" x14ac:dyDescent="0.25">
      <c r="A327" s="161" t="s">
        <v>1447</v>
      </c>
      <c r="B327" s="161" t="s">
        <v>1447</v>
      </c>
      <c r="C327" s="161" t="s">
        <v>1447</v>
      </c>
      <c r="D327" s="161" t="s">
        <v>1447</v>
      </c>
      <c r="E327" s="161">
        <v>6</v>
      </c>
      <c r="F327" s="161" t="s">
        <v>1447</v>
      </c>
      <c r="G327" s="161" t="s">
        <v>883</v>
      </c>
      <c r="H327" s="161" t="s">
        <v>889</v>
      </c>
      <c r="I327" s="161">
        <v>593</v>
      </c>
      <c r="J327" s="159">
        <v>42500</v>
      </c>
      <c r="K327" s="161">
        <v>0</v>
      </c>
      <c r="L327" s="161">
        <v>0</v>
      </c>
      <c r="M327" s="161">
        <v>0</v>
      </c>
      <c r="N327" s="161">
        <v>0</v>
      </c>
      <c r="O327" s="161">
        <v>0</v>
      </c>
      <c r="P327" s="161">
        <v>0</v>
      </c>
      <c r="Q327" s="161">
        <v>0</v>
      </c>
      <c r="R327" s="161">
        <v>0</v>
      </c>
      <c r="S327" s="161">
        <v>0</v>
      </c>
      <c r="T327" s="161">
        <v>0</v>
      </c>
      <c r="U327" s="161">
        <v>0</v>
      </c>
      <c r="V327" s="161">
        <v>0</v>
      </c>
      <c r="W327" s="161">
        <v>0</v>
      </c>
      <c r="X327" s="161">
        <v>0</v>
      </c>
      <c r="AB327" s="161" t="s">
        <v>241</v>
      </c>
      <c r="AC327" s="161" t="s">
        <v>242</v>
      </c>
      <c r="AD327" s="161" t="s">
        <v>242</v>
      </c>
      <c r="AE327" s="161" t="s">
        <v>242</v>
      </c>
      <c r="AF327" s="161" t="s">
        <v>242</v>
      </c>
      <c r="AG327" s="161" t="s">
        <v>241</v>
      </c>
      <c r="AH327" s="161" t="s">
        <v>242</v>
      </c>
      <c r="AI327" s="161">
        <v>20150801</v>
      </c>
      <c r="AJ327" s="161">
        <v>20160525</v>
      </c>
      <c r="AK327" s="161" t="s">
        <v>869</v>
      </c>
      <c r="AL327" t="s">
        <v>1076</v>
      </c>
      <c r="AM327" t="s">
        <v>889</v>
      </c>
      <c r="AN327">
        <v>3</v>
      </c>
      <c r="AO327" t="s">
        <v>870</v>
      </c>
      <c r="AP327">
        <v>6</v>
      </c>
      <c r="AQ327">
        <v>81</v>
      </c>
      <c r="AR327">
        <v>1623</v>
      </c>
      <c r="AS327">
        <v>646</v>
      </c>
      <c r="AT327">
        <v>265</v>
      </c>
      <c r="AU327">
        <v>550</v>
      </c>
      <c r="AV327">
        <v>102</v>
      </c>
      <c r="AW327">
        <v>43</v>
      </c>
      <c r="AX327">
        <v>18.3583</v>
      </c>
      <c r="AY327">
        <v>11.857100000000001</v>
      </c>
      <c r="AZ327">
        <v>2.7</v>
      </c>
      <c r="BA327">
        <v>234.34989999999999</v>
      </c>
      <c r="BB327">
        <v>42219</v>
      </c>
      <c r="BC327">
        <v>51.428571427999998</v>
      </c>
      <c r="BD327">
        <v>60</v>
      </c>
      <c r="BE327">
        <v>436</v>
      </c>
      <c r="BF327">
        <v>412</v>
      </c>
      <c r="BG327">
        <v>33</v>
      </c>
      <c r="BH327">
        <v>82</v>
      </c>
      <c r="BI327">
        <v>5</v>
      </c>
      <c r="BJ327">
        <v>0</v>
      </c>
      <c r="BK327">
        <v>60</v>
      </c>
      <c r="BL327">
        <v>0</v>
      </c>
      <c r="BM327" t="s">
        <v>1080</v>
      </c>
      <c r="BN327" t="s">
        <v>1079</v>
      </c>
      <c r="ET327" s="161">
        <v>5</v>
      </c>
      <c r="EU327" s="161">
        <v>61</v>
      </c>
      <c r="EV327" s="161">
        <v>20</v>
      </c>
      <c r="EW327" s="161">
        <v>3649</v>
      </c>
      <c r="EX327" s="161">
        <v>0</v>
      </c>
      <c r="EY327" s="161">
        <v>0</v>
      </c>
      <c r="EZ327" s="161">
        <v>57</v>
      </c>
      <c r="FA327" s="161">
        <v>76</v>
      </c>
      <c r="FB327" s="161">
        <v>56</v>
      </c>
      <c r="FC327" s="161">
        <v>74</v>
      </c>
      <c r="FD327" s="161">
        <v>1</v>
      </c>
      <c r="FE327" s="161">
        <v>2</v>
      </c>
      <c r="FF327" s="159">
        <v>42436</v>
      </c>
      <c r="FG327" s="161">
        <v>57</v>
      </c>
      <c r="FH327" s="161">
        <v>76</v>
      </c>
      <c r="FI327" s="161">
        <v>25</v>
      </c>
      <c r="FJ327" s="161">
        <v>88</v>
      </c>
      <c r="FK327" s="161">
        <v>75</v>
      </c>
      <c r="FL327" s="159">
        <v>42349</v>
      </c>
      <c r="FM327" s="161">
        <v>69</v>
      </c>
      <c r="FN327" s="161">
        <v>83</v>
      </c>
      <c r="FO327" s="161">
        <v>50</v>
      </c>
      <c r="FP327" s="161">
        <v>100</v>
      </c>
      <c r="FQ327" s="161">
        <v>63</v>
      </c>
      <c r="FR327" s="159">
        <v>42304</v>
      </c>
      <c r="FS327" s="161">
        <v>43</v>
      </c>
      <c r="FT327" s="161">
        <v>66</v>
      </c>
      <c r="FU327" s="161">
        <v>25</v>
      </c>
      <c r="FV327" s="161">
        <v>40</v>
      </c>
      <c r="FW327" s="161">
        <v>75</v>
      </c>
      <c r="HN327" s="161" t="s">
        <v>889</v>
      </c>
      <c r="JB327" s="161" t="s">
        <v>889</v>
      </c>
      <c r="JC327" s="161">
        <v>8</v>
      </c>
      <c r="JD327" s="161">
        <v>4</v>
      </c>
      <c r="JE327" s="161">
        <v>20</v>
      </c>
      <c r="JF327" s="161">
        <v>39960</v>
      </c>
      <c r="JG327" s="159">
        <v>42500</v>
      </c>
      <c r="JH327" s="161">
        <v>593</v>
      </c>
      <c r="JI327" s="159">
        <v>42242</v>
      </c>
      <c r="JJ327" s="161">
        <v>613</v>
      </c>
      <c r="JK327" s="161">
        <v>10</v>
      </c>
      <c r="JL327" s="159">
        <v>42346</v>
      </c>
      <c r="JM327" s="161">
        <v>518</v>
      </c>
      <c r="JN327" s="161">
        <v>10</v>
      </c>
      <c r="JO327" s="159">
        <v>42500</v>
      </c>
      <c r="JP327" s="161">
        <v>593</v>
      </c>
      <c r="JQ327" s="161">
        <v>12</v>
      </c>
      <c r="MN327" t="str">
        <f t="shared" si="435"/>
        <v>YesNoNoNoYesNo</v>
      </c>
      <c r="MO327" t="str">
        <f>IF(AND(MN327="NoNoNoNoNoNo",JI327=""),"No Programs",VLOOKUP(MN327,Lookups!$DA$4:$DB$67,2,FALSE))</f>
        <v>READ 180 Only</v>
      </c>
      <c r="MP327">
        <f t="shared" si="436"/>
        <v>1</v>
      </c>
      <c r="MQ327" t="str">
        <f t="shared" si="437"/>
        <v>READ 180 User</v>
      </c>
      <c r="MR327" t="str">
        <f>Directions!$D$3</f>
        <v>Usage</v>
      </c>
      <c r="MS327" t="str">
        <f>VLOOKUP(MQ327,Lookups!$CU$71:$CV$80,2,FALSE)</f>
        <v>READ 180 Record</v>
      </c>
      <c r="MT327">
        <f t="shared" si="438"/>
        <v>1</v>
      </c>
      <c r="MU327">
        <f t="shared" si="439"/>
        <v>1</v>
      </c>
      <c r="MV327">
        <f t="shared" si="440"/>
        <v>1</v>
      </c>
      <c r="MW327">
        <f t="shared" si="441"/>
        <v>1</v>
      </c>
      <c r="MX327">
        <f t="shared" si="442"/>
        <v>36.857142857142854</v>
      </c>
      <c r="MY327" t="str">
        <f t="shared" si="443"/>
        <v>Not Used</v>
      </c>
      <c r="MZ327">
        <f t="shared" si="444"/>
        <v>0</v>
      </c>
      <c r="NA327" t="str">
        <f t="shared" si="445"/>
        <v>Not Available</v>
      </c>
      <c r="NB327" t="str">
        <f t="shared" si="446"/>
        <v>Not Available</v>
      </c>
      <c r="NC327" t="str">
        <f t="shared" si="447"/>
        <v>4 Not Indicated</v>
      </c>
      <c r="ND327" t="str">
        <f t="shared" si="448"/>
        <v>4 Not Indicated</v>
      </c>
      <c r="NE327" t="str">
        <f t="shared" si="449"/>
        <v>4 Not Indicated</v>
      </c>
      <c r="NF327" t="str">
        <f t="shared" si="450"/>
        <v>4 Not Indicated</v>
      </c>
      <c r="NG327" t="str">
        <f t="shared" si="451"/>
        <v>4 Not Indicated</v>
      </c>
      <c r="NH327" s="159">
        <f t="shared" si="452"/>
        <v>42500</v>
      </c>
      <c r="NI327">
        <f t="shared" si="453"/>
        <v>593</v>
      </c>
      <c r="NJ327" s="159">
        <f t="shared" si="454"/>
        <v>42242</v>
      </c>
      <c r="NK327">
        <f t="shared" si="455"/>
        <v>613</v>
      </c>
      <c r="NL327">
        <f t="shared" si="456"/>
        <v>36.857142857142854</v>
      </c>
      <c r="NM327">
        <f t="shared" si="457"/>
        <v>1</v>
      </c>
      <c r="NN327">
        <f>IF(OR(E327="PK",E327="K",JJ327=""),"Null",INDEX(Lookups!$EZ$4:$FW$18,MATCH($JJ327,Lookups!$EY$4:$EY$18,1),MATCH($E327,Lookups!$EZ$3:$FW$3,0)))</f>
        <v>55</v>
      </c>
      <c r="NO327">
        <f>IF(OR(E327="PK",E327="K",JJ327=""),"Null",INDEX(Lookups!$EZ$4:$FW$18,MATCH($JJ327,Lookups!$EY$4:$EY$18,1),MATCH($E327,Lookups!$EZ$3:$FW$3,0) + 1))</f>
        <v>90</v>
      </c>
      <c r="NP327">
        <f t="shared" si="458"/>
        <v>110</v>
      </c>
      <c r="NQ327" t="str">
        <f t="shared" si="459"/>
        <v>No PI Needed</v>
      </c>
      <c r="NR327" t="str">
        <f t="shared" si="460"/>
        <v>No PI Needed</v>
      </c>
      <c r="NS327" t="str">
        <f t="shared" si="461"/>
        <v>600L to 799L</v>
      </c>
      <c r="NT327" t="str">
        <f t="shared" si="462"/>
        <v>400L to 599L</v>
      </c>
      <c r="NU327" t="str">
        <f t="shared" si="463"/>
        <v>600L to 799L</v>
      </c>
      <c r="NV327" s="183" t="str">
        <f t="array" ref="NV327">IF($NL327="No RI Tests","No RI Tests",VLOOKUP(IF(AND(E327="K",JJ327&lt;280),3,IF(AND(E327="K",JJ327&gt;=280),4,MAX(IF(E327=Lookups!$DF$6:$DF$99,IF(JJ327&gt;=Lookups!$DG$6:$DG$99,Lookups!$DH$6:$DH$99))))),Lookups!$DE$104:$DG$108,2,FALSE))</f>
        <v>1 Below Basic</v>
      </c>
      <c r="NW327" s="161" t="str">
        <f t="array" ref="NW327">IF($NL327="No RI Tests","No RI Tests",VLOOKUP(IF(AND(E327="K",JH327&lt;280),3,IF(AND(E327="K",JH327&gt;=280),4,MAX(IF(E327=Lookups!$DF$6:$DF$99,IF(NI327&gt;=Lookups!$DG$6:$DG$99,Lookups!$DH$6:$DH$99))))),Lookups!$DE$104:$DG$108,2,FALSE))</f>
        <v>1 Below Basic</v>
      </c>
      <c r="NX327" s="161" t="str">
        <f t="array" ref="NX327">IF($NL327="No RI Tests","No RI Tests",VLOOKUP(IF(AND(E327="K",NK327&lt;280),3,IF(AND(E327="K",NK327&gt;=280),4,MAX(IF(E327=Lookups!$DF$6:$DF$99,IF(NK327&gt;=Lookups!$DG$6:$DG$99,Lookups!$DH$6:$DH$99))))),Lookups!$DE$104:$DG$108,2,FALSE))</f>
        <v>1 Below Basic</v>
      </c>
      <c r="NY327">
        <f t="shared" si="464"/>
        <v>1</v>
      </c>
      <c r="NZ327">
        <f t="shared" si="465"/>
        <v>0</v>
      </c>
      <c r="OA327" t="str">
        <f t="shared" si="466"/>
        <v>Maintained Performance Level</v>
      </c>
      <c r="OB327" s="161" t="str">
        <f t="array" ref="OB327">IF($NL327="No RI Tests","No RI Tests",IF(E327="K","N/A",VLOOKUP(MAX(IF(E327=Lookups!$DF$6:$DF$99,IF(JJ327&gt;=Lookups!$DG$6:$DG$99,Lookups!$DI$6:$DI$99))),Lookups!$DE$104:$DG$108,3,FALSE)))</f>
        <v>1 Limited</v>
      </c>
      <c r="OC327" s="161" t="str">
        <f t="array" ref="OC327">IF($NL327="No RI Tests","No RI Tests",IF(E327="K","N/A",VLOOKUP(MAX(IF(E327=Lookups!$DF$6:$DF$99,IF(NI327&gt;=Lookups!$DG$6:$DG$99,Lookups!$DI$6:$DI$99))),Lookups!$DE$104:$DG$108,3,FALSE)))</f>
        <v>1 Limited</v>
      </c>
      <c r="OD327" s="161" t="str">
        <f t="array" ref="OD327">IF($NL327="No RI Tests","No RI Tests",IF(E327="K","N/A",VLOOKUP(MAX(IF(E327=Lookups!$DF$6:$DF$99,IF(NK327&gt;=Lookups!$DG$6:$DG$99,Lookups!$DI$6:$DI$99))),Lookups!$DE$104:$DG$108,3,FALSE)))</f>
        <v>1 Limited</v>
      </c>
      <c r="OE327">
        <f t="shared" si="467"/>
        <v>1</v>
      </c>
      <c r="OF327">
        <f t="shared" si="468"/>
        <v>0</v>
      </c>
      <c r="OG327" t="str">
        <f t="shared" si="469"/>
        <v>Maintained Performance Level</v>
      </c>
      <c r="OH327">
        <f t="shared" si="470"/>
        <v>-20</v>
      </c>
      <c r="OI327">
        <f t="shared" si="471"/>
        <v>0</v>
      </c>
      <c r="OJ327">
        <f t="shared" si="472"/>
        <v>0</v>
      </c>
      <c r="OK327">
        <f t="shared" si="473"/>
        <v>0</v>
      </c>
      <c r="OL327">
        <f t="shared" si="474"/>
        <v>-0.27586206896551724</v>
      </c>
      <c r="OM327" t="str">
        <f t="shared" si="475"/>
        <v>Fall Administration</v>
      </c>
      <c r="ON327" t="str">
        <f t="shared" si="476"/>
        <v>Fall Administration</v>
      </c>
      <c r="OO327" t="str">
        <f t="shared" si="477"/>
        <v>Fall Administration RI</v>
      </c>
      <c r="OP327" t="str">
        <f ca="1">IF(AND(HR327&lt;&gt;"",JJ327&lt;600),IF(HT327="Advancing","Tier 2","Tier 3"),IF(JI327="","Null",IF(OR(E327="K",E327&lt;3),"FRA Recommended",IF(JJ327&gt;=IF(E327&lt;6,400,600),IF(JJ327&lt;VLOOKUP(E327,Lookups!$AP$3:$AR$16,3,FALSE),"Tier 2","Core"),IF(JJ327&lt;400,IF(RAND()&lt;0.81,"Tier 3","Tier 2"),IF(RAND()&lt;0.51,"Tier 3","Tier 2"))))))</f>
        <v>Tier 2</v>
      </c>
      <c r="OQ327" t="str">
        <f t="shared" si="478"/>
        <v>Average Reading Invt. Under 15 Minutes Long</v>
      </c>
      <c r="OR327">
        <f t="shared" si="479"/>
        <v>0</v>
      </c>
      <c r="OS327">
        <f t="shared" si="480"/>
        <v>0</v>
      </c>
      <c r="OT327">
        <f t="shared" si="481"/>
        <v>95</v>
      </c>
      <c r="OU327" s="159" t="str">
        <f t="shared" si="482"/>
        <v>No PI Tests</v>
      </c>
      <c r="OV327" t="str">
        <f t="shared" si="483"/>
        <v>No PI Tests</v>
      </c>
      <c r="OW327" t="str">
        <f t="shared" si="484"/>
        <v>No PI Tests</v>
      </c>
      <c r="OX327" t="str">
        <f t="shared" si="485"/>
        <v>No PI Tests</v>
      </c>
      <c r="OY327" t="str">
        <f t="shared" si="486"/>
        <v>No PI Tests</v>
      </c>
      <c r="OZ327" t="str">
        <f t="shared" si="487"/>
        <v>No PI Tests</v>
      </c>
      <c r="PA327" s="159" t="str">
        <f t="shared" si="488"/>
        <v>No PI Tests</v>
      </c>
      <c r="PB327" t="str">
        <f t="shared" si="489"/>
        <v>No PI Tests</v>
      </c>
      <c r="PC327" t="str">
        <f t="shared" si="490"/>
        <v>No PI Tests</v>
      </c>
      <c r="PD327" t="str">
        <f t="shared" si="491"/>
        <v>No PI Tests</v>
      </c>
      <c r="PE327" t="str">
        <f t="shared" si="492"/>
        <v>No PI Tests</v>
      </c>
      <c r="PF327" t="str">
        <f t="shared" si="493"/>
        <v>No PI Tests</v>
      </c>
      <c r="PG327" t="str">
        <f t="shared" si="494"/>
        <v>No PI Tests</v>
      </c>
      <c r="PH327">
        <f t="shared" si="495"/>
        <v>0</v>
      </c>
      <c r="PI327">
        <f t="shared" si="496"/>
        <v>0</v>
      </c>
      <c r="PJ327" t="str">
        <f t="shared" si="497"/>
        <v>Null</v>
      </c>
      <c r="PK327" t="str">
        <f>IF(HR327="","Null",IF(E327&lt;3,"Null",IF(HU327=0,0,IF(HS327="Form 1",VLOOKUP(HU327,Lookups!$BE$3:$BP$63,E327,FALSE),IF(HS327="Form 2",VLOOKUP(HU327,Lookups!$BE$67:$BP$127,E327,FALSE),VLOOKUP(HU327,Lookups!$BE$130:$BP$190,E327,FALSE))))))</f>
        <v>Null</v>
      </c>
      <c r="PL327" t="str">
        <f t="shared" si="498"/>
        <v>Null</v>
      </c>
      <c r="PM327" t="str">
        <f>IF($PH327=0,"Null",IF(E327&lt;3,"Null",IF(OX327=0,0,IF(OV327="Form 1",VLOOKUP(OX327,Lookups!$BE$3:$BP$63,E327,FALSE),IF(OV327="Form 2",VLOOKUP(OX327,Lookups!$BE$67:$BP$127,E327,FALSE),VLOOKUP(OX327,Lookups!$BE$130:$BP$190,E327,FALSE))))))</f>
        <v>Null</v>
      </c>
      <c r="PN327" t="str">
        <f t="shared" si="499"/>
        <v>Null</v>
      </c>
      <c r="PO327" t="str">
        <f t="shared" si="500"/>
        <v>Null</v>
      </c>
      <c r="PP327" t="str">
        <f t="shared" si="501"/>
        <v>Null</v>
      </c>
      <c r="PQ327" t="str">
        <f>IF(HR327="","Null",IF(E327&lt;3,"Null",IF(HV327=0,0,IF(HS327="Form 1",VLOOKUP(HV327,Lookups!$BR$3:$CC$63,E327,FALSE),IF(HS327="Form 2",VLOOKUP(HV327,Lookups!$BR$67:$CC$127,E327,FALSE),VLOOKUP(HV327,Lookups!$BR$130:$CC$190,E327,FALSE))))))</f>
        <v>Null</v>
      </c>
      <c r="PR327" t="str">
        <f t="shared" si="502"/>
        <v>Null</v>
      </c>
      <c r="PS327" t="str">
        <f>IF(HR327="","Null",IF(E327&lt;3,"Null",IF(OY327=0,0,IF(OW327="Form 1",VLOOKUP(OY327,Lookups!$BR$3:$CC$63,E327,FALSE),IF(OW327="Form 2",VLOOKUP(OY327,Lookups!$BR$67:$CC$127,E327,FALSE),VLOOKUP(OY327,Lookups!$BR$130:$CC$190,E327,FALSE))))))</f>
        <v>Null</v>
      </c>
      <c r="PT327" t="str">
        <f t="shared" si="503"/>
        <v>Null</v>
      </c>
      <c r="PU327" t="str">
        <f t="shared" si="504"/>
        <v>Null</v>
      </c>
      <c r="PV327" t="str">
        <f t="shared" si="505"/>
        <v>Null</v>
      </c>
      <c r="PW327" t="str">
        <f t="shared" si="506"/>
        <v>No PI Tests</v>
      </c>
      <c r="PX327">
        <f t="shared" si="507"/>
        <v>1</v>
      </c>
      <c r="PY327">
        <f t="shared" si="508"/>
        <v>0</v>
      </c>
      <c r="PZ327" t="str">
        <f t="shared" si="509"/>
        <v>Null</v>
      </c>
      <c r="QA327" t="str">
        <f t="shared" si="510"/>
        <v>Null</v>
      </c>
      <c r="QB327" t="str">
        <f t="shared" si="511"/>
        <v>Null</v>
      </c>
      <c r="QC327" t="str">
        <f>IF($MS327="System 44 Record",IF(BQ327&lt;MEDIAN(Directions!$F$3,Directions!$F$6),"Mid-Year Exited Student","Full Year Participant")&amp;IF(BP327&lt;Directions!$F$3,", Started Prior Year",", Started This Year"),"Null")</f>
        <v>Null</v>
      </c>
      <c r="QD327" t="str">
        <f t="shared" si="512"/>
        <v>Null</v>
      </c>
      <c r="QE327">
        <f t="shared" si="513"/>
        <v>1</v>
      </c>
      <c r="QF327">
        <f t="shared" si="514"/>
        <v>1</v>
      </c>
      <c r="QG327">
        <f t="shared" si="515"/>
        <v>1</v>
      </c>
      <c r="QH327">
        <f t="shared" si="516"/>
        <v>3</v>
      </c>
      <c r="QI327">
        <f t="shared" si="517"/>
        <v>0.7466666666666667</v>
      </c>
      <c r="QJ327" t="str">
        <f t="shared" si="518"/>
        <v>Used All 3</v>
      </c>
      <c r="QK327" t="str">
        <f t="shared" si="519"/>
        <v>80 to 99 Sessions</v>
      </c>
      <c r="QL327" t="str">
        <f t="shared" si="520"/>
        <v>5 to 8 Segments</v>
      </c>
      <c r="QM327" t="str">
        <f>IF($MS327="READ 180 Record",IF(AQ327="","Null",VLOOKUP(JJ327,Lookups!$DX$3:$EB$2054,AN327+1,FALSE)),"Null")</f>
        <v>Level Matches Lexile Score</v>
      </c>
      <c r="QN327" t="str">
        <f t="shared" si="521"/>
        <v>Null</v>
      </c>
    </row>
    <row r="328" spans="1:456" x14ac:dyDescent="0.25">
      <c r="A328" s="161" t="s">
        <v>1447</v>
      </c>
      <c r="B328" s="161" t="s">
        <v>1447</v>
      </c>
      <c r="C328" s="161" t="s">
        <v>1447</v>
      </c>
      <c r="D328" s="161" t="s">
        <v>1447</v>
      </c>
      <c r="E328" s="161">
        <v>6</v>
      </c>
      <c r="F328" s="161" t="s">
        <v>1447</v>
      </c>
      <c r="G328" s="161" t="s">
        <v>887</v>
      </c>
      <c r="H328" s="161" t="s">
        <v>904</v>
      </c>
      <c r="I328" s="161">
        <v>0</v>
      </c>
      <c r="J328" s="159">
        <v>42425</v>
      </c>
      <c r="K328" s="161">
        <v>0</v>
      </c>
      <c r="L328" s="161">
        <v>0</v>
      </c>
      <c r="M328" s="161">
        <v>0</v>
      </c>
      <c r="N328" s="161">
        <v>0</v>
      </c>
      <c r="O328" s="161">
        <v>0</v>
      </c>
      <c r="P328" s="161">
        <v>0</v>
      </c>
      <c r="Q328" s="161">
        <v>0</v>
      </c>
      <c r="R328" s="161">
        <v>0</v>
      </c>
      <c r="S328" s="161">
        <v>0</v>
      </c>
      <c r="T328" s="161">
        <v>0</v>
      </c>
      <c r="U328" s="161">
        <v>0</v>
      </c>
      <c r="V328" s="161">
        <v>0</v>
      </c>
      <c r="W328" s="161">
        <v>0</v>
      </c>
      <c r="X328" s="161">
        <v>0</v>
      </c>
      <c r="AB328" s="161" t="s">
        <v>242</v>
      </c>
      <c r="AC328" s="161" t="s">
        <v>242</v>
      </c>
      <c r="AD328" s="161" t="s">
        <v>242</v>
      </c>
      <c r="AE328" s="161" t="s">
        <v>242</v>
      </c>
      <c r="AF328" s="161" t="s">
        <v>241</v>
      </c>
      <c r="AG328" s="161" t="s">
        <v>241</v>
      </c>
      <c r="AH328" s="161" t="s">
        <v>242</v>
      </c>
      <c r="AI328" s="161">
        <v>20150801</v>
      </c>
      <c r="AJ328" s="161">
        <v>20160525</v>
      </c>
      <c r="AK328" s="161" t="s">
        <v>869</v>
      </c>
      <c r="AL328" t="s">
        <v>1078</v>
      </c>
      <c r="BN328" t="s">
        <v>1076</v>
      </c>
      <c r="BO328" t="s">
        <v>904</v>
      </c>
      <c r="BP328" s="159">
        <v>42256</v>
      </c>
      <c r="BQ328" s="159">
        <v>42514</v>
      </c>
      <c r="BR328" t="s">
        <v>877</v>
      </c>
      <c r="BS328">
        <v>-402</v>
      </c>
      <c r="BT328" s="159">
        <v>42514</v>
      </c>
      <c r="BU328">
        <v>2</v>
      </c>
      <c r="BV328">
        <v>4</v>
      </c>
      <c r="BW328">
        <v>11</v>
      </c>
      <c r="BX328">
        <v>37</v>
      </c>
      <c r="BY328">
        <v>484</v>
      </c>
      <c r="BZ328">
        <v>508</v>
      </c>
      <c r="CA328">
        <v>0</v>
      </c>
      <c r="CB328">
        <v>13</v>
      </c>
      <c r="CC328">
        <v>44</v>
      </c>
      <c r="CD328">
        <v>78</v>
      </c>
      <c r="CE328">
        <v>71</v>
      </c>
      <c r="CF328">
        <v>93</v>
      </c>
      <c r="CG328">
        <v>77</v>
      </c>
      <c r="CH328">
        <v>73</v>
      </c>
      <c r="CI328">
        <v>761</v>
      </c>
      <c r="CJ328">
        <v>1.6667000000000001</v>
      </c>
      <c r="CK328">
        <v>2</v>
      </c>
      <c r="CL328">
        <v>3</v>
      </c>
      <c r="ET328" s="161">
        <v>0</v>
      </c>
      <c r="EU328" s="161">
        <v>0</v>
      </c>
      <c r="EV328" s="161">
        <v>0</v>
      </c>
      <c r="EW328" s="161">
        <v>0</v>
      </c>
      <c r="EX328" s="161">
        <v>0</v>
      </c>
      <c r="EY328" s="161">
        <v>0</v>
      </c>
      <c r="EZ328" s="161">
        <v>0</v>
      </c>
      <c r="FA328" s="161">
        <v>0</v>
      </c>
      <c r="FB328" s="161">
        <v>0</v>
      </c>
      <c r="FC328" s="161">
        <v>0</v>
      </c>
      <c r="FD328" s="161">
        <v>0</v>
      </c>
      <c r="FE328" s="161">
        <v>0</v>
      </c>
      <c r="HN328" s="161" t="s">
        <v>904</v>
      </c>
      <c r="HO328" s="159">
        <v>42248</v>
      </c>
      <c r="HP328" s="159">
        <v>42409</v>
      </c>
      <c r="HQ328" s="161">
        <v>2</v>
      </c>
      <c r="HR328" s="159">
        <v>42248</v>
      </c>
      <c r="HS328" s="161" t="s">
        <v>872</v>
      </c>
      <c r="HT328" s="161" t="s">
        <v>878</v>
      </c>
      <c r="HU328" s="161">
        <v>26</v>
      </c>
      <c r="HV328" s="161">
        <v>7</v>
      </c>
      <c r="HW328" s="161">
        <v>0</v>
      </c>
      <c r="HX328" s="159">
        <v>42409</v>
      </c>
      <c r="HY328" s="161" t="s">
        <v>874</v>
      </c>
      <c r="HZ328" s="161" t="s">
        <v>873</v>
      </c>
      <c r="IA328" s="161">
        <v>27</v>
      </c>
      <c r="IB328" s="161">
        <v>13</v>
      </c>
      <c r="IC328" s="161">
        <v>0</v>
      </c>
      <c r="JB328" s="161" t="s">
        <v>904</v>
      </c>
      <c r="JC328" s="161">
        <v>3</v>
      </c>
      <c r="JD328" s="161">
        <v>0</v>
      </c>
      <c r="JE328" s="161">
        <v>0</v>
      </c>
      <c r="JF328" s="161">
        <v>0</v>
      </c>
      <c r="JG328" s="159">
        <v>42425</v>
      </c>
      <c r="JH328" s="161">
        <v>0</v>
      </c>
      <c r="JI328" s="159">
        <v>42247</v>
      </c>
      <c r="JJ328" s="161">
        <v>0</v>
      </c>
      <c r="JK328" s="161">
        <v>5</v>
      </c>
      <c r="JL328" s="159">
        <v>42425</v>
      </c>
      <c r="JM328" s="161">
        <v>0</v>
      </c>
      <c r="JN328" s="161">
        <v>14</v>
      </c>
      <c r="MN328" t="str">
        <f t="shared" si="435"/>
        <v>NoNoNoYesYesNo</v>
      </c>
      <c r="MO328" t="str">
        <f>IF(AND(MN328="NoNoNoNoNoNo",JI328=""),"No Programs",VLOOKUP(MN328,Lookups!$DA$4:$DB$67,2,FALSE))</f>
        <v>System 44 Only</v>
      </c>
      <c r="MP328">
        <f t="shared" si="436"/>
        <v>0</v>
      </c>
      <c r="MQ328" t="str">
        <f t="shared" si="437"/>
        <v>System 44 User</v>
      </c>
      <c r="MR328" t="str">
        <f>Directions!$D$3</f>
        <v>Usage</v>
      </c>
      <c r="MS328" t="str">
        <f>VLOOKUP(MQ328,Lookups!$CU$71:$CV$80,2,FALSE)</f>
        <v>System 44 Record</v>
      </c>
      <c r="MT328">
        <f t="shared" si="438"/>
        <v>1</v>
      </c>
      <c r="MU328">
        <f t="shared" si="439"/>
        <v>1</v>
      </c>
      <c r="MV328">
        <f t="shared" si="440"/>
        <v>1</v>
      </c>
      <c r="MW328">
        <f t="shared" si="441"/>
        <v>1</v>
      </c>
      <c r="MX328">
        <f t="shared" si="442"/>
        <v>23</v>
      </c>
      <c r="MY328" t="str">
        <f t="shared" si="443"/>
        <v>Not Used</v>
      </c>
      <c r="MZ328">
        <f t="shared" si="444"/>
        <v>0</v>
      </c>
      <c r="NA328" t="str">
        <f t="shared" si="445"/>
        <v>Not Available</v>
      </c>
      <c r="NB328" t="str">
        <f t="shared" si="446"/>
        <v>Not Available</v>
      </c>
      <c r="NC328" t="str">
        <f t="shared" si="447"/>
        <v>4 Not Indicated</v>
      </c>
      <c r="ND328" t="str">
        <f t="shared" si="448"/>
        <v>4 Not Indicated</v>
      </c>
      <c r="NE328" t="str">
        <f t="shared" si="449"/>
        <v>4 Not Indicated</v>
      </c>
      <c r="NF328" t="str">
        <f t="shared" si="450"/>
        <v>4 Not Indicated</v>
      </c>
      <c r="NG328" t="str">
        <f t="shared" si="451"/>
        <v>4 Not Indicated</v>
      </c>
      <c r="NH328" s="159">
        <f t="shared" si="452"/>
        <v>42425</v>
      </c>
      <c r="NI328">
        <f t="shared" si="453"/>
        <v>0</v>
      </c>
      <c r="NJ328" s="159">
        <f t="shared" si="454"/>
        <v>0</v>
      </c>
      <c r="NK328">
        <f t="shared" si="455"/>
        <v>0</v>
      </c>
      <c r="NL328">
        <f t="shared" si="456"/>
        <v>25.428571428571427</v>
      </c>
      <c r="NM328">
        <f t="shared" si="457"/>
        <v>1</v>
      </c>
      <c r="NN328">
        <f>IF(OR(E328="PK",E328="K",JJ328=""),"Null",INDEX(Lookups!$EZ$4:$FW$18,MATCH($JJ328,Lookups!$EY$4:$EY$18,1),MATCH($E328,Lookups!$EZ$3:$FW$3,0)))</f>
        <v>205</v>
      </c>
      <c r="NO328">
        <f>IF(OR(E328="PK",E328="K",JJ328=""),"Null",INDEX(Lookups!$EZ$4:$FW$18,MATCH($JJ328,Lookups!$EY$4:$EY$18,1),MATCH($E328,Lookups!$EZ$3:$FW$3,0) + 1))</f>
        <v>315</v>
      </c>
      <c r="NP328">
        <f t="shared" si="458"/>
        <v>410</v>
      </c>
      <c r="NQ328" t="str">
        <f t="shared" si="459"/>
        <v>PI is Recommended</v>
      </c>
      <c r="NR328" t="str">
        <f t="shared" si="460"/>
        <v>PI is Recommended</v>
      </c>
      <c r="NS328" t="str">
        <f t="shared" si="461"/>
        <v>BR to 199L</v>
      </c>
      <c r="NT328" t="str">
        <f t="shared" si="462"/>
        <v>BR to 199L</v>
      </c>
      <c r="NU328" t="str">
        <f t="shared" si="463"/>
        <v>BR to 199L</v>
      </c>
      <c r="NV328" s="183" t="str">
        <f t="array" ref="NV328">IF($NL328="No RI Tests","No RI Tests",VLOOKUP(IF(AND(E328="K",JJ328&lt;280),3,IF(AND(E328="K",JJ328&gt;=280),4,MAX(IF(E328=Lookups!$DF$6:$DF$99,IF(JJ328&gt;=Lookups!$DG$6:$DG$99,Lookups!$DH$6:$DH$99))))),Lookups!$DE$104:$DG$108,2,FALSE))</f>
        <v>1 Below Basic</v>
      </c>
      <c r="NW328" s="161" t="str">
        <f t="array" ref="NW328">IF($NL328="No RI Tests","No RI Tests",VLOOKUP(IF(AND(E328="K",JH328&lt;280),3,IF(AND(E328="K",JH328&gt;=280),4,MAX(IF(E328=Lookups!$DF$6:$DF$99,IF(NI328&gt;=Lookups!$DG$6:$DG$99,Lookups!$DH$6:$DH$99))))),Lookups!$DE$104:$DG$108,2,FALSE))</f>
        <v>1 Below Basic</v>
      </c>
      <c r="NX328" s="161" t="str">
        <f t="array" ref="NX328">IF($NL328="No RI Tests","No RI Tests",VLOOKUP(IF(AND(E328="K",NK328&lt;280),3,IF(AND(E328="K",NK328&gt;=280),4,MAX(IF(E328=Lookups!$DF$6:$DF$99,IF(NK328&gt;=Lookups!$DG$6:$DG$99,Lookups!$DH$6:$DH$99))))),Lookups!$DE$104:$DG$108,2,FALSE))</f>
        <v>1 Below Basic</v>
      </c>
      <c r="NY328">
        <f t="shared" si="464"/>
        <v>1</v>
      </c>
      <c r="NZ328">
        <f t="shared" si="465"/>
        <v>0</v>
      </c>
      <c r="OA328" t="str">
        <f t="shared" si="466"/>
        <v>Maintained Performance Level</v>
      </c>
      <c r="OB328" s="161" t="str">
        <f t="array" ref="OB328">IF($NL328="No RI Tests","No RI Tests",IF(E328="K","N/A",VLOOKUP(MAX(IF(E328=Lookups!$DF$6:$DF$99,IF(JJ328&gt;=Lookups!$DG$6:$DG$99,Lookups!$DI$6:$DI$99))),Lookups!$DE$104:$DG$108,3,FALSE)))</f>
        <v>1 Limited</v>
      </c>
      <c r="OC328" s="161" t="str">
        <f t="array" ref="OC328">IF($NL328="No RI Tests","No RI Tests",IF(E328="K","N/A",VLOOKUP(MAX(IF(E328=Lookups!$DF$6:$DF$99,IF(NI328&gt;=Lookups!$DG$6:$DG$99,Lookups!$DI$6:$DI$99))),Lookups!$DE$104:$DG$108,3,FALSE)))</f>
        <v>1 Limited</v>
      </c>
      <c r="OD328" s="161" t="str">
        <f t="array" ref="OD328">IF($NL328="No RI Tests","No RI Tests",IF(E328="K","N/A",VLOOKUP(MAX(IF(E328=Lookups!$DF$6:$DF$99,IF(NK328&gt;=Lookups!$DG$6:$DG$99,Lookups!$DI$6:$DI$99))),Lookups!$DE$104:$DG$108,3,FALSE)))</f>
        <v>1 Limited</v>
      </c>
      <c r="OE328">
        <f t="shared" si="467"/>
        <v>1</v>
      </c>
      <c r="OF328">
        <f t="shared" si="468"/>
        <v>0</v>
      </c>
      <c r="OG328" t="str">
        <f t="shared" si="469"/>
        <v>Maintained Performance Level</v>
      </c>
      <c r="OH328">
        <f t="shared" si="470"/>
        <v>0</v>
      </c>
      <c r="OI328">
        <f t="shared" si="471"/>
        <v>0</v>
      </c>
      <c r="OJ328">
        <f t="shared" si="472"/>
        <v>0</v>
      </c>
      <c r="OK328">
        <f t="shared" si="473"/>
        <v>0</v>
      </c>
      <c r="OL328">
        <f t="shared" si="474"/>
        <v>0</v>
      </c>
      <c r="OM328" t="str">
        <f t="shared" si="475"/>
        <v>Fall Administration</v>
      </c>
      <c r="ON328" t="str">
        <f t="shared" si="476"/>
        <v>Winter Administration</v>
      </c>
      <c r="OO328" t="str">
        <f t="shared" si="477"/>
        <v>Fall to Winter RI</v>
      </c>
      <c r="OP328" t="str">
        <f ca="1">IF(AND(HR328&lt;&gt;"",JJ328&lt;600),IF(HT328="Advancing","Tier 2","Tier 3"),IF(JI328="","Null",IF(OR(E328="K",E328&lt;3),"FRA Recommended",IF(JJ328&gt;=IF(E328&lt;6,400,600),IF(JJ328&lt;VLOOKUP(E328,Lookups!$AP$3:$AR$16,3,FALSE),"Tier 2","Core"),IF(JJ328&lt;400,IF(RAND()&lt;0.81,"Tier 3","Tier 2"),IF(RAND()&lt;0.51,"Tier 3","Tier 2"))))))</f>
        <v>Tier 3</v>
      </c>
      <c r="OQ328" t="str">
        <f t="shared" si="478"/>
        <v>Average Reading Invt. Under 15 Minutes Long</v>
      </c>
      <c r="OR328">
        <f t="shared" si="479"/>
        <v>0</v>
      </c>
      <c r="OS328" t="str">
        <f t="shared" si="480"/>
        <v>Null</v>
      </c>
      <c r="OT328">
        <f t="shared" si="481"/>
        <v>0</v>
      </c>
      <c r="OU328" s="159">
        <f t="shared" si="482"/>
        <v>42409</v>
      </c>
      <c r="OV328" t="str">
        <f t="shared" si="483"/>
        <v>Form 2</v>
      </c>
      <c r="OW328" t="str">
        <f t="shared" si="484"/>
        <v>Developing</v>
      </c>
      <c r="OX328">
        <f t="shared" si="485"/>
        <v>27</v>
      </c>
      <c r="OY328">
        <f t="shared" si="486"/>
        <v>13</v>
      </c>
      <c r="OZ328">
        <f t="shared" si="487"/>
        <v>0</v>
      </c>
      <c r="PA328" s="159">
        <f t="shared" si="488"/>
        <v>42409</v>
      </c>
      <c r="PB328" t="str">
        <f t="shared" si="489"/>
        <v>Form 2</v>
      </c>
      <c r="PC328" t="str">
        <f t="shared" si="490"/>
        <v>Developing</v>
      </c>
      <c r="PD328">
        <f t="shared" si="491"/>
        <v>27</v>
      </c>
      <c r="PE328">
        <f t="shared" si="492"/>
        <v>13</v>
      </c>
      <c r="PF328">
        <f t="shared" si="493"/>
        <v>0</v>
      </c>
      <c r="PG328">
        <f t="shared" si="494"/>
        <v>23</v>
      </c>
      <c r="PH328">
        <f t="shared" si="495"/>
        <v>1</v>
      </c>
      <c r="PI328">
        <f t="shared" si="496"/>
        <v>1</v>
      </c>
      <c r="PJ328">
        <f t="shared" si="497"/>
        <v>26</v>
      </c>
      <c r="PK328">
        <f>IF(HR328="","Null",IF(E328&lt;3,"Null",IF(HU328=0,0,IF(HS328="Form 1",VLOOKUP(HU328,Lookups!$BE$3:$BP$63,E328,FALSE),IF(HS328="Form 2",VLOOKUP(HU328,Lookups!$BE$67:$BP$127,E328,FALSE),VLOOKUP(HU328,Lookups!$BE$130:$BP$190,E328,FALSE))))))</f>
        <v>0</v>
      </c>
      <c r="PL328">
        <f t="shared" si="498"/>
        <v>27</v>
      </c>
      <c r="PM328">
        <f>IF($PH328=0,"Null",IF(E328&lt;3,"Null",IF(OX328=0,0,IF(OV328="Form 1",VLOOKUP(OX328,Lookups!$BE$3:$BP$63,E328,FALSE),IF(OV328="Form 2",VLOOKUP(OX328,Lookups!$BE$67:$BP$127,E328,FALSE),VLOOKUP(OX328,Lookups!$BE$130:$BP$190,E328,FALSE))))))</f>
        <v>0</v>
      </c>
      <c r="PN328">
        <f t="shared" si="499"/>
        <v>1</v>
      </c>
      <c r="PO328">
        <f t="shared" si="500"/>
        <v>1</v>
      </c>
      <c r="PP328">
        <f t="shared" si="501"/>
        <v>7</v>
      </c>
      <c r="PQ328">
        <f>IF(HR328="","Null",IF(E328&lt;3,"Null",IF(HV328=0,0,IF(HS328="Form 1",VLOOKUP(HV328,Lookups!$BR$3:$CC$63,E328,FALSE),IF(HS328="Form 2",VLOOKUP(HV328,Lookups!$BR$67:$CC$127,E328,FALSE),VLOOKUP(HV328,Lookups!$BR$130:$CC$190,E328,FALSE))))))</f>
        <v>1</v>
      </c>
      <c r="PR328">
        <f t="shared" si="502"/>
        <v>13</v>
      </c>
      <c r="PS328">
        <f>IF(HR328="","Null",IF(E328&lt;3,"Null",IF(OY328=0,0,IF(OW328="Form 1",VLOOKUP(OY328,Lookups!$BR$3:$CC$63,E328,FALSE),IF(OW328="Form 2",VLOOKUP(OY328,Lookups!$BR$67:$CC$127,E328,FALSE),VLOOKUP(OY328,Lookups!$BR$130:$CC$190,E328,FALSE))))))</f>
        <v>9</v>
      </c>
      <c r="PT328">
        <f t="shared" si="503"/>
        <v>6</v>
      </c>
      <c r="PU328">
        <f t="shared" si="504"/>
        <v>1</v>
      </c>
      <c r="PV328">
        <f t="shared" si="505"/>
        <v>0</v>
      </c>
      <c r="PW328" t="str">
        <f t="shared" si="506"/>
        <v>Fall to Winter PI Administration</v>
      </c>
      <c r="PX328">
        <f t="shared" si="507"/>
        <v>0</v>
      </c>
      <c r="PY328">
        <f t="shared" si="508"/>
        <v>1</v>
      </c>
      <c r="PZ328" t="str">
        <f t="shared" si="509"/>
        <v>20 to 39 Sessions</v>
      </c>
      <c r="QA328" t="str">
        <f t="shared" si="510"/>
        <v>Series 1</v>
      </c>
      <c r="QB328" t="str">
        <f t="shared" si="511"/>
        <v>In Series 1 to 4</v>
      </c>
      <c r="QC328" t="str">
        <f>IF($MS328="System 44 Record",IF(BQ328&lt;MEDIAN(Directions!$F$3,Directions!$F$6),"Mid-Year Exited Student","Full Year Participant")&amp;IF(BP328&lt;Directions!$F$3,", Started Prior Year",", Started This Year"),"Null")</f>
        <v>Full Year Participant, Started This Year</v>
      </c>
      <c r="QD328">
        <f t="shared" si="512"/>
        <v>0</v>
      </c>
      <c r="QE328">
        <f t="shared" si="513"/>
        <v>0</v>
      </c>
      <c r="QF328">
        <f t="shared" si="514"/>
        <v>1</v>
      </c>
      <c r="QG328">
        <f t="shared" si="515"/>
        <v>0</v>
      </c>
      <c r="QH328">
        <f t="shared" si="516"/>
        <v>0</v>
      </c>
      <c r="QI328">
        <f t="shared" si="517"/>
        <v>0</v>
      </c>
      <c r="QJ328" t="str">
        <f t="shared" si="518"/>
        <v>RC! Only</v>
      </c>
      <c r="QK328" t="str">
        <f t="shared" si="519"/>
        <v>Null</v>
      </c>
      <c r="QL328" t="str">
        <f t="shared" si="520"/>
        <v>Null</v>
      </c>
      <c r="QM328" t="str">
        <f>IF($MS328="READ 180 Record",IF(AQ328="","Null",VLOOKUP(JJ328,Lookups!$DX$3:$EB$2054,AN328+1,FALSE)),"Null")</f>
        <v>Null</v>
      </c>
      <c r="QN328" t="str">
        <f t="shared" si="521"/>
        <v>Null</v>
      </c>
    </row>
    <row r="329" spans="1:456" x14ac:dyDescent="0.25">
      <c r="A329" s="161" t="s">
        <v>1447</v>
      </c>
      <c r="B329" s="161" t="s">
        <v>1447</v>
      </c>
      <c r="C329" s="161" t="s">
        <v>1447</v>
      </c>
      <c r="D329" s="161" t="s">
        <v>1447</v>
      </c>
      <c r="E329" s="161">
        <v>5</v>
      </c>
      <c r="F329" s="161" t="s">
        <v>1447</v>
      </c>
      <c r="G329" s="161" t="s">
        <v>880</v>
      </c>
      <c r="H329" s="161" t="s">
        <v>881</v>
      </c>
      <c r="I329" s="161">
        <v>427</v>
      </c>
      <c r="J329" s="159">
        <v>42501</v>
      </c>
      <c r="K329" s="161">
        <v>0</v>
      </c>
      <c r="L329" s="161">
        <v>0</v>
      </c>
      <c r="M329" s="161">
        <v>0</v>
      </c>
      <c r="N329" s="161">
        <v>0</v>
      </c>
      <c r="O329" s="161">
        <v>0</v>
      </c>
      <c r="P329" s="161">
        <v>0</v>
      </c>
      <c r="Q329" s="161">
        <v>0</v>
      </c>
      <c r="R329" s="161">
        <v>0</v>
      </c>
      <c r="S329" s="161">
        <v>0</v>
      </c>
      <c r="T329" s="161">
        <v>0</v>
      </c>
      <c r="U329" s="161">
        <v>0</v>
      </c>
      <c r="V329" s="161">
        <v>0</v>
      </c>
      <c r="W329" s="161">
        <v>0</v>
      </c>
      <c r="X329" s="161">
        <v>0</v>
      </c>
      <c r="AB329" s="161" t="s">
        <v>241</v>
      </c>
      <c r="AC329" s="161" t="s">
        <v>242</v>
      </c>
      <c r="AD329" s="161" t="s">
        <v>242</v>
      </c>
      <c r="AE329" s="161" t="s">
        <v>242</v>
      </c>
      <c r="AF329" s="161" t="s">
        <v>242</v>
      </c>
      <c r="AG329" s="161" t="s">
        <v>241</v>
      </c>
      <c r="AH329" s="161" t="s">
        <v>242</v>
      </c>
      <c r="AI329" s="161">
        <v>20150801</v>
      </c>
      <c r="AJ329" s="161">
        <v>20160525</v>
      </c>
      <c r="AK329" s="161" t="s">
        <v>869</v>
      </c>
      <c r="AL329" t="s">
        <v>1076</v>
      </c>
      <c r="AM329" t="s">
        <v>881</v>
      </c>
      <c r="AN329">
        <v>2</v>
      </c>
      <c r="AO329" t="s">
        <v>870</v>
      </c>
      <c r="AP329">
        <v>11</v>
      </c>
      <c r="AQ329">
        <v>62</v>
      </c>
      <c r="AR329">
        <v>1281</v>
      </c>
      <c r="AS329">
        <v>434</v>
      </c>
      <c r="AT329">
        <v>178</v>
      </c>
      <c r="AU329">
        <v>397</v>
      </c>
      <c r="AV329">
        <v>124</v>
      </c>
      <c r="AW329">
        <v>60</v>
      </c>
      <c r="AX329">
        <v>24.433199999999999</v>
      </c>
      <c r="AY329">
        <v>5.9166999999999996</v>
      </c>
      <c r="AZ329">
        <v>3.6471</v>
      </c>
      <c r="BA329">
        <v>101.708249999999</v>
      </c>
      <c r="BB329">
        <v>25690</v>
      </c>
      <c r="BC329">
        <v>66.055045871000004</v>
      </c>
      <c r="BD329">
        <v>77.419354838000004</v>
      </c>
      <c r="BE329">
        <v>647</v>
      </c>
      <c r="BF329">
        <v>694</v>
      </c>
      <c r="BG329">
        <v>15</v>
      </c>
      <c r="BH329">
        <v>96</v>
      </c>
      <c r="BI329">
        <v>2</v>
      </c>
      <c r="BJ329">
        <v>0</v>
      </c>
      <c r="BK329">
        <v>149</v>
      </c>
      <c r="BL329">
        <v>0</v>
      </c>
      <c r="BM329" t="s">
        <v>1077</v>
      </c>
      <c r="BN329" t="s">
        <v>1076</v>
      </c>
      <c r="BO329" t="s">
        <v>881</v>
      </c>
      <c r="BP329" s="159">
        <v>42251</v>
      </c>
      <c r="BQ329" s="159">
        <v>42391</v>
      </c>
      <c r="BR329" t="s">
        <v>871</v>
      </c>
      <c r="BS329">
        <v>427</v>
      </c>
      <c r="BT329" s="159">
        <v>42391</v>
      </c>
      <c r="BU329">
        <v>8</v>
      </c>
      <c r="BV329">
        <v>1</v>
      </c>
      <c r="BW329">
        <v>49</v>
      </c>
      <c r="BX329">
        <v>48</v>
      </c>
      <c r="BY329">
        <v>661</v>
      </c>
      <c r="BZ329">
        <v>716</v>
      </c>
      <c r="CA329">
        <v>28</v>
      </c>
      <c r="CB329">
        <v>11</v>
      </c>
      <c r="CC329">
        <v>31</v>
      </c>
      <c r="CD329">
        <v>90</v>
      </c>
      <c r="CE329">
        <v>95</v>
      </c>
      <c r="CF329">
        <v>97</v>
      </c>
      <c r="CG329">
        <v>98</v>
      </c>
      <c r="CH329">
        <v>94</v>
      </c>
      <c r="CI329">
        <v>8925</v>
      </c>
      <c r="CJ329">
        <v>2.7059000000000002</v>
      </c>
      <c r="CK329">
        <v>7</v>
      </c>
      <c r="CL329">
        <v>7</v>
      </c>
      <c r="ET329" s="161">
        <v>3</v>
      </c>
      <c r="EU329" s="161">
        <v>78</v>
      </c>
      <c r="EV329" s="161">
        <v>39</v>
      </c>
      <c r="EW329" s="161">
        <v>4705</v>
      </c>
      <c r="EX329" s="161">
        <v>0</v>
      </c>
      <c r="EY329" s="161">
        <v>0</v>
      </c>
      <c r="EZ329" s="161">
        <v>64</v>
      </c>
      <c r="FA329" s="161">
        <v>80</v>
      </c>
      <c r="FB329" s="161">
        <v>43</v>
      </c>
      <c r="FC329" s="161">
        <v>66</v>
      </c>
      <c r="FD329" s="161">
        <v>1</v>
      </c>
      <c r="FE329" s="161">
        <v>1</v>
      </c>
      <c r="FF329" s="159">
        <v>42389</v>
      </c>
      <c r="FG329" s="161">
        <v>64</v>
      </c>
      <c r="FH329" s="161">
        <v>80</v>
      </c>
      <c r="FI329" s="161">
        <v>58</v>
      </c>
      <c r="FJ329" s="161">
        <v>50</v>
      </c>
      <c r="FK329" s="161">
        <v>88</v>
      </c>
      <c r="FL329" s="159">
        <v>42313</v>
      </c>
      <c r="FM329" s="161">
        <v>43</v>
      </c>
      <c r="FN329" s="161">
        <v>66</v>
      </c>
      <c r="FO329" s="161">
        <v>8</v>
      </c>
      <c r="FP329" s="161">
        <v>60</v>
      </c>
      <c r="FQ329" s="161">
        <v>75</v>
      </c>
      <c r="HN329" s="161" t="s">
        <v>881</v>
      </c>
      <c r="HO329" s="159">
        <v>42244</v>
      </c>
      <c r="HP329" s="159">
        <v>42501</v>
      </c>
      <c r="HQ329" s="161">
        <v>3</v>
      </c>
      <c r="HR329" s="159">
        <v>42244</v>
      </c>
      <c r="HS329" s="161" t="s">
        <v>872</v>
      </c>
      <c r="HT329" s="161" t="s">
        <v>873</v>
      </c>
      <c r="HU329" s="161">
        <v>45</v>
      </c>
      <c r="HV329" s="161">
        <v>21</v>
      </c>
      <c r="HW329" s="161">
        <v>0</v>
      </c>
      <c r="HX329" s="159">
        <v>42388</v>
      </c>
      <c r="HY329" s="161" t="s">
        <v>874</v>
      </c>
      <c r="HZ329" s="161" t="s">
        <v>882</v>
      </c>
      <c r="IA329" s="161">
        <v>53</v>
      </c>
      <c r="IB329" s="161">
        <v>28</v>
      </c>
      <c r="IC329" s="161">
        <v>0</v>
      </c>
      <c r="ID329" s="159">
        <v>42501</v>
      </c>
      <c r="IE329" s="161" t="s">
        <v>879</v>
      </c>
      <c r="IF329" s="161" t="s">
        <v>882</v>
      </c>
      <c r="IG329" s="161">
        <v>52</v>
      </c>
      <c r="IH329" s="161">
        <v>38</v>
      </c>
      <c r="II329" s="161">
        <v>0</v>
      </c>
      <c r="JB329" s="161" t="s">
        <v>881</v>
      </c>
      <c r="JC329" s="161">
        <v>25</v>
      </c>
      <c r="JD329" s="161">
        <v>11</v>
      </c>
      <c r="JE329" s="161">
        <v>12</v>
      </c>
      <c r="JF329" s="161">
        <v>5638</v>
      </c>
      <c r="JG329" s="159">
        <v>42501</v>
      </c>
      <c r="JH329" s="161">
        <v>427</v>
      </c>
      <c r="JI329" s="159">
        <v>42244</v>
      </c>
      <c r="JJ329" s="161">
        <v>229</v>
      </c>
      <c r="JK329" s="161">
        <v>13</v>
      </c>
      <c r="JL329" s="159">
        <v>42352</v>
      </c>
      <c r="JM329" s="161">
        <v>417</v>
      </c>
      <c r="JN329" s="161">
        <v>22</v>
      </c>
      <c r="JO329" s="159">
        <v>42501</v>
      </c>
      <c r="JP329" s="161">
        <v>427</v>
      </c>
      <c r="JQ329" s="161">
        <v>17</v>
      </c>
      <c r="MN329" t="str">
        <f t="shared" si="435"/>
        <v>YesNoNoNoYesNo</v>
      </c>
      <c r="MO329" t="str">
        <f>IF(AND(MN329="NoNoNoNoNoNo",JI329=""),"No Programs",VLOOKUP(MN329,Lookups!$DA$4:$DB$67,2,FALSE))</f>
        <v>READ 180 Only</v>
      </c>
      <c r="MP329">
        <f t="shared" si="436"/>
        <v>0.5636363636363636</v>
      </c>
      <c r="MQ329" t="str">
        <f t="shared" si="437"/>
        <v>System 44 User</v>
      </c>
      <c r="MR329" t="str">
        <f>Directions!$D$3</f>
        <v>Usage</v>
      </c>
      <c r="MS329" t="str">
        <f>VLOOKUP(MQ329,Lookups!$CU$71:$CV$80,2,FALSE)</f>
        <v>System 44 Record</v>
      </c>
      <c r="MT329">
        <f t="shared" si="438"/>
        <v>1</v>
      </c>
      <c r="MU329">
        <f t="shared" si="439"/>
        <v>1</v>
      </c>
      <c r="MV329">
        <f t="shared" si="440"/>
        <v>1</v>
      </c>
      <c r="MW329">
        <f t="shared" si="441"/>
        <v>1</v>
      </c>
      <c r="MX329">
        <f t="shared" si="442"/>
        <v>36.714285714285715</v>
      </c>
      <c r="MY329" t="str">
        <f t="shared" si="443"/>
        <v>Not Used</v>
      </c>
      <c r="MZ329">
        <f t="shared" si="444"/>
        <v>0</v>
      </c>
      <c r="NA329" t="str">
        <f t="shared" si="445"/>
        <v>Not Available</v>
      </c>
      <c r="NB329" t="str">
        <f t="shared" si="446"/>
        <v>Not Available</v>
      </c>
      <c r="NC329" t="str">
        <f t="shared" si="447"/>
        <v>4 Not Indicated</v>
      </c>
      <c r="ND329" t="str">
        <f t="shared" si="448"/>
        <v>4 Not Indicated</v>
      </c>
      <c r="NE329" t="str">
        <f t="shared" si="449"/>
        <v>4 Not Indicated</v>
      </c>
      <c r="NF329" t="str">
        <f t="shared" si="450"/>
        <v>4 Not Indicated</v>
      </c>
      <c r="NG329" t="str">
        <f t="shared" si="451"/>
        <v>4 Not Indicated</v>
      </c>
      <c r="NH329" s="159">
        <f t="shared" si="452"/>
        <v>42501</v>
      </c>
      <c r="NI329">
        <f t="shared" si="453"/>
        <v>427</v>
      </c>
      <c r="NJ329" s="159">
        <f t="shared" si="454"/>
        <v>42501</v>
      </c>
      <c r="NK329">
        <f t="shared" si="455"/>
        <v>427</v>
      </c>
      <c r="NL329">
        <f t="shared" si="456"/>
        <v>36.714285714285715</v>
      </c>
      <c r="NM329">
        <f t="shared" si="457"/>
        <v>1</v>
      </c>
      <c r="NN329">
        <f>IF(OR(E329="PK",E329="K",JJ329=""),"Null",INDEX(Lookups!$EZ$4:$FW$18,MATCH($JJ329,Lookups!$EY$4:$EY$18,1),MATCH($E329,Lookups!$EZ$3:$FW$3,0)))</f>
        <v>190</v>
      </c>
      <c r="NO329">
        <f>IF(OR(E329="PK",E329="K",JJ329=""),"Null",INDEX(Lookups!$EZ$4:$FW$18,MATCH($JJ329,Lookups!$EY$4:$EY$18,1),MATCH($E329,Lookups!$EZ$3:$FW$3,0) + 1))</f>
        <v>260</v>
      </c>
      <c r="NP329">
        <f t="shared" si="458"/>
        <v>380</v>
      </c>
      <c r="NQ329" t="str">
        <f t="shared" si="459"/>
        <v>PI is Recommended</v>
      </c>
      <c r="NR329" t="str">
        <f t="shared" si="460"/>
        <v>No PI Needed</v>
      </c>
      <c r="NS329" t="str">
        <f t="shared" si="461"/>
        <v>200L to 399L</v>
      </c>
      <c r="NT329" t="str">
        <f t="shared" si="462"/>
        <v>400L to 599L</v>
      </c>
      <c r="NU329" t="str">
        <f t="shared" si="463"/>
        <v>400L to 599L</v>
      </c>
      <c r="NV329" s="183" t="str">
        <f t="array" ref="NV329">IF($NL329="No RI Tests","No RI Tests",VLOOKUP(IF(AND(E329="K",JJ329&lt;280),3,IF(AND(E329="K",JJ329&gt;=280),4,MAX(IF(E329=Lookups!$DF$6:$DF$99,IF(JJ329&gt;=Lookups!$DG$6:$DG$99,Lookups!$DH$6:$DH$99))))),Lookups!$DE$104:$DG$108,2,FALSE))</f>
        <v>1 Below Basic</v>
      </c>
      <c r="NW329" s="161" t="str">
        <f t="array" ref="NW329">IF($NL329="No RI Tests","No RI Tests",VLOOKUP(IF(AND(E329="K",JH329&lt;280),3,IF(AND(E329="K",JH329&gt;=280),4,MAX(IF(E329=Lookups!$DF$6:$DF$99,IF(NI329&gt;=Lookups!$DG$6:$DG$99,Lookups!$DH$6:$DH$99))))),Lookups!$DE$104:$DG$108,2,FALSE))</f>
        <v>1 Below Basic</v>
      </c>
      <c r="NX329" s="161" t="str">
        <f t="array" ref="NX329">IF($NL329="No RI Tests","No RI Tests",VLOOKUP(IF(AND(E329="K",NK329&lt;280),3,IF(AND(E329="K",NK329&gt;=280),4,MAX(IF(E329=Lookups!$DF$6:$DF$99,IF(NK329&gt;=Lookups!$DG$6:$DG$99,Lookups!$DH$6:$DH$99))))),Lookups!$DE$104:$DG$108,2,FALSE))</f>
        <v>1 Below Basic</v>
      </c>
      <c r="NY329">
        <f t="shared" si="464"/>
        <v>1</v>
      </c>
      <c r="NZ329">
        <f t="shared" si="465"/>
        <v>0</v>
      </c>
      <c r="OA329" t="str">
        <f t="shared" si="466"/>
        <v>Maintained Performance Level</v>
      </c>
      <c r="OB329" s="161" t="str">
        <f t="array" ref="OB329">IF($NL329="No RI Tests","No RI Tests",IF(E329="K","N/A",VLOOKUP(MAX(IF(E329=Lookups!$DF$6:$DF$99,IF(JJ329&gt;=Lookups!$DG$6:$DG$99,Lookups!$DI$6:$DI$99))),Lookups!$DE$104:$DG$108,3,FALSE)))</f>
        <v>1 Limited</v>
      </c>
      <c r="OC329" s="161" t="str">
        <f t="array" ref="OC329">IF($NL329="No RI Tests","No RI Tests",IF(E329="K","N/A",VLOOKUP(MAX(IF(E329=Lookups!$DF$6:$DF$99,IF(NI329&gt;=Lookups!$DG$6:$DG$99,Lookups!$DI$6:$DI$99))),Lookups!$DE$104:$DG$108,3,FALSE)))</f>
        <v>1 Limited</v>
      </c>
      <c r="OD329" s="161" t="str">
        <f t="array" ref="OD329">IF($NL329="No RI Tests","No RI Tests",IF(E329="K","N/A",VLOOKUP(MAX(IF(E329=Lookups!$DF$6:$DF$99,IF(NK329&gt;=Lookups!$DG$6:$DG$99,Lookups!$DI$6:$DI$99))),Lookups!$DE$104:$DG$108,3,FALSE)))</f>
        <v>1 Limited</v>
      </c>
      <c r="OE329">
        <f t="shared" si="467"/>
        <v>1</v>
      </c>
      <c r="OF329">
        <f t="shared" si="468"/>
        <v>0</v>
      </c>
      <c r="OG329" t="str">
        <f t="shared" si="469"/>
        <v>Maintained Performance Level</v>
      </c>
      <c r="OH329">
        <f t="shared" si="470"/>
        <v>198</v>
      </c>
      <c r="OI329">
        <f t="shared" si="471"/>
        <v>1</v>
      </c>
      <c r="OJ329">
        <f t="shared" si="472"/>
        <v>1</v>
      </c>
      <c r="OK329">
        <f t="shared" si="473"/>
        <v>0</v>
      </c>
      <c r="OL329">
        <f t="shared" si="474"/>
        <v>0.88</v>
      </c>
      <c r="OM329" t="str">
        <f t="shared" si="475"/>
        <v>Fall Administration</v>
      </c>
      <c r="ON329" t="str">
        <f t="shared" si="476"/>
        <v>Winter Administration</v>
      </c>
      <c r="OO329" t="str">
        <f t="shared" si="477"/>
        <v>Fall to Winter RI</v>
      </c>
      <c r="OP329" t="str">
        <f ca="1">IF(AND(HR329&lt;&gt;"",JJ329&lt;600),IF(HT329="Advancing","Tier 2","Tier 3"),IF(JI329="","Null",IF(OR(E329="K",E329&lt;3),"FRA Recommended",IF(JJ329&gt;=IF(E329&lt;6,400,600),IF(JJ329&lt;VLOOKUP(E329,Lookups!$AP$3:$AR$16,3,FALSE),"Tier 2","Core"),IF(JJ329&lt;400,IF(RAND()&lt;0.81,"Tier 3","Tier 2"),IF(RAND()&lt;0.51,"Tier 3","Tier 2"))))))</f>
        <v>Tier 3</v>
      </c>
      <c r="OQ329" t="str">
        <f t="shared" si="478"/>
        <v>Average Reading Invt. at Least 15 Minutes Long</v>
      </c>
      <c r="OR329">
        <f t="shared" si="479"/>
        <v>0</v>
      </c>
      <c r="OS329" t="str">
        <f t="shared" si="480"/>
        <v>Null</v>
      </c>
      <c r="OT329">
        <f t="shared" si="481"/>
        <v>198</v>
      </c>
      <c r="OU329" s="159">
        <f t="shared" si="482"/>
        <v>42501</v>
      </c>
      <c r="OV329" t="str">
        <f t="shared" si="483"/>
        <v>Form 3</v>
      </c>
      <c r="OW329" t="str">
        <f t="shared" si="484"/>
        <v>Advancing</v>
      </c>
      <c r="OX329">
        <f t="shared" si="485"/>
        <v>52</v>
      </c>
      <c r="OY329">
        <f t="shared" si="486"/>
        <v>38</v>
      </c>
      <c r="OZ329">
        <f t="shared" si="487"/>
        <v>0</v>
      </c>
      <c r="PA329" s="159">
        <f t="shared" si="488"/>
        <v>42501</v>
      </c>
      <c r="PB329" t="str">
        <f t="shared" si="489"/>
        <v>Form 3</v>
      </c>
      <c r="PC329" t="str">
        <f t="shared" si="490"/>
        <v>Advancing</v>
      </c>
      <c r="PD329">
        <f t="shared" si="491"/>
        <v>52</v>
      </c>
      <c r="PE329">
        <f t="shared" si="492"/>
        <v>38</v>
      </c>
      <c r="PF329">
        <f t="shared" si="493"/>
        <v>0</v>
      </c>
      <c r="PG329">
        <f t="shared" si="494"/>
        <v>36.714285714285715</v>
      </c>
      <c r="PH329">
        <f t="shared" si="495"/>
        <v>1</v>
      </c>
      <c r="PI329">
        <f t="shared" si="496"/>
        <v>1</v>
      </c>
      <c r="PJ329">
        <f t="shared" si="497"/>
        <v>45</v>
      </c>
      <c r="PK329">
        <f>IF(HR329="","Null",IF(E329&lt;3,"Null",IF(HU329=0,0,IF(HS329="Form 1",VLOOKUP(HU329,Lookups!$BE$3:$BP$63,E329,FALSE),IF(HS329="Form 2",VLOOKUP(HU329,Lookups!$BE$67:$BP$127,E329,FALSE),VLOOKUP(HU329,Lookups!$BE$130:$BP$190,E329,FALSE))))))</f>
        <v>25</v>
      </c>
      <c r="PL329">
        <f t="shared" si="498"/>
        <v>52</v>
      </c>
      <c r="PM329">
        <f>IF($PH329=0,"Null",IF(E329&lt;3,"Null",IF(OX329=0,0,IF(OV329="Form 1",VLOOKUP(OX329,Lookups!$BE$3:$BP$63,E329,FALSE),IF(OV329="Form 2",VLOOKUP(OX329,Lookups!$BE$67:$BP$127,E329,FALSE),VLOOKUP(OX329,Lookups!$BE$130:$BP$190,E329,FALSE))))))</f>
        <v>45</v>
      </c>
      <c r="PN329">
        <f t="shared" si="499"/>
        <v>7</v>
      </c>
      <c r="PO329">
        <f t="shared" si="500"/>
        <v>1</v>
      </c>
      <c r="PP329">
        <f t="shared" si="501"/>
        <v>21</v>
      </c>
      <c r="PQ329">
        <f>IF(HR329="","Null",IF(E329&lt;3,"Null",IF(HV329=0,0,IF(HS329="Form 1",VLOOKUP(HV329,Lookups!$BR$3:$CC$63,E329,FALSE),IF(HS329="Form 2",VLOOKUP(HV329,Lookups!$BR$67:$CC$127,E329,FALSE),VLOOKUP(HV329,Lookups!$BR$130:$CC$190,E329,FALSE))))))</f>
        <v>48</v>
      </c>
      <c r="PR329">
        <f t="shared" si="502"/>
        <v>38</v>
      </c>
      <c r="PS329">
        <f>IF(HR329="","Null",IF(E329&lt;3,"Null",IF(OY329=0,0,IF(OW329="Form 1",VLOOKUP(OY329,Lookups!$BR$3:$CC$63,E329,FALSE),IF(OW329="Form 2",VLOOKUP(OY329,Lookups!$BR$67:$CC$127,E329,FALSE),VLOOKUP(OY329,Lookups!$BR$130:$CC$190,E329,FALSE))))))</f>
        <v>90</v>
      </c>
      <c r="PT329">
        <f t="shared" si="503"/>
        <v>17</v>
      </c>
      <c r="PU329">
        <f t="shared" si="504"/>
        <v>1</v>
      </c>
      <c r="PV329">
        <f t="shared" si="505"/>
        <v>1</v>
      </c>
      <c r="PW329" t="str">
        <f t="shared" si="506"/>
        <v>Fall to Spring PI Administration</v>
      </c>
      <c r="PX329">
        <f t="shared" si="507"/>
        <v>1</v>
      </c>
      <c r="PY329">
        <f t="shared" si="508"/>
        <v>0</v>
      </c>
      <c r="PZ329" t="str">
        <f t="shared" si="509"/>
        <v>40 to 59 Sessions</v>
      </c>
      <c r="QA329" t="str">
        <f t="shared" si="510"/>
        <v>Series 4</v>
      </c>
      <c r="QB329" t="str">
        <f t="shared" si="511"/>
        <v>In Series 5 to 8</v>
      </c>
      <c r="QC329" t="str">
        <f>IF($MS329="System 44 Record",IF(BQ329&lt;MEDIAN(Directions!$F$3,Directions!$F$6),"Mid-Year Exited Student","Full Year Participant")&amp;IF(BP329&lt;Directions!$F$3,", Started Prior Year",", Started This Year"),"Null")</f>
        <v>Full Year Participant, Started This Year</v>
      </c>
      <c r="QD329">
        <f t="shared" si="512"/>
        <v>1</v>
      </c>
      <c r="QE329">
        <f t="shared" si="513"/>
        <v>1</v>
      </c>
      <c r="QF329">
        <f t="shared" si="514"/>
        <v>1</v>
      </c>
      <c r="QG329">
        <f t="shared" si="515"/>
        <v>1</v>
      </c>
      <c r="QH329">
        <f t="shared" si="516"/>
        <v>2</v>
      </c>
      <c r="QI329">
        <f t="shared" si="517"/>
        <v>0.73</v>
      </c>
      <c r="QJ329" t="str">
        <f t="shared" si="518"/>
        <v>Used All 3</v>
      </c>
      <c r="QK329" t="str">
        <f t="shared" si="519"/>
        <v>Null</v>
      </c>
      <c r="QL329" t="str">
        <f t="shared" si="520"/>
        <v>Null</v>
      </c>
      <c r="QM329" t="str">
        <f>IF($MS329="READ 180 Record",IF(AQ329="","Null",VLOOKUP(JJ329,Lookups!$DX$3:$EB$2054,AN329+1,FALSE)),"Null")</f>
        <v>Null</v>
      </c>
      <c r="QN329" t="str">
        <f t="shared" si="521"/>
        <v>Null</v>
      </c>
    </row>
    <row r="330" spans="1:456" x14ac:dyDescent="0.25">
      <c r="A330" s="161" t="s">
        <v>1447</v>
      </c>
      <c r="B330" s="161" t="s">
        <v>1447</v>
      </c>
      <c r="C330" s="161" t="s">
        <v>1447</v>
      </c>
      <c r="D330" s="161" t="s">
        <v>1447</v>
      </c>
      <c r="E330" s="161">
        <v>7</v>
      </c>
      <c r="F330" s="161" t="s">
        <v>1447</v>
      </c>
      <c r="G330" s="161" t="s">
        <v>890</v>
      </c>
      <c r="H330" s="161" t="s">
        <v>891</v>
      </c>
      <c r="I330" s="161">
        <v>575</v>
      </c>
      <c r="J330" s="159">
        <v>42500</v>
      </c>
      <c r="K330" s="161">
        <v>0</v>
      </c>
      <c r="L330" s="161">
        <v>0</v>
      </c>
      <c r="M330" s="161">
        <v>0</v>
      </c>
      <c r="N330" s="161">
        <v>0</v>
      </c>
      <c r="O330" s="161">
        <v>0</v>
      </c>
      <c r="P330" s="161">
        <v>0</v>
      </c>
      <c r="Q330" s="161">
        <v>0</v>
      </c>
      <c r="R330" s="161">
        <v>0</v>
      </c>
      <c r="S330" s="161">
        <v>0</v>
      </c>
      <c r="T330" s="161">
        <v>0</v>
      </c>
      <c r="U330" s="161">
        <v>0</v>
      </c>
      <c r="V330" s="161">
        <v>0</v>
      </c>
      <c r="W330" s="161">
        <v>0</v>
      </c>
      <c r="X330" s="161">
        <v>0</v>
      </c>
      <c r="AB330" s="161" t="s">
        <v>241</v>
      </c>
      <c r="AC330" s="161" t="s">
        <v>242</v>
      </c>
      <c r="AD330" s="161" t="s">
        <v>242</v>
      </c>
      <c r="AE330" s="161" t="s">
        <v>242</v>
      </c>
      <c r="AF330" s="161" t="s">
        <v>242</v>
      </c>
      <c r="AG330" s="161" t="s">
        <v>241</v>
      </c>
      <c r="AH330" s="161" t="s">
        <v>242</v>
      </c>
      <c r="AI330" s="161">
        <v>20150801</v>
      </c>
      <c r="AJ330" s="161">
        <v>20160525</v>
      </c>
      <c r="AK330" s="161" t="s">
        <v>869</v>
      </c>
      <c r="AL330" t="s">
        <v>1076</v>
      </c>
      <c r="AM330" t="s">
        <v>891</v>
      </c>
      <c r="AN330">
        <v>3</v>
      </c>
      <c r="AO330" t="s">
        <v>870</v>
      </c>
      <c r="AP330">
        <v>6</v>
      </c>
      <c r="AQ330">
        <v>41</v>
      </c>
      <c r="AR330">
        <v>892</v>
      </c>
      <c r="AS330">
        <v>283</v>
      </c>
      <c r="AT330">
        <v>129</v>
      </c>
      <c r="AU330">
        <v>360</v>
      </c>
      <c r="AV330">
        <v>83</v>
      </c>
      <c r="AW330">
        <v>42</v>
      </c>
      <c r="AX330">
        <v>21.7667</v>
      </c>
      <c r="AY330">
        <v>6.7142999999999997</v>
      </c>
      <c r="AZ330">
        <v>1.7826</v>
      </c>
      <c r="BA330">
        <v>124.68340000000001</v>
      </c>
      <c r="BB330">
        <v>16629</v>
      </c>
      <c r="BC330">
        <v>84.375</v>
      </c>
      <c r="BD330">
        <v>77.142857141999997</v>
      </c>
      <c r="BE330">
        <v>415</v>
      </c>
      <c r="BF330">
        <v>393</v>
      </c>
      <c r="BG330">
        <v>50</v>
      </c>
      <c r="BH330">
        <v>89</v>
      </c>
      <c r="BI330">
        <v>3</v>
      </c>
      <c r="BJ330">
        <v>0</v>
      </c>
      <c r="BK330">
        <v>38</v>
      </c>
      <c r="BL330">
        <v>0</v>
      </c>
      <c r="BM330" t="s">
        <v>1080</v>
      </c>
      <c r="BN330" t="s">
        <v>1079</v>
      </c>
      <c r="ET330" s="161">
        <v>4</v>
      </c>
      <c r="EU330" s="161">
        <v>54</v>
      </c>
      <c r="EV330" s="161">
        <v>54</v>
      </c>
      <c r="EW330" s="161">
        <v>3225</v>
      </c>
      <c r="EX330" s="161">
        <v>0</v>
      </c>
      <c r="EY330" s="161">
        <v>0</v>
      </c>
      <c r="EZ330" s="161">
        <v>0</v>
      </c>
      <c r="FA330" s="161">
        <v>0</v>
      </c>
      <c r="FB330" s="161">
        <v>37</v>
      </c>
      <c r="FC330" s="161">
        <v>61</v>
      </c>
      <c r="FD330" s="161">
        <v>0</v>
      </c>
      <c r="FE330" s="161">
        <v>1</v>
      </c>
      <c r="FF330" s="159">
        <v>42411</v>
      </c>
      <c r="FG330" s="161">
        <v>37</v>
      </c>
      <c r="FH330" s="161">
        <v>61</v>
      </c>
      <c r="FI330" s="161">
        <v>33</v>
      </c>
      <c r="FJ330" s="161">
        <v>40</v>
      </c>
      <c r="FK330" s="161">
        <v>38</v>
      </c>
      <c r="HN330" s="161" t="s">
        <v>891</v>
      </c>
      <c r="HO330" s="159">
        <v>42250</v>
      </c>
      <c r="HP330" s="159">
        <v>42250</v>
      </c>
      <c r="HQ330" s="161">
        <v>1</v>
      </c>
      <c r="HR330" s="159">
        <v>42250</v>
      </c>
      <c r="HS330" s="161" t="s">
        <v>872</v>
      </c>
      <c r="HT330" s="161" t="s">
        <v>878</v>
      </c>
      <c r="HU330" s="161">
        <v>36</v>
      </c>
      <c r="HV330" s="161">
        <v>7</v>
      </c>
      <c r="HW330" s="161">
        <v>0</v>
      </c>
      <c r="JB330" s="161" t="s">
        <v>891</v>
      </c>
      <c r="JC330" s="161">
        <v>2</v>
      </c>
      <c r="JD330" s="161">
        <v>0</v>
      </c>
      <c r="JE330" s="161">
        <v>0</v>
      </c>
      <c r="JF330" s="161">
        <v>0</v>
      </c>
      <c r="JG330" s="159">
        <v>42500</v>
      </c>
      <c r="JH330" s="161">
        <v>575</v>
      </c>
      <c r="JI330" s="159">
        <v>42249</v>
      </c>
      <c r="JJ330" s="161">
        <v>477</v>
      </c>
      <c r="JK330" s="161">
        <v>10</v>
      </c>
      <c r="JL330" s="159">
        <v>42348</v>
      </c>
      <c r="JM330" s="161">
        <v>500</v>
      </c>
      <c r="JN330" s="161">
        <v>12</v>
      </c>
      <c r="JO330" s="159">
        <v>42500</v>
      </c>
      <c r="JP330" s="161">
        <v>575</v>
      </c>
      <c r="JQ330" s="161">
        <v>17</v>
      </c>
      <c r="MN330" t="str">
        <f t="shared" si="435"/>
        <v>YesNoNoNoYesNo</v>
      </c>
      <c r="MO330" t="str">
        <f>IF(AND(MN330="NoNoNoNoNoNo",JI330=""),"No Programs",VLOOKUP(MN330,Lookups!$DA$4:$DB$67,2,FALSE))</f>
        <v>READ 180 Only</v>
      </c>
      <c r="MP330">
        <f t="shared" si="436"/>
        <v>1</v>
      </c>
      <c r="MQ330" t="str">
        <f t="shared" si="437"/>
        <v>READ 180 User</v>
      </c>
      <c r="MR330" t="str">
        <f>Directions!$D$3</f>
        <v>Usage</v>
      </c>
      <c r="MS330" t="str">
        <f>VLOOKUP(MQ330,Lookups!$CU$71:$CV$80,2,FALSE)</f>
        <v>READ 180 Record</v>
      </c>
      <c r="MT330">
        <f t="shared" si="438"/>
        <v>1</v>
      </c>
      <c r="MU330">
        <f t="shared" si="439"/>
        <v>1</v>
      </c>
      <c r="MV330">
        <f t="shared" si="440"/>
        <v>1</v>
      </c>
      <c r="MW330">
        <f t="shared" si="441"/>
        <v>1</v>
      </c>
      <c r="MX330">
        <f t="shared" si="442"/>
        <v>35.857142857142854</v>
      </c>
      <c r="MY330" t="str">
        <f t="shared" si="443"/>
        <v>Not Used</v>
      </c>
      <c r="MZ330">
        <f t="shared" si="444"/>
        <v>0</v>
      </c>
      <c r="NA330" t="str">
        <f t="shared" si="445"/>
        <v>Not Available</v>
      </c>
      <c r="NB330" t="str">
        <f t="shared" si="446"/>
        <v>Not Available</v>
      </c>
      <c r="NC330" t="str">
        <f t="shared" si="447"/>
        <v>4 Not Indicated</v>
      </c>
      <c r="ND330" t="str">
        <f t="shared" si="448"/>
        <v>4 Not Indicated</v>
      </c>
      <c r="NE330" t="str">
        <f t="shared" si="449"/>
        <v>4 Not Indicated</v>
      </c>
      <c r="NF330" t="str">
        <f t="shared" si="450"/>
        <v>4 Not Indicated</v>
      </c>
      <c r="NG330" t="str">
        <f t="shared" si="451"/>
        <v>4 Not Indicated</v>
      </c>
      <c r="NH330" s="159">
        <f t="shared" si="452"/>
        <v>42500</v>
      </c>
      <c r="NI330">
        <f t="shared" si="453"/>
        <v>575</v>
      </c>
      <c r="NJ330" s="159">
        <f t="shared" si="454"/>
        <v>42500</v>
      </c>
      <c r="NK330">
        <f t="shared" si="455"/>
        <v>575</v>
      </c>
      <c r="NL330">
        <f t="shared" si="456"/>
        <v>35.857142857142854</v>
      </c>
      <c r="NM330">
        <f t="shared" si="457"/>
        <v>1</v>
      </c>
      <c r="NN330">
        <f>IF(OR(E330="PK",E330="K",JJ330=""),"Null",INDEX(Lookups!$EZ$4:$FW$18,MATCH($JJ330,Lookups!$EY$4:$EY$18,1),MATCH($E330,Lookups!$EZ$3:$FW$3,0)))</f>
        <v>90</v>
      </c>
      <c r="NO330">
        <f>IF(OR(E330="PK",E330="K",JJ330=""),"Null",INDEX(Lookups!$EZ$4:$FW$18,MATCH($JJ330,Lookups!$EY$4:$EY$18,1),MATCH($E330,Lookups!$EZ$3:$FW$3,0) + 1))</f>
        <v>145</v>
      </c>
      <c r="NP330">
        <f t="shared" si="458"/>
        <v>180</v>
      </c>
      <c r="NQ330" t="str">
        <f t="shared" si="459"/>
        <v>PI is Recommended</v>
      </c>
      <c r="NR330" t="str">
        <f t="shared" si="460"/>
        <v>PI is Recommended</v>
      </c>
      <c r="NS330" t="str">
        <f t="shared" si="461"/>
        <v>400L to 599L</v>
      </c>
      <c r="NT330" t="str">
        <f t="shared" si="462"/>
        <v>400L to 599L</v>
      </c>
      <c r="NU330" t="str">
        <f t="shared" si="463"/>
        <v>400L to 599L</v>
      </c>
      <c r="NV330" s="183" t="str">
        <f t="array" ref="NV330">IF($NL330="No RI Tests","No RI Tests",VLOOKUP(IF(AND(E330="K",JJ330&lt;280),3,IF(AND(E330="K",JJ330&gt;=280),4,MAX(IF(E330=Lookups!$DF$6:$DF$99,IF(JJ330&gt;=Lookups!$DG$6:$DG$99,Lookups!$DH$6:$DH$99))))),Lookups!$DE$104:$DG$108,2,FALSE))</f>
        <v>1 Below Basic</v>
      </c>
      <c r="NW330" s="161" t="str">
        <f t="array" ref="NW330">IF($NL330="No RI Tests","No RI Tests",VLOOKUP(IF(AND(E330="K",JH330&lt;280),3,IF(AND(E330="K",JH330&gt;=280),4,MAX(IF(E330=Lookups!$DF$6:$DF$99,IF(NI330&gt;=Lookups!$DG$6:$DG$99,Lookups!$DH$6:$DH$99))))),Lookups!$DE$104:$DG$108,2,FALSE))</f>
        <v>1 Below Basic</v>
      </c>
      <c r="NX330" s="161" t="str">
        <f t="array" ref="NX330">IF($NL330="No RI Tests","No RI Tests",VLOOKUP(IF(AND(E330="K",NK330&lt;280),3,IF(AND(E330="K",NK330&gt;=280),4,MAX(IF(E330=Lookups!$DF$6:$DF$99,IF(NK330&gt;=Lookups!$DG$6:$DG$99,Lookups!$DH$6:$DH$99))))),Lookups!$DE$104:$DG$108,2,FALSE))</f>
        <v>1 Below Basic</v>
      </c>
      <c r="NY330">
        <f t="shared" si="464"/>
        <v>1</v>
      </c>
      <c r="NZ330">
        <f t="shared" si="465"/>
        <v>0</v>
      </c>
      <c r="OA330" t="str">
        <f t="shared" si="466"/>
        <v>Maintained Performance Level</v>
      </c>
      <c r="OB330" s="161" t="str">
        <f t="array" ref="OB330">IF($NL330="No RI Tests","No RI Tests",IF(E330="K","N/A",VLOOKUP(MAX(IF(E330=Lookups!$DF$6:$DF$99,IF(JJ330&gt;=Lookups!$DG$6:$DG$99,Lookups!$DI$6:$DI$99))),Lookups!$DE$104:$DG$108,3,FALSE)))</f>
        <v>1 Limited</v>
      </c>
      <c r="OC330" s="161" t="str">
        <f t="array" ref="OC330">IF($NL330="No RI Tests","No RI Tests",IF(E330="K","N/A",VLOOKUP(MAX(IF(E330=Lookups!$DF$6:$DF$99,IF(NI330&gt;=Lookups!$DG$6:$DG$99,Lookups!$DI$6:$DI$99))),Lookups!$DE$104:$DG$108,3,FALSE)))</f>
        <v>1 Limited</v>
      </c>
      <c r="OD330" s="161" t="str">
        <f t="array" ref="OD330">IF($NL330="No RI Tests","No RI Tests",IF(E330="K","N/A",VLOOKUP(MAX(IF(E330=Lookups!$DF$6:$DF$99,IF(NK330&gt;=Lookups!$DG$6:$DG$99,Lookups!$DI$6:$DI$99))),Lookups!$DE$104:$DG$108,3,FALSE)))</f>
        <v>1 Limited</v>
      </c>
      <c r="OE330">
        <f t="shared" si="467"/>
        <v>1</v>
      </c>
      <c r="OF330">
        <f t="shared" si="468"/>
        <v>0</v>
      </c>
      <c r="OG330" t="str">
        <f t="shared" si="469"/>
        <v>Maintained Performance Level</v>
      </c>
      <c r="OH330">
        <f t="shared" si="470"/>
        <v>98</v>
      </c>
      <c r="OI330">
        <f t="shared" si="471"/>
        <v>1</v>
      </c>
      <c r="OJ330">
        <f t="shared" si="472"/>
        <v>1</v>
      </c>
      <c r="OK330">
        <f t="shared" si="473"/>
        <v>0</v>
      </c>
      <c r="OL330">
        <f t="shared" si="474"/>
        <v>0.83404255319148934</v>
      </c>
      <c r="OM330" t="str">
        <f t="shared" si="475"/>
        <v>Fall Administration</v>
      </c>
      <c r="ON330" t="str">
        <f t="shared" si="476"/>
        <v>Spring Administration</v>
      </c>
      <c r="OO330" t="str">
        <f t="shared" si="477"/>
        <v>Fall to Spring-Full Year RI</v>
      </c>
      <c r="OP330" t="str">
        <f ca="1">IF(AND(HR330&lt;&gt;"",JJ330&lt;600),IF(HT330="Advancing","Tier 2","Tier 3"),IF(JI330="","Null",IF(OR(E330="K",E330&lt;3),"FRA Recommended",IF(JJ330&gt;=IF(E330&lt;6,400,600),IF(JJ330&lt;VLOOKUP(E330,Lookups!$AP$3:$AR$16,3,FALSE),"Tier 2","Core"),IF(JJ330&lt;400,IF(RAND()&lt;0.81,"Tier 3","Tier 2"),IF(RAND()&lt;0.51,"Tier 3","Tier 2"))))))</f>
        <v>Tier 3</v>
      </c>
      <c r="OQ330" t="str">
        <f t="shared" si="478"/>
        <v>Average Reading Invt. Under 15 Minutes Long</v>
      </c>
      <c r="OR330">
        <f t="shared" si="479"/>
        <v>0</v>
      </c>
      <c r="OS330">
        <f t="shared" si="480"/>
        <v>0</v>
      </c>
      <c r="OT330">
        <f t="shared" si="481"/>
        <v>98</v>
      </c>
      <c r="OU330" s="159">
        <f t="shared" si="482"/>
        <v>42250</v>
      </c>
      <c r="OV330" t="str">
        <f t="shared" si="483"/>
        <v>Form 1</v>
      </c>
      <c r="OW330" t="str">
        <f t="shared" si="484"/>
        <v>Beginning</v>
      </c>
      <c r="OX330">
        <f t="shared" si="485"/>
        <v>36</v>
      </c>
      <c r="OY330">
        <f t="shared" si="486"/>
        <v>7</v>
      </c>
      <c r="OZ330">
        <f t="shared" si="487"/>
        <v>0</v>
      </c>
      <c r="PA330" s="159">
        <f t="shared" si="488"/>
        <v>42250</v>
      </c>
      <c r="PB330" t="str">
        <f t="shared" si="489"/>
        <v>Form 1</v>
      </c>
      <c r="PC330" t="str">
        <f t="shared" si="490"/>
        <v>Beginning</v>
      </c>
      <c r="PD330">
        <f t="shared" si="491"/>
        <v>36</v>
      </c>
      <c r="PE330">
        <f t="shared" si="492"/>
        <v>7</v>
      </c>
      <c r="PF330">
        <f t="shared" si="493"/>
        <v>0</v>
      </c>
      <c r="PG330" t="str">
        <f t="shared" si="494"/>
        <v>Lone PI Test</v>
      </c>
      <c r="PH330">
        <f t="shared" si="495"/>
        <v>0</v>
      </c>
      <c r="PI330">
        <f t="shared" si="496"/>
        <v>1</v>
      </c>
      <c r="PJ330">
        <f t="shared" si="497"/>
        <v>36</v>
      </c>
      <c r="PK330">
        <f>IF(HR330="","Null",IF(E330&lt;3,"Null",IF(HU330=0,0,IF(HS330="Form 1",VLOOKUP(HU330,Lookups!$BE$3:$BP$63,E330,FALSE),IF(HS330="Form 2",VLOOKUP(HU330,Lookups!$BE$67:$BP$127,E330,FALSE),VLOOKUP(HU330,Lookups!$BE$130:$BP$190,E330,FALSE))))))</f>
        <v>2</v>
      </c>
      <c r="PL330" t="str">
        <f t="shared" si="498"/>
        <v>Null</v>
      </c>
      <c r="PM330" t="str">
        <f>IF($PH330=0,"Null",IF(E330&lt;3,"Null",IF(OX330=0,0,IF(OV330="Form 1",VLOOKUP(OX330,Lookups!$BE$3:$BP$63,E330,FALSE),IF(OV330="Form 2",VLOOKUP(OX330,Lookups!$BE$67:$BP$127,E330,FALSE),VLOOKUP(OX330,Lookups!$BE$130:$BP$190,E330,FALSE))))))</f>
        <v>Null</v>
      </c>
      <c r="PN330" t="str">
        <f t="shared" si="499"/>
        <v>Null</v>
      </c>
      <c r="PO330" t="str">
        <f t="shared" si="500"/>
        <v>Null</v>
      </c>
      <c r="PP330">
        <f t="shared" si="501"/>
        <v>7</v>
      </c>
      <c r="PQ330">
        <f>IF(HR330="","Null",IF(E330&lt;3,"Null",IF(HV330=0,0,IF(HS330="Form 1",VLOOKUP(HV330,Lookups!$BR$3:$CC$63,E330,FALSE),IF(HS330="Form 2",VLOOKUP(HV330,Lookups!$BR$67:$CC$127,E330,FALSE),VLOOKUP(HV330,Lookups!$BR$130:$CC$190,E330,FALSE))))))</f>
        <v>1</v>
      </c>
      <c r="PR330" t="str">
        <f t="shared" si="502"/>
        <v>Null</v>
      </c>
      <c r="PS330">
        <f>IF(HR330="","Null",IF(E330&lt;3,"Null",IF(OY330=0,0,IF(OW330="Form 1",VLOOKUP(OY330,Lookups!$BR$3:$CC$63,E330,FALSE),IF(OW330="Form 2",VLOOKUP(OY330,Lookups!$BR$67:$CC$127,E330,FALSE),VLOOKUP(OY330,Lookups!$BR$130:$CC$190,E330,FALSE))))))</f>
        <v>1</v>
      </c>
      <c r="PT330" t="str">
        <f t="shared" si="503"/>
        <v>Null</v>
      </c>
      <c r="PU330" t="str">
        <f t="shared" si="504"/>
        <v>Null</v>
      </c>
      <c r="PV330">
        <f t="shared" si="505"/>
        <v>0</v>
      </c>
      <c r="PW330" t="str">
        <f t="shared" si="506"/>
        <v>Fall PI Administration</v>
      </c>
      <c r="PX330">
        <f t="shared" si="507"/>
        <v>1</v>
      </c>
      <c r="PY330">
        <f t="shared" si="508"/>
        <v>0</v>
      </c>
      <c r="PZ330" t="str">
        <f t="shared" si="509"/>
        <v>Null</v>
      </c>
      <c r="QA330" t="str">
        <f t="shared" si="510"/>
        <v>Null</v>
      </c>
      <c r="QB330" t="str">
        <f t="shared" si="511"/>
        <v>Null</v>
      </c>
      <c r="QC330" t="str">
        <f>IF($MS330="System 44 Record",IF(BQ330&lt;MEDIAN(Directions!$F$3,Directions!$F$6),"Mid-Year Exited Student","Full Year Participant")&amp;IF(BP330&lt;Directions!$F$3,", Started Prior Year",", Started This Year"),"Null")</f>
        <v>Null</v>
      </c>
      <c r="QD330" t="str">
        <f t="shared" si="512"/>
        <v>Null</v>
      </c>
      <c r="QE330">
        <f t="shared" si="513"/>
        <v>1</v>
      </c>
      <c r="QF330">
        <f t="shared" si="514"/>
        <v>1</v>
      </c>
      <c r="QG330">
        <f t="shared" si="515"/>
        <v>1</v>
      </c>
      <c r="QH330">
        <f t="shared" si="516"/>
        <v>1</v>
      </c>
      <c r="QI330">
        <f t="shared" si="517"/>
        <v>0.61</v>
      </c>
      <c r="QJ330" t="str">
        <f t="shared" si="518"/>
        <v>Used All 3</v>
      </c>
      <c r="QK330" t="str">
        <f t="shared" si="519"/>
        <v>40 to 59 Sessions</v>
      </c>
      <c r="QL330" t="str">
        <f t="shared" si="520"/>
        <v>5 to 8 Segments</v>
      </c>
      <c r="QM330" t="str">
        <f>IF($MS330="READ 180 Record",IF(AQ330="","Null",VLOOKUP(JJ330,Lookups!$DX$3:$EB$2054,AN330+1,FALSE)),"Null")</f>
        <v>Level is Above Lexile Score</v>
      </c>
      <c r="QN330" t="str">
        <f t="shared" si="521"/>
        <v>Null</v>
      </c>
    </row>
    <row r="331" spans="1:456" x14ac:dyDescent="0.25">
      <c r="A331" s="161" t="s">
        <v>1447</v>
      </c>
      <c r="B331" s="161" t="s">
        <v>1447</v>
      </c>
      <c r="C331" s="161" t="s">
        <v>1447</v>
      </c>
      <c r="D331" s="161" t="s">
        <v>1447</v>
      </c>
      <c r="E331" s="161">
        <v>7</v>
      </c>
      <c r="F331" s="161" t="s">
        <v>1447</v>
      </c>
      <c r="G331" s="161" t="s">
        <v>890</v>
      </c>
      <c r="H331" s="161" t="s">
        <v>895</v>
      </c>
      <c r="I331" s="161">
        <v>493</v>
      </c>
      <c r="J331" s="159">
        <v>42349</v>
      </c>
      <c r="K331" s="161">
        <v>0</v>
      </c>
      <c r="L331" s="161">
        <v>0</v>
      </c>
      <c r="M331" s="161">
        <v>0</v>
      </c>
      <c r="N331" s="161">
        <v>0</v>
      </c>
      <c r="O331" s="161">
        <v>0</v>
      </c>
      <c r="P331" s="161">
        <v>0</v>
      </c>
      <c r="Q331" s="161">
        <v>0</v>
      </c>
      <c r="R331" s="161">
        <v>0</v>
      </c>
      <c r="S331" s="161">
        <v>0</v>
      </c>
      <c r="T331" s="161">
        <v>0</v>
      </c>
      <c r="U331" s="161">
        <v>0</v>
      </c>
      <c r="V331" s="161">
        <v>0</v>
      </c>
      <c r="W331" s="161">
        <v>0</v>
      </c>
      <c r="X331" s="161">
        <v>0</v>
      </c>
      <c r="AB331" s="161" t="s">
        <v>242</v>
      </c>
      <c r="AC331" s="161" t="s">
        <v>242</v>
      </c>
      <c r="AD331" s="161" t="s">
        <v>242</v>
      </c>
      <c r="AE331" s="161" t="s">
        <v>242</v>
      </c>
      <c r="AF331" s="161" t="s">
        <v>242</v>
      </c>
      <c r="AG331" s="161" t="s">
        <v>242</v>
      </c>
      <c r="AH331" s="161" t="s">
        <v>242</v>
      </c>
      <c r="AI331" s="161">
        <v>20150801</v>
      </c>
      <c r="AJ331" s="161">
        <v>20160525</v>
      </c>
      <c r="AK331" s="161" t="s">
        <v>869</v>
      </c>
      <c r="AL331" t="s">
        <v>1078</v>
      </c>
      <c r="BN331" t="s">
        <v>1076</v>
      </c>
      <c r="BO331" t="s">
        <v>895</v>
      </c>
      <c r="BP331" s="159">
        <v>42291</v>
      </c>
      <c r="BQ331" s="159">
        <v>42349</v>
      </c>
      <c r="BR331" t="s">
        <v>877</v>
      </c>
      <c r="BS331" t="e">
        <v>#DIV/0!</v>
      </c>
      <c r="BT331" s="159">
        <v>42349</v>
      </c>
      <c r="BU331">
        <v>2</v>
      </c>
      <c r="BV331">
        <v>3</v>
      </c>
      <c r="BW331">
        <v>10</v>
      </c>
      <c r="BX331">
        <v>16</v>
      </c>
      <c r="BY331">
        <v>269</v>
      </c>
      <c r="BZ331">
        <v>280</v>
      </c>
      <c r="CA331">
        <v>0</v>
      </c>
      <c r="CB331">
        <v>10</v>
      </c>
      <c r="CC331">
        <v>27</v>
      </c>
      <c r="CD331">
        <v>79</v>
      </c>
      <c r="CE331">
        <v>0</v>
      </c>
      <c r="CF331">
        <v>100</v>
      </c>
      <c r="CG331">
        <v>97</v>
      </c>
      <c r="CH331">
        <v>96</v>
      </c>
      <c r="CI331">
        <v>453</v>
      </c>
      <c r="CJ331">
        <v>1.8571</v>
      </c>
      <c r="CK331">
        <v>2</v>
      </c>
      <c r="CL331">
        <v>2</v>
      </c>
      <c r="ET331" s="161">
        <v>0</v>
      </c>
      <c r="EU331" s="161">
        <v>0</v>
      </c>
      <c r="EV331" s="161">
        <v>0</v>
      </c>
      <c r="EW331" s="161">
        <v>0</v>
      </c>
      <c r="EX331" s="161">
        <v>0</v>
      </c>
      <c r="EY331" s="161">
        <v>0</v>
      </c>
      <c r="EZ331" s="161">
        <v>0</v>
      </c>
      <c r="FA331" s="161">
        <v>0</v>
      </c>
      <c r="FB331" s="161">
        <v>0</v>
      </c>
      <c r="FC331" s="161">
        <v>0</v>
      </c>
      <c r="FD331" s="161">
        <v>0</v>
      </c>
      <c r="FE331" s="161">
        <v>0</v>
      </c>
      <c r="HN331" s="161" t="s">
        <v>895</v>
      </c>
      <c r="HO331" s="159">
        <v>42250</v>
      </c>
      <c r="HP331" s="159">
        <v>42349</v>
      </c>
      <c r="HQ331" s="161">
        <v>2</v>
      </c>
      <c r="HR331" s="159">
        <v>42250</v>
      </c>
      <c r="HS331" s="161" t="s">
        <v>872</v>
      </c>
      <c r="HT331" s="161" t="s">
        <v>878</v>
      </c>
      <c r="HU331" s="161">
        <v>44</v>
      </c>
      <c r="HV331" s="161">
        <v>10</v>
      </c>
      <c r="HW331" s="161">
        <v>0</v>
      </c>
      <c r="HX331" s="159">
        <v>42349</v>
      </c>
      <c r="HY331" s="161" t="s">
        <v>874</v>
      </c>
      <c r="HZ331" s="161" t="s">
        <v>882</v>
      </c>
      <c r="IA331" s="161">
        <v>51</v>
      </c>
      <c r="IB331" s="161">
        <v>34</v>
      </c>
      <c r="IC331" s="161">
        <v>0</v>
      </c>
      <c r="JB331" s="161" t="s">
        <v>895</v>
      </c>
      <c r="JC331" s="161">
        <v>1</v>
      </c>
      <c r="JD331" s="161">
        <v>0</v>
      </c>
      <c r="JE331" s="161">
        <v>0</v>
      </c>
      <c r="JF331" s="161">
        <v>0</v>
      </c>
      <c r="JG331" s="159">
        <v>42349</v>
      </c>
      <c r="JH331" s="161">
        <v>493</v>
      </c>
      <c r="JI331" s="159">
        <v>42250</v>
      </c>
      <c r="JJ331" s="161">
        <v>569</v>
      </c>
      <c r="JK331" s="161">
        <v>18</v>
      </c>
      <c r="JL331" s="159">
        <v>42349</v>
      </c>
      <c r="JM331" s="161">
        <v>493</v>
      </c>
      <c r="JN331" s="161">
        <v>18</v>
      </c>
      <c r="MN331" t="str">
        <f t="shared" si="435"/>
        <v>NoNoNoNoNoNo</v>
      </c>
      <c r="MO331" t="str">
        <f>IF(AND(MN331="NoNoNoNoNoNo",JI331=""),"No Programs",VLOOKUP(MN331,Lookups!$DA$4:$DB$67,2,FALSE))</f>
        <v>RI Screening Only</v>
      </c>
      <c r="MP331">
        <f t="shared" si="436"/>
        <v>0</v>
      </c>
      <c r="MQ331" t="str">
        <f t="shared" si="437"/>
        <v>System 44 User</v>
      </c>
      <c r="MR331" t="str">
        <f>Directions!$D$3</f>
        <v>Usage</v>
      </c>
      <c r="MS331" t="str">
        <f>VLOOKUP(MQ331,Lookups!$CU$71:$CV$80,2,FALSE)</f>
        <v>System 44 Record</v>
      </c>
      <c r="MT331">
        <f t="shared" si="438"/>
        <v>1</v>
      </c>
      <c r="MU331">
        <f t="shared" si="439"/>
        <v>0</v>
      </c>
      <c r="MV331">
        <f t="shared" si="440"/>
        <v>0</v>
      </c>
      <c r="MW331">
        <f t="shared" si="441"/>
        <v>0</v>
      </c>
      <c r="MX331">
        <f t="shared" si="442"/>
        <v>14.142857142857142</v>
      </c>
      <c r="MY331" t="str">
        <f t="shared" si="443"/>
        <v>Not Used</v>
      </c>
      <c r="MZ331">
        <f t="shared" si="444"/>
        <v>0</v>
      </c>
      <c r="NA331" t="str">
        <f t="shared" si="445"/>
        <v>Not Available</v>
      </c>
      <c r="NB331" t="str">
        <f t="shared" si="446"/>
        <v>Not Available</v>
      </c>
      <c r="NC331" t="str">
        <f t="shared" si="447"/>
        <v>4 Not Indicated</v>
      </c>
      <c r="ND331" t="str">
        <f t="shared" si="448"/>
        <v>4 Not Indicated</v>
      </c>
      <c r="NE331" t="str">
        <f t="shared" si="449"/>
        <v>4 Not Indicated</v>
      </c>
      <c r="NF331" t="str">
        <f t="shared" si="450"/>
        <v>4 Not Indicated</v>
      </c>
      <c r="NG331" t="str">
        <f t="shared" si="451"/>
        <v>4 Not Indicated</v>
      </c>
      <c r="NH331" s="159">
        <f t="shared" si="452"/>
        <v>42349</v>
      </c>
      <c r="NI331">
        <f t="shared" si="453"/>
        <v>493</v>
      </c>
      <c r="NJ331" s="159">
        <f t="shared" si="454"/>
        <v>42250</v>
      </c>
      <c r="NK331">
        <f t="shared" si="455"/>
        <v>569</v>
      </c>
      <c r="NL331">
        <f t="shared" si="456"/>
        <v>14.142857142857142</v>
      </c>
      <c r="NM331">
        <f t="shared" si="457"/>
        <v>1</v>
      </c>
      <c r="NN331">
        <f>IF(OR(E331="PK",E331="K",JJ331=""),"Null",INDEX(Lookups!$EZ$4:$FW$18,MATCH($JJ331,Lookups!$EY$4:$EY$18,1),MATCH($E331,Lookups!$EZ$3:$FW$3,0)))</f>
        <v>70</v>
      </c>
      <c r="NO331">
        <f>IF(OR(E331="PK",E331="K",JJ331=""),"Null",INDEX(Lookups!$EZ$4:$FW$18,MATCH($JJ331,Lookups!$EY$4:$EY$18,1),MATCH($E331,Lookups!$EZ$3:$FW$3,0) + 1))</f>
        <v>115</v>
      </c>
      <c r="NP331">
        <f t="shared" si="458"/>
        <v>140</v>
      </c>
      <c r="NQ331" t="str">
        <f t="shared" si="459"/>
        <v>PI is Recommended</v>
      </c>
      <c r="NR331" t="str">
        <f t="shared" si="460"/>
        <v>PI is Recommended</v>
      </c>
      <c r="NS331" t="str">
        <f t="shared" si="461"/>
        <v>400L to 599L</v>
      </c>
      <c r="NT331" t="str">
        <f t="shared" si="462"/>
        <v>400L to 599L</v>
      </c>
      <c r="NU331" t="str">
        <f t="shared" si="463"/>
        <v>400L to 599L</v>
      </c>
      <c r="NV331" s="183" t="str">
        <f t="array" ref="NV331">IF($NL331="No RI Tests","No RI Tests",VLOOKUP(IF(AND(E331="K",JJ331&lt;280),3,IF(AND(E331="K",JJ331&gt;=280),4,MAX(IF(E331=Lookups!$DF$6:$DF$99,IF(JJ331&gt;=Lookups!$DG$6:$DG$99,Lookups!$DH$6:$DH$99))))),Lookups!$DE$104:$DG$108,2,FALSE))</f>
        <v>1 Below Basic</v>
      </c>
      <c r="NW331" s="161" t="str">
        <f t="array" ref="NW331">IF($NL331="No RI Tests","No RI Tests",VLOOKUP(IF(AND(E331="K",JH331&lt;280),3,IF(AND(E331="K",JH331&gt;=280),4,MAX(IF(E331=Lookups!$DF$6:$DF$99,IF(NI331&gt;=Lookups!$DG$6:$DG$99,Lookups!$DH$6:$DH$99))))),Lookups!$DE$104:$DG$108,2,FALSE))</f>
        <v>1 Below Basic</v>
      </c>
      <c r="NX331" s="161" t="str">
        <f t="array" ref="NX331">IF($NL331="No RI Tests","No RI Tests",VLOOKUP(IF(AND(E331="K",NK331&lt;280),3,IF(AND(E331="K",NK331&gt;=280),4,MAX(IF(E331=Lookups!$DF$6:$DF$99,IF(NK331&gt;=Lookups!$DG$6:$DG$99,Lookups!$DH$6:$DH$99))))),Lookups!$DE$104:$DG$108,2,FALSE))</f>
        <v>1 Below Basic</v>
      </c>
      <c r="NY331">
        <f t="shared" si="464"/>
        <v>1</v>
      </c>
      <c r="NZ331">
        <f t="shared" si="465"/>
        <v>0</v>
      </c>
      <c r="OA331" t="str">
        <f t="shared" si="466"/>
        <v>Maintained Performance Level</v>
      </c>
      <c r="OB331" s="161" t="str">
        <f t="array" ref="OB331">IF($NL331="No RI Tests","No RI Tests",IF(E331="K","N/A",VLOOKUP(MAX(IF(E331=Lookups!$DF$6:$DF$99,IF(JJ331&gt;=Lookups!$DG$6:$DG$99,Lookups!$DI$6:$DI$99))),Lookups!$DE$104:$DG$108,3,FALSE)))</f>
        <v>1 Limited</v>
      </c>
      <c r="OC331" s="161" t="str">
        <f t="array" ref="OC331">IF($NL331="No RI Tests","No RI Tests",IF(E331="K","N/A",VLOOKUP(MAX(IF(E331=Lookups!$DF$6:$DF$99,IF(NI331&gt;=Lookups!$DG$6:$DG$99,Lookups!$DI$6:$DI$99))),Lookups!$DE$104:$DG$108,3,FALSE)))</f>
        <v>1 Limited</v>
      </c>
      <c r="OD331" s="161" t="str">
        <f t="array" ref="OD331">IF($NL331="No RI Tests","No RI Tests",IF(E331="K","N/A",VLOOKUP(MAX(IF(E331=Lookups!$DF$6:$DF$99,IF(NK331&gt;=Lookups!$DG$6:$DG$99,Lookups!$DI$6:$DI$99))),Lookups!$DE$104:$DG$108,3,FALSE)))</f>
        <v>1 Limited</v>
      </c>
      <c r="OE331">
        <f t="shared" si="467"/>
        <v>1</v>
      </c>
      <c r="OF331">
        <f t="shared" si="468"/>
        <v>0</v>
      </c>
      <c r="OG331" t="str">
        <f t="shared" si="469"/>
        <v>Maintained Performance Level</v>
      </c>
      <c r="OH331">
        <f t="shared" si="470"/>
        <v>-76</v>
      </c>
      <c r="OI331">
        <f t="shared" si="471"/>
        <v>0</v>
      </c>
      <c r="OJ331">
        <f t="shared" si="472"/>
        <v>0</v>
      </c>
      <c r="OK331">
        <f t="shared" si="473"/>
        <v>0</v>
      </c>
      <c r="OL331">
        <f t="shared" si="474"/>
        <v>-0.82162162162162167</v>
      </c>
      <c r="OM331" t="str">
        <f t="shared" si="475"/>
        <v>Fall Administration</v>
      </c>
      <c r="ON331" t="str">
        <f t="shared" si="476"/>
        <v>Spring Administration</v>
      </c>
      <c r="OO331" t="str">
        <f t="shared" si="477"/>
        <v>Fall to Spring-Full Year RI</v>
      </c>
      <c r="OP331" t="str">
        <f ca="1">IF(AND(HR331&lt;&gt;"",JJ331&lt;600),IF(HT331="Advancing","Tier 2","Tier 3"),IF(JI331="","Null",IF(OR(E331="K",E331&lt;3),"FRA Recommended",IF(JJ331&gt;=IF(E331&lt;6,400,600),IF(JJ331&lt;VLOOKUP(E331,Lookups!$AP$3:$AR$16,3,FALSE),"Tier 2","Core"),IF(JJ331&lt;400,IF(RAND()&lt;0.81,"Tier 3","Tier 2"),IF(RAND()&lt;0.51,"Tier 3","Tier 2"))))))</f>
        <v>Tier 3</v>
      </c>
      <c r="OQ331" t="str">
        <f t="shared" si="478"/>
        <v>Average Reading Invt. at Least 15 Minutes Long</v>
      </c>
      <c r="OR331">
        <f t="shared" si="479"/>
        <v>0</v>
      </c>
      <c r="OS331" t="str">
        <f t="shared" si="480"/>
        <v>Null</v>
      </c>
      <c r="OT331">
        <f t="shared" si="481"/>
        <v>76</v>
      </c>
      <c r="OU331" s="159">
        <f t="shared" si="482"/>
        <v>42349</v>
      </c>
      <c r="OV331" t="str">
        <f t="shared" si="483"/>
        <v>Form 2</v>
      </c>
      <c r="OW331" t="str">
        <f t="shared" si="484"/>
        <v>Advancing</v>
      </c>
      <c r="OX331">
        <f t="shared" si="485"/>
        <v>51</v>
      </c>
      <c r="OY331">
        <f t="shared" si="486"/>
        <v>34</v>
      </c>
      <c r="OZ331">
        <f t="shared" si="487"/>
        <v>0</v>
      </c>
      <c r="PA331" s="159">
        <f t="shared" si="488"/>
        <v>42349</v>
      </c>
      <c r="PB331" t="str">
        <f t="shared" si="489"/>
        <v>Form 2</v>
      </c>
      <c r="PC331" t="str">
        <f t="shared" si="490"/>
        <v>Advancing</v>
      </c>
      <c r="PD331">
        <f t="shared" si="491"/>
        <v>51</v>
      </c>
      <c r="PE331">
        <f t="shared" si="492"/>
        <v>34</v>
      </c>
      <c r="PF331">
        <f t="shared" si="493"/>
        <v>0</v>
      </c>
      <c r="PG331">
        <f t="shared" si="494"/>
        <v>14.142857142857142</v>
      </c>
      <c r="PH331">
        <f t="shared" si="495"/>
        <v>1</v>
      </c>
      <c r="PI331">
        <f t="shared" si="496"/>
        <v>1</v>
      </c>
      <c r="PJ331">
        <f t="shared" si="497"/>
        <v>44</v>
      </c>
      <c r="PK331">
        <f>IF(HR331="","Null",IF(E331&lt;3,"Null",IF(HU331=0,0,IF(HS331="Form 1",VLOOKUP(HU331,Lookups!$BE$3:$BP$63,E331,FALSE),IF(HS331="Form 2",VLOOKUP(HU331,Lookups!$BE$67:$BP$127,E331,FALSE),VLOOKUP(HU331,Lookups!$BE$130:$BP$190,E331,FALSE))))))</f>
        <v>10</v>
      </c>
      <c r="PL331">
        <f t="shared" si="498"/>
        <v>51</v>
      </c>
      <c r="PM331">
        <f>IF($PH331=0,"Null",IF(E331&lt;3,"Null",IF(OX331=0,0,IF(OV331="Form 1",VLOOKUP(OX331,Lookups!$BE$3:$BP$63,E331,FALSE),IF(OV331="Form 2",VLOOKUP(OX331,Lookups!$BE$67:$BP$127,E331,FALSE),VLOOKUP(OX331,Lookups!$BE$130:$BP$190,E331,FALSE))))))</f>
        <v>33</v>
      </c>
      <c r="PN331">
        <f t="shared" si="499"/>
        <v>7</v>
      </c>
      <c r="PO331">
        <f t="shared" si="500"/>
        <v>1</v>
      </c>
      <c r="PP331">
        <f t="shared" si="501"/>
        <v>10</v>
      </c>
      <c r="PQ331">
        <f>IF(HR331="","Null",IF(E331&lt;3,"Null",IF(HV331=0,0,IF(HS331="Form 1",VLOOKUP(HV331,Lookups!$BR$3:$CC$63,E331,FALSE),IF(HS331="Form 2",VLOOKUP(HV331,Lookups!$BR$67:$CC$127,E331,FALSE),VLOOKUP(HV331,Lookups!$BR$130:$CC$190,E331,FALSE))))))</f>
        <v>2</v>
      </c>
      <c r="PR331">
        <f t="shared" si="502"/>
        <v>34</v>
      </c>
      <c r="PS331">
        <f>IF(HR331="","Null",IF(E331&lt;3,"Null",IF(OY331=0,0,IF(OW331="Form 1",VLOOKUP(OY331,Lookups!$BR$3:$CC$63,E331,FALSE),IF(OW331="Form 2",VLOOKUP(OY331,Lookups!$BR$67:$CC$127,E331,FALSE),VLOOKUP(OY331,Lookups!$BR$130:$CC$190,E331,FALSE))))))</f>
        <v>51</v>
      </c>
      <c r="PT331">
        <f t="shared" si="503"/>
        <v>24</v>
      </c>
      <c r="PU331">
        <f t="shared" si="504"/>
        <v>1</v>
      </c>
      <c r="PV331">
        <f t="shared" si="505"/>
        <v>1</v>
      </c>
      <c r="PW331" t="str">
        <f t="shared" si="506"/>
        <v>Fall to Winter PI Administration</v>
      </c>
      <c r="PX331">
        <f t="shared" si="507"/>
        <v>0</v>
      </c>
      <c r="PY331">
        <f t="shared" si="508"/>
        <v>0</v>
      </c>
      <c r="PZ331" t="str">
        <f t="shared" si="509"/>
        <v>Under 20 Sessions</v>
      </c>
      <c r="QA331" t="str">
        <f t="shared" si="510"/>
        <v>Series 1</v>
      </c>
      <c r="QB331" t="str">
        <f t="shared" si="511"/>
        <v>In Series 1 to 4</v>
      </c>
      <c r="QC331" t="str">
        <f>IF($MS331="System 44 Record",IF(BQ331&lt;MEDIAN(Directions!$F$3,Directions!$F$6),"Mid-Year Exited Student","Full Year Participant")&amp;IF(BP331&lt;Directions!$F$3,", Started Prior Year",", Started This Year"),"Null")</f>
        <v>Mid-Year Exited Student, Started This Year</v>
      </c>
      <c r="QD331">
        <f t="shared" si="512"/>
        <v>1</v>
      </c>
      <c r="QE331">
        <f t="shared" si="513"/>
        <v>0</v>
      </c>
      <c r="QF331">
        <f t="shared" si="514"/>
        <v>1</v>
      </c>
      <c r="QG331">
        <f t="shared" si="515"/>
        <v>0</v>
      </c>
      <c r="QH331">
        <f t="shared" si="516"/>
        <v>0</v>
      </c>
      <c r="QI331">
        <f t="shared" si="517"/>
        <v>0</v>
      </c>
      <c r="QJ331" t="str">
        <f t="shared" si="518"/>
        <v>RC! Only</v>
      </c>
      <c r="QK331" t="str">
        <f t="shared" si="519"/>
        <v>Null</v>
      </c>
      <c r="QL331" t="str">
        <f t="shared" si="520"/>
        <v>Null</v>
      </c>
      <c r="QM331" t="str">
        <f>IF($MS331="READ 180 Record",IF(AQ331="","Null",VLOOKUP(JJ331,Lookups!$DX$3:$EB$2054,AN331+1,FALSE)),"Null")</f>
        <v>Null</v>
      </c>
      <c r="QN331" t="str">
        <f t="shared" si="521"/>
        <v>Null</v>
      </c>
    </row>
    <row r="332" spans="1:456" x14ac:dyDescent="0.25">
      <c r="A332" s="161" t="s">
        <v>1447</v>
      </c>
      <c r="B332" s="161" t="s">
        <v>1447</v>
      </c>
      <c r="C332" s="161" t="s">
        <v>1447</v>
      </c>
      <c r="D332" s="161" t="s">
        <v>1447</v>
      </c>
      <c r="E332" s="161">
        <v>5</v>
      </c>
      <c r="F332" s="161" t="s">
        <v>1447</v>
      </c>
      <c r="G332" s="161" t="s">
        <v>887</v>
      </c>
      <c r="H332" s="161" t="s">
        <v>932</v>
      </c>
      <c r="I332" s="161">
        <v>0</v>
      </c>
      <c r="J332" s="159">
        <v>42501</v>
      </c>
      <c r="K332" s="161">
        <v>0</v>
      </c>
      <c r="L332" s="161">
        <v>0</v>
      </c>
      <c r="M332" s="161">
        <v>0</v>
      </c>
      <c r="N332" s="161">
        <v>0</v>
      </c>
      <c r="O332" s="161">
        <v>0</v>
      </c>
      <c r="P332" s="161">
        <v>0</v>
      </c>
      <c r="Q332" s="161">
        <v>0</v>
      </c>
      <c r="R332" s="161">
        <v>0</v>
      </c>
      <c r="S332" s="161">
        <v>0</v>
      </c>
      <c r="T332" s="161">
        <v>0</v>
      </c>
      <c r="U332" s="161">
        <v>0</v>
      </c>
      <c r="V332" s="161">
        <v>0</v>
      </c>
      <c r="W332" s="161">
        <v>0</v>
      </c>
      <c r="X332" s="161">
        <v>0</v>
      </c>
      <c r="AB332" s="161" t="s">
        <v>242</v>
      </c>
      <c r="AC332" s="161" t="s">
        <v>242</v>
      </c>
      <c r="AD332" s="161" t="s">
        <v>242</v>
      </c>
      <c r="AE332" s="161" t="s">
        <v>242</v>
      </c>
      <c r="AF332" s="161" t="s">
        <v>242</v>
      </c>
      <c r="AG332" s="161" t="s">
        <v>242</v>
      </c>
      <c r="AH332" s="161" t="s">
        <v>242</v>
      </c>
      <c r="AI332" s="161">
        <v>20150801</v>
      </c>
      <c r="AJ332" s="161">
        <v>20160525</v>
      </c>
      <c r="AK332" s="161" t="s">
        <v>869</v>
      </c>
      <c r="AL332" t="s">
        <v>1078</v>
      </c>
      <c r="BN332" t="s">
        <v>1079</v>
      </c>
      <c r="ET332" s="161">
        <v>0</v>
      </c>
      <c r="EU332" s="161">
        <v>0</v>
      </c>
      <c r="EV332" s="161">
        <v>0</v>
      </c>
      <c r="EW332" s="161">
        <v>0</v>
      </c>
      <c r="EX332" s="161">
        <v>0</v>
      </c>
      <c r="EY332" s="161">
        <v>0</v>
      </c>
      <c r="EZ332" s="161">
        <v>0</v>
      </c>
      <c r="FA332" s="161">
        <v>0</v>
      </c>
      <c r="FB332" s="161">
        <v>0</v>
      </c>
      <c r="FC332" s="161">
        <v>0</v>
      </c>
      <c r="FD332" s="161">
        <v>0</v>
      </c>
      <c r="FE332" s="161">
        <v>0</v>
      </c>
      <c r="HN332" s="161" t="s">
        <v>932</v>
      </c>
      <c r="HO332" s="159">
        <v>42501</v>
      </c>
      <c r="HP332" s="159">
        <v>42501</v>
      </c>
      <c r="HQ332" s="161">
        <v>1</v>
      </c>
      <c r="HR332" s="159">
        <v>42501</v>
      </c>
      <c r="HS332" s="161" t="s">
        <v>872</v>
      </c>
      <c r="HT332" s="161" t="s">
        <v>882</v>
      </c>
      <c r="HU332" s="161">
        <v>47</v>
      </c>
      <c r="HV332" s="161">
        <v>23</v>
      </c>
      <c r="HW332" s="161">
        <v>0</v>
      </c>
      <c r="JB332" s="161" t="s">
        <v>932</v>
      </c>
      <c r="JC332" s="161">
        <v>0</v>
      </c>
      <c r="JD332" s="161">
        <v>0</v>
      </c>
      <c r="JE332" s="161">
        <v>0</v>
      </c>
      <c r="JF332" s="161">
        <v>0</v>
      </c>
      <c r="JG332" s="159">
        <v>42501</v>
      </c>
      <c r="JH332" s="161">
        <v>0</v>
      </c>
      <c r="JI332" s="159">
        <v>42501</v>
      </c>
      <c r="JJ332" s="161">
        <v>0</v>
      </c>
      <c r="JK332" s="161">
        <v>10</v>
      </c>
      <c r="MN332" t="str">
        <f t="shared" si="435"/>
        <v>NoNoNoNoNoNo</v>
      </c>
      <c r="MO332" t="str">
        <f>IF(AND(MN332="NoNoNoNoNoNo",JI332=""),"No Programs",VLOOKUP(MN332,Lookups!$DA$4:$DB$67,2,FALSE))</f>
        <v>RI Screening Only</v>
      </c>
      <c r="MP332">
        <f t="shared" si="436"/>
        <v>0</v>
      </c>
      <c r="MQ332" t="str">
        <f t="shared" si="437"/>
        <v>RI User</v>
      </c>
      <c r="MR332" t="str">
        <f>Directions!$D$3</f>
        <v>Usage</v>
      </c>
      <c r="MS332" t="str">
        <f>VLOOKUP(MQ332,Lookups!$CU$71:$CV$80,2,FALSE)</f>
        <v>RI Record</v>
      </c>
      <c r="MT332">
        <f t="shared" si="438"/>
        <v>1</v>
      </c>
      <c r="MU332">
        <f t="shared" si="439"/>
        <v>1</v>
      </c>
      <c r="MV332">
        <f t="shared" si="440"/>
        <v>0</v>
      </c>
      <c r="MW332">
        <f t="shared" si="441"/>
        <v>0</v>
      </c>
      <c r="MX332">
        <f t="shared" si="442"/>
        <v>0</v>
      </c>
      <c r="MY332" t="str">
        <f t="shared" si="443"/>
        <v>Not Used</v>
      </c>
      <c r="MZ332">
        <f t="shared" si="444"/>
        <v>0</v>
      </c>
      <c r="NA332" t="str">
        <f t="shared" si="445"/>
        <v>Not Available</v>
      </c>
      <c r="NB332" t="str">
        <f t="shared" si="446"/>
        <v>Not Available</v>
      </c>
      <c r="NC332" t="str">
        <f t="shared" si="447"/>
        <v>4 Not Indicated</v>
      </c>
      <c r="ND332" t="str">
        <f t="shared" si="448"/>
        <v>4 Not Indicated</v>
      </c>
      <c r="NE332" t="str">
        <f t="shared" si="449"/>
        <v>4 Not Indicated</v>
      </c>
      <c r="NF332" t="str">
        <f t="shared" si="450"/>
        <v>4 Not Indicated</v>
      </c>
      <c r="NG332" t="str">
        <f t="shared" si="451"/>
        <v>4 Not Indicated</v>
      </c>
      <c r="NH332" s="159">
        <f t="shared" si="452"/>
        <v>42501</v>
      </c>
      <c r="NI332">
        <f t="shared" si="453"/>
        <v>0</v>
      </c>
      <c r="NJ332" s="159">
        <f t="shared" si="454"/>
        <v>0</v>
      </c>
      <c r="NK332">
        <f t="shared" si="455"/>
        <v>0</v>
      </c>
      <c r="NL332" t="str">
        <f t="shared" si="456"/>
        <v>Lone RI Test</v>
      </c>
      <c r="NM332">
        <f t="shared" si="457"/>
        <v>0</v>
      </c>
      <c r="NN332">
        <f>IF(OR(E332="PK",E332="K",JJ332=""),"Null",INDEX(Lookups!$EZ$4:$FW$18,MATCH($JJ332,Lookups!$EY$4:$EY$18,1),MATCH($E332,Lookups!$EZ$3:$FW$3,0)))</f>
        <v>235</v>
      </c>
      <c r="NO332">
        <f>IF(OR(E332="PK",E332="K",JJ332=""),"Null",INDEX(Lookups!$EZ$4:$FW$18,MATCH($JJ332,Lookups!$EY$4:$EY$18,1),MATCH($E332,Lookups!$EZ$3:$FW$3,0) + 1))</f>
        <v>335</v>
      </c>
      <c r="NP332">
        <f t="shared" si="458"/>
        <v>470</v>
      </c>
      <c r="NQ332" t="str">
        <f t="shared" si="459"/>
        <v>PI is Recommended</v>
      </c>
      <c r="NR332" t="str">
        <f t="shared" si="460"/>
        <v>PI is Recommended</v>
      </c>
      <c r="NS332" t="str">
        <f t="shared" si="461"/>
        <v>BR to 199L</v>
      </c>
      <c r="NT332" t="str">
        <f t="shared" si="462"/>
        <v>BR to 199L</v>
      </c>
      <c r="NU332" t="str">
        <f t="shared" si="463"/>
        <v>BR to 199L</v>
      </c>
      <c r="NV332" s="183" t="str">
        <f t="array" ref="NV332">IF($NL332="No RI Tests","No RI Tests",VLOOKUP(IF(AND(E332="K",JJ332&lt;280),3,IF(AND(E332="K",JJ332&gt;=280),4,MAX(IF(E332=Lookups!$DF$6:$DF$99,IF(JJ332&gt;=Lookups!$DG$6:$DG$99,Lookups!$DH$6:$DH$99))))),Lookups!$DE$104:$DG$108,2,FALSE))</f>
        <v>1 Below Basic</v>
      </c>
      <c r="NW332" s="161" t="str">
        <f t="array" ref="NW332">IF($NL332="No RI Tests","No RI Tests",VLOOKUP(IF(AND(E332="K",JH332&lt;280),3,IF(AND(E332="K",JH332&gt;=280),4,MAX(IF(E332=Lookups!$DF$6:$DF$99,IF(NI332&gt;=Lookups!$DG$6:$DG$99,Lookups!$DH$6:$DH$99))))),Lookups!$DE$104:$DG$108,2,FALSE))</f>
        <v>1 Below Basic</v>
      </c>
      <c r="NX332" s="161" t="str">
        <f t="array" ref="NX332">IF($NL332="No RI Tests","No RI Tests",VLOOKUP(IF(AND(E332="K",NK332&lt;280),3,IF(AND(E332="K",NK332&gt;=280),4,MAX(IF(E332=Lookups!$DF$6:$DF$99,IF(NK332&gt;=Lookups!$DG$6:$DG$99,Lookups!$DH$6:$DH$99))))),Lookups!$DE$104:$DG$108,2,FALSE))</f>
        <v>1 Below Basic</v>
      </c>
      <c r="NY332" t="str">
        <f t="shared" si="464"/>
        <v>Null</v>
      </c>
      <c r="NZ332" t="str">
        <f t="shared" si="465"/>
        <v>Null</v>
      </c>
      <c r="OA332" t="str">
        <f t="shared" si="466"/>
        <v>No RI for Comparison</v>
      </c>
      <c r="OB332" s="161" t="str">
        <f t="array" ref="OB332">IF($NL332="No RI Tests","No RI Tests",IF(E332="K","N/A",VLOOKUP(MAX(IF(E332=Lookups!$DF$6:$DF$99,IF(JJ332&gt;=Lookups!$DG$6:$DG$99,Lookups!$DI$6:$DI$99))),Lookups!$DE$104:$DG$108,3,FALSE)))</f>
        <v>1 Limited</v>
      </c>
      <c r="OC332" s="161" t="str">
        <f t="array" ref="OC332">IF($NL332="No RI Tests","No RI Tests",IF(E332="K","N/A",VLOOKUP(MAX(IF(E332=Lookups!$DF$6:$DF$99,IF(NI332&gt;=Lookups!$DG$6:$DG$99,Lookups!$DI$6:$DI$99))),Lookups!$DE$104:$DG$108,3,FALSE)))</f>
        <v>1 Limited</v>
      </c>
      <c r="OD332" s="161" t="str">
        <f t="array" ref="OD332">IF($NL332="No RI Tests","No RI Tests",IF(E332="K","N/A",VLOOKUP(MAX(IF(E332=Lookups!$DF$6:$DF$99,IF(NK332&gt;=Lookups!$DG$6:$DG$99,Lookups!$DI$6:$DI$99))),Lookups!$DE$104:$DG$108,3,FALSE)))</f>
        <v>1 Limited</v>
      </c>
      <c r="OE332" t="str">
        <f t="shared" si="467"/>
        <v>Null</v>
      </c>
      <c r="OF332" t="str">
        <f t="shared" si="468"/>
        <v>Null</v>
      </c>
      <c r="OG332" t="str">
        <f t="shared" si="469"/>
        <v>No RI for Comparison</v>
      </c>
      <c r="OH332" t="str">
        <f t="shared" si="470"/>
        <v>Null</v>
      </c>
      <c r="OI332" t="str">
        <f t="shared" si="471"/>
        <v>Null</v>
      </c>
      <c r="OJ332" t="str">
        <f t="shared" si="472"/>
        <v>Null</v>
      </c>
      <c r="OK332" t="str">
        <f t="shared" si="473"/>
        <v>Null</v>
      </c>
      <c r="OL332" t="str">
        <f t="shared" si="474"/>
        <v>Null</v>
      </c>
      <c r="OM332" t="str">
        <f t="shared" si="475"/>
        <v>Spring Administration</v>
      </c>
      <c r="ON332" t="str">
        <f t="shared" si="476"/>
        <v>Null</v>
      </c>
      <c r="OO332" t="str">
        <f t="shared" si="477"/>
        <v>Spring Administration RI</v>
      </c>
      <c r="OP332" t="str">
        <f ca="1">IF(AND(HR332&lt;&gt;"",JJ332&lt;600),IF(HT332="Advancing","Tier 2","Tier 3"),IF(JI332="","Null",IF(OR(E332="K",E332&lt;3),"FRA Recommended",IF(JJ332&gt;=IF(E332&lt;6,400,600),IF(JJ332&lt;VLOOKUP(E332,Lookups!$AP$3:$AR$16,3,FALSE),"Tier 2","Core"),IF(JJ332&lt;400,IF(RAND()&lt;0.81,"Tier 3","Tier 2"),IF(RAND()&lt;0.51,"Tier 3","Tier 2"))))))</f>
        <v>Tier 2</v>
      </c>
      <c r="OQ332" t="str">
        <f t="shared" si="478"/>
        <v>Average Reading Invt. Under 15 Minutes Long</v>
      </c>
      <c r="OR332" t="str">
        <f t="shared" si="479"/>
        <v>Null</v>
      </c>
      <c r="OS332" t="str">
        <f t="shared" si="480"/>
        <v>Null</v>
      </c>
      <c r="OT332">
        <f t="shared" si="481"/>
        <v>0</v>
      </c>
      <c r="OU332" s="159">
        <f t="shared" si="482"/>
        <v>42501</v>
      </c>
      <c r="OV332" t="str">
        <f t="shared" si="483"/>
        <v>Form 1</v>
      </c>
      <c r="OW332" t="str">
        <f t="shared" si="484"/>
        <v>Advancing</v>
      </c>
      <c r="OX332">
        <f t="shared" si="485"/>
        <v>47</v>
      </c>
      <c r="OY332">
        <f t="shared" si="486"/>
        <v>23</v>
      </c>
      <c r="OZ332">
        <f t="shared" si="487"/>
        <v>0</v>
      </c>
      <c r="PA332" s="159">
        <f t="shared" si="488"/>
        <v>42501</v>
      </c>
      <c r="PB332" t="str">
        <f t="shared" si="489"/>
        <v>Form 1</v>
      </c>
      <c r="PC332" t="str">
        <f t="shared" si="490"/>
        <v>Advancing</v>
      </c>
      <c r="PD332">
        <f t="shared" si="491"/>
        <v>47</v>
      </c>
      <c r="PE332">
        <f t="shared" si="492"/>
        <v>23</v>
      </c>
      <c r="PF332">
        <f t="shared" si="493"/>
        <v>0</v>
      </c>
      <c r="PG332" t="str">
        <f t="shared" si="494"/>
        <v>Lone PI Test</v>
      </c>
      <c r="PH332">
        <f t="shared" si="495"/>
        <v>0</v>
      </c>
      <c r="PI332">
        <f t="shared" si="496"/>
        <v>1</v>
      </c>
      <c r="PJ332">
        <f t="shared" si="497"/>
        <v>47</v>
      </c>
      <c r="PK332">
        <f>IF(HR332="","Null",IF(E332&lt;3,"Null",IF(HU332=0,0,IF(HS332="Form 1",VLOOKUP(HU332,Lookups!$BE$3:$BP$63,E332,FALSE),IF(HS332="Form 2",VLOOKUP(HU332,Lookups!$BE$67:$BP$127,E332,FALSE),VLOOKUP(HU332,Lookups!$BE$130:$BP$190,E332,FALSE))))))</f>
        <v>36</v>
      </c>
      <c r="PL332" t="str">
        <f t="shared" si="498"/>
        <v>Null</v>
      </c>
      <c r="PM332" t="str">
        <f>IF($PH332=0,"Null",IF(E332&lt;3,"Null",IF(OX332=0,0,IF(OV332="Form 1",VLOOKUP(OX332,Lookups!$BE$3:$BP$63,E332,FALSE),IF(OV332="Form 2",VLOOKUP(OX332,Lookups!$BE$67:$BP$127,E332,FALSE),VLOOKUP(OX332,Lookups!$BE$130:$BP$190,E332,FALSE))))))</f>
        <v>Null</v>
      </c>
      <c r="PN332" t="str">
        <f t="shared" si="499"/>
        <v>Null</v>
      </c>
      <c r="PO332" t="str">
        <f t="shared" si="500"/>
        <v>Null</v>
      </c>
      <c r="PP332">
        <f t="shared" si="501"/>
        <v>23</v>
      </c>
      <c r="PQ332">
        <f>IF(HR332="","Null",IF(E332&lt;3,"Null",IF(HV332=0,0,IF(HS332="Form 1",VLOOKUP(HV332,Lookups!$BR$3:$CC$63,E332,FALSE),IF(HS332="Form 2",VLOOKUP(HV332,Lookups!$BR$67:$CC$127,E332,FALSE),VLOOKUP(HV332,Lookups!$BR$130:$CC$190,E332,FALSE))))))</f>
        <v>55</v>
      </c>
      <c r="PR332" t="str">
        <f t="shared" si="502"/>
        <v>Null</v>
      </c>
      <c r="PS332">
        <f>IF(HR332="","Null",IF(E332&lt;3,"Null",IF(OY332=0,0,IF(OW332="Form 1",VLOOKUP(OY332,Lookups!$BR$3:$CC$63,E332,FALSE),IF(OW332="Form 2",VLOOKUP(OY332,Lookups!$BR$67:$CC$127,E332,FALSE),VLOOKUP(OY332,Lookups!$BR$130:$CC$190,E332,FALSE))))))</f>
        <v>46</v>
      </c>
      <c r="PT332" t="str">
        <f t="shared" si="503"/>
        <v>Null</v>
      </c>
      <c r="PU332" t="str">
        <f t="shared" si="504"/>
        <v>Null</v>
      </c>
      <c r="PV332">
        <f t="shared" si="505"/>
        <v>1</v>
      </c>
      <c r="PW332" t="str">
        <f t="shared" si="506"/>
        <v>Spring PI Administration</v>
      </c>
      <c r="PX332">
        <f t="shared" si="507"/>
        <v>0</v>
      </c>
      <c r="PY332">
        <f t="shared" si="508"/>
        <v>0</v>
      </c>
      <c r="PZ332" t="str">
        <f t="shared" si="509"/>
        <v>Null</v>
      </c>
      <c r="QA332" t="str">
        <f t="shared" si="510"/>
        <v>Null</v>
      </c>
      <c r="QB332" t="str">
        <f t="shared" si="511"/>
        <v>Null</v>
      </c>
      <c r="QC332" t="str">
        <f>IF($MS332="System 44 Record",IF(BQ332&lt;MEDIAN(Directions!$F$3,Directions!$F$6),"Mid-Year Exited Student","Full Year Participant")&amp;IF(BP332&lt;Directions!$F$3,", Started Prior Year",", Started This Year"),"Null")</f>
        <v>Null</v>
      </c>
      <c r="QD332" t="str">
        <f t="shared" si="512"/>
        <v>Null</v>
      </c>
      <c r="QE332">
        <f t="shared" si="513"/>
        <v>0</v>
      </c>
      <c r="QF332">
        <f t="shared" si="514"/>
        <v>0</v>
      </c>
      <c r="QG332">
        <f t="shared" si="515"/>
        <v>0</v>
      </c>
      <c r="QH332">
        <f t="shared" si="516"/>
        <v>0</v>
      </c>
      <c r="QI332">
        <f t="shared" si="517"/>
        <v>0</v>
      </c>
      <c r="QJ332" t="str">
        <f t="shared" si="518"/>
        <v>Used None</v>
      </c>
      <c r="QK332" t="str">
        <f t="shared" si="519"/>
        <v>Null</v>
      </c>
      <c r="QL332" t="str">
        <f t="shared" si="520"/>
        <v>Null</v>
      </c>
      <c r="QM332" t="str">
        <f>IF($MS332="READ 180 Record",IF(AQ332="","Null",VLOOKUP(JJ332,Lookups!$DX$3:$EB$2054,AN332+1,FALSE)),"Null")</f>
        <v>Null</v>
      </c>
      <c r="QN332" t="str">
        <f t="shared" si="521"/>
        <v>Null</v>
      </c>
    </row>
    <row r="333" spans="1:456" x14ac:dyDescent="0.25">
      <c r="A333" s="161" t="s">
        <v>1447</v>
      </c>
      <c r="B333" s="161" t="s">
        <v>1447</v>
      </c>
      <c r="C333" s="161" t="s">
        <v>1447</v>
      </c>
      <c r="D333" s="161" t="s">
        <v>1447</v>
      </c>
      <c r="E333" s="161">
        <v>1</v>
      </c>
      <c r="F333" s="161" t="s">
        <v>1447</v>
      </c>
      <c r="G333" s="161" t="s">
        <v>880</v>
      </c>
      <c r="H333" s="161" t="s">
        <v>881</v>
      </c>
      <c r="K333" s="161">
        <v>0</v>
      </c>
      <c r="L333" s="161">
        <v>0</v>
      </c>
      <c r="M333" s="161">
        <v>0</v>
      </c>
      <c r="N333" s="161">
        <v>0</v>
      </c>
      <c r="O333" s="161">
        <v>0</v>
      </c>
      <c r="P333" s="161">
        <v>0</v>
      </c>
      <c r="Q333" s="161">
        <v>0</v>
      </c>
      <c r="R333" s="161">
        <v>0</v>
      </c>
      <c r="S333" s="161">
        <v>0</v>
      </c>
      <c r="T333" s="161">
        <v>0</v>
      </c>
      <c r="U333" s="161">
        <v>0</v>
      </c>
      <c r="V333" s="161">
        <v>0</v>
      </c>
      <c r="W333" s="161">
        <v>0</v>
      </c>
      <c r="X333" s="161">
        <v>0</v>
      </c>
      <c r="AB333" s="161" t="s">
        <v>242</v>
      </c>
      <c r="AC333" s="161" t="s">
        <v>242</v>
      </c>
      <c r="AD333" s="161" t="s">
        <v>242</v>
      </c>
      <c r="AE333" s="161" t="s">
        <v>242</v>
      </c>
      <c r="AF333" s="161" t="s">
        <v>242</v>
      </c>
      <c r="AG333" s="161" t="s">
        <v>242</v>
      </c>
      <c r="AH333" s="161" t="s">
        <v>242</v>
      </c>
      <c r="AI333" s="161">
        <v>20150801</v>
      </c>
      <c r="AJ333" s="161">
        <v>20160525</v>
      </c>
      <c r="AK333" s="161" t="s">
        <v>869</v>
      </c>
      <c r="AL333" t="s">
        <v>1078</v>
      </c>
      <c r="BN333" t="s">
        <v>1079</v>
      </c>
      <c r="ET333" s="161">
        <v>0</v>
      </c>
      <c r="EU333" s="161">
        <v>0</v>
      </c>
      <c r="EV333" s="161">
        <v>0</v>
      </c>
      <c r="EW333" s="161">
        <v>0</v>
      </c>
      <c r="EX333" s="161">
        <v>0</v>
      </c>
      <c r="EY333" s="161">
        <v>0</v>
      </c>
      <c r="EZ333" s="161">
        <v>0</v>
      </c>
      <c r="FA333" s="161">
        <v>0</v>
      </c>
      <c r="FB333" s="161">
        <v>0</v>
      </c>
      <c r="FC333" s="161">
        <v>0</v>
      </c>
      <c r="FD333" s="161">
        <v>0</v>
      </c>
      <c r="FE333" s="161">
        <v>0</v>
      </c>
      <c r="HN333" s="161" t="s">
        <v>881</v>
      </c>
      <c r="JB333" s="161" t="s">
        <v>881</v>
      </c>
      <c r="JC333" s="161">
        <v>0</v>
      </c>
      <c r="JD333" s="161">
        <v>0</v>
      </c>
      <c r="JE333" s="161">
        <v>0</v>
      </c>
      <c r="JF333" s="161">
        <v>0</v>
      </c>
      <c r="MN333" t="str">
        <f t="shared" si="435"/>
        <v>NoNoNoNoNoNo</v>
      </c>
      <c r="MO333" t="str">
        <f>IF(AND(MN333="NoNoNoNoNoNo",JI333=""),"No Programs",VLOOKUP(MN333,Lookups!$DA$4:$DB$67,2,FALSE))</f>
        <v>No Programs</v>
      </c>
      <c r="MP333">
        <f t="shared" si="436"/>
        <v>0</v>
      </c>
      <c r="MQ333" t="str">
        <f t="shared" si="437"/>
        <v>No Program Use</v>
      </c>
      <c r="MR333" t="str">
        <f>Directions!$D$3</f>
        <v>Usage</v>
      </c>
      <c r="MS333" t="str">
        <f>VLOOKUP(MQ333,Lookups!$CU$71:$CV$80,2,FALSE)</f>
        <v>Exclude</v>
      </c>
      <c r="MT333">
        <f t="shared" si="438"/>
        <v>0</v>
      </c>
      <c r="MU333">
        <f t="shared" si="439"/>
        <v>0</v>
      </c>
      <c r="MV333">
        <f t="shared" si="440"/>
        <v>0</v>
      </c>
      <c r="MW333">
        <f t="shared" si="441"/>
        <v>0</v>
      </c>
      <c r="MX333">
        <f t="shared" si="442"/>
        <v>0</v>
      </c>
      <c r="MY333" t="str">
        <f t="shared" si="443"/>
        <v>Not Used</v>
      </c>
      <c r="MZ333">
        <f t="shared" si="444"/>
        <v>0</v>
      </c>
      <c r="NA333" t="str">
        <f t="shared" si="445"/>
        <v>Not Available</v>
      </c>
      <c r="NB333" t="str">
        <f t="shared" si="446"/>
        <v>Not Available</v>
      </c>
      <c r="NC333" t="str">
        <f t="shared" si="447"/>
        <v>4 Not Indicated</v>
      </c>
      <c r="ND333" t="str">
        <f t="shared" si="448"/>
        <v>4 Not Indicated</v>
      </c>
      <c r="NE333" t="str">
        <f t="shared" si="449"/>
        <v>4 Not Indicated</v>
      </c>
      <c r="NF333" t="str">
        <f t="shared" si="450"/>
        <v>4 Not Indicated</v>
      </c>
      <c r="NG333" t="str">
        <f t="shared" si="451"/>
        <v>4 Not Indicated</v>
      </c>
      <c r="NH333" s="159" t="str">
        <f t="shared" si="452"/>
        <v>Null</v>
      </c>
      <c r="NI333" t="str">
        <f t="shared" si="453"/>
        <v>Null</v>
      </c>
      <c r="NJ333" s="159" t="str">
        <f t="shared" si="454"/>
        <v>Null</v>
      </c>
      <c r="NK333" t="str">
        <f t="shared" si="455"/>
        <v>Null</v>
      </c>
      <c r="NL333" t="str">
        <f t="shared" si="456"/>
        <v>No RI Tests</v>
      </c>
      <c r="NM333">
        <f t="shared" si="457"/>
        <v>0</v>
      </c>
      <c r="NN333" t="str">
        <f>IF(OR(E333="PK",E333="K",JJ333=""),"Null",INDEX(Lookups!$EZ$4:$FW$18,MATCH($JJ333,Lookups!$EY$4:$EY$18,1),MATCH($E333,Lookups!$EZ$3:$FW$3,0)))</f>
        <v>Null</v>
      </c>
      <c r="NO333" t="str">
        <f>IF(OR(E333="PK",E333="K",JJ333=""),"Null",INDEX(Lookups!$EZ$4:$FW$18,MATCH($JJ333,Lookups!$EY$4:$EY$18,1),MATCH($E333,Lookups!$EZ$3:$FW$3,0) + 1))</f>
        <v>Null</v>
      </c>
      <c r="NP333" t="str">
        <f t="shared" si="458"/>
        <v>Null</v>
      </c>
      <c r="NQ333" t="str">
        <f t="shared" si="459"/>
        <v>Null</v>
      </c>
      <c r="NR333" t="str">
        <f t="shared" si="460"/>
        <v>Null</v>
      </c>
      <c r="NS333" t="str">
        <f t="shared" si="461"/>
        <v>No RI Tests</v>
      </c>
      <c r="NT333" t="str">
        <f t="shared" si="462"/>
        <v>No RI Tests</v>
      </c>
      <c r="NU333" t="str">
        <f t="shared" si="463"/>
        <v>No RI Tests</v>
      </c>
      <c r="NV333" s="183" t="str">
        <f t="array" ref="NV333">IF($NL333="No RI Tests","No RI Tests",VLOOKUP(IF(AND(E333="K",JJ333&lt;280),3,IF(AND(E333="K",JJ333&gt;=280),4,MAX(IF(E333=Lookups!$DF$6:$DF$99,IF(JJ333&gt;=Lookups!$DG$6:$DG$99,Lookups!$DH$6:$DH$99))))),Lookups!$DE$104:$DG$108,2,FALSE))</f>
        <v>No RI Tests</v>
      </c>
      <c r="NW333" s="161" t="str">
        <f t="array" ref="NW333">IF($NL333="No RI Tests","No RI Tests",VLOOKUP(IF(AND(E333="K",JH333&lt;280),3,IF(AND(E333="K",JH333&gt;=280),4,MAX(IF(E333=Lookups!$DF$6:$DF$99,IF(NI333&gt;=Lookups!$DG$6:$DG$99,Lookups!$DH$6:$DH$99))))),Lookups!$DE$104:$DG$108,2,FALSE))</f>
        <v>No RI Tests</v>
      </c>
      <c r="NX333" s="161" t="str">
        <f t="array" ref="NX333">IF($NL333="No RI Tests","No RI Tests",VLOOKUP(IF(AND(E333="K",NK333&lt;280),3,IF(AND(E333="K",NK333&gt;=280),4,MAX(IF(E333=Lookups!$DF$6:$DF$99,IF(NK333&gt;=Lookups!$DG$6:$DG$99,Lookups!$DH$6:$DH$99))))),Lookups!$DE$104:$DG$108,2,FALSE))</f>
        <v>No RI Tests</v>
      </c>
      <c r="NY333" t="str">
        <f t="shared" si="464"/>
        <v>Null</v>
      </c>
      <c r="NZ333" t="str">
        <f t="shared" si="465"/>
        <v>Null</v>
      </c>
      <c r="OA333" t="str">
        <f t="shared" si="466"/>
        <v>No RI for Comparison</v>
      </c>
      <c r="OB333" s="161" t="str">
        <f t="array" ref="OB333">IF($NL333="No RI Tests","No RI Tests",IF(E333="K","N/A",VLOOKUP(MAX(IF(E333=Lookups!$DF$6:$DF$99,IF(JJ333&gt;=Lookups!$DG$6:$DG$99,Lookups!$DI$6:$DI$99))),Lookups!$DE$104:$DG$108,3,FALSE)))</f>
        <v>No RI Tests</v>
      </c>
      <c r="OC333" s="161" t="str">
        <f t="array" ref="OC333">IF($NL333="No RI Tests","No RI Tests",IF(E333="K","N/A",VLOOKUP(MAX(IF(E333=Lookups!$DF$6:$DF$99,IF(NI333&gt;=Lookups!$DG$6:$DG$99,Lookups!$DI$6:$DI$99))),Lookups!$DE$104:$DG$108,3,FALSE)))</f>
        <v>No RI Tests</v>
      </c>
      <c r="OD333" s="161" t="str">
        <f t="array" ref="OD333">IF($NL333="No RI Tests","No RI Tests",IF(E333="K","N/A",VLOOKUP(MAX(IF(E333=Lookups!$DF$6:$DF$99,IF(NK333&gt;=Lookups!$DG$6:$DG$99,Lookups!$DI$6:$DI$99))),Lookups!$DE$104:$DG$108,3,FALSE)))</f>
        <v>No RI Tests</v>
      </c>
      <c r="OE333" t="str">
        <f t="shared" si="467"/>
        <v>Null</v>
      </c>
      <c r="OF333" t="str">
        <f t="shared" si="468"/>
        <v>Null</v>
      </c>
      <c r="OG333" t="str">
        <f t="shared" si="469"/>
        <v>No RI for Comparison</v>
      </c>
      <c r="OH333" t="str">
        <f t="shared" si="470"/>
        <v>Null</v>
      </c>
      <c r="OI333" t="str">
        <f t="shared" si="471"/>
        <v>Null</v>
      </c>
      <c r="OJ333" t="str">
        <f t="shared" si="472"/>
        <v>Null</v>
      </c>
      <c r="OK333" t="str">
        <f t="shared" si="473"/>
        <v>Null</v>
      </c>
      <c r="OL333" t="str">
        <f t="shared" si="474"/>
        <v>Null</v>
      </c>
      <c r="OM333" t="str">
        <f t="shared" si="475"/>
        <v>Null</v>
      </c>
      <c r="ON333" t="str">
        <f t="shared" si="476"/>
        <v>Null</v>
      </c>
      <c r="OO333" t="str">
        <f t="shared" si="477"/>
        <v>Null RI</v>
      </c>
      <c r="OP333" t="str">
        <f ca="1">IF(AND(HR333&lt;&gt;"",JJ333&lt;600),IF(HT333="Advancing","Tier 2","Tier 3"),IF(JI333="","Null",IF(OR(E333="K",E333&lt;3),"FRA Recommended",IF(JJ333&gt;=IF(E333&lt;6,400,600),IF(JJ333&lt;VLOOKUP(E333,Lookups!$AP$3:$AR$16,3,FALSE),"Tier 2","Core"),IF(JJ333&lt;400,IF(RAND()&lt;0.81,"Tier 3","Tier 2"),IF(RAND()&lt;0.51,"Tier 3","Tier 2"))))))</f>
        <v>Null</v>
      </c>
      <c r="OQ333" t="str">
        <f t="shared" si="478"/>
        <v>Null</v>
      </c>
      <c r="OR333" t="str">
        <f t="shared" si="479"/>
        <v>Null</v>
      </c>
      <c r="OS333" t="str">
        <f t="shared" si="480"/>
        <v>Null</v>
      </c>
      <c r="OT333" t="str">
        <f t="shared" si="481"/>
        <v>No RI Tests</v>
      </c>
      <c r="OU333" s="159" t="str">
        <f t="shared" si="482"/>
        <v>No PI Tests</v>
      </c>
      <c r="OV333" t="str">
        <f t="shared" si="483"/>
        <v>No PI Tests</v>
      </c>
      <c r="OW333" t="str">
        <f t="shared" si="484"/>
        <v>No PI Tests</v>
      </c>
      <c r="OX333" t="str">
        <f t="shared" si="485"/>
        <v>No PI Tests</v>
      </c>
      <c r="OY333" t="str">
        <f t="shared" si="486"/>
        <v>No PI Tests</v>
      </c>
      <c r="OZ333" t="str">
        <f t="shared" si="487"/>
        <v>No PI Tests</v>
      </c>
      <c r="PA333" s="159" t="str">
        <f t="shared" si="488"/>
        <v>No PI Tests</v>
      </c>
      <c r="PB333" t="str">
        <f t="shared" si="489"/>
        <v>No PI Tests</v>
      </c>
      <c r="PC333" t="str">
        <f t="shared" si="490"/>
        <v>No PI Tests</v>
      </c>
      <c r="PD333" t="str">
        <f t="shared" si="491"/>
        <v>No PI Tests</v>
      </c>
      <c r="PE333" t="str">
        <f t="shared" si="492"/>
        <v>No PI Tests</v>
      </c>
      <c r="PF333" t="str">
        <f t="shared" si="493"/>
        <v>No PI Tests</v>
      </c>
      <c r="PG333" t="str">
        <f t="shared" si="494"/>
        <v>No PI Tests</v>
      </c>
      <c r="PH333">
        <f t="shared" si="495"/>
        <v>0</v>
      </c>
      <c r="PI333">
        <f t="shared" si="496"/>
        <v>0</v>
      </c>
      <c r="PJ333" t="str">
        <f t="shared" si="497"/>
        <v>Null</v>
      </c>
      <c r="PK333" t="str">
        <f>IF(HR333="","Null",IF(E333&lt;3,"Null",IF(HU333=0,0,IF(HS333="Form 1",VLOOKUP(HU333,Lookups!$BE$3:$BP$63,E333,FALSE),IF(HS333="Form 2",VLOOKUP(HU333,Lookups!$BE$67:$BP$127,E333,FALSE),VLOOKUP(HU333,Lookups!$BE$130:$BP$190,E333,FALSE))))))</f>
        <v>Null</v>
      </c>
      <c r="PL333" t="str">
        <f t="shared" si="498"/>
        <v>Null</v>
      </c>
      <c r="PM333" t="str">
        <f>IF($PH333=0,"Null",IF(E333&lt;3,"Null",IF(OX333=0,0,IF(OV333="Form 1",VLOOKUP(OX333,Lookups!$BE$3:$BP$63,E333,FALSE),IF(OV333="Form 2",VLOOKUP(OX333,Lookups!$BE$67:$BP$127,E333,FALSE),VLOOKUP(OX333,Lookups!$BE$130:$BP$190,E333,FALSE))))))</f>
        <v>Null</v>
      </c>
      <c r="PN333" t="str">
        <f t="shared" si="499"/>
        <v>Null</v>
      </c>
      <c r="PO333" t="str">
        <f t="shared" si="500"/>
        <v>Null</v>
      </c>
      <c r="PP333" t="str">
        <f t="shared" si="501"/>
        <v>Null</v>
      </c>
      <c r="PQ333" t="str">
        <f>IF(HR333="","Null",IF(E333&lt;3,"Null",IF(HV333=0,0,IF(HS333="Form 1",VLOOKUP(HV333,Lookups!$BR$3:$CC$63,E333,FALSE),IF(HS333="Form 2",VLOOKUP(HV333,Lookups!$BR$67:$CC$127,E333,FALSE),VLOOKUP(HV333,Lookups!$BR$130:$CC$190,E333,FALSE))))))</f>
        <v>Null</v>
      </c>
      <c r="PR333" t="str">
        <f t="shared" si="502"/>
        <v>Null</v>
      </c>
      <c r="PS333" t="str">
        <f>IF(HR333="","Null",IF(E333&lt;3,"Null",IF(OY333=0,0,IF(OW333="Form 1",VLOOKUP(OY333,Lookups!$BR$3:$CC$63,E333,FALSE),IF(OW333="Form 2",VLOOKUP(OY333,Lookups!$BR$67:$CC$127,E333,FALSE),VLOOKUP(OY333,Lookups!$BR$130:$CC$190,E333,FALSE))))))</f>
        <v>Null</v>
      </c>
      <c r="PT333" t="str">
        <f t="shared" si="503"/>
        <v>Null</v>
      </c>
      <c r="PU333" t="str">
        <f t="shared" si="504"/>
        <v>Null</v>
      </c>
      <c r="PV333" t="str">
        <f t="shared" si="505"/>
        <v>Null</v>
      </c>
      <c r="PW333" t="str">
        <f t="shared" si="506"/>
        <v>No PI Tests</v>
      </c>
      <c r="PX333">
        <f t="shared" si="507"/>
        <v>0</v>
      </c>
      <c r="PY333">
        <f t="shared" si="508"/>
        <v>0</v>
      </c>
      <c r="PZ333" t="str">
        <f t="shared" si="509"/>
        <v>Null</v>
      </c>
      <c r="QA333" t="str">
        <f t="shared" si="510"/>
        <v>Null</v>
      </c>
      <c r="QB333" t="str">
        <f t="shared" si="511"/>
        <v>Null</v>
      </c>
      <c r="QC333" t="str">
        <f>IF($MS333="System 44 Record",IF(BQ333&lt;MEDIAN(Directions!$F$3,Directions!$F$6),"Mid-Year Exited Student","Full Year Participant")&amp;IF(BP333&lt;Directions!$F$3,", Started Prior Year",", Started This Year"),"Null")</f>
        <v>Null</v>
      </c>
      <c r="QD333" t="str">
        <f t="shared" si="512"/>
        <v>Null</v>
      </c>
      <c r="QE333">
        <f t="shared" si="513"/>
        <v>0</v>
      </c>
      <c r="QF333">
        <f t="shared" si="514"/>
        <v>0</v>
      </c>
      <c r="QG333">
        <f t="shared" si="515"/>
        <v>0</v>
      </c>
      <c r="QH333">
        <f t="shared" si="516"/>
        <v>0</v>
      </c>
      <c r="QI333">
        <f t="shared" si="517"/>
        <v>0</v>
      </c>
      <c r="QJ333" t="str">
        <f t="shared" si="518"/>
        <v>Used None</v>
      </c>
      <c r="QK333" t="str">
        <f t="shared" si="519"/>
        <v>Null</v>
      </c>
      <c r="QL333" t="str">
        <f t="shared" si="520"/>
        <v>Null</v>
      </c>
      <c r="QM333" t="str">
        <f>IF($MS333="READ 180 Record",IF(AQ333="","Null",VLOOKUP(JJ333,Lookups!$DX$3:$EB$2054,AN333+1,FALSE)),"Null")</f>
        <v>Null</v>
      </c>
      <c r="QN333" t="str">
        <f t="shared" si="521"/>
        <v>Null</v>
      </c>
    </row>
    <row r="334" spans="1:456" x14ac:dyDescent="0.25">
      <c r="A334" s="161" t="s">
        <v>1447</v>
      </c>
      <c r="B334" s="161" t="s">
        <v>1447</v>
      </c>
      <c r="C334" s="161" t="s">
        <v>1447</v>
      </c>
      <c r="D334" s="161" t="s">
        <v>1447</v>
      </c>
      <c r="E334" s="161">
        <v>1</v>
      </c>
      <c r="F334" s="161" t="s">
        <v>1447</v>
      </c>
      <c r="G334" s="161" t="s">
        <v>880</v>
      </c>
      <c r="H334" s="161" t="s">
        <v>881</v>
      </c>
      <c r="K334" s="161">
        <v>0</v>
      </c>
      <c r="L334" s="161">
        <v>0</v>
      </c>
      <c r="M334" s="161">
        <v>0</v>
      </c>
      <c r="N334" s="161">
        <v>0</v>
      </c>
      <c r="O334" s="161">
        <v>0</v>
      </c>
      <c r="P334" s="161">
        <v>0</v>
      </c>
      <c r="Q334" s="161">
        <v>0</v>
      </c>
      <c r="R334" s="161">
        <v>0</v>
      </c>
      <c r="S334" s="161">
        <v>0</v>
      </c>
      <c r="T334" s="161">
        <v>0</v>
      </c>
      <c r="U334" s="161">
        <v>0</v>
      </c>
      <c r="V334" s="161">
        <v>0</v>
      </c>
      <c r="W334" s="161">
        <v>0</v>
      </c>
      <c r="X334" s="161">
        <v>0</v>
      </c>
      <c r="AB334" s="161" t="s">
        <v>242</v>
      </c>
      <c r="AC334" s="161" t="s">
        <v>242</v>
      </c>
      <c r="AD334" s="161" t="s">
        <v>242</v>
      </c>
      <c r="AE334" s="161" t="s">
        <v>242</v>
      </c>
      <c r="AF334" s="161" t="s">
        <v>242</v>
      </c>
      <c r="AG334" s="161" t="s">
        <v>242</v>
      </c>
      <c r="AH334" s="161" t="s">
        <v>242</v>
      </c>
      <c r="AI334" s="161">
        <v>20150801</v>
      </c>
      <c r="AJ334" s="161">
        <v>20160525</v>
      </c>
      <c r="AK334" s="161" t="s">
        <v>869</v>
      </c>
      <c r="AL334" t="s">
        <v>1078</v>
      </c>
      <c r="BN334" t="s">
        <v>1079</v>
      </c>
      <c r="ET334" s="161">
        <v>0</v>
      </c>
      <c r="EU334" s="161">
        <v>0</v>
      </c>
      <c r="EV334" s="161">
        <v>0</v>
      </c>
      <c r="EW334" s="161">
        <v>0</v>
      </c>
      <c r="EX334" s="161">
        <v>0</v>
      </c>
      <c r="EY334" s="161">
        <v>0</v>
      </c>
      <c r="EZ334" s="161">
        <v>0</v>
      </c>
      <c r="FA334" s="161">
        <v>0</v>
      </c>
      <c r="FB334" s="161">
        <v>0</v>
      </c>
      <c r="FC334" s="161">
        <v>0</v>
      </c>
      <c r="FD334" s="161">
        <v>0</v>
      </c>
      <c r="FE334" s="161">
        <v>0</v>
      </c>
      <c r="HN334" s="161" t="s">
        <v>881</v>
      </c>
      <c r="JB334" s="161" t="s">
        <v>881</v>
      </c>
      <c r="JC334" s="161">
        <v>0</v>
      </c>
      <c r="JD334" s="161">
        <v>0</v>
      </c>
      <c r="JE334" s="161">
        <v>0</v>
      </c>
      <c r="JF334" s="161">
        <v>0</v>
      </c>
      <c r="MN334" t="str">
        <f t="shared" si="435"/>
        <v>NoNoNoNoNoNo</v>
      </c>
      <c r="MO334" t="str">
        <f>IF(AND(MN334="NoNoNoNoNoNo",JI334=""),"No Programs",VLOOKUP(MN334,Lookups!$DA$4:$DB$67,2,FALSE))</f>
        <v>No Programs</v>
      </c>
      <c r="MP334">
        <f t="shared" si="436"/>
        <v>0</v>
      </c>
      <c r="MQ334" t="str">
        <f t="shared" si="437"/>
        <v>No Program Use</v>
      </c>
      <c r="MR334" t="str">
        <f>Directions!$D$3</f>
        <v>Usage</v>
      </c>
      <c r="MS334" t="str">
        <f>VLOOKUP(MQ334,Lookups!$CU$71:$CV$80,2,FALSE)</f>
        <v>Exclude</v>
      </c>
      <c r="MT334">
        <f t="shared" si="438"/>
        <v>0</v>
      </c>
      <c r="MU334">
        <f t="shared" si="439"/>
        <v>0</v>
      </c>
      <c r="MV334">
        <f t="shared" si="440"/>
        <v>0</v>
      </c>
      <c r="MW334">
        <f t="shared" si="441"/>
        <v>0</v>
      </c>
      <c r="MX334">
        <f t="shared" si="442"/>
        <v>0</v>
      </c>
      <c r="MY334" t="str">
        <f t="shared" si="443"/>
        <v>Not Used</v>
      </c>
      <c r="MZ334">
        <f t="shared" si="444"/>
        <v>0</v>
      </c>
      <c r="NA334" t="str">
        <f t="shared" si="445"/>
        <v>Not Available</v>
      </c>
      <c r="NB334" t="str">
        <f t="shared" si="446"/>
        <v>Not Available</v>
      </c>
      <c r="NC334" t="str">
        <f t="shared" si="447"/>
        <v>4 Not Indicated</v>
      </c>
      <c r="ND334" t="str">
        <f t="shared" si="448"/>
        <v>4 Not Indicated</v>
      </c>
      <c r="NE334" t="str">
        <f t="shared" si="449"/>
        <v>4 Not Indicated</v>
      </c>
      <c r="NF334" t="str">
        <f t="shared" si="450"/>
        <v>4 Not Indicated</v>
      </c>
      <c r="NG334" t="str">
        <f t="shared" si="451"/>
        <v>4 Not Indicated</v>
      </c>
      <c r="NH334" s="159" t="str">
        <f t="shared" si="452"/>
        <v>Null</v>
      </c>
      <c r="NI334" t="str">
        <f t="shared" si="453"/>
        <v>Null</v>
      </c>
      <c r="NJ334" s="159" t="str">
        <f t="shared" si="454"/>
        <v>Null</v>
      </c>
      <c r="NK334" t="str">
        <f t="shared" si="455"/>
        <v>Null</v>
      </c>
      <c r="NL334" t="str">
        <f t="shared" si="456"/>
        <v>No RI Tests</v>
      </c>
      <c r="NM334">
        <f t="shared" si="457"/>
        <v>0</v>
      </c>
      <c r="NN334" t="str">
        <f>IF(OR(E334="PK",E334="K",JJ334=""),"Null",INDEX(Lookups!$EZ$4:$FW$18,MATCH($JJ334,Lookups!$EY$4:$EY$18,1),MATCH($E334,Lookups!$EZ$3:$FW$3,0)))</f>
        <v>Null</v>
      </c>
      <c r="NO334" t="str">
        <f>IF(OR(E334="PK",E334="K",JJ334=""),"Null",INDEX(Lookups!$EZ$4:$FW$18,MATCH($JJ334,Lookups!$EY$4:$EY$18,1),MATCH($E334,Lookups!$EZ$3:$FW$3,0) + 1))</f>
        <v>Null</v>
      </c>
      <c r="NP334" t="str">
        <f t="shared" si="458"/>
        <v>Null</v>
      </c>
      <c r="NQ334" t="str">
        <f t="shared" si="459"/>
        <v>Null</v>
      </c>
      <c r="NR334" t="str">
        <f t="shared" si="460"/>
        <v>Null</v>
      </c>
      <c r="NS334" t="str">
        <f t="shared" si="461"/>
        <v>No RI Tests</v>
      </c>
      <c r="NT334" t="str">
        <f t="shared" si="462"/>
        <v>No RI Tests</v>
      </c>
      <c r="NU334" t="str">
        <f t="shared" si="463"/>
        <v>No RI Tests</v>
      </c>
      <c r="NV334" s="183" t="str">
        <f t="array" ref="NV334">IF($NL334="No RI Tests","No RI Tests",VLOOKUP(IF(AND(E334="K",JJ334&lt;280),3,IF(AND(E334="K",JJ334&gt;=280),4,MAX(IF(E334=Lookups!$DF$6:$DF$99,IF(JJ334&gt;=Lookups!$DG$6:$DG$99,Lookups!$DH$6:$DH$99))))),Lookups!$DE$104:$DG$108,2,FALSE))</f>
        <v>No RI Tests</v>
      </c>
      <c r="NW334" s="161" t="str">
        <f t="array" ref="NW334">IF($NL334="No RI Tests","No RI Tests",VLOOKUP(IF(AND(E334="K",JH334&lt;280),3,IF(AND(E334="K",JH334&gt;=280),4,MAX(IF(E334=Lookups!$DF$6:$DF$99,IF(NI334&gt;=Lookups!$DG$6:$DG$99,Lookups!$DH$6:$DH$99))))),Lookups!$DE$104:$DG$108,2,FALSE))</f>
        <v>No RI Tests</v>
      </c>
      <c r="NX334" s="161" t="str">
        <f t="array" ref="NX334">IF($NL334="No RI Tests","No RI Tests",VLOOKUP(IF(AND(E334="K",NK334&lt;280),3,IF(AND(E334="K",NK334&gt;=280),4,MAX(IF(E334=Lookups!$DF$6:$DF$99,IF(NK334&gt;=Lookups!$DG$6:$DG$99,Lookups!$DH$6:$DH$99))))),Lookups!$DE$104:$DG$108,2,FALSE))</f>
        <v>No RI Tests</v>
      </c>
      <c r="NY334" t="str">
        <f t="shared" si="464"/>
        <v>Null</v>
      </c>
      <c r="NZ334" t="str">
        <f t="shared" si="465"/>
        <v>Null</v>
      </c>
      <c r="OA334" t="str">
        <f t="shared" si="466"/>
        <v>No RI for Comparison</v>
      </c>
      <c r="OB334" s="161" t="str">
        <f t="array" ref="OB334">IF($NL334="No RI Tests","No RI Tests",IF(E334="K","N/A",VLOOKUP(MAX(IF(E334=Lookups!$DF$6:$DF$99,IF(JJ334&gt;=Lookups!$DG$6:$DG$99,Lookups!$DI$6:$DI$99))),Lookups!$DE$104:$DG$108,3,FALSE)))</f>
        <v>No RI Tests</v>
      </c>
      <c r="OC334" s="161" t="str">
        <f t="array" ref="OC334">IF($NL334="No RI Tests","No RI Tests",IF(E334="K","N/A",VLOOKUP(MAX(IF(E334=Lookups!$DF$6:$DF$99,IF(NI334&gt;=Lookups!$DG$6:$DG$99,Lookups!$DI$6:$DI$99))),Lookups!$DE$104:$DG$108,3,FALSE)))</f>
        <v>No RI Tests</v>
      </c>
      <c r="OD334" s="161" t="str">
        <f t="array" ref="OD334">IF($NL334="No RI Tests","No RI Tests",IF(E334="K","N/A",VLOOKUP(MAX(IF(E334=Lookups!$DF$6:$DF$99,IF(NK334&gt;=Lookups!$DG$6:$DG$99,Lookups!$DI$6:$DI$99))),Lookups!$DE$104:$DG$108,3,FALSE)))</f>
        <v>No RI Tests</v>
      </c>
      <c r="OE334" t="str">
        <f t="shared" si="467"/>
        <v>Null</v>
      </c>
      <c r="OF334" t="str">
        <f t="shared" si="468"/>
        <v>Null</v>
      </c>
      <c r="OG334" t="str">
        <f t="shared" si="469"/>
        <v>No RI for Comparison</v>
      </c>
      <c r="OH334" t="str">
        <f t="shared" si="470"/>
        <v>Null</v>
      </c>
      <c r="OI334" t="str">
        <f t="shared" si="471"/>
        <v>Null</v>
      </c>
      <c r="OJ334" t="str">
        <f t="shared" si="472"/>
        <v>Null</v>
      </c>
      <c r="OK334" t="str">
        <f t="shared" si="473"/>
        <v>Null</v>
      </c>
      <c r="OL334" t="str">
        <f t="shared" si="474"/>
        <v>Null</v>
      </c>
      <c r="OM334" t="str">
        <f t="shared" si="475"/>
        <v>Null</v>
      </c>
      <c r="ON334" t="str">
        <f t="shared" si="476"/>
        <v>Null</v>
      </c>
      <c r="OO334" t="str">
        <f t="shared" si="477"/>
        <v>Null RI</v>
      </c>
      <c r="OP334" t="str">
        <f ca="1">IF(AND(HR334&lt;&gt;"",JJ334&lt;600),IF(HT334="Advancing","Tier 2","Tier 3"),IF(JI334="","Null",IF(OR(E334="K",E334&lt;3),"FRA Recommended",IF(JJ334&gt;=IF(E334&lt;6,400,600),IF(JJ334&lt;VLOOKUP(E334,Lookups!$AP$3:$AR$16,3,FALSE),"Tier 2","Core"),IF(JJ334&lt;400,IF(RAND()&lt;0.81,"Tier 3","Tier 2"),IF(RAND()&lt;0.51,"Tier 3","Tier 2"))))))</f>
        <v>Null</v>
      </c>
      <c r="OQ334" t="str">
        <f t="shared" si="478"/>
        <v>Null</v>
      </c>
      <c r="OR334" t="str">
        <f t="shared" si="479"/>
        <v>Null</v>
      </c>
      <c r="OS334" t="str">
        <f t="shared" si="480"/>
        <v>Null</v>
      </c>
      <c r="OT334" t="str">
        <f t="shared" si="481"/>
        <v>No RI Tests</v>
      </c>
      <c r="OU334" s="159" t="str">
        <f t="shared" si="482"/>
        <v>No PI Tests</v>
      </c>
      <c r="OV334" t="str">
        <f t="shared" si="483"/>
        <v>No PI Tests</v>
      </c>
      <c r="OW334" t="str">
        <f t="shared" si="484"/>
        <v>No PI Tests</v>
      </c>
      <c r="OX334" t="str">
        <f t="shared" si="485"/>
        <v>No PI Tests</v>
      </c>
      <c r="OY334" t="str">
        <f t="shared" si="486"/>
        <v>No PI Tests</v>
      </c>
      <c r="OZ334" t="str">
        <f t="shared" si="487"/>
        <v>No PI Tests</v>
      </c>
      <c r="PA334" s="159" t="str">
        <f t="shared" si="488"/>
        <v>No PI Tests</v>
      </c>
      <c r="PB334" t="str">
        <f t="shared" si="489"/>
        <v>No PI Tests</v>
      </c>
      <c r="PC334" t="str">
        <f t="shared" si="490"/>
        <v>No PI Tests</v>
      </c>
      <c r="PD334" t="str">
        <f t="shared" si="491"/>
        <v>No PI Tests</v>
      </c>
      <c r="PE334" t="str">
        <f t="shared" si="492"/>
        <v>No PI Tests</v>
      </c>
      <c r="PF334" t="str">
        <f t="shared" si="493"/>
        <v>No PI Tests</v>
      </c>
      <c r="PG334" t="str">
        <f t="shared" si="494"/>
        <v>No PI Tests</v>
      </c>
      <c r="PH334">
        <f t="shared" si="495"/>
        <v>0</v>
      </c>
      <c r="PI334">
        <f t="shared" si="496"/>
        <v>0</v>
      </c>
      <c r="PJ334" t="str">
        <f t="shared" si="497"/>
        <v>Null</v>
      </c>
      <c r="PK334" t="str">
        <f>IF(HR334="","Null",IF(E334&lt;3,"Null",IF(HU334=0,0,IF(HS334="Form 1",VLOOKUP(HU334,Lookups!$BE$3:$BP$63,E334,FALSE),IF(HS334="Form 2",VLOOKUP(HU334,Lookups!$BE$67:$BP$127,E334,FALSE),VLOOKUP(HU334,Lookups!$BE$130:$BP$190,E334,FALSE))))))</f>
        <v>Null</v>
      </c>
      <c r="PL334" t="str">
        <f t="shared" si="498"/>
        <v>Null</v>
      </c>
      <c r="PM334" t="str">
        <f>IF($PH334=0,"Null",IF(E334&lt;3,"Null",IF(OX334=0,0,IF(OV334="Form 1",VLOOKUP(OX334,Lookups!$BE$3:$BP$63,E334,FALSE),IF(OV334="Form 2",VLOOKUP(OX334,Lookups!$BE$67:$BP$127,E334,FALSE),VLOOKUP(OX334,Lookups!$BE$130:$BP$190,E334,FALSE))))))</f>
        <v>Null</v>
      </c>
      <c r="PN334" t="str">
        <f t="shared" si="499"/>
        <v>Null</v>
      </c>
      <c r="PO334" t="str">
        <f t="shared" si="500"/>
        <v>Null</v>
      </c>
      <c r="PP334" t="str">
        <f t="shared" si="501"/>
        <v>Null</v>
      </c>
      <c r="PQ334" t="str">
        <f>IF(HR334="","Null",IF(E334&lt;3,"Null",IF(HV334=0,0,IF(HS334="Form 1",VLOOKUP(HV334,Lookups!$BR$3:$CC$63,E334,FALSE),IF(HS334="Form 2",VLOOKUP(HV334,Lookups!$BR$67:$CC$127,E334,FALSE),VLOOKUP(HV334,Lookups!$BR$130:$CC$190,E334,FALSE))))))</f>
        <v>Null</v>
      </c>
      <c r="PR334" t="str">
        <f t="shared" si="502"/>
        <v>Null</v>
      </c>
      <c r="PS334" t="str">
        <f>IF(HR334="","Null",IF(E334&lt;3,"Null",IF(OY334=0,0,IF(OW334="Form 1",VLOOKUP(OY334,Lookups!$BR$3:$CC$63,E334,FALSE),IF(OW334="Form 2",VLOOKUP(OY334,Lookups!$BR$67:$CC$127,E334,FALSE),VLOOKUP(OY334,Lookups!$BR$130:$CC$190,E334,FALSE))))))</f>
        <v>Null</v>
      </c>
      <c r="PT334" t="str">
        <f t="shared" si="503"/>
        <v>Null</v>
      </c>
      <c r="PU334" t="str">
        <f t="shared" si="504"/>
        <v>Null</v>
      </c>
      <c r="PV334" t="str">
        <f t="shared" si="505"/>
        <v>Null</v>
      </c>
      <c r="PW334" t="str">
        <f t="shared" si="506"/>
        <v>No PI Tests</v>
      </c>
      <c r="PX334">
        <f t="shared" si="507"/>
        <v>0</v>
      </c>
      <c r="PY334">
        <f t="shared" si="508"/>
        <v>0</v>
      </c>
      <c r="PZ334" t="str">
        <f t="shared" si="509"/>
        <v>Null</v>
      </c>
      <c r="QA334" t="str">
        <f t="shared" si="510"/>
        <v>Null</v>
      </c>
      <c r="QB334" t="str">
        <f t="shared" si="511"/>
        <v>Null</v>
      </c>
      <c r="QC334" t="str">
        <f>IF($MS334="System 44 Record",IF(BQ334&lt;MEDIAN(Directions!$F$3,Directions!$F$6),"Mid-Year Exited Student","Full Year Participant")&amp;IF(BP334&lt;Directions!$F$3,", Started Prior Year",", Started This Year"),"Null")</f>
        <v>Null</v>
      </c>
      <c r="QD334" t="str">
        <f t="shared" si="512"/>
        <v>Null</v>
      </c>
      <c r="QE334">
        <f t="shared" si="513"/>
        <v>0</v>
      </c>
      <c r="QF334">
        <f t="shared" si="514"/>
        <v>0</v>
      </c>
      <c r="QG334">
        <f t="shared" si="515"/>
        <v>0</v>
      </c>
      <c r="QH334">
        <f t="shared" si="516"/>
        <v>0</v>
      </c>
      <c r="QI334">
        <f t="shared" si="517"/>
        <v>0</v>
      </c>
      <c r="QJ334" t="str">
        <f t="shared" si="518"/>
        <v>Used None</v>
      </c>
      <c r="QK334" t="str">
        <f t="shared" si="519"/>
        <v>Null</v>
      </c>
      <c r="QL334" t="str">
        <f t="shared" si="520"/>
        <v>Null</v>
      </c>
      <c r="QM334" t="str">
        <f>IF($MS334="READ 180 Record",IF(AQ334="","Null",VLOOKUP(JJ334,Lookups!$DX$3:$EB$2054,AN334+1,FALSE)),"Null")</f>
        <v>Null</v>
      </c>
      <c r="QN334" t="str">
        <f t="shared" si="521"/>
        <v>Null</v>
      </c>
    </row>
    <row r="335" spans="1:456" x14ac:dyDescent="0.25">
      <c r="A335" s="161" t="s">
        <v>1447</v>
      </c>
      <c r="B335" s="161" t="s">
        <v>1447</v>
      </c>
      <c r="C335" s="161" t="s">
        <v>1447</v>
      </c>
      <c r="D335" s="161" t="s">
        <v>1447</v>
      </c>
      <c r="E335" s="161">
        <v>8</v>
      </c>
      <c r="F335" s="161" t="s">
        <v>1447</v>
      </c>
      <c r="G335" s="161" t="s">
        <v>867</v>
      </c>
      <c r="H335" s="161" t="s">
        <v>929</v>
      </c>
      <c r="I335" s="161">
        <v>1067</v>
      </c>
      <c r="J335" s="159">
        <v>42499</v>
      </c>
      <c r="K335" s="161">
        <v>0</v>
      </c>
      <c r="L335" s="161">
        <v>0</v>
      </c>
      <c r="M335" s="161">
        <v>0</v>
      </c>
      <c r="N335" s="161">
        <v>0</v>
      </c>
      <c r="O335" s="161">
        <v>0</v>
      </c>
      <c r="P335" s="161">
        <v>0</v>
      </c>
      <c r="Q335" s="161">
        <v>0</v>
      </c>
      <c r="R335" s="161">
        <v>0</v>
      </c>
      <c r="S335" s="161">
        <v>0</v>
      </c>
      <c r="T335" s="161">
        <v>0</v>
      </c>
      <c r="U335" s="161">
        <v>0</v>
      </c>
      <c r="V335" s="161">
        <v>0</v>
      </c>
      <c r="W335" s="161">
        <v>0</v>
      </c>
      <c r="X335" s="161">
        <v>0</v>
      </c>
      <c r="AB335" s="161" t="s">
        <v>241</v>
      </c>
      <c r="AC335" s="161" t="s">
        <v>242</v>
      </c>
      <c r="AD335" s="161" t="s">
        <v>242</v>
      </c>
      <c r="AE335" s="161" t="s">
        <v>242</v>
      </c>
      <c r="AF335" s="161" t="s">
        <v>242</v>
      </c>
      <c r="AG335" s="161" t="s">
        <v>241</v>
      </c>
      <c r="AH335" s="161" t="s">
        <v>242</v>
      </c>
      <c r="AI335" s="161">
        <v>20150801</v>
      </c>
      <c r="AJ335" s="161">
        <v>20160525</v>
      </c>
      <c r="AK335" s="161" t="s">
        <v>869</v>
      </c>
      <c r="AL335" t="s">
        <v>1076</v>
      </c>
      <c r="AM335" t="s">
        <v>929</v>
      </c>
      <c r="AN335">
        <v>3</v>
      </c>
      <c r="AO335" t="s">
        <v>870</v>
      </c>
      <c r="AP335">
        <v>10</v>
      </c>
      <c r="AQ335">
        <v>117</v>
      </c>
      <c r="AR335">
        <v>1652</v>
      </c>
      <c r="AS335">
        <v>544</v>
      </c>
      <c r="AT335">
        <v>166</v>
      </c>
      <c r="AU335">
        <v>581</v>
      </c>
      <c r="AV335">
        <v>263</v>
      </c>
      <c r="AW335">
        <v>34</v>
      </c>
      <c r="AX335">
        <v>13.416700000000001</v>
      </c>
      <c r="AY335">
        <v>11.545500000000001</v>
      </c>
      <c r="AZ335">
        <v>3.3429000000000002</v>
      </c>
      <c r="BA335">
        <v>156.1335</v>
      </c>
      <c r="BB335">
        <v>32032</v>
      </c>
      <c r="BC335">
        <v>82.222222221999999</v>
      </c>
      <c r="BD335">
        <v>83.333333332999999</v>
      </c>
      <c r="BE335">
        <v>544</v>
      </c>
      <c r="BF335">
        <v>569</v>
      </c>
      <c r="BG335">
        <v>90</v>
      </c>
      <c r="BH335">
        <v>96</v>
      </c>
      <c r="BI335">
        <v>2</v>
      </c>
      <c r="BJ335">
        <v>0</v>
      </c>
      <c r="BK335">
        <v>97</v>
      </c>
      <c r="BL335">
        <v>3</v>
      </c>
      <c r="BM335" t="s">
        <v>1080</v>
      </c>
      <c r="BN335" t="s">
        <v>1079</v>
      </c>
      <c r="ET335" s="161">
        <v>5</v>
      </c>
      <c r="EU335" s="161">
        <v>98</v>
      </c>
      <c r="EV335" s="161">
        <v>49</v>
      </c>
      <c r="EW335" s="161">
        <v>5877</v>
      </c>
      <c r="EX335" s="161">
        <v>0</v>
      </c>
      <c r="EY335" s="161">
        <v>0</v>
      </c>
      <c r="EZ335" s="161">
        <v>0</v>
      </c>
      <c r="FA335" s="161">
        <v>0</v>
      </c>
      <c r="FB335" s="161">
        <v>68</v>
      </c>
      <c r="FC335" s="161">
        <v>82</v>
      </c>
      <c r="FD335" s="161">
        <v>0</v>
      </c>
      <c r="FE335" s="161">
        <v>2</v>
      </c>
      <c r="FF335" s="159">
        <v>42404</v>
      </c>
      <c r="FG335" s="161">
        <v>64</v>
      </c>
      <c r="FH335" s="161">
        <v>80</v>
      </c>
      <c r="FI335" s="161">
        <v>83</v>
      </c>
      <c r="FJ335" s="161">
        <v>50</v>
      </c>
      <c r="FK335" s="161">
        <v>50</v>
      </c>
      <c r="FL335" s="159">
        <v>42312</v>
      </c>
      <c r="FM335" s="161">
        <v>71</v>
      </c>
      <c r="FN335" s="161">
        <v>85</v>
      </c>
      <c r="FO335" s="161">
        <v>75</v>
      </c>
      <c r="FP335" s="161">
        <v>75</v>
      </c>
      <c r="FQ335" s="161">
        <v>63</v>
      </c>
      <c r="HN335" s="161" t="s">
        <v>929</v>
      </c>
      <c r="JB335" s="161" t="s">
        <v>929</v>
      </c>
      <c r="JC335" s="161">
        <v>11</v>
      </c>
      <c r="JD335" s="161">
        <v>10</v>
      </c>
      <c r="JE335" s="161">
        <v>17</v>
      </c>
      <c r="JF335" s="161">
        <v>14661</v>
      </c>
      <c r="JG335" s="159">
        <v>42499</v>
      </c>
      <c r="JH335" s="161">
        <v>1067</v>
      </c>
      <c r="JI335" s="159">
        <v>42235</v>
      </c>
      <c r="JJ335" s="161">
        <v>872</v>
      </c>
      <c r="JK335" s="161">
        <v>22</v>
      </c>
      <c r="JL335" s="159">
        <v>42346</v>
      </c>
      <c r="JM335" s="161">
        <v>973</v>
      </c>
      <c r="JN335" s="161">
        <v>33</v>
      </c>
      <c r="JO335" s="159">
        <v>42499</v>
      </c>
      <c r="JP335" s="161">
        <v>1067</v>
      </c>
      <c r="JQ335" s="161">
        <v>31</v>
      </c>
      <c r="MN335" t="str">
        <f t="shared" si="435"/>
        <v>YesNoNoNoYesNo</v>
      </c>
      <c r="MO335" t="str">
        <f>IF(AND(MN335="NoNoNoNoNoNo",JI335=""),"No Programs",VLOOKUP(MN335,Lookups!$DA$4:$DB$67,2,FALSE))</f>
        <v>READ 180 Only</v>
      </c>
      <c r="MP335">
        <f t="shared" si="436"/>
        <v>1</v>
      </c>
      <c r="MQ335" t="str">
        <f t="shared" si="437"/>
        <v>READ 180 User</v>
      </c>
      <c r="MR335" t="str">
        <f>Directions!$D$3</f>
        <v>Usage</v>
      </c>
      <c r="MS335" t="str">
        <f>VLOOKUP(MQ335,Lookups!$CU$71:$CV$80,2,FALSE)</f>
        <v>READ 180 Record</v>
      </c>
      <c r="MT335">
        <f t="shared" si="438"/>
        <v>1</v>
      </c>
      <c r="MU335">
        <f t="shared" si="439"/>
        <v>1</v>
      </c>
      <c r="MV335">
        <f t="shared" si="440"/>
        <v>1</v>
      </c>
      <c r="MW335">
        <f t="shared" si="441"/>
        <v>1</v>
      </c>
      <c r="MX335">
        <f t="shared" si="442"/>
        <v>37.714285714285715</v>
      </c>
      <c r="MY335" t="str">
        <f t="shared" si="443"/>
        <v>Not Used</v>
      </c>
      <c r="MZ335">
        <f t="shared" si="444"/>
        <v>0</v>
      </c>
      <c r="NA335" t="str">
        <f t="shared" si="445"/>
        <v>Not Available</v>
      </c>
      <c r="NB335" t="str">
        <f t="shared" si="446"/>
        <v>Not Available</v>
      </c>
      <c r="NC335" t="str">
        <f t="shared" si="447"/>
        <v>4 Not Indicated</v>
      </c>
      <c r="ND335" t="str">
        <f t="shared" si="448"/>
        <v>4 Not Indicated</v>
      </c>
      <c r="NE335" t="str">
        <f t="shared" si="449"/>
        <v>4 Not Indicated</v>
      </c>
      <c r="NF335" t="str">
        <f t="shared" si="450"/>
        <v>4 Not Indicated</v>
      </c>
      <c r="NG335" t="str">
        <f t="shared" si="451"/>
        <v>4 Not Indicated</v>
      </c>
      <c r="NH335" s="159">
        <f t="shared" si="452"/>
        <v>42499</v>
      </c>
      <c r="NI335">
        <f t="shared" si="453"/>
        <v>1067</v>
      </c>
      <c r="NJ335" s="159">
        <f t="shared" si="454"/>
        <v>42499</v>
      </c>
      <c r="NK335">
        <f t="shared" si="455"/>
        <v>1067</v>
      </c>
      <c r="NL335">
        <f t="shared" si="456"/>
        <v>37.714285714285715</v>
      </c>
      <c r="NM335">
        <f t="shared" si="457"/>
        <v>1</v>
      </c>
      <c r="NN335">
        <f>IF(OR(E335="PK",E335="K",JJ335=""),"Null",INDEX(Lookups!$EZ$4:$FW$18,MATCH($JJ335,Lookups!$EY$4:$EY$18,1),MATCH($E335,Lookups!$EZ$3:$FW$3,0)))</f>
        <v>45</v>
      </c>
      <c r="NO335">
        <f>IF(OR(E335="PK",E335="K",JJ335=""),"Null",INDEX(Lookups!$EZ$4:$FW$18,MATCH($JJ335,Lookups!$EY$4:$EY$18,1),MATCH($E335,Lookups!$EZ$3:$FW$3,0) + 1))</f>
        <v>70</v>
      </c>
      <c r="NP335">
        <f t="shared" si="458"/>
        <v>90</v>
      </c>
      <c r="NQ335" t="str">
        <f t="shared" si="459"/>
        <v>No PI Needed</v>
      </c>
      <c r="NR335" t="str">
        <f t="shared" si="460"/>
        <v>No PI Needed</v>
      </c>
      <c r="NS335" t="str">
        <f t="shared" si="461"/>
        <v>800L to 999L</v>
      </c>
      <c r="NT335" t="str">
        <f t="shared" si="462"/>
        <v>1000L to 1199L</v>
      </c>
      <c r="NU335" t="str">
        <f t="shared" si="463"/>
        <v>1000L to 1199L</v>
      </c>
      <c r="NV335" s="183" t="str">
        <f t="array" ref="NV335">IF($NL335="No RI Tests","No RI Tests",VLOOKUP(IF(AND(E335="K",JJ335&lt;280),3,IF(AND(E335="K",JJ335&gt;=280),4,MAX(IF(E335=Lookups!$DF$6:$DF$99,IF(JJ335&gt;=Lookups!$DG$6:$DG$99,Lookups!$DH$6:$DH$99))))),Lookups!$DE$104:$DG$108,2,FALSE))</f>
        <v>2 Basic</v>
      </c>
      <c r="NW335" s="161" t="str">
        <f t="array" ref="NW335">IF($NL335="No RI Tests","No RI Tests",VLOOKUP(IF(AND(E335="K",JH335&lt;280),3,IF(AND(E335="K",JH335&gt;=280),4,MAX(IF(E335=Lookups!$DF$6:$DF$99,IF(NI335&gt;=Lookups!$DG$6:$DG$99,Lookups!$DH$6:$DH$99))))),Lookups!$DE$104:$DG$108,2,FALSE))</f>
        <v>3 Proficient</v>
      </c>
      <c r="NX335" s="161" t="str">
        <f t="array" ref="NX335">IF($NL335="No RI Tests","No RI Tests",VLOOKUP(IF(AND(E335="K",NK335&lt;280),3,IF(AND(E335="K",NK335&gt;=280),4,MAX(IF(E335=Lookups!$DF$6:$DF$99,IF(NK335&gt;=Lookups!$DG$6:$DG$99,Lookups!$DH$6:$DH$99))))),Lookups!$DE$104:$DG$108,2,FALSE))</f>
        <v>3 Proficient</v>
      </c>
      <c r="NY335">
        <f t="shared" si="464"/>
        <v>0</v>
      </c>
      <c r="NZ335">
        <f t="shared" si="465"/>
        <v>1</v>
      </c>
      <c r="OA335" t="str">
        <f t="shared" si="466"/>
        <v>Improved Performance Level</v>
      </c>
      <c r="OB335" s="161" t="str">
        <f t="array" ref="OB335">IF($NL335="No RI Tests","No RI Tests",IF(E335="K","N/A",VLOOKUP(MAX(IF(E335=Lookups!$DF$6:$DF$99,IF(JJ335&gt;=Lookups!$DG$6:$DG$99,Lookups!$DI$6:$DI$99))),Lookups!$DE$104:$DG$108,3,FALSE)))</f>
        <v>1 Limited</v>
      </c>
      <c r="OC335" s="161" t="str">
        <f t="array" ref="OC335">IF($NL335="No RI Tests","No RI Tests",IF(E335="K","N/A",VLOOKUP(MAX(IF(E335=Lookups!$DF$6:$DF$99,IF(NI335&gt;=Lookups!$DG$6:$DG$99,Lookups!$DI$6:$DI$99))),Lookups!$DE$104:$DG$108,3,FALSE)))</f>
        <v>2 Partial</v>
      </c>
      <c r="OD335" s="161" t="str">
        <f t="array" ref="OD335">IF($NL335="No RI Tests","No RI Tests",IF(E335="K","N/A",VLOOKUP(MAX(IF(E335=Lookups!$DF$6:$DF$99,IF(NK335&gt;=Lookups!$DG$6:$DG$99,Lookups!$DI$6:$DI$99))),Lookups!$DE$104:$DG$108,3,FALSE)))</f>
        <v>2 Partial</v>
      </c>
      <c r="OE335">
        <f t="shared" si="467"/>
        <v>0</v>
      </c>
      <c r="OF335">
        <f t="shared" si="468"/>
        <v>1</v>
      </c>
      <c r="OG335" t="str">
        <f t="shared" si="469"/>
        <v>Improved Performance Level</v>
      </c>
      <c r="OH335">
        <f t="shared" si="470"/>
        <v>195</v>
      </c>
      <c r="OI335">
        <f t="shared" si="471"/>
        <v>1</v>
      </c>
      <c r="OJ335">
        <f t="shared" si="472"/>
        <v>1</v>
      </c>
      <c r="OK335">
        <f t="shared" si="473"/>
        <v>1</v>
      </c>
      <c r="OL335">
        <f t="shared" si="474"/>
        <v>3.3913043478260869</v>
      </c>
      <c r="OM335" t="str">
        <f t="shared" si="475"/>
        <v>Fall Administration</v>
      </c>
      <c r="ON335" t="str">
        <f t="shared" si="476"/>
        <v>Winter Administration</v>
      </c>
      <c r="OO335" t="str">
        <f t="shared" si="477"/>
        <v>Fall to Winter RI</v>
      </c>
      <c r="OP335" t="str">
        <f ca="1">IF(AND(HR335&lt;&gt;"",JJ335&lt;600),IF(HT335="Advancing","Tier 2","Tier 3"),IF(JI335="","Null",IF(OR(E335="K",E335&lt;3),"FRA Recommended",IF(JJ335&gt;=IF(E335&lt;6,400,600),IF(JJ335&lt;VLOOKUP(E335,Lookups!$AP$3:$AR$16,3,FALSE),"Tier 2","Core"),IF(JJ335&lt;400,IF(RAND()&lt;0.81,"Tier 3","Tier 2"),IF(RAND()&lt;0.51,"Tier 3","Tier 2"))))))</f>
        <v>Tier 2</v>
      </c>
      <c r="OQ335" t="str">
        <f t="shared" si="478"/>
        <v>Average Reading Invt. at Least 15 Minutes Long</v>
      </c>
      <c r="OR335">
        <f t="shared" si="479"/>
        <v>0</v>
      </c>
      <c r="OS335">
        <f t="shared" si="480"/>
        <v>1</v>
      </c>
      <c r="OT335">
        <f t="shared" si="481"/>
        <v>195</v>
      </c>
      <c r="OU335" s="159" t="str">
        <f t="shared" si="482"/>
        <v>No PI Tests</v>
      </c>
      <c r="OV335" t="str">
        <f t="shared" si="483"/>
        <v>No PI Tests</v>
      </c>
      <c r="OW335" t="str">
        <f t="shared" si="484"/>
        <v>No PI Tests</v>
      </c>
      <c r="OX335" t="str">
        <f t="shared" si="485"/>
        <v>No PI Tests</v>
      </c>
      <c r="OY335" t="str">
        <f t="shared" si="486"/>
        <v>No PI Tests</v>
      </c>
      <c r="OZ335" t="str">
        <f t="shared" si="487"/>
        <v>No PI Tests</v>
      </c>
      <c r="PA335" s="159" t="str">
        <f t="shared" si="488"/>
        <v>No PI Tests</v>
      </c>
      <c r="PB335" t="str">
        <f t="shared" si="489"/>
        <v>No PI Tests</v>
      </c>
      <c r="PC335" t="str">
        <f t="shared" si="490"/>
        <v>No PI Tests</v>
      </c>
      <c r="PD335" t="str">
        <f t="shared" si="491"/>
        <v>No PI Tests</v>
      </c>
      <c r="PE335" t="str">
        <f t="shared" si="492"/>
        <v>No PI Tests</v>
      </c>
      <c r="PF335" t="str">
        <f t="shared" si="493"/>
        <v>No PI Tests</v>
      </c>
      <c r="PG335" t="str">
        <f t="shared" si="494"/>
        <v>No PI Tests</v>
      </c>
      <c r="PH335">
        <f t="shared" si="495"/>
        <v>0</v>
      </c>
      <c r="PI335">
        <f t="shared" si="496"/>
        <v>0</v>
      </c>
      <c r="PJ335" t="str">
        <f t="shared" si="497"/>
        <v>Null</v>
      </c>
      <c r="PK335" t="str">
        <f>IF(HR335="","Null",IF(E335&lt;3,"Null",IF(HU335=0,0,IF(HS335="Form 1",VLOOKUP(HU335,Lookups!$BE$3:$BP$63,E335,FALSE),IF(HS335="Form 2",VLOOKUP(HU335,Lookups!$BE$67:$BP$127,E335,FALSE),VLOOKUP(HU335,Lookups!$BE$130:$BP$190,E335,FALSE))))))</f>
        <v>Null</v>
      </c>
      <c r="PL335" t="str">
        <f t="shared" si="498"/>
        <v>Null</v>
      </c>
      <c r="PM335" t="str">
        <f>IF($PH335=0,"Null",IF(E335&lt;3,"Null",IF(OX335=0,0,IF(OV335="Form 1",VLOOKUP(OX335,Lookups!$BE$3:$BP$63,E335,FALSE),IF(OV335="Form 2",VLOOKUP(OX335,Lookups!$BE$67:$BP$127,E335,FALSE),VLOOKUP(OX335,Lookups!$BE$130:$BP$190,E335,FALSE))))))</f>
        <v>Null</v>
      </c>
      <c r="PN335" t="str">
        <f t="shared" si="499"/>
        <v>Null</v>
      </c>
      <c r="PO335" t="str">
        <f t="shared" si="500"/>
        <v>Null</v>
      </c>
      <c r="PP335" t="str">
        <f t="shared" si="501"/>
        <v>Null</v>
      </c>
      <c r="PQ335" t="str">
        <f>IF(HR335="","Null",IF(E335&lt;3,"Null",IF(HV335=0,0,IF(HS335="Form 1",VLOOKUP(HV335,Lookups!$BR$3:$CC$63,E335,FALSE),IF(HS335="Form 2",VLOOKUP(HV335,Lookups!$BR$67:$CC$127,E335,FALSE),VLOOKUP(HV335,Lookups!$BR$130:$CC$190,E335,FALSE))))))</f>
        <v>Null</v>
      </c>
      <c r="PR335" t="str">
        <f t="shared" si="502"/>
        <v>Null</v>
      </c>
      <c r="PS335" t="str">
        <f>IF(HR335="","Null",IF(E335&lt;3,"Null",IF(OY335=0,0,IF(OW335="Form 1",VLOOKUP(OY335,Lookups!$BR$3:$CC$63,E335,FALSE),IF(OW335="Form 2",VLOOKUP(OY335,Lookups!$BR$67:$CC$127,E335,FALSE),VLOOKUP(OY335,Lookups!$BR$130:$CC$190,E335,FALSE))))))</f>
        <v>Null</v>
      </c>
      <c r="PT335" t="str">
        <f t="shared" si="503"/>
        <v>Null</v>
      </c>
      <c r="PU335" t="str">
        <f t="shared" si="504"/>
        <v>Null</v>
      </c>
      <c r="PV335" t="str">
        <f t="shared" si="505"/>
        <v>Null</v>
      </c>
      <c r="PW335" t="str">
        <f t="shared" si="506"/>
        <v>No PI Tests</v>
      </c>
      <c r="PX335">
        <f t="shared" si="507"/>
        <v>1</v>
      </c>
      <c r="PY335">
        <f t="shared" si="508"/>
        <v>0</v>
      </c>
      <c r="PZ335" t="str">
        <f t="shared" si="509"/>
        <v>Null</v>
      </c>
      <c r="QA335" t="str">
        <f t="shared" si="510"/>
        <v>Null</v>
      </c>
      <c r="QB335" t="str">
        <f t="shared" si="511"/>
        <v>Null</v>
      </c>
      <c r="QC335" t="str">
        <f>IF($MS335="System 44 Record",IF(BQ335&lt;MEDIAN(Directions!$F$3,Directions!$F$6),"Mid-Year Exited Student","Full Year Participant")&amp;IF(BP335&lt;Directions!$F$3,", Started Prior Year",", Started This Year"),"Null")</f>
        <v>Null</v>
      </c>
      <c r="QD335" t="str">
        <f t="shared" si="512"/>
        <v>Null</v>
      </c>
      <c r="QE335">
        <f t="shared" si="513"/>
        <v>1</v>
      </c>
      <c r="QF335">
        <f t="shared" si="514"/>
        <v>1</v>
      </c>
      <c r="QG335">
        <f t="shared" si="515"/>
        <v>1</v>
      </c>
      <c r="QH335">
        <f t="shared" si="516"/>
        <v>2</v>
      </c>
      <c r="QI335">
        <f t="shared" si="517"/>
        <v>0.82</v>
      </c>
      <c r="QJ335" t="str">
        <f t="shared" si="518"/>
        <v>Used All 3</v>
      </c>
      <c r="QK335" t="str">
        <f t="shared" si="519"/>
        <v>100 or More Sessions</v>
      </c>
      <c r="QL335" t="str">
        <f t="shared" si="520"/>
        <v>9 to 12 Segments</v>
      </c>
      <c r="QM335" t="str">
        <f>IF($MS335="READ 180 Record",IF(AQ335="","Null",VLOOKUP(JJ335,Lookups!$DX$3:$EB$2054,AN335+1,FALSE)),"Null")</f>
        <v>Level Matches Lexile Score</v>
      </c>
      <c r="QN335" t="str">
        <f t="shared" si="521"/>
        <v>Null</v>
      </c>
    </row>
    <row r="336" spans="1:456" x14ac:dyDescent="0.25">
      <c r="A336" s="161" t="s">
        <v>1447</v>
      </c>
      <c r="B336" s="161" t="s">
        <v>1447</v>
      </c>
      <c r="C336" s="161" t="s">
        <v>1447</v>
      </c>
      <c r="D336" s="161" t="s">
        <v>1447</v>
      </c>
      <c r="E336" s="161">
        <v>4</v>
      </c>
      <c r="F336" s="161" t="s">
        <v>1447</v>
      </c>
      <c r="G336" s="161" t="s">
        <v>880</v>
      </c>
      <c r="H336" s="161" t="s">
        <v>881</v>
      </c>
      <c r="K336" s="161">
        <v>0</v>
      </c>
      <c r="L336" s="161">
        <v>0</v>
      </c>
      <c r="M336" s="161">
        <v>0</v>
      </c>
      <c r="N336" s="161">
        <v>0</v>
      </c>
      <c r="O336" s="161">
        <v>0</v>
      </c>
      <c r="P336" s="161">
        <v>0</v>
      </c>
      <c r="Q336" s="161">
        <v>0</v>
      </c>
      <c r="R336" s="161">
        <v>0</v>
      </c>
      <c r="S336" s="161">
        <v>0</v>
      </c>
      <c r="T336" s="161">
        <v>0</v>
      </c>
      <c r="U336" s="161">
        <v>0</v>
      </c>
      <c r="V336" s="161">
        <v>0</v>
      </c>
      <c r="W336" s="161">
        <v>0</v>
      </c>
      <c r="X336" s="161">
        <v>0</v>
      </c>
      <c r="AB336" s="161" t="s">
        <v>242</v>
      </c>
      <c r="AC336" s="161" t="s">
        <v>242</v>
      </c>
      <c r="AD336" s="161" t="s">
        <v>242</v>
      </c>
      <c r="AE336" s="161" t="s">
        <v>242</v>
      </c>
      <c r="AF336" s="161" t="s">
        <v>242</v>
      </c>
      <c r="AG336" s="161" t="s">
        <v>242</v>
      </c>
      <c r="AH336" s="161" t="s">
        <v>242</v>
      </c>
      <c r="AI336" s="161">
        <v>20150801</v>
      </c>
      <c r="AJ336" s="161">
        <v>20160525</v>
      </c>
      <c r="AK336" s="161" t="s">
        <v>869</v>
      </c>
      <c r="AL336" t="s">
        <v>1078</v>
      </c>
      <c r="BN336" t="s">
        <v>1079</v>
      </c>
      <c r="ET336" s="161">
        <v>0</v>
      </c>
      <c r="EU336" s="161">
        <v>0</v>
      </c>
      <c r="EV336" s="161">
        <v>0</v>
      </c>
      <c r="EW336" s="161">
        <v>0</v>
      </c>
      <c r="EX336" s="161">
        <v>0</v>
      </c>
      <c r="EY336" s="161">
        <v>0</v>
      </c>
      <c r="EZ336" s="161">
        <v>0</v>
      </c>
      <c r="FA336" s="161">
        <v>0</v>
      </c>
      <c r="FB336" s="161">
        <v>0</v>
      </c>
      <c r="FC336" s="161">
        <v>0</v>
      </c>
      <c r="FD336" s="161">
        <v>0</v>
      </c>
      <c r="FE336" s="161">
        <v>0</v>
      </c>
      <c r="HN336" s="161" t="s">
        <v>881</v>
      </c>
      <c r="JB336" s="161" t="s">
        <v>881</v>
      </c>
      <c r="JC336" s="161">
        <v>0</v>
      </c>
      <c r="JD336" s="161">
        <v>0</v>
      </c>
      <c r="JE336" s="161">
        <v>0</v>
      </c>
      <c r="JF336" s="161">
        <v>0</v>
      </c>
      <c r="MN336" t="str">
        <f t="shared" si="435"/>
        <v>NoNoNoNoNoNo</v>
      </c>
      <c r="MO336" t="str">
        <f>IF(AND(MN336="NoNoNoNoNoNo",JI336=""),"No Programs",VLOOKUP(MN336,Lookups!$DA$4:$DB$67,2,FALSE))</f>
        <v>No Programs</v>
      </c>
      <c r="MP336">
        <f t="shared" si="436"/>
        <v>0</v>
      </c>
      <c r="MQ336" t="str">
        <f t="shared" si="437"/>
        <v>No Program Use</v>
      </c>
      <c r="MR336" t="str">
        <f>Directions!$D$3</f>
        <v>Usage</v>
      </c>
      <c r="MS336" t="str">
        <f>VLOOKUP(MQ336,Lookups!$CU$71:$CV$80,2,FALSE)</f>
        <v>Exclude</v>
      </c>
      <c r="MT336">
        <f t="shared" si="438"/>
        <v>0</v>
      </c>
      <c r="MU336">
        <f t="shared" si="439"/>
        <v>0</v>
      </c>
      <c r="MV336">
        <f t="shared" si="440"/>
        <v>0</v>
      </c>
      <c r="MW336">
        <f t="shared" si="441"/>
        <v>0</v>
      </c>
      <c r="MX336">
        <f t="shared" si="442"/>
        <v>0</v>
      </c>
      <c r="MY336" t="str">
        <f t="shared" si="443"/>
        <v>Not Used</v>
      </c>
      <c r="MZ336">
        <f t="shared" si="444"/>
        <v>0</v>
      </c>
      <c r="NA336" t="str">
        <f t="shared" si="445"/>
        <v>Not Available</v>
      </c>
      <c r="NB336" t="str">
        <f t="shared" si="446"/>
        <v>Not Available</v>
      </c>
      <c r="NC336" t="str">
        <f t="shared" si="447"/>
        <v>4 Not Indicated</v>
      </c>
      <c r="ND336" t="str">
        <f t="shared" si="448"/>
        <v>4 Not Indicated</v>
      </c>
      <c r="NE336" t="str">
        <f t="shared" si="449"/>
        <v>4 Not Indicated</v>
      </c>
      <c r="NF336" t="str">
        <f t="shared" si="450"/>
        <v>4 Not Indicated</v>
      </c>
      <c r="NG336" t="str">
        <f t="shared" si="451"/>
        <v>4 Not Indicated</v>
      </c>
      <c r="NH336" s="159" t="str">
        <f t="shared" si="452"/>
        <v>Null</v>
      </c>
      <c r="NI336" t="str">
        <f t="shared" si="453"/>
        <v>Null</v>
      </c>
      <c r="NJ336" s="159" t="str">
        <f t="shared" si="454"/>
        <v>Null</v>
      </c>
      <c r="NK336" t="str">
        <f t="shared" si="455"/>
        <v>Null</v>
      </c>
      <c r="NL336" t="str">
        <f t="shared" si="456"/>
        <v>No RI Tests</v>
      </c>
      <c r="NM336">
        <f t="shared" si="457"/>
        <v>0</v>
      </c>
      <c r="NN336" t="str">
        <f>IF(OR(E336="PK",E336="K",JJ336=""),"Null",INDEX(Lookups!$EZ$4:$FW$18,MATCH($JJ336,Lookups!$EY$4:$EY$18,1),MATCH($E336,Lookups!$EZ$3:$FW$3,0)))</f>
        <v>Null</v>
      </c>
      <c r="NO336" t="str">
        <f>IF(OR(E336="PK",E336="K",JJ336=""),"Null",INDEX(Lookups!$EZ$4:$FW$18,MATCH($JJ336,Lookups!$EY$4:$EY$18,1),MATCH($E336,Lookups!$EZ$3:$FW$3,0) + 1))</f>
        <v>Null</v>
      </c>
      <c r="NP336" t="str">
        <f t="shared" si="458"/>
        <v>Null</v>
      </c>
      <c r="NQ336" t="str">
        <f t="shared" si="459"/>
        <v>Null</v>
      </c>
      <c r="NR336" t="str">
        <f t="shared" si="460"/>
        <v>Null</v>
      </c>
      <c r="NS336" t="str">
        <f t="shared" si="461"/>
        <v>No RI Tests</v>
      </c>
      <c r="NT336" t="str">
        <f t="shared" si="462"/>
        <v>No RI Tests</v>
      </c>
      <c r="NU336" t="str">
        <f t="shared" si="463"/>
        <v>No RI Tests</v>
      </c>
      <c r="NV336" s="183" t="str">
        <f t="array" ref="NV336">IF($NL336="No RI Tests","No RI Tests",VLOOKUP(IF(AND(E336="K",JJ336&lt;280),3,IF(AND(E336="K",JJ336&gt;=280),4,MAX(IF(E336=Lookups!$DF$6:$DF$99,IF(JJ336&gt;=Lookups!$DG$6:$DG$99,Lookups!$DH$6:$DH$99))))),Lookups!$DE$104:$DG$108,2,FALSE))</f>
        <v>No RI Tests</v>
      </c>
      <c r="NW336" s="161" t="str">
        <f t="array" ref="NW336">IF($NL336="No RI Tests","No RI Tests",VLOOKUP(IF(AND(E336="K",JH336&lt;280),3,IF(AND(E336="K",JH336&gt;=280),4,MAX(IF(E336=Lookups!$DF$6:$DF$99,IF(NI336&gt;=Lookups!$DG$6:$DG$99,Lookups!$DH$6:$DH$99))))),Lookups!$DE$104:$DG$108,2,FALSE))</f>
        <v>No RI Tests</v>
      </c>
      <c r="NX336" s="161" t="str">
        <f t="array" ref="NX336">IF($NL336="No RI Tests","No RI Tests",VLOOKUP(IF(AND(E336="K",NK336&lt;280),3,IF(AND(E336="K",NK336&gt;=280),4,MAX(IF(E336=Lookups!$DF$6:$DF$99,IF(NK336&gt;=Lookups!$DG$6:$DG$99,Lookups!$DH$6:$DH$99))))),Lookups!$DE$104:$DG$108,2,FALSE))</f>
        <v>No RI Tests</v>
      </c>
      <c r="NY336" t="str">
        <f t="shared" si="464"/>
        <v>Null</v>
      </c>
      <c r="NZ336" t="str">
        <f t="shared" si="465"/>
        <v>Null</v>
      </c>
      <c r="OA336" t="str">
        <f t="shared" si="466"/>
        <v>No RI for Comparison</v>
      </c>
      <c r="OB336" s="161" t="str">
        <f t="array" ref="OB336">IF($NL336="No RI Tests","No RI Tests",IF(E336="K","N/A",VLOOKUP(MAX(IF(E336=Lookups!$DF$6:$DF$99,IF(JJ336&gt;=Lookups!$DG$6:$DG$99,Lookups!$DI$6:$DI$99))),Lookups!$DE$104:$DG$108,3,FALSE)))</f>
        <v>No RI Tests</v>
      </c>
      <c r="OC336" s="161" t="str">
        <f t="array" ref="OC336">IF($NL336="No RI Tests","No RI Tests",IF(E336="K","N/A",VLOOKUP(MAX(IF(E336=Lookups!$DF$6:$DF$99,IF(NI336&gt;=Lookups!$DG$6:$DG$99,Lookups!$DI$6:$DI$99))),Lookups!$DE$104:$DG$108,3,FALSE)))</f>
        <v>No RI Tests</v>
      </c>
      <c r="OD336" s="161" t="str">
        <f t="array" ref="OD336">IF($NL336="No RI Tests","No RI Tests",IF(E336="K","N/A",VLOOKUP(MAX(IF(E336=Lookups!$DF$6:$DF$99,IF(NK336&gt;=Lookups!$DG$6:$DG$99,Lookups!$DI$6:$DI$99))),Lookups!$DE$104:$DG$108,3,FALSE)))</f>
        <v>No RI Tests</v>
      </c>
      <c r="OE336" t="str">
        <f t="shared" si="467"/>
        <v>Null</v>
      </c>
      <c r="OF336" t="str">
        <f t="shared" si="468"/>
        <v>Null</v>
      </c>
      <c r="OG336" t="str">
        <f t="shared" si="469"/>
        <v>No RI for Comparison</v>
      </c>
      <c r="OH336" t="str">
        <f t="shared" si="470"/>
        <v>Null</v>
      </c>
      <c r="OI336" t="str">
        <f t="shared" si="471"/>
        <v>Null</v>
      </c>
      <c r="OJ336" t="str">
        <f t="shared" si="472"/>
        <v>Null</v>
      </c>
      <c r="OK336" t="str">
        <f t="shared" si="473"/>
        <v>Null</v>
      </c>
      <c r="OL336" t="str">
        <f t="shared" si="474"/>
        <v>Null</v>
      </c>
      <c r="OM336" t="str">
        <f t="shared" si="475"/>
        <v>Null</v>
      </c>
      <c r="ON336" t="str">
        <f t="shared" si="476"/>
        <v>Null</v>
      </c>
      <c r="OO336" t="str">
        <f t="shared" si="477"/>
        <v>Null RI</v>
      </c>
      <c r="OP336" t="str">
        <f ca="1">IF(AND(HR336&lt;&gt;"",JJ336&lt;600),IF(HT336="Advancing","Tier 2","Tier 3"),IF(JI336="","Null",IF(OR(E336="K",E336&lt;3),"FRA Recommended",IF(JJ336&gt;=IF(E336&lt;6,400,600),IF(JJ336&lt;VLOOKUP(E336,Lookups!$AP$3:$AR$16,3,FALSE),"Tier 2","Core"),IF(JJ336&lt;400,IF(RAND()&lt;0.81,"Tier 3","Tier 2"),IF(RAND()&lt;0.51,"Tier 3","Tier 2"))))))</f>
        <v>Null</v>
      </c>
      <c r="OQ336" t="str">
        <f t="shared" si="478"/>
        <v>Null</v>
      </c>
      <c r="OR336" t="str">
        <f t="shared" si="479"/>
        <v>Null</v>
      </c>
      <c r="OS336" t="str">
        <f t="shared" si="480"/>
        <v>Null</v>
      </c>
      <c r="OT336" t="str">
        <f t="shared" si="481"/>
        <v>No RI Tests</v>
      </c>
      <c r="OU336" s="159" t="str">
        <f t="shared" si="482"/>
        <v>No PI Tests</v>
      </c>
      <c r="OV336" t="str">
        <f t="shared" si="483"/>
        <v>No PI Tests</v>
      </c>
      <c r="OW336" t="str">
        <f t="shared" si="484"/>
        <v>No PI Tests</v>
      </c>
      <c r="OX336" t="str">
        <f t="shared" si="485"/>
        <v>No PI Tests</v>
      </c>
      <c r="OY336" t="str">
        <f t="shared" si="486"/>
        <v>No PI Tests</v>
      </c>
      <c r="OZ336" t="str">
        <f t="shared" si="487"/>
        <v>No PI Tests</v>
      </c>
      <c r="PA336" s="159" t="str">
        <f t="shared" si="488"/>
        <v>No PI Tests</v>
      </c>
      <c r="PB336" t="str">
        <f t="shared" si="489"/>
        <v>No PI Tests</v>
      </c>
      <c r="PC336" t="str">
        <f t="shared" si="490"/>
        <v>No PI Tests</v>
      </c>
      <c r="PD336" t="str">
        <f t="shared" si="491"/>
        <v>No PI Tests</v>
      </c>
      <c r="PE336" t="str">
        <f t="shared" si="492"/>
        <v>No PI Tests</v>
      </c>
      <c r="PF336" t="str">
        <f t="shared" si="493"/>
        <v>No PI Tests</v>
      </c>
      <c r="PG336" t="str">
        <f t="shared" si="494"/>
        <v>No PI Tests</v>
      </c>
      <c r="PH336">
        <f t="shared" si="495"/>
        <v>0</v>
      </c>
      <c r="PI336">
        <f t="shared" si="496"/>
        <v>0</v>
      </c>
      <c r="PJ336" t="str">
        <f t="shared" si="497"/>
        <v>Null</v>
      </c>
      <c r="PK336" t="str">
        <f>IF(HR336="","Null",IF(E336&lt;3,"Null",IF(HU336=0,0,IF(HS336="Form 1",VLOOKUP(HU336,Lookups!$BE$3:$BP$63,E336,FALSE),IF(HS336="Form 2",VLOOKUP(HU336,Lookups!$BE$67:$BP$127,E336,FALSE),VLOOKUP(HU336,Lookups!$BE$130:$BP$190,E336,FALSE))))))</f>
        <v>Null</v>
      </c>
      <c r="PL336" t="str">
        <f t="shared" si="498"/>
        <v>Null</v>
      </c>
      <c r="PM336" t="str">
        <f>IF($PH336=0,"Null",IF(E336&lt;3,"Null",IF(OX336=0,0,IF(OV336="Form 1",VLOOKUP(OX336,Lookups!$BE$3:$BP$63,E336,FALSE),IF(OV336="Form 2",VLOOKUP(OX336,Lookups!$BE$67:$BP$127,E336,FALSE),VLOOKUP(OX336,Lookups!$BE$130:$BP$190,E336,FALSE))))))</f>
        <v>Null</v>
      </c>
      <c r="PN336" t="str">
        <f t="shared" si="499"/>
        <v>Null</v>
      </c>
      <c r="PO336" t="str">
        <f t="shared" si="500"/>
        <v>Null</v>
      </c>
      <c r="PP336" t="str">
        <f t="shared" si="501"/>
        <v>Null</v>
      </c>
      <c r="PQ336" t="str">
        <f>IF(HR336="","Null",IF(E336&lt;3,"Null",IF(HV336=0,0,IF(HS336="Form 1",VLOOKUP(HV336,Lookups!$BR$3:$CC$63,E336,FALSE),IF(HS336="Form 2",VLOOKUP(HV336,Lookups!$BR$67:$CC$127,E336,FALSE),VLOOKUP(HV336,Lookups!$BR$130:$CC$190,E336,FALSE))))))</f>
        <v>Null</v>
      </c>
      <c r="PR336" t="str">
        <f t="shared" si="502"/>
        <v>Null</v>
      </c>
      <c r="PS336" t="str">
        <f>IF(HR336="","Null",IF(E336&lt;3,"Null",IF(OY336=0,0,IF(OW336="Form 1",VLOOKUP(OY336,Lookups!$BR$3:$CC$63,E336,FALSE),IF(OW336="Form 2",VLOOKUP(OY336,Lookups!$BR$67:$CC$127,E336,FALSE),VLOOKUP(OY336,Lookups!$BR$130:$CC$190,E336,FALSE))))))</f>
        <v>Null</v>
      </c>
      <c r="PT336" t="str">
        <f t="shared" si="503"/>
        <v>Null</v>
      </c>
      <c r="PU336" t="str">
        <f t="shared" si="504"/>
        <v>Null</v>
      </c>
      <c r="PV336" t="str">
        <f t="shared" si="505"/>
        <v>Null</v>
      </c>
      <c r="PW336" t="str">
        <f t="shared" si="506"/>
        <v>No PI Tests</v>
      </c>
      <c r="PX336">
        <f t="shared" si="507"/>
        <v>0</v>
      </c>
      <c r="PY336">
        <f t="shared" si="508"/>
        <v>0</v>
      </c>
      <c r="PZ336" t="str">
        <f t="shared" si="509"/>
        <v>Null</v>
      </c>
      <c r="QA336" t="str">
        <f t="shared" si="510"/>
        <v>Null</v>
      </c>
      <c r="QB336" t="str">
        <f t="shared" si="511"/>
        <v>Null</v>
      </c>
      <c r="QC336" t="str">
        <f>IF($MS336="System 44 Record",IF(BQ336&lt;MEDIAN(Directions!$F$3,Directions!$F$6),"Mid-Year Exited Student","Full Year Participant")&amp;IF(BP336&lt;Directions!$F$3,", Started Prior Year",", Started This Year"),"Null")</f>
        <v>Null</v>
      </c>
      <c r="QD336" t="str">
        <f t="shared" si="512"/>
        <v>Null</v>
      </c>
      <c r="QE336">
        <f t="shared" si="513"/>
        <v>0</v>
      </c>
      <c r="QF336">
        <f t="shared" si="514"/>
        <v>0</v>
      </c>
      <c r="QG336">
        <f t="shared" si="515"/>
        <v>0</v>
      </c>
      <c r="QH336">
        <f t="shared" si="516"/>
        <v>0</v>
      </c>
      <c r="QI336">
        <f t="shared" si="517"/>
        <v>0</v>
      </c>
      <c r="QJ336" t="str">
        <f t="shared" si="518"/>
        <v>Used None</v>
      </c>
      <c r="QK336" t="str">
        <f t="shared" si="519"/>
        <v>Null</v>
      </c>
      <c r="QL336" t="str">
        <f t="shared" si="520"/>
        <v>Null</v>
      </c>
      <c r="QM336" t="str">
        <f>IF($MS336="READ 180 Record",IF(AQ336="","Null",VLOOKUP(JJ336,Lookups!$DX$3:$EB$2054,AN336+1,FALSE)),"Null")</f>
        <v>Null</v>
      </c>
      <c r="QN336" t="str">
        <f t="shared" si="521"/>
        <v>Null</v>
      </c>
    </row>
    <row r="337" spans="1:456" x14ac:dyDescent="0.25">
      <c r="A337" s="161" t="s">
        <v>1447</v>
      </c>
      <c r="B337" s="161" t="s">
        <v>1447</v>
      </c>
      <c r="C337" s="161" t="s">
        <v>1447</v>
      </c>
      <c r="D337" s="161" t="s">
        <v>1447</v>
      </c>
      <c r="E337" s="161">
        <v>11</v>
      </c>
      <c r="F337" s="161" t="s">
        <v>1447</v>
      </c>
      <c r="G337" s="161" t="s">
        <v>880</v>
      </c>
      <c r="H337" s="161" t="s">
        <v>881</v>
      </c>
      <c r="K337" s="161">
        <v>0</v>
      </c>
      <c r="L337" s="161">
        <v>0</v>
      </c>
      <c r="M337" s="161">
        <v>0</v>
      </c>
      <c r="N337" s="161">
        <v>0</v>
      </c>
      <c r="O337" s="161">
        <v>0</v>
      </c>
      <c r="P337" s="161">
        <v>0</v>
      </c>
      <c r="Q337" s="161">
        <v>0</v>
      </c>
      <c r="R337" s="161">
        <v>0</v>
      </c>
      <c r="S337" s="161">
        <v>0</v>
      </c>
      <c r="T337" s="161">
        <v>0</v>
      </c>
      <c r="U337" s="161">
        <v>0</v>
      </c>
      <c r="V337" s="161">
        <v>0</v>
      </c>
      <c r="W337" s="161">
        <v>0</v>
      </c>
      <c r="X337" s="161">
        <v>0</v>
      </c>
      <c r="AB337" s="161" t="s">
        <v>242</v>
      </c>
      <c r="AC337" s="161" t="s">
        <v>242</v>
      </c>
      <c r="AD337" s="161" t="s">
        <v>242</v>
      </c>
      <c r="AE337" s="161" t="s">
        <v>242</v>
      </c>
      <c r="AF337" s="161" t="s">
        <v>242</v>
      </c>
      <c r="AG337" s="161" t="s">
        <v>242</v>
      </c>
      <c r="AH337" s="161" t="s">
        <v>242</v>
      </c>
      <c r="AI337" s="161">
        <v>20150801</v>
      </c>
      <c r="AJ337" s="161">
        <v>20160525</v>
      </c>
      <c r="AK337" s="161" t="s">
        <v>869</v>
      </c>
      <c r="AL337" t="s">
        <v>1078</v>
      </c>
      <c r="BN337" t="s">
        <v>1079</v>
      </c>
      <c r="ET337" s="161">
        <v>0</v>
      </c>
      <c r="EU337" s="161">
        <v>0</v>
      </c>
      <c r="EV337" s="161">
        <v>0</v>
      </c>
      <c r="EW337" s="161">
        <v>0</v>
      </c>
      <c r="EX337" s="161">
        <v>0</v>
      </c>
      <c r="EY337" s="161">
        <v>0</v>
      </c>
      <c r="EZ337" s="161">
        <v>0</v>
      </c>
      <c r="FA337" s="161">
        <v>0</v>
      </c>
      <c r="FB337" s="161">
        <v>0</v>
      </c>
      <c r="FC337" s="161">
        <v>0</v>
      </c>
      <c r="FD337" s="161">
        <v>0</v>
      </c>
      <c r="FE337" s="161">
        <v>0</v>
      </c>
      <c r="HN337" s="161" t="s">
        <v>881</v>
      </c>
      <c r="JB337" s="161" t="s">
        <v>881</v>
      </c>
      <c r="JC337" s="161">
        <v>0</v>
      </c>
      <c r="JD337" s="161">
        <v>0</v>
      </c>
      <c r="JE337" s="161">
        <v>0</v>
      </c>
      <c r="JF337" s="161">
        <v>0</v>
      </c>
      <c r="MN337" t="str">
        <f t="shared" si="435"/>
        <v>NoNoNoNoNoNo</v>
      </c>
      <c r="MO337" t="str">
        <f>IF(AND(MN337="NoNoNoNoNoNo",JI337=""),"No Programs",VLOOKUP(MN337,Lookups!$DA$4:$DB$67,2,FALSE))</f>
        <v>No Programs</v>
      </c>
      <c r="MP337">
        <f t="shared" si="436"/>
        <v>0</v>
      </c>
      <c r="MQ337" t="str">
        <f t="shared" si="437"/>
        <v>No Program Use</v>
      </c>
      <c r="MR337" t="str">
        <f>Directions!$D$3</f>
        <v>Usage</v>
      </c>
      <c r="MS337" t="str">
        <f>VLOOKUP(MQ337,Lookups!$CU$71:$CV$80,2,FALSE)</f>
        <v>Exclude</v>
      </c>
      <c r="MT337">
        <f t="shared" si="438"/>
        <v>0</v>
      </c>
      <c r="MU337">
        <f t="shared" si="439"/>
        <v>0</v>
      </c>
      <c r="MV337">
        <f t="shared" si="440"/>
        <v>0</v>
      </c>
      <c r="MW337">
        <f t="shared" si="441"/>
        <v>0</v>
      </c>
      <c r="MX337">
        <f t="shared" si="442"/>
        <v>0</v>
      </c>
      <c r="MY337" t="str">
        <f t="shared" si="443"/>
        <v>Not Used</v>
      </c>
      <c r="MZ337">
        <f t="shared" si="444"/>
        <v>0</v>
      </c>
      <c r="NA337" t="str">
        <f t="shared" si="445"/>
        <v>Not Available</v>
      </c>
      <c r="NB337" t="str">
        <f t="shared" si="446"/>
        <v>Not Available</v>
      </c>
      <c r="NC337" t="str">
        <f t="shared" si="447"/>
        <v>4 Not Indicated</v>
      </c>
      <c r="ND337" t="str">
        <f t="shared" si="448"/>
        <v>4 Not Indicated</v>
      </c>
      <c r="NE337" t="str">
        <f t="shared" si="449"/>
        <v>4 Not Indicated</v>
      </c>
      <c r="NF337" t="str">
        <f t="shared" si="450"/>
        <v>4 Not Indicated</v>
      </c>
      <c r="NG337" t="str">
        <f t="shared" si="451"/>
        <v>4 Not Indicated</v>
      </c>
      <c r="NH337" s="159" t="str">
        <f t="shared" si="452"/>
        <v>Null</v>
      </c>
      <c r="NI337" t="str">
        <f t="shared" si="453"/>
        <v>Null</v>
      </c>
      <c r="NJ337" s="159" t="str">
        <f t="shared" si="454"/>
        <v>Null</v>
      </c>
      <c r="NK337" t="str">
        <f t="shared" si="455"/>
        <v>Null</v>
      </c>
      <c r="NL337" t="str">
        <f t="shared" si="456"/>
        <v>No RI Tests</v>
      </c>
      <c r="NM337">
        <f t="shared" si="457"/>
        <v>0</v>
      </c>
      <c r="NN337" t="str">
        <f>IF(OR(E337="PK",E337="K",JJ337=""),"Null",INDEX(Lookups!$EZ$4:$FW$18,MATCH($JJ337,Lookups!$EY$4:$EY$18,1),MATCH($E337,Lookups!$EZ$3:$FW$3,0)))</f>
        <v>Null</v>
      </c>
      <c r="NO337" t="str">
        <f>IF(OR(E337="PK",E337="K",JJ337=""),"Null",INDEX(Lookups!$EZ$4:$FW$18,MATCH($JJ337,Lookups!$EY$4:$EY$18,1),MATCH($E337,Lookups!$EZ$3:$FW$3,0) + 1))</f>
        <v>Null</v>
      </c>
      <c r="NP337" t="str">
        <f t="shared" si="458"/>
        <v>Null</v>
      </c>
      <c r="NQ337" t="str">
        <f t="shared" si="459"/>
        <v>Null</v>
      </c>
      <c r="NR337" t="str">
        <f t="shared" si="460"/>
        <v>Null</v>
      </c>
      <c r="NS337" t="str">
        <f t="shared" si="461"/>
        <v>No RI Tests</v>
      </c>
      <c r="NT337" t="str">
        <f t="shared" si="462"/>
        <v>No RI Tests</v>
      </c>
      <c r="NU337" t="str">
        <f t="shared" si="463"/>
        <v>No RI Tests</v>
      </c>
      <c r="NV337" s="183" t="str">
        <f t="array" ref="NV337">IF($NL337="No RI Tests","No RI Tests",VLOOKUP(IF(AND(E337="K",JJ337&lt;280),3,IF(AND(E337="K",JJ337&gt;=280),4,MAX(IF(E337=Lookups!$DF$6:$DF$99,IF(JJ337&gt;=Lookups!$DG$6:$DG$99,Lookups!$DH$6:$DH$99))))),Lookups!$DE$104:$DG$108,2,FALSE))</f>
        <v>No RI Tests</v>
      </c>
      <c r="NW337" s="161" t="str">
        <f t="array" ref="NW337">IF($NL337="No RI Tests","No RI Tests",VLOOKUP(IF(AND(E337="K",JH337&lt;280),3,IF(AND(E337="K",JH337&gt;=280),4,MAX(IF(E337=Lookups!$DF$6:$DF$99,IF(NI337&gt;=Lookups!$DG$6:$DG$99,Lookups!$DH$6:$DH$99))))),Lookups!$DE$104:$DG$108,2,FALSE))</f>
        <v>No RI Tests</v>
      </c>
      <c r="NX337" s="161" t="str">
        <f t="array" ref="NX337">IF($NL337="No RI Tests","No RI Tests",VLOOKUP(IF(AND(E337="K",NK337&lt;280),3,IF(AND(E337="K",NK337&gt;=280),4,MAX(IF(E337=Lookups!$DF$6:$DF$99,IF(NK337&gt;=Lookups!$DG$6:$DG$99,Lookups!$DH$6:$DH$99))))),Lookups!$DE$104:$DG$108,2,FALSE))</f>
        <v>No RI Tests</v>
      </c>
      <c r="NY337" t="str">
        <f t="shared" si="464"/>
        <v>Null</v>
      </c>
      <c r="NZ337" t="str">
        <f t="shared" si="465"/>
        <v>Null</v>
      </c>
      <c r="OA337" t="str">
        <f t="shared" si="466"/>
        <v>No RI for Comparison</v>
      </c>
      <c r="OB337" s="161" t="str">
        <f t="array" ref="OB337">IF($NL337="No RI Tests","No RI Tests",IF(E337="K","N/A",VLOOKUP(MAX(IF(E337=Lookups!$DF$6:$DF$99,IF(JJ337&gt;=Lookups!$DG$6:$DG$99,Lookups!$DI$6:$DI$99))),Lookups!$DE$104:$DG$108,3,FALSE)))</f>
        <v>No RI Tests</v>
      </c>
      <c r="OC337" s="161" t="str">
        <f t="array" ref="OC337">IF($NL337="No RI Tests","No RI Tests",IF(E337="K","N/A",VLOOKUP(MAX(IF(E337=Lookups!$DF$6:$DF$99,IF(NI337&gt;=Lookups!$DG$6:$DG$99,Lookups!$DI$6:$DI$99))),Lookups!$DE$104:$DG$108,3,FALSE)))</f>
        <v>No RI Tests</v>
      </c>
      <c r="OD337" s="161" t="str">
        <f t="array" ref="OD337">IF($NL337="No RI Tests","No RI Tests",IF(E337="K","N/A",VLOOKUP(MAX(IF(E337=Lookups!$DF$6:$DF$99,IF(NK337&gt;=Lookups!$DG$6:$DG$99,Lookups!$DI$6:$DI$99))),Lookups!$DE$104:$DG$108,3,FALSE)))</f>
        <v>No RI Tests</v>
      </c>
      <c r="OE337" t="str">
        <f t="shared" si="467"/>
        <v>Null</v>
      </c>
      <c r="OF337" t="str">
        <f t="shared" si="468"/>
        <v>Null</v>
      </c>
      <c r="OG337" t="str">
        <f t="shared" si="469"/>
        <v>No RI for Comparison</v>
      </c>
      <c r="OH337" t="str">
        <f t="shared" si="470"/>
        <v>Null</v>
      </c>
      <c r="OI337" t="str">
        <f t="shared" si="471"/>
        <v>Null</v>
      </c>
      <c r="OJ337" t="str">
        <f t="shared" si="472"/>
        <v>Null</v>
      </c>
      <c r="OK337" t="str">
        <f t="shared" si="473"/>
        <v>Null</v>
      </c>
      <c r="OL337" t="str">
        <f t="shared" si="474"/>
        <v>Null</v>
      </c>
      <c r="OM337" t="str">
        <f t="shared" si="475"/>
        <v>Null</v>
      </c>
      <c r="ON337" t="str">
        <f t="shared" si="476"/>
        <v>Null</v>
      </c>
      <c r="OO337" t="str">
        <f t="shared" si="477"/>
        <v>Null RI</v>
      </c>
      <c r="OP337" t="str">
        <f ca="1">IF(AND(HR337&lt;&gt;"",JJ337&lt;600),IF(HT337="Advancing","Tier 2","Tier 3"),IF(JI337="","Null",IF(OR(E337="K",E337&lt;3),"FRA Recommended",IF(JJ337&gt;=IF(E337&lt;6,400,600),IF(JJ337&lt;VLOOKUP(E337,Lookups!$AP$3:$AR$16,3,FALSE),"Tier 2","Core"),IF(JJ337&lt;400,IF(RAND()&lt;0.81,"Tier 3","Tier 2"),IF(RAND()&lt;0.51,"Tier 3","Tier 2"))))))</f>
        <v>Null</v>
      </c>
      <c r="OQ337" t="str">
        <f t="shared" si="478"/>
        <v>Null</v>
      </c>
      <c r="OR337" t="str">
        <f t="shared" si="479"/>
        <v>Null</v>
      </c>
      <c r="OS337" t="str">
        <f t="shared" si="480"/>
        <v>Null</v>
      </c>
      <c r="OT337" t="str">
        <f t="shared" si="481"/>
        <v>No RI Tests</v>
      </c>
      <c r="OU337" s="159" t="str">
        <f t="shared" si="482"/>
        <v>No PI Tests</v>
      </c>
      <c r="OV337" t="str">
        <f t="shared" si="483"/>
        <v>No PI Tests</v>
      </c>
      <c r="OW337" t="str">
        <f t="shared" si="484"/>
        <v>No PI Tests</v>
      </c>
      <c r="OX337" t="str">
        <f t="shared" si="485"/>
        <v>No PI Tests</v>
      </c>
      <c r="OY337" t="str">
        <f t="shared" si="486"/>
        <v>No PI Tests</v>
      </c>
      <c r="OZ337" t="str">
        <f t="shared" si="487"/>
        <v>No PI Tests</v>
      </c>
      <c r="PA337" s="159" t="str">
        <f t="shared" si="488"/>
        <v>No PI Tests</v>
      </c>
      <c r="PB337" t="str">
        <f t="shared" si="489"/>
        <v>No PI Tests</v>
      </c>
      <c r="PC337" t="str">
        <f t="shared" si="490"/>
        <v>No PI Tests</v>
      </c>
      <c r="PD337" t="str">
        <f t="shared" si="491"/>
        <v>No PI Tests</v>
      </c>
      <c r="PE337" t="str">
        <f t="shared" si="492"/>
        <v>No PI Tests</v>
      </c>
      <c r="PF337" t="str">
        <f t="shared" si="493"/>
        <v>No PI Tests</v>
      </c>
      <c r="PG337" t="str">
        <f t="shared" si="494"/>
        <v>No PI Tests</v>
      </c>
      <c r="PH337">
        <f t="shared" si="495"/>
        <v>0</v>
      </c>
      <c r="PI337">
        <f t="shared" si="496"/>
        <v>0</v>
      </c>
      <c r="PJ337" t="str">
        <f t="shared" si="497"/>
        <v>Null</v>
      </c>
      <c r="PK337" t="str">
        <f>IF(HR337="","Null",IF(E337&lt;3,"Null",IF(HU337=0,0,IF(HS337="Form 1",VLOOKUP(HU337,Lookups!$BE$3:$BP$63,E337,FALSE),IF(HS337="Form 2",VLOOKUP(HU337,Lookups!$BE$67:$BP$127,E337,FALSE),VLOOKUP(HU337,Lookups!$BE$130:$BP$190,E337,FALSE))))))</f>
        <v>Null</v>
      </c>
      <c r="PL337" t="str">
        <f t="shared" si="498"/>
        <v>Null</v>
      </c>
      <c r="PM337" t="str">
        <f>IF($PH337=0,"Null",IF(E337&lt;3,"Null",IF(OX337=0,0,IF(OV337="Form 1",VLOOKUP(OX337,Lookups!$BE$3:$BP$63,E337,FALSE),IF(OV337="Form 2",VLOOKUP(OX337,Lookups!$BE$67:$BP$127,E337,FALSE),VLOOKUP(OX337,Lookups!$BE$130:$BP$190,E337,FALSE))))))</f>
        <v>Null</v>
      </c>
      <c r="PN337" t="str">
        <f t="shared" si="499"/>
        <v>Null</v>
      </c>
      <c r="PO337" t="str">
        <f t="shared" si="500"/>
        <v>Null</v>
      </c>
      <c r="PP337" t="str">
        <f t="shared" si="501"/>
        <v>Null</v>
      </c>
      <c r="PQ337" t="str">
        <f>IF(HR337="","Null",IF(E337&lt;3,"Null",IF(HV337=0,0,IF(HS337="Form 1",VLOOKUP(HV337,Lookups!$BR$3:$CC$63,E337,FALSE),IF(HS337="Form 2",VLOOKUP(HV337,Lookups!$BR$67:$CC$127,E337,FALSE),VLOOKUP(HV337,Lookups!$BR$130:$CC$190,E337,FALSE))))))</f>
        <v>Null</v>
      </c>
      <c r="PR337" t="str">
        <f t="shared" si="502"/>
        <v>Null</v>
      </c>
      <c r="PS337" t="str">
        <f>IF(HR337="","Null",IF(E337&lt;3,"Null",IF(OY337=0,0,IF(OW337="Form 1",VLOOKUP(OY337,Lookups!$BR$3:$CC$63,E337,FALSE),IF(OW337="Form 2",VLOOKUP(OY337,Lookups!$BR$67:$CC$127,E337,FALSE),VLOOKUP(OY337,Lookups!$BR$130:$CC$190,E337,FALSE))))))</f>
        <v>Null</v>
      </c>
      <c r="PT337" t="str">
        <f t="shared" si="503"/>
        <v>Null</v>
      </c>
      <c r="PU337" t="str">
        <f t="shared" si="504"/>
        <v>Null</v>
      </c>
      <c r="PV337" t="str">
        <f t="shared" si="505"/>
        <v>Null</v>
      </c>
      <c r="PW337" t="str">
        <f t="shared" si="506"/>
        <v>No PI Tests</v>
      </c>
      <c r="PX337">
        <f t="shared" si="507"/>
        <v>0</v>
      </c>
      <c r="PY337">
        <f t="shared" si="508"/>
        <v>0</v>
      </c>
      <c r="PZ337" t="str">
        <f t="shared" si="509"/>
        <v>Null</v>
      </c>
      <c r="QA337" t="str">
        <f t="shared" si="510"/>
        <v>Null</v>
      </c>
      <c r="QB337" t="str">
        <f t="shared" si="511"/>
        <v>Null</v>
      </c>
      <c r="QC337" t="str">
        <f>IF($MS337="System 44 Record",IF(BQ337&lt;MEDIAN(Directions!$F$3,Directions!$F$6),"Mid-Year Exited Student","Full Year Participant")&amp;IF(BP337&lt;Directions!$F$3,", Started Prior Year",", Started This Year"),"Null")</f>
        <v>Null</v>
      </c>
      <c r="QD337" t="str">
        <f t="shared" si="512"/>
        <v>Null</v>
      </c>
      <c r="QE337">
        <f t="shared" si="513"/>
        <v>0</v>
      </c>
      <c r="QF337">
        <f t="shared" si="514"/>
        <v>0</v>
      </c>
      <c r="QG337">
        <f t="shared" si="515"/>
        <v>0</v>
      </c>
      <c r="QH337">
        <f t="shared" si="516"/>
        <v>0</v>
      </c>
      <c r="QI337">
        <f t="shared" si="517"/>
        <v>0</v>
      </c>
      <c r="QJ337" t="str">
        <f t="shared" si="518"/>
        <v>Used None</v>
      </c>
      <c r="QK337" t="str">
        <f t="shared" si="519"/>
        <v>Null</v>
      </c>
      <c r="QL337" t="str">
        <f t="shared" si="520"/>
        <v>Null</v>
      </c>
      <c r="QM337" t="str">
        <f>IF($MS337="READ 180 Record",IF(AQ337="","Null",VLOOKUP(JJ337,Lookups!$DX$3:$EB$2054,AN337+1,FALSE)),"Null")</f>
        <v>Null</v>
      </c>
      <c r="QN337" t="str">
        <f t="shared" si="521"/>
        <v>Null</v>
      </c>
    </row>
    <row r="338" spans="1:456" x14ac:dyDescent="0.25">
      <c r="A338" s="161" t="s">
        <v>1447</v>
      </c>
      <c r="B338" s="161" t="s">
        <v>1447</v>
      </c>
      <c r="C338" s="161" t="s">
        <v>1447</v>
      </c>
      <c r="D338" s="161" t="s">
        <v>1447</v>
      </c>
      <c r="E338" s="161">
        <v>5</v>
      </c>
      <c r="F338" s="161" t="s">
        <v>1447</v>
      </c>
      <c r="G338" s="161" t="s">
        <v>880</v>
      </c>
      <c r="H338" s="161" t="s">
        <v>881</v>
      </c>
      <c r="I338" s="161">
        <v>669</v>
      </c>
      <c r="J338" s="159">
        <v>42501</v>
      </c>
      <c r="K338" s="161">
        <v>0</v>
      </c>
      <c r="L338" s="161">
        <v>0</v>
      </c>
      <c r="M338" s="161">
        <v>0</v>
      </c>
      <c r="N338" s="161">
        <v>0</v>
      </c>
      <c r="O338" s="161">
        <v>0</v>
      </c>
      <c r="P338" s="161">
        <v>0</v>
      </c>
      <c r="Q338" s="161">
        <v>0</v>
      </c>
      <c r="R338" s="161">
        <v>0</v>
      </c>
      <c r="S338" s="161">
        <v>0</v>
      </c>
      <c r="T338" s="161">
        <v>0</v>
      </c>
      <c r="U338" s="161">
        <v>0</v>
      </c>
      <c r="V338" s="161">
        <v>0</v>
      </c>
      <c r="W338" s="161">
        <v>0</v>
      </c>
      <c r="X338" s="161">
        <v>0</v>
      </c>
      <c r="AB338" s="161" t="s">
        <v>241</v>
      </c>
      <c r="AC338" s="161" t="s">
        <v>242</v>
      </c>
      <c r="AD338" s="161" t="s">
        <v>242</v>
      </c>
      <c r="AE338" s="161" t="s">
        <v>242</v>
      </c>
      <c r="AF338" s="161" t="s">
        <v>242</v>
      </c>
      <c r="AG338" s="161" t="s">
        <v>241</v>
      </c>
      <c r="AH338" s="161" t="s">
        <v>242</v>
      </c>
      <c r="AI338" s="161">
        <v>20150801</v>
      </c>
      <c r="AJ338" s="161">
        <v>20160525</v>
      </c>
      <c r="AK338" s="161" t="s">
        <v>869</v>
      </c>
      <c r="AL338" t="s">
        <v>1076</v>
      </c>
      <c r="AM338" t="s">
        <v>881</v>
      </c>
      <c r="AN338">
        <v>2</v>
      </c>
      <c r="AO338" t="s">
        <v>870</v>
      </c>
      <c r="AP338">
        <v>30</v>
      </c>
      <c r="AQ338">
        <v>117</v>
      </c>
      <c r="AR338">
        <v>2724</v>
      </c>
      <c r="AS338">
        <v>861</v>
      </c>
      <c r="AT338">
        <v>341</v>
      </c>
      <c r="AU338">
        <v>868</v>
      </c>
      <c r="AV338">
        <v>350</v>
      </c>
      <c r="AW338">
        <v>70</v>
      </c>
      <c r="AX338">
        <v>21.933299999999999</v>
      </c>
      <c r="AY338">
        <v>4.4839000000000002</v>
      </c>
      <c r="AZ338">
        <v>3.4411999999999998</v>
      </c>
      <c r="BA338">
        <v>78.666899999999998</v>
      </c>
      <c r="BB338">
        <v>57656</v>
      </c>
      <c r="BC338">
        <v>59.090909089999997</v>
      </c>
      <c r="BD338">
        <v>80.487804878000006</v>
      </c>
      <c r="BE338">
        <v>1353</v>
      </c>
      <c r="BF338">
        <v>2222</v>
      </c>
      <c r="BG338">
        <v>31</v>
      </c>
      <c r="BH338">
        <v>81</v>
      </c>
      <c r="BI338">
        <v>3</v>
      </c>
      <c r="BJ338">
        <v>4</v>
      </c>
      <c r="BK338">
        <v>303</v>
      </c>
      <c r="BL338">
        <v>0</v>
      </c>
      <c r="BM338" t="s">
        <v>1077</v>
      </c>
      <c r="BN338" t="s">
        <v>1079</v>
      </c>
      <c r="ET338" s="161">
        <v>6</v>
      </c>
      <c r="EU338" s="161">
        <v>168</v>
      </c>
      <c r="EV338" s="161">
        <v>84</v>
      </c>
      <c r="EW338" s="161">
        <v>10109</v>
      </c>
      <c r="EX338" s="161">
        <v>0</v>
      </c>
      <c r="EY338" s="161">
        <v>0</v>
      </c>
      <c r="EZ338" s="161">
        <v>89</v>
      </c>
      <c r="FA338" s="161">
        <v>94</v>
      </c>
      <c r="FB338" s="161">
        <v>53</v>
      </c>
      <c r="FC338" s="161">
        <v>73</v>
      </c>
      <c r="FD338" s="161">
        <v>1</v>
      </c>
      <c r="FE338" s="161">
        <v>1</v>
      </c>
      <c r="FF338" s="159">
        <v>42389</v>
      </c>
      <c r="FG338" s="161">
        <v>89</v>
      </c>
      <c r="FH338" s="161">
        <v>94</v>
      </c>
      <c r="FI338" s="161">
        <v>83</v>
      </c>
      <c r="FJ338" s="161">
        <v>88</v>
      </c>
      <c r="FK338" s="161">
        <v>100</v>
      </c>
      <c r="FL338" s="159">
        <v>42312</v>
      </c>
      <c r="FM338" s="161">
        <v>53</v>
      </c>
      <c r="FN338" s="161">
        <v>73</v>
      </c>
      <c r="FO338" s="161">
        <v>17</v>
      </c>
      <c r="FP338" s="161">
        <v>70</v>
      </c>
      <c r="FQ338" s="161">
        <v>88</v>
      </c>
      <c r="HN338" s="161" t="s">
        <v>881</v>
      </c>
      <c r="HO338" s="159">
        <v>42501</v>
      </c>
      <c r="HP338" s="159">
        <v>42501</v>
      </c>
      <c r="HQ338" s="161">
        <v>1</v>
      </c>
      <c r="HR338" s="159">
        <v>42501</v>
      </c>
      <c r="HS338" s="161" t="s">
        <v>872</v>
      </c>
      <c r="HT338" s="161" t="s">
        <v>882</v>
      </c>
      <c r="HU338" s="161">
        <v>50</v>
      </c>
      <c r="HV338" s="161">
        <v>26</v>
      </c>
      <c r="HW338" s="161">
        <v>0</v>
      </c>
      <c r="JB338" s="161" t="s">
        <v>881</v>
      </c>
      <c r="JC338" s="161">
        <v>83</v>
      </c>
      <c r="JD338" s="161">
        <v>53</v>
      </c>
      <c r="JE338" s="161">
        <v>87</v>
      </c>
      <c r="JF338" s="161">
        <v>68712</v>
      </c>
      <c r="JG338" s="159">
        <v>42501</v>
      </c>
      <c r="JH338" s="161">
        <v>669</v>
      </c>
      <c r="JI338" s="159">
        <v>42243</v>
      </c>
      <c r="JJ338" s="161">
        <v>483</v>
      </c>
      <c r="JK338" s="161">
        <v>22</v>
      </c>
      <c r="JL338" s="159">
        <v>42352</v>
      </c>
      <c r="JM338" s="161">
        <v>575</v>
      </c>
      <c r="JN338" s="161">
        <v>24</v>
      </c>
      <c r="JO338" s="159">
        <v>42501</v>
      </c>
      <c r="JP338" s="161">
        <v>669</v>
      </c>
      <c r="JQ338" s="161">
        <v>16</v>
      </c>
      <c r="MN338" t="str">
        <f t="shared" si="435"/>
        <v>YesNoNoNoYesNo</v>
      </c>
      <c r="MO338" t="str">
        <f>IF(AND(MN338="NoNoNoNoNoNo",JI338=""),"No Programs",VLOOKUP(MN338,Lookups!$DA$4:$DB$67,2,FALSE))</f>
        <v>READ 180 Only</v>
      </c>
      <c r="MP338">
        <f t="shared" si="436"/>
        <v>1</v>
      </c>
      <c r="MQ338" t="str">
        <f t="shared" si="437"/>
        <v>READ 180 User</v>
      </c>
      <c r="MR338" t="str">
        <f>Directions!$D$3</f>
        <v>Usage</v>
      </c>
      <c r="MS338" t="str">
        <f>VLOOKUP(MQ338,Lookups!$CU$71:$CV$80,2,FALSE)</f>
        <v>READ 180 Record</v>
      </c>
      <c r="MT338">
        <f t="shared" si="438"/>
        <v>1</v>
      </c>
      <c r="MU338">
        <f t="shared" si="439"/>
        <v>1</v>
      </c>
      <c r="MV338">
        <f t="shared" si="440"/>
        <v>1</v>
      </c>
      <c r="MW338">
        <f t="shared" si="441"/>
        <v>1</v>
      </c>
      <c r="MX338">
        <f t="shared" si="442"/>
        <v>36.857142857142854</v>
      </c>
      <c r="MY338" t="str">
        <f t="shared" si="443"/>
        <v>Not Used</v>
      </c>
      <c r="MZ338">
        <f t="shared" si="444"/>
        <v>0</v>
      </c>
      <c r="NA338" t="str">
        <f t="shared" si="445"/>
        <v>Not Available</v>
      </c>
      <c r="NB338" t="str">
        <f t="shared" si="446"/>
        <v>Not Available</v>
      </c>
      <c r="NC338" t="str">
        <f t="shared" si="447"/>
        <v>4 Not Indicated</v>
      </c>
      <c r="ND338" t="str">
        <f t="shared" si="448"/>
        <v>4 Not Indicated</v>
      </c>
      <c r="NE338" t="str">
        <f t="shared" si="449"/>
        <v>4 Not Indicated</v>
      </c>
      <c r="NF338" t="str">
        <f t="shared" si="450"/>
        <v>4 Not Indicated</v>
      </c>
      <c r="NG338" t="str">
        <f t="shared" si="451"/>
        <v>4 Not Indicated</v>
      </c>
      <c r="NH338" s="159">
        <f t="shared" si="452"/>
        <v>42501</v>
      </c>
      <c r="NI338">
        <f t="shared" si="453"/>
        <v>669</v>
      </c>
      <c r="NJ338" s="159">
        <f t="shared" si="454"/>
        <v>42501</v>
      </c>
      <c r="NK338">
        <f t="shared" si="455"/>
        <v>669</v>
      </c>
      <c r="NL338">
        <f t="shared" si="456"/>
        <v>36.857142857142854</v>
      </c>
      <c r="NM338">
        <f t="shared" si="457"/>
        <v>1</v>
      </c>
      <c r="NN338">
        <f>IF(OR(E338="PK",E338="K",JJ338=""),"Null",INDEX(Lookups!$EZ$4:$FW$18,MATCH($JJ338,Lookups!$EY$4:$EY$18,1),MATCH($E338,Lookups!$EZ$3:$FW$3,0)))</f>
        <v>130</v>
      </c>
      <c r="NO338">
        <f>IF(OR(E338="PK",E338="K",JJ338=""),"Null",INDEX(Lookups!$EZ$4:$FW$18,MATCH($JJ338,Lookups!$EY$4:$EY$18,1),MATCH($E338,Lookups!$EZ$3:$FW$3,0) + 1))</f>
        <v>180</v>
      </c>
      <c r="NP338">
        <f t="shared" si="458"/>
        <v>260</v>
      </c>
      <c r="NQ338" t="str">
        <f t="shared" si="459"/>
        <v>No PI Needed</v>
      </c>
      <c r="NR338" t="str">
        <f t="shared" si="460"/>
        <v>No PI Needed</v>
      </c>
      <c r="NS338" t="str">
        <f t="shared" si="461"/>
        <v>400L to 599L</v>
      </c>
      <c r="NT338" t="str">
        <f t="shared" si="462"/>
        <v>600L to 799L</v>
      </c>
      <c r="NU338" t="str">
        <f t="shared" si="463"/>
        <v>600L to 799L</v>
      </c>
      <c r="NV338" s="183" t="str">
        <f t="array" ref="NV338">IF($NL338="No RI Tests","No RI Tests",VLOOKUP(IF(AND(E338="K",JJ338&lt;280),3,IF(AND(E338="K",JJ338&gt;=280),4,MAX(IF(E338=Lookups!$DF$6:$DF$99,IF(JJ338&gt;=Lookups!$DG$6:$DG$99,Lookups!$DH$6:$DH$99))))),Lookups!$DE$104:$DG$108,2,FALSE))</f>
        <v>1 Below Basic</v>
      </c>
      <c r="NW338" s="161" t="str">
        <f t="array" ref="NW338">IF($NL338="No RI Tests","No RI Tests",VLOOKUP(IF(AND(E338="K",JH338&lt;280),3,IF(AND(E338="K",JH338&gt;=280),4,MAX(IF(E338=Lookups!$DF$6:$DF$99,IF(NI338&gt;=Lookups!$DG$6:$DG$99,Lookups!$DH$6:$DH$99))))),Lookups!$DE$104:$DG$108,2,FALSE))</f>
        <v>2 Basic</v>
      </c>
      <c r="NX338" s="161" t="str">
        <f t="array" ref="NX338">IF($NL338="No RI Tests","No RI Tests",VLOOKUP(IF(AND(E338="K",NK338&lt;280),3,IF(AND(E338="K",NK338&gt;=280),4,MAX(IF(E338=Lookups!$DF$6:$DF$99,IF(NK338&gt;=Lookups!$DG$6:$DG$99,Lookups!$DH$6:$DH$99))))),Lookups!$DE$104:$DG$108,2,FALSE))</f>
        <v>2 Basic</v>
      </c>
      <c r="NY338">
        <f t="shared" si="464"/>
        <v>0</v>
      </c>
      <c r="NZ338">
        <f t="shared" si="465"/>
        <v>1</v>
      </c>
      <c r="OA338" t="str">
        <f t="shared" si="466"/>
        <v>Improved Performance Level</v>
      </c>
      <c r="OB338" s="161" t="str">
        <f t="array" ref="OB338">IF($NL338="No RI Tests","No RI Tests",IF(E338="K","N/A",VLOOKUP(MAX(IF(E338=Lookups!$DF$6:$DF$99,IF(JJ338&gt;=Lookups!$DG$6:$DG$99,Lookups!$DI$6:$DI$99))),Lookups!$DE$104:$DG$108,3,FALSE)))</f>
        <v>1 Limited</v>
      </c>
      <c r="OC338" s="161" t="str">
        <f t="array" ref="OC338">IF($NL338="No RI Tests","No RI Tests",IF(E338="K","N/A",VLOOKUP(MAX(IF(E338=Lookups!$DF$6:$DF$99,IF(NI338&gt;=Lookups!$DG$6:$DG$99,Lookups!$DI$6:$DI$99))),Lookups!$DE$104:$DG$108,3,FALSE)))</f>
        <v>1 Limited</v>
      </c>
      <c r="OD338" s="161" t="str">
        <f t="array" ref="OD338">IF($NL338="No RI Tests","No RI Tests",IF(E338="K","N/A",VLOOKUP(MAX(IF(E338=Lookups!$DF$6:$DF$99,IF(NK338&gt;=Lookups!$DG$6:$DG$99,Lookups!$DI$6:$DI$99))),Lookups!$DE$104:$DG$108,3,FALSE)))</f>
        <v>1 Limited</v>
      </c>
      <c r="OE338">
        <f t="shared" si="467"/>
        <v>1</v>
      </c>
      <c r="OF338">
        <f t="shared" si="468"/>
        <v>0</v>
      </c>
      <c r="OG338" t="str">
        <f t="shared" si="469"/>
        <v>Maintained Performance Level</v>
      </c>
      <c r="OH338">
        <f t="shared" si="470"/>
        <v>186</v>
      </c>
      <c r="OI338">
        <f t="shared" si="471"/>
        <v>1</v>
      </c>
      <c r="OJ338">
        <f t="shared" si="472"/>
        <v>1</v>
      </c>
      <c r="OK338">
        <f t="shared" si="473"/>
        <v>0</v>
      </c>
      <c r="OL338">
        <f t="shared" si="474"/>
        <v>1.2</v>
      </c>
      <c r="OM338" t="str">
        <f t="shared" si="475"/>
        <v>Fall Administration</v>
      </c>
      <c r="ON338" t="str">
        <f t="shared" si="476"/>
        <v>Fall Administration</v>
      </c>
      <c r="OO338" t="str">
        <f t="shared" si="477"/>
        <v>Fall Administration RI</v>
      </c>
      <c r="OP338" t="str">
        <f ca="1">IF(AND(HR338&lt;&gt;"",JJ338&lt;600),IF(HT338="Advancing","Tier 2","Tier 3"),IF(JI338="","Null",IF(OR(E338="K",E338&lt;3),"FRA Recommended",IF(JJ338&gt;=IF(E338&lt;6,400,600),IF(JJ338&lt;VLOOKUP(E338,Lookups!$AP$3:$AR$16,3,FALSE),"Tier 2","Core"),IF(JJ338&lt;400,IF(RAND()&lt;0.81,"Tier 3","Tier 2"),IF(RAND()&lt;0.51,"Tier 3","Tier 2"))))))</f>
        <v>Tier 2</v>
      </c>
      <c r="OQ338" t="str">
        <f t="shared" si="478"/>
        <v>Average Reading Invt. at Least 15 Minutes Long</v>
      </c>
      <c r="OR338">
        <f t="shared" si="479"/>
        <v>0</v>
      </c>
      <c r="OS338">
        <f t="shared" si="480"/>
        <v>1</v>
      </c>
      <c r="OT338">
        <f t="shared" si="481"/>
        <v>186</v>
      </c>
      <c r="OU338" s="159">
        <f t="shared" si="482"/>
        <v>42501</v>
      </c>
      <c r="OV338" t="str">
        <f t="shared" si="483"/>
        <v>Form 1</v>
      </c>
      <c r="OW338" t="str">
        <f t="shared" si="484"/>
        <v>Advancing</v>
      </c>
      <c r="OX338">
        <f t="shared" si="485"/>
        <v>50</v>
      </c>
      <c r="OY338">
        <f t="shared" si="486"/>
        <v>26</v>
      </c>
      <c r="OZ338">
        <f t="shared" si="487"/>
        <v>0</v>
      </c>
      <c r="PA338" s="159">
        <f t="shared" si="488"/>
        <v>42501</v>
      </c>
      <c r="PB338" t="str">
        <f t="shared" si="489"/>
        <v>Form 1</v>
      </c>
      <c r="PC338" t="str">
        <f t="shared" si="490"/>
        <v>Advancing</v>
      </c>
      <c r="PD338">
        <f t="shared" si="491"/>
        <v>50</v>
      </c>
      <c r="PE338">
        <f t="shared" si="492"/>
        <v>26</v>
      </c>
      <c r="PF338">
        <f t="shared" si="493"/>
        <v>0</v>
      </c>
      <c r="PG338" t="str">
        <f t="shared" si="494"/>
        <v>Lone PI Test</v>
      </c>
      <c r="PH338">
        <f t="shared" si="495"/>
        <v>0</v>
      </c>
      <c r="PI338">
        <f t="shared" si="496"/>
        <v>0</v>
      </c>
      <c r="PJ338">
        <f t="shared" si="497"/>
        <v>50</v>
      </c>
      <c r="PK338">
        <f>IF(HR338="","Null",IF(E338&lt;3,"Null",IF(HU338=0,0,IF(HS338="Form 1",VLOOKUP(HU338,Lookups!$BE$3:$BP$63,E338,FALSE),IF(HS338="Form 2",VLOOKUP(HU338,Lookups!$BE$67:$BP$127,E338,FALSE),VLOOKUP(HU338,Lookups!$BE$130:$BP$190,E338,FALSE))))))</f>
        <v>64</v>
      </c>
      <c r="PL338" t="str">
        <f t="shared" si="498"/>
        <v>Null</v>
      </c>
      <c r="PM338" t="str">
        <f>IF($PH338=0,"Null",IF(E338&lt;3,"Null",IF(OX338=0,0,IF(OV338="Form 1",VLOOKUP(OX338,Lookups!$BE$3:$BP$63,E338,FALSE),IF(OV338="Form 2",VLOOKUP(OX338,Lookups!$BE$67:$BP$127,E338,FALSE),VLOOKUP(OX338,Lookups!$BE$130:$BP$190,E338,FALSE))))))</f>
        <v>Null</v>
      </c>
      <c r="PN338" t="str">
        <f t="shared" si="499"/>
        <v>Null</v>
      </c>
      <c r="PO338" t="str">
        <f t="shared" si="500"/>
        <v>Null</v>
      </c>
      <c r="PP338">
        <f t="shared" si="501"/>
        <v>26</v>
      </c>
      <c r="PQ338">
        <f>IF(HR338="","Null",IF(E338&lt;3,"Null",IF(HV338=0,0,IF(HS338="Form 1",VLOOKUP(HV338,Lookups!$BR$3:$CC$63,E338,FALSE),IF(HS338="Form 2",VLOOKUP(HV338,Lookups!$BR$67:$CC$127,E338,FALSE),VLOOKUP(HV338,Lookups!$BR$130:$CC$190,E338,FALSE))))))</f>
        <v>66</v>
      </c>
      <c r="PR338" t="str">
        <f t="shared" si="502"/>
        <v>Null</v>
      </c>
      <c r="PS338">
        <f>IF(HR338="","Null",IF(E338&lt;3,"Null",IF(OY338=0,0,IF(OW338="Form 1",VLOOKUP(OY338,Lookups!$BR$3:$CC$63,E338,FALSE),IF(OW338="Form 2",VLOOKUP(OY338,Lookups!$BR$67:$CC$127,E338,FALSE),VLOOKUP(OY338,Lookups!$BR$130:$CC$190,E338,FALSE))))))</f>
        <v>58</v>
      </c>
      <c r="PT338" t="str">
        <f t="shared" si="503"/>
        <v>Null</v>
      </c>
      <c r="PU338" t="str">
        <f t="shared" si="504"/>
        <v>Null</v>
      </c>
      <c r="PV338">
        <f t="shared" si="505"/>
        <v>1</v>
      </c>
      <c r="PW338" t="str">
        <f t="shared" si="506"/>
        <v>Spring PI Administration</v>
      </c>
      <c r="PX338">
        <f t="shared" si="507"/>
        <v>1</v>
      </c>
      <c r="PY338">
        <f t="shared" si="508"/>
        <v>0</v>
      </c>
      <c r="PZ338" t="str">
        <f t="shared" si="509"/>
        <v>Null</v>
      </c>
      <c r="QA338" t="str">
        <f t="shared" si="510"/>
        <v>Null</v>
      </c>
      <c r="QB338" t="str">
        <f t="shared" si="511"/>
        <v>Null</v>
      </c>
      <c r="QC338" t="str">
        <f>IF($MS338="System 44 Record",IF(BQ338&lt;MEDIAN(Directions!$F$3,Directions!$F$6),"Mid-Year Exited Student","Full Year Participant")&amp;IF(BP338&lt;Directions!$F$3,", Started Prior Year",", Started This Year"),"Null")</f>
        <v>Null</v>
      </c>
      <c r="QD338" t="str">
        <f t="shared" si="512"/>
        <v>Null</v>
      </c>
      <c r="QE338">
        <f t="shared" si="513"/>
        <v>1</v>
      </c>
      <c r="QF338">
        <f t="shared" si="514"/>
        <v>1</v>
      </c>
      <c r="QG338">
        <f t="shared" si="515"/>
        <v>1</v>
      </c>
      <c r="QH338">
        <f t="shared" si="516"/>
        <v>2</v>
      </c>
      <c r="QI338">
        <f t="shared" si="517"/>
        <v>0.83499999999999996</v>
      </c>
      <c r="QJ338" t="str">
        <f t="shared" si="518"/>
        <v>Used All 3</v>
      </c>
      <c r="QK338" t="str">
        <f t="shared" si="519"/>
        <v>100 or More Sessions</v>
      </c>
      <c r="QL338" t="str">
        <f t="shared" si="520"/>
        <v>13 or More Segments</v>
      </c>
      <c r="QM338" t="str">
        <f>IF($MS338="READ 180 Record",IF(AQ338="","Null",VLOOKUP(JJ338,Lookups!$DX$3:$EB$2054,AN338+1,FALSE)),"Null")</f>
        <v>Level Matches Lexile Score</v>
      </c>
      <c r="QN338" t="str">
        <f t="shared" si="521"/>
        <v>Null</v>
      </c>
    </row>
    <row r="339" spans="1:456" x14ac:dyDescent="0.25">
      <c r="A339" s="161" t="s">
        <v>1447</v>
      </c>
      <c r="B339" s="161" t="s">
        <v>1447</v>
      </c>
      <c r="C339" s="161" t="s">
        <v>1447</v>
      </c>
      <c r="D339" s="161" t="s">
        <v>1447</v>
      </c>
      <c r="E339" s="161">
        <v>12</v>
      </c>
      <c r="F339" s="161" t="s">
        <v>1447</v>
      </c>
      <c r="G339" s="161" t="s">
        <v>880</v>
      </c>
      <c r="H339" s="161" t="s">
        <v>881</v>
      </c>
      <c r="K339" s="161">
        <v>0</v>
      </c>
      <c r="L339" s="161">
        <v>0</v>
      </c>
      <c r="M339" s="161">
        <v>0</v>
      </c>
      <c r="N339" s="161">
        <v>0</v>
      </c>
      <c r="O339" s="161">
        <v>0</v>
      </c>
      <c r="P339" s="161">
        <v>0</v>
      </c>
      <c r="Q339" s="161">
        <v>0</v>
      </c>
      <c r="R339" s="161">
        <v>0</v>
      </c>
      <c r="S339" s="161">
        <v>0</v>
      </c>
      <c r="T339" s="161">
        <v>0</v>
      </c>
      <c r="U339" s="161">
        <v>0</v>
      </c>
      <c r="V339" s="161">
        <v>0</v>
      </c>
      <c r="W339" s="161">
        <v>0</v>
      </c>
      <c r="X339" s="161">
        <v>0</v>
      </c>
      <c r="AB339" s="161" t="s">
        <v>242</v>
      </c>
      <c r="AC339" s="161" t="s">
        <v>242</v>
      </c>
      <c r="AD339" s="161" t="s">
        <v>242</v>
      </c>
      <c r="AE339" s="161" t="s">
        <v>242</v>
      </c>
      <c r="AF339" s="161" t="s">
        <v>242</v>
      </c>
      <c r="AG339" s="161" t="s">
        <v>242</v>
      </c>
      <c r="AH339" s="161" t="s">
        <v>242</v>
      </c>
      <c r="AI339" s="161">
        <v>20150801</v>
      </c>
      <c r="AJ339" s="161">
        <v>20160525</v>
      </c>
      <c r="AK339" s="161" t="s">
        <v>869</v>
      </c>
      <c r="AL339" t="s">
        <v>1078</v>
      </c>
      <c r="BN339" t="s">
        <v>1079</v>
      </c>
      <c r="ET339" s="161">
        <v>0</v>
      </c>
      <c r="EU339" s="161">
        <v>0</v>
      </c>
      <c r="EV339" s="161">
        <v>0</v>
      </c>
      <c r="EW339" s="161">
        <v>0</v>
      </c>
      <c r="EX339" s="161">
        <v>0</v>
      </c>
      <c r="EY339" s="161">
        <v>0</v>
      </c>
      <c r="EZ339" s="161">
        <v>0</v>
      </c>
      <c r="FA339" s="161">
        <v>0</v>
      </c>
      <c r="FB339" s="161">
        <v>0</v>
      </c>
      <c r="FC339" s="161">
        <v>0</v>
      </c>
      <c r="FD339" s="161">
        <v>0</v>
      </c>
      <c r="FE339" s="161">
        <v>0</v>
      </c>
      <c r="HN339" s="161" t="s">
        <v>881</v>
      </c>
      <c r="JB339" s="161" t="s">
        <v>881</v>
      </c>
      <c r="JC339" s="161">
        <v>0</v>
      </c>
      <c r="JD339" s="161">
        <v>0</v>
      </c>
      <c r="JE339" s="161">
        <v>0</v>
      </c>
      <c r="JF339" s="161">
        <v>0</v>
      </c>
      <c r="MN339" t="str">
        <f t="shared" si="435"/>
        <v>NoNoNoNoNoNo</v>
      </c>
      <c r="MO339" t="str">
        <f>IF(AND(MN339="NoNoNoNoNoNo",JI339=""),"No Programs",VLOOKUP(MN339,Lookups!$DA$4:$DB$67,2,FALSE))</f>
        <v>No Programs</v>
      </c>
      <c r="MP339">
        <f t="shared" si="436"/>
        <v>0</v>
      </c>
      <c r="MQ339" t="str">
        <f t="shared" si="437"/>
        <v>No Program Use</v>
      </c>
      <c r="MR339" t="str">
        <f>Directions!$D$3</f>
        <v>Usage</v>
      </c>
      <c r="MS339" t="str">
        <f>VLOOKUP(MQ339,Lookups!$CU$71:$CV$80,2,FALSE)</f>
        <v>Exclude</v>
      </c>
      <c r="MT339">
        <f t="shared" si="438"/>
        <v>0</v>
      </c>
      <c r="MU339">
        <f t="shared" si="439"/>
        <v>0</v>
      </c>
      <c r="MV339">
        <f t="shared" si="440"/>
        <v>0</v>
      </c>
      <c r="MW339">
        <f t="shared" si="441"/>
        <v>0</v>
      </c>
      <c r="MX339">
        <f t="shared" si="442"/>
        <v>0</v>
      </c>
      <c r="MY339" t="str">
        <f t="shared" si="443"/>
        <v>Not Used</v>
      </c>
      <c r="MZ339">
        <f t="shared" si="444"/>
        <v>0</v>
      </c>
      <c r="NA339" t="str">
        <f t="shared" si="445"/>
        <v>Not Available</v>
      </c>
      <c r="NB339" t="str">
        <f t="shared" si="446"/>
        <v>Not Available</v>
      </c>
      <c r="NC339" t="str">
        <f t="shared" si="447"/>
        <v>4 Not Indicated</v>
      </c>
      <c r="ND339" t="str">
        <f t="shared" si="448"/>
        <v>4 Not Indicated</v>
      </c>
      <c r="NE339" t="str">
        <f t="shared" si="449"/>
        <v>4 Not Indicated</v>
      </c>
      <c r="NF339" t="str">
        <f t="shared" si="450"/>
        <v>4 Not Indicated</v>
      </c>
      <c r="NG339" t="str">
        <f t="shared" si="451"/>
        <v>4 Not Indicated</v>
      </c>
      <c r="NH339" s="159" t="str">
        <f t="shared" si="452"/>
        <v>Null</v>
      </c>
      <c r="NI339" t="str">
        <f t="shared" si="453"/>
        <v>Null</v>
      </c>
      <c r="NJ339" s="159" t="str">
        <f t="shared" si="454"/>
        <v>Null</v>
      </c>
      <c r="NK339" t="str">
        <f t="shared" si="455"/>
        <v>Null</v>
      </c>
      <c r="NL339" t="str">
        <f t="shared" si="456"/>
        <v>No RI Tests</v>
      </c>
      <c r="NM339">
        <f t="shared" si="457"/>
        <v>0</v>
      </c>
      <c r="NN339" t="str">
        <f>IF(OR(E339="PK",E339="K",JJ339=""),"Null",INDEX(Lookups!$EZ$4:$FW$18,MATCH($JJ339,Lookups!$EY$4:$EY$18,1),MATCH($E339,Lookups!$EZ$3:$FW$3,0)))</f>
        <v>Null</v>
      </c>
      <c r="NO339" t="str">
        <f>IF(OR(E339="PK",E339="K",JJ339=""),"Null",INDEX(Lookups!$EZ$4:$FW$18,MATCH($JJ339,Lookups!$EY$4:$EY$18,1),MATCH($E339,Lookups!$EZ$3:$FW$3,0) + 1))</f>
        <v>Null</v>
      </c>
      <c r="NP339" t="str">
        <f t="shared" si="458"/>
        <v>Null</v>
      </c>
      <c r="NQ339" t="str">
        <f t="shared" si="459"/>
        <v>Null</v>
      </c>
      <c r="NR339" t="str">
        <f t="shared" si="460"/>
        <v>Null</v>
      </c>
      <c r="NS339" t="str">
        <f t="shared" si="461"/>
        <v>No RI Tests</v>
      </c>
      <c r="NT339" t="str">
        <f t="shared" si="462"/>
        <v>No RI Tests</v>
      </c>
      <c r="NU339" t="str">
        <f t="shared" si="463"/>
        <v>No RI Tests</v>
      </c>
      <c r="NV339" s="183" t="str">
        <f t="array" ref="NV339">IF($NL339="No RI Tests","No RI Tests",VLOOKUP(IF(AND(E339="K",JJ339&lt;280),3,IF(AND(E339="K",JJ339&gt;=280),4,MAX(IF(E339=Lookups!$DF$6:$DF$99,IF(JJ339&gt;=Lookups!$DG$6:$DG$99,Lookups!$DH$6:$DH$99))))),Lookups!$DE$104:$DG$108,2,FALSE))</f>
        <v>No RI Tests</v>
      </c>
      <c r="NW339" s="161" t="str">
        <f t="array" ref="NW339">IF($NL339="No RI Tests","No RI Tests",VLOOKUP(IF(AND(E339="K",JH339&lt;280),3,IF(AND(E339="K",JH339&gt;=280),4,MAX(IF(E339=Lookups!$DF$6:$DF$99,IF(NI339&gt;=Lookups!$DG$6:$DG$99,Lookups!$DH$6:$DH$99))))),Lookups!$DE$104:$DG$108,2,FALSE))</f>
        <v>No RI Tests</v>
      </c>
      <c r="NX339" s="161" t="str">
        <f t="array" ref="NX339">IF($NL339="No RI Tests","No RI Tests",VLOOKUP(IF(AND(E339="K",NK339&lt;280),3,IF(AND(E339="K",NK339&gt;=280),4,MAX(IF(E339=Lookups!$DF$6:$DF$99,IF(NK339&gt;=Lookups!$DG$6:$DG$99,Lookups!$DH$6:$DH$99))))),Lookups!$DE$104:$DG$108,2,FALSE))</f>
        <v>No RI Tests</v>
      </c>
      <c r="NY339" t="str">
        <f t="shared" si="464"/>
        <v>Null</v>
      </c>
      <c r="NZ339" t="str">
        <f t="shared" si="465"/>
        <v>Null</v>
      </c>
      <c r="OA339" t="str">
        <f t="shared" si="466"/>
        <v>No RI for Comparison</v>
      </c>
      <c r="OB339" s="161" t="str">
        <f t="array" ref="OB339">IF($NL339="No RI Tests","No RI Tests",IF(E339="K","N/A",VLOOKUP(MAX(IF(E339=Lookups!$DF$6:$DF$99,IF(JJ339&gt;=Lookups!$DG$6:$DG$99,Lookups!$DI$6:$DI$99))),Lookups!$DE$104:$DG$108,3,FALSE)))</f>
        <v>No RI Tests</v>
      </c>
      <c r="OC339" s="161" t="str">
        <f t="array" ref="OC339">IF($NL339="No RI Tests","No RI Tests",IF(E339="K","N/A",VLOOKUP(MAX(IF(E339=Lookups!$DF$6:$DF$99,IF(NI339&gt;=Lookups!$DG$6:$DG$99,Lookups!$DI$6:$DI$99))),Lookups!$DE$104:$DG$108,3,FALSE)))</f>
        <v>No RI Tests</v>
      </c>
      <c r="OD339" s="161" t="str">
        <f t="array" ref="OD339">IF($NL339="No RI Tests","No RI Tests",IF(E339="K","N/A",VLOOKUP(MAX(IF(E339=Lookups!$DF$6:$DF$99,IF(NK339&gt;=Lookups!$DG$6:$DG$99,Lookups!$DI$6:$DI$99))),Lookups!$DE$104:$DG$108,3,FALSE)))</f>
        <v>No RI Tests</v>
      </c>
      <c r="OE339" t="str">
        <f t="shared" si="467"/>
        <v>Null</v>
      </c>
      <c r="OF339" t="str">
        <f t="shared" si="468"/>
        <v>Null</v>
      </c>
      <c r="OG339" t="str">
        <f t="shared" si="469"/>
        <v>No RI for Comparison</v>
      </c>
      <c r="OH339" t="str">
        <f t="shared" si="470"/>
        <v>Null</v>
      </c>
      <c r="OI339" t="str">
        <f t="shared" si="471"/>
        <v>Null</v>
      </c>
      <c r="OJ339" t="str">
        <f t="shared" si="472"/>
        <v>Null</v>
      </c>
      <c r="OK339" t="str">
        <f t="shared" si="473"/>
        <v>Null</v>
      </c>
      <c r="OL339" t="str">
        <f t="shared" si="474"/>
        <v>Null</v>
      </c>
      <c r="OM339" t="str">
        <f t="shared" si="475"/>
        <v>Null</v>
      </c>
      <c r="ON339" t="str">
        <f t="shared" si="476"/>
        <v>Null</v>
      </c>
      <c r="OO339" t="str">
        <f t="shared" si="477"/>
        <v>Null RI</v>
      </c>
      <c r="OP339" t="str">
        <f ca="1">IF(AND(HR339&lt;&gt;"",JJ339&lt;600),IF(HT339="Advancing","Tier 2","Tier 3"),IF(JI339="","Null",IF(OR(E339="K",E339&lt;3),"FRA Recommended",IF(JJ339&gt;=IF(E339&lt;6,400,600),IF(JJ339&lt;VLOOKUP(E339,Lookups!$AP$3:$AR$16,3,FALSE),"Tier 2","Core"),IF(JJ339&lt;400,IF(RAND()&lt;0.81,"Tier 3","Tier 2"),IF(RAND()&lt;0.51,"Tier 3","Tier 2"))))))</f>
        <v>Null</v>
      </c>
      <c r="OQ339" t="str">
        <f t="shared" si="478"/>
        <v>Null</v>
      </c>
      <c r="OR339" t="str">
        <f t="shared" si="479"/>
        <v>Null</v>
      </c>
      <c r="OS339" t="str">
        <f t="shared" si="480"/>
        <v>Null</v>
      </c>
      <c r="OT339" t="str">
        <f t="shared" si="481"/>
        <v>No RI Tests</v>
      </c>
      <c r="OU339" s="159" t="str">
        <f t="shared" si="482"/>
        <v>No PI Tests</v>
      </c>
      <c r="OV339" t="str">
        <f t="shared" si="483"/>
        <v>No PI Tests</v>
      </c>
      <c r="OW339" t="str">
        <f t="shared" si="484"/>
        <v>No PI Tests</v>
      </c>
      <c r="OX339" t="str">
        <f t="shared" si="485"/>
        <v>No PI Tests</v>
      </c>
      <c r="OY339" t="str">
        <f t="shared" si="486"/>
        <v>No PI Tests</v>
      </c>
      <c r="OZ339" t="str">
        <f t="shared" si="487"/>
        <v>No PI Tests</v>
      </c>
      <c r="PA339" s="159" t="str">
        <f t="shared" si="488"/>
        <v>No PI Tests</v>
      </c>
      <c r="PB339" t="str">
        <f t="shared" si="489"/>
        <v>No PI Tests</v>
      </c>
      <c r="PC339" t="str">
        <f t="shared" si="490"/>
        <v>No PI Tests</v>
      </c>
      <c r="PD339" t="str">
        <f t="shared" si="491"/>
        <v>No PI Tests</v>
      </c>
      <c r="PE339" t="str">
        <f t="shared" si="492"/>
        <v>No PI Tests</v>
      </c>
      <c r="PF339" t="str">
        <f t="shared" si="493"/>
        <v>No PI Tests</v>
      </c>
      <c r="PG339" t="str">
        <f t="shared" si="494"/>
        <v>No PI Tests</v>
      </c>
      <c r="PH339">
        <f t="shared" si="495"/>
        <v>0</v>
      </c>
      <c r="PI339">
        <f t="shared" si="496"/>
        <v>0</v>
      </c>
      <c r="PJ339" t="str">
        <f t="shared" si="497"/>
        <v>Null</v>
      </c>
      <c r="PK339" t="str">
        <f>IF(HR339="","Null",IF(E339&lt;3,"Null",IF(HU339=0,0,IF(HS339="Form 1",VLOOKUP(HU339,Lookups!$BE$3:$BP$63,E339,FALSE),IF(HS339="Form 2",VLOOKUP(HU339,Lookups!$BE$67:$BP$127,E339,FALSE),VLOOKUP(HU339,Lookups!$BE$130:$BP$190,E339,FALSE))))))</f>
        <v>Null</v>
      </c>
      <c r="PL339" t="str">
        <f t="shared" si="498"/>
        <v>Null</v>
      </c>
      <c r="PM339" t="str">
        <f>IF($PH339=0,"Null",IF(E339&lt;3,"Null",IF(OX339=0,0,IF(OV339="Form 1",VLOOKUP(OX339,Lookups!$BE$3:$BP$63,E339,FALSE),IF(OV339="Form 2",VLOOKUP(OX339,Lookups!$BE$67:$BP$127,E339,FALSE),VLOOKUP(OX339,Lookups!$BE$130:$BP$190,E339,FALSE))))))</f>
        <v>Null</v>
      </c>
      <c r="PN339" t="str">
        <f t="shared" si="499"/>
        <v>Null</v>
      </c>
      <c r="PO339" t="str">
        <f t="shared" si="500"/>
        <v>Null</v>
      </c>
      <c r="PP339" t="str">
        <f t="shared" si="501"/>
        <v>Null</v>
      </c>
      <c r="PQ339" t="str">
        <f>IF(HR339="","Null",IF(E339&lt;3,"Null",IF(HV339=0,0,IF(HS339="Form 1",VLOOKUP(HV339,Lookups!$BR$3:$CC$63,E339,FALSE),IF(HS339="Form 2",VLOOKUP(HV339,Lookups!$BR$67:$CC$127,E339,FALSE),VLOOKUP(HV339,Lookups!$BR$130:$CC$190,E339,FALSE))))))</f>
        <v>Null</v>
      </c>
      <c r="PR339" t="str">
        <f t="shared" si="502"/>
        <v>Null</v>
      </c>
      <c r="PS339" t="str">
        <f>IF(HR339="","Null",IF(E339&lt;3,"Null",IF(OY339=0,0,IF(OW339="Form 1",VLOOKUP(OY339,Lookups!$BR$3:$CC$63,E339,FALSE),IF(OW339="Form 2",VLOOKUP(OY339,Lookups!$BR$67:$CC$127,E339,FALSE),VLOOKUP(OY339,Lookups!$BR$130:$CC$190,E339,FALSE))))))</f>
        <v>Null</v>
      </c>
      <c r="PT339" t="str">
        <f t="shared" si="503"/>
        <v>Null</v>
      </c>
      <c r="PU339" t="str">
        <f t="shared" si="504"/>
        <v>Null</v>
      </c>
      <c r="PV339" t="str">
        <f t="shared" si="505"/>
        <v>Null</v>
      </c>
      <c r="PW339" t="str">
        <f t="shared" si="506"/>
        <v>No PI Tests</v>
      </c>
      <c r="PX339">
        <f t="shared" si="507"/>
        <v>0</v>
      </c>
      <c r="PY339">
        <f t="shared" si="508"/>
        <v>0</v>
      </c>
      <c r="PZ339" t="str">
        <f t="shared" si="509"/>
        <v>Null</v>
      </c>
      <c r="QA339" t="str">
        <f t="shared" si="510"/>
        <v>Null</v>
      </c>
      <c r="QB339" t="str">
        <f t="shared" si="511"/>
        <v>Null</v>
      </c>
      <c r="QC339" t="str">
        <f>IF($MS339="System 44 Record",IF(BQ339&lt;MEDIAN(Directions!$F$3,Directions!$F$6),"Mid-Year Exited Student","Full Year Participant")&amp;IF(BP339&lt;Directions!$F$3,", Started Prior Year",", Started This Year"),"Null")</f>
        <v>Null</v>
      </c>
      <c r="QD339" t="str">
        <f t="shared" si="512"/>
        <v>Null</v>
      </c>
      <c r="QE339">
        <f t="shared" si="513"/>
        <v>0</v>
      </c>
      <c r="QF339">
        <f t="shared" si="514"/>
        <v>0</v>
      </c>
      <c r="QG339">
        <f t="shared" si="515"/>
        <v>0</v>
      </c>
      <c r="QH339">
        <f t="shared" si="516"/>
        <v>0</v>
      </c>
      <c r="QI339">
        <f t="shared" si="517"/>
        <v>0</v>
      </c>
      <c r="QJ339" t="str">
        <f t="shared" si="518"/>
        <v>Used None</v>
      </c>
      <c r="QK339" t="str">
        <f t="shared" si="519"/>
        <v>Null</v>
      </c>
      <c r="QL339" t="str">
        <f t="shared" si="520"/>
        <v>Null</v>
      </c>
      <c r="QM339" t="str">
        <f>IF($MS339="READ 180 Record",IF(AQ339="","Null",VLOOKUP(JJ339,Lookups!$DX$3:$EB$2054,AN339+1,FALSE)),"Null")</f>
        <v>Null</v>
      </c>
      <c r="QN339" t="str">
        <f t="shared" si="521"/>
        <v>Null</v>
      </c>
    </row>
    <row r="340" spans="1:456" x14ac:dyDescent="0.25">
      <c r="A340" s="161" t="s">
        <v>1447</v>
      </c>
      <c r="B340" s="161" t="s">
        <v>1447</v>
      </c>
      <c r="C340" s="161" t="s">
        <v>1447</v>
      </c>
      <c r="D340" s="161" t="s">
        <v>1447</v>
      </c>
      <c r="E340" s="161">
        <v>7</v>
      </c>
      <c r="F340" s="161" t="s">
        <v>1447</v>
      </c>
      <c r="G340" s="161" t="s">
        <v>880</v>
      </c>
      <c r="H340" s="161" t="s">
        <v>881</v>
      </c>
      <c r="K340" s="161">
        <v>0</v>
      </c>
      <c r="L340" s="161">
        <v>0</v>
      </c>
      <c r="M340" s="161">
        <v>0</v>
      </c>
      <c r="N340" s="161">
        <v>0</v>
      </c>
      <c r="O340" s="161">
        <v>0</v>
      </c>
      <c r="P340" s="161">
        <v>0</v>
      </c>
      <c r="Q340" s="161">
        <v>0</v>
      </c>
      <c r="R340" s="161">
        <v>0</v>
      </c>
      <c r="S340" s="161">
        <v>0</v>
      </c>
      <c r="T340" s="161">
        <v>0</v>
      </c>
      <c r="U340" s="161">
        <v>0</v>
      </c>
      <c r="V340" s="161">
        <v>0</v>
      </c>
      <c r="W340" s="161">
        <v>0</v>
      </c>
      <c r="X340" s="161">
        <v>0</v>
      </c>
      <c r="AB340" s="161" t="s">
        <v>242</v>
      </c>
      <c r="AC340" s="161" t="s">
        <v>242</v>
      </c>
      <c r="AD340" s="161" t="s">
        <v>242</v>
      </c>
      <c r="AE340" s="161" t="s">
        <v>242</v>
      </c>
      <c r="AF340" s="161" t="s">
        <v>242</v>
      </c>
      <c r="AG340" s="161" t="s">
        <v>242</v>
      </c>
      <c r="AH340" s="161" t="s">
        <v>242</v>
      </c>
      <c r="AI340" s="161">
        <v>20150801</v>
      </c>
      <c r="AJ340" s="161">
        <v>20160525</v>
      </c>
      <c r="AK340" s="161" t="s">
        <v>869</v>
      </c>
      <c r="AL340" t="s">
        <v>1078</v>
      </c>
      <c r="BN340" t="s">
        <v>1079</v>
      </c>
      <c r="ET340" s="161">
        <v>0</v>
      </c>
      <c r="EU340" s="161">
        <v>0</v>
      </c>
      <c r="EV340" s="161">
        <v>0</v>
      </c>
      <c r="EW340" s="161">
        <v>0</v>
      </c>
      <c r="EX340" s="161">
        <v>0</v>
      </c>
      <c r="EY340" s="161">
        <v>0</v>
      </c>
      <c r="EZ340" s="161">
        <v>0</v>
      </c>
      <c r="FA340" s="161">
        <v>0</v>
      </c>
      <c r="FB340" s="161">
        <v>0</v>
      </c>
      <c r="FC340" s="161">
        <v>0</v>
      </c>
      <c r="FD340" s="161">
        <v>0</v>
      </c>
      <c r="FE340" s="161">
        <v>0</v>
      </c>
      <c r="HN340" s="161" t="s">
        <v>881</v>
      </c>
      <c r="JB340" s="161" t="s">
        <v>881</v>
      </c>
      <c r="JC340" s="161">
        <v>0</v>
      </c>
      <c r="JD340" s="161">
        <v>0</v>
      </c>
      <c r="JE340" s="161">
        <v>0</v>
      </c>
      <c r="JF340" s="161">
        <v>0</v>
      </c>
      <c r="MN340" t="str">
        <f t="shared" si="435"/>
        <v>NoNoNoNoNoNo</v>
      </c>
      <c r="MO340" t="str">
        <f>IF(AND(MN340="NoNoNoNoNoNo",JI340=""),"No Programs",VLOOKUP(MN340,Lookups!$DA$4:$DB$67,2,FALSE))</f>
        <v>No Programs</v>
      </c>
      <c r="MP340">
        <f t="shared" si="436"/>
        <v>0</v>
      </c>
      <c r="MQ340" t="str">
        <f t="shared" si="437"/>
        <v>No Program Use</v>
      </c>
      <c r="MR340" t="str">
        <f>Directions!$D$3</f>
        <v>Usage</v>
      </c>
      <c r="MS340" t="str">
        <f>VLOOKUP(MQ340,Lookups!$CU$71:$CV$80,2,FALSE)</f>
        <v>Exclude</v>
      </c>
      <c r="MT340">
        <f t="shared" si="438"/>
        <v>0</v>
      </c>
      <c r="MU340">
        <f t="shared" si="439"/>
        <v>0</v>
      </c>
      <c r="MV340">
        <f t="shared" si="440"/>
        <v>0</v>
      </c>
      <c r="MW340">
        <f t="shared" si="441"/>
        <v>0</v>
      </c>
      <c r="MX340">
        <f t="shared" si="442"/>
        <v>0</v>
      </c>
      <c r="MY340" t="str">
        <f t="shared" si="443"/>
        <v>Not Used</v>
      </c>
      <c r="MZ340">
        <f t="shared" si="444"/>
        <v>0</v>
      </c>
      <c r="NA340" t="str">
        <f t="shared" si="445"/>
        <v>Not Available</v>
      </c>
      <c r="NB340" t="str">
        <f t="shared" si="446"/>
        <v>Not Available</v>
      </c>
      <c r="NC340" t="str">
        <f t="shared" si="447"/>
        <v>4 Not Indicated</v>
      </c>
      <c r="ND340" t="str">
        <f t="shared" si="448"/>
        <v>4 Not Indicated</v>
      </c>
      <c r="NE340" t="str">
        <f t="shared" si="449"/>
        <v>4 Not Indicated</v>
      </c>
      <c r="NF340" t="str">
        <f t="shared" si="450"/>
        <v>4 Not Indicated</v>
      </c>
      <c r="NG340" t="str">
        <f t="shared" si="451"/>
        <v>4 Not Indicated</v>
      </c>
      <c r="NH340" s="159" t="str">
        <f t="shared" si="452"/>
        <v>Null</v>
      </c>
      <c r="NI340" t="str">
        <f t="shared" si="453"/>
        <v>Null</v>
      </c>
      <c r="NJ340" s="159" t="str">
        <f t="shared" si="454"/>
        <v>Null</v>
      </c>
      <c r="NK340" t="str">
        <f t="shared" si="455"/>
        <v>Null</v>
      </c>
      <c r="NL340" t="str">
        <f t="shared" si="456"/>
        <v>No RI Tests</v>
      </c>
      <c r="NM340">
        <f t="shared" si="457"/>
        <v>0</v>
      </c>
      <c r="NN340" t="str">
        <f>IF(OR(E340="PK",E340="K",JJ340=""),"Null",INDEX(Lookups!$EZ$4:$FW$18,MATCH($JJ340,Lookups!$EY$4:$EY$18,1),MATCH($E340,Lookups!$EZ$3:$FW$3,0)))</f>
        <v>Null</v>
      </c>
      <c r="NO340" t="str">
        <f>IF(OR(E340="PK",E340="K",JJ340=""),"Null",INDEX(Lookups!$EZ$4:$FW$18,MATCH($JJ340,Lookups!$EY$4:$EY$18,1),MATCH($E340,Lookups!$EZ$3:$FW$3,0) + 1))</f>
        <v>Null</v>
      </c>
      <c r="NP340" t="str">
        <f t="shared" si="458"/>
        <v>Null</v>
      </c>
      <c r="NQ340" t="str">
        <f t="shared" si="459"/>
        <v>Null</v>
      </c>
      <c r="NR340" t="str">
        <f t="shared" si="460"/>
        <v>Null</v>
      </c>
      <c r="NS340" t="str">
        <f t="shared" si="461"/>
        <v>No RI Tests</v>
      </c>
      <c r="NT340" t="str">
        <f t="shared" si="462"/>
        <v>No RI Tests</v>
      </c>
      <c r="NU340" t="str">
        <f t="shared" si="463"/>
        <v>No RI Tests</v>
      </c>
      <c r="NV340" s="183" t="str">
        <f t="array" ref="NV340">IF($NL340="No RI Tests","No RI Tests",VLOOKUP(IF(AND(E340="K",JJ340&lt;280),3,IF(AND(E340="K",JJ340&gt;=280),4,MAX(IF(E340=Lookups!$DF$6:$DF$99,IF(JJ340&gt;=Lookups!$DG$6:$DG$99,Lookups!$DH$6:$DH$99))))),Lookups!$DE$104:$DG$108,2,FALSE))</f>
        <v>No RI Tests</v>
      </c>
      <c r="NW340" s="161" t="str">
        <f t="array" ref="NW340">IF($NL340="No RI Tests","No RI Tests",VLOOKUP(IF(AND(E340="K",JH340&lt;280),3,IF(AND(E340="K",JH340&gt;=280),4,MAX(IF(E340=Lookups!$DF$6:$DF$99,IF(NI340&gt;=Lookups!$DG$6:$DG$99,Lookups!$DH$6:$DH$99))))),Lookups!$DE$104:$DG$108,2,FALSE))</f>
        <v>No RI Tests</v>
      </c>
      <c r="NX340" s="161" t="str">
        <f t="array" ref="NX340">IF($NL340="No RI Tests","No RI Tests",VLOOKUP(IF(AND(E340="K",NK340&lt;280),3,IF(AND(E340="K",NK340&gt;=280),4,MAX(IF(E340=Lookups!$DF$6:$DF$99,IF(NK340&gt;=Lookups!$DG$6:$DG$99,Lookups!$DH$6:$DH$99))))),Lookups!$DE$104:$DG$108,2,FALSE))</f>
        <v>No RI Tests</v>
      </c>
      <c r="NY340" t="str">
        <f t="shared" si="464"/>
        <v>Null</v>
      </c>
      <c r="NZ340" t="str">
        <f t="shared" si="465"/>
        <v>Null</v>
      </c>
      <c r="OA340" t="str">
        <f t="shared" si="466"/>
        <v>No RI for Comparison</v>
      </c>
      <c r="OB340" s="161" t="str">
        <f t="array" ref="OB340">IF($NL340="No RI Tests","No RI Tests",IF(E340="K","N/A",VLOOKUP(MAX(IF(E340=Lookups!$DF$6:$DF$99,IF(JJ340&gt;=Lookups!$DG$6:$DG$99,Lookups!$DI$6:$DI$99))),Lookups!$DE$104:$DG$108,3,FALSE)))</f>
        <v>No RI Tests</v>
      </c>
      <c r="OC340" s="161" t="str">
        <f t="array" ref="OC340">IF($NL340="No RI Tests","No RI Tests",IF(E340="K","N/A",VLOOKUP(MAX(IF(E340=Lookups!$DF$6:$DF$99,IF(NI340&gt;=Lookups!$DG$6:$DG$99,Lookups!$DI$6:$DI$99))),Lookups!$DE$104:$DG$108,3,FALSE)))</f>
        <v>No RI Tests</v>
      </c>
      <c r="OD340" s="161" t="str">
        <f t="array" ref="OD340">IF($NL340="No RI Tests","No RI Tests",IF(E340="K","N/A",VLOOKUP(MAX(IF(E340=Lookups!$DF$6:$DF$99,IF(NK340&gt;=Lookups!$DG$6:$DG$99,Lookups!$DI$6:$DI$99))),Lookups!$DE$104:$DG$108,3,FALSE)))</f>
        <v>No RI Tests</v>
      </c>
      <c r="OE340" t="str">
        <f t="shared" si="467"/>
        <v>Null</v>
      </c>
      <c r="OF340" t="str">
        <f t="shared" si="468"/>
        <v>Null</v>
      </c>
      <c r="OG340" t="str">
        <f t="shared" si="469"/>
        <v>No RI for Comparison</v>
      </c>
      <c r="OH340" t="str">
        <f t="shared" si="470"/>
        <v>Null</v>
      </c>
      <c r="OI340" t="str">
        <f t="shared" si="471"/>
        <v>Null</v>
      </c>
      <c r="OJ340" t="str">
        <f t="shared" si="472"/>
        <v>Null</v>
      </c>
      <c r="OK340" t="str">
        <f t="shared" si="473"/>
        <v>Null</v>
      </c>
      <c r="OL340" t="str">
        <f t="shared" si="474"/>
        <v>Null</v>
      </c>
      <c r="OM340" t="str">
        <f t="shared" si="475"/>
        <v>Null</v>
      </c>
      <c r="ON340" t="str">
        <f t="shared" si="476"/>
        <v>Null</v>
      </c>
      <c r="OO340" t="str">
        <f t="shared" si="477"/>
        <v>Null RI</v>
      </c>
      <c r="OP340" t="str">
        <f ca="1">IF(AND(HR340&lt;&gt;"",JJ340&lt;600),IF(HT340="Advancing","Tier 2","Tier 3"),IF(JI340="","Null",IF(OR(E340="K",E340&lt;3),"FRA Recommended",IF(JJ340&gt;=IF(E340&lt;6,400,600),IF(JJ340&lt;VLOOKUP(E340,Lookups!$AP$3:$AR$16,3,FALSE),"Tier 2","Core"),IF(JJ340&lt;400,IF(RAND()&lt;0.81,"Tier 3","Tier 2"),IF(RAND()&lt;0.51,"Tier 3","Tier 2"))))))</f>
        <v>Null</v>
      </c>
      <c r="OQ340" t="str">
        <f t="shared" si="478"/>
        <v>Null</v>
      </c>
      <c r="OR340" t="str">
        <f t="shared" si="479"/>
        <v>Null</v>
      </c>
      <c r="OS340" t="str">
        <f t="shared" si="480"/>
        <v>Null</v>
      </c>
      <c r="OT340" t="str">
        <f t="shared" si="481"/>
        <v>No RI Tests</v>
      </c>
      <c r="OU340" s="159" t="str">
        <f t="shared" si="482"/>
        <v>No PI Tests</v>
      </c>
      <c r="OV340" t="str">
        <f t="shared" si="483"/>
        <v>No PI Tests</v>
      </c>
      <c r="OW340" t="str">
        <f t="shared" si="484"/>
        <v>No PI Tests</v>
      </c>
      <c r="OX340" t="str">
        <f t="shared" si="485"/>
        <v>No PI Tests</v>
      </c>
      <c r="OY340" t="str">
        <f t="shared" si="486"/>
        <v>No PI Tests</v>
      </c>
      <c r="OZ340" t="str">
        <f t="shared" si="487"/>
        <v>No PI Tests</v>
      </c>
      <c r="PA340" s="159" t="str">
        <f t="shared" si="488"/>
        <v>No PI Tests</v>
      </c>
      <c r="PB340" t="str">
        <f t="shared" si="489"/>
        <v>No PI Tests</v>
      </c>
      <c r="PC340" t="str">
        <f t="shared" si="490"/>
        <v>No PI Tests</v>
      </c>
      <c r="PD340" t="str">
        <f t="shared" si="491"/>
        <v>No PI Tests</v>
      </c>
      <c r="PE340" t="str">
        <f t="shared" si="492"/>
        <v>No PI Tests</v>
      </c>
      <c r="PF340" t="str">
        <f t="shared" si="493"/>
        <v>No PI Tests</v>
      </c>
      <c r="PG340" t="str">
        <f t="shared" si="494"/>
        <v>No PI Tests</v>
      </c>
      <c r="PH340">
        <f t="shared" si="495"/>
        <v>0</v>
      </c>
      <c r="PI340">
        <f t="shared" si="496"/>
        <v>0</v>
      </c>
      <c r="PJ340" t="str">
        <f t="shared" si="497"/>
        <v>Null</v>
      </c>
      <c r="PK340" t="str">
        <f>IF(HR340="","Null",IF(E340&lt;3,"Null",IF(HU340=0,0,IF(HS340="Form 1",VLOOKUP(HU340,Lookups!$BE$3:$BP$63,E340,FALSE),IF(HS340="Form 2",VLOOKUP(HU340,Lookups!$BE$67:$BP$127,E340,FALSE),VLOOKUP(HU340,Lookups!$BE$130:$BP$190,E340,FALSE))))))</f>
        <v>Null</v>
      </c>
      <c r="PL340" t="str">
        <f t="shared" si="498"/>
        <v>Null</v>
      </c>
      <c r="PM340" t="str">
        <f>IF($PH340=0,"Null",IF(E340&lt;3,"Null",IF(OX340=0,0,IF(OV340="Form 1",VLOOKUP(OX340,Lookups!$BE$3:$BP$63,E340,FALSE),IF(OV340="Form 2",VLOOKUP(OX340,Lookups!$BE$67:$BP$127,E340,FALSE),VLOOKUP(OX340,Lookups!$BE$130:$BP$190,E340,FALSE))))))</f>
        <v>Null</v>
      </c>
      <c r="PN340" t="str">
        <f t="shared" si="499"/>
        <v>Null</v>
      </c>
      <c r="PO340" t="str">
        <f t="shared" si="500"/>
        <v>Null</v>
      </c>
      <c r="PP340" t="str">
        <f t="shared" si="501"/>
        <v>Null</v>
      </c>
      <c r="PQ340" t="str">
        <f>IF(HR340="","Null",IF(E340&lt;3,"Null",IF(HV340=0,0,IF(HS340="Form 1",VLOOKUP(HV340,Lookups!$BR$3:$CC$63,E340,FALSE),IF(HS340="Form 2",VLOOKUP(HV340,Lookups!$BR$67:$CC$127,E340,FALSE),VLOOKUP(HV340,Lookups!$BR$130:$CC$190,E340,FALSE))))))</f>
        <v>Null</v>
      </c>
      <c r="PR340" t="str">
        <f t="shared" si="502"/>
        <v>Null</v>
      </c>
      <c r="PS340" t="str">
        <f>IF(HR340="","Null",IF(E340&lt;3,"Null",IF(OY340=0,0,IF(OW340="Form 1",VLOOKUP(OY340,Lookups!$BR$3:$CC$63,E340,FALSE),IF(OW340="Form 2",VLOOKUP(OY340,Lookups!$BR$67:$CC$127,E340,FALSE),VLOOKUP(OY340,Lookups!$BR$130:$CC$190,E340,FALSE))))))</f>
        <v>Null</v>
      </c>
      <c r="PT340" t="str">
        <f t="shared" si="503"/>
        <v>Null</v>
      </c>
      <c r="PU340" t="str">
        <f t="shared" si="504"/>
        <v>Null</v>
      </c>
      <c r="PV340" t="str">
        <f t="shared" si="505"/>
        <v>Null</v>
      </c>
      <c r="PW340" t="str">
        <f t="shared" si="506"/>
        <v>No PI Tests</v>
      </c>
      <c r="PX340">
        <f t="shared" si="507"/>
        <v>0</v>
      </c>
      <c r="PY340">
        <f t="shared" si="508"/>
        <v>0</v>
      </c>
      <c r="PZ340" t="str">
        <f t="shared" si="509"/>
        <v>Null</v>
      </c>
      <c r="QA340" t="str">
        <f t="shared" si="510"/>
        <v>Null</v>
      </c>
      <c r="QB340" t="str">
        <f t="shared" si="511"/>
        <v>Null</v>
      </c>
      <c r="QC340" t="str">
        <f>IF($MS340="System 44 Record",IF(BQ340&lt;MEDIAN(Directions!$F$3,Directions!$F$6),"Mid-Year Exited Student","Full Year Participant")&amp;IF(BP340&lt;Directions!$F$3,", Started Prior Year",", Started This Year"),"Null")</f>
        <v>Null</v>
      </c>
      <c r="QD340" t="str">
        <f t="shared" si="512"/>
        <v>Null</v>
      </c>
      <c r="QE340">
        <f t="shared" si="513"/>
        <v>0</v>
      </c>
      <c r="QF340">
        <f t="shared" si="514"/>
        <v>0</v>
      </c>
      <c r="QG340">
        <f t="shared" si="515"/>
        <v>0</v>
      </c>
      <c r="QH340">
        <f t="shared" si="516"/>
        <v>0</v>
      </c>
      <c r="QI340">
        <f t="shared" si="517"/>
        <v>0</v>
      </c>
      <c r="QJ340" t="str">
        <f t="shared" si="518"/>
        <v>Used None</v>
      </c>
      <c r="QK340" t="str">
        <f t="shared" si="519"/>
        <v>Null</v>
      </c>
      <c r="QL340" t="str">
        <f t="shared" si="520"/>
        <v>Null</v>
      </c>
      <c r="QM340" t="str">
        <f>IF($MS340="READ 180 Record",IF(AQ340="","Null",VLOOKUP(JJ340,Lookups!$DX$3:$EB$2054,AN340+1,FALSE)),"Null")</f>
        <v>Null</v>
      </c>
      <c r="QN340" t="str">
        <f t="shared" si="521"/>
        <v>Null</v>
      </c>
    </row>
    <row r="341" spans="1:456" x14ac:dyDescent="0.25">
      <c r="A341" s="161" t="s">
        <v>1447</v>
      </c>
      <c r="B341" s="161" t="s">
        <v>1447</v>
      </c>
      <c r="C341" s="161" t="s">
        <v>1447</v>
      </c>
      <c r="D341" s="161" t="s">
        <v>1447</v>
      </c>
      <c r="E341" s="161">
        <v>5</v>
      </c>
      <c r="F341" s="161" t="s">
        <v>1447</v>
      </c>
      <c r="G341" s="161" t="s">
        <v>880</v>
      </c>
      <c r="H341" s="161" t="s">
        <v>881</v>
      </c>
      <c r="I341" s="161">
        <v>620</v>
      </c>
      <c r="J341" s="159">
        <v>42501</v>
      </c>
      <c r="K341" s="161">
        <v>0</v>
      </c>
      <c r="L341" s="161">
        <v>0</v>
      </c>
      <c r="M341" s="161">
        <v>0</v>
      </c>
      <c r="N341" s="161">
        <v>0</v>
      </c>
      <c r="O341" s="161">
        <v>0</v>
      </c>
      <c r="P341" s="161">
        <v>0</v>
      </c>
      <c r="Q341" s="161">
        <v>0</v>
      </c>
      <c r="R341" s="161">
        <v>0</v>
      </c>
      <c r="S341" s="161">
        <v>0</v>
      </c>
      <c r="T341" s="161">
        <v>0</v>
      </c>
      <c r="U341" s="161">
        <v>0</v>
      </c>
      <c r="V341" s="161">
        <v>0</v>
      </c>
      <c r="W341" s="161">
        <v>0</v>
      </c>
      <c r="X341" s="161">
        <v>0</v>
      </c>
      <c r="AB341" s="161" t="s">
        <v>241</v>
      </c>
      <c r="AC341" s="161" t="s">
        <v>242</v>
      </c>
      <c r="AD341" s="161" t="s">
        <v>242</v>
      </c>
      <c r="AE341" s="161" t="s">
        <v>242</v>
      </c>
      <c r="AF341" s="161" t="s">
        <v>242</v>
      </c>
      <c r="AG341" s="161" t="s">
        <v>241</v>
      </c>
      <c r="AH341" s="161" t="s">
        <v>242</v>
      </c>
      <c r="AI341" s="161">
        <v>20150801</v>
      </c>
      <c r="AJ341" s="161">
        <v>20160525</v>
      </c>
      <c r="AK341" s="161" t="s">
        <v>869</v>
      </c>
      <c r="AL341" t="s">
        <v>1076</v>
      </c>
      <c r="AM341" t="s">
        <v>881</v>
      </c>
      <c r="AN341">
        <v>2</v>
      </c>
      <c r="AO341" t="s">
        <v>870</v>
      </c>
      <c r="AP341">
        <v>11</v>
      </c>
      <c r="AQ341">
        <v>60</v>
      </c>
      <c r="AR341">
        <v>1481</v>
      </c>
      <c r="AS341">
        <v>331</v>
      </c>
      <c r="AT341">
        <v>228</v>
      </c>
      <c r="AU341">
        <v>696</v>
      </c>
      <c r="AV341">
        <v>91</v>
      </c>
      <c r="AW341">
        <v>67</v>
      </c>
      <c r="AX341">
        <v>23.033349999999999</v>
      </c>
      <c r="AY341">
        <v>5.6666999999999996</v>
      </c>
      <c r="AZ341">
        <v>3.3332999999999999</v>
      </c>
      <c r="BA341">
        <v>121.24985</v>
      </c>
      <c r="BB341">
        <v>26982</v>
      </c>
      <c r="BC341">
        <v>78.448275862000003</v>
      </c>
      <c r="BD341">
        <v>84.375</v>
      </c>
      <c r="BE341">
        <v>752</v>
      </c>
      <c r="BF341">
        <v>822</v>
      </c>
      <c r="BG341">
        <v>36</v>
      </c>
      <c r="BH341">
        <v>94</v>
      </c>
      <c r="BI341">
        <v>5</v>
      </c>
      <c r="BJ341">
        <v>0</v>
      </c>
      <c r="BK341">
        <v>135</v>
      </c>
      <c r="BL341">
        <v>0</v>
      </c>
      <c r="BM341" t="s">
        <v>1077</v>
      </c>
      <c r="BN341" t="s">
        <v>1076</v>
      </c>
      <c r="BO341" t="s">
        <v>881</v>
      </c>
      <c r="BP341" s="159">
        <v>42256</v>
      </c>
      <c r="BQ341" s="159">
        <v>42390</v>
      </c>
      <c r="BR341" t="s">
        <v>871</v>
      </c>
      <c r="BS341">
        <v>620</v>
      </c>
      <c r="BT341" s="159">
        <v>42390</v>
      </c>
      <c r="BU341">
        <v>7</v>
      </c>
      <c r="BV341">
        <v>5</v>
      </c>
      <c r="BW341">
        <v>46</v>
      </c>
      <c r="BX341">
        <v>54</v>
      </c>
      <c r="BY341">
        <v>796</v>
      </c>
      <c r="BZ341">
        <v>835</v>
      </c>
      <c r="CA341">
        <v>24</v>
      </c>
      <c r="CB341">
        <v>17</v>
      </c>
      <c r="CC341">
        <v>36</v>
      </c>
      <c r="CD341">
        <v>84</v>
      </c>
      <c r="CE341">
        <v>89</v>
      </c>
      <c r="CF341">
        <v>81</v>
      </c>
      <c r="CG341">
        <v>94</v>
      </c>
      <c r="CH341">
        <v>91</v>
      </c>
      <c r="CI341">
        <v>12224</v>
      </c>
      <c r="CJ341">
        <v>3.25</v>
      </c>
      <c r="CK341">
        <v>7</v>
      </c>
      <c r="CL341">
        <v>4</v>
      </c>
      <c r="ET341" s="161">
        <v>1</v>
      </c>
      <c r="EU341" s="161">
        <v>39</v>
      </c>
      <c r="EV341" s="161">
        <v>39</v>
      </c>
      <c r="EW341" s="161">
        <v>2323</v>
      </c>
      <c r="EX341" s="161">
        <v>0</v>
      </c>
      <c r="EY341" s="161">
        <v>0</v>
      </c>
      <c r="EZ341" s="161">
        <v>0</v>
      </c>
      <c r="FA341" s="161">
        <v>0</v>
      </c>
      <c r="FB341" s="161">
        <v>70</v>
      </c>
      <c r="FC341" s="161">
        <v>84</v>
      </c>
      <c r="FD341" s="161">
        <v>0</v>
      </c>
      <c r="FE341" s="161">
        <v>1</v>
      </c>
      <c r="FF341" s="159">
        <v>42313</v>
      </c>
      <c r="FG341" s="161">
        <v>70</v>
      </c>
      <c r="FH341" s="161">
        <v>84</v>
      </c>
      <c r="FI341" s="161">
        <v>67</v>
      </c>
      <c r="FJ341" s="161">
        <v>80</v>
      </c>
      <c r="FK341" s="161">
        <v>63</v>
      </c>
      <c r="HN341" s="161" t="s">
        <v>881</v>
      </c>
      <c r="HO341" s="159">
        <v>42244</v>
      </c>
      <c r="HP341" s="159">
        <v>42501</v>
      </c>
      <c r="HQ341" s="161">
        <v>3</v>
      </c>
      <c r="HR341" s="159">
        <v>42244</v>
      </c>
      <c r="HS341" s="161" t="s">
        <v>872</v>
      </c>
      <c r="HT341" s="161" t="s">
        <v>873</v>
      </c>
      <c r="HU341" s="161">
        <v>36</v>
      </c>
      <c r="HV341" s="161">
        <v>15</v>
      </c>
      <c r="HW341" s="161">
        <v>0</v>
      </c>
      <c r="HX341" s="159">
        <v>42388</v>
      </c>
      <c r="HY341" s="161" t="s">
        <v>874</v>
      </c>
      <c r="HZ341" s="161" t="s">
        <v>882</v>
      </c>
      <c r="IA341" s="161">
        <v>41</v>
      </c>
      <c r="IB341" s="161">
        <v>24</v>
      </c>
      <c r="IC341" s="161">
        <v>0</v>
      </c>
      <c r="ID341" s="159">
        <v>42501</v>
      </c>
      <c r="IE341" s="161" t="s">
        <v>879</v>
      </c>
      <c r="IF341" s="161" t="s">
        <v>882</v>
      </c>
      <c r="IG341" s="161">
        <v>43</v>
      </c>
      <c r="IH341" s="161">
        <v>24</v>
      </c>
      <c r="II341" s="161">
        <v>0</v>
      </c>
      <c r="JB341" s="161" t="s">
        <v>881</v>
      </c>
      <c r="JC341" s="161">
        <v>18</v>
      </c>
      <c r="JD341" s="161">
        <v>11</v>
      </c>
      <c r="JE341" s="161">
        <v>19</v>
      </c>
      <c r="JF341" s="161">
        <v>8636</v>
      </c>
      <c r="JG341" s="159">
        <v>42501</v>
      </c>
      <c r="JH341" s="161">
        <v>620</v>
      </c>
      <c r="JI341" s="159">
        <v>42243</v>
      </c>
      <c r="JJ341" s="161">
        <v>415</v>
      </c>
      <c r="JK341" s="161">
        <v>17</v>
      </c>
      <c r="JL341" s="159">
        <v>42352</v>
      </c>
      <c r="JM341" s="161">
        <v>629</v>
      </c>
      <c r="JN341" s="161">
        <v>17</v>
      </c>
      <c r="JO341" s="159">
        <v>42501</v>
      </c>
      <c r="JP341" s="161">
        <v>620</v>
      </c>
      <c r="JQ341" s="161">
        <v>12</v>
      </c>
      <c r="MN341" t="str">
        <f t="shared" si="435"/>
        <v>YesNoNoNoYesNo</v>
      </c>
      <c r="MO341" t="str">
        <f>IF(AND(MN341="NoNoNoNoNoNo",JI341=""),"No Programs",VLOOKUP(MN341,Lookups!$DA$4:$DB$67,2,FALSE))</f>
        <v>READ 180 Only</v>
      </c>
      <c r="MP341">
        <f t="shared" si="436"/>
        <v>0.52631578947368418</v>
      </c>
      <c r="MQ341" t="str">
        <f t="shared" si="437"/>
        <v>System 44 User</v>
      </c>
      <c r="MR341" t="str">
        <f>Directions!$D$3</f>
        <v>Usage</v>
      </c>
      <c r="MS341" t="str">
        <f>VLOOKUP(MQ341,Lookups!$CU$71:$CV$80,2,FALSE)</f>
        <v>System 44 Record</v>
      </c>
      <c r="MT341">
        <f t="shared" si="438"/>
        <v>1</v>
      </c>
      <c r="MU341">
        <f t="shared" si="439"/>
        <v>1</v>
      </c>
      <c r="MV341">
        <f t="shared" si="440"/>
        <v>1</v>
      </c>
      <c r="MW341">
        <f t="shared" si="441"/>
        <v>1</v>
      </c>
      <c r="MX341">
        <f t="shared" si="442"/>
        <v>36.714285714285715</v>
      </c>
      <c r="MY341" t="str">
        <f t="shared" si="443"/>
        <v>Not Used</v>
      </c>
      <c r="MZ341">
        <f t="shared" si="444"/>
        <v>0</v>
      </c>
      <c r="NA341" t="str">
        <f t="shared" si="445"/>
        <v>Not Available</v>
      </c>
      <c r="NB341" t="str">
        <f t="shared" si="446"/>
        <v>Not Available</v>
      </c>
      <c r="NC341" t="str">
        <f t="shared" si="447"/>
        <v>4 Not Indicated</v>
      </c>
      <c r="ND341" t="str">
        <f t="shared" si="448"/>
        <v>4 Not Indicated</v>
      </c>
      <c r="NE341" t="str">
        <f t="shared" si="449"/>
        <v>4 Not Indicated</v>
      </c>
      <c r="NF341" t="str">
        <f t="shared" si="450"/>
        <v>4 Not Indicated</v>
      </c>
      <c r="NG341" t="str">
        <f t="shared" si="451"/>
        <v>4 Not Indicated</v>
      </c>
      <c r="NH341" s="159">
        <f t="shared" si="452"/>
        <v>42501</v>
      </c>
      <c r="NI341">
        <f t="shared" si="453"/>
        <v>620</v>
      </c>
      <c r="NJ341" s="159">
        <f t="shared" si="454"/>
        <v>42352</v>
      </c>
      <c r="NK341">
        <f t="shared" si="455"/>
        <v>629</v>
      </c>
      <c r="NL341">
        <f t="shared" si="456"/>
        <v>36.857142857142854</v>
      </c>
      <c r="NM341">
        <f t="shared" si="457"/>
        <v>1</v>
      </c>
      <c r="NN341">
        <f>IF(OR(E341="PK",E341="K",JJ341=""),"Null",INDEX(Lookups!$EZ$4:$FW$18,MATCH($JJ341,Lookups!$EY$4:$EY$18,1),MATCH($E341,Lookups!$EZ$3:$FW$3,0)))</f>
        <v>130</v>
      </c>
      <c r="NO341">
        <f>IF(OR(E341="PK",E341="K",JJ341=""),"Null",INDEX(Lookups!$EZ$4:$FW$18,MATCH($JJ341,Lookups!$EY$4:$EY$18,1),MATCH($E341,Lookups!$EZ$3:$FW$3,0) + 1))</f>
        <v>180</v>
      </c>
      <c r="NP341">
        <f t="shared" si="458"/>
        <v>260</v>
      </c>
      <c r="NQ341" t="str">
        <f t="shared" si="459"/>
        <v>No PI Needed</v>
      </c>
      <c r="NR341" t="str">
        <f t="shared" si="460"/>
        <v>No PI Needed</v>
      </c>
      <c r="NS341" t="str">
        <f t="shared" si="461"/>
        <v>400L to 599L</v>
      </c>
      <c r="NT341" t="str">
        <f t="shared" si="462"/>
        <v>600L to 799L</v>
      </c>
      <c r="NU341" t="str">
        <f t="shared" si="463"/>
        <v>600L to 799L</v>
      </c>
      <c r="NV341" s="183" t="str">
        <f t="array" ref="NV341">IF($NL341="No RI Tests","No RI Tests",VLOOKUP(IF(AND(E341="K",JJ341&lt;280),3,IF(AND(E341="K",JJ341&gt;=280),4,MAX(IF(E341=Lookups!$DF$6:$DF$99,IF(JJ341&gt;=Lookups!$DG$6:$DG$99,Lookups!$DH$6:$DH$99))))),Lookups!$DE$104:$DG$108,2,FALSE))</f>
        <v>1 Below Basic</v>
      </c>
      <c r="NW341" s="161" t="str">
        <f t="array" ref="NW341">IF($NL341="No RI Tests","No RI Tests",VLOOKUP(IF(AND(E341="K",JH341&lt;280),3,IF(AND(E341="K",JH341&gt;=280),4,MAX(IF(E341=Lookups!$DF$6:$DF$99,IF(NI341&gt;=Lookups!$DG$6:$DG$99,Lookups!$DH$6:$DH$99))))),Lookups!$DE$104:$DG$108,2,FALSE))</f>
        <v>2 Basic</v>
      </c>
      <c r="NX341" s="161" t="str">
        <f t="array" ref="NX341">IF($NL341="No RI Tests","No RI Tests",VLOOKUP(IF(AND(E341="K",NK341&lt;280),3,IF(AND(E341="K",NK341&gt;=280),4,MAX(IF(E341=Lookups!$DF$6:$DF$99,IF(NK341&gt;=Lookups!$DG$6:$DG$99,Lookups!$DH$6:$DH$99))))),Lookups!$DE$104:$DG$108,2,FALSE))</f>
        <v>2 Basic</v>
      </c>
      <c r="NY341">
        <f t="shared" si="464"/>
        <v>0</v>
      </c>
      <c r="NZ341">
        <f t="shared" si="465"/>
        <v>1</v>
      </c>
      <c r="OA341" t="str">
        <f t="shared" si="466"/>
        <v>Improved Performance Level</v>
      </c>
      <c r="OB341" s="161" t="str">
        <f t="array" ref="OB341">IF($NL341="No RI Tests","No RI Tests",IF(E341="K","N/A",VLOOKUP(MAX(IF(E341=Lookups!$DF$6:$DF$99,IF(JJ341&gt;=Lookups!$DG$6:$DG$99,Lookups!$DI$6:$DI$99))),Lookups!$DE$104:$DG$108,3,FALSE)))</f>
        <v>1 Limited</v>
      </c>
      <c r="OC341" s="161" t="str">
        <f t="array" ref="OC341">IF($NL341="No RI Tests","No RI Tests",IF(E341="K","N/A",VLOOKUP(MAX(IF(E341=Lookups!$DF$6:$DF$99,IF(NI341&gt;=Lookups!$DG$6:$DG$99,Lookups!$DI$6:$DI$99))),Lookups!$DE$104:$DG$108,3,FALSE)))</f>
        <v>1 Limited</v>
      </c>
      <c r="OD341" s="161" t="str">
        <f t="array" ref="OD341">IF($NL341="No RI Tests","No RI Tests",IF(E341="K","N/A",VLOOKUP(MAX(IF(E341=Lookups!$DF$6:$DF$99,IF(NK341&gt;=Lookups!$DG$6:$DG$99,Lookups!$DI$6:$DI$99))),Lookups!$DE$104:$DG$108,3,FALSE)))</f>
        <v>1 Limited</v>
      </c>
      <c r="OE341">
        <f t="shared" si="467"/>
        <v>1</v>
      </c>
      <c r="OF341">
        <f t="shared" si="468"/>
        <v>0</v>
      </c>
      <c r="OG341" t="str">
        <f t="shared" si="469"/>
        <v>Maintained Performance Level</v>
      </c>
      <c r="OH341">
        <f t="shared" si="470"/>
        <v>205</v>
      </c>
      <c r="OI341">
        <f t="shared" si="471"/>
        <v>1</v>
      </c>
      <c r="OJ341">
        <f t="shared" si="472"/>
        <v>1</v>
      </c>
      <c r="OK341">
        <f t="shared" si="473"/>
        <v>0</v>
      </c>
      <c r="OL341">
        <f t="shared" si="474"/>
        <v>1.3225806451612903</v>
      </c>
      <c r="OM341" t="str">
        <f t="shared" si="475"/>
        <v>Fall Administration</v>
      </c>
      <c r="ON341" t="str">
        <f t="shared" si="476"/>
        <v>Fall Administration</v>
      </c>
      <c r="OO341" t="str">
        <f t="shared" si="477"/>
        <v>Fall Administration RI</v>
      </c>
      <c r="OP341" t="str">
        <f ca="1">IF(AND(HR341&lt;&gt;"",JJ341&lt;600),IF(HT341="Advancing","Tier 2","Tier 3"),IF(JI341="","Null",IF(OR(E341="K",E341&lt;3),"FRA Recommended",IF(JJ341&gt;=IF(E341&lt;6,400,600),IF(JJ341&lt;VLOOKUP(E341,Lookups!$AP$3:$AR$16,3,FALSE),"Tier 2","Core"),IF(JJ341&lt;400,IF(RAND()&lt;0.81,"Tier 3","Tier 2"),IF(RAND()&lt;0.51,"Tier 3","Tier 2"))))))</f>
        <v>Tier 3</v>
      </c>
      <c r="OQ341" t="str">
        <f t="shared" si="478"/>
        <v>Average Reading Invt. at Least 15 Minutes Long</v>
      </c>
      <c r="OR341">
        <f t="shared" si="479"/>
        <v>0</v>
      </c>
      <c r="OS341" t="str">
        <f t="shared" si="480"/>
        <v>Null</v>
      </c>
      <c r="OT341">
        <f t="shared" si="481"/>
        <v>214</v>
      </c>
      <c r="OU341" s="159">
        <f t="shared" si="482"/>
        <v>42501</v>
      </c>
      <c r="OV341" t="str">
        <f t="shared" si="483"/>
        <v>Form 3</v>
      </c>
      <c r="OW341" t="str">
        <f t="shared" si="484"/>
        <v>Advancing</v>
      </c>
      <c r="OX341">
        <f t="shared" si="485"/>
        <v>43</v>
      </c>
      <c r="OY341">
        <f t="shared" si="486"/>
        <v>24</v>
      </c>
      <c r="OZ341">
        <f t="shared" si="487"/>
        <v>0</v>
      </c>
      <c r="PA341" s="159">
        <f t="shared" si="488"/>
        <v>42501</v>
      </c>
      <c r="PB341" t="str">
        <f t="shared" si="489"/>
        <v>Form 3</v>
      </c>
      <c r="PC341" t="str">
        <f t="shared" si="490"/>
        <v>Advancing</v>
      </c>
      <c r="PD341">
        <f t="shared" si="491"/>
        <v>43</v>
      </c>
      <c r="PE341">
        <f t="shared" si="492"/>
        <v>24</v>
      </c>
      <c r="PF341">
        <f t="shared" si="493"/>
        <v>0</v>
      </c>
      <c r="PG341">
        <f t="shared" si="494"/>
        <v>36.714285714285715</v>
      </c>
      <c r="PH341">
        <f t="shared" si="495"/>
        <v>1</v>
      </c>
      <c r="PI341">
        <f t="shared" si="496"/>
        <v>0</v>
      </c>
      <c r="PJ341">
        <f t="shared" si="497"/>
        <v>36</v>
      </c>
      <c r="PK341">
        <f>IF(HR341="","Null",IF(E341&lt;3,"Null",IF(HU341=0,0,IF(HS341="Form 1",VLOOKUP(HU341,Lookups!$BE$3:$BP$63,E341,FALSE),IF(HS341="Form 2",VLOOKUP(HU341,Lookups!$BE$67:$BP$127,E341,FALSE),VLOOKUP(HU341,Lookups!$BE$130:$BP$190,E341,FALSE))))))</f>
        <v>7</v>
      </c>
      <c r="PL341">
        <f t="shared" si="498"/>
        <v>43</v>
      </c>
      <c r="PM341">
        <f>IF($PH341=0,"Null",IF(E341&lt;3,"Null",IF(OX341=0,0,IF(OV341="Form 1",VLOOKUP(OX341,Lookups!$BE$3:$BP$63,E341,FALSE),IF(OV341="Form 2",VLOOKUP(OX341,Lookups!$BE$67:$BP$127,E341,FALSE),VLOOKUP(OX341,Lookups!$BE$130:$BP$190,E341,FALSE))))))</f>
        <v>10</v>
      </c>
      <c r="PN341">
        <f t="shared" si="499"/>
        <v>7</v>
      </c>
      <c r="PO341">
        <f t="shared" si="500"/>
        <v>1</v>
      </c>
      <c r="PP341">
        <f t="shared" si="501"/>
        <v>15</v>
      </c>
      <c r="PQ341">
        <f>IF(HR341="","Null",IF(E341&lt;3,"Null",IF(HV341=0,0,IF(HS341="Form 1",VLOOKUP(HV341,Lookups!$BR$3:$CC$63,E341,FALSE),IF(HS341="Form 2",VLOOKUP(HV341,Lookups!$BR$67:$CC$127,E341,FALSE),VLOOKUP(HV341,Lookups!$BR$130:$CC$190,E341,FALSE))))))</f>
        <v>26</v>
      </c>
      <c r="PR341">
        <f t="shared" si="502"/>
        <v>24</v>
      </c>
      <c r="PS341">
        <f>IF(HR341="","Null",IF(E341&lt;3,"Null",IF(OY341=0,0,IF(OW341="Form 1",VLOOKUP(OY341,Lookups!$BR$3:$CC$63,E341,FALSE),IF(OW341="Form 2",VLOOKUP(OY341,Lookups!$BR$67:$CC$127,E341,FALSE),VLOOKUP(OY341,Lookups!$BR$130:$CC$190,E341,FALSE))))))</f>
        <v>50</v>
      </c>
      <c r="PT341">
        <f t="shared" si="503"/>
        <v>9</v>
      </c>
      <c r="PU341">
        <f t="shared" si="504"/>
        <v>1</v>
      </c>
      <c r="PV341">
        <f t="shared" si="505"/>
        <v>1</v>
      </c>
      <c r="PW341" t="str">
        <f t="shared" si="506"/>
        <v>Fall to Spring PI Administration</v>
      </c>
      <c r="PX341">
        <f t="shared" si="507"/>
        <v>1</v>
      </c>
      <c r="PY341">
        <f t="shared" si="508"/>
        <v>0</v>
      </c>
      <c r="PZ341" t="str">
        <f t="shared" si="509"/>
        <v>40 to 59 Sessions</v>
      </c>
      <c r="QA341" t="str">
        <f t="shared" si="510"/>
        <v>Series 4</v>
      </c>
      <c r="QB341" t="str">
        <f t="shared" si="511"/>
        <v>In Series 5 to 8</v>
      </c>
      <c r="QC341" t="str">
        <f>IF($MS341="System 44 Record",IF(BQ341&lt;MEDIAN(Directions!$F$3,Directions!$F$6),"Mid-Year Exited Student","Full Year Participant")&amp;IF(BP341&lt;Directions!$F$3,", Started Prior Year",", Started This Year"),"Null")</f>
        <v>Full Year Participant, Started This Year</v>
      </c>
      <c r="QD341">
        <f t="shared" si="512"/>
        <v>1</v>
      </c>
      <c r="QE341">
        <f t="shared" si="513"/>
        <v>1</v>
      </c>
      <c r="QF341">
        <f t="shared" si="514"/>
        <v>1</v>
      </c>
      <c r="QG341">
        <f t="shared" si="515"/>
        <v>1</v>
      </c>
      <c r="QH341">
        <f t="shared" si="516"/>
        <v>1</v>
      </c>
      <c r="QI341">
        <f t="shared" si="517"/>
        <v>0.84</v>
      </c>
      <c r="QJ341" t="str">
        <f t="shared" si="518"/>
        <v>Used All 3</v>
      </c>
      <c r="QK341" t="str">
        <f t="shared" si="519"/>
        <v>Null</v>
      </c>
      <c r="QL341" t="str">
        <f t="shared" si="520"/>
        <v>Null</v>
      </c>
      <c r="QM341" t="str">
        <f>IF($MS341="READ 180 Record",IF(AQ341="","Null",VLOOKUP(JJ341,Lookups!$DX$3:$EB$2054,AN341+1,FALSE)),"Null")</f>
        <v>Null</v>
      </c>
      <c r="QN341" t="str">
        <f t="shared" si="521"/>
        <v>Null</v>
      </c>
    </row>
    <row r="342" spans="1:456" x14ac:dyDescent="0.25">
      <c r="A342" s="161" t="s">
        <v>1447</v>
      </c>
      <c r="B342" s="161" t="s">
        <v>1447</v>
      </c>
      <c r="C342" s="161" t="s">
        <v>1447</v>
      </c>
      <c r="D342" s="161" t="s">
        <v>1447</v>
      </c>
      <c r="E342" s="161">
        <v>12</v>
      </c>
      <c r="F342" s="161" t="s">
        <v>1447</v>
      </c>
      <c r="G342" s="161" t="s">
        <v>880</v>
      </c>
      <c r="H342" s="161" t="s">
        <v>881</v>
      </c>
      <c r="K342" s="161">
        <v>0</v>
      </c>
      <c r="L342" s="161">
        <v>0</v>
      </c>
      <c r="M342" s="161">
        <v>0</v>
      </c>
      <c r="N342" s="161">
        <v>0</v>
      </c>
      <c r="O342" s="161">
        <v>0</v>
      </c>
      <c r="P342" s="161">
        <v>0</v>
      </c>
      <c r="Q342" s="161">
        <v>0</v>
      </c>
      <c r="R342" s="161">
        <v>0</v>
      </c>
      <c r="S342" s="161">
        <v>0</v>
      </c>
      <c r="T342" s="161">
        <v>0</v>
      </c>
      <c r="U342" s="161">
        <v>0</v>
      </c>
      <c r="V342" s="161">
        <v>0</v>
      </c>
      <c r="W342" s="161">
        <v>0</v>
      </c>
      <c r="X342" s="161">
        <v>0</v>
      </c>
      <c r="AB342" s="161" t="s">
        <v>242</v>
      </c>
      <c r="AC342" s="161" t="s">
        <v>242</v>
      </c>
      <c r="AD342" s="161" t="s">
        <v>242</v>
      </c>
      <c r="AE342" s="161" t="s">
        <v>242</v>
      </c>
      <c r="AF342" s="161" t="s">
        <v>242</v>
      </c>
      <c r="AG342" s="161" t="s">
        <v>242</v>
      </c>
      <c r="AH342" s="161" t="s">
        <v>242</v>
      </c>
      <c r="AI342" s="161">
        <v>20150801</v>
      </c>
      <c r="AJ342" s="161">
        <v>20160525</v>
      </c>
      <c r="AK342" s="161" t="s">
        <v>869</v>
      </c>
      <c r="AL342" t="s">
        <v>1078</v>
      </c>
      <c r="BN342" t="s">
        <v>1079</v>
      </c>
      <c r="ET342" s="161">
        <v>0</v>
      </c>
      <c r="EU342" s="161">
        <v>0</v>
      </c>
      <c r="EV342" s="161">
        <v>0</v>
      </c>
      <c r="EW342" s="161">
        <v>0</v>
      </c>
      <c r="EX342" s="161">
        <v>0</v>
      </c>
      <c r="EY342" s="161">
        <v>0</v>
      </c>
      <c r="EZ342" s="161">
        <v>0</v>
      </c>
      <c r="FA342" s="161">
        <v>0</v>
      </c>
      <c r="FB342" s="161">
        <v>0</v>
      </c>
      <c r="FC342" s="161">
        <v>0</v>
      </c>
      <c r="FD342" s="161">
        <v>0</v>
      </c>
      <c r="FE342" s="161">
        <v>0</v>
      </c>
      <c r="HN342" s="161" t="s">
        <v>881</v>
      </c>
      <c r="JB342" s="161" t="s">
        <v>881</v>
      </c>
      <c r="JC342" s="161">
        <v>0</v>
      </c>
      <c r="JD342" s="161">
        <v>0</v>
      </c>
      <c r="JE342" s="161">
        <v>0</v>
      </c>
      <c r="JF342" s="161">
        <v>0</v>
      </c>
      <c r="MN342" t="str">
        <f t="shared" si="435"/>
        <v>NoNoNoNoNoNo</v>
      </c>
      <c r="MO342" t="str">
        <f>IF(AND(MN342="NoNoNoNoNoNo",JI342=""),"No Programs",VLOOKUP(MN342,Lookups!$DA$4:$DB$67,2,FALSE))</f>
        <v>No Programs</v>
      </c>
      <c r="MP342">
        <f t="shared" si="436"/>
        <v>0</v>
      </c>
      <c r="MQ342" t="str">
        <f t="shared" si="437"/>
        <v>No Program Use</v>
      </c>
      <c r="MR342" t="str">
        <f>Directions!$D$3</f>
        <v>Usage</v>
      </c>
      <c r="MS342" t="str">
        <f>VLOOKUP(MQ342,Lookups!$CU$71:$CV$80,2,FALSE)</f>
        <v>Exclude</v>
      </c>
      <c r="MT342">
        <f t="shared" si="438"/>
        <v>0</v>
      </c>
      <c r="MU342">
        <f t="shared" si="439"/>
        <v>0</v>
      </c>
      <c r="MV342">
        <f t="shared" si="440"/>
        <v>0</v>
      </c>
      <c r="MW342">
        <f t="shared" si="441"/>
        <v>0</v>
      </c>
      <c r="MX342">
        <f t="shared" si="442"/>
        <v>0</v>
      </c>
      <c r="MY342" t="str">
        <f t="shared" si="443"/>
        <v>Not Used</v>
      </c>
      <c r="MZ342">
        <f t="shared" si="444"/>
        <v>0</v>
      </c>
      <c r="NA342" t="str">
        <f t="shared" si="445"/>
        <v>Not Available</v>
      </c>
      <c r="NB342" t="str">
        <f t="shared" si="446"/>
        <v>Not Available</v>
      </c>
      <c r="NC342" t="str">
        <f t="shared" si="447"/>
        <v>4 Not Indicated</v>
      </c>
      <c r="ND342" t="str">
        <f t="shared" si="448"/>
        <v>4 Not Indicated</v>
      </c>
      <c r="NE342" t="str">
        <f t="shared" si="449"/>
        <v>4 Not Indicated</v>
      </c>
      <c r="NF342" t="str">
        <f t="shared" si="450"/>
        <v>4 Not Indicated</v>
      </c>
      <c r="NG342" t="str">
        <f t="shared" si="451"/>
        <v>4 Not Indicated</v>
      </c>
      <c r="NH342" s="159" t="str">
        <f t="shared" si="452"/>
        <v>Null</v>
      </c>
      <c r="NI342" t="str">
        <f t="shared" si="453"/>
        <v>Null</v>
      </c>
      <c r="NJ342" s="159" t="str">
        <f t="shared" si="454"/>
        <v>Null</v>
      </c>
      <c r="NK342" t="str">
        <f t="shared" si="455"/>
        <v>Null</v>
      </c>
      <c r="NL342" t="str">
        <f t="shared" si="456"/>
        <v>No RI Tests</v>
      </c>
      <c r="NM342">
        <f t="shared" si="457"/>
        <v>0</v>
      </c>
      <c r="NN342" t="str">
        <f>IF(OR(E342="PK",E342="K",JJ342=""),"Null",INDEX(Lookups!$EZ$4:$FW$18,MATCH($JJ342,Lookups!$EY$4:$EY$18,1),MATCH($E342,Lookups!$EZ$3:$FW$3,0)))</f>
        <v>Null</v>
      </c>
      <c r="NO342" t="str">
        <f>IF(OR(E342="PK",E342="K",JJ342=""),"Null",INDEX(Lookups!$EZ$4:$FW$18,MATCH($JJ342,Lookups!$EY$4:$EY$18,1),MATCH($E342,Lookups!$EZ$3:$FW$3,0) + 1))</f>
        <v>Null</v>
      </c>
      <c r="NP342" t="str">
        <f t="shared" si="458"/>
        <v>Null</v>
      </c>
      <c r="NQ342" t="str">
        <f t="shared" si="459"/>
        <v>Null</v>
      </c>
      <c r="NR342" t="str">
        <f t="shared" si="460"/>
        <v>Null</v>
      </c>
      <c r="NS342" t="str">
        <f t="shared" si="461"/>
        <v>No RI Tests</v>
      </c>
      <c r="NT342" t="str">
        <f t="shared" si="462"/>
        <v>No RI Tests</v>
      </c>
      <c r="NU342" t="str">
        <f t="shared" si="463"/>
        <v>No RI Tests</v>
      </c>
      <c r="NV342" s="183" t="str">
        <f t="array" ref="NV342">IF($NL342="No RI Tests","No RI Tests",VLOOKUP(IF(AND(E342="K",JJ342&lt;280),3,IF(AND(E342="K",JJ342&gt;=280),4,MAX(IF(E342=Lookups!$DF$6:$DF$99,IF(JJ342&gt;=Lookups!$DG$6:$DG$99,Lookups!$DH$6:$DH$99))))),Lookups!$DE$104:$DG$108,2,FALSE))</f>
        <v>No RI Tests</v>
      </c>
      <c r="NW342" s="161" t="str">
        <f t="array" ref="NW342">IF($NL342="No RI Tests","No RI Tests",VLOOKUP(IF(AND(E342="K",JH342&lt;280),3,IF(AND(E342="K",JH342&gt;=280),4,MAX(IF(E342=Lookups!$DF$6:$DF$99,IF(NI342&gt;=Lookups!$DG$6:$DG$99,Lookups!$DH$6:$DH$99))))),Lookups!$DE$104:$DG$108,2,FALSE))</f>
        <v>No RI Tests</v>
      </c>
      <c r="NX342" s="161" t="str">
        <f t="array" ref="NX342">IF($NL342="No RI Tests","No RI Tests",VLOOKUP(IF(AND(E342="K",NK342&lt;280),3,IF(AND(E342="K",NK342&gt;=280),4,MAX(IF(E342=Lookups!$DF$6:$DF$99,IF(NK342&gt;=Lookups!$DG$6:$DG$99,Lookups!$DH$6:$DH$99))))),Lookups!$DE$104:$DG$108,2,FALSE))</f>
        <v>No RI Tests</v>
      </c>
      <c r="NY342" t="str">
        <f t="shared" si="464"/>
        <v>Null</v>
      </c>
      <c r="NZ342" t="str">
        <f t="shared" si="465"/>
        <v>Null</v>
      </c>
      <c r="OA342" t="str">
        <f t="shared" si="466"/>
        <v>No RI for Comparison</v>
      </c>
      <c r="OB342" s="161" t="str">
        <f t="array" ref="OB342">IF($NL342="No RI Tests","No RI Tests",IF(E342="K","N/A",VLOOKUP(MAX(IF(E342=Lookups!$DF$6:$DF$99,IF(JJ342&gt;=Lookups!$DG$6:$DG$99,Lookups!$DI$6:$DI$99))),Lookups!$DE$104:$DG$108,3,FALSE)))</f>
        <v>No RI Tests</v>
      </c>
      <c r="OC342" s="161" t="str">
        <f t="array" ref="OC342">IF($NL342="No RI Tests","No RI Tests",IF(E342="K","N/A",VLOOKUP(MAX(IF(E342=Lookups!$DF$6:$DF$99,IF(NI342&gt;=Lookups!$DG$6:$DG$99,Lookups!$DI$6:$DI$99))),Lookups!$DE$104:$DG$108,3,FALSE)))</f>
        <v>No RI Tests</v>
      </c>
      <c r="OD342" s="161" t="str">
        <f t="array" ref="OD342">IF($NL342="No RI Tests","No RI Tests",IF(E342="K","N/A",VLOOKUP(MAX(IF(E342=Lookups!$DF$6:$DF$99,IF(NK342&gt;=Lookups!$DG$6:$DG$99,Lookups!$DI$6:$DI$99))),Lookups!$DE$104:$DG$108,3,FALSE)))</f>
        <v>No RI Tests</v>
      </c>
      <c r="OE342" t="str">
        <f t="shared" si="467"/>
        <v>Null</v>
      </c>
      <c r="OF342" t="str">
        <f t="shared" si="468"/>
        <v>Null</v>
      </c>
      <c r="OG342" t="str">
        <f t="shared" si="469"/>
        <v>No RI for Comparison</v>
      </c>
      <c r="OH342" t="str">
        <f t="shared" si="470"/>
        <v>Null</v>
      </c>
      <c r="OI342" t="str">
        <f t="shared" si="471"/>
        <v>Null</v>
      </c>
      <c r="OJ342" t="str">
        <f t="shared" si="472"/>
        <v>Null</v>
      </c>
      <c r="OK342" t="str">
        <f t="shared" si="473"/>
        <v>Null</v>
      </c>
      <c r="OL342" t="str">
        <f t="shared" si="474"/>
        <v>Null</v>
      </c>
      <c r="OM342" t="str">
        <f t="shared" si="475"/>
        <v>Null</v>
      </c>
      <c r="ON342" t="str">
        <f t="shared" si="476"/>
        <v>Null</v>
      </c>
      <c r="OO342" t="str">
        <f t="shared" si="477"/>
        <v>Null RI</v>
      </c>
      <c r="OP342" t="str">
        <f ca="1">IF(AND(HR342&lt;&gt;"",JJ342&lt;600),IF(HT342="Advancing","Tier 2","Tier 3"),IF(JI342="","Null",IF(OR(E342="K",E342&lt;3),"FRA Recommended",IF(JJ342&gt;=IF(E342&lt;6,400,600),IF(JJ342&lt;VLOOKUP(E342,Lookups!$AP$3:$AR$16,3,FALSE),"Tier 2","Core"),IF(JJ342&lt;400,IF(RAND()&lt;0.81,"Tier 3","Tier 2"),IF(RAND()&lt;0.51,"Tier 3","Tier 2"))))))</f>
        <v>Null</v>
      </c>
      <c r="OQ342" t="str">
        <f t="shared" si="478"/>
        <v>Null</v>
      </c>
      <c r="OR342" t="str">
        <f t="shared" si="479"/>
        <v>Null</v>
      </c>
      <c r="OS342" t="str">
        <f t="shared" si="480"/>
        <v>Null</v>
      </c>
      <c r="OT342" t="str">
        <f t="shared" si="481"/>
        <v>No RI Tests</v>
      </c>
      <c r="OU342" s="159" t="str">
        <f t="shared" si="482"/>
        <v>No PI Tests</v>
      </c>
      <c r="OV342" t="str">
        <f t="shared" si="483"/>
        <v>No PI Tests</v>
      </c>
      <c r="OW342" t="str">
        <f t="shared" si="484"/>
        <v>No PI Tests</v>
      </c>
      <c r="OX342" t="str">
        <f t="shared" si="485"/>
        <v>No PI Tests</v>
      </c>
      <c r="OY342" t="str">
        <f t="shared" si="486"/>
        <v>No PI Tests</v>
      </c>
      <c r="OZ342" t="str">
        <f t="shared" si="487"/>
        <v>No PI Tests</v>
      </c>
      <c r="PA342" s="159" t="str">
        <f t="shared" si="488"/>
        <v>No PI Tests</v>
      </c>
      <c r="PB342" t="str">
        <f t="shared" si="489"/>
        <v>No PI Tests</v>
      </c>
      <c r="PC342" t="str">
        <f t="shared" si="490"/>
        <v>No PI Tests</v>
      </c>
      <c r="PD342" t="str">
        <f t="shared" si="491"/>
        <v>No PI Tests</v>
      </c>
      <c r="PE342" t="str">
        <f t="shared" si="492"/>
        <v>No PI Tests</v>
      </c>
      <c r="PF342" t="str">
        <f t="shared" si="493"/>
        <v>No PI Tests</v>
      </c>
      <c r="PG342" t="str">
        <f t="shared" si="494"/>
        <v>No PI Tests</v>
      </c>
      <c r="PH342">
        <f t="shared" si="495"/>
        <v>0</v>
      </c>
      <c r="PI342">
        <f t="shared" si="496"/>
        <v>0</v>
      </c>
      <c r="PJ342" t="str">
        <f t="shared" si="497"/>
        <v>Null</v>
      </c>
      <c r="PK342" t="str">
        <f>IF(HR342="","Null",IF(E342&lt;3,"Null",IF(HU342=0,0,IF(HS342="Form 1",VLOOKUP(HU342,Lookups!$BE$3:$BP$63,E342,FALSE),IF(HS342="Form 2",VLOOKUP(HU342,Lookups!$BE$67:$BP$127,E342,FALSE),VLOOKUP(HU342,Lookups!$BE$130:$BP$190,E342,FALSE))))))</f>
        <v>Null</v>
      </c>
      <c r="PL342" t="str">
        <f t="shared" si="498"/>
        <v>Null</v>
      </c>
      <c r="PM342" t="str">
        <f>IF($PH342=0,"Null",IF(E342&lt;3,"Null",IF(OX342=0,0,IF(OV342="Form 1",VLOOKUP(OX342,Lookups!$BE$3:$BP$63,E342,FALSE),IF(OV342="Form 2",VLOOKUP(OX342,Lookups!$BE$67:$BP$127,E342,FALSE),VLOOKUP(OX342,Lookups!$BE$130:$BP$190,E342,FALSE))))))</f>
        <v>Null</v>
      </c>
      <c r="PN342" t="str">
        <f t="shared" si="499"/>
        <v>Null</v>
      </c>
      <c r="PO342" t="str">
        <f t="shared" si="500"/>
        <v>Null</v>
      </c>
      <c r="PP342" t="str">
        <f t="shared" si="501"/>
        <v>Null</v>
      </c>
      <c r="PQ342" t="str">
        <f>IF(HR342="","Null",IF(E342&lt;3,"Null",IF(HV342=0,0,IF(HS342="Form 1",VLOOKUP(HV342,Lookups!$BR$3:$CC$63,E342,FALSE),IF(HS342="Form 2",VLOOKUP(HV342,Lookups!$BR$67:$CC$127,E342,FALSE),VLOOKUP(HV342,Lookups!$BR$130:$CC$190,E342,FALSE))))))</f>
        <v>Null</v>
      </c>
      <c r="PR342" t="str">
        <f t="shared" si="502"/>
        <v>Null</v>
      </c>
      <c r="PS342" t="str">
        <f>IF(HR342="","Null",IF(E342&lt;3,"Null",IF(OY342=0,0,IF(OW342="Form 1",VLOOKUP(OY342,Lookups!$BR$3:$CC$63,E342,FALSE),IF(OW342="Form 2",VLOOKUP(OY342,Lookups!$BR$67:$CC$127,E342,FALSE),VLOOKUP(OY342,Lookups!$BR$130:$CC$190,E342,FALSE))))))</f>
        <v>Null</v>
      </c>
      <c r="PT342" t="str">
        <f t="shared" si="503"/>
        <v>Null</v>
      </c>
      <c r="PU342" t="str">
        <f t="shared" si="504"/>
        <v>Null</v>
      </c>
      <c r="PV342" t="str">
        <f t="shared" si="505"/>
        <v>Null</v>
      </c>
      <c r="PW342" t="str">
        <f t="shared" si="506"/>
        <v>No PI Tests</v>
      </c>
      <c r="PX342">
        <f t="shared" si="507"/>
        <v>0</v>
      </c>
      <c r="PY342">
        <f t="shared" si="508"/>
        <v>0</v>
      </c>
      <c r="PZ342" t="str">
        <f t="shared" si="509"/>
        <v>Null</v>
      </c>
      <c r="QA342" t="str">
        <f t="shared" si="510"/>
        <v>Null</v>
      </c>
      <c r="QB342" t="str">
        <f t="shared" si="511"/>
        <v>Null</v>
      </c>
      <c r="QC342" t="str">
        <f>IF($MS342="System 44 Record",IF(BQ342&lt;MEDIAN(Directions!$F$3,Directions!$F$6),"Mid-Year Exited Student","Full Year Participant")&amp;IF(BP342&lt;Directions!$F$3,", Started Prior Year",", Started This Year"),"Null")</f>
        <v>Null</v>
      </c>
      <c r="QD342" t="str">
        <f t="shared" si="512"/>
        <v>Null</v>
      </c>
      <c r="QE342">
        <f t="shared" si="513"/>
        <v>0</v>
      </c>
      <c r="QF342">
        <f t="shared" si="514"/>
        <v>0</v>
      </c>
      <c r="QG342">
        <f t="shared" si="515"/>
        <v>0</v>
      </c>
      <c r="QH342">
        <f t="shared" si="516"/>
        <v>0</v>
      </c>
      <c r="QI342">
        <f t="shared" si="517"/>
        <v>0</v>
      </c>
      <c r="QJ342" t="str">
        <f t="shared" si="518"/>
        <v>Used None</v>
      </c>
      <c r="QK342" t="str">
        <f t="shared" si="519"/>
        <v>Null</v>
      </c>
      <c r="QL342" t="str">
        <f t="shared" si="520"/>
        <v>Null</v>
      </c>
      <c r="QM342" t="str">
        <f>IF($MS342="READ 180 Record",IF(AQ342="","Null",VLOOKUP(JJ342,Lookups!$DX$3:$EB$2054,AN342+1,FALSE)),"Null")</f>
        <v>Null</v>
      </c>
      <c r="QN342" t="str">
        <f t="shared" si="521"/>
        <v>Null</v>
      </c>
    </row>
    <row r="343" spans="1:456" x14ac:dyDescent="0.25">
      <c r="A343" s="161" t="s">
        <v>1447</v>
      </c>
      <c r="B343" s="161" t="s">
        <v>1447</v>
      </c>
      <c r="C343" s="161" t="s">
        <v>1447</v>
      </c>
      <c r="D343" s="161" t="s">
        <v>1447</v>
      </c>
      <c r="E343" s="161">
        <v>10</v>
      </c>
      <c r="F343" s="161" t="s">
        <v>1447</v>
      </c>
      <c r="G343" s="161" t="s">
        <v>880</v>
      </c>
      <c r="H343" s="161" t="s">
        <v>881</v>
      </c>
      <c r="K343" s="161">
        <v>0</v>
      </c>
      <c r="L343" s="161">
        <v>0</v>
      </c>
      <c r="M343" s="161">
        <v>0</v>
      </c>
      <c r="N343" s="161">
        <v>0</v>
      </c>
      <c r="O343" s="161">
        <v>0</v>
      </c>
      <c r="P343" s="161">
        <v>0</v>
      </c>
      <c r="Q343" s="161">
        <v>0</v>
      </c>
      <c r="R343" s="161">
        <v>0</v>
      </c>
      <c r="S343" s="161">
        <v>0</v>
      </c>
      <c r="T343" s="161">
        <v>0</v>
      </c>
      <c r="U343" s="161">
        <v>0</v>
      </c>
      <c r="V343" s="161">
        <v>0</v>
      </c>
      <c r="W343" s="161">
        <v>0</v>
      </c>
      <c r="X343" s="161">
        <v>0</v>
      </c>
      <c r="AB343" s="161" t="s">
        <v>242</v>
      </c>
      <c r="AC343" s="161" t="s">
        <v>242</v>
      </c>
      <c r="AD343" s="161" t="s">
        <v>242</v>
      </c>
      <c r="AE343" s="161" t="s">
        <v>242</v>
      </c>
      <c r="AF343" s="161" t="s">
        <v>242</v>
      </c>
      <c r="AG343" s="161" t="s">
        <v>242</v>
      </c>
      <c r="AH343" s="161" t="s">
        <v>242</v>
      </c>
      <c r="AI343" s="161">
        <v>20150801</v>
      </c>
      <c r="AJ343" s="161">
        <v>20160525</v>
      </c>
      <c r="AK343" s="161" t="s">
        <v>869</v>
      </c>
      <c r="AL343" t="s">
        <v>1078</v>
      </c>
      <c r="BN343" t="s">
        <v>1079</v>
      </c>
      <c r="ET343" s="161">
        <v>0</v>
      </c>
      <c r="EU343" s="161">
        <v>0</v>
      </c>
      <c r="EV343" s="161">
        <v>0</v>
      </c>
      <c r="EW343" s="161">
        <v>0</v>
      </c>
      <c r="EX343" s="161">
        <v>0</v>
      </c>
      <c r="EY343" s="161">
        <v>0</v>
      </c>
      <c r="EZ343" s="161">
        <v>0</v>
      </c>
      <c r="FA343" s="161">
        <v>0</v>
      </c>
      <c r="FB343" s="161">
        <v>0</v>
      </c>
      <c r="FC343" s="161">
        <v>0</v>
      </c>
      <c r="FD343" s="161">
        <v>0</v>
      </c>
      <c r="FE343" s="161">
        <v>0</v>
      </c>
      <c r="HN343" s="161" t="s">
        <v>881</v>
      </c>
      <c r="JB343" s="161" t="s">
        <v>881</v>
      </c>
      <c r="JC343" s="161">
        <v>0</v>
      </c>
      <c r="JD343" s="161">
        <v>0</v>
      </c>
      <c r="JE343" s="161">
        <v>0</v>
      </c>
      <c r="JF343" s="161">
        <v>0</v>
      </c>
      <c r="MN343" t="str">
        <f t="shared" si="435"/>
        <v>NoNoNoNoNoNo</v>
      </c>
      <c r="MO343" t="str">
        <f>IF(AND(MN343="NoNoNoNoNoNo",JI343=""),"No Programs",VLOOKUP(MN343,Lookups!$DA$4:$DB$67,2,FALSE))</f>
        <v>No Programs</v>
      </c>
      <c r="MP343">
        <f t="shared" si="436"/>
        <v>0</v>
      </c>
      <c r="MQ343" t="str">
        <f t="shared" si="437"/>
        <v>No Program Use</v>
      </c>
      <c r="MR343" t="str">
        <f>Directions!$D$3</f>
        <v>Usage</v>
      </c>
      <c r="MS343" t="str">
        <f>VLOOKUP(MQ343,Lookups!$CU$71:$CV$80,2,FALSE)</f>
        <v>Exclude</v>
      </c>
      <c r="MT343">
        <f t="shared" si="438"/>
        <v>0</v>
      </c>
      <c r="MU343">
        <f t="shared" si="439"/>
        <v>0</v>
      </c>
      <c r="MV343">
        <f t="shared" si="440"/>
        <v>0</v>
      </c>
      <c r="MW343">
        <f t="shared" si="441"/>
        <v>0</v>
      </c>
      <c r="MX343">
        <f t="shared" si="442"/>
        <v>0</v>
      </c>
      <c r="MY343" t="str">
        <f t="shared" si="443"/>
        <v>Not Used</v>
      </c>
      <c r="MZ343">
        <f t="shared" si="444"/>
        <v>0</v>
      </c>
      <c r="NA343" t="str">
        <f t="shared" si="445"/>
        <v>Not Available</v>
      </c>
      <c r="NB343" t="str">
        <f t="shared" si="446"/>
        <v>Not Available</v>
      </c>
      <c r="NC343" t="str">
        <f t="shared" si="447"/>
        <v>4 Not Indicated</v>
      </c>
      <c r="ND343" t="str">
        <f t="shared" si="448"/>
        <v>4 Not Indicated</v>
      </c>
      <c r="NE343" t="str">
        <f t="shared" si="449"/>
        <v>4 Not Indicated</v>
      </c>
      <c r="NF343" t="str">
        <f t="shared" si="450"/>
        <v>4 Not Indicated</v>
      </c>
      <c r="NG343" t="str">
        <f t="shared" si="451"/>
        <v>4 Not Indicated</v>
      </c>
      <c r="NH343" s="159" t="str">
        <f t="shared" si="452"/>
        <v>Null</v>
      </c>
      <c r="NI343" t="str">
        <f t="shared" si="453"/>
        <v>Null</v>
      </c>
      <c r="NJ343" s="159" t="str">
        <f t="shared" si="454"/>
        <v>Null</v>
      </c>
      <c r="NK343" t="str">
        <f t="shared" si="455"/>
        <v>Null</v>
      </c>
      <c r="NL343" t="str">
        <f t="shared" si="456"/>
        <v>No RI Tests</v>
      </c>
      <c r="NM343">
        <f t="shared" si="457"/>
        <v>0</v>
      </c>
      <c r="NN343" t="str">
        <f>IF(OR(E343="PK",E343="K",JJ343=""),"Null",INDEX(Lookups!$EZ$4:$FW$18,MATCH($JJ343,Lookups!$EY$4:$EY$18,1),MATCH($E343,Lookups!$EZ$3:$FW$3,0)))</f>
        <v>Null</v>
      </c>
      <c r="NO343" t="str">
        <f>IF(OR(E343="PK",E343="K",JJ343=""),"Null",INDEX(Lookups!$EZ$4:$FW$18,MATCH($JJ343,Lookups!$EY$4:$EY$18,1),MATCH($E343,Lookups!$EZ$3:$FW$3,0) + 1))</f>
        <v>Null</v>
      </c>
      <c r="NP343" t="str">
        <f t="shared" si="458"/>
        <v>Null</v>
      </c>
      <c r="NQ343" t="str">
        <f t="shared" si="459"/>
        <v>Null</v>
      </c>
      <c r="NR343" t="str">
        <f t="shared" si="460"/>
        <v>Null</v>
      </c>
      <c r="NS343" t="str">
        <f t="shared" si="461"/>
        <v>No RI Tests</v>
      </c>
      <c r="NT343" t="str">
        <f t="shared" si="462"/>
        <v>No RI Tests</v>
      </c>
      <c r="NU343" t="str">
        <f t="shared" si="463"/>
        <v>No RI Tests</v>
      </c>
      <c r="NV343" s="183" t="str">
        <f t="array" ref="NV343">IF($NL343="No RI Tests","No RI Tests",VLOOKUP(IF(AND(E343="K",JJ343&lt;280),3,IF(AND(E343="K",JJ343&gt;=280),4,MAX(IF(E343=Lookups!$DF$6:$DF$99,IF(JJ343&gt;=Lookups!$DG$6:$DG$99,Lookups!$DH$6:$DH$99))))),Lookups!$DE$104:$DG$108,2,FALSE))</f>
        <v>No RI Tests</v>
      </c>
      <c r="NW343" s="161" t="str">
        <f t="array" ref="NW343">IF($NL343="No RI Tests","No RI Tests",VLOOKUP(IF(AND(E343="K",JH343&lt;280),3,IF(AND(E343="K",JH343&gt;=280),4,MAX(IF(E343=Lookups!$DF$6:$DF$99,IF(NI343&gt;=Lookups!$DG$6:$DG$99,Lookups!$DH$6:$DH$99))))),Lookups!$DE$104:$DG$108,2,FALSE))</f>
        <v>No RI Tests</v>
      </c>
      <c r="NX343" s="161" t="str">
        <f t="array" ref="NX343">IF($NL343="No RI Tests","No RI Tests",VLOOKUP(IF(AND(E343="K",NK343&lt;280),3,IF(AND(E343="K",NK343&gt;=280),4,MAX(IF(E343=Lookups!$DF$6:$DF$99,IF(NK343&gt;=Lookups!$DG$6:$DG$99,Lookups!$DH$6:$DH$99))))),Lookups!$DE$104:$DG$108,2,FALSE))</f>
        <v>No RI Tests</v>
      </c>
      <c r="NY343" t="str">
        <f t="shared" si="464"/>
        <v>Null</v>
      </c>
      <c r="NZ343" t="str">
        <f t="shared" si="465"/>
        <v>Null</v>
      </c>
      <c r="OA343" t="str">
        <f t="shared" si="466"/>
        <v>No RI for Comparison</v>
      </c>
      <c r="OB343" s="161" t="str">
        <f t="array" ref="OB343">IF($NL343="No RI Tests","No RI Tests",IF(E343="K","N/A",VLOOKUP(MAX(IF(E343=Lookups!$DF$6:$DF$99,IF(JJ343&gt;=Lookups!$DG$6:$DG$99,Lookups!$DI$6:$DI$99))),Lookups!$DE$104:$DG$108,3,FALSE)))</f>
        <v>No RI Tests</v>
      </c>
      <c r="OC343" s="161" t="str">
        <f t="array" ref="OC343">IF($NL343="No RI Tests","No RI Tests",IF(E343="K","N/A",VLOOKUP(MAX(IF(E343=Lookups!$DF$6:$DF$99,IF(NI343&gt;=Lookups!$DG$6:$DG$99,Lookups!$DI$6:$DI$99))),Lookups!$DE$104:$DG$108,3,FALSE)))</f>
        <v>No RI Tests</v>
      </c>
      <c r="OD343" s="161" t="str">
        <f t="array" ref="OD343">IF($NL343="No RI Tests","No RI Tests",IF(E343="K","N/A",VLOOKUP(MAX(IF(E343=Lookups!$DF$6:$DF$99,IF(NK343&gt;=Lookups!$DG$6:$DG$99,Lookups!$DI$6:$DI$99))),Lookups!$DE$104:$DG$108,3,FALSE)))</f>
        <v>No RI Tests</v>
      </c>
      <c r="OE343" t="str">
        <f t="shared" si="467"/>
        <v>Null</v>
      </c>
      <c r="OF343" t="str">
        <f t="shared" si="468"/>
        <v>Null</v>
      </c>
      <c r="OG343" t="str">
        <f t="shared" si="469"/>
        <v>No RI for Comparison</v>
      </c>
      <c r="OH343" t="str">
        <f t="shared" si="470"/>
        <v>Null</v>
      </c>
      <c r="OI343" t="str">
        <f t="shared" si="471"/>
        <v>Null</v>
      </c>
      <c r="OJ343" t="str">
        <f t="shared" si="472"/>
        <v>Null</v>
      </c>
      <c r="OK343" t="str">
        <f t="shared" si="473"/>
        <v>Null</v>
      </c>
      <c r="OL343" t="str">
        <f t="shared" si="474"/>
        <v>Null</v>
      </c>
      <c r="OM343" t="str">
        <f t="shared" si="475"/>
        <v>Null</v>
      </c>
      <c r="ON343" t="str">
        <f t="shared" si="476"/>
        <v>Null</v>
      </c>
      <c r="OO343" t="str">
        <f t="shared" si="477"/>
        <v>Null RI</v>
      </c>
      <c r="OP343" t="str">
        <f ca="1">IF(AND(HR343&lt;&gt;"",JJ343&lt;600),IF(HT343="Advancing","Tier 2","Tier 3"),IF(JI343="","Null",IF(OR(E343="K",E343&lt;3),"FRA Recommended",IF(JJ343&gt;=IF(E343&lt;6,400,600),IF(JJ343&lt;VLOOKUP(E343,Lookups!$AP$3:$AR$16,3,FALSE),"Tier 2","Core"),IF(JJ343&lt;400,IF(RAND()&lt;0.81,"Tier 3","Tier 2"),IF(RAND()&lt;0.51,"Tier 3","Tier 2"))))))</f>
        <v>Null</v>
      </c>
      <c r="OQ343" t="str">
        <f t="shared" si="478"/>
        <v>Null</v>
      </c>
      <c r="OR343" t="str">
        <f t="shared" si="479"/>
        <v>Null</v>
      </c>
      <c r="OS343" t="str">
        <f t="shared" si="480"/>
        <v>Null</v>
      </c>
      <c r="OT343" t="str">
        <f t="shared" si="481"/>
        <v>No RI Tests</v>
      </c>
      <c r="OU343" s="159" t="str">
        <f t="shared" si="482"/>
        <v>No PI Tests</v>
      </c>
      <c r="OV343" t="str">
        <f t="shared" si="483"/>
        <v>No PI Tests</v>
      </c>
      <c r="OW343" t="str">
        <f t="shared" si="484"/>
        <v>No PI Tests</v>
      </c>
      <c r="OX343" t="str">
        <f t="shared" si="485"/>
        <v>No PI Tests</v>
      </c>
      <c r="OY343" t="str">
        <f t="shared" si="486"/>
        <v>No PI Tests</v>
      </c>
      <c r="OZ343" t="str">
        <f t="shared" si="487"/>
        <v>No PI Tests</v>
      </c>
      <c r="PA343" s="159" t="str">
        <f t="shared" si="488"/>
        <v>No PI Tests</v>
      </c>
      <c r="PB343" t="str">
        <f t="shared" si="489"/>
        <v>No PI Tests</v>
      </c>
      <c r="PC343" t="str">
        <f t="shared" si="490"/>
        <v>No PI Tests</v>
      </c>
      <c r="PD343" t="str">
        <f t="shared" si="491"/>
        <v>No PI Tests</v>
      </c>
      <c r="PE343" t="str">
        <f t="shared" si="492"/>
        <v>No PI Tests</v>
      </c>
      <c r="PF343" t="str">
        <f t="shared" si="493"/>
        <v>No PI Tests</v>
      </c>
      <c r="PG343" t="str">
        <f t="shared" si="494"/>
        <v>No PI Tests</v>
      </c>
      <c r="PH343">
        <f t="shared" si="495"/>
        <v>0</v>
      </c>
      <c r="PI343">
        <f t="shared" si="496"/>
        <v>0</v>
      </c>
      <c r="PJ343" t="str">
        <f t="shared" si="497"/>
        <v>Null</v>
      </c>
      <c r="PK343" t="str">
        <f>IF(HR343="","Null",IF(E343&lt;3,"Null",IF(HU343=0,0,IF(HS343="Form 1",VLOOKUP(HU343,Lookups!$BE$3:$BP$63,E343,FALSE),IF(HS343="Form 2",VLOOKUP(HU343,Lookups!$BE$67:$BP$127,E343,FALSE),VLOOKUP(HU343,Lookups!$BE$130:$BP$190,E343,FALSE))))))</f>
        <v>Null</v>
      </c>
      <c r="PL343" t="str">
        <f t="shared" si="498"/>
        <v>Null</v>
      </c>
      <c r="PM343" t="str">
        <f>IF($PH343=0,"Null",IF(E343&lt;3,"Null",IF(OX343=0,0,IF(OV343="Form 1",VLOOKUP(OX343,Lookups!$BE$3:$BP$63,E343,FALSE),IF(OV343="Form 2",VLOOKUP(OX343,Lookups!$BE$67:$BP$127,E343,FALSE),VLOOKUP(OX343,Lookups!$BE$130:$BP$190,E343,FALSE))))))</f>
        <v>Null</v>
      </c>
      <c r="PN343" t="str">
        <f t="shared" si="499"/>
        <v>Null</v>
      </c>
      <c r="PO343" t="str">
        <f t="shared" si="500"/>
        <v>Null</v>
      </c>
      <c r="PP343" t="str">
        <f t="shared" si="501"/>
        <v>Null</v>
      </c>
      <c r="PQ343" t="str">
        <f>IF(HR343="","Null",IF(E343&lt;3,"Null",IF(HV343=0,0,IF(HS343="Form 1",VLOOKUP(HV343,Lookups!$BR$3:$CC$63,E343,FALSE),IF(HS343="Form 2",VLOOKUP(HV343,Lookups!$BR$67:$CC$127,E343,FALSE),VLOOKUP(HV343,Lookups!$BR$130:$CC$190,E343,FALSE))))))</f>
        <v>Null</v>
      </c>
      <c r="PR343" t="str">
        <f t="shared" si="502"/>
        <v>Null</v>
      </c>
      <c r="PS343" t="str">
        <f>IF(HR343="","Null",IF(E343&lt;3,"Null",IF(OY343=0,0,IF(OW343="Form 1",VLOOKUP(OY343,Lookups!$BR$3:$CC$63,E343,FALSE),IF(OW343="Form 2",VLOOKUP(OY343,Lookups!$BR$67:$CC$127,E343,FALSE),VLOOKUP(OY343,Lookups!$BR$130:$CC$190,E343,FALSE))))))</f>
        <v>Null</v>
      </c>
      <c r="PT343" t="str">
        <f t="shared" si="503"/>
        <v>Null</v>
      </c>
      <c r="PU343" t="str">
        <f t="shared" si="504"/>
        <v>Null</v>
      </c>
      <c r="PV343" t="str">
        <f t="shared" si="505"/>
        <v>Null</v>
      </c>
      <c r="PW343" t="str">
        <f t="shared" si="506"/>
        <v>No PI Tests</v>
      </c>
      <c r="PX343">
        <f t="shared" si="507"/>
        <v>0</v>
      </c>
      <c r="PY343">
        <f t="shared" si="508"/>
        <v>0</v>
      </c>
      <c r="PZ343" t="str">
        <f t="shared" si="509"/>
        <v>Null</v>
      </c>
      <c r="QA343" t="str">
        <f t="shared" si="510"/>
        <v>Null</v>
      </c>
      <c r="QB343" t="str">
        <f t="shared" si="511"/>
        <v>Null</v>
      </c>
      <c r="QC343" t="str">
        <f>IF($MS343="System 44 Record",IF(BQ343&lt;MEDIAN(Directions!$F$3,Directions!$F$6),"Mid-Year Exited Student","Full Year Participant")&amp;IF(BP343&lt;Directions!$F$3,", Started Prior Year",", Started This Year"),"Null")</f>
        <v>Null</v>
      </c>
      <c r="QD343" t="str">
        <f t="shared" si="512"/>
        <v>Null</v>
      </c>
      <c r="QE343">
        <f t="shared" si="513"/>
        <v>0</v>
      </c>
      <c r="QF343">
        <f t="shared" si="514"/>
        <v>0</v>
      </c>
      <c r="QG343">
        <f t="shared" si="515"/>
        <v>0</v>
      </c>
      <c r="QH343">
        <f t="shared" si="516"/>
        <v>0</v>
      </c>
      <c r="QI343">
        <f t="shared" si="517"/>
        <v>0</v>
      </c>
      <c r="QJ343" t="str">
        <f t="shared" si="518"/>
        <v>Used None</v>
      </c>
      <c r="QK343" t="str">
        <f t="shared" si="519"/>
        <v>Null</v>
      </c>
      <c r="QL343" t="str">
        <f t="shared" si="520"/>
        <v>Null</v>
      </c>
      <c r="QM343" t="str">
        <f>IF($MS343="READ 180 Record",IF(AQ343="","Null",VLOOKUP(JJ343,Lookups!$DX$3:$EB$2054,AN343+1,FALSE)),"Null")</f>
        <v>Null</v>
      </c>
      <c r="QN343" t="str">
        <f t="shared" si="521"/>
        <v>Null</v>
      </c>
    </row>
    <row r="344" spans="1:456" x14ac:dyDescent="0.25">
      <c r="A344" s="161" t="s">
        <v>1447</v>
      </c>
      <c r="B344" s="161" t="s">
        <v>1447</v>
      </c>
      <c r="C344" s="161" t="s">
        <v>1447</v>
      </c>
      <c r="D344" s="161" t="s">
        <v>1447</v>
      </c>
      <c r="E344" s="161">
        <v>2</v>
      </c>
      <c r="F344" s="161" t="s">
        <v>1447</v>
      </c>
      <c r="G344" s="161" t="s">
        <v>880</v>
      </c>
      <c r="H344" s="161" t="s">
        <v>881</v>
      </c>
      <c r="K344" s="161">
        <v>0</v>
      </c>
      <c r="L344" s="161">
        <v>0</v>
      </c>
      <c r="M344" s="161">
        <v>0</v>
      </c>
      <c r="N344" s="161">
        <v>0</v>
      </c>
      <c r="O344" s="161">
        <v>0</v>
      </c>
      <c r="P344" s="161">
        <v>0</v>
      </c>
      <c r="Q344" s="161">
        <v>0</v>
      </c>
      <c r="R344" s="161">
        <v>0</v>
      </c>
      <c r="S344" s="161">
        <v>0</v>
      </c>
      <c r="T344" s="161">
        <v>0</v>
      </c>
      <c r="U344" s="161">
        <v>0</v>
      </c>
      <c r="V344" s="161">
        <v>0</v>
      </c>
      <c r="W344" s="161">
        <v>0</v>
      </c>
      <c r="X344" s="161">
        <v>0</v>
      </c>
      <c r="AB344" s="161" t="s">
        <v>242</v>
      </c>
      <c r="AC344" s="161" t="s">
        <v>242</v>
      </c>
      <c r="AD344" s="161" t="s">
        <v>242</v>
      </c>
      <c r="AE344" s="161" t="s">
        <v>242</v>
      </c>
      <c r="AF344" s="161" t="s">
        <v>242</v>
      </c>
      <c r="AG344" s="161" t="s">
        <v>242</v>
      </c>
      <c r="AH344" s="161" t="s">
        <v>242</v>
      </c>
      <c r="AI344" s="161">
        <v>20150801</v>
      </c>
      <c r="AJ344" s="161">
        <v>20160525</v>
      </c>
      <c r="AK344" s="161" t="s">
        <v>869</v>
      </c>
      <c r="AL344" t="s">
        <v>1078</v>
      </c>
      <c r="BN344" t="s">
        <v>1079</v>
      </c>
      <c r="ET344" s="161">
        <v>0</v>
      </c>
      <c r="EU344" s="161">
        <v>0</v>
      </c>
      <c r="EV344" s="161">
        <v>0</v>
      </c>
      <c r="EW344" s="161">
        <v>0</v>
      </c>
      <c r="EX344" s="161">
        <v>0</v>
      </c>
      <c r="EY344" s="161">
        <v>0</v>
      </c>
      <c r="EZ344" s="161">
        <v>0</v>
      </c>
      <c r="FA344" s="161">
        <v>0</v>
      </c>
      <c r="FB344" s="161">
        <v>0</v>
      </c>
      <c r="FC344" s="161">
        <v>0</v>
      </c>
      <c r="FD344" s="161">
        <v>0</v>
      </c>
      <c r="FE344" s="161">
        <v>0</v>
      </c>
      <c r="HN344" s="161" t="s">
        <v>881</v>
      </c>
      <c r="JB344" s="161" t="s">
        <v>881</v>
      </c>
      <c r="JC344" s="161">
        <v>0</v>
      </c>
      <c r="JD344" s="161">
        <v>0</v>
      </c>
      <c r="JE344" s="161">
        <v>0</v>
      </c>
      <c r="JF344" s="161">
        <v>0</v>
      </c>
      <c r="MN344" t="str">
        <f t="shared" si="435"/>
        <v>NoNoNoNoNoNo</v>
      </c>
      <c r="MO344" t="str">
        <f>IF(AND(MN344="NoNoNoNoNoNo",JI344=""),"No Programs",VLOOKUP(MN344,Lookups!$DA$4:$DB$67,2,FALSE))</f>
        <v>No Programs</v>
      </c>
      <c r="MP344">
        <f t="shared" si="436"/>
        <v>0</v>
      </c>
      <c r="MQ344" t="str">
        <f t="shared" si="437"/>
        <v>No Program Use</v>
      </c>
      <c r="MR344" t="str">
        <f>Directions!$D$3</f>
        <v>Usage</v>
      </c>
      <c r="MS344" t="str">
        <f>VLOOKUP(MQ344,Lookups!$CU$71:$CV$80,2,FALSE)</f>
        <v>Exclude</v>
      </c>
      <c r="MT344">
        <f t="shared" si="438"/>
        <v>0</v>
      </c>
      <c r="MU344">
        <f t="shared" si="439"/>
        <v>0</v>
      </c>
      <c r="MV344">
        <f t="shared" si="440"/>
        <v>0</v>
      </c>
      <c r="MW344">
        <f t="shared" si="441"/>
        <v>0</v>
      </c>
      <c r="MX344">
        <f t="shared" si="442"/>
        <v>0</v>
      </c>
      <c r="MY344" t="str">
        <f t="shared" si="443"/>
        <v>Not Used</v>
      </c>
      <c r="MZ344">
        <f t="shared" si="444"/>
        <v>0</v>
      </c>
      <c r="NA344" t="str">
        <f t="shared" si="445"/>
        <v>Not Available</v>
      </c>
      <c r="NB344" t="str">
        <f t="shared" si="446"/>
        <v>Not Available</v>
      </c>
      <c r="NC344" t="str">
        <f t="shared" si="447"/>
        <v>4 Not Indicated</v>
      </c>
      <c r="ND344" t="str">
        <f t="shared" si="448"/>
        <v>4 Not Indicated</v>
      </c>
      <c r="NE344" t="str">
        <f t="shared" si="449"/>
        <v>4 Not Indicated</v>
      </c>
      <c r="NF344" t="str">
        <f t="shared" si="450"/>
        <v>4 Not Indicated</v>
      </c>
      <c r="NG344" t="str">
        <f t="shared" si="451"/>
        <v>4 Not Indicated</v>
      </c>
      <c r="NH344" s="159" t="str">
        <f t="shared" si="452"/>
        <v>Null</v>
      </c>
      <c r="NI344" t="str">
        <f t="shared" si="453"/>
        <v>Null</v>
      </c>
      <c r="NJ344" s="159" t="str">
        <f t="shared" si="454"/>
        <v>Null</v>
      </c>
      <c r="NK344" t="str">
        <f t="shared" si="455"/>
        <v>Null</v>
      </c>
      <c r="NL344" t="str">
        <f t="shared" si="456"/>
        <v>No RI Tests</v>
      </c>
      <c r="NM344">
        <f t="shared" si="457"/>
        <v>0</v>
      </c>
      <c r="NN344" t="str">
        <f>IF(OR(E344="PK",E344="K",JJ344=""),"Null",INDEX(Lookups!$EZ$4:$FW$18,MATCH($JJ344,Lookups!$EY$4:$EY$18,1),MATCH($E344,Lookups!$EZ$3:$FW$3,0)))</f>
        <v>Null</v>
      </c>
      <c r="NO344" t="str">
        <f>IF(OR(E344="PK",E344="K",JJ344=""),"Null",INDEX(Lookups!$EZ$4:$FW$18,MATCH($JJ344,Lookups!$EY$4:$EY$18,1),MATCH($E344,Lookups!$EZ$3:$FW$3,0) + 1))</f>
        <v>Null</v>
      </c>
      <c r="NP344" t="str">
        <f t="shared" si="458"/>
        <v>Null</v>
      </c>
      <c r="NQ344" t="str">
        <f t="shared" si="459"/>
        <v>Null</v>
      </c>
      <c r="NR344" t="str">
        <f t="shared" si="460"/>
        <v>Null</v>
      </c>
      <c r="NS344" t="str">
        <f t="shared" si="461"/>
        <v>No RI Tests</v>
      </c>
      <c r="NT344" t="str">
        <f t="shared" si="462"/>
        <v>No RI Tests</v>
      </c>
      <c r="NU344" t="str">
        <f t="shared" si="463"/>
        <v>No RI Tests</v>
      </c>
      <c r="NV344" s="183" t="str">
        <f t="array" ref="NV344">IF($NL344="No RI Tests","No RI Tests",VLOOKUP(IF(AND(E344="K",JJ344&lt;280),3,IF(AND(E344="K",JJ344&gt;=280),4,MAX(IF(E344=Lookups!$DF$6:$DF$99,IF(JJ344&gt;=Lookups!$DG$6:$DG$99,Lookups!$DH$6:$DH$99))))),Lookups!$DE$104:$DG$108,2,FALSE))</f>
        <v>No RI Tests</v>
      </c>
      <c r="NW344" s="161" t="str">
        <f t="array" ref="NW344">IF($NL344="No RI Tests","No RI Tests",VLOOKUP(IF(AND(E344="K",JH344&lt;280),3,IF(AND(E344="K",JH344&gt;=280),4,MAX(IF(E344=Lookups!$DF$6:$DF$99,IF(NI344&gt;=Lookups!$DG$6:$DG$99,Lookups!$DH$6:$DH$99))))),Lookups!$DE$104:$DG$108,2,FALSE))</f>
        <v>No RI Tests</v>
      </c>
      <c r="NX344" s="161" t="str">
        <f t="array" ref="NX344">IF($NL344="No RI Tests","No RI Tests",VLOOKUP(IF(AND(E344="K",NK344&lt;280),3,IF(AND(E344="K",NK344&gt;=280),4,MAX(IF(E344=Lookups!$DF$6:$DF$99,IF(NK344&gt;=Lookups!$DG$6:$DG$99,Lookups!$DH$6:$DH$99))))),Lookups!$DE$104:$DG$108,2,FALSE))</f>
        <v>No RI Tests</v>
      </c>
      <c r="NY344" t="str">
        <f t="shared" si="464"/>
        <v>Null</v>
      </c>
      <c r="NZ344" t="str">
        <f t="shared" si="465"/>
        <v>Null</v>
      </c>
      <c r="OA344" t="str">
        <f t="shared" si="466"/>
        <v>No RI for Comparison</v>
      </c>
      <c r="OB344" s="161" t="str">
        <f t="array" ref="OB344">IF($NL344="No RI Tests","No RI Tests",IF(E344="K","N/A",VLOOKUP(MAX(IF(E344=Lookups!$DF$6:$DF$99,IF(JJ344&gt;=Lookups!$DG$6:$DG$99,Lookups!$DI$6:$DI$99))),Lookups!$DE$104:$DG$108,3,FALSE)))</f>
        <v>No RI Tests</v>
      </c>
      <c r="OC344" s="161" t="str">
        <f t="array" ref="OC344">IF($NL344="No RI Tests","No RI Tests",IF(E344="K","N/A",VLOOKUP(MAX(IF(E344=Lookups!$DF$6:$DF$99,IF(NI344&gt;=Lookups!$DG$6:$DG$99,Lookups!$DI$6:$DI$99))),Lookups!$DE$104:$DG$108,3,FALSE)))</f>
        <v>No RI Tests</v>
      </c>
      <c r="OD344" s="161" t="str">
        <f t="array" ref="OD344">IF($NL344="No RI Tests","No RI Tests",IF(E344="K","N/A",VLOOKUP(MAX(IF(E344=Lookups!$DF$6:$DF$99,IF(NK344&gt;=Lookups!$DG$6:$DG$99,Lookups!$DI$6:$DI$99))),Lookups!$DE$104:$DG$108,3,FALSE)))</f>
        <v>No RI Tests</v>
      </c>
      <c r="OE344" t="str">
        <f t="shared" si="467"/>
        <v>Null</v>
      </c>
      <c r="OF344" t="str">
        <f t="shared" si="468"/>
        <v>Null</v>
      </c>
      <c r="OG344" t="str">
        <f t="shared" si="469"/>
        <v>No RI for Comparison</v>
      </c>
      <c r="OH344" t="str">
        <f t="shared" si="470"/>
        <v>Null</v>
      </c>
      <c r="OI344" t="str">
        <f t="shared" si="471"/>
        <v>Null</v>
      </c>
      <c r="OJ344" t="str">
        <f t="shared" si="472"/>
        <v>Null</v>
      </c>
      <c r="OK344" t="str">
        <f t="shared" si="473"/>
        <v>Null</v>
      </c>
      <c r="OL344" t="str">
        <f t="shared" si="474"/>
        <v>Null</v>
      </c>
      <c r="OM344" t="str">
        <f t="shared" si="475"/>
        <v>Null</v>
      </c>
      <c r="ON344" t="str">
        <f t="shared" si="476"/>
        <v>Null</v>
      </c>
      <c r="OO344" t="str">
        <f t="shared" si="477"/>
        <v>Null RI</v>
      </c>
      <c r="OP344" t="str">
        <f ca="1">IF(AND(HR344&lt;&gt;"",JJ344&lt;600),IF(HT344="Advancing","Tier 2","Tier 3"),IF(JI344="","Null",IF(OR(E344="K",E344&lt;3),"FRA Recommended",IF(JJ344&gt;=IF(E344&lt;6,400,600),IF(JJ344&lt;VLOOKUP(E344,Lookups!$AP$3:$AR$16,3,FALSE),"Tier 2","Core"),IF(JJ344&lt;400,IF(RAND()&lt;0.81,"Tier 3","Tier 2"),IF(RAND()&lt;0.51,"Tier 3","Tier 2"))))))</f>
        <v>Null</v>
      </c>
      <c r="OQ344" t="str">
        <f t="shared" si="478"/>
        <v>Null</v>
      </c>
      <c r="OR344" t="str">
        <f t="shared" si="479"/>
        <v>Null</v>
      </c>
      <c r="OS344" t="str">
        <f t="shared" si="480"/>
        <v>Null</v>
      </c>
      <c r="OT344" t="str">
        <f t="shared" si="481"/>
        <v>No RI Tests</v>
      </c>
      <c r="OU344" s="159" t="str">
        <f t="shared" si="482"/>
        <v>No PI Tests</v>
      </c>
      <c r="OV344" t="str">
        <f t="shared" si="483"/>
        <v>No PI Tests</v>
      </c>
      <c r="OW344" t="str">
        <f t="shared" si="484"/>
        <v>No PI Tests</v>
      </c>
      <c r="OX344" t="str">
        <f t="shared" si="485"/>
        <v>No PI Tests</v>
      </c>
      <c r="OY344" t="str">
        <f t="shared" si="486"/>
        <v>No PI Tests</v>
      </c>
      <c r="OZ344" t="str">
        <f t="shared" si="487"/>
        <v>No PI Tests</v>
      </c>
      <c r="PA344" s="159" t="str">
        <f t="shared" si="488"/>
        <v>No PI Tests</v>
      </c>
      <c r="PB344" t="str">
        <f t="shared" si="489"/>
        <v>No PI Tests</v>
      </c>
      <c r="PC344" t="str">
        <f t="shared" si="490"/>
        <v>No PI Tests</v>
      </c>
      <c r="PD344" t="str">
        <f t="shared" si="491"/>
        <v>No PI Tests</v>
      </c>
      <c r="PE344" t="str">
        <f t="shared" si="492"/>
        <v>No PI Tests</v>
      </c>
      <c r="PF344" t="str">
        <f t="shared" si="493"/>
        <v>No PI Tests</v>
      </c>
      <c r="PG344" t="str">
        <f t="shared" si="494"/>
        <v>No PI Tests</v>
      </c>
      <c r="PH344">
        <f t="shared" si="495"/>
        <v>0</v>
      </c>
      <c r="PI344">
        <f t="shared" si="496"/>
        <v>0</v>
      </c>
      <c r="PJ344" t="str">
        <f t="shared" si="497"/>
        <v>Null</v>
      </c>
      <c r="PK344" t="str">
        <f>IF(HR344="","Null",IF(E344&lt;3,"Null",IF(HU344=0,0,IF(HS344="Form 1",VLOOKUP(HU344,Lookups!$BE$3:$BP$63,E344,FALSE),IF(HS344="Form 2",VLOOKUP(HU344,Lookups!$BE$67:$BP$127,E344,FALSE),VLOOKUP(HU344,Lookups!$BE$130:$BP$190,E344,FALSE))))))</f>
        <v>Null</v>
      </c>
      <c r="PL344" t="str">
        <f t="shared" si="498"/>
        <v>Null</v>
      </c>
      <c r="PM344" t="str">
        <f>IF($PH344=0,"Null",IF(E344&lt;3,"Null",IF(OX344=0,0,IF(OV344="Form 1",VLOOKUP(OX344,Lookups!$BE$3:$BP$63,E344,FALSE),IF(OV344="Form 2",VLOOKUP(OX344,Lookups!$BE$67:$BP$127,E344,FALSE),VLOOKUP(OX344,Lookups!$BE$130:$BP$190,E344,FALSE))))))</f>
        <v>Null</v>
      </c>
      <c r="PN344" t="str">
        <f t="shared" si="499"/>
        <v>Null</v>
      </c>
      <c r="PO344" t="str">
        <f t="shared" si="500"/>
        <v>Null</v>
      </c>
      <c r="PP344" t="str">
        <f t="shared" si="501"/>
        <v>Null</v>
      </c>
      <c r="PQ344" t="str">
        <f>IF(HR344="","Null",IF(E344&lt;3,"Null",IF(HV344=0,0,IF(HS344="Form 1",VLOOKUP(HV344,Lookups!$BR$3:$CC$63,E344,FALSE),IF(HS344="Form 2",VLOOKUP(HV344,Lookups!$BR$67:$CC$127,E344,FALSE),VLOOKUP(HV344,Lookups!$BR$130:$CC$190,E344,FALSE))))))</f>
        <v>Null</v>
      </c>
      <c r="PR344" t="str">
        <f t="shared" si="502"/>
        <v>Null</v>
      </c>
      <c r="PS344" t="str">
        <f>IF(HR344="","Null",IF(E344&lt;3,"Null",IF(OY344=0,0,IF(OW344="Form 1",VLOOKUP(OY344,Lookups!$BR$3:$CC$63,E344,FALSE),IF(OW344="Form 2",VLOOKUP(OY344,Lookups!$BR$67:$CC$127,E344,FALSE),VLOOKUP(OY344,Lookups!$BR$130:$CC$190,E344,FALSE))))))</f>
        <v>Null</v>
      </c>
      <c r="PT344" t="str">
        <f t="shared" si="503"/>
        <v>Null</v>
      </c>
      <c r="PU344" t="str">
        <f t="shared" si="504"/>
        <v>Null</v>
      </c>
      <c r="PV344" t="str">
        <f t="shared" si="505"/>
        <v>Null</v>
      </c>
      <c r="PW344" t="str">
        <f t="shared" si="506"/>
        <v>No PI Tests</v>
      </c>
      <c r="PX344">
        <f t="shared" si="507"/>
        <v>0</v>
      </c>
      <c r="PY344">
        <f t="shared" si="508"/>
        <v>0</v>
      </c>
      <c r="PZ344" t="str">
        <f t="shared" si="509"/>
        <v>Null</v>
      </c>
      <c r="QA344" t="str">
        <f t="shared" si="510"/>
        <v>Null</v>
      </c>
      <c r="QB344" t="str">
        <f t="shared" si="511"/>
        <v>Null</v>
      </c>
      <c r="QC344" t="str">
        <f>IF($MS344="System 44 Record",IF(BQ344&lt;MEDIAN(Directions!$F$3,Directions!$F$6),"Mid-Year Exited Student","Full Year Participant")&amp;IF(BP344&lt;Directions!$F$3,", Started Prior Year",", Started This Year"),"Null")</f>
        <v>Null</v>
      </c>
      <c r="QD344" t="str">
        <f t="shared" si="512"/>
        <v>Null</v>
      </c>
      <c r="QE344">
        <f t="shared" si="513"/>
        <v>0</v>
      </c>
      <c r="QF344">
        <f t="shared" si="514"/>
        <v>0</v>
      </c>
      <c r="QG344">
        <f t="shared" si="515"/>
        <v>0</v>
      </c>
      <c r="QH344">
        <f t="shared" si="516"/>
        <v>0</v>
      </c>
      <c r="QI344">
        <f t="shared" si="517"/>
        <v>0</v>
      </c>
      <c r="QJ344" t="str">
        <f t="shared" si="518"/>
        <v>Used None</v>
      </c>
      <c r="QK344" t="str">
        <f t="shared" si="519"/>
        <v>Null</v>
      </c>
      <c r="QL344" t="str">
        <f t="shared" si="520"/>
        <v>Null</v>
      </c>
      <c r="QM344" t="str">
        <f>IF($MS344="READ 180 Record",IF(AQ344="","Null",VLOOKUP(JJ344,Lookups!$DX$3:$EB$2054,AN344+1,FALSE)),"Null")</f>
        <v>Null</v>
      </c>
      <c r="QN344" t="str">
        <f t="shared" si="521"/>
        <v>Null</v>
      </c>
    </row>
    <row r="345" spans="1:456" x14ac:dyDescent="0.25">
      <c r="A345" s="161" t="s">
        <v>1447</v>
      </c>
      <c r="B345" s="161" t="s">
        <v>1447</v>
      </c>
      <c r="C345" s="161" t="s">
        <v>1447</v>
      </c>
      <c r="D345" s="161" t="s">
        <v>1447</v>
      </c>
      <c r="E345" s="161">
        <v>8</v>
      </c>
      <c r="F345" s="161" t="s">
        <v>1447</v>
      </c>
      <c r="G345" s="161" t="s">
        <v>880</v>
      </c>
      <c r="H345" s="161" t="s">
        <v>881</v>
      </c>
      <c r="K345" s="161">
        <v>0</v>
      </c>
      <c r="L345" s="161">
        <v>0</v>
      </c>
      <c r="M345" s="161">
        <v>0</v>
      </c>
      <c r="N345" s="161">
        <v>0</v>
      </c>
      <c r="O345" s="161">
        <v>0</v>
      </c>
      <c r="P345" s="161">
        <v>0</v>
      </c>
      <c r="Q345" s="161">
        <v>0</v>
      </c>
      <c r="R345" s="161">
        <v>0</v>
      </c>
      <c r="S345" s="161">
        <v>0</v>
      </c>
      <c r="T345" s="161">
        <v>0</v>
      </c>
      <c r="U345" s="161">
        <v>0</v>
      </c>
      <c r="V345" s="161">
        <v>0</v>
      </c>
      <c r="W345" s="161">
        <v>0</v>
      </c>
      <c r="X345" s="161">
        <v>0</v>
      </c>
      <c r="AB345" s="161" t="s">
        <v>242</v>
      </c>
      <c r="AC345" s="161" t="s">
        <v>242</v>
      </c>
      <c r="AD345" s="161" t="s">
        <v>242</v>
      </c>
      <c r="AE345" s="161" t="s">
        <v>242</v>
      </c>
      <c r="AF345" s="161" t="s">
        <v>242</v>
      </c>
      <c r="AG345" s="161" t="s">
        <v>242</v>
      </c>
      <c r="AH345" s="161" t="s">
        <v>242</v>
      </c>
      <c r="AI345" s="161">
        <v>20150801</v>
      </c>
      <c r="AJ345" s="161">
        <v>20160525</v>
      </c>
      <c r="AK345" s="161" t="s">
        <v>869</v>
      </c>
      <c r="AL345" t="s">
        <v>1078</v>
      </c>
      <c r="BN345" t="s">
        <v>1079</v>
      </c>
      <c r="ET345" s="161">
        <v>0</v>
      </c>
      <c r="EU345" s="161">
        <v>0</v>
      </c>
      <c r="EV345" s="161">
        <v>0</v>
      </c>
      <c r="EW345" s="161">
        <v>0</v>
      </c>
      <c r="EX345" s="161">
        <v>0</v>
      </c>
      <c r="EY345" s="161">
        <v>0</v>
      </c>
      <c r="EZ345" s="161">
        <v>0</v>
      </c>
      <c r="FA345" s="161">
        <v>0</v>
      </c>
      <c r="FB345" s="161">
        <v>0</v>
      </c>
      <c r="FC345" s="161">
        <v>0</v>
      </c>
      <c r="FD345" s="161">
        <v>0</v>
      </c>
      <c r="FE345" s="161">
        <v>0</v>
      </c>
      <c r="HN345" s="161" t="s">
        <v>881</v>
      </c>
      <c r="JB345" s="161" t="s">
        <v>881</v>
      </c>
      <c r="JC345" s="161">
        <v>0</v>
      </c>
      <c r="JD345" s="161">
        <v>0</v>
      </c>
      <c r="JE345" s="161">
        <v>0</v>
      </c>
      <c r="JF345" s="161">
        <v>0</v>
      </c>
      <c r="MN345" t="str">
        <f t="shared" si="435"/>
        <v>NoNoNoNoNoNo</v>
      </c>
      <c r="MO345" t="str">
        <f>IF(AND(MN345="NoNoNoNoNoNo",JI345=""),"No Programs",VLOOKUP(MN345,Lookups!$DA$4:$DB$67,2,FALSE))</f>
        <v>No Programs</v>
      </c>
      <c r="MP345">
        <f t="shared" si="436"/>
        <v>0</v>
      </c>
      <c r="MQ345" t="str">
        <f t="shared" si="437"/>
        <v>No Program Use</v>
      </c>
      <c r="MR345" t="str">
        <f>Directions!$D$3</f>
        <v>Usage</v>
      </c>
      <c r="MS345" t="str">
        <f>VLOOKUP(MQ345,Lookups!$CU$71:$CV$80,2,FALSE)</f>
        <v>Exclude</v>
      </c>
      <c r="MT345">
        <f t="shared" si="438"/>
        <v>0</v>
      </c>
      <c r="MU345">
        <f t="shared" si="439"/>
        <v>0</v>
      </c>
      <c r="MV345">
        <f t="shared" si="440"/>
        <v>0</v>
      </c>
      <c r="MW345">
        <f t="shared" si="441"/>
        <v>0</v>
      </c>
      <c r="MX345">
        <f t="shared" si="442"/>
        <v>0</v>
      </c>
      <c r="MY345" t="str">
        <f t="shared" si="443"/>
        <v>Not Used</v>
      </c>
      <c r="MZ345">
        <f t="shared" si="444"/>
        <v>0</v>
      </c>
      <c r="NA345" t="str">
        <f t="shared" si="445"/>
        <v>Not Available</v>
      </c>
      <c r="NB345" t="str">
        <f t="shared" si="446"/>
        <v>Not Available</v>
      </c>
      <c r="NC345" t="str">
        <f t="shared" si="447"/>
        <v>4 Not Indicated</v>
      </c>
      <c r="ND345" t="str">
        <f t="shared" si="448"/>
        <v>4 Not Indicated</v>
      </c>
      <c r="NE345" t="str">
        <f t="shared" si="449"/>
        <v>4 Not Indicated</v>
      </c>
      <c r="NF345" t="str">
        <f t="shared" si="450"/>
        <v>4 Not Indicated</v>
      </c>
      <c r="NG345" t="str">
        <f t="shared" si="451"/>
        <v>4 Not Indicated</v>
      </c>
      <c r="NH345" s="159" t="str">
        <f t="shared" si="452"/>
        <v>Null</v>
      </c>
      <c r="NI345" t="str">
        <f t="shared" si="453"/>
        <v>Null</v>
      </c>
      <c r="NJ345" s="159" t="str">
        <f t="shared" si="454"/>
        <v>Null</v>
      </c>
      <c r="NK345" t="str">
        <f t="shared" si="455"/>
        <v>Null</v>
      </c>
      <c r="NL345" t="str">
        <f t="shared" si="456"/>
        <v>No RI Tests</v>
      </c>
      <c r="NM345">
        <f t="shared" si="457"/>
        <v>0</v>
      </c>
      <c r="NN345" t="str">
        <f>IF(OR(E345="PK",E345="K",JJ345=""),"Null",INDEX(Lookups!$EZ$4:$FW$18,MATCH($JJ345,Lookups!$EY$4:$EY$18,1),MATCH($E345,Lookups!$EZ$3:$FW$3,0)))</f>
        <v>Null</v>
      </c>
      <c r="NO345" t="str">
        <f>IF(OR(E345="PK",E345="K",JJ345=""),"Null",INDEX(Lookups!$EZ$4:$FW$18,MATCH($JJ345,Lookups!$EY$4:$EY$18,1),MATCH($E345,Lookups!$EZ$3:$FW$3,0) + 1))</f>
        <v>Null</v>
      </c>
      <c r="NP345" t="str">
        <f t="shared" si="458"/>
        <v>Null</v>
      </c>
      <c r="NQ345" t="str">
        <f t="shared" si="459"/>
        <v>Null</v>
      </c>
      <c r="NR345" t="str">
        <f t="shared" si="460"/>
        <v>Null</v>
      </c>
      <c r="NS345" t="str">
        <f t="shared" si="461"/>
        <v>No RI Tests</v>
      </c>
      <c r="NT345" t="str">
        <f t="shared" si="462"/>
        <v>No RI Tests</v>
      </c>
      <c r="NU345" t="str">
        <f t="shared" si="463"/>
        <v>No RI Tests</v>
      </c>
      <c r="NV345" s="183" t="str">
        <f t="array" ref="NV345">IF($NL345="No RI Tests","No RI Tests",VLOOKUP(IF(AND(E345="K",JJ345&lt;280),3,IF(AND(E345="K",JJ345&gt;=280),4,MAX(IF(E345=Lookups!$DF$6:$DF$99,IF(JJ345&gt;=Lookups!$DG$6:$DG$99,Lookups!$DH$6:$DH$99))))),Lookups!$DE$104:$DG$108,2,FALSE))</f>
        <v>No RI Tests</v>
      </c>
      <c r="NW345" s="161" t="str">
        <f t="array" ref="NW345">IF($NL345="No RI Tests","No RI Tests",VLOOKUP(IF(AND(E345="K",JH345&lt;280),3,IF(AND(E345="K",JH345&gt;=280),4,MAX(IF(E345=Lookups!$DF$6:$DF$99,IF(NI345&gt;=Lookups!$DG$6:$DG$99,Lookups!$DH$6:$DH$99))))),Lookups!$DE$104:$DG$108,2,FALSE))</f>
        <v>No RI Tests</v>
      </c>
      <c r="NX345" s="161" t="str">
        <f t="array" ref="NX345">IF($NL345="No RI Tests","No RI Tests",VLOOKUP(IF(AND(E345="K",NK345&lt;280),3,IF(AND(E345="K",NK345&gt;=280),4,MAX(IF(E345=Lookups!$DF$6:$DF$99,IF(NK345&gt;=Lookups!$DG$6:$DG$99,Lookups!$DH$6:$DH$99))))),Lookups!$DE$104:$DG$108,2,FALSE))</f>
        <v>No RI Tests</v>
      </c>
      <c r="NY345" t="str">
        <f t="shared" si="464"/>
        <v>Null</v>
      </c>
      <c r="NZ345" t="str">
        <f t="shared" si="465"/>
        <v>Null</v>
      </c>
      <c r="OA345" t="str">
        <f t="shared" si="466"/>
        <v>No RI for Comparison</v>
      </c>
      <c r="OB345" s="161" t="str">
        <f t="array" ref="OB345">IF($NL345="No RI Tests","No RI Tests",IF(E345="K","N/A",VLOOKUP(MAX(IF(E345=Lookups!$DF$6:$DF$99,IF(JJ345&gt;=Lookups!$DG$6:$DG$99,Lookups!$DI$6:$DI$99))),Lookups!$DE$104:$DG$108,3,FALSE)))</f>
        <v>No RI Tests</v>
      </c>
      <c r="OC345" s="161" t="str">
        <f t="array" ref="OC345">IF($NL345="No RI Tests","No RI Tests",IF(E345="K","N/A",VLOOKUP(MAX(IF(E345=Lookups!$DF$6:$DF$99,IF(NI345&gt;=Lookups!$DG$6:$DG$99,Lookups!$DI$6:$DI$99))),Lookups!$DE$104:$DG$108,3,FALSE)))</f>
        <v>No RI Tests</v>
      </c>
      <c r="OD345" s="161" t="str">
        <f t="array" ref="OD345">IF($NL345="No RI Tests","No RI Tests",IF(E345="K","N/A",VLOOKUP(MAX(IF(E345=Lookups!$DF$6:$DF$99,IF(NK345&gt;=Lookups!$DG$6:$DG$99,Lookups!$DI$6:$DI$99))),Lookups!$DE$104:$DG$108,3,FALSE)))</f>
        <v>No RI Tests</v>
      </c>
      <c r="OE345" t="str">
        <f t="shared" si="467"/>
        <v>Null</v>
      </c>
      <c r="OF345" t="str">
        <f t="shared" si="468"/>
        <v>Null</v>
      </c>
      <c r="OG345" t="str">
        <f t="shared" si="469"/>
        <v>No RI for Comparison</v>
      </c>
      <c r="OH345" t="str">
        <f t="shared" si="470"/>
        <v>Null</v>
      </c>
      <c r="OI345" t="str">
        <f t="shared" si="471"/>
        <v>Null</v>
      </c>
      <c r="OJ345" t="str">
        <f t="shared" si="472"/>
        <v>Null</v>
      </c>
      <c r="OK345" t="str">
        <f t="shared" si="473"/>
        <v>Null</v>
      </c>
      <c r="OL345" t="str">
        <f t="shared" si="474"/>
        <v>Null</v>
      </c>
      <c r="OM345" t="str">
        <f t="shared" si="475"/>
        <v>Null</v>
      </c>
      <c r="ON345" t="str">
        <f t="shared" si="476"/>
        <v>Null</v>
      </c>
      <c r="OO345" t="str">
        <f t="shared" si="477"/>
        <v>Null RI</v>
      </c>
      <c r="OP345" t="str">
        <f ca="1">IF(AND(HR345&lt;&gt;"",JJ345&lt;600),IF(HT345="Advancing","Tier 2","Tier 3"),IF(JI345="","Null",IF(OR(E345="K",E345&lt;3),"FRA Recommended",IF(JJ345&gt;=IF(E345&lt;6,400,600),IF(JJ345&lt;VLOOKUP(E345,Lookups!$AP$3:$AR$16,3,FALSE),"Tier 2","Core"),IF(JJ345&lt;400,IF(RAND()&lt;0.81,"Tier 3","Tier 2"),IF(RAND()&lt;0.51,"Tier 3","Tier 2"))))))</f>
        <v>Null</v>
      </c>
      <c r="OQ345" t="str">
        <f t="shared" si="478"/>
        <v>Null</v>
      </c>
      <c r="OR345" t="str">
        <f t="shared" si="479"/>
        <v>Null</v>
      </c>
      <c r="OS345" t="str">
        <f t="shared" si="480"/>
        <v>Null</v>
      </c>
      <c r="OT345" t="str">
        <f t="shared" si="481"/>
        <v>No RI Tests</v>
      </c>
      <c r="OU345" s="159" t="str">
        <f t="shared" si="482"/>
        <v>No PI Tests</v>
      </c>
      <c r="OV345" t="str">
        <f t="shared" si="483"/>
        <v>No PI Tests</v>
      </c>
      <c r="OW345" t="str">
        <f t="shared" si="484"/>
        <v>No PI Tests</v>
      </c>
      <c r="OX345" t="str">
        <f t="shared" si="485"/>
        <v>No PI Tests</v>
      </c>
      <c r="OY345" t="str">
        <f t="shared" si="486"/>
        <v>No PI Tests</v>
      </c>
      <c r="OZ345" t="str">
        <f t="shared" si="487"/>
        <v>No PI Tests</v>
      </c>
      <c r="PA345" s="159" t="str">
        <f t="shared" si="488"/>
        <v>No PI Tests</v>
      </c>
      <c r="PB345" t="str">
        <f t="shared" si="489"/>
        <v>No PI Tests</v>
      </c>
      <c r="PC345" t="str">
        <f t="shared" si="490"/>
        <v>No PI Tests</v>
      </c>
      <c r="PD345" t="str">
        <f t="shared" si="491"/>
        <v>No PI Tests</v>
      </c>
      <c r="PE345" t="str">
        <f t="shared" si="492"/>
        <v>No PI Tests</v>
      </c>
      <c r="PF345" t="str">
        <f t="shared" si="493"/>
        <v>No PI Tests</v>
      </c>
      <c r="PG345" t="str">
        <f t="shared" si="494"/>
        <v>No PI Tests</v>
      </c>
      <c r="PH345">
        <f t="shared" si="495"/>
        <v>0</v>
      </c>
      <c r="PI345">
        <f t="shared" si="496"/>
        <v>0</v>
      </c>
      <c r="PJ345" t="str">
        <f t="shared" si="497"/>
        <v>Null</v>
      </c>
      <c r="PK345" t="str">
        <f>IF(HR345="","Null",IF(E345&lt;3,"Null",IF(HU345=0,0,IF(HS345="Form 1",VLOOKUP(HU345,Lookups!$BE$3:$BP$63,E345,FALSE),IF(HS345="Form 2",VLOOKUP(HU345,Lookups!$BE$67:$BP$127,E345,FALSE),VLOOKUP(HU345,Lookups!$BE$130:$BP$190,E345,FALSE))))))</f>
        <v>Null</v>
      </c>
      <c r="PL345" t="str">
        <f t="shared" si="498"/>
        <v>Null</v>
      </c>
      <c r="PM345" t="str">
        <f>IF($PH345=0,"Null",IF(E345&lt;3,"Null",IF(OX345=0,0,IF(OV345="Form 1",VLOOKUP(OX345,Lookups!$BE$3:$BP$63,E345,FALSE),IF(OV345="Form 2",VLOOKUP(OX345,Lookups!$BE$67:$BP$127,E345,FALSE),VLOOKUP(OX345,Lookups!$BE$130:$BP$190,E345,FALSE))))))</f>
        <v>Null</v>
      </c>
      <c r="PN345" t="str">
        <f t="shared" si="499"/>
        <v>Null</v>
      </c>
      <c r="PO345" t="str">
        <f t="shared" si="500"/>
        <v>Null</v>
      </c>
      <c r="PP345" t="str">
        <f t="shared" si="501"/>
        <v>Null</v>
      </c>
      <c r="PQ345" t="str">
        <f>IF(HR345="","Null",IF(E345&lt;3,"Null",IF(HV345=0,0,IF(HS345="Form 1",VLOOKUP(HV345,Lookups!$BR$3:$CC$63,E345,FALSE),IF(HS345="Form 2",VLOOKUP(HV345,Lookups!$BR$67:$CC$127,E345,FALSE),VLOOKUP(HV345,Lookups!$BR$130:$CC$190,E345,FALSE))))))</f>
        <v>Null</v>
      </c>
      <c r="PR345" t="str">
        <f t="shared" si="502"/>
        <v>Null</v>
      </c>
      <c r="PS345" t="str">
        <f>IF(HR345="","Null",IF(E345&lt;3,"Null",IF(OY345=0,0,IF(OW345="Form 1",VLOOKUP(OY345,Lookups!$BR$3:$CC$63,E345,FALSE),IF(OW345="Form 2",VLOOKUP(OY345,Lookups!$BR$67:$CC$127,E345,FALSE),VLOOKUP(OY345,Lookups!$BR$130:$CC$190,E345,FALSE))))))</f>
        <v>Null</v>
      </c>
      <c r="PT345" t="str">
        <f t="shared" si="503"/>
        <v>Null</v>
      </c>
      <c r="PU345" t="str">
        <f t="shared" si="504"/>
        <v>Null</v>
      </c>
      <c r="PV345" t="str">
        <f t="shared" si="505"/>
        <v>Null</v>
      </c>
      <c r="PW345" t="str">
        <f t="shared" si="506"/>
        <v>No PI Tests</v>
      </c>
      <c r="PX345">
        <f t="shared" si="507"/>
        <v>0</v>
      </c>
      <c r="PY345">
        <f t="shared" si="508"/>
        <v>0</v>
      </c>
      <c r="PZ345" t="str">
        <f t="shared" si="509"/>
        <v>Null</v>
      </c>
      <c r="QA345" t="str">
        <f t="shared" si="510"/>
        <v>Null</v>
      </c>
      <c r="QB345" t="str">
        <f t="shared" si="511"/>
        <v>Null</v>
      </c>
      <c r="QC345" t="str">
        <f>IF($MS345="System 44 Record",IF(BQ345&lt;MEDIAN(Directions!$F$3,Directions!$F$6),"Mid-Year Exited Student","Full Year Participant")&amp;IF(BP345&lt;Directions!$F$3,", Started Prior Year",", Started This Year"),"Null")</f>
        <v>Null</v>
      </c>
      <c r="QD345" t="str">
        <f t="shared" si="512"/>
        <v>Null</v>
      </c>
      <c r="QE345">
        <f t="shared" si="513"/>
        <v>0</v>
      </c>
      <c r="QF345">
        <f t="shared" si="514"/>
        <v>0</v>
      </c>
      <c r="QG345">
        <f t="shared" si="515"/>
        <v>0</v>
      </c>
      <c r="QH345">
        <f t="shared" si="516"/>
        <v>0</v>
      </c>
      <c r="QI345">
        <f t="shared" si="517"/>
        <v>0</v>
      </c>
      <c r="QJ345" t="str">
        <f t="shared" si="518"/>
        <v>Used None</v>
      </c>
      <c r="QK345" t="str">
        <f t="shared" si="519"/>
        <v>Null</v>
      </c>
      <c r="QL345" t="str">
        <f t="shared" si="520"/>
        <v>Null</v>
      </c>
      <c r="QM345" t="str">
        <f>IF($MS345="READ 180 Record",IF(AQ345="","Null",VLOOKUP(JJ345,Lookups!$DX$3:$EB$2054,AN345+1,FALSE)),"Null")</f>
        <v>Null</v>
      </c>
      <c r="QN345" t="str">
        <f t="shared" si="521"/>
        <v>Null</v>
      </c>
    </row>
    <row r="346" spans="1:456" x14ac:dyDescent="0.25">
      <c r="A346" s="161" t="s">
        <v>1447</v>
      </c>
      <c r="B346" s="161" t="s">
        <v>1447</v>
      </c>
      <c r="C346" s="161" t="s">
        <v>1447</v>
      </c>
      <c r="D346" s="161" t="s">
        <v>1447</v>
      </c>
      <c r="E346" s="161">
        <v>6</v>
      </c>
      <c r="F346" s="161" t="s">
        <v>1447</v>
      </c>
      <c r="G346" s="161" t="s">
        <v>887</v>
      </c>
      <c r="H346" s="161" t="s">
        <v>904</v>
      </c>
      <c r="I346" s="161">
        <v>382</v>
      </c>
      <c r="J346" s="159">
        <v>42499</v>
      </c>
      <c r="K346" s="161">
        <v>0</v>
      </c>
      <c r="L346" s="161">
        <v>0</v>
      </c>
      <c r="M346" s="161">
        <v>0</v>
      </c>
      <c r="N346" s="161">
        <v>0</v>
      </c>
      <c r="O346" s="161">
        <v>0</v>
      </c>
      <c r="P346" s="161">
        <v>0</v>
      </c>
      <c r="Q346" s="161">
        <v>0</v>
      </c>
      <c r="R346" s="161">
        <v>0</v>
      </c>
      <c r="S346" s="161">
        <v>0</v>
      </c>
      <c r="T346" s="161">
        <v>0</v>
      </c>
      <c r="U346" s="161">
        <v>0</v>
      </c>
      <c r="V346" s="161">
        <v>0</v>
      </c>
      <c r="W346" s="161">
        <v>0</v>
      </c>
      <c r="X346" s="161">
        <v>0</v>
      </c>
      <c r="AB346" s="161" t="s">
        <v>242</v>
      </c>
      <c r="AC346" s="161" t="s">
        <v>242</v>
      </c>
      <c r="AD346" s="161" t="s">
        <v>242</v>
      </c>
      <c r="AE346" s="161" t="s">
        <v>242</v>
      </c>
      <c r="AF346" s="161" t="s">
        <v>241</v>
      </c>
      <c r="AG346" s="161" t="s">
        <v>241</v>
      </c>
      <c r="AH346" s="161" t="s">
        <v>242</v>
      </c>
      <c r="AI346" s="161">
        <v>20150801</v>
      </c>
      <c r="AJ346" s="161">
        <v>20160525</v>
      </c>
      <c r="AK346" s="161" t="s">
        <v>869</v>
      </c>
      <c r="AL346" t="s">
        <v>1078</v>
      </c>
      <c r="BN346" t="s">
        <v>1076</v>
      </c>
      <c r="BO346" t="s">
        <v>904</v>
      </c>
      <c r="BP346" s="159">
        <v>42261</v>
      </c>
      <c r="BQ346" s="159">
        <v>42514</v>
      </c>
      <c r="BR346" t="s">
        <v>877</v>
      </c>
      <c r="BS346">
        <v>382</v>
      </c>
      <c r="BT346" s="159">
        <v>42514</v>
      </c>
      <c r="BU346">
        <v>7</v>
      </c>
      <c r="BV346">
        <v>2</v>
      </c>
      <c r="BW346">
        <v>43</v>
      </c>
      <c r="BX346">
        <v>62</v>
      </c>
      <c r="BY346">
        <v>1205</v>
      </c>
      <c r="BZ346">
        <v>1240</v>
      </c>
      <c r="CA346">
        <v>0</v>
      </c>
      <c r="CB346">
        <v>20</v>
      </c>
      <c r="CC346">
        <v>28</v>
      </c>
      <c r="CD346">
        <v>89</v>
      </c>
      <c r="CE346">
        <v>88</v>
      </c>
      <c r="CF346">
        <v>99</v>
      </c>
      <c r="CG346">
        <v>94</v>
      </c>
      <c r="CH346">
        <v>82</v>
      </c>
      <c r="CI346">
        <v>6840</v>
      </c>
      <c r="CJ346">
        <v>2.1379000000000001</v>
      </c>
      <c r="CK346">
        <v>7</v>
      </c>
      <c r="CL346">
        <v>1</v>
      </c>
      <c r="ET346" s="161">
        <v>0</v>
      </c>
      <c r="EU346" s="161">
        <v>0</v>
      </c>
      <c r="EV346" s="161">
        <v>0</v>
      </c>
      <c r="EW346" s="161">
        <v>0</v>
      </c>
      <c r="EX346" s="161">
        <v>0</v>
      </c>
      <c r="EY346" s="161">
        <v>0</v>
      </c>
      <c r="EZ346" s="161">
        <v>0</v>
      </c>
      <c r="FA346" s="161">
        <v>0</v>
      </c>
      <c r="FB346" s="161">
        <v>0</v>
      </c>
      <c r="FC346" s="161">
        <v>0</v>
      </c>
      <c r="FD346" s="161">
        <v>0</v>
      </c>
      <c r="FE346" s="161">
        <v>0</v>
      </c>
      <c r="HN346" s="161" t="s">
        <v>904</v>
      </c>
      <c r="HO346" s="159">
        <v>42249</v>
      </c>
      <c r="HP346" s="159">
        <v>42499</v>
      </c>
      <c r="HQ346" s="161">
        <v>3</v>
      </c>
      <c r="HR346" s="159">
        <v>42249</v>
      </c>
      <c r="HS346" s="161" t="s">
        <v>872</v>
      </c>
      <c r="HT346" s="161" t="s">
        <v>878</v>
      </c>
      <c r="HU346" s="161">
        <v>32</v>
      </c>
      <c r="HV346" s="161">
        <v>3</v>
      </c>
      <c r="HW346" s="161">
        <v>0</v>
      </c>
      <c r="HX346" s="159">
        <v>42348</v>
      </c>
      <c r="HY346" s="161" t="s">
        <v>874</v>
      </c>
      <c r="HZ346" s="161" t="s">
        <v>878</v>
      </c>
      <c r="IA346" s="161">
        <v>39</v>
      </c>
      <c r="IB346" s="161">
        <v>4</v>
      </c>
      <c r="IC346" s="161">
        <v>0</v>
      </c>
      <c r="ID346" s="159">
        <v>42499</v>
      </c>
      <c r="IE346" s="161" t="s">
        <v>879</v>
      </c>
      <c r="IF346" s="161" t="s">
        <v>878</v>
      </c>
      <c r="IG346" s="161">
        <v>34</v>
      </c>
      <c r="IH346" s="161">
        <v>4</v>
      </c>
      <c r="II346" s="161">
        <v>0</v>
      </c>
      <c r="JB346" s="161" t="s">
        <v>904</v>
      </c>
      <c r="JC346" s="161">
        <v>5</v>
      </c>
      <c r="JD346" s="161">
        <v>5</v>
      </c>
      <c r="JE346" s="161">
        <v>5</v>
      </c>
      <c r="JF346" s="161">
        <v>2382</v>
      </c>
      <c r="JG346" s="159">
        <v>42499</v>
      </c>
      <c r="JH346" s="161">
        <v>382</v>
      </c>
      <c r="JI346" s="159">
        <v>42248</v>
      </c>
      <c r="JJ346" s="161">
        <v>401</v>
      </c>
      <c r="JK346" s="161">
        <v>25</v>
      </c>
      <c r="JL346" s="159">
        <v>42348</v>
      </c>
      <c r="JM346" s="161">
        <v>302</v>
      </c>
      <c r="JN346" s="161">
        <v>19</v>
      </c>
      <c r="JO346" s="159">
        <v>42499</v>
      </c>
      <c r="JP346" s="161">
        <v>382</v>
      </c>
      <c r="JQ346" s="161">
        <v>20</v>
      </c>
      <c r="MN346" t="str">
        <f t="shared" si="435"/>
        <v>NoNoNoYesYesNo</v>
      </c>
      <c r="MO346" t="str">
        <f>IF(AND(MN346="NoNoNoNoNoNo",JI346=""),"No Programs",VLOOKUP(MN346,Lookups!$DA$4:$DB$67,2,FALSE))</f>
        <v>System 44 Only</v>
      </c>
      <c r="MP346">
        <f t="shared" si="436"/>
        <v>0</v>
      </c>
      <c r="MQ346" t="str">
        <f t="shared" si="437"/>
        <v>System 44 User</v>
      </c>
      <c r="MR346" t="str">
        <f>Directions!$D$3</f>
        <v>Usage</v>
      </c>
      <c r="MS346" t="str">
        <f>VLOOKUP(MQ346,Lookups!$CU$71:$CV$80,2,FALSE)</f>
        <v>System 44 Record</v>
      </c>
      <c r="MT346">
        <f t="shared" si="438"/>
        <v>1</v>
      </c>
      <c r="MU346">
        <f t="shared" si="439"/>
        <v>1</v>
      </c>
      <c r="MV346">
        <f t="shared" si="440"/>
        <v>1</v>
      </c>
      <c r="MW346">
        <f t="shared" si="441"/>
        <v>1</v>
      </c>
      <c r="MX346">
        <f t="shared" si="442"/>
        <v>35.714285714285715</v>
      </c>
      <c r="MY346" t="str">
        <f t="shared" si="443"/>
        <v>Not Used</v>
      </c>
      <c r="MZ346">
        <f t="shared" si="444"/>
        <v>0</v>
      </c>
      <c r="NA346" t="str">
        <f t="shared" si="445"/>
        <v>Not Available</v>
      </c>
      <c r="NB346" t="str">
        <f t="shared" si="446"/>
        <v>Not Available</v>
      </c>
      <c r="NC346" t="str">
        <f t="shared" si="447"/>
        <v>4 Not Indicated</v>
      </c>
      <c r="ND346" t="str">
        <f t="shared" si="448"/>
        <v>4 Not Indicated</v>
      </c>
      <c r="NE346" t="str">
        <f t="shared" si="449"/>
        <v>4 Not Indicated</v>
      </c>
      <c r="NF346" t="str">
        <f t="shared" si="450"/>
        <v>4 Not Indicated</v>
      </c>
      <c r="NG346" t="str">
        <f t="shared" si="451"/>
        <v>4 Not Indicated</v>
      </c>
      <c r="NH346" s="159">
        <f t="shared" si="452"/>
        <v>42499</v>
      </c>
      <c r="NI346">
        <f t="shared" si="453"/>
        <v>382</v>
      </c>
      <c r="NJ346" s="159">
        <f t="shared" si="454"/>
        <v>42248</v>
      </c>
      <c r="NK346">
        <f t="shared" si="455"/>
        <v>401</v>
      </c>
      <c r="NL346">
        <f t="shared" si="456"/>
        <v>35.857142857142854</v>
      </c>
      <c r="NM346">
        <f t="shared" si="457"/>
        <v>1</v>
      </c>
      <c r="NN346">
        <f>IF(OR(E346="PK",E346="K",JJ346=""),"Null",INDEX(Lookups!$EZ$4:$FW$18,MATCH($JJ346,Lookups!$EY$4:$EY$18,1),MATCH($E346,Lookups!$EZ$3:$FW$3,0)))</f>
        <v>90</v>
      </c>
      <c r="NO346">
        <f>IF(OR(E346="PK",E346="K",JJ346=""),"Null",INDEX(Lookups!$EZ$4:$FW$18,MATCH($JJ346,Lookups!$EY$4:$EY$18,1),MATCH($E346,Lookups!$EZ$3:$FW$3,0) + 1))</f>
        <v>135</v>
      </c>
      <c r="NP346">
        <f t="shared" si="458"/>
        <v>180</v>
      </c>
      <c r="NQ346" t="str">
        <f t="shared" si="459"/>
        <v>PI is Recommended</v>
      </c>
      <c r="NR346" t="str">
        <f t="shared" si="460"/>
        <v>PI is Recommended</v>
      </c>
      <c r="NS346" t="str">
        <f t="shared" si="461"/>
        <v>400L to 599L</v>
      </c>
      <c r="NT346" t="str">
        <f t="shared" si="462"/>
        <v>200L to 399L</v>
      </c>
      <c r="NU346" t="str">
        <f t="shared" si="463"/>
        <v>400L to 599L</v>
      </c>
      <c r="NV346" s="183" t="str">
        <f t="array" ref="NV346">IF($NL346="No RI Tests","No RI Tests",VLOOKUP(IF(AND(E346="K",JJ346&lt;280),3,IF(AND(E346="K",JJ346&gt;=280),4,MAX(IF(E346=Lookups!$DF$6:$DF$99,IF(JJ346&gt;=Lookups!$DG$6:$DG$99,Lookups!$DH$6:$DH$99))))),Lookups!$DE$104:$DG$108,2,FALSE))</f>
        <v>1 Below Basic</v>
      </c>
      <c r="NW346" s="161" t="str">
        <f t="array" ref="NW346">IF($NL346="No RI Tests","No RI Tests",VLOOKUP(IF(AND(E346="K",JH346&lt;280),3,IF(AND(E346="K",JH346&gt;=280),4,MAX(IF(E346=Lookups!$DF$6:$DF$99,IF(NI346&gt;=Lookups!$DG$6:$DG$99,Lookups!$DH$6:$DH$99))))),Lookups!$DE$104:$DG$108,2,FALSE))</f>
        <v>1 Below Basic</v>
      </c>
      <c r="NX346" s="161" t="str">
        <f t="array" ref="NX346">IF($NL346="No RI Tests","No RI Tests",VLOOKUP(IF(AND(E346="K",NK346&lt;280),3,IF(AND(E346="K",NK346&gt;=280),4,MAX(IF(E346=Lookups!$DF$6:$DF$99,IF(NK346&gt;=Lookups!$DG$6:$DG$99,Lookups!$DH$6:$DH$99))))),Lookups!$DE$104:$DG$108,2,FALSE))</f>
        <v>1 Below Basic</v>
      </c>
      <c r="NY346">
        <f t="shared" si="464"/>
        <v>1</v>
      </c>
      <c r="NZ346">
        <f t="shared" si="465"/>
        <v>0</v>
      </c>
      <c r="OA346" t="str">
        <f t="shared" si="466"/>
        <v>Maintained Performance Level</v>
      </c>
      <c r="OB346" s="161" t="str">
        <f t="array" ref="OB346">IF($NL346="No RI Tests","No RI Tests",IF(E346="K","N/A",VLOOKUP(MAX(IF(E346=Lookups!$DF$6:$DF$99,IF(JJ346&gt;=Lookups!$DG$6:$DG$99,Lookups!$DI$6:$DI$99))),Lookups!$DE$104:$DG$108,3,FALSE)))</f>
        <v>1 Limited</v>
      </c>
      <c r="OC346" s="161" t="str">
        <f t="array" ref="OC346">IF($NL346="No RI Tests","No RI Tests",IF(E346="K","N/A",VLOOKUP(MAX(IF(E346=Lookups!$DF$6:$DF$99,IF(NI346&gt;=Lookups!$DG$6:$DG$99,Lookups!$DI$6:$DI$99))),Lookups!$DE$104:$DG$108,3,FALSE)))</f>
        <v>1 Limited</v>
      </c>
      <c r="OD346" s="161" t="str">
        <f t="array" ref="OD346">IF($NL346="No RI Tests","No RI Tests",IF(E346="K","N/A",VLOOKUP(MAX(IF(E346=Lookups!$DF$6:$DF$99,IF(NK346&gt;=Lookups!$DG$6:$DG$99,Lookups!$DI$6:$DI$99))),Lookups!$DE$104:$DG$108,3,FALSE)))</f>
        <v>1 Limited</v>
      </c>
      <c r="OE346">
        <f t="shared" si="467"/>
        <v>1</v>
      </c>
      <c r="OF346">
        <f t="shared" si="468"/>
        <v>0</v>
      </c>
      <c r="OG346" t="str">
        <f t="shared" si="469"/>
        <v>Maintained Performance Level</v>
      </c>
      <c r="OH346">
        <f t="shared" si="470"/>
        <v>-19</v>
      </c>
      <c r="OI346">
        <f t="shared" si="471"/>
        <v>0</v>
      </c>
      <c r="OJ346">
        <f t="shared" si="472"/>
        <v>0</v>
      </c>
      <c r="OK346">
        <f t="shared" si="473"/>
        <v>0</v>
      </c>
      <c r="OL346">
        <f t="shared" si="474"/>
        <v>-0.16888888888888889</v>
      </c>
      <c r="OM346" t="str">
        <f t="shared" si="475"/>
        <v>Fall Administration</v>
      </c>
      <c r="ON346" t="str">
        <f t="shared" si="476"/>
        <v>Winter Administration</v>
      </c>
      <c r="OO346" t="str">
        <f t="shared" si="477"/>
        <v>Fall to Winter RI</v>
      </c>
      <c r="OP346" t="str">
        <f ca="1">IF(AND(HR346&lt;&gt;"",JJ346&lt;600),IF(HT346="Advancing","Tier 2","Tier 3"),IF(JI346="","Null",IF(OR(E346="K",E346&lt;3),"FRA Recommended",IF(JJ346&gt;=IF(E346&lt;6,400,600),IF(JJ346&lt;VLOOKUP(E346,Lookups!$AP$3:$AR$16,3,FALSE),"Tier 2","Core"),IF(JJ346&lt;400,IF(RAND()&lt;0.81,"Tier 3","Tier 2"),IF(RAND()&lt;0.51,"Tier 3","Tier 2"))))))</f>
        <v>Tier 3</v>
      </c>
      <c r="OQ346" t="str">
        <f t="shared" si="478"/>
        <v>Average Reading Invt. at Least 15 Minutes Long</v>
      </c>
      <c r="OR346">
        <f t="shared" si="479"/>
        <v>0</v>
      </c>
      <c r="OS346" t="str">
        <f t="shared" si="480"/>
        <v>Null</v>
      </c>
      <c r="OT346">
        <f t="shared" si="481"/>
        <v>99</v>
      </c>
      <c r="OU346" s="159">
        <f t="shared" si="482"/>
        <v>42499</v>
      </c>
      <c r="OV346" t="str">
        <f t="shared" si="483"/>
        <v>Form 3</v>
      </c>
      <c r="OW346" t="str">
        <f t="shared" si="484"/>
        <v>Beginning</v>
      </c>
      <c r="OX346">
        <f t="shared" si="485"/>
        <v>34</v>
      </c>
      <c r="OY346">
        <f t="shared" si="486"/>
        <v>4</v>
      </c>
      <c r="OZ346">
        <f t="shared" si="487"/>
        <v>0</v>
      </c>
      <c r="PA346" s="159">
        <f t="shared" si="488"/>
        <v>42499</v>
      </c>
      <c r="PB346" t="str">
        <f t="shared" si="489"/>
        <v>Form 3</v>
      </c>
      <c r="PC346" t="str">
        <f t="shared" si="490"/>
        <v>Beginning</v>
      </c>
      <c r="PD346">
        <f t="shared" si="491"/>
        <v>34</v>
      </c>
      <c r="PE346">
        <f t="shared" si="492"/>
        <v>4</v>
      </c>
      <c r="PF346">
        <f t="shared" si="493"/>
        <v>0</v>
      </c>
      <c r="PG346">
        <f t="shared" si="494"/>
        <v>35.714285714285715</v>
      </c>
      <c r="PH346">
        <f t="shared" si="495"/>
        <v>1</v>
      </c>
      <c r="PI346">
        <f t="shared" si="496"/>
        <v>1</v>
      </c>
      <c r="PJ346">
        <f t="shared" si="497"/>
        <v>32</v>
      </c>
      <c r="PK346">
        <f>IF(HR346="","Null",IF(E346&lt;3,"Null",IF(HU346=0,0,IF(HS346="Form 1",VLOOKUP(HU346,Lookups!$BE$3:$BP$63,E346,FALSE),IF(HS346="Form 2",VLOOKUP(HU346,Lookups!$BE$67:$BP$127,E346,FALSE),VLOOKUP(HU346,Lookups!$BE$130:$BP$190,E346,FALSE))))))</f>
        <v>2</v>
      </c>
      <c r="PL346">
        <f t="shared" si="498"/>
        <v>34</v>
      </c>
      <c r="PM346">
        <f>IF($PH346=0,"Null",IF(E346&lt;3,"Null",IF(OX346=0,0,IF(OV346="Form 1",VLOOKUP(OX346,Lookups!$BE$3:$BP$63,E346,FALSE),IF(OV346="Form 2",VLOOKUP(OX346,Lookups!$BE$67:$BP$127,E346,FALSE),VLOOKUP(OX346,Lookups!$BE$130:$BP$190,E346,FALSE))))))</f>
        <v>3</v>
      </c>
      <c r="PN346">
        <f t="shared" si="499"/>
        <v>2</v>
      </c>
      <c r="PO346">
        <f t="shared" si="500"/>
        <v>1</v>
      </c>
      <c r="PP346">
        <f t="shared" si="501"/>
        <v>3</v>
      </c>
      <c r="PQ346">
        <f>IF(HR346="","Null",IF(E346&lt;3,"Null",IF(HV346=0,0,IF(HS346="Form 1",VLOOKUP(HV346,Lookups!$BR$3:$CC$63,E346,FALSE),IF(HS346="Form 2",VLOOKUP(HV346,Lookups!$BR$67:$CC$127,E346,FALSE),VLOOKUP(HV346,Lookups!$BR$130:$CC$190,E346,FALSE))))))</f>
        <v>0</v>
      </c>
      <c r="PR346">
        <f t="shared" si="502"/>
        <v>4</v>
      </c>
      <c r="PS346">
        <f>IF(HR346="","Null",IF(E346&lt;3,"Null",IF(OY346=0,0,IF(OW346="Form 1",VLOOKUP(OY346,Lookups!$BR$3:$CC$63,E346,FALSE),IF(OW346="Form 2",VLOOKUP(OY346,Lookups!$BR$67:$CC$127,E346,FALSE),VLOOKUP(OY346,Lookups!$BR$130:$CC$190,E346,FALSE))))))</f>
        <v>0</v>
      </c>
      <c r="PT346">
        <f t="shared" si="503"/>
        <v>1</v>
      </c>
      <c r="PU346">
        <f t="shared" si="504"/>
        <v>0</v>
      </c>
      <c r="PV346">
        <f t="shared" si="505"/>
        <v>0</v>
      </c>
      <c r="PW346" t="str">
        <f t="shared" si="506"/>
        <v>Fall to Spring PI Administration</v>
      </c>
      <c r="PX346">
        <f t="shared" si="507"/>
        <v>0</v>
      </c>
      <c r="PY346">
        <f t="shared" si="508"/>
        <v>1</v>
      </c>
      <c r="PZ346" t="str">
        <f t="shared" si="509"/>
        <v>60 to 79 Sessions</v>
      </c>
      <c r="QA346" t="str">
        <f t="shared" si="510"/>
        <v>Series 1</v>
      </c>
      <c r="QB346" t="str">
        <f t="shared" si="511"/>
        <v>In Series 5 to 8</v>
      </c>
      <c r="QC346" t="str">
        <f>IF($MS346="System 44 Record",IF(BQ346&lt;MEDIAN(Directions!$F$3,Directions!$F$6),"Mid-Year Exited Student","Full Year Participant")&amp;IF(BP346&lt;Directions!$F$3,", Started Prior Year",", Started This Year"),"Null")</f>
        <v>Full Year Participant, Started This Year</v>
      </c>
      <c r="QD346">
        <f t="shared" si="512"/>
        <v>0</v>
      </c>
      <c r="QE346">
        <f t="shared" si="513"/>
        <v>0</v>
      </c>
      <c r="QF346">
        <f t="shared" si="514"/>
        <v>1</v>
      </c>
      <c r="QG346">
        <f t="shared" si="515"/>
        <v>0</v>
      </c>
      <c r="QH346">
        <f t="shared" si="516"/>
        <v>0</v>
      </c>
      <c r="QI346">
        <f t="shared" si="517"/>
        <v>0</v>
      </c>
      <c r="QJ346" t="str">
        <f t="shared" si="518"/>
        <v>RC! Only</v>
      </c>
      <c r="QK346" t="str">
        <f t="shared" si="519"/>
        <v>Null</v>
      </c>
      <c r="QL346" t="str">
        <f t="shared" si="520"/>
        <v>Null</v>
      </c>
      <c r="QM346" t="str">
        <f>IF($MS346="READ 180 Record",IF(AQ346="","Null",VLOOKUP(JJ346,Lookups!$DX$3:$EB$2054,AN346+1,FALSE)),"Null")</f>
        <v>Null</v>
      </c>
      <c r="QN346" t="str">
        <f t="shared" si="521"/>
        <v>Null</v>
      </c>
    </row>
    <row r="347" spans="1:456" x14ac:dyDescent="0.25">
      <c r="A347" s="161" t="s">
        <v>1447</v>
      </c>
      <c r="B347" s="161" t="s">
        <v>1447</v>
      </c>
      <c r="C347" s="161" t="s">
        <v>1447</v>
      </c>
      <c r="D347" s="161" t="s">
        <v>1447</v>
      </c>
      <c r="E347" s="161">
        <v>4</v>
      </c>
      <c r="F347" s="161" t="s">
        <v>1447</v>
      </c>
      <c r="G347" s="161" t="s">
        <v>885</v>
      </c>
      <c r="H347" s="161" t="s">
        <v>893</v>
      </c>
      <c r="I347" s="161">
        <v>481</v>
      </c>
      <c r="J347" s="159">
        <v>42501</v>
      </c>
      <c r="K347" s="161">
        <v>0</v>
      </c>
      <c r="L347" s="161">
        <v>0</v>
      </c>
      <c r="M347" s="161">
        <v>0</v>
      </c>
      <c r="N347" s="161">
        <v>0</v>
      </c>
      <c r="O347" s="161">
        <v>0</v>
      </c>
      <c r="P347" s="161">
        <v>0</v>
      </c>
      <c r="Q347" s="161">
        <v>0</v>
      </c>
      <c r="R347" s="161">
        <v>0</v>
      </c>
      <c r="S347" s="161">
        <v>0</v>
      </c>
      <c r="T347" s="161">
        <v>0</v>
      </c>
      <c r="U347" s="161">
        <v>0</v>
      </c>
      <c r="V347" s="161">
        <v>0</v>
      </c>
      <c r="W347" s="161">
        <v>0</v>
      </c>
      <c r="X347" s="161">
        <v>0</v>
      </c>
      <c r="AB347" s="161" t="s">
        <v>242</v>
      </c>
      <c r="AC347" s="161" t="s">
        <v>242</v>
      </c>
      <c r="AD347" s="161" t="s">
        <v>242</v>
      </c>
      <c r="AE347" s="161" t="s">
        <v>242</v>
      </c>
      <c r="AF347" s="161" t="s">
        <v>242</v>
      </c>
      <c r="AG347" s="161" t="s">
        <v>242</v>
      </c>
      <c r="AH347" s="161" t="s">
        <v>242</v>
      </c>
      <c r="AI347" s="161">
        <v>20150801</v>
      </c>
      <c r="AJ347" s="161">
        <v>20160525</v>
      </c>
      <c r="AK347" s="161" t="s">
        <v>869</v>
      </c>
      <c r="AL347" t="s">
        <v>1078</v>
      </c>
      <c r="BN347" t="s">
        <v>1079</v>
      </c>
      <c r="ET347" s="161">
        <v>0</v>
      </c>
      <c r="EU347" s="161">
        <v>0</v>
      </c>
      <c r="EV347" s="161">
        <v>0</v>
      </c>
      <c r="EW347" s="161">
        <v>0</v>
      </c>
      <c r="EX347" s="161">
        <v>0</v>
      </c>
      <c r="EY347" s="161">
        <v>0</v>
      </c>
      <c r="EZ347" s="161">
        <v>0</v>
      </c>
      <c r="FA347" s="161">
        <v>0</v>
      </c>
      <c r="FB347" s="161">
        <v>0</v>
      </c>
      <c r="FC347" s="161">
        <v>0</v>
      </c>
      <c r="FD347" s="161">
        <v>0</v>
      </c>
      <c r="FE347" s="161">
        <v>0</v>
      </c>
      <c r="HN347" s="161" t="s">
        <v>893</v>
      </c>
      <c r="HO347" s="159">
        <v>42501</v>
      </c>
      <c r="HP347" s="159">
        <v>42501</v>
      </c>
      <c r="HQ347" s="161">
        <v>1</v>
      </c>
      <c r="HR347" s="159">
        <v>42501</v>
      </c>
      <c r="HS347" s="161" t="s">
        <v>872</v>
      </c>
      <c r="HT347" s="161" t="s">
        <v>873</v>
      </c>
      <c r="HU347" s="161">
        <v>25</v>
      </c>
      <c r="HV347" s="161">
        <v>13</v>
      </c>
      <c r="HW347" s="161">
        <v>0</v>
      </c>
      <c r="JB347" s="161" t="s">
        <v>893</v>
      </c>
      <c r="JC347" s="161">
        <v>0</v>
      </c>
      <c r="JD347" s="161">
        <v>0</v>
      </c>
      <c r="JE347" s="161">
        <v>0</v>
      </c>
      <c r="JF347" s="161">
        <v>0</v>
      </c>
      <c r="JG347" s="159">
        <v>42501</v>
      </c>
      <c r="JH347" s="161">
        <v>481</v>
      </c>
      <c r="JI347" s="159">
        <v>42501</v>
      </c>
      <c r="JJ347" s="161">
        <v>481</v>
      </c>
      <c r="JK347" s="161">
        <v>16</v>
      </c>
      <c r="MN347" t="str">
        <f t="shared" si="435"/>
        <v>NoNoNoNoNoNo</v>
      </c>
      <c r="MO347" t="str">
        <f>IF(AND(MN347="NoNoNoNoNoNo",JI347=""),"No Programs",VLOOKUP(MN347,Lookups!$DA$4:$DB$67,2,FALSE))</f>
        <v>RI Screening Only</v>
      </c>
      <c r="MP347">
        <f t="shared" si="436"/>
        <v>0</v>
      </c>
      <c r="MQ347" t="str">
        <f t="shared" si="437"/>
        <v>RI User</v>
      </c>
      <c r="MR347" t="str">
        <f>Directions!$D$3</f>
        <v>Usage</v>
      </c>
      <c r="MS347" t="str">
        <f>VLOOKUP(MQ347,Lookups!$CU$71:$CV$80,2,FALSE)</f>
        <v>RI Record</v>
      </c>
      <c r="MT347">
        <f t="shared" si="438"/>
        <v>1</v>
      </c>
      <c r="MU347">
        <f t="shared" si="439"/>
        <v>1</v>
      </c>
      <c r="MV347">
        <f t="shared" si="440"/>
        <v>0</v>
      </c>
      <c r="MW347">
        <f t="shared" si="441"/>
        <v>0</v>
      </c>
      <c r="MX347">
        <f t="shared" si="442"/>
        <v>0</v>
      </c>
      <c r="MY347" t="str">
        <f t="shared" si="443"/>
        <v>Not Used</v>
      </c>
      <c r="MZ347">
        <f t="shared" si="444"/>
        <v>0</v>
      </c>
      <c r="NA347" t="str">
        <f t="shared" si="445"/>
        <v>Not Available</v>
      </c>
      <c r="NB347" t="str">
        <f t="shared" si="446"/>
        <v>Not Available</v>
      </c>
      <c r="NC347" t="str">
        <f t="shared" si="447"/>
        <v>4 Not Indicated</v>
      </c>
      <c r="ND347" t="str">
        <f t="shared" si="448"/>
        <v>4 Not Indicated</v>
      </c>
      <c r="NE347" t="str">
        <f t="shared" si="449"/>
        <v>4 Not Indicated</v>
      </c>
      <c r="NF347" t="str">
        <f t="shared" si="450"/>
        <v>4 Not Indicated</v>
      </c>
      <c r="NG347" t="str">
        <f t="shared" si="451"/>
        <v>4 Not Indicated</v>
      </c>
      <c r="NH347" s="159">
        <f t="shared" si="452"/>
        <v>42501</v>
      </c>
      <c r="NI347">
        <f t="shared" si="453"/>
        <v>481</v>
      </c>
      <c r="NJ347" s="159">
        <f t="shared" si="454"/>
        <v>42501</v>
      </c>
      <c r="NK347">
        <f t="shared" si="455"/>
        <v>481</v>
      </c>
      <c r="NL347" t="str">
        <f t="shared" si="456"/>
        <v>Lone RI Test</v>
      </c>
      <c r="NM347">
        <f t="shared" si="457"/>
        <v>0</v>
      </c>
      <c r="NN347">
        <f>IF(OR(E347="PK",E347="K",JJ347=""),"Null",INDEX(Lookups!$EZ$4:$FW$18,MATCH($JJ347,Lookups!$EY$4:$EY$18,1),MATCH($E347,Lookups!$EZ$3:$FW$3,0)))</f>
        <v>130</v>
      </c>
      <c r="NO347">
        <f>IF(OR(E347="PK",E347="K",JJ347=""),"Null",INDEX(Lookups!$EZ$4:$FW$18,MATCH($JJ347,Lookups!$EY$4:$EY$18,1),MATCH($E347,Lookups!$EZ$3:$FW$3,0) + 1))</f>
        <v>175</v>
      </c>
      <c r="NP347">
        <f t="shared" si="458"/>
        <v>260</v>
      </c>
      <c r="NQ347" t="str">
        <f t="shared" si="459"/>
        <v>No PI Needed</v>
      </c>
      <c r="NR347" t="str">
        <f t="shared" si="460"/>
        <v>No PI Needed</v>
      </c>
      <c r="NS347" t="str">
        <f t="shared" si="461"/>
        <v>400L to 599L</v>
      </c>
      <c r="NT347" t="str">
        <f t="shared" si="462"/>
        <v>400L to 599L</v>
      </c>
      <c r="NU347" t="str">
        <f t="shared" si="463"/>
        <v>400L to 599L</v>
      </c>
      <c r="NV347" s="183" t="str">
        <f t="array" ref="NV347">IF($NL347="No RI Tests","No RI Tests",VLOOKUP(IF(AND(E347="K",JJ347&lt;280),3,IF(AND(E347="K",JJ347&gt;=280),4,MAX(IF(E347=Lookups!$DF$6:$DF$99,IF(JJ347&gt;=Lookups!$DG$6:$DG$99,Lookups!$DH$6:$DH$99))))),Lookups!$DE$104:$DG$108,2,FALSE))</f>
        <v>1 Below Basic</v>
      </c>
      <c r="NW347" s="161" t="str">
        <f t="array" ref="NW347">IF($NL347="No RI Tests","No RI Tests",VLOOKUP(IF(AND(E347="K",JH347&lt;280),3,IF(AND(E347="K",JH347&gt;=280),4,MAX(IF(E347=Lookups!$DF$6:$DF$99,IF(NI347&gt;=Lookups!$DG$6:$DG$99,Lookups!$DH$6:$DH$99))))),Lookups!$DE$104:$DG$108,2,FALSE))</f>
        <v>1 Below Basic</v>
      </c>
      <c r="NX347" s="161" t="str">
        <f t="array" ref="NX347">IF($NL347="No RI Tests","No RI Tests",VLOOKUP(IF(AND(E347="K",NK347&lt;280),3,IF(AND(E347="K",NK347&gt;=280),4,MAX(IF(E347=Lookups!$DF$6:$DF$99,IF(NK347&gt;=Lookups!$DG$6:$DG$99,Lookups!$DH$6:$DH$99))))),Lookups!$DE$104:$DG$108,2,FALSE))</f>
        <v>1 Below Basic</v>
      </c>
      <c r="NY347" t="str">
        <f t="shared" si="464"/>
        <v>Null</v>
      </c>
      <c r="NZ347" t="str">
        <f t="shared" si="465"/>
        <v>Null</v>
      </c>
      <c r="OA347" t="str">
        <f t="shared" si="466"/>
        <v>No RI for Comparison</v>
      </c>
      <c r="OB347" s="161" t="str">
        <f t="array" ref="OB347">IF($NL347="No RI Tests","No RI Tests",IF(E347="K","N/A",VLOOKUP(MAX(IF(E347=Lookups!$DF$6:$DF$99,IF(JJ347&gt;=Lookups!$DG$6:$DG$99,Lookups!$DI$6:$DI$99))),Lookups!$DE$104:$DG$108,3,FALSE)))</f>
        <v>1 Limited</v>
      </c>
      <c r="OC347" s="161" t="str">
        <f t="array" ref="OC347">IF($NL347="No RI Tests","No RI Tests",IF(E347="K","N/A",VLOOKUP(MAX(IF(E347=Lookups!$DF$6:$DF$99,IF(NI347&gt;=Lookups!$DG$6:$DG$99,Lookups!$DI$6:$DI$99))),Lookups!$DE$104:$DG$108,3,FALSE)))</f>
        <v>1 Limited</v>
      </c>
      <c r="OD347" s="161" t="str">
        <f t="array" ref="OD347">IF($NL347="No RI Tests","No RI Tests",IF(E347="K","N/A",VLOOKUP(MAX(IF(E347=Lookups!$DF$6:$DF$99,IF(NK347&gt;=Lookups!$DG$6:$DG$99,Lookups!$DI$6:$DI$99))),Lookups!$DE$104:$DG$108,3,FALSE)))</f>
        <v>1 Limited</v>
      </c>
      <c r="OE347" t="str">
        <f t="shared" si="467"/>
        <v>Null</v>
      </c>
      <c r="OF347" t="str">
        <f t="shared" si="468"/>
        <v>Null</v>
      </c>
      <c r="OG347" t="str">
        <f t="shared" si="469"/>
        <v>No RI for Comparison</v>
      </c>
      <c r="OH347" t="str">
        <f t="shared" si="470"/>
        <v>Null</v>
      </c>
      <c r="OI347" t="str">
        <f t="shared" si="471"/>
        <v>Null</v>
      </c>
      <c r="OJ347" t="str">
        <f t="shared" si="472"/>
        <v>Null</v>
      </c>
      <c r="OK347" t="str">
        <f t="shared" si="473"/>
        <v>Null</v>
      </c>
      <c r="OL347" t="str">
        <f t="shared" si="474"/>
        <v>Null</v>
      </c>
      <c r="OM347" t="str">
        <f t="shared" si="475"/>
        <v>Spring Administration</v>
      </c>
      <c r="ON347" t="str">
        <f t="shared" si="476"/>
        <v>Null</v>
      </c>
      <c r="OO347" t="str">
        <f t="shared" si="477"/>
        <v>Spring Administration RI</v>
      </c>
      <c r="OP347" t="str">
        <f ca="1">IF(AND(HR347&lt;&gt;"",JJ347&lt;600),IF(HT347="Advancing","Tier 2","Tier 3"),IF(JI347="","Null",IF(OR(E347="K",E347&lt;3),"FRA Recommended",IF(JJ347&gt;=IF(E347&lt;6,400,600),IF(JJ347&lt;VLOOKUP(E347,Lookups!$AP$3:$AR$16,3,FALSE),"Tier 2","Core"),IF(JJ347&lt;400,IF(RAND()&lt;0.81,"Tier 3","Tier 2"),IF(RAND()&lt;0.51,"Tier 3","Tier 2"))))))</f>
        <v>Tier 3</v>
      </c>
      <c r="OQ347" t="str">
        <f t="shared" si="478"/>
        <v>Average Reading Invt. at Least 15 Minutes Long</v>
      </c>
      <c r="OR347" t="str">
        <f t="shared" si="479"/>
        <v>Null</v>
      </c>
      <c r="OS347" t="str">
        <f t="shared" si="480"/>
        <v>Null</v>
      </c>
      <c r="OT347">
        <f t="shared" si="481"/>
        <v>0</v>
      </c>
      <c r="OU347" s="159">
        <f t="shared" si="482"/>
        <v>42501</v>
      </c>
      <c r="OV347" t="str">
        <f t="shared" si="483"/>
        <v>Form 1</v>
      </c>
      <c r="OW347" t="str">
        <f t="shared" si="484"/>
        <v>Developing</v>
      </c>
      <c r="OX347">
        <f t="shared" si="485"/>
        <v>25</v>
      </c>
      <c r="OY347">
        <f t="shared" si="486"/>
        <v>13</v>
      </c>
      <c r="OZ347">
        <f t="shared" si="487"/>
        <v>0</v>
      </c>
      <c r="PA347" s="159">
        <f t="shared" si="488"/>
        <v>42501</v>
      </c>
      <c r="PB347" t="str">
        <f t="shared" si="489"/>
        <v>Form 1</v>
      </c>
      <c r="PC347" t="str">
        <f t="shared" si="490"/>
        <v>Developing</v>
      </c>
      <c r="PD347">
        <f t="shared" si="491"/>
        <v>25</v>
      </c>
      <c r="PE347">
        <f t="shared" si="492"/>
        <v>13</v>
      </c>
      <c r="PF347">
        <f t="shared" si="493"/>
        <v>0</v>
      </c>
      <c r="PG347" t="str">
        <f t="shared" si="494"/>
        <v>Lone PI Test</v>
      </c>
      <c r="PH347">
        <f t="shared" si="495"/>
        <v>0</v>
      </c>
      <c r="PI347">
        <f t="shared" si="496"/>
        <v>0</v>
      </c>
      <c r="PJ347">
        <f t="shared" si="497"/>
        <v>25</v>
      </c>
      <c r="PK347">
        <f>IF(HR347="","Null",IF(E347&lt;3,"Null",IF(HU347=0,0,IF(HS347="Form 1",VLOOKUP(HU347,Lookups!$BE$3:$BP$63,E347,FALSE),IF(HS347="Form 2",VLOOKUP(HU347,Lookups!$BE$67:$BP$127,E347,FALSE),VLOOKUP(HU347,Lookups!$BE$130:$BP$190,E347,FALSE))))))</f>
        <v>1</v>
      </c>
      <c r="PL347" t="str">
        <f t="shared" si="498"/>
        <v>Null</v>
      </c>
      <c r="PM347" t="str">
        <f>IF($PH347=0,"Null",IF(E347&lt;3,"Null",IF(OX347=0,0,IF(OV347="Form 1",VLOOKUP(OX347,Lookups!$BE$3:$BP$63,E347,FALSE),IF(OV347="Form 2",VLOOKUP(OX347,Lookups!$BE$67:$BP$127,E347,FALSE),VLOOKUP(OX347,Lookups!$BE$130:$BP$190,E347,FALSE))))))</f>
        <v>Null</v>
      </c>
      <c r="PN347" t="str">
        <f t="shared" si="499"/>
        <v>Null</v>
      </c>
      <c r="PO347" t="str">
        <f t="shared" si="500"/>
        <v>Null</v>
      </c>
      <c r="PP347">
        <f t="shared" si="501"/>
        <v>13</v>
      </c>
      <c r="PQ347">
        <f>IF(HR347="","Null",IF(E347&lt;3,"Null",IF(HV347=0,0,IF(HS347="Form 1",VLOOKUP(HV347,Lookups!$BR$3:$CC$63,E347,FALSE),IF(HS347="Form 2",VLOOKUP(HV347,Lookups!$BR$67:$CC$127,E347,FALSE),VLOOKUP(HV347,Lookups!$BR$130:$CC$190,E347,FALSE))))))</f>
        <v>35</v>
      </c>
      <c r="PR347" t="str">
        <f t="shared" si="502"/>
        <v>Null</v>
      </c>
      <c r="PS347">
        <f>IF(HR347="","Null",IF(E347&lt;3,"Null",IF(OY347=0,0,IF(OW347="Form 1",VLOOKUP(OY347,Lookups!$BR$3:$CC$63,E347,FALSE),IF(OW347="Form 2",VLOOKUP(OY347,Lookups!$BR$67:$CC$127,E347,FALSE),VLOOKUP(OY347,Lookups!$BR$130:$CC$190,E347,FALSE))))))</f>
        <v>29</v>
      </c>
      <c r="PT347" t="str">
        <f t="shared" si="503"/>
        <v>Null</v>
      </c>
      <c r="PU347" t="str">
        <f t="shared" si="504"/>
        <v>Null</v>
      </c>
      <c r="PV347">
        <f t="shared" si="505"/>
        <v>0</v>
      </c>
      <c r="PW347" t="str">
        <f t="shared" si="506"/>
        <v>Spring PI Administration</v>
      </c>
      <c r="PX347">
        <f t="shared" si="507"/>
        <v>0</v>
      </c>
      <c r="PY347">
        <f t="shared" si="508"/>
        <v>0</v>
      </c>
      <c r="PZ347" t="str">
        <f t="shared" si="509"/>
        <v>Null</v>
      </c>
      <c r="QA347" t="str">
        <f t="shared" si="510"/>
        <v>Null</v>
      </c>
      <c r="QB347" t="str">
        <f t="shared" si="511"/>
        <v>Null</v>
      </c>
      <c r="QC347" t="str">
        <f>IF($MS347="System 44 Record",IF(BQ347&lt;MEDIAN(Directions!$F$3,Directions!$F$6),"Mid-Year Exited Student","Full Year Participant")&amp;IF(BP347&lt;Directions!$F$3,", Started Prior Year",", Started This Year"),"Null")</f>
        <v>Null</v>
      </c>
      <c r="QD347" t="str">
        <f t="shared" si="512"/>
        <v>Null</v>
      </c>
      <c r="QE347">
        <f t="shared" si="513"/>
        <v>0</v>
      </c>
      <c r="QF347">
        <f t="shared" si="514"/>
        <v>0</v>
      </c>
      <c r="QG347">
        <f t="shared" si="515"/>
        <v>0</v>
      </c>
      <c r="QH347">
        <f t="shared" si="516"/>
        <v>0</v>
      </c>
      <c r="QI347">
        <f t="shared" si="517"/>
        <v>0</v>
      </c>
      <c r="QJ347" t="str">
        <f t="shared" si="518"/>
        <v>Used None</v>
      </c>
      <c r="QK347" t="str">
        <f t="shared" si="519"/>
        <v>Null</v>
      </c>
      <c r="QL347" t="str">
        <f t="shared" si="520"/>
        <v>Null</v>
      </c>
      <c r="QM347" t="str">
        <f>IF($MS347="READ 180 Record",IF(AQ347="","Null",VLOOKUP(JJ347,Lookups!$DX$3:$EB$2054,AN347+1,FALSE)),"Null")</f>
        <v>Null</v>
      </c>
      <c r="QN347" t="str">
        <f t="shared" si="521"/>
        <v>Null</v>
      </c>
    </row>
    <row r="348" spans="1:456" x14ac:dyDescent="0.25">
      <c r="A348" s="161" t="s">
        <v>1447</v>
      </c>
      <c r="B348" s="161" t="s">
        <v>1447</v>
      </c>
      <c r="C348" s="161" t="s">
        <v>1447</v>
      </c>
      <c r="D348" s="161" t="s">
        <v>1447</v>
      </c>
      <c r="E348" s="161">
        <v>6</v>
      </c>
      <c r="F348" s="161" t="s">
        <v>1447</v>
      </c>
      <c r="G348" s="161" t="s">
        <v>883</v>
      </c>
      <c r="H348" s="161" t="s">
        <v>889</v>
      </c>
      <c r="I348" s="161">
        <v>864</v>
      </c>
      <c r="J348" s="159">
        <v>42500</v>
      </c>
      <c r="K348" s="161">
        <v>0</v>
      </c>
      <c r="L348" s="161">
        <v>0</v>
      </c>
      <c r="M348" s="161">
        <v>0</v>
      </c>
      <c r="N348" s="161">
        <v>0</v>
      </c>
      <c r="O348" s="161">
        <v>0</v>
      </c>
      <c r="P348" s="161">
        <v>0</v>
      </c>
      <c r="Q348" s="161">
        <v>0</v>
      </c>
      <c r="R348" s="161">
        <v>0</v>
      </c>
      <c r="S348" s="161">
        <v>0</v>
      </c>
      <c r="T348" s="161">
        <v>0</v>
      </c>
      <c r="U348" s="161">
        <v>0</v>
      </c>
      <c r="V348" s="161">
        <v>0</v>
      </c>
      <c r="W348" s="161">
        <v>0</v>
      </c>
      <c r="X348" s="161">
        <v>0</v>
      </c>
      <c r="AB348" s="161" t="s">
        <v>241</v>
      </c>
      <c r="AC348" s="161" t="s">
        <v>242</v>
      </c>
      <c r="AD348" s="161" t="s">
        <v>242</v>
      </c>
      <c r="AE348" s="161" t="s">
        <v>242</v>
      </c>
      <c r="AF348" s="161" t="s">
        <v>242</v>
      </c>
      <c r="AG348" s="161" t="s">
        <v>241</v>
      </c>
      <c r="AH348" s="161" t="s">
        <v>242</v>
      </c>
      <c r="AI348" s="161">
        <v>20150801</v>
      </c>
      <c r="AJ348" s="161">
        <v>20160525</v>
      </c>
      <c r="AK348" s="161" t="s">
        <v>869</v>
      </c>
      <c r="AL348" t="s">
        <v>1076</v>
      </c>
      <c r="AM348" t="s">
        <v>889</v>
      </c>
      <c r="AN348">
        <v>3</v>
      </c>
      <c r="AO348" t="s">
        <v>870</v>
      </c>
      <c r="AP348">
        <v>10</v>
      </c>
      <c r="AQ348">
        <v>89</v>
      </c>
      <c r="AR348">
        <v>1879</v>
      </c>
      <c r="AS348">
        <v>351</v>
      </c>
      <c r="AT348">
        <v>225</v>
      </c>
      <c r="AU348">
        <v>1029</v>
      </c>
      <c r="AV348">
        <v>180</v>
      </c>
      <c r="AW348">
        <v>36</v>
      </c>
      <c r="AX348">
        <v>20.158349999999999</v>
      </c>
      <c r="AY348">
        <v>8.9091000000000005</v>
      </c>
      <c r="AZ348">
        <v>2.871</v>
      </c>
      <c r="BA348">
        <v>163.13300000000001</v>
      </c>
      <c r="BB348">
        <v>32205</v>
      </c>
      <c r="BC348">
        <v>75.700934579000005</v>
      </c>
      <c r="BD348">
        <v>68.965517241000001</v>
      </c>
      <c r="BE348">
        <v>645</v>
      </c>
      <c r="BF348">
        <v>598</v>
      </c>
      <c r="BG348">
        <v>9</v>
      </c>
      <c r="BH348">
        <v>93</v>
      </c>
      <c r="BI348">
        <v>3</v>
      </c>
      <c r="BJ348">
        <v>3</v>
      </c>
      <c r="BK348">
        <v>94</v>
      </c>
      <c r="BL348">
        <v>0</v>
      </c>
      <c r="BM348" t="s">
        <v>1080</v>
      </c>
      <c r="BN348" t="s">
        <v>1079</v>
      </c>
      <c r="ET348" s="161">
        <v>3</v>
      </c>
      <c r="EU348" s="161">
        <v>106</v>
      </c>
      <c r="EV348" s="161">
        <v>35</v>
      </c>
      <c r="EW348" s="161">
        <v>6351</v>
      </c>
      <c r="EX348" s="161">
        <v>0</v>
      </c>
      <c r="EY348" s="161">
        <v>0</v>
      </c>
      <c r="EZ348" s="161">
        <v>68</v>
      </c>
      <c r="FA348" s="161">
        <v>82</v>
      </c>
      <c r="FB348" s="161">
        <v>57</v>
      </c>
      <c r="FC348" s="161">
        <v>76</v>
      </c>
      <c r="FD348" s="161">
        <v>1</v>
      </c>
      <c r="FE348" s="161">
        <v>2</v>
      </c>
      <c r="FF348" s="159">
        <v>42436</v>
      </c>
      <c r="FG348" s="161">
        <v>68</v>
      </c>
      <c r="FH348" s="161">
        <v>82</v>
      </c>
      <c r="FI348" s="161">
        <v>50</v>
      </c>
      <c r="FJ348" s="161">
        <v>75</v>
      </c>
      <c r="FK348" s="161">
        <v>88</v>
      </c>
      <c r="FL348" s="159">
        <v>42349</v>
      </c>
      <c r="FM348" s="161">
        <v>58</v>
      </c>
      <c r="FN348" s="161">
        <v>76</v>
      </c>
      <c r="FO348" s="161">
        <v>50</v>
      </c>
      <c r="FP348" s="161">
        <v>50</v>
      </c>
      <c r="FQ348" s="161">
        <v>75</v>
      </c>
      <c r="FR348" s="159">
        <v>42305</v>
      </c>
      <c r="FS348" s="161">
        <v>57</v>
      </c>
      <c r="FT348" s="161">
        <v>75</v>
      </c>
      <c r="FU348" s="161">
        <v>50</v>
      </c>
      <c r="FV348" s="161">
        <v>50</v>
      </c>
      <c r="FW348" s="161">
        <v>75</v>
      </c>
      <c r="HN348" s="161" t="s">
        <v>889</v>
      </c>
      <c r="JB348" s="161" t="s">
        <v>889</v>
      </c>
      <c r="JC348" s="161">
        <v>9</v>
      </c>
      <c r="JD348" s="161">
        <v>6</v>
      </c>
      <c r="JE348" s="161">
        <v>22</v>
      </c>
      <c r="JF348" s="161">
        <v>12668</v>
      </c>
      <c r="JG348" s="159">
        <v>42500</v>
      </c>
      <c r="JH348" s="161">
        <v>864</v>
      </c>
      <c r="JI348" s="159">
        <v>42242</v>
      </c>
      <c r="JJ348" s="161">
        <v>659</v>
      </c>
      <c r="JK348" s="161">
        <v>13</v>
      </c>
      <c r="JL348" s="159">
        <v>42346</v>
      </c>
      <c r="JM348" s="161">
        <v>721</v>
      </c>
      <c r="JN348" s="161">
        <v>15</v>
      </c>
      <c r="JO348" s="159">
        <v>42500</v>
      </c>
      <c r="JP348" s="161">
        <v>864</v>
      </c>
      <c r="JQ348" s="161">
        <v>22</v>
      </c>
      <c r="MN348" t="str">
        <f t="shared" si="435"/>
        <v>YesNoNoNoYesNo</v>
      </c>
      <c r="MO348" t="str">
        <f>IF(AND(MN348="NoNoNoNoNoNo",JI348=""),"No Programs",VLOOKUP(MN348,Lookups!$DA$4:$DB$67,2,FALSE))</f>
        <v>READ 180 Only</v>
      </c>
      <c r="MP348">
        <f t="shared" si="436"/>
        <v>1</v>
      </c>
      <c r="MQ348" t="str">
        <f t="shared" si="437"/>
        <v>READ 180 User</v>
      </c>
      <c r="MR348" t="str">
        <f>Directions!$D$3</f>
        <v>Usage</v>
      </c>
      <c r="MS348" t="str">
        <f>VLOOKUP(MQ348,Lookups!$CU$71:$CV$80,2,FALSE)</f>
        <v>READ 180 Record</v>
      </c>
      <c r="MT348">
        <f t="shared" si="438"/>
        <v>1</v>
      </c>
      <c r="MU348">
        <f t="shared" si="439"/>
        <v>1</v>
      </c>
      <c r="MV348">
        <f t="shared" si="440"/>
        <v>1</v>
      </c>
      <c r="MW348">
        <f t="shared" si="441"/>
        <v>1</v>
      </c>
      <c r="MX348">
        <f t="shared" si="442"/>
        <v>36.857142857142854</v>
      </c>
      <c r="MY348" t="str">
        <f t="shared" si="443"/>
        <v>Not Used</v>
      </c>
      <c r="MZ348">
        <f t="shared" si="444"/>
        <v>0</v>
      </c>
      <c r="NA348" t="str">
        <f t="shared" si="445"/>
        <v>Not Available</v>
      </c>
      <c r="NB348" t="str">
        <f t="shared" si="446"/>
        <v>Not Available</v>
      </c>
      <c r="NC348" t="str">
        <f t="shared" si="447"/>
        <v>4 Not Indicated</v>
      </c>
      <c r="ND348" t="str">
        <f t="shared" si="448"/>
        <v>4 Not Indicated</v>
      </c>
      <c r="NE348" t="str">
        <f t="shared" si="449"/>
        <v>4 Not Indicated</v>
      </c>
      <c r="NF348" t="str">
        <f t="shared" si="450"/>
        <v>4 Not Indicated</v>
      </c>
      <c r="NG348" t="str">
        <f t="shared" si="451"/>
        <v>4 Not Indicated</v>
      </c>
      <c r="NH348" s="159">
        <f t="shared" si="452"/>
        <v>42500</v>
      </c>
      <c r="NI348">
        <f t="shared" si="453"/>
        <v>864</v>
      </c>
      <c r="NJ348" s="159">
        <f t="shared" si="454"/>
        <v>42500</v>
      </c>
      <c r="NK348">
        <f t="shared" si="455"/>
        <v>864</v>
      </c>
      <c r="NL348">
        <f t="shared" si="456"/>
        <v>36.857142857142854</v>
      </c>
      <c r="NM348">
        <f t="shared" si="457"/>
        <v>1</v>
      </c>
      <c r="NN348">
        <f>IF(OR(E348="PK",E348="K",JJ348=""),"Null",INDEX(Lookups!$EZ$4:$FW$18,MATCH($JJ348,Lookups!$EY$4:$EY$18,1),MATCH($E348,Lookups!$EZ$3:$FW$3,0)))</f>
        <v>55</v>
      </c>
      <c r="NO348">
        <f>IF(OR(E348="PK",E348="K",JJ348=""),"Null",INDEX(Lookups!$EZ$4:$FW$18,MATCH($JJ348,Lookups!$EY$4:$EY$18,1),MATCH($E348,Lookups!$EZ$3:$FW$3,0) + 1))</f>
        <v>90</v>
      </c>
      <c r="NP348">
        <f t="shared" si="458"/>
        <v>110</v>
      </c>
      <c r="NQ348" t="str">
        <f t="shared" si="459"/>
        <v>No PI Needed</v>
      </c>
      <c r="NR348" t="str">
        <f t="shared" si="460"/>
        <v>No PI Needed</v>
      </c>
      <c r="NS348" t="str">
        <f t="shared" si="461"/>
        <v>600L to 799L</v>
      </c>
      <c r="NT348" t="str">
        <f t="shared" si="462"/>
        <v>800L to 999L</v>
      </c>
      <c r="NU348" t="str">
        <f t="shared" si="463"/>
        <v>800L to 999L</v>
      </c>
      <c r="NV348" s="183" t="str">
        <f t="array" ref="NV348">IF($NL348="No RI Tests","No RI Tests",VLOOKUP(IF(AND(E348="K",JJ348&lt;280),3,IF(AND(E348="K",JJ348&gt;=280),4,MAX(IF(E348=Lookups!$DF$6:$DF$99,IF(JJ348&gt;=Lookups!$DG$6:$DG$99,Lookups!$DH$6:$DH$99))))),Lookups!$DE$104:$DG$108,2,FALSE))</f>
        <v>1 Below Basic</v>
      </c>
      <c r="NW348" s="161" t="str">
        <f t="array" ref="NW348">IF($NL348="No RI Tests","No RI Tests",VLOOKUP(IF(AND(E348="K",JH348&lt;280),3,IF(AND(E348="K",JH348&gt;=280),4,MAX(IF(E348=Lookups!$DF$6:$DF$99,IF(NI348&gt;=Lookups!$DG$6:$DG$99,Lookups!$DH$6:$DH$99))))),Lookups!$DE$104:$DG$108,2,FALSE))</f>
        <v>2 Basic</v>
      </c>
      <c r="NX348" s="161" t="str">
        <f t="array" ref="NX348">IF($NL348="No RI Tests","No RI Tests",VLOOKUP(IF(AND(E348="K",NK348&lt;280),3,IF(AND(E348="K",NK348&gt;=280),4,MAX(IF(E348=Lookups!$DF$6:$DF$99,IF(NK348&gt;=Lookups!$DG$6:$DG$99,Lookups!$DH$6:$DH$99))))),Lookups!$DE$104:$DG$108,2,FALSE))</f>
        <v>2 Basic</v>
      </c>
      <c r="NY348">
        <f t="shared" si="464"/>
        <v>0</v>
      </c>
      <c r="NZ348">
        <f t="shared" si="465"/>
        <v>1</v>
      </c>
      <c r="OA348" t="str">
        <f t="shared" si="466"/>
        <v>Improved Performance Level</v>
      </c>
      <c r="OB348" s="161" t="str">
        <f t="array" ref="OB348">IF($NL348="No RI Tests","No RI Tests",IF(E348="K","N/A",VLOOKUP(MAX(IF(E348=Lookups!$DF$6:$DF$99,IF(JJ348&gt;=Lookups!$DG$6:$DG$99,Lookups!$DI$6:$DI$99))),Lookups!$DE$104:$DG$108,3,FALSE)))</f>
        <v>1 Limited</v>
      </c>
      <c r="OC348" s="161" t="str">
        <f t="array" ref="OC348">IF($NL348="No RI Tests","No RI Tests",IF(E348="K","N/A",VLOOKUP(MAX(IF(E348=Lookups!$DF$6:$DF$99,IF(NI348&gt;=Lookups!$DG$6:$DG$99,Lookups!$DI$6:$DI$99))),Lookups!$DE$104:$DG$108,3,FALSE)))</f>
        <v>2 Partial</v>
      </c>
      <c r="OD348" s="161" t="str">
        <f t="array" ref="OD348">IF($NL348="No RI Tests","No RI Tests",IF(E348="K","N/A",VLOOKUP(MAX(IF(E348=Lookups!$DF$6:$DF$99,IF(NK348&gt;=Lookups!$DG$6:$DG$99,Lookups!$DI$6:$DI$99))),Lookups!$DE$104:$DG$108,3,FALSE)))</f>
        <v>2 Partial</v>
      </c>
      <c r="OE348">
        <f t="shared" si="467"/>
        <v>0</v>
      </c>
      <c r="OF348">
        <f t="shared" si="468"/>
        <v>1</v>
      </c>
      <c r="OG348" t="str">
        <f t="shared" si="469"/>
        <v>Improved Performance Level</v>
      </c>
      <c r="OH348">
        <f t="shared" si="470"/>
        <v>205</v>
      </c>
      <c r="OI348">
        <f t="shared" si="471"/>
        <v>1</v>
      </c>
      <c r="OJ348">
        <f t="shared" si="472"/>
        <v>1</v>
      </c>
      <c r="OK348">
        <f t="shared" si="473"/>
        <v>1</v>
      </c>
      <c r="OL348">
        <f t="shared" si="474"/>
        <v>2.8275862068965516</v>
      </c>
      <c r="OM348" t="str">
        <f t="shared" si="475"/>
        <v>Fall Administration</v>
      </c>
      <c r="ON348" t="str">
        <f t="shared" si="476"/>
        <v>Spring Administration</v>
      </c>
      <c r="OO348" t="str">
        <f t="shared" si="477"/>
        <v>Fall to Spring-Full Year RI</v>
      </c>
      <c r="OP348" t="str">
        <f ca="1">IF(AND(HR348&lt;&gt;"",JJ348&lt;600),IF(HT348="Advancing","Tier 2","Tier 3"),IF(JI348="","Null",IF(OR(E348="K",E348&lt;3),"FRA Recommended",IF(JJ348&gt;=IF(E348&lt;6,400,600),IF(JJ348&lt;VLOOKUP(E348,Lookups!$AP$3:$AR$16,3,FALSE),"Tier 2","Core"),IF(JJ348&lt;400,IF(RAND()&lt;0.81,"Tier 3","Tier 2"),IF(RAND()&lt;0.51,"Tier 3","Tier 2"))))))</f>
        <v>Tier 2</v>
      </c>
      <c r="OQ348" t="str">
        <f t="shared" si="478"/>
        <v>Average Reading Invt. at Least 15 Minutes Long</v>
      </c>
      <c r="OR348">
        <f t="shared" si="479"/>
        <v>0</v>
      </c>
      <c r="OS348">
        <f t="shared" si="480"/>
        <v>1</v>
      </c>
      <c r="OT348">
        <f t="shared" si="481"/>
        <v>205</v>
      </c>
      <c r="OU348" s="159" t="str">
        <f t="shared" si="482"/>
        <v>No PI Tests</v>
      </c>
      <c r="OV348" t="str">
        <f t="shared" si="483"/>
        <v>No PI Tests</v>
      </c>
      <c r="OW348" t="str">
        <f t="shared" si="484"/>
        <v>No PI Tests</v>
      </c>
      <c r="OX348" t="str">
        <f t="shared" si="485"/>
        <v>No PI Tests</v>
      </c>
      <c r="OY348" t="str">
        <f t="shared" si="486"/>
        <v>No PI Tests</v>
      </c>
      <c r="OZ348" t="str">
        <f t="shared" si="487"/>
        <v>No PI Tests</v>
      </c>
      <c r="PA348" s="159" t="str">
        <f t="shared" si="488"/>
        <v>No PI Tests</v>
      </c>
      <c r="PB348" t="str">
        <f t="shared" si="489"/>
        <v>No PI Tests</v>
      </c>
      <c r="PC348" t="str">
        <f t="shared" si="490"/>
        <v>No PI Tests</v>
      </c>
      <c r="PD348" t="str">
        <f t="shared" si="491"/>
        <v>No PI Tests</v>
      </c>
      <c r="PE348" t="str">
        <f t="shared" si="492"/>
        <v>No PI Tests</v>
      </c>
      <c r="PF348" t="str">
        <f t="shared" si="493"/>
        <v>No PI Tests</v>
      </c>
      <c r="PG348" t="str">
        <f t="shared" si="494"/>
        <v>No PI Tests</v>
      </c>
      <c r="PH348">
        <f t="shared" si="495"/>
        <v>0</v>
      </c>
      <c r="PI348">
        <f t="shared" si="496"/>
        <v>0</v>
      </c>
      <c r="PJ348" t="str">
        <f t="shared" si="497"/>
        <v>Null</v>
      </c>
      <c r="PK348" t="str">
        <f>IF(HR348="","Null",IF(E348&lt;3,"Null",IF(HU348=0,0,IF(HS348="Form 1",VLOOKUP(HU348,Lookups!$BE$3:$BP$63,E348,FALSE),IF(HS348="Form 2",VLOOKUP(HU348,Lookups!$BE$67:$BP$127,E348,FALSE),VLOOKUP(HU348,Lookups!$BE$130:$BP$190,E348,FALSE))))))</f>
        <v>Null</v>
      </c>
      <c r="PL348" t="str">
        <f t="shared" si="498"/>
        <v>Null</v>
      </c>
      <c r="PM348" t="str">
        <f>IF($PH348=0,"Null",IF(E348&lt;3,"Null",IF(OX348=0,0,IF(OV348="Form 1",VLOOKUP(OX348,Lookups!$BE$3:$BP$63,E348,FALSE),IF(OV348="Form 2",VLOOKUP(OX348,Lookups!$BE$67:$BP$127,E348,FALSE),VLOOKUP(OX348,Lookups!$BE$130:$BP$190,E348,FALSE))))))</f>
        <v>Null</v>
      </c>
      <c r="PN348" t="str">
        <f t="shared" si="499"/>
        <v>Null</v>
      </c>
      <c r="PO348" t="str">
        <f t="shared" si="500"/>
        <v>Null</v>
      </c>
      <c r="PP348" t="str">
        <f t="shared" si="501"/>
        <v>Null</v>
      </c>
      <c r="PQ348" t="str">
        <f>IF(HR348="","Null",IF(E348&lt;3,"Null",IF(HV348=0,0,IF(HS348="Form 1",VLOOKUP(HV348,Lookups!$BR$3:$CC$63,E348,FALSE),IF(HS348="Form 2",VLOOKUP(HV348,Lookups!$BR$67:$CC$127,E348,FALSE),VLOOKUP(HV348,Lookups!$BR$130:$CC$190,E348,FALSE))))))</f>
        <v>Null</v>
      </c>
      <c r="PR348" t="str">
        <f t="shared" si="502"/>
        <v>Null</v>
      </c>
      <c r="PS348" t="str">
        <f>IF(HR348="","Null",IF(E348&lt;3,"Null",IF(OY348=0,0,IF(OW348="Form 1",VLOOKUP(OY348,Lookups!$BR$3:$CC$63,E348,FALSE),IF(OW348="Form 2",VLOOKUP(OY348,Lookups!$BR$67:$CC$127,E348,FALSE),VLOOKUP(OY348,Lookups!$BR$130:$CC$190,E348,FALSE))))))</f>
        <v>Null</v>
      </c>
      <c r="PT348" t="str">
        <f t="shared" si="503"/>
        <v>Null</v>
      </c>
      <c r="PU348" t="str">
        <f t="shared" si="504"/>
        <v>Null</v>
      </c>
      <c r="PV348" t="str">
        <f t="shared" si="505"/>
        <v>Null</v>
      </c>
      <c r="PW348" t="str">
        <f t="shared" si="506"/>
        <v>No PI Tests</v>
      </c>
      <c r="PX348">
        <f t="shared" si="507"/>
        <v>1</v>
      </c>
      <c r="PY348">
        <f t="shared" si="508"/>
        <v>0</v>
      </c>
      <c r="PZ348" t="str">
        <f t="shared" si="509"/>
        <v>Null</v>
      </c>
      <c r="QA348" t="str">
        <f t="shared" si="510"/>
        <v>Null</v>
      </c>
      <c r="QB348" t="str">
        <f t="shared" si="511"/>
        <v>Null</v>
      </c>
      <c r="QC348" t="str">
        <f>IF($MS348="System 44 Record",IF(BQ348&lt;MEDIAN(Directions!$F$3,Directions!$F$6),"Mid-Year Exited Student","Full Year Participant")&amp;IF(BP348&lt;Directions!$F$3,", Started Prior Year",", Started This Year"),"Null")</f>
        <v>Null</v>
      </c>
      <c r="QD348" t="str">
        <f t="shared" si="512"/>
        <v>Null</v>
      </c>
      <c r="QE348">
        <f t="shared" si="513"/>
        <v>1</v>
      </c>
      <c r="QF348">
        <f t="shared" si="514"/>
        <v>1</v>
      </c>
      <c r="QG348">
        <f t="shared" si="515"/>
        <v>1</v>
      </c>
      <c r="QH348">
        <f t="shared" si="516"/>
        <v>3</v>
      </c>
      <c r="QI348">
        <f t="shared" si="517"/>
        <v>0.78</v>
      </c>
      <c r="QJ348" t="str">
        <f t="shared" si="518"/>
        <v>Used All 3</v>
      </c>
      <c r="QK348" t="str">
        <f t="shared" si="519"/>
        <v>80 to 99 Sessions</v>
      </c>
      <c r="QL348" t="str">
        <f t="shared" si="520"/>
        <v>9 to 12 Segments</v>
      </c>
      <c r="QM348" t="str">
        <f>IF($MS348="READ 180 Record",IF(AQ348="","Null",VLOOKUP(JJ348,Lookups!$DX$3:$EB$2054,AN348+1,FALSE)),"Null")</f>
        <v>Level Matches Lexile Score</v>
      </c>
      <c r="QN348" t="str">
        <f t="shared" si="521"/>
        <v>Null</v>
      </c>
    </row>
    <row r="349" spans="1:456" x14ac:dyDescent="0.25">
      <c r="A349" s="161" t="s">
        <v>1447</v>
      </c>
      <c r="B349" s="161" t="s">
        <v>1447</v>
      </c>
      <c r="C349" s="161" t="s">
        <v>1447</v>
      </c>
      <c r="D349" s="161" t="s">
        <v>1447</v>
      </c>
      <c r="E349" s="161">
        <v>3</v>
      </c>
      <c r="F349" s="161" t="s">
        <v>1447</v>
      </c>
      <c r="G349" s="161" t="s">
        <v>875</v>
      </c>
      <c r="H349" s="161" t="s">
        <v>919</v>
      </c>
      <c r="I349" s="161">
        <v>309</v>
      </c>
      <c r="J349" s="159">
        <v>42500</v>
      </c>
      <c r="K349" s="161">
        <v>0</v>
      </c>
      <c r="L349" s="161">
        <v>0</v>
      </c>
      <c r="M349" s="161">
        <v>0</v>
      </c>
      <c r="N349" s="161">
        <v>0</v>
      </c>
      <c r="O349" s="161">
        <v>0</v>
      </c>
      <c r="P349" s="161">
        <v>0</v>
      </c>
      <c r="Q349" s="161">
        <v>0</v>
      </c>
      <c r="R349" s="161">
        <v>0</v>
      </c>
      <c r="S349" s="161">
        <v>0</v>
      </c>
      <c r="T349" s="161">
        <v>0</v>
      </c>
      <c r="U349" s="161">
        <v>0</v>
      </c>
      <c r="V349" s="161">
        <v>0</v>
      </c>
      <c r="W349" s="161">
        <v>0</v>
      </c>
      <c r="X349" s="161">
        <v>0</v>
      </c>
      <c r="AB349" s="161" t="s">
        <v>242</v>
      </c>
      <c r="AC349" s="161" t="s">
        <v>242</v>
      </c>
      <c r="AD349" s="161" t="s">
        <v>242</v>
      </c>
      <c r="AE349" s="161" t="s">
        <v>242</v>
      </c>
      <c r="AF349" s="161" t="s">
        <v>241</v>
      </c>
      <c r="AG349" s="161" t="s">
        <v>241</v>
      </c>
      <c r="AH349" s="161" t="s">
        <v>242</v>
      </c>
      <c r="AI349" s="161">
        <v>20150801</v>
      </c>
      <c r="AJ349" s="161">
        <v>20160525</v>
      </c>
      <c r="AK349" s="161" t="s">
        <v>869</v>
      </c>
      <c r="AL349" t="s">
        <v>1078</v>
      </c>
      <c r="BN349" t="s">
        <v>1076</v>
      </c>
      <c r="BO349" t="s">
        <v>919</v>
      </c>
      <c r="BP349" s="159">
        <v>42261</v>
      </c>
      <c r="BQ349" s="159">
        <v>42492</v>
      </c>
      <c r="BR349" t="s">
        <v>871</v>
      </c>
      <c r="BS349">
        <v>309</v>
      </c>
      <c r="BT349" s="159">
        <v>42492</v>
      </c>
      <c r="BU349">
        <v>6</v>
      </c>
      <c r="BV349">
        <v>3</v>
      </c>
      <c r="BW349">
        <v>38</v>
      </c>
      <c r="BX349">
        <v>67</v>
      </c>
      <c r="BY349">
        <v>686</v>
      </c>
      <c r="BZ349">
        <v>741</v>
      </c>
      <c r="CA349">
        <v>24</v>
      </c>
      <c r="CB349">
        <v>14</v>
      </c>
      <c r="CC349">
        <v>49</v>
      </c>
      <c r="CD349">
        <v>84</v>
      </c>
      <c r="CE349">
        <v>83</v>
      </c>
      <c r="CF349">
        <v>86</v>
      </c>
      <c r="CG349">
        <v>90</v>
      </c>
      <c r="CH349">
        <v>87</v>
      </c>
      <c r="CI349">
        <v>6756</v>
      </c>
      <c r="CJ349">
        <v>2.2069000000000001</v>
      </c>
      <c r="CK349">
        <v>6</v>
      </c>
      <c r="CL349">
        <v>2</v>
      </c>
      <c r="ET349" s="161">
        <v>0</v>
      </c>
      <c r="EU349" s="161">
        <v>0</v>
      </c>
      <c r="EV349" s="161">
        <v>0</v>
      </c>
      <c r="EW349" s="161">
        <v>0</v>
      </c>
      <c r="EX349" s="161">
        <v>0</v>
      </c>
      <c r="EY349" s="161">
        <v>0</v>
      </c>
      <c r="EZ349" s="161">
        <v>0</v>
      </c>
      <c r="FA349" s="161">
        <v>0</v>
      </c>
      <c r="FB349" s="161">
        <v>0</v>
      </c>
      <c r="FC349" s="161">
        <v>0</v>
      </c>
      <c r="FD349" s="161">
        <v>0</v>
      </c>
      <c r="FE349" s="161">
        <v>0</v>
      </c>
      <c r="HN349" s="161" t="s">
        <v>919</v>
      </c>
      <c r="HO349" s="159">
        <v>42244</v>
      </c>
      <c r="HP349" s="159">
        <v>42500</v>
      </c>
      <c r="HQ349" s="161">
        <v>3</v>
      </c>
      <c r="HR349" s="159">
        <v>42244</v>
      </c>
      <c r="HS349" s="161" t="s">
        <v>872</v>
      </c>
      <c r="HT349" s="161" t="s">
        <v>873</v>
      </c>
      <c r="HU349" s="161">
        <v>22</v>
      </c>
      <c r="HV349" s="161">
        <v>11</v>
      </c>
      <c r="HW349" s="161">
        <v>0</v>
      </c>
      <c r="HX349" s="159">
        <v>42345</v>
      </c>
      <c r="HY349" s="161" t="s">
        <v>874</v>
      </c>
      <c r="HZ349" s="161" t="s">
        <v>878</v>
      </c>
      <c r="IA349" s="161">
        <v>33</v>
      </c>
      <c r="IB349" s="161">
        <v>3</v>
      </c>
      <c r="IC349" s="161">
        <v>0</v>
      </c>
      <c r="ID349" s="159">
        <v>42500</v>
      </c>
      <c r="IE349" s="161" t="s">
        <v>879</v>
      </c>
      <c r="IF349" s="161" t="s">
        <v>873</v>
      </c>
      <c r="IG349" s="161">
        <v>34</v>
      </c>
      <c r="IH349" s="161">
        <v>11</v>
      </c>
      <c r="II349" s="161">
        <v>0</v>
      </c>
      <c r="JB349" s="161" t="s">
        <v>919</v>
      </c>
      <c r="JC349" s="161">
        <v>9</v>
      </c>
      <c r="JD349" s="161">
        <v>6</v>
      </c>
      <c r="JE349" s="161">
        <v>8</v>
      </c>
      <c r="JF349" s="161">
        <v>4005</v>
      </c>
      <c r="JG349" s="159">
        <v>42500</v>
      </c>
      <c r="JH349" s="161">
        <v>309</v>
      </c>
      <c r="JI349" s="159">
        <v>42247</v>
      </c>
      <c r="JJ349" s="161">
        <v>115</v>
      </c>
      <c r="JK349" s="161">
        <v>18</v>
      </c>
      <c r="JL349" s="159">
        <v>42339</v>
      </c>
      <c r="JM349" s="161">
        <v>132</v>
      </c>
      <c r="JN349" s="161">
        <v>13</v>
      </c>
      <c r="JO349" s="159">
        <v>42500</v>
      </c>
      <c r="JP349" s="161">
        <v>309</v>
      </c>
      <c r="JQ349" s="161">
        <v>16</v>
      </c>
      <c r="MN349" t="str">
        <f t="shared" si="435"/>
        <v>NoNoNoYesYesNo</v>
      </c>
      <c r="MO349" t="str">
        <f>IF(AND(MN349="NoNoNoNoNoNo",JI349=""),"No Programs",VLOOKUP(MN349,Lookups!$DA$4:$DB$67,2,FALSE))</f>
        <v>System 44 Only</v>
      </c>
      <c r="MP349">
        <f t="shared" si="436"/>
        <v>0</v>
      </c>
      <c r="MQ349" t="str">
        <f t="shared" si="437"/>
        <v>System 44 User</v>
      </c>
      <c r="MR349" t="str">
        <f>Directions!$D$3</f>
        <v>Usage</v>
      </c>
      <c r="MS349" t="str">
        <f>VLOOKUP(MQ349,Lookups!$CU$71:$CV$80,2,FALSE)</f>
        <v>System 44 Record</v>
      </c>
      <c r="MT349">
        <f t="shared" si="438"/>
        <v>1</v>
      </c>
      <c r="MU349">
        <f t="shared" si="439"/>
        <v>1</v>
      </c>
      <c r="MV349">
        <f t="shared" si="440"/>
        <v>1</v>
      </c>
      <c r="MW349">
        <f t="shared" si="441"/>
        <v>1</v>
      </c>
      <c r="MX349">
        <f t="shared" si="442"/>
        <v>36.571428571428569</v>
      </c>
      <c r="MY349" t="str">
        <f t="shared" si="443"/>
        <v>Not Used</v>
      </c>
      <c r="MZ349">
        <f t="shared" si="444"/>
        <v>0</v>
      </c>
      <c r="NA349" t="str">
        <f t="shared" si="445"/>
        <v>Not Available</v>
      </c>
      <c r="NB349" t="str">
        <f t="shared" si="446"/>
        <v>Not Available</v>
      </c>
      <c r="NC349" t="str">
        <f t="shared" si="447"/>
        <v>4 Not Indicated</v>
      </c>
      <c r="ND349" t="str">
        <f t="shared" si="448"/>
        <v>4 Not Indicated</v>
      </c>
      <c r="NE349" t="str">
        <f t="shared" si="449"/>
        <v>4 Not Indicated</v>
      </c>
      <c r="NF349" t="str">
        <f t="shared" si="450"/>
        <v>4 Not Indicated</v>
      </c>
      <c r="NG349" t="str">
        <f t="shared" si="451"/>
        <v>4 Not Indicated</v>
      </c>
      <c r="NH349" s="159">
        <f t="shared" si="452"/>
        <v>42500</v>
      </c>
      <c r="NI349">
        <f t="shared" si="453"/>
        <v>309</v>
      </c>
      <c r="NJ349" s="159">
        <f t="shared" si="454"/>
        <v>42500</v>
      </c>
      <c r="NK349">
        <f t="shared" si="455"/>
        <v>309</v>
      </c>
      <c r="NL349">
        <f t="shared" si="456"/>
        <v>36.142857142857146</v>
      </c>
      <c r="NM349">
        <f t="shared" si="457"/>
        <v>1</v>
      </c>
      <c r="NN349">
        <f>IF(OR(E349="PK",E349="K",JJ349=""),"Null",INDEX(Lookups!$EZ$4:$FW$18,MATCH($JJ349,Lookups!$EY$4:$EY$18,1),MATCH($E349,Lookups!$EZ$3:$FW$3,0)))</f>
        <v>235</v>
      </c>
      <c r="NO349">
        <f>IF(OR(E349="PK",E349="K",JJ349=""),"Null",INDEX(Lookups!$EZ$4:$FW$18,MATCH($JJ349,Lookups!$EY$4:$EY$18,1),MATCH($E349,Lookups!$EZ$3:$FW$3,0) + 1))</f>
        <v>340</v>
      </c>
      <c r="NP349">
        <f t="shared" si="458"/>
        <v>470</v>
      </c>
      <c r="NQ349" t="str">
        <f t="shared" si="459"/>
        <v>PI is Recommended</v>
      </c>
      <c r="NR349" t="str">
        <f t="shared" si="460"/>
        <v>PI is Recommended</v>
      </c>
      <c r="NS349" t="str">
        <f t="shared" si="461"/>
        <v>BR to 199L</v>
      </c>
      <c r="NT349" t="str">
        <f t="shared" si="462"/>
        <v>200L to 399L</v>
      </c>
      <c r="NU349" t="str">
        <f t="shared" si="463"/>
        <v>200L to 399L</v>
      </c>
      <c r="NV349" s="183" t="str">
        <f t="array" ref="NV349">IF($NL349="No RI Tests","No RI Tests",VLOOKUP(IF(AND(E349="K",JJ349&lt;280),3,IF(AND(E349="K",JJ349&gt;=280),4,MAX(IF(E349=Lookups!$DF$6:$DF$99,IF(JJ349&gt;=Lookups!$DG$6:$DG$99,Lookups!$DH$6:$DH$99))))),Lookups!$DE$104:$DG$108,2,FALSE))</f>
        <v>1 Below Basic</v>
      </c>
      <c r="NW349" s="161" t="str">
        <f t="array" ref="NW349">IF($NL349="No RI Tests","No RI Tests",VLOOKUP(IF(AND(E349="K",JH349&lt;280),3,IF(AND(E349="K",JH349&gt;=280),4,MAX(IF(E349=Lookups!$DF$6:$DF$99,IF(NI349&gt;=Lookups!$DG$6:$DG$99,Lookups!$DH$6:$DH$99))))),Lookups!$DE$104:$DG$108,2,FALSE))</f>
        <v>1 Below Basic</v>
      </c>
      <c r="NX349" s="161" t="str">
        <f t="array" ref="NX349">IF($NL349="No RI Tests","No RI Tests",VLOOKUP(IF(AND(E349="K",NK349&lt;280),3,IF(AND(E349="K",NK349&gt;=280),4,MAX(IF(E349=Lookups!$DF$6:$DF$99,IF(NK349&gt;=Lookups!$DG$6:$DG$99,Lookups!$DH$6:$DH$99))))),Lookups!$DE$104:$DG$108,2,FALSE))</f>
        <v>1 Below Basic</v>
      </c>
      <c r="NY349">
        <f t="shared" si="464"/>
        <v>1</v>
      </c>
      <c r="NZ349">
        <f t="shared" si="465"/>
        <v>0</v>
      </c>
      <c r="OA349" t="str">
        <f t="shared" si="466"/>
        <v>Maintained Performance Level</v>
      </c>
      <c r="OB349" s="161" t="str">
        <f t="array" ref="OB349">IF($NL349="No RI Tests","No RI Tests",IF(E349="K","N/A",VLOOKUP(MAX(IF(E349=Lookups!$DF$6:$DF$99,IF(JJ349&gt;=Lookups!$DG$6:$DG$99,Lookups!$DI$6:$DI$99))),Lookups!$DE$104:$DG$108,3,FALSE)))</f>
        <v>1 Limited</v>
      </c>
      <c r="OC349" s="161" t="str">
        <f t="array" ref="OC349">IF($NL349="No RI Tests","No RI Tests",IF(E349="K","N/A",VLOOKUP(MAX(IF(E349=Lookups!$DF$6:$DF$99,IF(NI349&gt;=Lookups!$DG$6:$DG$99,Lookups!$DI$6:$DI$99))),Lookups!$DE$104:$DG$108,3,FALSE)))</f>
        <v>1 Limited</v>
      </c>
      <c r="OD349" s="161" t="str">
        <f t="array" ref="OD349">IF($NL349="No RI Tests","No RI Tests",IF(E349="K","N/A",VLOOKUP(MAX(IF(E349=Lookups!$DF$6:$DF$99,IF(NK349&gt;=Lookups!$DG$6:$DG$99,Lookups!$DI$6:$DI$99))),Lookups!$DE$104:$DG$108,3,FALSE)))</f>
        <v>1 Limited</v>
      </c>
      <c r="OE349">
        <f t="shared" si="467"/>
        <v>1</v>
      </c>
      <c r="OF349">
        <f t="shared" si="468"/>
        <v>0</v>
      </c>
      <c r="OG349" t="str">
        <f t="shared" si="469"/>
        <v>Maintained Performance Level</v>
      </c>
      <c r="OH349">
        <f t="shared" si="470"/>
        <v>194</v>
      </c>
      <c r="OI349">
        <f t="shared" si="471"/>
        <v>1</v>
      </c>
      <c r="OJ349">
        <f t="shared" si="472"/>
        <v>0</v>
      </c>
      <c r="OK349">
        <f t="shared" si="473"/>
        <v>0</v>
      </c>
      <c r="OL349">
        <f t="shared" si="474"/>
        <v>0.67478260869565221</v>
      </c>
      <c r="OM349" t="str">
        <f t="shared" si="475"/>
        <v>Fall Administration</v>
      </c>
      <c r="ON349" t="str">
        <f t="shared" si="476"/>
        <v>Winter Administration</v>
      </c>
      <c r="OO349" t="str">
        <f t="shared" si="477"/>
        <v>Fall to Winter RI</v>
      </c>
      <c r="OP349" t="str">
        <f ca="1">IF(AND(HR349&lt;&gt;"",JJ349&lt;600),IF(HT349="Advancing","Tier 2","Tier 3"),IF(JI349="","Null",IF(OR(E349="K",E349&lt;3),"FRA Recommended",IF(JJ349&gt;=IF(E349&lt;6,400,600),IF(JJ349&lt;VLOOKUP(E349,Lookups!$AP$3:$AR$16,3,FALSE),"Tier 2","Core"),IF(JJ349&lt;400,IF(RAND()&lt;0.81,"Tier 3","Tier 2"),IF(RAND()&lt;0.51,"Tier 3","Tier 2"))))))</f>
        <v>Tier 3</v>
      </c>
      <c r="OQ349" t="str">
        <f t="shared" si="478"/>
        <v>Average Reading Invt. at Least 15 Minutes Long</v>
      </c>
      <c r="OR349">
        <f t="shared" si="479"/>
        <v>0</v>
      </c>
      <c r="OS349" t="str">
        <f t="shared" si="480"/>
        <v>Null</v>
      </c>
      <c r="OT349">
        <f t="shared" si="481"/>
        <v>194</v>
      </c>
      <c r="OU349" s="159">
        <f t="shared" si="482"/>
        <v>42500</v>
      </c>
      <c r="OV349" t="str">
        <f t="shared" si="483"/>
        <v>Form 3</v>
      </c>
      <c r="OW349" t="str">
        <f t="shared" si="484"/>
        <v>Developing</v>
      </c>
      <c r="OX349">
        <f t="shared" si="485"/>
        <v>34</v>
      </c>
      <c r="OY349">
        <f t="shared" si="486"/>
        <v>11</v>
      </c>
      <c r="OZ349">
        <f t="shared" si="487"/>
        <v>0</v>
      </c>
      <c r="PA349" s="159">
        <f t="shared" si="488"/>
        <v>42500</v>
      </c>
      <c r="PB349" t="str">
        <f t="shared" si="489"/>
        <v>Form 3</v>
      </c>
      <c r="PC349" t="str">
        <f t="shared" si="490"/>
        <v>Developing</v>
      </c>
      <c r="PD349">
        <f t="shared" si="491"/>
        <v>34</v>
      </c>
      <c r="PE349">
        <f t="shared" si="492"/>
        <v>11</v>
      </c>
      <c r="PF349">
        <f t="shared" si="493"/>
        <v>0</v>
      </c>
      <c r="PG349">
        <f t="shared" si="494"/>
        <v>36.571428571428569</v>
      </c>
      <c r="PH349">
        <f t="shared" si="495"/>
        <v>1</v>
      </c>
      <c r="PI349">
        <f t="shared" si="496"/>
        <v>1</v>
      </c>
      <c r="PJ349">
        <f t="shared" si="497"/>
        <v>22</v>
      </c>
      <c r="PK349">
        <f>IF(HR349="","Null",IF(E349&lt;3,"Null",IF(HU349=0,0,IF(HS349="Form 1",VLOOKUP(HU349,Lookups!$BE$3:$BP$63,E349,FALSE),IF(HS349="Form 2",VLOOKUP(HU349,Lookups!$BE$67:$BP$127,E349,FALSE),VLOOKUP(HU349,Lookups!$BE$130:$BP$190,E349,FALSE))))))</f>
        <v>3</v>
      </c>
      <c r="PL349">
        <f t="shared" si="498"/>
        <v>34</v>
      </c>
      <c r="PM349">
        <f>IF($PH349=0,"Null",IF(E349&lt;3,"Null",IF(OX349=0,0,IF(OV349="Form 1",VLOOKUP(OX349,Lookups!$BE$3:$BP$63,E349,FALSE),IF(OV349="Form 2",VLOOKUP(OX349,Lookups!$BE$67:$BP$127,E349,FALSE),VLOOKUP(OX349,Lookups!$BE$130:$BP$190,E349,FALSE))))))</f>
        <v>12</v>
      </c>
      <c r="PN349">
        <f t="shared" si="499"/>
        <v>12</v>
      </c>
      <c r="PO349">
        <f t="shared" si="500"/>
        <v>1</v>
      </c>
      <c r="PP349">
        <f t="shared" si="501"/>
        <v>11</v>
      </c>
      <c r="PQ349">
        <f>IF(HR349="","Null",IF(E349&lt;3,"Null",IF(HV349=0,0,IF(HS349="Form 1",VLOOKUP(HV349,Lookups!$BR$3:$CC$63,E349,FALSE),IF(HS349="Form 2",VLOOKUP(HV349,Lookups!$BR$67:$CC$127,E349,FALSE),VLOOKUP(HV349,Lookups!$BR$130:$CC$190,E349,FALSE))))))</f>
        <v>57</v>
      </c>
      <c r="PR349">
        <f t="shared" si="502"/>
        <v>11</v>
      </c>
      <c r="PS349">
        <f>IF(HR349="","Null",IF(E349&lt;3,"Null",IF(OY349=0,0,IF(OW349="Form 1",VLOOKUP(OY349,Lookups!$BR$3:$CC$63,E349,FALSE),IF(OW349="Form 2",VLOOKUP(OY349,Lookups!$BR$67:$CC$127,E349,FALSE),VLOOKUP(OY349,Lookups!$BR$130:$CC$190,E349,FALSE))))))</f>
        <v>43</v>
      </c>
      <c r="PT349">
        <f t="shared" si="503"/>
        <v>0</v>
      </c>
      <c r="PU349">
        <f t="shared" si="504"/>
        <v>0</v>
      </c>
      <c r="PV349">
        <f t="shared" si="505"/>
        <v>0</v>
      </c>
      <c r="PW349" t="str">
        <f t="shared" si="506"/>
        <v>Fall to Spring PI Administration</v>
      </c>
      <c r="PX349">
        <f t="shared" si="507"/>
        <v>0</v>
      </c>
      <c r="PY349">
        <f t="shared" si="508"/>
        <v>1</v>
      </c>
      <c r="PZ349" t="str">
        <f t="shared" si="509"/>
        <v>60 to 79 Sessions</v>
      </c>
      <c r="QA349" t="str">
        <f t="shared" si="510"/>
        <v>Series 4</v>
      </c>
      <c r="QB349" t="str">
        <f t="shared" si="511"/>
        <v>In Series 5 to 8</v>
      </c>
      <c r="QC349" t="str">
        <f>IF($MS349="System 44 Record",IF(BQ349&lt;MEDIAN(Directions!$F$3,Directions!$F$6),"Mid-Year Exited Student","Full Year Participant")&amp;IF(BP349&lt;Directions!$F$3,", Started Prior Year",", Started This Year"),"Null")</f>
        <v>Full Year Participant, Started This Year</v>
      </c>
      <c r="QD349">
        <f t="shared" si="512"/>
        <v>0</v>
      </c>
      <c r="QE349">
        <f t="shared" si="513"/>
        <v>0</v>
      </c>
      <c r="QF349">
        <f t="shared" si="514"/>
        <v>1</v>
      </c>
      <c r="QG349">
        <f t="shared" si="515"/>
        <v>0</v>
      </c>
      <c r="QH349">
        <f t="shared" si="516"/>
        <v>0</v>
      </c>
      <c r="QI349">
        <f t="shared" si="517"/>
        <v>0</v>
      </c>
      <c r="QJ349" t="str">
        <f t="shared" si="518"/>
        <v>RC! Only</v>
      </c>
      <c r="QK349" t="str">
        <f t="shared" si="519"/>
        <v>Null</v>
      </c>
      <c r="QL349" t="str">
        <f t="shared" si="520"/>
        <v>Null</v>
      </c>
      <c r="QM349" t="str">
        <f>IF($MS349="READ 180 Record",IF(AQ349="","Null",VLOOKUP(JJ349,Lookups!$DX$3:$EB$2054,AN349+1,FALSE)),"Null")</f>
        <v>Null</v>
      </c>
      <c r="QN349" t="str">
        <f t="shared" si="521"/>
        <v>Null</v>
      </c>
    </row>
    <row r="350" spans="1:456" x14ac:dyDescent="0.25">
      <c r="A350" s="161" t="s">
        <v>1447</v>
      </c>
      <c r="B350" s="161" t="s">
        <v>1447</v>
      </c>
      <c r="C350" s="161" t="s">
        <v>1447</v>
      </c>
      <c r="D350" s="161" t="s">
        <v>1447</v>
      </c>
      <c r="E350" s="161">
        <v>5</v>
      </c>
      <c r="F350" s="161" t="s">
        <v>1447</v>
      </c>
      <c r="G350" s="161" t="s">
        <v>883</v>
      </c>
      <c r="H350" s="161" t="s">
        <v>884</v>
      </c>
      <c r="I350" s="161">
        <v>546</v>
      </c>
      <c r="J350" s="159">
        <v>42500</v>
      </c>
      <c r="K350" s="161">
        <v>0</v>
      </c>
      <c r="L350" s="161">
        <v>0</v>
      </c>
      <c r="M350" s="161">
        <v>0</v>
      </c>
      <c r="N350" s="161">
        <v>0</v>
      </c>
      <c r="O350" s="161">
        <v>0</v>
      </c>
      <c r="P350" s="161">
        <v>0</v>
      </c>
      <c r="Q350" s="161">
        <v>0</v>
      </c>
      <c r="R350" s="161">
        <v>0</v>
      </c>
      <c r="S350" s="161">
        <v>0</v>
      </c>
      <c r="T350" s="161">
        <v>0</v>
      </c>
      <c r="U350" s="161">
        <v>0</v>
      </c>
      <c r="V350" s="161">
        <v>0</v>
      </c>
      <c r="W350" s="161">
        <v>0</v>
      </c>
      <c r="X350" s="161">
        <v>0</v>
      </c>
      <c r="AB350" s="161" t="s">
        <v>242</v>
      </c>
      <c r="AC350" s="161" t="s">
        <v>242</v>
      </c>
      <c r="AD350" s="161" t="s">
        <v>242</v>
      </c>
      <c r="AE350" s="161" t="s">
        <v>242</v>
      </c>
      <c r="AF350" s="161" t="s">
        <v>241</v>
      </c>
      <c r="AG350" s="161" t="s">
        <v>241</v>
      </c>
      <c r="AH350" s="161" t="s">
        <v>242</v>
      </c>
      <c r="AI350" s="161">
        <v>20150801</v>
      </c>
      <c r="AJ350" s="161">
        <v>20160525</v>
      </c>
      <c r="AK350" s="161" t="s">
        <v>869</v>
      </c>
      <c r="AL350" t="s">
        <v>1078</v>
      </c>
      <c r="BN350" t="s">
        <v>1076</v>
      </c>
      <c r="BO350" t="s">
        <v>884</v>
      </c>
      <c r="BP350" s="159">
        <v>42265</v>
      </c>
      <c r="BQ350" s="159">
        <v>42502</v>
      </c>
      <c r="BR350" t="s">
        <v>877</v>
      </c>
      <c r="BS350">
        <v>546</v>
      </c>
      <c r="BT350" s="159">
        <v>42502</v>
      </c>
      <c r="BU350">
        <v>5</v>
      </c>
      <c r="BV350">
        <v>4</v>
      </c>
      <c r="BW350">
        <v>33</v>
      </c>
      <c r="BX350">
        <v>101</v>
      </c>
      <c r="BY350">
        <v>1446</v>
      </c>
      <c r="BZ350">
        <v>1537</v>
      </c>
      <c r="CA350">
        <v>0</v>
      </c>
      <c r="CB350">
        <v>15</v>
      </c>
      <c r="CC350">
        <v>44</v>
      </c>
      <c r="CD350">
        <v>81</v>
      </c>
      <c r="CE350">
        <v>92</v>
      </c>
      <c r="CF350">
        <v>95</v>
      </c>
      <c r="CG350">
        <v>89</v>
      </c>
      <c r="CH350">
        <v>83</v>
      </c>
      <c r="CI350">
        <v>7332</v>
      </c>
      <c r="CJ350">
        <v>3.0333000000000001</v>
      </c>
      <c r="CK350">
        <v>5</v>
      </c>
      <c r="CL350">
        <v>3</v>
      </c>
      <c r="ET350" s="161">
        <v>3</v>
      </c>
      <c r="EU350" s="161">
        <v>127</v>
      </c>
      <c r="EV350" s="161">
        <v>64</v>
      </c>
      <c r="EW350" s="161">
        <v>7626</v>
      </c>
      <c r="EX350" s="161">
        <v>0</v>
      </c>
      <c r="EY350" s="161">
        <v>0</v>
      </c>
      <c r="EZ350" s="161">
        <v>0</v>
      </c>
      <c r="FA350" s="161">
        <v>0</v>
      </c>
      <c r="FB350" s="161">
        <v>59</v>
      </c>
      <c r="FC350" s="161">
        <v>77</v>
      </c>
      <c r="FD350" s="161">
        <v>0</v>
      </c>
      <c r="FE350" s="161">
        <v>2</v>
      </c>
      <c r="FF350" s="159">
        <v>42436</v>
      </c>
      <c r="FG350" s="161">
        <v>75</v>
      </c>
      <c r="FH350" s="161">
        <v>87</v>
      </c>
      <c r="FI350" s="161">
        <v>50</v>
      </c>
      <c r="FJ350" s="161">
        <v>88</v>
      </c>
      <c r="FK350" s="161">
        <v>100</v>
      </c>
      <c r="FL350" s="159">
        <v>42306</v>
      </c>
      <c r="FM350" s="161">
        <v>43</v>
      </c>
      <c r="FN350" s="161">
        <v>66</v>
      </c>
      <c r="FO350" s="161">
        <v>17</v>
      </c>
      <c r="FP350" s="161">
        <v>50</v>
      </c>
      <c r="FQ350" s="161">
        <v>75</v>
      </c>
      <c r="HN350" s="161" t="s">
        <v>884</v>
      </c>
      <c r="HO350" s="159">
        <v>42244</v>
      </c>
      <c r="HP350" s="159">
        <v>42500</v>
      </c>
      <c r="HQ350" s="161">
        <v>4</v>
      </c>
      <c r="HR350" s="159">
        <v>42244</v>
      </c>
      <c r="HS350" s="161" t="s">
        <v>872</v>
      </c>
      <c r="HT350" s="161" t="s">
        <v>878</v>
      </c>
      <c r="HU350" s="161">
        <v>40</v>
      </c>
      <c r="HV350" s="161">
        <v>7</v>
      </c>
      <c r="HW350" s="161">
        <v>0</v>
      </c>
      <c r="HX350" s="159">
        <v>42285</v>
      </c>
      <c r="HY350" s="161" t="s">
        <v>874</v>
      </c>
      <c r="HZ350" s="161" t="s">
        <v>878</v>
      </c>
      <c r="IA350" s="161">
        <v>40</v>
      </c>
      <c r="IB350" s="161">
        <v>6</v>
      </c>
      <c r="IC350" s="161">
        <v>0</v>
      </c>
      <c r="ID350" s="159">
        <v>42347</v>
      </c>
      <c r="IE350" s="161" t="s">
        <v>879</v>
      </c>
      <c r="IF350" s="161" t="s">
        <v>873</v>
      </c>
      <c r="IG350" s="161">
        <v>48</v>
      </c>
      <c r="IH350" s="161">
        <v>15</v>
      </c>
      <c r="II350" s="161">
        <v>0</v>
      </c>
      <c r="IJ350" s="159">
        <v>42500</v>
      </c>
      <c r="IK350" s="161" t="s">
        <v>872</v>
      </c>
      <c r="IL350" s="161" t="s">
        <v>873</v>
      </c>
      <c r="IM350" s="161">
        <v>40</v>
      </c>
      <c r="IN350" s="161">
        <v>15</v>
      </c>
      <c r="IO350" s="161">
        <v>0</v>
      </c>
      <c r="JB350" s="161" t="s">
        <v>884</v>
      </c>
      <c r="JC350" s="161">
        <v>11</v>
      </c>
      <c r="JD350" s="161">
        <v>4</v>
      </c>
      <c r="JE350" s="161">
        <v>6</v>
      </c>
      <c r="JF350" s="161">
        <v>4100</v>
      </c>
      <c r="JG350" s="159">
        <v>42500</v>
      </c>
      <c r="JH350" s="161">
        <v>546</v>
      </c>
      <c r="JI350" s="159">
        <v>42243</v>
      </c>
      <c r="JJ350" s="161">
        <v>323</v>
      </c>
      <c r="JK350" s="161">
        <v>19</v>
      </c>
      <c r="JL350" s="159">
        <v>42346</v>
      </c>
      <c r="JM350" s="161">
        <v>466</v>
      </c>
      <c r="JN350" s="161">
        <v>26</v>
      </c>
      <c r="JO350" s="159">
        <v>42500</v>
      </c>
      <c r="JP350" s="161">
        <v>546</v>
      </c>
      <c r="JQ350" s="161">
        <v>29</v>
      </c>
      <c r="MN350" t="str">
        <f t="shared" si="435"/>
        <v>NoNoNoYesYesNo</v>
      </c>
      <c r="MO350" t="str">
        <f>IF(AND(MN350="NoNoNoNoNoNo",JI350=""),"No Programs",VLOOKUP(MN350,Lookups!$DA$4:$DB$67,2,FALSE))</f>
        <v>System 44 Only</v>
      </c>
      <c r="MP350">
        <f t="shared" si="436"/>
        <v>0</v>
      </c>
      <c r="MQ350" t="str">
        <f t="shared" si="437"/>
        <v>System 44 User</v>
      </c>
      <c r="MR350" t="str">
        <f>Directions!$D$3</f>
        <v>Usage</v>
      </c>
      <c r="MS350" t="str">
        <f>VLOOKUP(MQ350,Lookups!$CU$71:$CV$80,2,FALSE)</f>
        <v>System 44 Record</v>
      </c>
      <c r="MT350">
        <f t="shared" si="438"/>
        <v>1</v>
      </c>
      <c r="MU350">
        <f t="shared" si="439"/>
        <v>1</v>
      </c>
      <c r="MV350">
        <f t="shared" si="440"/>
        <v>1</v>
      </c>
      <c r="MW350">
        <f t="shared" si="441"/>
        <v>1</v>
      </c>
      <c r="MX350">
        <f t="shared" si="442"/>
        <v>36.571428571428569</v>
      </c>
      <c r="MY350" t="str">
        <f t="shared" si="443"/>
        <v>Not Used</v>
      </c>
      <c r="MZ350">
        <f t="shared" si="444"/>
        <v>0</v>
      </c>
      <c r="NA350" t="str">
        <f t="shared" si="445"/>
        <v>Not Available</v>
      </c>
      <c r="NB350" t="str">
        <f t="shared" si="446"/>
        <v>Not Available</v>
      </c>
      <c r="NC350" t="str">
        <f t="shared" si="447"/>
        <v>4 Not Indicated</v>
      </c>
      <c r="ND350" t="str">
        <f t="shared" si="448"/>
        <v>4 Not Indicated</v>
      </c>
      <c r="NE350" t="str">
        <f t="shared" si="449"/>
        <v>4 Not Indicated</v>
      </c>
      <c r="NF350" t="str">
        <f t="shared" si="450"/>
        <v>4 Not Indicated</v>
      </c>
      <c r="NG350" t="str">
        <f t="shared" si="451"/>
        <v>4 Not Indicated</v>
      </c>
      <c r="NH350" s="159">
        <f t="shared" si="452"/>
        <v>42500</v>
      </c>
      <c r="NI350">
        <f t="shared" si="453"/>
        <v>546</v>
      </c>
      <c r="NJ350" s="159">
        <f t="shared" si="454"/>
        <v>42500</v>
      </c>
      <c r="NK350">
        <f t="shared" si="455"/>
        <v>546</v>
      </c>
      <c r="NL350">
        <f t="shared" si="456"/>
        <v>36.714285714285715</v>
      </c>
      <c r="NM350">
        <f t="shared" si="457"/>
        <v>1</v>
      </c>
      <c r="NN350">
        <f>IF(OR(E350="PK",E350="K",JJ350=""),"Null",INDEX(Lookups!$EZ$4:$FW$18,MATCH($JJ350,Lookups!$EY$4:$EY$18,1),MATCH($E350,Lookups!$EZ$3:$FW$3,0)))</f>
        <v>155</v>
      </c>
      <c r="NO350">
        <f>IF(OR(E350="PK",E350="K",JJ350=""),"Null",INDEX(Lookups!$EZ$4:$FW$18,MATCH($JJ350,Lookups!$EY$4:$EY$18,1),MATCH($E350,Lookups!$EZ$3:$FW$3,0) + 1))</f>
        <v>215</v>
      </c>
      <c r="NP350">
        <f t="shared" si="458"/>
        <v>310</v>
      </c>
      <c r="NQ350" t="str">
        <f t="shared" si="459"/>
        <v>PI is Recommended</v>
      </c>
      <c r="NR350" t="str">
        <f t="shared" si="460"/>
        <v>No PI Needed</v>
      </c>
      <c r="NS350" t="str">
        <f t="shared" si="461"/>
        <v>200L to 399L</v>
      </c>
      <c r="NT350" t="str">
        <f t="shared" si="462"/>
        <v>400L to 599L</v>
      </c>
      <c r="NU350" t="str">
        <f t="shared" si="463"/>
        <v>400L to 599L</v>
      </c>
      <c r="NV350" s="183" t="str">
        <f t="array" ref="NV350">IF($NL350="No RI Tests","No RI Tests",VLOOKUP(IF(AND(E350="K",JJ350&lt;280),3,IF(AND(E350="K",JJ350&gt;=280),4,MAX(IF(E350=Lookups!$DF$6:$DF$99,IF(JJ350&gt;=Lookups!$DG$6:$DG$99,Lookups!$DH$6:$DH$99))))),Lookups!$DE$104:$DG$108,2,FALSE))</f>
        <v>1 Below Basic</v>
      </c>
      <c r="NW350" s="161" t="str">
        <f t="array" ref="NW350">IF($NL350="No RI Tests","No RI Tests",VLOOKUP(IF(AND(E350="K",JH350&lt;280),3,IF(AND(E350="K",JH350&gt;=280),4,MAX(IF(E350=Lookups!$DF$6:$DF$99,IF(NI350&gt;=Lookups!$DG$6:$DG$99,Lookups!$DH$6:$DH$99))))),Lookups!$DE$104:$DG$108,2,FALSE))</f>
        <v>1 Below Basic</v>
      </c>
      <c r="NX350" s="161" t="str">
        <f t="array" ref="NX350">IF($NL350="No RI Tests","No RI Tests",VLOOKUP(IF(AND(E350="K",NK350&lt;280),3,IF(AND(E350="K",NK350&gt;=280),4,MAX(IF(E350=Lookups!$DF$6:$DF$99,IF(NK350&gt;=Lookups!$DG$6:$DG$99,Lookups!$DH$6:$DH$99))))),Lookups!$DE$104:$DG$108,2,FALSE))</f>
        <v>1 Below Basic</v>
      </c>
      <c r="NY350">
        <f t="shared" si="464"/>
        <v>1</v>
      </c>
      <c r="NZ350">
        <f t="shared" si="465"/>
        <v>0</v>
      </c>
      <c r="OA350" t="str">
        <f t="shared" si="466"/>
        <v>Maintained Performance Level</v>
      </c>
      <c r="OB350" s="161" t="str">
        <f t="array" ref="OB350">IF($NL350="No RI Tests","No RI Tests",IF(E350="K","N/A",VLOOKUP(MAX(IF(E350=Lookups!$DF$6:$DF$99,IF(JJ350&gt;=Lookups!$DG$6:$DG$99,Lookups!$DI$6:$DI$99))),Lookups!$DE$104:$DG$108,3,FALSE)))</f>
        <v>1 Limited</v>
      </c>
      <c r="OC350" s="161" t="str">
        <f t="array" ref="OC350">IF($NL350="No RI Tests","No RI Tests",IF(E350="K","N/A",VLOOKUP(MAX(IF(E350=Lookups!$DF$6:$DF$99,IF(NI350&gt;=Lookups!$DG$6:$DG$99,Lookups!$DI$6:$DI$99))),Lookups!$DE$104:$DG$108,3,FALSE)))</f>
        <v>1 Limited</v>
      </c>
      <c r="OD350" s="161" t="str">
        <f t="array" ref="OD350">IF($NL350="No RI Tests","No RI Tests",IF(E350="K","N/A",VLOOKUP(MAX(IF(E350=Lookups!$DF$6:$DF$99,IF(NK350&gt;=Lookups!$DG$6:$DG$99,Lookups!$DI$6:$DI$99))),Lookups!$DE$104:$DG$108,3,FALSE)))</f>
        <v>1 Limited</v>
      </c>
      <c r="OE350">
        <f t="shared" si="467"/>
        <v>1</v>
      </c>
      <c r="OF350">
        <f t="shared" si="468"/>
        <v>0</v>
      </c>
      <c r="OG350" t="str">
        <f t="shared" si="469"/>
        <v>Maintained Performance Level</v>
      </c>
      <c r="OH350">
        <f t="shared" si="470"/>
        <v>223</v>
      </c>
      <c r="OI350">
        <f t="shared" si="471"/>
        <v>1</v>
      </c>
      <c r="OJ350">
        <f t="shared" si="472"/>
        <v>1</v>
      </c>
      <c r="OK350">
        <f t="shared" si="473"/>
        <v>0</v>
      </c>
      <c r="OL350">
        <f t="shared" si="474"/>
        <v>1.2054054054054053</v>
      </c>
      <c r="OM350" t="str">
        <f t="shared" si="475"/>
        <v>Fall Administration</v>
      </c>
      <c r="ON350" t="str">
        <f t="shared" si="476"/>
        <v>Spring Administration</v>
      </c>
      <c r="OO350" t="str">
        <f t="shared" si="477"/>
        <v>Fall to Spring-Full Year RI</v>
      </c>
      <c r="OP350" t="str">
        <f ca="1">IF(AND(HR350&lt;&gt;"",JJ350&lt;600),IF(HT350="Advancing","Tier 2","Tier 3"),IF(JI350="","Null",IF(OR(E350="K",E350&lt;3),"FRA Recommended",IF(JJ350&gt;=IF(E350&lt;6,400,600),IF(JJ350&lt;VLOOKUP(E350,Lookups!$AP$3:$AR$16,3,FALSE),"Tier 2","Core"),IF(JJ350&lt;400,IF(RAND()&lt;0.81,"Tier 3","Tier 2"),IF(RAND()&lt;0.51,"Tier 3","Tier 2"))))))</f>
        <v>Tier 3</v>
      </c>
      <c r="OQ350" t="str">
        <f t="shared" si="478"/>
        <v>Average Reading Invt. at Least 15 Minutes Long</v>
      </c>
      <c r="OR350">
        <f t="shared" si="479"/>
        <v>0</v>
      </c>
      <c r="OS350" t="str">
        <f t="shared" si="480"/>
        <v>Null</v>
      </c>
      <c r="OT350">
        <f t="shared" si="481"/>
        <v>223</v>
      </c>
      <c r="OU350" s="159">
        <f t="shared" si="482"/>
        <v>42500</v>
      </c>
      <c r="OV350" t="str">
        <f t="shared" si="483"/>
        <v>Form 1</v>
      </c>
      <c r="OW350" t="str">
        <f t="shared" si="484"/>
        <v>Developing</v>
      </c>
      <c r="OX350">
        <f t="shared" si="485"/>
        <v>40</v>
      </c>
      <c r="OY350">
        <f t="shared" si="486"/>
        <v>15</v>
      </c>
      <c r="OZ350">
        <f t="shared" si="487"/>
        <v>0</v>
      </c>
      <c r="PA350" s="159">
        <f t="shared" si="488"/>
        <v>42500</v>
      </c>
      <c r="PB350" t="str">
        <f t="shared" si="489"/>
        <v>Form 1</v>
      </c>
      <c r="PC350" t="str">
        <f t="shared" si="490"/>
        <v>Developing</v>
      </c>
      <c r="PD350">
        <f t="shared" si="491"/>
        <v>40</v>
      </c>
      <c r="PE350">
        <f t="shared" si="492"/>
        <v>15</v>
      </c>
      <c r="PF350">
        <f t="shared" si="493"/>
        <v>0</v>
      </c>
      <c r="PG350">
        <f t="shared" si="494"/>
        <v>36.571428571428569</v>
      </c>
      <c r="PH350">
        <f t="shared" si="495"/>
        <v>1</v>
      </c>
      <c r="PI350">
        <f t="shared" si="496"/>
        <v>1</v>
      </c>
      <c r="PJ350">
        <f t="shared" si="497"/>
        <v>40</v>
      </c>
      <c r="PK350">
        <f>IF(HR350="","Null",IF(E350&lt;3,"Null",IF(HU350=0,0,IF(HS350="Form 1",VLOOKUP(HU350,Lookups!$BE$3:$BP$63,E350,FALSE),IF(HS350="Form 2",VLOOKUP(HU350,Lookups!$BE$67:$BP$127,E350,FALSE),VLOOKUP(HU350,Lookups!$BE$130:$BP$190,E350,FALSE))))))</f>
        <v>12</v>
      </c>
      <c r="PL350">
        <f t="shared" si="498"/>
        <v>40</v>
      </c>
      <c r="PM350">
        <f>IF($PH350=0,"Null",IF(E350&lt;3,"Null",IF(OX350=0,0,IF(OV350="Form 1",VLOOKUP(OX350,Lookups!$BE$3:$BP$63,E350,FALSE),IF(OV350="Form 2",VLOOKUP(OX350,Lookups!$BE$67:$BP$127,E350,FALSE),VLOOKUP(OX350,Lookups!$BE$130:$BP$190,E350,FALSE))))))</f>
        <v>12</v>
      </c>
      <c r="PN350">
        <f t="shared" si="499"/>
        <v>0</v>
      </c>
      <c r="PO350">
        <f t="shared" si="500"/>
        <v>0</v>
      </c>
      <c r="PP350">
        <f t="shared" si="501"/>
        <v>7</v>
      </c>
      <c r="PQ350">
        <f>IF(HR350="","Null",IF(E350&lt;3,"Null",IF(HV350=0,0,IF(HS350="Form 1",VLOOKUP(HV350,Lookups!$BR$3:$CC$63,E350,FALSE),IF(HS350="Form 2",VLOOKUP(HV350,Lookups!$BR$67:$CC$127,E350,FALSE),VLOOKUP(HV350,Lookups!$BR$130:$CC$190,E350,FALSE))))))</f>
        <v>8</v>
      </c>
      <c r="PR350">
        <f t="shared" si="502"/>
        <v>15</v>
      </c>
      <c r="PS350">
        <f>IF(HR350="","Null",IF(E350&lt;3,"Null",IF(OY350=0,0,IF(OW350="Form 1",VLOOKUP(OY350,Lookups!$BR$3:$CC$63,E350,FALSE),IF(OW350="Form 2",VLOOKUP(OY350,Lookups!$BR$67:$CC$127,E350,FALSE),VLOOKUP(OY350,Lookups!$BR$130:$CC$190,E350,FALSE))))))</f>
        <v>22</v>
      </c>
      <c r="PT350">
        <f t="shared" si="503"/>
        <v>8</v>
      </c>
      <c r="PU350">
        <f t="shared" si="504"/>
        <v>1</v>
      </c>
      <c r="PV350">
        <f t="shared" si="505"/>
        <v>0</v>
      </c>
      <c r="PW350" t="str">
        <f t="shared" si="506"/>
        <v>Fall to Spring PI Administration</v>
      </c>
      <c r="PX350">
        <f t="shared" si="507"/>
        <v>0</v>
      </c>
      <c r="PY350">
        <f t="shared" si="508"/>
        <v>1</v>
      </c>
      <c r="PZ350" t="str">
        <f t="shared" si="509"/>
        <v>100 or More Sessions</v>
      </c>
      <c r="QA350" t="str">
        <f t="shared" si="510"/>
        <v>Series 1</v>
      </c>
      <c r="QB350" t="str">
        <f t="shared" si="511"/>
        <v>In Series 5 to 8</v>
      </c>
      <c r="QC350" t="str">
        <f>IF($MS350="System 44 Record",IF(BQ350&lt;MEDIAN(Directions!$F$3,Directions!$F$6),"Mid-Year Exited Student","Full Year Participant")&amp;IF(BP350&lt;Directions!$F$3,", Started Prior Year",", Started This Year"),"Null")</f>
        <v>Full Year Participant, Started This Year</v>
      </c>
      <c r="QD350">
        <f t="shared" si="512"/>
        <v>0</v>
      </c>
      <c r="QE350">
        <f t="shared" si="513"/>
        <v>0</v>
      </c>
      <c r="QF350">
        <f t="shared" si="514"/>
        <v>1</v>
      </c>
      <c r="QG350">
        <f t="shared" si="515"/>
        <v>1</v>
      </c>
      <c r="QH350">
        <f t="shared" si="516"/>
        <v>2</v>
      </c>
      <c r="QI350">
        <f t="shared" si="517"/>
        <v>0.77</v>
      </c>
      <c r="QJ350" t="str">
        <f t="shared" si="518"/>
        <v>Used RC! and rSkills</v>
      </c>
      <c r="QK350" t="str">
        <f t="shared" si="519"/>
        <v>Null</v>
      </c>
      <c r="QL350" t="str">
        <f t="shared" si="520"/>
        <v>Null</v>
      </c>
      <c r="QM350" t="str">
        <f>IF($MS350="READ 180 Record",IF(AQ350="","Null",VLOOKUP(JJ350,Lookups!$DX$3:$EB$2054,AN350+1,FALSE)),"Null")</f>
        <v>Null</v>
      </c>
      <c r="QN350" t="str">
        <f t="shared" si="521"/>
        <v>Null</v>
      </c>
    </row>
    <row r="351" spans="1:456" x14ac:dyDescent="0.25">
      <c r="A351" s="161" t="s">
        <v>1447</v>
      </c>
      <c r="B351" s="161" t="s">
        <v>1447</v>
      </c>
      <c r="C351" s="161" t="s">
        <v>1447</v>
      </c>
      <c r="D351" s="161" t="s">
        <v>1447</v>
      </c>
      <c r="E351" s="161">
        <v>6</v>
      </c>
      <c r="F351" s="161" t="s">
        <v>1447</v>
      </c>
      <c r="G351" s="161" t="s">
        <v>880</v>
      </c>
      <c r="H351" s="161" t="s">
        <v>907</v>
      </c>
      <c r="I351" s="161">
        <v>962</v>
      </c>
      <c r="J351" s="159">
        <v>42501</v>
      </c>
      <c r="K351" s="161">
        <v>0</v>
      </c>
      <c r="L351" s="161">
        <v>0</v>
      </c>
      <c r="M351" s="161">
        <v>0</v>
      </c>
      <c r="N351" s="161">
        <v>0</v>
      </c>
      <c r="O351" s="161">
        <v>0</v>
      </c>
      <c r="P351" s="161">
        <v>0</v>
      </c>
      <c r="Q351" s="161">
        <v>0</v>
      </c>
      <c r="R351" s="161">
        <v>0</v>
      </c>
      <c r="S351" s="161">
        <v>0</v>
      </c>
      <c r="T351" s="161">
        <v>0</v>
      </c>
      <c r="U351" s="161">
        <v>0</v>
      </c>
      <c r="V351" s="161">
        <v>0</v>
      </c>
      <c r="W351" s="161">
        <v>0</v>
      </c>
      <c r="X351" s="161">
        <v>0</v>
      </c>
      <c r="AB351" s="161" t="s">
        <v>241</v>
      </c>
      <c r="AC351" s="161" t="s">
        <v>242</v>
      </c>
      <c r="AD351" s="161" t="s">
        <v>242</v>
      </c>
      <c r="AE351" s="161" t="s">
        <v>242</v>
      </c>
      <c r="AF351" s="161" t="s">
        <v>242</v>
      </c>
      <c r="AG351" s="161" t="s">
        <v>241</v>
      </c>
      <c r="AH351" s="161" t="s">
        <v>242</v>
      </c>
      <c r="AI351" s="161">
        <v>20150801</v>
      </c>
      <c r="AJ351" s="161">
        <v>20160525</v>
      </c>
      <c r="AK351" s="161" t="s">
        <v>869</v>
      </c>
      <c r="AL351" t="s">
        <v>1076</v>
      </c>
      <c r="AM351" t="s">
        <v>907</v>
      </c>
      <c r="AN351">
        <v>4</v>
      </c>
      <c r="AO351" t="s">
        <v>870</v>
      </c>
      <c r="AP351">
        <v>28</v>
      </c>
      <c r="AQ351">
        <v>125</v>
      </c>
      <c r="AR351">
        <v>2967</v>
      </c>
      <c r="AS351">
        <v>1079</v>
      </c>
      <c r="AT351">
        <v>372</v>
      </c>
      <c r="AU351">
        <v>749</v>
      </c>
      <c r="AV351">
        <v>483</v>
      </c>
      <c r="AW351">
        <v>94</v>
      </c>
      <c r="AX351">
        <v>23.791649999999901</v>
      </c>
      <c r="AY351">
        <v>5.1033999999999997</v>
      </c>
      <c r="AZ351">
        <v>3.7879</v>
      </c>
      <c r="BA351">
        <v>103.283</v>
      </c>
      <c r="BB351">
        <v>100805</v>
      </c>
      <c r="BC351">
        <v>79.850746267999995</v>
      </c>
      <c r="BD351">
        <v>87.5</v>
      </c>
      <c r="BE351">
        <v>1624</v>
      </c>
      <c r="BF351">
        <v>2034</v>
      </c>
      <c r="BG351">
        <v>40</v>
      </c>
      <c r="BH351">
        <v>94</v>
      </c>
      <c r="BI351">
        <v>4</v>
      </c>
      <c r="BJ351">
        <v>4</v>
      </c>
      <c r="BK351">
        <v>284</v>
      </c>
      <c r="BL351">
        <v>3</v>
      </c>
      <c r="BM351" t="s">
        <v>1080</v>
      </c>
      <c r="BN351" t="s">
        <v>1079</v>
      </c>
      <c r="ET351" s="161">
        <v>2</v>
      </c>
      <c r="EU351" s="161">
        <v>199</v>
      </c>
      <c r="EV351" s="161">
        <v>100</v>
      </c>
      <c r="EW351" s="161">
        <v>11948</v>
      </c>
      <c r="EX351" s="161">
        <v>0</v>
      </c>
      <c r="EY351" s="161">
        <v>0</v>
      </c>
      <c r="EZ351" s="161">
        <v>70</v>
      </c>
      <c r="FA351" s="161">
        <v>83</v>
      </c>
      <c r="FB351" s="161">
        <v>0</v>
      </c>
      <c r="FC351" s="161">
        <v>0</v>
      </c>
      <c r="FD351" s="161">
        <v>2</v>
      </c>
      <c r="FE351" s="161">
        <v>0</v>
      </c>
      <c r="FF351" s="159">
        <v>42388</v>
      </c>
      <c r="FG351" s="161">
        <v>64</v>
      </c>
      <c r="FH351" s="161">
        <v>80</v>
      </c>
      <c r="FI351" s="161">
        <v>67</v>
      </c>
      <c r="FJ351" s="161">
        <v>50</v>
      </c>
      <c r="FK351" s="161">
        <v>75</v>
      </c>
      <c r="FL351" s="159">
        <v>42310</v>
      </c>
      <c r="FM351" s="161">
        <v>76</v>
      </c>
      <c r="FN351" s="161">
        <v>87</v>
      </c>
      <c r="FO351" s="161">
        <v>75</v>
      </c>
      <c r="FP351" s="161">
        <v>89</v>
      </c>
      <c r="FQ351" s="161">
        <v>63</v>
      </c>
      <c r="HN351" s="161" t="s">
        <v>907</v>
      </c>
      <c r="HO351" s="159">
        <v>42501</v>
      </c>
      <c r="HP351" s="159">
        <v>42501</v>
      </c>
      <c r="HQ351" s="161">
        <v>1</v>
      </c>
      <c r="HR351" s="159">
        <v>42501</v>
      </c>
      <c r="HS351" s="161" t="s">
        <v>872</v>
      </c>
      <c r="HT351" s="161" t="s">
        <v>882</v>
      </c>
      <c r="HU351" s="161">
        <v>56</v>
      </c>
      <c r="HV351" s="161">
        <v>39</v>
      </c>
      <c r="HW351" s="161">
        <v>0</v>
      </c>
      <c r="JB351" s="161" t="s">
        <v>907</v>
      </c>
      <c r="JC351" s="161">
        <v>24</v>
      </c>
      <c r="JD351" s="161">
        <v>13</v>
      </c>
      <c r="JE351" s="161">
        <v>57</v>
      </c>
      <c r="JF351" s="161">
        <v>125821</v>
      </c>
      <c r="JG351" s="159">
        <v>42501</v>
      </c>
      <c r="JH351" s="161">
        <v>962</v>
      </c>
      <c r="JI351" s="159">
        <v>42243</v>
      </c>
      <c r="JJ351" s="161">
        <v>980</v>
      </c>
      <c r="JK351" s="161">
        <v>12</v>
      </c>
      <c r="JL351" s="159">
        <v>42340</v>
      </c>
      <c r="JM351" s="161">
        <v>936</v>
      </c>
      <c r="JN351" s="161">
        <v>30</v>
      </c>
      <c r="JO351" s="159">
        <v>42501</v>
      </c>
      <c r="JP351" s="161">
        <v>962</v>
      </c>
      <c r="JQ351" s="161">
        <v>16</v>
      </c>
      <c r="MN351" t="str">
        <f t="shared" si="435"/>
        <v>YesNoNoNoYesNo</v>
      </c>
      <c r="MO351" t="str">
        <f>IF(AND(MN351="NoNoNoNoNoNo",JI351=""),"No Programs",VLOOKUP(MN351,Lookups!$DA$4:$DB$67,2,FALSE))</f>
        <v>READ 180 Only</v>
      </c>
      <c r="MP351">
        <f t="shared" si="436"/>
        <v>1</v>
      </c>
      <c r="MQ351" t="str">
        <f t="shared" si="437"/>
        <v>READ 180 User</v>
      </c>
      <c r="MR351" t="str">
        <f>Directions!$D$3</f>
        <v>Usage</v>
      </c>
      <c r="MS351" t="str">
        <f>VLOOKUP(MQ351,Lookups!$CU$71:$CV$80,2,FALSE)</f>
        <v>READ 180 Record</v>
      </c>
      <c r="MT351">
        <f t="shared" si="438"/>
        <v>1</v>
      </c>
      <c r="MU351">
        <f t="shared" si="439"/>
        <v>1</v>
      </c>
      <c r="MV351">
        <f t="shared" si="440"/>
        <v>1</v>
      </c>
      <c r="MW351">
        <f t="shared" si="441"/>
        <v>1</v>
      </c>
      <c r="MX351">
        <f t="shared" si="442"/>
        <v>36.857142857142854</v>
      </c>
      <c r="MY351" t="str">
        <f t="shared" si="443"/>
        <v>Not Used</v>
      </c>
      <c r="MZ351">
        <f t="shared" si="444"/>
        <v>0</v>
      </c>
      <c r="NA351" t="str">
        <f t="shared" si="445"/>
        <v>Not Available</v>
      </c>
      <c r="NB351" t="str">
        <f t="shared" si="446"/>
        <v>Not Available</v>
      </c>
      <c r="NC351" t="str">
        <f t="shared" si="447"/>
        <v>4 Not Indicated</v>
      </c>
      <c r="ND351" t="str">
        <f t="shared" si="448"/>
        <v>4 Not Indicated</v>
      </c>
      <c r="NE351" t="str">
        <f t="shared" si="449"/>
        <v>4 Not Indicated</v>
      </c>
      <c r="NF351" t="str">
        <f t="shared" si="450"/>
        <v>4 Not Indicated</v>
      </c>
      <c r="NG351" t="str">
        <f t="shared" si="451"/>
        <v>4 Not Indicated</v>
      </c>
      <c r="NH351" s="159">
        <f t="shared" si="452"/>
        <v>42501</v>
      </c>
      <c r="NI351">
        <f t="shared" si="453"/>
        <v>962</v>
      </c>
      <c r="NJ351" s="159">
        <f t="shared" si="454"/>
        <v>42243</v>
      </c>
      <c r="NK351">
        <f t="shared" si="455"/>
        <v>980</v>
      </c>
      <c r="NL351">
        <f t="shared" si="456"/>
        <v>36.857142857142854</v>
      </c>
      <c r="NM351">
        <f t="shared" si="457"/>
        <v>1</v>
      </c>
      <c r="NN351">
        <f>IF(OR(E351="PK",E351="K",JJ351=""),"Null",INDEX(Lookups!$EZ$4:$FW$18,MATCH($JJ351,Lookups!$EY$4:$EY$18,1),MATCH($E351,Lookups!$EZ$3:$FW$3,0)))</f>
        <v>30</v>
      </c>
      <c r="NO351">
        <f>IF(OR(E351="PK",E351="K",JJ351=""),"Null",INDEX(Lookups!$EZ$4:$FW$18,MATCH($JJ351,Lookups!$EY$4:$EY$18,1),MATCH($E351,Lookups!$EZ$3:$FW$3,0) + 1))</f>
        <v>55</v>
      </c>
      <c r="NP351">
        <f t="shared" si="458"/>
        <v>60</v>
      </c>
      <c r="NQ351" t="str">
        <f t="shared" si="459"/>
        <v>No PI Needed</v>
      </c>
      <c r="NR351" t="str">
        <f t="shared" si="460"/>
        <v>No PI Needed</v>
      </c>
      <c r="NS351" t="str">
        <f t="shared" si="461"/>
        <v>800L to 999L</v>
      </c>
      <c r="NT351" t="str">
        <f t="shared" si="462"/>
        <v>800L to 999L</v>
      </c>
      <c r="NU351" t="str">
        <f t="shared" si="463"/>
        <v>800L to 999L</v>
      </c>
      <c r="NV351" s="183" t="str">
        <f t="array" ref="NV351">IF($NL351="No RI Tests","No RI Tests",VLOOKUP(IF(AND(E351="K",JJ351&lt;280),3,IF(AND(E351="K",JJ351&gt;=280),4,MAX(IF(E351=Lookups!$DF$6:$DF$99,IF(JJ351&gt;=Lookups!$DG$6:$DG$99,Lookups!$DH$6:$DH$99))))),Lookups!$DE$104:$DG$108,2,FALSE))</f>
        <v>3 Proficient</v>
      </c>
      <c r="NW351" s="161" t="str">
        <f t="array" ref="NW351">IF($NL351="No RI Tests","No RI Tests",VLOOKUP(IF(AND(E351="K",JH351&lt;280),3,IF(AND(E351="K",JH351&gt;=280),4,MAX(IF(E351=Lookups!$DF$6:$DF$99,IF(NI351&gt;=Lookups!$DG$6:$DG$99,Lookups!$DH$6:$DH$99))))),Lookups!$DE$104:$DG$108,2,FALSE))</f>
        <v>3 Proficient</v>
      </c>
      <c r="NX351" s="161" t="str">
        <f t="array" ref="NX351">IF($NL351="No RI Tests","No RI Tests",VLOOKUP(IF(AND(E351="K",NK351&lt;280),3,IF(AND(E351="K",NK351&gt;=280),4,MAX(IF(E351=Lookups!$DF$6:$DF$99,IF(NK351&gt;=Lookups!$DG$6:$DG$99,Lookups!$DH$6:$DH$99))))),Lookups!$DE$104:$DG$108,2,FALSE))</f>
        <v>3 Proficient</v>
      </c>
      <c r="NY351">
        <f t="shared" si="464"/>
        <v>1</v>
      </c>
      <c r="NZ351">
        <f t="shared" si="465"/>
        <v>0</v>
      </c>
      <c r="OA351" t="str">
        <f t="shared" si="466"/>
        <v>Maintained Performance Level</v>
      </c>
      <c r="OB351" s="161" t="str">
        <f t="array" ref="OB351">IF($NL351="No RI Tests","No RI Tests",IF(E351="K","N/A",VLOOKUP(MAX(IF(E351=Lookups!$DF$6:$DF$99,IF(JJ351&gt;=Lookups!$DG$6:$DG$99,Lookups!$DI$6:$DI$99))),Lookups!$DE$104:$DG$108,3,FALSE)))</f>
        <v>2 Partial</v>
      </c>
      <c r="OC351" s="161" t="str">
        <f t="array" ref="OC351">IF($NL351="No RI Tests","No RI Tests",IF(E351="K","N/A",VLOOKUP(MAX(IF(E351=Lookups!$DF$6:$DF$99,IF(NI351&gt;=Lookups!$DG$6:$DG$99,Lookups!$DI$6:$DI$99))),Lookups!$DE$104:$DG$108,3,FALSE)))</f>
        <v>2 Partial</v>
      </c>
      <c r="OD351" s="161" t="str">
        <f t="array" ref="OD351">IF($NL351="No RI Tests","No RI Tests",IF(E351="K","N/A",VLOOKUP(MAX(IF(E351=Lookups!$DF$6:$DF$99,IF(NK351&gt;=Lookups!$DG$6:$DG$99,Lookups!$DI$6:$DI$99))),Lookups!$DE$104:$DG$108,3,FALSE)))</f>
        <v>2 Partial</v>
      </c>
      <c r="OE351">
        <f t="shared" si="467"/>
        <v>1</v>
      </c>
      <c r="OF351">
        <f t="shared" si="468"/>
        <v>0</v>
      </c>
      <c r="OG351" t="str">
        <f t="shared" si="469"/>
        <v>Maintained Performance Level</v>
      </c>
      <c r="OH351">
        <f t="shared" si="470"/>
        <v>-18</v>
      </c>
      <c r="OI351">
        <f t="shared" si="471"/>
        <v>0</v>
      </c>
      <c r="OJ351">
        <f t="shared" si="472"/>
        <v>0</v>
      </c>
      <c r="OK351">
        <f t="shared" si="473"/>
        <v>0</v>
      </c>
      <c r="OL351">
        <f t="shared" si="474"/>
        <v>-0.42352941176470588</v>
      </c>
      <c r="OM351" t="str">
        <f t="shared" si="475"/>
        <v>Fall Administration</v>
      </c>
      <c r="ON351" t="str">
        <f t="shared" si="476"/>
        <v>Fall Administration</v>
      </c>
      <c r="OO351" t="str">
        <f t="shared" si="477"/>
        <v>Fall Administration RI</v>
      </c>
      <c r="OP351" t="str">
        <f ca="1">IF(AND(HR351&lt;&gt;"",JJ351&lt;600),IF(HT351="Advancing","Tier 2","Tier 3"),IF(JI351="","Null",IF(OR(E351="K",E351&lt;3),"FRA Recommended",IF(JJ351&gt;=IF(E351&lt;6,400,600),IF(JJ351&lt;VLOOKUP(E351,Lookups!$AP$3:$AR$16,3,FALSE),"Tier 2","Core"),IF(JJ351&lt;400,IF(RAND()&lt;0.81,"Tier 3","Tier 2"),IF(RAND()&lt;0.51,"Tier 3","Tier 2"))))))</f>
        <v>Core</v>
      </c>
      <c r="OQ351" t="str">
        <f t="shared" si="478"/>
        <v>Average Reading Invt. at Least 15 Minutes Long</v>
      </c>
      <c r="OR351">
        <f t="shared" si="479"/>
        <v>0</v>
      </c>
      <c r="OS351">
        <f t="shared" si="480"/>
        <v>0</v>
      </c>
      <c r="OT351">
        <f t="shared" si="481"/>
        <v>44</v>
      </c>
      <c r="OU351" s="159">
        <f t="shared" si="482"/>
        <v>42501</v>
      </c>
      <c r="OV351" t="str">
        <f t="shared" si="483"/>
        <v>Form 1</v>
      </c>
      <c r="OW351" t="str">
        <f t="shared" si="484"/>
        <v>Advancing</v>
      </c>
      <c r="OX351">
        <f t="shared" si="485"/>
        <v>56</v>
      </c>
      <c r="OY351">
        <f t="shared" si="486"/>
        <v>39</v>
      </c>
      <c r="OZ351">
        <f t="shared" si="487"/>
        <v>0</v>
      </c>
      <c r="PA351" s="159">
        <f t="shared" si="488"/>
        <v>42501</v>
      </c>
      <c r="PB351" t="str">
        <f t="shared" si="489"/>
        <v>Form 1</v>
      </c>
      <c r="PC351" t="str">
        <f t="shared" si="490"/>
        <v>Advancing</v>
      </c>
      <c r="PD351">
        <f t="shared" si="491"/>
        <v>56</v>
      </c>
      <c r="PE351">
        <f t="shared" si="492"/>
        <v>39</v>
      </c>
      <c r="PF351">
        <f t="shared" si="493"/>
        <v>0</v>
      </c>
      <c r="PG351" t="str">
        <f t="shared" si="494"/>
        <v>Lone PI Test</v>
      </c>
      <c r="PH351">
        <f t="shared" si="495"/>
        <v>0</v>
      </c>
      <c r="PI351">
        <f t="shared" si="496"/>
        <v>0</v>
      </c>
      <c r="PJ351">
        <f t="shared" si="497"/>
        <v>56</v>
      </c>
      <c r="PK351">
        <f>IF(HR351="","Null",IF(E351&lt;3,"Null",IF(HU351=0,0,IF(HS351="Form 1",VLOOKUP(HU351,Lookups!$BE$3:$BP$63,E351,FALSE),IF(HS351="Form 2",VLOOKUP(HU351,Lookups!$BE$67:$BP$127,E351,FALSE),VLOOKUP(HU351,Lookups!$BE$130:$BP$190,E351,FALSE))))))</f>
        <v>93</v>
      </c>
      <c r="PL351" t="str">
        <f t="shared" si="498"/>
        <v>Null</v>
      </c>
      <c r="PM351" t="str">
        <f>IF($PH351=0,"Null",IF(E351&lt;3,"Null",IF(OX351=0,0,IF(OV351="Form 1",VLOOKUP(OX351,Lookups!$BE$3:$BP$63,E351,FALSE),IF(OV351="Form 2",VLOOKUP(OX351,Lookups!$BE$67:$BP$127,E351,FALSE),VLOOKUP(OX351,Lookups!$BE$130:$BP$190,E351,FALSE))))))</f>
        <v>Null</v>
      </c>
      <c r="PN351" t="str">
        <f t="shared" si="499"/>
        <v>Null</v>
      </c>
      <c r="PO351" t="str">
        <f t="shared" si="500"/>
        <v>Null</v>
      </c>
      <c r="PP351">
        <f t="shared" si="501"/>
        <v>39</v>
      </c>
      <c r="PQ351">
        <f>IF(HR351="","Null",IF(E351&lt;3,"Null",IF(HV351=0,0,IF(HS351="Form 1",VLOOKUP(HV351,Lookups!$BR$3:$CC$63,E351,FALSE),IF(HS351="Form 2",VLOOKUP(HV351,Lookups!$BR$67:$CC$127,E351,FALSE),VLOOKUP(HV351,Lookups!$BR$130:$CC$190,E351,FALSE))))))</f>
        <v>90</v>
      </c>
      <c r="PR351" t="str">
        <f t="shared" si="502"/>
        <v>Null</v>
      </c>
      <c r="PS351">
        <f>IF(HR351="","Null",IF(E351&lt;3,"Null",IF(OY351=0,0,IF(OW351="Form 1",VLOOKUP(OY351,Lookups!$BR$3:$CC$63,E351,FALSE),IF(OW351="Form 2",VLOOKUP(OY351,Lookups!$BR$67:$CC$127,E351,FALSE),VLOOKUP(OY351,Lookups!$BR$130:$CC$190,E351,FALSE))))))</f>
        <v>83</v>
      </c>
      <c r="PT351" t="str">
        <f t="shared" si="503"/>
        <v>Null</v>
      </c>
      <c r="PU351" t="str">
        <f t="shared" si="504"/>
        <v>Null</v>
      </c>
      <c r="PV351">
        <f t="shared" si="505"/>
        <v>1</v>
      </c>
      <c r="PW351" t="str">
        <f t="shared" si="506"/>
        <v>Spring PI Administration</v>
      </c>
      <c r="PX351">
        <f t="shared" si="507"/>
        <v>1</v>
      </c>
      <c r="PY351">
        <f t="shared" si="508"/>
        <v>0</v>
      </c>
      <c r="PZ351" t="str">
        <f t="shared" si="509"/>
        <v>Null</v>
      </c>
      <c r="QA351" t="str">
        <f t="shared" si="510"/>
        <v>Null</v>
      </c>
      <c r="QB351" t="str">
        <f t="shared" si="511"/>
        <v>Null</v>
      </c>
      <c r="QC351" t="str">
        <f>IF($MS351="System 44 Record",IF(BQ351&lt;MEDIAN(Directions!$F$3,Directions!$F$6),"Mid-Year Exited Student","Full Year Participant")&amp;IF(BP351&lt;Directions!$F$3,", Started Prior Year",", Started This Year"),"Null")</f>
        <v>Null</v>
      </c>
      <c r="QD351" t="str">
        <f t="shared" si="512"/>
        <v>Null</v>
      </c>
      <c r="QE351">
        <f t="shared" si="513"/>
        <v>1</v>
      </c>
      <c r="QF351">
        <f t="shared" si="514"/>
        <v>1</v>
      </c>
      <c r="QG351">
        <f t="shared" si="515"/>
        <v>1</v>
      </c>
      <c r="QH351">
        <f t="shared" si="516"/>
        <v>2</v>
      </c>
      <c r="QI351">
        <f t="shared" si="517"/>
        <v>0.83</v>
      </c>
      <c r="QJ351" t="str">
        <f t="shared" si="518"/>
        <v>Used All 3</v>
      </c>
      <c r="QK351" t="str">
        <f t="shared" si="519"/>
        <v>100 or More Sessions</v>
      </c>
      <c r="QL351" t="str">
        <f t="shared" si="520"/>
        <v>13 or More Segments</v>
      </c>
      <c r="QM351" t="str">
        <f>IF($MS351="READ 180 Record",IF(AQ351="","Null",VLOOKUP(JJ351,Lookups!$DX$3:$EB$2054,AN351+1,FALSE)),"Null")</f>
        <v>Level Matches Lexile Score</v>
      </c>
      <c r="QN351" t="str">
        <f t="shared" si="521"/>
        <v>Null</v>
      </c>
    </row>
    <row r="352" spans="1:456" x14ac:dyDescent="0.25">
      <c r="A352" s="161" t="s">
        <v>1447</v>
      </c>
      <c r="B352" s="161" t="s">
        <v>1447</v>
      </c>
      <c r="C352" s="161" t="s">
        <v>1447</v>
      </c>
      <c r="D352" s="161" t="s">
        <v>1447</v>
      </c>
      <c r="E352" s="161">
        <v>12</v>
      </c>
      <c r="F352" s="161" t="s">
        <v>1447</v>
      </c>
      <c r="G352" s="161" t="s">
        <v>880</v>
      </c>
      <c r="H352" s="161" t="s">
        <v>881</v>
      </c>
      <c r="K352" s="161">
        <v>0</v>
      </c>
      <c r="L352" s="161">
        <v>0</v>
      </c>
      <c r="M352" s="161">
        <v>0</v>
      </c>
      <c r="N352" s="161">
        <v>0</v>
      </c>
      <c r="O352" s="161">
        <v>0</v>
      </c>
      <c r="P352" s="161">
        <v>0</v>
      </c>
      <c r="Q352" s="161">
        <v>0</v>
      </c>
      <c r="R352" s="161">
        <v>0</v>
      </c>
      <c r="S352" s="161">
        <v>0</v>
      </c>
      <c r="T352" s="161">
        <v>0</v>
      </c>
      <c r="U352" s="161">
        <v>0</v>
      </c>
      <c r="V352" s="161">
        <v>0</v>
      </c>
      <c r="W352" s="161">
        <v>0</v>
      </c>
      <c r="X352" s="161">
        <v>0</v>
      </c>
      <c r="AB352" s="161" t="s">
        <v>242</v>
      </c>
      <c r="AC352" s="161" t="s">
        <v>242</v>
      </c>
      <c r="AD352" s="161" t="s">
        <v>242</v>
      </c>
      <c r="AE352" s="161" t="s">
        <v>242</v>
      </c>
      <c r="AF352" s="161" t="s">
        <v>242</v>
      </c>
      <c r="AG352" s="161" t="s">
        <v>242</v>
      </c>
      <c r="AH352" s="161" t="s">
        <v>242</v>
      </c>
      <c r="AI352" s="161">
        <v>20150801</v>
      </c>
      <c r="AJ352" s="161">
        <v>20160525</v>
      </c>
      <c r="AK352" s="161" t="s">
        <v>869</v>
      </c>
      <c r="AL352" t="s">
        <v>1078</v>
      </c>
      <c r="BN352" t="s">
        <v>1079</v>
      </c>
      <c r="ET352" s="161">
        <v>0</v>
      </c>
      <c r="EU352" s="161">
        <v>0</v>
      </c>
      <c r="EV352" s="161">
        <v>0</v>
      </c>
      <c r="EW352" s="161">
        <v>0</v>
      </c>
      <c r="EX352" s="161">
        <v>0</v>
      </c>
      <c r="EY352" s="161">
        <v>0</v>
      </c>
      <c r="EZ352" s="161">
        <v>0</v>
      </c>
      <c r="FA352" s="161">
        <v>0</v>
      </c>
      <c r="FB352" s="161">
        <v>0</v>
      </c>
      <c r="FC352" s="161">
        <v>0</v>
      </c>
      <c r="FD352" s="161">
        <v>0</v>
      </c>
      <c r="FE352" s="161">
        <v>0</v>
      </c>
      <c r="HN352" s="161" t="s">
        <v>881</v>
      </c>
      <c r="JB352" s="161" t="s">
        <v>881</v>
      </c>
      <c r="JC352" s="161">
        <v>0</v>
      </c>
      <c r="JD352" s="161">
        <v>0</v>
      </c>
      <c r="JE352" s="161">
        <v>0</v>
      </c>
      <c r="JF352" s="161">
        <v>0</v>
      </c>
      <c r="MN352" t="str">
        <f t="shared" si="435"/>
        <v>NoNoNoNoNoNo</v>
      </c>
      <c r="MO352" t="str">
        <f>IF(AND(MN352="NoNoNoNoNoNo",JI352=""),"No Programs",VLOOKUP(MN352,Lookups!$DA$4:$DB$67,2,FALSE))</f>
        <v>No Programs</v>
      </c>
      <c r="MP352">
        <f t="shared" si="436"/>
        <v>0</v>
      </c>
      <c r="MQ352" t="str">
        <f t="shared" si="437"/>
        <v>No Program Use</v>
      </c>
      <c r="MR352" t="str">
        <f>Directions!$D$3</f>
        <v>Usage</v>
      </c>
      <c r="MS352" t="str">
        <f>VLOOKUP(MQ352,Lookups!$CU$71:$CV$80,2,FALSE)</f>
        <v>Exclude</v>
      </c>
      <c r="MT352">
        <f t="shared" si="438"/>
        <v>0</v>
      </c>
      <c r="MU352">
        <f t="shared" si="439"/>
        <v>0</v>
      </c>
      <c r="MV352">
        <f t="shared" si="440"/>
        <v>0</v>
      </c>
      <c r="MW352">
        <f t="shared" si="441"/>
        <v>0</v>
      </c>
      <c r="MX352">
        <f t="shared" si="442"/>
        <v>0</v>
      </c>
      <c r="MY352" t="str">
        <f t="shared" si="443"/>
        <v>Not Used</v>
      </c>
      <c r="MZ352">
        <f t="shared" si="444"/>
        <v>0</v>
      </c>
      <c r="NA352" t="str">
        <f t="shared" si="445"/>
        <v>Not Available</v>
      </c>
      <c r="NB352" t="str">
        <f t="shared" si="446"/>
        <v>Not Available</v>
      </c>
      <c r="NC352" t="str">
        <f t="shared" si="447"/>
        <v>4 Not Indicated</v>
      </c>
      <c r="ND352" t="str">
        <f t="shared" si="448"/>
        <v>4 Not Indicated</v>
      </c>
      <c r="NE352" t="str">
        <f t="shared" si="449"/>
        <v>4 Not Indicated</v>
      </c>
      <c r="NF352" t="str">
        <f t="shared" si="450"/>
        <v>4 Not Indicated</v>
      </c>
      <c r="NG352" t="str">
        <f t="shared" si="451"/>
        <v>4 Not Indicated</v>
      </c>
      <c r="NH352" s="159" t="str">
        <f t="shared" si="452"/>
        <v>Null</v>
      </c>
      <c r="NI352" t="str">
        <f t="shared" si="453"/>
        <v>Null</v>
      </c>
      <c r="NJ352" s="159" t="str">
        <f t="shared" si="454"/>
        <v>Null</v>
      </c>
      <c r="NK352" t="str">
        <f t="shared" si="455"/>
        <v>Null</v>
      </c>
      <c r="NL352" t="str">
        <f t="shared" si="456"/>
        <v>No RI Tests</v>
      </c>
      <c r="NM352">
        <f t="shared" si="457"/>
        <v>0</v>
      </c>
      <c r="NN352" t="str">
        <f>IF(OR(E352="PK",E352="K",JJ352=""),"Null",INDEX(Lookups!$EZ$4:$FW$18,MATCH($JJ352,Lookups!$EY$4:$EY$18,1),MATCH($E352,Lookups!$EZ$3:$FW$3,0)))</f>
        <v>Null</v>
      </c>
      <c r="NO352" t="str">
        <f>IF(OR(E352="PK",E352="K",JJ352=""),"Null",INDEX(Lookups!$EZ$4:$FW$18,MATCH($JJ352,Lookups!$EY$4:$EY$18,1),MATCH($E352,Lookups!$EZ$3:$FW$3,0) + 1))</f>
        <v>Null</v>
      </c>
      <c r="NP352" t="str">
        <f t="shared" si="458"/>
        <v>Null</v>
      </c>
      <c r="NQ352" t="str">
        <f t="shared" si="459"/>
        <v>Null</v>
      </c>
      <c r="NR352" t="str">
        <f t="shared" si="460"/>
        <v>Null</v>
      </c>
      <c r="NS352" t="str">
        <f t="shared" si="461"/>
        <v>No RI Tests</v>
      </c>
      <c r="NT352" t="str">
        <f t="shared" si="462"/>
        <v>No RI Tests</v>
      </c>
      <c r="NU352" t="str">
        <f t="shared" si="463"/>
        <v>No RI Tests</v>
      </c>
      <c r="NV352" s="183" t="str">
        <f t="array" ref="NV352">IF($NL352="No RI Tests","No RI Tests",VLOOKUP(IF(AND(E352="K",JJ352&lt;280),3,IF(AND(E352="K",JJ352&gt;=280),4,MAX(IF(E352=Lookups!$DF$6:$DF$99,IF(JJ352&gt;=Lookups!$DG$6:$DG$99,Lookups!$DH$6:$DH$99))))),Lookups!$DE$104:$DG$108,2,FALSE))</f>
        <v>No RI Tests</v>
      </c>
      <c r="NW352" s="161" t="str">
        <f t="array" ref="NW352">IF($NL352="No RI Tests","No RI Tests",VLOOKUP(IF(AND(E352="K",JH352&lt;280),3,IF(AND(E352="K",JH352&gt;=280),4,MAX(IF(E352=Lookups!$DF$6:$DF$99,IF(NI352&gt;=Lookups!$DG$6:$DG$99,Lookups!$DH$6:$DH$99))))),Lookups!$DE$104:$DG$108,2,FALSE))</f>
        <v>No RI Tests</v>
      </c>
      <c r="NX352" s="161" t="str">
        <f t="array" ref="NX352">IF($NL352="No RI Tests","No RI Tests",VLOOKUP(IF(AND(E352="K",NK352&lt;280),3,IF(AND(E352="K",NK352&gt;=280),4,MAX(IF(E352=Lookups!$DF$6:$DF$99,IF(NK352&gt;=Lookups!$DG$6:$DG$99,Lookups!$DH$6:$DH$99))))),Lookups!$DE$104:$DG$108,2,FALSE))</f>
        <v>No RI Tests</v>
      </c>
      <c r="NY352" t="str">
        <f t="shared" si="464"/>
        <v>Null</v>
      </c>
      <c r="NZ352" t="str">
        <f t="shared" si="465"/>
        <v>Null</v>
      </c>
      <c r="OA352" t="str">
        <f t="shared" si="466"/>
        <v>No RI for Comparison</v>
      </c>
      <c r="OB352" s="161" t="str">
        <f t="array" ref="OB352">IF($NL352="No RI Tests","No RI Tests",IF(E352="K","N/A",VLOOKUP(MAX(IF(E352=Lookups!$DF$6:$DF$99,IF(JJ352&gt;=Lookups!$DG$6:$DG$99,Lookups!$DI$6:$DI$99))),Lookups!$DE$104:$DG$108,3,FALSE)))</f>
        <v>No RI Tests</v>
      </c>
      <c r="OC352" s="161" t="str">
        <f t="array" ref="OC352">IF($NL352="No RI Tests","No RI Tests",IF(E352="K","N/A",VLOOKUP(MAX(IF(E352=Lookups!$DF$6:$DF$99,IF(NI352&gt;=Lookups!$DG$6:$DG$99,Lookups!$DI$6:$DI$99))),Lookups!$DE$104:$DG$108,3,FALSE)))</f>
        <v>No RI Tests</v>
      </c>
      <c r="OD352" s="161" t="str">
        <f t="array" ref="OD352">IF($NL352="No RI Tests","No RI Tests",IF(E352="K","N/A",VLOOKUP(MAX(IF(E352=Lookups!$DF$6:$DF$99,IF(NK352&gt;=Lookups!$DG$6:$DG$99,Lookups!$DI$6:$DI$99))),Lookups!$DE$104:$DG$108,3,FALSE)))</f>
        <v>No RI Tests</v>
      </c>
      <c r="OE352" t="str">
        <f t="shared" si="467"/>
        <v>Null</v>
      </c>
      <c r="OF352" t="str">
        <f t="shared" si="468"/>
        <v>Null</v>
      </c>
      <c r="OG352" t="str">
        <f t="shared" si="469"/>
        <v>No RI for Comparison</v>
      </c>
      <c r="OH352" t="str">
        <f t="shared" si="470"/>
        <v>Null</v>
      </c>
      <c r="OI352" t="str">
        <f t="shared" si="471"/>
        <v>Null</v>
      </c>
      <c r="OJ352" t="str">
        <f t="shared" si="472"/>
        <v>Null</v>
      </c>
      <c r="OK352" t="str">
        <f t="shared" si="473"/>
        <v>Null</v>
      </c>
      <c r="OL352" t="str">
        <f t="shared" si="474"/>
        <v>Null</v>
      </c>
      <c r="OM352" t="str">
        <f t="shared" si="475"/>
        <v>Null</v>
      </c>
      <c r="ON352" t="str">
        <f t="shared" si="476"/>
        <v>Null</v>
      </c>
      <c r="OO352" t="str">
        <f t="shared" si="477"/>
        <v>Null RI</v>
      </c>
      <c r="OP352" t="str">
        <f ca="1">IF(AND(HR352&lt;&gt;"",JJ352&lt;600),IF(HT352="Advancing","Tier 2","Tier 3"),IF(JI352="","Null",IF(OR(E352="K",E352&lt;3),"FRA Recommended",IF(JJ352&gt;=IF(E352&lt;6,400,600),IF(JJ352&lt;VLOOKUP(E352,Lookups!$AP$3:$AR$16,3,FALSE),"Tier 2","Core"),IF(JJ352&lt;400,IF(RAND()&lt;0.81,"Tier 3","Tier 2"),IF(RAND()&lt;0.51,"Tier 3","Tier 2"))))))</f>
        <v>Null</v>
      </c>
      <c r="OQ352" t="str">
        <f t="shared" si="478"/>
        <v>Null</v>
      </c>
      <c r="OR352" t="str">
        <f t="shared" si="479"/>
        <v>Null</v>
      </c>
      <c r="OS352" t="str">
        <f t="shared" si="480"/>
        <v>Null</v>
      </c>
      <c r="OT352" t="str">
        <f t="shared" si="481"/>
        <v>No RI Tests</v>
      </c>
      <c r="OU352" s="159" t="str">
        <f t="shared" si="482"/>
        <v>No PI Tests</v>
      </c>
      <c r="OV352" t="str">
        <f t="shared" si="483"/>
        <v>No PI Tests</v>
      </c>
      <c r="OW352" t="str">
        <f t="shared" si="484"/>
        <v>No PI Tests</v>
      </c>
      <c r="OX352" t="str">
        <f t="shared" si="485"/>
        <v>No PI Tests</v>
      </c>
      <c r="OY352" t="str">
        <f t="shared" si="486"/>
        <v>No PI Tests</v>
      </c>
      <c r="OZ352" t="str">
        <f t="shared" si="487"/>
        <v>No PI Tests</v>
      </c>
      <c r="PA352" s="159" t="str">
        <f t="shared" si="488"/>
        <v>No PI Tests</v>
      </c>
      <c r="PB352" t="str">
        <f t="shared" si="489"/>
        <v>No PI Tests</v>
      </c>
      <c r="PC352" t="str">
        <f t="shared" si="490"/>
        <v>No PI Tests</v>
      </c>
      <c r="PD352" t="str">
        <f t="shared" si="491"/>
        <v>No PI Tests</v>
      </c>
      <c r="PE352" t="str">
        <f t="shared" si="492"/>
        <v>No PI Tests</v>
      </c>
      <c r="PF352" t="str">
        <f t="shared" si="493"/>
        <v>No PI Tests</v>
      </c>
      <c r="PG352" t="str">
        <f t="shared" si="494"/>
        <v>No PI Tests</v>
      </c>
      <c r="PH352">
        <f t="shared" si="495"/>
        <v>0</v>
      </c>
      <c r="PI352">
        <f t="shared" si="496"/>
        <v>0</v>
      </c>
      <c r="PJ352" t="str">
        <f t="shared" si="497"/>
        <v>Null</v>
      </c>
      <c r="PK352" t="str">
        <f>IF(HR352="","Null",IF(E352&lt;3,"Null",IF(HU352=0,0,IF(HS352="Form 1",VLOOKUP(HU352,Lookups!$BE$3:$BP$63,E352,FALSE),IF(HS352="Form 2",VLOOKUP(HU352,Lookups!$BE$67:$BP$127,E352,FALSE),VLOOKUP(HU352,Lookups!$BE$130:$BP$190,E352,FALSE))))))</f>
        <v>Null</v>
      </c>
      <c r="PL352" t="str">
        <f t="shared" si="498"/>
        <v>Null</v>
      </c>
      <c r="PM352" t="str">
        <f>IF($PH352=0,"Null",IF(E352&lt;3,"Null",IF(OX352=0,0,IF(OV352="Form 1",VLOOKUP(OX352,Lookups!$BE$3:$BP$63,E352,FALSE),IF(OV352="Form 2",VLOOKUP(OX352,Lookups!$BE$67:$BP$127,E352,FALSE),VLOOKUP(OX352,Lookups!$BE$130:$BP$190,E352,FALSE))))))</f>
        <v>Null</v>
      </c>
      <c r="PN352" t="str">
        <f t="shared" si="499"/>
        <v>Null</v>
      </c>
      <c r="PO352" t="str">
        <f t="shared" si="500"/>
        <v>Null</v>
      </c>
      <c r="PP352" t="str">
        <f t="shared" si="501"/>
        <v>Null</v>
      </c>
      <c r="PQ352" t="str">
        <f>IF(HR352="","Null",IF(E352&lt;3,"Null",IF(HV352=0,0,IF(HS352="Form 1",VLOOKUP(HV352,Lookups!$BR$3:$CC$63,E352,FALSE),IF(HS352="Form 2",VLOOKUP(HV352,Lookups!$BR$67:$CC$127,E352,FALSE),VLOOKUP(HV352,Lookups!$BR$130:$CC$190,E352,FALSE))))))</f>
        <v>Null</v>
      </c>
      <c r="PR352" t="str">
        <f t="shared" si="502"/>
        <v>Null</v>
      </c>
      <c r="PS352" t="str">
        <f>IF(HR352="","Null",IF(E352&lt;3,"Null",IF(OY352=0,0,IF(OW352="Form 1",VLOOKUP(OY352,Lookups!$BR$3:$CC$63,E352,FALSE),IF(OW352="Form 2",VLOOKUP(OY352,Lookups!$BR$67:$CC$127,E352,FALSE),VLOOKUP(OY352,Lookups!$BR$130:$CC$190,E352,FALSE))))))</f>
        <v>Null</v>
      </c>
      <c r="PT352" t="str">
        <f t="shared" si="503"/>
        <v>Null</v>
      </c>
      <c r="PU352" t="str">
        <f t="shared" si="504"/>
        <v>Null</v>
      </c>
      <c r="PV352" t="str">
        <f t="shared" si="505"/>
        <v>Null</v>
      </c>
      <c r="PW352" t="str">
        <f t="shared" si="506"/>
        <v>No PI Tests</v>
      </c>
      <c r="PX352">
        <f t="shared" si="507"/>
        <v>0</v>
      </c>
      <c r="PY352">
        <f t="shared" si="508"/>
        <v>0</v>
      </c>
      <c r="PZ352" t="str">
        <f t="shared" si="509"/>
        <v>Null</v>
      </c>
      <c r="QA352" t="str">
        <f t="shared" si="510"/>
        <v>Null</v>
      </c>
      <c r="QB352" t="str">
        <f t="shared" si="511"/>
        <v>Null</v>
      </c>
      <c r="QC352" t="str">
        <f>IF($MS352="System 44 Record",IF(BQ352&lt;MEDIAN(Directions!$F$3,Directions!$F$6),"Mid-Year Exited Student","Full Year Participant")&amp;IF(BP352&lt;Directions!$F$3,", Started Prior Year",", Started This Year"),"Null")</f>
        <v>Null</v>
      </c>
      <c r="QD352" t="str">
        <f t="shared" si="512"/>
        <v>Null</v>
      </c>
      <c r="QE352">
        <f t="shared" si="513"/>
        <v>0</v>
      </c>
      <c r="QF352">
        <f t="shared" si="514"/>
        <v>0</v>
      </c>
      <c r="QG352">
        <f t="shared" si="515"/>
        <v>0</v>
      </c>
      <c r="QH352">
        <f t="shared" si="516"/>
        <v>0</v>
      </c>
      <c r="QI352">
        <f t="shared" si="517"/>
        <v>0</v>
      </c>
      <c r="QJ352" t="str">
        <f t="shared" si="518"/>
        <v>Used None</v>
      </c>
      <c r="QK352" t="str">
        <f t="shared" si="519"/>
        <v>Null</v>
      </c>
      <c r="QL352" t="str">
        <f t="shared" si="520"/>
        <v>Null</v>
      </c>
      <c r="QM352" t="str">
        <f>IF($MS352="READ 180 Record",IF(AQ352="","Null",VLOOKUP(JJ352,Lookups!$DX$3:$EB$2054,AN352+1,FALSE)),"Null")</f>
        <v>Null</v>
      </c>
      <c r="QN352" t="str">
        <f t="shared" si="521"/>
        <v>Null</v>
      </c>
    </row>
    <row r="353" spans="1:456" x14ac:dyDescent="0.25">
      <c r="A353" s="161" t="s">
        <v>1447</v>
      </c>
      <c r="B353" s="161" t="s">
        <v>1447</v>
      </c>
      <c r="C353" s="161" t="s">
        <v>1447</v>
      </c>
      <c r="D353" s="161" t="s">
        <v>1447</v>
      </c>
      <c r="E353" s="161">
        <v>8</v>
      </c>
      <c r="F353" s="161" t="s">
        <v>1447</v>
      </c>
      <c r="G353" s="161" t="s">
        <v>880</v>
      </c>
      <c r="H353" s="161" t="s">
        <v>881</v>
      </c>
      <c r="K353" s="161">
        <v>0</v>
      </c>
      <c r="L353" s="161">
        <v>0</v>
      </c>
      <c r="M353" s="161">
        <v>0</v>
      </c>
      <c r="N353" s="161">
        <v>0</v>
      </c>
      <c r="O353" s="161">
        <v>0</v>
      </c>
      <c r="P353" s="161">
        <v>0</v>
      </c>
      <c r="Q353" s="161">
        <v>0</v>
      </c>
      <c r="R353" s="161">
        <v>0</v>
      </c>
      <c r="S353" s="161">
        <v>0</v>
      </c>
      <c r="T353" s="161">
        <v>0</v>
      </c>
      <c r="U353" s="161">
        <v>0</v>
      </c>
      <c r="V353" s="161">
        <v>0</v>
      </c>
      <c r="W353" s="161">
        <v>0</v>
      </c>
      <c r="X353" s="161">
        <v>0</v>
      </c>
      <c r="AB353" s="161" t="s">
        <v>242</v>
      </c>
      <c r="AC353" s="161" t="s">
        <v>242</v>
      </c>
      <c r="AD353" s="161" t="s">
        <v>242</v>
      </c>
      <c r="AE353" s="161" t="s">
        <v>242</v>
      </c>
      <c r="AF353" s="161" t="s">
        <v>242</v>
      </c>
      <c r="AG353" s="161" t="s">
        <v>242</v>
      </c>
      <c r="AH353" s="161" t="s">
        <v>242</v>
      </c>
      <c r="AI353" s="161">
        <v>20150801</v>
      </c>
      <c r="AJ353" s="161">
        <v>20160525</v>
      </c>
      <c r="AK353" s="161" t="s">
        <v>869</v>
      </c>
      <c r="AL353" t="s">
        <v>1078</v>
      </c>
      <c r="BN353" t="s">
        <v>1079</v>
      </c>
      <c r="ET353" s="161">
        <v>0</v>
      </c>
      <c r="EU353" s="161">
        <v>0</v>
      </c>
      <c r="EV353" s="161">
        <v>0</v>
      </c>
      <c r="EW353" s="161">
        <v>0</v>
      </c>
      <c r="EX353" s="161">
        <v>0</v>
      </c>
      <c r="EY353" s="161">
        <v>0</v>
      </c>
      <c r="EZ353" s="161">
        <v>0</v>
      </c>
      <c r="FA353" s="161">
        <v>0</v>
      </c>
      <c r="FB353" s="161">
        <v>0</v>
      </c>
      <c r="FC353" s="161">
        <v>0</v>
      </c>
      <c r="FD353" s="161">
        <v>0</v>
      </c>
      <c r="FE353" s="161">
        <v>0</v>
      </c>
      <c r="HN353" s="161" t="s">
        <v>881</v>
      </c>
      <c r="JB353" s="161" t="s">
        <v>881</v>
      </c>
      <c r="JC353" s="161">
        <v>0</v>
      </c>
      <c r="JD353" s="161">
        <v>0</v>
      </c>
      <c r="JE353" s="161">
        <v>0</v>
      </c>
      <c r="JF353" s="161">
        <v>0</v>
      </c>
      <c r="MN353" t="str">
        <f t="shared" si="435"/>
        <v>NoNoNoNoNoNo</v>
      </c>
      <c r="MO353" t="str">
        <f>IF(AND(MN353="NoNoNoNoNoNo",JI353=""),"No Programs",VLOOKUP(MN353,Lookups!$DA$4:$DB$67,2,FALSE))</f>
        <v>No Programs</v>
      </c>
      <c r="MP353">
        <f t="shared" si="436"/>
        <v>0</v>
      </c>
      <c r="MQ353" t="str">
        <f t="shared" si="437"/>
        <v>No Program Use</v>
      </c>
      <c r="MR353" t="str">
        <f>Directions!$D$3</f>
        <v>Usage</v>
      </c>
      <c r="MS353" t="str">
        <f>VLOOKUP(MQ353,Lookups!$CU$71:$CV$80,2,FALSE)</f>
        <v>Exclude</v>
      </c>
      <c r="MT353">
        <f t="shared" si="438"/>
        <v>0</v>
      </c>
      <c r="MU353">
        <f t="shared" si="439"/>
        <v>0</v>
      </c>
      <c r="MV353">
        <f t="shared" si="440"/>
        <v>0</v>
      </c>
      <c r="MW353">
        <f t="shared" si="441"/>
        <v>0</v>
      </c>
      <c r="MX353">
        <f t="shared" si="442"/>
        <v>0</v>
      </c>
      <c r="MY353" t="str">
        <f t="shared" si="443"/>
        <v>Not Used</v>
      </c>
      <c r="MZ353">
        <f t="shared" si="444"/>
        <v>0</v>
      </c>
      <c r="NA353" t="str">
        <f t="shared" si="445"/>
        <v>Not Available</v>
      </c>
      <c r="NB353" t="str">
        <f t="shared" si="446"/>
        <v>Not Available</v>
      </c>
      <c r="NC353" t="str">
        <f t="shared" si="447"/>
        <v>4 Not Indicated</v>
      </c>
      <c r="ND353" t="str">
        <f t="shared" si="448"/>
        <v>4 Not Indicated</v>
      </c>
      <c r="NE353" t="str">
        <f t="shared" si="449"/>
        <v>4 Not Indicated</v>
      </c>
      <c r="NF353" t="str">
        <f t="shared" si="450"/>
        <v>4 Not Indicated</v>
      </c>
      <c r="NG353" t="str">
        <f t="shared" si="451"/>
        <v>4 Not Indicated</v>
      </c>
      <c r="NH353" s="159" t="str">
        <f t="shared" si="452"/>
        <v>Null</v>
      </c>
      <c r="NI353" t="str">
        <f t="shared" si="453"/>
        <v>Null</v>
      </c>
      <c r="NJ353" s="159" t="str">
        <f t="shared" si="454"/>
        <v>Null</v>
      </c>
      <c r="NK353" t="str">
        <f t="shared" si="455"/>
        <v>Null</v>
      </c>
      <c r="NL353" t="str">
        <f t="shared" si="456"/>
        <v>No RI Tests</v>
      </c>
      <c r="NM353">
        <f t="shared" si="457"/>
        <v>0</v>
      </c>
      <c r="NN353" t="str">
        <f>IF(OR(E353="PK",E353="K",JJ353=""),"Null",INDEX(Lookups!$EZ$4:$FW$18,MATCH($JJ353,Lookups!$EY$4:$EY$18,1),MATCH($E353,Lookups!$EZ$3:$FW$3,0)))</f>
        <v>Null</v>
      </c>
      <c r="NO353" t="str">
        <f>IF(OR(E353="PK",E353="K",JJ353=""),"Null",INDEX(Lookups!$EZ$4:$FW$18,MATCH($JJ353,Lookups!$EY$4:$EY$18,1),MATCH($E353,Lookups!$EZ$3:$FW$3,0) + 1))</f>
        <v>Null</v>
      </c>
      <c r="NP353" t="str">
        <f t="shared" si="458"/>
        <v>Null</v>
      </c>
      <c r="NQ353" t="str">
        <f t="shared" si="459"/>
        <v>Null</v>
      </c>
      <c r="NR353" t="str">
        <f t="shared" si="460"/>
        <v>Null</v>
      </c>
      <c r="NS353" t="str">
        <f t="shared" si="461"/>
        <v>No RI Tests</v>
      </c>
      <c r="NT353" t="str">
        <f t="shared" si="462"/>
        <v>No RI Tests</v>
      </c>
      <c r="NU353" t="str">
        <f t="shared" si="463"/>
        <v>No RI Tests</v>
      </c>
      <c r="NV353" s="183" t="str">
        <f t="array" ref="NV353">IF($NL353="No RI Tests","No RI Tests",VLOOKUP(IF(AND(E353="K",JJ353&lt;280),3,IF(AND(E353="K",JJ353&gt;=280),4,MAX(IF(E353=Lookups!$DF$6:$DF$99,IF(JJ353&gt;=Lookups!$DG$6:$DG$99,Lookups!$DH$6:$DH$99))))),Lookups!$DE$104:$DG$108,2,FALSE))</f>
        <v>No RI Tests</v>
      </c>
      <c r="NW353" s="161" t="str">
        <f t="array" ref="NW353">IF($NL353="No RI Tests","No RI Tests",VLOOKUP(IF(AND(E353="K",JH353&lt;280),3,IF(AND(E353="K",JH353&gt;=280),4,MAX(IF(E353=Lookups!$DF$6:$DF$99,IF(NI353&gt;=Lookups!$DG$6:$DG$99,Lookups!$DH$6:$DH$99))))),Lookups!$DE$104:$DG$108,2,FALSE))</f>
        <v>No RI Tests</v>
      </c>
      <c r="NX353" s="161" t="str">
        <f t="array" ref="NX353">IF($NL353="No RI Tests","No RI Tests",VLOOKUP(IF(AND(E353="K",NK353&lt;280),3,IF(AND(E353="K",NK353&gt;=280),4,MAX(IF(E353=Lookups!$DF$6:$DF$99,IF(NK353&gt;=Lookups!$DG$6:$DG$99,Lookups!$DH$6:$DH$99))))),Lookups!$DE$104:$DG$108,2,FALSE))</f>
        <v>No RI Tests</v>
      </c>
      <c r="NY353" t="str">
        <f t="shared" si="464"/>
        <v>Null</v>
      </c>
      <c r="NZ353" t="str">
        <f t="shared" si="465"/>
        <v>Null</v>
      </c>
      <c r="OA353" t="str">
        <f t="shared" si="466"/>
        <v>No RI for Comparison</v>
      </c>
      <c r="OB353" s="161" t="str">
        <f t="array" ref="OB353">IF($NL353="No RI Tests","No RI Tests",IF(E353="K","N/A",VLOOKUP(MAX(IF(E353=Lookups!$DF$6:$DF$99,IF(JJ353&gt;=Lookups!$DG$6:$DG$99,Lookups!$DI$6:$DI$99))),Lookups!$DE$104:$DG$108,3,FALSE)))</f>
        <v>No RI Tests</v>
      </c>
      <c r="OC353" s="161" t="str">
        <f t="array" ref="OC353">IF($NL353="No RI Tests","No RI Tests",IF(E353="K","N/A",VLOOKUP(MAX(IF(E353=Lookups!$DF$6:$DF$99,IF(NI353&gt;=Lookups!$DG$6:$DG$99,Lookups!$DI$6:$DI$99))),Lookups!$DE$104:$DG$108,3,FALSE)))</f>
        <v>No RI Tests</v>
      </c>
      <c r="OD353" s="161" t="str">
        <f t="array" ref="OD353">IF($NL353="No RI Tests","No RI Tests",IF(E353="K","N/A",VLOOKUP(MAX(IF(E353=Lookups!$DF$6:$DF$99,IF(NK353&gt;=Lookups!$DG$6:$DG$99,Lookups!$DI$6:$DI$99))),Lookups!$DE$104:$DG$108,3,FALSE)))</f>
        <v>No RI Tests</v>
      </c>
      <c r="OE353" t="str">
        <f t="shared" si="467"/>
        <v>Null</v>
      </c>
      <c r="OF353" t="str">
        <f t="shared" si="468"/>
        <v>Null</v>
      </c>
      <c r="OG353" t="str">
        <f t="shared" si="469"/>
        <v>No RI for Comparison</v>
      </c>
      <c r="OH353" t="str">
        <f t="shared" si="470"/>
        <v>Null</v>
      </c>
      <c r="OI353" t="str">
        <f t="shared" si="471"/>
        <v>Null</v>
      </c>
      <c r="OJ353" t="str">
        <f t="shared" si="472"/>
        <v>Null</v>
      </c>
      <c r="OK353" t="str">
        <f t="shared" si="473"/>
        <v>Null</v>
      </c>
      <c r="OL353" t="str">
        <f t="shared" si="474"/>
        <v>Null</v>
      </c>
      <c r="OM353" t="str">
        <f t="shared" si="475"/>
        <v>Null</v>
      </c>
      <c r="ON353" t="str">
        <f t="shared" si="476"/>
        <v>Null</v>
      </c>
      <c r="OO353" t="str">
        <f t="shared" si="477"/>
        <v>Null RI</v>
      </c>
      <c r="OP353" t="str">
        <f ca="1">IF(AND(HR353&lt;&gt;"",JJ353&lt;600),IF(HT353="Advancing","Tier 2","Tier 3"),IF(JI353="","Null",IF(OR(E353="K",E353&lt;3),"FRA Recommended",IF(JJ353&gt;=IF(E353&lt;6,400,600),IF(JJ353&lt;VLOOKUP(E353,Lookups!$AP$3:$AR$16,3,FALSE),"Tier 2","Core"),IF(JJ353&lt;400,IF(RAND()&lt;0.81,"Tier 3","Tier 2"),IF(RAND()&lt;0.51,"Tier 3","Tier 2"))))))</f>
        <v>Null</v>
      </c>
      <c r="OQ353" t="str">
        <f t="shared" si="478"/>
        <v>Null</v>
      </c>
      <c r="OR353" t="str">
        <f t="shared" si="479"/>
        <v>Null</v>
      </c>
      <c r="OS353" t="str">
        <f t="shared" si="480"/>
        <v>Null</v>
      </c>
      <c r="OT353" t="str">
        <f t="shared" si="481"/>
        <v>No RI Tests</v>
      </c>
      <c r="OU353" s="159" t="str">
        <f t="shared" si="482"/>
        <v>No PI Tests</v>
      </c>
      <c r="OV353" t="str">
        <f t="shared" si="483"/>
        <v>No PI Tests</v>
      </c>
      <c r="OW353" t="str">
        <f t="shared" si="484"/>
        <v>No PI Tests</v>
      </c>
      <c r="OX353" t="str">
        <f t="shared" si="485"/>
        <v>No PI Tests</v>
      </c>
      <c r="OY353" t="str">
        <f t="shared" si="486"/>
        <v>No PI Tests</v>
      </c>
      <c r="OZ353" t="str">
        <f t="shared" si="487"/>
        <v>No PI Tests</v>
      </c>
      <c r="PA353" s="159" t="str">
        <f t="shared" si="488"/>
        <v>No PI Tests</v>
      </c>
      <c r="PB353" t="str">
        <f t="shared" si="489"/>
        <v>No PI Tests</v>
      </c>
      <c r="PC353" t="str">
        <f t="shared" si="490"/>
        <v>No PI Tests</v>
      </c>
      <c r="PD353" t="str">
        <f t="shared" si="491"/>
        <v>No PI Tests</v>
      </c>
      <c r="PE353" t="str">
        <f t="shared" si="492"/>
        <v>No PI Tests</v>
      </c>
      <c r="PF353" t="str">
        <f t="shared" si="493"/>
        <v>No PI Tests</v>
      </c>
      <c r="PG353" t="str">
        <f t="shared" si="494"/>
        <v>No PI Tests</v>
      </c>
      <c r="PH353">
        <f t="shared" si="495"/>
        <v>0</v>
      </c>
      <c r="PI353">
        <f t="shared" si="496"/>
        <v>0</v>
      </c>
      <c r="PJ353" t="str">
        <f t="shared" si="497"/>
        <v>Null</v>
      </c>
      <c r="PK353" t="str">
        <f>IF(HR353="","Null",IF(E353&lt;3,"Null",IF(HU353=0,0,IF(HS353="Form 1",VLOOKUP(HU353,Lookups!$BE$3:$BP$63,E353,FALSE),IF(HS353="Form 2",VLOOKUP(HU353,Lookups!$BE$67:$BP$127,E353,FALSE),VLOOKUP(HU353,Lookups!$BE$130:$BP$190,E353,FALSE))))))</f>
        <v>Null</v>
      </c>
      <c r="PL353" t="str">
        <f t="shared" si="498"/>
        <v>Null</v>
      </c>
      <c r="PM353" t="str">
        <f>IF($PH353=0,"Null",IF(E353&lt;3,"Null",IF(OX353=0,0,IF(OV353="Form 1",VLOOKUP(OX353,Lookups!$BE$3:$BP$63,E353,FALSE),IF(OV353="Form 2",VLOOKUP(OX353,Lookups!$BE$67:$BP$127,E353,FALSE),VLOOKUP(OX353,Lookups!$BE$130:$BP$190,E353,FALSE))))))</f>
        <v>Null</v>
      </c>
      <c r="PN353" t="str">
        <f t="shared" si="499"/>
        <v>Null</v>
      </c>
      <c r="PO353" t="str">
        <f t="shared" si="500"/>
        <v>Null</v>
      </c>
      <c r="PP353" t="str">
        <f t="shared" si="501"/>
        <v>Null</v>
      </c>
      <c r="PQ353" t="str">
        <f>IF(HR353="","Null",IF(E353&lt;3,"Null",IF(HV353=0,0,IF(HS353="Form 1",VLOOKUP(HV353,Lookups!$BR$3:$CC$63,E353,FALSE),IF(HS353="Form 2",VLOOKUP(HV353,Lookups!$BR$67:$CC$127,E353,FALSE),VLOOKUP(HV353,Lookups!$BR$130:$CC$190,E353,FALSE))))))</f>
        <v>Null</v>
      </c>
      <c r="PR353" t="str">
        <f t="shared" si="502"/>
        <v>Null</v>
      </c>
      <c r="PS353" t="str">
        <f>IF(HR353="","Null",IF(E353&lt;3,"Null",IF(OY353=0,0,IF(OW353="Form 1",VLOOKUP(OY353,Lookups!$BR$3:$CC$63,E353,FALSE),IF(OW353="Form 2",VLOOKUP(OY353,Lookups!$BR$67:$CC$127,E353,FALSE),VLOOKUP(OY353,Lookups!$BR$130:$CC$190,E353,FALSE))))))</f>
        <v>Null</v>
      </c>
      <c r="PT353" t="str">
        <f t="shared" si="503"/>
        <v>Null</v>
      </c>
      <c r="PU353" t="str">
        <f t="shared" si="504"/>
        <v>Null</v>
      </c>
      <c r="PV353" t="str">
        <f t="shared" si="505"/>
        <v>Null</v>
      </c>
      <c r="PW353" t="str">
        <f t="shared" si="506"/>
        <v>No PI Tests</v>
      </c>
      <c r="PX353">
        <f t="shared" si="507"/>
        <v>0</v>
      </c>
      <c r="PY353">
        <f t="shared" si="508"/>
        <v>0</v>
      </c>
      <c r="PZ353" t="str">
        <f t="shared" si="509"/>
        <v>Null</v>
      </c>
      <c r="QA353" t="str">
        <f t="shared" si="510"/>
        <v>Null</v>
      </c>
      <c r="QB353" t="str">
        <f t="shared" si="511"/>
        <v>Null</v>
      </c>
      <c r="QC353" t="str">
        <f>IF($MS353="System 44 Record",IF(BQ353&lt;MEDIAN(Directions!$F$3,Directions!$F$6),"Mid-Year Exited Student","Full Year Participant")&amp;IF(BP353&lt;Directions!$F$3,", Started Prior Year",", Started This Year"),"Null")</f>
        <v>Null</v>
      </c>
      <c r="QD353" t="str">
        <f t="shared" si="512"/>
        <v>Null</v>
      </c>
      <c r="QE353">
        <f t="shared" si="513"/>
        <v>0</v>
      </c>
      <c r="QF353">
        <f t="shared" si="514"/>
        <v>0</v>
      </c>
      <c r="QG353">
        <f t="shared" si="515"/>
        <v>0</v>
      </c>
      <c r="QH353">
        <f t="shared" si="516"/>
        <v>0</v>
      </c>
      <c r="QI353">
        <f t="shared" si="517"/>
        <v>0</v>
      </c>
      <c r="QJ353" t="str">
        <f t="shared" si="518"/>
        <v>Used None</v>
      </c>
      <c r="QK353" t="str">
        <f t="shared" si="519"/>
        <v>Null</v>
      </c>
      <c r="QL353" t="str">
        <f t="shared" si="520"/>
        <v>Null</v>
      </c>
      <c r="QM353" t="str">
        <f>IF($MS353="READ 180 Record",IF(AQ353="","Null",VLOOKUP(JJ353,Lookups!$DX$3:$EB$2054,AN353+1,FALSE)),"Null")</f>
        <v>Null</v>
      </c>
      <c r="QN353" t="str">
        <f t="shared" si="521"/>
        <v>Null</v>
      </c>
    </row>
    <row r="354" spans="1:456" x14ac:dyDescent="0.25">
      <c r="A354" s="161" t="s">
        <v>1447</v>
      </c>
      <c r="B354" s="161" t="s">
        <v>1447</v>
      </c>
      <c r="C354" s="161" t="s">
        <v>1447</v>
      </c>
      <c r="D354" s="161" t="s">
        <v>1447</v>
      </c>
      <c r="E354" s="161">
        <v>8</v>
      </c>
      <c r="F354" s="161" t="s">
        <v>1447</v>
      </c>
      <c r="G354" s="161" t="s">
        <v>880</v>
      </c>
      <c r="H354" s="161" t="s">
        <v>881</v>
      </c>
      <c r="K354" s="161">
        <v>0</v>
      </c>
      <c r="L354" s="161">
        <v>0</v>
      </c>
      <c r="M354" s="161">
        <v>0</v>
      </c>
      <c r="N354" s="161">
        <v>0</v>
      </c>
      <c r="O354" s="161">
        <v>0</v>
      </c>
      <c r="P354" s="161">
        <v>0</v>
      </c>
      <c r="Q354" s="161">
        <v>0</v>
      </c>
      <c r="R354" s="161">
        <v>0</v>
      </c>
      <c r="S354" s="161">
        <v>0</v>
      </c>
      <c r="T354" s="161">
        <v>0</v>
      </c>
      <c r="U354" s="161">
        <v>0</v>
      </c>
      <c r="V354" s="161">
        <v>0</v>
      </c>
      <c r="W354" s="161">
        <v>0</v>
      </c>
      <c r="X354" s="161">
        <v>0</v>
      </c>
      <c r="AB354" s="161" t="s">
        <v>242</v>
      </c>
      <c r="AC354" s="161" t="s">
        <v>242</v>
      </c>
      <c r="AD354" s="161" t="s">
        <v>242</v>
      </c>
      <c r="AE354" s="161" t="s">
        <v>242</v>
      </c>
      <c r="AF354" s="161" t="s">
        <v>242</v>
      </c>
      <c r="AG354" s="161" t="s">
        <v>242</v>
      </c>
      <c r="AH354" s="161" t="s">
        <v>242</v>
      </c>
      <c r="AI354" s="161">
        <v>20150801</v>
      </c>
      <c r="AJ354" s="161">
        <v>20160525</v>
      </c>
      <c r="AK354" s="161" t="s">
        <v>869</v>
      </c>
      <c r="AL354" t="s">
        <v>1078</v>
      </c>
      <c r="BN354" t="s">
        <v>1079</v>
      </c>
      <c r="ET354" s="161">
        <v>0</v>
      </c>
      <c r="EU354" s="161">
        <v>0</v>
      </c>
      <c r="EV354" s="161">
        <v>0</v>
      </c>
      <c r="EW354" s="161">
        <v>0</v>
      </c>
      <c r="EX354" s="161">
        <v>0</v>
      </c>
      <c r="EY354" s="161">
        <v>0</v>
      </c>
      <c r="EZ354" s="161">
        <v>0</v>
      </c>
      <c r="FA354" s="161">
        <v>0</v>
      </c>
      <c r="FB354" s="161">
        <v>0</v>
      </c>
      <c r="FC354" s="161">
        <v>0</v>
      </c>
      <c r="FD354" s="161">
        <v>0</v>
      </c>
      <c r="FE354" s="161">
        <v>0</v>
      </c>
      <c r="HN354" s="161" t="s">
        <v>881</v>
      </c>
      <c r="JB354" s="161" t="s">
        <v>881</v>
      </c>
      <c r="JC354" s="161">
        <v>0</v>
      </c>
      <c r="JD354" s="161">
        <v>0</v>
      </c>
      <c r="JE354" s="161">
        <v>0</v>
      </c>
      <c r="JF354" s="161">
        <v>0</v>
      </c>
      <c r="MN354" t="str">
        <f t="shared" si="435"/>
        <v>NoNoNoNoNoNo</v>
      </c>
      <c r="MO354" t="str">
        <f>IF(AND(MN354="NoNoNoNoNoNo",JI354=""),"No Programs",VLOOKUP(MN354,Lookups!$DA$4:$DB$67,2,FALSE))</f>
        <v>No Programs</v>
      </c>
      <c r="MP354">
        <f t="shared" si="436"/>
        <v>0</v>
      </c>
      <c r="MQ354" t="str">
        <f t="shared" si="437"/>
        <v>No Program Use</v>
      </c>
      <c r="MR354" t="str">
        <f>Directions!$D$3</f>
        <v>Usage</v>
      </c>
      <c r="MS354" t="str">
        <f>VLOOKUP(MQ354,Lookups!$CU$71:$CV$80,2,FALSE)</f>
        <v>Exclude</v>
      </c>
      <c r="MT354">
        <f t="shared" si="438"/>
        <v>0</v>
      </c>
      <c r="MU354">
        <f t="shared" si="439"/>
        <v>0</v>
      </c>
      <c r="MV354">
        <f t="shared" si="440"/>
        <v>0</v>
      </c>
      <c r="MW354">
        <f t="shared" si="441"/>
        <v>0</v>
      </c>
      <c r="MX354">
        <f t="shared" si="442"/>
        <v>0</v>
      </c>
      <c r="MY354" t="str">
        <f t="shared" si="443"/>
        <v>Not Used</v>
      </c>
      <c r="MZ354">
        <f t="shared" si="444"/>
        <v>0</v>
      </c>
      <c r="NA354" t="str">
        <f t="shared" si="445"/>
        <v>Not Available</v>
      </c>
      <c r="NB354" t="str">
        <f t="shared" si="446"/>
        <v>Not Available</v>
      </c>
      <c r="NC354" t="str">
        <f t="shared" si="447"/>
        <v>4 Not Indicated</v>
      </c>
      <c r="ND354" t="str">
        <f t="shared" si="448"/>
        <v>4 Not Indicated</v>
      </c>
      <c r="NE354" t="str">
        <f t="shared" si="449"/>
        <v>4 Not Indicated</v>
      </c>
      <c r="NF354" t="str">
        <f t="shared" si="450"/>
        <v>4 Not Indicated</v>
      </c>
      <c r="NG354" t="str">
        <f t="shared" si="451"/>
        <v>4 Not Indicated</v>
      </c>
      <c r="NH354" s="159" t="str">
        <f t="shared" si="452"/>
        <v>Null</v>
      </c>
      <c r="NI354" t="str">
        <f t="shared" si="453"/>
        <v>Null</v>
      </c>
      <c r="NJ354" s="159" t="str">
        <f t="shared" si="454"/>
        <v>Null</v>
      </c>
      <c r="NK354" t="str">
        <f t="shared" si="455"/>
        <v>Null</v>
      </c>
      <c r="NL354" t="str">
        <f t="shared" si="456"/>
        <v>No RI Tests</v>
      </c>
      <c r="NM354">
        <f t="shared" si="457"/>
        <v>0</v>
      </c>
      <c r="NN354" t="str">
        <f>IF(OR(E354="PK",E354="K",JJ354=""),"Null",INDEX(Lookups!$EZ$4:$FW$18,MATCH($JJ354,Lookups!$EY$4:$EY$18,1),MATCH($E354,Lookups!$EZ$3:$FW$3,0)))</f>
        <v>Null</v>
      </c>
      <c r="NO354" t="str">
        <f>IF(OR(E354="PK",E354="K",JJ354=""),"Null",INDEX(Lookups!$EZ$4:$FW$18,MATCH($JJ354,Lookups!$EY$4:$EY$18,1),MATCH($E354,Lookups!$EZ$3:$FW$3,0) + 1))</f>
        <v>Null</v>
      </c>
      <c r="NP354" t="str">
        <f t="shared" si="458"/>
        <v>Null</v>
      </c>
      <c r="NQ354" t="str">
        <f t="shared" si="459"/>
        <v>Null</v>
      </c>
      <c r="NR354" t="str">
        <f t="shared" si="460"/>
        <v>Null</v>
      </c>
      <c r="NS354" t="str">
        <f t="shared" si="461"/>
        <v>No RI Tests</v>
      </c>
      <c r="NT354" t="str">
        <f t="shared" si="462"/>
        <v>No RI Tests</v>
      </c>
      <c r="NU354" t="str">
        <f t="shared" si="463"/>
        <v>No RI Tests</v>
      </c>
      <c r="NV354" s="183" t="str">
        <f t="array" ref="NV354">IF($NL354="No RI Tests","No RI Tests",VLOOKUP(IF(AND(E354="K",JJ354&lt;280),3,IF(AND(E354="K",JJ354&gt;=280),4,MAX(IF(E354=Lookups!$DF$6:$DF$99,IF(JJ354&gt;=Lookups!$DG$6:$DG$99,Lookups!$DH$6:$DH$99))))),Lookups!$DE$104:$DG$108,2,FALSE))</f>
        <v>No RI Tests</v>
      </c>
      <c r="NW354" s="161" t="str">
        <f t="array" ref="NW354">IF($NL354="No RI Tests","No RI Tests",VLOOKUP(IF(AND(E354="K",JH354&lt;280),3,IF(AND(E354="K",JH354&gt;=280),4,MAX(IF(E354=Lookups!$DF$6:$DF$99,IF(NI354&gt;=Lookups!$DG$6:$DG$99,Lookups!$DH$6:$DH$99))))),Lookups!$DE$104:$DG$108,2,FALSE))</f>
        <v>No RI Tests</v>
      </c>
      <c r="NX354" s="161" t="str">
        <f t="array" ref="NX354">IF($NL354="No RI Tests","No RI Tests",VLOOKUP(IF(AND(E354="K",NK354&lt;280),3,IF(AND(E354="K",NK354&gt;=280),4,MAX(IF(E354=Lookups!$DF$6:$DF$99,IF(NK354&gt;=Lookups!$DG$6:$DG$99,Lookups!$DH$6:$DH$99))))),Lookups!$DE$104:$DG$108,2,FALSE))</f>
        <v>No RI Tests</v>
      </c>
      <c r="NY354" t="str">
        <f t="shared" si="464"/>
        <v>Null</v>
      </c>
      <c r="NZ354" t="str">
        <f t="shared" si="465"/>
        <v>Null</v>
      </c>
      <c r="OA354" t="str">
        <f t="shared" si="466"/>
        <v>No RI for Comparison</v>
      </c>
      <c r="OB354" s="161" t="str">
        <f t="array" ref="OB354">IF($NL354="No RI Tests","No RI Tests",IF(E354="K","N/A",VLOOKUP(MAX(IF(E354=Lookups!$DF$6:$DF$99,IF(JJ354&gt;=Lookups!$DG$6:$DG$99,Lookups!$DI$6:$DI$99))),Lookups!$DE$104:$DG$108,3,FALSE)))</f>
        <v>No RI Tests</v>
      </c>
      <c r="OC354" s="161" t="str">
        <f t="array" ref="OC354">IF($NL354="No RI Tests","No RI Tests",IF(E354="K","N/A",VLOOKUP(MAX(IF(E354=Lookups!$DF$6:$DF$99,IF(NI354&gt;=Lookups!$DG$6:$DG$99,Lookups!$DI$6:$DI$99))),Lookups!$DE$104:$DG$108,3,FALSE)))</f>
        <v>No RI Tests</v>
      </c>
      <c r="OD354" s="161" t="str">
        <f t="array" ref="OD354">IF($NL354="No RI Tests","No RI Tests",IF(E354="K","N/A",VLOOKUP(MAX(IF(E354=Lookups!$DF$6:$DF$99,IF(NK354&gt;=Lookups!$DG$6:$DG$99,Lookups!$DI$6:$DI$99))),Lookups!$DE$104:$DG$108,3,FALSE)))</f>
        <v>No RI Tests</v>
      </c>
      <c r="OE354" t="str">
        <f t="shared" si="467"/>
        <v>Null</v>
      </c>
      <c r="OF354" t="str">
        <f t="shared" si="468"/>
        <v>Null</v>
      </c>
      <c r="OG354" t="str">
        <f t="shared" si="469"/>
        <v>No RI for Comparison</v>
      </c>
      <c r="OH354" t="str">
        <f t="shared" si="470"/>
        <v>Null</v>
      </c>
      <c r="OI354" t="str">
        <f t="shared" si="471"/>
        <v>Null</v>
      </c>
      <c r="OJ354" t="str">
        <f t="shared" si="472"/>
        <v>Null</v>
      </c>
      <c r="OK354" t="str">
        <f t="shared" si="473"/>
        <v>Null</v>
      </c>
      <c r="OL354" t="str">
        <f t="shared" si="474"/>
        <v>Null</v>
      </c>
      <c r="OM354" t="str">
        <f t="shared" si="475"/>
        <v>Null</v>
      </c>
      <c r="ON354" t="str">
        <f t="shared" si="476"/>
        <v>Null</v>
      </c>
      <c r="OO354" t="str">
        <f t="shared" si="477"/>
        <v>Null RI</v>
      </c>
      <c r="OP354" t="str">
        <f ca="1">IF(AND(HR354&lt;&gt;"",JJ354&lt;600),IF(HT354="Advancing","Tier 2","Tier 3"),IF(JI354="","Null",IF(OR(E354="K",E354&lt;3),"FRA Recommended",IF(JJ354&gt;=IF(E354&lt;6,400,600),IF(JJ354&lt;VLOOKUP(E354,Lookups!$AP$3:$AR$16,3,FALSE),"Tier 2","Core"),IF(JJ354&lt;400,IF(RAND()&lt;0.81,"Tier 3","Tier 2"),IF(RAND()&lt;0.51,"Tier 3","Tier 2"))))))</f>
        <v>Null</v>
      </c>
      <c r="OQ354" t="str">
        <f t="shared" si="478"/>
        <v>Null</v>
      </c>
      <c r="OR354" t="str">
        <f t="shared" si="479"/>
        <v>Null</v>
      </c>
      <c r="OS354" t="str">
        <f t="shared" si="480"/>
        <v>Null</v>
      </c>
      <c r="OT354" t="str">
        <f t="shared" si="481"/>
        <v>No RI Tests</v>
      </c>
      <c r="OU354" s="159" t="str">
        <f t="shared" si="482"/>
        <v>No PI Tests</v>
      </c>
      <c r="OV354" t="str">
        <f t="shared" si="483"/>
        <v>No PI Tests</v>
      </c>
      <c r="OW354" t="str">
        <f t="shared" si="484"/>
        <v>No PI Tests</v>
      </c>
      <c r="OX354" t="str">
        <f t="shared" si="485"/>
        <v>No PI Tests</v>
      </c>
      <c r="OY354" t="str">
        <f t="shared" si="486"/>
        <v>No PI Tests</v>
      </c>
      <c r="OZ354" t="str">
        <f t="shared" si="487"/>
        <v>No PI Tests</v>
      </c>
      <c r="PA354" s="159" t="str">
        <f t="shared" si="488"/>
        <v>No PI Tests</v>
      </c>
      <c r="PB354" t="str">
        <f t="shared" si="489"/>
        <v>No PI Tests</v>
      </c>
      <c r="PC354" t="str">
        <f t="shared" si="490"/>
        <v>No PI Tests</v>
      </c>
      <c r="PD354" t="str">
        <f t="shared" si="491"/>
        <v>No PI Tests</v>
      </c>
      <c r="PE354" t="str">
        <f t="shared" si="492"/>
        <v>No PI Tests</v>
      </c>
      <c r="PF354" t="str">
        <f t="shared" si="493"/>
        <v>No PI Tests</v>
      </c>
      <c r="PG354" t="str">
        <f t="shared" si="494"/>
        <v>No PI Tests</v>
      </c>
      <c r="PH354">
        <f t="shared" si="495"/>
        <v>0</v>
      </c>
      <c r="PI354">
        <f t="shared" si="496"/>
        <v>0</v>
      </c>
      <c r="PJ354" t="str">
        <f t="shared" si="497"/>
        <v>Null</v>
      </c>
      <c r="PK354" t="str">
        <f>IF(HR354="","Null",IF(E354&lt;3,"Null",IF(HU354=0,0,IF(HS354="Form 1",VLOOKUP(HU354,Lookups!$BE$3:$BP$63,E354,FALSE),IF(HS354="Form 2",VLOOKUP(HU354,Lookups!$BE$67:$BP$127,E354,FALSE),VLOOKUP(HU354,Lookups!$BE$130:$BP$190,E354,FALSE))))))</f>
        <v>Null</v>
      </c>
      <c r="PL354" t="str">
        <f t="shared" si="498"/>
        <v>Null</v>
      </c>
      <c r="PM354" t="str">
        <f>IF($PH354=0,"Null",IF(E354&lt;3,"Null",IF(OX354=0,0,IF(OV354="Form 1",VLOOKUP(OX354,Lookups!$BE$3:$BP$63,E354,FALSE),IF(OV354="Form 2",VLOOKUP(OX354,Lookups!$BE$67:$BP$127,E354,FALSE),VLOOKUP(OX354,Lookups!$BE$130:$BP$190,E354,FALSE))))))</f>
        <v>Null</v>
      </c>
      <c r="PN354" t="str">
        <f t="shared" si="499"/>
        <v>Null</v>
      </c>
      <c r="PO354" t="str">
        <f t="shared" si="500"/>
        <v>Null</v>
      </c>
      <c r="PP354" t="str">
        <f t="shared" si="501"/>
        <v>Null</v>
      </c>
      <c r="PQ354" t="str">
        <f>IF(HR354="","Null",IF(E354&lt;3,"Null",IF(HV354=0,0,IF(HS354="Form 1",VLOOKUP(HV354,Lookups!$BR$3:$CC$63,E354,FALSE),IF(HS354="Form 2",VLOOKUP(HV354,Lookups!$BR$67:$CC$127,E354,FALSE),VLOOKUP(HV354,Lookups!$BR$130:$CC$190,E354,FALSE))))))</f>
        <v>Null</v>
      </c>
      <c r="PR354" t="str">
        <f t="shared" si="502"/>
        <v>Null</v>
      </c>
      <c r="PS354" t="str">
        <f>IF(HR354="","Null",IF(E354&lt;3,"Null",IF(OY354=0,0,IF(OW354="Form 1",VLOOKUP(OY354,Lookups!$BR$3:$CC$63,E354,FALSE),IF(OW354="Form 2",VLOOKUP(OY354,Lookups!$BR$67:$CC$127,E354,FALSE),VLOOKUP(OY354,Lookups!$BR$130:$CC$190,E354,FALSE))))))</f>
        <v>Null</v>
      </c>
      <c r="PT354" t="str">
        <f t="shared" si="503"/>
        <v>Null</v>
      </c>
      <c r="PU354" t="str">
        <f t="shared" si="504"/>
        <v>Null</v>
      </c>
      <c r="PV354" t="str">
        <f t="shared" si="505"/>
        <v>Null</v>
      </c>
      <c r="PW354" t="str">
        <f t="shared" si="506"/>
        <v>No PI Tests</v>
      </c>
      <c r="PX354">
        <f t="shared" si="507"/>
        <v>0</v>
      </c>
      <c r="PY354">
        <f t="shared" si="508"/>
        <v>0</v>
      </c>
      <c r="PZ354" t="str">
        <f t="shared" si="509"/>
        <v>Null</v>
      </c>
      <c r="QA354" t="str">
        <f t="shared" si="510"/>
        <v>Null</v>
      </c>
      <c r="QB354" t="str">
        <f t="shared" si="511"/>
        <v>Null</v>
      </c>
      <c r="QC354" t="str">
        <f>IF($MS354="System 44 Record",IF(BQ354&lt;MEDIAN(Directions!$F$3,Directions!$F$6),"Mid-Year Exited Student","Full Year Participant")&amp;IF(BP354&lt;Directions!$F$3,", Started Prior Year",", Started This Year"),"Null")</f>
        <v>Null</v>
      </c>
      <c r="QD354" t="str">
        <f t="shared" si="512"/>
        <v>Null</v>
      </c>
      <c r="QE354">
        <f t="shared" si="513"/>
        <v>0</v>
      </c>
      <c r="QF354">
        <f t="shared" si="514"/>
        <v>0</v>
      </c>
      <c r="QG354">
        <f t="shared" si="515"/>
        <v>0</v>
      </c>
      <c r="QH354">
        <f t="shared" si="516"/>
        <v>0</v>
      </c>
      <c r="QI354">
        <f t="shared" si="517"/>
        <v>0</v>
      </c>
      <c r="QJ354" t="str">
        <f t="shared" si="518"/>
        <v>Used None</v>
      </c>
      <c r="QK354" t="str">
        <f t="shared" si="519"/>
        <v>Null</v>
      </c>
      <c r="QL354" t="str">
        <f t="shared" si="520"/>
        <v>Null</v>
      </c>
      <c r="QM354" t="str">
        <f>IF($MS354="READ 180 Record",IF(AQ354="","Null",VLOOKUP(JJ354,Lookups!$DX$3:$EB$2054,AN354+1,FALSE)),"Null")</f>
        <v>Null</v>
      </c>
      <c r="QN354" t="str">
        <f t="shared" si="521"/>
        <v>Null</v>
      </c>
    </row>
    <row r="355" spans="1:456" x14ac:dyDescent="0.25">
      <c r="A355" s="161" t="s">
        <v>1447</v>
      </c>
      <c r="B355" s="161" t="s">
        <v>1447</v>
      </c>
      <c r="C355" s="161" t="s">
        <v>1447</v>
      </c>
      <c r="D355" s="161" t="s">
        <v>1447</v>
      </c>
      <c r="E355" s="161">
        <v>2</v>
      </c>
      <c r="F355" s="161" t="s">
        <v>1447</v>
      </c>
      <c r="G355" s="161" t="s">
        <v>880</v>
      </c>
      <c r="H355" s="161" t="s">
        <v>881</v>
      </c>
      <c r="K355" s="161">
        <v>0</v>
      </c>
      <c r="L355" s="161">
        <v>0</v>
      </c>
      <c r="M355" s="161">
        <v>0</v>
      </c>
      <c r="N355" s="161">
        <v>0</v>
      </c>
      <c r="O355" s="161">
        <v>0</v>
      </c>
      <c r="P355" s="161">
        <v>0</v>
      </c>
      <c r="Q355" s="161">
        <v>0</v>
      </c>
      <c r="R355" s="161">
        <v>0</v>
      </c>
      <c r="S355" s="161">
        <v>0</v>
      </c>
      <c r="T355" s="161">
        <v>0</v>
      </c>
      <c r="U355" s="161">
        <v>0</v>
      </c>
      <c r="V355" s="161">
        <v>0</v>
      </c>
      <c r="W355" s="161">
        <v>0</v>
      </c>
      <c r="X355" s="161">
        <v>0</v>
      </c>
      <c r="AB355" s="161" t="s">
        <v>242</v>
      </c>
      <c r="AC355" s="161" t="s">
        <v>242</v>
      </c>
      <c r="AD355" s="161" t="s">
        <v>242</v>
      </c>
      <c r="AE355" s="161" t="s">
        <v>242</v>
      </c>
      <c r="AF355" s="161" t="s">
        <v>242</v>
      </c>
      <c r="AG355" s="161" t="s">
        <v>242</v>
      </c>
      <c r="AH355" s="161" t="s">
        <v>242</v>
      </c>
      <c r="AI355" s="161">
        <v>20150801</v>
      </c>
      <c r="AJ355" s="161">
        <v>20160525</v>
      </c>
      <c r="AK355" s="161" t="s">
        <v>869</v>
      </c>
      <c r="AL355" t="s">
        <v>1078</v>
      </c>
      <c r="BN355" t="s">
        <v>1079</v>
      </c>
      <c r="ET355" s="161">
        <v>0</v>
      </c>
      <c r="EU355" s="161">
        <v>0</v>
      </c>
      <c r="EV355" s="161">
        <v>0</v>
      </c>
      <c r="EW355" s="161">
        <v>0</v>
      </c>
      <c r="EX355" s="161">
        <v>0</v>
      </c>
      <c r="EY355" s="161">
        <v>0</v>
      </c>
      <c r="EZ355" s="161">
        <v>0</v>
      </c>
      <c r="FA355" s="161">
        <v>0</v>
      </c>
      <c r="FB355" s="161">
        <v>0</v>
      </c>
      <c r="FC355" s="161">
        <v>0</v>
      </c>
      <c r="FD355" s="161">
        <v>0</v>
      </c>
      <c r="FE355" s="161">
        <v>0</v>
      </c>
      <c r="HN355" s="161" t="s">
        <v>881</v>
      </c>
      <c r="JB355" s="161" t="s">
        <v>881</v>
      </c>
      <c r="JC355" s="161">
        <v>0</v>
      </c>
      <c r="JD355" s="161">
        <v>0</v>
      </c>
      <c r="JE355" s="161">
        <v>0</v>
      </c>
      <c r="JF355" s="161">
        <v>0</v>
      </c>
      <c r="MN355" t="str">
        <f t="shared" si="435"/>
        <v>NoNoNoNoNoNo</v>
      </c>
      <c r="MO355" t="str">
        <f>IF(AND(MN355="NoNoNoNoNoNo",JI355=""),"No Programs",VLOOKUP(MN355,Lookups!$DA$4:$DB$67,2,FALSE))</f>
        <v>No Programs</v>
      </c>
      <c r="MP355">
        <f t="shared" si="436"/>
        <v>0</v>
      </c>
      <c r="MQ355" t="str">
        <f t="shared" si="437"/>
        <v>No Program Use</v>
      </c>
      <c r="MR355" t="str">
        <f>Directions!$D$3</f>
        <v>Usage</v>
      </c>
      <c r="MS355" t="str">
        <f>VLOOKUP(MQ355,Lookups!$CU$71:$CV$80,2,FALSE)</f>
        <v>Exclude</v>
      </c>
      <c r="MT355">
        <f t="shared" si="438"/>
        <v>0</v>
      </c>
      <c r="MU355">
        <f t="shared" si="439"/>
        <v>0</v>
      </c>
      <c r="MV355">
        <f t="shared" si="440"/>
        <v>0</v>
      </c>
      <c r="MW355">
        <f t="shared" si="441"/>
        <v>0</v>
      </c>
      <c r="MX355">
        <f t="shared" si="442"/>
        <v>0</v>
      </c>
      <c r="MY355" t="str">
        <f t="shared" si="443"/>
        <v>Not Used</v>
      </c>
      <c r="MZ355">
        <f t="shared" si="444"/>
        <v>0</v>
      </c>
      <c r="NA355" t="str">
        <f t="shared" si="445"/>
        <v>Not Available</v>
      </c>
      <c r="NB355" t="str">
        <f t="shared" si="446"/>
        <v>Not Available</v>
      </c>
      <c r="NC355" t="str">
        <f t="shared" si="447"/>
        <v>4 Not Indicated</v>
      </c>
      <c r="ND355" t="str">
        <f t="shared" si="448"/>
        <v>4 Not Indicated</v>
      </c>
      <c r="NE355" t="str">
        <f t="shared" si="449"/>
        <v>4 Not Indicated</v>
      </c>
      <c r="NF355" t="str">
        <f t="shared" si="450"/>
        <v>4 Not Indicated</v>
      </c>
      <c r="NG355" t="str">
        <f t="shared" si="451"/>
        <v>4 Not Indicated</v>
      </c>
      <c r="NH355" s="159" t="str">
        <f t="shared" si="452"/>
        <v>Null</v>
      </c>
      <c r="NI355" t="str">
        <f t="shared" si="453"/>
        <v>Null</v>
      </c>
      <c r="NJ355" s="159" t="str">
        <f t="shared" si="454"/>
        <v>Null</v>
      </c>
      <c r="NK355" t="str">
        <f t="shared" si="455"/>
        <v>Null</v>
      </c>
      <c r="NL355" t="str">
        <f t="shared" si="456"/>
        <v>No RI Tests</v>
      </c>
      <c r="NM355">
        <f t="shared" si="457"/>
        <v>0</v>
      </c>
      <c r="NN355" t="str">
        <f>IF(OR(E355="PK",E355="K",JJ355=""),"Null",INDEX(Lookups!$EZ$4:$FW$18,MATCH($JJ355,Lookups!$EY$4:$EY$18,1),MATCH($E355,Lookups!$EZ$3:$FW$3,0)))</f>
        <v>Null</v>
      </c>
      <c r="NO355" t="str">
        <f>IF(OR(E355="PK",E355="K",JJ355=""),"Null",INDEX(Lookups!$EZ$4:$FW$18,MATCH($JJ355,Lookups!$EY$4:$EY$18,1),MATCH($E355,Lookups!$EZ$3:$FW$3,0) + 1))</f>
        <v>Null</v>
      </c>
      <c r="NP355" t="str">
        <f t="shared" si="458"/>
        <v>Null</v>
      </c>
      <c r="NQ355" t="str">
        <f t="shared" si="459"/>
        <v>Null</v>
      </c>
      <c r="NR355" t="str">
        <f t="shared" si="460"/>
        <v>Null</v>
      </c>
      <c r="NS355" t="str">
        <f t="shared" si="461"/>
        <v>No RI Tests</v>
      </c>
      <c r="NT355" t="str">
        <f t="shared" si="462"/>
        <v>No RI Tests</v>
      </c>
      <c r="NU355" t="str">
        <f t="shared" si="463"/>
        <v>No RI Tests</v>
      </c>
      <c r="NV355" s="183" t="str">
        <f t="array" ref="NV355">IF($NL355="No RI Tests","No RI Tests",VLOOKUP(IF(AND(E355="K",JJ355&lt;280),3,IF(AND(E355="K",JJ355&gt;=280),4,MAX(IF(E355=Lookups!$DF$6:$DF$99,IF(JJ355&gt;=Lookups!$DG$6:$DG$99,Lookups!$DH$6:$DH$99))))),Lookups!$DE$104:$DG$108,2,FALSE))</f>
        <v>No RI Tests</v>
      </c>
      <c r="NW355" s="161" t="str">
        <f t="array" ref="NW355">IF($NL355="No RI Tests","No RI Tests",VLOOKUP(IF(AND(E355="K",JH355&lt;280),3,IF(AND(E355="K",JH355&gt;=280),4,MAX(IF(E355=Lookups!$DF$6:$DF$99,IF(NI355&gt;=Lookups!$DG$6:$DG$99,Lookups!$DH$6:$DH$99))))),Lookups!$DE$104:$DG$108,2,FALSE))</f>
        <v>No RI Tests</v>
      </c>
      <c r="NX355" s="161" t="str">
        <f t="array" ref="NX355">IF($NL355="No RI Tests","No RI Tests",VLOOKUP(IF(AND(E355="K",NK355&lt;280),3,IF(AND(E355="K",NK355&gt;=280),4,MAX(IF(E355=Lookups!$DF$6:$DF$99,IF(NK355&gt;=Lookups!$DG$6:$DG$99,Lookups!$DH$6:$DH$99))))),Lookups!$DE$104:$DG$108,2,FALSE))</f>
        <v>No RI Tests</v>
      </c>
      <c r="NY355" t="str">
        <f t="shared" si="464"/>
        <v>Null</v>
      </c>
      <c r="NZ355" t="str">
        <f t="shared" si="465"/>
        <v>Null</v>
      </c>
      <c r="OA355" t="str">
        <f t="shared" si="466"/>
        <v>No RI for Comparison</v>
      </c>
      <c r="OB355" s="161" t="str">
        <f t="array" ref="OB355">IF($NL355="No RI Tests","No RI Tests",IF(E355="K","N/A",VLOOKUP(MAX(IF(E355=Lookups!$DF$6:$DF$99,IF(JJ355&gt;=Lookups!$DG$6:$DG$99,Lookups!$DI$6:$DI$99))),Lookups!$DE$104:$DG$108,3,FALSE)))</f>
        <v>No RI Tests</v>
      </c>
      <c r="OC355" s="161" t="str">
        <f t="array" ref="OC355">IF($NL355="No RI Tests","No RI Tests",IF(E355="K","N/A",VLOOKUP(MAX(IF(E355=Lookups!$DF$6:$DF$99,IF(NI355&gt;=Lookups!$DG$6:$DG$99,Lookups!$DI$6:$DI$99))),Lookups!$DE$104:$DG$108,3,FALSE)))</f>
        <v>No RI Tests</v>
      </c>
      <c r="OD355" s="161" t="str">
        <f t="array" ref="OD355">IF($NL355="No RI Tests","No RI Tests",IF(E355="K","N/A",VLOOKUP(MAX(IF(E355=Lookups!$DF$6:$DF$99,IF(NK355&gt;=Lookups!$DG$6:$DG$99,Lookups!$DI$6:$DI$99))),Lookups!$DE$104:$DG$108,3,FALSE)))</f>
        <v>No RI Tests</v>
      </c>
      <c r="OE355" t="str">
        <f t="shared" si="467"/>
        <v>Null</v>
      </c>
      <c r="OF355" t="str">
        <f t="shared" si="468"/>
        <v>Null</v>
      </c>
      <c r="OG355" t="str">
        <f t="shared" si="469"/>
        <v>No RI for Comparison</v>
      </c>
      <c r="OH355" t="str">
        <f t="shared" si="470"/>
        <v>Null</v>
      </c>
      <c r="OI355" t="str">
        <f t="shared" si="471"/>
        <v>Null</v>
      </c>
      <c r="OJ355" t="str">
        <f t="shared" si="472"/>
        <v>Null</v>
      </c>
      <c r="OK355" t="str">
        <f t="shared" si="473"/>
        <v>Null</v>
      </c>
      <c r="OL355" t="str">
        <f t="shared" si="474"/>
        <v>Null</v>
      </c>
      <c r="OM355" t="str">
        <f t="shared" si="475"/>
        <v>Null</v>
      </c>
      <c r="ON355" t="str">
        <f t="shared" si="476"/>
        <v>Null</v>
      </c>
      <c r="OO355" t="str">
        <f t="shared" si="477"/>
        <v>Null RI</v>
      </c>
      <c r="OP355" t="str">
        <f ca="1">IF(AND(HR355&lt;&gt;"",JJ355&lt;600),IF(HT355="Advancing","Tier 2","Tier 3"),IF(JI355="","Null",IF(OR(E355="K",E355&lt;3),"FRA Recommended",IF(JJ355&gt;=IF(E355&lt;6,400,600),IF(JJ355&lt;VLOOKUP(E355,Lookups!$AP$3:$AR$16,3,FALSE),"Tier 2","Core"),IF(JJ355&lt;400,IF(RAND()&lt;0.81,"Tier 3","Tier 2"),IF(RAND()&lt;0.51,"Tier 3","Tier 2"))))))</f>
        <v>Null</v>
      </c>
      <c r="OQ355" t="str">
        <f t="shared" si="478"/>
        <v>Null</v>
      </c>
      <c r="OR355" t="str">
        <f t="shared" si="479"/>
        <v>Null</v>
      </c>
      <c r="OS355" t="str">
        <f t="shared" si="480"/>
        <v>Null</v>
      </c>
      <c r="OT355" t="str">
        <f t="shared" si="481"/>
        <v>No RI Tests</v>
      </c>
      <c r="OU355" s="159" t="str">
        <f t="shared" si="482"/>
        <v>No PI Tests</v>
      </c>
      <c r="OV355" t="str">
        <f t="shared" si="483"/>
        <v>No PI Tests</v>
      </c>
      <c r="OW355" t="str">
        <f t="shared" si="484"/>
        <v>No PI Tests</v>
      </c>
      <c r="OX355" t="str">
        <f t="shared" si="485"/>
        <v>No PI Tests</v>
      </c>
      <c r="OY355" t="str">
        <f t="shared" si="486"/>
        <v>No PI Tests</v>
      </c>
      <c r="OZ355" t="str">
        <f t="shared" si="487"/>
        <v>No PI Tests</v>
      </c>
      <c r="PA355" s="159" t="str">
        <f t="shared" si="488"/>
        <v>No PI Tests</v>
      </c>
      <c r="PB355" t="str">
        <f t="shared" si="489"/>
        <v>No PI Tests</v>
      </c>
      <c r="PC355" t="str">
        <f t="shared" si="490"/>
        <v>No PI Tests</v>
      </c>
      <c r="PD355" t="str">
        <f t="shared" si="491"/>
        <v>No PI Tests</v>
      </c>
      <c r="PE355" t="str">
        <f t="shared" si="492"/>
        <v>No PI Tests</v>
      </c>
      <c r="PF355" t="str">
        <f t="shared" si="493"/>
        <v>No PI Tests</v>
      </c>
      <c r="PG355" t="str">
        <f t="shared" si="494"/>
        <v>No PI Tests</v>
      </c>
      <c r="PH355">
        <f t="shared" si="495"/>
        <v>0</v>
      </c>
      <c r="PI355">
        <f t="shared" si="496"/>
        <v>0</v>
      </c>
      <c r="PJ355" t="str">
        <f t="shared" si="497"/>
        <v>Null</v>
      </c>
      <c r="PK355" t="str">
        <f>IF(HR355="","Null",IF(E355&lt;3,"Null",IF(HU355=0,0,IF(HS355="Form 1",VLOOKUP(HU355,Lookups!$BE$3:$BP$63,E355,FALSE),IF(HS355="Form 2",VLOOKUP(HU355,Lookups!$BE$67:$BP$127,E355,FALSE),VLOOKUP(HU355,Lookups!$BE$130:$BP$190,E355,FALSE))))))</f>
        <v>Null</v>
      </c>
      <c r="PL355" t="str">
        <f t="shared" si="498"/>
        <v>Null</v>
      </c>
      <c r="PM355" t="str">
        <f>IF($PH355=0,"Null",IF(E355&lt;3,"Null",IF(OX355=0,0,IF(OV355="Form 1",VLOOKUP(OX355,Lookups!$BE$3:$BP$63,E355,FALSE),IF(OV355="Form 2",VLOOKUP(OX355,Lookups!$BE$67:$BP$127,E355,FALSE),VLOOKUP(OX355,Lookups!$BE$130:$BP$190,E355,FALSE))))))</f>
        <v>Null</v>
      </c>
      <c r="PN355" t="str">
        <f t="shared" si="499"/>
        <v>Null</v>
      </c>
      <c r="PO355" t="str">
        <f t="shared" si="500"/>
        <v>Null</v>
      </c>
      <c r="PP355" t="str">
        <f t="shared" si="501"/>
        <v>Null</v>
      </c>
      <c r="PQ355" t="str">
        <f>IF(HR355="","Null",IF(E355&lt;3,"Null",IF(HV355=0,0,IF(HS355="Form 1",VLOOKUP(HV355,Lookups!$BR$3:$CC$63,E355,FALSE),IF(HS355="Form 2",VLOOKUP(HV355,Lookups!$BR$67:$CC$127,E355,FALSE),VLOOKUP(HV355,Lookups!$BR$130:$CC$190,E355,FALSE))))))</f>
        <v>Null</v>
      </c>
      <c r="PR355" t="str">
        <f t="shared" si="502"/>
        <v>Null</v>
      </c>
      <c r="PS355" t="str">
        <f>IF(HR355="","Null",IF(E355&lt;3,"Null",IF(OY355=0,0,IF(OW355="Form 1",VLOOKUP(OY355,Lookups!$BR$3:$CC$63,E355,FALSE),IF(OW355="Form 2",VLOOKUP(OY355,Lookups!$BR$67:$CC$127,E355,FALSE),VLOOKUP(OY355,Lookups!$BR$130:$CC$190,E355,FALSE))))))</f>
        <v>Null</v>
      </c>
      <c r="PT355" t="str">
        <f t="shared" si="503"/>
        <v>Null</v>
      </c>
      <c r="PU355" t="str">
        <f t="shared" si="504"/>
        <v>Null</v>
      </c>
      <c r="PV355" t="str">
        <f t="shared" si="505"/>
        <v>Null</v>
      </c>
      <c r="PW355" t="str">
        <f t="shared" si="506"/>
        <v>No PI Tests</v>
      </c>
      <c r="PX355">
        <f t="shared" si="507"/>
        <v>0</v>
      </c>
      <c r="PY355">
        <f t="shared" si="508"/>
        <v>0</v>
      </c>
      <c r="PZ355" t="str">
        <f t="shared" si="509"/>
        <v>Null</v>
      </c>
      <c r="QA355" t="str">
        <f t="shared" si="510"/>
        <v>Null</v>
      </c>
      <c r="QB355" t="str">
        <f t="shared" si="511"/>
        <v>Null</v>
      </c>
      <c r="QC355" t="str">
        <f>IF($MS355="System 44 Record",IF(BQ355&lt;MEDIAN(Directions!$F$3,Directions!$F$6),"Mid-Year Exited Student","Full Year Participant")&amp;IF(BP355&lt;Directions!$F$3,", Started Prior Year",", Started This Year"),"Null")</f>
        <v>Null</v>
      </c>
      <c r="QD355" t="str">
        <f t="shared" si="512"/>
        <v>Null</v>
      </c>
      <c r="QE355">
        <f t="shared" si="513"/>
        <v>0</v>
      </c>
      <c r="QF355">
        <f t="shared" si="514"/>
        <v>0</v>
      </c>
      <c r="QG355">
        <f t="shared" si="515"/>
        <v>0</v>
      </c>
      <c r="QH355">
        <f t="shared" si="516"/>
        <v>0</v>
      </c>
      <c r="QI355">
        <f t="shared" si="517"/>
        <v>0</v>
      </c>
      <c r="QJ355" t="str">
        <f t="shared" si="518"/>
        <v>Used None</v>
      </c>
      <c r="QK355" t="str">
        <f t="shared" si="519"/>
        <v>Null</v>
      </c>
      <c r="QL355" t="str">
        <f t="shared" si="520"/>
        <v>Null</v>
      </c>
      <c r="QM355" t="str">
        <f>IF($MS355="READ 180 Record",IF(AQ355="","Null",VLOOKUP(JJ355,Lookups!$DX$3:$EB$2054,AN355+1,FALSE)),"Null")</f>
        <v>Null</v>
      </c>
      <c r="QN355" t="str">
        <f t="shared" si="521"/>
        <v>Null</v>
      </c>
    </row>
    <row r="356" spans="1:456" x14ac:dyDescent="0.25">
      <c r="A356" s="161" t="s">
        <v>1447</v>
      </c>
      <c r="B356" s="161" t="s">
        <v>1447</v>
      </c>
      <c r="C356" s="161" t="s">
        <v>1447</v>
      </c>
      <c r="D356" s="161" t="s">
        <v>1447</v>
      </c>
      <c r="E356" s="161">
        <v>7</v>
      </c>
      <c r="F356" s="161" t="s">
        <v>1447</v>
      </c>
      <c r="G356" s="161" t="s">
        <v>880</v>
      </c>
      <c r="H356" s="161" t="s">
        <v>881</v>
      </c>
      <c r="K356" s="161">
        <v>0</v>
      </c>
      <c r="L356" s="161">
        <v>0</v>
      </c>
      <c r="M356" s="161">
        <v>0</v>
      </c>
      <c r="N356" s="161">
        <v>0</v>
      </c>
      <c r="O356" s="161">
        <v>0</v>
      </c>
      <c r="P356" s="161">
        <v>0</v>
      </c>
      <c r="Q356" s="161">
        <v>0</v>
      </c>
      <c r="R356" s="161">
        <v>0</v>
      </c>
      <c r="S356" s="161">
        <v>0</v>
      </c>
      <c r="T356" s="161">
        <v>0</v>
      </c>
      <c r="U356" s="161">
        <v>0</v>
      </c>
      <c r="V356" s="161">
        <v>0</v>
      </c>
      <c r="W356" s="161">
        <v>0</v>
      </c>
      <c r="X356" s="161">
        <v>0</v>
      </c>
      <c r="AB356" s="161" t="s">
        <v>242</v>
      </c>
      <c r="AC356" s="161" t="s">
        <v>242</v>
      </c>
      <c r="AD356" s="161" t="s">
        <v>242</v>
      </c>
      <c r="AE356" s="161" t="s">
        <v>242</v>
      </c>
      <c r="AF356" s="161" t="s">
        <v>242</v>
      </c>
      <c r="AG356" s="161" t="s">
        <v>242</v>
      </c>
      <c r="AH356" s="161" t="s">
        <v>242</v>
      </c>
      <c r="AI356" s="161">
        <v>20150801</v>
      </c>
      <c r="AJ356" s="161">
        <v>20160525</v>
      </c>
      <c r="AK356" s="161" t="s">
        <v>869</v>
      </c>
      <c r="AL356" t="s">
        <v>1078</v>
      </c>
      <c r="BN356" t="s">
        <v>1079</v>
      </c>
      <c r="ET356" s="161">
        <v>0</v>
      </c>
      <c r="EU356" s="161">
        <v>0</v>
      </c>
      <c r="EV356" s="161">
        <v>0</v>
      </c>
      <c r="EW356" s="161">
        <v>0</v>
      </c>
      <c r="EX356" s="161">
        <v>0</v>
      </c>
      <c r="EY356" s="161">
        <v>0</v>
      </c>
      <c r="EZ356" s="161">
        <v>0</v>
      </c>
      <c r="FA356" s="161">
        <v>0</v>
      </c>
      <c r="FB356" s="161">
        <v>0</v>
      </c>
      <c r="FC356" s="161">
        <v>0</v>
      </c>
      <c r="FD356" s="161">
        <v>0</v>
      </c>
      <c r="FE356" s="161">
        <v>0</v>
      </c>
      <c r="HN356" s="161" t="s">
        <v>881</v>
      </c>
      <c r="JB356" s="161" t="s">
        <v>881</v>
      </c>
      <c r="JC356" s="161">
        <v>0</v>
      </c>
      <c r="JD356" s="161">
        <v>0</v>
      </c>
      <c r="JE356" s="161">
        <v>0</v>
      </c>
      <c r="JF356" s="161">
        <v>0</v>
      </c>
      <c r="MN356" t="str">
        <f t="shared" si="435"/>
        <v>NoNoNoNoNoNo</v>
      </c>
      <c r="MO356" t="str">
        <f>IF(AND(MN356="NoNoNoNoNoNo",JI356=""),"No Programs",VLOOKUP(MN356,Lookups!$DA$4:$DB$67,2,FALSE))</f>
        <v>No Programs</v>
      </c>
      <c r="MP356">
        <f t="shared" si="436"/>
        <v>0</v>
      </c>
      <c r="MQ356" t="str">
        <f t="shared" si="437"/>
        <v>No Program Use</v>
      </c>
      <c r="MR356" t="str">
        <f>Directions!$D$3</f>
        <v>Usage</v>
      </c>
      <c r="MS356" t="str">
        <f>VLOOKUP(MQ356,Lookups!$CU$71:$CV$80,2,FALSE)</f>
        <v>Exclude</v>
      </c>
      <c r="MT356">
        <f t="shared" si="438"/>
        <v>0</v>
      </c>
      <c r="MU356">
        <f t="shared" si="439"/>
        <v>0</v>
      </c>
      <c r="MV356">
        <f t="shared" si="440"/>
        <v>0</v>
      </c>
      <c r="MW356">
        <f t="shared" si="441"/>
        <v>0</v>
      </c>
      <c r="MX356">
        <f t="shared" si="442"/>
        <v>0</v>
      </c>
      <c r="MY356" t="str">
        <f t="shared" si="443"/>
        <v>Not Used</v>
      </c>
      <c r="MZ356">
        <f t="shared" si="444"/>
        <v>0</v>
      </c>
      <c r="NA356" t="str">
        <f t="shared" si="445"/>
        <v>Not Available</v>
      </c>
      <c r="NB356" t="str">
        <f t="shared" si="446"/>
        <v>Not Available</v>
      </c>
      <c r="NC356" t="str">
        <f t="shared" si="447"/>
        <v>4 Not Indicated</v>
      </c>
      <c r="ND356" t="str">
        <f t="shared" si="448"/>
        <v>4 Not Indicated</v>
      </c>
      <c r="NE356" t="str">
        <f t="shared" si="449"/>
        <v>4 Not Indicated</v>
      </c>
      <c r="NF356" t="str">
        <f t="shared" si="450"/>
        <v>4 Not Indicated</v>
      </c>
      <c r="NG356" t="str">
        <f t="shared" si="451"/>
        <v>4 Not Indicated</v>
      </c>
      <c r="NH356" s="159" t="str">
        <f t="shared" si="452"/>
        <v>Null</v>
      </c>
      <c r="NI356" t="str">
        <f t="shared" si="453"/>
        <v>Null</v>
      </c>
      <c r="NJ356" s="159" t="str">
        <f t="shared" si="454"/>
        <v>Null</v>
      </c>
      <c r="NK356" t="str">
        <f t="shared" si="455"/>
        <v>Null</v>
      </c>
      <c r="NL356" t="str">
        <f t="shared" si="456"/>
        <v>No RI Tests</v>
      </c>
      <c r="NM356">
        <f t="shared" si="457"/>
        <v>0</v>
      </c>
      <c r="NN356" t="str">
        <f>IF(OR(E356="PK",E356="K",JJ356=""),"Null",INDEX(Lookups!$EZ$4:$FW$18,MATCH($JJ356,Lookups!$EY$4:$EY$18,1),MATCH($E356,Lookups!$EZ$3:$FW$3,0)))</f>
        <v>Null</v>
      </c>
      <c r="NO356" t="str">
        <f>IF(OR(E356="PK",E356="K",JJ356=""),"Null",INDEX(Lookups!$EZ$4:$FW$18,MATCH($JJ356,Lookups!$EY$4:$EY$18,1),MATCH($E356,Lookups!$EZ$3:$FW$3,0) + 1))</f>
        <v>Null</v>
      </c>
      <c r="NP356" t="str">
        <f t="shared" si="458"/>
        <v>Null</v>
      </c>
      <c r="NQ356" t="str">
        <f t="shared" si="459"/>
        <v>Null</v>
      </c>
      <c r="NR356" t="str">
        <f t="shared" si="460"/>
        <v>Null</v>
      </c>
      <c r="NS356" t="str">
        <f t="shared" si="461"/>
        <v>No RI Tests</v>
      </c>
      <c r="NT356" t="str">
        <f t="shared" si="462"/>
        <v>No RI Tests</v>
      </c>
      <c r="NU356" t="str">
        <f t="shared" si="463"/>
        <v>No RI Tests</v>
      </c>
      <c r="NV356" s="183" t="str">
        <f t="array" ref="NV356">IF($NL356="No RI Tests","No RI Tests",VLOOKUP(IF(AND(E356="K",JJ356&lt;280),3,IF(AND(E356="K",JJ356&gt;=280),4,MAX(IF(E356=Lookups!$DF$6:$DF$99,IF(JJ356&gt;=Lookups!$DG$6:$DG$99,Lookups!$DH$6:$DH$99))))),Lookups!$DE$104:$DG$108,2,FALSE))</f>
        <v>No RI Tests</v>
      </c>
      <c r="NW356" s="161" t="str">
        <f t="array" ref="NW356">IF($NL356="No RI Tests","No RI Tests",VLOOKUP(IF(AND(E356="K",JH356&lt;280),3,IF(AND(E356="K",JH356&gt;=280),4,MAX(IF(E356=Lookups!$DF$6:$DF$99,IF(NI356&gt;=Lookups!$DG$6:$DG$99,Lookups!$DH$6:$DH$99))))),Lookups!$DE$104:$DG$108,2,FALSE))</f>
        <v>No RI Tests</v>
      </c>
      <c r="NX356" s="161" t="str">
        <f t="array" ref="NX356">IF($NL356="No RI Tests","No RI Tests",VLOOKUP(IF(AND(E356="K",NK356&lt;280),3,IF(AND(E356="K",NK356&gt;=280),4,MAX(IF(E356=Lookups!$DF$6:$DF$99,IF(NK356&gt;=Lookups!$DG$6:$DG$99,Lookups!$DH$6:$DH$99))))),Lookups!$DE$104:$DG$108,2,FALSE))</f>
        <v>No RI Tests</v>
      </c>
      <c r="NY356" t="str">
        <f t="shared" si="464"/>
        <v>Null</v>
      </c>
      <c r="NZ356" t="str">
        <f t="shared" si="465"/>
        <v>Null</v>
      </c>
      <c r="OA356" t="str">
        <f t="shared" si="466"/>
        <v>No RI for Comparison</v>
      </c>
      <c r="OB356" s="161" t="str">
        <f t="array" ref="OB356">IF($NL356="No RI Tests","No RI Tests",IF(E356="K","N/A",VLOOKUP(MAX(IF(E356=Lookups!$DF$6:$DF$99,IF(JJ356&gt;=Lookups!$DG$6:$DG$99,Lookups!$DI$6:$DI$99))),Lookups!$DE$104:$DG$108,3,FALSE)))</f>
        <v>No RI Tests</v>
      </c>
      <c r="OC356" s="161" t="str">
        <f t="array" ref="OC356">IF($NL356="No RI Tests","No RI Tests",IF(E356="K","N/A",VLOOKUP(MAX(IF(E356=Lookups!$DF$6:$DF$99,IF(NI356&gt;=Lookups!$DG$6:$DG$99,Lookups!$DI$6:$DI$99))),Lookups!$DE$104:$DG$108,3,FALSE)))</f>
        <v>No RI Tests</v>
      </c>
      <c r="OD356" s="161" t="str">
        <f t="array" ref="OD356">IF($NL356="No RI Tests","No RI Tests",IF(E356="K","N/A",VLOOKUP(MAX(IF(E356=Lookups!$DF$6:$DF$99,IF(NK356&gt;=Lookups!$DG$6:$DG$99,Lookups!$DI$6:$DI$99))),Lookups!$DE$104:$DG$108,3,FALSE)))</f>
        <v>No RI Tests</v>
      </c>
      <c r="OE356" t="str">
        <f t="shared" si="467"/>
        <v>Null</v>
      </c>
      <c r="OF356" t="str">
        <f t="shared" si="468"/>
        <v>Null</v>
      </c>
      <c r="OG356" t="str">
        <f t="shared" si="469"/>
        <v>No RI for Comparison</v>
      </c>
      <c r="OH356" t="str">
        <f t="shared" si="470"/>
        <v>Null</v>
      </c>
      <c r="OI356" t="str">
        <f t="shared" si="471"/>
        <v>Null</v>
      </c>
      <c r="OJ356" t="str">
        <f t="shared" si="472"/>
        <v>Null</v>
      </c>
      <c r="OK356" t="str">
        <f t="shared" si="473"/>
        <v>Null</v>
      </c>
      <c r="OL356" t="str">
        <f t="shared" si="474"/>
        <v>Null</v>
      </c>
      <c r="OM356" t="str">
        <f t="shared" si="475"/>
        <v>Null</v>
      </c>
      <c r="ON356" t="str">
        <f t="shared" si="476"/>
        <v>Null</v>
      </c>
      <c r="OO356" t="str">
        <f t="shared" si="477"/>
        <v>Null RI</v>
      </c>
      <c r="OP356" t="str">
        <f ca="1">IF(AND(HR356&lt;&gt;"",JJ356&lt;600),IF(HT356="Advancing","Tier 2","Tier 3"),IF(JI356="","Null",IF(OR(E356="K",E356&lt;3),"FRA Recommended",IF(JJ356&gt;=IF(E356&lt;6,400,600),IF(JJ356&lt;VLOOKUP(E356,Lookups!$AP$3:$AR$16,3,FALSE),"Tier 2","Core"),IF(JJ356&lt;400,IF(RAND()&lt;0.81,"Tier 3","Tier 2"),IF(RAND()&lt;0.51,"Tier 3","Tier 2"))))))</f>
        <v>Null</v>
      </c>
      <c r="OQ356" t="str">
        <f t="shared" si="478"/>
        <v>Null</v>
      </c>
      <c r="OR356" t="str">
        <f t="shared" si="479"/>
        <v>Null</v>
      </c>
      <c r="OS356" t="str">
        <f t="shared" si="480"/>
        <v>Null</v>
      </c>
      <c r="OT356" t="str">
        <f t="shared" si="481"/>
        <v>No RI Tests</v>
      </c>
      <c r="OU356" s="159" t="str">
        <f t="shared" si="482"/>
        <v>No PI Tests</v>
      </c>
      <c r="OV356" t="str">
        <f t="shared" si="483"/>
        <v>No PI Tests</v>
      </c>
      <c r="OW356" t="str">
        <f t="shared" si="484"/>
        <v>No PI Tests</v>
      </c>
      <c r="OX356" t="str">
        <f t="shared" si="485"/>
        <v>No PI Tests</v>
      </c>
      <c r="OY356" t="str">
        <f t="shared" si="486"/>
        <v>No PI Tests</v>
      </c>
      <c r="OZ356" t="str">
        <f t="shared" si="487"/>
        <v>No PI Tests</v>
      </c>
      <c r="PA356" s="159" t="str">
        <f t="shared" si="488"/>
        <v>No PI Tests</v>
      </c>
      <c r="PB356" t="str">
        <f t="shared" si="489"/>
        <v>No PI Tests</v>
      </c>
      <c r="PC356" t="str">
        <f t="shared" si="490"/>
        <v>No PI Tests</v>
      </c>
      <c r="PD356" t="str">
        <f t="shared" si="491"/>
        <v>No PI Tests</v>
      </c>
      <c r="PE356" t="str">
        <f t="shared" si="492"/>
        <v>No PI Tests</v>
      </c>
      <c r="PF356" t="str">
        <f t="shared" si="493"/>
        <v>No PI Tests</v>
      </c>
      <c r="PG356" t="str">
        <f t="shared" si="494"/>
        <v>No PI Tests</v>
      </c>
      <c r="PH356">
        <f t="shared" si="495"/>
        <v>0</v>
      </c>
      <c r="PI356">
        <f t="shared" si="496"/>
        <v>0</v>
      </c>
      <c r="PJ356" t="str">
        <f t="shared" si="497"/>
        <v>Null</v>
      </c>
      <c r="PK356" t="str">
        <f>IF(HR356="","Null",IF(E356&lt;3,"Null",IF(HU356=0,0,IF(HS356="Form 1",VLOOKUP(HU356,Lookups!$BE$3:$BP$63,E356,FALSE),IF(HS356="Form 2",VLOOKUP(HU356,Lookups!$BE$67:$BP$127,E356,FALSE),VLOOKUP(HU356,Lookups!$BE$130:$BP$190,E356,FALSE))))))</f>
        <v>Null</v>
      </c>
      <c r="PL356" t="str">
        <f t="shared" si="498"/>
        <v>Null</v>
      </c>
      <c r="PM356" t="str">
        <f>IF($PH356=0,"Null",IF(E356&lt;3,"Null",IF(OX356=0,0,IF(OV356="Form 1",VLOOKUP(OX356,Lookups!$BE$3:$BP$63,E356,FALSE),IF(OV356="Form 2",VLOOKUP(OX356,Lookups!$BE$67:$BP$127,E356,FALSE),VLOOKUP(OX356,Lookups!$BE$130:$BP$190,E356,FALSE))))))</f>
        <v>Null</v>
      </c>
      <c r="PN356" t="str">
        <f t="shared" si="499"/>
        <v>Null</v>
      </c>
      <c r="PO356" t="str">
        <f t="shared" si="500"/>
        <v>Null</v>
      </c>
      <c r="PP356" t="str">
        <f t="shared" si="501"/>
        <v>Null</v>
      </c>
      <c r="PQ356" t="str">
        <f>IF(HR356="","Null",IF(E356&lt;3,"Null",IF(HV356=0,0,IF(HS356="Form 1",VLOOKUP(HV356,Lookups!$BR$3:$CC$63,E356,FALSE),IF(HS356="Form 2",VLOOKUP(HV356,Lookups!$BR$67:$CC$127,E356,FALSE),VLOOKUP(HV356,Lookups!$BR$130:$CC$190,E356,FALSE))))))</f>
        <v>Null</v>
      </c>
      <c r="PR356" t="str">
        <f t="shared" si="502"/>
        <v>Null</v>
      </c>
      <c r="PS356" t="str">
        <f>IF(HR356="","Null",IF(E356&lt;3,"Null",IF(OY356=0,0,IF(OW356="Form 1",VLOOKUP(OY356,Lookups!$BR$3:$CC$63,E356,FALSE),IF(OW356="Form 2",VLOOKUP(OY356,Lookups!$BR$67:$CC$127,E356,FALSE),VLOOKUP(OY356,Lookups!$BR$130:$CC$190,E356,FALSE))))))</f>
        <v>Null</v>
      </c>
      <c r="PT356" t="str">
        <f t="shared" si="503"/>
        <v>Null</v>
      </c>
      <c r="PU356" t="str">
        <f t="shared" si="504"/>
        <v>Null</v>
      </c>
      <c r="PV356" t="str">
        <f t="shared" si="505"/>
        <v>Null</v>
      </c>
      <c r="PW356" t="str">
        <f t="shared" si="506"/>
        <v>No PI Tests</v>
      </c>
      <c r="PX356">
        <f t="shared" si="507"/>
        <v>0</v>
      </c>
      <c r="PY356">
        <f t="shared" si="508"/>
        <v>0</v>
      </c>
      <c r="PZ356" t="str">
        <f t="shared" si="509"/>
        <v>Null</v>
      </c>
      <c r="QA356" t="str">
        <f t="shared" si="510"/>
        <v>Null</v>
      </c>
      <c r="QB356" t="str">
        <f t="shared" si="511"/>
        <v>Null</v>
      </c>
      <c r="QC356" t="str">
        <f>IF($MS356="System 44 Record",IF(BQ356&lt;MEDIAN(Directions!$F$3,Directions!$F$6),"Mid-Year Exited Student","Full Year Participant")&amp;IF(BP356&lt;Directions!$F$3,", Started Prior Year",", Started This Year"),"Null")</f>
        <v>Null</v>
      </c>
      <c r="QD356" t="str">
        <f t="shared" si="512"/>
        <v>Null</v>
      </c>
      <c r="QE356">
        <f t="shared" si="513"/>
        <v>0</v>
      </c>
      <c r="QF356">
        <f t="shared" si="514"/>
        <v>0</v>
      </c>
      <c r="QG356">
        <f t="shared" si="515"/>
        <v>0</v>
      </c>
      <c r="QH356">
        <f t="shared" si="516"/>
        <v>0</v>
      </c>
      <c r="QI356">
        <f t="shared" si="517"/>
        <v>0</v>
      </c>
      <c r="QJ356" t="str">
        <f t="shared" si="518"/>
        <v>Used None</v>
      </c>
      <c r="QK356" t="str">
        <f t="shared" si="519"/>
        <v>Null</v>
      </c>
      <c r="QL356" t="str">
        <f t="shared" si="520"/>
        <v>Null</v>
      </c>
      <c r="QM356" t="str">
        <f>IF($MS356="READ 180 Record",IF(AQ356="","Null",VLOOKUP(JJ356,Lookups!$DX$3:$EB$2054,AN356+1,FALSE)),"Null")</f>
        <v>Null</v>
      </c>
      <c r="QN356" t="str">
        <f t="shared" si="521"/>
        <v>Null</v>
      </c>
    </row>
    <row r="357" spans="1:456" x14ac:dyDescent="0.25">
      <c r="A357" s="161" t="s">
        <v>1447</v>
      </c>
      <c r="B357" s="161" t="s">
        <v>1447</v>
      </c>
      <c r="C357" s="161" t="s">
        <v>1447</v>
      </c>
      <c r="D357" s="161" t="s">
        <v>1447</v>
      </c>
      <c r="E357" s="161">
        <v>5</v>
      </c>
      <c r="F357" s="161" t="s">
        <v>1447</v>
      </c>
      <c r="G357" s="161" t="s">
        <v>880</v>
      </c>
      <c r="H357" s="161" t="s">
        <v>881</v>
      </c>
      <c r="I357" s="161">
        <v>457</v>
      </c>
      <c r="J357" s="159">
        <v>42501</v>
      </c>
      <c r="K357" s="161">
        <v>0</v>
      </c>
      <c r="L357" s="161">
        <v>0</v>
      </c>
      <c r="M357" s="161">
        <v>0</v>
      </c>
      <c r="N357" s="161">
        <v>0</v>
      </c>
      <c r="O357" s="161">
        <v>0</v>
      </c>
      <c r="P357" s="161">
        <v>0</v>
      </c>
      <c r="Q357" s="161">
        <v>0</v>
      </c>
      <c r="R357" s="161">
        <v>0</v>
      </c>
      <c r="S357" s="161">
        <v>0</v>
      </c>
      <c r="T357" s="161">
        <v>0</v>
      </c>
      <c r="U357" s="161">
        <v>0</v>
      </c>
      <c r="V357" s="161">
        <v>0</v>
      </c>
      <c r="W357" s="161">
        <v>0</v>
      </c>
      <c r="X357" s="161">
        <v>0</v>
      </c>
      <c r="AB357" s="161" t="s">
        <v>242</v>
      </c>
      <c r="AC357" s="161" t="s">
        <v>242</v>
      </c>
      <c r="AD357" s="161" t="s">
        <v>242</v>
      </c>
      <c r="AE357" s="161" t="s">
        <v>242</v>
      </c>
      <c r="AF357" s="161" t="s">
        <v>241</v>
      </c>
      <c r="AG357" s="161" t="s">
        <v>241</v>
      </c>
      <c r="AH357" s="161" t="s">
        <v>242</v>
      </c>
      <c r="AI357" s="161">
        <v>20150801</v>
      </c>
      <c r="AJ357" s="161">
        <v>20160525</v>
      </c>
      <c r="AK357" s="161" t="s">
        <v>869</v>
      </c>
      <c r="AL357" t="s">
        <v>1078</v>
      </c>
      <c r="BN357" t="s">
        <v>1076</v>
      </c>
      <c r="BO357" t="s">
        <v>881</v>
      </c>
      <c r="BP357" s="159">
        <v>42256</v>
      </c>
      <c r="BQ357" s="159">
        <v>42513</v>
      </c>
      <c r="BR357" t="s">
        <v>871</v>
      </c>
      <c r="BS357">
        <v>457</v>
      </c>
      <c r="BT357" s="159">
        <v>42513</v>
      </c>
      <c r="BU357">
        <v>17</v>
      </c>
      <c r="BV357">
        <v>1</v>
      </c>
      <c r="BW357">
        <v>107</v>
      </c>
      <c r="BX357">
        <v>107</v>
      </c>
      <c r="BY357">
        <v>1847</v>
      </c>
      <c r="BZ357">
        <v>1962</v>
      </c>
      <c r="CA357">
        <v>43</v>
      </c>
      <c r="CB357">
        <v>13</v>
      </c>
      <c r="CC357">
        <v>29</v>
      </c>
      <c r="CD357">
        <v>93</v>
      </c>
      <c r="CE357">
        <v>91</v>
      </c>
      <c r="CF357">
        <v>93</v>
      </c>
      <c r="CG357">
        <v>95</v>
      </c>
      <c r="CH357">
        <v>93</v>
      </c>
      <c r="CI357">
        <v>19163</v>
      </c>
      <c r="CJ357">
        <v>3.2187999999999999</v>
      </c>
      <c r="CK357">
        <v>16</v>
      </c>
      <c r="CL357">
        <v>5</v>
      </c>
      <c r="ET357" s="161">
        <v>1</v>
      </c>
      <c r="EU357" s="161">
        <v>45</v>
      </c>
      <c r="EV357" s="161">
        <v>45</v>
      </c>
      <c r="EW357" s="161">
        <v>2704</v>
      </c>
      <c r="EX357" s="161">
        <v>0</v>
      </c>
      <c r="EY357" s="161">
        <v>0</v>
      </c>
      <c r="EZ357" s="161">
        <v>0</v>
      </c>
      <c r="FA357" s="161">
        <v>0</v>
      </c>
      <c r="FB357" s="161">
        <v>50</v>
      </c>
      <c r="FC357" s="161">
        <v>71</v>
      </c>
      <c r="FD357" s="161">
        <v>0</v>
      </c>
      <c r="FE357" s="161">
        <v>1</v>
      </c>
      <c r="FF357" s="159">
        <v>42313</v>
      </c>
      <c r="FG357" s="161">
        <v>50</v>
      </c>
      <c r="FH357" s="161">
        <v>71</v>
      </c>
      <c r="FI357" s="161">
        <v>33</v>
      </c>
      <c r="FJ357" s="161">
        <v>60</v>
      </c>
      <c r="FK357" s="161">
        <v>63</v>
      </c>
      <c r="HN357" s="161" t="s">
        <v>881</v>
      </c>
      <c r="HO357" s="159">
        <v>42244</v>
      </c>
      <c r="HP357" s="159">
        <v>42501</v>
      </c>
      <c r="HQ357" s="161">
        <v>3</v>
      </c>
      <c r="HR357" s="159">
        <v>42244</v>
      </c>
      <c r="HS357" s="161" t="s">
        <v>872</v>
      </c>
      <c r="HT357" s="161" t="s">
        <v>873</v>
      </c>
      <c r="HU357" s="161">
        <v>46</v>
      </c>
      <c r="HV357" s="161">
        <v>13</v>
      </c>
      <c r="HW357" s="161">
        <v>0</v>
      </c>
      <c r="HX357" s="159">
        <v>42352</v>
      </c>
      <c r="HY357" s="161" t="s">
        <v>874</v>
      </c>
      <c r="HZ357" s="161" t="s">
        <v>873</v>
      </c>
      <c r="IA357" s="161">
        <v>48</v>
      </c>
      <c r="IB357" s="161">
        <v>16</v>
      </c>
      <c r="IC357" s="161">
        <v>0</v>
      </c>
      <c r="ID357" s="159">
        <v>42501</v>
      </c>
      <c r="IE357" s="161" t="s">
        <v>879</v>
      </c>
      <c r="IF357" s="161" t="s">
        <v>873</v>
      </c>
      <c r="IG357" s="161">
        <v>47</v>
      </c>
      <c r="IH357" s="161">
        <v>20</v>
      </c>
      <c r="II357" s="161">
        <v>0</v>
      </c>
      <c r="JB357" s="161" t="s">
        <v>881</v>
      </c>
      <c r="JC357" s="161">
        <v>12</v>
      </c>
      <c r="JD357" s="161">
        <v>9</v>
      </c>
      <c r="JE357" s="161">
        <v>16</v>
      </c>
      <c r="JF357" s="161">
        <v>8192</v>
      </c>
      <c r="JG357" s="159">
        <v>42501</v>
      </c>
      <c r="JH357" s="161">
        <v>457</v>
      </c>
      <c r="JI357" s="159">
        <v>42243</v>
      </c>
      <c r="JJ357" s="161">
        <v>326</v>
      </c>
      <c r="JK357" s="161">
        <v>11</v>
      </c>
      <c r="JL357" s="159">
        <v>42352</v>
      </c>
      <c r="JM357" s="161">
        <v>335</v>
      </c>
      <c r="JN357" s="161">
        <v>8</v>
      </c>
      <c r="JO357" s="159">
        <v>42501</v>
      </c>
      <c r="JP357" s="161">
        <v>457</v>
      </c>
      <c r="JQ357" s="161">
        <v>11</v>
      </c>
      <c r="MN357" t="str">
        <f t="shared" si="435"/>
        <v>NoNoNoYesYesNo</v>
      </c>
      <c r="MO357" t="str">
        <f>IF(AND(MN357="NoNoNoNoNoNo",JI357=""),"No Programs",VLOOKUP(MN357,Lookups!$DA$4:$DB$67,2,FALSE))</f>
        <v>System 44 Only</v>
      </c>
      <c r="MP357">
        <f t="shared" si="436"/>
        <v>0</v>
      </c>
      <c r="MQ357" t="str">
        <f t="shared" si="437"/>
        <v>System 44 User</v>
      </c>
      <c r="MR357" t="str">
        <f>Directions!$D$3</f>
        <v>Usage</v>
      </c>
      <c r="MS357" t="str">
        <f>VLOOKUP(MQ357,Lookups!$CU$71:$CV$80,2,FALSE)</f>
        <v>System 44 Record</v>
      </c>
      <c r="MT357">
        <f t="shared" si="438"/>
        <v>1</v>
      </c>
      <c r="MU357">
        <f t="shared" si="439"/>
        <v>1</v>
      </c>
      <c r="MV357">
        <f t="shared" si="440"/>
        <v>1</v>
      </c>
      <c r="MW357">
        <f t="shared" si="441"/>
        <v>1</v>
      </c>
      <c r="MX357">
        <f t="shared" si="442"/>
        <v>36.714285714285715</v>
      </c>
      <c r="MY357" t="str">
        <f t="shared" si="443"/>
        <v>Not Used</v>
      </c>
      <c r="MZ357">
        <f t="shared" si="444"/>
        <v>0</v>
      </c>
      <c r="NA357" t="str">
        <f t="shared" si="445"/>
        <v>Not Available</v>
      </c>
      <c r="NB357" t="str">
        <f t="shared" si="446"/>
        <v>Not Available</v>
      </c>
      <c r="NC357" t="str">
        <f t="shared" si="447"/>
        <v>4 Not Indicated</v>
      </c>
      <c r="ND357" t="str">
        <f t="shared" si="448"/>
        <v>4 Not Indicated</v>
      </c>
      <c r="NE357" t="str">
        <f t="shared" si="449"/>
        <v>4 Not Indicated</v>
      </c>
      <c r="NF357" t="str">
        <f t="shared" si="450"/>
        <v>4 Not Indicated</v>
      </c>
      <c r="NG357" t="str">
        <f t="shared" si="451"/>
        <v>4 Not Indicated</v>
      </c>
      <c r="NH357" s="159">
        <f t="shared" si="452"/>
        <v>42501</v>
      </c>
      <c r="NI357">
        <f t="shared" si="453"/>
        <v>457</v>
      </c>
      <c r="NJ357" s="159">
        <f t="shared" si="454"/>
        <v>42501</v>
      </c>
      <c r="NK357">
        <f t="shared" si="455"/>
        <v>457</v>
      </c>
      <c r="NL357">
        <f t="shared" si="456"/>
        <v>36.857142857142854</v>
      </c>
      <c r="NM357">
        <f t="shared" si="457"/>
        <v>1</v>
      </c>
      <c r="NN357">
        <f>IF(OR(E357="PK",E357="K",JJ357=""),"Null",INDEX(Lookups!$EZ$4:$FW$18,MATCH($JJ357,Lookups!$EY$4:$EY$18,1),MATCH($E357,Lookups!$EZ$3:$FW$3,0)))</f>
        <v>155</v>
      </c>
      <c r="NO357">
        <f>IF(OR(E357="PK",E357="K",JJ357=""),"Null",INDEX(Lookups!$EZ$4:$FW$18,MATCH($JJ357,Lookups!$EY$4:$EY$18,1),MATCH($E357,Lookups!$EZ$3:$FW$3,0) + 1))</f>
        <v>215</v>
      </c>
      <c r="NP357">
        <f t="shared" si="458"/>
        <v>310</v>
      </c>
      <c r="NQ357" t="str">
        <f t="shared" si="459"/>
        <v>PI is Recommended</v>
      </c>
      <c r="NR357" t="str">
        <f t="shared" si="460"/>
        <v>No PI Needed</v>
      </c>
      <c r="NS357" t="str">
        <f t="shared" si="461"/>
        <v>200L to 399L</v>
      </c>
      <c r="NT357" t="str">
        <f t="shared" si="462"/>
        <v>400L to 599L</v>
      </c>
      <c r="NU357" t="str">
        <f t="shared" si="463"/>
        <v>400L to 599L</v>
      </c>
      <c r="NV357" s="183" t="str">
        <f t="array" ref="NV357">IF($NL357="No RI Tests","No RI Tests",VLOOKUP(IF(AND(E357="K",JJ357&lt;280),3,IF(AND(E357="K",JJ357&gt;=280),4,MAX(IF(E357=Lookups!$DF$6:$DF$99,IF(JJ357&gt;=Lookups!$DG$6:$DG$99,Lookups!$DH$6:$DH$99))))),Lookups!$DE$104:$DG$108,2,FALSE))</f>
        <v>1 Below Basic</v>
      </c>
      <c r="NW357" s="161" t="str">
        <f t="array" ref="NW357">IF($NL357="No RI Tests","No RI Tests",VLOOKUP(IF(AND(E357="K",JH357&lt;280),3,IF(AND(E357="K",JH357&gt;=280),4,MAX(IF(E357=Lookups!$DF$6:$DF$99,IF(NI357&gt;=Lookups!$DG$6:$DG$99,Lookups!$DH$6:$DH$99))))),Lookups!$DE$104:$DG$108,2,FALSE))</f>
        <v>1 Below Basic</v>
      </c>
      <c r="NX357" s="161" t="str">
        <f t="array" ref="NX357">IF($NL357="No RI Tests","No RI Tests",VLOOKUP(IF(AND(E357="K",NK357&lt;280),3,IF(AND(E357="K",NK357&gt;=280),4,MAX(IF(E357=Lookups!$DF$6:$DF$99,IF(NK357&gt;=Lookups!$DG$6:$DG$99,Lookups!$DH$6:$DH$99))))),Lookups!$DE$104:$DG$108,2,FALSE))</f>
        <v>1 Below Basic</v>
      </c>
      <c r="NY357">
        <f t="shared" si="464"/>
        <v>1</v>
      </c>
      <c r="NZ357">
        <f t="shared" si="465"/>
        <v>0</v>
      </c>
      <c r="OA357" t="str">
        <f t="shared" si="466"/>
        <v>Maintained Performance Level</v>
      </c>
      <c r="OB357" s="161" t="str">
        <f t="array" ref="OB357">IF($NL357="No RI Tests","No RI Tests",IF(E357="K","N/A",VLOOKUP(MAX(IF(E357=Lookups!$DF$6:$DF$99,IF(JJ357&gt;=Lookups!$DG$6:$DG$99,Lookups!$DI$6:$DI$99))),Lookups!$DE$104:$DG$108,3,FALSE)))</f>
        <v>1 Limited</v>
      </c>
      <c r="OC357" s="161" t="str">
        <f t="array" ref="OC357">IF($NL357="No RI Tests","No RI Tests",IF(E357="K","N/A",VLOOKUP(MAX(IF(E357=Lookups!$DF$6:$DF$99,IF(NI357&gt;=Lookups!$DG$6:$DG$99,Lookups!$DI$6:$DI$99))),Lookups!$DE$104:$DG$108,3,FALSE)))</f>
        <v>1 Limited</v>
      </c>
      <c r="OD357" s="161" t="str">
        <f t="array" ref="OD357">IF($NL357="No RI Tests","No RI Tests",IF(E357="K","N/A",VLOOKUP(MAX(IF(E357=Lookups!$DF$6:$DF$99,IF(NK357&gt;=Lookups!$DG$6:$DG$99,Lookups!$DI$6:$DI$99))),Lookups!$DE$104:$DG$108,3,FALSE)))</f>
        <v>1 Limited</v>
      </c>
      <c r="OE357">
        <f t="shared" si="467"/>
        <v>1</v>
      </c>
      <c r="OF357">
        <f t="shared" si="468"/>
        <v>0</v>
      </c>
      <c r="OG357" t="str">
        <f t="shared" si="469"/>
        <v>Maintained Performance Level</v>
      </c>
      <c r="OH357">
        <f t="shared" si="470"/>
        <v>131</v>
      </c>
      <c r="OI357">
        <f t="shared" si="471"/>
        <v>1</v>
      </c>
      <c r="OJ357">
        <f t="shared" si="472"/>
        <v>0</v>
      </c>
      <c r="OK357">
        <f t="shared" si="473"/>
        <v>0</v>
      </c>
      <c r="OL357">
        <f t="shared" si="474"/>
        <v>0.70810810810810809</v>
      </c>
      <c r="OM357" t="str">
        <f t="shared" si="475"/>
        <v>Fall Administration</v>
      </c>
      <c r="ON357" t="str">
        <f t="shared" si="476"/>
        <v>Spring Administration</v>
      </c>
      <c r="OO357" t="str">
        <f t="shared" si="477"/>
        <v>Fall to Spring-Full Year RI</v>
      </c>
      <c r="OP357" t="str">
        <f ca="1">IF(AND(HR357&lt;&gt;"",JJ357&lt;600),IF(HT357="Advancing","Tier 2","Tier 3"),IF(JI357="","Null",IF(OR(E357="K",E357&lt;3),"FRA Recommended",IF(JJ357&gt;=IF(E357&lt;6,400,600),IF(JJ357&lt;VLOOKUP(E357,Lookups!$AP$3:$AR$16,3,FALSE),"Tier 2","Core"),IF(JJ357&lt;400,IF(RAND()&lt;0.81,"Tier 3","Tier 2"),IF(RAND()&lt;0.51,"Tier 3","Tier 2"))))))</f>
        <v>Tier 3</v>
      </c>
      <c r="OQ357" t="str">
        <f t="shared" si="478"/>
        <v>Average Reading Invt. Under 15 Minutes Long</v>
      </c>
      <c r="OR357">
        <f t="shared" si="479"/>
        <v>0</v>
      </c>
      <c r="OS357" t="str">
        <f t="shared" si="480"/>
        <v>Null</v>
      </c>
      <c r="OT357">
        <f t="shared" si="481"/>
        <v>131</v>
      </c>
      <c r="OU357" s="159">
        <f t="shared" si="482"/>
        <v>42501</v>
      </c>
      <c r="OV357" t="str">
        <f t="shared" si="483"/>
        <v>Form 3</v>
      </c>
      <c r="OW357" t="str">
        <f t="shared" si="484"/>
        <v>Developing</v>
      </c>
      <c r="OX357">
        <f t="shared" si="485"/>
        <v>47</v>
      </c>
      <c r="OY357">
        <f t="shared" si="486"/>
        <v>20</v>
      </c>
      <c r="OZ357">
        <f t="shared" si="487"/>
        <v>0</v>
      </c>
      <c r="PA357" s="159">
        <f t="shared" si="488"/>
        <v>42501</v>
      </c>
      <c r="PB357" t="str">
        <f t="shared" si="489"/>
        <v>Form 3</v>
      </c>
      <c r="PC357" t="str">
        <f t="shared" si="490"/>
        <v>Developing</v>
      </c>
      <c r="PD357">
        <f t="shared" si="491"/>
        <v>47</v>
      </c>
      <c r="PE357">
        <f t="shared" si="492"/>
        <v>20</v>
      </c>
      <c r="PF357">
        <f t="shared" si="493"/>
        <v>0</v>
      </c>
      <c r="PG357">
        <f t="shared" si="494"/>
        <v>36.714285714285715</v>
      </c>
      <c r="PH357">
        <f t="shared" si="495"/>
        <v>1</v>
      </c>
      <c r="PI357">
        <f t="shared" si="496"/>
        <v>1</v>
      </c>
      <c r="PJ357">
        <f t="shared" si="497"/>
        <v>46</v>
      </c>
      <c r="PK357">
        <f>IF(HR357="","Null",IF(E357&lt;3,"Null",IF(HU357=0,0,IF(HS357="Form 1",VLOOKUP(HU357,Lookups!$BE$3:$BP$63,E357,FALSE),IF(HS357="Form 2",VLOOKUP(HU357,Lookups!$BE$67:$BP$127,E357,FALSE),VLOOKUP(HU357,Lookups!$BE$130:$BP$190,E357,FALSE))))))</f>
        <v>30</v>
      </c>
      <c r="PL357">
        <f t="shared" si="498"/>
        <v>47</v>
      </c>
      <c r="PM357">
        <f>IF($PH357=0,"Null",IF(E357&lt;3,"Null",IF(OX357=0,0,IF(OV357="Form 1",VLOOKUP(OX357,Lookups!$BE$3:$BP$63,E357,FALSE),IF(OV357="Form 2",VLOOKUP(OX357,Lookups!$BE$67:$BP$127,E357,FALSE),VLOOKUP(OX357,Lookups!$BE$130:$BP$190,E357,FALSE))))))</f>
        <v>21</v>
      </c>
      <c r="PN357">
        <f t="shared" si="499"/>
        <v>1</v>
      </c>
      <c r="PO357">
        <f t="shared" si="500"/>
        <v>1</v>
      </c>
      <c r="PP357">
        <f t="shared" si="501"/>
        <v>13</v>
      </c>
      <c r="PQ357">
        <f>IF(HR357="","Null",IF(E357&lt;3,"Null",IF(HV357=0,0,IF(HS357="Form 1",VLOOKUP(HV357,Lookups!$BR$3:$CC$63,E357,FALSE),IF(HS357="Form 2",VLOOKUP(HV357,Lookups!$BR$67:$CC$127,E357,FALSE),VLOOKUP(HV357,Lookups!$BR$130:$CC$190,E357,FALSE))))))</f>
        <v>23</v>
      </c>
      <c r="PR357">
        <f t="shared" si="502"/>
        <v>20</v>
      </c>
      <c r="PS357">
        <f>IF(HR357="","Null",IF(E357&lt;3,"Null",IF(OY357=0,0,IF(OW357="Form 1",VLOOKUP(OY357,Lookups!$BR$3:$CC$63,E357,FALSE),IF(OW357="Form 2",VLOOKUP(OY357,Lookups!$BR$67:$CC$127,E357,FALSE),VLOOKUP(OY357,Lookups!$BR$130:$CC$190,E357,FALSE))))))</f>
        <v>37</v>
      </c>
      <c r="PT357">
        <f t="shared" si="503"/>
        <v>7</v>
      </c>
      <c r="PU357">
        <f t="shared" si="504"/>
        <v>1</v>
      </c>
      <c r="PV357">
        <f t="shared" si="505"/>
        <v>0</v>
      </c>
      <c r="PW357" t="str">
        <f t="shared" si="506"/>
        <v>Fall to Spring PI Administration</v>
      </c>
      <c r="PX357">
        <f t="shared" si="507"/>
        <v>0</v>
      </c>
      <c r="PY357">
        <f t="shared" si="508"/>
        <v>1</v>
      </c>
      <c r="PZ357" t="str">
        <f t="shared" si="509"/>
        <v>100 or More Sessions</v>
      </c>
      <c r="QA357" t="str">
        <f t="shared" si="510"/>
        <v>Series 4</v>
      </c>
      <c r="QB357" t="str">
        <f t="shared" si="511"/>
        <v>In Series 17 to 20</v>
      </c>
      <c r="QC357" t="str">
        <f>IF($MS357="System 44 Record",IF(BQ357&lt;MEDIAN(Directions!$F$3,Directions!$F$6),"Mid-Year Exited Student","Full Year Participant")&amp;IF(BP357&lt;Directions!$F$3,", Started Prior Year",", Started This Year"),"Null")</f>
        <v>Full Year Participant, Started This Year</v>
      </c>
      <c r="QD357">
        <f t="shared" si="512"/>
        <v>0</v>
      </c>
      <c r="QE357">
        <f t="shared" si="513"/>
        <v>0</v>
      </c>
      <c r="QF357">
        <f t="shared" si="514"/>
        <v>1</v>
      </c>
      <c r="QG357">
        <f t="shared" si="515"/>
        <v>1</v>
      </c>
      <c r="QH357">
        <f t="shared" si="516"/>
        <v>1</v>
      </c>
      <c r="QI357">
        <f t="shared" si="517"/>
        <v>0.71</v>
      </c>
      <c r="QJ357" t="str">
        <f t="shared" si="518"/>
        <v>Used RC! and rSkills</v>
      </c>
      <c r="QK357" t="str">
        <f t="shared" si="519"/>
        <v>Null</v>
      </c>
      <c r="QL357" t="str">
        <f t="shared" si="520"/>
        <v>Null</v>
      </c>
      <c r="QM357" t="str">
        <f>IF($MS357="READ 180 Record",IF(AQ357="","Null",VLOOKUP(JJ357,Lookups!$DX$3:$EB$2054,AN357+1,FALSE)),"Null")</f>
        <v>Null</v>
      </c>
      <c r="QN357" t="str">
        <f t="shared" si="521"/>
        <v>Null</v>
      </c>
    </row>
    <row r="358" spans="1:456" x14ac:dyDescent="0.25">
      <c r="A358" s="161" t="s">
        <v>1447</v>
      </c>
      <c r="B358" s="161" t="s">
        <v>1447</v>
      </c>
      <c r="C358" s="161" t="s">
        <v>1447</v>
      </c>
      <c r="D358" s="161" t="s">
        <v>1447</v>
      </c>
      <c r="E358" s="161">
        <v>3</v>
      </c>
      <c r="F358" s="161" t="s">
        <v>1447</v>
      </c>
      <c r="G358" s="161" t="s">
        <v>880</v>
      </c>
      <c r="H358" s="161" t="s">
        <v>881</v>
      </c>
      <c r="K358" s="161">
        <v>0</v>
      </c>
      <c r="L358" s="161">
        <v>0</v>
      </c>
      <c r="M358" s="161">
        <v>0</v>
      </c>
      <c r="N358" s="161">
        <v>0</v>
      </c>
      <c r="O358" s="161">
        <v>0</v>
      </c>
      <c r="P358" s="161">
        <v>0</v>
      </c>
      <c r="Q358" s="161">
        <v>0</v>
      </c>
      <c r="R358" s="161">
        <v>0</v>
      </c>
      <c r="S358" s="161">
        <v>0</v>
      </c>
      <c r="T358" s="161">
        <v>0</v>
      </c>
      <c r="U358" s="161">
        <v>0</v>
      </c>
      <c r="V358" s="161">
        <v>0</v>
      </c>
      <c r="W358" s="161">
        <v>0</v>
      </c>
      <c r="X358" s="161">
        <v>0</v>
      </c>
      <c r="AB358" s="161" t="s">
        <v>242</v>
      </c>
      <c r="AC358" s="161" t="s">
        <v>242</v>
      </c>
      <c r="AD358" s="161" t="s">
        <v>242</v>
      </c>
      <c r="AE358" s="161" t="s">
        <v>242</v>
      </c>
      <c r="AF358" s="161" t="s">
        <v>242</v>
      </c>
      <c r="AG358" s="161" t="s">
        <v>242</v>
      </c>
      <c r="AH358" s="161" t="s">
        <v>242</v>
      </c>
      <c r="AI358" s="161">
        <v>20150801</v>
      </c>
      <c r="AJ358" s="161">
        <v>20160525</v>
      </c>
      <c r="AK358" s="161" t="s">
        <v>869</v>
      </c>
      <c r="AL358" t="s">
        <v>1078</v>
      </c>
      <c r="BN358" t="s">
        <v>1079</v>
      </c>
      <c r="ET358" s="161">
        <v>0</v>
      </c>
      <c r="EU358" s="161">
        <v>0</v>
      </c>
      <c r="EV358" s="161">
        <v>0</v>
      </c>
      <c r="EW358" s="161">
        <v>0</v>
      </c>
      <c r="EX358" s="161">
        <v>0</v>
      </c>
      <c r="EY358" s="161">
        <v>0</v>
      </c>
      <c r="EZ358" s="161">
        <v>0</v>
      </c>
      <c r="FA358" s="161">
        <v>0</v>
      </c>
      <c r="FB358" s="161">
        <v>0</v>
      </c>
      <c r="FC358" s="161">
        <v>0</v>
      </c>
      <c r="FD358" s="161">
        <v>0</v>
      </c>
      <c r="FE358" s="161">
        <v>0</v>
      </c>
      <c r="HN358" s="161" t="s">
        <v>881</v>
      </c>
      <c r="JB358" s="161" t="s">
        <v>881</v>
      </c>
      <c r="JC358" s="161">
        <v>0</v>
      </c>
      <c r="JD358" s="161">
        <v>0</v>
      </c>
      <c r="JE358" s="161">
        <v>0</v>
      </c>
      <c r="JF358" s="161">
        <v>0</v>
      </c>
      <c r="MN358" t="str">
        <f t="shared" si="435"/>
        <v>NoNoNoNoNoNo</v>
      </c>
      <c r="MO358" t="str">
        <f>IF(AND(MN358="NoNoNoNoNoNo",JI358=""),"No Programs",VLOOKUP(MN358,Lookups!$DA$4:$DB$67,2,FALSE))</f>
        <v>No Programs</v>
      </c>
      <c r="MP358">
        <f t="shared" si="436"/>
        <v>0</v>
      </c>
      <c r="MQ358" t="str">
        <f t="shared" si="437"/>
        <v>No Program Use</v>
      </c>
      <c r="MR358" t="str">
        <f>Directions!$D$3</f>
        <v>Usage</v>
      </c>
      <c r="MS358" t="str">
        <f>VLOOKUP(MQ358,Lookups!$CU$71:$CV$80,2,FALSE)</f>
        <v>Exclude</v>
      </c>
      <c r="MT358">
        <f t="shared" si="438"/>
        <v>0</v>
      </c>
      <c r="MU358">
        <f t="shared" si="439"/>
        <v>0</v>
      </c>
      <c r="MV358">
        <f t="shared" si="440"/>
        <v>0</v>
      </c>
      <c r="MW358">
        <f t="shared" si="441"/>
        <v>0</v>
      </c>
      <c r="MX358">
        <f t="shared" si="442"/>
        <v>0</v>
      </c>
      <c r="MY358" t="str">
        <f t="shared" si="443"/>
        <v>Not Used</v>
      </c>
      <c r="MZ358">
        <f t="shared" si="444"/>
        <v>0</v>
      </c>
      <c r="NA358" t="str">
        <f t="shared" si="445"/>
        <v>Not Available</v>
      </c>
      <c r="NB358" t="str">
        <f t="shared" si="446"/>
        <v>Not Available</v>
      </c>
      <c r="NC358" t="str">
        <f t="shared" si="447"/>
        <v>4 Not Indicated</v>
      </c>
      <c r="ND358" t="str">
        <f t="shared" si="448"/>
        <v>4 Not Indicated</v>
      </c>
      <c r="NE358" t="str">
        <f t="shared" si="449"/>
        <v>4 Not Indicated</v>
      </c>
      <c r="NF358" t="str">
        <f t="shared" si="450"/>
        <v>4 Not Indicated</v>
      </c>
      <c r="NG358" t="str">
        <f t="shared" si="451"/>
        <v>4 Not Indicated</v>
      </c>
      <c r="NH358" s="159" t="str">
        <f t="shared" si="452"/>
        <v>Null</v>
      </c>
      <c r="NI358" t="str">
        <f t="shared" si="453"/>
        <v>Null</v>
      </c>
      <c r="NJ358" s="159" t="str">
        <f t="shared" si="454"/>
        <v>Null</v>
      </c>
      <c r="NK358" t="str">
        <f t="shared" si="455"/>
        <v>Null</v>
      </c>
      <c r="NL358" t="str">
        <f t="shared" si="456"/>
        <v>No RI Tests</v>
      </c>
      <c r="NM358">
        <f t="shared" si="457"/>
        <v>0</v>
      </c>
      <c r="NN358" t="str">
        <f>IF(OR(E358="PK",E358="K",JJ358=""),"Null",INDEX(Lookups!$EZ$4:$FW$18,MATCH($JJ358,Lookups!$EY$4:$EY$18,1),MATCH($E358,Lookups!$EZ$3:$FW$3,0)))</f>
        <v>Null</v>
      </c>
      <c r="NO358" t="str">
        <f>IF(OR(E358="PK",E358="K",JJ358=""),"Null",INDEX(Lookups!$EZ$4:$FW$18,MATCH($JJ358,Lookups!$EY$4:$EY$18,1),MATCH($E358,Lookups!$EZ$3:$FW$3,0) + 1))</f>
        <v>Null</v>
      </c>
      <c r="NP358" t="str">
        <f t="shared" si="458"/>
        <v>Null</v>
      </c>
      <c r="NQ358" t="str">
        <f t="shared" si="459"/>
        <v>Null</v>
      </c>
      <c r="NR358" t="str">
        <f t="shared" si="460"/>
        <v>Null</v>
      </c>
      <c r="NS358" t="str">
        <f t="shared" si="461"/>
        <v>No RI Tests</v>
      </c>
      <c r="NT358" t="str">
        <f t="shared" si="462"/>
        <v>No RI Tests</v>
      </c>
      <c r="NU358" t="str">
        <f t="shared" si="463"/>
        <v>No RI Tests</v>
      </c>
      <c r="NV358" s="183" t="str">
        <f t="array" ref="NV358">IF($NL358="No RI Tests","No RI Tests",VLOOKUP(IF(AND(E358="K",JJ358&lt;280),3,IF(AND(E358="K",JJ358&gt;=280),4,MAX(IF(E358=Lookups!$DF$6:$DF$99,IF(JJ358&gt;=Lookups!$DG$6:$DG$99,Lookups!$DH$6:$DH$99))))),Lookups!$DE$104:$DG$108,2,FALSE))</f>
        <v>No RI Tests</v>
      </c>
      <c r="NW358" s="161" t="str">
        <f t="array" ref="NW358">IF($NL358="No RI Tests","No RI Tests",VLOOKUP(IF(AND(E358="K",JH358&lt;280),3,IF(AND(E358="K",JH358&gt;=280),4,MAX(IF(E358=Lookups!$DF$6:$DF$99,IF(NI358&gt;=Lookups!$DG$6:$DG$99,Lookups!$DH$6:$DH$99))))),Lookups!$DE$104:$DG$108,2,FALSE))</f>
        <v>No RI Tests</v>
      </c>
      <c r="NX358" s="161" t="str">
        <f t="array" ref="NX358">IF($NL358="No RI Tests","No RI Tests",VLOOKUP(IF(AND(E358="K",NK358&lt;280),3,IF(AND(E358="K",NK358&gt;=280),4,MAX(IF(E358=Lookups!$DF$6:$DF$99,IF(NK358&gt;=Lookups!$DG$6:$DG$99,Lookups!$DH$6:$DH$99))))),Lookups!$DE$104:$DG$108,2,FALSE))</f>
        <v>No RI Tests</v>
      </c>
      <c r="NY358" t="str">
        <f t="shared" si="464"/>
        <v>Null</v>
      </c>
      <c r="NZ358" t="str">
        <f t="shared" si="465"/>
        <v>Null</v>
      </c>
      <c r="OA358" t="str">
        <f t="shared" si="466"/>
        <v>No RI for Comparison</v>
      </c>
      <c r="OB358" s="161" t="str">
        <f t="array" ref="OB358">IF($NL358="No RI Tests","No RI Tests",IF(E358="K","N/A",VLOOKUP(MAX(IF(E358=Lookups!$DF$6:$DF$99,IF(JJ358&gt;=Lookups!$DG$6:$DG$99,Lookups!$DI$6:$DI$99))),Lookups!$DE$104:$DG$108,3,FALSE)))</f>
        <v>No RI Tests</v>
      </c>
      <c r="OC358" s="161" t="str">
        <f t="array" ref="OC358">IF($NL358="No RI Tests","No RI Tests",IF(E358="K","N/A",VLOOKUP(MAX(IF(E358=Lookups!$DF$6:$DF$99,IF(NI358&gt;=Lookups!$DG$6:$DG$99,Lookups!$DI$6:$DI$99))),Lookups!$DE$104:$DG$108,3,FALSE)))</f>
        <v>No RI Tests</v>
      </c>
      <c r="OD358" s="161" t="str">
        <f t="array" ref="OD358">IF($NL358="No RI Tests","No RI Tests",IF(E358="K","N/A",VLOOKUP(MAX(IF(E358=Lookups!$DF$6:$DF$99,IF(NK358&gt;=Lookups!$DG$6:$DG$99,Lookups!$DI$6:$DI$99))),Lookups!$DE$104:$DG$108,3,FALSE)))</f>
        <v>No RI Tests</v>
      </c>
      <c r="OE358" t="str">
        <f t="shared" si="467"/>
        <v>Null</v>
      </c>
      <c r="OF358" t="str">
        <f t="shared" si="468"/>
        <v>Null</v>
      </c>
      <c r="OG358" t="str">
        <f t="shared" si="469"/>
        <v>No RI for Comparison</v>
      </c>
      <c r="OH358" t="str">
        <f t="shared" si="470"/>
        <v>Null</v>
      </c>
      <c r="OI358" t="str">
        <f t="shared" si="471"/>
        <v>Null</v>
      </c>
      <c r="OJ358" t="str">
        <f t="shared" si="472"/>
        <v>Null</v>
      </c>
      <c r="OK358" t="str">
        <f t="shared" si="473"/>
        <v>Null</v>
      </c>
      <c r="OL358" t="str">
        <f t="shared" si="474"/>
        <v>Null</v>
      </c>
      <c r="OM358" t="str">
        <f t="shared" si="475"/>
        <v>Null</v>
      </c>
      <c r="ON358" t="str">
        <f t="shared" si="476"/>
        <v>Null</v>
      </c>
      <c r="OO358" t="str">
        <f t="shared" si="477"/>
        <v>Null RI</v>
      </c>
      <c r="OP358" t="str">
        <f ca="1">IF(AND(HR358&lt;&gt;"",JJ358&lt;600),IF(HT358="Advancing","Tier 2","Tier 3"),IF(JI358="","Null",IF(OR(E358="K",E358&lt;3),"FRA Recommended",IF(JJ358&gt;=IF(E358&lt;6,400,600),IF(JJ358&lt;VLOOKUP(E358,Lookups!$AP$3:$AR$16,3,FALSE),"Tier 2","Core"),IF(JJ358&lt;400,IF(RAND()&lt;0.81,"Tier 3","Tier 2"),IF(RAND()&lt;0.51,"Tier 3","Tier 2"))))))</f>
        <v>Null</v>
      </c>
      <c r="OQ358" t="str">
        <f t="shared" si="478"/>
        <v>Null</v>
      </c>
      <c r="OR358" t="str">
        <f t="shared" si="479"/>
        <v>Null</v>
      </c>
      <c r="OS358" t="str">
        <f t="shared" si="480"/>
        <v>Null</v>
      </c>
      <c r="OT358" t="str">
        <f t="shared" si="481"/>
        <v>No RI Tests</v>
      </c>
      <c r="OU358" s="159" t="str">
        <f t="shared" si="482"/>
        <v>No PI Tests</v>
      </c>
      <c r="OV358" t="str">
        <f t="shared" si="483"/>
        <v>No PI Tests</v>
      </c>
      <c r="OW358" t="str">
        <f t="shared" si="484"/>
        <v>No PI Tests</v>
      </c>
      <c r="OX358" t="str">
        <f t="shared" si="485"/>
        <v>No PI Tests</v>
      </c>
      <c r="OY358" t="str">
        <f t="shared" si="486"/>
        <v>No PI Tests</v>
      </c>
      <c r="OZ358" t="str">
        <f t="shared" si="487"/>
        <v>No PI Tests</v>
      </c>
      <c r="PA358" s="159" t="str">
        <f t="shared" si="488"/>
        <v>No PI Tests</v>
      </c>
      <c r="PB358" t="str">
        <f t="shared" si="489"/>
        <v>No PI Tests</v>
      </c>
      <c r="PC358" t="str">
        <f t="shared" si="490"/>
        <v>No PI Tests</v>
      </c>
      <c r="PD358" t="str">
        <f t="shared" si="491"/>
        <v>No PI Tests</v>
      </c>
      <c r="PE358" t="str">
        <f t="shared" si="492"/>
        <v>No PI Tests</v>
      </c>
      <c r="PF358" t="str">
        <f t="shared" si="493"/>
        <v>No PI Tests</v>
      </c>
      <c r="PG358" t="str">
        <f t="shared" si="494"/>
        <v>No PI Tests</v>
      </c>
      <c r="PH358">
        <f t="shared" si="495"/>
        <v>0</v>
      </c>
      <c r="PI358">
        <f t="shared" si="496"/>
        <v>0</v>
      </c>
      <c r="PJ358" t="str">
        <f t="shared" si="497"/>
        <v>Null</v>
      </c>
      <c r="PK358" t="str">
        <f>IF(HR358="","Null",IF(E358&lt;3,"Null",IF(HU358=0,0,IF(HS358="Form 1",VLOOKUP(HU358,Lookups!$BE$3:$BP$63,E358,FALSE),IF(HS358="Form 2",VLOOKUP(HU358,Lookups!$BE$67:$BP$127,E358,FALSE),VLOOKUP(HU358,Lookups!$BE$130:$BP$190,E358,FALSE))))))</f>
        <v>Null</v>
      </c>
      <c r="PL358" t="str">
        <f t="shared" si="498"/>
        <v>Null</v>
      </c>
      <c r="PM358" t="str">
        <f>IF($PH358=0,"Null",IF(E358&lt;3,"Null",IF(OX358=0,0,IF(OV358="Form 1",VLOOKUP(OX358,Lookups!$BE$3:$BP$63,E358,FALSE),IF(OV358="Form 2",VLOOKUP(OX358,Lookups!$BE$67:$BP$127,E358,FALSE),VLOOKUP(OX358,Lookups!$BE$130:$BP$190,E358,FALSE))))))</f>
        <v>Null</v>
      </c>
      <c r="PN358" t="str">
        <f t="shared" si="499"/>
        <v>Null</v>
      </c>
      <c r="PO358" t="str">
        <f t="shared" si="500"/>
        <v>Null</v>
      </c>
      <c r="PP358" t="str">
        <f t="shared" si="501"/>
        <v>Null</v>
      </c>
      <c r="PQ358" t="str">
        <f>IF(HR358="","Null",IF(E358&lt;3,"Null",IF(HV358=0,0,IF(HS358="Form 1",VLOOKUP(HV358,Lookups!$BR$3:$CC$63,E358,FALSE),IF(HS358="Form 2",VLOOKUP(HV358,Lookups!$BR$67:$CC$127,E358,FALSE),VLOOKUP(HV358,Lookups!$BR$130:$CC$190,E358,FALSE))))))</f>
        <v>Null</v>
      </c>
      <c r="PR358" t="str">
        <f t="shared" si="502"/>
        <v>Null</v>
      </c>
      <c r="PS358" t="str">
        <f>IF(HR358="","Null",IF(E358&lt;3,"Null",IF(OY358=0,0,IF(OW358="Form 1",VLOOKUP(OY358,Lookups!$BR$3:$CC$63,E358,FALSE),IF(OW358="Form 2",VLOOKUP(OY358,Lookups!$BR$67:$CC$127,E358,FALSE),VLOOKUP(OY358,Lookups!$BR$130:$CC$190,E358,FALSE))))))</f>
        <v>Null</v>
      </c>
      <c r="PT358" t="str">
        <f t="shared" si="503"/>
        <v>Null</v>
      </c>
      <c r="PU358" t="str">
        <f t="shared" si="504"/>
        <v>Null</v>
      </c>
      <c r="PV358" t="str">
        <f t="shared" si="505"/>
        <v>Null</v>
      </c>
      <c r="PW358" t="str">
        <f t="shared" si="506"/>
        <v>No PI Tests</v>
      </c>
      <c r="PX358">
        <f t="shared" si="507"/>
        <v>0</v>
      </c>
      <c r="PY358">
        <f t="shared" si="508"/>
        <v>0</v>
      </c>
      <c r="PZ358" t="str">
        <f t="shared" si="509"/>
        <v>Null</v>
      </c>
      <c r="QA358" t="str">
        <f t="shared" si="510"/>
        <v>Null</v>
      </c>
      <c r="QB358" t="str">
        <f t="shared" si="511"/>
        <v>Null</v>
      </c>
      <c r="QC358" t="str">
        <f>IF($MS358="System 44 Record",IF(BQ358&lt;MEDIAN(Directions!$F$3,Directions!$F$6),"Mid-Year Exited Student","Full Year Participant")&amp;IF(BP358&lt;Directions!$F$3,", Started Prior Year",", Started This Year"),"Null")</f>
        <v>Null</v>
      </c>
      <c r="QD358" t="str">
        <f t="shared" si="512"/>
        <v>Null</v>
      </c>
      <c r="QE358">
        <f t="shared" si="513"/>
        <v>0</v>
      </c>
      <c r="QF358">
        <f t="shared" si="514"/>
        <v>0</v>
      </c>
      <c r="QG358">
        <f t="shared" si="515"/>
        <v>0</v>
      </c>
      <c r="QH358">
        <f t="shared" si="516"/>
        <v>0</v>
      </c>
      <c r="QI358">
        <f t="shared" si="517"/>
        <v>0</v>
      </c>
      <c r="QJ358" t="str">
        <f t="shared" si="518"/>
        <v>Used None</v>
      </c>
      <c r="QK358" t="str">
        <f t="shared" si="519"/>
        <v>Null</v>
      </c>
      <c r="QL358" t="str">
        <f t="shared" si="520"/>
        <v>Null</v>
      </c>
      <c r="QM358" t="str">
        <f>IF($MS358="READ 180 Record",IF(AQ358="","Null",VLOOKUP(JJ358,Lookups!$DX$3:$EB$2054,AN358+1,FALSE)),"Null")</f>
        <v>Null</v>
      </c>
      <c r="QN358" t="str">
        <f t="shared" si="521"/>
        <v>Null</v>
      </c>
    </row>
    <row r="359" spans="1:456" x14ac:dyDescent="0.25">
      <c r="A359" s="161" t="s">
        <v>1447</v>
      </c>
      <c r="B359" s="161" t="s">
        <v>1447</v>
      </c>
      <c r="C359" s="161" t="s">
        <v>1447</v>
      </c>
      <c r="D359" s="161" t="s">
        <v>1447</v>
      </c>
      <c r="E359" s="161">
        <v>2</v>
      </c>
      <c r="F359" s="161" t="s">
        <v>1447</v>
      </c>
      <c r="G359" s="161" t="s">
        <v>880</v>
      </c>
      <c r="H359" s="161" t="s">
        <v>881</v>
      </c>
      <c r="K359" s="161">
        <v>0</v>
      </c>
      <c r="L359" s="161">
        <v>0</v>
      </c>
      <c r="M359" s="161">
        <v>0</v>
      </c>
      <c r="N359" s="161">
        <v>0</v>
      </c>
      <c r="O359" s="161">
        <v>0</v>
      </c>
      <c r="P359" s="161">
        <v>0</v>
      </c>
      <c r="Q359" s="161">
        <v>0</v>
      </c>
      <c r="R359" s="161">
        <v>0</v>
      </c>
      <c r="S359" s="161">
        <v>0</v>
      </c>
      <c r="T359" s="161">
        <v>0</v>
      </c>
      <c r="U359" s="161">
        <v>0</v>
      </c>
      <c r="V359" s="161">
        <v>0</v>
      </c>
      <c r="W359" s="161">
        <v>0</v>
      </c>
      <c r="X359" s="161">
        <v>0</v>
      </c>
      <c r="AB359" s="161" t="s">
        <v>242</v>
      </c>
      <c r="AC359" s="161" t="s">
        <v>242</v>
      </c>
      <c r="AD359" s="161" t="s">
        <v>242</v>
      </c>
      <c r="AE359" s="161" t="s">
        <v>242</v>
      </c>
      <c r="AF359" s="161" t="s">
        <v>242</v>
      </c>
      <c r="AG359" s="161" t="s">
        <v>242</v>
      </c>
      <c r="AH359" s="161" t="s">
        <v>242</v>
      </c>
      <c r="AI359" s="161">
        <v>20150801</v>
      </c>
      <c r="AJ359" s="161">
        <v>20160525</v>
      </c>
      <c r="AK359" s="161" t="s">
        <v>869</v>
      </c>
      <c r="AL359" t="s">
        <v>1078</v>
      </c>
      <c r="BN359" t="s">
        <v>1079</v>
      </c>
      <c r="ET359" s="161">
        <v>0</v>
      </c>
      <c r="EU359" s="161">
        <v>0</v>
      </c>
      <c r="EV359" s="161">
        <v>0</v>
      </c>
      <c r="EW359" s="161">
        <v>0</v>
      </c>
      <c r="EX359" s="161">
        <v>0</v>
      </c>
      <c r="EY359" s="161">
        <v>0</v>
      </c>
      <c r="EZ359" s="161">
        <v>0</v>
      </c>
      <c r="FA359" s="161">
        <v>0</v>
      </c>
      <c r="FB359" s="161">
        <v>0</v>
      </c>
      <c r="FC359" s="161">
        <v>0</v>
      </c>
      <c r="FD359" s="161">
        <v>0</v>
      </c>
      <c r="FE359" s="161">
        <v>0</v>
      </c>
      <c r="HN359" s="161" t="s">
        <v>881</v>
      </c>
      <c r="JB359" s="161" t="s">
        <v>881</v>
      </c>
      <c r="JC359" s="161">
        <v>0</v>
      </c>
      <c r="JD359" s="161">
        <v>0</v>
      </c>
      <c r="JE359" s="161">
        <v>0</v>
      </c>
      <c r="JF359" s="161">
        <v>0</v>
      </c>
      <c r="MN359" t="str">
        <f t="shared" si="435"/>
        <v>NoNoNoNoNoNo</v>
      </c>
      <c r="MO359" t="str">
        <f>IF(AND(MN359="NoNoNoNoNoNo",JI359=""),"No Programs",VLOOKUP(MN359,Lookups!$DA$4:$DB$67,2,FALSE))</f>
        <v>No Programs</v>
      </c>
      <c r="MP359">
        <f t="shared" si="436"/>
        <v>0</v>
      </c>
      <c r="MQ359" t="str">
        <f t="shared" si="437"/>
        <v>No Program Use</v>
      </c>
      <c r="MR359" t="str">
        <f>Directions!$D$3</f>
        <v>Usage</v>
      </c>
      <c r="MS359" t="str">
        <f>VLOOKUP(MQ359,Lookups!$CU$71:$CV$80,2,FALSE)</f>
        <v>Exclude</v>
      </c>
      <c r="MT359">
        <f t="shared" si="438"/>
        <v>0</v>
      </c>
      <c r="MU359">
        <f t="shared" si="439"/>
        <v>0</v>
      </c>
      <c r="MV359">
        <f t="shared" si="440"/>
        <v>0</v>
      </c>
      <c r="MW359">
        <f t="shared" si="441"/>
        <v>0</v>
      </c>
      <c r="MX359">
        <f t="shared" si="442"/>
        <v>0</v>
      </c>
      <c r="MY359" t="str">
        <f t="shared" si="443"/>
        <v>Not Used</v>
      </c>
      <c r="MZ359">
        <f t="shared" si="444"/>
        <v>0</v>
      </c>
      <c r="NA359" t="str">
        <f t="shared" si="445"/>
        <v>Not Available</v>
      </c>
      <c r="NB359" t="str">
        <f t="shared" si="446"/>
        <v>Not Available</v>
      </c>
      <c r="NC359" t="str">
        <f t="shared" si="447"/>
        <v>4 Not Indicated</v>
      </c>
      <c r="ND359" t="str">
        <f t="shared" si="448"/>
        <v>4 Not Indicated</v>
      </c>
      <c r="NE359" t="str">
        <f t="shared" si="449"/>
        <v>4 Not Indicated</v>
      </c>
      <c r="NF359" t="str">
        <f t="shared" si="450"/>
        <v>4 Not Indicated</v>
      </c>
      <c r="NG359" t="str">
        <f t="shared" si="451"/>
        <v>4 Not Indicated</v>
      </c>
      <c r="NH359" s="159" t="str">
        <f t="shared" si="452"/>
        <v>Null</v>
      </c>
      <c r="NI359" t="str">
        <f t="shared" si="453"/>
        <v>Null</v>
      </c>
      <c r="NJ359" s="159" t="str">
        <f t="shared" si="454"/>
        <v>Null</v>
      </c>
      <c r="NK359" t="str">
        <f t="shared" si="455"/>
        <v>Null</v>
      </c>
      <c r="NL359" t="str">
        <f t="shared" si="456"/>
        <v>No RI Tests</v>
      </c>
      <c r="NM359">
        <f t="shared" si="457"/>
        <v>0</v>
      </c>
      <c r="NN359" t="str">
        <f>IF(OR(E359="PK",E359="K",JJ359=""),"Null",INDEX(Lookups!$EZ$4:$FW$18,MATCH($JJ359,Lookups!$EY$4:$EY$18,1),MATCH($E359,Lookups!$EZ$3:$FW$3,0)))</f>
        <v>Null</v>
      </c>
      <c r="NO359" t="str">
        <f>IF(OR(E359="PK",E359="K",JJ359=""),"Null",INDEX(Lookups!$EZ$4:$FW$18,MATCH($JJ359,Lookups!$EY$4:$EY$18,1),MATCH($E359,Lookups!$EZ$3:$FW$3,0) + 1))</f>
        <v>Null</v>
      </c>
      <c r="NP359" t="str">
        <f t="shared" si="458"/>
        <v>Null</v>
      </c>
      <c r="NQ359" t="str">
        <f t="shared" si="459"/>
        <v>Null</v>
      </c>
      <c r="NR359" t="str">
        <f t="shared" si="460"/>
        <v>Null</v>
      </c>
      <c r="NS359" t="str">
        <f t="shared" si="461"/>
        <v>No RI Tests</v>
      </c>
      <c r="NT359" t="str">
        <f t="shared" si="462"/>
        <v>No RI Tests</v>
      </c>
      <c r="NU359" t="str">
        <f t="shared" si="463"/>
        <v>No RI Tests</v>
      </c>
      <c r="NV359" s="183" t="str">
        <f t="array" ref="NV359">IF($NL359="No RI Tests","No RI Tests",VLOOKUP(IF(AND(E359="K",JJ359&lt;280),3,IF(AND(E359="K",JJ359&gt;=280),4,MAX(IF(E359=Lookups!$DF$6:$DF$99,IF(JJ359&gt;=Lookups!$DG$6:$DG$99,Lookups!$DH$6:$DH$99))))),Lookups!$DE$104:$DG$108,2,FALSE))</f>
        <v>No RI Tests</v>
      </c>
      <c r="NW359" s="161" t="str">
        <f t="array" ref="NW359">IF($NL359="No RI Tests","No RI Tests",VLOOKUP(IF(AND(E359="K",JH359&lt;280),3,IF(AND(E359="K",JH359&gt;=280),4,MAX(IF(E359=Lookups!$DF$6:$DF$99,IF(NI359&gt;=Lookups!$DG$6:$DG$99,Lookups!$DH$6:$DH$99))))),Lookups!$DE$104:$DG$108,2,FALSE))</f>
        <v>No RI Tests</v>
      </c>
      <c r="NX359" s="161" t="str">
        <f t="array" ref="NX359">IF($NL359="No RI Tests","No RI Tests",VLOOKUP(IF(AND(E359="K",NK359&lt;280),3,IF(AND(E359="K",NK359&gt;=280),4,MAX(IF(E359=Lookups!$DF$6:$DF$99,IF(NK359&gt;=Lookups!$DG$6:$DG$99,Lookups!$DH$6:$DH$99))))),Lookups!$DE$104:$DG$108,2,FALSE))</f>
        <v>No RI Tests</v>
      </c>
      <c r="NY359" t="str">
        <f t="shared" si="464"/>
        <v>Null</v>
      </c>
      <c r="NZ359" t="str">
        <f t="shared" si="465"/>
        <v>Null</v>
      </c>
      <c r="OA359" t="str">
        <f t="shared" si="466"/>
        <v>No RI for Comparison</v>
      </c>
      <c r="OB359" s="161" t="str">
        <f t="array" ref="OB359">IF($NL359="No RI Tests","No RI Tests",IF(E359="K","N/A",VLOOKUP(MAX(IF(E359=Lookups!$DF$6:$DF$99,IF(JJ359&gt;=Lookups!$DG$6:$DG$99,Lookups!$DI$6:$DI$99))),Lookups!$DE$104:$DG$108,3,FALSE)))</f>
        <v>No RI Tests</v>
      </c>
      <c r="OC359" s="161" t="str">
        <f t="array" ref="OC359">IF($NL359="No RI Tests","No RI Tests",IF(E359="K","N/A",VLOOKUP(MAX(IF(E359=Lookups!$DF$6:$DF$99,IF(NI359&gt;=Lookups!$DG$6:$DG$99,Lookups!$DI$6:$DI$99))),Lookups!$DE$104:$DG$108,3,FALSE)))</f>
        <v>No RI Tests</v>
      </c>
      <c r="OD359" s="161" t="str">
        <f t="array" ref="OD359">IF($NL359="No RI Tests","No RI Tests",IF(E359="K","N/A",VLOOKUP(MAX(IF(E359=Lookups!$DF$6:$DF$99,IF(NK359&gt;=Lookups!$DG$6:$DG$99,Lookups!$DI$6:$DI$99))),Lookups!$DE$104:$DG$108,3,FALSE)))</f>
        <v>No RI Tests</v>
      </c>
      <c r="OE359" t="str">
        <f t="shared" si="467"/>
        <v>Null</v>
      </c>
      <c r="OF359" t="str">
        <f t="shared" si="468"/>
        <v>Null</v>
      </c>
      <c r="OG359" t="str">
        <f t="shared" si="469"/>
        <v>No RI for Comparison</v>
      </c>
      <c r="OH359" t="str">
        <f t="shared" si="470"/>
        <v>Null</v>
      </c>
      <c r="OI359" t="str">
        <f t="shared" si="471"/>
        <v>Null</v>
      </c>
      <c r="OJ359" t="str">
        <f t="shared" si="472"/>
        <v>Null</v>
      </c>
      <c r="OK359" t="str">
        <f t="shared" si="473"/>
        <v>Null</v>
      </c>
      <c r="OL359" t="str">
        <f t="shared" si="474"/>
        <v>Null</v>
      </c>
      <c r="OM359" t="str">
        <f t="shared" si="475"/>
        <v>Null</v>
      </c>
      <c r="ON359" t="str">
        <f t="shared" si="476"/>
        <v>Null</v>
      </c>
      <c r="OO359" t="str">
        <f t="shared" si="477"/>
        <v>Null RI</v>
      </c>
      <c r="OP359" t="str">
        <f ca="1">IF(AND(HR359&lt;&gt;"",JJ359&lt;600),IF(HT359="Advancing","Tier 2","Tier 3"),IF(JI359="","Null",IF(OR(E359="K",E359&lt;3),"FRA Recommended",IF(JJ359&gt;=IF(E359&lt;6,400,600),IF(JJ359&lt;VLOOKUP(E359,Lookups!$AP$3:$AR$16,3,FALSE),"Tier 2","Core"),IF(JJ359&lt;400,IF(RAND()&lt;0.81,"Tier 3","Tier 2"),IF(RAND()&lt;0.51,"Tier 3","Tier 2"))))))</f>
        <v>Null</v>
      </c>
      <c r="OQ359" t="str">
        <f t="shared" si="478"/>
        <v>Null</v>
      </c>
      <c r="OR359" t="str">
        <f t="shared" si="479"/>
        <v>Null</v>
      </c>
      <c r="OS359" t="str">
        <f t="shared" si="480"/>
        <v>Null</v>
      </c>
      <c r="OT359" t="str">
        <f t="shared" si="481"/>
        <v>No RI Tests</v>
      </c>
      <c r="OU359" s="159" t="str">
        <f t="shared" si="482"/>
        <v>No PI Tests</v>
      </c>
      <c r="OV359" t="str">
        <f t="shared" si="483"/>
        <v>No PI Tests</v>
      </c>
      <c r="OW359" t="str">
        <f t="shared" si="484"/>
        <v>No PI Tests</v>
      </c>
      <c r="OX359" t="str">
        <f t="shared" si="485"/>
        <v>No PI Tests</v>
      </c>
      <c r="OY359" t="str">
        <f t="shared" si="486"/>
        <v>No PI Tests</v>
      </c>
      <c r="OZ359" t="str">
        <f t="shared" si="487"/>
        <v>No PI Tests</v>
      </c>
      <c r="PA359" s="159" t="str">
        <f t="shared" si="488"/>
        <v>No PI Tests</v>
      </c>
      <c r="PB359" t="str">
        <f t="shared" si="489"/>
        <v>No PI Tests</v>
      </c>
      <c r="PC359" t="str">
        <f t="shared" si="490"/>
        <v>No PI Tests</v>
      </c>
      <c r="PD359" t="str">
        <f t="shared" si="491"/>
        <v>No PI Tests</v>
      </c>
      <c r="PE359" t="str">
        <f t="shared" si="492"/>
        <v>No PI Tests</v>
      </c>
      <c r="PF359" t="str">
        <f t="shared" si="493"/>
        <v>No PI Tests</v>
      </c>
      <c r="PG359" t="str">
        <f t="shared" si="494"/>
        <v>No PI Tests</v>
      </c>
      <c r="PH359">
        <f t="shared" si="495"/>
        <v>0</v>
      </c>
      <c r="PI359">
        <f t="shared" si="496"/>
        <v>0</v>
      </c>
      <c r="PJ359" t="str">
        <f t="shared" si="497"/>
        <v>Null</v>
      </c>
      <c r="PK359" t="str">
        <f>IF(HR359="","Null",IF(E359&lt;3,"Null",IF(HU359=0,0,IF(HS359="Form 1",VLOOKUP(HU359,Lookups!$BE$3:$BP$63,E359,FALSE),IF(HS359="Form 2",VLOOKUP(HU359,Lookups!$BE$67:$BP$127,E359,FALSE),VLOOKUP(HU359,Lookups!$BE$130:$BP$190,E359,FALSE))))))</f>
        <v>Null</v>
      </c>
      <c r="PL359" t="str">
        <f t="shared" si="498"/>
        <v>Null</v>
      </c>
      <c r="PM359" t="str">
        <f>IF($PH359=0,"Null",IF(E359&lt;3,"Null",IF(OX359=0,0,IF(OV359="Form 1",VLOOKUP(OX359,Lookups!$BE$3:$BP$63,E359,FALSE),IF(OV359="Form 2",VLOOKUP(OX359,Lookups!$BE$67:$BP$127,E359,FALSE),VLOOKUP(OX359,Lookups!$BE$130:$BP$190,E359,FALSE))))))</f>
        <v>Null</v>
      </c>
      <c r="PN359" t="str">
        <f t="shared" si="499"/>
        <v>Null</v>
      </c>
      <c r="PO359" t="str">
        <f t="shared" si="500"/>
        <v>Null</v>
      </c>
      <c r="PP359" t="str">
        <f t="shared" si="501"/>
        <v>Null</v>
      </c>
      <c r="PQ359" t="str">
        <f>IF(HR359="","Null",IF(E359&lt;3,"Null",IF(HV359=0,0,IF(HS359="Form 1",VLOOKUP(HV359,Lookups!$BR$3:$CC$63,E359,FALSE),IF(HS359="Form 2",VLOOKUP(HV359,Lookups!$BR$67:$CC$127,E359,FALSE),VLOOKUP(HV359,Lookups!$BR$130:$CC$190,E359,FALSE))))))</f>
        <v>Null</v>
      </c>
      <c r="PR359" t="str">
        <f t="shared" si="502"/>
        <v>Null</v>
      </c>
      <c r="PS359" t="str">
        <f>IF(HR359="","Null",IF(E359&lt;3,"Null",IF(OY359=0,0,IF(OW359="Form 1",VLOOKUP(OY359,Lookups!$BR$3:$CC$63,E359,FALSE),IF(OW359="Form 2",VLOOKUP(OY359,Lookups!$BR$67:$CC$127,E359,FALSE),VLOOKUP(OY359,Lookups!$BR$130:$CC$190,E359,FALSE))))))</f>
        <v>Null</v>
      </c>
      <c r="PT359" t="str">
        <f t="shared" si="503"/>
        <v>Null</v>
      </c>
      <c r="PU359" t="str">
        <f t="shared" si="504"/>
        <v>Null</v>
      </c>
      <c r="PV359" t="str">
        <f t="shared" si="505"/>
        <v>Null</v>
      </c>
      <c r="PW359" t="str">
        <f t="shared" si="506"/>
        <v>No PI Tests</v>
      </c>
      <c r="PX359">
        <f t="shared" si="507"/>
        <v>0</v>
      </c>
      <c r="PY359">
        <f t="shared" si="508"/>
        <v>0</v>
      </c>
      <c r="PZ359" t="str">
        <f t="shared" si="509"/>
        <v>Null</v>
      </c>
      <c r="QA359" t="str">
        <f t="shared" si="510"/>
        <v>Null</v>
      </c>
      <c r="QB359" t="str">
        <f t="shared" si="511"/>
        <v>Null</v>
      </c>
      <c r="QC359" t="str">
        <f>IF($MS359="System 44 Record",IF(BQ359&lt;MEDIAN(Directions!$F$3,Directions!$F$6),"Mid-Year Exited Student","Full Year Participant")&amp;IF(BP359&lt;Directions!$F$3,", Started Prior Year",", Started This Year"),"Null")</f>
        <v>Null</v>
      </c>
      <c r="QD359" t="str">
        <f t="shared" si="512"/>
        <v>Null</v>
      </c>
      <c r="QE359">
        <f t="shared" si="513"/>
        <v>0</v>
      </c>
      <c r="QF359">
        <f t="shared" si="514"/>
        <v>0</v>
      </c>
      <c r="QG359">
        <f t="shared" si="515"/>
        <v>0</v>
      </c>
      <c r="QH359">
        <f t="shared" si="516"/>
        <v>0</v>
      </c>
      <c r="QI359">
        <f t="shared" si="517"/>
        <v>0</v>
      </c>
      <c r="QJ359" t="str">
        <f t="shared" si="518"/>
        <v>Used None</v>
      </c>
      <c r="QK359" t="str">
        <f t="shared" si="519"/>
        <v>Null</v>
      </c>
      <c r="QL359" t="str">
        <f t="shared" si="520"/>
        <v>Null</v>
      </c>
      <c r="QM359" t="str">
        <f>IF($MS359="READ 180 Record",IF(AQ359="","Null",VLOOKUP(JJ359,Lookups!$DX$3:$EB$2054,AN359+1,FALSE)),"Null")</f>
        <v>Null</v>
      </c>
      <c r="QN359" t="str">
        <f t="shared" si="521"/>
        <v>Null</v>
      </c>
    </row>
    <row r="360" spans="1:456" x14ac:dyDescent="0.25">
      <c r="A360" s="161" t="s">
        <v>1447</v>
      </c>
      <c r="B360" s="161" t="s">
        <v>1447</v>
      </c>
      <c r="C360" s="161" t="s">
        <v>1447</v>
      </c>
      <c r="D360" s="161" t="s">
        <v>1447</v>
      </c>
      <c r="E360" s="161">
        <v>5</v>
      </c>
      <c r="F360" s="161" t="s">
        <v>1447</v>
      </c>
      <c r="G360" s="161" t="s">
        <v>880</v>
      </c>
      <c r="H360" s="161" t="s">
        <v>881</v>
      </c>
      <c r="I360" s="161">
        <v>495</v>
      </c>
      <c r="J360" s="159">
        <v>42492</v>
      </c>
      <c r="K360" s="161">
        <v>0</v>
      </c>
      <c r="L360" s="161">
        <v>0</v>
      </c>
      <c r="M360" s="161">
        <v>0</v>
      </c>
      <c r="N360" s="161">
        <v>0</v>
      </c>
      <c r="O360" s="161">
        <v>0</v>
      </c>
      <c r="P360" s="161">
        <v>0</v>
      </c>
      <c r="Q360" s="161">
        <v>0</v>
      </c>
      <c r="R360" s="161">
        <v>0</v>
      </c>
      <c r="S360" s="161">
        <v>0</v>
      </c>
      <c r="T360" s="161">
        <v>0</v>
      </c>
      <c r="U360" s="161">
        <v>0</v>
      </c>
      <c r="V360" s="161">
        <v>0</v>
      </c>
      <c r="W360" s="161">
        <v>0</v>
      </c>
      <c r="X360" s="161">
        <v>0</v>
      </c>
      <c r="AB360" s="161" t="s">
        <v>241</v>
      </c>
      <c r="AC360" s="161" t="s">
        <v>242</v>
      </c>
      <c r="AD360" s="161" t="s">
        <v>242</v>
      </c>
      <c r="AE360" s="161" t="s">
        <v>242</v>
      </c>
      <c r="AF360" s="161" t="s">
        <v>242</v>
      </c>
      <c r="AG360" s="161" t="s">
        <v>241</v>
      </c>
      <c r="AH360" s="161" t="s">
        <v>242</v>
      </c>
      <c r="AI360" s="161">
        <v>20150801</v>
      </c>
      <c r="AJ360" s="161">
        <v>20160525</v>
      </c>
      <c r="AK360" s="161" t="s">
        <v>869</v>
      </c>
      <c r="AL360" t="s">
        <v>1076</v>
      </c>
      <c r="AM360" t="s">
        <v>881</v>
      </c>
      <c r="AN360">
        <v>3</v>
      </c>
      <c r="AO360" t="s">
        <v>870</v>
      </c>
      <c r="AP360">
        <v>2</v>
      </c>
      <c r="AQ360">
        <v>51</v>
      </c>
      <c r="AR360">
        <v>802</v>
      </c>
      <c r="AS360">
        <v>151</v>
      </c>
      <c r="AT360">
        <v>165</v>
      </c>
      <c r="AU360">
        <v>428</v>
      </c>
      <c r="AV360">
        <v>26</v>
      </c>
      <c r="AW360">
        <v>56</v>
      </c>
      <c r="AX360">
        <v>17.7166</v>
      </c>
      <c r="AY360">
        <v>17.666699999999999</v>
      </c>
      <c r="AZ360">
        <v>3</v>
      </c>
      <c r="BA360">
        <v>243.86670000000001</v>
      </c>
      <c r="BB360">
        <v>6884</v>
      </c>
      <c r="BC360">
        <v>92.857142856999999</v>
      </c>
      <c r="BD360">
        <v>82.352941176000002</v>
      </c>
      <c r="BE360">
        <v>197</v>
      </c>
      <c r="BF360">
        <v>127</v>
      </c>
      <c r="BG360">
        <v>33</v>
      </c>
      <c r="BH360">
        <v>96</v>
      </c>
      <c r="BI360">
        <v>5</v>
      </c>
      <c r="BJ360">
        <v>0</v>
      </c>
      <c r="BK360">
        <v>32</v>
      </c>
      <c r="BL360">
        <v>0</v>
      </c>
      <c r="BM360" t="s">
        <v>1080</v>
      </c>
      <c r="BN360" t="s">
        <v>1076</v>
      </c>
      <c r="BO360" t="s">
        <v>881</v>
      </c>
      <c r="BP360" s="159">
        <v>42251</v>
      </c>
      <c r="BQ360" s="159">
        <v>42389</v>
      </c>
      <c r="BR360" t="s">
        <v>877</v>
      </c>
      <c r="BS360">
        <v>495</v>
      </c>
      <c r="BT360" s="159">
        <v>42389</v>
      </c>
      <c r="BU360">
        <v>2</v>
      </c>
      <c r="BV360">
        <v>6</v>
      </c>
      <c r="BW360">
        <v>13</v>
      </c>
      <c r="BX360">
        <v>48</v>
      </c>
      <c r="BY360">
        <v>536</v>
      </c>
      <c r="BZ360">
        <v>581</v>
      </c>
      <c r="CA360">
        <v>0</v>
      </c>
      <c r="CB360">
        <v>5</v>
      </c>
      <c r="CC360">
        <v>41</v>
      </c>
      <c r="CD360">
        <v>91</v>
      </c>
      <c r="CE360">
        <v>94</v>
      </c>
      <c r="CF360">
        <v>100</v>
      </c>
      <c r="CG360">
        <v>99</v>
      </c>
      <c r="CH360">
        <v>95</v>
      </c>
      <c r="CI360">
        <v>21930</v>
      </c>
      <c r="CJ360">
        <v>2.5293999999999999</v>
      </c>
      <c r="CK360">
        <v>2</v>
      </c>
      <c r="CL360">
        <v>5</v>
      </c>
      <c r="ET360" s="161">
        <v>2</v>
      </c>
      <c r="EU360" s="161">
        <v>20</v>
      </c>
      <c r="EV360" s="161">
        <v>20</v>
      </c>
      <c r="EW360" s="161">
        <v>1215</v>
      </c>
      <c r="EX360" s="161">
        <v>0</v>
      </c>
      <c r="EY360" s="161">
        <v>0</v>
      </c>
      <c r="EZ360" s="161">
        <v>0</v>
      </c>
      <c r="FA360" s="161">
        <v>0</v>
      </c>
      <c r="FB360" s="161">
        <v>33</v>
      </c>
      <c r="FC360" s="161">
        <v>58</v>
      </c>
      <c r="FD360" s="161">
        <v>0</v>
      </c>
      <c r="FE360" s="161">
        <v>1</v>
      </c>
      <c r="FF360" s="159">
        <v>42313</v>
      </c>
      <c r="FG360" s="161">
        <v>33</v>
      </c>
      <c r="FH360" s="161">
        <v>58</v>
      </c>
      <c r="FI360" s="161">
        <v>0</v>
      </c>
      <c r="FJ360" s="161">
        <v>50</v>
      </c>
      <c r="FK360" s="161">
        <v>63</v>
      </c>
      <c r="HN360" s="161" t="s">
        <v>881</v>
      </c>
      <c r="HO360" s="159">
        <v>42244</v>
      </c>
      <c r="HP360" s="159">
        <v>42492</v>
      </c>
      <c r="HQ360" s="161">
        <v>3</v>
      </c>
      <c r="HR360" s="159">
        <v>42244</v>
      </c>
      <c r="HS360" s="161" t="s">
        <v>872</v>
      </c>
      <c r="HT360" s="161" t="s">
        <v>878</v>
      </c>
      <c r="HU360" s="161">
        <v>40</v>
      </c>
      <c r="HV360" s="161">
        <v>10</v>
      </c>
      <c r="HW360" s="161">
        <v>0</v>
      </c>
      <c r="HX360" s="159">
        <v>42388</v>
      </c>
      <c r="HY360" s="161" t="s">
        <v>874</v>
      </c>
      <c r="HZ360" s="161" t="s">
        <v>873</v>
      </c>
      <c r="IA360" s="161">
        <v>45</v>
      </c>
      <c r="IB360" s="161">
        <v>16</v>
      </c>
      <c r="IC360" s="161">
        <v>0</v>
      </c>
      <c r="ID360" s="159">
        <v>42492</v>
      </c>
      <c r="IE360" s="161" t="s">
        <v>879</v>
      </c>
      <c r="IF360" s="161" t="s">
        <v>873</v>
      </c>
      <c r="IG360" s="161">
        <v>36</v>
      </c>
      <c r="IH360" s="161">
        <v>21</v>
      </c>
      <c r="II360" s="161">
        <v>0</v>
      </c>
      <c r="JB360" s="161" t="s">
        <v>881</v>
      </c>
      <c r="JC360" s="161">
        <v>27</v>
      </c>
      <c r="JD360" s="161">
        <v>11</v>
      </c>
      <c r="JE360" s="161">
        <v>28</v>
      </c>
      <c r="JF360" s="161">
        <v>20986</v>
      </c>
      <c r="JG360" s="159">
        <v>42492</v>
      </c>
      <c r="JH360" s="161">
        <v>495</v>
      </c>
      <c r="JI360" s="159">
        <v>42243</v>
      </c>
      <c r="JJ360" s="161">
        <v>288</v>
      </c>
      <c r="JK360" s="161">
        <v>10</v>
      </c>
      <c r="JL360" s="159">
        <v>42352</v>
      </c>
      <c r="JM360" s="161">
        <v>613</v>
      </c>
      <c r="JN360" s="161">
        <v>13</v>
      </c>
      <c r="JO360" s="159">
        <v>42492</v>
      </c>
      <c r="JP360" s="161">
        <v>495</v>
      </c>
      <c r="JQ360" s="161">
        <v>12</v>
      </c>
      <c r="MN360" t="str">
        <f t="shared" si="435"/>
        <v>YesNoNoNoYesNo</v>
      </c>
      <c r="MO360" t="str">
        <f>IF(AND(MN360="NoNoNoNoNoNo",JI360=""),"No Programs",VLOOKUP(MN360,Lookups!$DA$4:$DB$67,2,FALSE))</f>
        <v>READ 180 Only</v>
      </c>
      <c r="MP360">
        <f t="shared" si="436"/>
        <v>0.51515151515151514</v>
      </c>
      <c r="MQ360" t="str">
        <f t="shared" si="437"/>
        <v>System 44 User</v>
      </c>
      <c r="MR360" t="str">
        <f>Directions!$D$3</f>
        <v>Usage</v>
      </c>
      <c r="MS360" t="str">
        <f>VLOOKUP(MQ360,Lookups!$CU$71:$CV$80,2,FALSE)</f>
        <v>System 44 Record</v>
      </c>
      <c r="MT360">
        <f t="shared" si="438"/>
        <v>1</v>
      </c>
      <c r="MU360">
        <f t="shared" si="439"/>
        <v>1</v>
      </c>
      <c r="MV360">
        <f t="shared" si="440"/>
        <v>1</v>
      </c>
      <c r="MW360">
        <f t="shared" si="441"/>
        <v>1</v>
      </c>
      <c r="MX360">
        <f t="shared" si="442"/>
        <v>35.428571428571431</v>
      </c>
      <c r="MY360" t="str">
        <f t="shared" si="443"/>
        <v>Not Used</v>
      </c>
      <c r="MZ360">
        <f t="shared" si="444"/>
        <v>0</v>
      </c>
      <c r="NA360" t="str">
        <f t="shared" si="445"/>
        <v>Not Available</v>
      </c>
      <c r="NB360" t="str">
        <f t="shared" si="446"/>
        <v>Not Available</v>
      </c>
      <c r="NC360" t="str">
        <f t="shared" si="447"/>
        <v>4 Not Indicated</v>
      </c>
      <c r="ND360" t="str">
        <f t="shared" si="448"/>
        <v>4 Not Indicated</v>
      </c>
      <c r="NE360" t="str">
        <f t="shared" si="449"/>
        <v>4 Not Indicated</v>
      </c>
      <c r="NF360" t="str">
        <f t="shared" si="450"/>
        <v>4 Not Indicated</v>
      </c>
      <c r="NG360" t="str">
        <f t="shared" si="451"/>
        <v>4 Not Indicated</v>
      </c>
      <c r="NH360" s="159">
        <f t="shared" si="452"/>
        <v>42492</v>
      </c>
      <c r="NI360">
        <f t="shared" si="453"/>
        <v>495</v>
      </c>
      <c r="NJ360" s="159">
        <f t="shared" si="454"/>
        <v>42352</v>
      </c>
      <c r="NK360">
        <f t="shared" si="455"/>
        <v>613</v>
      </c>
      <c r="NL360">
        <f t="shared" si="456"/>
        <v>35.571428571428569</v>
      </c>
      <c r="NM360">
        <f t="shared" si="457"/>
        <v>1</v>
      </c>
      <c r="NN360">
        <f>IF(OR(E360="PK",E360="K",JJ360=""),"Null",INDEX(Lookups!$EZ$4:$FW$18,MATCH($JJ360,Lookups!$EY$4:$EY$18,1),MATCH($E360,Lookups!$EZ$3:$FW$3,0)))</f>
        <v>190</v>
      </c>
      <c r="NO360">
        <f>IF(OR(E360="PK",E360="K",JJ360=""),"Null",INDEX(Lookups!$EZ$4:$FW$18,MATCH($JJ360,Lookups!$EY$4:$EY$18,1),MATCH($E360,Lookups!$EZ$3:$FW$3,0) + 1))</f>
        <v>260</v>
      </c>
      <c r="NP360">
        <f t="shared" si="458"/>
        <v>380</v>
      </c>
      <c r="NQ360" t="str">
        <f t="shared" si="459"/>
        <v>PI is Recommended</v>
      </c>
      <c r="NR360" t="str">
        <f t="shared" si="460"/>
        <v>No PI Needed</v>
      </c>
      <c r="NS360" t="str">
        <f t="shared" si="461"/>
        <v>200L to 399L</v>
      </c>
      <c r="NT360" t="str">
        <f t="shared" si="462"/>
        <v>400L to 599L</v>
      </c>
      <c r="NU360" t="str">
        <f t="shared" si="463"/>
        <v>600L to 799L</v>
      </c>
      <c r="NV360" s="183" t="str">
        <f t="array" ref="NV360">IF($NL360="No RI Tests","No RI Tests",VLOOKUP(IF(AND(E360="K",JJ360&lt;280),3,IF(AND(E360="K",JJ360&gt;=280),4,MAX(IF(E360=Lookups!$DF$6:$DF$99,IF(JJ360&gt;=Lookups!$DG$6:$DG$99,Lookups!$DH$6:$DH$99))))),Lookups!$DE$104:$DG$108,2,FALSE))</f>
        <v>1 Below Basic</v>
      </c>
      <c r="NW360" s="161" t="str">
        <f t="array" ref="NW360">IF($NL360="No RI Tests","No RI Tests",VLOOKUP(IF(AND(E360="K",JH360&lt;280),3,IF(AND(E360="K",JH360&gt;=280),4,MAX(IF(E360=Lookups!$DF$6:$DF$99,IF(NI360&gt;=Lookups!$DG$6:$DG$99,Lookups!$DH$6:$DH$99))))),Lookups!$DE$104:$DG$108,2,FALSE))</f>
        <v>1 Below Basic</v>
      </c>
      <c r="NX360" s="161" t="str">
        <f t="array" ref="NX360">IF($NL360="No RI Tests","No RI Tests",VLOOKUP(IF(AND(E360="K",NK360&lt;280),3,IF(AND(E360="K",NK360&gt;=280),4,MAX(IF(E360=Lookups!$DF$6:$DF$99,IF(NK360&gt;=Lookups!$DG$6:$DG$99,Lookups!$DH$6:$DH$99))))),Lookups!$DE$104:$DG$108,2,FALSE))</f>
        <v>1 Below Basic</v>
      </c>
      <c r="NY360">
        <f t="shared" si="464"/>
        <v>1</v>
      </c>
      <c r="NZ360">
        <f t="shared" si="465"/>
        <v>0</v>
      </c>
      <c r="OA360" t="str">
        <f t="shared" si="466"/>
        <v>Maintained Performance Level</v>
      </c>
      <c r="OB360" s="161" t="str">
        <f t="array" ref="OB360">IF($NL360="No RI Tests","No RI Tests",IF(E360="K","N/A",VLOOKUP(MAX(IF(E360=Lookups!$DF$6:$DF$99,IF(JJ360&gt;=Lookups!$DG$6:$DG$99,Lookups!$DI$6:$DI$99))),Lookups!$DE$104:$DG$108,3,FALSE)))</f>
        <v>1 Limited</v>
      </c>
      <c r="OC360" s="161" t="str">
        <f t="array" ref="OC360">IF($NL360="No RI Tests","No RI Tests",IF(E360="K","N/A",VLOOKUP(MAX(IF(E360=Lookups!$DF$6:$DF$99,IF(NI360&gt;=Lookups!$DG$6:$DG$99,Lookups!$DI$6:$DI$99))),Lookups!$DE$104:$DG$108,3,FALSE)))</f>
        <v>1 Limited</v>
      </c>
      <c r="OD360" s="161" t="str">
        <f t="array" ref="OD360">IF($NL360="No RI Tests","No RI Tests",IF(E360="K","N/A",VLOOKUP(MAX(IF(E360=Lookups!$DF$6:$DF$99,IF(NK360&gt;=Lookups!$DG$6:$DG$99,Lookups!$DI$6:$DI$99))),Lookups!$DE$104:$DG$108,3,FALSE)))</f>
        <v>1 Limited</v>
      </c>
      <c r="OE360">
        <f t="shared" si="467"/>
        <v>1</v>
      </c>
      <c r="OF360">
        <f t="shared" si="468"/>
        <v>0</v>
      </c>
      <c r="OG360" t="str">
        <f t="shared" si="469"/>
        <v>Maintained Performance Level</v>
      </c>
      <c r="OH360">
        <f t="shared" si="470"/>
        <v>207</v>
      </c>
      <c r="OI360">
        <f t="shared" si="471"/>
        <v>1</v>
      </c>
      <c r="OJ360">
        <f t="shared" si="472"/>
        <v>1</v>
      </c>
      <c r="OK360">
        <f t="shared" si="473"/>
        <v>0</v>
      </c>
      <c r="OL360">
        <f t="shared" si="474"/>
        <v>0.92</v>
      </c>
      <c r="OM360" t="str">
        <f t="shared" si="475"/>
        <v>Fall Administration</v>
      </c>
      <c r="ON360" t="str">
        <f t="shared" si="476"/>
        <v>Spring Administration</v>
      </c>
      <c r="OO360" t="str">
        <f t="shared" si="477"/>
        <v>Fall to Spring-Full Year RI</v>
      </c>
      <c r="OP360" t="str">
        <f ca="1">IF(AND(HR360&lt;&gt;"",JJ360&lt;600),IF(HT360="Advancing","Tier 2","Tier 3"),IF(JI360="","Null",IF(OR(E360="K",E360&lt;3),"FRA Recommended",IF(JJ360&gt;=IF(E360&lt;6,400,600),IF(JJ360&lt;VLOOKUP(E360,Lookups!$AP$3:$AR$16,3,FALSE),"Tier 2","Core"),IF(JJ360&lt;400,IF(RAND()&lt;0.81,"Tier 3","Tier 2"),IF(RAND()&lt;0.51,"Tier 3","Tier 2"))))))</f>
        <v>Tier 3</v>
      </c>
      <c r="OQ360" t="str">
        <f t="shared" si="478"/>
        <v>Average Reading Invt. Under 15 Minutes Long</v>
      </c>
      <c r="OR360">
        <f t="shared" si="479"/>
        <v>0</v>
      </c>
      <c r="OS360" t="str">
        <f t="shared" si="480"/>
        <v>Null</v>
      </c>
      <c r="OT360">
        <f t="shared" si="481"/>
        <v>325</v>
      </c>
      <c r="OU360" s="159">
        <f t="shared" si="482"/>
        <v>42492</v>
      </c>
      <c r="OV360" t="str">
        <f t="shared" si="483"/>
        <v>Form 3</v>
      </c>
      <c r="OW360" t="str">
        <f t="shared" si="484"/>
        <v>Developing</v>
      </c>
      <c r="OX360">
        <f t="shared" si="485"/>
        <v>36</v>
      </c>
      <c r="OY360">
        <f t="shared" si="486"/>
        <v>21</v>
      </c>
      <c r="OZ360">
        <f t="shared" si="487"/>
        <v>0</v>
      </c>
      <c r="PA360" s="159">
        <f t="shared" si="488"/>
        <v>42492</v>
      </c>
      <c r="PB360" t="str">
        <f t="shared" si="489"/>
        <v>Form 3</v>
      </c>
      <c r="PC360" t="str">
        <f t="shared" si="490"/>
        <v>Developing</v>
      </c>
      <c r="PD360">
        <f t="shared" si="491"/>
        <v>36</v>
      </c>
      <c r="PE360">
        <f t="shared" si="492"/>
        <v>21</v>
      </c>
      <c r="PF360">
        <f t="shared" si="493"/>
        <v>0</v>
      </c>
      <c r="PG360">
        <f t="shared" si="494"/>
        <v>35.428571428571431</v>
      </c>
      <c r="PH360">
        <f t="shared" si="495"/>
        <v>1</v>
      </c>
      <c r="PI360">
        <f t="shared" si="496"/>
        <v>1</v>
      </c>
      <c r="PJ360">
        <f t="shared" si="497"/>
        <v>40</v>
      </c>
      <c r="PK360">
        <f>IF(HR360="","Null",IF(E360&lt;3,"Null",IF(HU360=0,0,IF(HS360="Form 1",VLOOKUP(HU360,Lookups!$BE$3:$BP$63,E360,FALSE),IF(HS360="Form 2",VLOOKUP(HU360,Lookups!$BE$67:$BP$127,E360,FALSE),VLOOKUP(HU360,Lookups!$BE$130:$BP$190,E360,FALSE))))))</f>
        <v>12</v>
      </c>
      <c r="PL360">
        <f t="shared" si="498"/>
        <v>36</v>
      </c>
      <c r="PM360">
        <f>IF($PH360=0,"Null",IF(E360&lt;3,"Null",IF(OX360=0,0,IF(OV360="Form 1",VLOOKUP(OX360,Lookups!$BE$3:$BP$63,E360,FALSE),IF(OV360="Form 2",VLOOKUP(OX360,Lookups!$BE$67:$BP$127,E360,FALSE),VLOOKUP(OX360,Lookups!$BE$130:$BP$190,E360,FALSE))))))</f>
        <v>4</v>
      </c>
      <c r="PN360">
        <f t="shared" si="499"/>
        <v>-4</v>
      </c>
      <c r="PO360">
        <f t="shared" si="500"/>
        <v>0</v>
      </c>
      <c r="PP360">
        <f t="shared" si="501"/>
        <v>10</v>
      </c>
      <c r="PQ360">
        <f>IF(HR360="","Null",IF(E360&lt;3,"Null",IF(HV360=0,0,IF(HS360="Form 1",VLOOKUP(HV360,Lookups!$BR$3:$CC$63,E360,FALSE),IF(HS360="Form 2",VLOOKUP(HV360,Lookups!$BR$67:$CC$127,E360,FALSE),VLOOKUP(HV360,Lookups!$BR$130:$CC$190,E360,FALSE))))))</f>
        <v>15</v>
      </c>
      <c r="PR360">
        <f t="shared" si="502"/>
        <v>21</v>
      </c>
      <c r="PS360">
        <f>IF(HR360="","Null",IF(E360&lt;3,"Null",IF(OY360=0,0,IF(OW360="Form 1",VLOOKUP(OY360,Lookups!$BR$3:$CC$63,E360,FALSE),IF(OW360="Form 2",VLOOKUP(OY360,Lookups!$BR$67:$CC$127,E360,FALSE),VLOOKUP(OY360,Lookups!$BR$130:$CC$190,E360,FALSE))))))</f>
        <v>40</v>
      </c>
      <c r="PT360">
        <f t="shared" si="503"/>
        <v>11</v>
      </c>
      <c r="PU360">
        <f t="shared" si="504"/>
        <v>1</v>
      </c>
      <c r="PV360">
        <f t="shared" si="505"/>
        <v>0</v>
      </c>
      <c r="PW360" t="str">
        <f t="shared" si="506"/>
        <v>Fall to Spring PI Administration</v>
      </c>
      <c r="PX360">
        <f t="shared" si="507"/>
        <v>1</v>
      </c>
      <c r="PY360">
        <f t="shared" si="508"/>
        <v>0</v>
      </c>
      <c r="PZ360" t="str">
        <f t="shared" si="509"/>
        <v>40 to 59 Sessions</v>
      </c>
      <c r="QA360" t="str">
        <f t="shared" si="510"/>
        <v>Series 1</v>
      </c>
      <c r="QB360" t="str">
        <f t="shared" si="511"/>
        <v>In Series 1 to 4</v>
      </c>
      <c r="QC360" t="str">
        <f>IF($MS360="System 44 Record",IF(BQ360&lt;MEDIAN(Directions!$F$3,Directions!$F$6),"Mid-Year Exited Student","Full Year Participant")&amp;IF(BP360&lt;Directions!$F$3,", Started Prior Year",", Started This Year"),"Null")</f>
        <v>Full Year Participant, Started This Year</v>
      </c>
      <c r="QD360">
        <f t="shared" si="512"/>
        <v>1</v>
      </c>
      <c r="QE360">
        <f t="shared" si="513"/>
        <v>1</v>
      </c>
      <c r="QF360">
        <f t="shared" si="514"/>
        <v>1</v>
      </c>
      <c r="QG360">
        <f t="shared" si="515"/>
        <v>1</v>
      </c>
      <c r="QH360">
        <f t="shared" si="516"/>
        <v>1</v>
      </c>
      <c r="QI360">
        <f t="shared" si="517"/>
        <v>0.57999999999999996</v>
      </c>
      <c r="QJ360" t="str">
        <f t="shared" si="518"/>
        <v>Used All 3</v>
      </c>
      <c r="QK360" t="str">
        <f t="shared" si="519"/>
        <v>Null</v>
      </c>
      <c r="QL360" t="str">
        <f t="shared" si="520"/>
        <v>Null</v>
      </c>
      <c r="QM360" t="str">
        <f>IF($MS360="READ 180 Record",IF(AQ360="","Null",VLOOKUP(JJ360,Lookups!$DX$3:$EB$2054,AN360+1,FALSE)),"Null")</f>
        <v>Null</v>
      </c>
      <c r="QN360" t="str">
        <f t="shared" si="521"/>
        <v>Null</v>
      </c>
    </row>
    <row r="361" spans="1:456" x14ac:dyDescent="0.25">
      <c r="A361" s="161" t="s">
        <v>1447</v>
      </c>
      <c r="B361" s="161" t="s">
        <v>1447</v>
      </c>
      <c r="C361" s="161" t="s">
        <v>1447</v>
      </c>
      <c r="D361" s="161" t="s">
        <v>1447</v>
      </c>
      <c r="E361" s="161">
        <v>1</v>
      </c>
      <c r="F361" s="161" t="s">
        <v>1447</v>
      </c>
      <c r="G361" s="161" t="s">
        <v>880</v>
      </c>
      <c r="H361" s="161" t="s">
        <v>881</v>
      </c>
      <c r="K361" s="161">
        <v>0</v>
      </c>
      <c r="L361" s="161">
        <v>0</v>
      </c>
      <c r="M361" s="161">
        <v>0</v>
      </c>
      <c r="N361" s="161">
        <v>0</v>
      </c>
      <c r="O361" s="161">
        <v>0</v>
      </c>
      <c r="P361" s="161">
        <v>0</v>
      </c>
      <c r="Q361" s="161">
        <v>0</v>
      </c>
      <c r="R361" s="161">
        <v>0</v>
      </c>
      <c r="S361" s="161">
        <v>0</v>
      </c>
      <c r="T361" s="161">
        <v>0</v>
      </c>
      <c r="U361" s="161">
        <v>0</v>
      </c>
      <c r="V361" s="161">
        <v>0</v>
      </c>
      <c r="W361" s="161">
        <v>0</v>
      </c>
      <c r="X361" s="161">
        <v>0</v>
      </c>
      <c r="AB361" s="161" t="s">
        <v>242</v>
      </c>
      <c r="AC361" s="161" t="s">
        <v>242</v>
      </c>
      <c r="AD361" s="161" t="s">
        <v>242</v>
      </c>
      <c r="AE361" s="161" t="s">
        <v>242</v>
      </c>
      <c r="AF361" s="161" t="s">
        <v>242</v>
      </c>
      <c r="AG361" s="161" t="s">
        <v>242</v>
      </c>
      <c r="AH361" s="161" t="s">
        <v>242</v>
      </c>
      <c r="AI361" s="161">
        <v>20150801</v>
      </c>
      <c r="AJ361" s="161">
        <v>20160525</v>
      </c>
      <c r="AK361" s="161" t="s">
        <v>869</v>
      </c>
      <c r="AL361" t="s">
        <v>1078</v>
      </c>
      <c r="BN361" t="s">
        <v>1079</v>
      </c>
      <c r="ET361" s="161">
        <v>0</v>
      </c>
      <c r="EU361" s="161">
        <v>0</v>
      </c>
      <c r="EV361" s="161">
        <v>0</v>
      </c>
      <c r="EW361" s="161">
        <v>0</v>
      </c>
      <c r="EX361" s="161">
        <v>0</v>
      </c>
      <c r="EY361" s="161">
        <v>0</v>
      </c>
      <c r="EZ361" s="161">
        <v>0</v>
      </c>
      <c r="FA361" s="161">
        <v>0</v>
      </c>
      <c r="FB361" s="161">
        <v>0</v>
      </c>
      <c r="FC361" s="161">
        <v>0</v>
      </c>
      <c r="FD361" s="161">
        <v>0</v>
      </c>
      <c r="FE361" s="161">
        <v>0</v>
      </c>
      <c r="HN361" s="161" t="s">
        <v>881</v>
      </c>
      <c r="JB361" s="161" t="s">
        <v>881</v>
      </c>
      <c r="JC361" s="161">
        <v>0</v>
      </c>
      <c r="JD361" s="161">
        <v>0</v>
      </c>
      <c r="JE361" s="161">
        <v>0</v>
      </c>
      <c r="JF361" s="161">
        <v>0</v>
      </c>
      <c r="MN361" t="str">
        <f t="shared" si="435"/>
        <v>NoNoNoNoNoNo</v>
      </c>
      <c r="MO361" t="str">
        <f>IF(AND(MN361="NoNoNoNoNoNo",JI361=""),"No Programs",VLOOKUP(MN361,Lookups!$DA$4:$DB$67,2,FALSE))</f>
        <v>No Programs</v>
      </c>
      <c r="MP361">
        <f t="shared" si="436"/>
        <v>0</v>
      </c>
      <c r="MQ361" t="str">
        <f t="shared" si="437"/>
        <v>No Program Use</v>
      </c>
      <c r="MR361" t="str">
        <f>Directions!$D$3</f>
        <v>Usage</v>
      </c>
      <c r="MS361" t="str">
        <f>VLOOKUP(MQ361,Lookups!$CU$71:$CV$80,2,FALSE)</f>
        <v>Exclude</v>
      </c>
      <c r="MT361">
        <f t="shared" si="438"/>
        <v>0</v>
      </c>
      <c r="MU361">
        <f t="shared" si="439"/>
        <v>0</v>
      </c>
      <c r="MV361">
        <f t="shared" si="440"/>
        <v>0</v>
      </c>
      <c r="MW361">
        <f t="shared" si="441"/>
        <v>0</v>
      </c>
      <c r="MX361">
        <f t="shared" si="442"/>
        <v>0</v>
      </c>
      <c r="MY361" t="str">
        <f t="shared" si="443"/>
        <v>Not Used</v>
      </c>
      <c r="MZ361">
        <f t="shared" si="444"/>
        <v>0</v>
      </c>
      <c r="NA361" t="str">
        <f t="shared" si="445"/>
        <v>Not Available</v>
      </c>
      <c r="NB361" t="str">
        <f t="shared" si="446"/>
        <v>Not Available</v>
      </c>
      <c r="NC361" t="str">
        <f t="shared" si="447"/>
        <v>4 Not Indicated</v>
      </c>
      <c r="ND361" t="str">
        <f t="shared" si="448"/>
        <v>4 Not Indicated</v>
      </c>
      <c r="NE361" t="str">
        <f t="shared" si="449"/>
        <v>4 Not Indicated</v>
      </c>
      <c r="NF361" t="str">
        <f t="shared" si="450"/>
        <v>4 Not Indicated</v>
      </c>
      <c r="NG361" t="str">
        <f t="shared" si="451"/>
        <v>4 Not Indicated</v>
      </c>
      <c r="NH361" s="159" t="str">
        <f t="shared" si="452"/>
        <v>Null</v>
      </c>
      <c r="NI361" t="str">
        <f t="shared" si="453"/>
        <v>Null</v>
      </c>
      <c r="NJ361" s="159" t="str">
        <f t="shared" si="454"/>
        <v>Null</v>
      </c>
      <c r="NK361" t="str">
        <f t="shared" si="455"/>
        <v>Null</v>
      </c>
      <c r="NL361" t="str">
        <f t="shared" si="456"/>
        <v>No RI Tests</v>
      </c>
      <c r="NM361">
        <f t="shared" si="457"/>
        <v>0</v>
      </c>
      <c r="NN361" t="str">
        <f>IF(OR(E361="PK",E361="K",JJ361=""),"Null",INDEX(Lookups!$EZ$4:$FW$18,MATCH($JJ361,Lookups!$EY$4:$EY$18,1),MATCH($E361,Lookups!$EZ$3:$FW$3,0)))</f>
        <v>Null</v>
      </c>
      <c r="NO361" t="str">
        <f>IF(OR(E361="PK",E361="K",JJ361=""),"Null",INDEX(Lookups!$EZ$4:$FW$18,MATCH($JJ361,Lookups!$EY$4:$EY$18,1),MATCH($E361,Lookups!$EZ$3:$FW$3,0) + 1))</f>
        <v>Null</v>
      </c>
      <c r="NP361" t="str">
        <f t="shared" si="458"/>
        <v>Null</v>
      </c>
      <c r="NQ361" t="str">
        <f t="shared" si="459"/>
        <v>Null</v>
      </c>
      <c r="NR361" t="str">
        <f t="shared" si="460"/>
        <v>Null</v>
      </c>
      <c r="NS361" t="str">
        <f t="shared" si="461"/>
        <v>No RI Tests</v>
      </c>
      <c r="NT361" t="str">
        <f t="shared" si="462"/>
        <v>No RI Tests</v>
      </c>
      <c r="NU361" t="str">
        <f t="shared" si="463"/>
        <v>No RI Tests</v>
      </c>
      <c r="NV361" s="183" t="str">
        <f t="array" ref="NV361">IF($NL361="No RI Tests","No RI Tests",VLOOKUP(IF(AND(E361="K",JJ361&lt;280),3,IF(AND(E361="K",JJ361&gt;=280),4,MAX(IF(E361=Lookups!$DF$6:$DF$99,IF(JJ361&gt;=Lookups!$DG$6:$DG$99,Lookups!$DH$6:$DH$99))))),Lookups!$DE$104:$DG$108,2,FALSE))</f>
        <v>No RI Tests</v>
      </c>
      <c r="NW361" s="161" t="str">
        <f t="array" ref="NW361">IF($NL361="No RI Tests","No RI Tests",VLOOKUP(IF(AND(E361="K",JH361&lt;280),3,IF(AND(E361="K",JH361&gt;=280),4,MAX(IF(E361=Lookups!$DF$6:$DF$99,IF(NI361&gt;=Lookups!$DG$6:$DG$99,Lookups!$DH$6:$DH$99))))),Lookups!$DE$104:$DG$108,2,FALSE))</f>
        <v>No RI Tests</v>
      </c>
      <c r="NX361" s="161" t="str">
        <f t="array" ref="NX361">IF($NL361="No RI Tests","No RI Tests",VLOOKUP(IF(AND(E361="K",NK361&lt;280),3,IF(AND(E361="K",NK361&gt;=280),4,MAX(IF(E361=Lookups!$DF$6:$DF$99,IF(NK361&gt;=Lookups!$DG$6:$DG$99,Lookups!$DH$6:$DH$99))))),Lookups!$DE$104:$DG$108,2,FALSE))</f>
        <v>No RI Tests</v>
      </c>
      <c r="NY361" t="str">
        <f t="shared" si="464"/>
        <v>Null</v>
      </c>
      <c r="NZ361" t="str">
        <f t="shared" si="465"/>
        <v>Null</v>
      </c>
      <c r="OA361" t="str">
        <f t="shared" si="466"/>
        <v>No RI for Comparison</v>
      </c>
      <c r="OB361" s="161" t="str">
        <f t="array" ref="OB361">IF($NL361="No RI Tests","No RI Tests",IF(E361="K","N/A",VLOOKUP(MAX(IF(E361=Lookups!$DF$6:$DF$99,IF(JJ361&gt;=Lookups!$DG$6:$DG$99,Lookups!$DI$6:$DI$99))),Lookups!$DE$104:$DG$108,3,FALSE)))</f>
        <v>No RI Tests</v>
      </c>
      <c r="OC361" s="161" t="str">
        <f t="array" ref="OC361">IF($NL361="No RI Tests","No RI Tests",IF(E361="K","N/A",VLOOKUP(MAX(IF(E361=Lookups!$DF$6:$DF$99,IF(NI361&gt;=Lookups!$DG$6:$DG$99,Lookups!$DI$6:$DI$99))),Lookups!$DE$104:$DG$108,3,FALSE)))</f>
        <v>No RI Tests</v>
      </c>
      <c r="OD361" s="161" t="str">
        <f t="array" ref="OD361">IF($NL361="No RI Tests","No RI Tests",IF(E361="K","N/A",VLOOKUP(MAX(IF(E361=Lookups!$DF$6:$DF$99,IF(NK361&gt;=Lookups!$DG$6:$DG$99,Lookups!$DI$6:$DI$99))),Lookups!$DE$104:$DG$108,3,FALSE)))</f>
        <v>No RI Tests</v>
      </c>
      <c r="OE361" t="str">
        <f t="shared" si="467"/>
        <v>Null</v>
      </c>
      <c r="OF361" t="str">
        <f t="shared" si="468"/>
        <v>Null</v>
      </c>
      <c r="OG361" t="str">
        <f t="shared" si="469"/>
        <v>No RI for Comparison</v>
      </c>
      <c r="OH361" t="str">
        <f t="shared" si="470"/>
        <v>Null</v>
      </c>
      <c r="OI361" t="str">
        <f t="shared" si="471"/>
        <v>Null</v>
      </c>
      <c r="OJ361" t="str">
        <f t="shared" si="472"/>
        <v>Null</v>
      </c>
      <c r="OK361" t="str">
        <f t="shared" si="473"/>
        <v>Null</v>
      </c>
      <c r="OL361" t="str">
        <f t="shared" si="474"/>
        <v>Null</v>
      </c>
      <c r="OM361" t="str">
        <f t="shared" si="475"/>
        <v>Null</v>
      </c>
      <c r="ON361" t="str">
        <f t="shared" si="476"/>
        <v>Null</v>
      </c>
      <c r="OO361" t="str">
        <f t="shared" si="477"/>
        <v>Null RI</v>
      </c>
      <c r="OP361" t="str">
        <f ca="1">IF(AND(HR361&lt;&gt;"",JJ361&lt;600),IF(HT361="Advancing","Tier 2","Tier 3"),IF(JI361="","Null",IF(OR(E361="K",E361&lt;3),"FRA Recommended",IF(JJ361&gt;=IF(E361&lt;6,400,600),IF(JJ361&lt;VLOOKUP(E361,Lookups!$AP$3:$AR$16,3,FALSE),"Tier 2","Core"),IF(JJ361&lt;400,IF(RAND()&lt;0.81,"Tier 3","Tier 2"),IF(RAND()&lt;0.51,"Tier 3","Tier 2"))))))</f>
        <v>Null</v>
      </c>
      <c r="OQ361" t="str">
        <f t="shared" si="478"/>
        <v>Null</v>
      </c>
      <c r="OR361" t="str">
        <f t="shared" si="479"/>
        <v>Null</v>
      </c>
      <c r="OS361" t="str">
        <f t="shared" si="480"/>
        <v>Null</v>
      </c>
      <c r="OT361" t="str">
        <f t="shared" si="481"/>
        <v>No RI Tests</v>
      </c>
      <c r="OU361" s="159" t="str">
        <f t="shared" si="482"/>
        <v>No PI Tests</v>
      </c>
      <c r="OV361" t="str">
        <f t="shared" si="483"/>
        <v>No PI Tests</v>
      </c>
      <c r="OW361" t="str">
        <f t="shared" si="484"/>
        <v>No PI Tests</v>
      </c>
      <c r="OX361" t="str">
        <f t="shared" si="485"/>
        <v>No PI Tests</v>
      </c>
      <c r="OY361" t="str">
        <f t="shared" si="486"/>
        <v>No PI Tests</v>
      </c>
      <c r="OZ361" t="str">
        <f t="shared" si="487"/>
        <v>No PI Tests</v>
      </c>
      <c r="PA361" s="159" t="str">
        <f t="shared" si="488"/>
        <v>No PI Tests</v>
      </c>
      <c r="PB361" t="str">
        <f t="shared" si="489"/>
        <v>No PI Tests</v>
      </c>
      <c r="PC361" t="str">
        <f t="shared" si="490"/>
        <v>No PI Tests</v>
      </c>
      <c r="PD361" t="str">
        <f t="shared" si="491"/>
        <v>No PI Tests</v>
      </c>
      <c r="PE361" t="str">
        <f t="shared" si="492"/>
        <v>No PI Tests</v>
      </c>
      <c r="PF361" t="str">
        <f t="shared" si="493"/>
        <v>No PI Tests</v>
      </c>
      <c r="PG361" t="str">
        <f t="shared" si="494"/>
        <v>No PI Tests</v>
      </c>
      <c r="PH361">
        <f t="shared" si="495"/>
        <v>0</v>
      </c>
      <c r="PI361">
        <f t="shared" si="496"/>
        <v>0</v>
      </c>
      <c r="PJ361" t="str">
        <f t="shared" si="497"/>
        <v>Null</v>
      </c>
      <c r="PK361" t="str">
        <f>IF(HR361="","Null",IF(E361&lt;3,"Null",IF(HU361=0,0,IF(HS361="Form 1",VLOOKUP(HU361,Lookups!$BE$3:$BP$63,E361,FALSE),IF(HS361="Form 2",VLOOKUP(HU361,Lookups!$BE$67:$BP$127,E361,FALSE),VLOOKUP(HU361,Lookups!$BE$130:$BP$190,E361,FALSE))))))</f>
        <v>Null</v>
      </c>
      <c r="PL361" t="str">
        <f t="shared" si="498"/>
        <v>Null</v>
      </c>
      <c r="PM361" t="str">
        <f>IF($PH361=0,"Null",IF(E361&lt;3,"Null",IF(OX361=0,0,IF(OV361="Form 1",VLOOKUP(OX361,Lookups!$BE$3:$BP$63,E361,FALSE),IF(OV361="Form 2",VLOOKUP(OX361,Lookups!$BE$67:$BP$127,E361,FALSE),VLOOKUP(OX361,Lookups!$BE$130:$BP$190,E361,FALSE))))))</f>
        <v>Null</v>
      </c>
      <c r="PN361" t="str">
        <f t="shared" si="499"/>
        <v>Null</v>
      </c>
      <c r="PO361" t="str">
        <f t="shared" si="500"/>
        <v>Null</v>
      </c>
      <c r="PP361" t="str">
        <f t="shared" si="501"/>
        <v>Null</v>
      </c>
      <c r="PQ361" t="str">
        <f>IF(HR361="","Null",IF(E361&lt;3,"Null",IF(HV361=0,0,IF(HS361="Form 1",VLOOKUP(HV361,Lookups!$BR$3:$CC$63,E361,FALSE),IF(HS361="Form 2",VLOOKUP(HV361,Lookups!$BR$67:$CC$127,E361,FALSE),VLOOKUP(HV361,Lookups!$BR$130:$CC$190,E361,FALSE))))))</f>
        <v>Null</v>
      </c>
      <c r="PR361" t="str">
        <f t="shared" si="502"/>
        <v>Null</v>
      </c>
      <c r="PS361" t="str">
        <f>IF(HR361="","Null",IF(E361&lt;3,"Null",IF(OY361=0,0,IF(OW361="Form 1",VLOOKUP(OY361,Lookups!$BR$3:$CC$63,E361,FALSE),IF(OW361="Form 2",VLOOKUP(OY361,Lookups!$BR$67:$CC$127,E361,FALSE),VLOOKUP(OY361,Lookups!$BR$130:$CC$190,E361,FALSE))))))</f>
        <v>Null</v>
      </c>
      <c r="PT361" t="str">
        <f t="shared" si="503"/>
        <v>Null</v>
      </c>
      <c r="PU361" t="str">
        <f t="shared" si="504"/>
        <v>Null</v>
      </c>
      <c r="PV361" t="str">
        <f t="shared" si="505"/>
        <v>Null</v>
      </c>
      <c r="PW361" t="str">
        <f t="shared" si="506"/>
        <v>No PI Tests</v>
      </c>
      <c r="PX361">
        <f t="shared" si="507"/>
        <v>0</v>
      </c>
      <c r="PY361">
        <f t="shared" si="508"/>
        <v>0</v>
      </c>
      <c r="PZ361" t="str">
        <f t="shared" si="509"/>
        <v>Null</v>
      </c>
      <c r="QA361" t="str">
        <f t="shared" si="510"/>
        <v>Null</v>
      </c>
      <c r="QB361" t="str">
        <f t="shared" si="511"/>
        <v>Null</v>
      </c>
      <c r="QC361" t="str">
        <f>IF($MS361="System 44 Record",IF(BQ361&lt;MEDIAN(Directions!$F$3,Directions!$F$6),"Mid-Year Exited Student","Full Year Participant")&amp;IF(BP361&lt;Directions!$F$3,", Started Prior Year",", Started This Year"),"Null")</f>
        <v>Null</v>
      </c>
      <c r="QD361" t="str">
        <f t="shared" si="512"/>
        <v>Null</v>
      </c>
      <c r="QE361">
        <f t="shared" si="513"/>
        <v>0</v>
      </c>
      <c r="QF361">
        <f t="shared" si="514"/>
        <v>0</v>
      </c>
      <c r="QG361">
        <f t="shared" si="515"/>
        <v>0</v>
      </c>
      <c r="QH361">
        <f t="shared" si="516"/>
        <v>0</v>
      </c>
      <c r="QI361">
        <f t="shared" si="517"/>
        <v>0</v>
      </c>
      <c r="QJ361" t="str">
        <f t="shared" si="518"/>
        <v>Used None</v>
      </c>
      <c r="QK361" t="str">
        <f t="shared" si="519"/>
        <v>Null</v>
      </c>
      <c r="QL361" t="str">
        <f t="shared" si="520"/>
        <v>Null</v>
      </c>
      <c r="QM361" t="str">
        <f>IF($MS361="READ 180 Record",IF(AQ361="","Null",VLOOKUP(JJ361,Lookups!$DX$3:$EB$2054,AN361+1,FALSE)),"Null")</f>
        <v>Null</v>
      </c>
      <c r="QN361" t="str">
        <f t="shared" si="521"/>
        <v>Null</v>
      </c>
    </row>
    <row r="362" spans="1:456" x14ac:dyDescent="0.25">
      <c r="A362" s="161" t="s">
        <v>1447</v>
      </c>
      <c r="B362" s="161" t="s">
        <v>1447</v>
      </c>
      <c r="C362" s="161" t="s">
        <v>1447</v>
      </c>
      <c r="D362" s="161" t="s">
        <v>1447</v>
      </c>
      <c r="E362" s="161">
        <v>7</v>
      </c>
      <c r="F362" s="161" t="s">
        <v>1447</v>
      </c>
      <c r="G362" s="161" t="s">
        <v>890</v>
      </c>
      <c r="H362" s="161" t="s">
        <v>891</v>
      </c>
      <c r="I362" s="161">
        <v>523</v>
      </c>
      <c r="J362" s="159">
        <v>42500</v>
      </c>
      <c r="K362" s="161">
        <v>0</v>
      </c>
      <c r="L362" s="161">
        <v>0</v>
      </c>
      <c r="M362" s="161">
        <v>0</v>
      </c>
      <c r="N362" s="161">
        <v>0</v>
      </c>
      <c r="O362" s="161">
        <v>0</v>
      </c>
      <c r="P362" s="161">
        <v>0</v>
      </c>
      <c r="Q362" s="161">
        <v>0</v>
      </c>
      <c r="R362" s="161">
        <v>0</v>
      </c>
      <c r="S362" s="161">
        <v>0</v>
      </c>
      <c r="T362" s="161">
        <v>0</v>
      </c>
      <c r="U362" s="161">
        <v>0</v>
      </c>
      <c r="V362" s="161">
        <v>0</v>
      </c>
      <c r="W362" s="161">
        <v>0</v>
      </c>
      <c r="X362" s="161">
        <v>0</v>
      </c>
      <c r="AB362" s="161" t="s">
        <v>241</v>
      </c>
      <c r="AC362" s="161" t="s">
        <v>242</v>
      </c>
      <c r="AD362" s="161" t="s">
        <v>242</v>
      </c>
      <c r="AE362" s="161" t="s">
        <v>242</v>
      </c>
      <c r="AF362" s="161" t="s">
        <v>242</v>
      </c>
      <c r="AG362" s="161" t="s">
        <v>241</v>
      </c>
      <c r="AH362" s="161" t="s">
        <v>242</v>
      </c>
      <c r="AI362" s="161">
        <v>20150801</v>
      </c>
      <c r="AJ362" s="161">
        <v>20160525</v>
      </c>
      <c r="AK362" s="161" t="s">
        <v>869</v>
      </c>
      <c r="AL362" t="s">
        <v>1076</v>
      </c>
      <c r="AM362" t="s">
        <v>891</v>
      </c>
      <c r="AN362">
        <v>2</v>
      </c>
      <c r="AO362" t="s">
        <v>870</v>
      </c>
      <c r="AP362">
        <v>9</v>
      </c>
      <c r="AQ362">
        <v>43</v>
      </c>
      <c r="AR362">
        <v>1017</v>
      </c>
      <c r="AS362">
        <v>346</v>
      </c>
      <c r="AT362">
        <v>112</v>
      </c>
      <c r="AU362">
        <v>366</v>
      </c>
      <c r="AV362">
        <v>110</v>
      </c>
      <c r="AW362">
        <v>13</v>
      </c>
      <c r="AX362">
        <v>22.883299999999998</v>
      </c>
      <c r="AY362">
        <v>5</v>
      </c>
      <c r="AZ362">
        <v>1.7917000000000001</v>
      </c>
      <c r="BA362">
        <v>102.17515</v>
      </c>
      <c r="BB362">
        <v>32091</v>
      </c>
      <c r="BC362">
        <v>51.111111111</v>
      </c>
      <c r="BD362">
        <v>56.862745097999998</v>
      </c>
      <c r="BE362">
        <v>611</v>
      </c>
      <c r="BF362">
        <v>713</v>
      </c>
      <c r="BG362">
        <v>56</v>
      </c>
      <c r="BH362">
        <v>86</v>
      </c>
      <c r="BI362">
        <v>4</v>
      </c>
      <c r="BJ362">
        <v>0</v>
      </c>
      <c r="BK362">
        <v>84</v>
      </c>
      <c r="BL362">
        <v>0</v>
      </c>
      <c r="BM362" t="s">
        <v>1077</v>
      </c>
      <c r="BN362" t="s">
        <v>1079</v>
      </c>
      <c r="ET362" s="161">
        <v>3</v>
      </c>
      <c r="EU362" s="161">
        <v>56</v>
      </c>
      <c r="EV362" s="161">
        <v>56</v>
      </c>
      <c r="EW362" s="161">
        <v>3362</v>
      </c>
      <c r="EX362" s="161">
        <v>0</v>
      </c>
      <c r="EY362" s="161">
        <v>0</v>
      </c>
      <c r="EZ362" s="161">
        <v>0</v>
      </c>
      <c r="FA362" s="161">
        <v>0</v>
      </c>
      <c r="FB362" s="161">
        <v>37</v>
      </c>
      <c r="FC362" s="161">
        <v>61</v>
      </c>
      <c r="FD362" s="161">
        <v>0</v>
      </c>
      <c r="FE362" s="161">
        <v>1</v>
      </c>
      <c r="FF362" s="159">
        <v>42411</v>
      </c>
      <c r="FG362" s="161">
        <v>37</v>
      </c>
      <c r="FH362" s="161">
        <v>61</v>
      </c>
      <c r="FI362" s="161">
        <v>25</v>
      </c>
      <c r="FJ362" s="161">
        <v>30</v>
      </c>
      <c r="FK362" s="161">
        <v>63</v>
      </c>
      <c r="HN362" s="161" t="s">
        <v>891</v>
      </c>
      <c r="HO362" s="159">
        <v>42250</v>
      </c>
      <c r="HP362" s="159">
        <v>42250</v>
      </c>
      <c r="HQ362" s="161">
        <v>1</v>
      </c>
      <c r="HR362" s="159">
        <v>42250</v>
      </c>
      <c r="HS362" s="161" t="s">
        <v>872</v>
      </c>
      <c r="HT362" s="161" t="s">
        <v>882</v>
      </c>
      <c r="HU362" s="161">
        <v>49</v>
      </c>
      <c r="HV362" s="161">
        <v>39</v>
      </c>
      <c r="HW362" s="161">
        <v>0</v>
      </c>
      <c r="JB362" s="161" t="s">
        <v>891</v>
      </c>
      <c r="JC362" s="161">
        <v>12</v>
      </c>
      <c r="JD362" s="161">
        <v>5</v>
      </c>
      <c r="JE362" s="161">
        <v>21</v>
      </c>
      <c r="JF362" s="161">
        <v>61058</v>
      </c>
      <c r="JG362" s="159">
        <v>42500</v>
      </c>
      <c r="JH362" s="161">
        <v>523</v>
      </c>
      <c r="JI362" s="159">
        <v>42249</v>
      </c>
      <c r="JJ362" s="161">
        <v>581</v>
      </c>
      <c r="JK362" s="161">
        <v>16</v>
      </c>
      <c r="JL362" s="159">
        <v>42348</v>
      </c>
      <c r="JM362" s="161">
        <v>449</v>
      </c>
      <c r="JN362" s="161">
        <v>14</v>
      </c>
      <c r="JO362" s="159">
        <v>42500</v>
      </c>
      <c r="JP362" s="161">
        <v>523</v>
      </c>
      <c r="JQ362" s="161">
        <v>16</v>
      </c>
      <c r="MN362" t="str">
        <f t="shared" si="435"/>
        <v>YesNoNoNoYesNo</v>
      </c>
      <c r="MO362" t="str">
        <f>IF(AND(MN362="NoNoNoNoNoNo",JI362=""),"No Programs",VLOOKUP(MN362,Lookups!$DA$4:$DB$67,2,FALSE))</f>
        <v>READ 180 Only</v>
      </c>
      <c r="MP362">
        <f t="shared" si="436"/>
        <v>1</v>
      </c>
      <c r="MQ362" t="str">
        <f t="shared" si="437"/>
        <v>READ 180 User</v>
      </c>
      <c r="MR362" t="str">
        <f>Directions!$D$3</f>
        <v>Usage</v>
      </c>
      <c r="MS362" t="str">
        <f>VLOOKUP(MQ362,Lookups!$CU$71:$CV$80,2,FALSE)</f>
        <v>READ 180 Record</v>
      </c>
      <c r="MT362">
        <f t="shared" si="438"/>
        <v>1</v>
      </c>
      <c r="MU362">
        <f t="shared" si="439"/>
        <v>1</v>
      </c>
      <c r="MV362">
        <f t="shared" si="440"/>
        <v>1</v>
      </c>
      <c r="MW362">
        <f t="shared" si="441"/>
        <v>1</v>
      </c>
      <c r="MX362">
        <f t="shared" si="442"/>
        <v>35.857142857142854</v>
      </c>
      <c r="MY362" t="str">
        <f t="shared" si="443"/>
        <v>Not Used</v>
      </c>
      <c r="MZ362">
        <f t="shared" si="444"/>
        <v>0</v>
      </c>
      <c r="NA362" t="str">
        <f t="shared" si="445"/>
        <v>Not Available</v>
      </c>
      <c r="NB362" t="str">
        <f t="shared" si="446"/>
        <v>Not Available</v>
      </c>
      <c r="NC362" t="str">
        <f t="shared" si="447"/>
        <v>4 Not Indicated</v>
      </c>
      <c r="ND362" t="str">
        <f t="shared" si="448"/>
        <v>4 Not Indicated</v>
      </c>
      <c r="NE362" t="str">
        <f t="shared" si="449"/>
        <v>4 Not Indicated</v>
      </c>
      <c r="NF362" t="str">
        <f t="shared" si="450"/>
        <v>4 Not Indicated</v>
      </c>
      <c r="NG362" t="str">
        <f t="shared" si="451"/>
        <v>4 Not Indicated</v>
      </c>
      <c r="NH362" s="159">
        <f t="shared" si="452"/>
        <v>42500</v>
      </c>
      <c r="NI362">
        <f t="shared" si="453"/>
        <v>523</v>
      </c>
      <c r="NJ362" s="159">
        <f t="shared" si="454"/>
        <v>42249</v>
      </c>
      <c r="NK362">
        <f t="shared" si="455"/>
        <v>581</v>
      </c>
      <c r="NL362">
        <f t="shared" si="456"/>
        <v>35.857142857142854</v>
      </c>
      <c r="NM362">
        <f t="shared" si="457"/>
        <v>1</v>
      </c>
      <c r="NN362">
        <f>IF(OR(E362="PK",E362="K",JJ362=""),"Null",INDEX(Lookups!$EZ$4:$FW$18,MATCH($JJ362,Lookups!$EY$4:$EY$18,1),MATCH($E362,Lookups!$EZ$3:$FW$3,0)))</f>
        <v>70</v>
      </c>
      <c r="NO362">
        <f>IF(OR(E362="PK",E362="K",JJ362=""),"Null",INDEX(Lookups!$EZ$4:$FW$18,MATCH($JJ362,Lookups!$EY$4:$EY$18,1),MATCH($E362,Lookups!$EZ$3:$FW$3,0) + 1))</f>
        <v>115</v>
      </c>
      <c r="NP362">
        <f t="shared" si="458"/>
        <v>140</v>
      </c>
      <c r="NQ362" t="str">
        <f t="shared" si="459"/>
        <v>PI is Recommended</v>
      </c>
      <c r="NR362" t="str">
        <f t="shared" si="460"/>
        <v>PI is Recommended</v>
      </c>
      <c r="NS362" t="str">
        <f t="shared" si="461"/>
        <v>400L to 599L</v>
      </c>
      <c r="NT362" t="str">
        <f t="shared" si="462"/>
        <v>400L to 599L</v>
      </c>
      <c r="NU362" t="str">
        <f t="shared" si="463"/>
        <v>400L to 599L</v>
      </c>
      <c r="NV362" s="183" t="str">
        <f t="array" ref="NV362">IF($NL362="No RI Tests","No RI Tests",VLOOKUP(IF(AND(E362="K",JJ362&lt;280),3,IF(AND(E362="K",JJ362&gt;=280),4,MAX(IF(E362=Lookups!$DF$6:$DF$99,IF(JJ362&gt;=Lookups!$DG$6:$DG$99,Lookups!$DH$6:$DH$99))))),Lookups!$DE$104:$DG$108,2,FALSE))</f>
        <v>1 Below Basic</v>
      </c>
      <c r="NW362" s="161" t="str">
        <f t="array" ref="NW362">IF($NL362="No RI Tests","No RI Tests",VLOOKUP(IF(AND(E362="K",JH362&lt;280),3,IF(AND(E362="K",JH362&gt;=280),4,MAX(IF(E362=Lookups!$DF$6:$DF$99,IF(NI362&gt;=Lookups!$DG$6:$DG$99,Lookups!$DH$6:$DH$99))))),Lookups!$DE$104:$DG$108,2,FALSE))</f>
        <v>1 Below Basic</v>
      </c>
      <c r="NX362" s="161" t="str">
        <f t="array" ref="NX362">IF($NL362="No RI Tests","No RI Tests",VLOOKUP(IF(AND(E362="K",NK362&lt;280),3,IF(AND(E362="K",NK362&gt;=280),4,MAX(IF(E362=Lookups!$DF$6:$DF$99,IF(NK362&gt;=Lookups!$DG$6:$DG$99,Lookups!$DH$6:$DH$99))))),Lookups!$DE$104:$DG$108,2,FALSE))</f>
        <v>1 Below Basic</v>
      </c>
      <c r="NY362">
        <f t="shared" si="464"/>
        <v>1</v>
      </c>
      <c r="NZ362">
        <f t="shared" si="465"/>
        <v>0</v>
      </c>
      <c r="OA362" t="str">
        <f t="shared" si="466"/>
        <v>Maintained Performance Level</v>
      </c>
      <c r="OB362" s="161" t="str">
        <f t="array" ref="OB362">IF($NL362="No RI Tests","No RI Tests",IF(E362="K","N/A",VLOOKUP(MAX(IF(E362=Lookups!$DF$6:$DF$99,IF(JJ362&gt;=Lookups!$DG$6:$DG$99,Lookups!$DI$6:$DI$99))),Lookups!$DE$104:$DG$108,3,FALSE)))</f>
        <v>1 Limited</v>
      </c>
      <c r="OC362" s="161" t="str">
        <f t="array" ref="OC362">IF($NL362="No RI Tests","No RI Tests",IF(E362="K","N/A",VLOOKUP(MAX(IF(E362=Lookups!$DF$6:$DF$99,IF(NI362&gt;=Lookups!$DG$6:$DG$99,Lookups!$DI$6:$DI$99))),Lookups!$DE$104:$DG$108,3,FALSE)))</f>
        <v>1 Limited</v>
      </c>
      <c r="OD362" s="161" t="str">
        <f t="array" ref="OD362">IF($NL362="No RI Tests","No RI Tests",IF(E362="K","N/A",VLOOKUP(MAX(IF(E362=Lookups!$DF$6:$DF$99,IF(NK362&gt;=Lookups!$DG$6:$DG$99,Lookups!$DI$6:$DI$99))),Lookups!$DE$104:$DG$108,3,FALSE)))</f>
        <v>1 Limited</v>
      </c>
      <c r="OE362">
        <f t="shared" si="467"/>
        <v>1</v>
      </c>
      <c r="OF362">
        <f t="shared" si="468"/>
        <v>0</v>
      </c>
      <c r="OG362" t="str">
        <f t="shared" si="469"/>
        <v>Maintained Performance Level</v>
      </c>
      <c r="OH362">
        <f t="shared" si="470"/>
        <v>-58</v>
      </c>
      <c r="OI362">
        <f t="shared" si="471"/>
        <v>0</v>
      </c>
      <c r="OJ362">
        <f t="shared" si="472"/>
        <v>0</v>
      </c>
      <c r="OK362">
        <f t="shared" si="473"/>
        <v>0</v>
      </c>
      <c r="OL362">
        <f t="shared" si="474"/>
        <v>-0.62702702702702706</v>
      </c>
      <c r="OM362" t="str">
        <f t="shared" si="475"/>
        <v>Fall Administration</v>
      </c>
      <c r="ON362" t="str">
        <f t="shared" si="476"/>
        <v>Spring Administration</v>
      </c>
      <c r="OO362" t="str">
        <f t="shared" si="477"/>
        <v>Fall to Spring-Full Year RI</v>
      </c>
      <c r="OP362" t="str">
        <f ca="1">IF(AND(HR362&lt;&gt;"",JJ362&lt;600),IF(HT362="Advancing","Tier 2","Tier 3"),IF(JI362="","Null",IF(OR(E362="K",E362&lt;3),"FRA Recommended",IF(JJ362&gt;=IF(E362&lt;6,400,600),IF(JJ362&lt;VLOOKUP(E362,Lookups!$AP$3:$AR$16,3,FALSE),"Tier 2","Core"),IF(JJ362&lt;400,IF(RAND()&lt;0.81,"Tier 3","Tier 2"),IF(RAND()&lt;0.51,"Tier 3","Tier 2"))))))</f>
        <v>Tier 2</v>
      </c>
      <c r="OQ362" t="str">
        <f t="shared" si="478"/>
        <v>Average Reading Invt. at Least 15 Minutes Long</v>
      </c>
      <c r="OR362">
        <f t="shared" si="479"/>
        <v>0</v>
      </c>
      <c r="OS362">
        <f t="shared" si="480"/>
        <v>0</v>
      </c>
      <c r="OT362">
        <f t="shared" si="481"/>
        <v>132</v>
      </c>
      <c r="OU362" s="159">
        <f t="shared" si="482"/>
        <v>42250</v>
      </c>
      <c r="OV362" t="str">
        <f t="shared" si="483"/>
        <v>Form 1</v>
      </c>
      <c r="OW362" t="str">
        <f t="shared" si="484"/>
        <v>Advancing</v>
      </c>
      <c r="OX362">
        <f t="shared" si="485"/>
        <v>49</v>
      </c>
      <c r="OY362">
        <f t="shared" si="486"/>
        <v>39</v>
      </c>
      <c r="OZ362">
        <f t="shared" si="487"/>
        <v>0</v>
      </c>
      <c r="PA362" s="159">
        <f t="shared" si="488"/>
        <v>42250</v>
      </c>
      <c r="PB362" t="str">
        <f t="shared" si="489"/>
        <v>Form 1</v>
      </c>
      <c r="PC362" t="str">
        <f t="shared" si="490"/>
        <v>Advancing</v>
      </c>
      <c r="PD362">
        <f t="shared" si="491"/>
        <v>49</v>
      </c>
      <c r="PE362">
        <f t="shared" si="492"/>
        <v>39</v>
      </c>
      <c r="PF362">
        <f t="shared" si="493"/>
        <v>0</v>
      </c>
      <c r="PG362" t="str">
        <f t="shared" si="494"/>
        <v>Lone PI Test</v>
      </c>
      <c r="PH362">
        <f t="shared" si="495"/>
        <v>0</v>
      </c>
      <c r="PI362">
        <f t="shared" si="496"/>
        <v>1</v>
      </c>
      <c r="PJ362">
        <f t="shared" si="497"/>
        <v>49</v>
      </c>
      <c r="PK362">
        <f>IF(HR362="","Null",IF(E362&lt;3,"Null",IF(HU362=0,0,IF(HS362="Form 1",VLOOKUP(HU362,Lookups!$BE$3:$BP$63,E362,FALSE),IF(HS362="Form 2",VLOOKUP(HU362,Lookups!$BE$67:$BP$127,E362,FALSE),VLOOKUP(HU362,Lookups!$BE$130:$BP$190,E362,FALSE))))))</f>
        <v>37</v>
      </c>
      <c r="PL362" t="str">
        <f t="shared" si="498"/>
        <v>Null</v>
      </c>
      <c r="PM362" t="str">
        <f>IF($PH362=0,"Null",IF(E362&lt;3,"Null",IF(OX362=0,0,IF(OV362="Form 1",VLOOKUP(OX362,Lookups!$BE$3:$BP$63,E362,FALSE),IF(OV362="Form 2",VLOOKUP(OX362,Lookups!$BE$67:$BP$127,E362,FALSE),VLOOKUP(OX362,Lookups!$BE$130:$BP$190,E362,FALSE))))))</f>
        <v>Null</v>
      </c>
      <c r="PN362" t="str">
        <f t="shared" si="499"/>
        <v>Null</v>
      </c>
      <c r="PO362" t="str">
        <f t="shared" si="500"/>
        <v>Null</v>
      </c>
      <c r="PP362">
        <f t="shared" si="501"/>
        <v>39</v>
      </c>
      <c r="PQ362">
        <f>IF(HR362="","Null",IF(E362&lt;3,"Null",IF(HV362=0,0,IF(HS362="Form 1",VLOOKUP(HV362,Lookups!$BR$3:$CC$63,E362,FALSE),IF(HS362="Form 2",VLOOKUP(HV362,Lookups!$BR$67:$CC$127,E362,FALSE),VLOOKUP(HV362,Lookups!$BR$130:$CC$190,E362,FALSE))))))</f>
        <v>82</v>
      </c>
      <c r="PR362" t="str">
        <f t="shared" si="502"/>
        <v>Null</v>
      </c>
      <c r="PS362">
        <f>IF(HR362="","Null",IF(E362&lt;3,"Null",IF(OY362=0,0,IF(OW362="Form 1",VLOOKUP(OY362,Lookups!$BR$3:$CC$63,E362,FALSE),IF(OW362="Form 2",VLOOKUP(OY362,Lookups!$BR$67:$CC$127,E362,FALSE),VLOOKUP(OY362,Lookups!$BR$130:$CC$190,E362,FALSE))))))</f>
        <v>69</v>
      </c>
      <c r="PT362" t="str">
        <f t="shared" si="503"/>
        <v>Null</v>
      </c>
      <c r="PU362" t="str">
        <f t="shared" si="504"/>
        <v>Null</v>
      </c>
      <c r="PV362">
        <f t="shared" si="505"/>
        <v>1</v>
      </c>
      <c r="PW362" t="str">
        <f t="shared" si="506"/>
        <v>Fall PI Administration</v>
      </c>
      <c r="PX362">
        <f t="shared" si="507"/>
        <v>1</v>
      </c>
      <c r="PY362">
        <f t="shared" si="508"/>
        <v>0</v>
      </c>
      <c r="PZ362" t="str">
        <f t="shared" si="509"/>
        <v>Null</v>
      </c>
      <c r="QA362" t="str">
        <f t="shared" si="510"/>
        <v>Null</v>
      </c>
      <c r="QB362" t="str">
        <f t="shared" si="511"/>
        <v>Null</v>
      </c>
      <c r="QC362" t="str">
        <f>IF($MS362="System 44 Record",IF(BQ362&lt;MEDIAN(Directions!$F$3,Directions!$F$6),"Mid-Year Exited Student","Full Year Participant")&amp;IF(BP362&lt;Directions!$F$3,", Started Prior Year",", Started This Year"),"Null")</f>
        <v>Null</v>
      </c>
      <c r="QD362" t="str">
        <f t="shared" si="512"/>
        <v>Null</v>
      </c>
      <c r="QE362">
        <f t="shared" si="513"/>
        <v>1</v>
      </c>
      <c r="QF362">
        <f t="shared" si="514"/>
        <v>1</v>
      </c>
      <c r="QG362">
        <f t="shared" si="515"/>
        <v>1</v>
      </c>
      <c r="QH362">
        <f t="shared" si="516"/>
        <v>1</v>
      </c>
      <c r="QI362">
        <f t="shared" si="517"/>
        <v>0.61</v>
      </c>
      <c r="QJ362" t="str">
        <f t="shared" si="518"/>
        <v>Used All 3</v>
      </c>
      <c r="QK362" t="str">
        <f t="shared" si="519"/>
        <v>40 to 59 Sessions</v>
      </c>
      <c r="QL362" t="str">
        <f t="shared" si="520"/>
        <v>9 to 12 Segments</v>
      </c>
      <c r="QM362" t="str">
        <f>IF($MS362="READ 180 Record",IF(AQ362="","Null",VLOOKUP(JJ362,Lookups!$DX$3:$EB$2054,AN362+1,FALSE)),"Null")</f>
        <v>Level Matches Lexile Score</v>
      </c>
      <c r="QN362" t="str">
        <f t="shared" si="521"/>
        <v>Null</v>
      </c>
    </row>
    <row r="363" spans="1:456" x14ac:dyDescent="0.25">
      <c r="A363" s="161" t="s">
        <v>1447</v>
      </c>
      <c r="B363" s="161" t="s">
        <v>1447</v>
      </c>
      <c r="C363" s="161" t="s">
        <v>1447</v>
      </c>
      <c r="D363" s="161" t="s">
        <v>1447</v>
      </c>
      <c r="E363" s="161">
        <v>10</v>
      </c>
      <c r="F363" s="161" t="s">
        <v>1447</v>
      </c>
      <c r="G363" s="161" t="s">
        <v>880</v>
      </c>
      <c r="H363" s="161" t="s">
        <v>881</v>
      </c>
      <c r="K363" s="161">
        <v>0</v>
      </c>
      <c r="L363" s="161">
        <v>0</v>
      </c>
      <c r="M363" s="161">
        <v>0</v>
      </c>
      <c r="N363" s="161">
        <v>0</v>
      </c>
      <c r="O363" s="161">
        <v>0</v>
      </c>
      <c r="P363" s="161">
        <v>0</v>
      </c>
      <c r="Q363" s="161">
        <v>0</v>
      </c>
      <c r="R363" s="161">
        <v>0</v>
      </c>
      <c r="S363" s="161">
        <v>0</v>
      </c>
      <c r="T363" s="161">
        <v>0</v>
      </c>
      <c r="U363" s="161">
        <v>0</v>
      </c>
      <c r="V363" s="161">
        <v>0</v>
      </c>
      <c r="W363" s="161">
        <v>0</v>
      </c>
      <c r="X363" s="161">
        <v>0</v>
      </c>
      <c r="AB363" s="161" t="s">
        <v>242</v>
      </c>
      <c r="AC363" s="161" t="s">
        <v>242</v>
      </c>
      <c r="AD363" s="161" t="s">
        <v>242</v>
      </c>
      <c r="AE363" s="161" t="s">
        <v>242</v>
      </c>
      <c r="AF363" s="161" t="s">
        <v>242</v>
      </c>
      <c r="AG363" s="161" t="s">
        <v>242</v>
      </c>
      <c r="AH363" s="161" t="s">
        <v>242</v>
      </c>
      <c r="AI363" s="161">
        <v>20150801</v>
      </c>
      <c r="AJ363" s="161">
        <v>20160525</v>
      </c>
      <c r="AK363" s="161" t="s">
        <v>869</v>
      </c>
      <c r="AL363" t="s">
        <v>1078</v>
      </c>
      <c r="BN363" t="s">
        <v>1079</v>
      </c>
      <c r="ET363" s="161">
        <v>0</v>
      </c>
      <c r="EU363" s="161">
        <v>0</v>
      </c>
      <c r="EV363" s="161">
        <v>0</v>
      </c>
      <c r="EW363" s="161">
        <v>0</v>
      </c>
      <c r="EX363" s="161">
        <v>0</v>
      </c>
      <c r="EY363" s="161">
        <v>0</v>
      </c>
      <c r="EZ363" s="161">
        <v>0</v>
      </c>
      <c r="FA363" s="161">
        <v>0</v>
      </c>
      <c r="FB363" s="161">
        <v>0</v>
      </c>
      <c r="FC363" s="161">
        <v>0</v>
      </c>
      <c r="FD363" s="161">
        <v>0</v>
      </c>
      <c r="FE363" s="161">
        <v>0</v>
      </c>
      <c r="HN363" s="161" t="s">
        <v>881</v>
      </c>
      <c r="JB363" s="161" t="s">
        <v>881</v>
      </c>
      <c r="JC363" s="161">
        <v>0</v>
      </c>
      <c r="JD363" s="161">
        <v>0</v>
      </c>
      <c r="JE363" s="161">
        <v>0</v>
      </c>
      <c r="JF363" s="161">
        <v>0</v>
      </c>
      <c r="MN363" t="str">
        <f t="shared" si="435"/>
        <v>NoNoNoNoNoNo</v>
      </c>
      <c r="MO363" t="str">
        <f>IF(AND(MN363="NoNoNoNoNoNo",JI363=""),"No Programs",VLOOKUP(MN363,Lookups!$DA$4:$DB$67,2,FALSE))</f>
        <v>No Programs</v>
      </c>
      <c r="MP363">
        <f t="shared" si="436"/>
        <v>0</v>
      </c>
      <c r="MQ363" t="str">
        <f t="shared" si="437"/>
        <v>No Program Use</v>
      </c>
      <c r="MR363" t="str">
        <f>Directions!$D$3</f>
        <v>Usage</v>
      </c>
      <c r="MS363" t="str">
        <f>VLOOKUP(MQ363,Lookups!$CU$71:$CV$80,2,FALSE)</f>
        <v>Exclude</v>
      </c>
      <c r="MT363">
        <f t="shared" si="438"/>
        <v>0</v>
      </c>
      <c r="MU363">
        <f t="shared" si="439"/>
        <v>0</v>
      </c>
      <c r="MV363">
        <f t="shared" si="440"/>
        <v>0</v>
      </c>
      <c r="MW363">
        <f t="shared" si="441"/>
        <v>0</v>
      </c>
      <c r="MX363">
        <f t="shared" si="442"/>
        <v>0</v>
      </c>
      <c r="MY363" t="str">
        <f t="shared" si="443"/>
        <v>Not Used</v>
      </c>
      <c r="MZ363">
        <f t="shared" si="444"/>
        <v>0</v>
      </c>
      <c r="NA363" t="str">
        <f t="shared" si="445"/>
        <v>Not Available</v>
      </c>
      <c r="NB363" t="str">
        <f t="shared" si="446"/>
        <v>Not Available</v>
      </c>
      <c r="NC363" t="str">
        <f t="shared" si="447"/>
        <v>4 Not Indicated</v>
      </c>
      <c r="ND363" t="str">
        <f t="shared" si="448"/>
        <v>4 Not Indicated</v>
      </c>
      <c r="NE363" t="str">
        <f t="shared" si="449"/>
        <v>4 Not Indicated</v>
      </c>
      <c r="NF363" t="str">
        <f t="shared" si="450"/>
        <v>4 Not Indicated</v>
      </c>
      <c r="NG363" t="str">
        <f t="shared" si="451"/>
        <v>4 Not Indicated</v>
      </c>
      <c r="NH363" s="159" t="str">
        <f t="shared" si="452"/>
        <v>Null</v>
      </c>
      <c r="NI363" t="str">
        <f t="shared" si="453"/>
        <v>Null</v>
      </c>
      <c r="NJ363" s="159" t="str">
        <f t="shared" si="454"/>
        <v>Null</v>
      </c>
      <c r="NK363" t="str">
        <f t="shared" si="455"/>
        <v>Null</v>
      </c>
      <c r="NL363" t="str">
        <f t="shared" si="456"/>
        <v>No RI Tests</v>
      </c>
      <c r="NM363">
        <f t="shared" si="457"/>
        <v>0</v>
      </c>
      <c r="NN363" t="str">
        <f>IF(OR(E363="PK",E363="K",JJ363=""),"Null",INDEX(Lookups!$EZ$4:$FW$18,MATCH($JJ363,Lookups!$EY$4:$EY$18,1),MATCH($E363,Lookups!$EZ$3:$FW$3,0)))</f>
        <v>Null</v>
      </c>
      <c r="NO363" t="str">
        <f>IF(OR(E363="PK",E363="K",JJ363=""),"Null",INDEX(Lookups!$EZ$4:$FW$18,MATCH($JJ363,Lookups!$EY$4:$EY$18,1),MATCH($E363,Lookups!$EZ$3:$FW$3,0) + 1))</f>
        <v>Null</v>
      </c>
      <c r="NP363" t="str">
        <f t="shared" si="458"/>
        <v>Null</v>
      </c>
      <c r="NQ363" t="str">
        <f t="shared" si="459"/>
        <v>Null</v>
      </c>
      <c r="NR363" t="str">
        <f t="shared" si="460"/>
        <v>Null</v>
      </c>
      <c r="NS363" t="str">
        <f t="shared" si="461"/>
        <v>No RI Tests</v>
      </c>
      <c r="NT363" t="str">
        <f t="shared" si="462"/>
        <v>No RI Tests</v>
      </c>
      <c r="NU363" t="str">
        <f t="shared" si="463"/>
        <v>No RI Tests</v>
      </c>
      <c r="NV363" s="183" t="str">
        <f t="array" ref="NV363">IF($NL363="No RI Tests","No RI Tests",VLOOKUP(IF(AND(E363="K",JJ363&lt;280),3,IF(AND(E363="K",JJ363&gt;=280),4,MAX(IF(E363=Lookups!$DF$6:$DF$99,IF(JJ363&gt;=Lookups!$DG$6:$DG$99,Lookups!$DH$6:$DH$99))))),Lookups!$DE$104:$DG$108,2,FALSE))</f>
        <v>No RI Tests</v>
      </c>
      <c r="NW363" s="161" t="str">
        <f t="array" ref="NW363">IF($NL363="No RI Tests","No RI Tests",VLOOKUP(IF(AND(E363="K",JH363&lt;280),3,IF(AND(E363="K",JH363&gt;=280),4,MAX(IF(E363=Lookups!$DF$6:$DF$99,IF(NI363&gt;=Lookups!$DG$6:$DG$99,Lookups!$DH$6:$DH$99))))),Lookups!$DE$104:$DG$108,2,FALSE))</f>
        <v>No RI Tests</v>
      </c>
      <c r="NX363" s="161" t="str">
        <f t="array" ref="NX363">IF($NL363="No RI Tests","No RI Tests",VLOOKUP(IF(AND(E363="K",NK363&lt;280),3,IF(AND(E363="K",NK363&gt;=280),4,MAX(IF(E363=Lookups!$DF$6:$DF$99,IF(NK363&gt;=Lookups!$DG$6:$DG$99,Lookups!$DH$6:$DH$99))))),Lookups!$DE$104:$DG$108,2,FALSE))</f>
        <v>No RI Tests</v>
      </c>
      <c r="NY363" t="str">
        <f t="shared" si="464"/>
        <v>Null</v>
      </c>
      <c r="NZ363" t="str">
        <f t="shared" si="465"/>
        <v>Null</v>
      </c>
      <c r="OA363" t="str">
        <f t="shared" si="466"/>
        <v>No RI for Comparison</v>
      </c>
      <c r="OB363" s="161" t="str">
        <f t="array" ref="OB363">IF($NL363="No RI Tests","No RI Tests",IF(E363="K","N/A",VLOOKUP(MAX(IF(E363=Lookups!$DF$6:$DF$99,IF(JJ363&gt;=Lookups!$DG$6:$DG$99,Lookups!$DI$6:$DI$99))),Lookups!$DE$104:$DG$108,3,FALSE)))</f>
        <v>No RI Tests</v>
      </c>
      <c r="OC363" s="161" t="str">
        <f t="array" ref="OC363">IF($NL363="No RI Tests","No RI Tests",IF(E363="K","N/A",VLOOKUP(MAX(IF(E363=Lookups!$DF$6:$DF$99,IF(NI363&gt;=Lookups!$DG$6:$DG$99,Lookups!$DI$6:$DI$99))),Lookups!$DE$104:$DG$108,3,FALSE)))</f>
        <v>No RI Tests</v>
      </c>
      <c r="OD363" s="161" t="str">
        <f t="array" ref="OD363">IF($NL363="No RI Tests","No RI Tests",IF(E363="K","N/A",VLOOKUP(MAX(IF(E363=Lookups!$DF$6:$DF$99,IF(NK363&gt;=Lookups!$DG$6:$DG$99,Lookups!$DI$6:$DI$99))),Lookups!$DE$104:$DG$108,3,FALSE)))</f>
        <v>No RI Tests</v>
      </c>
      <c r="OE363" t="str">
        <f t="shared" si="467"/>
        <v>Null</v>
      </c>
      <c r="OF363" t="str">
        <f t="shared" si="468"/>
        <v>Null</v>
      </c>
      <c r="OG363" t="str">
        <f t="shared" si="469"/>
        <v>No RI for Comparison</v>
      </c>
      <c r="OH363" t="str">
        <f t="shared" si="470"/>
        <v>Null</v>
      </c>
      <c r="OI363" t="str">
        <f t="shared" si="471"/>
        <v>Null</v>
      </c>
      <c r="OJ363" t="str">
        <f t="shared" si="472"/>
        <v>Null</v>
      </c>
      <c r="OK363" t="str">
        <f t="shared" si="473"/>
        <v>Null</v>
      </c>
      <c r="OL363" t="str">
        <f t="shared" si="474"/>
        <v>Null</v>
      </c>
      <c r="OM363" t="str">
        <f t="shared" si="475"/>
        <v>Null</v>
      </c>
      <c r="ON363" t="str">
        <f t="shared" si="476"/>
        <v>Null</v>
      </c>
      <c r="OO363" t="str">
        <f t="shared" si="477"/>
        <v>Null RI</v>
      </c>
      <c r="OP363" t="str">
        <f ca="1">IF(AND(HR363&lt;&gt;"",JJ363&lt;600),IF(HT363="Advancing","Tier 2","Tier 3"),IF(JI363="","Null",IF(OR(E363="K",E363&lt;3),"FRA Recommended",IF(JJ363&gt;=IF(E363&lt;6,400,600),IF(JJ363&lt;VLOOKUP(E363,Lookups!$AP$3:$AR$16,3,FALSE),"Tier 2","Core"),IF(JJ363&lt;400,IF(RAND()&lt;0.81,"Tier 3","Tier 2"),IF(RAND()&lt;0.51,"Tier 3","Tier 2"))))))</f>
        <v>Null</v>
      </c>
      <c r="OQ363" t="str">
        <f t="shared" si="478"/>
        <v>Null</v>
      </c>
      <c r="OR363" t="str">
        <f t="shared" si="479"/>
        <v>Null</v>
      </c>
      <c r="OS363" t="str">
        <f t="shared" si="480"/>
        <v>Null</v>
      </c>
      <c r="OT363" t="str">
        <f t="shared" si="481"/>
        <v>No RI Tests</v>
      </c>
      <c r="OU363" s="159" t="str">
        <f t="shared" si="482"/>
        <v>No PI Tests</v>
      </c>
      <c r="OV363" t="str">
        <f t="shared" si="483"/>
        <v>No PI Tests</v>
      </c>
      <c r="OW363" t="str">
        <f t="shared" si="484"/>
        <v>No PI Tests</v>
      </c>
      <c r="OX363" t="str">
        <f t="shared" si="485"/>
        <v>No PI Tests</v>
      </c>
      <c r="OY363" t="str">
        <f t="shared" si="486"/>
        <v>No PI Tests</v>
      </c>
      <c r="OZ363" t="str">
        <f t="shared" si="487"/>
        <v>No PI Tests</v>
      </c>
      <c r="PA363" s="159" t="str">
        <f t="shared" si="488"/>
        <v>No PI Tests</v>
      </c>
      <c r="PB363" t="str">
        <f t="shared" si="489"/>
        <v>No PI Tests</v>
      </c>
      <c r="PC363" t="str">
        <f t="shared" si="490"/>
        <v>No PI Tests</v>
      </c>
      <c r="PD363" t="str">
        <f t="shared" si="491"/>
        <v>No PI Tests</v>
      </c>
      <c r="PE363" t="str">
        <f t="shared" si="492"/>
        <v>No PI Tests</v>
      </c>
      <c r="PF363" t="str">
        <f t="shared" si="493"/>
        <v>No PI Tests</v>
      </c>
      <c r="PG363" t="str">
        <f t="shared" si="494"/>
        <v>No PI Tests</v>
      </c>
      <c r="PH363">
        <f t="shared" si="495"/>
        <v>0</v>
      </c>
      <c r="PI363">
        <f t="shared" si="496"/>
        <v>0</v>
      </c>
      <c r="PJ363" t="str">
        <f t="shared" si="497"/>
        <v>Null</v>
      </c>
      <c r="PK363" t="str">
        <f>IF(HR363="","Null",IF(E363&lt;3,"Null",IF(HU363=0,0,IF(HS363="Form 1",VLOOKUP(HU363,Lookups!$BE$3:$BP$63,E363,FALSE),IF(HS363="Form 2",VLOOKUP(HU363,Lookups!$BE$67:$BP$127,E363,FALSE),VLOOKUP(HU363,Lookups!$BE$130:$BP$190,E363,FALSE))))))</f>
        <v>Null</v>
      </c>
      <c r="PL363" t="str">
        <f t="shared" si="498"/>
        <v>Null</v>
      </c>
      <c r="PM363" t="str">
        <f>IF($PH363=0,"Null",IF(E363&lt;3,"Null",IF(OX363=0,0,IF(OV363="Form 1",VLOOKUP(OX363,Lookups!$BE$3:$BP$63,E363,FALSE),IF(OV363="Form 2",VLOOKUP(OX363,Lookups!$BE$67:$BP$127,E363,FALSE),VLOOKUP(OX363,Lookups!$BE$130:$BP$190,E363,FALSE))))))</f>
        <v>Null</v>
      </c>
      <c r="PN363" t="str">
        <f t="shared" si="499"/>
        <v>Null</v>
      </c>
      <c r="PO363" t="str">
        <f t="shared" si="500"/>
        <v>Null</v>
      </c>
      <c r="PP363" t="str">
        <f t="shared" si="501"/>
        <v>Null</v>
      </c>
      <c r="PQ363" t="str">
        <f>IF(HR363="","Null",IF(E363&lt;3,"Null",IF(HV363=0,0,IF(HS363="Form 1",VLOOKUP(HV363,Lookups!$BR$3:$CC$63,E363,FALSE),IF(HS363="Form 2",VLOOKUP(HV363,Lookups!$BR$67:$CC$127,E363,FALSE),VLOOKUP(HV363,Lookups!$BR$130:$CC$190,E363,FALSE))))))</f>
        <v>Null</v>
      </c>
      <c r="PR363" t="str">
        <f t="shared" si="502"/>
        <v>Null</v>
      </c>
      <c r="PS363" t="str">
        <f>IF(HR363="","Null",IF(E363&lt;3,"Null",IF(OY363=0,0,IF(OW363="Form 1",VLOOKUP(OY363,Lookups!$BR$3:$CC$63,E363,FALSE),IF(OW363="Form 2",VLOOKUP(OY363,Lookups!$BR$67:$CC$127,E363,FALSE),VLOOKUP(OY363,Lookups!$BR$130:$CC$190,E363,FALSE))))))</f>
        <v>Null</v>
      </c>
      <c r="PT363" t="str">
        <f t="shared" si="503"/>
        <v>Null</v>
      </c>
      <c r="PU363" t="str">
        <f t="shared" si="504"/>
        <v>Null</v>
      </c>
      <c r="PV363" t="str">
        <f t="shared" si="505"/>
        <v>Null</v>
      </c>
      <c r="PW363" t="str">
        <f t="shared" si="506"/>
        <v>No PI Tests</v>
      </c>
      <c r="PX363">
        <f t="shared" si="507"/>
        <v>0</v>
      </c>
      <c r="PY363">
        <f t="shared" si="508"/>
        <v>0</v>
      </c>
      <c r="PZ363" t="str">
        <f t="shared" si="509"/>
        <v>Null</v>
      </c>
      <c r="QA363" t="str">
        <f t="shared" si="510"/>
        <v>Null</v>
      </c>
      <c r="QB363" t="str">
        <f t="shared" si="511"/>
        <v>Null</v>
      </c>
      <c r="QC363" t="str">
        <f>IF($MS363="System 44 Record",IF(BQ363&lt;MEDIAN(Directions!$F$3,Directions!$F$6),"Mid-Year Exited Student","Full Year Participant")&amp;IF(BP363&lt;Directions!$F$3,", Started Prior Year",", Started This Year"),"Null")</f>
        <v>Null</v>
      </c>
      <c r="QD363" t="str">
        <f t="shared" si="512"/>
        <v>Null</v>
      </c>
      <c r="QE363">
        <f t="shared" si="513"/>
        <v>0</v>
      </c>
      <c r="QF363">
        <f t="shared" si="514"/>
        <v>0</v>
      </c>
      <c r="QG363">
        <f t="shared" si="515"/>
        <v>0</v>
      </c>
      <c r="QH363">
        <f t="shared" si="516"/>
        <v>0</v>
      </c>
      <c r="QI363">
        <f t="shared" si="517"/>
        <v>0</v>
      </c>
      <c r="QJ363" t="str">
        <f t="shared" si="518"/>
        <v>Used None</v>
      </c>
      <c r="QK363" t="str">
        <f t="shared" si="519"/>
        <v>Null</v>
      </c>
      <c r="QL363" t="str">
        <f t="shared" si="520"/>
        <v>Null</v>
      </c>
      <c r="QM363" t="str">
        <f>IF($MS363="READ 180 Record",IF(AQ363="","Null",VLOOKUP(JJ363,Lookups!$DX$3:$EB$2054,AN363+1,FALSE)),"Null")</f>
        <v>Null</v>
      </c>
      <c r="QN363" t="str">
        <f t="shared" si="521"/>
        <v>Null</v>
      </c>
    </row>
    <row r="364" spans="1:456" x14ac:dyDescent="0.25">
      <c r="A364" s="161" t="s">
        <v>1447</v>
      </c>
      <c r="B364" s="161" t="s">
        <v>1447</v>
      </c>
      <c r="C364" s="161" t="s">
        <v>1447</v>
      </c>
      <c r="D364" s="161" t="s">
        <v>1447</v>
      </c>
      <c r="E364" s="161">
        <v>2</v>
      </c>
      <c r="F364" s="161" t="s">
        <v>1447</v>
      </c>
      <c r="G364" s="161" t="s">
        <v>880</v>
      </c>
      <c r="H364" s="161" t="s">
        <v>881</v>
      </c>
      <c r="K364" s="161">
        <v>0</v>
      </c>
      <c r="L364" s="161">
        <v>0</v>
      </c>
      <c r="M364" s="161">
        <v>0</v>
      </c>
      <c r="N364" s="161">
        <v>0</v>
      </c>
      <c r="O364" s="161">
        <v>0</v>
      </c>
      <c r="P364" s="161">
        <v>0</v>
      </c>
      <c r="Q364" s="161">
        <v>0</v>
      </c>
      <c r="R364" s="161">
        <v>0</v>
      </c>
      <c r="S364" s="161">
        <v>0</v>
      </c>
      <c r="T364" s="161">
        <v>0</v>
      </c>
      <c r="U364" s="161">
        <v>0</v>
      </c>
      <c r="V364" s="161">
        <v>0</v>
      </c>
      <c r="W364" s="161">
        <v>0</v>
      </c>
      <c r="X364" s="161">
        <v>0</v>
      </c>
      <c r="AB364" s="161" t="s">
        <v>242</v>
      </c>
      <c r="AC364" s="161" t="s">
        <v>242</v>
      </c>
      <c r="AD364" s="161" t="s">
        <v>242</v>
      </c>
      <c r="AE364" s="161" t="s">
        <v>242</v>
      </c>
      <c r="AF364" s="161" t="s">
        <v>242</v>
      </c>
      <c r="AG364" s="161" t="s">
        <v>242</v>
      </c>
      <c r="AH364" s="161" t="s">
        <v>242</v>
      </c>
      <c r="AI364" s="161">
        <v>20150801</v>
      </c>
      <c r="AJ364" s="161">
        <v>20160525</v>
      </c>
      <c r="AK364" s="161" t="s">
        <v>869</v>
      </c>
      <c r="AL364" t="s">
        <v>1078</v>
      </c>
      <c r="BN364" t="s">
        <v>1079</v>
      </c>
      <c r="ET364" s="161">
        <v>0</v>
      </c>
      <c r="EU364" s="161">
        <v>0</v>
      </c>
      <c r="EV364" s="161">
        <v>0</v>
      </c>
      <c r="EW364" s="161">
        <v>0</v>
      </c>
      <c r="EX364" s="161">
        <v>0</v>
      </c>
      <c r="EY364" s="161">
        <v>0</v>
      </c>
      <c r="EZ364" s="161">
        <v>0</v>
      </c>
      <c r="FA364" s="161">
        <v>0</v>
      </c>
      <c r="FB364" s="161">
        <v>0</v>
      </c>
      <c r="FC364" s="161">
        <v>0</v>
      </c>
      <c r="FD364" s="161">
        <v>0</v>
      </c>
      <c r="FE364" s="161">
        <v>0</v>
      </c>
      <c r="HN364" s="161" t="s">
        <v>881</v>
      </c>
      <c r="JB364" s="161" t="s">
        <v>881</v>
      </c>
      <c r="JC364" s="161">
        <v>0</v>
      </c>
      <c r="JD364" s="161">
        <v>0</v>
      </c>
      <c r="JE364" s="161">
        <v>0</v>
      </c>
      <c r="JF364" s="161">
        <v>0</v>
      </c>
      <c r="MN364" t="str">
        <f t="shared" si="435"/>
        <v>NoNoNoNoNoNo</v>
      </c>
      <c r="MO364" t="str">
        <f>IF(AND(MN364="NoNoNoNoNoNo",JI364=""),"No Programs",VLOOKUP(MN364,Lookups!$DA$4:$DB$67,2,FALSE))</f>
        <v>No Programs</v>
      </c>
      <c r="MP364">
        <f t="shared" si="436"/>
        <v>0</v>
      </c>
      <c r="MQ364" t="str">
        <f t="shared" si="437"/>
        <v>No Program Use</v>
      </c>
      <c r="MR364" t="str">
        <f>Directions!$D$3</f>
        <v>Usage</v>
      </c>
      <c r="MS364" t="str">
        <f>VLOOKUP(MQ364,Lookups!$CU$71:$CV$80,2,FALSE)</f>
        <v>Exclude</v>
      </c>
      <c r="MT364">
        <f t="shared" si="438"/>
        <v>0</v>
      </c>
      <c r="MU364">
        <f t="shared" si="439"/>
        <v>0</v>
      </c>
      <c r="MV364">
        <f t="shared" si="440"/>
        <v>0</v>
      </c>
      <c r="MW364">
        <f t="shared" si="441"/>
        <v>0</v>
      </c>
      <c r="MX364">
        <f t="shared" si="442"/>
        <v>0</v>
      </c>
      <c r="MY364" t="str">
        <f t="shared" si="443"/>
        <v>Not Used</v>
      </c>
      <c r="MZ364">
        <f t="shared" si="444"/>
        <v>0</v>
      </c>
      <c r="NA364" t="str">
        <f t="shared" si="445"/>
        <v>Not Available</v>
      </c>
      <c r="NB364" t="str">
        <f t="shared" si="446"/>
        <v>Not Available</v>
      </c>
      <c r="NC364" t="str">
        <f t="shared" si="447"/>
        <v>4 Not Indicated</v>
      </c>
      <c r="ND364" t="str">
        <f t="shared" si="448"/>
        <v>4 Not Indicated</v>
      </c>
      <c r="NE364" t="str">
        <f t="shared" si="449"/>
        <v>4 Not Indicated</v>
      </c>
      <c r="NF364" t="str">
        <f t="shared" si="450"/>
        <v>4 Not Indicated</v>
      </c>
      <c r="NG364" t="str">
        <f t="shared" si="451"/>
        <v>4 Not Indicated</v>
      </c>
      <c r="NH364" s="159" t="str">
        <f t="shared" si="452"/>
        <v>Null</v>
      </c>
      <c r="NI364" t="str">
        <f t="shared" si="453"/>
        <v>Null</v>
      </c>
      <c r="NJ364" s="159" t="str">
        <f t="shared" si="454"/>
        <v>Null</v>
      </c>
      <c r="NK364" t="str">
        <f t="shared" si="455"/>
        <v>Null</v>
      </c>
      <c r="NL364" t="str">
        <f t="shared" si="456"/>
        <v>No RI Tests</v>
      </c>
      <c r="NM364">
        <f t="shared" si="457"/>
        <v>0</v>
      </c>
      <c r="NN364" t="str">
        <f>IF(OR(E364="PK",E364="K",JJ364=""),"Null",INDEX(Lookups!$EZ$4:$FW$18,MATCH($JJ364,Lookups!$EY$4:$EY$18,1),MATCH($E364,Lookups!$EZ$3:$FW$3,0)))</f>
        <v>Null</v>
      </c>
      <c r="NO364" t="str">
        <f>IF(OR(E364="PK",E364="K",JJ364=""),"Null",INDEX(Lookups!$EZ$4:$FW$18,MATCH($JJ364,Lookups!$EY$4:$EY$18,1),MATCH($E364,Lookups!$EZ$3:$FW$3,0) + 1))</f>
        <v>Null</v>
      </c>
      <c r="NP364" t="str">
        <f t="shared" si="458"/>
        <v>Null</v>
      </c>
      <c r="NQ364" t="str">
        <f t="shared" si="459"/>
        <v>Null</v>
      </c>
      <c r="NR364" t="str">
        <f t="shared" si="460"/>
        <v>Null</v>
      </c>
      <c r="NS364" t="str">
        <f t="shared" si="461"/>
        <v>No RI Tests</v>
      </c>
      <c r="NT364" t="str">
        <f t="shared" si="462"/>
        <v>No RI Tests</v>
      </c>
      <c r="NU364" t="str">
        <f t="shared" si="463"/>
        <v>No RI Tests</v>
      </c>
      <c r="NV364" s="183" t="str">
        <f t="array" ref="NV364">IF($NL364="No RI Tests","No RI Tests",VLOOKUP(IF(AND(E364="K",JJ364&lt;280),3,IF(AND(E364="K",JJ364&gt;=280),4,MAX(IF(E364=Lookups!$DF$6:$DF$99,IF(JJ364&gt;=Lookups!$DG$6:$DG$99,Lookups!$DH$6:$DH$99))))),Lookups!$DE$104:$DG$108,2,FALSE))</f>
        <v>No RI Tests</v>
      </c>
      <c r="NW364" s="161" t="str">
        <f t="array" ref="NW364">IF($NL364="No RI Tests","No RI Tests",VLOOKUP(IF(AND(E364="K",JH364&lt;280),3,IF(AND(E364="K",JH364&gt;=280),4,MAX(IF(E364=Lookups!$DF$6:$DF$99,IF(NI364&gt;=Lookups!$DG$6:$DG$99,Lookups!$DH$6:$DH$99))))),Lookups!$DE$104:$DG$108,2,FALSE))</f>
        <v>No RI Tests</v>
      </c>
      <c r="NX364" s="161" t="str">
        <f t="array" ref="NX364">IF($NL364="No RI Tests","No RI Tests",VLOOKUP(IF(AND(E364="K",NK364&lt;280),3,IF(AND(E364="K",NK364&gt;=280),4,MAX(IF(E364=Lookups!$DF$6:$DF$99,IF(NK364&gt;=Lookups!$DG$6:$DG$99,Lookups!$DH$6:$DH$99))))),Lookups!$DE$104:$DG$108,2,FALSE))</f>
        <v>No RI Tests</v>
      </c>
      <c r="NY364" t="str">
        <f t="shared" si="464"/>
        <v>Null</v>
      </c>
      <c r="NZ364" t="str">
        <f t="shared" si="465"/>
        <v>Null</v>
      </c>
      <c r="OA364" t="str">
        <f t="shared" si="466"/>
        <v>No RI for Comparison</v>
      </c>
      <c r="OB364" s="161" t="str">
        <f t="array" ref="OB364">IF($NL364="No RI Tests","No RI Tests",IF(E364="K","N/A",VLOOKUP(MAX(IF(E364=Lookups!$DF$6:$DF$99,IF(JJ364&gt;=Lookups!$DG$6:$DG$99,Lookups!$DI$6:$DI$99))),Lookups!$DE$104:$DG$108,3,FALSE)))</f>
        <v>No RI Tests</v>
      </c>
      <c r="OC364" s="161" t="str">
        <f t="array" ref="OC364">IF($NL364="No RI Tests","No RI Tests",IF(E364="K","N/A",VLOOKUP(MAX(IF(E364=Lookups!$DF$6:$DF$99,IF(NI364&gt;=Lookups!$DG$6:$DG$99,Lookups!$DI$6:$DI$99))),Lookups!$DE$104:$DG$108,3,FALSE)))</f>
        <v>No RI Tests</v>
      </c>
      <c r="OD364" s="161" t="str">
        <f t="array" ref="OD364">IF($NL364="No RI Tests","No RI Tests",IF(E364="K","N/A",VLOOKUP(MAX(IF(E364=Lookups!$DF$6:$DF$99,IF(NK364&gt;=Lookups!$DG$6:$DG$99,Lookups!$DI$6:$DI$99))),Lookups!$DE$104:$DG$108,3,FALSE)))</f>
        <v>No RI Tests</v>
      </c>
      <c r="OE364" t="str">
        <f t="shared" si="467"/>
        <v>Null</v>
      </c>
      <c r="OF364" t="str">
        <f t="shared" si="468"/>
        <v>Null</v>
      </c>
      <c r="OG364" t="str">
        <f t="shared" si="469"/>
        <v>No RI for Comparison</v>
      </c>
      <c r="OH364" t="str">
        <f t="shared" si="470"/>
        <v>Null</v>
      </c>
      <c r="OI364" t="str">
        <f t="shared" si="471"/>
        <v>Null</v>
      </c>
      <c r="OJ364" t="str">
        <f t="shared" si="472"/>
        <v>Null</v>
      </c>
      <c r="OK364" t="str">
        <f t="shared" si="473"/>
        <v>Null</v>
      </c>
      <c r="OL364" t="str">
        <f t="shared" si="474"/>
        <v>Null</v>
      </c>
      <c r="OM364" t="str">
        <f t="shared" si="475"/>
        <v>Null</v>
      </c>
      <c r="ON364" t="str">
        <f t="shared" si="476"/>
        <v>Null</v>
      </c>
      <c r="OO364" t="str">
        <f t="shared" si="477"/>
        <v>Null RI</v>
      </c>
      <c r="OP364" t="str">
        <f ca="1">IF(AND(HR364&lt;&gt;"",JJ364&lt;600),IF(HT364="Advancing","Tier 2","Tier 3"),IF(JI364="","Null",IF(OR(E364="K",E364&lt;3),"FRA Recommended",IF(JJ364&gt;=IF(E364&lt;6,400,600),IF(JJ364&lt;VLOOKUP(E364,Lookups!$AP$3:$AR$16,3,FALSE),"Tier 2","Core"),IF(JJ364&lt;400,IF(RAND()&lt;0.81,"Tier 3","Tier 2"),IF(RAND()&lt;0.51,"Tier 3","Tier 2"))))))</f>
        <v>Null</v>
      </c>
      <c r="OQ364" t="str">
        <f t="shared" si="478"/>
        <v>Null</v>
      </c>
      <c r="OR364" t="str">
        <f t="shared" si="479"/>
        <v>Null</v>
      </c>
      <c r="OS364" t="str">
        <f t="shared" si="480"/>
        <v>Null</v>
      </c>
      <c r="OT364" t="str">
        <f t="shared" si="481"/>
        <v>No RI Tests</v>
      </c>
      <c r="OU364" s="159" t="str">
        <f t="shared" si="482"/>
        <v>No PI Tests</v>
      </c>
      <c r="OV364" t="str">
        <f t="shared" si="483"/>
        <v>No PI Tests</v>
      </c>
      <c r="OW364" t="str">
        <f t="shared" si="484"/>
        <v>No PI Tests</v>
      </c>
      <c r="OX364" t="str">
        <f t="shared" si="485"/>
        <v>No PI Tests</v>
      </c>
      <c r="OY364" t="str">
        <f t="shared" si="486"/>
        <v>No PI Tests</v>
      </c>
      <c r="OZ364" t="str">
        <f t="shared" si="487"/>
        <v>No PI Tests</v>
      </c>
      <c r="PA364" s="159" t="str">
        <f t="shared" si="488"/>
        <v>No PI Tests</v>
      </c>
      <c r="PB364" t="str">
        <f t="shared" si="489"/>
        <v>No PI Tests</v>
      </c>
      <c r="PC364" t="str">
        <f t="shared" si="490"/>
        <v>No PI Tests</v>
      </c>
      <c r="PD364" t="str">
        <f t="shared" si="491"/>
        <v>No PI Tests</v>
      </c>
      <c r="PE364" t="str">
        <f t="shared" si="492"/>
        <v>No PI Tests</v>
      </c>
      <c r="PF364" t="str">
        <f t="shared" si="493"/>
        <v>No PI Tests</v>
      </c>
      <c r="PG364" t="str">
        <f t="shared" si="494"/>
        <v>No PI Tests</v>
      </c>
      <c r="PH364">
        <f t="shared" si="495"/>
        <v>0</v>
      </c>
      <c r="PI364">
        <f t="shared" si="496"/>
        <v>0</v>
      </c>
      <c r="PJ364" t="str">
        <f t="shared" si="497"/>
        <v>Null</v>
      </c>
      <c r="PK364" t="str">
        <f>IF(HR364="","Null",IF(E364&lt;3,"Null",IF(HU364=0,0,IF(HS364="Form 1",VLOOKUP(HU364,Lookups!$BE$3:$BP$63,E364,FALSE),IF(HS364="Form 2",VLOOKUP(HU364,Lookups!$BE$67:$BP$127,E364,FALSE),VLOOKUP(HU364,Lookups!$BE$130:$BP$190,E364,FALSE))))))</f>
        <v>Null</v>
      </c>
      <c r="PL364" t="str">
        <f t="shared" si="498"/>
        <v>Null</v>
      </c>
      <c r="PM364" t="str">
        <f>IF($PH364=0,"Null",IF(E364&lt;3,"Null",IF(OX364=0,0,IF(OV364="Form 1",VLOOKUP(OX364,Lookups!$BE$3:$BP$63,E364,FALSE),IF(OV364="Form 2",VLOOKUP(OX364,Lookups!$BE$67:$BP$127,E364,FALSE),VLOOKUP(OX364,Lookups!$BE$130:$BP$190,E364,FALSE))))))</f>
        <v>Null</v>
      </c>
      <c r="PN364" t="str">
        <f t="shared" si="499"/>
        <v>Null</v>
      </c>
      <c r="PO364" t="str">
        <f t="shared" si="500"/>
        <v>Null</v>
      </c>
      <c r="PP364" t="str">
        <f t="shared" si="501"/>
        <v>Null</v>
      </c>
      <c r="PQ364" t="str">
        <f>IF(HR364="","Null",IF(E364&lt;3,"Null",IF(HV364=0,0,IF(HS364="Form 1",VLOOKUP(HV364,Lookups!$BR$3:$CC$63,E364,FALSE),IF(HS364="Form 2",VLOOKUP(HV364,Lookups!$BR$67:$CC$127,E364,FALSE),VLOOKUP(HV364,Lookups!$BR$130:$CC$190,E364,FALSE))))))</f>
        <v>Null</v>
      </c>
      <c r="PR364" t="str">
        <f t="shared" si="502"/>
        <v>Null</v>
      </c>
      <c r="PS364" t="str">
        <f>IF(HR364="","Null",IF(E364&lt;3,"Null",IF(OY364=0,0,IF(OW364="Form 1",VLOOKUP(OY364,Lookups!$BR$3:$CC$63,E364,FALSE),IF(OW364="Form 2",VLOOKUP(OY364,Lookups!$BR$67:$CC$127,E364,FALSE),VLOOKUP(OY364,Lookups!$BR$130:$CC$190,E364,FALSE))))))</f>
        <v>Null</v>
      </c>
      <c r="PT364" t="str">
        <f t="shared" si="503"/>
        <v>Null</v>
      </c>
      <c r="PU364" t="str">
        <f t="shared" si="504"/>
        <v>Null</v>
      </c>
      <c r="PV364" t="str">
        <f t="shared" si="505"/>
        <v>Null</v>
      </c>
      <c r="PW364" t="str">
        <f t="shared" si="506"/>
        <v>No PI Tests</v>
      </c>
      <c r="PX364">
        <f t="shared" si="507"/>
        <v>0</v>
      </c>
      <c r="PY364">
        <f t="shared" si="508"/>
        <v>0</v>
      </c>
      <c r="PZ364" t="str">
        <f t="shared" si="509"/>
        <v>Null</v>
      </c>
      <c r="QA364" t="str">
        <f t="shared" si="510"/>
        <v>Null</v>
      </c>
      <c r="QB364" t="str">
        <f t="shared" si="511"/>
        <v>Null</v>
      </c>
      <c r="QC364" t="str">
        <f>IF($MS364="System 44 Record",IF(BQ364&lt;MEDIAN(Directions!$F$3,Directions!$F$6),"Mid-Year Exited Student","Full Year Participant")&amp;IF(BP364&lt;Directions!$F$3,", Started Prior Year",", Started This Year"),"Null")</f>
        <v>Null</v>
      </c>
      <c r="QD364" t="str">
        <f t="shared" si="512"/>
        <v>Null</v>
      </c>
      <c r="QE364">
        <f t="shared" si="513"/>
        <v>0</v>
      </c>
      <c r="QF364">
        <f t="shared" si="514"/>
        <v>0</v>
      </c>
      <c r="QG364">
        <f t="shared" si="515"/>
        <v>0</v>
      </c>
      <c r="QH364">
        <f t="shared" si="516"/>
        <v>0</v>
      </c>
      <c r="QI364">
        <f t="shared" si="517"/>
        <v>0</v>
      </c>
      <c r="QJ364" t="str">
        <f t="shared" si="518"/>
        <v>Used None</v>
      </c>
      <c r="QK364" t="str">
        <f t="shared" si="519"/>
        <v>Null</v>
      </c>
      <c r="QL364" t="str">
        <f t="shared" si="520"/>
        <v>Null</v>
      </c>
      <c r="QM364" t="str">
        <f>IF($MS364="READ 180 Record",IF(AQ364="","Null",VLOOKUP(JJ364,Lookups!$DX$3:$EB$2054,AN364+1,FALSE)),"Null")</f>
        <v>Null</v>
      </c>
      <c r="QN364" t="str">
        <f t="shared" si="521"/>
        <v>Null</v>
      </c>
    </row>
    <row r="365" spans="1:456" x14ac:dyDescent="0.25">
      <c r="A365" s="161" t="s">
        <v>1447</v>
      </c>
      <c r="B365" s="161" t="s">
        <v>1447</v>
      </c>
      <c r="C365" s="161" t="s">
        <v>1447</v>
      </c>
      <c r="D365" s="161" t="s">
        <v>1447</v>
      </c>
      <c r="E365" s="161">
        <v>6</v>
      </c>
      <c r="F365" s="161" t="s">
        <v>1447</v>
      </c>
      <c r="G365" s="161" t="s">
        <v>883</v>
      </c>
      <c r="H365" s="161" t="s">
        <v>889</v>
      </c>
      <c r="I365" s="161">
        <v>775</v>
      </c>
      <c r="J365" s="159">
        <v>42500</v>
      </c>
      <c r="K365" s="161">
        <v>0</v>
      </c>
      <c r="L365" s="161">
        <v>0</v>
      </c>
      <c r="M365" s="161">
        <v>0</v>
      </c>
      <c r="N365" s="161">
        <v>0</v>
      </c>
      <c r="O365" s="161">
        <v>0</v>
      </c>
      <c r="P365" s="161">
        <v>0</v>
      </c>
      <c r="Q365" s="161">
        <v>0</v>
      </c>
      <c r="R365" s="161">
        <v>0</v>
      </c>
      <c r="S365" s="161">
        <v>0</v>
      </c>
      <c r="T365" s="161">
        <v>0</v>
      </c>
      <c r="U365" s="161">
        <v>0</v>
      </c>
      <c r="V365" s="161">
        <v>0</v>
      </c>
      <c r="W365" s="161">
        <v>0</v>
      </c>
      <c r="X365" s="161">
        <v>0</v>
      </c>
      <c r="AB365" s="161" t="s">
        <v>241</v>
      </c>
      <c r="AC365" s="161" t="s">
        <v>242</v>
      </c>
      <c r="AD365" s="161" t="s">
        <v>242</v>
      </c>
      <c r="AE365" s="161" t="s">
        <v>242</v>
      </c>
      <c r="AF365" s="161" t="s">
        <v>242</v>
      </c>
      <c r="AG365" s="161" t="s">
        <v>241</v>
      </c>
      <c r="AH365" s="161" t="s">
        <v>242</v>
      </c>
      <c r="AI365" s="161">
        <v>20150801</v>
      </c>
      <c r="AJ365" s="161">
        <v>20160525</v>
      </c>
      <c r="AK365" s="161" t="s">
        <v>869</v>
      </c>
      <c r="AL365" t="s">
        <v>1076</v>
      </c>
      <c r="AM365" t="s">
        <v>889</v>
      </c>
      <c r="AN365">
        <v>4</v>
      </c>
      <c r="AO365" t="s">
        <v>870</v>
      </c>
      <c r="AP365">
        <v>23</v>
      </c>
      <c r="AQ365">
        <v>100</v>
      </c>
      <c r="AR365">
        <v>2413</v>
      </c>
      <c r="AS365">
        <v>668</v>
      </c>
      <c r="AT365">
        <v>554</v>
      </c>
      <c r="AU365">
        <v>826</v>
      </c>
      <c r="AV365">
        <v>171</v>
      </c>
      <c r="AW365">
        <v>96</v>
      </c>
      <c r="AX365">
        <v>23.966699999999999</v>
      </c>
      <c r="AY365">
        <v>5</v>
      </c>
      <c r="AZ365">
        <v>3.3332999999999999</v>
      </c>
      <c r="BA365">
        <v>96.450199999999995</v>
      </c>
      <c r="BB365">
        <v>64522</v>
      </c>
      <c r="BC365">
        <v>78.125</v>
      </c>
      <c r="BD365">
        <v>90.322580645000002</v>
      </c>
      <c r="BE365">
        <v>1375</v>
      </c>
      <c r="BF365">
        <v>1569</v>
      </c>
      <c r="BG365">
        <v>41</v>
      </c>
      <c r="BH365">
        <v>95</v>
      </c>
      <c r="BI365">
        <v>7</v>
      </c>
      <c r="BJ365">
        <v>0</v>
      </c>
      <c r="BK365">
        <v>193</v>
      </c>
      <c r="BL365">
        <v>0</v>
      </c>
      <c r="BM365" t="s">
        <v>1080</v>
      </c>
      <c r="BN365" t="s">
        <v>1079</v>
      </c>
      <c r="ET365" s="161">
        <v>4</v>
      </c>
      <c r="EU365" s="161">
        <v>62</v>
      </c>
      <c r="EV365" s="161">
        <v>21</v>
      </c>
      <c r="EW365" s="161">
        <v>3735</v>
      </c>
      <c r="EX365" s="161">
        <v>0</v>
      </c>
      <c r="EY365" s="161">
        <v>0</v>
      </c>
      <c r="EZ365" s="161">
        <v>71</v>
      </c>
      <c r="FA365" s="161">
        <v>85</v>
      </c>
      <c r="FB365" s="161">
        <v>69</v>
      </c>
      <c r="FC365" s="161">
        <v>82</v>
      </c>
      <c r="FD365" s="161">
        <v>1</v>
      </c>
      <c r="FE365" s="161">
        <v>2</v>
      </c>
      <c r="FF365" s="159">
        <v>42436</v>
      </c>
      <c r="FG365" s="161">
        <v>71</v>
      </c>
      <c r="FH365" s="161">
        <v>85</v>
      </c>
      <c r="FI365" s="161">
        <v>42</v>
      </c>
      <c r="FJ365" s="161">
        <v>100</v>
      </c>
      <c r="FK365" s="161">
        <v>88</v>
      </c>
      <c r="FL365" s="159">
        <v>42349</v>
      </c>
      <c r="FM365" s="161">
        <v>81</v>
      </c>
      <c r="FN365" s="161">
        <v>90</v>
      </c>
      <c r="FO365" s="161">
        <v>60</v>
      </c>
      <c r="FP365" s="161">
        <v>100</v>
      </c>
      <c r="FQ365" s="161">
        <v>88</v>
      </c>
      <c r="FR365" s="159">
        <v>42304</v>
      </c>
      <c r="FS365" s="161">
        <v>57</v>
      </c>
      <c r="FT365" s="161">
        <v>75</v>
      </c>
      <c r="FU365" s="161">
        <v>67</v>
      </c>
      <c r="FV365" s="161">
        <v>50</v>
      </c>
      <c r="FW365" s="161">
        <v>50</v>
      </c>
      <c r="HN365" s="161" t="s">
        <v>889</v>
      </c>
      <c r="JB365" s="161" t="s">
        <v>889</v>
      </c>
      <c r="JC365" s="161">
        <v>53</v>
      </c>
      <c r="JD365" s="161">
        <v>20</v>
      </c>
      <c r="JE365" s="161">
        <v>82</v>
      </c>
      <c r="JF365" s="161">
        <v>97482</v>
      </c>
      <c r="JG365" s="159">
        <v>42500</v>
      </c>
      <c r="JH365" s="161">
        <v>775</v>
      </c>
      <c r="JI365" s="159">
        <v>42244</v>
      </c>
      <c r="JJ365" s="161">
        <v>578</v>
      </c>
      <c r="JK365" s="161">
        <v>11</v>
      </c>
      <c r="JL365" s="159">
        <v>42346</v>
      </c>
      <c r="JM365" s="161">
        <v>652</v>
      </c>
      <c r="JN365" s="161">
        <v>9</v>
      </c>
      <c r="JO365" s="159">
        <v>42500</v>
      </c>
      <c r="JP365" s="161">
        <v>775</v>
      </c>
      <c r="JQ365" s="161">
        <v>9</v>
      </c>
      <c r="MN365" t="str">
        <f t="shared" si="435"/>
        <v>YesNoNoNoYesNo</v>
      </c>
      <c r="MO365" t="str">
        <f>IF(AND(MN365="NoNoNoNoNoNo",JI365=""),"No Programs",VLOOKUP(MN365,Lookups!$DA$4:$DB$67,2,FALSE))</f>
        <v>READ 180 Only</v>
      </c>
      <c r="MP365">
        <f t="shared" si="436"/>
        <v>1</v>
      </c>
      <c r="MQ365" t="str">
        <f t="shared" si="437"/>
        <v>READ 180 User</v>
      </c>
      <c r="MR365" t="str">
        <f>Directions!$D$3</f>
        <v>Usage</v>
      </c>
      <c r="MS365" t="str">
        <f>VLOOKUP(MQ365,Lookups!$CU$71:$CV$80,2,FALSE)</f>
        <v>READ 180 Record</v>
      </c>
      <c r="MT365">
        <f t="shared" si="438"/>
        <v>1</v>
      </c>
      <c r="MU365">
        <f t="shared" si="439"/>
        <v>1</v>
      </c>
      <c r="MV365">
        <f t="shared" si="440"/>
        <v>1</v>
      </c>
      <c r="MW365">
        <f t="shared" si="441"/>
        <v>1</v>
      </c>
      <c r="MX365">
        <f t="shared" si="442"/>
        <v>36.571428571428569</v>
      </c>
      <c r="MY365" t="str">
        <f t="shared" si="443"/>
        <v>Not Used</v>
      </c>
      <c r="MZ365">
        <f t="shared" si="444"/>
        <v>0</v>
      </c>
      <c r="NA365" t="str">
        <f t="shared" si="445"/>
        <v>Not Available</v>
      </c>
      <c r="NB365" t="str">
        <f t="shared" si="446"/>
        <v>Not Available</v>
      </c>
      <c r="NC365" t="str">
        <f t="shared" si="447"/>
        <v>4 Not Indicated</v>
      </c>
      <c r="ND365" t="str">
        <f t="shared" si="448"/>
        <v>4 Not Indicated</v>
      </c>
      <c r="NE365" t="str">
        <f t="shared" si="449"/>
        <v>4 Not Indicated</v>
      </c>
      <c r="NF365" t="str">
        <f t="shared" si="450"/>
        <v>4 Not Indicated</v>
      </c>
      <c r="NG365" t="str">
        <f t="shared" si="451"/>
        <v>4 Not Indicated</v>
      </c>
      <c r="NH365" s="159">
        <f t="shared" si="452"/>
        <v>42500</v>
      </c>
      <c r="NI365">
        <f t="shared" si="453"/>
        <v>775</v>
      </c>
      <c r="NJ365" s="159">
        <f t="shared" si="454"/>
        <v>42500</v>
      </c>
      <c r="NK365">
        <f t="shared" si="455"/>
        <v>775</v>
      </c>
      <c r="NL365">
        <f t="shared" si="456"/>
        <v>36.571428571428569</v>
      </c>
      <c r="NM365">
        <f t="shared" si="457"/>
        <v>1</v>
      </c>
      <c r="NN365">
        <f>IF(OR(E365="PK",E365="K",JJ365=""),"Null",INDEX(Lookups!$EZ$4:$FW$18,MATCH($JJ365,Lookups!$EY$4:$EY$18,1),MATCH($E365,Lookups!$EZ$3:$FW$3,0)))</f>
        <v>70</v>
      </c>
      <c r="NO365">
        <f>IF(OR(E365="PK",E365="K",JJ365=""),"Null",INDEX(Lookups!$EZ$4:$FW$18,MATCH($JJ365,Lookups!$EY$4:$EY$18,1),MATCH($E365,Lookups!$EZ$3:$FW$3,0) + 1))</f>
        <v>110</v>
      </c>
      <c r="NP365">
        <f t="shared" si="458"/>
        <v>140</v>
      </c>
      <c r="NQ365" t="str">
        <f t="shared" si="459"/>
        <v>PI is Recommended</v>
      </c>
      <c r="NR365" t="str">
        <f t="shared" si="460"/>
        <v>No PI Needed</v>
      </c>
      <c r="NS365" t="str">
        <f t="shared" si="461"/>
        <v>400L to 599L</v>
      </c>
      <c r="NT365" t="str">
        <f t="shared" si="462"/>
        <v>600L to 799L</v>
      </c>
      <c r="NU365" t="str">
        <f t="shared" si="463"/>
        <v>600L to 799L</v>
      </c>
      <c r="NV365" s="183" t="str">
        <f t="array" ref="NV365">IF($NL365="No RI Tests","No RI Tests",VLOOKUP(IF(AND(E365="K",JJ365&lt;280),3,IF(AND(E365="K",JJ365&gt;=280),4,MAX(IF(E365=Lookups!$DF$6:$DF$99,IF(JJ365&gt;=Lookups!$DG$6:$DG$99,Lookups!$DH$6:$DH$99))))),Lookups!$DE$104:$DG$108,2,FALSE))</f>
        <v>1 Below Basic</v>
      </c>
      <c r="NW365" s="161" t="str">
        <f t="array" ref="NW365">IF($NL365="No RI Tests","No RI Tests",VLOOKUP(IF(AND(E365="K",JH365&lt;280),3,IF(AND(E365="K",JH365&gt;=280),4,MAX(IF(E365=Lookups!$DF$6:$DF$99,IF(NI365&gt;=Lookups!$DG$6:$DG$99,Lookups!$DH$6:$DH$99))))),Lookups!$DE$104:$DG$108,2,FALSE))</f>
        <v>2 Basic</v>
      </c>
      <c r="NX365" s="161" t="str">
        <f t="array" ref="NX365">IF($NL365="No RI Tests","No RI Tests",VLOOKUP(IF(AND(E365="K",NK365&lt;280),3,IF(AND(E365="K",NK365&gt;=280),4,MAX(IF(E365=Lookups!$DF$6:$DF$99,IF(NK365&gt;=Lookups!$DG$6:$DG$99,Lookups!$DH$6:$DH$99))))),Lookups!$DE$104:$DG$108,2,FALSE))</f>
        <v>2 Basic</v>
      </c>
      <c r="NY365">
        <f t="shared" si="464"/>
        <v>0</v>
      </c>
      <c r="NZ365">
        <f t="shared" si="465"/>
        <v>1</v>
      </c>
      <c r="OA365" t="str">
        <f t="shared" si="466"/>
        <v>Improved Performance Level</v>
      </c>
      <c r="OB365" s="161" t="str">
        <f t="array" ref="OB365">IF($NL365="No RI Tests","No RI Tests",IF(E365="K","N/A",VLOOKUP(MAX(IF(E365=Lookups!$DF$6:$DF$99,IF(JJ365&gt;=Lookups!$DG$6:$DG$99,Lookups!$DI$6:$DI$99))),Lookups!$DE$104:$DG$108,3,FALSE)))</f>
        <v>1 Limited</v>
      </c>
      <c r="OC365" s="161" t="str">
        <f t="array" ref="OC365">IF($NL365="No RI Tests","No RI Tests",IF(E365="K","N/A",VLOOKUP(MAX(IF(E365=Lookups!$DF$6:$DF$99,IF(NI365&gt;=Lookups!$DG$6:$DG$99,Lookups!$DI$6:$DI$99))),Lookups!$DE$104:$DG$108,3,FALSE)))</f>
        <v>1 Limited</v>
      </c>
      <c r="OD365" s="161" t="str">
        <f t="array" ref="OD365">IF($NL365="No RI Tests","No RI Tests",IF(E365="K","N/A",VLOOKUP(MAX(IF(E365=Lookups!$DF$6:$DF$99,IF(NK365&gt;=Lookups!$DG$6:$DG$99,Lookups!$DI$6:$DI$99))),Lookups!$DE$104:$DG$108,3,FALSE)))</f>
        <v>1 Limited</v>
      </c>
      <c r="OE365">
        <f t="shared" si="467"/>
        <v>1</v>
      </c>
      <c r="OF365">
        <f t="shared" si="468"/>
        <v>0</v>
      </c>
      <c r="OG365" t="str">
        <f t="shared" si="469"/>
        <v>Maintained Performance Level</v>
      </c>
      <c r="OH365">
        <f t="shared" si="470"/>
        <v>197</v>
      </c>
      <c r="OI365">
        <f t="shared" si="471"/>
        <v>1</v>
      </c>
      <c r="OJ365">
        <f t="shared" si="472"/>
        <v>1</v>
      </c>
      <c r="OK365">
        <f t="shared" si="473"/>
        <v>1</v>
      </c>
      <c r="OL365">
        <f t="shared" si="474"/>
        <v>2.1888888888888891</v>
      </c>
      <c r="OM365" t="str">
        <f t="shared" si="475"/>
        <v>Fall Administration</v>
      </c>
      <c r="ON365" t="str">
        <f t="shared" si="476"/>
        <v>Winter Administration</v>
      </c>
      <c r="OO365" t="str">
        <f t="shared" si="477"/>
        <v>Fall to Winter RI</v>
      </c>
      <c r="OP365" t="str">
        <f ca="1">IF(AND(HR365&lt;&gt;"",JJ365&lt;600),IF(HT365="Advancing","Tier 2","Tier 3"),IF(JI365="","Null",IF(OR(E365="K",E365&lt;3),"FRA Recommended",IF(JJ365&gt;=IF(E365&lt;6,400,600),IF(JJ365&lt;VLOOKUP(E365,Lookups!$AP$3:$AR$16,3,FALSE),"Tier 2","Core"),IF(JJ365&lt;400,IF(RAND()&lt;0.81,"Tier 3","Tier 2"),IF(RAND()&lt;0.51,"Tier 3","Tier 2"))))))</f>
        <v>Tier 3</v>
      </c>
      <c r="OQ365" t="str">
        <f t="shared" si="478"/>
        <v>Average Reading Invt. Under 15 Minutes Long</v>
      </c>
      <c r="OR365">
        <f t="shared" si="479"/>
        <v>0</v>
      </c>
      <c r="OS365">
        <f t="shared" si="480"/>
        <v>1</v>
      </c>
      <c r="OT365">
        <f t="shared" si="481"/>
        <v>197</v>
      </c>
      <c r="OU365" s="159" t="str">
        <f t="shared" si="482"/>
        <v>No PI Tests</v>
      </c>
      <c r="OV365" t="str">
        <f t="shared" si="483"/>
        <v>No PI Tests</v>
      </c>
      <c r="OW365" t="str">
        <f t="shared" si="484"/>
        <v>No PI Tests</v>
      </c>
      <c r="OX365" t="str">
        <f t="shared" si="485"/>
        <v>No PI Tests</v>
      </c>
      <c r="OY365" t="str">
        <f t="shared" si="486"/>
        <v>No PI Tests</v>
      </c>
      <c r="OZ365" t="str">
        <f t="shared" si="487"/>
        <v>No PI Tests</v>
      </c>
      <c r="PA365" s="159" t="str">
        <f t="shared" si="488"/>
        <v>No PI Tests</v>
      </c>
      <c r="PB365" t="str">
        <f t="shared" si="489"/>
        <v>No PI Tests</v>
      </c>
      <c r="PC365" t="str">
        <f t="shared" si="490"/>
        <v>No PI Tests</v>
      </c>
      <c r="PD365" t="str">
        <f t="shared" si="491"/>
        <v>No PI Tests</v>
      </c>
      <c r="PE365" t="str">
        <f t="shared" si="492"/>
        <v>No PI Tests</v>
      </c>
      <c r="PF365" t="str">
        <f t="shared" si="493"/>
        <v>No PI Tests</v>
      </c>
      <c r="PG365" t="str">
        <f t="shared" si="494"/>
        <v>No PI Tests</v>
      </c>
      <c r="PH365">
        <f t="shared" si="495"/>
        <v>0</v>
      </c>
      <c r="PI365">
        <f t="shared" si="496"/>
        <v>0</v>
      </c>
      <c r="PJ365" t="str">
        <f t="shared" si="497"/>
        <v>Null</v>
      </c>
      <c r="PK365" t="str">
        <f>IF(HR365="","Null",IF(E365&lt;3,"Null",IF(HU365=0,0,IF(HS365="Form 1",VLOOKUP(HU365,Lookups!$BE$3:$BP$63,E365,FALSE),IF(HS365="Form 2",VLOOKUP(HU365,Lookups!$BE$67:$BP$127,E365,FALSE),VLOOKUP(HU365,Lookups!$BE$130:$BP$190,E365,FALSE))))))</f>
        <v>Null</v>
      </c>
      <c r="PL365" t="str">
        <f t="shared" si="498"/>
        <v>Null</v>
      </c>
      <c r="PM365" t="str">
        <f>IF($PH365=0,"Null",IF(E365&lt;3,"Null",IF(OX365=0,0,IF(OV365="Form 1",VLOOKUP(OX365,Lookups!$BE$3:$BP$63,E365,FALSE),IF(OV365="Form 2",VLOOKUP(OX365,Lookups!$BE$67:$BP$127,E365,FALSE),VLOOKUP(OX365,Lookups!$BE$130:$BP$190,E365,FALSE))))))</f>
        <v>Null</v>
      </c>
      <c r="PN365" t="str">
        <f t="shared" si="499"/>
        <v>Null</v>
      </c>
      <c r="PO365" t="str">
        <f t="shared" si="500"/>
        <v>Null</v>
      </c>
      <c r="PP365" t="str">
        <f t="shared" si="501"/>
        <v>Null</v>
      </c>
      <c r="PQ365" t="str">
        <f>IF(HR365="","Null",IF(E365&lt;3,"Null",IF(HV365=0,0,IF(HS365="Form 1",VLOOKUP(HV365,Lookups!$BR$3:$CC$63,E365,FALSE),IF(HS365="Form 2",VLOOKUP(HV365,Lookups!$BR$67:$CC$127,E365,FALSE),VLOOKUP(HV365,Lookups!$BR$130:$CC$190,E365,FALSE))))))</f>
        <v>Null</v>
      </c>
      <c r="PR365" t="str">
        <f t="shared" si="502"/>
        <v>Null</v>
      </c>
      <c r="PS365" t="str">
        <f>IF(HR365="","Null",IF(E365&lt;3,"Null",IF(OY365=0,0,IF(OW365="Form 1",VLOOKUP(OY365,Lookups!$BR$3:$CC$63,E365,FALSE),IF(OW365="Form 2",VLOOKUP(OY365,Lookups!$BR$67:$CC$127,E365,FALSE),VLOOKUP(OY365,Lookups!$BR$130:$CC$190,E365,FALSE))))))</f>
        <v>Null</v>
      </c>
      <c r="PT365" t="str">
        <f t="shared" si="503"/>
        <v>Null</v>
      </c>
      <c r="PU365" t="str">
        <f t="shared" si="504"/>
        <v>Null</v>
      </c>
      <c r="PV365" t="str">
        <f t="shared" si="505"/>
        <v>Null</v>
      </c>
      <c r="PW365" t="str">
        <f t="shared" si="506"/>
        <v>No PI Tests</v>
      </c>
      <c r="PX365">
        <f t="shared" si="507"/>
        <v>1</v>
      </c>
      <c r="PY365">
        <f t="shared" si="508"/>
        <v>0</v>
      </c>
      <c r="PZ365" t="str">
        <f t="shared" si="509"/>
        <v>Null</v>
      </c>
      <c r="QA365" t="str">
        <f t="shared" si="510"/>
        <v>Null</v>
      </c>
      <c r="QB365" t="str">
        <f t="shared" si="511"/>
        <v>Null</v>
      </c>
      <c r="QC365" t="str">
        <f>IF($MS365="System 44 Record",IF(BQ365&lt;MEDIAN(Directions!$F$3,Directions!$F$6),"Mid-Year Exited Student","Full Year Participant")&amp;IF(BP365&lt;Directions!$F$3,", Started Prior Year",", Started This Year"),"Null")</f>
        <v>Null</v>
      </c>
      <c r="QD365" t="str">
        <f t="shared" si="512"/>
        <v>Null</v>
      </c>
      <c r="QE365">
        <f t="shared" si="513"/>
        <v>1</v>
      </c>
      <c r="QF365">
        <f t="shared" si="514"/>
        <v>1</v>
      </c>
      <c r="QG365">
        <f t="shared" si="515"/>
        <v>1</v>
      </c>
      <c r="QH365">
        <f t="shared" si="516"/>
        <v>3</v>
      </c>
      <c r="QI365">
        <f t="shared" si="517"/>
        <v>0.83</v>
      </c>
      <c r="QJ365" t="str">
        <f t="shared" si="518"/>
        <v>Used All 3</v>
      </c>
      <c r="QK365" t="str">
        <f t="shared" si="519"/>
        <v>100 or More Sessions</v>
      </c>
      <c r="QL365" t="str">
        <f t="shared" si="520"/>
        <v>13 or More Segments</v>
      </c>
      <c r="QM365" t="str">
        <f>IF($MS365="READ 180 Record",IF(AQ365="","Null",VLOOKUP(JJ365,Lookups!$DX$3:$EB$2054,AN365+1,FALSE)),"Null")</f>
        <v>Level is Above Lexile Score</v>
      </c>
      <c r="QN365" t="str">
        <f t="shared" si="521"/>
        <v>Null</v>
      </c>
    </row>
    <row r="366" spans="1:456" x14ac:dyDescent="0.25">
      <c r="A366" s="161" t="s">
        <v>1447</v>
      </c>
      <c r="B366" s="161" t="s">
        <v>1447</v>
      </c>
      <c r="C366" s="161" t="s">
        <v>1447</v>
      </c>
      <c r="D366" s="161" t="s">
        <v>1447</v>
      </c>
      <c r="E366" s="161">
        <v>6</v>
      </c>
      <c r="F366" s="161" t="s">
        <v>1447</v>
      </c>
      <c r="G366" s="161" t="s">
        <v>887</v>
      </c>
      <c r="H366" s="161" t="s">
        <v>904</v>
      </c>
      <c r="I366" s="161">
        <v>0</v>
      </c>
      <c r="J366" s="159">
        <v>42500</v>
      </c>
      <c r="K366" s="161">
        <v>0</v>
      </c>
      <c r="L366" s="161">
        <v>0</v>
      </c>
      <c r="M366" s="161">
        <v>0</v>
      </c>
      <c r="N366" s="161">
        <v>0</v>
      </c>
      <c r="O366" s="161">
        <v>0</v>
      </c>
      <c r="P366" s="161">
        <v>0</v>
      </c>
      <c r="Q366" s="161">
        <v>0</v>
      </c>
      <c r="R366" s="161">
        <v>0</v>
      </c>
      <c r="S366" s="161">
        <v>0</v>
      </c>
      <c r="T366" s="161">
        <v>0</v>
      </c>
      <c r="U366" s="161">
        <v>0</v>
      </c>
      <c r="V366" s="161">
        <v>0</v>
      </c>
      <c r="W366" s="161">
        <v>0</v>
      </c>
      <c r="X366" s="161">
        <v>0</v>
      </c>
      <c r="AB366" s="161" t="s">
        <v>242</v>
      </c>
      <c r="AC366" s="161" t="s">
        <v>242</v>
      </c>
      <c r="AD366" s="161" t="s">
        <v>242</v>
      </c>
      <c r="AE366" s="161" t="s">
        <v>242</v>
      </c>
      <c r="AF366" s="161" t="s">
        <v>241</v>
      </c>
      <c r="AG366" s="161" t="s">
        <v>241</v>
      </c>
      <c r="AH366" s="161" t="s">
        <v>242</v>
      </c>
      <c r="AI366" s="161">
        <v>20150801</v>
      </c>
      <c r="AJ366" s="161">
        <v>20160525</v>
      </c>
      <c r="AK366" s="161" t="s">
        <v>869</v>
      </c>
      <c r="AL366" t="s">
        <v>1078</v>
      </c>
      <c r="BN366" t="s">
        <v>1076</v>
      </c>
      <c r="BO366" t="s">
        <v>904</v>
      </c>
      <c r="BP366" s="159">
        <v>42262</v>
      </c>
      <c r="BQ366" s="159">
        <v>42514</v>
      </c>
      <c r="BR366" t="s">
        <v>877</v>
      </c>
      <c r="BS366">
        <v>-263</v>
      </c>
      <c r="BT366" s="159">
        <v>42514</v>
      </c>
      <c r="BU366">
        <v>3</v>
      </c>
      <c r="BV366">
        <v>3</v>
      </c>
      <c r="BW366">
        <v>18</v>
      </c>
      <c r="BX366">
        <v>53</v>
      </c>
      <c r="BY366">
        <v>923</v>
      </c>
      <c r="BZ366">
        <v>950</v>
      </c>
      <c r="CA366">
        <v>0</v>
      </c>
      <c r="CB366">
        <v>15</v>
      </c>
      <c r="CC366">
        <v>51</v>
      </c>
      <c r="CD366">
        <v>74</v>
      </c>
      <c r="CE366">
        <v>84</v>
      </c>
      <c r="CF366">
        <v>73</v>
      </c>
      <c r="CG366">
        <v>80</v>
      </c>
      <c r="CH366">
        <v>73</v>
      </c>
      <c r="CI366">
        <v>1608</v>
      </c>
      <c r="CJ366">
        <v>1.9231</v>
      </c>
      <c r="CK366">
        <v>3</v>
      </c>
      <c r="CL366">
        <v>2</v>
      </c>
      <c r="ET366" s="161">
        <v>0</v>
      </c>
      <c r="EU366" s="161">
        <v>0</v>
      </c>
      <c r="EV366" s="161">
        <v>0</v>
      </c>
      <c r="EW366" s="161">
        <v>0</v>
      </c>
      <c r="EX366" s="161">
        <v>0</v>
      </c>
      <c r="EY366" s="161">
        <v>0</v>
      </c>
      <c r="EZ366" s="161">
        <v>0</v>
      </c>
      <c r="FA366" s="161">
        <v>0</v>
      </c>
      <c r="FB366" s="161">
        <v>0</v>
      </c>
      <c r="FC366" s="161">
        <v>0</v>
      </c>
      <c r="FD366" s="161">
        <v>0</v>
      </c>
      <c r="FE366" s="161">
        <v>0</v>
      </c>
      <c r="HN366" s="161" t="s">
        <v>904</v>
      </c>
      <c r="HO366" s="159">
        <v>42248</v>
      </c>
      <c r="HP366" s="159">
        <v>42500</v>
      </c>
      <c r="HQ366" s="161">
        <v>3</v>
      </c>
      <c r="HR366" s="159">
        <v>42248</v>
      </c>
      <c r="HS366" s="161" t="s">
        <v>872</v>
      </c>
      <c r="HT366" s="161" t="s">
        <v>878</v>
      </c>
      <c r="HU366" s="161">
        <v>32</v>
      </c>
      <c r="HV366" s="161">
        <v>10</v>
      </c>
      <c r="HW366" s="161">
        <v>0</v>
      </c>
      <c r="HX366" s="159">
        <v>42348</v>
      </c>
      <c r="HY366" s="161" t="s">
        <v>874</v>
      </c>
      <c r="HZ366" s="161" t="s">
        <v>878</v>
      </c>
      <c r="IA366" s="161">
        <v>29</v>
      </c>
      <c r="IB366" s="161">
        <v>9</v>
      </c>
      <c r="IC366" s="161">
        <v>0</v>
      </c>
      <c r="ID366" s="159">
        <v>42500</v>
      </c>
      <c r="IE366" s="161" t="s">
        <v>879</v>
      </c>
      <c r="IF366" s="161" t="s">
        <v>906</v>
      </c>
      <c r="IG366" s="161">
        <v>25</v>
      </c>
      <c r="IH366" s="161">
        <v>9</v>
      </c>
      <c r="II366" s="161">
        <v>0</v>
      </c>
      <c r="JB366" s="161" t="s">
        <v>904</v>
      </c>
      <c r="JC366" s="161">
        <v>7</v>
      </c>
      <c r="JD366" s="161">
        <v>1</v>
      </c>
      <c r="JE366" s="161">
        <v>1</v>
      </c>
      <c r="JF366" s="161">
        <v>364</v>
      </c>
      <c r="JG366" s="159">
        <v>42500</v>
      </c>
      <c r="JH366" s="161">
        <v>0</v>
      </c>
      <c r="JI366" s="159">
        <v>42247</v>
      </c>
      <c r="JJ366" s="161">
        <v>0</v>
      </c>
      <c r="JK366" s="161">
        <v>3</v>
      </c>
      <c r="JL366" s="159">
        <v>42348</v>
      </c>
      <c r="JM366" s="161">
        <v>0</v>
      </c>
      <c r="JN366" s="161">
        <v>8</v>
      </c>
      <c r="JO366" s="159">
        <v>42500</v>
      </c>
      <c r="JP366" s="161">
        <v>0</v>
      </c>
      <c r="JQ366" s="161">
        <v>10</v>
      </c>
      <c r="MN366" t="str">
        <f t="shared" si="435"/>
        <v>NoNoNoYesYesNo</v>
      </c>
      <c r="MO366" t="str">
        <f>IF(AND(MN366="NoNoNoNoNoNo",JI366=""),"No Programs",VLOOKUP(MN366,Lookups!$DA$4:$DB$67,2,FALSE))</f>
        <v>System 44 Only</v>
      </c>
      <c r="MP366">
        <f t="shared" si="436"/>
        <v>0</v>
      </c>
      <c r="MQ366" t="str">
        <f t="shared" si="437"/>
        <v>System 44 User</v>
      </c>
      <c r="MR366" t="str">
        <f>Directions!$D$3</f>
        <v>Usage</v>
      </c>
      <c r="MS366" t="str">
        <f>VLOOKUP(MQ366,Lookups!$CU$71:$CV$80,2,FALSE)</f>
        <v>System 44 Record</v>
      </c>
      <c r="MT366">
        <f t="shared" si="438"/>
        <v>1</v>
      </c>
      <c r="MU366">
        <f t="shared" si="439"/>
        <v>1</v>
      </c>
      <c r="MV366">
        <f t="shared" si="440"/>
        <v>1</v>
      </c>
      <c r="MW366">
        <f t="shared" si="441"/>
        <v>1</v>
      </c>
      <c r="MX366">
        <f t="shared" si="442"/>
        <v>36</v>
      </c>
      <c r="MY366" t="str">
        <f t="shared" si="443"/>
        <v>Not Used</v>
      </c>
      <c r="MZ366">
        <f t="shared" si="444"/>
        <v>0</v>
      </c>
      <c r="NA366" t="str">
        <f t="shared" si="445"/>
        <v>Not Available</v>
      </c>
      <c r="NB366" t="str">
        <f t="shared" si="446"/>
        <v>Not Available</v>
      </c>
      <c r="NC366" t="str">
        <f t="shared" si="447"/>
        <v>4 Not Indicated</v>
      </c>
      <c r="ND366" t="str">
        <f t="shared" si="448"/>
        <v>4 Not Indicated</v>
      </c>
      <c r="NE366" t="str">
        <f t="shared" si="449"/>
        <v>4 Not Indicated</v>
      </c>
      <c r="NF366" t="str">
        <f t="shared" si="450"/>
        <v>4 Not Indicated</v>
      </c>
      <c r="NG366" t="str">
        <f t="shared" si="451"/>
        <v>4 Not Indicated</v>
      </c>
      <c r="NH366" s="159">
        <f t="shared" si="452"/>
        <v>42500</v>
      </c>
      <c r="NI366">
        <f t="shared" si="453"/>
        <v>0</v>
      </c>
      <c r="NJ366" s="159">
        <f t="shared" si="454"/>
        <v>0</v>
      </c>
      <c r="NK366">
        <f t="shared" si="455"/>
        <v>0</v>
      </c>
      <c r="NL366">
        <f t="shared" si="456"/>
        <v>36.142857142857146</v>
      </c>
      <c r="NM366">
        <f t="shared" si="457"/>
        <v>1</v>
      </c>
      <c r="NN366">
        <f>IF(OR(E366="PK",E366="K",JJ366=""),"Null",INDEX(Lookups!$EZ$4:$FW$18,MATCH($JJ366,Lookups!$EY$4:$EY$18,1),MATCH($E366,Lookups!$EZ$3:$FW$3,0)))</f>
        <v>205</v>
      </c>
      <c r="NO366">
        <f>IF(OR(E366="PK",E366="K",JJ366=""),"Null",INDEX(Lookups!$EZ$4:$FW$18,MATCH($JJ366,Lookups!$EY$4:$EY$18,1),MATCH($E366,Lookups!$EZ$3:$FW$3,0) + 1))</f>
        <v>315</v>
      </c>
      <c r="NP366">
        <f t="shared" si="458"/>
        <v>410</v>
      </c>
      <c r="NQ366" t="str">
        <f t="shared" si="459"/>
        <v>PI is Recommended</v>
      </c>
      <c r="NR366" t="str">
        <f t="shared" si="460"/>
        <v>PI is Recommended</v>
      </c>
      <c r="NS366" t="str">
        <f t="shared" si="461"/>
        <v>BR to 199L</v>
      </c>
      <c r="NT366" t="str">
        <f t="shared" si="462"/>
        <v>BR to 199L</v>
      </c>
      <c r="NU366" t="str">
        <f t="shared" si="463"/>
        <v>BR to 199L</v>
      </c>
      <c r="NV366" s="183" t="str">
        <f t="array" ref="NV366">IF($NL366="No RI Tests","No RI Tests",VLOOKUP(IF(AND(E366="K",JJ366&lt;280),3,IF(AND(E366="K",JJ366&gt;=280),4,MAX(IF(E366=Lookups!$DF$6:$DF$99,IF(JJ366&gt;=Lookups!$DG$6:$DG$99,Lookups!$DH$6:$DH$99))))),Lookups!$DE$104:$DG$108,2,FALSE))</f>
        <v>1 Below Basic</v>
      </c>
      <c r="NW366" s="161" t="str">
        <f t="array" ref="NW366">IF($NL366="No RI Tests","No RI Tests",VLOOKUP(IF(AND(E366="K",JH366&lt;280),3,IF(AND(E366="K",JH366&gt;=280),4,MAX(IF(E366=Lookups!$DF$6:$DF$99,IF(NI366&gt;=Lookups!$DG$6:$DG$99,Lookups!$DH$6:$DH$99))))),Lookups!$DE$104:$DG$108,2,FALSE))</f>
        <v>1 Below Basic</v>
      </c>
      <c r="NX366" s="161" t="str">
        <f t="array" ref="NX366">IF($NL366="No RI Tests","No RI Tests",VLOOKUP(IF(AND(E366="K",NK366&lt;280),3,IF(AND(E366="K",NK366&gt;=280),4,MAX(IF(E366=Lookups!$DF$6:$DF$99,IF(NK366&gt;=Lookups!$DG$6:$DG$99,Lookups!$DH$6:$DH$99))))),Lookups!$DE$104:$DG$108,2,FALSE))</f>
        <v>1 Below Basic</v>
      </c>
      <c r="NY366">
        <f t="shared" si="464"/>
        <v>1</v>
      </c>
      <c r="NZ366">
        <f t="shared" si="465"/>
        <v>0</v>
      </c>
      <c r="OA366" t="str">
        <f t="shared" si="466"/>
        <v>Maintained Performance Level</v>
      </c>
      <c r="OB366" s="161" t="str">
        <f t="array" ref="OB366">IF($NL366="No RI Tests","No RI Tests",IF(E366="K","N/A",VLOOKUP(MAX(IF(E366=Lookups!$DF$6:$DF$99,IF(JJ366&gt;=Lookups!$DG$6:$DG$99,Lookups!$DI$6:$DI$99))),Lookups!$DE$104:$DG$108,3,FALSE)))</f>
        <v>1 Limited</v>
      </c>
      <c r="OC366" s="161" t="str">
        <f t="array" ref="OC366">IF($NL366="No RI Tests","No RI Tests",IF(E366="K","N/A",VLOOKUP(MAX(IF(E366=Lookups!$DF$6:$DF$99,IF(NI366&gt;=Lookups!$DG$6:$DG$99,Lookups!$DI$6:$DI$99))),Lookups!$DE$104:$DG$108,3,FALSE)))</f>
        <v>1 Limited</v>
      </c>
      <c r="OD366" s="161" t="str">
        <f t="array" ref="OD366">IF($NL366="No RI Tests","No RI Tests",IF(E366="K","N/A",VLOOKUP(MAX(IF(E366=Lookups!$DF$6:$DF$99,IF(NK366&gt;=Lookups!$DG$6:$DG$99,Lookups!$DI$6:$DI$99))),Lookups!$DE$104:$DG$108,3,FALSE)))</f>
        <v>1 Limited</v>
      </c>
      <c r="OE366">
        <f t="shared" si="467"/>
        <v>1</v>
      </c>
      <c r="OF366">
        <f t="shared" si="468"/>
        <v>0</v>
      </c>
      <c r="OG366" t="str">
        <f t="shared" si="469"/>
        <v>Maintained Performance Level</v>
      </c>
      <c r="OH366">
        <f t="shared" si="470"/>
        <v>0</v>
      </c>
      <c r="OI366">
        <f t="shared" si="471"/>
        <v>0</v>
      </c>
      <c r="OJ366">
        <f t="shared" si="472"/>
        <v>0</v>
      </c>
      <c r="OK366">
        <f t="shared" si="473"/>
        <v>0</v>
      </c>
      <c r="OL366">
        <f t="shared" si="474"/>
        <v>0</v>
      </c>
      <c r="OM366" t="str">
        <f t="shared" si="475"/>
        <v>Fall Administration</v>
      </c>
      <c r="ON366" t="str">
        <f t="shared" si="476"/>
        <v>Winter Administration</v>
      </c>
      <c r="OO366" t="str">
        <f t="shared" si="477"/>
        <v>Fall to Winter RI</v>
      </c>
      <c r="OP366" t="str">
        <f ca="1">IF(AND(HR366&lt;&gt;"",JJ366&lt;600),IF(HT366="Advancing","Tier 2","Tier 3"),IF(JI366="","Null",IF(OR(E366="K",E366&lt;3),"FRA Recommended",IF(JJ366&gt;=IF(E366&lt;6,400,600),IF(JJ366&lt;VLOOKUP(E366,Lookups!$AP$3:$AR$16,3,FALSE),"Tier 2","Core"),IF(JJ366&lt;400,IF(RAND()&lt;0.81,"Tier 3","Tier 2"),IF(RAND()&lt;0.51,"Tier 3","Tier 2"))))))</f>
        <v>Tier 3</v>
      </c>
      <c r="OQ366" t="str">
        <f t="shared" si="478"/>
        <v>Average Reading Invt. Under 15 Minutes Long</v>
      </c>
      <c r="OR366">
        <f t="shared" si="479"/>
        <v>0</v>
      </c>
      <c r="OS366" t="str">
        <f t="shared" si="480"/>
        <v>Null</v>
      </c>
      <c r="OT366">
        <f t="shared" si="481"/>
        <v>0</v>
      </c>
      <c r="OU366" s="159">
        <f t="shared" si="482"/>
        <v>42500</v>
      </c>
      <c r="OV366" t="str">
        <f t="shared" si="483"/>
        <v>Form 3</v>
      </c>
      <c r="OW366" t="str">
        <f t="shared" si="484"/>
        <v>Pre-Decoder</v>
      </c>
      <c r="OX366">
        <f t="shared" si="485"/>
        <v>25</v>
      </c>
      <c r="OY366">
        <f t="shared" si="486"/>
        <v>9</v>
      </c>
      <c r="OZ366">
        <f t="shared" si="487"/>
        <v>0</v>
      </c>
      <c r="PA366" s="159">
        <f t="shared" si="488"/>
        <v>42248</v>
      </c>
      <c r="PB366" t="str">
        <f t="shared" si="489"/>
        <v>Form 1</v>
      </c>
      <c r="PC366" t="str">
        <f t="shared" si="490"/>
        <v>Beginning</v>
      </c>
      <c r="PD366">
        <f t="shared" si="491"/>
        <v>32</v>
      </c>
      <c r="PE366">
        <f t="shared" si="492"/>
        <v>10</v>
      </c>
      <c r="PF366">
        <f t="shared" si="493"/>
        <v>0</v>
      </c>
      <c r="PG366">
        <f t="shared" si="494"/>
        <v>36</v>
      </c>
      <c r="PH366">
        <f t="shared" si="495"/>
        <v>1</v>
      </c>
      <c r="PI366">
        <f t="shared" si="496"/>
        <v>1</v>
      </c>
      <c r="PJ366">
        <f t="shared" si="497"/>
        <v>32</v>
      </c>
      <c r="PK366">
        <f>IF(HR366="","Null",IF(E366&lt;3,"Null",IF(HU366=0,0,IF(HS366="Form 1",VLOOKUP(HU366,Lookups!$BE$3:$BP$63,E366,FALSE),IF(HS366="Form 2",VLOOKUP(HU366,Lookups!$BE$67:$BP$127,E366,FALSE),VLOOKUP(HU366,Lookups!$BE$130:$BP$190,E366,FALSE))))))</f>
        <v>2</v>
      </c>
      <c r="PL366">
        <f t="shared" si="498"/>
        <v>25</v>
      </c>
      <c r="PM366">
        <f>IF($PH366=0,"Null",IF(E366&lt;3,"Null",IF(OX366=0,0,IF(OV366="Form 1",VLOOKUP(OX366,Lookups!$BE$3:$BP$63,E366,FALSE),IF(OV366="Form 2",VLOOKUP(OX366,Lookups!$BE$67:$BP$127,E366,FALSE),VLOOKUP(OX366,Lookups!$BE$130:$BP$190,E366,FALSE))))))</f>
        <v>0</v>
      </c>
      <c r="PN366">
        <f t="shared" si="499"/>
        <v>-7</v>
      </c>
      <c r="PO366">
        <f t="shared" si="500"/>
        <v>0</v>
      </c>
      <c r="PP366">
        <f t="shared" si="501"/>
        <v>10</v>
      </c>
      <c r="PQ366">
        <f>IF(HR366="","Null",IF(E366&lt;3,"Null",IF(HV366=0,0,IF(HS366="Form 1",VLOOKUP(HV366,Lookups!$BR$3:$CC$63,E366,FALSE),IF(HS366="Form 2",VLOOKUP(HV366,Lookups!$BR$67:$CC$127,E366,FALSE),VLOOKUP(HV366,Lookups!$BR$130:$CC$190,E366,FALSE))))))</f>
        <v>5</v>
      </c>
      <c r="PR366">
        <f t="shared" si="502"/>
        <v>9</v>
      </c>
      <c r="PS366">
        <f>IF(HR366="","Null",IF(E366&lt;3,"Null",IF(OY366=0,0,IF(OW366="Form 1",VLOOKUP(OY366,Lookups!$BR$3:$CC$63,E366,FALSE),IF(OW366="Form 2",VLOOKUP(OY366,Lookups!$BR$67:$CC$127,E366,FALSE),VLOOKUP(OY366,Lookups!$BR$130:$CC$190,E366,FALSE))))))</f>
        <v>3</v>
      </c>
      <c r="PT366">
        <f t="shared" si="503"/>
        <v>-1</v>
      </c>
      <c r="PU366">
        <f t="shared" si="504"/>
        <v>0</v>
      </c>
      <c r="PV366">
        <f t="shared" si="505"/>
        <v>0</v>
      </c>
      <c r="PW366" t="str">
        <f t="shared" si="506"/>
        <v>Fall to Spring PI Administration</v>
      </c>
      <c r="PX366">
        <f t="shared" si="507"/>
        <v>0</v>
      </c>
      <c r="PY366">
        <f t="shared" si="508"/>
        <v>1</v>
      </c>
      <c r="PZ366" t="str">
        <f t="shared" si="509"/>
        <v>40 to 59 Sessions</v>
      </c>
      <c r="QA366" t="str">
        <f t="shared" si="510"/>
        <v>Series 1</v>
      </c>
      <c r="QB366" t="str">
        <f t="shared" si="511"/>
        <v>In Series 1 to 4</v>
      </c>
      <c r="QC366" t="str">
        <f>IF($MS366="System 44 Record",IF(BQ366&lt;MEDIAN(Directions!$F$3,Directions!$F$6),"Mid-Year Exited Student","Full Year Participant")&amp;IF(BP366&lt;Directions!$F$3,", Started Prior Year",", Started This Year"),"Null")</f>
        <v>Full Year Participant, Started This Year</v>
      </c>
      <c r="QD366">
        <f t="shared" si="512"/>
        <v>0</v>
      </c>
      <c r="QE366">
        <f t="shared" si="513"/>
        <v>0</v>
      </c>
      <c r="QF366">
        <f t="shared" si="514"/>
        <v>1</v>
      </c>
      <c r="QG366">
        <f t="shared" si="515"/>
        <v>0</v>
      </c>
      <c r="QH366">
        <f t="shared" si="516"/>
        <v>0</v>
      </c>
      <c r="QI366">
        <f t="shared" si="517"/>
        <v>0</v>
      </c>
      <c r="QJ366" t="str">
        <f t="shared" si="518"/>
        <v>RC! Only</v>
      </c>
      <c r="QK366" t="str">
        <f t="shared" si="519"/>
        <v>Null</v>
      </c>
      <c r="QL366" t="str">
        <f t="shared" si="520"/>
        <v>Null</v>
      </c>
      <c r="QM366" t="str">
        <f>IF($MS366="READ 180 Record",IF(AQ366="","Null",VLOOKUP(JJ366,Lookups!$DX$3:$EB$2054,AN366+1,FALSE)),"Null")</f>
        <v>Null</v>
      </c>
      <c r="QN366" t="str">
        <f t="shared" si="521"/>
        <v>Null</v>
      </c>
    </row>
    <row r="367" spans="1:456" x14ac:dyDescent="0.25">
      <c r="A367" s="161" t="s">
        <v>1447</v>
      </c>
      <c r="B367" s="161" t="s">
        <v>1447</v>
      </c>
      <c r="C367" s="161" t="s">
        <v>1447</v>
      </c>
      <c r="D367" s="161" t="s">
        <v>1447</v>
      </c>
      <c r="E367" s="161">
        <v>4</v>
      </c>
      <c r="F367" s="161" t="s">
        <v>1447</v>
      </c>
      <c r="G367" s="161" t="s">
        <v>885</v>
      </c>
      <c r="H367" s="161" t="s">
        <v>893</v>
      </c>
      <c r="I367" s="161">
        <v>459</v>
      </c>
      <c r="J367" s="159">
        <v>42495</v>
      </c>
      <c r="K367" s="161">
        <v>0</v>
      </c>
      <c r="L367" s="161">
        <v>0</v>
      </c>
      <c r="M367" s="161">
        <v>0</v>
      </c>
      <c r="N367" s="161">
        <v>0</v>
      </c>
      <c r="O367" s="161">
        <v>0</v>
      </c>
      <c r="P367" s="161">
        <v>0</v>
      </c>
      <c r="Q367" s="161">
        <v>0</v>
      </c>
      <c r="R367" s="161">
        <v>0</v>
      </c>
      <c r="S367" s="161">
        <v>0</v>
      </c>
      <c r="T367" s="161">
        <v>0</v>
      </c>
      <c r="U367" s="161">
        <v>0</v>
      </c>
      <c r="V367" s="161">
        <v>0</v>
      </c>
      <c r="W367" s="161">
        <v>0</v>
      </c>
      <c r="X367" s="161">
        <v>0</v>
      </c>
      <c r="AB367" s="161" t="s">
        <v>242</v>
      </c>
      <c r="AC367" s="161" t="s">
        <v>242</v>
      </c>
      <c r="AD367" s="161" t="s">
        <v>242</v>
      </c>
      <c r="AE367" s="161" t="s">
        <v>242</v>
      </c>
      <c r="AF367" s="161" t="s">
        <v>241</v>
      </c>
      <c r="AG367" s="161" t="s">
        <v>241</v>
      </c>
      <c r="AH367" s="161" t="s">
        <v>242</v>
      </c>
      <c r="AI367" s="161">
        <v>20150801</v>
      </c>
      <c r="AJ367" s="161">
        <v>20160525</v>
      </c>
      <c r="AK367" s="161" t="s">
        <v>869</v>
      </c>
      <c r="AL367" t="s">
        <v>1078</v>
      </c>
      <c r="BN367" t="s">
        <v>1076</v>
      </c>
      <c r="BO367" t="s">
        <v>893</v>
      </c>
      <c r="BP367" s="159">
        <v>42258</v>
      </c>
      <c r="BQ367" s="159">
        <v>42502</v>
      </c>
      <c r="BR367" t="s">
        <v>871</v>
      </c>
      <c r="BS367">
        <v>459</v>
      </c>
      <c r="BT367" s="159">
        <v>42502</v>
      </c>
      <c r="BU367">
        <v>8</v>
      </c>
      <c r="BV367">
        <v>1</v>
      </c>
      <c r="BW367">
        <v>49</v>
      </c>
      <c r="BX367">
        <v>63</v>
      </c>
      <c r="BY367">
        <v>1114</v>
      </c>
      <c r="BZ367">
        <v>1173</v>
      </c>
      <c r="CA367">
        <v>24</v>
      </c>
      <c r="CB367">
        <v>20</v>
      </c>
      <c r="CC367">
        <v>45</v>
      </c>
      <c r="CD367">
        <v>84</v>
      </c>
      <c r="CE367">
        <v>82</v>
      </c>
      <c r="CF367">
        <v>91</v>
      </c>
      <c r="CG367">
        <v>88</v>
      </c>
      <c r="CH367">
        <v>81</v>
      </c>
      <c r="CI367">
        <v>14189</v>
      </c>
      <c r="CJ367">
        <v>2.3332999999999999</v>
      </c>
      <c r="CK367">
        <v>7</v>
      </c>
      <c r="CL367">
        <v>7</v>
      </c>
      <c r="ET367" s="161">
        <v>0</v>
      </c>
      <c r="EU367" s="161">
        <v>0</v>
      </c>
      <c r="EV367" s="161">
        <v>0</v>
      </c>
      <c r="EW367" s="161">
        <v>0</v>
      </c>
      <c r="EX367" s="161">
        <v>0</v>
      </c>
      <c r="EY367" s="161">
        <v>0</v>
      </c>
      <c r="EZ367" s="161">
        <v>0</v>
      </c>
      <c r="FA367" s="161">
        <v>0</v>
      </c>
      <c r="FB367" s="161">
        <v>0</v>
      </c>
      <c r="FC367" s="161">
        <v>0</v>
      </c>
      <c r="FD367" s="161">
        <v>0</v>
      </c>
      <c r="FE367" s="161">
        <v>0</v>
      </c>
      <c r="HN367" s="161" t="s">
        <v>893</v>
      </c>
      <c r="HO367" s="159">
        <v>42249</v>
      </c>
      <c r="HP367" s="159">
        <v>42496</v>
      </c>
      <c r="HQ367" s="161">
        <v>3</v>
      </c>
      <c r="HR367" s="159">
        <v>42249</v>
      </c>
      <c r="HS367" s="161" t="s">
        <v>872</v>
      </c>
      <c r="HT367" s="161" t="s">
        <v>873</v>
      </c>
      <c r="HU367" s="161">
        <v>26</v>
      </c>
      <c r="HV367" s="161">
        <v>11</v>
      </c>
      <c r="HW367" s="161">
        <v>0</v>
      </c>
      <c r="HX367" s="159">
        <v>42346</v>
      </c>
      <c r="HY367" s="161" t="s">
        <v>874</v>
      </c>
      <c r="HZ367" s="161" t="s">
        <v>878</v>
      </c>
      <c r="IA367" s="161">
        <v>39</v>
      </c>
      <c r="IB367" s="161">
        <v>9</v>
      </c>
      <c r="IC367" s="161">
        <v>0</v>
      </c>
      <c r="ID367" s="159">
        <v>42496</v>
      </c>
      <c r="IE367" s="161" t="s">
        <v>879</v>
      </c>
      <c r="IF367" s="161" t="s">
        <v>878</v>
      </c>
      <c r="IG367" s="161">
        <v>40</v>
      </c>
      <c r="IH367" s="161">
        <v>10</v>
      </c>
      <c r="II367" s="161">
        <v>0</v>
      </c>
      <c r="JB367" s="161" t="s">
        <v>893</v>
      </c>
      <c r="JC367" s="161">
        <v>26</v>
      </c>
      <c r="JD367" s="161">
        <v>20</v>
      </c>
      <c r="JE367" s="161">
        <v>24</v>
      </c>
      <c r="JF367" s="161">
        <v>9567</v>
      </c>
      <c r="JG367" s="159">
        <v>42495</v>
      </c>
      <c r="JH367" s="161">
        <v>459</v>
      </c>
      <c r="JI367" s="159">
        <v>42249</v>
      </c>
      <c r="JJ367" s="161">
        <v>80</v>
      </c>
      <c r="JK367" s="161">
        <v>14</v>
      </c>
      <c r="JL367" s="159">
        <v>42347</v>
      </c>
      <c r="JM367" s="161">
        <v>279</v>
      </c>
      <c r="JN367" s="161">
        <v>15</v>
      </c>
      <c r="JO367" s="159">
        <v>42495</v>
      </c>
      <c r="JP367" s="161">
        <v>459</v>
      </c>
      <c r="JQ367" s="161">
        <v>22</v>
      </c>
      <c r="MN367" t="str">
        <f t="shared" si="435"/>
        <v>NoNoNoYesYesNo</v>
      </c>
      <c r="MO367" t="str">
        <f>IF(AND(MN367="NoNoNoNoNoNo",JI367=""),"No Programs",VLOOKUP(MN367,Lookups!$DA$4:$DB$67,2,FALSE))</f>
        <v>System 44 Only</v>
      </c>
      <c r="MP367">
        <f t="shared" si="436"/>
        <v>0</v>
      </c>
      <c r="MQ367" t="str">
        <f t="shared" si="437"/>
        <v>System 44 User</v>
      </c>
      <c r="MR367" t="str">
        <f>Directions!$D$3</f>
        <v>Usage</v>
      </c>
      <c r="MS367" t="str">
        <f>VLOOKUP(MQ367,Lookups!$CU$71:$CV$80,2,FALSE)</f>
        <v>System 44 Record</v>
      </c>
      <c r="MT367">
        <f t="shared" si="438"/>
        <v>1</v>
      </c>
      <c r="MU367">
        <f t="shared" si="439"/>
        <v>1</v>
      </c>
      <c r="MV367">
        <f t="shared" si="440"/>
        <v>1</v>
      </c>
      <c r="MW367">
        <f t="shared" si="441"/>
        <v>1</v>
      </c>
      <c r="MX367">
        <f t="shared" si="442"/>
        <v>35.285714285714285</v>
      </c>
      <c r="MY367" t="str">
        <f t="shared" si="443"/>
        <v>Not Used</v>
      </c>
      <c r="MZ367">
        <f t="shared" si="444"/>
        <v>0</v>
      </c>
      <c r="NA367" t="str">
        <f t="shared" si="445"/>
        <v>Not Available</v>
      </c>
      <c r="NB367" t="str">
        <f t="shared" si="446"/>
        <v>Not Available</v>
      </c>
      <c r="NC367" t="str">
        <f t="shared" si="447"/>
        <v>4 Not Indicated</v>
      </c>
      <c r="ND367" t="str">
        <f t="shared" si="448"/>
        <v>4 Not Indicated</v>
      </c>
      <c r="NE367" t="str">
        <f t="shared" si="449"/>
        <v>4 Not Indicated</v>
      </c>
      <c r="NF367" t="str">
        <f t="shared" si="450"/>
        <v>4 Not Indicated</v>
      </c>
      <c r="NG367" t="str">
        <f t="shared" si="451"/>
        <v>4 Not Indicated</v>
      </c>
      <c r="NH367" s="159">
        <f t="shared" si="452"/>
        <v>42495</v>
      </c>
      <c r="NI367">
        <f t="shared" si="453"/>
        <v>459</v>
      </c>
      <c r="NJ367" s="159">
        <f t="shared" si="454"/>
        <v>42495</v>
      </c>
      <c r="NK367">
        <f t="shared" si="455"/>
        <v>459</v>
      </c>
      <c r="NL367">
        <f t="shared" si="456"/>
        <v>35.142857142857146</v>
      </c>
      <c r="NM367">
        <f t="shared" si="457"/>
        <v>1</v>
      </c>
      <c r="NN367">
        <f>IF(OR(E367="PK",E367="K",JJ367=""),"Null",INDEX(Lookups!$EZ$4:$FW$18,MATCH($JJ367,Lookups!$EY$4:$EY$18,1),MATCH($E367,Lookups!$EZ$3:$FW$3,0)))</f>
        <v>245</v>
      </c>
      <c r="NO367">
        <f>IF(OR(E367="PK",E367="K",JJ367=""),"Null",INDEX(Lookups!$EZ$4:$FW$18,MATCH($JJ367,Lookups!$EY$4:$EY$18,1),MATCH($E367,Lookups!$EZ$3:$FW$3,0) + 1))</f>
        <v>345</v>
      </c>
      <c r="NP367">
        <f t="shared" si="458"/>
        <v>490</v>
      </c>
      <c r="NQ367" t="str">
        <f t="shared" si="459"/>
        <v>PI is Recommended</v>
      </c>
      <c r="NR367" t="str">
        <f t="shared" si="460"/>
        <v>No PI Needed</v>
      </c>
      <c r="NS367" t="str">
        <f t="shared" si="461"/>
        <v>BR to 199L</v>
      </c>
      <c r="NT367" t="str">
        <f t="shared" si="462"/>
        <v>400L to 599L</v>
      </c>
      <c r="NU367" t="str">
        <f t="shared" si="463"/>
        <v>400L to 599L</v>
      </c>
      <c r="NV367" s="183" t="str">
        <f t="array" ref="NV367">IF($NL367="No RI Tests","No RI Tests",VLOOKUP(IF(AND(E367="K",JJ367&lt;280),3,IF(AND(E367="K",JJ367&gt;=280),4,MAX(IF(E367=Lookups!$DF$6:$DF$99,IF(JJ367&gt;=Lookups!$DG$6:$DG$99,Lookups!$DH$6:$DH$99))))),Lookups!$DE$104:$DG$108,2,FALSE))</f>
        <v>1 Below Basic</v>
      </c>
      <c r="NW367" s="161" t="str">
        <f t="array" ref="NW367">IF($NL367="No RI Tests","No RI Tests",VLOOKUP(IF(AND(E367="K",JH367&lt;280),3,IF(AND(E367="K",JH367&gt;=280),4,MAX(IF(E367=Lookups!$DF$6:$DF$99,IF(NI367&gt;=Lookups!$DG$6:$DG$99,Lookups!$DH$6:$DH$99))))),Lookups!$DE$104:$DG$108,2,FALSE))</f>
        <v>1 Below Basic</v>
      </c>
      <c r="NX367" s="161" t="str">
        <f t="array" ref="NX367">IF($NL367="No RI Tests","No RI Tests",VLOOKUP(IF(AND(E367="K",NK367&lt;280),3,IF(AND(E367="K",NK367&gt;=280),4,MAX(IF(E367=Lookups!$DF$6:$DF$99,IF(NK367&gt;=Lookups!$DG$6:$DG$99,Lookups!$DH$6:$DH$99))))),Lookups!$DE$104:$DG$108,2,FALSE))</f>
        <v>1 Below Basic</v>
      </c>
      <c r="NY367">
        <f t="shared" si="464"/>
        <v>1</v>
      </c>
      <c r="NZ367">
        <f t="shared" si="465"/>
        <v>0</v>
      </c>
      <c r="OA367" t="str">
        <f t="shared" si="466"/>
        <v>Maintained Performance Level</v>
      </c>
      <c r="OB367" s="161" t="str">
        <f t="array" ref="OB367">IF($NL367="No RI Tests","No RI Tests",IF(E367="K","N/A",VLOOKUP(MAX(IF(E367=Lookups!$DF$6:$DF$99,IF(JJ367&gt;=Lookups!$DG$6:$DG$99,Lookups!$DI$6:$DI$99))),Lookups!$DE$104:$DG$108,3,FALSE)))</f>
        <v>1 Limited</v>
      </c>
      <c r="OC367" s="161" t="str">
        <f t="array" ref="OC367">IF($NL367="No RI Tests","No RI Tests",IF(E367="K","N/A",VLOOKUP(MAX(IF(E367=Lookups!$DF$6:$DF$99,IF(NI367&gt;=Lookups!$DG$6:$DG$99,Lookups!$DI$6:$DI$99))),Lookups!$DE$104:$DG$108,3,FALSE)))</f>
        <v>1 Limited</v>
      </c>
      <c r="OD367" s="161" t="str">
        <f t="array" ref="OD367">IF($NL367="No RI Tests","No RI Tests",IF(E367="K","N/A",VLOOKUP(MAX(IF(E367=Lookups!$DF$6:$DF$99,IF(NK367&gt;=Lookups!$DG$6:$DG$99,Lookups!$DI$6:$DI$99))),Lookups!$DE$104:$DG$108,3,FALSE)))</f>
        <v>1 Limited</v>
      </c>
      <c r="OE367">
        <f t="shared" si="467"/>
        <v>1</v>
      </c>
      <c r="OF367">
        <f t="shared" si="468"/>
        <v>0</v>
      </c>
      <c r="OG367" t="str">
        <f t="shared" si="469"/>
        <v>Maintained Performance Level</v>
      </c>
      <c r="OH367">
        <f t="shared" si="470"/>
        <v>379</v>
      </c>
      <c r="OI367">
        <f t="shared" si="471"/>
        <v>1</v>
      </c>
      <c r="OJ367">
        <f t="shared" si="472"/>
        <v>1</v>
      </c>
      <c r="OK367">
        <f t="shared" si="473"/>
        <v>0</v>
      </c>
      <c r="OL367">
        <f t="shared" si="474"/>
        <v>1.2847457627118644</v>
      </c>
      <c r="OM367" t="str">
        <f t="shared" si="475"/>
        <v>Fall Administration</v>
      </c>
      <c r="ON367" t="str">
        <f t="shared" si="476"/>
        <v>Spring Administration</v>
      </c>
      <c r="OO367" t="str">
        <f t="shared" si="477"/>
        <v>Fall to Spring-Full Year RI</v>
      </c>
      <c r="OP367" t="str">
        <f ca="1">IF(AND(HR367&lt;&gt;"",JJ367&lt;600),IF(HT367="Advancing","Tier 2","Tier 3"),IF(JI367="","Null",IF(OR(E367="K",E367&lt;3),"FRA Recommended",IF(JJ367&gt;=IF(E367&lt;6,400,600),IF(JJ367&lt;VLOOKUP(E367,Lookups!$AP$3:$AR$16,3,FALSE),"Tier 2","Core"),IF(JJ367&lt;400,IF(RAND()&lt;0.81,"Tier 3","Tier 2"),IF(RAND()&lt;0.51,"Tier 3","Tier 2"))))))</f>
        <v>Tier 3</v>
      </c>
      <c r="OQ367" t="str">
        <f t="shared" si="478"/>
        <v>Average Reading Invt. at Least 15 Minutes Long</v>
      </c>
      <c r="OR367">
        <f t="shared" si="479"/>
        <v>0</v>
      </c>
      <c r="OS367" t="str">
        <f t="shared" si="480"/>
        <v>Null</v>
      </c>
      <c r="OT367">
        <f t="shared" si="481"/>
        <v>379</v>
      </c>
      <c r="OU367" s="159">
        <f t="shared" si="482"/>
        <v>42496</v>
      </c>
      <c r="OV367" t="str">
        <f t="shared" si="483"/>
        <v>Form 3</v>
      </c>
      <c r="OW367" t="str">
        <f t="shared" si="484"/>
        <v>Beginning</v>
      </c>
      <c r="OX367">
        <f t="shared" si="485"/>
        <v>40</v>
      </c>
      <c r="OY367">
        <f t="shared" si="486"/>
        <v>10</v>
      </c>
      <c r="OZ367">
        <f t="shared" si="487"/>
        <v>0</v>
      </c>
      <c r="PA367" s="159">
        <f t="shared" si="488"/>
        <v>42249</v>
      </c>
      <c r="PB367" t="str">
        <f t="shared" si="489"/>
        <v>Form 1</v>
      </c>
      <c r="PC367" t="str">
        <f t="shared" si="490"/>
        <v>Developing</v>
      </c>
      <c r="PD367">
        <f t="shared" si="491"/>
        <v>26</v>
      </c>
      <c r="PE367">
        <f t="shared" si="492"/>
        <v>11</v>
      </c>
      <c r="PF367">
        <f t="shared" si="493"/>
        <v>0</v>
      </c>
      <c r="PG367">
        <f t="shared" si="494"/>
        <v>35.285714285714285</v>
      </c>
      <c r="PH367">
        <f t="shared" si="495"/>
        <v>1</v>
      </c>
      <c r="PI367">
        <f t="shared" si="496"/>
        <v>1</v>
      </c>
      <c r="PJ367">
        <f t="shared" si="497"/>
        <v>26</v>
      </c>
      <c r="PK367">
        <f>IF(HR367="","Null",IF(E367&lt;3,"Null",IF(HU367=0,0,IF(HS367="Form 1",VLOOKUP(HU367,Lookups!$BE$3:$BP$63,E367,FALSE),IF(HS367="Form 2",VLOOKUP(HU367,Lookups!$BE$67:$BP$127,E367,FALSE),VLOOKUP(HU367,Lookups!$BE$130:$BP$190,E367,FALSE))))))</f>
        <v>2</v>
      </c>
      <c r="PL367">
        <f t="shared" si="498"/>
        <v>40</v>
      </c>
      <c r="PM367">
        <f>IF($PH367=0,"Null",IF(E367&lt;3,"Null",IF(OX367=0,0,IF(OV367="Form 1",VLOOKUP(OX367,Lookups!$BE$3:$BP$63,E367,FALSE),IF(OV367="Form 2",VLOOKUP(OX367,Lookups!$BE$67:$BP$127,E367,FALSE),VLOOKUP(OX367,Lookups!$BE$130:$BP$190,E367,FALSE))))))</f>
        <v>9</v>
      </c>
      <c r="PN367">
        <f t="shared" si="499"/>
        <v>14</v>
      </c>
      <c r="PO367">
        <f t="shared" si="500"/>
        <v>1</v>
      </c>
      <c r="PP367">
        <f t="shared" si="501"/>
        <v>11</v>
      </c>
      <c r="PQ367">
        <f>IF(HR367="","Null",IF(E367&lt;3,"Null",IF(HV367=0,0,IF(HS367="Form 1",VLOOKUP(HV367,Lookups!$BR$3:$CC$63,E367,FALSE),IF(HS367="Form 2",VLOOKUP(HV367,Lookups!$BR$67:$CC$127,E367,FALSE),VLOOKUP(HV367,Lookups!$BR$130:$CC$190,E367,FALSE))))))</f>
        <v>26</v>
      </c>
      <c r="PR367">
        <f t="shared" si="502"/>
        <v>10</v>
      </c>
      <c r="PS367">
        <f>IF(HR367="","Null",IF(E367&lt;3,"Null",IF(OY367=0,0,IF(OW367="Form 1",VLOOKUP(OY367,Lookups!$BR$3:$CC$63,E367,FALSE),IF(OW367="Form 2",VLOOKUP(OY367,Lookups!$BR$67:$CC$127,E367,FALSE),VLOOKUP(OY367,Lookups!$BR$130:$CC$190,E367,FALSE))))))</f>
        <v>18</v>
      </c>
      <c r="PT367">
        <f t="shared" si="503"/>
        <v>-1</v>
      </c>
      <c r="PU367">
        <f t="shared" si="504"/>
        <v>0</v>
      </c>
      <c r="PV367">
        <f t="shared" si="505"/>
        <v>0</v>
      </c>
      <c r="PW367" t="str">
        <f t="shared" si="506"/>
        <v>Fall to Spring PI Administration</v>
      </c>
      <c r="PX367">
        <f t="shared" si="507"/>
        <v>0</v>
      </c>
      <c r="PY367">
        <f t="shared" si="508"/>
        <v>1</v>
      </c>
      <c r="PZ367" t="str">
        <f t="shared" si="509"/>
        <v>60 to 79 Sessions</v>
      </c>
      <c r="QA367" t="str">
        <f t="shared" si="510"/>
        <v>Series 4</v>
      </c>
      <c r="QB367" t="str">
        <f t="shared" si="511"/>
        <v>In Series 5 to 8</v>
      </c>
      <c r="QC367" t="str">
        <f>IF($MS367="System 44 Record",IF(BQ367&lt;MEDIAN(Directions!$F$3,Directions!$F$6),"Mid-Year Exited Student","Full Year Participant")&amp;IF(BP367&lt;Directions!$F$3,", Started Prior Year",", Started This Year"),"Null")</f>
        <v>Full Year Participant, Started This Year</v>
      </c>
      <c r="QD367">
        <f t="shared" si="512"/>
        <v>0</v>
      </c>
      <c r="QE367">
        <f t="shared" si="513"/>
        <v>0</v>
      </c>
      <c r="QF367">
        <f t="shared" si="514"/>
        <v>1</v>
      </c>
      <c r="QG367">
        <f t="shared" si="515"/>
        <v>0</v>
      </c>
      <c r="QH367">
        <f t="shared" si="516"/>
        <v>0</v>
      </c>
      <c r="QI367">
        <f t="shared" si="517"/>
        <v>0</v>
      </c>
      <c r="QJ367" t="str">
        <f t="shared" si="518"/>
        <v>RC! Only</v>
      </c>
      <c r="QK367" t="str">
        <f t="shared" si="519"/>
        <v>Null</v>
      </c>
      <c r="QL367" t="str">
        <f t="shared" si="520"/>
        <v>Null</v>
      </c>
      <c r="QM367" t="str">
        <f>IF($MS367="READ 180 Record",IF(AQ367="","Null",VLOOKUP(JJ367,Lookups!$DX$3:$EB$2054,AN367+1,FALSE)),"Null")</f>
        <v>Null</v>
      </c>
      <c r="QN367" t="str">
        <f t="shared" si="521"/>
        <v>Null</v>
      </c>
    </row>
    <row r="368" spans="1:456" x14ac:dyDescent="0.25">
      <c r="A368" s="161" t="s">
        <v>1447</v>
      </c>
      <c r="B368" s="161" t="s">
        <v>1447</v>
      </c>
      <c r="C368" s="161" t="s">
        <v>1447</v>
      </c>
      <c r="D368" s="161" t="s">
        <v>1447</v>
      </c>
      <c r="E368" s="161">
        <v>5</v>
      </c>
      <c r="F368" s="161" t="s">
        <v>1447</v>
      </c>
      <c r="G368" s="161" t="s">
        <v>883</v>
      </c>
      <c r="H368" s="161" t="s">
        <v>884</v>
      </c>
      <c r="I368" s="161">
        <v>702</v>
      </c>
      <c r="J368" s="159">
        <v>42500</v>
      </c>
      <c r="K368" s="161">
        <v>0</v>
      </c>
      <c r="L368" s="161">
        <v>0</v>
      </c>
      <c r="M368" s="161">
        <v>0</v>
      </c>
      <c r="N368" s="161">
        <v>0</v>
      </c>
      <c r="O368" s="161">
        <v>0</v>
      </c>
      <c r="P368" s="161">
        <v>0</v>
      </c>
      <c r="Q368" s="161">
        <v>0</v>
      </c>
      <c r="R368" s="161">
        <v>0</v>
      </c>
      <c r="S368" s="161">
        <v>0</v>
      </c>
      <c r="T368" s="161">
        <v>0</v>
      </c>
      <c r="U368" s="161">
        <v>0</v>
      </c>
      <c r="V368" s="161">
        <v>0</v>
      </c>
      <c r="W368" s="161">
        <v>0</v>
      </c>
      <c r="X368" s="161">
        <v>0</v>
      </c>
      <c r="AB368" s="161" t="s">
        <v>242</v>
      </c>
      <c r="AC368" s="161" t="s">
        <v>242</v>
      </c>
      <c r="AD368" s="161" t="s">
        <v>242</v>
      </c>
      <c r="AE368" s="161" t="s">
        <v>242</v>
      </c>
      <c r="AF368" s="161" t="s">
        <v>241</v>
      </c>
      <c r="AG368" s="161" t="s">
        <v>241</v>
      </c>
      <c r="AH368" s="161" t="s">
        <v>242</v>
      </c>
      <c r="AI368" s="161">
        <v>20150801</v>
      </c>
      <c r="AJ368" s="161">
        <v>20160525</v>
      </c>
      <c r="AK368" s="161" t="s">
        <v>869</v>
      </c>
      <c r="AL368" t="s">
        <v>1078</v>
      </c>
      <c r="BN368" t="s">
        <v>1076</v>
      </c>
      <c r="BO368" t="s">
        <v>884</v>
      </c>
      <c r="BP368" s="159">
        <v>42263</v>
      </c>
      <c r="BQ368" s="159">
        <v>42506</v>
      </c>
      <c r="BR368" t="s">
        <v>871</v>
      </c>
      <c r="BS368">
        <v>702</v>
      </c>
      <c r="BT368" s="159">
        <v>42506</v>
      </c>
      <c r="BU368">
        <v>13</v>
      </c>
      <c r="BV368">
        <v>2</v>
      </c>
      <c r="BW368">
        <v>85</v>
      </c>
      <c r="BX368">
        <v>100</v>
      </c>
      <c r="BY368">
        <v>1825</v>
      </c>
      <c r="BZ368">
        <v>1897</v>
      </c>
      <c r="CA368">
        <v>24</v>
      </c>
      <c r="CB368">
        <v>18</v>
      </c>
      <c r="CC368">
        <v>30</v>
      </c>
      <c r="CD368">
        <v>89</v>
      </c>
      <c r="CE368">
        <v>90</v>
      </c>
      <c r="CF368">
        <v>93</v>
      </c>
      <c r="CG368">
        <v>96</v>
      </c>
      <c r="CH368">
        <v>91</v>
      </c>
      <c r="CI368">
        <v>34781</v>
      </c>
      <c r="CJ368">
        <v>3.3793000000000002</v>
      </c>
      <c r="CK368">
        <v>13</v>
      </c>
      <c r="CL368">
        <v>1</v>
      </c>
      <c r="ET368" s="161">
        <v>4</v>
      </c>
      <c r="EU368" s="161">
        <v>160</v>
      </c>
      <c r="EV368" s="161">
        <v>53</v>
      </c>
      <c r="EW368" s="161">
        <v>9614</v>
      </c>
      <c r="EX368" s="161">
        <v>0</v>
      </c>
      <c r="EY368" s="161">
        <v>0</v>
      </c>
      <c r="EZ368" s="161">
        <v>0</v>
      </c>
      <c r="FA368" s="161">
        <v>0</v>
      </c>
      <c r="FB368" s="161">
        <v>62</v>
      </c>
      <c r="FC368" s="161">
        <v>79</v>
      </c>
      <c r="FD368" s="161">
        <v>0</v>
      </c>
      <c r="FE368" s="161">
        <v>3</v>
      </c>
      <c r="FF368" s="159">
        <v>42436</v>
      </c>
      <c r="FG368" s="161">
        <v>79</v>
      </c>
      <c r="FH368" s="161">
        <v>89</v>
      </c>
      <c r="FI368" s="161">
        <v>67</v>
      </c>
      <c r="FJ368" s="161">
        <v>88</v>
      </c>
      <c r="FK368" s="161">
        <v>88</v>
      </c>
      <c r="FL368" s="159">
        <v>42349</v>
      </c>
      <c r="FM368" s="161">
        <v>58</v>
      </c>
      <c r="FN368" s="161">
        <v>76</v>
      </c>
      <c r="FO368" s="161">
        <v>60</v>
      </c>
      <c r="FP368" s="161">
        <v>63</v>
      </c>
      <c r="FQ368" s="161">
        <v>50</v>
      </c>
      <c r="FR368" s="159">
        <v>42306</v>
      </c>
      <c r="FS368" s="161">
        <v>50</v>
      </c>
      <c r="FT368" s="161">
        <v>71</v>
      </c>
      <c r="FU368" s="161">
        <v>25</v>
      </c>
      <c r="FV368" s="161">
        <v>50</v>
      </c>
      <c r="FW368" s="161">
        <v>88</v>
      </c>
      <c r="HN368" s="161" t="s">
        <v>884</v>
      </c>
      <c r="HO368" s="159">
        <v>42244</v>
      </c>
      <c r="HP368" s="159">
        <v>42500</v>
      </c>
      <c r="HQ368" s="161">
        <v>5</v>
      </c>
      <c r="HR368" s="159">
        <v>42244</v>
      </c>
      <c r="HS368" s="161" t="s">
        <v>872</v>
      </c>
      <c r="HT368" s="161" t="s">
        <v>873</v>
      </c>
      <c r="HU368" s="161">
        <v>43</v>
      </c>
      <c r="HV368" s="161">
        <v>15</v>
      </c>
      <c r="HW368" s="161">
        <v>0</v>
      </c>
      <c r="HX368" s="159">
        <v>42285</v>
      </c>
      <c r="HY368" s="161" t="s">
        <v>874</v>
      </c>
      <c r="HZ368" s="161" t="s">
        <v>873</v>
      </c>
      <c r="IA368" s="161">
        <v>49</v>
      </c>
      <c r="IB368" s="161">
        <v>21</v>
      </c>
      <c r="IC368" s="161">
        <v>0</v>
      </c>
      <c r="ID368" s="159">
        <v>42347</v>
      </c>
      <c r="IE368" s="161" t="s">
        <v>879</v>
      </c>
      <c r="IF368" s="161" t="s">
        <v>873</v>
      </c>
      <c r="IG368" s="161">
        <v>47</v>
      </c>
      <c r="IH368" s="161">
        <v>13</v>
      </c>
      <c r="II368" s="161">
        <v>0</v>
      </c>
      <c r="IJ368" s="159">
        <v>42395</v>
      </c>
      <c r="IK368" s="161" t="s">
        <v>872</v>
      </c>
      <c r="IL368" s="161" t="s">
        <v>873</v>
      </c>
      <c r="IM368" s="161">
        <v>45</v>
      </c>
      <c r="IN368" s="161">
        <v>20</v>
      </c>
      <c r="IO368" s="161">
        <v>0</v>
      </c>
      <c r="IP368" s="159">
        <v>42500</v>
      </c>
      <c r="IQ368" s="161" t="s">
        <v>874</v>
      </c>
      <c r="IR368" s="161" t="s">
        <v>873</v>
      </c>
      <c r="IS368" s="161">
        <v>47</v>
      </c>
      <c r="IT368" s="161">
        <v>20</v>
      </c>
      <c r="IU368" s="161">
        <v>0</v>
      </c>
      <c r="JB368" s="161" t="s">
        <v>884</v>
      </c>
      <c r="JC368" s="161">
        <v>43</v>
      </c>
      <c r="JD368" s="161">
        <v>27</v>
      </c>
      <c r="JE368" s="161">
        <v>38</v>
      </c>
      <c r="JF368" s="161">
        <v>24389</v>
      </c>
      <c r="JG368" s="159">
        <v>42500</v>
      </c>
      <c r="JH368" s="161">
        <v>702</v>
      </c>
      <c r="JI368" s="159">
        <v>42244</v>
      </c>
      <c r="JJ368" s="161">
        <v>391</v>
      </c>
      <c r="JK368" s="161">
        <v>21</v>
      </c>
      <c r="JL368" s="159">
        <v>42346</v>
      </c>
      <c r="JM368" s="161">
        <v>561</v>
      </c>
      <c r="JN368" s="161">
        <v>36</v>
      </c>
      <c r="JO368" s="159">
        <v>42500</v>
      </c>
      <c r="JP368" s="161">
        <v>702</v>
      </c>
      <c r="JQ368" s="161">
        <v>25</v>
      </c>
      <c r="MN368" t="str">
        <f t="shared" si="435"/>
        <v>NoNoNoYesYesNo</v>
      </c>
      <c r="MO368" t="str">
        <f>IF(AND(MN368="NoNoNoNoNoNo",JI368=""),"No Programs",VLOOKUP(MN368,Lookups!$DA$4:$DB$67,2,FALSE))</f>
        <v>System 44 Only</v>
      </c>
      <c r="MP368">
        <f t="shared" si="436"/>
        <v>0</v>
      </c>
      <c r="MQ368" t="str">
        <f t="shared" si="437"/>
        <v>System 44 User</v>
      </c>
      <c r="MR368" t="str">
        <f>Directions!$D$3</f>
        <v>Usage</v>
      </c>
      <c r="MS368" t="str">
        <f>VLOOKUP(MQ368,Lookups!$CU$71:$CV$80,2,FALSE)</f>
        <v>System 44 Record</v>
      </c>
      <c r="MT368">
        <f t="shared" si="438"/>
        <v>1</v>
      </c>
      <c r="MU368">
        <f t="shared" si="439"/>
        <v>1</v>
      </c>
      <c r="MV368">
        <f t="shared" si="440"/>
        <v>1</v>
      </c>
      <c r="MW368">
        <f t="shared" si="441"/>
        <v>1</v>
      </c>
      <c r="MX368">
        <f t="shared" si="442"/>
        <v>36.571428571428569</v>
      </c>
      <c r="MY368" t="str">
        <f t="shared" si="443"/>
        <v>Not Used</v>
      </c>
      <c r="MZ368">
        <f t="shared" si="444"/>
        <v>0</v>
      </c>
      <c r="NA368" t="str">
        <f t="shared" si="445"/>
        <v>Not Available</v>
      </c>
      <c r="NB368" t="str">
        <f t="shared" si="446"/>
        <v>Not Available</v>
      </c>
      <c r="NC368" t="str">
        <f t="shared" si="447"/>
        <v>4 Not Indicated</v>
      </c>
      <c r="ND368" t="str">
        <f t="shared" si="448"/>
        <v>4 Not Indicated</v>
      </c>
      <c r="NE368" t="str">
        <f t="shared" si="449"/>
        <v>4 Not Indicated</v>
      </c>
      <c r="NF368" t="str">
        <f t="shared" si="450"/>
        <v>4 Not Indicated</v>
      </c>
      <c r="NG368" t="str">
        <f t="shared" si="451"/>
        <v>4 Not Indicated</v>
      </c>
      <c r="NH368" s="159">
        <f t="shared" si="452"/>
        <v>42500</v>
      </c>
      <c r="NI368">
        <f t="shared" si="453"/>
        <v>702</v>
      </c>
      <c r="NJ368" s="159">
        <f t="shared" si="454"/>
        <v>42500</v>
      </c>
      <c r="NK368">
        <f t="shared" si="455"/>
        <v>702</v>
      </c>
      <c r="NL368">
        <f t="shared" si="456"/>
        <v>36.571428571428569</v>
      </c>
      <c r="NM368">
        <f t="shared" si="457"/>
        <v>1</v>
      </c>
      <c r="NN368">
        <f>IF(OR(E368="PK",E368="K",JJ368=""),"Null",INDEX(Lookups!$EZ$4:$FW$18,MATCH($JJ368,Lookups!$EY$4:$EY$18,1),MATCH($E368,Lookups!$EZ$3:$FW$3,0)))</f>
        <v>155</v>
      </c>
      <c r="NO368">
        <f>IF(OR(E368="PK",E368="K",JJ368=""),"Null",INDEX(Lookups!$EZ$4:$FW$18,MATCH($JJ368,Lookups!$EY$4:$EY$18,1),MATCH($E368,Lookups!$EZ$3:$FW$3,0) + 1))</f>
        <v>215</v>
      </c>
      <c r="NP368">
        <f t="shared" si="458"/>
        <v>310</v>
      </c>
      <c r="NQ368" t="str">
        <f t="shared" si="459"/>
        <v>PI is Recommended</v>
      </c>
      <c r="NR368" t="str">
        <f t="shared" si="460"/>
        <v>No PI Needed</v>
      </c>
      <c r="NS368" t="str">
        <f t="shared" si="461"/>
        <v>200L to 399L</v>
      </c>
      <c r="NT368" t="str">
        <f t="shared" si="462"/>
        <v>600L to 799L</v>
      </c>
      <c r="NU368" t="str">
        <f t="shared" si="463"/>
        <v>600L to 799L</v>
      </c>
      <c r="NV368" s="183" t="str">
        <f t="array" ref="NV368">IF($NL368="No RI Tests","No RI Tests",VLOOKUP(IF(AND(E368="K",JJ368&lt;280),3,IF(AND(E368="K",JJ368&gt;=280),4,MAX(IF(E368=Lookups!$DF$6:$DF$99,IF(JJ368&gt;=Lookups!$DG$6:$DG$99,Lookups!$DH$6:$DH$99))))),Lookups!$DE$104:$DG$108,2,FALSE))</f>
        <v>1 Below Basic</v>
      </c>
      <c r="NW368" s="161" t="str">
        <f t="array" ref="NW368">IF($NL368="No RI Tests","No RI Tests",VLOOKUP(IF(AND(E368="K",JH368&lt;280),3,IF(AND(E368="K",JH368&gt;=280),4,MAX(IF(E368=Lookups!$DF$6:$DF$99,IF(NI368&gt;=Lookups!$DG$6:$DG$99,Lookups!$DH$6:$DH$99))))),Lookups!$DE$104:$DG$108,2,FALSE))</f>
        <v>2 Basic</v>
      </c>
      <c r="NX368" s="161" t="str">
        <f t="array" ref="NX368">IF($NL368="No RI Tests","No RI Tests",VLOOKUP(IF(AND(E368="K",NK368&lt;280),3,IF(AND(E368="K",NK368&gt;=280),4,MAX(IF(E368=Lookups!$DF$6:$DF$99,IF(NK368&gt;=Lookups!$DG$6:$DG$99,Lookups!$DH$6:$DH$99))))),Lookups!$DE$104:$DG$108,2,FALSE))</f>
        <v>2 Basic</v>
      </c>
      <c r="NY368">
        <f t="shared" si="464"/>
        <v>0</v>
      </c>
      <c r="NZ368">
        <f t="shared" si="465"/>
        <v>1</v>
      </c>
      <c r="OA368" t="str">
        <f t="shared" si="466"/>
        <v>Improved Performance Level</v>
      </c>
      <c r="OB368" s="161" t="str">
        <f t="array" ref="OB368">IF($NL368="No RI Tests","No RI Tests",IF(E368="K","N/A",VLOOKUP(MAX(IF(E368=Lookups!$DF$6:$DF$99,IF(JJ368&gt;=Lookups!$DG$6:$DG$99,Lookups!$DI$6:$DI$99))),Lookups!$DE$104:$DG$108,3,FALSE)))</f>
        <v>1 Limited</v>
      </c>
      <c r="OC368" s="161" t="str">
        <f t="array" ref="OC368">IF($NL368="No RI Tests","No RI Tests",IF(E368="K","N/A",VLOOKUP(MAX(IF(E368=Lookups!$DF$6:$DF$99,IF(NI368&gt;=Lookups!$DG$6:$DG$99,Lookups!$DI$6:$DI$99))),Lookups!$DE$104:$DG$108,3,FALSE)))</f>
        <v>1 Limited</v>
      </c>
      <c r="OD368" s="161" t="str">
        <f t="array" ref="OD368">IF($NL368="No RI Tests","No RI Tests",IF(E368="K","N/A",VLOOKUP(MAX(IF(E368=Lookups!$DF$6:$DF$99,IF(NK368&gt;=Lookups!$DG$6:$DG$99,Lookups!$DI$6:$DI$99))),Lookups!$DE$104:$DG$108,3,FALSE)))</f>
        <v>1 Limited</v>
      </c>
      <c r="OE368">
        <f t="shared" si="467"/>
        <v>1</v>
      </c>
      <c r="OF368">
        <f t="shared" si="468"/>
        <v>0</v>
      </c>
      <c r="OG368" t="str">
        <f t="shared" si="469"/>
        <v>Maintained Performance Level</v>
      </c>
      <c r="OH368">
        <f t="shared" si="470"/>
        <v>311</v>
      </c>
      <c r="OI368">
        <f t="shared" si="471"/>
        <v>1</v>
      </c>
      <c r="OJ368">
        <f t="shared" si="472"/>
        <v>1</v>
      </c>
      <c r="OK368">
        <f t="shared" si="473"/>
        <v>1</v>
      </c>
      <c r="OL368">
        <f t="shared" si="474"/>
        <v>1.681081081081081</v>
      </c>
      <c r="OM368" t="str">
        <f t="shared" si="475"/>
        <v>Fall Administration</v>
      </c>
      <c r="ON368" t="str">
        <f t="shared" si="476"/>
        <v>Winter Administration</v>
      </c>
      <c r="OO368" t="str">
        <f t="shared" si="477"/>
        <v>Fall to Winter RI</v>
      </c>
      <c r="OP368" t="str">
        <f ca="1">IF(AND(HR368&lt;&gt;"",JJ368&lt;600),IF(HT368="Advancing","Tier 2","Tier 3"),IF(JI368="","Null",IF(OR(E368="K",E368&lt;3),"FRA Recommended",IF(JJ368&gt;=IF(E368&lt;6,400,600),IF(JJ368&lt;VLOOKUP(E368,Lookups!$AP$3:$AR$16,3,FALSE),"Tier 2","Core"),IF(JJ368&lt;400,IF(RAND()&lt;0.81,"Tier 3","Tier 2"),IF(RAND()&lt;0.51,"Tier 3","Tier 2"))))))</f>
        <v>Tier 3</v>
      </c>
      <c r="OQ368" t="str">
        <f t="shared" si="478"/>
        <v>Average Reading Invt. at Least 15 Minutes Long</v>
      </c>
      <c r="OR368">
        <f t="shared" si="479"/>
        <v>0</v>
      </c>
      <c r="OS368" t="str">
        <f t="shared" si="480"/>
        <v>Null</v>
      </c>
      <c r="OT368">
        <f t="shared" si="481"/>
        <v>311</v>
      </c>
      <c r="OU368" s="159">
        <f t="shared" si="482"/>
        <v>42500</v>
      </c>
      <c r="OV368" t="str">
        <f t="shared" si="483"/>
        <v>Form 2</v>
      </c>
      <c r="OW368" t="str">
        <f t="shared" si="484"/>
        <v>Developing</v>
      </c>
      <c r="OX368">
        <f t="shared" si="485"/>
        <v>47</v>
      </c>
      <c r="OY368">
        <f t="shared" si="486"/>
        <v>20</v>
      </c>
      <c r="OZ368">
        <f t="shared" si="487"/>
        <v>0</v>
      </c>
      <c r="PA368" s="159">
        <f t="shared" si="488"/>
        <v>42285</v>
      </c>
      <c r="PB368" t="str">
        <f t="shared" si="489"/>
        <v>Form 2</v>
      </c>
      <c r="PC368" t="str">
        <f t="shared" si="490"/>
        <v>Developing</v>
      </c>
      <c r="PD368">
        <f t="shared" si="491"/>
        <v>49</v>
      </c>
      <c r="PE368">
        <f t="shared" si="492"/>
        <v>21</v>
      </c>
      <c r="PF368">
        <f t="shared" si="493"/>
        <v>0</v>
      </c>
      <c r="PG368">
        <f t="shared" si="494"/>
        <v>36.571428571428569</v>
      </c>
      <c r="PH368">
        <f t="shared" si="495"/>
        <v>1</v>
      </c>
      <c r="PI368">
        <f t="shared" si="496"/>
        <v>1</v>
      </c>
      <c r="PJ368">
        <f t="shared" si="497"/>
        <v>43</v>
      </c>
      <c r="PK368">
        <f>IF(HR368="","Null",IF(E368&lt;3,"Null",IF(HU368=0,0,IF(HS368="Form 1",VLOOKUP(HU368,Lookups!$BE$3:$BP$63,E368,FALSE),IF(HS368="Form 2",VLOOKUP(HU368,Lookups!$BE$67:$BP$127,E368,FALSE),VLOOKUP(HU368,Lookups!$BE$130:$BP$190,E368,FALSE))))))</f>
        <v>17</v>
      </c>
      <c r="PL368">
        <f t="shared" si="498"/>
        <v>47</v>
      </c>
      <c r="PM368">
        <f>IF($PH368=0,"Null",IF(E368&lt;3,"Null",IF(OX368=0,0,IF(OV368="Form 1",VLOOKUP(OX368,Lookups!$BE$3:$BP$63,E368,FALSE),IF(OV368="Form 2",VLOOKUP(OX368,Lookups!$BE$67:$BP$127,E368,FALSE),VLOOKUP(OX368,Lookups!$BE$130:$BP$190,E368,FALSE))))))</f>
        <v>21</v>
      </c>
      <c r="PN368">
        <f t="shared" si="499"/>
        <v>4</v>
      </c>
      <c r="PO368">
        <f t="shared" si="500"/>
        <v>1</v>
      </c>
      <c r="PP368">
        <f t="shared" si="501"/>
        <v>15</v>
      </c>
      <c r="PQ368">
        <f>IF(HR368="","Null",IF(E368&lt;3,"Null",IF(HV368=0,0,IF(HS368="Form 1",VLOOKUP(HV368,Lookups!$BR$3:$CC$63,E368,FALSE),IF(HS368="Form 2",VLOOKUP(HV368,Lookups!$BR$67:$CC$127,E368,FALSE),VLOOKUP(HV368,Lookups!$BR$130:$CC$190,E368,FALSE))))))</f>
        <v>26</v>
      </c>
      <c r="PR368">
        <f t="shared" si="502"/>
        <v>20</v>
      </c>
      <c r="PS368">
        <f>IF(HR368="","Null",IF(E368&lt;3,"Null",IF(OY368=0,0,IF(OW368="Form 1",VLOOKUP(OY368,Lookups!$BR$3:$CC$63,E368,FALSE),IF(OW368="Form 2",VLOOKUP(OY368,Lookups!$BR$67:$CC$127,E368,FALSE),VLOOKUP(OY368,Lookups!$BR$130:$CC$190,E368,FALSE))))))</f>
        <v>37</v>
      </c>
      <c r="PT368">
        <f t="shared" si="503"/>
        <v>5</v>
      </c>
      <c r="PU368">
        <f t="shared" si="504"/>
        <v>1</v>
      </c>
      <c r="PV368">
        <f t="shared" si="505"/>
        <v>0</v>
      </c>
      <c r="PW368" t="str">
        <f t="shared" si="506"/>
        <v>Fall to Spring PI Administration</v>
      </c>
      <c r="PX368">
        <f t="shared" si="507"/>
        <v>0</v>
      </c>
      <c r="PY368">
        <f t="shared" si="508"/>
        <v>1</v>
      </c>
      <c r="PZ368" t="str">
        <f t="shared" si="509"/>
        <v>100 or More Sessions</v>
      </c>
      <c r="QA368" t="str">
        <f t="shared" si="510"/>
        <v>Series 4</v>
      </c>
      <c r="QB368" t="str">
        <f t="shared" si="511"/>
        <v>In Series 13 to 16</v>
      </c>
      <c r="QC368" t="str">
        <f>IF($MS368="System 44 Record",IF(BQ368&lt;MEDIAN(Directions!$F$3,Directions!$F$6),"Mid-Year Exited Student","Full Year Participant")&amp;IF(BP368&lt;Directions!$F$3,", Started Prior Year",", Started This Year"),"Null")</f>
        <v>Full Year Participant, Started This Year</v>
      </c>
      <c r="QD368">
        <f t="shared" si="512"/>
        <v>1</v>
      </c>
      <c r="QE368">
        <f t="shared" si="513"/>
        <v>0</v>
      </c>
      <c r="QF368">
        <f t="shared" si="514"/>
        <v>1</v>
      </c>
      <c r="QG368">
        <f t="shared" si="515"/>
        <v>1</v>
      </c>
      <c r="QH368">
        <f t="shared" si="516"/>
        <v>3</v>
      </c>
      <c r="QI368">
        <f t="shared" si="517"/>
        <v>0.79</v>
      </c>
      <c r="QJ368" t="str">
        <f t="shared" si="518"/>
        <v>Used RC! and rSkills</v>
      </c>
      <c r="QK368" t="str">
        <f t="shared" si="519"/>
        <v>Null</v>
      </c>
      <c r="QL368" t="str">
        <f t="shared" si="520"/>
        <v>Null</v>
      </c>
      <c r="QM368" t="str">
        <f>IF($MS368="READ 180 Record",IF(AQ368="","Null",VLOOKUP(JJ368,Lookups!$DX$3:$EB$2054,AN368+1,FALSE)),"Null")</f>
        <v>Null</v>
      </c>
      <c r="QN368" t="str">
        <f t="shared" si="521"/>
        <v>Null</v>
      </c>
    </row>
    <row r="369" spans="1:456" x14ac:dyDescent="0.25">
      <c r="A369" s="161" t="s">
        <v>1447</v>
      </c>
      <c r="B369" s="161" t="s">
        <v>1447</v>
      </c>
      <c r="C369" s="161" t="s">
        <v>1447</v>
      </c>
      <c r="D369" s="161" t="s">
        <v>1447</v>
      </c>
      <c r="E369" s="161">
        <v>3</v>
      </c>
      <c r="F369" s="161" t="s">
        <v>1447</v>
      </c>
      <c r="G369" s="161" t="s">
        <v>880</v>
      </c>
      <c r="H369" s="161" t="s">
        <v>881</v>
      </c>
      <c r="K369" s="161">
        <v>0</v>
      </c>
      <c r="L369" s="161">
        <v>0</v>
      </c>
      <c r="M369" s="161">
        <v>0</v>
      </c>
      <c r="N369" s="161">
        <v>0</v>
      </c>
      <c r="O369" s="161">
        <v>0</v>
      </c>
      <c r="P369" s="161">
        <v>0</v>
      </c>
      <c r="Q369" s="161">
        <v>0</v>
      </c>
      <c r="R369" s="161">
        <v>0</v>
      </c>
      <c r="S369" s="161">
        <v>0</v>
      </c>
      <c r="T369" s="161">
        <v>0</v>
      </c>
      <c r="U369" s="161">
        <v>0</v>
      </c>
      <c r="V369" s="161">
        <v>0</v>
      </c>
      <c r="W369" s="161">
        <v>0</v>
      </c>
      <c r="X369" s="161">
        <v>0</v>
      </c>
      <c r="AB369" s="161" t="s">
        <v>242</v>
      </c>
      <c r="AC369" s="161" t="s">
        <v>242</v>
      </c>
      <c r="AD369" s="161" t="s">
        <v>242</v>
      </c>
      <c r="AE369" s="161" t="s">
        <v>242</v>
      </c>
      <c r="AF369" s="161" t="s">
        <v>242</v>
      </c>
      <c r="AG369" s="161" t="s">
        <v>242</v>
      </c>
      <c r="AH369" s="161" t="s">
        <v>242</v>
      </c>
      <c r="AI369" s="161">
        <v>20150801</v>
      </c>
      <c r="AJ369" s="161">
        <v>20160525</v>
      </c>
      <c r="AK369" s="161" t="s">
        <v>869</v>
      </c>
      <c r="AL369" t="s">
        <v>1078</v>
      </c>
      <c r="BN369" t="s">
        <v>1079</v>
      </c>
      <c r="ET369" s="161">
        <v>0</v>
      </c>
      <c r="EU369" s="161">
        <v>0</v>
      </c>
      <c r="EV369" s="161">
        <v>0</v>
      </c>
      <c r="EW369" s="161">
        <v>0</v>
      </c>
      <c r="EX369" s="161">
        <v>0</v>
      </c>
      <c r="EY369" s="161">
        <v>0</v>
      </c>
      <c r="EZ369" s="161">
        <v>0</v>
      </c>
      <c r="FA369" s="161">
        <v>0</v>
      </c>
      <c r="FB369" s="161">
        <v>0</v>
      </c>
      <c r="FC369" s="161">
        <v>0</v>
      </c>
      <c r="FD369" s="161">
        <v>0</v>
      </c>
      <c r="FE369" s="161">
        <v>0</v>
      </c>
      <c r="HN369" s="161" t="s">
        <v>881</v>
      </c>
      <c r="JB369" s="161" t="s">
        <v>881</v>
      </c>
      <c r="JC369" s="161">
        <v>0</v>
      </c>
      <c r="JD369" s="161">
        <v>0</v>
      </c>
      <c r="JE369" s="161">
        <v>0</v>
      </c>
      <c r="JF369" s="161">
        <v>0</v>
      </c>
      <c r="MN369" t="str">
        <f t="shared" si="435"/>
        <v>NoNoNoNoNoNo</v>
      </c>
      <c r="MO369" t="str">
        <f>IF(AND(MN369="NoNoNoNoNoNo",JI369=""),"No Programs",VLOOKUP(MN369,Lookups!$DA$4:$DB$67,2,FALSE))</f>
        <v>No Programs</v>
      </c>
      <c r="MP369">
        <f t="shared" si="436"/>
        <v>0</v>
      </c>
      <c r="MQ369" t="str">
        <f t="shared" si="437"/>
        <v>No Program Use</v>
      </c>
      <c r="MR369" t="str">
        <f>Directions!$D$3</f>
        <v>Usage</v>
      </c>
      <c r="MS369" t="str">
        <f>VLOOKUP(MQ369,Lookups!$CU$71:$CV$80,2,FALSE)</f>
        <v>Exclude</v>
      </c>
      <c r="MT369">
        <f t="shared" si="438"/>
        <v>0</v>
      </c>
      <c r="MU369">
        <f t="shared" si="439"/>
        <v>0</v>
      </c>
      <c r="MV369">
        <f t="shared" si="440"/>
        <v>0</v>
      </c>
      <c r="MW369">
        <f t="shared" si="441"/>
        <v>0</v>
      </c>
      <c r="MX369">
        <f t="shared" si="442"/>
        <v>0</v>
      </c>
      <c r="MY369" t="str">
        <f t="shared" si="443"/>
        <v>Not Used</v>
      </c>
      <c r="MZ369">
        <f t="shared" si="444"/>
        <v>0</v>
      </c>
      <c r="NA369" t="str">
        <f t="shared" si="445"/>
        <v>Not Available</v>
      </c>
      <c r="NB369" t="str">
        <f t="shared" si="446"/>
        <v>Not Available</v>
      </c>
      <c r="NC369" t="str">
        <f t="shared" si="447"/>
        <v>4 Not Indicated</v>
      </c>
      <c r="ND369" t="str">
        <f t="shared" si="448"/>
        <v>4 Not Indicated</v>
      </c>
      <c r="NE369" t="str">
        <f t="shared" si="449"/>
        <v>4 Not Indicated</v>
      </c>
      <c r="NF369" t="str">
        <f t="shared" si="450"/>
        <v>4 Not Indicated</v>
      </c>
      <c r="NG369" t="str">
        <f t="shared" si="451"/>
        <v>4 Not Indicated</v>
      </c>
      <c r="NH369" s="159" t="str">
        <f t="shared" si="452"/>
        <v>Null</v>
      </c>
      <c r="NI369" t="str">
        <f t="shared" si="453"/>
        <v>Null</v>
      </c>
      <c r="NJ369" s="159" t="str">
        <f t="shared" si="454"/>
        <v>Null</v>
      </c>
      <c r="NK369" t="str">
        <f t="shared" si="455"/>
        <v>Null</v>
      </c>
      <c r="NL369" t="str">
        <f t="shared" si="456"/>
        <v>No RI Tests</v>
      </c>
      <c r="NM369">
        <f t="shared" si="457"/>
        <v>0</v>
      </c>
      <c r="NN369" t="str">
        <f>IF(OR(E369="PK",E369="K",JJ369=""),"Null",INDEX(Lookups!$EZ$4:$FW$18,MATCH($JJ369,Lookups!$EY$4:$EY$18,1),MATCH($E369,Lookups!$EZ$3:$FW$3,0)))</f>
        <v>Null</v>
      </c>
      <c r="NO369" t="str">
        <f>IF(OR(E369="PK",E369="K",JJ369=""),"Null",INDEX(Lookups!$EZ$4:$FW$18,MATCH($JJ369,Lookups!$EY$4:$EY$18,1),MATCH($E369,Lookups!$EZ$3:$FW$3,0) + 1))</f>
        <v>Null</v>
      </c>
      <c r="NP369" t="str">
        <f t="shared" si="458"/>
        <v>Null</v>
      </c>
      <c r="NQ369" t="str">
        <f t="shared" si="459"/>
        <v>Null</v>
      </c>
      <c r="NR369" t="str">
        <f t="shared" si="460"/>
        <v>Null</v>
      </c>
      <c r="NS369" t="str">
        <f t="shared" si="461"/>
        <v>No RI Tests</v>
      </c>
      <c r="NT369" t="str">
        <f t="shared" si="462"/>
        <v>No RI Tests</v>
      </c>
      <c r="NU369" t="str">
        <f t="shared" si="463"/>
        <v>No RI Tests</v>
      </c>
      <c r="NV369" s="183" t="str">
        <f t="array" ref="NV369">IF($NL369="No RI Tests","No RI Tests",VLOOKUP(IF(AND(E369="K",JJ369&lt;280),3,IF(AND(E369="K",JJ369&gt;=280),4,MAX(IF(E369=Lookups!$DF$6:$DF$99,IF(JJ369&gt;=Lookups!$DG$6:$DG$99,Lookups!$DH$6:$DH$99))))),Lookups!$DE$104:$DG$108,2,FALSE))</f>
        <v>No RI Tests</v>
      </c>
      <c r="NW369" s="161" t="str">
        <f t="array" ref="NW369">IF($NL369="No RI Tests","No RI Tests",VLOOKUP(IF(AND(E369="K",JH369&lt;280),3,IF(AND(E369="K",JH369&gt;=280),4,MAX(IF(E369=Lookups!$DF$6:$DF$99,IF(NI369&gt;=Lookups!$DG$6:$DG$99,Lookups!$DH$6:$DH$99))))),Lookups!$DE$104:$DG$108,2,FALSE))</f>
        <v>No RI Tests</v>
      </c>
      <c r="NX369" s="161" t="str">
        <f t="array" ref="NX369">IF($NL369="No RI Tests","No RI Tests",VLOOKUP(IF(AND(E369="K",NK369&lt;280),3,IF(AND(E369="K",NK369&gt;=280),4,MAX(IF(E369=Lookups!$DF$6:$DF$99,IF(NK369&gt;=Lookups!$DG$6:$DG$99,Lookups!$DH$6:$DH$99))))),Lookups!$DE$104:$DG$108,2,FALSE))</f>
        <v>No RI Tests</v>
      </c>
      <c r="NY369" t="str">
        <f t="shared" si="464"/>
        <v>Null</v>
      </c>
      <c r="NZ369" t="str">
        <f t="shared" si="465"/>
        <v>Null</v>
      </c>
      <c r="OA369" t="str">
        <f t="shared" si="466"/>
        <v>No RI for Comparison</v>
      </c>
      <c r="OB369" s="161" t="str">
        <f t="array" ref="OB369">IF($NL369="No RI Tests","No RI Tests",IF(E369="K","N/A",VLOOKUP(MAX(IF(E369=Lookups!$DF$6:$DF$99,IF(JJ369&gt;=Lookups!$DG$6:$DG$99,Lookups!$DI$6:$DI$99))),Lookups!$DE$104:$DG$108,3,FALSE)))</f>
        <v>No RI Tests</v>
      </c>
      <c r="OC369" s="161" t="str">
        <f t="array" ref="OC369">IF($NL369="No RI Tests","No RI Tests",IF(E369="K","N/A",VLOOKUP(MAX(IF(E369=Lookups!$DF$6:$DF$99,IF(NI369&gt;=Lookups!$DG$6:$DG$99,Lookups!$DI$6:$DI$99))),Lookups!$DE$104:$DG$108,3,FALSE)))</f>
        <v>No RI Tests</v>
      </c>
      <c r="OD369" s="161" t="str">
        <f t="array" ref="OD369">IF($NL369="No RI Tests","No RI Tests",IF(E369="K","N/A",VLOOKUP(MAX(IF(E369=Lookups!$DF$6:$DF$99,IF(NK369&gt;=Lookups!$DG$6:$DG$99,Lookups!$DI$6:$DI$99))),Lookups!$DE$104:$DG$108,3,FALSE)))</f>
        <v>No RI Tests</v>
      </c>
      <c r="OE369" t="str">
        <f t="shared" si="467"/>
        <v>Null</v>
      </c>
      <c r="OF369" t="str">
        <f t="shared" si="468"/>
        <v>Null</v>
      </c>
      <c r="OG369" t="str">
        <f t="shared" si="469"/>
        <v>No RI for Comparison</v>
      </c>
      <c r="OH369" t="str">
        <f t="shared" si="470"/>
        <v>Null</v>
      </c>
      <c r="OI369" t="str">
        <f t="shared" si="471"/>
        <v>Null</v>
      </c>
      <c r="OJ369" t="str">
        <f t="shared" si="472"/>
        <v>Null</v>
      </c>
      <c r="OK369" t="str">
        <f t="shared" si="473"/>
        <v>Null</v>
      </c>
      <c r="OL369" t="str">
        <f t="shared" si="474"/>
        <v>Null</v>
      </c>
      <c r="OM369" t="str">
        <f t="shared" si="475"/>
        <v>Null</v>
      </c>
      <c r="ON369" t="str">
        <f t="shared" si="476"/>
        <v>Null</v>
      </c>
      <c r="OO369" t="str">
        <f t="shared" si="477"/>
        <v>Null RI</v>
      </c>
      <c r="OP369" t="str">
        <f ca="1">IF(AND(HR369&lt;&gt;"",JJ369&lt;600),IF(HT369="Advancing","Tier 2","Tier 3"),IF(JI369="","Null",IF(OR(E369="K",E369&lt;3),"FRA Recommended",IF(JJ369&gt;=IF(E369&lt;6,400,600),IF(JJ369&lt;VLOOKUP(E369,Lookups!$AP$3:$AR$16,3,FALSE),"Tier 2","Core"),IF(JJ369&lt;400,IF(RAND()&lt;0.81,"Tier 3","Tier 2"),IF(RAND()&lt;0.51,"Tier 3","Tier 2"))))))</f>
        <v>Null</v>
      </c>
      <c r="OQ369" t="str">
        <f t="shared" si="478"/>
        <v>Null</v>
      </c>
      <c r="OR369" t="str">
        <f t="shared" si="479"/>
        <v>Null</v>
      </c>
      <c r="OS369" t="str">
        <f t="shared" si="480"/>
        <v>Null</v>
      </c>
      <c r="OT369" t="str">
        <f t="shared" si="481"/>
        <v>No RI Tests</v>
      </c>
      <c r="OU369" s="159" t="str">
        <f t="shared" si="482"/>
        <v>No PI Tests</v>
      </c>
      <c r="OV369" t="str">
        <f t="shared" si="483"/>
        <v>No PI Tests</v>
      </c>
      <c r="OW369" t="str">
        <f t="shared" si="484"/>
        <v>No PI Tests</v>
      </c>
      <c r="OX369" t="str">
        <f t="shared" si="485"/>
        <v>No PI Tests</v>
      </c>
      <c r="OY369" t="str">
        <f t="shared" si="486"/>
        <v>No PI Tests</v>
      </c>
      <c r="OZ369" t="str">
        <f t="shared" si="487"/>
        <v>No PI Tests</v>
      </c>
      <c r="PA369" s="159" t="str">
        <f t="shared" si="488"/>
        <v>No PI Tests</v>
      </c>
      <c r="PB369" t="str">
        <f t="shared" si="489"/>
        <v>No PI Tests</v>
      </c>
      <c r="PC369" t="str">
        <f t="shared" si="490"/>
        <v>No PI Tests</v>
      </c>
      <c r="PD369" t="str">
        <f t="shared" si="491"/>
        <v>No PI Tests</v>
      </c>
      <c r="PE369" t="str">
        <f t="shared" si="492"/>
        <v>No PI Tests</v>
      </c>
      <c r="PF369" t="str">
        <f t="shared" si="493"/>
        <v>No PI Tests</v>
      </c>
      <c r="PG369" t="str">
        <f t="shared" si="494"/>
        <v>No PI Tests</v>
      </c>
      <c r="PH369">
        <f t="shared" si="495"/>
        <v>0</v>
      </c>
      <c r="PI369">
        <f t="shared" si="496"/>
        <v>0</v>
      </c>
      <c r="PJ369" t="str">
        <f t="shared" si="497"/>
        <v>Null</v>
      </c>
      <c r="PK369" t="str">
        <f>IF(HR369="","Null",IF(E369&lt;3,"Null",IF(HU369=0,0,IF(HS369="Form 1",VLOOKUP(HU369,Lookups!$BE$3:$BP$63,E369,FALSE),IF(HS369="Form 2",VLOOKUP(HU369,Lookups!$BE$67:$BP$127,E369,FALSE),VLOOKUP(HU369,Lookups!$BE$130:$BP$190,E369,FALSE))))))</f>
        <v>Null</v>
      </c>
      <c r="PL369" t="str">
        <f t="shared" si="498"/>
        <v>Null</v>
      </c>
      <c r="PM369" t="str">
        <f>IF($PH369=0,"Null",IF(E369&lt;3,"Null",IF(OX369=0,0,IF(OV369="Form 1",VLOOKUP(OX369,Lookups!$BE$3:$BP$63,E369,FALSE),IF(OV369="Form 2",VLOOKUP(OX369,Lookups!$BE$67:$BP$127,E369,FALSE),VLOOKUP(OX369,Lookups!$BE$130:$BP$190,E369,FALSE))))))</f>
        <v>Null</v>
      </c>
      <c r="PN369" t="str">
        <f t="shared" si="499"/>
        <v>Null</v>
      </c>
      <c r="PO369" t="str">
        <f t="shared" si="500"/>
        <v>Null</v>
      </c>
      <c r="PP369" t="str">
        <f t="shared" si="501"/>
        <v>Null</v>
      </c>
      <c r="PQ369" t="str">
        <f>IF(HR369="","Null",IF(E369&lt;3,"Null",IF(HV369=0,0,IF(HS369="Form 1",VLOOKUP(HV369,Lookups!$BR$3:$CC$63,E369,FALSE),IF(HS369="Form 2",VLOOKUP(HV369,Lookups!$BR$67:$CC$127,E369,FALSE),VLOOKUP(HV369,Lookups!$BR$130:$CC$190,E369,FALSE))))))</f>
        <v>Null</v>
      </c>
      <c r="PR369" t="str">
        <f t="shared" si="502"/>
        <v>Null</v>
      </c>
      <c r="PS369" t="str">
        <f>IF(HR369="","Null",IF(E369&lt;3,"Null",IF(OY369=0,0,IF(OW369="Form 1",VLOOKUP(OY369,Lookups!$BR$3:$CC$63,E369,FALSE),IF(OW369="Form 2",VLOOKUP(OY369,Lookups!$BR$67:$CC$127,E369,FALSE),VLOOKUP(OY369,Lookups!$BR$130:$CC$190,E369,FALSE))))))</f>
        <v>Null</v>
      </c>
      <c r="PT369" t="str">
        <f t="shared" si="503"/>
        <v>Null</v>
      </c>
      <c r="PU369" t="str">
        <f t="shared" si="504"/>
        <v>Null</v>
      </c>
      <c r="PV369" t="str">
        <f t="shared" si="505"/>
        <v>Null</v>
      </c>
      <c r="PW369" t="str">
        <f t="shared" si="506"/>
        <v>No PI Tests</v>
      </c>
      <c r="PX369">
        <f t="shared" si="507"/>
        <v>0</v>
      </c>
      <c r="PY369">
        <f t="shared" si="508"/>
        <v>0</v>
      </c>
      <c r="PZ369" t="str">
        <f t="shared" si="509"/>
        <v>Null</v>
      </c>
      <c r="QA369" t="str">
        <f t="shared" si="510"/>
        <v>Null</v>
      </c>
      <c r="QB369" t="str">
        <f t="shared" si="511"/>
        <v>Null</v>
      </c>
      <c r="QC369" t="str">
        <f>IF($MS369="System 44 Record",IF(BQ369&lt;MEDIAN(Directions!$F$3,Directions!$F$6),"Mid-Year Exited Student","Full Year Participant")&amp;IF(BP369&lt;Directions!$F$3,", Started Prior Year",", Started This Year"),"Null")</f>
        <v>Null</v>
      </c>
      <c r="QD369" t="str">
        <f t="shared" si="512"/>
        <v>Null</v>
      </c>
      <c r="QE369">
        <f t="shared" si="513"/>
        <v>0</v>
      </c>
      <c r="QF369">
        <f t="shared" si="514"/>
        <v>0</v>
      </c>
      <c r="QG369">
        <f t="shared" si="515"/>
        <v>0</v>
      </c>
      <c r="QH369">
        <f t="shared" si="516"/>
        <v>0</v>
      </c>
      <c r="QI369">
        <f t="shared" si="517"/>
        <v>0</v>
      </c>
      <c r="QJ369" t="str">
        <f t="shared" si="518"/>
        <v>Used None</v>
      </c>
      <c r="QK369" t="str">
        <f t="shared" si="519"/>
        <v>Null</v>
      </c>
      <c r="QL369" t="str">
        <f t="shared" si="520"/>
        <v>Null</v>
      </c>
      <c r="QM369" t="str">
        <f>IF($MS369="READ 180 Record",IF(AQ369="","Null",VLOOKUP(JJ369,Lookups!$DX$3:$EB$2054,AN369+1,FALSE)),"Null")</f>
        <v>Null</v>
      </c>
      <c r="QN369" t="str">
        <f t="shared" si="521"/>
        <v>Null</v>
      </c>
    </row>
    <row r="370" spans="1:456" x14ac:dyDescent="0.25">
      <c r="A370" s="161" t="s">
        <v>1447</v>
      </c>
      <c r="B370" s="161" t="s">
        <v>1447</v>
      </c>
      <c r="C370" s="161" t="s">
        <v>1447</v>
      </c>
      <c r="D370" s="161" t="s">
        <v>1447</v>
      </c>
      <c r="E370" s="161">
        <v>3</v>
      </c>
      <c r="F370" s="161" t="s">
        <v>1447</v>
      </c>
      <c r="G370" s="161" t="s">
        <v>885</v>
      </c>
      <c r="H370" s="161" t="s">
        <v>886</v>
      </c>
      <c r="I370" s="161">
        <v>431</v>
      </c>
      <c r="J370" s="159">
        <v>42495</v>
      </c>
      <c r="K370" s="161">
        <v>0</v>
      </c>
      <c r="L370" s="161">
        <v>0</v>
      </c>
      <c r="M370" s="161">
        <v>0</v>
      </c>
      <c r="N370" s="161">
        <v>0</v>
      </c>
      <c r="O370" s="161">
        <v>0</v>
      </c>
      <c r="P370" s="161">
        <v>0</v>
      </c>
      <c r="Q370" s="161">
        <v>0</v>
      </c>
      <c r="R370" s="161">
        <v>0</v>
      </c>
      <c r="S370" s="161">
        <v>0</v>
      </c>
      <c r="T370" s="161">
        <v>0</v>
      </c>
      <c r="U370" s="161">
        <v>0</v>
      </c>
      <c r="V370" s="161">
        <v>0</v>
      </c>
      <c r="W370" s="161">
        <v>0</v>
      </c>
      <c r="X370" s="161">
        <v>0</v>
      </c>
      <c r="AB370" s="161" t="s">
        <v>242</v>
      </c>
      <c r="AC370" s="161" t="s">
        <v>242</v>
      </c>
      <c r="AD370" s="161" t="s">
        <v>242</v>
      </c>
      <c r="AE370" s="161" t="s">
        <v>242</v>
      </c>
      <c r="AF370" s="161" t="s">
        <v>241</v>
      </c>
      <c r="AG370" s="161" t="s">
        <v>241</v>
      </c>
      <c r="AH370" s="161" t="s">
        <v>242</v>
      </c>
      <c r="AI370" s="161">
        <v>20150801</v>
      </c>
      <c r="AJ370" s="161">
        <v>20160525</v>
      </c>
      <c r="AK370" s="161" t="s">
        <v>869</v>
      </c>
      <c r="AL370" t="s">
        <v>1078</v>
      </c>
      <c r="BN370" t="s">
        <v>1076</v>
      </c>
      <c r="BO370" t="s">
        <v>886</v>
      </c>
      <c r="BP370" s="159">
        <v>42256</v>
      </c>
      <c r="BQ370" s="159">
        <v>42492</v>
      </c>
      <c r="BR370" t="s">
        <v>877</v>
      </c>
      <c r="BS370">
        <v>431</v>
      </c>
      <c r="BT370" s="159">
        <v>42492</v>
      </c>
      <c r="BU370">
        <v>3</v>
      </c>
      <c r="BV370">
        <v>6</v>
      </c>
      <c r="BW370">
        <v>21</v>
      </c>
      <c r="BX370">
        <v>50</v>
      </c>
      <c r="BY370">
        <v>942</v>
      </c>
      <c r="BZ370">
        <v>964</v>
      </c>
      <c r="CA370">
        <v>0</v>
      </c>
      <c r="CB370">
        <v>20</v>
      </c>
      <c r="CC370">
        <v>45</v>
      </c>
      <c r="CD370">
        <v>72</v>
      </c>
      <c r="CE370">
        <v>90</v>
      </c>
      <c r="CF370">
        <v>86</v>
      </c>
      <c r="CG370">
        <v>86</v>
      </c>
      <c r="CH370">
        <v>75</v>
      </c>
      <c r="CI370">
        <v>8952</v>
      </c>
      <c r="CJ370">
        <v>1.8519000000000001</v>
      </c>
      <c r="CK370">
        <v>3</v>
      </c>
      <c r="CL370">
        <v>5</v>
      </c>
      <c r="ET370" s="161">
        <v>0</v>
      </c>
      <c r="EU370" s="161">
        <v>0</v>
      </c>
      <c r="EV370" s="161">
        <v>0</v>
      </c>
      <c r="EW370" s="161">
        <v>0</v>
      </c>
      <c r="EX370" s="161">
        <v>0</v>
      </c>
      <c r="EY370" s="161">
        <v>0</v>
      </c>
      <c r="EZ370" s="161">
        <v>0</v>
      </c>
      <c r="FA370" s="161">
        <v>0</v>
      </c>
      <c r="FB370" s="161">
        <v>0</v>
      </c>
      <c r="FC370" s="161">
        <v>0</v>
      </c>
      <c r="FD370" s="161">
        <v>0</v>
      </c>
      <c r="FE370" s="161">
        <v>0</v>
      </c>
      <c r="HN370" s="161" t="s">
        <v>886</v>
      </c>
      <c r="HO370" s="159">
        <v>42244</v>
      </c>
      <c r="HP370" s="159">
        <v>42496</v>
      </c>
      <c r="HQ370" s="161">
        <v>3</v>
      </c>
      <c r="HR370" s="159">
        <v>42244</v>
      </c>
      <c r="HS370" s="161" t="s">
        <v>872</v>
      </c>
      <c r="HT370" s="161" t="s">
        <v>878</v>
      </c>
      <c r="HU370" s="161">
        <v>27</v>
      </c>
      <c r="HV370" s="161">
        <v>8</v>
      </c>
      <c r="HW370" s="161">
        <v>0</v>
      </c>
      <c r="HX370" s="159">
        <v>42348</v>
      </c>
      <c r="HY370" s="161" t="s">
        <v>874</v>
      </c>
      <c r="HZ370" s="161" t="s">
        <v>878</v>
      </c>
      <c r="IA370" s="161">
        <v>31</v>
      </c>
      <c r="IB370" s="161">
        <v>7</v>
      </c>
      <c r="IC370" s="161">
        <v>0</v>
      </c>
      <c r="ID370" s="159">
        <v>42496</v>
      </c>
      <c r="IE370" s="161" t="s">
        <v>879</v>
      </c>
      <c r="IF370" s="161" t="s">
        <v>878</v>
      </c>
      <c r="IG370" s="161">
        <v>32</v>
      </c>
      <c r="IH370" s="161">
        <v>6</v>
      </c>
      <c r="II370" s="161">
        <v>0</v>
      </c>
      <c r="JB370" s="161" t="s">
        <v>886</v>
      </c>
      <c r="JC370" s="161">
        <v>12</v>
      </c>
      <c r="JD370" s="161">
        <v>9</v>
      </c>
      <c r="JE370" s="161">
        <v>15</v>
      </c>
      <c r="JF370" s="161">
        <v>7357</v>
      </c>
      <c r="JG370" s="159">
        <v>42495</v>
      </c>
      <c r="JH370" s="161">
        <v>431</v>
      </c>
      <c r="JI370" s="159">
        <v>42241</v>
      </c>
      <c r="JJ370" s="161">
        <v>0</v>
      </c>
      <c r="JK370" s="161">
        <v>16</v>
      </c>
      <c r="JL370" s="159">
        <v>42349</v>
      </c>
      <c r="JM370" s="161">
        <v>0</v>
      </c>
      <c r="JN370" s="161">
        <v>13</v>
      </c>
      <c r="JO370" s="159">
        <v>42495</v>
      </c>
      <c r="JP370" s="161">
        <v>431</v>
      </c>
      <c r="JQ370" s="161">
        <v>40</v>
      </c>
      <c r="MN370" t="str">
        <f t="shared" si="435"/>
        <v>NoNoNoYesYesNo</v>
      </c>
      <c r="MO370" t="str">
        <f>IF(AND(MN370="NoNoNoNoNoNo",JI370=""),"No Programs",VLOOKUP(MN370,Lookups!$DA$4:$DB$67,2,FALSE))</f>
        <v>System 44 Only</v>
      </c>
      <c r="MP370">
        <f t="shared" si="436"/>
        <v>0</v>
      </c>
      <c r="MQ370" t="str">
        <f t="shared" si="437"/>
        <v>System 44 User</v>
      </c>
      <c r="MR370" t="str">
        <f>Directions!$D$3</f>
        <v>Usage</v>
      </c>
      <c r="MS370" t="str">
        <f>VLOOKUP(MQ370,Lookups!$CU$71:$CV$80,2,FALSE)</f>
        <v>System 44 Record</v>
      </c>
      <c r="MT370">
        <f t="shared" si="438"/>
        <v>1</v>
      </c>
      <c r="MU370">
        <f t="shared" si="439"/>
        <v>1</v>
      </c>
      <c r="MV370">
        <f t="shared" si="440"/>
        <v>1</v>
      </c>
      <c r="MW370">
        <f t="shared" si="441"/>
        <v>1</v>
      </c>
      <c r="MX370">
        <f t="shared" si="442"/>
        <v>36</v>
      </c>
      <c r="MY370" t="str">
        <f t="shared" si="443"/>
        <v>Not Used</v>
      </c>
      <c r="MZ370">
        <f t="shared" si="444"/>
        <v>0</v>
      </c>
      <c r="NA370" t="str">
        <f t="shared" si="445"/>
        <v>Not Available</v>
      </c>
      <c r="NB370" t="str">
        <f t="shared" si="446"/>
        <v>Not Available</v>
      </c>
      <c r="NC370" t="str">
        <f t="shared" si="447"/>
        <v>4 Not Indicated</v>
      </c>
      <c r="ND370" t="str">
        <f t="shared" si="448"/>
        <v>4 Not Indicated</v>
      </c>
      <c r="NE370" t="str">
        <f t="shared" si="449"/>
        <v>4 Not Indicated</v>
      </c>
      <c r="NF370" t="str">
        <f t="shared" si="450"/>
        <v>4 Not Indicated</v>
      </c>
      <c r="NG370" t="str">
        <f t="shared" si="451"/>
        <v>4 Not Indicated</v>
      </c>
      <c r="NH370" s="159">
        <f t="shared" si="452"/>
        <v>42495</v>
      </c>
      <c r="NI370">
        <f t="shared" si="453"/>
        <v>431</v>
      </c>
      <c r="NJ370" s="159">
        <f t="shared" si="454"/>
        <v>42495</v>
      </c>
      <c r="NK370">
        <f t="shared" si="455"/>
        <v>431</v>
      </c>
      <c r="NL370">
        <f t="shared" si="456"/>
        <v>36.285714285714285</v>
      </c>
      <c r="NM370">
        <f t="shared" si="457"/>
        <v>1</v>
      </c>
      <c r="NN370">
        <f>IF(OR(E370="PK",E370="K",JJ370=""),"Null",INDEX(Lookups!$EZ$4:$FW$18,MATCH($JJ370,Lookups!$EY$4:$EY$18,1),MATCH($E370,Lookups!$EZ$3:$FW$3,0)))</f>
        <v>235</v>
      </c>
      <c r="NO370">
        <f>IF(OR(E370="PK",E370="K",JJ370=""),"Null",INDEX(Lookups!$EZ$4:$FW$18,MATCH($JJ370,Lookups!$EY$4:$EY$18,1),MATCH($E370,Lookups!$EZ$3:$FW$3,0) + 1))</f>
        <v>340</v>
      </c>
      <c r="NP370">
        <f t="shared" si="458"/>
        <v>470</v>
      </c>
      <c r="NQ370" t="str">
        <f t="shared" si="459"/>
        <v>PI is Recommended</v>
      </c>
      <c r="NR370" t="str">
        <f t="shared" si="460"/>
        <v>No PI Needed</v>
      </c>
      <c r="NS370" t="str">
        <f t="shared" si="461"/>
        <v>BR to 199L</v>
      </c>
      <c r="NT370" t="str">
        <f t="shared" si="462"/>
        <v>400L to 599L</v>
      </c>
      <c r="NU370" t="str">
        <f t="shared" si="463"/>
        <v>400L to 599L</v>
      </c>
      <c r="NV370" s="183" t="str">
        <f t="array" ref="NV370">IF($NL370="No RI Tests","No RI Tests",VLOOKUP(IF(AND(E370="K",JJ370&lt;280),3,IF(AND(E370="K",JJ370&gt;=280),4,MAX(IF(E370=Lookups!$DF$6:$DF$99,IF(JJ370&gt;=Lookups!$DG$6:$DG$99,Lookups!$DH$6:$DH$99))))),Lookups!$DE$104:$DG$108,2,FALSE))</f>
        <v>1 Below Basic</v>
      </c>
      <c r="NW370" s="161" t="str">
        <f t="array" ref="NW370">IF($NL370="No RI Tests","No RI Tests",VLOOKUP(IF(AND(E370="K",JH370&lt;280),3,IF(AND(E370="K",JH370&gt;=280),4,MAX(IF(E370=Lookups!$DF$6:$DF$99,IF(NI370&gt;=Lookups!$DG$6:$DG$99,Lookups!$DH$6:$DH$99))))),Lookups!$DE$104:$DG$108,2,FALSE))</f>
        <v>2 Basic</v>
      </c>
      <c r="NX370" s="161" t="str">
        <f t="array" ref="NX370">IF($NL370="No RI Tests","No RI Tests",VLOOKUP(IF(AND(E370="K",NK370&lt;280),3,IF(AND(E370="K",NK370&gt;=280),4,MAX(IF(E370=Lookups!$DF$6:$DF$99,IF(NK370&gt;=Lookups!$DG$6:$DG$99,Lookups!$DH$6:$DH$99))))),Lookups!$DE$104:$DG$108,2,FALSE))</f>
        <v>2 Basic</v>
      </c>
      <c r="NY370">
        <f t="shared" si="464"/>
        <v>0</v>
      </c>
      <c r="NZ370">
        <f t="shared" si="465"/>
        <v>1</v>
      </c>
      <c r="OA370" t="str">
        <f t="shared" si="466"/>
        <v>Improved Performance Level</v>
      </c>
      <c r="OB370" s="161" t="str">
        <f t="array" ref="OB370">IF($NL370="No RI Tests","No RI Tests",IF(E370="K","N/A",VLOOKUP(MAX(IF(E370=Lookups!$DF$6:$DF$99,IF(JJ370&gt;=Lookups!$DG$6:$DG$99,Lookups!$DI$6:$DI$99))),Lookups!$DE$104:$DG$108,3,FALSE)))</f>
        <v>1 Limited</v>
      </c>
      <c r="OC370" s="161" t="str">
        <f t="array" ref="OC370">IF($NL370="No RI Tests","No RI Tests",IF(E370="K","N/A",VLOOKUP(MAX(IF(E370=Lookups!$DF$6:$DF$99,IF(NI370&gt;=Lookups!$DG$6:$DG$99,Lookups!$DI$6:$DI$99))),Lookups!$DE$104:$DG$108,3,FALSE)))</f>
        <v>1 Limited</v>
      </c>
      <c r="OD370" s="161" t="str">
        <f t="array" ref="OD370">IF($NL370="No RI Tests","No RI Tests",IF(E370="K","N/A",VLOOKUP(MAX(IF(E370=Lookups!$DF$6:$DF$99,IF(NK370&gt;=Lookups!$DG$6:$DG$99,Lookups!$DI$6:$DI$99))),Lookups!$DE$104:$DG$108,3,FALSE)))</f>
        <v>1 Limited</v>
      </c>
      <c r="OE370">
        <f t="shared" si="467"/>
        <v>1</v>
      </c>
      <c r="OF370">
        <f t="shared" si="468"/>
        <v>0</v>
      </c>
      <c r="OG370" t="str">
        <f t="shared" si="469"/>
        <v>Maintained Performance Level</v>
      </c>
      <c r="OH370">
        <f t="shared" si="470"/>
        <v>431</v>
      </c>
      <c r="OI370">
        <f t="shared" si="471"/>
        <v>1</v>
      </c>
      <c r="OJ370">
        <f t="shared" si="472"/>
        <v>1</v>
      </c>
      <c r="OK370">
        <f t="shared" si="473"/>
        <v>0</v>
      </c>
      <c r="OL370">
        <f t="shared" si="474"/>
        <v>1.4991304347826087</v>
      </c>
      <c r="OM370" t="str">
        <f t="shared" si="475"/>
        <v>Fall Administration</v>
      </c>
      <c r="ON370" t="str">
        <f t="shared" si="476"/>
        <v>Winter Administration</v>
      </c>
      <c r="OO370" t="str">
        <f t="shared" si="477"/>
        <v>Fall to Winter RI</v>
      </c>
      <c r="OP370" t="str">
        <f ca="1">IF(AND(HR370&lt;&gt;"",JJ370&lt;600),IF(HT370="Advancing","Tier 2","Tier 3"),IF(JI370="","Null",IF(OR(E370="K",E370&lt;3),"FRA Recommended",IF(JJ370&gt;=IF(E370&lt;6,400,600),IF(JJ370&lt;VLOOKUP(E370,Lookups!$AP$3:$AR$16,3,FALSE),"Tier 2","Core"),IF(JJ370&lt;400,IF(RAND()&lt;0.81,"Tier 3","Tier 2"),IF(RAND()&lt;0.51,"Tier 3","Tier 2"))))))</f>
        <v>Tier 3</v>
      </c>
      <c r="OQ370" t="str">
        <f t="shared" si="478"/>
        <v>Average Reading Invt. at Least 15 Minutes Long</v>
      </c>
      <c r="OR370">
        <f t="shared" si="479"/>
        <v>0</v>
      </c>
      <c r="OS370" t="str">
        <f t="shared" si="480"/>
        <v>Null</v>
      </c>
      <c r="OT370">
        <f t="shared" si="481"/>
        <v>431</v>
      </c>
      <c r="OU370" s="159">
        <f t="shared" si="482"/>
        <v>42496</v>
      </c>
      <c r="OV370" t="str">
        <f t="shared" si="483"/>
        <v>Form 3</v>
      </c>
      <c r="OW370" t="str">
        <f t="shared" si="484"/>
        <v>Beginning</v>
      </c>
      <c r="OX370">
        <f t="shared" si="485"/>
        <v>32</v>
      </c>
      <c r="OY370">
        <f t="shared" si="486"/>
        <v>6</v>
      </c>
      <c r="OZ370">
        <f t="shared" si="487"/>
        <v>0</v>
      </c>
      <c r="PA370" s="159">
        <f t="shared" si="488"/>
        <v>42244</v>
      </c>
      <c r="PB370" t="str">
        <f t="shared" si="489"/>
        <v>Form 1</v>
      </c>
      <c r="PC370" t="str">
        <f t="shared" si="490"/>
        <v>Beginning</v>
      </c>
      <c r="PD370">
        <f t="shared" si="491"/>
        <v>27</v>
      </c>
      <c r="PE370">
        <f t="shared" si="492"/>
        <v>8</v>
      </c>
      <c r="PF370">
        <f t="shared" si="493"/>
        <v>0</v>
      </c>
      <c r="PG370">
        <f t="shared" si="494"/>
        <v>36</v>
      </c>
      <c r="PH370">
        <f t="shared" si="495"/>
        <v>1</v>
      </c>
      <c r="PI370">
        <f t="shared" si="496"/>
        <v>1</v>
      </c>
      <c r="PJ370">
        <f t="shared" si="497"/>
        <v>27</v>
      </c>
      <c r="PK370">
        <f>IF(HR370="","Null",IF(E370&lt;3,"Null",IF(HU370=0,0,IF(HS370="Form 1",VLOOKUP(HU370,Lookups!$BE$3:$BP$63,E370,FALSE),IF(HS370="Form 2",VLOOKUP(HU370,Lookups!$BE$67:$BP$127,E370,FALSE),VLOOKUP(HU370,Lookups!$BE$130:$BP$190,E370,FALSE))))))</f>
        <v>7</v>
      </c>
      <c r="PL370">
        <f t="shared" si="498"/>
        <v>32</v>
      </c>
      <c r="PM370">
        <f>IF($PH370=0,"Null",IF(E370&lt;3,"Null",IF(OX370=0,0,IF(OV370="Form 1",VLOOKUP(OX370,Lookups!$BE$3:$BP$63,E370,FALSE),IF(OV370="Form 2",VLOOKUP(OX370,Lookups!$BE$67:$BP$127,E370,FALSE),VLOOKUP(OX370,Lookups!$BE$130:$BP$190,E370,FALSE))))))</f>
        <v>9</v>
      </c>
      <c r="PN370">
        <f t="shared" si="499"/>
        <v>5</v>
      </c>
      <c r="PO370">
        <f t="shared" si="500"/>
        <v>1</v>
      </c>
      <c r="PP370">
        <f t="shared" si="501"/>
        <v>8</v>
      </c>
      <c r="PQ370">
        <f>IF(HR370="","Null",IF(E370&lt;3,"Null",IF(HV370=0,0,IF(HS370="Form 1",VLOOKUP(HV370,Lookups!$BR$3:$CC$63,E370,FALSE),IF(HS370="Form 2",VLOOKUP(HV370,Lookups!$BR$67:$CC$127,E370,FALSE),VLOOKUP(HV370,Lookups!$BR$130:$CC$190,E370,FALSE))))))</f>
        <v>40</v>
      </c>
      <c r="PR370">
        <f t="shared" si="502"/>
        <v>6</v>
      </c>
      <c r="PS370">
        <f>IF(HR370="","Null",IF(E370&lt;3,"Null",IF(OY370=0,0,IF(OW370="Form 1",VLOOKUP(OY370,Lookups!$BR$3:$CC$63,E370,FALSE),IF(OW370="Form 2",VLOOKUP(OY370,Lookups!$BR$67:$CC$127,E370,FALSE),VLOOKUP(OY370,Lookups!$BR$130:$CC$190,E370,FALSE))))))</f>
        <v>21</v>
      </c>
      <c r="PT370">
        <f t="shared" si="503"/>
        <v>-2</v>
      </c>
      <c r="PU370">
        <f t="shared" si="504"/>
        <v>0</v>
      </c>
      <c r="PV370">
        <f t="shared" si="505"/>
        <v>0</v>
      </c>
      <c r="PW370" t="str">
        <f t="shared" si="506"/>
        <v>Fall to Spring PI Administration</v>
      </c>
      <c r="PX370">
        <f t="shared" si="507"/>
        <v>0</v>
      </c>
      <c r="PY370">
        <f t="shared" si="508"/>
        <v>1</v>
      </c>
      <c r="PZ370" t="str">
        <f t="shared" si="509"/>
        <v>40 to 59 Sessions</v>
      </c>
      <c r="QA370" t="str">
        <f t="shared" si="510"/>
        <v>Series 1</v>
      </c>
      <c r="QB370" t="str">
        <f t="shared" si="511"/>
        <v>In Series 1 to 4</v>
      </c>
      <c r="QC370" t="str">
        <f>IF($MS370="System 44 Record",IF(BQ370&lt;MEDIAN(Directions!$F$3,Directions!$F$6),"Mid-Year Exited Student","Full Year Participant")&amp;IF(BP370&lt;Directions!$F$3,", Started Prior Year",", Started This Year"),"Null")</f>
        <v>Full Year Participant, Started This Year</v>
      </c>
      <c r="QD370">
        <f t="shared" si="512"/>
        <v>0</v>
      </c>
      <c r="QE370">
        <f t="shared" si="513"/>
        <v>0</v>
      </c>
      <c r="QF370">
        <f t="shared" si="514"/>
        <v>1</v>
      </c>
      <c r="QG370">
        <f t="shared" si="515"/>
        <v>0</v>
      </c>
      <c r="QH370">
        <f t="shared" si="516"/>
        <v>0</v>
      </c>
      <c r="QI370">
        <f t="shared" si="517"/>
        <v>0</v>
      </c>
      <c r="QJ370" t="str">
        <f t="shared" si="518"/>
        <v>RC! Only</v>
      </c>
      <c r="QK370" t="str">
        <f t="shared" si="519"/>
        <v>Null</v>
      </c>
      <c r="QL370" t="str">
        <f t="shared" si="520"/>
        <v>Null</v>
      </c>
      <c r="QM370" t="str">
        <f>IF($MS370="READ 180 Record",IF(AQ370="","Null",VLOOKUP(JJ370,Lookups!$DX$3:$EB$2054,AN370+1,FALSE)),"Null")</f>
        <v>Null</v>
      </c>
      <c r="QN370" t="str">
        <f t="shared" si="521"/>
        <v>Null</v>
      </c>
    </row>
    <row r="371" spans="1:456" x14ac:dyDescent="0.25">
      <c r="A371" s="161" t="s">
        <v>1447</v>
      </c>
      <c r="B371" s="161" t="s">
        <v>1447</v>
      </c>
      <c r="C371" s="161" t="s">
        <v>1447</v>
      </c>
      <c r="D371" s="161" t="s">
        <v>1447</v>
      </c>
      <c r="E371" s="161">
        <v>10</v>
      </c>
      <c r="F371" s="161" t="s">
        <v>1447</v>
      </c>
      <c r="G371" s="161" t="s">
        <v>880</v>
      </c>
      <c r="H371" s="161" t="s">
        <v>881</v>
      </c>
      <c r="K371" s="161">
        <v>0</v>
      </c>
      <c r="L371" s="161">
        <v>0</v>
      </c>
      <c r="M371" s="161">
        <v>0</v>
      </c>
      <c r="N371" s="161">
        <v>0</v>
      </c>
      <c r="O371" s="161">
        <v>0</v>
      </c>
      <c r="P371" s="161">
        <v>0</v>
      </c>
      <c r="Q371" s="161">
        <v>0</v>
      </c>
      <c r="R371" s="161">
        <v>0</v>
      </c>
      <c r="S371" s="161">
        <v>0</v>
      </c>
      <c r="T371" s="161">
        <v>0</v>
      </c>
      <c r="U371" s="161">
        <v>0</v>
      </c>
      <c r="V371" s="161">
        <v>0</v>
      </c>
      <c r="W371" s="161">
        <v>0</v>
      </c>
      <c r="X371" s="161">
        <v>0</v>
      </c>
      <c r="AB371" s="161" t="s">
        <v>242</v>
      </c>
      <c r="AC371" s="161" t="s">
        <v>242</v>
      </c>
      <c r="AD371" s="161" t="s">
        <v>242</v>
      </c>
      <c r="AE371" s="161" t="s">
        <v>242</v>
      </c>
      <c r="AF371" s="161" t="s">
        <v>242</v>
      </c>
      <c r="AG371" s="161" t="s">
        <v>242</v>
      </c>
      <c r="AH371" s="161" t="s">
        <v>242</v>
      </c>
      <c r="AI371" s="161">
        <v>20150801</v>
      </c>
      <c r="AJ371" s="161">
        <v>20160525</v>
      </c>
      <c r="AK371" s="161" t="s">
        <v>869</v>
      </c>
      <c r="AL371" t="s">
        <v>1078</v>
      </c>
      <c r="BN371" t="s">
        <v>1079</v>
      </c>
      <c r="ET371" s="161">
        <v>0</v>
      </c>
      <c r="EU371" s="161">
        <v>0</v>
      </c>
      <c r="EV371" s="161">
        <v>0</v>
      </c>
      <c r="EW371" s="161">
        <v>0</v>
      </c>
      <c r="EX371" s="161">
        <v>0</v>
      </c>
      <c r="EY371" s="161">
        <v>0</v>
      </c>
      <c r="EZ371" s="161">
        <v>0</v>
      </c>
      <c r="FA371" s="161">
        <v>0</v>
      </c>
      <c r="FB371" s="161">
        <v>0</v>
      </c>
      <c r="FC371" s="161">
        <v>0</v>
      </c>
      <c r="FD371" s="161">
        <v>0</v>
      </c>
      <c r="FE371" s="161">
        <v>0</v>
      </c>
      <c r="HN371" s="161" t="s">
        <v>881</v>
      </c>
      <c r="JB371" s="161" t="s">
        <v>881</v>
      </c>
      <c r="JC371" s="161">
        <v>0</v>
      </c>
      <c r="JD371" s="161">
        <v>0</v>
      </c>
      <c r="JE371" s="161">
        <v>0</v>
      </c>
      <c r="JF371" s="161">
        <v>0</v>
      </c>
      <c r="MN371" t="str">
        <f t="shared" si="435"/>
        <v>NoNoNoNoNoNo</v>
      </c>
      <c r="MO371" t="str">
        <f>IF(AND(MN371="NoNoNoNoNoNo",JI371=""),"No Programs",VLOOKUP(MN371,Lookups!$DA$4:$DB$67,2,FALSE))</f>
        <v>No Programs</v>
      </c>
      <c r="MP371">
        <f t="shared" si="436"/>
        <v>0</v>
      </c>
      <c r="MQ371" t="str">
        <f t="shared" si="437"/>
        <v>No Program Use</v>
      </c>
      <c r="MR371" t="str">
        <f>Directions!$D$3</f>
        <v>Usage</v>
      </c>
      <c r="MS371" t="str">
        <f>VLOOKUP(MQ371,Lookups!$CU$71:$CV$80,2,FALSE)</f>
        <v>Exclude</v>
      </c>
      <c r="MT371">
        <f t="shared" si="438"/>
        <v>0</v>
      </c>
      <c r="MU371">
        <f t="shared" si="439"/>
        <v>0</v>
      </c>
      <c r="MV371">
        <f t="shared" si="440"/>
        <v>0</v>
      </c>
      <c r="MW371">
        <f t="shared" si="441"/>
        <v>0</v>
      </c>
      <c r="MX371">
        <f t="shared" si="442"/>
        <v>0</v>
      </c>
      <c r="MY371" t="str">
        <f t="shared" si="443"/>
        <v>Not Used</v>
      </c>
      <c r="MZ371">
        <f t="shared" si="444"/>
        <v>0</v>
      </c>
      <c r="NA371" t="str">
        <f t="shared" si="445"/>
        <v>Not Available</v>
      </c>
      <c r="NB371" t="str">
        <f t="shared" si="446"/>
        <v>Not Available</v>
      </c>
      <c r="NC371" t="str">
        <f t="shared" si="447"/>
        <v>4 Not Indicated</v>
      </c>
      <c r="ND371" t="str">
        <f t="shared" si="448"/>
        <v>4 Not Indicated</v>
      </c>
      <c r="NE371" t="str">
        <f t="shared" si="449"/>
        <v>4 Not Indicated</v>
      </c>
      <c r="NF371" t="str">
        <f t="shared" si="450"/>
        <v>4 Not Indicated</v>
      </c>
      <c r="NG371" t="str">
        <f t="shared" si="451"/>
        <v>4 Not Indicated</v>
      </c>
      <c r="NH371" s="159" t="str">
        <f t="shared" si="452"/>
        <v>Null</v>
      </c>
      <c r="NI371" t="str">
        <f t="shared" si="453"/>
        <v>Null</v>
      </c>
      <c r="NJ371" s="159" t="str">
        <f t="shared" si="454"/>
        <v>Null</v>
      </c>
      <c r="NK371" t="str">
        <f t="shared" si="455"/>
        <v>Null</v>
      </c>
      <c r="NL371" t="str">
        <f t="shared" si="456"/>
        <v>No RI Tests</v>
      </c>
      <c r="NM371">
        <f t="shared" si="457"/>
        <v>0</v>
      </c>
      <c r="NN371" t="str">
        <f>IF(OR(E371="PK",E371="K",JJ371=""),"Null",INDEX(Lookups!$EZ$4:$FW$18,MATCH($JJ371,Lookups!$EY$4:$EY$18,1),MATCH($E371,Lookups!$EZ$3:$FW$3,0)))</f>
        <v>Null</v>
      </c>
      <c r="NO371" t="str">
        <f>IF(OR(E371="PK",E371="K",JJ371=""),"Null",INDEX(Lookups!$EZ$4:$FW$18,MATCH($JJ371,Lookups!$EY$4:$EY$18,1),MATCH($E371,Lookups!$EZ$3:$FW$3,0) + 1))</f>
        <v>Null</v>
      </c>
      <c r="NP371" t="str">
        <f t="shared" si="458"/>
        <v>Null</v>
      </c>
      <c r="NQ371" t="str">
        <f t="shared" si="459"/>
        <v>Null</v>
      </c>
      <c r="NR371" t="str">
        <f t="shared" si="460"/>
        <v>Null</v>
      </c>
      <c r="NS371" t="str">
        <f t="shared" si="461"/>
        <v>No RI Tests</v>
      </c>
      <c r="NT371" t="str">
        <f t="shared" si="462"/>
        <v>No RI Tests</v>
      </c>
      <c r="NU371" t="str">
        <f t="shared" si="463"/>
        <v>No RI Tests</v>
      </c>
      <c r="NV371" s="183" t="str">
        <f t="array" ref="NV371">IF($NL371="No RI Tests","No RI Tests",VLOOKUP(IF(AND(E371="K",JJ371&lt;280),3,IF(AND(E371="K",JJ371&gt;=280),4,MAX(IF(E371=Lookups!$DF$6:$DF$99,IF(JJ371&gt;=Lookups!$DG$6:$DG$99,Lookups!$DH$6:$DH$99))))),Lookups!$DE$104:$DG$108,2,FALSE))</f>
        <v>No RI Tests</v>
      </c>
      <c r="NW371" s="161" t="str">
        <f t="array" ref="NW371">IF($NL371="No RI Tests","No RI Tests",VLOOKUP(IF(AND(E371="K",JH371&lt;280),3,IF(AND(E371="K",JH371&gt;=280),4,MAX(IF(E371=Lookups!$DF$6:$DF$99,IF(NI371&gt;=Lookups!$DG$6:$DG$99,Lookups!$DH$6:$DH$99))))),Lookups!$DE$104:$DG$108,2,FALSE))</f>
        <v>No RI Tests</v>
      </c>
      <c r="NX371" s="161" t="str">
        <f t="array" ref="NX371">IF($NL371="No RI Tests","No RI Tests",VLOOKUP(IF(AND(E371="K",NK371&lt;280),3,IF(AND(E371="K",NK371&gt;=280),4,MAX(IF(E371=Lookups!$DF$6:$DF$99,IF(NK371&gt;=Lookups!$DG$6:$DG$99,Lookups!$DH$6:$DH$99))))),Lookups!$DE$104:$DG$108,2,FALSE))</f>
        <v>No RI Tests</v>
      </c>
      <c r="NY371" t="str">
        <f t="shared" si="464"/>
        <v>Null</v>
      </c>
      <c r="NZ371" t="str">
        <f t="shared" si="465"/>
        <v>Null</v>
      </c>
      <c r="OA371" t="str">
        <f t="shared" si="466"/>
        <v>No RI for Comparison</v>
      </c>
      <c r="OB371" s="161" t="str">
        <f t="array" ref="OB371">IF($NL371="No RI Tests","No RI Tests",IF(E371="K","N/A",VLOOKUP(MAX(IF(E371=Lookups!$DF$6:$DF$99,IF(JJ371&gt;=Lookups!$DG$6:$DG$99,Lookups!$DI$6:$DI$99))),Lookups!$DE$104:$DG$108,3,FALSE)))</f>
        <v>No RI Tests</v>
      </c>
      <c r="OC371" s="161" t="str">
        <f t="array" ref="OC371">IF($NL371="No RI Tests","No RI Tests",IF(E371="K","N/A",VLOOKUP(MAX(IF(E371=Lookups!$DF$6:$DF$99,IF(NI371&gt;=Lookups!$DG$6:$DG$99,Lookups!$DI$6:$DI$99))),Lookups!$DE$104:$DG$108,3,FALSE)))</f>
        <v>No RI Tests</v>
      </c>
      <c r="OD371" s="161" t="str">
        <f t="array" ref="OD371">IF($NL371="No RI Tests","No RI Tests",IF(E371="K","N/A",VLOOKUP(MAX(IF(E371=Lookups!$DF$6:$DF$99,IF(NK371&gt;=Lookups!$DG$6:$DG$99,Lookups!$DI$6:$DI$99))),Lookups!$DE$104:$DG$108,3,FALSE)))</f>
        <v>No RI Tests</v>
      </c>
      <c r="OE371" t="str">
        <f t="shared" si="467"/>
        <v>Null</v>
      </c>
      <c r="OF371" t="str">
        <f t="shared" si="468"/>
        <v>Null</v>
      </c>
      <c r="OG371" t="str">
        <f t="shared" si="469"/>
        <v>No RI for Comparison</v>
      </c>
      <c r="OH371" t="str">
        <f t="shared" si="470"/>
        <v>Null</v>
      </c>
      <c r="OI371" t="str">
        <f t="shared" si="471"/>
        <v>Null</v>
      </c>
      <c r="OJ371" t="str">
        <f t="shared" si="472"/>
        <v>Null</v>
      </c>
      <c r="OK371" t="str">
        <f t="shared" si="473"/>
        <v>Null</v>
      </c>
      <c r="OL371" t="str">
        <f t="shared" si="474"/>
        <v>Null</v>
      </c>
      <c r="OM371" t="str">
        <f t="shared" si="475"/>
        <v>Null</v>
      </c>
      <c r="ON371" t="str">
        <f t="shared" si="476"/>
        <v>Null</v>
      </c>
      <c r="OO371" t="str">
        <f t="shared" si="477"/>
        <v>Null RI</v>
      </c>
      <c r="OP371" t="str">
        <f ca="1">IF(AND(HR371&lt;&gt;"",JJ371&lt;600),IF(HT371="Advancing","Tier 2","Tier 3"),IF(JI371="","Null",IF(OR(E371="K",E371&lt;3),"FRA Recommended",IF(JJ371&gt;=IF(E371&lt;6,400,600),IF(JJ371&lt;VLOOKUP(E371,Lookups!$AP$3:$AR$16,3,FALSE),"Tier 2","Core"),IF(JJ371&lt;400,IF(RAND()&lt;0.81,"Tier 3","Tier 2"),IF(RAND()&lt;0.51,"Tier 3","Tier 2"))))))</f>
        <v>Null</v>
      </c>
      <c r="OQ371" t="str">
        <f t="shared" si="478"/>
        <v>Null</v>
      </c>
      <c r="OR371" t="str">
        <f t="shared" si="479"/>
        <v>Null</v>
      </c>
      <c r="OS371" t="str">
        <f t="shared" si="480"/>
        <v>Null</v>
      </c>
      <c r="OT371" t="str">
        <f t="shared" si="481"/>
        <v>No RI Tests</v>
      </c>
      <c r="OU371" s="159" t="str">
        <f t="shared" si="482"/>
        <v>No PI Tests</v>
      </c>
      <c r="OV371" t="str">
        <f t="shared" si="483"/>
        <v>No PI Tests</v>
      </c>
      <c r="OW371" t="str">
        <f t="shared" si="484"/>
        <v>No PI Tests</v>
      </c>
      <c r="OX371" t="str">
        <f t="shared" si="485"/>
        <v>No PI Tests</v>
      </c>
      <c r="OY371" t="str">
        <f t="shared" si="486"/>
        <v>No PI Tests</v>
      </c>
      <c r="OZ371" t="str">
        <f t="shared" si="487"/>
        <v>No PI Tests</v>
      </c>
      <c r="PA371" s="159" t="str">
        <f t="shared" si="488"/>
        <v>No PI Tests</v>
      </c>
      <c r="PB371" t="str">
        <f t="shared" si="489"/>
        <v>No PI Tests</v>
      </c>
      <c r="PC371" t="str">
        <f t="shared" si="490"/>
        <v>No PI Tests</v>
      </c>
      <c r="PD371" t="str">
        <f t="shared" si="491"/>
        <v>No PI Tests</v>
      </c>
      <c r="PE371" t="str">
        <f t="shared" si="492"/>
        <v>No PI Tests</v>
      </c>
      <c r="PF371" t="str">
        <f t="shared" si="493"/>
        <v>No PI Tests</v>
      </c>
      <c r="PG371" t="str">
        <f t="shared" si="494"/>
        <v>No PI Tests</v>
      </c>
      <c r="PH371">
        <f t="shared" si="495"/>
        <v>0</v>
      </c>
      <c r="PI371">
        <f t="shared" si="496"/>
        <v>0</v>
      </c>
      <c r="PJ371" t="str">
        <f t="shared" si="497"/>
        <v>Null</v>
      </c>
      <c r="PK371" t="str">
        <f>IF(HR371="","Null",IF(E371&lt;3,"Null",IF(HU371=0,0,IF(HS371="Form 1",VLOOKUP(HU371,Lookups!$BE$3:$BP$63,E371,FALSE),IF(HS371="Form 2",VLOOKUP(HU371,Lookups!$BE$67:$BP$127,E371,FALSE),VLOOKUP(HU371,Lookups!$BE$130:$BP$190,E371,FALSE))))))</f>
        <v>Null</v>
      </c>
      <c r="PL371" t="str">
        <f t="shared" si="498"/>
        <v>Null</v>
      </c>
      <c r="PM371" t="str">
        <f>IF($PH371=0,"Null",IF(E371&lt;3,"Null",IF(OX371=0,0,IF(OV371="Form 1",VLOOKUP(OX371,Lookups!$BE$3:$BP$63,E371,FALSE),IF(OV371="Form 2",VLOOKUP(OX371,Lookups!$BE$67:$BP$127,E371,FALSE),VLOOKUP(OX371,Lookups!$BE$130:$BP$190,E371,FALSE))))))</f>
        <v>Null</v>
      </c>
      <c r="PN371" t="str">
        <f t="shared" si="499"/>
        <v>Null</v>
      </c>
      <c r="PO371" t="str">
        <f t="shared" si="500"/>
        <v>Null</v>
      </c>
      <c r="PP371" t="str">
        <f t="shared" si="501"/>
        <v>Null</v>
      </c>
      <c r="PQ371" t="str">
        <f>IF(HR371="","Null",IF(E371&lt;3,"Null",IF(HV371=0,0,IF(HS371="Form 1",VLOOKUP(HV371,Lookups!$BR$3:$CC$63,E371,FALSE),IF(HS371="Form 2",VLOOKUP(HV371,Lookups!$BR$67:$CC$127,E371,FALSE),VLOOKUP(HV371,Lookups!$BR$130:$CC$190,E371,FALSE))))))</f>
        <v>Null</v>
      </c>
      <c r="PR371" t="str">
        <f t="shared" si="502"/>
        <v>Null</v>
      </c>
      <c r="PS371" t="str">
        <f>IF(HR371="","Null",IF(E371&lt;3,"Null",IF(OY371=0,0,IF(OW371="Form 1",VLOOKUP(OY371,Lookups!$BR$3:$CC$63,E371,FALSE),IF(OW371="Form 2",VLOOKUP(OY371,Lookups!$BR$67:$CC$127,E371,FALSE),VLOOKUP(OY371,Lookups!$BR$130:$CC$190,E371,FALSE))))))</f>
        <v>Null</v>
      </c>
      <c r="PT371" t="str">
        <f t="shared" si="503"/>
        <v>Null</v>
      </c>
      <c r="PU371" t="str">
        <f t="shared" si="504"/>
        <v>Null</v>
      </c>
      <c r="PV371" t="str">
        <f t="shared" si="505"/>
        <v>Null</v>
      </c>
      <c r="PW371" t="str">
        <f t="shared" si="506"/>
        <v>No PI Tests</v>
      </c>
      <c r="PX371">
        <f t="shared" si="507"/>
        <v>0</v>
      </c>
      <c r="PY371">
        <f t="shared" si="508"/>
        <v>0</v>
      </c>
      <c r="PZ371" t="str">
        <f t="shared" si="509"/>
        <v>Null</v>
      </c>
      <c r="QA371" t="str">
        <f t="shared" si="510"/>
        <v>Null</v>
      </c>
      <c r="QB371" t="str">
        <f t="shared" si="511"/>
        <v>Null</v>
      </c>
      <c r="QC371" t="str">
        <f>IF($MS371="System 44 Record",IF(BQ371&lt;MEDIAN(Directions!$F$3,Directions!$F$6),"Mid-Year Exited Student","Full Year Participant")&amp;IF(BP371&lt;Directions!$F$3,", Started Prior Year",", Started This Year"),"Null")</f>
        <v>Null</v>
      </c>
      <c r="QD371" t="str">
        <f t="shared" si="512"/>
        <v>Null</v>
      </c>
      <c r="QE371">
        <f t="shared" si="513"/>
        <v>0</v>
      </c>
      <c r="QF371">
        <f t="shared" si="514"/>
        <v>0</v>
      </c>
      <c r="QG371">
        <f t="shared" si="515"/>
        <v>0</v>
      </c>
      <c r="QH371">
        <f t="shared" si="516"/>
        <v>0</v>
      </c>
      <c r="QI371">
        <f t="shared" si="517"/>
        <v>0</v>
      </c>
      <c r="QJ371" t="str">
        <f t="shared" si="518"/>
        <v>Used None</v>
      </c>
      <c r="QK371" t="str">
        <f t="shared" si="519"/>
        <v>Null</v>
      </c>
      <c r="QL371" t="str">
        <f t="shared" si="520"/>
        <v>Null</v>
      </c>
      <c r="QM371" t="str">
        <f>IF($MS371="READ 180 Record",IF(AQ371="","Null",VLOOKUP(JJ371,Lookups!$DX$3:$EB$2054,AN371+1,FALSE)),"Null")</f>
        <v>Null</v>
      </c>
      <c r="QN371" t="str">
        <f t="shared" si="521"/>
        <v>Null</v>
      </c>
    </row>
    <row r="372" spans="1:456" x14ac:dyDescent="0.25">
      <c r="A372" s="161" t="s">
        <v>1447</v>
      </c>
      <c r="B372" s="161" t="s">
        <v>1447</v>
      </c>
      <c r="C372" s="161" t="s">
        <v>1447</v>
      </c>
      <c r="D372" s="161" t="s">
        <v>1447</v>
      </c>
      <c r="E372" s="161">
        <v>12</v>
      </c>
      <c r="F372" s="161" t="s">
        <v>1447</v>
      </c>
      <c r="G372" s="161" t="s">
        <v>880</v>
      </c>
      <c r="H372" s="161" t="s">
        <v>881</v>
      </c>
      <c r="K372" s="161">
        <v>0</v>
      </c>
      <c r="L372" s="161">
        <v>0</v>
      </c>
      <c r="M372" s="161">
        <v>0</v>
      </c>
      <c r="N372" s="161">
        <v>0</v>
      </c>
      <c r="O372" s="161">
        <v>0</v>
      </c>
      <c r="P372" s="161">
        <v>0</v>
      </c>
      <c r="Q372" s="161">
        <v>0</v>
      </c>
      <c r="R372" s="161">
        <v>0</v>
      </c>
      <c r="S372" s="161">
        <v>0</v>
      </c>
      <c r="T372" s="161">
        <v>0</v>
      </c>
      <c r="U372" s="161">
        <v>0</v>
      </c>
      <c r="V372" s="161">
        <v>0</v>
      </c>
      <c r="W372" s="161">
        <v>0</v>
      </c>
      <c r="X372" s="161">
        <v>0</v>
      </c>
      <c r="AB372" s="161" t="s">
        <v>242</v>
      </c>
      <c r="AC372" s="161" t="s">
        <v>242</v>
      </c>
      <c r="AD372" s="161" t="s">
        <v>242</v>
      </c>
      <c r="AE372" s="161" t="s">
        <v>242</v>
      </c>
      <c r="AF372" s="161" t="s">
        <v>242</v>
      </c>
      <c r="AG372" s="161" t="s">
        <v>242</v>
      </c>
      <c r="AH372" s="161" t="s">
        <v>242</v>
      </c>
      <c r="AI372" s="161">
        <v>20150801</v>
      </c>
      <c r="AJ372" s="161">
        <v>20160525</v>
      </c>
      <c r="AK372" s="161" t="s">
        <v>869</v>
      </c>
      <c r="AL372" t="s">
        <v>1078</v>
      </c>
      <c r="BN372" t="s">
        <v>1079</v>
      </c>
      <c r="ET372" s="161">
        <v>0</v>
      </c>
      <c r="EU372" s="161">
        <v>0</v>
      </c>
      <c r="EV372" s="161">
        <v>0</v>
      </c>
      <c r="EW372" s="161">
        <v>0</v>
      </c>
      <c r="EX372" s="161">
        <v>0</v>
      </c>
      <c r="EY372" s="161">
        <v>0</v>
      </c>
      <c r="EZ372" s="161">
        <v>0</v>
      </c>
      <c r="FA372" s="161">
        <v>0</v>
      </c>
      <c r="FB372" s="161">
        <v>0</v>
      </c>
      <c r="FC372" s="161">
        <v>0</v>
      </c>
      <c r="FD372" s="161">
        <v>0</v>
      </c>
      <c r="FE372" s="161">
        <v>0</v>
      </c>
      <c r="HN372" s="161" t="s">
        <v>881</v>
      </c>
      <c r="JB372" s="161" t="s">
        <v>881</v>
      </c>
      <c r="JC372" s="161">
        <v>0</v>
      </c>
      <c r="JD372" s="161">
        <v>0</v>
      </c>
      <c r="JE372" s="161">
        <v>0</v>
      </c>
      <c r="JF372" s="161">
        <v>0</v>
      </c>
      <c r="MN372" t="str">
        <f t="shared" si="435"/>
        <v>NoNoNoNoNoNo</v>
      </c>
      <c r="MO372" t="str">
        <f>IF(AND(MN372="NoNoNoNoNoNo",JI372=""),"No Programs",VLOOKUP(MN372,Lookups!$DA$4:$DB$67,2,FALSE))</f>
        <v>No Programs</v>
      </c>
      <c r="MP372">
        <f t="shared" si="436"/>
        <v>0</v>
      </c>
      <c r="MQ372" t="str">
        <f t="shared" si="437"/>
        <v>No Program Use</v>
      </c>
      <c r="MR372" t="str">
        <f>Directions!$D$3</f>
        <v>Usage</v>
      </c>
      <c r="MS372" t="str">
        <f>VLOOKUP(MQ372,Lookups!$CU$71:$CV$80,2,FALSE)</f>
        <v>Exclude</v>
      </c>
      <c r="MT372">
        <f t="shared" si="438"/>
        <v>0</v>
      </c>
      <c r="MU372">
        <f t="shared" si="439"/>
        <v>0</v>
      </c>
      <c r="MV372">
        <f t="shared" si="440"/>
        <v>0</v>
      </c>
      <c r="MW372">
        <f t="shared" si="441"/>
        <v>0</v>
      </c>
      <c r="MX372">
        <f t="shared" si="442"/>
        <v>0</v>
      </c>
      <c r="MY372" t="str">
        <f t="shared" si="443"/>
        <v>Not Used</v>
      </c>
      <c r="MZ372">
        <f t="shared" si="444"/>
        <v>0</v>
      </c>
      <c r="NA372" t="str">
        <f t="shared" si="445"/>
        <v>Not Available</v>
      </c>
      <c r="NB372" t="str">
        <f t="shared" si="446"/>
        <v>Not Available</v>
      </c>
      <c r="NC372" t="str">
        <f t="shared" si="447"/>
        <v>4 Not Indicated</v>
      </c>
      <c r="ND372" t="str">
        <f t="shared" si="448"/>
        <v>4 Not Indicated</v>
      </c>
      <c r="NE372" t="str">
        <f t="shared" si="449"/>
        <v>4 Not Indicated</v>
      </c>
      <c r="NF372" t="str">
        <f t="shared" si="450"/>
        <v>4 Not Indicated</v>
      </c>
      <c r="NG372" t="str">
        <f t="shared" si="451"/>
        <v>4 Not Indicated</v>
      </c>
      <c r="NH372" s="159" t="str">
        <f t="shared" si="452"/>
        <v>Null</v>
      </c>
      <c r="NI372" t="str">
        <f t="shared" si="453"/>
        <v>Null</v>
      </c>
      <c r="NJ372" s="159" t="str">
        <f t="shared" si="454"/>
        <v>Null</v>
      </c>
      <c r="NK372" t="str">
        <f t="shared" si="455"/>
        <v>Null</v>
      </c>
      <c r="NL372" t="str">
        <f t="shared" si="456"/>
        <v>No RI Tests</v>
      </c>
      <c r="NM372">
        <f t="shared" si="457"/>
        <v>0</v>
      </c>
      <c r="NN372" t="str">
        <f>IF(OR(E372="PK",E372="K",JJ372=""),"Null",INDEX(Lookups!$EZ$4:$FW$18,MATCH($JJ372,Lookups!$EY$4:$EY$18,1),MATCH($E372,Lookups!$EZ$3:$FW$3,0)))</f>
        <v>Null</v>
      </c>
      <c r="NO372" t="str">
        <f>IF(OR(E372="PK",E372="K",JJ372=""),"Null",INDEX(Lookups!$EZ$4:$FW$18,MATCH($JJ372,Lookups!$EY$4:$EY$18,1),MATCH($E372,Lookups!$EZ$3:$FW$3,0) + 1))</f>
        <v>Null</v>
      </c>
      <c r="NP372" t="str">
        <f t="shared" si="458"/>
        <v>Null</v>
      </c>
      <c r="NQ372" t="str">
        <f t="shared" si="459"/>
        <v>Null</v>
      </c>
      <c r="NR372" t="str">
        <f t="shared" si="460"/>
        <v>Null</v>
      </c>
      <c r="NS372" t="str">
        <f t="shared" si="461"/>
        <v>No RI Tests</v>
      </c>
      <c r="NT372" t="str">
        <f t="shared" si="462"/>
        <v>No RI Tests</v>
      </c>
      <c r="NU372" t="str">
        <f t="shared" si="463"/>
        <v>No RI Tests</v>
      </c>
      <c r="NV372" s="183" t="str">
        <f t="array" ref="NV372">IF($NL372="No RI Tests","No RI Tests",VLOOKUP(IF(AND(E372="K",JJ372&lt;280),3,IF(AND(E372="K",JJ372&gt;=280),4,MAX(IF(E372=Lookups!$DF$6:$DF$99,IF(JJ372&gt;=Lookups!$DG$6:$DG$99,Lookups!$DH$6:$DH$99))))),Lookups!$DE$104:$DG$108,2,FALSE))</f>
        <v>No RI Tests</v>
      </c>
      <c r="NW372" s="161" t="str">
        <f t="array" ref="NW372">IF($NL372="No RI Tests","No RI Tests",VLOOKUP(IF(AND(E372="K",JH372&lt;280),3,IF(AND(E372="K",JH372&gt;=280),4,MAX(IF(E372=Lookups!$DF$6:$DF$99,IF(NI372&gt;=Lookups!$DG$6:$DG$99,Lookups!$DH$6:$DH$99))))),Lookups!$DE$104:$DG$108,2,FALSE))</f>
        <v>No RI Tests</v>
      </c>
      <c r="NX372" s="161" t="str">
        <f t="array" ref="NX372">IF($NL372="No RI Tests","No RI Tests",VLOOKUP(IF(AND(E372="K",NK372&lt;280),3,IF(AND(E372="K",NK372&gt;=280),4,MAX(IF(E372=Lookups!$DF$6:$DF$99,IF(NK372&gt;=Lookups!$DG$6:$DG$99,Lookups!$DH$6:$DH$99))))),Lookups!$DE$104:$DG$108,2,FALSE))</f>
        <v>No RI Tests</v>
      </c>
      <c r="NY372" t="str">
        <f t="shared" si="464"/>
        <v>Null</v>
      </c>
      <c r="NZ372" t="str">
        <f t="shared" si="465"/>
        <v>Null</v>
      </c>
      <c r="OA372" t="str">
        <f t="shared" si="466"/>
        <v>No RI for Comparison</v>
      </c>
      <c r="OB372" s="161" t="str">
        <f t="array" ref="OB372">IF($NL372="No RI Tests","No RI Tests",IF(E372="K","N/A",VLOOKUP(MAX(IF(E372=Lookups!$DF$6:$DF$99,IF(JJ372&gt;=Lookups!$DG$6:$DG$99,Lookups!$DI$6:$DI$99))),Lookups!$DE$104:$DG$108,3,FALSE)))</f>
        <v>No RI Tests</v>
      </c>
      <c r="OC372" s="161" t="str">
        <f t="array" ref="OC372">IF($NL372="No RI Tests","No RI Tests",IF(E372="K","N/A",VLOOKUP(MAX(IF(E372=Lookups!$DF$6:$DF$99,IF(NI372&gt;=Lookups!$DG$6:$DG$99,Lookups!$DI$6:$DI$99))),Lookups!$DE$104:$DG$108,3,FALSE)))</f>
        <v>No RI Tests</v>
      </c>
      <c r="OD372" s="161" t="str">
        <f t="array" ref="OD372">IF($NL372="No RI Tests","No RI Tests",IF(E372="K","N/A",VLOOKUP(MAX(IF(E372=Lookups!$DF$6:$DF$99,IF(NK372&gt;=Lookups!$DG$6:$DG$99,Lookups!$DI$6:$DI$99))),Lookups!$DE$104:$DG$108,3,FALSE)))</f>
        <v>No RI Tests</v>
      </c>
      <c r="OE372" t="str">
        <f t="shared" si="467"/>
        <v>Null</v>
      </c>
      <c r="OF372" t="str">
        <f t="shared" si="468"/>
        <v>Null</v>
      </c>
      <c r="OG372" t="str">
        <f t="shared" si="469"/>
        <v>No RI for Comparison</v>
      </c>
      <c r="OH372" t="str">
        <f t="shared" si="470"/>
        <v>Null</v>
      </c>
      <c r="OI372" t="str">
        <f t="shared" si="471"/>
        <v>Null</v>
      </c>
      <c r="OJ372" t="str">
        <f t="shared" si="472"/>
        <v>Null</v>
      </c>
      <c r="OK372" t="str">
        <f t="shared" si="473"/>
        <v>Null</v>
      </c>
      <c r="OL372" t="str">
        <f t="shared" si="474"/>
        <v>Null</v>
      </c>
      <c r="OM372" t="str">
        <f t="shared" si="475"/>
        <v>Null</v>
      </c>
      <c r="ON372" t="str">
        <f t="shared" si="476"/>
        <v>Null</v>
      </c>
      <c r="OO372" t="str">
        <f t="shared" si="477"/>
        <v>Null RI</v>
      </c>
      <c r="OP372" t="str">
        <f ca="1">IF(AND(HR372&lt;&gt;"",JJ372&lt;600),IF(HT372="Advancing","Tier 2","Tier 3"),IF(JI372="","Null",IF(OR(E372="K",E372&lt;3),"FRA Recommended",IF(JJ372&gt;=IF(E372&lt;6,400,600),IF(JJ372&lt;VLOOKUP(E372,Lookups!$AP$3:$AR$16,3,FALSE),"Tier 2","Core"),IF(JJ372&lt;400,IF(RAND()&lt;0.81,"Tier 3","Tier 2"),IF(RAND()&lt;0.51,"Tier 3","Tier 2"))))))</f>
        <v>Null</v>
      </c>
      <c r="OQ372" t="str">
        <f t="shared" si="478"/>
        <v>Null</v>
      </c>
      <c r="OR372" t="str">
        <f t="shared" si="479"/>
        <v>Null</v>
      </c>
      <c r="OS372" t="str">
        <f t="shared" si="480"/>
        <v>Null</v>
      </c>
      <c r="OT372" t="str">
        <f t="shared" si="481"/>
        <v>No RI Tests</v>
      </c>
      <c r="OU372" s="159" t="str">
        <f t="shared" si="482"/>
        <v>No PI Tests</v>
      </c>
      <c r="OV372" t="str">
        <f t="shared" si="483"/>
        <v>No PI Tests</v>
      </c>
      <c r="OW372" t="str">
        <f t="shared" si="484"/>
        <v>No PI Tests</v>
      </c>
      <c r="OX372" t="str">
        <f t="shared" si="485"/>
        <v>No PI Tests</v>
      </c>
      <c r="OY372" t="str">
        <f t="shared" si="486"/>
        <v>No PI Tests</v>
      </c>
      <c r="OZ372" t="str">
        <f t="shared" si="487"/>
        <v>No PI Tests</v>
      </c>
      <c r="PA372" s="159" t="str">
        <f t="shared" si="488"/>
        <v>No PI Tests</v>
      </c>
      <c r="PB372" t="str">
        <f t="shared" si="489"/>
        <v>No PI Tests</v>
      </c>
      <c r="PC372" t="str">
        <f t="shared" si="490"/>
        <v>No PI Tests</v>
      </c>
      <c r="PD372" t="str">
        <f t="shared" si="491"/>
        <v>No PI Tests</v>
      </c>
      <c r="PE372" t="str">
        <f t="shared" si="492"/>
        <v>No PI Tests</v>
      </c>
      <c r="PF372" t="str">
        <f t="shared" si="493"/>
        <v>No PI Tests</v>
      </c>
      <c r="PG372" t="str">
        <f t="shared" si="494"/>
        <v>No PI Tests</v>
      </c>
      <c r="PH372">
        <f t="shared" si="495"/>
        <v>0</v>
      </c>
      <c r="PI372">
        <f t="shared" si="496"/>
        <v>0</v>
      </c>
      <c r="PJ372" t="str">
        <f t="shared" si="497"/>
        <v>Null</v>
      </c>
      <c r="PK372" t="str">
        <f>IF(HR372="","Null",IF(E372&lt;3,"Null",IF(HU372=0,0,IF(HS372="Form 1",VLOOKUP(HU372,Lookups!$BE$3:$BP$63,E372,FALSE),IF(HS372="Form 2",VLOOKUP(HU372,Lookups!$BE$67:$BP$127,E372,FALSE),VLOOKUP(HU372,Lookups!$BE$130:$BP$190,E372,FALSE))))))</f>
        <v>Null</v>
      </c>
      <c r="PL372" t="str">
        <f t="shared" si="498"/>
        <v>Null</v>
      </c>
      <c r="PM372" t="str">
        <f>IF($PH372=0,"Null",IF(E372&lt;3,"Null",IF(OX372=0,0,IF(OV372="Form 1",VLOOKUP(OX372,Lookups!$BE$3:$BP$63,E372,FALSE),IF(OV372="Form 2",VLOOKUP(OX372,Lookups!$BE$67:$BP$127,E372,FALSE),VLOOKUP(OX372,Lookups!$BE$130:$BP$190,E372,FALSE))))))</f>
        <v>Null</v>
      </c>
      <c r="PN372" t="str">
        <f t="shared" si="499"/>
        <v>Null</v>
      </c>
      <c r="PO372" t="str">
        <f t="shared" si="500"/>
        <v>Null</v>
      </c>
      <c r="PP372" t="str">
        <f t="shared" si="501"/>
        <v>Null</v>
      </c>
      <c r="PQ372" t="str">
        <f>IF(HR372="","Null",IF(E372&lt;3,"Null",IF(HV372=0,0,IF(HS372="Form 1",VLOOKUP(HV372,Lookups!$BR$3:$CC$63,E372,FALSE),IF(HS372="Form 2",VLOOKUP(HV372,Lookups!$BR$67:$CC$127,E372,FALSE),VLOOKUP(HV372,Lookups!$BR$130:$CC$190,E372,FALSE))))))</f>
        <v>Null</v>
      </c>
      <c r="PR372" t="str">
        <f t="shared" si="502"/>
        <v>Null</v>
      </c>
      <c r="PS372" t="str">
        <f>IF(HR372="","Null",IF(E372&lt;3,"Null",IF(OY372=0,0,IF(OW372="Form 1",VLOOKUP(OY372,Lookups!$BR$3:$CC$63,E372,FALSE),IF(OW372="Form 2",VLOOKUP(OY372,Lookups!$BR$67:$CC$127,E372,FALSE),VLOOKUP(OY372,Lookups!$BR$130:$CC$190,E372,FALSE))))))</f>
        <v>Null</v>
      </c>
      <c r="PT372" t="str">
        <f t="shared" si="503"/>
        <v>Null</v>
      </c>
      <c r="PU372" t="str">
        <f t="shared" si="504"/>
        <v>Null</v>
      </c>
      <c r="PV372" t="str">
        <f t="shared" si="505"/>
        <v>Null</v>
      </c>
      <c r="PW372" t="str">
        <f t="shared" si="506"/>
        <v>No PI Tests</v>
      </c>
      <c r="PX372">
        <f t="shared" si="507"/>
        <v>0</v>
      </c>
      <c r="PY372">
        <f t="shared" si="508"/>
        <v>0</v>
      </c>
      <c r="PZ372" t="str">
        <f t="shared" si="509"/>
        <v>Null</v>
      </c>
      <c r="QA372" t="str">
        <f t="shared" si="510"/>
        <v>Null</v>
      </c>
      <c r="QB372" t="str">
        <f t="shared" si="511"/>
        <v>Null</v>
      </c>
      <c r="QC372" t="str">
        <f>IF($MS372="System 44 Record",IF(BQ372&lt;MEDIAN(Directions!$F$3,Directions!$F$6),"Mid-Year Exited Student","Full Year Participant")&amp;IF(BP372&lt;Directions!$F$3,", Started Prior Year",", Started This Year"),"Null")</f>
        <v>Null</v>
      </c>
      <c r="QD372" t="str">
        <f t="shared" si="512"/>
        <v>Null</v>
      </c>
      <c r="QE372">
        <f t="shared" si="513"/>
        <v>0</v>
      </c>
      <c r="QF372">
        <f t="shared" si="514"/>
        <v>0</v>
      </c>
      <c r="QG372">
        <f t="shared" si="515"/>
        <v>0</v>
      </c>
      <c r="QH372">
        <f t="shared" si="516"/>
        <v>0</v>
      </c>
      <c r="QI372">
        <f t="shared" si="517"/>
        <v>0</v>
      </c>
      <c r="QJ372" t="str">
        <f t="shared" si="518"/>
        <v>Used None</v>
      </c>
      <c r="QK372" t="str">
        <f t="shared" si="519"/>
        <v>Null</v>
      </c>
      <c r="QL372" t="str">
        <f t="shared" si="520"/>
        <v>Null</v>
      </c>
      <c r="QM372" t="str">
        <f>IF($MS372="READ 180 Record",IF(AQ372="","Null",VLOOKUP(JJ372,Lookups!$DX$3:$EB$2054,AN372+1,FALSE)),"Null")</f>
        <v>Null</v>
      </c>
      <c r="QN372" t="str">
        <f t="shared" si="521"/>
        <v>Null</v>
      </c>
    </row>
    <row r="373" spans="1:456" x14ac:dyDescent="0.25">
      <c r="A373" s="161" t="s">
        <v>1447</v>
      </c>
      <c r="B373" s="161" t="s">
        <v>1447</v>
      </c>
      <c r="C373" s="161" t="s">
        <v>1447</v>
      </c>
      <c r="D373" s="161" t="s">
        <v>1447</v>
      </c>
      <c r="E373" s="161">
        <v>3</v>
      </c>
      <c r="F373" s="161" t="s">
        <v>1447</v>
      </c>
      <c r="G373" s="161" t="s">
        <v>885</v>
      </c>
      <c r="H373" s="161" t="s">
        <v>886</v>
      </c>
      <c r="I373" s="161">
        <v>123</v>
      </c>
      <c r="J373" s="159">
        <v>42495</v>
      </c>
      <c r="K373" s="161">
        <v>0</v>
      </c>
      <c r="L373" s="161">
        <v>0</v>
      </c>
      <c r="M373" s="161">
        <v>0</v>
      </c>
      <c r="N373" s="161">
        <v>0</v>
      </c>
      <c r="O373" s="161">
        <v>0</v>
      </c>
      <c r="P373" s="161">
        <v>0</v>
      </c>
      <c r="Q373" s="161">
        <v>0</v>
      </c>
      <c r="R373" s="161">
        <v>0</v>
      </c>
      <c r="S373" s="161">
        <v>0</v>
      </c>
      <c r="T373" s="161">
        <v>0</v>
      </c>
      <c r="U373" s="161">
        <v>0</v>
      </c>
      <c r="V373" s="161">
        <v>0</v>
      </c>
      <c r="W373" s="161">
        <v>0</v>
      </c>
      <c r="X373" s="161">
        <v>0</v>
      </c>
      <c r="AB373" s="161" t="s">
        <v>242</v>
      </c>
      <c r="AC373" s="161" t="s">
        <v>242</v>
      </c>
      <c r="AD373" s="161" t="s">
        <v>242</v>
      </c>
      <c r="AE373" s="161" t="s">
        <v>242</v>
      </c>
      <c r="AF373" s="161" t="s">
        <v>241</v>
      </c>
      <c r="AG373" s="161" t="s">
        <v>241</v>
      </c>
      <c r="AH373" s="161" t="s">
        <v>242</v>
      </c>
      <c r="AI373" s="161">
        <v>20150801</v>
      </c>
      <c r="AJ373" s="161">
        <v>20160525</v>
      </c>
      <c r="AK373" s="161" t="s">
        <v>869</v>
      </c>
      <c r="AL373" t="s">
        <v>1078</v>
      </c>
      <c r="BN373" t="s">
        <v>1076</v>
      </c>
      <c r="BO373" t="s">
        <v>886</v>
      </c>
      <c r="BP373" s="159">
        <v>42256</v>
      </c>
      <c r="BQ373" s="159">
        <v>42502</v>
      </c>
      <c r="BR373" t="s">
        <v>877</v>
      </c>
      <c r="BS373">
        <v>123</v>
      </c>
      <c r="BT373" s="159">
        <v>42502</v>
      </c>
      <c r="BU373">
        <v>4</v>
      </c>
      <c r="BV373">
        <v>3</v>
      </c>
      <c r="BW373">
        <v>26</v>
      </c>
      <c r="BX373">
        <v>55</v>
      </c>
      <c r="BY373">
        <v>1101</v>
      </c>
      <c r="BZ373">
        <v>1132</v>
      </c>
      <c r="CA373">
        <v>0</v>
      </c>
      <c r="CB373">
        <v>19</v>
      </c>
      <c r="CC373">
        <v>42</v>
      </c>
      <c r="CD373">
        <v>80</v>
      </c>
      <c r="CE373">
        <v>91</v>
      </c>
      <c r="CF373">
        <v>89</v>
      </c>
      <c r="CG373">
        <v>87</v>
      </c>
      <c r="CH373">
        <v>79</v>
      </c>
      <c r="CI373">
        <v>7815</v>
      </c>
      <c r="CJ373">
        <v>2</v>
      </c>
      <c r="CK373">
        <v>4</v>
      </c>
      <c r="CL373">
        <v>2</v>
      </c>
      <c r="ET373" s="161">
        <v>0</v>
      </c>
      <c r="EU373" s="161">
        <v>0</v>
      </c>
      <c r="EV373" s="161">
        <v>0</v>
      </c>
      <c r="EW373" s="161">
        <v>0</v>
      </c>
      <c r="EX373" s="161">
        <v>0</v>
      </c>
      <c r="EY373" s="161">
        <v>0</v>
      </c>
      <c r="EZ373" s="161">
        <v>0</v>
      </c>
      <c r="FA373" s="161">
        <v>0</v>
      </c>
      <c r="FB373" s="161">
        <v>0</v>
      </c>
      <c r="FC373" s="161">
        <v>0</v>
      </c>
      <c r="FD373" s="161">
        <v>0</v>
      </c>
      <c r="FE373" s="161">
        <v>0</v>
      </c>
      <c r="HN373" s="161" t="s">
        <v>886</v>
      </c>
      <c r="HO373" s="159">
        <v>42244</v>
      </c>
      <c r="HP373" s="159">
        <v>42496</v>
      </c>
      <c r="HQ373" s="161">
        <v>3</v>
      </c>
      <c r="HR373" s="159">
        <v>42244</v>
      </c>
      <c r="HS373" s="161" t="s">
        <v>872</v>
      </c>
      <c r="HT373" s="161" t="s">
        <v>878</v>
      </c>
      <c r="HU373" s="161">
        <v>20</v>
      </c>
      <c r="HV373" s="161">
        <v>1</v>
      </c>
      <c r="HW373" s="161">
        <v>0</v>
      </c>
      <c r="HX373" s="159">
        <v>42346</v>
      </c>
      <c r="HY373" s="161" t="s">
        <v>874</v>
      </c>
      <c r="HZ373" s="161" t="s">
        <v>878</v>
      </c>
      <c r="IA373" s="161">
        <v>32</v>
      </c>
      <c r="IB373" s="161">
        <v>5</v>
      </c>
      <c r="IC373" s="161">
        <v>0</v>
      </c>
      <c r="ID373" s="159">
        <v>42496</v>
      </c>
      <c r="IE373" s="161" t="s">
        <v>879</v>
      </c>
      <c r="IF373" s="161" t="s">
        <v>878</v>
      </c>
      <c r="IG373" s="161">
        <v>30</v>
      </c>
      <c r="IH373" s="161">
        <v>7</v>
      </c>
      <c r="II373" s="161">
        <v>0</v>
      </c>
      <c r="JB373" s="161" t="s">
        <v>886</v>
      </c>
      <c r="JC373" s="161">
        <v>11</v>
      </c>
      <c r="JD373" s="161">
        <v>10</v>
      </c>
      <c r="JE373" s="161">
        <v>12</v>
      </c>
      <c r="JF373" s="161">
        <v>5346</v>
      </c>
      <c r="JG373" s="159">
        <v>42495</v>
      </c>
      <c r="JH373" s="161">
        <v>123</v>
      </c>
      <c r="JI373" s="159">
        <v>42241</v>
      </c>
      <c r="JJ373" s="161">
        <v>0</v>
      </c>
      <c r="JK373" s="161">
        <v>9</v>
      </c>
      <c r="JL373" s="159">
        <v>42348</v>
      </c>
      <c r="JM373" s="161">
        <v>0</v>
      </c>
      <c r="JN373" s="161">
        <v>16</v>
      </c>
      <c r="JO373" s="159">
        <v>42495</v>
      </c>
      <c r="JP373" s="161">
        <v>123</v>
      </c>
      <c r="JQ373" s="161">
        <v>22</v>
      </c>
      <c r="MN373" t="str">
        <f t="shared" si="435"/>
        <v>NoNoNoYesYesNo</v>
      </c>
      <c r="MO373" t="str">
        <f>IF(AND(MN373="NoNoNoNoNoNo",JI373=""),"No Programs",VLOOKUP(MN373,Lookups!$DA$4:$DB$67,2,FALSE))</f>
        <v>System 44 Only</v>
      </c>
      <c r="MP373">
        <f t="shared" si="436"/>
        <v>0</v>
      </c>
      <c r="MQ373" t="str">
        <f t="shared" si="437"/>
        <v>System 44 User</v>
      </c>
      <c r="MR373" t="str">
        <f>Directions!$D$3</f>
        <v>Usage</v>
      </c>
      <c r="MS373" t="str">
        <f>VLOOKUP(MQ373,Lookups!$CU$71:$CV$80,2,FALSE)</f>
        <v>System 44 Record</v>
      </c>
      <c r="MT373">
        <f t="shared" si="438"/>
        <v>1</v>
      </c>
      <c r="MU373">
        <f t="shared" si="439"/>
        <v>1</v>
      </c>
      <c r="MV373">
        <f t="shared" si="440"/>
        <v>1</v>
      </c>
      <c r="MW373">
        <f t="shared" si="441"/>
        <v>1</v>
      </c>
      <c r="MX373">
        <f t="shared" si="442"/>
        <v>36</v>
      </c>
      <c r="MY373" t="str">
        <f t="shared" si="443"/>
        <v>Not Used</v>
      </c>
      <c r="MZ373">
        <f t="shared" si="444"/>
        <v>0</v>
      </c>
      <c r="NA373" t="str">
        <f t="shared" si="445"/>
        <v>Not Available</v>
      </c>
      <c r="NB373" t="str">
        <f t="shared" si="446"/>
        <v>Not Available</v>
      </c>
      <c r="NC373" t="str">
        <f t="shared" si="447"/>
        <v>4 Not Indicated</v>
      </c>
      <c r="ND373" t="str">
        <f t="shared" si="448"/>
        <v>4 Not Indicated</v>
      </c>
      <c r="NE373" t="str">
        <f t="shared" si="449"/>
        <v>4 Not Indicated</v>
      </c>
      <c r="NF373" t="str">
        <f t="shared" si="450"/>
        <v>4 Not Indicated</v>
      </c>
      <c r="NG373" t="str">
        <f t="shared" si="451"/>
        <v>4 Not Indicated</v>
      </c>
      <c r="NH373" s="159">
        <f t="shared" si="452"/>
        <v>42495</v>
      </c>
      <c r="NI373">
        <f t="shared" si="453"/>
        <v>123</v>
      </c>
      <c r="NJ373" s="159">
        <f t="shared" si="454"/>
        <v>42495</v>
      </c>
      <c r="NK373">
        <f t="shared" si="455"/>
        <v>123</v>
      </c>
      <c r="NL373">
        <f t="shared" si="456"/>
        <v>36.285714285714285</v>
      </c>
      <c r="NM373">
        <f t="shared" si="457"/>
        <v>1</v>
      </c>
      <c r="NN373">
        <f>IF(OR(E373="PK",E373="K",JJ373=""),"Null",INDEX(Lookups!$EZ$4:$FW$18,MATCH($JJ373,Lookups!$EY$4:$EY$18,1),MATCH($E373,Lookups!$EZ$3:$FW$3,0)))</f>
        <v>235</v>
      </c>
      <c r="NO373">
        <f>IF(OR(E373="PK",E373="K",JJ373=""),"Null",INDEX(Lookups!$EZ$4:$FW$18,MATCH($JJ373,Lookups!$EY$4:$EY$18,1),MATCH($E373,Lookups!$EZ$3:$FW$3,0) + 1))</f>
        <v>340</v>
      </c>
      <c r="NP373">
        <f t="shared" si="458"/>
        <v>470</v>
      </c>
      <c r="NQ373" t="str">
        <f t="shared" si="459"/>
        <v>PI is Recommended</v>
      </c>
      <c r="NR373" t="str">
        <f t="shared" si="460"/>
        <v>PI is Recommended</v>
      </c>
      <c r="NS373" t="str">
        <f t="shared" si="461"/>
        <v>BR to 199L</v>
      </c>
      <c r="NT373" t="str">
        <f t="shared" si="462"/>
        <v>BR to 199L</v>
      </c>
      <c r="NU373" t="str">
        <f t="shared" si="463"/>
        <v>BR to 199L</v>
      </c>
      <c r="NV373" s="183" t="str">
        <f t="array" ref="NV373">IF($NL373="No RI Tests","No RI Tests",VLOOKUP(IF(AND(E373="K",JJ373&lt;280),3,IF(AND(E373="K",JJ373&gt;=280),4,MAX(IF(E373=Lookups!$DF$6:$DF$99,IF(JJ373&gt;=Lookups!$DG$6:$DG$99,Lookups!$DH$6:$DH$99))))),Lookups!$DE$104:$DG$108,2,FALSE))</f>
        <v>1 Below Basic</v>
      </c>
      <c r="NW373" s="161" t="str">
        <f t="array" ref="NW373">IF($NL373="No RI Tests","No RI Tests",VLOOKUP(IF(AND(E373="K",JH373&lt;280),3,IF(AND(E373="K",JH373&gt;=280),4,MAX(IF(E373=Lookups!$DF$6:$DF$99,IF(NI373&gt;=Lookups!$DG$6:$DG$99,Lookups!$DH$6:$DH$99))))),Lookups!$DE$104:$DG$108,2,FALSE))</f>
        <v>1 Below Basic</v>
      </c>
      <c r="NX373" s="161" t="str">
        <f t="array" ref="NX373">IF($NL373="No RI Tests","No RI Tests",VLOOKUP(IF(AND(E373="K",NK373&lt;280),3,IF(AND(E373="K",NK373&gt;=280),4,MAX(IF(E373=Lookups!$DF$6:$DF$99,IF(NK373&gt;=Lookups!$DG$6:$DG$99,Lookups!$DH$6:$DH$99))))),Lookups!$DE$104:$DG$108,2,FALSE))</f>
        <v>1 Below Basic</v>
      </c>
      <c r="NY373">
        <f t="shared" si="464"/>
        <v>1</v>
      </c>
      <c r="NZ373">
        <f t="shared" si="465"/>
        <v>0</v>
      </c>
      <c r="OA373" t="str">
        <f t="shared" si="466"/>
        <v>Maintained Performance Level</v>
      </c>
      <c r="OB373" s="161" t="str">
        <f t="array" ref="OB373">IF($NL373="No RI Tests","No RI Tests",IF(E373="K","N/A",VLOOKUP(MAX(IF(E373=Lookups!$DF$6:$DF$99,IF(JJ373&gt;=Lookups!$DG$6:$DG$99,Lookups!$DI$6:$DI$99))),Lookups!$DE$104:$DG$108,3,FALSE)))</f>
        <v>1 Limited</v>
      </c>
      <c r="OC373" s="161" t="str">
        <f t="array" ref="OC373">IF($NL373="No RI Tests","No RI Tests",IF(E373="K","N/A",VLOOKUP(MAX(IF(E373=Lookups!$DF$6:$DF$99,IF(NI373&gt;=Lookups!$DG$6:$DG$99,Lookups!$DI$6:$DI$99))),Lookups!$DE$104:$DG$108,3,FALSE)))</f>
        <v>1 Limited</v>
      </c>
      <c r="OD373" s="161" t="str">
        <f t="array" ref="OD373">IF($NL373="No RI Tests","No RI Tests",IF(E373="K","N/A",VLOOKUP(MAX(IF(E373=Lookups!$DF$6:$DF$99,IF(NK373&gt;=Lookups!$DG$6:$DG$99,Lookups!$DI$6:$DI$99))),Lookups!$DE$104:$DG$108,3,FALSE)))</f>
        <v>1 Limited</v>
      </c>
      <c r="OE373">
        <f t="shared" si="467"/>
        <v>1</v>
      </c>
      <c r="OF373">
        <f t="shared" si="468"/>
        <v>0</v>
      </c>
      <c r="OG373" t="str">
        <f t="shared" si="469"/>
        <v>Maintained Performance Level</v>
      </c>
      <c r="OH373">
        <f t="shared" si="470"/>
        <v>123</v>
      </c>
      <c r="OI373">
        <f t="shared" si="471"/>
        <v>1</v>
      </c>
      <c r="OJ373">
        <f t="shared" si="472"/>
        <v>0</v>
      </c>
      <c r="OK373">
        <f t="shared" si="473"/>
        <v>0</v>
      </c>
      <c r="OL373">
        <f t="shared" si="474"/>
        <v>0.42782608695652175</v>
      </c>
      <c r="OM373" t="str">
        <f t="shared" si="475"/>
        <v>Fall Administration</v>
      </c>
      <c r="ON373" t="str">
        <f t="shared" si="476"/>
        <v>Spring Administration</v>
      </c>
      <c r="OO373" t="str">
        <f t="shared" si="477"/>
        <v>Fall to Spring-Full Year RI</v>
      </c>
      <c r="OP373" t="str">
        <f ca="1">IF(AND(HR373&lt;&gt;"",JJ373&lt;600),IF(HT373="Advancing","Tier 2","Tier 3"),IF(JI373="","Null",IF(OR(E373="K",E373&lt;3),"FRA Recommended",IF(JJ373&gt;=IF(E373&lt;6,400,600),IF(JJ373&lt;VLOOKUP(E373,Lookups!$AP$3:$AR$16,3,FALSE),"Tier 2","Core"),IF(JJ373&lt;400,IF(RAND()&lt;0.81,"Tier 3","Tier 2"),IF(RAND()&lt;0.51,"Tier 3","Tier 2"))))))</f>
        <v>Tier 3</v>
      </c>
      <c r="OQ373" t="str">
        <f t="shared" si="478"/>
        <v>Average Reading Invt. at Least 15 Minutes Long</v>
      </c>
      <c r="OR373">
        <f t="shared" si="479"/>
        <v>0</v>
      </c>
      <c r="OS373" t="str">
        <f t="shared" si="480"/>
        <v>Null</v>
      </c>
      <c r="OT373">
        <f t="shared" si="481"/>
        <v>123</v>
      </c>
      <c r="OU373" s="159">
        <f t="shared" si="482"/>
        <v>42496</v>
      </c>
      <c r="OV373" t="str">
        <f t="shared" si="483"/>
        <v>Form 3</v>
      </c>
      <c r="OW373" t="str">
        <f t="shared" si="484"/>
        <v>Beginning</v>
      </c>
      <c r="OX373">
        <f t="shared" si="485"/>
        <v>30</v>
      </c>
      <c r="OY373">
        <f t="shared" si="486"/>
        <v>7</v>
      </c>
      <c r="OZ373">
        <f t="shared" si="487"/>
        <v>0</v>
      </c>
      <c r="PA373" s="159">
        <f t="shared" si="488"/>
        <v>42496</v>
      </c>
      <c r="PB373" t="str">
        <f t="shared" si="489"/>
        <v>Form 3</v>
      </c>
      <c r="PC373" t="str">
        <f t="shared" si="490"/>
        <v>Beginning</v>
      </c>
      <c r="PD373">
        <f t="shared" si="491"/>
        <v>30</v>
      </c>
      <c r="PE373">
        <f t="shared" si="492"/>
        <v>7</v>
      </c>
      <c r="PF373">
        <f t="shared" si="493"/>
        <v>0</v>
      </c>
      <c r="PG373">
        <f t="shared" si="494"/>
        <v>36</v>
      </c>
      <c r="PH373">
        <f t="shared" si="495"/>
        <v>1</v>
      </c>
      <c r="PI373">
        <f t="shared" si="496"/>
        <v>1</v>
      </c>
      <c r="PJ373">
        <f t="shared" si="497"/>
        <v>20</v>
      </c>
      <c r="PK373">
        <f>IF(HR373="","Null",IF(E373&lt;3,"Null",IF(HU373=0,0,IF(HS373="Form 1",VLOOKUP(HU373,Lookups!$BE$3:$BP$63,E373,FALSE),IF(HS373="Form 2",VLOOKUP(HU373,Lookups!$BE$67:$BP$127,E373,FALSE),VLOOKUP(HU373,Lookups!$BE$130:$BP$190,E373,FALSE))))))</f>
        <v>2</v>
      </c>
      <c r="PL373">
        <f t="shared" si="498"/>
        <v>30</v>
      </c>
      <c r="PM373">
        <f>IF($PH373=0,"Null",IF(E373&lt;3,"Null",IF(OX373=0,0,IF(OV373="Form 1",VLOOKUP(OX373,Lookups!$BE$3:$BP$63,E373,FALSE),IF(OV373="Form 2",VLOOKUP(OX373,Lookups!$BE$67:$BP$127,E373,FALSE),VLOOKUP(OX373,Lookups!$BE$130:$BP$190,E373,FALSE))))))</f>
        <v>8</v>
      </c>
      <c r="PN373">
        <f t="shared" si="499"/>
        <v>10</v>
      </c>
      <c r="PO373">
        <f t="shared" si="500"/>
        <v>1</v>
      </c>
      <c r="PP373">
        <f t="shared" si="501"/>
        <v>1</v>
      </c>
      <c r="PQ373">
        <f>IF(HR373="","Null",IF(E373&lt;3,"Null",IF(HV373=0,0,IF(HS373="Form 1",VLOOKUP(HV373,Lookups!$BR$3:$CC$63,E373,FALSE),IF(HS373="Form 2",VLOOKUP(HV373,Lookups!$BR$67:$CC$127,E373,FALSE),VLOOKUP(HV373,Lookups!$BR$130:$CC$190,E373,FALSE))))))</f>
        <v>2</v>
      </c>
      <c r="PR373">
        <f t="shared" si="502"/>
        <v>7</v>
      </c>
      <c r="PS373">
        <f>IF(HR373="","Null",IF(E373&lt;3,"Null",IF(OY373=0,0,IF(OW373="Form 1",VLOOKUP(OY373,Lookups!$BR$3:$CC$63,E373,FALSE),IF(OW373="Form 2",VLOOKUP(OY373,Lookups!$BR$67:$CC$127,E373,FALSE),VLOOKUP(OY373,Lookups!$BR$130:$CC$190,E373,FALSE))))))</f>
        <v>25</v>
      </c>
      <c r="PT373">
        <f t="shared" si="503"/>
        <v>6</v>
      </c>
      <c r="PU373">
        <f t="shared" si="504"/>
        <v>1</v>
      </c>
      <c r="PV373">
        <f t="shared" si="505"/>
        <v>0</v>
      </c>
      <c r="PW373" t="str">
        <f t="shared" si="506"/>
        <v>Fall to Spring PI Administration</v>
      </c>
      <c r="PX373">
        <f t="shared" si="507"/>
        <v>0</v>
      </c>
      <c r="PY373">
        <f t="shared" si="508"/>
        <v>1</v>
      </c>
      <c r="PZ373" t="str">
        <f t="shared" si="509"/>
        <v>40 to 59 Sessions</v>
      </c>
      <c r="QA373" t="str">
        <f t="shared" si="510"/>
        <v>Series 1</v>
      </c>
      <c r="QB373" t="str">
        <f t="shared" si="511"/>
        <v>In Series 1 to 4</v>
      </c>
      <c r="QC373" t="str">
        <f>IF($MS373="System 44 Record",IF(BQ373&lt;MEDIAN(Directions!$F$3,Directions!$F$6),"Mid-Year Exited Student","Full Year Participant")&amp;IF(BP373&lt;Directions!$F$3,", Started Prior Year",", Started This Year"),"Null")</f>
        <v>Full Year Participant, Started This Year</v>
      </c>
      <c r="QD373">
        <f t="shared" si="512"/>
        <v>0</v>
      </c>
      <c r="QE373">
        <f t="shared" si="513"/>
        <v>0</v>
      </c>
      <c r="QF373">
        <f t="shared" si="514"/>
        <v>1</v>
      </c>
      <c r="QG373">
        <f t="shared" si="515"/>
        <v>0</v>
      </c>
      <c r="QH373">
        <f t="shared" si="516"/>
        <v>0</v>
      </c>
      <c r="QI373">
        <f t="shared" si="517"/>
        <v>0</v>
      </c>
      <c r="QJ373" t="str">
        <f t="shared" si="518"/>
        <v>RC! Only</v>
      </c>
      <c r="QK373" t="str">
        <f t="shared" si="519"/>
        <v>Null</v>
      </c>
      <c r="QL373" t="str">
        <f t="shared" si="520"/>
        <v>Null</v>
      </c>
      <c r="QM373" t="str">
        <f>IF($MS373="READ 180 Record",IF(AQ373="","Null",VLOOKUP(JJ373,Lookups!$DX$3:$EB$2054,AN373+1,FALSE)),"Null")</f>
        <v>Null</v>
      </c>
      <c r="QN373" t="str">
        <f t="shared" si="521"/>
        <v>Null</v>
      </c>
    </row>
    <row r="374" spans="1:456" x14ac:dyDescent="0.25">
      <c r="A374" s="161" t="s">
        <v>1447</v>
      </c>
      <c r="B374" s="161" t="s">
        <v>1447</v>
      </c>
      <c r="C374" s="161" t="s">
        <v>1447</v>
      </c>
      <c r="D374" s="161" t="s">
        <v>1447</v>
      </c>
      <c r="E374" s="161">
        <v>11</v>
      </c>
      <c r="F374" s="161" t="s">
        <v>1447</v>
      </c>
      <c r="G374" s="161" t="s">
        <v>880</v>
      </c>
      <c r="H374" s="161" t="s">
        <v>881</v>
      </c>
      <c r="K374" s="161">
        <v>0</v>
      </c>
      <c r="L374" s="161">
        <v>0</v>
      </c>
      <c r="M374" s="161">
        <v>0</v>
      </c>
      <c r="N374" s="161">
        <v>0</v>
      </c>
      <c r="O374" s="161">
        <v>0</v>
      </c>
      <c r="P374" s="161">
        <v>0</v>
      </c>
      <c r="Q374" s="161">
        <v>0</v>
      </c>
      <c r="R374" s="161">
        <v>0</v>
      </c>
      <c r="S374" s="161">
        <v>0</v>
      </c>
      <c r="T374" s="161">
        <v>0</v>
      </c>
      <c r="U374" s="161">
        <v>0</v>
      </c>
      <c r="V374" s="161">
        <v>0</v>
      </c>
      <c r="W374" s="161">
        <v>0</v>
      </c>
      <c r="X374" s="161">
        <v>0</v>
      </c>
      <c r="AB374" s="161" t="s">
        <v>242</v>
      </c>
      <c r="AC374" s="161" t="s">
        <v>242</v>
      </c>
      <c r="AD374" s="161" t="s">
        <v>242</v>
      </c>
      <c r="AE374" s="161" t="s">
        <v>242</v>
      </c>
      <c r="AF374" s="161" t="s">
        <v>242</v>
      </c>
      <c r="AG374" s="161" t="s">
        <v>242</v>
      </c>
      <c r="AH374" s="161" t="s">
        <v>242</v>
      </c>
      <c r="AI374" s="161">
        <v>20150801</v>
      </c>
      <c r="AJ374" s="161">
        <v>20160525</v>
      </c>
      <c r="AK374" s="161" t="s">
        <v>869</v>
      </c>
      <c r="AL374" t="s">
        <v>1078</v>
      </c>
      <c r="BN374" t="s">
        <v>1079</v>
      </c>
      <c r="ET374" s="161">
        <v>0</v>
      </c>
      <c r="EU374" s="161">
        <v>0</v>
      </c>
      <c r="EV374" s="161">
        <v>0</v>
      </c>
      <c r="EW374" s="161">
        <v>0</v>
      </c>
      <c r="EX374" s="161">
        <v>0</v>
      </c>
      <c r="EY374" s="161">
        <v>0</v>
      </c>
      <c r="EZ374" s="161">
        <v>0</v>
      </c>
      <c r="FA374" s="161">
        <v>0</v>
      </c>
      <c r="FB374" s="161">
        <v>0</v>
      </c>
      <c r="FC374" s="161">
        <v>0</v>
      </c>
      <c r="FD374" s="161">
        <v>0</v>
      </c>
      <c r="FE374" s="161">
        <v>0</v>
      </c>
      <c r="HN374" s="161" t="s">
        <v>881</v>
      </c>
      <c r="JB374" s="161" t="s">
        <v>881</v>
      </c>
      <c r="JC374" s="161">
        <v>0</v>
      </c>
      <c r="JD374" s="161">
        <v>0</v>
      </c>
      <c r="JE374" s="161">
        <v>0</v>
      </c>
      <c r="JF374" s="161">
        <v>0</v>
      </c>
      <c r="MN374" t="str">
        <f t="shared" si="435"/>
        <v>NoNoNoNoNoNo</v>
      </c>
      <c r="MO374" t="str">
        <f>IF(AND(MN374="NoNoNoNoNoNo",JI374=""),"No Programs",VLOOKUP(MN374,Lookups!$DA$4:$DB$67,2,FALSE))</f>
        <v>No Programs</v>
      </c>
      <c r="MP374">
        <f t="shared" si="436"/>
        <v>0</v>
      </c>
      <c r="MQ374" t="str">
        <f t="shared" si="437"/>
        <v>No Program Use</v>
      </c>
      <c r="MR374" t="str">
        <f>Directions!$D$3</f>
        <v>Usage</v>
      </c>
      <c r="MS374" t="str">
        <f>VLOOKUP(MQ374,Lookups!$CU$71:$CV$80,2,FALSE)</f>
        <v>Exclude</v>
      </c>
      <c r="MT374">
        <f t="shared" si="438"/>
        <v>0</v>
      </c>
      <c r="MU374">
        <f t="shared" si="439"/>
        <v>0</v>
      </c>
      <c r="MV374">
        <f t="shared" si="440"/>
        <v>0</v>
      </c>
      <c r="MW374">
        <f t="shared" si="441"/>
        <v>0</v>
      </c>
      <c r="MX374">
        <f t="shared" si="442"/>
        <v>0</v>
      </c>
      <c r="MY374" t="str">
        <f t="shared" si="443"/>
        <v>Not Used</v>
      </c>
      <c r="MZ374">
        <f t="shared" si="444"/>
        <v>0</v>
      </c>
      <c r="NA374" t="str">
        <f t="shared" si="445"/>
        <v>Not Available</v>
      </c>
      <c r="NB374" t="str">
        <f t="shared" si="446"/>
        <v>Not Available</v>
      </c>
      <c r="NC374" t="str">
        <f t="shared" si="447"/>
        <v>4 Not Indicated</v>
      </c>
      <c r="ND374" t="str">
        <f t="shared" si="448"/>
        <v>4 Not Indicated</v>
      </c>
      <c r="NE374" t="str">
        <f t="shared" si="449"/>
        <v>4 Not Indicated</v>
      </c>
      <c r="NF374" t="str">
        <f t="shared" si="450"/>
        <v>4 Not Indicated</v>
      </c>
      <c r="NG374" t="str">
        <f t="shared" si="451"/>
        <v>4 Not Indicated</v>
      </c>
      <c r="NH374" s="159" t="str">
        <f t="shared" si="452"/>
        <v>Null</v>
      </c>
      <c r="NI374" t="str">
        <f t="shared" si="453"/>
        <v>Null</v>
      </c>
      <c r="NJ374" s="159" t="str">
        <f t="shared" si="454"/>
        <v>Null</v>
      </c>
      <c r="NK374" t="str">
        <f t="shared" si="455"/>
        <v>Null</v>
      </c>
      <c r="NL374" t="str">
        <f t="shared" si="456"/>
        <v>No RI Tests</v>
      </c>
      <c r="NM374">
        <f t="shared" si="457"/>
        <v>0</v>
      </c>
      <c r="NN374" t="str">
        <f>IF(OR(E374="PK",E374="K",JJ374=""),"Null",INDEX(Lookups!$EZ$4:$FW$18,MATCH($JJ374,Lookups!$EY$4:$EY$18,1),MATCH($E374,Lookups!$EZ$3:$FW$3,0)))</f>
        <v>Null</v>
      </c>
      <c r="NO374" t="str">
        <f>IF(OR(E374="PK",E374="K",JJ374=""),"Null",INDEX(Lookups!$EZ$4:$FW$18,MATCH($JJ374,Lookups!$EY$4:$EY$18,1),MATCH($E374,Lookups!$EZ$3:$FW$3,0) + 1))</f>
        <v>Null</v>
      </c>
      <c r="NP374" t="str">
        <f t="shared" si="458"/>
        <v>Null</v>
      </c>
      <c r="NQ374" t="str">
        <f t="shared" si="459"/>
        <v>Null</v>
      </c>
      <c r="NR374" t="str">
        <f t="shared" si="460"/>
        <v>Null</v>
      </c>
      <c r="NS374" t="str">
        <f t="shared" si="461"/>
        <v>No RI Tests</v>
      </c>
      <c r="NT374" t="str">
        <f t="shared" si="462"/>
        <v>No RI Tests</v>
      </c>
      <c r="NU374" t="str">
        <f t="shared" si="463"/>
        <v>No RI Tests</v>
      </c>
      <c r="NV374" s="183" t="str">
        <f t="array" ref="NV374">IF($NL374="No RI Tests","No RI Tests",VLOOKUP(IF(AND(E374="K",JJ374&lt;280),3,IF(AND(E374="K",JJ374&gt;=280),4,MAX(IF(E374=Lookups!$DF$6:$DF$99,IF(JJ374&gt;=Lookups!$DG$6:$DG$99,Lookups!$DH$6:$DH$99))))),Lookups!$DE$104:$DG$108,2,FALSE))</f>
        <v>No RI Tests</v>
      </c>
      <c r="NW374" s="161" t="str">
        <f t="array" ref="NW374">IF($NL374="No RI Tests","No RI Tests",VLOOKUP(IF(AND(E374="K",JH374&lt;280),3,IF(AND(E374="K",JH374&gt;=280),4,MAX(IF(E374=Lookups!$DF$6:$DF$99,IF(NI374&gt;=Lookups!$DG$6:$DG$99,Lookups!$DH$6:$DH$99))))),Lookups!$DE$104:$DG$108,2,FALSE))</f>
        <v>No RI Tests</v>
      </c>
      <c r="NX374" s="161" t="str">
        <f t="array" ref="NX374">IF($NL374="No RI Tests","No RI Tests",VLOOKUP(IF(AND(E374="K",NK374&lt;280),3,IF(AND(E374="K",NK374&gt;=280),4,MAX(IF(E374=Lookups!$DF$6:$DF$99,IF(NK374&gt;=Lookups!$DG$6:$DG$99,Lookups!$DH$6:$DH$99))))),Lookups!$DE$104:$DG$108,2,FALSE))</f>
        <v>No RI Tests</v>
      </c>
      <c r="NY374" t="str">
        <f t="shared" si="464"/>
        <v>Null</v>
      </c>
      <c r="NZ374" t="str">
        <f t="shared" si="465"/>
        <v>Null</v>
      </c>
      <c r="OA374" t="str">
        <f t="shared" si="466"/>
        <v>No RI for Comparison</v>
      </c>
      <c r="OB374" s="161" t="str">
        <f t="array" ref="OB374">IF($NL374="No RI Tests","No RI Tests",IF(E374="K","N/A",VLOOKUP(MAX(IF(E374=Lookups!$DF$6:$DF$99,IF(JJ374&gt;=Lookups!$DG$6:$DG$99,Lookups!$DI$6:$DI$99))),Lookups!$DE$104:$DG$108,3,FALSE)))</f>
        <v>No RI Tests</v>
      </c>
      <c r="OC374" s="161" t="str">
        <f t="array" ref="OC374">IF($NL374="No RI Tests","No RI Tests",IF(E374="K","N/A",VLOOKUP(MAX(IF(E374=Lookups!$DF$6:$DF$99,IF(NI374&gt;=Lookups!$DG$6:$DG$99,Lookups!$DI$6:$DI$99))),Lookups!$DE$104:$DG$108,3,FALSE)))</f>
        <v>No RI Tests</v>
      </c>
      <c r="OD374" s="161" t="str">
        <f t="array" ref="OD374">IF($NL374="No RI Tests","No RI Tests",IF(E374="K","N/A",VLOOKUP(MAX(IF(E374=Lookups!$DF$6:$DF$99,IF(NK374&gt;=Lookups!$DG$6:$DG$99,Lookups!$DI$6:$DI$99))),Lookups!$DE$104:$DG$108,3,FALSE)))</f>
        <v>No RI Tests</v>
      </c>
      <c r="OE374" t="str">
        <f t="shared" si="467"/>
        <v>Null</v>
      </c>
      <c r="OF374" t="str">
        <f t="shared" si="468"/>
        <v>Null</v>
      </c>
      <c r="OG374" t="str">
        <f t="shared" si="469"/>
        <v>No RI for Comparison</v>
      </c>
      <c r="OH374" t="str">
        <f t="shared" si="470"/>
        <v>Null</v>
      </c>
      <c r="OI374" t="str">
        <f t="shared" si="471"/>
        <v>Null</v>
      </c>
      <c r="OJ374" t="str">
        <f t="shared" si="472"/>
        <v>Null</v>
      </c>
      <c r="OK374" t="str">
        <f t="shared" si="473"/>
        <v>Null</v>
      </c>
      <c r="OL374" t="str">
        <f t="shared" si="474"/>
        <v>Null</v>
      </c>
      <c r="OM374" t="str">
        <f t="shared" si="475"/>
        <v>Null</v>
      </c>
      <c r="ON374" t="str">
        <f t="shared" si="476"/>
        <v>Null</v>
      </c>
      <c r="OO374" t="str">
        <f t="shared" si="477"/>
        <v>Null RI</v>
      </c>
      <c r="OP374" t="str">
        <f ca="1">IF(AND(HR374&lt;&gt;"",JJ374&lt;600),IF(HT374="Advancing","Tier 2","Tier 3"),IF(JI374="","Null",IF(OR(E374="K",E374&lt;3),"FRA Recommended",IF(JJ374&gt;=IF(E374&lt;6,400,600),IF(JJ374&lt;VLOOKUP(E374,Lookups!$AP$3:$AR$16,3,FALSE),"Tier 2","Core"),IF(JJ374&lt;400,IF(RAND()&lt;0.81,"Tier 3","Tier 2"),IF(RAND()&lt;0.51,"Tier 3","Tier 2"))))))</f>
        <v>Null</v>
      </c>
      <c r="OQ374" t="str">
        <f t="shared" si="478"/>
        <v>Null</v>
      </c>
      <c r="OR374" t="str">
        <f t="shared" si="479"/>
        <v>Null</v>
      </c>
      <c r="OS374" t="str">
        <f t="shared" si="480"/>
        <v>Null</v>
      </c>
      <c r="OT374" t="str">
        <f t="shared" si="481"/>
        <v>No RI Tests</v>
      </c>
      <c r="OU374" s="159" t="str">
        <f t="shared" si="482"/>
        <v>No PI Tests</v>
      </c>
      <c r="OV374" t="str">
        <f t="shared" si="483"/>
        <v>No PI Tests</v>
      </c>
      <c r="OW374" t="str">
        <f t="shared" si="484"/>
        <v>No PI Tests</v>
      </c>
      <c r="OX374" t="str">
        <f t="shared" si="485"/>
        <v>No PI Tests</v>
      </c>
      <c r="OY374" t="str">
        <f t="shared" si="486"/>
        <v>No PI Tests</v>
      </c>
      <c r="OZ374" t="str">
        <f t="shared" si="487"/>
        <v>No PI Tests</v>
      </c>
      <c r="PA374" s="159" t="str">
        <f t="shared" si="488"/>
        <v>No PI Tests</v>
      </c>
      <c r="PB374" t="str">
        <f t="shared" si="489"/>
        <v>No PI Tests</v>
      </c>
      <c r="PC374" t="str">
        <f t="shared" si="490"/>
        <v>No PI Tests</v>
      </c>
      <c r="PD374" t="str">
        <f t="shared" si="491"/>
        <v>No PI Tests</v>
      </c>
      <c r="PE374" t="str">
        <f t="shared" si="492"/>
        <v>No PI Tests</v>
      </c>
      <c r="PF374" t="str">
        <f t="shared" si="493"/>
        <v>No PI Tests</v>
      </c>
      <c r="PG374" t="str">
        <f t="shared" si="494"/>
        <v>No PI Tests</v>
      </c>
      <c r="PH374">
        <f t="shared" si="495"/>
        <v>0</v>
      </c>
      <c r="PI374">
        <f t="shared" si="496"/>
        <v>0</v>
      </c>
      <c r="PJ374" t="str">
        <f t="shared" si="497"/>
        <v>Null</v>
      </c>
      <c r="PK374" t="str">
        <f>IF(HR374="","Null",IF(E374&lt;3,"Null",IF(HU374=0,0,IF(HS374="Form 1",VLOOKUP(HU374,Lookups!$BE$3:$BP$63,E374,FALSE),IF(HS374="Form 2",VLOOKUP(HU374,Lookups!$BE$67:$BP$127,E374,FALSE),VLOOKUP(HU374,Lookups!$BE$130:$BP$190,E374,FALSE))))))</f>
        <v>Null</v>
      </c>
      <c r="PL374" t="str">
        <f t="shared" si="498"/>
        <v>Null</v>
      </c>
      <c r="PM374" t="str">
        <f>IF($PH374=0,"Null",IF(E374&lt;3,"Null",IF(OX374=0,0,IF(OV374="Form 1",VLOOKUP(OX374,Lookups!$BE$3:$BP$63,E374,FALSE),IF(OV374="Form 2",VLOOKUP(OX374,Lookups!$BE$67:$BP$127,E374,FALSE),VLOOKUP(OX374,Lookups!$BE$130:$BP$190,E374,FALSE))))))</f>
        <v>Null</v>
      </c>
      <c r="PN374" t="str">
        <f t="shared" si="499"/>
        <v>Null</v>
      </c>
      <c r="PO374" t="str">
        <f t="shared" si="500"/>
        <v>Null</v>
      </c>
      <c r="PP374" t="str">
        <f t="shared" si="501"/>
        <v>Null</v>
      </c>
      <c r="PQ374" t="str">
        <f>IF(HR374="","Null",IF(E374&lt;3,"Null",IF(HV374=0,0,IF(HS374="Form 1",VLOOKUP(HV374,Lookups!$BR$3:$CC$63,E374,FALSE),IF(HS374="Form 2",VLOOKUP(HV374,Lookups!$BR$67:$CC$127,E374,FALSE),VLOOKUP(HV374,Lookups!$BR$130:$CC$190,E374,FALSE))))))</f>
        <v>Null</v>
      </c>
      <c r="PR374" t="str">
        <f t="shared" si="502"/>
        <v>Null</v>
      </c>
      <c r="PS374" t="str">
        <f>IF(HR374="","Null",IF(E374&lt;3,"Null",IF(OY374=0,0,IF(OW374="Form 1",VLOOKUP(OY374,Lookups!$BR$3:$CC$63,E374,FALSE),IF(OW374="Form 2",VLOOKUP(OY374,Lookups!$BR$67:$CC$127,E374,FALSE),VLOOKUP(OY374,Lookups!$BR$130:$CC$190,E374,FALSE))))))</f>
        <v>Null</v>
      </c>
      <c r="PT374" t="str">
        <f t="shared" si="503"/>
        <v>Null</v>
      </c>
      <c r="PU374" t="str">
        <f t="shared" si="504"/>
        <v>Null</v>
      </c>
      <c r="PV374" t="str">
        <f t="shared" si="505"/>
        <v>Null</v>
      </c>
      <c r="PW374" t="str">
        <f t="shared" si="506"/>
        <v>No PI Tests</v>
      </c>
      <c r="PX374">
        <f t="shared" si="507"/>
        <v>0</v>
      </c>
      <c r="PY374">
        <f t="shared" si="508"/>
        <v>0</v>
      </c>
      <c r="PZ374" t="str">
        <f t="shared" si="509"/>
        <v>Null</v>
      </c>
      <c r="QA374" t="str">
        <f t="shared" si="510"/>
        <v>Null</v>
      </c>
      <c r="QB374" t="str">
        <f t="shared" si="511"/>
        <v>Null</v>
      </c>
      <c r="QC374" t="str">
        <f>IF($MS374="System 44 Record",IF(BQ374&lt;MEDIAN(Directions!$F$3,Directions!$F$6),"Mid-Year Exited Student","Full Year Participant")&amp;IF(BP374&lt;Directions!$F$3,", Started Prior Year",", Started This Year"),"Null")</f>
        <v>Null</v>
      </c>
      <c r="QD374" t="str">
        <f t="shared" si="512"/>
        <v>Null</v>
      </c>
      <c r="QE374">
        <f t="shared" si="513"/>
        <v>0</v>
      </c>
      <c r="QF374">
        <f t="shared" si="514"/>
        <v>0</v>
      </c>
      <c r="QG374">
        <f t="shared" si="515"/>
        <v>0</v>
      </c>
      <c r="QH374">
        <f t="shared" si="516"/>
        <v>0</v>
      </c>
      <c r="QI374">
        <f t="shared" si="517"/>
        <v>0</v>
      </c>
      <c r="QJ374" t="str">
        <f t="shared" si="518"/>
        <v>Used None</v>
      </c>
      <c r="QK374" t="str">
        <f t="shared" si="519"/>
        <v>Null</v>
      </c>
      <c r="QL374" t="str">
        <f t="shared" si="520"/>
        <v>Null</v>
      </c>
      <c r="QM374" t="str">
        <f>IF($MS374="READ 180 Record",IF(AQ374="","Null",VLOOKUP(JJ374,Lookups!$DX$3:$EB$2054,AN374+1,FALSE)),"Null")</f>
        <v>Null</v>
      </c>
      <c r="QN374" t="str">
        <f t="shared" si="521"/>
        <v>Null</v>
      </c>
    </row>
    <row r="375" spans="1:456" x14ac:dyDescent="0.25">
      <c r="A375" s="161" t="s">
        <v>1447</v>
      </c>
      <c r="B375" s="161" t="s">
        <v>1447</v>
      </c>
      <c r="C375" s="161" t="s">
        <v>1447</v>
      </c>
      <c r="D375" s="161" t="s">
        <v>1447</v>
      </c>
      <c r="E375" s="161">
        <v>5</v>
      </c>
      <c r="F375" s="161" t="s">
        <v>1447</v>
      </c>
      <c r="G375" s="161" t="s">
        <v>883</v>
      </c>
      <c r="H375" s="161" t="s">
        <v>884</v>
      </c>
      <c r="I375" s="161">
        <v>760</v>
      </c>
      <c r="J375" s="159">
        <v>42500</v>
      </c>
      <c r="K375" s="161">
        <v>0</v>
      </c>
      <c r="L375" s="161">
        <v>0</v>
      </c>
      <c r="M375" s="161">
        <v>0</v>
      </c>
      <c r="N375" s="161">
        <v>0</v>
      </c>
      <c r="O375" s="161">
        <v>0</v>
      </c>
      <c r="P375" s="161">
        <v>0</v>
      </c>
      <c r="Q375" s="161">
        <v>0</v>
      </c>
      <c r="R375" s="161">
        <v>0</v>
      </c>
      <c r="S375" s="161">
        <v>0</v>
      </c>
      <c r="T375" s="161">
        <v>0</v>
      </c>
      <c r="U375" s="161">
        <v>0</v>
      </c>
      <c r="V375" s="161">
        <v>0</v>
      </c>
      <c r="W375" s="161">
        <v>0</v>
      </c>
      <c r="X375" s="161">
        <v>0</v>
      </c>
      <c r="AB375" s="161" t="s">
        <v>241</v>
      </c>
      <c r="AC375" s="161" t="s">
        <v>242</v>
      </c>
      <c r="AD375" s="161" t="s">
        <v>242</v>
      </c>
      <c r="AE375" s="161" t="s">
        <v>242</v>
      </c>
      <c r="AF375" s="161" t="s">
        <v>242</v>
      </c>
      <c r="AG375" s="161" t="s">
        <v>241</v>
      </c>
      <c r="AH375" s="161" t="s">
        <v>242</v>
      </c>
      <c r="AI375" s="161">
        <v>20150801</v>
      </c>
      <c r="AJ375" s="161">
        <v>20160525</v>
      </c>
      <c r="AK375" s="161" t="s">
        <v>869</v>
      </c>
      <c r="AL375" t="s">
        <v>1076</v>
      </c>
      <c r="AM375" t="s">
        <v>884</v>
      </c>
      <c r="AN375">
        <v>3</v>
      </c>
      <c r="AO375" t="s">
        <v>870</v>
      </c>
      <c r="AP375">
        <v>12</v>
      </c>
      <c r="AQ375">
        <v>94</v>
      </c>
      <c r="AR375">
        <v>1832</v>
      </c>
      <c r="AS375">
        <v>452</v>
      </c>
      <c r="AT375">
        <v>317</v>
      </c>
      <c r="AU375">
        <v>857</v>
      </c>
      <c r="AV375">
        <v>98</v>
      </c>
      <c r="AW375">
        <v>44</v>
      </c>
      <c r="AX375">
        <v>19.3249</v>
      </c>
      <c r="AY375">
        <v>7.9230999999999998</v>
      </c>
      <c r="AZ375">
        <v>3.0323000000000002</v>
      </c>
      <c r="BA375">
        <v>145.38339999999999</v>
      </c>
      <c r="BB375">
        <v>29205</v>
      </c>
      <c r="BC375">
        <v>91.525423728000007</v>
      </c>
      <c r="BD375">
        <v>88.235294116999995</v>
      </c>
      <c r="BE375">
        <v>785</v>
      </c>
      <c r="BF375">
        <v>726</v>
      </c>
      <c r="BG375">
        <v>82</v>
      </c>
      <c r="BH375">
        <v>97</v>
      </c>
      <c r="BI375">
        <v>5</v>
      </c>
      <c r="BJ375">
        <v>0</v>
      </c>
      <c r="BK375">
        <v>108</v>
      </c>
      <c r="BL375">
        <v>0</v>
      </c>
      <c r="BM375" t="s">
        <v>1080</v>
      </c>
      <c r="BN375" t="s">
        <v>1079</v>
      </c>
      <c r="ET375" s="161">
        <v>5</v>
      </c>
      <c r="EU375" s="161">
        <v>117</v>
      </c>
      <c r="EV375" s="161">
        <v>39</v>
      </c>
      <c r="EW375" s="161">
        <v>7017</v>
      </c>
      <c r="EX375" s="161">
        <v>0</v>
      </c>
      <c r="EY375" s="161">
        <v>0</v>
      </c>
      <c r="EZ375" s="161">
        <v>0</v>
      </c>
      <c r="FA375" s="161">
        <v>0</v>
      </c>
      <c r="FB375" s="161">
        <v>57</v>
      </c>
      <c r="FC375" s="161">
        <v>75</v>
      </c>
      <c r="FD375" s="161">
        <v>0</v>
      </c>
      <c r="FE375" s="161">
        <v>3</v>
      </c>
      <c r="FF375" s="159">
        <v>42436</v>
      </c>
      <c r="FG375" s="161">
        <v>79</v>
      </c>
      <c r="FH375" s="161">
        <v>89</v>
      </c>
      <c r="FI375" s="161">
        <v>67</v>
      </c>
      <c r="FJ375" s="161">
        <v>75</v>
      </c>
      <c r="FK375" s="161">
        <v>100</v>
      </c>
      <c r="FL375" s="159">
        <v>42352</v>
      </c>
      <c r="FM375" s="161">
        <v>46</v>
      </c>
      <c r="FN375" s="161">
        <v>68</v>
      </c>
      <c r="FO375" s="161">
        <v>30</v>
      </c>
      <c r="FP375" s="161">
        <v>63</v>
      </c>
      <c r="FQ375" s="161">
        <v>50</v>
      </c>
      <c r="FR375" s="159">
        <v>42305</v>
      </c>
      <c r="FS375" s="161">
        <v>47</v>
      </c>
      <c r="FT375" s="161">
        <v>68</v>
      </c>
      <c r="FU375" s="161">
        <v>42</v>
      </c>
      <c r="FV375" s="161">
        <v>40</v>
      </c>
      <c r="FW375" s="161">
        <v>63</v>
      </c>
      <c r="HN375" s="161" t="s">
        <v>884</v>
      </c>
      <c r="JB375" s="161" t="s">
        <v>884</v>
      </c>
      <c r="JC375" s="161">
        <v>17</v>
      </c>
      <c r="JD375" s="161">
        <v>11</v>
      </c>
      <c r="JE375" s="161">
        <v>51</v>
      </c>
      <c r="JF375" s="161">
        <v>118250</v>
      </c>
      <c r="JG375" s="159">
        <v>42500</v>
      </c>
      <c r="JH375" s="161">
        <v>760</v>
      </c>
      <c r="JI375" s="159">
        <v>42243</v>
      </c>
      <c r="JJ375" s="161">
        <v>577</v>
      </c>
      <c r="JK375" s="161">
        <v>23</v>
      </c>
      <c r="JL375" s="159">
        <v>42346</v>
      </c>
      <c r="JM375" s="161">
        <v>629</v>
      </c>
      <c r="JN375" s="161">
        <v>21</v>
      </c>
      <c r="JO375" s="159">
        <v>42500</v>
      </c>
      <c r="JP375" s="161">
        <v>760</v>
      </c>
      <c r="JQ375" s="161">
        <v>23</v>
      </c>
      <c r="MN375" t="str">
        <f t="shared" si="435"/>
        <v>YesNoNoNoYesNo</v>
      </c>
      <c r="MO375" t="str">
        <f>IF(AND(MN375="NoNoNoNoNoNo",JI375=""),"No Programs",VLOOKUP(MN375,Lookups!$DA$4:$DB$67,2,FALSE))</f>
        <v>READ 180 Only</v>
      </c>
      <c r="MP375">
        <f t="shared" si="436"/>
        <v>1</v>
      </c>
      <c r="MQ375" t="str">
        <f t="shared" si="437"/>
        <v>READ 180 User</v>
      </c>
      <c r="MR375" t="str">
        <f>Directions!$D$3</f>
        <v>Usage</v>
      </c>
      <c r="MS375" t="str">
        <f>VLOOKUP(MQ375,Lookups!$CU$71:$CV$80,2,FALSE)</f>
        <v>READ 180 Record</v>
      </c>
      <c r="MT375">
        <f t="shared" si="438"/>
        <v>1</v>
      </c>
      <c r="MU375">
        <f t="shared" si="439"/>
        <v>1</v>
      </c>
      <c r="MV375">
        <f t="shared" si="440"/>
        <v>1</v>
      </c>
      <c r="MW375">
        <f t="shared" si="441"/>
        <v>1</v>
      </c>
      <c r="MX375">
        <f t="shared" si="442"/>
        <v>36.714285714285715</v>
      </c>
      <c r="MY375" t="str">
        <f t="shared" si="443"/>
        <v>Not Used</v>
      </c>
      <c r="MZ375">
        <f t="shared" si="444"/>
        <v>0</v>
      </c>
      <c r="NA375" t="str">
        <f t="shared" si="445"/>
        <v>Not Available</v>
      </c>
      <c r="NB375" t="str">
        <f t="shared" si="446"/>
        <v>Not Available</v>
      </c>
      <c r="NC375" t="str">
        <f t="shared" si="447"/>
        <v>4 Not Indicated</v>
      </c>
      <c r="ND375" t="str">
        <f t="shared" si="448"/>
        <v>4 Not Indicated</v>
      </c>
      <c r="NE375" t="str">
        <f t="shared" si="449"/>
        <v>4 Not Indicated</v>
      </c>
      <c r="NF375" t="str">
        <f t="shared" si="450"/>
        <v>4 Not Indicated</v>
      </c>
      <c r="NG375" t="str">
        <f t="shared" si="451"/>
        <v>4 Not Indicated</v>
      </c>
      <c r="NH375" s="159">
        <f t="shared" si="452"/>
        <v>42500</v>
      </c>
      <c r="NI375">
        <f t="shared" si="453"/>
        <v>760</v>
      </c>
      <c r="NJ375" s="159">
        <f t="shared" si="454"/>
        <v>42500</v>
      </c>
      <c r="NK375">
        <f t="shared" si="455"/>
        <v>760</v>
      </c>
      <c r="NL375">
        <f t="shared" si="456"/>
        <v>36.714285714285715</v>
      </c>
      <c r="NM375">
        <f t="shared" si="457"/>
        <v>1</v>
      </c>
      <c r="NN375">
        <f>IF(OR(E375="PK",E375="K",JJ375=""),"Null",INDEX(Lookups!$EZ$4:$FW$18,MATCH($JJ375,Lookups!$EY$4:$EY$18,1),MATCH($E375,Lookups!$EZ$3:$FW$3,0)))</f>
        <v>105</v>
      </c>
      <c r="NO375">
        <f>IF(OR(E375="PK",E375="K",JJ375=""),"Null",INDEX(Lookups!$EZ$4:$FW$18,MATCH($JJ375,Lookups!$EY$4:$EY$18,1),MATCH($E375,Lookups!$EZ$3:$FW$3,0) + 1))</f>
        <v>155</v>
      </c>
      <c r="NP375">
        <f t="shared" si="458"/>
        <v>210</v>
      </c>
      <c r="NQ375" t="str">
        <f t="shared" si="459"/>
        <v>No PI Needed</v>
      </c>
      <c r="NR375" t="str">
        <f t="shared" si="460"/>
        <v>No PI Needed</v>
      </c>
      <c r="NS375" t="str">
        <f t="shared" si="461"/>
        <v>400L to 599L</v>
      </c>
      <c r="NT375" t="str">
        <f t="shared" si="462"/>
        <v>600L to 799L</v>
      </c>
      <c r="NU375" t="str">
        <f t="shared" si="463"/>
        <v>600L to 799L</v>
      </c>
      <c r="NV375" s="183" t="str">
        <f t="array" ref="NV375">IF($NL375="No RI Tests","No RI Tests",VLOOKUP(IF(AND(E375="K",JJ375&lt;280),3,IF(AND(E375="K",JJ375&gt;=280),4,MAX(IF(E375=Lookups!$DF$6:$DF$99,IF(JJ375&gt;=Lookups!$DG$6:$DG$99,Lookups!$DH$6:$DH$99))))),Lookups!$DE$104:$DG$108,2,FALSE))</f>
        <v>1 Below Basic</v>
      </c>
      <c r="NW375" s="161" t="str">
        <f t="array" ref="NW375">IF($NL375="No RI Tests","No RI Tests",VLOOKUP(IF(AND(E375="K",JH375&lt;280),3,IF(AND(E375="K",JH375&gt;=280),4,MAX(IF(E375=Lookups!$DF$6:$DF$99,IF(NI375&gt;=Lookups!$DG$6:$DG$99,Lookups!$DH$6:$DH$99))))),Lookups!$DE$104:$DG$108,2,FALSE))</f>
        <v>2 Basic</v>
      </c>
      <c r="NX375" s="161" t="str">
        <f t="array" ref="NX375">IF($NL375="No RI Tests","No RI Tests",VLOOKUP(IF(AND(E375="K",NK375&lt;280),3,IF(AND(E375="K",NK375&gt;=280),4,MAX(IF(E375=Lookups!$DF$6:$DF$99,IF(NK375&gt;=Lookups!$DG$6:$DG$99,Lookups!$DH$6:$DH$99))))),Lookups!$DE$104:$DG$108,2,FALSE))</f>
        <v>2 Basic</v>
      </c>
      <c r="NY375">
        <f t="shared" si="464"/>
        <v>0</v>
      </c>
      <c r="NZ375">
        <f t="shared" si="465"/>
        <v>1</v>
      </c>
      <c r="OA375" t="str">
        <f t="shared" si="466"/>
        <v>Improved Performance Level</v>
      </c>
      <c r="OB375" s="161" t="str">
        <f t="array" ref="OB375">IF($NL375="No RI Tests","No RI Tests",IF(E375="K","N/A",VLOOKUP(MAX(IF(E375=Lookups!$DF$6:$DF$99,IF(JJ375&gt;=Lookups!$DG$6:$DG$99,Lookups!$DI$6:$DI$99))),Lookups!$DE$104:$DG$108,3,FALSE)))</f>
        <v>1 Limited</v>
      </c>
      <c r="OC375" s="161" t="str">
        <f t="array" ref="OC375">IF($NL375="No RI Tests","No RI Tests",IF(E375="K","N/A",VLOOKUP(MAX(IF(E375=Lookups!$DF$6:$DF$99,IF(NI375&gt;=Lookups!$DG$6:$DG$99,Lookups!$DI$6:$DI$99))),Lookups!$DE$104:$DG$108,3,FALSE)))</f>
        <v>1 Limited</v>
      </c>
      <c r="OD375" s="161" t="str">
        <f t="array" ref="OD375">IF($NL375="No RI Tests","No RI Tests",IF(E375="K","N/A",VLOOKUP(MAX(IF(E375=Lookups!$DF$6:$DF$99,IF(NK375&gt;=Lookups!$DG$6:$DG$99,Lookups!$DI$6:$DI$99))),Lookups!$DE$104:$DG$108,3,FALSE)))</f>
        <v>1 Limited</v>
      </c>
      <c r="OE375">
        <f t="shared" si="467"/>
        <v>1</v>
      </c>
      <c r="OF375">
        <f t="shared" si="468"/>
        <v>0</v>
      </c>
      <c r="OG375" t="str">
        <f t="shared" si="469"/>
        <v>Maintained Performance Level</v>
      </c>
      <c r="OH375">
        <f t="shared" si="470"/>
        <v>183</v>
      </c>
      <c r="OI375">
        <f t="shared" si="471"/>
        <v>1</v>
      </c>
      <c r="OJ375">
        <f t="shared" si="472"/>
        <v>1</v>
      </c>
      <c r="OK375">
        <f t="shared" si="473"/>
        <v>0</v>
      </c>
      <c r="OL375">
        <f t="shared" si="474"/>
        <v>1.4076923076923078</v>
      </c>
      <c r="OM375" t="str">
        <f t="shared" si="475"/>
        <v>Fall Administration</v>
      </c>
      <c r="ON375" t="str">
        <f t="shared" si="476"/>
        <v>Winter Administration</v>
      </c>
      <c r="OO375" t="str">
        <f t="shared" si="477"/>
        <v>Fall to Winter RI</v>
      </c>
      <c r="OP375" t="str">
        <f ca="1">IF(AND(HR375&lt;&gt;"",JJ375&lt;600),IF(HT375="Advancing","Tier 2","Tier 3"),IF(JI375="","Null",IF(OR(E375="K",E375&lt;3),"FRA Recommended",IF(JJ375&gt;=IF(E375&lt;6,400,600),IF(JJ375&lt;VLOOKUP(E375,Lookups!$AP$3:$AR$16,3,FALSE),"Tier 2","Core"),IF(JJ375&lt;400,IF(RAND()&lt;0.81,"Tier 3","Tier 2"),IF(RAND()&lt;0.51,"Tier 3","Tier 2"))))))</f>
        <v>Tier 2</v>
      </c>
      <c r="OQ375" t="str">
        <f t="shared" si="478"/>
        <v>Average Reading Invt. at Least 15 Minutes Long</v>
      </c>
      <c r="OR375">
        <f t="shared" si="479"/>
        <v>0</v>
      </c>
      <c r="OS375">
        <f t="shared" si="480"/>
        <v>1</v>
      </c>
      <c r="OT375">
        <f t="shared" si="481"/>
        <v>183</v>
      </c>
      <c r="OU375" s="159" t="str">
        <f t="shared" si="482"/>
        <v>No PI Tests</v>
      </c>
      <c r="OV375" t="str">
        <f t="shared" si="483"/>
        <v>No PI Tests</v>
      </c>
      <c r="OW375" t="str">
        <f t="shared" si="484"/>
        <v>No PI Tests</v>
      </c>
      <c r="OX375" t="str">
        <f t="shared" si="485"/>
        <v>No PI Tests</v>
      </c>
      <c r="OY375" t="str">
        <f t="shared" si="486"/>
        <v>No PI Tests</v>
      </c>
      <c r="OZ375" t="str">
        <f t="shared" si="487"/>
        <v>No PI Tests</v>
      </c>
      <c r="PA375" s="159" t="str">
        <f t="shared" si="488"/>
        <v>No PI Tests</v>
      </c>
      <c r="PB375" t="str">
        <f t="shared" si="489"/>
        <v>No PI Tests</v>
      </c>
      <c r="PC375" t="str">
        <f t="shared" si="490"/>
        <v>No PI Tests</v>
      </c>
      <c r="PD375" t="str">
        <f t="shared" si="491"/>
        <v>No PI Tests</v>
      </c>
      <c r="PE375" t="str">
        <f t="shared" si="492"/>
        <v>No PI Tests</v>
      </c>
      <c r="PF375" t="str">
        <f t="shared" si="493"/>
        <v>No PI Tests</v>
      </c>
      <c r="PG375" t="str">
        <f t="shared" si="494"/>
        <v>No PI Tests</v>
      </c>
      <c r="PH375">
        <f t="shared" si="495"/>
        <v>0</v>
      </c>
      <c r="PI375">
        <f t="shared" si="496"/>
        <v>0</v>
      </c>
      <c r="PJ375" t="str">
        <f t="shared" si="497"/>
        <v>Null</v>
      </c>
      <c r="PK375" t="str">
        <f>IF(HR375="","Null",IF(E375&lt;3,"Null",IF(HU375=0,0,IF(HS375="Form 1",VLOOKUP(HU375,Lookups!$BE$3:$BP$63,E375,FALSE),IF(HS375="Form 2",VLOOKUP(HU375,Lookups!$BE$67:$BP$127,E375,FALSE),VLOOKUP(HU375,Lookups!$BE$130:$BP$190,E375,FALSE))))))</f>
        <v>Null</v>
      </c>
      <c r="PL375" t="str">
        <f t="shared" si="498"/>
        <v>Null</v>
      </c>
      <c r="PM375" t="str">
        <f>IF($PH375=0,"Null",IF(E375&lt;3,"Null",IF(OX375=0,0,IF(OV375="Form 1",VLOOKUP(OX375,Lookups!$BE$3:$BP$63,E375,FALSE),IF(OV375="Form 2",VLOOKUP(OX375,Lookups!$BE$67:$BP$127,E375,FALSE),VLOOKUP(OX375,Lookups!$BE$130:$BP$190,E375,FALSE))))))</f>
        <v>Null</v>
      </c>
      <c r="PN375" t="str">
        <f t="shared" si="499"/>
        <v>Null</v>
      </c>
      <c r="PO375" t="str">
        <f t="shared" si="500"/>
        <v>Null</v>
      </c>
      <c r="PP375" t="str">
        <f t="shared" si="501"/>
        <v>Null</v>
      </c>
      <c r="PQ375" t="str">
        <f>IF(HR375="","Null",IF(E375&lt;3,"Null",IF(HV375=0,0,IF(HS375="Form 1",VLOOKUP(HV375,Lookups!$BR$3:$CC$63,E375,FALSE),IF(HS375="Form 2",VLOOKUP(HV375,Lookups!$BR$67:$CC$127,E375,FALSE),VLOOKUP(HV375,Lookups!$BR$130:$CC$190,E375,FALSE))))))</f>
        <v>Null</v>
      </c>
      <c r="PR375" t="str">
        <f t="shared" si="502"/>
        <v>Null</v>
      </c>
      <c r="PS375" t="str">
        <f>IF(HR375="","Null",IF(E375&lt;3,"Null",IF(OY375=0,0,IF(OW375="Form 1",VLOOKUP(OY375,Lookups!$BR$3:$CC$63,E375,FALSE),IF(OW375="Form 2",VLOOKUP(OY375,Lookups!$BR$67:$CC$127,E375,FALSE),VLOOKUP(OY375,Lookups!$BR$130:$CC$190,E375,FALSE))))))</f>
        <v>Null</v>
      </c>
      <c r="PT375" t="str">
        <f t="shared" si="503"/>
        <v>Null</v>
      </c>
      <c r="PU375" t="str">
        <f t="shared" si="504"/>
        <v>Null</v>
      </c>
      <c r="PV375" t="str">
        <f t="shared" si="505"/>
        <v>Null</v>
      </c>
      <c r="PW375" t="str">
        <f t="shared" si="506"/>
        <v>No PI Tests</v>
      </c>
      <c r="PX375">
        <f t="shared" si="507"/>
        <v>1</v>
      </c>
      <c r="PY375">
        <f t="shared" si="508"/>
        <v>0</v>
      </c>
      <c r="PZ375" t="str">
        <f t="shared" si="509"/>
        <v>Null</v>
      </c>
      <c r="QA375" t="str">
        <f t="shared" si="510"/>
        <v>Null</v>
      </c>
      <c r="QB375" t="str">
        <f t="shared" si="511"/>
        <v>Null</v>
      </c>
      <c r="QC375" t="str">
        <f>IF($MS375="System 44 Record",IF(BQ375&lt;MEDIAN(Directions!$F$3,Directions!$F$6),"Mid-Year Exited Student","Full Year Participant")&amp;IF(BP375&lt;Directions!$F$3,", Started Prior Year",", Started This Year"),"Null")</f>
        <v>Null</v>
      </c>
      <c r="QD375" t="str">
        <f t="shared" si="512"/>
        <v>Null</v>
      </c>
      <c r="QE375">
        <f t="shared" si="513"/>
        <v>1</v>
      </c>
      <c r="QF375">
        <f t="shared" si="514"/>
        <v>1</v>
      </c>
      <c r="QG375">
        <f t="shared" si="515"/>
        <v>1</v>
      </c>
      <c r="QH375">
        <f t="shared" si="516"/>
        <v>3</v>
      </c>
      <c r="QI375">
        <f t="shared" si="517"/>
        <v>0.75</v>
      </c>
      <c r="QJ375" t="str">
        <f t="shared" si="518"/>
        <v>Used All 3</v>
      </c>
      <c r="QK375" t="str">
        <f t="shared" si="519"/>
        <v>80 to 99 Sessions</v>
      </c>
      <c r="QL375" t="str">
        <f t="shared" si="520"/>
        <v>9 to 12 Segments</v>
      </c>
      <c r="QM375" t="str">
        <f>IF($MS375="READ 180 Record",IF(AQ375="","Null",VLOOKUP(JJ375,Lookups!$DX$3:$EB$2054,AN375+1,FALSE)),"Null")</f>
        <v>Level Matches Lexile Score</v>
      </c>
      <c r="QN375" t="str">
        <f t="shared" si="521"/>
        <v>Null</v>
      </c>
    </row>
    <row r="376" spans="1:456" x14ac:dyDescent="0.25">
      <c r="A376" s="161" t="s">
        <v>1447</v>
      </c>
      <c r="B376" s="161" t="s">
        <v>1447</v>
      </c>
      <c r="C376" s="161" t="s">
        <v>1447</v>
      </c>
      <c r="D376" s="161" t="s">
        <v>1447</v>
      </c>
      <c r="E376" s="161">
        <v>4</v>
      </c>
      <c r="F376" s="161" t="s">
        <v>1447</v>
      </c>
      <c r="G376" s="161" t="s">
        <v>875</v>
      </c>
      <c r="H376" s="161" t="s">
        <v>876</v>
      </c>
      <c r="I376" s="161">
        <v>375</v>
      </c>
      <c r="J376" s="159">
        <v>42500</v>
      </c>
      <c r="K376" s="161">
        <v>0</v>
      </c>
      <c r="L376" s="161">
        <v>0</v>
      </c>
      <c r="M376" s="161">
        <v>0</v>
      </c>
      <c r="N376" s="161">
        <v>0</v>
      </c>
      <c r="O376" s="161">
        <v>0</v>
      </c>
      <c r="P376" s="161">
        <v>0</v>
      </c>
      <c r="Q376" s="161">
        <v>0</v>
      </c>
      <c r="R376" s="161">
        <v>0</v>
      </c>
      <c r="S376" s="161">
        <v>0</v>
      </c>
      <c r="T376" s="161">
        <v>0</v>
      </c>
      <c r="U376" s="161">
        <v>0</v>
      </c>
      <c r="V376" s="161">
        <v>0</v>
      </c>
      <c r="W376" s="161">
        <v>0</v>
      </c>
      <c r="X376" s="161">
        <v>0</v>
      </c>
      <c r="AB376" s="161" t="s">
        <v>242</v>
      </c>
      <c r="AC376" s="161" t="s">
        <v>242</v>
      </c>
      <c r="AD376" s="161" t="s">
        <v>242</v>
      </c>
      <c r="AE376" s="161" t="s">
        <v>242</v>
      </c>
      <c r="AF376" s="161" t="s">
        <v>241</v>
      </c>
      <c r="AG376" s="161" t="s">
        <v>241</v>
      </c>
      <c r="AH376" s="161" t="s">
        <v>242</v>
      </c>
      <c r="AI376" s="161">
        <v>20150801</v>
      </c>
      <c r="AJ376" s="161">
        <v>20160525</v>
      </c>
      <c r="AK376" s="161" t="s">
        <v>869</v>
      </c>
      <c r="AL376" t="s">
        <v>1078</v>
      </c>
      <c r="BN376" t="s">
        <v>1076</v>
      </c>
      <c r="BO376" t="s">
        <v>876</v>
      </c>
      <c r="BP376" s="159">
        <v>42324</v>
      </c>
      <c r="BQ376" s="159">
        <v>42486</v>
      </c>
      <c r="BR376" t="s">
        <v>871</v>
      </c>
      <c r="BS376">
        <v>375</v>
      </c>
      <c r="BT376" s="159">
        <v>42486</v>
      </c>
      <c r="BU376">
        <v>5</v>
      </c>
      <c r="BV376">
        <v>1</v>
      </c>
      <c r="BW376">
        <v>30</v>
      </c>
      <c r="BX376">
        <v>23</v>
      </c>
      <c r="BY376">
        <v>225</v>
      </c>
      <c r="BZ376">
        <v>240</v>
      </c>
      <c r="CA376">
        <v>24</v>
      </c>
      <c r="CB376">
        <v>15</v>
      </c>
      <c r="CC376">
        <v>37</v>
      </c>
      <c r="CD376">
        <v>94</v>
      </c>
      <c r="CE376">
        <v>82</v>
      </c>
      <c r="CF376">
        <v>92</v>
      </c>
      <c r="CG376">
        <v>97</v>
      </c>
      <c r="CH376">
        <v>95</v>
      </c>
      <c r="CI376">
        <v>1050</v>
      </c>
      <c r="CJ376">
        <v>1.5333000000000001</v>
      </c>
      <c r="CK376">
        <v>4</v>
      </c>
      <c r="CL376">
        <v>6</v>
      </c>
      <c r="ET376" s="161">
        <v>0</v>
      </c>
      <c r="EU376" s="161">
        <v>0</v>
      </c>
      <c r="EV376" s="161">
        <v>0</v>
      </c>
      <c r="EW376" s="161">
        <v>0</v>
      </c>
      <c r="EX376" s="161">
        <v>0</v>
      </c>
      <c r="EY376" s="161">
        <v>0</v>
      </c>
      <c r="EZ376" s="161">
        <v>0</v>
      </c>
      <c r="FA376" s="161">
        <v>0</v>
      </c>
      <c r="FB376" s="161">
        <v>0</v>
      </c>
      <c r="FC376" s="161">
        <v>0</v>
      </c>
      <c r="FD376" s="161">
        <v>0</v>
      </c>
      <c r="FE376" s="161">
        <v>0</v>
      </c>
      <c r="HN376" s="161" t="s">
        <v>876</v>
      </c>
      <c r="HO376" s="159">
        <v>42317</v>
      </c>
      <c r="HP376" s="159">
        <v>42500</v>
      </c>
      <c r="HQ376" s="161">
        <v>2</v>
      </c>
      <c r="HR376" s="159">
        <v>42317</v>
      </c>
      <c r="HS376" s="161" t="s">
        <v>872</v>
      </c>
      <c r="HT376" s="161" t="s">
        <v>873</v>
      </c>
      <c r="HU376" s="161">
        <v>31</v>
      </c>
      <c r="HV376" s="161">
        <v>14</v>
      </c>
      <c r="HW376" s="161">
        <v>0</v>
      </c>
      <c r="HX376" s="159">
        <v>42500</v>
      </c>
      <c r="HY376" s="161" t="s">
        <v>874</v>
      </c>
      <c r="HZ376" s="161" t="s">
        <v>873</v>
      </c>
      <c r="IA376" s="161">
        <v>42</v>
      </c>
      <c r="IB376" s="161">
        <v>15</v>
      </c>
      <c r="IC376" s="161">
        <v>0</v>
      </c>
      <c r="JB376" s="161" t="s">
        <v>876</v>
      </c>
      <c r="JC376" s="161">
        <v>2</v>
      </c>
      <c r="JD376" s="161">
        <v>0</v>
      </c>
      <c r="JE376" s="161">
        <v>0</v>
      </c>
      <c r="JF376" s="161">
        <v>0</v>
      </c>
      <c r="JG376" s="159">
        <v>42500</v>
      </c>
      <c r="JH376" s="161">
        <v>375</v>
      </c>
      <c r="JI376" s="159">
        <v>42317</v>
      </c>
      <c r="JJ376" s="161">
        <v>244</v>
      </c>
      <c r="JK376" s="161">
        <v>3</v>
      </c>
      <c r="JL376" s="159">
        <v>42500</v>
      </c>
      <c r="JM376" s="161">
        <v>375</v>
      </c>
      <c r="JN376" s="161">
        <v>12</v>
      </c>
      <c r="MN376" t="str">
        <f t="shared" si="435"/>
        <v>NoNoNoYesYesNo</v>
      </c>
      <c r="MO376" t="str">
        <f>IF(AND(MN376="NoNoNoNoNoNo",JI376=""),"No Programs",VLOOKUP(MN376,Lookups!$DA$4:$DB$67,2,FALSE))</f>
        <v>System 44 Only</v>
      </c>
      <c r="MP376">
        <f t="shared" si="436"/>
        <v>0</v>
      </c>
      <c r="MQ376" t="str">
        <f t="shared" si="437"/>
        <v>System 44 User</v>
      </c>
      <c r="MR376" t="str">
        <f>Directions!$D$3</f>
        <v>Usage</v>
      </c>
      <c r="MS376" t="str">
        <f>VLOOKUP(MQ376,Lookups!$CU$71:$CV$80,2,FALSE)</f>
        <v>System 44 Record</v>
      </c>
      <c r="MT376">
        <f t="shared" si="438"/>
        <v>1</v>
      </c>
      <c r="MU376">
        <f t="shared" si="439"/>
        <v>1</v>
      </c>
      <c r="MV376">
        <f t="shared" si="440"/>
        <v>1</v>
      </c>
      <c r="MW376">
        <f t="shared" si="441"/>
        <v>1</v>
      </c>
      <c r="MX376">
        <f t="shared" si="442"/>
        <v>26.142857142857142</v>
      </c>
      <c r="MY376" t="str">
        <f t="shared" si="443"/>
        <v>Not Used</v>
      </c>
      <c r="MZ376">
        <f t="shared" si="444"/>
        <v>0</v>
      </c>
      <c r="NA376" t="str">
        <f t="shared" si="445"/>
        <v>Not Available</v>
      </c>
      <c r="NB376" t="str">
        <f t="shared" si="446"/>
        <v>Not Available</v>
      </c>
      <c r="NC376" t="str">
        <f t="shared" si="447"/>
        <v>4 Not Indicated</v>
      </c>
      <c r="ND376" t="str">
        <f t="shared" si="448"/>
        <v>4 Not Indicated</v>
      </c>
      <c r="NE376" t="str">
        <f t="shared" si="449"/>
        <v>4 Not Indicated</v>
      </c>
      <c r="NF376" t="str">
        <f t="shared" si="450"/>
        <v>4 Not Indicated</v>
      </c>
      <c r="NG376" t="str">
        <f t="shared" si="451"/>
        <v>4 Not Indicated</v>
      </c>
      <c r="NH376" s="159">
        <f t="shared" si="452"/>
        <v>42500</v>
      </c>
      <c r="NI376">
        <f t="shared" si="453"/>
        <v>375</v>
      </c>
      <c r="NJ376" s="159">
        <f t="shared" si="454"/>
        <v>42500</v>
      </c>
      <c r="NK376">
        <f t="shared" si="455"/>
        <v>375</v>
      </c>
      <c r="NL376">
        <f t="shared" si="456"/>
        <v>26.142857142857142</v>
      </c>
      <c r="NM376">
        <f t="shared" si="457"/>
        <v>1</v>
      </c>
      <c r="NN376">
        <f>IF(OR(E376="PK",E376="K",JJ376=""),"Null",INDEX(Lookups!$EZ$4:$FW$18,MATCH($JJ376,Lookups!$EY$4:$EY$18,1),MATCH($E376,Lookups!$EZ$3:$FW$3,0)))</f>
        <v>200</v>
      </c>
      <c r="NO376">
        <f>IF(OR(E376="PK",E376="K",JJ376=""),"Null",INDEX(Lookups!$EZ$4:$FW$18,MATCH($JJ376,Lookups!$EY$4:$EY$18,1),MATCH($E376,Lookups!$EZ$3:$FW$3,0) + 1))</f>
        <v>260</v>
      </c>
      <c r="NP376">
        <f t="shared" si="458"/>
        <v>400</v>
      </c>
      <c r="NQ376" t="str">
        <f t="shared" si="459"/>
        <v>PI is Recommended</v>
      </c>
      <c r="NR376" t="str">
        <f t="shared" si="460"/>
        <v>PI is Recommended</v>
      </c>
      <c r="NS376" t="str">
        <f t="shared" si="461"/>
        <v>200L to 399L</v>
      </c>
      <c r="NT376" t="str">
        <f t="shared" si="462"/>
        <v>200L to 399L</v>
      </c>
      <c r="NU376" t="str">
        <f t="shared" si="463"/>
        <v>200L to 399L</v>
      </c>
      <c r="NV376" s="183" t="str">
        <f t="array" ref="NV376">IF($NL376="No RI Tests","No RI Tests",VLOOKUP(IF(AND(E376="K",JJ376&lt;280),3,IF(AND(E376="K",JJ376&gt;=280),4,MAX(IF(E376=Lookups!$DF$6:$DF$99,IF(JJ376&gt;=Lookups!$DG$6:$DG$99,Lookups!$DH$6:$DH$99))))),Lookups!$DE$104:$DG$108,2,FALSE))</f>
        <v>1 Below Basic</v>
      </c>
      <c r="NW376" s="161" t="str">
        <f t="array" ref="NW376">IF($NL376="No RI Tests","No RI Tests",VLOOKUP(IF(AND(E376="K",JH376&lt;280),3,IF(AND(E376="K",JH376&gt;=280),4,MAX(IF(E376=Lookups!$DF$6:$DF$99,IF(NI376&gt;=Lookups!$DG$6:$DG$99,Lookups!$DH$6:$DH$99))))),Lookups!$DE$104:$DG$108,2,FALSE))</f>
        <v>1 Below Basic</v>
      </c>
      <c r="NX376" s="161" t="str">
        <f t="array" ref="NX376">IF($NL376="No RI Tests","No RI Tests",VLOOKUP(IF(AND(E376="K",NK376&lt;280),3,IF(AND(E376="K",NK376&gt;=280),4,MAX(IF(E376=Lookups!$DF$6:$DF$99,IF(NK376&gt;=Lookups!$DG$6:$DG$99,Lookups!$DH$6:$DH$99))))),Lookups!$DE$104:$DG$108,2,FALSE))</f>
        <v>1 Below Basic</v>
      </c>
      <c r="NY376">
        <f t="shared" si="464"/>
        <v>1</v>
      </c>
      <c r="NZ376">
        <f t="shared" si="465"/>
        <v>0</v>
      </c>
      <c r="OA376" t="str">
        <f t="shared" si="466"/>
        <v>Maintained Performance Level</v>
      </c>
      <c r="OB376" s="161" t="str">
        <f t="array" ref="OB376">IF($NL376="No RI Tests","No RI Tests",IF(E376="K","N/A",VLOOKUP(MAX(IF(E376=Lookups!$DF$6:$DF$99,IF(JJ376&gt;=Lookups!$DG$6:$DG$99,Lookups!$DI$6:$DI$99))),Lookups!$DE$104:$DG$108,3,FALSE)))</f>
        <v>1 Limited</v>
      </c>
      <c r="OC376" s="161" t="str">
        <f t="array" ref="OC376">IF($NL376="No RI Tests","No RI Tests",IF(E376="K","N/A",VLOOKUP(MAX(IF(E376=Lookups!$DF$6:$DF$99,IF(NI376&gt;=Lookups!$DG$6:$DG$99,Lookups!$DI$6:$DI$99))),Lookups!$DE$104:$DG$108,3,FALSE)))</f>
        <v>1 Limited</v>
      </c>
      <c r="OD376" s="161" t="str">
        <f t="array" ref="OD376">IF($NL376="No RI Tests","No RI Tests",IF(E376="K","N/A",VLOOKUP(MAX(IF(E376=Lookups!$DF$6:$DF$99,IF(NK376&gt;=Lookups!$DG$6:$DG$99,Lookups!$DI$6:$DI$99))),Lookups!$DE$104:$DG$108,3,FALSE)))</f>
        <v>1 Limited</v>
      </c>
      <c r="OE376">
        <f t="shared" si="467"/>
        <v>1</v>
      </c>
      <c r="OF376">
        <f t="shared" si="468"/>
        <v>0</v>
      </c>
      <c r="OG376" t="str">
        <f t="shared" si="469"/>
        <v>Maintained Performance Level</v>
      </c>
      <c r="OH376">
        <f t="shared" si="470"/>
        <v>131</v>
      </c>
      <c r="OI376">
        <f t="shared" si="471"/>
        <v>1</v>
      </c>
      <c r="OJ376">
        <f t="shared" si="472"/>
        <v>0</v>
      </c>
      <c r="OK376">
        <f t="shared" si="473"/>
        <v>0</v>
      </c>
      <c r="OL376">
        <f t="shared" si="474"/>
        <v>0.56956521739130439</v>
      </c>
      <c r="OM376" t="str">
        <f t="shared" si="475"/>
        <v>Winter Administration</v>
      </c>
      <c r="ON376" t="str">
        <f t="shared" si="476"/>
        <v>Winter Administration</v>
      </c>
      <c r="OO376" t="str">
        <f t="shared" si="477"/>
        <v>Winter Administration RI</v>
      </c>
      <c r="OP376" t="str">
        <f ca="1">IF(AND(HR376&lt;&gt;"",JJ376&lt;600),IF(HT376="Advancing","Tier 2","Tier 3"),IF(JI376="","Null",IF(OR(E376="K",E376&lt;3),"FRA Recommended",IF(JJ376&gt;=IF(E376&lt;6,400,600),IF(JJ376&lt;VLOOKUP(E376,Lookups!$AP$3:$AR$16,3,FALSE),"Tier 2","Core"),IF(JJ376&lt;400,IF(RAND()&lt;0.81,"Tier 3","Tier 2"),IF(RAND()&lt;0.51,"Tier 3","Tier 2"))))))</f>
        <v>Tier 3</v>
      </c>
      <c r="OQ376" t="str">
        <f t="shared" si="478"/>
        <v>Average Reading Invt. Under 15 Minutes Long</v>
      </c>
      <c r="OR376">
        <f t="shared" si="479"/>
        <v>0</v>
      </c>
      <c r="OS376" t="str">
        <f t="shared" si="480"/>
        <v>Null</v>
      </c>
      <c r="OT376">
        <f t="shared" si="481"/>
        <v>131</v>
      </c>
      <c r="OU376" s="159">
        <f t="shared" si="482"/>
        <v>42500</v>
      </c>
      <c r="OV376" t="str">
        <f t="shared" si="483"/>
        <v>Form 2</v>
      </c>
      <c r="OW376" t="str">
        <f t="shared" si="484"/>
        <v>Developing</v>
      </c>
      <c r="OX376">
        <f t="shared" si="485"/>
        <v>42</v>
      </c>
      <c r="OY376">
        <f t="shared" si="486"/>
        <v>15</v>
      </c>
      <c r="OZ376">
        <f t="shared" si="487"/>
        <v>0</v>
      </c>
      <c r="PA376" s="159">
        <f t="shared" si="488"/>
        <v>42500</v>
      </c>
      <c r="PB376" t="str">
        <f t="shared" si="489"/>
        <v>Form 2</v>
      </c>
      <c r="PC376" t="str">
        <f t="shared" si="490"/>
        <v>Developing</v>
      </c>
      <c r="PD376">
        <f t="shared" si="491"/>
        <v>42</v>
      </c>
      <c r="PE376">
        <f t="shared" si="492"/>
        <v>15</v>
      </c>
      <c r="PF376">
        <f t="shared" si="493"/>
        <v>0</v>
      </c>
      <c r="PG376">
        <f t="shared" si="494"/>
        <v>26.142857142857142</v>
      </c>
      <c r="PH376">
        <f t="shared" si="495"/>
        <v>1</v>
      </c>
      <c r="PI376">
        <f t="shared" si="496"/>
        <v>1</v>
      </c>
      <c r="PJ376">
        <f t="shared" si="497"/>
        <v>31</v>
      </c>
      <c r="PK376">
        <f>IF(HR376="","Null",IF(E376&lt;3,"Null",IF(HU376=0,0,IF(HS376="Form 1",VLOOKUP(HU376,Lookups!$BE$3:$BP$63,E376,FALSE),IF(HS376="Form 2",VLOOKUP(HU376,Lookups!$BE$67:$BP$127,E376,FALSE),VLOOKUP(HU376,Lookups!$BE$130:$BP$190,E376,FALSE))))))</f>
        <v>4</v>
      </c>
      <c r="PL376">
        <f t="shared" si="498"/>
        <v>42</v>
      </c>
      <c r="PM376">
        <f>IF($PH376=0,"Null",IF(E376&lt;3,"Null",IF(OX376=0,0,IF(OV376="Form 1",VLOOKUP(OX376,Lookups!$BE$3:$BP$63,E376,FALSE),IF(OV376="Form 2",VLOOKUP(OX376,Lookups!$BE$67:$BP$127,E376,FALSE),VLOOKUP(OX376,Lookups!$BE$130:$BP$190,E376,FALSE))))))</f>
        <v>13</v>
      </c>
      <c r="PN376">
        <f t="shared" si="499"/>
        <v>11</v>
      </c>
      <c r="PO376">
        <f t="shared" si="500"/>
        <v>1</v>
      </c>
      <c r="PP376">
        <f t="shared" si="501"/>
        <v>14</v>
      </c>
      <c r="PQ376">
        <f>IF(HR376="","Null",IF(E376&lt;3,"Null",IF(HV376=0,0,IF(HS376="Form 1",VLOOKUP(HV376,Lookups!$BR$3:$CC$63,E376,FALSE),IF(HS376="Form 2",VLOOKUP(HV376,Lookups!$BR$67:$CC$127,E376,FALSE),VLOOKUP(HV376,Lookups!$BR$130:$CC$190,E376,FALSE))))))</f>
        <v>39</v>
      </c>
      <c r="PR376">
        <f t="shared" si="502"/>
        <v>15</v>
      </c>
      <c r="PS376">
        <f>IF(HR376="","Null",IF(E376&lt;3,"Null",IF(OY376=0,0,IF(OW376="Form 1",VLOOKUP(OY376,Lookups!$BR$3:$CC$63,E376,FALSE),IF(OW376="Form 2",VLOOKUP(OY376,Lookups!$BR$67:$CC$127,E376,FALSE),VLOOKUP(OY376,Lookups!$BR$130:$CC$190,E376,FALSE))))))</f>
        <v>36</v>
      </c>
      <c r="PT376">
        <f t="shared" si="503"/>
        <v>1</v>
      </c>
      <c r="PU376">
        <f t="shared" si="504"/>
        <v>0</v>
      </c>
      <c r="PV376">
        <f t="shared" si="505"/>
        <v>0</v>
      </c>
      <c r="PW376" t="str">
        <f t="shared" si="506"/>
        <v>Winter to Spring PI Administration</v>
      </c>
      <c r="PX376">
        <f t="shared" si="507"/>
        <v>0</v>
      </c>
      <c r="PY376">
        <f t="shared" si="508"/>
        <v>1</v>
      </c>
      <c r="PZ376" t="str">
        <f t="shared" si="509"/>
        <v>20 to 39 Sessions</v>
      </c>
      <c r="QA376" t="str">
        <f t="shared" si="510"/>
        <v>Series 4</v>
      </c>
      <c r="QB376" t="str">
        <f t="shared" si="511"/>
        <v>In Series 5 to 8</v>
      </c>
      <c r="QC376" t="str">
        <f>IF($MS376="System 44 Record",IF(BQ376&lt;MEDIAN(Directions!$F$3,Directions!$F$6),"Mid-Year Exited Student","Full Year Participant")&amp;IF(BP376&lt;Directions!$F$3,", Started Prior Year",", Started This Year"),"Null")</f>
        <v>Full Year Participant, Started This Year</v>
      </c>
      <c r="QD376">
        <f t="shared" si="512"/>
        <v>0</v>
      </c>
      <c r="QE376">
        <f t="shared" si="513"/>
        <v>0</v>
      </c>
      <c r="QF376">
        <f t="shared" si="514"/>
        <v>1</v>
      </c>
      <c r="QG376">
        <f t="shared" si="515"/>
        <v>0</v>
      </c>
      <c r="QH376">
        <f t="shared" si="516"/>
        <v>0</v>
      </c>
      <c r="QI376">
        <f t="shared" si="517"/>
        <v>0</v>
      </c>
      <c r="QJ376" t="str">
        <f t="shared" si="518"/>
        <v>RC! Only</v>
      </c>
      <c r="QK376" t="str">
        <f t="shared" si="519"/>
        <v>Null</v>
      </c>
      <c r="QL376" t="str">
        <f t="shared" si="520"/>
        <v>Null</v>
      </c>
      <c r="QM376" t="str">
        <f>IF($MS376="READ 180 Record",IF(AQ376="","Null",VLOOKUP(JJ376,Lookups!$DX$3:$EB$2054,AN376+1,FALSE)),"Null")</f>
        <v>Null</v>
      </c>
      <c r="QN376" t="str">
        <f t="shared" si="521"/>
        <v>Null</v>
      </c>
    </row>
    <row r="377" spans="1:456" x14ac:dyDescent="0.25">
      <c r="A377" s="161" t="s">
        <v>1447</v>
      </c>
      <c r="B377" s="161" t="s">
        <v>1447</v>
      </c>
      <c r="C377" s="161" t="s">
        <v>1447</v>
      </c>
      <c r="D377" s="161" t="s">
        <v>1447</v>
      </c>
      <c r="E377" s="161">
        <v>6</v>
      </c>
      <c r="F377" s="161" t="s">
        <v>1447</v>
      </c>
      <c r="G377" s="161" t="s">
        <v>883</v>
      </c>
      <c r="H377" s="161" t="s">
        <v>889</v>
      </c>
      <c r="I377" s="161">
        <v>284</v>
      </c>
      <c r="J377" s="159">
        <v>42242</v>
      </c>
      <c r="K377" s="161">
        <v>0</v>
      </c>
      <c r="L377" s="161">
        <v>0</v>
      </c>
      <c r="M377" s="161">
        <v>0</v>
      </c>
      <c r="N377" s="161">
        <v>0</v>
      </c>
      <c r="O377" s="161">
        <v>0</v>
      </c>
      <c r="P377" s="161">
        <v>0</v>
      </c>
      <c r="Q377" s="161">
        <v>0</v>
      </c>
      <c r="R377" s="161">
        <v>0</v>
      </c>
      <c r="S377" s="161">
        <v>0</v>
      </c>
      <c r="T377" s="161">
        <v>0</v>
      </c>
      <c r="U377" s="161">
        <v>0</v>
      </c>
      <c r="V377" s="161">
        <v>0</v>
      </c>
      <c r="W377" s="161">
        <v>0</v>
      </c>
      <c r="X377" s="161">
        <v>0</v>
      </c>
      <c r="AB377" s="161" t="s">
        <v>242</v>
      </c>
      <c r="AC377" s="161" t="s">
        <v>242</v>
      </c>
      <c r="AD377" s="161" t="s">
        <v>242</v>
      </c>
      <c r="AE377" s="161" t="s">
        <v>242</v>
      </c>
      <c r="AF377" s="161" t="s">
        <v>242</v>
      </c>
      <c r="AG377" s="161" t="s">
        <v>242</v>
      </c>
      <c r="AH377" s="161" t="s">
        <v>242</v>
      </c>
      <c r="AI377" s="161">
        <v>20150801</v>
      </c>
      <c r="AJ377" s="161">
        <v>20160525</v>
      </c>
      <c r="AK377" s="161" t="s">
        <v>869</v>
      </c>
      <c r="AL377" t="s">
        <v>1076</v>
      </c>
      <c r="AM377" t="s">
        <v>889</v>
      </c>
      <c r="AN377">
        <v>1</v>
      </c>
      <c r="AO377" t="s">
        <v>870</v>
      </c>
      <c r="AP377">
        <v>1</v>
      </c>
      <c r="AQ377">
        <v>4</v>
      </c>
      <c r="AR377">
        <v>89</v>
      </c>
      <c r="AS377">
        <v>24</v>
      </c>
      <c r="AT377">
        <v>9</v>
      </c>
      <c r="AU377">
        <v>31</v>
      </c>
      <c r="AV377">
        <v>15</v>
      </c>
      <c r="AW377">
        <v>1</v>
      </c>
      <c r="AX377">
        <v>21.9833</v>
      </c>
      <c r="AY377">
        <v>2.5</v>
      </c>
      <c r="AZ377">
        <v>2</v>
      </c>
      <c r="BA377">
        <v>44.291699999999999</v>
      </c>
      <c r="BB377">
        <v>1294</v>
      </c>
      <c r="BC377">
        <v>90.909090909</v>
      </c>
      <c r="BD377">
        <v>85.714285713999999</v>
      </c>
      <c r="BE377">
        <v>45</v>
      </c>
      <c r="BF377">
        <v>70</v>
      </c>
      <c r="BG377">
        <v>100</v>
      </c>
      <c r="BH377">
        <v>58</v>
      </c>
      <c r="BI377">
        <v>1</v>
      </c>
      <c r="BJ377">
        <v>0</v>
      </c>
      <c r="BK377">
        <v>9</v>
      </c>
      <c r="BL377">
        <v>0</v>
      </c>
      <c r="BM377" t="s">
        <v>1077</v>
      </c>
      <c r="BN377" t="s">
        <v>1079</v>
      </c>
      <c r="ET377" s="161">
        <v>0</v>
      </c>
      <c r="EU377" s="161">
        <v>0</v>
      </c>
      <c r="EV377" s="161">
        <v>0</v>
      </c>
      <c r="EW377" s="161">
        <v>0</v>
      </c>
      <c r="EX377" s="161">
        <v>0</v>
      </c>
      <c r="EY377" s="161">
        <v>0</v>
      </c>
      <c r="EZ377" s="161">
        <v>0</v>
      </c>
      <c r="FA377" s="161">
        <v>0</v>
      </c>
      <c r="FB377" s="161">
        <v>0</v>
      </c>
      <c r="FC377" s="161">
        <v>0</v>
      </c>
      <c r="FD377" s="161">
        <v>0</v>
      </c>
      <c r="FE377" s="161">
        <v>0</v>
      </c>
      <c r="HN377" s="161" t="s">
        <v>889</v>
      </c>
      <c r="HO377" s="159">
        <v>42244</v>
      </c>
      <c r="HP377" s="159">
        <v>42244</v>
      </c>
      <c r="HQ377" s="161">
        <v>1</v>
      </c>
      <c r="HR377" s="159">
        <v>42244</v>
      </c>
      <c r="HS377" s="161" t="s">
        <v>872</v>
      </c>
      <c r="HT377" s="161" t="s">
        <v>882</v>
      </c>
      <c r="HU377" s="161">
        <v>40</v>
      </c>
      <c r="HV377" s="161">
        <v>23</v>
      </c>
      <c r="HW377" s="161">
        <v>0</v>
      </c>
      <c r="JB377" s="161" t="s">
        <v>889</v>
      </c>
      <c r="JC377" s="161">
        <v>0</v>
      </c>
      <c r="JD377" s="161">
        <v>0</v>
      </c>
      <c r="JE377" s="161">
        <v>0</v>
      </c>
      <c r="JF377" s="161">
        <v>0</v>
      </c>
      <c r="JG377" s="159">
        <v>42242</v>
      </c>
      <c r="JH377" s="161">
        <v>284</v>
      </c>
      <c r="JI377" s="159">
        <v>42242</v>
      </c>
      <c r="JJ377" s="161">
        <v>284</v>
      </c>
      <c r="JK377" s="161">
        <v>7</v>
      </c>
      <c r="MN377" t="str">
        <f t="shared" si="435"/>
        <v>NoNoNoNoNoNo</v>
      </c>
      <c r="MO377" t="str">
        <f>IF(AND(MN377="NoNoNoNoNoNo",JI377=""),"No Programs",VLOOKUP(MN377,Lookups!$DA$4:$DB$67,2,FALSE))</f>
        <v>RI Screening Only</v>
      </c>
      <c r="MP377">
        <f t="shared" si="436"/>
        <v>1</v>
      </c>
      <c r="MQ377" t="str">
        <f t="shared" si="437"/>
        <v>READ 180 User</v>
      </c>
      <c r="MR377" t="str">
        <f>Directions!$D$3</f>
        <v>Usage</v>
      </c>
      <c r="MS377" t="str">
        <f>VLOOKUP(MQ377,Lookups!$CU$71:$CV$80,2,FALSE)</f>
        <v>READ 180 Record</v>
      </c>
      <c r="MT377">
        <f t="shared" si="438"/>
        <v>1</v>
      </c>
      <c r="MU377">
        <f t="shared" si="439"/>
        <v>0</v>
      </c>
      <c r="MV377">
        <f t="shared" si="440"/>
        <v>0</v>
      </c>
      <c r="MW377">
        <f t="shared" si="441"/>
        <v>0</v>
      </c>
      <c r="MX377">
        <f t="shared" si="442"/>
        <v>0</v>
      </c>
      <c r="MY377" t="str">
        <f t="shared" si="443"/>
        <v>Not Used</v>
      </c>
      <c r="MZ377">
        <f t="shared" si="444"/>
        <v>0</v>
      </c>
      <c r="NA377" t="str">
        <f t="shared" si="445"/>
        <v>Not Available</v>
      </c>
      <c r="NB377" t="str">
        <f t="shared" si="446"/>
        <v>Not Available</v>
      </c>
      <c r="NC377" t="str">
        <f t="shared" si="447"/>
        <v>4 Not Indicated</v>
      </c>
      <c r="ND377" t="str">
        <f t="shared" si="448"/>
        <v>4 Not Indicated</v>
      </c>
      <c r="NE377" t="str">
        <f t="shared" si="449"/>
        <v>4 Not Indicated</v>
      </c>
      <c r="NF377" t="str">
        <f t="shared" si="450"/>
        <v>4 Not Indicated</v>
      </c>
      <c r="NG377" t="str">
        <f t="shared" si="451"/>
        <v>4 Not Indicated</v>
      </c>
      <c r="NH377" s="159">
        <f t="shared" si="452"/>
        <v>42242</v>
      </c>
      <c r="NI377">
        <f t="shared" si="453"/>
        <v>284</v>
      </c>
      <c r="NJ377" s="159">
        <f t="shared" si="454"/>
        <v>42242</v>
      </c>
      <c r="NK377">
        <f t="shared" si="455"/>
        <v>284</v>
      </c>
      <c r="NL377" t="str">
        <f t="shared" si="456"/>
        <v>Lone RI Test</v>
      </c>
      <c r="NM377">
        <f t="shared" si="457"/>
        <v>0</v>
      </c>
      <c r="NN377">
        <f>IF(OR(E377="PK",E377="K",JJ377=""),"Null",INDEX(Lookups!$EZ$4:$FW$18,MATCH($JJ377,Lookups!$EY$4:$EY$18,1),MATCH($E377,Lookups!$EZ$3:$FW$3,0)))</f>
        <v>155</v>
      </c>
      <c r="NO377">
        <f>IF(OR(E377="PK",E377="K",JJ377=""),"Null",INDEX(Lookups!$EZ$4:$FW$18,MATCH($JJ377,Lookups!$EY$4:$EY$18,1),MATCH($E377,Lookups!$EZ$3:$FW$3,0) + 1))</f>
        <v>220</v>
      </c>
      <c r="NP377">
        <f t="shared" si="458"/>
        <v>310</v>
      </c>
      <c r="NQ377" t="str">
        <f t="shared" si="459"/>
        <v>PI is Recommended</v>
      </c>
      <c r="NR377" t="str">
        <f t="shared" si="460"/>
        <v>PI is Recommended</v>
      </c>
      <c r="NS377" t="str">
        <f t="shared" si="461"/>
        <v>200L to 399L</v>
      </c>
      <c r="NT377" t="str">
        <f t="shared" si="462"/>
        <v>200L to 399L</v>
      </c>
      <c r="NU377" t="str">
        <f t="shared" si="463"/>
        <v>200L to 399L</v>
      </c>
      <c r="NV377" s="183" t="str">
        <f t="array" ref="NV377">IF($NL377="No RI Tests","No RI Tests",VLOOKUP(IF(AND(E377="K",JJ377&lt;280),3,IF(AND(E377="K",JJ377&gt;=280),4,MAX(IF(E377=Lookups!$DF$6:$DF$99,IF(JJ377&gt;=Lookups!$DG$6:$DG$99,Lookups!$DH$6:$DH$99))))),Lookups!$DE$104:$DG$108,2,FALSE))</f>
        <v>1 Below Basic</v>
      </c>
      <c r="NW377" s="161" t="str">
        <f t="array" ref="NW377">IF($NL377="No RI Tests","No RI Tests",VLOOKUP(IF(AND(E377="K",JH377&lt;280),3,IF(AND(E377="K",JH377&gt;=280),4,MAX(IF(E377=Lookups!$DF$6:$DF$99,IF(NI377&gt;=Lookups!$DG$6:$DG$99,Lookups!$DH$6:$DH$99))))),Lookups!$DE$104:$DG$108,2,FALSE))</f>
        <v>1 Below Basic</v>
      </c>
      <c r="NX377" s="161" t="str">
        <f t="array" ref="NX377">IF($NL377="No RI Tests","No RI Tests",VLOOKUP(IF(AND(E377="K",NK377&lt;280),3,IF(AND(E377="K",NK377&gt;=280),4,MAX(IF(E377=Lookups!$DF$6:$DF$99,IF(NK377&gt;=Lookups!$DG$6:$DG$99,Lookups!$DH$6:$DH$99))))),Lookups!$DE$104:$DG$108,2,FALSE))</f>
        <v>1 Below Basic</v>
      </c>
      <c r="NY377" t="str">
        <f t="shared" si="464"/>
        <v>Null</v>
      </c>
      <c r="NZ377" t="str">
        <f t="shared" si="465"/>
        <v>Null</v>
      </c>
      <c r="OA377" t="str">
        <f t="shared" si="466"/>
        <v>No RI for Comparison</v>
      </c>
      <c r="OB377" s="161" t="str">
        <f t="array" ref="OB377">IF($NL377="No RI Tests","No RI Tests",IF(E377="K","N/A",VLOOKUP(MAX(IF(E377=Lookups!$DF$6:$DF$99,IF(JJ377&gt;=Lookups!$DG$6:$DG$99,Lookups!$DI$6:$DI$99))),Lookups!$DE$104:$DG$108,3,FALSE)))</f>
        <v>1 Limited</v>
      </c>
      <c r="OC377" s="161" t="str">
        <f t="array" ref="OC377">IF($NL377="No RI Tests","No RI Tests",IF(E377="K","N/A",VLOOKUP(MAX(IF(E377=Lookups!$DF$6:$DF$99,IF(NI377&gt;=Lookups!$DG$6:$DG$99,Lookups!$DI$6:$DI$99))),Lookups!$DE$104:$DG$108,3,FALSE)))</f>
        <v>1 Limited</v>
      </c>
      <c r="OD377" s="161" t="str">
        <f t="array" ref="OD377">IF($NL377="No RI Tests","No RI Tests",IF(E377="K","N/A",VLOOKUP(MAX(IF(E377=Lookups!$DF$6:$DF$99,IF(NK377&gt;=Lookups!$DG$6:$DG$99,Lookups!$DI$6:$DI$99))),Lookups!$DE$104:$DG$108,3,FALSE)))</f>
        <v>1 Limited</v>
      </c>
      <c r="OE377" t="str">
        <f t="shared" si="467"/>
        <v>Null</v>
      </c>
      <c r="OF377" t="str">
        <f t="shared" si="468"/>
        <v>Null</v>
      </c>
      <c r="OG377" t="str">
        <f t="shared" si="469"/>
        <v>No RI for Comparison</v>
      </c>
      <c r="OH377" t="str">
        <f t="shared" si="470"/>
        <v>Null</v>
      </c>
      <c r="OI377" t="str">
        <f t="shared" si="471"/>
        <v>Null</v>
      </c>
      <c r="OJ377" t="str">
        <f t="shared" si="472"/>
        <v>Null</v>
      </c>
      <c r="OK377" t="str">
        <f t="shared" si="473"/>
        <v>Null</v>
      </c>
      <c r="OL377" t="str">
        <f t="shared" si="474"/>
        <v>Null</v>
      </c>
      <c r="OM377" t="str">
        <f t="shared" si="475"/>
        <v>Fall Administration</v>
      </c>
      <c r="ON377" t="str">
        <f t="shared" si="476"/>
        <v>Null</v>
      </c>
      <c r="OO377" t="str">
        <f t="shared" si="477"/>
        <v>Fall Administration RI</v>
      </c>
      <c r="OP377" t="str">
        <f ca="1">IF(AND(HR377&lt;&gt;"",JJ377&lt;600),IF(HT377="Advancing","Tier 2","Tier 3"),IF(JI377="","Null",IF(OR(E377="K",E377&lt;3),"FRA Recommended",IF(JJ377&gt;=IF(E377&lt;6,400,600),IF(JJ377&lt;VLOOKUP(E377,Lookups!$AP$3:$AR$16,3,FALSE),"Tier 2","Core"),IF(JJ377&lt;400,IF(RAND()&lt;0.81,"Tier 3","Tier 2"),IF(RAND()&lt;0.51,"Tier 3","Tier 2"))))))</f>
        <v>Tier 2</v>
      </c>
      <c r="OQ377" t="str">
        <f t="shared" si="478"/>
        <v>Average Reading Invt. Under 15 Minutes Long</v>
      </c>
      <c r="OR377" t="str">
        <f t="shared" si="479"/>
        <v>Null</v>
      </c>
      <c r="OS377">
        <f t="shared" si="480"/>
        <v>0</v>
      </c>
      <c r="OT377">
        <f t="shared" si="481"/>
        <v>0</v>
      </c>
      <c r="OU377" s="159">
        <f t="shared" si="482"/>
        <v>42244</v>
      </c>
      <c r="OV377" t="str">
        <f t="shared" si="483"/>
        <v>Form 1</v>
      </c>
      <c r="OW377" t="str">
        <f t="shared" si="484"/>
        <v>Advancing</v>
      </c>
      <c r="OX377">
        <f t="shared" si="485"/>
        <v>40</v>
      </c>
      <c r="OY377">
        <f t="shared" si="486"/>
        <v>23</v>
      </c>
      <c r="OZ377">
        <f t="shared" si="487"/>
        <v>0</v>
      </c>
      <c r="PA377" s="159">
        <f t="shared" si="488"/>
        <v>42244</v>
      </c>
      <c r="PB377" t="str">
        <f t="shared" si="489"/>
        <v>Form 1</v>
      </c>
      <c r="PC377" t="str">
        <f t="shared" si="490"/>
        <v>Advancing</v>
      </c>
      <c r="PD377">
        <f t="shared" si="491"/>
        <v>40</v>
      </c>
      <c r="PE377">
        <f t="shared" si="492"/>
        <v>23</v>
      </c>
      <c r="PF377">
        <f t="shared" si="493"/>
        <v>0</v>
      </c>
      <c r="PG377" t="str">
        <f t="shared" si="494"/>
        <v>Lone PI Test</v>
      </c>
      <c r="PH377">
        <f t="shared" si="495"/>
        <v>0</v>
      </c>
      <c r="PI377">
        <f t="shared" si="496"/>
        <v>1</v>
      </c>
      <c r="PJ377">
        <f t="shared" si="497"/>
        <v>40</v>
      </c>
      <c r="PK377">
        <f>IF(HR377="","Null",IF(E377&lt;3,"Null",IF(HU377=0,0,IF(HS377="Form 1",VLOOKUP(HU377,Lookups!$BE$3:$BP$63,E377,FALSE),IF(HS377="Form 2",VLOOKUP(HU377,Lookups!$BE$67:$BP$127,E377,FALSE),VLOOKUP(HU377,Lookups!$BE$130:$BP$190,E377,FALSE))))))</f>
        <v>8</v>
      </c>
      <c r="PL377" t="str">
        <f t="shared" si="498"/>
        <v>Null</v>
      </c>
      <c r="PM377" t="str">
        <f>IF($PH377=0,"Null",IF(E377&lt;3,"Null",IF(OX377=0,0,IF(OV377="Form 1",VLOOKUP(OX377,Lookups!$BE$3:$BP$63,E377,FALSE),IF(OV377="Form 2",VLOOKUP(OX377,Lookups!$BE$67:$BP$127,E377,FALSE),VLOOKUP(OX377,Lookups!$BE$130:$BP$190,E377,FALSE))))))</f>
        <v>Null</v>
      </c>
      <c r="PN377" t="str">
        <f t="shared" si="499"/>
        <v>Null</v>
      </c>
      <c r="PO377" t="str">
        <f t="shared" si="500"/>
        <v>Null</v>
      </c>
      <c r="PP377">
        <f t="shared" si="501"/>
        <v>23</v>
      </c>
      <c r="PQ377">
        <f>IF(HR377="","Null",IF(E377&lt;3,"Null",IF(HV377=0,0,IF(HS377="Form 1",VLOOKUP(HV377,Lookups!$BR$3:$CC$63,E377,FALSE),IF(HS377="Form 2",VLOOKUP(HV377,Lookups!$BR$67:$CC$127,E377,FALSE),VLOOKUP(HV377,Lookups!$BR$130:$CC$190,E377,FALSE))))))</f>
        <v>37</v>
      </c>
      <c r="PR377" t="str">
        <f t="shared" si="502"/>
        <v>Null</v>
      </c>
      <c r="PS377">
        <f>IF(HR377="","Null",IF(E377&lt;3,"Null",IF(OY377=0,0,IF(OW377="Form 1",VLOOKUP(OY377,Lookups!$BR$3:$CC$63,E377,FALSE),IF(OW377="Form 2",VLOOKUP(OY377,Lookups!$BR$67:$CC$127,E377,FALSE),VLOOKUP(OY377,Lookups!$BR$130:$CC$190,E377,FALSE))))))</f>
        <v>32</v>
      </c>
      <c r="PT377" t="str">
        <f t="shared" si="503"/>
        <v>Null</v>
      </c>
      <c r="PU377" t="str">
        <f t="shared" si="504"/>
        <v>Null</v>
      </c>
      <c r="PV377">
        <f t="shared" si="505"/>
        <v>1</v>
      </c>
      <c r="PW377" t="str">
        <f t="shared" si="506"/>
        <v>Fall PI Administration</v>
      </c>
      <c r="PX377">
        <f t="shared" si="507"/>
        <v>0</v>
      </c>
      <c r="PY377">
        <f t="shared" si="508"/>
        <v>0</v>
      </c>
      <c r="PZ377" t="str">
        <f t="shared" si="509"/>
        <v>Null</v>
      </c>
      <c r="QA377" t="str">
        <f t="shared" si="510"/>
        <v>Null</v>
      </c>
      <c r="QB377" t="str">
        <f t="shared" si="511"/>
        <v>Null</v>
      </c>
      <c r="QC377" t="str">
        <f>IF($MS377="System 44 Record",IF(BQ377&lt;MEDIAN(Directions!$F$3,Directions!$F$6),"Mid-Year Exited Student","Full Year Participant")&amp;IF(BP377&lt;Directions!$F$3,", Started Prior Year",", Started This Year"),"Null")</f>
        <v>Null</v>
      </c>
      <c r="QD377" t="str">
        <f t="shared" si="512"/>
        <v>Null</v>
      </c>
      <c r="QE377">
        <f t="shared" si="513"/>
        <v>1</v>
      </c>
      <c r="QF377">
        <f t="shared" si="514"/>
        <v>0</v>
      </c>
      <c r="QG377">
        <f t="shared" si="515"/>
        <v>0</v>
      </c>
      <c r="QH377">
        <f t="shared" si="516"/>
        <v>0</v>
      </c>
      <c r="QI377">
        <f t="shared" si="517"/>
        <v>0</v>
      </c>
      <c r="QJ377" t="str">
        <f t="shared" si="518"/>
        <v>READ 180 Only</v>
      </c>
      <c r="QK377" t="str">
        <f t="shared" si="519"/>
        <v>Under 20 Sessions</v>
      </c>
      <c r="QL377" t="str">
        <f t="shared" si="520"/>
        <v>Under 5 Segments</v>
      </c>
      <c r="QM377" t="str">
        <f>IF($MS377="READ 180 Record",IF(AQ377="","Null",VLOOKUP(JJ377,Lookups!$DX$3:$EB$2054,AN377+1,FALSE)),"Null")</f>
        <v>Level Matches Lexile Score</v>
      </c>
      <c r="QN377" t="str">
        <f t="shared" si="521"/>
        <v>Null</v>
      </c>
    </row>
    <row r="378" spans="1:456" x14ac:dyDescent="0.25">
      <c r="A378" s="161" t="s">
        <v>1447</v>
      </c>
      <c r="B378" s="161" t="s">
        <v>1447</v>
      </c>
      <c r="C378" s="161" t="s">
        <v>1447</v>
      </c>
      <c r="D378" s="161" t="s">
        <v>1447</v>
      </c>
      <c r="E378" s="161">
        <v>6</v>
      </c>
      <c r="F378" s="161" t="s">
        <v>1447</v>
      </c>
      <c r="G378" s="161" t="s">
        <v>883</v>
      </c>
      <c r="H378" s="161" t="s">
        <v>889</v>
      </c>
      <c r="I378" s="161">
        <v>306</v>
      </c>
      <c r="J378" s="159">
        <v>42500</v>
      </c>
      <c r="K378" s="161">
        <v>0</v>
      </c>
      <c r="L378" s="161">
        <v>0</v>
      </c>
      <c r="M378" s="161">
        <v>0</v>
      </c>
      <c r="N378" s="161">
        <v>0</v>
      </c>
      <c r="O378" s="161">
        <v>0</v>
      </c>
      <c r="P378" s="161">
        <v>0</v>
      </c>
      <c r="Q378" s="161">
        <v>0</v>
      </c>
      <c r="R378" s="161">
        <v>0</v>
      </c>
      <c r="S378" s="161">
        <v>0</v>
      </c>
      <c r="T378" s="161">
        <v>0</v>
      </c>
      <c r="U378" s="161">
        <v>0</v>
      </c>
      <c r="V378" s="161">
        <v>0</v>
      </c>
      <c r="W378" s="161">
        <v>0</v>
      </c>
      <c r="X378" s="161">
        <v>0</v>
      </c>
      <c r="AB378" s="161" t="s">
        <v>242</v>
      </c>
      <c r="AC378" s="161" t="s">
        <v>242</v>
      </c>
      <c r="AD378" s="161" t="s">
        <v>242</v>
      </c>
      <c r="AE378" s="161" t="s">
        <v>242</v>
      </c>
      <c r="AF378" s="161" t="s">
        <v>241</v>
      </c>
      <c r="AG378" s="161" t="s">
        <v>241</v>
      </c>
      <c r="AH378" s="161" t="s">
        <v>242</v>
      </c>
      <c r="AI378" s="161">
        <v>20150801</v>
      </c>
      <c r="AJ378" s="161">
        <v>20160525</v>
      </c>
      <c r="AK378" s="161" t="s">
        <v>869</v>
      </c>
      <c r="AL378" t="s">
        <v>1078</v>
      </c>
      <c r="BN378" t="s">
        <v>1076</v>
      </c>
      <c r="BO378" t="s">
        <v>889</v>
      </c>
      <c r="BP378" s="159">
        <v>42268</v>
      </c>
      <c r="BQ378" s="159">
        <v>42509</v>
      </c>
      <c r="BR378" t="s">
        <v>871</v>
      </c>
      <c r="BS378">
        <v>306</v>
      </c>
      <c r="BT378" s="159">
        <v>42509</v>
      </c>
      <c r="BU378">
        <v>12</v>
      </c>
      <c r="BV378">
        <v>4</v>
      </c>
      <c r="BW378">
        <v>81</v>
      </c>
      <c r="BX378">
        <v>71</v>
      </c>
      <c r="BY378">
        <v>1662</v>
      </c>
      <c r="BZ378">
        <v>1803</v>
      </c>
      <c r="CA378">
        <v>29</v>
      </c>
      <c r="CB378">
        <v>17</v>
      </c>
      <c r="CC378">
        <v>32</v>
      </c>
      <c r="CD378">
        <v>85</v>
      </c>
      <c r="CE378">
        <v>88</v>
      </c>
      <c r="CF378">
        <v>83</v>
      </c>
      <c r="CG378">
        <v>93</v>
      </c>
      <c r="CH378">
        <v>86</v>
      </c>
      <c r="CI378">
        <v>19833</v>
      </c>
      <c r="CJ378">
        <v>2.3793000000000002</v>
      </c>
      <c r="CK378">
        <v>12</v>
      </c>
      <c r="CL378">
        <v>3</v>
      </c>
      <c r="ET378" s="161">
        <v>3</v>
      </c>
      <c r="EU378" s="161">
        <v>48</v>
      </c>
      <c r="EV378" s="161">
        <v>48</v>
      </c>
      <c r="EW378" s="161">
        <v>2852</v>
      </c>
      <c r="EX378" s="161">
        <v>0</v>
      </c>
      <c r="EY378" s="161">
        <v>0</v>
      </c>
      <c r="EZ378" s="161">
        <v>0</v>
      </c>
      <c r="FA378" s="161">
        <v>0</v>
      </c>
      <c r="FB378" s="161">
        <v>46</v>
      </c>
      <c r="FC378" s="161">
        <v>68</v>
      </c>
      <c r="FD378" s="161">
        <v>0</v>
      </c>
      <c r="FE378" s="161">
        <v>1</v>
      </c>
      <c r="FF378" s="159">
        <v>42436</v>
      </c>
      <c r="FG378" s="161">
        <v>46</v>
      </c>
      <c r="FH378" s="161">
        <v>68</v>
      </c>
      <c r="FI378" s="161">
        <v>25</v>
      </c>
      <c r="FJ378" s="161">
        <v>75</v>
      </c>
      <c r="FK378" s="161">
        <v>50</v>
      </c>
      <c r="HN378" s="161" t="s">
        <v>889</v>
      </c>
      <c r="HO378" s="159">
        <v>42243</v>
      </c>
      <c r="HP378" s="159">
        <v>42500</v>
      </c>
      <c r="HQ378" s="161">
        <v>4</v>
      </c>
      <c r="HR378" s="159">
        <v>42243</v>
      </c>
      <c r="HS378" s="161" t="s">
        <v>872</v>
      </c>
      <c r="HT378" s="161" t="s">
        <v>873</v>
      </c>
      <c r="HU378" s="161">
        <v>37</v>
      </c>
      <c r="HV378" s="161">
        <v>16</v>
      </c>
      <c r="HW378" s="161">
        <v>0</v>
      </c>
      <c r="HX378" s="159">
        <v>42345</v>
      </c>
      <c r="HY378" s="161" t="s">
        <v>874</v>
      </c>
      <c r="HZ378" s="161" t="s">
        <v>873</v>
      </c>
      <c r="IA378" s="161">
        <v>40</v>
      </c>
      <c r="IB378" s="161">
        <v>20</v>
      </c>
      <c r="IC378" s="161">
        <v>0</v>
      </c>
      <c r="ID378" s="159">
        <v>42410</v>
      </c>
      <c r="IE378" s="161" t="s">
        <v>879</v>
      </c>
      <c r="IF378" s="161" t="s">
        <v>882</v>
      </c>
      <c r="IG378" s="161">
        <v>34</v>
      </c>
      <c r="IH378" s="161">
        <v>23</v>
      </c>
      <c r="II378" s="161">
        <v>0</v>
      </c>
      <c r="IJ378" s="159">
        <v>42500</v>
      </c>
      <c r="IK378" s="161" t="s">
        <v>872</v>
      </c>
      <c r="IL378" s="161" t="s">
        <v>878</v>
      </c>
      <c r="IM378" s="161">
        <v>38</v>
      </c>
      <c r="IN378" s="161">
        <v>21</v>
      </c>
      <c r="IO378" s="161">
        <v>1</v>
      </c>
      <c r="JB378" s="161" t="s">
        <v>889</v>
      </c>
      <c r="JC378" s="161">
        <v>18</v>
      </c>
      <c r="JD378" s="161">
        <v>17</v>
      </c>
      <c r="JE378" s="161">
        <v>17</v>
      </c>
      <c r="JF378" s="161">
        <v>9868</v>
      </c>
      <c r="JG378" s="159">
        <v>42500</v>
      </c>
      <c r="JH378" s="161">
        <v>306</v>
      </c>
      <c r="JI378" s="159">
        <v>42243</v>
      </c>
      <c r="JJ378" s="161">
        <v>128</v>
      </c>
      <c r="JK378" s="161">
        <v>3</v>
      </c>
      <c r="JL378" s="159">
        <v>42345</v>
      </c>
      <c r="JM378" s="161">
        <v>262</v>
      </c>
      <c r="JN378" s="161">
        <v>14</v>
      </c>
      <c r="JO378" s="159">
        <v>42410</v>
      </c>
      <c r="JP378" s="161">
        <v>175</v>
      </c>
      <c r="JQ378" s="161">
        <v>8</v>
      </c>
      <c r="JR378" s="159">
        <v>42500</v>
      </c>
      <c r="JS378" s="161">
        <v>306</v>
      </c>
      <c r="JT378" s="161">
        <v>23</v>
      </c>
      <c r="MN378" t="str">
        <f t="shared" si="435"/>
        <v>NoNoNoYesYesNo</v>
      </c>
      <c r="MO378" t="str">
        <f>IF(AND(MN378="NoNoNoNoNoNo",JI378=""),"No Programs",VLOOKUP(MN378,Lookups!$DA$4:$DB$67,2,FALSE))</f>
        <v>System 44 Only</v>
      </c>
      <c r="MP378">
        <f t="shared" si="436"/>
        <v>0</v>
      </c>
      <c r="MQ378" t="str">
        <f t="shared" si="437"/>
        <v>System 44 User</v>
      </c>
      <c r="MR378" t="str">
        <f>Directions!$D$3</f>
        <v>Usage</v>
      </c>
      <c r="MS378" t="str">
        <f>VLOOKUP(MQ378,Lookups!$CU$71:$CV$80,2,FALSE)</f>
        <v>System 44 Record</v>
      </c>
      <c r="MT378">
        <f t="shared" si="438"/>
        <v>1</v>
      </c>
      <c r="MU378">
        <f t="shared" si="439"/>
        <v>1</v>
      </c>
      <c r="MV378">
        <f t="shared" si="440"/>
        <v>1</v>
      </c>
      <c r="MW378">
        <f t="shared" si="441"/>
        <v>1</v>
      </c>
      <c r="MX378">
        <f t="shared" si="442"/>
        <v>36.714285714285715</v>
      </c>
      <c r="MY378" t="str">
        <f t="shared" si="443"/>
        <v>Not Used</v>
      </c>
      <c r="MZ378">
        <f t="shared" si="444"/>
        <v>0</v>
      </c>
      <c r="NA378" t="str">
        <f t="shared" si="445"/>
        <v>Not Available</v>
      </c>
      <c r="NB378" t="str">
        <f t="shared" si="446"/>
        <v>Not Available</v>
      </c>
      <c r="NC378" t="str">
        <f t="shared" si="447"/>
        <v>4 Not Indicated</v>
      </c>
      <c r="ND378" t="str">
        <f t="shared" si="448"/>
        <v>4 Not Indicated</v>
      </c>
      <c r="NE378" t="str">
        <f t="shared" si="449"/>
        <v>4 Not Indicated</v>
      </c>
      <c r="NF378" t="str">
        <f t="shared" si="450"/>
        <v>4 Not Indicated</v>
      </c>
      <c r="NG378" t="str">
        <f t="shared" si="451"/>
        <v>4 Not Indicated</v>
      </c>
      <c r="NH378" s="159">
        <f t="shared" si="452"/>
        <v>42500</v>
      </c>
      <c r="NI378">
        <f t="shared" si="453"/>
        <v>306</v>
      </c>
      <c r="NJ378" s="159">
        <f t="shared" si="454"/>
        <v>42500</v>
      </c>
      <c r="NK378">
        <f t="shared" si="455"/>
        <v>306</v>
      </c>
      <c r="NL378">
        <f t="shared" si="456"/>
        <v>36.714285714285715</v>
      </c>
      <c r="NM378">
        <f t="shared" si="457"/>
        <v>1</v>
      </c>
      <c r="NN378">
        <f>IF(OR(E378="PK",E378="K",JJ378=""),"Null",INDEX(Lookups!$EZ$4:$FW$18,MATCH($JJ378,Lookups!$EY$4:$EY$18,1),MATCH($E378,Lookups!$EZ$3:$FW$3,0)))</f>
        <v>205</v>
      </c>
      <c r="NO378">
        <f>IF(OR(E378="PK",E378="K",JJ378=""),"Null",INDEX(Lookups!$EZ$4:$FW$18,MATCH($JJ378,Lookups!$EY$4:$EY$18,1),MATCH($E378,Lookups!$EZ$3:$FW$3,0) + 1))</f>
        <v>315</v>
      </c>
      <c r="NP378">
        <f t="shared" si="458"/>
        <v>410</v>
      </c>
      <c r="NQ378" t="str">
        <f t="shared" si="459"/>
        <v>PI is Recommended</v>
      </c>
      <c r="NR378" t="str">
        <f t="shared" si="460"/>
        <v>PI is Recommended</v>
      </c>
      <c r="NS378" t="str">
        <f t="shared" si="461"/>
        <v>BR to 199L</v>
      </c>
      <c r="NT378" t="str">
        <f t="shared" si="462"/>
        <v>200L to 399L</v>
      </c>
      <c r="NU378" t="str">
        <f t="shared" si="463"/>
        <v>200L to 399L</v>
      </c>
      <c r="NV378" s="183" t="str">
        <f t="array" ref="NV378">IF($NL378="No RI Tests","No RI Tests",VLOOKUP(IF(AND(E378="K",JJ378&lt;280),3,IF(AND(E378="K",JJ378&gt;=280),4,MAX(IF(E378=Lookups!$DF$6:$DF$99,IF(JJ378&gt;=Lookups!$DG$6:$DG$99,Lookups!$DH$6:$DH$99))))),Lookups!$DE$104:$DG$108,2,FALSE))</f>
        <v>1 Below Basic</v>
      </c>
      <c r="NW378" s="161" t="str">
        <f t="array" ref="NW378">IF($NL378="No RI Tests","No RI Tests",VLOOKUP(IF(AND(E378="K",JH378&lt;280),3,IF(AND(E378="K",JH378&gt;=280),4,MAX(IF(E378=Lookups!$DF$6:$DF$99,IF(NI378&gt;=Lookups!$DG$6:$DG$99,Lookups!$DH$6:$DH$99))))),Lookups!$DE$104:$DG$108,2,FALSE))</f>
        <v>1 Below Basic</v>
      </c>
      <c r="NX378" s="161" t="str">
        <f t="array" ref="NX378">IF($NL378="No RI Tests","No RI Tests",VLOOKUP(IF(AND(E378="K",NK378&lt;280),3,IF(AND(E378="K",NK378&gt;=280),4,MAX(IF(E378=Lookups!$DF$6:$DF$99,IF(NK378&gt;=Lookups!$DG$6:$DG$99,Lookups!$DH$6:$DH$99))))),Lookups!$DE$104:$DG$108,2,FALSE))</f>
        <v>1 Below Basic</v>
      </c>
      <c r="NY378">
        <f t="shared" si="464"/>
        <v>1</v>
      </c>
      <c r="NZ378">
        <f t="shared" si="465"/>
        <v>0</v>
      </c>
      <c r="OA378" t="str">
        <f t="shared" si="466"/>
        <v>Maintained Performance Level</v>
      </c>
      <c r="OB378" s="161" t="str">
        <f t="array" ref="OB378">IF($NL378="No RI Tests","No RI Tests",IF(E378="K","N/A",VLOOKUP(MAX(IF(E378=Lookups!$DF$6:$DF$99,IF(JJ378&gt;=Lookups!$DG$6:$DG$99,Lookups!$DI$6:$DI$99))),Lookups!$DE$104:$DG$108,3,FALSE)))</f>
        <v>1 Limited</v>
      </c>
      <c r="OC378" s="161" t="str">
        <f t="array" ref="OC378">IF($NL378="No RI Tests","No RI Tests",IF(E378="K","N/A",VLOOKUP(MAX(IF(E378=Lookups!$DF$6:$DF$99,IF(NI378&gt;=Lookups!$DG$6:$DG$99,Lookups!$DI$6:$DI$99))),Lookups!$DE$104:$DG$108,3,FALSE)))</f>
        <v>1 Limited</v>
      </c>
      <c r="OD378" s="161" t="str">
        <f t="array" ref="OD378">IF($NL378="No RI Tests","No RI Tests",IF(E378="K","N/A",VLOOKUP(MAX(IF(E378=Lookups!$DF$6:$DF$99,IF(NK378&gt;=Lookups!$DG$6:$DG$99,Lookups!$DI$6:$DI$99))),Lookups!$DE$104:$DG$108,3,FALSE)))</f>
        <v>1 Limited</v>
      </c>
      <c r="OE378">
        <f t="shared" si="467"/>
        <v>1</v>
      </c>
      <c r="OF378">
        <f t="shared" si="468"/>
        <v>0</v>
      </c>
      <c r="OG378" t="str">
        <f t="shared" si="469"/>
        <v>Maintained Performance Level</v>
      </c>
      <c r="OH378">
        <f t="shared" si="470"/>
        <v>178</v>
      </c>
      <c r="OI378">
        <f t="shared" si="471"/>
        <v>1</v>
      </c>
      <c r="OJ378">
        <f t="shared" si="472"/>
        <v>0</v>
      </c>
      <c r="OK378">
        <f t="shared" si="473"/>
        <v>0</v>
      </c>
      <c r="OL378">
        <f t="shared" si="474"/>
        <v>0.68461538461538463</v>
      </c>
      <c r="OM378" t="str">
        <f t="shared" si="475"/>
        <v>Fall Administration</v>
      </c>
      <c r="ON378" t="str">
        <f t="shared" si="476"/>
        <v>Winter Administration</v>
      </c>
      <c r="OO378" t="str">
        <f t="shared" si="477"/>
        <v>Fall to Winter RI</v>
      </c>
      <c r="OP378" t="str">
        <f ca="1">IF(AND(HR378&lt;&gt;"",JJ378&lt;600),IF(HT378="Advancing","Tier 2","Tier 3"),IF(JI378="","Null",IF(OR(E378="K",E378&lt;3),"FRA Recommended",IF(JJ378&gt;=IF(E378&lt;6,400,600),IF(JJ378&lt;VLOOKUP(E378,Lookups!$AP$3:$AR$16,3,FALSE),"Tier 2","Core"),IF(JJ378&lt;400,IF(RAND()&lt;0.81,"Tier 3","Tier 2"),IF(RAND()&lt;0.51,"Tier 3","Tier 2"))))))</f>
        <v>Tier 3</v>
      </c>
      <c r="OQ378" t="str">
        <f t="shared" si="478"/>
        <v>Average Reading Invt. Under 15 Minutes Long</v>
      </c>
      <c r="OR378">
        <f t="shared" si="479"/>
        <v>0</v>
      </c>
      <c r="OS378" t="str">
        <f t="shared" si="480"/>
        <v>Null</v>
      </c>
      <c r="OT378">
        <f t="shared" si="481"/>
        <v>178</v>
      </c>
      <c r="OU378" s="159">
        <f t="shared" si="482"/>
        <v>42500</v>
      </c>
      <c r="OV378" t="str">
        <f t="shared" si="483"/>
        <v>Form 1</v>
      </c>
      <c r="OW378" t="str">
        <f t="shared" si="484"/>
        <v>Beginning</v>
      </c>
      <c r="OX378">
        <f t="shared" si="485"/>
        <v>38</v>
      </c>
      <c r="OY378">
        <f t="shared" si="486"/>
        <v>21</v>
      </c>
      <c r="OZ378">
        <f t="shared" si="487"/>
        <v>1</v>
      </c>
      <c r="PA378" s="159">
        <f t="shared" si="488"/>
        <v>42410</v>
      </c>
      <c r="PB378" t="str">
        <f t="shared" si="489"/>
        <v>Form 3</v>
      </c>
      <c r="PC378" t="str">
        <f t="shared" si="490"/>
        <v>Advancing</v>
      </c>
      <c r="PD378">
        <f t="shared" si="491"/>
        <v>34</v>
      </c>
      <c r="PE378">
        <f t="shared" si="492"/>
        <v>23</v>
      </c>
      <c r="PF378">
        <f t="shared" si="493"/>
        <v>0</v>
      </c>
      <c r="PG378">
        <f t="shared" si="494"/>
        <v>36.714285714285715</v>
      </c>
      <c r="PH378">
        <f t="shared" si="495"/>
        <v>1</v>
      </c>
      <c r="PI378">
        <f t="shared" si="496"/>
        <v>1</v>
      </c>
      <c r="PJ378">
        <f t="shared" si="497"/>
        <v>37</v>
      </c>
      <c r="PK378">
        <f>IF(HR378="","Null",IF(E378&lt;3,"Null",IF(HU378=0,0,IF(HS378="Form 1",VLOOKUP(HU378,Lookups!$BE$3:$BP$63,E378,FALSE),IF(HS378="Form 2",VLOOKUP(HU378,Lookups!$BE$67:$BP$127,E378,FALSE),VLOOKUP(HU378,Lookups!$BE$130:$BP$190,E378,FALSE))))))</f>
        <v>5</v>
      </c>
      <c r="PL378">
        <f t="shared" si="498"/>
        <v>38</v>
      </c>
      <c r="PM378">
        <f>IF($PH378=0,"Null",IF(E378&lt;3,"Null",IF(OX378=0,0,IF(OV378="Form 1",VLOOKUP(OX378,Lookups!$BE$3:$BP$63,E378,FALSE),IF(OV378="Form 2",VLOOKUP(OX378,Lookups!$BE$67:$BP$127,E378,FALSE),VLOOKUP(OX378,Lookups!$BE$130:$BP$190,E378,FALSE))))))</f>
        <v>5</v>
      </c>
      <c r="PN378">
        <f t="shared" si="499"/>
        <v>1</v>
      </c>
      <c r="PO378">
        <f t="shared" si="500"/>
        <v>1</v>
      </c>
      <c r="PP378">
        <f t="shared" si="501"/>
        <v>16</v>
      </c>
      <c r="PQ378">
        <f>IF(HR378="","Null",IF(E378&lt;3,"Null",IF(HV378=0,0,IF(HS378="Form 1",VLOOKUP(HV378,Lookups!$BR$3:$CC$63,E378,FALSE),IF(HS378="Form 2",VLOOKUP(HV378,Lookups!$BR$67:$CC$127,E378,FALSE),VLOOKUP(HV378,Lookups!$BR$130:$CC$190,E378,FALSE))))))</f>
        <v>15</v>
      </c>
      <c r="PR378">
        <f t="shared" si="502"/>
        <v>21</v>
      </c>
      <c r="PS378">
        <f>IF(HR378="","Null",IF(E378&lt;3,"Null",IF(OY378=0,0,IF(OW378="Form 1",VLOOKUP(OY378,Lookups!$BR$3:$CC$63,E378,FALSE),IF(OW378="Form 2",VLOOKUP(OY378,Lookups!$BR$67:$CC$127,E378,FALSE),VLOOKUP(OY378,Lookups!$BR$130:$CC$190,E378,FALSE))))))</f>
        <v>25</v>
      </c>
      <c r="PT378">
        <f t="shared" si="503"/>
        <v>5</v>
      </c>
      <c r="PU378">
        <f t="shared" si="504"/>
        <v>1</v>
      </c>
      <c r="PV378">
        <f t="shared" si="505"/>
        <v>1</v>
      </c>
      <c r="PW378" t="str">
        <f t="shared" si="506"/>
        <v>Fall to Spring PI Administration</v>
      </c>
      <c r="PX378">
        <f t="shared" si="507"/>
        <v>0</v>
      </c>
      <c r="PY378">
        <f t="shared" si="508"/>
        <v>1</v>
      </c>
      <c r="PZ378" t="str">
        <f t="shared" si="509"/>
        <v>60 to 79 Sessions</v>
      </c>
      <c r="QA378" t="str">
        <f t="shared" si="510"/>
        <v>Series 4</v>
      </c>
      <c r="QB378" t="str">
        <f t="shared" si="511"/>
        <v>In Series 9 to 12</v>
      </c>
      <c r="QC378" t="str">
        <f>IF($MS378="System 44 Record",IF(BQ378&lt;MEDIAN(Directions!$F$3,Directions!$F$6),"Mid-Year Exited Student","Full Year Participant")&amp;IF(BP378&lt;Directions!$F$3,", Started Prior Year",", Started This Year"),"Null")</f>
        <v>Full Year Participant, Started This Year</v>
      </c>
      <c r="QD378">
        <f t="shared" si="512"/>
        <v>1</v>
      </c>
      <c r="QE378">
        <f t="shared" si="513"/>
        <v>0</v>
      </c>
      <c r="QF378">
        <f t="shared" si="514"/>
        <v>1</v>
      </c>
      <c r="QG378">
        <f t="shared" si="515"/>
        <v>1</v>
      </c>
      <c r="QH378">
        <f t="shared" si="516"/>
        <v>1</v>
      </c>
      <c r="QI378">
        <f t="shared" si="517"/>
        <v>0.68</v>
      </c>
      <c r="QJ378" t="str">
        <f t="shared" si="518"/>
        <v>Used RC! and rSkills</v>
      </c>
      <c r="QK378" t="str">
        <f t="shared" si="519"/>
        <v>Null</v>
      </c>
      <c r="QL378" t="str">
        <f t="shared" si="520"/>
        <v>Null</v>
      </c>
      <c r="QM378" t="str">
        <f>IF($MS378="READ 180 Record",IF(AQ378="","Null",VLOOKUP(JJ378,Lookups!$DX$3:$EB$2054,AN378+1,FALSE)),"Null")</f>
        <v>Null</v>
      </c>
      <c r="QN378" t="str">
        <f t="shared" si="521"/>
        <v>Null</v>
      </c>
    </row>
    <row r="379" spans="1:456" x14ac:dyDescent="0.25">
      <c r="A379" s="161" t="s">
        <v>1447</v>
      </c>
      <c r="B379" s="161" t="s">
        <v>1447</v>
      </c>
      <c r="C379" s="161" t="s">
        <v>1447</v>
      </c>
      <c r="D379" s="161" t="s">
        <v>1447</v>
      </c>
      <c r="E379" s="161">
        <v>5</v>
      </c>
      <c r="F379" s="161" t="s">
        <v>1447</v>
      </c>
      <c r="G379" s="161" t="s">
        <v>887</v>
      </c>
      <c r="H379" s="161" t="s">
        <v>888</v>
      </c>
      <c r="I379" s="161">
        <v>337</v>
      </c>
      <c r="J379" s="159">
        <v>42499</v>
      </c>
      <c r="K379" s="161">
        <v>0</v>
      </c>
      <c r="L379" s="161">
        <v>0</v>
      </c>
      <c r="M379" s="161">
        <v>0</v>
      </c>
      <c r="N379" s="161">
        <v>0</v>
      </c>
      <c r="O379" s="161">
        <v>0</v>
      </c>
      <c r="P379" s="161">
        <v>0</v>
      </c>
      <c r="Q379" s="161">
        <v>0</v>
      </c>
      <c r="R379" s="161">
        <v>0</v>
      </c>
      <c r="S379" s="161">
        <v>0</v>
      </c>
      <c r="T379" s="161">
        <v>0</v>
      </c>
      <c r="U379" s="161">
        <v>0</v>
      </c>
      <c r="V379" s="161">
        <v>0</v>
      </c>
      <c r="W379" s="161">
        <v>0</v>
      </c>
      <c r="X379" s="161">
        <v>0</v>
      </c>
      <c r="AB379" s="161" t="s">
        <v>242</v>
      </c>
      <c r="AC379" s="161" t="s">
        <v>242</v>
      </c>
      <c r="AD379" s="161" t="s">
        <v>242</v>
      </c>
      <c r="AE379" s="161" t="s">
        <v>242</v>
      </c>
      <c r="AF379" s="161" t="s">
        <v>241</v>
      </c>
      <c r="AG379" s="161" t="s">
        <v>241</v>
      </c>
      <c r="AH379" s="161" t="s">
        <v>242</v>
      </c>
      <c r="AI379" s="161">
        <v>20150801</v>
      </c>
      <c r="AJ379" s="161">
        <v>20160525</v>
      </c>
      <c r="AK379" s="161" t="s">
        <v>869</v>
      </c>
      <c r="AL379" t="s">
        <v>1078</v>
      </c>
      <c r="BN379" t="s">
        <v>1076</v>
      </c>
      <c r="BO379" t="s">
        <v>888</v>
      </c>
      <c r="BP379" s="159">
        <v>42261</v>
      </c>
      <c r="BQ379" s="159">
        <v>42506</v>
      </c>
      <c r="BR379" t="s">
        <v>877</v>
      </c>
      <c r="BS379">
        <v>337</v>
      </c>
      <c r="BT379" s="159">
        <v>42506</v>
      </c>
      <c r="BU379">
        <v>4</v>
      </c>
      <c r="BV379">
        <v>1</v>
      </c>
      <c r="BW379">
        <v>24</v>
      </c>
      <c r="BX379">
        <v>51</v>
      </c>
      <c r="BY379">
        <v>791</v>
      </c>
      <c r="BZ379">
        <v>857</v>
      </c>
      <c r="CA379">
        <v>0</v>
      </c>
      <c r="CB379">
        <v>16</v>
      </c>
      <c r="CC379">
        <v>33</v>
      </c>
      <c r="CD379">
        <v>90</v>
      </c>
      <c r="CE379">
        <v>97</v>
      </c>
      <c r="CF379">
        <v>93</v>
      </c>
      <c r="CG379">
        <v>96</v>
      </c>
      <c r="CH379">
        <v>83</v>
      </c>
      <c r="CI379">
        <v>3591</v>
      </c>
      <c r="CJ379">
        <v>1.8462000000000001</v>
      </c>
      <c r="CK379">
        <v>3</v>
      </c>
      <c r="CL379">
        <v>8</v>
      </c>
      <c r="ET379" s="161">
        <v>0</v>
      </c>
      <c r="EU379" s="161">
        <v>0</v>
      </c>
      <c r="EV379" s="161">
        <v>0</v>
      </c>
      <c r="EW379" s="161">
        <v>0</v>
      </c>
      <c r="EX379" s="161">
        <v>0</v>
      </c>
      <c r="EY379" s="161">
        <v>0</v>
      </c>
      <c r="EZ379" s="161">
        <v>0</v>
      </c>
      <c r="FA379" s="161">
        <v>0</v>
      </c>
      <c r="FB379" s="161">
        <v>0</v>
      </c>
      <c r="FC379" s="161">
        <v>0</v>
      </c>
      <c r="FD379" s="161">
        <v>0</v>
      </c>
      <c r="FE379" s="161">
        <v>0</v>
      </c>
      <c r="HN379" s="161" t="s">
        <v>888</v>
      </c>
      <c r="HO379" s="159">
        <v>42248</v>
      </c>
      <c r="HP379" s="159">
        <v>42499</v>
      </c>
      <c r="HQ379" s="161">
        <v>3</v>
      </c>
      <c r="HR379" s="159">
        <v>42248</v>
      </c>
      <c r="HS379" s="161" t="s">
        <v>872</v>
      </c>
      <c r="HT379" s="161" t="s">
        <v>878</v>
      </c>
      <c r="HU379" s="161">
        <v>41</v>
      </c>
      <c r="HV379" s="161">
        <v>9</v>
      </c>
      <c r="HW379" s="161">
        <v>0</v>
      </c>
      <c r="HX379" s="159">
        <v>42355</v>
      </c>
      <c r="HY379" s="161" t="s">
        <v>874</v>
      </c>
      <c r="HZ379" s="161" t="s">
        <v>878</v>
      </c>
      <c r="IA379" s="161">
        <v>47</v>
      </c>
      <c r="IB379" s="161">
        <v>7</v>
      </c>
      <c r="IC379" s="161">
        <v>0</v>
      </c>
      <c r="ID379" s="159">
        <v>42499</v>
      </c>
      <c r="IE379" s="161" t="s">
        <v>879</v>
      </c>
      <c r="IF379" s="161" t="s">
        <v>878</v>
      </c>
      <c r="IG379" s="161">
        <v>49</v>
      </c>
      <c r="IH379" s="161">
        <v>9</v>
      </c>
      <c r="II379" s="161">
        <v>0</v>
      </c>
      <c r="JB379" s="161" t="s">
        <v>888</v>
      </c>
      <c r="JC379" s="161">
        <v>6</v>
      </c>
      <c r="JD379" s="161">
        <v>4</v>
      </c>
      <c r="JE379" s="161">
        <v>4</v>
      </c>
      <c r="JF379" s="161">
        <v>1644</v>
      </c>
      <c r="JG379" s="159">
        <v>42499</v>
      </c>
      <c r="JH379" s="161">
        <v>337</v>
      </c>
      <c r="JI379" s="159">
        <v>42247</v>
      </c>
      <c r="JJ379" s="161">
        <v>0</v>
      </c>
      <c r="JK379" s="161">
        <v>5</v>
      </c>
      <c r="JL379" s="159">
        <v>42349</v>
      </c>
      <c r="JM379" s="161">
        <v>390</v>
      </c>
      <c r="JN379" s="161">
        <v>9</v>
      </c>
      <c r="JO379" s="159">
        <v>42499</v>
      </c>
      <c r="JP379" s="161">
        <v>337</v>
      </c>
      <c r="JQ379" s="161">
        <v>18</v>
      </c>
      <c r="MN379" t="str">
        <f t="shared" si="435"/>
        <v>NoNoNoYesYesNo</v>
      </c>
      <c r="MO379" t="str">
        <f>IF(AND(MN379="NoNoNoNoNoNo",JI379=""),"No Programs",VLOOKUP(MN379,Lookups!$DA$4:$DB$67,2,FALSE))</f>
        <v>System 44 Only</v>
      </c>
      <c r="MP379">
        <f t="shared" si="436"/>
        <v>0</v>
      </c>
      <c r="MQ379" t="str">
        <f t="shared" si="437"/>
        <v>System 44 User</v>
      </c>
      <c r="MR379" t="str">
        <f>Directions!$D$3</f>
        <v>Usage</v>
      </c>
      <c r="MS379" t="str">
        <f>VLOOKUP(MQ379,Lookups!$CU$71:$CV$80,2,FALSE)</f>
        <v>System 44 Record</v>
      </c>
      <c r="MT379">
        <f t="shared" si="438"/>
        <v>1</v>
      </c>
      <c r="MU379">
        <f t="shared" si="439"/>
        <v>1</v>
      </c>
      <c r="MV379">
        <f t="shared" si="440"/>
        <v>1</v>
      </c>
      <c r="MW379">
        <f t="shared" si="441"/>
        <v>1</v>
      </c>
      <c r="MX379">
        <f t="shared" si="442"/>
        <v>35.857142857142854</v>
      </c>
      <c r="MY379" t="str">
        <f t="shared" si="443"/>
        <v>Not Used</v>
      </c>
      <c r="MZ379">
        <f t="shared" si="444"/>
        <v>0</v>
      </c>
      <c r="NA379" t="str">
        <f t="shared" si="445"/>
        <v>Not Available</v>
      </c>
      <c r="NB379" t="str">
        <f t="shared" si="446"/>
        <v>Not Available</v>
      </c>
      <c r="NC379" t="str">
        <f t="shared" si="447"/>
        <v>4 Not Indicated</v>
      </c>
      <c r="ND379" t="str">
        <f t="shared" si="448"/>
        <v>4 Not Indicated</v>
      </c>
      <c r="NE379" t="str">
        <f t="shared" si="449"/>
        <v>4 Not Indicated</v>
      </c>
      <c r="NF379" t="str">
        <f t="shared" si="450"/>
        <v>4 Not Indicated</v>
      </c>
      <c r="NG379" t="str">
        <f t="shared" si="451"/>
        <v>4 Not Indicated</v>
      </c>
      <c r="NH379" s="159">
        <f t="shared" si="452"/>
        <v>42499</v>
      </c>
      <c r="NI379">
        <f t="shared" si="453"/>
        <v>337</v>
      </c>
      <c r="NJ379" s="159">
        <f t="shared" si="454"/>
        <v>42349</v>
      </c>
      <c r="NK379">
        <f t="shared" si="455"/>
        <v>390</v>
      </c>
      <c r="NL379">
        <f t="shared" si="456"/>
        <v>36</v>
      </c>
      <c r="NM379">
        <f t="shared" si="457"/>
        <v>1</v>
      </c>
      <c r="NN379">
        <f>IF(OR(E379="PK",E379="K",JJ379=""),"Null",INDEX(Lookups!$EZ$4:$FW$18,MATCH($JJ379,Lookups!$EY$4:$EY$18,1),MATCH($E379,Lookups!$EZ$3:$FW$3,0)))</f>
        <v>235</v>
      </c>
      <c r="NO379">
        <f>IF(OR(E379="PK",E379="K",JJ379=""),"Null",INDEX(Lookups!$EZ$4:$FW$18,MATCH($JJ379,Lookups!$EY$4:$EY$18,1),MATCH($E379,Lookups!$EZ$3:$FW$3,0) + 1))</f>
        <v>335</v>
      </c>
      <c r="NP379">
        <f t="shared" si="458"/>
        <v>470</v>
      </c>
      <c r="NQ379" t="str">
        <f t="shared" si="459"/>
        <v>PI is Recommended</v>
      </c>
      <c r="NR379" t="str">
        <f t="shared" si="460"/>
        <v>PI is Recommended</v>
      </c>
      <c r="NS379" t="str">
        <f t="shared" si="461"/>
        <v>BR to 199L</v>
      </c>
      <c r="NT379" t="str">
        <f t="shared" si="462"/>
        <v>200L to 399L</v>
      </c>
      <c r="NU379" t="str">
        <f t="shared" si="463"/>
        <v>200L to 399L</v>
      </c>
      <c r="NV379" s="183" t="str">
        <f t="array" ref="NV379">IF($NL379="No RI Tests","No RI Tests",VLOOKUP(IF(AND(E379="K",JJ379&lt;280),3,IF(AND(E379="K",JJ379&gt;=280),4,MAX(IF(E379=Lookups!$DF$6:$DF$99,IF(JJ379&gt;=Lookups!$DG$6:$DG$99,Lookups!$DH$6:$DH$99))))),Lookups!$DE$104:$DG$108,2,FALSE))</f>
        <v>1 Below Basic</v>
      </c>
      <c r="NW379" s="161" t="str">
        <f t="array" ref="NW379">IF($NL379="No RI Tests","No RI Tests",VLOOKUP(IF(AND(E379="K",JH379&lt;280),3,IF(AND(E379="K",JH379&gt;=280),4,MAX(IF(E379=Lookups!$DF$6:$DF$99,IF(NI379&gt;=Lookups!$DG$6:$DG$99,Lookups!$DH$6:$DH$99))))),Lookups!$DE$104:$DG$108,2,FALSE))</f>
        <v>1 Below Basic</v>
      </c>
      <c r="NX379" s="161" t="str">
        <f t="array" ref="NX379">IF($NL379="No RI Tests","No RI Tests",VLOOKUP(IF(AND(E379="K",NK379&lt;280),3,IF(AND(E379="K",NK379&gt;=280),4,MAX(IF(E379=Lookups!$DF$6:$DF$99,IF(NK379&gt;=Lookups!$DG$6:$DG$99,Lookups!$DH$6:$DH$99))))),Lookups!$DE$104:$DG$108,2,FALSE))</f>
        <v>1 Below Basic</v>
      </c>
      <c r="NY379">
        <f t="shared" si="464"/>
        <v>1</v>
      </c>
      <c r="NZ379">
        <f t="shared" si="465"/>
        <v>0</v>
      </c>
      <c r="OA379" t="str">
        <f t="shared" si="466"/>
        <v>Maintained Performance Level</v>
      </c>
      <c r="OB379" s="161" t="str">
        <f t="array" ref="OB379">IF($NL379="No RI Tests","No RI Tests",IF(E379="K","N/A",VLOOKUP(MAX(IF(E379=Lookups!$DF$6:$DF$99,IF(JJ379&gt;=Lookups!$DG$6:$DG$99,Lookups!$DI$6:$DI$99))),Lookups!$DE$104:$DG$108,3,FALSE)))</f>
        <v>1 Limited</v>
      </c>
      <c r="OC379" s="161" t="str">
        <f t="array" ref="OC379">IF($NL379="No RI Tests","No RI Tests",IF(E379="K","N/A",VLOOKUP(MAX(IF(E379=Lookups!$DF$6:$DF$99,IF(NI379&gt;=Lookups!$DG$6:$DG$99,Lookups!$DI$6:$DI$99))),Lookups!$DE$104:$DG$108,3,FALSE)))</f>
        <v>1 Limited</v>
      </c>
      <c r="OD379" s="161" t="str">
        <f t="array" ref="OD379">IF($NL379="No RI Tests","No RI Tests",IF(E379="K","N/A",VLOOKUP(MAX(IF(E379=Lookups!$DF$6:$DF$99,IF(NK379&gt;=Lookups!$DG$6:$DG$99,Lookups!$DI$6:$DI$99))),Lookups!$DE$104:$DG$108,3,FALSE)))</f>
        <v>1 Limited</v>
      </c>
      <c r="OE379">
        <f t="shared" si="467"/>
        <v>1</v>
      </c>
      <c r="OF379">
        <f t="shared" si="468"/>
        <v>0</v>
      </c>
      <c r="OG379" t="str">
        <f t="shared" si="469"/>
        <v>Maintained Performance Level</v>
      </c>
      <c r="OH379">
        <f t="shared" si="470"/>
        <v>337</v>
      </c>
      <c r="OI379">
        <f t="shared" si="471"/>
        <v>1</v>
      </c>
      <c r="OJ379">
        <f t="shared" si="472"/>
        <v>1</v>
      </c>
      <c r="OK379">
        <f t="shared" si="473"/>
        <v>0</v>
      </c>
      <c r="OL379">
        <f t="shared" si="474"/>
        <v>1.1824561403508771</v>
      </c>
      <c r="OM379" t="str">
        <f t="shared" si="475"/>
        <v>Fall Administration</v>
      </c>
      <c r="ON379" t="str">
        <f t="shared" si="476"/>
        <v>Winter Administration</v>
      </c>
      <c r="OO379" t="str">
        <f t="shared" si="477"/>
        <v>Fall to Winter RI</v>
      </c>
      <c r="OP379" t="str">
        <f ca="1">IF(AND(HR379&lt;&gt;"",JJ379&lt;600),IF(HT379="Advancing","Tier 2","Tier 3"),IF(JI379="","Null",IF(OR(E379="K",E379&lt;3),"FRA Recommended",IF(JJ379&gt;=IF(E379&lt;6,400,600),IF(JJ379&lt;VLOOKUP(E379,Lookups!$AP$3:$AR$16,3,FALSE),"Tier 2","Core"),IF(JJ379&lt;400,IF(RAND()&lt;0.81,"Tier 3","Tier 2"),IF(RAND()&lt;0.51,"Tier 3","Tier 2"))))))</f>
        <v>Tier 3</v>
      </c>
      <c r="OQ379" t="str">
        <f t="shared" si="478"/>
        <v>Average Reading Invt. Under 15 Minutes Long</v>
      </c>
      <c r="OR379">
        <f t="shared" si="479"/>
        <v>0</v>
      </c>
      <c r="OS379" t="str">
        <f t="shared" si="480"/>
        <v>Null</v>
      </c>
      <c r="OT379">
        <f t="shared" si="481"/>
        <v>390</v>
      </c>
      <c r="OU379" s="159">
        <f t="shared" si="482"/>
        <v>42499</v>
      </c>
      <c r="OV379" t="str">
        <f t="shared" si="483"/>
        <v>Form 3</v>
      </c>
      <c r="OW379" t="str">
        <f t="shared" si="484"/>
        <v>Beginning</v>
      </c>
      <c r="OX379">
        <f t="shared" si="485"/>
        <v>49</v>
      </c>
      <c r="OY379">
        <f t="shared" si="486"/>
        <v>9</v>
      </c>
      <c r="OZ379">
        <f t="shared" si="487"/>
        <v>0</v>
      </c>
      <c r="PA379" s="159">
        <f t="shared" si="488"/>
        <v>42499</v>
      </c>
      <c r="PB379" t="str">
        <f t="shared" si="489"/>
        <v>Form 3</v>
      </c>
      <c r="PC379" t="str">
        <f t="shared" si="490"/>
        <v>Beginning</v>
      </c>
      <c r="PD379">
        <f t="shared" si="491"/>
        <v>49</v>
      </c>
      <c r="PE379">
        <f t="shared" si="492"/>
        <v>9</v>
      </c>
      <c r="PF379">
        <f t="shared" si="493"/>
        <v>0</v>
      </c>
      <c r="PG379">
        <f t="shared" si="494"/>
        <v>35.857142857142854</v>
      </c>
      <c r="PH379">
        <f t="shared" si="495"/>
        <v>1</v>
      </c>
      <c r="PI379">
        <f t="shared" si="496"/>
        <v>1</v>
      </c>
      <c r="PJ379">
        <f t="shared" si="497"/>
        <v>41</v>
      </c>
      <c r="PK379">
        <f>IF(HR379="","Null",IF(E379&lt;3,"Null",IF(HU379=0,0,IF(HS379="Form 1",VLOOKUP(HU379,Lookups!$BE$3:$BP$63,E379,FALSE),IF(HS379="Form 2",VLOOKUP(HU379,Lookups!$BE$67:$BP$127,E379,FALSE),VLOOKUP(HU379,Lookups!$BE$130:$BP$190,E379,FALSE))))))</f>
        <v>13</v>
      </c>
      <c r="PL379">
        <f t="shared" si="498"/>
        <v>49</v>
      </c>
      <c r="PM379">
        <f>IF($PH379=0,"Null",IF(E379&lt;3,"Null",IF(OX379=0,0,IF(OV379="Form 1",VLOOKUP(OX379,Lookups!$BE$3:$BP$63,E379,FALSE),IF(OV379="Form 2",VLOOKUP(OX379,Lookups!$BE$67:$BP$127,E379,FALSE),VLOOKUP(OX379,Lookups!$BE$130:$BP$190,E379,FALSE))))))</f>
        <v>28</v>
      </c>
      <c r="PN379">
        <f t="shared" si="499"/>
        <v>8</v>
      </c>
      <c r="PO379">
        <f t="shared" si="500"/>
        <v>1</v>
      </c>
      <c r="PP379">
        <f t="shared" si="501"/>
        <v>9</v>
      </c>
      <c r="PQ379">
        <f>IF(HR379="","Null",IF(E379&lt;3,"Null",IF(HV379=0,0,IF(HS379="Form 1",VLOOKUP(HV379,Lookups!$BR$3:$CC$63,E379,FALSE),IF(HS379="Form 2",VLOOKUP(HV379,Lookups!$BR$67:$CC$127,E379,FALSE),VLOOKUP(HV379,Lookups!$BR$130:$CC$190,E379,FALSE))))))</f>
        <v>13</v>
      </c>
      <c r="PR379">
        <f t="shared" si="502"/>
        <v>9</v>
      </c>
      <c r="PS379">
        <f>IF(HR379="","Null",IF(E379&lt;3,"Null",IF(OY379=0,0,IF(OW379="Form 1",VLOOKUP(OY379,Lookups!$BR$3:$CC$63,E379,FALSE),IF(OW379="Form 2",VLOOKUP(OY379,Lookups!$BR$67:$CC$127,E379,FALSE),VLOOKUP(OY379,Lookups!$BR$130:$CC$190,E379,FALSE))))))</f>
        <v>9</v>
      </c>
      <c r="PT379">
        <f t="shared" si="503"/>
        <v>0</v>
      </c>
      <c r="PU379">
        <f t="shared" si="504"/>
        <v>0</v>
      </c>
      <c r="PV379">
        <f t="shared" si="505"/>
        <v>0</v>
      </c>
      <c r="PW379" t="str">
        <f t="shared" si="506"/>
        <v>Fall to Spring PI Administration</v>
      </c>
      <c r="PX379">
        <f t="shared" si="507"/>
        <v>0</v>
      </c>
      <c r="PY379">
        <f t="shared" si="508"/>
        <v>1</v>
      </c>
      <c r="PZ379" t="str">
        <f t="shared" si="509"/>
        <v>40 to 59 Sessions</v>
      </c>
      <c r="QA379" t="str">
        <f t="shared" si="510"/>
        <v>Series 1</v>
      </c>
      <c r="QB379" t="str">
        <f t="shared" si="511"/>
        <v>In Series 1 to 4</v>
      </c>
      <c r="QC379" t="str">
        <f>IF($MS379="System 44 Record",IF(BQ379&lt;MEDIAN(Directions!$F$3,Directions!$F$6),"Mid-Year Exited Student","Full Year Participant")&amp;IF(BP379&lt;Directions!$F$3,", Started Prior Year",", Started This Year"),"Null")</f>
        <v>Full Year Participant, Started This Year</v>
      </c>
      <c r="QD379">
        <f t="shared" si="512"/>
        <v>0</v>
      </c>
      <c r="QE379">
        <f t="shared" si="513"/>
        <v>0</v>
      </c>
      <c r="QF379">
        <f t="shared" si="514"/>
        <v>1</v>
      </c>
      <c r="QG379">
        <f t="shared" si="515"/>
        <v>0</v>
      </c>
      <c r="QH379">
        <f t="shared" si="516"/>
        <v>0</v>
      </c>
      <c r="QI379">
        <f t="shared" si="517"/>
        <v>0</v>
      </c>
      <c r="QJ379" t="str">
        <f t="shared" si="518"/>
        <v>RC! Only</v>
      </c>
      <c r="QK379" t="str">
        <f t="shared" si="519"/>
        <v>Null</v>
      </c>
      <c r="QL379" t="str">
        <f t="shared" si="520"/>
        <v>Null</v>
      </c>
      <c r="QM379" t="str">
        <f>IF($MS379="READ 180 Record",IF(AQ379="","Null",VLOOKUP(JJ379,Lookups!$DX$3:$EB$2054,AN379+1,FALSE)),"Null")</f>
        <v>Null</v>
      </c>
      <c r="QN379" t="str">
        <f t="shared" si="521"/>
        <v>Null</v>
      </c>
    </row>
    <row r="380" spans="1:456" x14ac:dyDescent="0.25">
      <c r="A380" s="161" t="s">
        <v>1447</v>
      </c>
      <c r="B380" s="161" t="s">
        <v>1447</v>
      </c>
      <c r="C380" s="161" t="s">
        <v>1447</v>
      </c>
      <c r="D380" s="161" t="s">
        <v>1447</v>
      </c>
      <c r="E380" s="161">
        <v>3</v>
      </c>
      <c r="F380" s="161" t="s">
        <v>1447</v>
      </c>
      <c r="G380" s="161" t="s">
        <v>885</v>
      </c>
      <c r="H380" s="161" t="s">
        <v>918</v>
      </c>
      <c r="I380" s="161">
        <v>111</v>
      </c>
      <c r="J380" s="159">
        <v>42495</v>
      </c>
      <c r="K380" s="161">
        <v>0</v>
      </c>
      <c r="L380" s="161">
        <v>0</v>
      </c>
      <c r="M380" s="161">
        <v>0</v>
      </c>
      <c r="N380" s="161">
        <v>0</v>
      </c>
      <c r="O380" s="161">
        <v>0</v>
      </c>
      <c r="P380" s="161">
        <v>0</v>
      </c>
      <c r="Q380" s="161">
        <v>0</v>
      </c>
      <c r="R380" s="161">
        <v>0</v>
      </c>
      <c r="S380" s="161">
        <v>0</v>
      </c>
      <c r="T380" s="161">
        <v>0</v>
      </c>
      <c r="U380" s="161">
        <v>0</v>
      </c>
      <c r="V380" s="161">
        <v>0</v>
      </c>
      <c r="W380" s="161">
        <v>0</v>
      </c>
      <c r="X380" s="161">
        <v>0</v>
      </c>
      <c r="AB380" s="161" t="s">
        <v>242</v>
      </c>
      <c r="AC380" s="161" t="s">
        <v>242</v>
      </c>
      <c r="AD380" s="161" t="s">
        <v>242</v>
      </c>
      <c r="AE380" s="161" t="s">
        <v>242</v>
      </c>
      <c r="AF380" s="161" t="s">
        <v>241</v>
      </c>
      <c r="AG380" s="161" t="s">
        <v>241</v>
      </c>
      <c r="AH380" s="161" t="s">
        <v>242</v>
      </c>
      <c r="AI380" s="161">
        <v>20150801</v>
      </c>
      <c r="AJ380" s="161">
        <v>20160525</v>
      </c>
      <c r="AK380" s="161" t="s">
        <v>869</v>
      </c>
      <c r="AL380" t="s">
        <v>1078</v>
      </c>
      <c r="BN380" t="s">
        <v>1076</v>
      </c>
      <c r="BO380" t="s">
        <v>918</v>
      </c>
      <c r="BP380" s="159">
        <v>42256</v>
      </c>
      <c r="BQ380" s="159">
        <v>42494</v>
      </c>
      <c r="BR380" t="s">
        <v>877</v>
      </c>
      <c r="BS380">
        <v>111</v>
      </c>
      <c r="BT380" s="159">
        <v>42494</v>
      </c>
      <c r="BU380">
        <v>8</v>
      </c>
      <c r="BV380">
        <v>3</v>
      </c>
      <c r="BW380">
        <v>52</v>
      </c>
      <c r="BX380">
        <v>59</v>
      </c>
      <c r="BY380">
        <v>1074</v>
      </c>
      <c r="BZ380">
        <v>1112</v>
      </c>
      <c r="CA380">
        <v>4</v>
      </c>
      <c r="CB380">
        <v>17</v>
      </c>
      <c r="CC380">
        <v>22</v>
      </c>
      <c r="CD380">
        <v>96</v>
      </c>
      <c r="CE380">
        <v>97</v>
      </c>
      <c r="CF380">
        <v>84</v>
      </c>
      <c r="CG380">
        <v>99</v>
      </c>
      <c r="CH380">
        <v>98</v>
      </c>
      <c r="CI380">
        <v>13566</v>
      </c>
      <c r="CJ380">
        <v>2.1071</v>
      </c>
      <c r="CK380">
        <v>8</v>
      </c>
      <c r="CL380">
        <v>3</v>
      </c>
      <c r="ET380" s="161">
        <v>0</v>
      </c>
      <c r="EU380" s="161">
        <v>0</v>
      </c>
      <c r="EV380" s="161">
        <v>0</v>
      </c>
      <c r="EW380" s="161">
        <v>0</v>
      </c>
      <c r="EX380" s="161">
        <v>0</v>
      </c>
      <c r="EY380" s="161">
        <v>0</v>
      </c>
      <c r="EZ380" s="161">
        <v>0</v>
      </c>
      <c r="FA380" s="161">
        <v>0</v>
      </c>
      <c r="FB380" s="161">
        <v>0</v>
      </c>
      <c r="FC380" s="161">
        <v>0</v>
      </c>
      <c r="FD380" s="161">
        <v>0</v>
      </c>
      <c r="FE380" s="161">
        <v>0</v>
      </c>
      <c r="HN380" s="161" t="s">
        <v>918</v>
      </c>
      <c r="HO380" s="159">
        <v>42247</v>
      </c>
      <c r="HP380" s="159">
        <v>42496</v>
      </c>
      <c r="HQ380" s="161">
        <v>3</v>
      </c>
      <c r="HR380" s="159">
        <v>42247</v>
      </c>
      <c r="HS380" s="161" t="s">
        <v>872</v>
      </c>
      <c r="HT380" s="161" t="s">
        <v>878</v>
      </c>
      <c r="HU380" s="161">
        <v>42</v>
      </c>
      <c r="HV380" s="161">
        <v>5</v>
      </c>
      <c r="HW380" s="161">
        <v>0</v>
      </c>
      <c r="HX380" s="159">
        <v>42345</v>
      </c>
      <c r="HY380" s="161" t="s">
        <v>874</v>
      </c>
      <c r="HZ380" s="161" t="s">
        <v>873</v>
      </c>
      <c r="IA380" s="161">
        <v>51</v>
      </c>
      <c r="IB380" s="161">
        <v>16</v>
      </c>
      <c r="IC380" s="161">
        <v>0</v>
      </c>
      <c r="ID380" s="159">
        <v>42496</v>
      </c>
      <c r="IE380" s="161" t="s">
        <v>879</v>
      </c>
      <c r="IF380" s="161" t="s">
        <v>882</v>
      </c>
      <c r="IG380" s="161">
        <v>42</v>
      </c>
      <c r="IH380" s="161">
        <v>25</v>
      </c>
      <c r="II380" s="161">
        <v>0</v>
      </c>
      <c r="JB380" s="161" t="s">
        <v>918</v>
      </c>
      <c r="JC380" s="161">
        <v>25</v>
      </c>
      <c r="JD380" s="161">
        <v>21</v>
      </c>
      <c r="JE380" s="161">
        <v>25</v>
      </c>
      <c r="JF380" s="161">
        <v>8603</v>
      </c>
      <c r="JG380" s="159">
        <v>42495</v>
      </c>
      <c r="JH380" s="161">
        <v>111</v>
      </c>
      <c r="JI380" s="159">
        <v>42242</v>
      </c>
      <c r="JJ380" s="161">
        <v>0</v>
      </c>
      <c r="JK380" s="161">
        <v>7</v>
      </c>
      <c r="JL380" s="159">
        <v>42346</v>
      </c>
      <c r="JM380" s="161">
        <v>0</v>
      </c>
      <c r="JN380" s="161">
        <v>3</v>
      </c>
      <c r="JO380" s="159">
        <v>42495</v>
      </c>
      <c r="JP380" s="161">
        <v>111</v>
      </c>
      <c r="JQ380" s="161">
        <v>6</v>
      </c>
      <c r="MN380" t="str">
        <f t="shared" si="435"/>
        <v>NoNoNoYesYesNo</v>
      </c>
      <c r="MO380" t="str">
        <f>IF(AND(MN380="NoNoNoNoNoNo",JI380=""),"No Programs",VLOOKUP(MN380,Lookups!$DA$4:$DB$67,2,FALSE))</f>
        <v>System 44 Only</v>
      </c>
      <c r="MP380">
        <f t="shared" si="436"/>
        <v>0</v>
      </c>
      <c r="MQ380" t="str">
        <f t="shared" si="437"/>
        <v>System 44 User</v>
      </c>
      <c r="MR380" t="str">
        <f>Directions!$D$3</f>
        <v>Usage</v>
      </c>
      <c r="MS380" t="str">
        <f>VLOOKUP(MQ380,Lookups!$CU$71:$CV$80,2,FALSE)</f>
        <v>System 44 Record</v>
      </c>
      <c r="MT380">
        <f t="shared" si="438"/>
        <v>1</v>
      </c>
      <c r="MU380">
        <f t="shared" si="439"/>
        <v>1</v>
      </c>
      <c r="MV380">
        <f t="shared" si="440"/>
        <v>1</v>
      </c>
      <c r="MW380">
        <f t="shared" si="441"/>
        <v>1</v>
      </c>
      <c r="MX380">
        <f t="shared" si="442"/>
        <v>35.571428571428569</v>
      </c>
      <c r="MY380" t="str">
        <f t="shared" si="443"/>
        <v>Not Used</v>
      </c>
      <c r="MZ380">
        <f t="shared" si="444"/>
        <v>0</v>
      </c>
      <c r="NA380" t="str">
        <f t="shared" si="445"/>
        <v>Not Available</v>
      </c>
      <c r="NB380" t="str">
        <f t="shared" si="446"/>
        <v>Not Available</v>
      </c>
      <c r="NC380" t="str">
        <f t="shared" si="447"/>
        <v>4 Not Indicated</v>
      </c>
      <c r="ND380" t="str">
        <f t="shared" si="448"/>
        <v>4 Not Indicated</v>
      </c>
      <c r="NE380" t="str">
        <f t="shared" si="449"/>
        <v>4 Not Indicated</v>
      </c>
      <c r="NF380" t="str">
        <f t="shared" si="450"/>
        <v>4 Not Indicated</v>
      </c>
      <c r="NG380" t="str">
        <f t="shared" si="451"/>
        <v>4 Not Indicated</v>
      </c>
      <c r="NH380" s="159">
        <f t="shared" si="452"/>
        <v>42495</v>
      </c>
      <c r="NI380">
        <f t="shared" si="453"/>
        <v>111</v>
      </c>
      <c r="NJ380" s="159">
        <f t="shared" si="454"/>
        <v>42495</v>
      </c>
      <c r="NK380">
        <f t="shared" si="455"/>
        <v>111</v>
      </c>
      <c r="NL380">
        <f t="shared" si="456"/>
        <v>36.142857142857146</v>
      </c>
      <c r="NM380">
        <f t="shared" si="457"/>
        <v>1</v>
      </c>
      <c r="NN380">
        <f>IF(OR(E380="PK",E380="K",JJ380=""),"Null",INDEX(Lookups!$EZ$4:$FW$18,MATCH($JJ380,Lookups!$EY$4:$EY$18,1),MATCH($E380,Lookups!$EZ$3:$FW$3,0)))</f>
        <v>235</v>
      </c>
      <c r="NO380">
        <f>IF(OR(E380="PK",E380="K",JJ380=""),"Null",INDEX(Lookups!$EZ$4:$FW$18,MATCH($JJ380,Lookups!$EY$4:$EY$18,1),MATCH($E380,Lookups!$EZ$3:$FW$3,0) + 1))</f>
        <v>340</v>
      </c>
      <c r="NP380">
        <f t="shared" si="458"/>
        <v>470</v>
      </c>
      <c r="NQ380" t="str">
        <f t="shared" si="459"/>
        <v>PI is Recommended</v>
      </c>
      <c r="NR380" t="str">
        <f t="shared" si="460"/>
        <v>PI is Recommended</v>
      </c>
      <c r="NS380" t="str">
        <f t="shared" si="461"/>
        <v>BR to 199L</v>
      </c>
      <c r="NT380" t="str">
        <f t="shared" si="462"/>
        <v>BR to 199L</v>
      </c>
      <c r="NU380" t="str">
        <f t="shared" si="463"/>
        <v>BR to 199L</v>
      </c>
      <c r="NV380" s="183" t="str">
        <f t="array" ref="NV380">IF($NL380="No RI Tests","No RI Tests",VLOOKUP(IF(AND(E380="K",JJ380&lt;280),3,IF(AND(E380="K",JJ380&gt;=280),4,MAX(IF(E380=Lookups!$DF$6:$DF$99,IF(JJ380&gt;=Lookups!$DG$6:$DG$99,Lookups!$DH$6:$DH$99))))),Lookups!$DE$104:$DG$108,2,FALSE))</f>
        <v>1 Below Basic</v>
      </c>
      <c r="NW380" s="161" t="str">
        <f t="array" ref="NW380">IF($NL380="No RI Tests","No RI Tests",VLOOKUP(IF(AND(E380="K",JH380&lt;280),3,IF(AND(E380="K",JH380&gt;=280),4,MAX(IF(E380=Lookups!$DF$6:$DF$99,IF(NI380&gt;=Lookups!$DG$6:$DG$99,Lookups!$DH$6:$DH$99))))),Lookups!$DE$104:$DG$108,2,FALSE))</f>
        <v>1 Below Basic</v>
      </c>
      <c r="NX380" s="161" t="str">
        <f t="array" ref="NX380">IF($NL380="No RI Tests","No RI Tests",VLOOKUP(IF(AND(E380="K",NK380&lt;280),3,IF(AND(E380="K",NK380&gt;=280),4,MAX(IF(E380=Lookups!$DF$6:$DF$99,IF(NK380&gt;=Lookups!$DG$6:$DG$99,Lookups!$DH$6:$DH$99))))),Lookups!$DE$104:$DG$108,2,FALSE))</f>
        <v>1 Below Basic</v>
      </c>
      <c r="NY380">
        <f t="shared" si="464"/>
        <v>1</v>
      </c>
      <c r="NZ380">
        <f t="shared" si="465"/>
        <v>0</v>
      </c>
      <c r="OA380" t="str">
        <f t="shared" si="466"/>
        <v>Maintained Performance Level</v>
      </c>
      <c r="OB380" s="161" t="str">
        <f t="array" ref="OB380">IF($NL380="No RI Tests","No RI Tests",IF(E380="K","N/A",VLOOKUP(MAX(IF(E380=Lookups!$DF$6:$DF$99,IF(JJ380&gt;=Lookups!$DG$6:$DG$99,Lookups!$DI$6:$DI$99))),Lookups!$DE$104:$DG$108,3,FALSE)))</f>
        <v>1 Limited</v>
      </c>
      <c r="OC380" s="161" t="str">
        <f t="array" ref="OC380">IF($NL380="No RI Tests","No RI Tests",IF(E380="K","N/A",VLOOKUP(MAX(IF(E380=Lookups!$DF$6:$DF$99,IF(NI380&gt;=Lookups!$DG$6:$DG$99,Lookups!$DI$6:$DI$99))),Lookups!$DE$104:$DG$108,3,FALSE)))</f>
        <v>1 Limited</v>
      </c>
      <c r="OD380" s="161" t="str">
        <f t="array" ref="OD380">IF($NL380="No RI Tests","No RI Tests",IF(E380="K","N/A",VLOOKUP(MAX(IF(E380=Lookups!$DF$6:$DF$99,IF(NK380&gt;=Lookups!$DG$6:$DG$99,Lookups!$DI$6:$DI$99))),Lookups!$DE$104:$DG$108,3,FALSE)))</f>
        <v>1 Limited</v>
      </c>
      <c r="OE380">
        <f t="shared" si="467"/>
        <v>1</v>
      </c>
      <c r="OF380">
        <f t="shared" si="468"/>
        <v>0</v>
      </c>
      <c r="OG380" t="str">
        <f t="shared" si="469"/>
        <v>Maintained Performance Level</v>
      </c>
      <c r="OH380">
        <f t="shared" si="470"/>
        <v>111</v>
      </c>
      <c r="OI380">
        <f t="shared" si="471"/>
        <v>1</v>
      </c>
      <c r="OJ380">
        <f t="shared" si="472"/>
        <v>0</v>
      </c>
      <c r="OK380">
        <f t="shared" si="473"/>
        <v>0</v>
      </c>
      <c r="OL380">
        <f t="shared" si="474"/>
        <v>0.38608695652173913</v>
      </c>
      <c r="OM380" t="str">
        <f t="shared" si="475"/>
        <v>Fall Administration</v>
      </c>
      <c r="ON380" t="str">
        <f t="shared" si="476"/>
        <v>Spring Administration</v>
      </c>
      <c r="OO380" t="str">
        <f t="shared" si="477"/>
        <v>Fall to Spring-Full Year RI</v>
      </c>
      <c r="OP380" t="str">
        <f ca="1">IF(AND(HR380&lt;&gt;"",JJ380&lt;600),IF(HT380="Advancing","Tier 2","Tier 3"),IF(JI380="","Null",IF(OR(E380="K",E380&lt;3),"FRA Recommended",IF(JJ380&gt;=IF(E380&lt;6,400,600),IF(JJ380&lt;VLOOKUP(E380,Lookups!$AP$3:$AR$16,3,FALSE),"Tier 2","Core"),IF(JJ380&lt;400,IF(RAND()&lt;0.81,"Tier 3","Tier 2"),IF(RAND()&lt;0.51,"Tier 3","Tier 2"))))))</f>
        <v>Tier 3</v>
      </c>
      <c r="OQ380" t="str">
        <f t="shared" si="478"/>
        <v>Average Reading Invt. Under 15 Minutes Long</v>
      </c>
      <c r="OR380">
        <f t="shared" si="479"/>
        <v>0</v>
      </c>
      <c r="OS380" t="str">
        <f t="shared" si="480"/>
        <v>Null</v>
      </c>
      <c r="OT380">
        <f t="shared" si="481"/>
        <v>111</v>
      </c>
      <c r="OU380" s="159">
        <f t="shared" si="482"/>
        <v>42496</v>
      </c>
      <c r="OV380" t="str">
        <f t="shared" si="483"/>
        <v>Form 3</v>
      </c>
      <c r="OW380" t="str">
        <f t="shared" si="484"/>
        <v>Advancing</v>
      </c>
      <c r="OX380">
        <f t="shared" si="485"/>
        <v>42</v>
      </c>
      <c r="OY380">
        <f t="shared" si="486"/>
        <v>25</v>
      </c>
      <c r="OZ380">
        <f t="shared" si="487"/>
        <v>0</v>
      </c>
      <c r="PA380" s="159">
        <f t="shared" si="488"/>
        <v>42496</v>
      </c>
      <c r="PB380" t="str">
        <f t="shared" si="489"/>
        <v>Form 3</v>
      </c>
      <c r="PC380" t="str">
        <f t="shared" si="490"/>
        <v>Advancing</v>
      </c>
      <c r="PD380">
        <f t="shared" si="491"/>
        <v>42</v>
      </c>
      <c r="PE380">
        <f t="shared" si="492"/>
        <v>25</v>
      </c>
      <c r="PF380">
        <f t="shared" si="493"/>
        <v>0</v>
      </c>
      <c r="PG380">
        <f t="shared" si="494"/>
        <v>35.571428571428569</v>
      </c>
      <c r="PH380">
        <f t="shared" si="495"/>
        <v>1</v>
      </c>
      <c r="PI380">
        <f t="shared" si="496"/>
        <v>1</v>
      </c>
      <c r="PJ380">
        <f t="shared" si="497"/>
        <v>42</v>
      </c>
      <c r="PK380">
        <f>IF(HR380="","Null",IF(E380&lt;3,"Null",IF(HU380=0,0,IF(HS380="Form 1",VLOOKUP(HU380,Lookups!$BE$3:$BP$63,E380,FALSE),IF(HS380="Form 2",VLOOKUP(HU380,Lookups!$BE$67:$BP$127,E380,FALSE),VLOOKUP(HU380,Lookups!$BE$130:$BP$190,E380,FALSE))))))</f>
        <v>45</v>
      </c>
      <c r="PL380">
        <f t="shared" si="498"/>
        <v>42</v>
      </c>
      <c r="PM380">
        <f>IF($PH380=0,"Null",IF(E380&lt;3,"Null",IF(OX380=0,0,IF(OV380="Form 1",VLOOKUP(OX380,Lookups!$BE$3:$BP$63,E380,FALSE),IF(OV380="Form 2",VLOOKUP(OX380,Lookups!$BE$67:$BP$127,E380,FALSE),VLOOKUP(OX380,Lookups!$BE$130:$BP$190,E380,FALSE))))))</f>
        <v>26</v>
      </c>
      <c r="PN380">
        <f t="shared" si="499"/>
        <v>0</v>
      </c>
      <c r="PO380">
        <f t="shared" si="500"/>
        <v>0</v>
      </c>
      <c r="PP380">
        <f t="shared" si="501"/>
        <v>5</v>
      </c>
      <c r="PQ380">
        <f>IF(HR380="","Null",IF(E380&lt;3,"Null",IF(HV380=0,0,IF(HS380="Form 1",VLOOKUP(HV380,Lookups!$BR$3:$CC$63,E380,FALSE),IF(HS380="Form 2",VLOOKUP(HV380,Lookups!$BR$67:$CC$127,E380,FALSE),VLOOKUP(HV380,Lookups!$BR$130:$CC$190,E380,FALSE))))))</f>
        <v>22</v>
      </c>
      <c r="PR380">
        <f t="shared" si="502"/>
        <v>25</v>
      </c>
      <c r="PS380">
        <f>IF(HR380="","Null",IF(E380&lt;3,"Null",IF(OY380=0,0,IF(OW380="Form 1",VLOOKUP(OY380,Lookups!$BR$3:$CC$63,E380,FALSE),IF(OW380="Form 2",VLOOKUP(OY380,Lookups!$BR$67:$CC$127,E380,FALSE),VLOOKUP(OY380,Lookups!$BR$130:$CC$190,E380,FALSE))))))</f>
        <v>89</v>
      </c>
      <c r="PT380">
        <f t="shared" si="503"/>
        <v>20</v>
      </c>
      <c r="PU380">
        <f t="shared" si="504"/>
        <v>1</v>
      </c>
      <c r="PV380">
        <f t="shared" si="505"/>
        <v>1</v>
      </c>
      <c r="PW380" t="str">
        <f t="shared" si="506"/>
        <v>Fall to Spring PI Administration</v>
      </c>
      <c r="PX380">
        <f t="shared" si="507"/>
        <v>0</v>
      </c>
      <c r="PY380">
        <f t="shared" si="508"/>
        <v>1</v>
      </c>
      <c r="PZ380" t="str">
        <f t="shared" si="509"/>
        <v>40 to 59 Sessions</v>
      </c>
      <c r="QA380" t="str">
        <f t="shared" si="510"/>
        <v>Series 1</v>
      </c>
      <c r="QB380" t="str">
        <f t="shared" si="511"/>
        <v>In Series 5 to 8</v>
      </c>
      <c r="QC380" t="str">
        <f>IF($MS380="System 44 Record",IF(BQ380&lt;MEDIAN(Directions!$F$3,Directions!$F$6),"Mid-Year Exited Student","Full Year Participant")&amp;IF(BP380&lt;Directions!$F$3,", Started Prior Year",", Started This Year"),"Null")</f>
        <v>Full Year Participant, Started This Year</v>
      </c>
      <c r="QD380">
        <f t="shared" si="512"/>
        <v>1</v>
      </c>
      <c r="QE380">
        <f t="shared" si="513"/>
        <v>0</v>
      </c>
      <c r="QF380">
        <f t="shared" si="514"/>
        <v>1</v>
      </c>
      <c r="QG380">
        <f t="shared" si="515"/>
        <v>0</v>
      </c>
      <c r="QH380">
        <f t="shared" si="516"/>
        <v>0</v>
      </c>
      <c r="QI380">
        <f t="shared" si="517"/>
        <v>0</v>
      </c>
      <c r="QJ380" t="str">
        <f t="shared" si="518"/>
        <v>RC! Only</v>
      </c>
      <c r="QK380" t="str">
        <f t="shared" si="519"/>
        <v>Null</v>
      </c>
      <c r="QL380" t="str">
        <f t="shared" si="520"/>
        <v>Null</v>
      </c>
      <c r="QM380" t="str">
        <f>IF($MS380="READ 180 Record",IF(AQ380="","Null",VLOOKUP(JJ380,Lookups!$DX$3:$EB$2054,AN380+1,FALSE)),"Null")</f>
        <v>Null</v>
      </c>
      <c r="QN380" t="str">
        <f t="shared" si="521"/>
        <v>Null</v>
      </c>
    </row>
    <row r="381" spans="1:456" x14ac:dyDescent="0.25">
      <c r="A381" s="161" t="s">
        <v>1447</v>
      </c>
      <c r="B381" s="161" t="s">
        <v>1447</v>
      </c>
      <c r="C381" s="161" t="s">
        <v>1447</v>
      </c>
      <c r="D381" s="161" t="s">
        <v>1447</v>
      </c>
      <c r="E381" s="161">
        <v>7</v>
      </c>
      <c r="F381" s="161" t="s">
        <v>1447</v>
      </c>
      <c r="G381" s="161" t="s">
        <v>890</v>
      </c>
      <c r="H381" s="161" t="s">
        <v>891</v>
      </c>
      <c r="I381" s="161">
        <v>716</v>
      </c>
      <c r="J381" s="159">
        <v>42501</v>
      </c>
      <c r="K381" s="161">
        <v>0</v>
      </c>
      <c r="L381" s="161">
        <v>0</v>
      </c>
      <c r="M381" s="161">
        <v>0</v>
      </c>
      <c r="N381" s="161">
        <v>0</v>
      </c>
      <c r="O381" s="161">
        <v>0</v>
      </c>
      <c r="P381" s="161">
        <v>0</v>
      </c>
      <c r="Q381" s="161">
        <v>0</v>
      </c>
      <c r="R381" s="161">
        <v>0</v>
      </c>
      <c r="S381" s="161">
        <v>0</v>
      </c>
      <c r="T381" s="161">
        <v>0</v>
      </c>
      <c r="U381" s="161">
        <v>0</v>
      </c>
      <c r="V381" s="161">
        <v>0</v>
      </c>
      <c r="W381" s="161">
        <v>0</v>
      </c>
      <c r="X381" s="161">
        <v>0</v>
      </c>
      <c r="AB381" s="161" t="s">
        <v>241</v>
      </c>
      <c r="AC381" s="161" t="s">
        <v>242</v>
      </c>
      <c r="AD381" s="161" t="s">
        <v>242</v>
      </c>
      <c r="AE381" s="161" t="s">
        <v>242</v>
      </c>
      <c r="AF381" s="161" t="s">
        <v>242</v>
      </c>
      <c r="AG381" s="161" t="s">
        <v>241</v>
      </c>
      <c r="AH381" s="161" t="s">
        <v>242</v>
      </c>
      <c r="AI381" s="161">
        <v>20150801</v>
      </c>
      <c r="AJ381" s="161">
        <v>20160525</v>
      </c>
      <c r="AK381" s="161" t="s">
        <v>869</v>
      </c>
      <c r="AL381" t="s">
        <v>1076</v>
      </c>
      <c r="AM381" t="s">
        <v>891</v>
      </c>
      <c r="AN381">
        <v>3</v>
      </c>
      <c r="AO381" t="s">
        <v>870</v>
      </c>
      <c r="AP381">
        <v>4</v>
      </c>
      <c r="AQ381">
        <v>40</v>
      </c>
      <c r="AR381">
        <v>949</v>
      </c>
      <c r="AS381">
        <v>375</v>
      </c>
      <c r="AT381">
        <v>80</v>
      </c>
      <c r="AU381">
        <v>364</v>
      </c>
      <c r="AV381">
        <v>93</v>
      </c>
      <c r="AW381">
        <v>35</v>
      </c>
      <c r="AX381">
        <v>22.633399999999899</v>
      </c>
      <c r="AY381">
        <v>8.6</v>
      </c>
      <c r="AZ381">
        <v>1.8182</v>
      </c>
      <c r="BA381">
        <v>146.4667</v>
      </c>
      <c r="BB381">
        <v>35837</v>
      </c>
      <c r="BC381">
        <v>58.333333332999999</v>
      </c>
      <c r="BD381">
        <v>51.851851850999999</v>
      </c>
      <c r="BE381">
        <v>314</v>
      </c>
      <c r="BF381">
        <v>210</v>
      </c>
      <c r="BG381">
        <v>17</v>
      </c>
      <c r="BH381">
        <v>75</v>
      </c>
      <c r="BI381">
        <v>4</v>
      </c>
      <c r="BJ381">
        <v>0</v>
      </c>
      <c r="BK381">
        <v>37</v>
      </c>
      <c r="BL381">
        <v>0</v>
      </c>
      <c r="BM381" t="s">
        <v>1080</v>
      </c>
      <c r="BN381" t="s">
        <v>1079</v>
      </c>
      <c r="ET381" s="161">
        <v>1</v>
      </c>
      <c r="EU381" s="161">
        <v>0</v>
      </c>
      <c r="EV381" s="161">
        <v>0</v>
      </c>
      <c r="EW381" s="161">
        <v>0</v>
      </c>
      <c r="EX381" s="161">
        <v>0</v>
      </c>
      <c r="EY381" s="161">
        <v>0</v>
      </c>
      <c r="EZ381" s="161">
        <v>0</v>
      </c>
      <c r="FA381" s="161">
        <v>0</v>
      </c>
      <c r="FB381" s="161">
        <v>47</v>
      </c>
      <c r="FC381" s="161">
        <v>68</v>
      </c>
      <c r="FD381" s="161">
        <v>0</v>
      </c>
      <c r="FE381" s="161">
        <v>1</v>
      </c>
      <c r="FF381" s="159">
        <v>42410</v>
      </c>
      <c r="FG381" s="161">
        <v>47</v>
      </c>
      <c r="FH381" s="161">
        <v>68</v>
      </c>
      <c r="FI381" s="161">
        <v>42</v>
      </c>
      <c r="FJ381" s="161">
        <v>30</v>
      </c>
      <c r="FK381" s="161">
        <v>75</v>
      </c>
      <c r="HN381" s="161" t="s">
        <v>891</v>
      </c>
      <c r="JB381" s="161" t="s">
        <v>891</v>
      </c>
      <c r="JC381" s="161">
        <v>12</v>
      </c>
      <c r="JD381" s="161">
        <v>7</v>
      </c>
      <c r="JE381" s="161">
        <v>37</v>
      </c>
      <c r="JF381" s="161">
        <v>68419</v>
      </c>
      <c r="JG381" s="159">
        <v>42501</v>
      </c>
      <c r="JH381" s="161">
        <v>716</v>
      </c>
      <c r="JI381" s="159">
        <v>42249</v>
      </c>
      <c r="JJ381" s="161">
        <v>773</v>
      </c>
      <c r="JK381" s="161">
        <v>18</v>
      </c>
      <c r="JL381" s="159">
        <v>42348</v>
      </c>
      <c r="JM381" s="161">
        <v>644</v>
      </c>
      <c r="JN381" s="161">
        <v>12</v>
      </c>
      <c r="JO381" s="159">
        <v>42501</v>
      </c>
      <c r="JP381" s="161">
        <v>716</v>
      </c>
      <c r="JQ381" s="161">
        <v>14</v>
      </c>
      <c r="MN381" t="str">
        <f t="shared" si="435"/>
        <v>YesNoNoNoYesNo</v>
      </c>
      <c r="MO381" t="str">
        <f>IF(AND(MN381="NoNoNoNoNoNo",JI381=""),"No Programs",VLOOKUP(MN381,Lookups!$DA$4:$DB$67,2,FALSE))</f>
        <v>READ 180 Only</v>
      </c>
      <c r="MP381">
        <f t="shared" si="436"/>
        <v>1</v>
      </c>
      <c r="MQ381" t="str">
        <f t="shared" si="437"/>
        <v>READ 180 User</v>
      </c>
      <c r="MR381" t="str">
        <f>Directions!$D$3</f>
        <v>Usage</v>
      </c>
      <c r="MS381" t="str">
        <f>VLOOKUP(MQ381,Lookups!$CU$71:$CV$80,2,FALSE)</f>
        <v>READ 180 Record</v>
      </c>
      <c r="MT381">
        <f t="shared" si="438"/>
        <v>1</v>
      </c>
      <c r="MU381">
        <f t="shared" si="439"/>
        <v>1</v>
      </c>
      <c r="MV381">
        <f t="shared" si="440"/>
        <v>1</v>
      </c>
      <c r="MW381">
        <f t="shared" si="441"/>
        <v>1</v>
      </c>
      <c r="MX381">
        <f t="shared" si="442"/>
        <v>36</v>
      </c>
      <c r="MY381" t="str">
        <f t="shared" si="443"/>
        <v>Not Used</v>
      </c>
      <c r="MZ381">
        <f t="shared" si="444"/>
        <v>0</v>
      </c>
      <c r="NA381" t="str">
        <f t="shared" si="445"/>
        <v>Not Available</v>
      </c>
      <c r="NB381" t="str">
        <f t="shared" si="446"/>
        <v>Not Available</v>
      </c>
      <c r="NC381" t="str">
        <f t="shared" si="447"/>
        <v>4 Not Indicated</v>
      </c>
      <c r="ND381" t="str">
        <f t="shared" si="448"/>
        <v>4 Not Indicated</v>
      </c>
      <c r="NE381" t="str">
        <f t="shared" si="449"/>
        <v>4 Not Indicated</v>
      </c>
      <c r="NF381" t="str">
        <f t="shared" si="450"/>
        <v>4 Not Indicated</v>
      </c>
      <c r="NG381" t="str">
        <f t="shared" si="451"/>
        <v>4 Not Indicated</v>
      </c>
      <c r="NH381" s="159">
        <f t="shared" si="452"/>
        <v>42501</v>
      </c>
      <c r="NI381">
        <f t="shared" si="453"/>
        <v>716</v>
      </c>
      <c r="NJ381" s="159">
        <f t="shared" si="454"/>
        <v>42249</v>
      </c>
      <c r="NK381">
        <f t="shared" si="455"/>
        <v>773</v>
      </c>
      <c r="NL381">
        <f t="shared" si="456"/>
        <v>36</v>
      </c>
      <c r="NM381">
        <f t="shared" si="457"/>
        <v>1</v>
      </c>
      <c r="NN381">
        <f>IF(OR(E381="PK",E381="K",JJ381=""),"Null",INDEX(Lookups!$EZ$4:$FW$18,MATCH($JJ381,Lookups!$EY$4:$EY$18,1),MATCH($E381,Lookups!$EZ$3:$FW$3,0)))</f>
        <v>45</v>
      </c>
      <c r="NO381">
        <f>IF(OR(E381="PK",E381="K",JJ381=""),"Null",INDEX(Lookups!$EZ$4:$FW$18,MATCH($JJ381,Lookups!$EY$4:$EY$18,1),MATCH($E381,Lookups!$EZ$3:$FW$3,0) + 1))</f>
        <v>75</v>
      </c>
      <c r="NP381">
        <f t="shared" si="458"/>
        <v>90</v>
      </c>
      <c r="NQ381" t="str">
        <f t="shared" si="459"/>
        <v>No PI Needed</v>
      </c>
      <c r="NR381" t="str">
        <f t="shared" si="460"/>
        <v>No PI Needed</v>
      </c>
      <c r="NS381" t="str">
        <f t="shared" si="461"/>
        <v>600L to 799L</v>
      </c>
      <c r="NT381" t="str">
        <f t="shared" si="462"/>
        <v>600L to 799L</v>
      </c>
      <c r="NU381" t="str">
        <f t="shared" si="463"/>
        <v>600L to 799L</v>
      </c>
      <c r="NV381" s="183" t="str">
        <f t="array" ref="NV381">IF($NL381="No RI Tests","No RI Tests",VLOOKUP(IF(AND(E381="K",JJ381&lt;280),3,IF(AND(E381="K",JJ381&gt;=280),4,MAX(IF(E381=Lookups!$DF$6:$DF$99,IF(JJ381&gt;=Lookups!$DG$6:$DG$99,Lookups!$DH$6:$DH$99))))),Lookups!$DE$104:$DG$108,2,FALSE))</f>
        <v>2 Basic</v>
      </c>
      <c r="NW381" s="161" t="str">
        <f t="array" ref="NW381">IF($NL381="No RI Tests","No RI Tests",VLOOKUP(IF(AND(E381="K",JH381&lt;280),3,IF(AND(E381="K",JH381&gt;=280),4,MAX(IF(E381=Lookups!$DF$6:$DF$99,IF(NI381&gt;=Lookups!$DG$6:$DG$99,Lookups!$DH$6:$DH$99))))),Lookups!$DE$104:$DG$108,2,FALSE))</f>
        <v>1 Below Basic</v>
      </c>
      <c r="NX381" s="161" t="str">
        <f t="array" ref="NX381">IF($NL381="No RI Tests","No RI Tests",VLOOKUP(IF(AND(E381="K",NK381&lt;280),3,IF(AND(E381="K",NK381&gt;=280),4,MAX(IF(E381=Lookups!$DF$6:$DF$99,IF(NK381&gt;=Lookups!$DG$6:$DG$99,Lookups!$DH$6:$DH$99))))),Lookups!$DE$104:$DG$108,2,FALSE))</f>
        <v>2 Basic</v>
      </c>
      <c r="NY381">
        <f t="shared" si="464"/>
        <v>0</v>
      </c>
      <c r="NZ381">
        <f t="shared" si="465"/>
        <v>0</v>
      </c>
      <c r="OA381" t="str">
        <f t="shared" si="466"/>
        <v>Lowered Performance Level</v>
      </c>
      <c r="OB381" s="161" t="str">
        <f t="array" ref="OB381">IF($NL381="No RI Tests","No RI Tests",IF(E381="K","N/A",VLOOKUP(MAX(IF(E381=Lookups!$DF$6:$DF$99,IF(JJ381&gt;=Lookups!$DG$6:$DG$99,Lookups!$DI$6:$DI$99))),Lookups!$DE$104:$DG$108,3,FALSE)))</f>
        <v>1 Limited</v>
      </c>
      <c r="OC381" s="161" t="str">
        <f t="array" ref="OC381">IF($NL381="No RI Tests","No RI Tests",IF(E381="K","N/A",VLOOKUP(MAX(IF(E381=Lookups!$DF$6:$DF$99,IF(NI381&gt;=Lookups!$DG$6:$DG$99,Lookups!$DI$6:$DI$99))),Lookups!$DE$104:$DG$108,3,FALSE)))</f>
        <v>1 Limited</v>
      </c>
      <c r="OD381" s="161" t="str">
        <f t="array" ref="OD381">IF($NL381="No RI Tests","No RI Tests",IF(E381="K","N/A",VLOOKUP(MAX(IF(E381=Lookups!$DF$6:$DF$99,IF(NK381&gt;=Lookups!$DG$6:$DG$99,Lookups!$DI$6:$DI$99))),Lookups!$DE$104:$DG$108,3,FALSE)))</f>
        <v>1 Limited</v>
      </c>
      <c r="OE381">
        <f t="shared" si="467"/>
        <v>1</v>
      </c>
      <c r="OF381">
        <f t="shared" si="468"/>
        <v>0</v>
      </c>
      <c r="OG381" t="str">
        <f t="shared" si="469"/>
        <v>Maintained Performance Level</v>
      </c>
      <c r="OH381">
        <f t="shared" si="470"/>
        <v>-57</v>
      </c>
      <c r="OI381">
        <f t="shared" si="471"/>
        <v>0</v>
      </c>
      <c r="OJ381">
        <f t="shared" si="472"/>
        <v>0</v>
      </c>
      <c r="OK381">
        <f t="shared" si="473"/>
        <v>0</v>
      </c>
      <c r="OL381">
        <f t="shared" si="474"/>
        <v>-0.95</v>
      </c>
      <c r="OM381" t="str">
        <f t="shared" si="475"/>
        <v>Fall Administration</v>
      </c>
      <c r="ON381" t="str">
        <f t="shared" si="476"/>
        <v>Winter Administration</v>
      </c>
      <c r="OO381" t="str">
        <f t="shared" si="477"/>
        <v>Fall to Winter RI</v>
      </c>
      <c r="OP381" t="str">
        <f ca="1">IF(AND(HR381&lt;&gt;"",JJ381&lt;600),IF(HT381="Advancing","Tier 2","Tier 3"),IF(JI381="","Null",IF(OR(E381="K",E381&lt;3),"FRA Recommended",IF(JJ381&gt;=IF(E381&lt;6,400,600),IF(JJ381&lt;VLOOKUP(E381,Lookups!$AP$3:$AR$16,3,FALSE),"Tier 2","Core"),IF(JJ381&lt;400,IF(RAND()&lt;0.81,"Tier 3","Tier 2"),IF(RAND()&lt;0.51,"Tier 3","Tier 2"))))))</f>
        <v>Tier 2</v>
      </c>
      <c r="OQ381" t="str">
        <f t="shared" si="478"/>
        <v>Average Reading Invt. Under 15 Minutes Long</v>
      </c>
      <c r="OR381">
        <f t="shared" si="479"/>
        <v>0</v>
      </c>
      <c r="OS381">
        <f t="shared" si="480"/>
        <v>0</v>
      </c>
      <c r="OT381">
        <f t="shared" si="481"/>
        <v>129</v>
      </c>
      <c r="OU381" s="159" t="str">
        <f t="shared" si="482"/>
        <v>No PI Tests</v>
      </c>
      <c r="OV381" t="str">
        <f t="shared" si="483"/>
        <v>No PI Tests</v>
      </c>
      <c r="OW381" t="str">
        <f t="shared" si="484"/>
        <v>No PI Tests</v>
      </c>
      <c r="OX381" t="str">
        <f t="shared" si="485"/>
        <v>No PI Tests</v>
      </c>
      <c r="OY381" t="str">
        <f t="shared" si="486"/>
        <v>No PI Tests</v>
      </c>
      <c r="OZ381" t="str">
        <f t="shared" si="487"/>
        <v>No PI Tests</v>
      </c>
      <c r="PA381" s="159" t="str">
        <f t="shared" si="488"/>
        <v>No PI Tests</v>
      </c>
      <c r="PB381" t="str">
        <f t="shared" si="489"/>
        <v>No PI Tests</v>
      </c>
      <c r="PC381" t="str">
        <f t="shared" si="490"/>
        <v>No PI Tests</v>
      </c>
      <c r="PD381" t="str">
        <f t="shared" si="491"/>
        <v>No PI Tests</v>
      </c>
      <c r="PE381" t="str">
        <f t="shared" si="492"/>
        <v>No PI Tests</v>
      </c>
      <c r="PF381" t="str">
        <f t="shared" si="493"/>
        <v>No PI Tests</v>
      </c>
      <c r="PG381" t="str">
        <f t="shared" si="494"/>
        <v>No PI Tests</v>
      </c>
      <c r="PH381">
        <f t="shared" si="495"/>
        <v>0</v>
      </c>
      <c r="PI381">
        <f t="shared" si="496"/>
        <v>0</v>
      </c>
      <c r="PJ381" t="str">
        <f t="shared" si="497"/>
        <v>Null</v>
      </c>
      <c r="PK381" t="str">
        <f>IF(HR381="","Null",IF(E381&lt;3,"Null",IF(HU381=0,0,IF(HS381="Form 1",VLOOKUP(HU381,Lookups!$BE$3:$BP$63,E381,FALSE),IF(HS381="Form 2",VLOOKUP(HU381,Lookups!$BE$67:$BP$127,E381,FALSE),VLOOKUP(HU381,Lookups!$BE$130:$BP$190,E381,FALSE))))))</f>
        <v>Null</v>
      </c>
      <c r="PL381" t="str">
        <f t="shared" si="498"/>
        <v>Null</v>
      </c>
      <c r="PM381" t="str">
        <f>IF($PH381=0,"Null",IF(E381&lt;3,"Null",IF(OX381=0,0,IF(OV381="Form 1",VLOOKUP(OX381,Lookups!$BE$3:$BP$63,E381,FALSE),IF(OV381="Form 2",VLOOKUP(OX381,Lookups!$BE$67:$BP$127,E381,FALSE),VLOOKUP(OX381,Lookups!$BE$130:$BP$190,E381,FALSE))))))</f>
        <v>Null</v>
      </c>
      <c r="PN381" t="str">
        <f t="shared" si="499"/>
        <v>Null</v>
      </c>
      <c r="PO381" t="str">
        <f t="shared" si="500"/>
        <v>Null</v>
      </c>
      <c r="PP381" t="str">
        <f t="shared" si="501"/>
        <v>Null</v>
      </c>
      <c r="PQ381" t="str">
        <f>IF(HR381="","Null",IF(E381&lt;3,"Null",IF(HV381=0,0,IF(HS381="Form 1",VLOOKUP(HV381,Lookups!$BR$3:$CC$63,E381,FALSE),IF(HS381="Form 2",VLOOKUP(HV381,Lookups!$BR$67:$CC$127,E381,FALSE),VLOOKUP(HV381,Lookups!$BR$130:$CC$190,E381,FALSE))))))</f>
        <v>Null</v>
      </c>
      <c r="PR381" t="str">
        <f t="shared" si="502"/>
        <v>Null</v>
      </c>
      <c r="PS381" t="str">
        <f>IF(HR381="","Null",IF(E381&lt;3,"Null",IF(OY381=0,0,IF(OW381="Form 1",VLOOKUP(OY381,Lookups!$BR$3:$CC$63,E381,FALSE),IF(OW381="Form 2",VLOOKUP(OY381,Lookups!$BR$67:$CC$127,E381,FALSE),VLOOKUP(OY381,Lookups!$BR$130:$CC$190,E381,FALSE))))))</f>
        <v>Null</v>
      </c>
      <c r="PT381" t="str">
        <f t="shared" si="503"/>
        <v>Null</v>
      </c>
      <c r="PU381" t="str">
        <f t="shared" si="504"/>
        <v>Null</v>
      </c>
      <c r="PV381" t="str">
        <f t="shared" si="505"/>
        <v>Null</v>
      </c>
      <c r="PW381" t="str">
        <f t="shared" si="506"/>
        <v>No PI Tests</v>
      </c>
      <c r="PX381">
        <f t="shared" si="507"/>
        <v>1</v>
      </c>
      <c r="PY381">
        <f t="shared" si="508"/>
        <v>0</v>
      </c>
      <c r="PZ381" t="str">
        <f t="shared" si="509"/>
        <v>Null</v>
      </c>
      <c r="QA381" t="str">
        <f t="shared" si="510"/>
        <v>Null</v>
      </c>
      <c r="QB381" t="str">
        <f t="shared" si="511"/>
        <v>Null</v>
      </c>
      <c r="QC381" t="str">
        <f>IF($MS381="System 44 Record",IF(BQ381&lt;MEDIAN(Directions!$F$3,Directions!$F$6),"Mid-Year Exited Student","Full Year Participant")&amp;IF(BP381&lt;Directions!$F$3,", Started Prior Year",", Started This Year"),"Null")</f>
        <v>Null</v>
      </c>
      <c r="QD381" t="str">
        <f t="shared" si="512"/>
        <v>Null</v>
      </c>
      <c r="QE381">
        <f t="shared" si="513"/>
        <v>1</v>
      </c>
      <c r="QF381">
        <f t="shared" si="514"/>
        <v>1</v>
      </c>
      <c r="QG381">
        <f t="shared" si="515"/>
        <v>1</v>
      </c>
      <c r="QH381">
        <f t="shared" si="516"/>
        <v>1</v>
      </c>
      <c r="QI381">
        <f t="shared" si="517"/>
        <v>0.68</v>
      </c>
      <c r="QJ381" t="str">
        <f t="shared" si="518"/>
        <v>Used All 3</v>
      </c>
      <c r="QK381" t="str">
        <f t="shared" si="519"/>
        <v>40 to 59 Sessions</v>
      </c>
      <c r="QL381" t="str">
        <f t="shared" si="520"/>
        <v>Under 5 Segments</v>
      </c>
      <c r="QM381" t="str">
        <f>IF($MS381="READ 180 Record",IF(AQ381="","Null",VLOOKUP(JJ381,Lookups!$DX$3:$EB$2054,AN381+1,FALSE)),"Null")</f>
        <v>Level Matches Lexile Score</v>
      </c>
      <c r="QN381" t="str">
        <f t="shared" si="521"/>
        <v>Null</v>
      </c>
    </row>
    <row r="382" spans="1:456" x14ac:dyDescent="0.25">
      <c r="A382" s="161" t="s">
        <v>1447</v>
      </c>
      <c r="B382" s="161" t="s">
        <v>1447</v>
      </c>
      <c r="C382" s="161" t="s">
        <v>1447</v>
      </c>
      <c r="D382" s="161" t="s">
        <v>1447</v>
      </c>
      <c r="E382" s="161">
        <v>7</v>
      </c>
      <c r="F382" s="161" t="s">
        <v>1447</v>
      </c>
      <c r="G382" s="161" t="s">
        <v>890</v>
      </c>
      <c r="H382" s="161" t="s">
        <v>891</v>
      </c>
      <c r="I382" s="161">
        <v>394</v>
      </c>
      <c r="J382" s="159">
        <v>42501</v>
      </c>
      <c r="K382" s="161">
        <v>0</v>
      </c>
      <c r="L382" s="161">
        <v>0</v>
      </c>
      <c r="M382" s="161">
        <v>0</v>
      </c>
      <c r="N382" s="161">
        <v>0</v>
      </c>
      <c r="O382" s="161">
        <v>0</v>
      </c>
      <c r="P382" s="161">
        <v>0</v>
      </c>
      <c r="Q382" s="161">
        <v>0</v>
      </c>
      <c r="R382" s="161">
        <v>0</v>
      </c>
      <c r="S382" s="161">
        <v>0</v>
      </c>
      <c r="T382" s="161">
        <v>0</v>
      </c>
      <c r="U382" s="161">
        <v>0</v>
      </c>
      <c r="V382" s="161">
        <v>0</v>
      </c>
      <c r="W382" s="161">
        <v>0</v>
      </c>
      <c r="X382" s="161">
        <v>0</v>
      </c>
      <c r="AB382" s="161" t="s">
        <v>242</v>
      </c>
      <c r="AC382" s="161" t="s">
        <v>242</v>
      </c>
      <c r="AD382" s="161" t="s">
        <v>242</v>
      </c>
      <c r="AE382" s="161" t="s">
        <v>242</v>
      </c>
      <c r="AF382" s="161" t="s">
        <v>241</v>
      </c>
      <c r="AG382" s="161" t="s">
        <v>241</v>
      </c>
      <c r="AH382" s="161" t="s">
        <v>242</v>
      </c>
      <c r="AI382" s="161">
        <v>20150801</v>
      </c>
      <c r="AJ382" s="161">
        <v>20160525</v>
      </c>
      <c r="AK382" s="161" t="s">
        <v>869</v>
      </c>
      <c r="AL382" t="s">
        <v>1078</v>
      </c>
      <c r="BN382" t="s">
        <v>1076</v>
      </c>
      <c r="BO382" t="s">
        <v>891</v>
      </c>
      <c r="BP382" s="159">
        <v>42292</v>
      </c>
      <c r="BQ382" s="159">
        <v>42496</v>
      </c>
      <c r="BR382" t="s">
        <v>877</v>
      </c>
      <c r="BS382">
        <v>394</v>
      </c>
      <c r="BT382" s="159">
        <v>42496</v>
      </c>
      <c r="BU382">
        <v>4</v>
      </c>
      <c r="BV382">
        <v>3</v>
      </c>
      <c r="BW382">
        <v>26</v>
      </c>
      <c r="BX382">
        <v>33</v>
      </c>
      <c r="BY382">
        <v>725</v>
      </c>
      <c r="BZ382">
        <v>763</v>
      </c>
      <c r="CA382">
        <v>0</v>
      </c>
      <c r="CB382">
        <v>17</v>
      </c>
      <c r="CC382">
        <v>28</v>
      </c>
      <c r="CD382">
        <v>91</v>
      </c>
      <c r="CE382">
        <v>96</v>
      </c>
      <c r="CF382">
        <v>98</v>
      </c>
      <c r="CG382">
        <v>99</v>
      </c>
      <c r="CH382">
        <v>96</v>
      </c>
      <c r="CI382">
        <v>9430</v>
      </c>
      <c r="CJ382">
        <v>1.6841999999999999</v>
      </c>
      <c r="CK382">
        <v>4</v>
      </c>
      <c r="CL382">
        <v>2</v>
      </c>
      <c r="ET382" s="161">
        <v>3</v>
      </c>
      <c r="EU382" s="161">
        <v>56</v>
      </c>
      <c r="EV382" s="161">
        <v>56</v>
      </c>
      <c r="EW382" s="161">
        <v>3362</v>
      </c>
      <c r="EX382" s="161">
        <v>0</v>
      </c>
      <c r="EY382" s="161">
        <v>0</v>
      </c>
      <c r="EZ382" s="161">
        <v>0</v>
      </c>
      <c r="FA382" s="161">
        <v>0</v>
      </c>
      <c r="FB382" s="161">
        <v>67</v>
      </c>
      <c r="FC382" s="161">
        <v>82</v>
      </c>
      <c r="FD382" s="161">
        <v>0</v>
      </c>
      <c r="FE382" s="161">
        <v>1</v>
      </c>
      <c r="FF382" s="159">
        <v>42418</v>
      </c>
      <c r="FG382" s="161">
        <v>67</v>
      </c>
      <c r="FH382" s="161">
        <v>82</v>
      </c>
      <c r="FI382" s="161">
        <v>58</v>
      </c>
      <c r="FJ382" s="161">
        <v>80</v>
      </c>
      <c r="FK382" s="161">
        <v>63</v>
      </c>
      <c r="HN382" s="161" t="s">
        <v>891</v>
      </c>
      <c r="HO382" s="159">
        <v>42250</v>
      </c>
      <c r="HP382" s="159">
        <v>42500</v>
      </c>
      <c r="HQ382" s="161">
        <v>2</v>
      </c>
      <c r="HR382" s="159">
        <v>42250</v>
      </c>
      <c r="HS382" s="161" t="s">
        <v>872</v>
      </c>
      <c r="HT382" s="161" t="s">
        <v>878</v>
      </c>
      <c r="HU382" s="161">
        <v>41</v>
      </c>
      <c r="HV382" s="161">
        <v>3</v>
      </c>
      <c r="HW382" s="161">
        <v>0</v>
      </c>
      <c r="HX382" s="159">
        <v>42500</v>
      </c>
      <c r="HY382" s="161" t="s">
        <v>874</v>
      </c>
      <c r="HZ382" s="161" t="s">
        <v>873</v>
      </c>
      <c r="IA382" s="161">
        <v>48</v>
      </c>
      <c r="IB382" s="161">
        <v>18</v>
      </c>
      <c r="IC382" s="161">
        <v>0</v>
      </c>
      <c r="JB382" s="161" t="s">
        <v>891</v>
      </c>
      <c r="JC382" s="161">
        <v>8</v>
      </c>
      <c r="JD382" s="161">
        <v>7</v>
      </c>
      <c r="JE382" s="161">
        <v>12</v>
      </c>
      <c r="JF382" s="161">
        <v>7255</v>
      </c>
      <c r="JG382" s="159">
        <v>42501</v>
      </c>
      <c r="JH382" s="161">
        <v>394</v>
      </c>
      <c r="JI382" s="159">
        <v>42249</v>
      </c>
      <c r="JJ382" s="161">
        <v>580</v>
      </c>
      <c r="JK382" s="161">
        <v>22</v>
      </c>
      <c r="JL382" s="159">
        <v>42349</v>
      </c>
      <c r="JM382" s="161">
        <v>251</v>
      </c>
      <c r="JN382" s="161">
        <v>25</v>
      </c>
      <c r="JO382" s="159">
        <v>42501</v>
      </c>
      <c r="JP382" s="161">
        <v>394</v>
      </c>
      <c r="JQ382" s="161">
        <v>22</v>
      </c>
      <c r="MN382" t="str">
        <f t="shared" si="435"/>
        <v>NoNoNoYesYesNo</v>
      </c>
      <c r="MO382" t="str">
        <f>IF(AND(MN382="NoNoNoNoNoNo",JI382=""),"No Programs",VLOOKUP(MN382,Lookups!$DA$4:$DB$67,2,FALSE))</f>
        <v>System 44 Only</v>
      </c>
      <c r="MP382">
        <f t="shared" si="436"/>
        <v>0</v>
      </c>
      <c r="MQ382" t="str">
        <f t="shared" si="437"/>
        <v>System 44 User</v>
      </c>
      <c r="MR382" t="str">
        <f>Directions!$D$3</f>
        <v>Usage</v>
      </c>
      <c r="MS382" t="str">
        <f>VLOOKUP(MQ382,Lookups!$CU$71:$CV$80,2,FALSE)</f>
        <v>System 44 Record</v>
      </c>
      <c r="MT382">
        <f t="shared" si="438"/>
        <v>1</v>
      </c>
      <c r="MU382">
        <f t="shared" si="439"/>
        <v>1</v>
      </c>
      <c r="MV382">
        <f t="shared" si="440"/>
        <v>1</v>
      </c>
      <c r="MW382">
        <f t="shared" si="441"/>
        <v>1</v>
      </c>
      <c r="MX382">
        <f t="shared" si="442"/>
        <v>35.714285714285715</v>
      </c>
      <c r="MY382" t="str">
        <f t="shared" si="443"/>
        <v>Not Used</v>
      </c>
      <c r="MZ382">
        <f t="shared" si="444"/>
        <v>0</v>
      </c>
      <c r="NA382" t="str">
        <f t="shared" si="445"/>
        <v>Not Available</v>
      </c>
      <c r="NB382" t="str">
        <f t="shared" si="446"/>
        <v>Not Available</v>
      </c>
      <c r="NC382" t="str">
        <f t="shared" si="447"/>
        <v>4 Not Indicated</v>
      </c>
      <c r="ND382" t="str">
        <f t="shared" si="448"/>
        <v>4 Not Indicated</v>
      </c>
      <c r="NE382" t="str">
        <f t="shared" si="449"/>
        <v>4 Not Indicated</v>
      </c>
      <c r="NF382" t="str">
        <f t="shared" si="450"/>
        <v>4 Not Indicated</v>
      </c>
      <c r="NG382" t="str">
        <f t="shared" si="451"/>
        <v>4 Not Indicated</v>
      </c>
      <c r="NH382" s="159">
        <f t="shared" si="452"/>
        <v>42501</v>
      </c>
      <c r="NI382">
        <f t="shared" si="453"/>
        <v>394</v>
      </c>
      <c r="NJ382" s="159">
        <f t="shared" si="454"/>
        <v>42249</v>
      </c>
      <c r="NK382">
        <f t="shared" si="455"/>
        <v>580</v>
      </c>
      <c r="NL382">
        <f t="shared" si="456"/>
        <v>36</v>
      </c>
      <c r="NM382">
        <f t="shared" si="457"/>
        <v>1</v>
      </c>
      <c r="NN382">
        <f>IF(OR(E382="PK",E382="K",JJ382=""),"Null",INDEX(Lookups!$EZ$4:$FW$18,MATCH($JJ382,Lookups!$EY$4:$EY$18,1),MATCH($E382,Lookups!$EZ$3:$FW$3,0)))</f>
        <v>70</v>
      </c>
      <c r="NO382">
        <f>IF(OR(E382="PK",E382="K",JJ382=""),"Null",INDEX(Lookups!$EZ$4:$FW$18,MATCH($JJ382,Lookups!$EY$4:$EY$18,1),MATCH($E382,Lookups!$EZ$3:$FW$3,0) + 1))</f>
        <v>115</v>
      </c>
      <c r="NP382">
        <f t="shared" si="458"/>
        <v>140</v>
      </c>
      <c r="NQ382" t="str">
        <f t="shared" si="459"/>
        <v>PI is Recommended</v>
      </c>
      <c r="NR382" t="str">
        <f t="shared" si="460"/>
        <v>PI is Recommended</v>
      </c>
      <c r="NS382" t="str">
        <f t="shared" si="461"/>
        <v>400L to 599L</v>
      </c>
      <c r="NT382" t="str">
        <f t="shared" si="462"/>
        <v>200L to 399L</v>
      </c>
      <c r="NU382" t="str">
        <f t="shared" si="463"/>
        <v>400L to 599L</v>
      </c>
      <c r="NV382" s="183" t="str">
        <f t="array" ref="NV382">IF($NL382="No RI Tests","No RI Tests",VLOOKUP(IF(AND(E382="K",JJ382&lt;280),3,IF(AND(E382="K",JJ382&gt;=280),4,MAX(IF(E382=Lookups!$DF$6:$DF$99,IF(JJ382&gt;=Lookups!$DG$6:$DG$99,Lookups!$DH$6:$DH$99))))),Lookups!$DE$104:$DG$108,2,FALSE))</f>
        <v>1 Below Basic</v>
      </c>
      <c r="NW382" s="161" t="str">
        <f t="array" ref="NW382">IF($NL382="No RI Tests","No RI Tests",VLOOKUP(IF(AND(E382="K",JH382&lt;280),3,IF(AND(E382="K",JH382&gt;=280),4,MAX(IF(E382=Lookups!$DF$6:$DF$99,IF(NI382&gt;=Lookups!$DG$6:$DG$99,Lookups!$DH$6:$DH$99))))),Lookups!$DE$104:$DG$108,2,FALSE))</f>
        <v>1 Below Basic</v>
      </c>
      <c r="NX382" s="161" t="str">
        <f t="array" ref="NX382">IF($NL382="No RI Tests","No RI Tests",VLOOKUP(IF(AND(E382="K",NK382&lt;280),3,IF(AND(E382="K",NK382&gt;=280),4,MAX(IF(E382=Lookups!$DF$6:$DF$99,IF(NK382&gt;=Lookups!$DG$6:$DG$99,Lookups!$DH$6:$DH$99))))),Lookups!$DE$104:$DG$108,2,FALSE))</f>
        <v>1 Below Basic</v>
      </c>
      <c r="NY382">
        <f t="shared" si="464"/>
        <v>1</v>
      </c>
      <c r="NZ382">
        <f t="shared" si="465"/>
        <v>0</v>
      </c>
      <c r="OA382" t="str">
        <f t="shared" si="466"/>
        <v>Maintained Performance Level</v>
      </c>
      <c r="OB382" s="161" t="str">
        <f t="array" ref="OB382">IF($NL382="No RI Tests","No RI Tests",IF(E382="K","N/A",VLOOKUP(MAX(IF(E382=Lookups!$DF$6:$DF$99,IF(JJ382&gt;=Lookups!$DG$6:$DG$99,Lookups!$DI$6:$DI$99))),Lookups!$DE$104:$DG$108,3,FALSE)))</f>
        <v>1 Limited</v>
      </c>
      <c r="OC382" s="161" t="str">
        <f t="array" ref="OC382">IF($NL382="No RI Tests","No RI Tests",IF(E382="K","N/A",VLOOKUP(MAX(IF(E382=Lookups!$DF$6:$DF$99,IF(NI382&gt;=Lookups!$DG$6:$DG$99,Lookups!$DI$6:$DI$99))),Lookups!$DE$104:$DG$108,3,FALSE)))</f>
        <v>1 Limited</v>
      </c>
      <c r="OD382" s="161" t="str">
        <f t="array" ref="OD382">IF($NL382="No RI Tests","No RI Tests",IF(E382="K","N/A",VLOOKUP(MAX(IF(E382=Lookups!$DF$6:$DF$99,IF(NK382&gt;=Lookups!$DG$6:$DG$99,Lookups!$DI$6:$DI$99))),Lookups!$DE$104:$DG$108,3,FALSE)))</f>
        <v>1 Limited</v>
      </c>
      <c r="OE382">
        <f t="shared" si="467"/>
        <v>1</v>
      </c>
      <c r="OF382">
        <f t="shared" si="468"/>
        <v>0</v>
      </c>
      <c r="OG382" t="str">
        <f t="shared" si="469"/>
        <v>Maintained Performance Level</v>
      </c>
      <c r="OH382">
        <f t="shared" si="470"/>
        <v>-186</v>
      </c>
      <c r="OI382">
        <f t="shared" si="471"/>
        <v>0</v>
      </c>
      <c r="OJ382">
        <f t="shared" si="472"/>
        <v>0</v>
      </c>
      <c r="OK382">
        <f t="shared" si="473"/>
        <v>0</v>
      </c>
      <c r="OL382">
        <f t="shared" si="474"/>
        <v>-2.0108108108108107</v>
      </c>
      <c r="OM382" t="str">
        <f t="shared" si="475"/>
        <v>Fall Administration</v>
      </c>
      <c r="ON382" t="str">
        <f t="shared" si="476"/>
        <v>Winter Administration</v>
      </c>
      <c r="OO382" t="str">
        <f t="shared" si="477"/>
        <v>Fall to Winter RI</v>
      </c>
      <c r="OP382" t="str">
        <f ca="1">IF(AND(HR382&lt;&gt;"",JJ382&lt;600),IF(HT382="Advancing","Tier 2","Tier 3"),IF(JI382="","Null",IF(OR(E382="K",E382&lt;3),"FRA Recommended",IF(JJ382&gt;=IF(E382&lt;6,400,600),IF(JJ382&lt;VLOOKUP(E382,Lookups!$AP$3:$AR$16,3,FALSE),"Tier 2","Core"),IF(JJ382&lt;400,IF(RAND()&lt;0.81,"Tier 3","Tier 2"),IF(RAND()&lt;0.51,"Tier 3","Tier 2"))))))</f>
        <v>Tier 3</v>
      </c>
      <c r="OQ382" t="str">
        <f t="shared" si="478"/>
        <v>Average Reading Invt. at Least 15 Minutes Long</v>
      </c>
      <c r="OR382">
        <f t="shared" si="479"/>
        <v>1</v>
      </c>
      <c r="OS382" t="str">
        <f t="shared" si="480"/>
        <v>Null</v>
      </c>
      <c r="OT382">
        <f t="shared" si="481"/>
        <v>329</v>
      </c>
      <c r="OU382" s="159">
        <f t="shared" si="482"/>
        <v>42500</v>
      </c>
      <c r="OV382" t="str">
        <f t="shared" si="483"/>
        <v>Form 2</v>
      </c>
      <c r="OW382" t="str">
        <f t="shared" si="484"/>
        <v>Developing</v>
      </c>
      <c r="OX382">
        <f t="shared" si="485"/>
        <v>48</v>
      </c>
      <c r="OY382">
        <f t="shared" si="486"/>
        <v>18</v>
      </c>
      <c r="OZ382">
        <f t="shared" si="487"/>
        <v>0</v>
      </c>
      <c r="PA382" s="159">
        <f t="shared" si="488"/>
        <v>42500</v>
      </c>
      <c r="PB382" t="str">
        <f t="shared" si="489"/>
        <v>Form 2</v>
      </c>
      <c r="PC382" t="str">
        <f t="shared" si="490"/>
        <v>Developing</v>
      </c>
      <c r="PD382">
        <f t="shared" si="491"/>
        <v>48</v>
      </c>
      <c r="PE382">
        <f t="shared" si="492"/>
        <v>18</v>
      </c>
      <c r="PF382">
        <f t="shared" si="493"/>
        <v>0</v>
      </c>
      <c r="PG382">
        <f t="shared" si="494"/>
        <v>35.714285714285715</v>
      </c>
      <c r="PH382">
        <f t="shared" si="495"/>
        <v>1</v>
      </c>
      <c r="PI382">
        <f t="shared" si="496"/>
        <v>1</v>
      </c>
      <c r="PJ382">
        <f t="shared" si="497"/>
        <v>41</v>
      </c>
      <c r="PK382">
        <f>IF(HR382="","Null",IF(E382&lt;3,"Null",IF(HU382=0,0,IF(HS382="Form 1",VLOOKUP(HU382,Lookups!$BE$3:$BP$63,E382,FALSE),IF(HS382="Form 2",VLOOKUP(HU382,Lookups!$BE$67:$BP$127,E382,FALSE),VLOOKUP(HU382,Lookups!$BE$130:$BP$190,E382,FALSE))))))</f>
        <v>4</v>
      </c>
      <c r="PL382">
        <f t="shared" si="498"/>
        <v>48</v>
      </c>
      <c r="PM382">
        <f>IF($PH382=0,"Null",IF(E382&lt;3,"Null",IF(OX382=0,0,IF(OV382="Form 1",VLOOKUP(OX382,Lookups!$BE$3:$BP$63,E382,FALSE),IF(OV382="Form 2",VLOOKUP(OX382,Lookups!$BE$67:$BP$127,E382,FALSE),VLOOKUP(OX382,Lookups!$BE$130:$BP$190,E382,FALSE))))))</f>
        <v>15</v>
      </c>
      <c r="PN382">
        <f t="shared" si="499"/>
        <v>7</v>
      </c>
      <c r="PO382">
        <f t="shared" si="500"/>
        <v>1</v>
      </c>
      <c r="PP382">
        <f t="shared" si="501"/>
        <v>3</v>
      </c>
      <c r="PQ382">
        <f>IF(HR382="","Null",IF(E382&lt;3,"Null",IF(HV382=0,0,IF(HS382="Form 1",VLOOKUP(HV382,Lookups!$BR$3:$CC$63,E382,FALSE),IF(HS382="Form 2",VLOOKUP(HV382,Lookups!$BR$67:$CC$127,E382,FALSE),VLOOKUP(HV382,Lookups!$BR$130:$CC$190,E382,FALSE))))))</f>
        <v>0</v>
      </c>
      <c r="PR382">
        <f t="shared" si="502"/>
        <v>18</v>
      </c>
      <c r="PS382">
        <f>IF(HR382="","Null",IF(E382&lt;3,"Null",IF(OY382=0,0,IF(OW382="Form 1",VLOOKUP(OY382,Lookups!$BR$3:$CC$63,E382,FALSE),IF(OW382="Form 2",VLOOKUP(OY382,Lookups!$BR$67:$CC$127,E382,FALSE),VLOOKUP(OY382,Lookups!$BR$130:$CC$190,E382,FALSE))))))</f>
        <v>9</v>
      </c>
      <c r="PT382">
        <f t="shared" si="503"/>
        <v>15</v>
      </c>
      <c r="PU382">
        <f t="shared" si="504"/>
        <v>1</v>
      </c>
      <c r="PV382">
        <f t="shared" si="505"/>
        <v>0</v>
      </c>
      <c r="PW382" t="str">
        <f t="shared" si="506"/>
        <v>Fall to Spring PI Administration</v>
      </c>
      <c r="PX382">
        <f t="shared" si="507"/>
        <v>0</v>
      </c>
      <c r="PY382">
        <f t="shared" si="508"/>
        <v>1</v>
      </c>
      <c r="PZ382" t="str">
        <f t="shared" si="509"/>
        <v>20 to 39 Sessions</v>
      </c>
      <c r="QA382" t="str">
        <f t="shared" si="510"/>
        <v>Series 1</v>
      </c>
      <c r="QB382" t="str">
        <f t="shared" si="511"/>
        <v>In Series 1 to 4</v>
      </c>
      <c r="QC382" t="str">
        <f>IF($MS382="System 44 Record",IF(BQ382&lt;MEDIAN(Directions!$F$3,Directions!$F$6),"Mid-Year Exited Student","Full Year Participant")&amp;IF(BP382&lt;Directions!$F$3,", Started Prior Year",", Started This Year"),"Null")</f>
        <v>Full Year Participant, Started This Year</v>
      </c>
      <c r="QD382">
        <f t="shared" si="512"/>
        <v>0</v>
      </c>
      <c r="QE382">
        <f t="shared" si="513"/>
        <v>0</v>
      </c>
      <c r="QF382">
        <f t="shared" si="514"/>
        <v>1</v>
      </c>
      <c r="QG382">
        <f t="shared" si="515"/>
        <v>1</v>
      </c>
      <c r="QH382">
        <f t="shared" si="516"/>
        <v>1</v>
      </c>
      <c r="QI382">
        <f t="shared" si="517"/>
        <v>0.82</v>
      </c>
      <c r="QJ382" t="str">
        <f t="shared" si="518"/>
        <v>Used RC! and rSkills</v>
      </c>
      <c r="QK382" t="str">
        <f t="shared" si="519"/>
        <v>Null</v>
      </c>
      <c r="QL382" t="str">
        <f t="shared" si="520"/>
        <v>Null</v>
      </c>
      <c r="QM382" t="str">
        <f>IF($MS382="READ 180 Record",IF(AQ382="","Null",VLOOKUP(JJ382,Lookups!$DX$3:$EB$2054,AN382+1,FALSE)),"Null")</f>
        <v>Null</v>
      </c>
      <c r="QN382" t="str">
        <f t="shared" si="521"/>
        <v>Null</v>
      </c>
    </row>
    <row r="383" spans="1:456" x14ac:dyDescent="0.25">
      <c r="A383" s="161" t="s">
        <v>1447</v>
      </c>
      <c r="B383" s="161" t="s">
        <v>1447</v>
      </c>
      <c r="C383" s="161" t="s">
        <v>1447</v>
      </c>
      <c r="D383" s="161" t="s">
        <v>1447</v>
      </c>
      <c r="E383" s="161">
        <v>11</v>
      </c>
      <c r="F383" s="161" t="s">
        <v>1447</v>
      </c>
      <c r="G383" s="161" t="s">
        <v>880</v>
      </c>
      <c r="H383" s="161" t="s">
        <v>881</v>
      </c>
      <c r="K383" s="161">
        <v>0</v>
      </c>
      <c r="L383" s="161">
        <v>0</v>
      </c>
      <c r="M383" s="161">
        <v>0</v>
      </c>
      <c r="N383" s="161">
        <v>0</v>
      </c>
      <c r="O383" s="161">
        <v>0</v>
      </c>
      <c r="P383" s="161">
        <v>0</v>
      </c>
      <c r="Q383" s="161">
        <v>0</v>
      </c>
      <c r="R383" s="161">
        <v>0</v>
      </c>
      <c r="S383" s="161">
        <v>0</v>
      </c>
      <c r="T383" s="161">
        <v>0</v>
      </c>
      <c r="U383" s="161">
        <v>0</v>
      </c>
      <c r="V383" s="161">
        <v>0</v>
      </c>
      <c r="W383" s="161">
        <v>0</v>
      </c>
      <c r="X383" s="161">
        <v>0</v>
      </c>
      <c r="AB383" s="161" t="s">
        <v>242</v>
      </c>
      <c r="AC383" s="161" t="s">
        <v>242</v>
      </c>
      <c r="AD383" s="161" t="s">
        <v>242</v>
      </c>
      <c r="AE383" s="161" t="s">
        <v>242</v>
      </c>
      <c r="AF383" s="161" t="s">
        <v>242</v>
      </c>
      <c r="AG383" s="161" t="s">
        <v>242</v>
      </c>
      <c r="AH383" s="161" t="s">
        <v>242</v>
      </c>
      <c r="AI383" s="161">
        <v>20150801</v>
      </c>
      <c r="AJ383" s="161">
        <v>20160525</v>
      </c>
      <c r="AK383" s="161" t="s">
        <v>869</v>
      </c>
      <c r="AL383" t="s">
        <v>1078</v>
      </c>
      <c r="BN383" t="s">
        <v>1079</v>
      </c>
      <c r="ET383" s="161">
        <v>0</v>
      </c>
      <c r="EU383" s="161">
        <v>0</v>
      </c>
      <c r="EV383" s="161">
        <v>0</v>
      </c>
      <c r="EW383" s="161">
        <v>0</v>
      </c>
      <c r="EX383" s="161">
        <v>0</v>
      </c>
      <c r="EY383" s="161">
        <v>0</v>
      </c>
      <c r="EZ383" s="161">
        <v>0</v>
      </c>
      <c r="FA383" s="161">
        <v>0</v>
      </c>
      <c r="FB383" s="161">
        <v>0</v>
      </c>
      <c r="FC383" s="161">
        <v>0</v>
      </c>
      <c r="FD383" s="161">
        <v>0</v>
      </c>
      <c r="FE383" s="161">
        <v>0</v>
      </c>
      <c r="HN383" s="161" t="s">
        <v>881</v>
      </c>
      <c r="JB383" s="161" t="s">
        <v>881</v>
      </c>
      <c r="JC383" s="161">
        <v>0</v>
      </c>
      <c r="JD383" s="161">
        <v>0</v>
      </c>
      <c r="JE383" s="161">
        <v>0</v>
      </c>
      <c r="JF383" s="161">
        <v>0</v>
      </c>
      <c r="MN383" t="str">
        <f t="shared" si="435"/>
        <v>NoNoNoNoNoNo</v>
      </c>
      <c r="MO383" t="str">
        <f>IF(AND(MN383="NoNoNoNoNoNo",JI383=""),"No Programs",VLOOKUP(MN383,Lookups!$DA$4:$DB$67,2,FALSE))</f>
        <v>No Programs</v>
      </c>
      <c r="MP383">
        <f t="shared" si="436"/>
        <v>0</v>
      </c>
      <c r="MQ383" t="str">
        <f t="shared" si="437"/>
        <v>No Program Use</v>
      </c>
      <c r="MR383" t="str">
        <f>Directions!$D$3</f>
        <v>Usage</v>
      </c>
      <c r="MS383" t="str">
        <f>VLOOKUP(MQ383,Lookups!$CU$71:$CV$80,2,FALSE)</f>
        <v>Exclude</v>
      </c>
      <c r="MT383">
        <f t="shared" si="438"/>
        <v>0</v>
      </c>
      <c r="MU383">
        <f t="shared" si="439"/>
        <v>0</v>
      </c>
      <c r="MV383">
        <f t="shared" si="440"/>
        <v>0</v>
      </c>
      <c r="MW383">
        <f t="shared" si="441"/>
        <v>0</v>
      </c>
      <c r="MX383">
        <f t="shared" si="442"/>
        <v>0</v>
      </c>
      <c r="MY383" t="str">
        <f t="shared" si="443"/>
        <v>Not Used</v>
      </c>
      <c r="MZ383">
        <f t="shared" si="444"/>
        <v>0</v>
      </c>
      <c r="NA383" t="str">
        <f t="shared" si="445"/>
        <v>Not Available</v>
      </c>
      <c r="NB383" t="str">
        <f t="shared" si="446"/>
        <v>Not Available</v>
      </c>
      <c r="NC383" t="str">
        <f t="shared" si="447"/>
        <v>4 Not Indicated</v>
      </c>
      <c r="ND383" t="str">
        <f t="shared" si="448"/>
        <v>4 Not Indicated</v>
      </c>
      <c r="NE383" t="str">
        <f t="shared" si="449"/>
        <v>4 Not Indicated</v>
      </c>
      <c r="NF383" t="str">
        <f t="shared" si="450"/>
        <v>4 Not Indicated</v>
      </c>
      <c r="NG383" t="str">
        <f t="shared" si="451"/>
        <v>4 Not Indicated</v>
      </c>
      <c r="NH383" s="159" t="str">
        <f t="shared" si="452"/>
        <v>Null</v>
      </c>
      <c r="NI383" t="str">
        <f t="shared" si="453"/>
        <v>Null</v>
      </c>
      <c r="NJ383" s="159" t="str">
        <f t="shared" si="454"/>
        <v>Null</v>
      </c>
      <c r="NK383" t="str">
        <f t="shared" si="455"/>
        <v>Null</v>
      </c>
      <c r="NL383" t="str">
        <f t="shared" si="456"/>
        <v>No RI Tests</v>
      </c>
      <c r="NM383">
        <f t="shared" si="457"/>
        <v>0</v>
      </c>
      <c r="NN383" t="str">
        <f>IF(OR(E383="PK",E383="K",JJ383=""),"Null",INDEX(Lookups!$EZ$4:$FW$18,MATCH($JJ383,Lookups!$EY$4:$EY$18,1),MATCH($E383,Lookups!$EZ$3:$FW$3,0)))</f>
        <v>Null</v>
      </c>
      <c r="NO383" t="str">
        <f>IF(OR(E383="PK",E383="K",JJ383=""),"Null",INDEX(Lookups!$EZ$4:$FW$18,MATCH($JJ383,Lookups!$EY$4:$EY$18,1),MATCH($E383,Lookups!$EZ$3:$FW$3,0) + 1))</f>
        <v>Null</v>
      </c>
      <c r="NP383" t="str">
        <f t="shared" si="458"/>
        <v>Null</v>
      </c>
      <c r="NQ383" t="str">
        <f t="shared" si="459"/>
        <v>Null</v>
      </c>
      <c r="NR383" t="str">
        <f t="shared" si="460"/>
        <v>Null</v>
      </c>
      <c r="NS383" t="str">
        <f t="shared" si="461"/>
        <v>No RI Tests</v>
      </c>
      <c r="NT383" t="str">
        <f t="shared" si="462"/>
        <v>No RI Tests</v>
      </c>
      <c r="NU383" t="str">
        <f t="shared" si="463"/>
        <v>No RI Tests</v>
      </c>
      <c r="NV383" s="183" t="str">
        <f t="array" ref="NV383">IF($NL383="No RI Tests","No RI Tests",VLOOKUP(IF(AND(E383="K",JJ383&lt;280),3,IF(AND(E383="K",JJ383&gt;=280),4,MAX(IF(E383=Lookups!$DF$6:$DF$99,IF(JJ383&gt;=Lookups!$DG$6:$DG$99,Lookups!$DH$6:$DH$99))))),Lookups!$DE$104:$DG$108,2,FALSE))</f>
        <v>No RI Tests</v>
      </c>
      <c r="NW383" s="161" t="str">
        <f t="array" ref="NW383">IF($NL383="No RI Tests","No RI Tests",VLOOKUP(IF(AND(E383="K",JH383&lt;280),3,IF(AND(E383="K",JH383&gt;=280),4,MAX(IF(E383=Lookups!$DF$6:$DF$99,IF(NI383&gt;=Lookups!$DG$6:$DG$99,Lookups!$DH$6:$DH$99))))),Lookups!$DE$104:$DG$108,2,FALSE))</f>
        <v>No RI Tests</v>
      </c>
      <c r="NX383" s="161" t="str">
        <f t="array" ref="NX383">IF($NL383="No RI Tests","No RI Tests",VLOOKUP(IF(AND(E383="K",NK383&lt;280),3,IF(AND(E383="K",NK383&gt;=280),4,MAX(IF(E383=Lookups!$DF$6:$DF$99,IF(NK383&gt;=Lookups!$DG$6:$DG$99,Lookups!$DH$6:$DH$99))))),Lookups!$DE$104:$DG$108,2,FALSE))</f>
        <v>No RI Tests</v>
      </c>
      <c r="NY383" t="str">
        <f t="shared" si="464"/>
        <v>Null</v>
      </c>
      <c r="NZ383" t="str">
        <f t="shared" si="465"/>
        <v>Null</v>
      </c>
      <c r="OA383" t="str">
        <f t="shared" si="466"/>
        <v>No RI for Comparison</v>
      </c>
      <c r="OB383" s="161" t="str">
        <f t="array" ref="OB383">IF($NL383="No RI Tests","No RI Tests",IF(E383="K","N/A",VLOOKUP(MAX(IF(E383=Lookups!$DF$6:$DF$99,IF(JJ383&gt;=Lookups!$DG$6:$DG$99,Lookups!$DI$6:$DI$99))),Lookups!$DE$104:$DG$108,3,FALSE)))</f>
        <v>No RI Tests</v>
      </c>
      <c r="OC383" s="161" t="str">
        <f t="array" ref="OC383">IF($NL383="No RI Tests","No RI Tests",IF(E383="K","N/A",VLOOKUP(MAX(IF(E383=Lookups!$DF$6:$DF$99,IF(NI383&gt;=Lookups!$DG$6:$DG$99,Lookups!$DI$6:$DI$99))),Lookups!$DE$104:$DG$108,3,FALSE)))</f>
        <v>No RI Tests</v>
      </c>
      <c r="OD383" s="161" t="str">
        <f t="array" ref="OD383">IF($NL383="No RI Tests","No RI Tests",IF(E383="K","N/A",VLOOKUP(MAX(IF(E383=Lookups!$DF$6:$DF$99,IF(NK383&gt;=Lookups!$DG$6:$DG$99,Lookups!$DI$6:$DI$99))),Lookups!$DE$104:$DG$108,3,FALSE)))</f>
        <v>No RI Tests</v>
      </c>
      <c r="OE383" t="str">
        <f t="shared" si="467"/>
        <v>Null</v>
      </c>
      <c r="OF383" t="str">
        <f t="shared" si="468"/>
        <v>Null</v>
      </c>
      <c r="OG383" t="str">
        <f t="shared" si="469"/>
        <v>No RI for Comparison</v>
      </c>
      <c r="OH383" t="str">
        <f t="shared" si="470"/>
        <v>Null</v>
      </c>
      <c r="OI383" t="str">
        <f t="shared" si="471"/>
        <v>Null</v>
      </c>
      <c r="OJ383" t="str">
        <f t="shared" si="472"/>
        <v>Null</v>
      </c>
      <c r="OK383" t="str">
        <f t="shared" si="473"/>
        <v>Null</v>
      </c>
      <c r="OL383" t="str">
        <f t="shared" si="474"/>
        <v>Null</v>
      </c>
      <c r="OM383" t="str">
        <f t="shared" si="475"/>
        <v>Null</v>
      </c>
      <c r="ON383" t="str">
        <f t="shared" si="476"/>
        <v>Null</v>
      </c>
      <c r="OO383" t="str">
        <f t="shared" si="477"/>
        <v>Null RI</v>
      </c>
      <c r="OP383" t="str">
        <f ca="1">IF(AND(HR383&lt;&gt;"",JJ383&lt;600),IF(HT383="Advancing","Tier 2","Tier 3"),IF(JI383="","Null",IF(OR(E383="K",E383&lt;3),"FRA Recommended",IF(JJ383&gt;=IF(E383&lt;6,400,600),IF(JJ383&lt;VLOOKUP(E383,Lookups!$AP$3:$AR$16,3,FALSE),"Tier 2","Core"),IF(JJ383&lt;400,IF(RAND()&lt;0.81,"Tier 3","Tier 2"),IF(RAND()&lt;0.51,"Tier 3","Tier 2"))))))</f>
        <v>Null</v>
      </c>
      <c r="OQ383" t="str">
        <f t="shared" si="478"/>
        <v>Null</v>
      </c>
      <c r="OR383" t="str">
        <f t="shared" si="479"/>
        <v>Null</v>
      </c>
      <c r="OS383" t="str">
        <f t="shared" si="480"/>
        <v>Null</v>
      </c>
      <c r="OT383" t="str">
        <f t="shared" si="481"/>
        <v>No RI Tests</v>
      </c>
      <c r="OU383" s="159" t="str">
        <f t="shared" si="482"/>
        <v>No PI Tests</v>
      </c>
      <c r="OV383" t="str">
        <f t="shared" si="483"/>
        <v>No PI Tests</v>
      </c>
      <c r="OW383" t="str">
        <f t="shared" si="484"/>
        <v>No PI Tests</v>
      </c>
      <c r="OX383" t="str">
        <f t="shared" si="485"/>
        <v>No PI Tests</v>
      </c>
      <c r="OY383" t="str">
        <f t="shared" si="486"/>
        <v>No PI Tests</v>
      </c>
      <c r="OZ383" t="str">
        <f t="shared" si="487"/>
        <v>No PI Tests</v>
      </c>
      <c r="PA383" s="159" t="str">
        <f t="shared" si="488"/>
        <v>No PI Tests</v>
      </c>
      <c r="PB383" t="str">
        <f t="shared" si="489"/>
        <v>No PI Tests</v>
      </c>
      <c r="PC383" t="str">
        <f t="shared" si="490"/>
        <v>No PI Tests</v>
      </c>
      <c r="PD383" t="str">
        <f t="shared" si="491"/>
        <v>No PI Tests</v>
      </c>
      <c r="PE383" t="str">
        <f t="shared" si="492"/>
        <v>No PI Tests</v>
      </c>
      <c r="PF383" t="str">
        <f t="shared" si="493"/>
        <v>No PI Tests</v>
      </c>
      <c r="PG383" t="str">
        <f t="shared" si="494"/>
        <v>No PI Tests</v>
      </c>
      <c r="PH383">
        <f t="shared" si="495"/>
        <v>0</v>
      </c>
      <c r="PI383">
        <f t="shared" si="496"/>
        <v>0</v>
      </c>
      <c r="PJ383" t="str">
        <f t="shared" si="497"/>
        <v>Null</v>
      </c>
      <c r="PK383" t="str">
        <f>IF(HR383="","Null",IF(E383&lt;3,"Null",IF(HU383=0,0,IF(HS383="Form 1",VLOOKUP(HU383,Lookups!$BE$3:$BP$63,E383,FALSE),IF(HS383="Form 2",VLOOKUP(HU383,Lookups!$BE$67:$BP$127,E383,FALSE),VLOOKUP(HU383,Lookups!$BE$130:$BP$190,E383,FALSE))))))</f>
        <v>Null</v>
      </c>
      <c r="PL383" t="str">
        <f t="shared" si="498"/>
        <v>Null</v>
      </c>
      <c r="PM383" t="str">
        <f>IF($PH383=0,"Null",IF(E383&lt;3,"Null",IF(OX383=0,0,IF(OV383="Form 1",VLOOKUP(OX383,Lookups!$BE$3:$BP$63,E383,FALSE),IF(OV383="Form 2",VLOOKUP(OX383,Lookups!$BE$67:$BP$127,E383,FALSE),VLOOKUP(OX383,Lookups!$BE$130:$BP$190,E383,FALSE))))))</f>
        <v>Null</v>
      </c>
      <c r="PN383" t="str">
        <f t="shared" si="499"/>
        <v>Null</v>
      </c>
      <c r="PO383" t="str">
        <f t="shared" si="500"/>
        <v>Null</v>
      </c>
      <c r="PP383" t="str">
        <f t="shared" si="501"/>
        <v>Null</v>
      </c>
      <c r="PQ383" t="str">
        <f>IF(HR383="","Null",IF(E383&lt;3,"Null",IF(HV383=0,0,IF(HS383="Form 1",VLOOKUP(HV383,Lookups!$BR$3:$CC$63,E383,FALSE),IF(HS383="Form 2",VLOOKUP(HV383,Lookups!$BR$67:$CC$127,E383,FALSE),VLOOKUP(HV383,Lookups!$BR$130:$CC$190,E383,FALSE))))))</f>
        <v>Null</v>
      </c>
      <c r="PR383" t="str">
        <f t="shared" si="502"/>
        <v>Null</v>
      </c>
      <c r="PS383" t="str">
        <f>IF(HR383="","Null",IF(E383&lt;3,"Null",IF(OY383=0,0,IF(OW383="Form 1",VLOOKUP(OY383,Lookups!$BR$3:$CC$63,E383,FALSE),IF(OW383="Form 2",VLOOKUP(OY383,Lookups!$BR$67:$CC$127,E383,FALSE),VLOOKUP(OY383,Lookups!$BR$130:$CC$190,E383,FALSE))))))</f>
        <v>Null</v>
      </c>
      <c r="PT383" t="str">
        <f t="shared" si="503"/>
        <v>Null</v>
      </c>
      <c r="PU383" t="str">
        <f t="shared" si="504"/>
        <v>Null</v>
      </c>
      <c r="PV383" t="str">
        <f t="shared" si="505"/>
        <v>Null</v>
      </c>
      <c r="PW383" t="str">
        <f t="shared" si="506"/>
        <v>No PI Tests</v>
      </c>
      <c r="PX383">
        <f t="shared" si="507"/>
        <v>0</v>
      </c>
      <c r="PY383">
        <f t="shared" si="508"/>
        <v>0</v>
      </c>
      <c r="PZ383" t="str">
        <f t="shared" si="509"/>
        <v>Null</v>
      </c>
      <c r="QA383" t="str">
        <f t="shared" si="510"/>
        <v>Null</v>
      </c>
      <c r="QB383" t="str">
        <f t="shared" si="511"/>
        <v>Null</v>
      </c>
      <c r="QC383" t="str">
        <f>IF($MS383="System 44 Record",IF(BQ383&lt;MEDIAN(Directions!$F$3,Directions!$F$6),"Mid-Year Exited Student","Full Year Participant")&amp;IF(BP383&lt;Directions!$F$3,", Started Prior Year",", Started This Year"),"Null")</f>
        <v>Null</v>
      </c>
      <c r="QD383" t="str">
        <f t="shared" si="512"/>
        <v>Null</v>
      </c>
      <c r="QE383">
        <f t="shared" si="513"/>
        <v>0</v>
      </c>
      <c r="QF383">
        <f t="shared" si="514"/>
        <v>0</v>
      </c>
      <c r="QG383">
        <f t="shared" si="515"/>
        <v>0</v>
      </c>
      <c r="QH383">
        <f t="shared" si="516"/>
        <v>0</v>
      </c>
      <c r="QI383">
        <f t="shared" si="517"/>
        <v>0</v>
      </c>
      <c r="QJ383" t="str">
        <f t="shared" si="518"/>
        <v>Used None</v>
      </c>
      <c r="QK383" t="str">
        <f t="shared" si="519"/>
        <v>Null</v>
      </c>
      <c r="QL383" t="str">
        <f t="shared" si="520"/>
        <v>Null</v>
      </c>
      <c r="QM383" t="str">
        <f>IF($MS383="READ 180 Record",IF(AQ383="","Null",VLOOKUP(JJ383,Lookups!$DX$3:$EB$2054,AN383+1,FALSE)),"Null")</f>
        <v>Null</v>
      </c>
      <c r="QN383" t="str">
        <f t="shared" si="521"/>
        <v>Null</v>
      </c>
    </row>
    <row r="384" spans="1:456" x14ac:dyDescent="0.25">
      <c r="A384" s="161" t="s">
        <v>1447</v>
      </c>
      <c r="B384" s="161" t="s">
        <v>1447</v>
      </c>
      <c r="C384" s="161" t="s">
        <v>1447</v>
      </c>
      <c r="D384" s="161" t="s">
        <v>1447</v>
      </c>
      <c r="E384" s="161">
        <v>6</v>
      </c>
      <c r="F384" s="161" t="s">
        <v>1447</v>
      </c>
      <c r="G384" s="161" t="s">
        <v>880</v>
      </c>
      <c r="H384" s="161" t="s">
        <v>907</v>
      </c>
      <c r="I384" s="161">
        <v>395</v>
      </c>
      <c r="J384" s="159">
        <v>42501</v>
      </c>
      <c r="K384" s="161">
        <v>0</v>
      </c>
      <c r="L384" s="161">
        <v>0</v>
      </c>
      <c r="M384" s="161">
        <v>0</v>
      </c>
      <c r="N384" s="161">
        <v>0</v>
      </c>
      <c r="O384" s="161">
        <v>0</v>
      </c>
      <c r="P384" s="161">
        <v>0</v>
      </c>
      <c r="Q384" s="161">
        <v>0</v>
      </c>
      <c r="R384" s="161">
        <v>0</v>
      </c>
      <c r="S384" s="161">
        <v>0</v>
      </c>
      <c r="T384" s="161">
        <v>0</v>
      </c>
      <c r="U384" s="161">
        <v>0</v>
      </c>
      <c r="V384" s="161">
        <v>0</v>
      </c>
      <c r="W384" s="161">
        <v>0</v>
      </c>
      <c r="X384" s="161">
        <v>0</v>
      </c>
      <c r="AB384" s="161" t="s">
        <v>242</v>
      </c>
      <c r="AC384" s="161" t="s">
        <v>242</v>
      </c>
      <c r="AD384" s="161" t="s">
        <v>242</v>
      </c>
      <c r="AE384" s="161" t="s">
        <v>242</v>
      </c>
      <c r="AF384" s="161" t="s">
        <v>241</v>
      </c>
      <c r="AG384" s="161" t="s">
        <v>241</v>
      </c>
      <c r="AH384" s="161" t="s">
        <v>242</v>
      </c>
      <c r="AI384" s="161">
        <v>20150801</v>
      </c>
      <c r="AJ384" s="161">
        <v>20160525</v>
      </c>
      <c r="AK384" s="161" t="s">
        <v>869</v>
      </c>
      <c r="AL384" t="s">
        <v>1076</v>
      </c>
      <c r="AM384" t="s">
        <v>907</v>
      </c>
      <c r="AN384">
        <v>1</v>
      </c>
      <c r="AO384" t="s">
        <v>870</v>
      </c>
      <c r="AP384">
        <v>1</v>
      </c>
      <c r="AQ384">
        <v>1</v>
      </c>
      <c r="AR384">
        <v>50</v>
      </c>
      <c r="AS384">
        <v>19</v>
      </c>
      <c r="AT384">
        <v>7</v>
      </c>
      <c r="AU384">
        <v>18</v>
      </c>
      <c r="AV384">
        <v>7</v>
      </c>
      <c r="AW384">
        <v>2</v>
      </c>
      <c r="AX384">
        <v>25.216650000000001</v>
      </c>
      <c r="AY384">
        <v>1</v>
      </c>
      <c r="AZ384">
        <v>1</v>
      </c>
      <c r="BA384">
        <v>50.433300000000003</v>
      </c>
      <c r="BB384">
        <v>892</v>
      </c>
      <c r="BC384">
        <v>88.888888887999997</v>
      </c>
      <c r="BD384">
        <v>100</v>
      </c>
      <c r="BE384">
        <v>35</v>
      </c>
      <c r="BF384">
        <v>34</v>
      </c>
      <c r="BG384">
        <v>50</v>
      </c>
      <c r="BH384">
        <v>88</v>
      </c>
      <c r="BI384">
        <v>5</v>
      </c>
      <c r="BJ384">
        <v>0</v>
      </c>
      <c r="BK384">
        <v>0</v>
      </c>
      <c r="BL384">
        <v>0</v>
      </c>
      <c r="BM384" t="s">
        <v>1077</v>
      </c>
      <c r="BN384" t="s">
        <v>1076</v>
      </c>
      <c r="BO384" t="s">
        <v>907</v>
      </c>
      <c r="BP384" s="159">
        <v>42250</v>
      </c>
      <c r="BQ384" s="159">
        <v>42513</v>
      </c>
      <c r="BR384" t="s">
        <v>871</v>
      </c>
      <c r="BS384">
        <v>395</v>
      </c>
      <c r="BT384" s="159">
        <v>42513</v>
      </c>
      <c r="BU384">
        <v>25</v>
      </c>
      <c r="BV384">
        <v>1</v>
      </c>
      <c r="BW384">
        <v>155</v>
      </c>
      <c r="BX384">
        <v>128</v>
      </c>
      <c r="BY384">
        <v>3135</v>
      </c>
      <c r="BZ384">
        <v>3251</v>
      </c>
      <c r="CA384">
        <v>57</v>
      </c>
      <c r="CB384">
        <v>17</v>
      </c>
      <c r="CC384">
        <v>32</v>
      </c>
      <c r="CD384">
        <v>91</v>
      </c>
      <c r="CE384">
        <v>91</v>
      </c>
      <c r="CF384">
        <v>82</v>
      </c>
      <c r="CG384">
        <v>96</v>
      </c>
      <c r="CH384">
        <v>92</v>
      </c>
      <c r="CI384">
        <v>140794</v>
      </c>
      <c r="CJ384">
        <v>3.5428999999999999</v>
      </c>
      <c r="CK384">
        <v>24</v>
      </c>
      <c r="CL384">
        <v>6</v>
      </c>
      <c r="ET384" s="161">
        <v>3</v>
      </c>
      <c r="EU384" s="161">
        <v>128</v>
      </c>
      <c r="EV384" s="161">
        <v>64</v>
      </c>
      <c r="EW384" s="161">
        <v>7677</v>
      </c>
      <c r="EX384" s="161">
        <v>0</v>
      </c>
      <c r="EY384" s="161">
        <v>0</v>
      </c>
      <c r="EZ384" s="161">
        <v>36</v>
      </c>
      <c r="FA384" s="161">
        <v>60</v>
      </c>
      <c r="FB384" s="161">
        <v>30</v>
      </c>
      <c r="FC384" s="161">
        <v>55</v>
      </c>
      <c r="FD384" s="161">
        <v>1</v>
      </c>
      <c r="FE384" s="161">
        <v>1</v>
      </c>
      <c r="FF384" s="159">
        <v>42389</v>
      </c>
      <c r="FG384" s="161">
        <v>36</v>
      </c>
      <c r="FH384" s="161">
        <v>60</v>
      </c>
      <c r="FI384" s="161">
        <v>25</v>
      </c>
      <c r="FJ384" s="161">
        <v>38</v>
      </c>
      <c r="FK384" s="161">
        <v>50</v>
      </c>
      <c r="FL384" s="159">
        <v>42310</v>
      </c>
      <c r="FM384" s="161">
        <v>30</v>
      </c>
      <c r="FN384" s="161">
        <v>55</v>
      </c>
      <c r="FO384" s="161">
        <v>17</v>
      </c>
      <c r="FP384" s="161">
        <v>30</v>
      </c>
      <c r="FQ384" s="161">
        <v>50</v>
      </c>
      <c r="HN384" s="161" t="s">
        <v>907</v>
      </c>
      <c r="HO384" s="159">
        <v>42244</v>
      </c>
      <c r="HP384" s="159">
        <v>42501</v>
      </c>
      <c r="HQ384" s="161">
        <v>3</v>
      </c>
      <c r="HR384" s="159">
        <v>42244</v>
      </c>
      <c r="HS384" s="161" t="s">
        <v>872</v>
      </c>
      <c r="HT384" s="161" t="s">
        <v>873</v>
      </c>
      <c r="HU384" s="161">
        <v>32</v>
      </c>
      <c r="HV384" s="161">
        <v>17</v>
      </c>
      <c r="HW384" s="161">
        <v>0</v>
      </c>
      <c r="HX384" s="159">
        <v>42340</v>
      </c>
      <c r="HY384" s="161" t="s">
        <v>874</v>
      </c>
      <c r="HZ384" s="161" t="s">
        <v>873</v>
      </c>
      <c r="IA384" s="161">
        <v>43</v>
      </c>
      <c r="IB384" s="161">
        <v>15</v>
      </c>
      <c r="IC384" s="161">
        <v>0</v>
      </c>
      <c r="ID384" s="159">
        <v>42501</v>
      </c>
      <c r="IE384" s="161" t="s">
        <v>879</v>
      </c>
      <c r="IF384" s="161" t="s">
        <v>873</v>
      </c>
      <c r="IG384" s="161">
        <v>51</v>
      </c>
      <c r="IH384" s="161">
        <v>15</v>
      </c>
      <c r="II384" s="161">
        <v>0</v>
      </c>
      <c r="JB384" s="161" t="s">
        <v>907</v>
      </c>
      <c r="JC384" s="161">
        <v>52</v>
      </c>
      <c r="JD384" s="161">
        <v>41</v>
      </c>
      <c r="JE384" s="161">
        <v>78</v>
      </c>
      <c r="JF384" s="161">
        <v>122350</v>
      </c>
      <c r="JG384" s="159">
        <v>42501</v>
      </c>
      <c r="JH384" s="161">
        <v>395</v>
      </c>
      <c r="JI384" s="159">
        <v>42243</v>
      </c>
      <c r="JJ384" s="161">
        <v>212</v>
      </c>
      <c r="JK384" s="161">
        <v>2</v>
      </c>
      <c r="JL384" s="159">
        <v>42340</v>
      </c>
      <c r="JM384" s="161">
        <v>344</v>
      </c>
      <c r="JN384" s="161">
        <v>16</v>
      </c>
      <c r="JO384" s="159">
        <v>42501</v>
      </c>
      <c r="JP384" s="161">
        <v>395</v>
      </c>
      <c r="JQ384" s="161">
        <v>11</v>
      </c>
      <c r="MN384" t="str">
        <f t="shared" si="435"/>
        <v>NoNoNoYesYesNo</v>
      </c>
      <c r="MO384" t="str">
        <f>IF(AND(MN384="NoNoNoNoNoNo",JI384=""),"No Programs",VLOOKUP(MN384,Lookups!$DA$4:$DB$67,2,FALSE))</f>
        <v>System 44 Only</v>
      </c>
      <c r="MP384">
        <f t="shared" si="436"/>
        <v>7.7519379844961239E-3</v>
      </c>
      <c r="MQ384" t="str">
        <f t="shared" si="437"/>
        <v>System 44 User</v>
      </c>
      <c r="MR384" t="str">
        <f>Directions!$D$3</f>
        <v>Usage</v>
      </c>
      <c r="MS384" t="str">
        <f>VLOOKUP(MQ384,Lookups!$CU$71:$CV$80,2,FALSE)</f>
        <v>System 44 Record</v>
      </c>
      <c r="MT384">
        <f t="shared" si="438"/>
        <v>1</v>
      </c>
      <c r="MU384">
        <f t="shared" si="439"/>
        <v>1</v>
      </c>
      <c r="MV384">
        <f t="shared" si="440"/>
        <v>1</v>
      </c>
      <c r="MW384">
        <f t="shared" si="441"/>
        <v>1</v>
      </c>
      <c r="MX384">
        <f t="shared" si="442"/>
        <v>36.714285714285715</v>
      </c>
      <c r="MY384" t="str">
        <f t="shared" si="443"/>
        <v>Not Used</v>
      </c>
      <c r="MZ384">
        <f t="shared" si="444"/>
        <v>0</v>
      </c>
      <c r="NA384" t="str">
        <f t="shared" si="445"/>
        <v>Not Available</v>
      </c>
      <c r="NB384" t="str">
        <f t="shared" si="446"/>
        <v>Not Available</v>
      </c>
      <c r="NC384" t="str">
        <f t="shared" si="447"/>
        <v>4 Not Indicated</v>
      </c>
      <c r="ND384" t="str">
        <f t="shared" si="448"/>
        <v>4 Not Indicated</v>
      </c>
      <c r="NE384" t="str">
        <f t="shared" si="449"/>
        <v>4 Not Indicated</v>
      </c>
      <c r="NF384" t="str">
        <f t="shared" si="450"/>
        <v>4 Not Indicated</v>
      </c>
      <c r="NG384" t="str">
        <f t="shared" si="451"/>
        <v>4 Not Indicated</v>
      </c>
      <c r="NH384" s="159">
        <f t="shared" si="452"/>
        <v>42501</v>
      </c>
      <c r="NI384">
        <f t="shared" si="453"/>
        <v>395</v>
      </c>
      <c r="NJ384" s="159">
        <f t="shared" si="454"/>
        <v>42501</v>
      </c>
      <c r="NK384">
        <f t="shared" si="455"/>
        <v>395</v>
      </c>
      <c r="NL384">
        <f t="shared" si="456"/>
        <v>36.857142857142854</v>
      </c>
      <c r="NM384">
        <f t="shared" si="457"/>
        <v>1</v>
      </c>
      <c r="NN384">
        <f>IF(OR(E384="PK",E384="K",JJ384=""),"Null",INDEX(Lookups!$EZ$4:$FW$18,MATCH($JJ384,Lookups!$EY$4:$EY$18,1),MATCH($E384,Lookups!$EZ$3:$FW$3,0)))</f>
        <v>155</v>
      </c>
      <c r="NO384">
        <f>IF(OR(E384="PK",E384="K",JJ384=""),"Null",INDEX(Lookups!$EZ$4:$FW$18,MATCH($JJ384,Lookups!$EY$4:$EY$18,1),MATCH($E384,Lookups!$EZ$3:$FW$3,0) + 1))</f>
        <v>220</v>
      </c>
      <c r="NP384">
        <f t="shared" si="458"/>
        <v>310</v>
      </c>
      <c r="NQ384" t="str">
        <f t="shared" si="459"/>
        <v>PI is Recommended</v>
      </c>
      <c r="NR384" t="str">
        <f t="shared" si="460"/>
        <v>PI is Recommended</v>
      </c>
      <c r="NS384" t="str">
        <f t="shared" si="461"/>
        <v>200L to 399L</v>
      </c>
      <c r="NT384" t="str">
        <f t="shared" si="462"/>
        <v>200L to 399L</v>
      </c>
      <c r="NU384" t="str">
        <f t="shared" si="463"/>
        <v>200L to 399L</v>
      </c>
      <c r="NV384" s="183" t="str">
        <f t="array" ref="NV384">IF($NL384="No RI Tests","No RI Tests",VLOOKUP(IF(AND(E384="K",JJ384&lt;280),3,IF(AND(E384="K",JJ384&gt;=280),4,MAX(IF(E384=Lookups!$DF$6:$DF$99,IF(JJ384&gt;=Lookups!$DG$6:$DG$99,Lookups!$DH$6:$DH$99))))),Lookups!$DE$104:$DG$108,2,FALSE))</f>
        <v>1 Below Basic</v>
      </c>
      <c r="NW384" s="161" t="str">
        <f t="array" ref="NW384">IF($NL384="No RI Tests","No RI Tests",VLOOKUP(IF(AND(E384="K",JH384&lt;280),3,IF(AND(E384="K",JH384&gt;=280),4,MAX(IF(E384=Lookups!$DF$6:$DF$99,IF(NI384&gt;=Lookups!$DG$6:$DG$99,Lookups!$DH$6:$DH$99))))),Lookups!$DE$104:$DG$108,2,FALSE))</f>
        <v>1 Below Basic</v>
      </c>
      <c r="NX384" s="161" t="str">
        <f t="array" ref="NX384">IF($NL384="No RI Tests","No RI Tests",VLOOKUP(IF(AND(E384="K",NK384&lt;280),3,IF(AND(E384="K",NK384&gt;=280),4,MAX(IF(E384=Lookups!$DF$6:$DF$99,IF(NK384&gt;=Lookups!$DG$6:$DG$99,Lookups!$DH$6:$DH$99))))),Lookups!$DE$104:$DG$108,2,FALSE))</f>
        <v>1 Below Basic</v>
      </c>
      <c r="NY384">
        <f t="shared" si="464"/>
        <v>1</v>
      </c>
      <c r="NZ384">
        <f t="shared" si="465"/>
        <v>0</v>
      </c>
      <c r="OA384" t="str">
        <f t="shared" si="466"/>
        <v>Maintained Performance Level</v>
      </c>
      <c r="OB384" s="161" t="str">
        <f t="array" ref="OB384">IF($NL384="No RI Tests","No RI Tests",IF(E384="K","N/A",VLOOKUP(MAX(IF(E384=Lookups!$DF$6:$DF$99,IF(JJ384&gt;=Lookups!$DG$6:$DG$99,Lookups!$DI$6:$DI$99))),Lookups!$DE$104:$DG$108,3,FALSE)))</f>
        <v>1 Limited</v>
      </c>
      <c r="OC384" s="161" t="str">
        <f t="array" ref="OC384">IF($NL384="No RI Tests","No RI Tests",IF(E384="K","N/A",VLOOKUP(MAX(IF(E384=Lookups!$DF$6:$DF$99,IF(NI384&gt;=Lookups!$DG$6:$DG$99,Lookups!$DI$6:$DI$99))),Lookups!$DE$104:$DG$108,3,FALSE)))</f>
        <v>1 Limited</v>
      </c>
      <c r="OD384" s="161" t="str">
        <f t="array" ref="OD384">IF($NL384="No RI Tests","No RI Tests",IF(E384="K","N/A",VLOOKUP(MAX(IF(E384=Lookups!$DF$6:$DF$99,IF(NK384&gt;=Lookups!$DG$6:$DG$99,Lookups!$DI$6:$DI$99))),Lookups!$DE$104:$DG$108,3,FALSE)))</f>
        <v>1 Limited</v>
      </c>
      <c r="OE384">
        <f t="shared" si="467"/>
        <v>1</v>
      </c>
      <c r="OF384">
        <f t="shared" si="468"/>
        <v>0</v>
      </c>
      <c r="OG384" t="str">
        <f t="shared" si="469"/>
        <v>Maintained Performance Level</v>
      </c>
      <c r="OH384">
        <f t="shared" si="470"/>
        <v>183</v>
      </c>
      <c r="OI384">
        <f t="shared" si="471"/>
        <v>1</v>
      </c>
      <c r="OJ384">
        <f t="shared" si="472"/>
        <v>1</v>
      </c>
      <c r="OK384">
        <f t="shared" si="473"/>
        <v>0</v>
      </c>
      <c r="OL384">
        <f t="shared" si="474"/>
        <v>0.97599999999999998</v>
      </c>
      <c r="OM384" t="str">
        <f t="shared" si="475"/>
        <v>Fall Administration</v>
      </c>
      <c r="ON384" t="str">
        <f t="shared" si="476"/>
        <v>Winter Administration</v>
      </c>
      <c r="OO384" t="str">
        <f t="shared" si="477"/>
        <v>Fall to Winter RI</v>
      </c>
      <c r="OP384" t="str">
        <f ca="1">IF(AND(HR384&lt;&gt;"",JJ384&lt;600),IF(HT384="Advancing","Tier 2","Tier 3"),IF(JI384="","Null",IF(OR(E384="K",E384&lt;3),"FRA Recommended",IF(JJ384&gt;=IF(E384&lt;6,400,600),IF(JJ384&lt;VLOOKUP(E384,Lookups!$AP$3:$AR$16,3,FALSE),"Tier 2","Core"),IF(JJ384&lt;400,IF(RAND()&lt;0.81,"Tier 3","Tier 2"),IF(RAND()&lt;0.51,"Tier 3","Tier 2"))))))</f>
        <v>Tier 3</v>
      </c>
      <c r="OQ384" t="str">
        <f t="shared" si="478"/>
        <v>Average Reading Invt. Under 15 Minutes Long</v>
      </c>
      <c r="OR384">
        <f t="shared" si="479"/>
        <v>0</v>
      </c>
      <c r="OS384" t="str">
        <f t="shared" si="480"/>
        <v>Null</v>
      </c>
      <c r="OT384">
        <f t="shared" si="481"/>
        <v>183</v>
      </c>
      <c r="OU384" s="159">
        <f t="shared" si="482"/>
        <v>42501</v>
      </c>
      <c r="OV384" t="str">
        <f t="shared" si="483"/>
        <v>Form 3</v>
      </c>
      <c r="OW384" t="str">
        <f t="shared" si="484"/>
        <v>Developing</v>
      </c>
      <c r="OX384">
        <f t="shared" si="485"/>
        <v>51</v>
      </c>
      <c r="OY384">
        <f t="shared" si="486"/>
        <v>15</v>
      </c>
      <c r="OZ384">
        <f t="shared" si="487"/>
        <v>0</v>
      </c>
      <c r="PA384" s="159">
        <f t="shared" si="488"/>
        <v>42244</v>
      </c>
      <c r="PB384" t="str">
        <f t="shared" si="489"/>
        <v>Form 1</v>
      </c>
      <c r="PC384" t="str">
        <f t="shared" si="490"/>
        <v>Developing</v>
      </c>
      <c r="PD384">
        <f t="shared" si="491"/>
        <v>32</v>
      </c>
      <c r="PE384">
        <f t="shared" si="492"/>
        <v>17</v>
      </c>
      <c r="PF384">
        <f t="shared" si="493"/>
        <v>0</v>
      </c>
      <c r="PG384">
        <f t="shared" si="494"/>
        <v>36.714285714285715</v>
      </c>
      <c r="PH384">
        <f t="shared" si="495"/>
        <v>1</v>
      </c>
      <c r="PI384">
        <f t="shared" si="496"/>
        <v>1</v>
      </c>
      <c r="PJ384">
        <f t="shared" si="497"/>
        <v>32</v>
      </c>
      <c r="PK384">
        <f>IF(HR384="","Null",IF(E384&lt;3,"Null",IF(HU384=0,0,IF(HS384="Form 1",VLOOKUP(HU384,Lookups!$BE$3:$BP$63,E384,FALSE),IF(HS384="Form 2",VLOOKUP(HU384,Lookups!$BE$67:$BP$127,E384,FALSE),VLOOKUP(HU384,Lookups!$BE$130:$BP$190,E384,FALSE))))))</f>
        <v>2</v>
      </c>
      <c r="PL384">
        <f t="shared" si="498"/>
        <v>51</v>
      </c>
      <c r="PM384">
        <f>IF($PH384=0,"Null",IF(E384&lt;3,"Null",IF(OX384=0,0,IF(OV384="Form 1",VLOOKUP(OX384,Lookups!$BE$3:$BP$63,E384,FALSE),IF(OV384="Form 2",VLOOKUP(OX384,Lookups!$BE$67:$BP$127,E384,FALSE),VLOOKUP(OX384,Lookups!$BE$130:$BP$190,E384,FALSE))))))</f>
        <v>34</v>
      </c>
      <c r="PN384">
        <f t="shared" si="499"/>
        <v>19</v>
      </c>
      <c r="PO384">
        <f t="shared" si="500"/>
        <v>1</v>
      </c>
      <c r="PP384">
        <f t="shared" si="501"/>
        <v>17</v>
      </c>
      <c r="PQ384">
        <f>IF(HR384="","Null",IF(E384&lt;3,"Null",IF(HV384=0,0,IF(HS384="Form 1",VLOOKUP(HV384,Lookups!$BR$3:$CC$63,E384,FALSE),IF(HS384="Form 2",VLOOKUP(HV384,Lookups!$BR$67:$CC$127,E384,FALSE),VLOOKUP(HV384,Lookups!$BR$130:$CC$190,E384,FALSE))))))</f>
        <v>18</v>
      </c>
      <c r="PR384">
        <f t="shared" si="502"/>
        <v>15</v>
      </c>
      <c r="PS384">
        <f>IF(HR384="","Null",IF(E384&lt;3,"Null",IF(OY384=0,0,IF(OW384="Form 1",VLOOKUP(OY384,Lookups!$BR$3:$CC$63,E384,FALSE),IF(OW384="Form 2",VLOOKUP(OY384,Lookups!$BR$67:$CC$127,E384,FALSE),VLOOKUP(OY384,Lookups!$BR$130:$CC$190,E384,FALSE))))))</f>
        <v>13</v>
      </c>
      <c r="PT384">
        <f t="shared" si="503"/>
        <v>-2</v>
      </c>
      <c r="PU384">
        <f t="shared" si="504"/>
        <v>0</v>
      </c>
      <c r="PV384">
        <f t="shared" si="505"/>
        <v>0</v>
      </c>
      <c r="PW384" t="str">
        <f t="shared" si="506"/>
        <v>Fall to Spring PI Administration</v>
      </c>
      <c r="PX384">
        <f t="shared" si="507"/>
        <v>0</v>
      </c>
      <c r="PY384">
        <f t="shared" si="508"/>
        <v>1</v>
      </c>
      <c r="PZ384" t="str">
        <f t="shared" si="509"/>
        <v>100 or More Sessions</v>
      </c>
      <c r="QA384" t="str">
        <f t="shared" si="510"/>
        <v>Series 4</v>
      </c>
      <c r="QB384" t="str">
        <f t="shared" si="511"/>
        <v>In Series 21 to 25</v>
      </c>
      <c r="QC384" t="str">
        <f>IF($MS384="System 44 Record",IF(BQ384&lt;MEDIAN(Directions!$F$3,Directions!$F$6),"Mid-Year Exited Student","Full Year Participant")&amp;IF(BP384&lt;Directions!$F$3,", Started Prior Year",", Started This Year"),"Null")</f>
        <v>Full Year Participant, Started This Year</v>
      </c>
      <c r="QD384">
        <f t="shared" si="512"/>
        <v>1</v>
      </c>
      <c r="QE384">
        <f t="shared" si="513"/>
        <v>1</v>
      </c>
      <c r="QF384">
        <f t="shared" si="514"/>
        <v>1</v>
      </c>
      <c r="QG384">
        <f t="shared" si="515"/>
        <v>1</v>
      </c>
      <c r="QH384">
        <f t="shared" si="516"/>
        <v>2</v>
      </c>
      <c r="QI384">
        <f t="shared" si="517"/>
        <v>0.57499999999999996</v>
      </c>
      <c r="QJ384" t="str">
        <f t="shared" si="518"/>
        <v>Used All 3</v>
      </c>
      <c r="QK384" t="str">
        <f t="shared" si="519"/>
        <v>Null</v>
      </c>
      <c r="QL384" t="str">
        <f t="shared" si="520"/>
        <v>Null</v>
      </c>
      <c r="QM384" t="str">
        <f>IF($MS384="READ 180 Record",IF(AQ384="","Null",VLOOKUP(JJ384,Lookups!$DX$3:$EB$2054,AN384+1,FALSE)),"Null")</f>
        <v>Null</v>
      </c>
      <c r="QN384" t="str">
        <f t="shared" si="521"/>
        <v>Null</v>
      </c>
    </row>
    <row r="385" spans="1:456" x14ac:dyDescent="0.25">
      <c r="A385" s="161" t="s">
        <v>1447</v>
      </c>
      <c r="B385" s="161" t="s">
        <v>1447</v>
      </c>
      <c r="C385" s="161" t="s">
        <v>1447</v>
      </c>
      <c r="D385" s="161" t="s">
        <v>1447</v>
      </c>
      <c r="E385" s="161">
        <v>2</v>
      </c>
      <c r="F385" s="161" t="s">
        <v>1447</v>
      </c>
      <c r="G385" s="161" t="s">
        <v>880</v>
      </c>
      <c r="H385" s="161" t="s">
        <v>881</v>
      </c>
      <c r="K385" s="161">
        <v>0</v>
      </c>
      <c r="L385" s="161">
        <v>0</v>
      </c>
      <c r="M385" s="161">
        <v>0</v>
      </c>
      <c r="N385" s="161">
        <v>0</v>
      </c>
      <c r="O385" s="161">
        <v>0</v>
      </c>
      <c r="P385" s="161">
        <v>0</v>
      </c>
      <c r="Q385" s="161">
        <v>0</v>
      </c>
      <c r="R385" s="161">
        <v>0</v>
      </c>
      <c r="S385" s="161">
        <v>0</v>
      </c>
      <c r="T385" s="161">
        <v>0</v>
      </c>
      <c r="U385" s="161">
        <v>0</v>
      </c>
      <c r="V385" s="161">
        <v>0</v>
      </c>
      <c r="W385" s="161">
        <v>0</v>
      </c>
      <c r="X385" s="161">
        <v>0</v>
      </c>
      <c r="AB385" s="161" t="s">
        <v>242</v>
      </c>
      <c r="AC385" s="161" t="s">
        <v>242</v>
      </c>
      <c r="AD385" s="161" t="s">
        <v>242</v>
      </c>
      <c r="AE385" s="161" t="s">
        <v>242</v>
      </c>
      <c r="AF385" s="161" t="s">
        <v>242</v>
      </c>
      <c r="AG385" s="161" t="s">
        <v>242</v>
      </c>
      <c r="AH385" s="161" t="s">
        <v>242</v>
      </c>
      <c r="AI385" s="161">
        <v>20150801</v>
      </c>
      <c r="AJ385" s="161">
        <v>20160525</v>
      </c>
      <c r="AK385" s="161" t="s">
        <v>869</v>
      </c>
      <c r="AL385" t="s">
        <v>1078</v>
      </c>
      <c r="BN385" t="s">
        <v>1079</v>
      </c>
      <c r="ET385" s="161">
        <v>0</v>
      </c>
      <c r="EU385" s="161">
        <v>0</v>
      </c>
      <c r="EV385" s="161">
        <v>0</v>
      </c>
      <c r="EW385" s="161">
        <v>0</v>
      </c>
      <c r="EX385" s="161">
        <v>0</v>
      </c>
      <c r="EY385" s="161">
        <v>0</v>
      </c>
      <c r="EZ385" s="161">
        <v>0</v>
      </c>
      <c r="FA385" s="161">
        <v>0</v>
      </c>
      <c r="FB385" s="161">
        <v>0</v>
      </c>
      <c r="FC385" s="161">
        <v>0</v>
      </c>
      <c r="FD385" s="161">
        <v>0</v>
      </c>
      <c r="FE385" s="161">
        <v>0</v>
      </c>
      <c r="HN385" s="161" t="s">
        <v>881</v>
      </c>
      <c r="JB385" s="161" t="s">
        <v>881</v>
      </c>
      <c r="JC385" s="161">
        <v>0</v>
      </c>
      <c r="JD385" s="161">
        <v>0</v>
      </c>
      <c r="JE385" s="161">
        <v>0</v>
      </c>
      <c r="JF385" s="161">
        <v>0</v>
      </c>
      <c r="MN385" t="str">
        <f t="shared" si="435"/>
        <v>NoNoNoNoNoNo</v>
      </c>
      <c r="MO385" t="str">
        <f>IF(AND(MN385="NoNoNoNoNoNo",JI385=""),"No Programs",VLOOKUP(MN385,Lookups!$DA$4:$DB$67,2,FALSE))</f>
        <v>No Programs</v>
      </c>
      <c r="MP385">
        <f t="shared" si="436"/>
        <v>0</v>
      </c>
      <c r="MQ385" t="str">
        <f t="shared" si="437"/>
        <v>No Program Use</v>
      </c>
      <c r="MR385" t="str">
        <f>Directions!$D$3</f>
        <v>Usage</v>
      </c>
      <c r="MS385" t="str">
        <f>VLOOKUP(MQ385,Lookups!$CU$71:$CV$80,2,FALSE)</f>
        <v>Exclude</v>
      </c>
      <c r="MT385">
        <f t="shared" si="438"/>
        <v>0</v>
      </c>
      <c r="MU385">
        <f t="shared" si="439"/>
        <v>0</v>
      </c>
      <c r="MV385">
        <f t="shared" si="440"/>
        <v>0</v>
      </c>
      <c r="MW385">
        <f t="shared" si="441"/>
        <v>0</v>
      </c>
      <c r="MX385">
        <f t="shared" si="442"/>
        <v>0</v>
      </c>
      <c r="MY385" t="str">
        <f t="shared" si="443"/>
        <v>Not Used</v>
      </c>
      <c r="MZ385">
        <f t="shared" si="444"/>
        <v>0</v>
      </c>
      <c r="NA385" t="str">
        <f t="shared" si="445"/>
        <v>Not Available</v>
      </c>
      <c r="NB385" t="str">
        <f t="shared" si="446"/>
        <v>Not Available</v>
      </c>
      <c r="NC385" t="str">
        <f t="shared" si="447"/>
        <v>4 Not Indicated</v>
      </c>
      <c r="ND385" t="str">
        <f t="shared" si="448"/>
        <v>4 Not Indicated</v>
      </c>
      <c r="NE385" t="str">
        <f t="shared" si="449"/>
        <v>4 Not Indicated</v>
      </c>
      <c r="NF385" t="str">
        <f t="shared" si="450"/>
        <v>4 Not Indicated</v>
      </c>
      <c r="NG385" t="str">
        <f t="shared" si="451"/>
        <v>4 Not Indicated</v>
      </c>
      <c r="NH385" s="159" t="str">
        <f t="shared" si="452"/>
        <v>Null</v>
      </c>
      <c r="NI385" t="str">
        <f t="shared" si="453"/>
        <v>Null</v>
      </c>
      <c r="NJ385" s="159" t="str">
        <f t="shared" si="454"/>
        <v>Null</v>
      </c>
      <c r="NK385" t="str">
        <f t="shared" si="455"/>
        <v>Null</v>
      </c>
      <c r="NL385" t="str">
        <f t="shared" si="456"/>
        <v>No RI Tests</v>
      </c>
      <c r="NM385">
        <f t="shared" si="457"/>
        <v>0</v>
      </c>
      <c r="NN385" t="str">
        <f>IF(OR(E385="PK",E385="K",JJ385=""),"Null",INDEX(Lookups!$EZ$4:$FW$18,MATCH($JJ385,Lookups!$EY$4:$EY$18,1),MATCH($E385,Lookups!$EZ$3:$FW$3,0)))</f>
        <v>Null</v>
      </c>
      <c r="NO385" t="str">
        <f>IF(OR(E385="PK",E385="K",JJ385=""),"Null",INDEX(Lookups!$EZ$4:$FW$18,MATCH($JJ385,Lookups!$EY$4:$EY$18,1),MATCH($E385,Lookups!$EZ$3:$FW$3,0) + 1))</f>
        <v>Null</v>
      </c>
      <c r="NP385" t="str">
        <f t="shared" si="458"/>
        <v>Null</v>
      </c>
      <c r="NQ385" t="str">
        <f t="shared" si="459"/>
        <v>Null</v>
      </c>
      <c r="NR385" t="str">
        <f t="shared" si="460"/>
        <v>Null</v>
      </c>
      <c r="NS385" t="str">
        <f t="shared" si="461"/>
        <v>No RI Tests</v>
      </c>
      <c r="NT385" t="str">
        <f t="shared" si="462"/>
        <v>No RI Tests</v>
      </c>
      <c r="NU385" t="str">
        <f t="shared" si="463"/>
        <v>No RI Tests</v>
      </c>
      <c r="NV385" s="183" t="str">
        <f t="array" ref="NV385">IF($NL385="No RI Tests","No RI Tests",VLOOKUP(IF(AND(E385="K",JJ385&lt;280),3,IF(AND(E385="K",JJ385&gt;=280),4,MAX(IF(E385=Lookups!$DF$6:$DF$99,IF(JJ385&gt;=Lookups!$DG$6:$DG$99,Lookups!$DH$6:$DH$99))))),Lookups!$DE$104:$DG$108,2,FALSE))</f>
        <v>No RI Tests</v>
      </c>
      <c r="NW385" s="161" t="str">
        <f t="array" ref="NW385">IF($NL385="No RI Tests","No RI Tests",VLOOKUP(IF(AND(E385="K",JH385&lt;280),3,IF(AND(E385="K",JH385&gt;=280),4,MAX(IF(E385=Lookups!$DF$6:$DF$99,IF(NI385&gt;=Lookups!$DG$6:$DG$99,Lookups!$DH$6:$DH$99))))),Lookups!$DE$104:$DG$108,2,FALSE))</f>
        <v>No RI Tests</v>
      </c>
      <c r="NX385" s="161" t="str">
        <f t="array" ref="NX385">IF($NL385="No RI Tests","No RI Tests",VLOOKUP(IF(AND(E385="K",NK385&lt;280),3,IF(AND(E385="K",NK385&gt;=280),4,MAX(IF(E385=Lookups!$DF$6:$DF$99,IF(NK385&gt;=Lookups!$DG$6:$DG$99,Lookups!$DH$6:$DH$99))))),Lookups!$DE$104:$DG$108,2,FALSE))</f>
        <v>No RI Tests</v>
      </c>
      <c r="NY385" t="str">
        <f t="shared" si="464"/>
        <v>Null</v>
      </c>
      <c r="NZ385" t="str">
        <f t="shared" si="465"/>
        <v>Null</v>
      </c>
      <c r="OA385" t="str">
        <f t="shared" si="466"/>
        <v>No RI for Comparison</v>
      </c>
      <c r="OB385" s="161" t="str">
        <f t="array" ref="OB385">IF($NL385="No RI Tests","No RI Tests",IF(E385="K","N/A",VLOOKUP(MAX(IF(E385=Lookups!$DF$6:$DF$99,IF(JJ385&gt;=Lookups!$DG$6:$DG$99,Lookups!$DI$6:$DI$99))),Lookups!$DE$104:$DG$108,3,FALSE)))</f>
        <v>No RI Tests</v>
      </c>
      <c r="OC385" s="161" t="str">
        <f t="array" ref="OC385">IF($NL385="No RI Tests","No RI Tests",IF(E385="K","N/A",VLOOKUP(MAX(IF(E385=Lookups!$DF$6:$DF$99,IF(NI385&gt;=Lookups!$DG$6:$DG$99,Lookups!$DI$6:$DI$99))),Lookups!$DE$104:$DG$108,3,FALSE)))</f>
        <v>No RI Tests</v>
      </c>
      <c r="OD385" s="161" t="str">
        <f t="array" ref="OD385">IF($NL385="No RI Tests","No RI Tests",IF(E385="K","N/A",VLOOKUP(MAX(IF(E385=Lookups!$DF$6:$DF$99,IF(NK385&gt;=Lookups!$DG$6:$DG$99,Lookups!$DI$6:$DI$99))),Lookups!$DE$104:$DG$108,3,FALSE)))</f>
        <v>No RI Tests</v>
      </c>
      <c r="OE385" t="str">
        <f t="shared" si="467"/>
        <v>Null</v>
      </c>
      <c r="OF385" t="str">
        <f t="shared" si="468"/>
        <v>Null</v>
      </c>
      <c r="OG385" t="str">
        <f t="shared" si="469"/>
        <v>No RI for Comparison</v>
      </c>
      <c r="OH385" t="str">
        <f t="shared" si="470"/>
        <v>Null</v>
      </c>
      <c r="OI385" t="str">
        <f t="shared" si="471"/>
        <v>Null</v>
      </c>
      <c r="OJ385" t="str">
        <f t="shared" si="472"/>
        <v>Null</v>
      </c>
      <c r="OK385" t="str">
        <f t="shared" si="473"/>
        <v>Null</v>
      </c>
      <c r="OL385" t="str">
        <f t="shared" si="474"/>
        <v>Null</v>
      </c>
      <c r="OM385" t="str">
        <f t="shared" si="475"/>
        <v>Null</v>
      </c>
      <c r="ON385" t="str">
        <f t="shared" si="476"/>
        <v>Null</v>
      </c>
      <c r="OO385" t="str">
        <f t="shared" si="477"/>
        <v>Null RI</v>
      </c>
      <c r="OP385" t="str">
        <f ca="1">IF(AND(HR385&lt;&gt;"",JJ385&lt;600),IF(HT385="Advancing","Tier 2","Tier 3"),IF(JI385="","Null",IF(OR(E385="K",E385&lt;3),"FRA Recommended",IF(JJ385&gt;=IF(E385&lt;6,400,600),IF(JJ385&lt;VLOOKUP(E385,Lookups!$AP$3:$AR$16,3,FALSE),"Tier 2","Core"),IF(JJ385&lt;400,IF(RAND()&lt;0.81,"Tier 3","Tier 2"),IF(RAND()&lt;0.51,"Tier 3","Tier 2"))))))</f>
        <v>Null</v>
      </c>
      <c r="OQ385" t="str">
        <f t="shared" si="478"/>
        <v>Null</v>
      </c>
      <c r="OR385" t="str">
        <f t="shared" si="479"/>
        <v>Null</v>
      </c>
      <c r="OS385" t="str">
        <f t="shared" si="480"/>
        <v>Null</v>
      </c>
      <c r="OT385" t="str">
        <f t="shared" si="481"/>
        <v>No RI Tests</v>
      </c>
      <c r="OU385" s="159" t="str">
        <f t="shared" si="482"/>
        <v>No PI Tests</v>
      </c>
      <c r="OV385" t="str">
        <f t="shared" si="483"/>
        <v>No PI Tests</v>
      </c>
      <c r="OW385" t="str">
        <f t="shared" si="484"/>
        <v>No PI Tests</v>
      </c>
      <c r="OX385" t="str">
        <f t="shared" si="485"/>
        <v>No PI Tests</v>
      </c>
      <c r="OY385" t="str">
        <f t="shared" si="486"/>
        <v>No PI Tests</v>
      </c>
      <c r="OZ385" t="str">
        <f t="shared" si="487"/>
        <v>No PI Tests</v>
      </c>
      <c r="PA385" s="159" t="str">
        <f t="shared" si="488"/>
        <v>No PI Tests</v>
      </c>
      <c r="PB385" t="str">
        <f t="shared" si="489"/>
        <v>No PI Tests</v>
      </c>
      <c r="PC385" t="str">
        <f t="shared" si="490"/>
        <v>No PI Tests</v>
      </c>
      <c r="PD385" t="str">
        <f t="shared" si="491"/>
        <v>No PI Tests</v>
      </c>
      <c r="PE385" t="str">
        <f t="shared" si="492"/>
        <v>No PI Tests</v>
      </c>
      <c r="PF385" t="str">
        <f t="shared" si="493"/>
        <v>No PI Tests</v>
      </c>
      <c r="PG385" t="str">
        <f t="shared" si="494"/>
        <v>No PI Tests</v>
      </c>
      <c r="PH385">
        <f t="shared" si="495"/>
        <v>0</v>
      </c>
      <c r="PI385">
        <f t="shared" si="496"/>
        <v>0</v>
      </c>
      <c r="PJ385" t="str">
        <f t="shared" si="497"/>
        <v>Null</v>
      </c>
      <c r="PK385" t="str">
        <f>IF(HR385="","Null",IF(E385&lt;3,"Null",IF(HU385=0,0,IF(HS385="Form 1",VLOOKUP(HU385,Lookups!$BE$3:$BP$63,E385,FALSE),IF(HS385="Form 2",VLOOKUP(HU385,Lookups!$BE$67:$BP$127,E385,FALSE),VLOOKUP(HU385,Lookups!$BE$130:$BP$190,E385,FALSE))))))</f>
        <v>Null</v>
      </c>
      <c r="PL385" t="str">
        <f t="shared" si="498"/>
        <v>Null</v>
      </c>
      <c r="PM385" t="str">
        <f>IF($PH385=0,"Null",IF(E385&lt;3,"Null",IF(OX385=0,0,IF(OV385="Form 1",VLOOKUP(OX385,Lookups!$BE$3:$BP$63,E385,FALSE),IF(OV385="Form 2",VLOOKUP(OX385,Lookups!$BE$67:$BP$127,E385,FALSE),VLOOKUP(OX385,Lookups!$BE$130:$BP$190,E385,FALSE))))))</f>
        <v>Null</v>
      </c>
      <c r="PN385" t="str">
        <f t="shared" si="499"/>
        <v>Null</v>
      </c>
      <c r="PO385" t="str">
        <f t="shared" si="500"/>
        <v>Null</v>
      </c>
      <c r="PP385" t="str">
        <f t="shared" si="501"/>
        <v>Null</v>
      </c>
      <c r="PQ385" t="str">
        <f>IF(HR385="","Null",IF(E385&lt;3,"Null",IF(HV385=0,0,IF(HS385="Form 1",VLOOKUP(HV385,Lookups!$BR$3:$CC$63,E385,FALSE),IF(HS385="Form 2",VLOOKUP(HV385,Lookups!$BR$67:$CC$127,E385,FALSE),VLOOKUP(HV385,Lookups!$BR$130:$CC$190,E385,FALSE))))))</f>
        <v>Null</v>
      </c>
      <c r="PR385" t="str">
        <f t="shared" si="502"/>
        <v>Null</v>
      </c>
      <c r="PS385" t="str">
        <f>IF(HR385="","Null",IF(E385&lt;3,"Null",IF(OY385=0,0,IF(OW385="Form 1",VLOOKUP(OY385,Lookups!$BR$3:$CC$63,E385,FALSE),IF(OW385="Form 2",VLOOKUP(OY385,Lookups!$BR$67:$CC$127,E385,FALSE),VLOOKUP(OY385,Lookups!$BR$130:$CC$190,E385,FALSE))))))</f>
        <v>Null</v>
      </c>
      <c r="PT385" t="str">
        <f t="shared" si="503"/>
        <v>Null</v>
      </c>
      <c r="PU385" t="str">
        <f t="shared" si="504"/>
        <v>Null</v>
      </c>
      <c r="PV385" t="str">
        <f t="shared" si="505"/>
        <v>Null</v>
      </c>
      <c r="PW385" t="str">
        <f t="shared" si="506"/>
        <v>No PI Tests</v>
      </c>
      <c r="PX385">
        <f t="shared" si="507"/>
        <v>0</v>
      </c>
      <c r="PY385">
        <f t="shared" si="508"/>
        <v>0</v>
      </c>
      <c r="PZ385" t="str">
        <f t="shared" si="509"/>
        <v>Null</v>
      </c>
      <c r="QA385" t="str">
        <f t="shared" si="510"/>
        <v>Null</v>
      </c>
      <c r="QB385" t="str">
        <f t="shared" si="511"/>
        <v>Null</v>
      </c>
      <c r="QC385" t="str">
        <f>IF($MS385="System 44 Record",IF(BQ385&lt;MEDIAN(Directions!$F$3,Directions!$F$6),"Mid-Year Exited Student","Full Year Participant")&amp;IF(BP385&lt;Directions!$F$3,", Started Prior Year",", Started This Year"),"Null")</f>
        <v>Null</v>
      </c>
      <c r="QD385" t="str">
        <f t="shared" si="512"/>
        <v>Null</v>
      </c>
      <c r="QE385">
        <f t="shared" si="513"/>
        <v>0</v>
      </c>
      <c r="QF385">
        <f t="shared" si="514"/>
        <v>0</v>
      </c>
      <c r="QG385">
        <f t="shared" si="515"/>
        <v>0</v>
      </c>
      <c r="QH385">
        <f t="shared" si="516"/>
        <v>0</v>
      </c>
      <c r="QI385">
        <f t="shared" si="517"/>
        <v>0</v>
      </c>
      <c r="QJ385" t="str">
        <f t="shared" si="518"/>
        <v>Used None</v>
      </c>
      <c r="QK385" t="str">
        <f t="shared" si="519"/>
        <v>Null</v>
      </c>
      <c r="QL385" t="str">
        <f t="shared" si="520"/>
        <v>Null</v>
      </c>
      <c r="QM385" t="str">
        <f>IF($MS385="READ 180 Record",IF(AQ385="","Null",VLOOKUP(JJ385,Lookups!$DX$3:$EB$2054,AN385+1,FALSE)),"Null")</f>
        <v>Null</v>
      </c>
      <c r="QN385" t="str">
        <f t="shared" si="521"/>
        <v>Null</v>
      </c>
    </row>
    <row r="386" spans="1:456" x14ac:dyDescent="0.25">
      <c r="A386" s="161" t="s">
        <v>1447</v>
      </c>
      <c r="B386" s="161" t="s">
        <v>1447</v>
      </c>
      <c r="C386" s="161" t="s">
        <v>1447</v>
      </c>
      <c r="D386" s="161" t="s">
        <v>1447</v>
      </c>
      <c r="E386" s="161">
        <v>9</v>
      </c>
      <c r="F386" s="161" t="s">
        <v>1447</v>
      </c>
      <c r="G386" s="161" t="s">
        <v>880</v>
      </c>
      <c r="H386" s="161" t="s">
        <v>881</v>
      </c>
      <c r="K386" s="161">
        <v>0</v>
      </c>
      <c r="L386" s="161">
        <v>0</v>
      </c>
      <c r="M386" s="161">
        <v>0</v>
      </c>
      <c r="N386" s="161">
        <v>0</v>
      </c>
      <c r="O386" s="161">
        <v>0</v>
      </c>
      <c r="P386" s="161">
        <v>0</v>
      </c>
      <c r="Q386" s="161">
        <v>0</v>
      </c>
      <c r="R386" s="161">
        <v>0</v>
      </c>
      <c r="S386" s="161">
        <v>0</v>
      </c>
      <c r="T386" s="161">
        <v>0</v>
      </c>
      <c r="U386" s="161">
        <v>0</v>
      </c>
      <c r="V386" s="161">
        <v>0</v>
      </c>
      <c r="W386" s="161">
        <v>0</v>
      </c>
      <c r="X386" s="161">
        <v>0</v>
      </c>
      <c r="AB386" s="161" t="s">
        <v>242</v>
      </c>
      <c r="AC386" s="161" t="s">
        <v>242</v>
      </c>
      <c r="AD386" s="161" t="s">
        <v>242</v>
      </c>
      <c r="AE386" s="161" t="s">
        <v>242</v>
      </c>
      <c r="AF386" s="161" t="s">
        <v>242</v>
      </c>
      <c r="AG386" s="161" t="s">
        <v>242</v>
      </c>
      <c r="AH386" s="161" t="s">
        <v>242</v>
      </c>
      <c r="AI386" s="161">
        <v>20150801</v>
      </c>
      <c r="AJ386" s="161">
        <v>20160525</v>
      </c>
      <c r="AK386" s="161" t="s">
        <v>869</v>
      </c>
      <c r="AL386" t="s">
        <v>1078</v>
      </c>
      <c r="BN386" t="s">
        <v>1079</v>
      </c>
      <c r="ET386" s="161">
        <v>0</v>
      </c>
      <c r="EU386" s="161">
        <v>0</v>
      </c>
      <c r="EV386" s="161">
        <v>0</v>
      </c>
      <c r="EW386" s="161">
        <v>0</v>
      </c>
      <c r="EX386" s="161">
        <v>0</v>
      </c>
      <c r="EY386" s="161">
        <v>0</v>
      </c>
      <c r="EZ386" s="161">
        <v>0</v>
      </c>
      <c r="FA386" s="161">
        <v>0</v>
      </c>
      <c r="FB386" s="161">
        <v>0</v>
      </c>
      <c r="FC386" s="161">
        <v>0</v>
      </c>
      <c r="FD386" s="161">
        <v>0</v>
      </c>
      <c r="FE386" s="161">
        <v>0</v>
      </c>
      <c r="HN386" s="161" t="s">
        <v>881</v>
      </c>
      <c r="JB386" s="161" t="s">
        <v>881</v>
      </c>
      <c r="JC386" s="161">
        <v>0</v>
      </c>
      <c r="JD386" s="161">
        <v>0</v>
      </c>
      <c r="JE386" s="161">
        <v>0</v>
      </c>
      <c r="JF386" s="161">
        <v>0</v>
      </c>
      <c r="MN386" t="str">
        <f t="shared" ref="MN386:MN449" si="522">AB386&amp;AD386&amp;AE386&amp;AF386&amp;AG386&amp;AH386</f>
        <v>NoNoNoNoNoNo</v>
      </c>
      <c r="MO386" t="str">
        <f>IF(AND(MN386="NoNoNoNoNoNo",JI386=""),"No Programs",VLOOKUP(MN386,Lookups!$DA$4:$DB$67,2,FALSE))</f>
        <v>No Programs</v>
      </c>
      <c r="MP386">
        <f t="shared" ref="MP386:MP449" si="523">IFERROR(AQ386/(AQ386+BX386),0)</f>
        <v>0</v>
      </c>
      <c r="MQ386" t="str">
        <f t="shared" ref="MQ386:MQ449" si="524">IF(SUM(AQ386,BX386,LD386)=0,IF(JG386="","No Program Use","RI User"),IF(LD386&gt;0,"xSkills User",IF(MP386&lt;0.667,"System 44 User","READ 180 User")))</f>
        <v>No Program Use</v>
      </c>
      <c r="MR386" t="str">
        <f>Directions!$D$3</f>
        <v>Usage</v>
      </c>
      <c r="MS386" t="str">
        <f>VLOOKUP(MQ386,Lookups!$CU$71:$CV$80,2,FALSE)</f>
        <v>Exclude</v>
      </c>
      <c r="MT386">
        <f t="shared" ref="MT386:MT449" si="525">IF(OR(AND(MS386="READ 180 Record",JI386&lt;&gt;""),AND(MS386="Expert 21 Record",JI386&lt;&gt;""),AND(MS386="RI Record",JI386&lt;&gt;"")),1,IF(AND(MS386="System 44 Record",HR386&lt;&gt;""),1,0))</f>
        <v>0</v>
      </c>
      <c r="MU386">
        <f t="shared" ref="MU386:MU449" si="526">IF(MT386=0,0,IF(OR(AND(MS386="READ 180 Record",AQ386&gt;19),AND(MS386="Expert 21 Record",AH386="Yes"),AND(MS386="RI Record",JI386&lt;&gt;"")),1,IF(AND(MS386="System 44 Record",BX386&gt;19),1,0)))</f>
        <v>0</v>
      </c>
      <c r="MV386">
        <f t="shared" ref="MV386:MV449" si="527">IF(MU386=0,0,IF(OR(AND(MS386="READ 180 Record",JL386&lt;&gt;""),AND(MS386="Expert 21 Record",JL386&lt;&gt;""),AND(MS386="RI Record",JL386&lt;&gt;"")),1,IF(AND(MS386="System 44 Record",HX386&lt;&gt;""),1,0)))</f>
        <v>0</v>
      </c>
      <c r="MW386">
        <f t="shared" ref="MW386:MW449" si="528">IF(MV386=0,0,IF(MX386&lt;8,0,1))</f>
        <v>0</v>
      </c>
      <c r="MX386">
        <f t="shared" ref="MX386:MX449" si="529">IFERROR(IF(MS386="System 44 Record",(HP386-HR386)/7,(NH386-JI386)/7),0)</f>
        <v>0</v>
      </c>
      <c r="MY386" t="str">
        <f t="shared" ref="MY386:MY449" si="530">IF(SUM(K386:X386)=0+COUNTA(Y386:AA386),"Not Used",IF(SUM(K386:X386)+COUNTA(Y386:AA386)=1,"Unlikely",IF(SUM(K386:X386)+COUNTA(Y386:AA386)=2,"Probable","Definite")))</f>
        <v>Not Used</v>
      </c>
      <c r="MZ386">
        <f t="shared" ref="MZ386:MZ449" si="531">SUM(K386:O386)+IF(SUM(P386:Q386)&gt;0,1,0)+IF(SUM(R386:X386)&gt;0,1,0)+COUNTA(Y386:AA386)</f>
        <v>0</v>
      </c>
      <c r="NA386" t="str">
        <f t="shared" ref="NA386:NA449" si="532">IF(OR(SUM(P386:Q386)=2,SUM(P386:Q386)=0),"Not Available",IF(P386=1,"Female","Male"))</f>
        <v>Not Available</v>
      </c>
      <c r="NB386" t="str">
        <f t="shared" ref="NB386:NB449" si="533">IF(SUM(R386:X386)=0,"Not Available",IF(OR(SUM(R386:W386)&gt;1,X386=1),"Multiple Races",IF(R386=1,"Alaska-Native American",IF(S386=1,"Asian",IF(T386=1,"African American",IF(U386=1,"Hispanic",IF(V386=1,"Pacific Islander","Caucasian")))))))</f>
        <v>Not Available</v>
      </c>
      <c r="NC386" t="str">
        <f t="shared" ref="NC386:NC449" si="534">IF($MY386="Not Used","4 Not Indicated",IF(K386=1,"1 Economically Disadvantaged",IF($MY386="Unlikely","3 May Not Be ED","2 Not Economically Disadvantaged")))</f>
        <v>4 Not Indicated</v>
      </c>
      <c r="ND386" t="str">
        <f t="shared" ref="ND386:ND449" si="535">IF($MY386="Not Used","4 Not Indicated",IF(L386=1,"1 Gifted and Talented",IF($MY386="Unlikely","3 May Not Be Gifted","2 Not Gifted and Talented")))</f>
        <v>4 Not Indicated</v>
      </c>
      <c r="NE386" t="str">
        <f t="shared" ref="NE386:NE449" si="536">IF($MY386="Not Used","4 Not Indicated",IF(M386=1,"1 Limited English Proficient",IF($MY386="Unlikely","3 May Not Be LEP","2 Not Limited English Proficient")))</f>
        <v>4 Not Indicated</v>
      </c>
      <c r="NF386" t="str">
        <f t="shared" ref="NF386:NF449" si="537">IF($MY386="Not Used","4 Not Indicated",IF(N386=1,"1 Migrant Student",IF($MY386="Unlikely","3 May Not Be Migrant","2 Not Migrant Student")))</f>
        <v>4 Not Indicated</v>
      </c>
      <c r="NG386" t="str">
        <f t="shared" ref="NG386:NG449" si="538">IF($MY386="Not Used","4 Not Indicated",IF(O386=1,"1 SPED",IF($MY386="Unlikely","3 May Not Be SPED","2 GENED")))</f>
        <v>4 Not Indicated</v>
      </c>
      <c r="NH386" s="159" t="str">
        <f t="shared" ref="NH386:NH449" si="539">IF(JI386="","Null",MAX(JI386,JL386,JO386,JR386,JU386,JX386,KA386,KD386,KG386,KJ386,KM386,KP386,KS386,KV386,KY386))</f>
        <v>Null</v>
      </c>
      <c r="NI386" t="str">
        <f t="shared" ref="NI386:NI449" si="540">IF(JI386="","Null",IF(NH386=KY386,KZ386,IF(NH386=KV386,KW386,IF(NH386=KS386,KT386,IF(NH386=KP386,KQ386,IF(NH386=KM386,KN386,IF(NH386=KJ386,KK386,IF(NH386=KG386,KH386,IF(NH386=KD386,KE386,IF(NH386=KA386,KB386,IF(NH386=JX386,JY386,IF(NH386=JU386,JV386,IF(NH386=JR386,JS386,IF(NH386=JO386,JP386,IF(NH386=JL386,JM386,JJ386)))))))))))))))</f>
        <v>Null</v>
      </c>
      <c r="NJ386" s="159" t="str">
        <f t="shared" ref="NJ386:NJ449" si="541">IF(JI386="","Null",IF(NK386=KZ386,KY386,IF(NK386=KW386,KV386,IF(NK386=KT386,KS386,IF(NK386=KQ386,KP386,IF(NK386=KN386,KM386,IF(NK386=KK386,KJ386,IF(NK386=KH386,KG386,IF(NK386=KE386,KD386,IF(NK386=KB386,KA386,IF(NK386=JY386,JX386,IF(NK386=JV386,JU386,IF(NK386=JS386,JR386,IF(NK386=JP386,JO386,IF(NK386=JM386,JL386,JI386)))))))))))))))</f>
        <v>Null</v>
      </c>
      <c r="NK386" t="str">
        <f t="shared" ref="NK386:NK449" si="542">IF(JI386="","Null",MAX(JJ386,JM386,JP386,JS386,JV386,JY386,KB386,KE386,KH386,KK386,KN386,KQ386,KT386,KW386,KZ386))</f>
        <v>Null</v>
      </c>
      <c r="NL386" t="str">
        <f t="shared" ref="NL386:NL449" si="543">IF(JI386="","No RI Tests",IF(JL386="","Lone RI Test",(NH386-JI386)/7))</f>
        <v>No RI Tests</v>
      </c>
      <c r="NM386">
        <f t="shared" ref="NM386:NM449" si="544">IF(OR($NL386="No RI Tests",$NL386="Lone RI Test"),0,IF(NL386&lt;8,0,1))</f>
        <v>0</v>
      </c>
      <c r="NN386" t="str">
        <f>IF(OR(E386="PK",E386="K",JJ386=""),"Null",INDEX(Lookups!$EZ$4:$FW$18,MATCH($JJ386,Lookups!$EY$4:$EY$18,1),MATCH($E386,Lookups!$EZ$3:$FW$3,0)))</f>
        <v>Null</v>
      </c>
      <c r="NO386" t="str">
        <f>IF(OR(E386="PK",E386="K",JJ386=""),"Null",INDEX(Lookups!$EZ$4:$FW$18,MATCH($JJ386,Lookups!$EY$4:$EY$18,1),MATCH($E386,Lookups!$EZ$3:$FW$3,0) + 1))</f>
        <v>Null</v>
      </c>
      <c r="NP386" t="str">
        <f t="shared" ref="NP386:NP449" si="545">IF(NN386="Null","Null",NN386*2)</f>
        <v>Null</v>
      </c>
      <c r="NQ386" t="str">
        <f t="shared" ref="NQ386:NQ449" si="546">IF(NL386="No RI Tests","Null",IF(JJ386&lt;IF(E386&lt;6,400,600),"PI is Recommended","No PI Needed"))</f>
        <v>Null</v>
      </c>
      <c r="NR386" t="str">
        <f t="shared" ref="NR386:NR449" si="547">IF(NL386="No RI Tests","Null",IF(NK386&lt;IF(E386&lt;6,400,600),"PI is Recommended","No PI Needed"))</f>
        <v>Null</v>
      </c>
      <c r="NS386" t="str">
        <f t="shared" ref="NS386:NS449" si="548">IF($NL386="No RI Tests","No RI Tests",IF(JJ386&lt;200,"BR to 199L",IF(JJ386&lt;400,"200L to 399L",IF(JJ386&lt;600,"400L to 599L",IF(JJ386&lt;800,"600L to 799L",IF(JJ386&lt;1000,"800L to 999L",IF(JJ386&lt;1200,"1000L to 1199L","1200L or More")))))))</f>
        <v>No RI Tests</v>
      </c>
      <c r="NT386" t="str">
        <f t="shared" ref="NT386:NT449" si="549">IF($NL386="No RI Tests","No RI Tests",IF(NI386&lt;200,"BR to 199L",IF(NI386&lt;400,"200L to 399L",IF(NI386&lt;600,"400L to 599L",IF(NI386&lt;800,"600L to 799L",IF(NI386&lt;1000,"800L to 999L",IF(NI386&lt;1200,"1000L to 1199L","1200L or More")))))))</f>
        <v>No RI Tests</v>
      </c>
      <c r="NU386" t="str">
        <f t="shared" ref="NU386:NU449" si="550">IF($NL386="No RI Tests","No RI Tests",IF(NK386&lt;200,"BR to 199L",IF(NK386&lt;400,"200L to 399L",IF(NK386&lt;600,"400L to 599L",IF(NK386&lt;800,"600L to 799L",IF(NK386&lt;1000,"800L to 999L",IF(NK386&lt;1200,"1000L to 1199L","1200L or More")))))))</f>
        <v>No RI Tests</v>
      </c>
      <c r="NV386" s="183" t="str">
        <f t="array" ref="NV386">IF($NL386="No RI Tests","No RI Tests",VLOOKUP(IF(AND(E386="K",JJ386&lt;280),3,IF(AND(E386="K",JJ386&gt;=280),4,MAX(IF(E386=Lookups!$DF$6:$DF$99,IF(JJ386&gt;=Lookups!$DG$6:$DG$99,Lookups!$DH$6:$DH$99))))),Lookups!$DE$104:$DG$108,2,FALSE))</f>
        <v>No RI Tests</v>
      </c>
      <c r="NW386" s="161" t="str">
        <f t="array" ref="NW386">IF($NL386="No RI Tests","No RI Tests",VLOOKUP(IF(AND(E386="K",JH386&lt;280),3,IF(AND(E386="K",JH386&gt;=280),4,MAX(IF(E386=Lookups!$DF$6:$DF$99,IF(NI386&gt;=Lookups!$DG$6:$DG$99,Lookups!$DH$6:$DH$99))))),Lookups!$DE$104:$DG$108,2,FALSE))</f>
        <v>No RI Tests</v>
      </c>
      <c r="NX386" s="161" t="str">
        <f t="array" ref="NX386">IF($NL386="No RI Tests","No RI Tests",VLOOKUP(IF(AND(E386="K",NK386&lt;280),3,IF(AND(E386="K",NK386&gt;=280),4,MAX(IF(E386=Lookups!$DF$6:$DF$99,IF(NK386&gt;=Lookups!$DG$6:$DG$99,Lookups!$DH$6:$DH$99))))),Lookups!$DE$104:$DG$108,2,FALSE))</f>
        <v>No RI Tests</v>
      </c>
      <c r="NY386" t="str">
        <f t="shared" ref="NY386:NY449" si="551">IF(NM386=0,"Null",IF(NV386=NW386,1,0))</f>
        <v>Null</v>
      </c>
      <c r="NZ386" t="str">
        <f t="shared" ref="NZ386:NZ449" si="552">IF(NM386=0,"Null",IF(NV386="4 Advanced",0,IF(NV386=NW386,0,IF(OR(AND(NV386="2 Basic",NW386="1 Below Basic"),AND(NV386="3 Proficient",NW386="1 Below Basic"),AND(NV386="3 Proficient",NW386="2 Basic")),0,1))))</f>
        <v>Null</v>
      </c>
      <c r="OA386" t="str">
        <f t="shared" ref="OA386:OA449" si="553">IF(NM386=0,"No RI for Comparison",IF(NY386=1,"Maintained Performance Level",IF(NZ386=1,"Improved Performance Level","Lowered Performance Level")))</f>
        <v>No RI for Comparison</v>
      </c>
      <c r="OB386" s="161" t="str">
        <f t="array" ref="OB386">IF($NL386="No RI Tests","No RI Tests",IF(E386="K","N/A",VLOOKUP(MAX(IF(E386=Lookups!$DF$6:$DF$99,IF(JJ386&gt;=Lookups!$DG$6:$DG$99,Lookups!$DI$6:$DI$99))),Lookups!$DE$104:$DG$108,3,FALSE)))</f>
        <v>No RI Tests</v>
      </c>
      <c r="OC386" s="161" t="str">
        <f t="array" ref="OC386">IF($NL386="No RI Tests","No RI Tests",IF(E386="K","N/A",VLOOKUP(MAX(IF(E386=Lookups!$DF$6:$DF$99,IF(NI386&gt;=Lookups!$DG$6:$DG$99,Lookups!$DI$6:$DI$99))),Lookups!$DE$104:$DG$108,3,FALSE)))</f>
        <v>No RI Tests</v>
      </c>
      <c r="OD386" s="161" t="str">
        <f t="array" ref="OD386">IF($NL386="No RI Tests","No RI Tests",IF(E386="K","N/A",VLOOKUP(MAX(IF(E386=Lookups!$DF$6:$DF$99,IF(NK386&gt;=Lookups!$DG$6:$DG$99,Lookups!$DI$6:$DI$99))),Lookups!$DE$104:$DG$108,3,FALSE)))</f>
        <v>No RI Tests</v>
      </c>
      <c r="OE386" t="str">
        <f t="shared" ref="OE386:OE449" si="554">IF(NM386=0,"Null",IF(OB386=OC386,1,0))</f>
        <v>Null</v>
      </c>
      <c r="OF386" t="str">
        <f t="shared" ref="OF386:OF449" si="555">IF(NM386=0,"Null",IF(OB386="5 Superior",0,IF(OC386="1 Limited",0,IF(OB386=OC386,0,IF(OR(AND(OB386="3 Sufficient",OC386="2 Partial"),AND(OB386="4 Solid",OC386="2 Partial"),AND(OB386="4 Solid",OC386="3 Sufficient")),0,1)))))</f>
        <v>Null</v>
      </c>
      <c r="OG386" t="str">
        <f t="shared" ref="OG386:OG449" si="556">IF(NM386=0,"No RI for Comparison",IF(OE386=1,"Maintained Performance Level",IF(OF386=1,"Improved Performance Level","Lowered Performance Level")))</f>
        <v>No RI for Comparison</v>
      </c>
      <c r="OH386" t="str">
        <f t="shared" ref="OH386:OH449" si="557">IF(NM386=0,"Null",NI386-JJ386)</f>
        <v>Null</v>
      </c>
      <c r="OI386" t="str">
        <f t="shared" ref="OI386:OI449" si="558">IF(NM386=0,"Null",IF(OH386&gt;0,1,0))</f>
        <v>Null</v>
      </c>
      <c r="OJ386" t="str">
        <f t="shared" ref="OJ386:OJ449" si="559">IF(NM386=0,"Null",IF(OH386&lt;NN386,0,1))</f>
        <v>Null</v>
      </c>
      <c r="OK386" t="str">
        <f t="shared" ref="OK386:OK449" si="560">IF(NM386=0,"Null",IF(OH386&lt;2*NN386,0,1))</f>
        <v>Null</v>
      </c>
      <c r="OL386" t="str">
        <f t="shared" ref="OL386:OL449" si="561">IF(NM386=0,"Null",MIN(6,IF(AND(OH386&gt;-1,NN386=0),1,IFERROR(OH386/AVERAGE(NN386,NO386),0))))</f>
        <v>Null</v>
      </c>
      <c r="OM386" t="str">
        <f t="shared" ref="OM386:OM449" si="562">IF(JI386="","Null",IF(OR(MONTH(JI386)=8,MONTH(JI386)=9,MONTH(JI386)=10),"Fall Administration",IF(OR(MONTH(JI386)=4,MONTH(JI386)=5,MONTH(JI386)=6,MONTH(JI386)=7),"Spring Administration","Winter Administration")))</f>
        <v>Null</v>
      </c>
      <c r="ON386" t="str">
        <f t="shared" ref="ON386:ON449" si="563">IF(NM386=0,"Null",IF(OR(MONTH(NI386)=8,MONTH(NI386)=9,MONTH(NI386)=10),"Fall Administration",IF(OR(MONTH(NI386)=4,MONTH(NI386)=5,MONTH(NI386)=6,MONTH(NI386)=7),"Spring Administration","Winter Administration")))</f>
        <v>Null</v>
      </c>
      <c r="OO386" t="str">
        <f t="shared" ref="OO386:OO449" si="564">IF(NM386=0,OM386&amp;" RI",IF(OM386=ON386,OM386&amp;" RI",IF(OM386="Winter Administration","Winter to Spring RI",IF(ON386="Winter Administration","Fall to Winter RI","Fall to Spring-Full Year RI"))))</f>
        <v>Null RI</v>
      </c>
      <c r="OP386" t="str">
        <f ca="1">IF(AND(HR386&lt;&gt;"",JJ386&lt;600),IF(HT386="Advancing","Tier 2","Tier 3"),IF(JI386="","Null",IF(OR(E386="K",E386&lt;3),"FRA Recommended",IF(JJ386&gt;=IF(E386&lt;6,400,600),IF(JJ386&lt;VLOOKUP(E386,Lookups!$AP$3:$AR$16,3,FALSE),"Tier 2","Core"),IF(JJ386&lt;400,IF(RAND()&lt;0.81,"Tier 3","Tier 2"),IF(RAND()&lt;0.51,"Tier 3","Tier 2"))))))</f>
        <v>Null</v>
      </c>
      <c r="OQ386" t="str">
        <f t="shared" ref="OQ386:OQ449" si="565">IF(JI386="","Null",IF(AVERAGE(JK386,JN386,JQ386,JT386,JW386,JZ386,KC386,KF386,KI386,KL386,KO386,KR386,KU386,KX386,LA386)&lt;15,"Average Reading Invt. Under 15 Minutes Long","Average Reading Invt. at Least 15 Minutes Long"))</f>
        <v>Null</v>
      </c>
      <c r="OR386" t="str">
        <f t="shared" ref="OR386:OR449" si="566">IF(OH386="Null","Null",IF(OH386&gt;=-100,0,1))</f>
        <v>Null</v>
      </c>
      <c r="OS386" t="str">
        <f t="shared" ref="OS386:OS449" si="567">IF(MS386="READ 180 Record",IF(AND(JJ386&gt;=100,AQ386&gt;=20,OL386&gt;=1,OL386&lt;=4,AP386&gt;=1),1,0),"Null")</f>
        <v>Null</v>
      </c>
      <c r="OT386" t="str">
        <f t="shared" ref="OT386:OT449" si="568">IF(JI386="","No RI Tests",MAX(JJ386,JM386,JP386,JS386,JV386,JY386,KB386,KE386,KH386,KK386,KN386,KQ386,KT386,KW386,KZ386)-MIN(JJ386,JM386,JP386,JS386,JV386,JY386,KB386,KE386,KH386,KK386,KN386,KQ386,KT386,KW386,KZ386))</f>
        <v>No RI Tests</v>
      </c>
      <c r="OU386" s="159" t="str">
        <f t="shared" ref="OU386:OU449" si="569">IF(HR386="","No PI Tests",IF(IV386="",IF(IP386="",IF(IJ386="",IF(ID386="",IF(HX386="",HR386,HX386),ID386),IJ386),IP386),IV386))</f>
        <v>No PI Tests</v>
      </c>
      <c r="OV386" t="str">
        <f t="shared" ref="OV386:OV449" si="570">IF(HR386="","No PI Tests",INDEX(HR386:JA386,MATCH(HP386,HR386:JA386,0)+1))</f>
        <v>No PI Tests</v>
      </c>
      <c r="OW386" t="str">
        <f t="shared" ref="OW386:OW449" si="571">IFERROR(INDEX(HR386:JA386,MATCH(OU386,HR386:JA386,0)+2),"No PI Tests")</f>
        <v>No PI Tests</v>
      </c>
      <c r="OX386" t="str">
        <f t="shared" ref="OX386:OX449" si="572">IF(HR386="","No PI Tests",IFERROR(VLOOKUP(OU386,IV386:JA386,4,FALSE),IFERROR(VLOOKUP(OU386,IP386:IU386,4,FALSE),IFERROR(VLOOKUP(OU386,IJ386:IO386,4,FALSE),IFERROR(VLOOKUP(OU386,ID386:II386,4,FALSE),IFERROR(VLOOKUP(OU386,HX386:IC386,4,FALSE),HU386))))))</f>
        <v>No PI Tests</v>
      </c>
      <c r="OY386" t="str">
        <f t="shared" ref="OY386:OY449" si="573">IF(HR386="","No PI Tests",IFERROR(VLOOKUP(OU386,IV386:JA386,5,FALSE),IFERROR(VLOOKUP(OU386,IP386:IU386,5,FALSE),IFERROR(VLOOKUP(OU386,IJ386:IO386,5,FALSE),IFERROR(VLOOKUP(OU386,ID386:II386,5,FALSE),IFERROR(VLOOKUP(OU386,HX386:IC386,5,FALSE),HV386))))))</f>
        <v>No PI Tests</v>
      </c>
      <c r="OZ386" t="str">
        <f t="shared" ref="OZ386:OZ449" si="574">IF(HR386="","No PI Tests",IFERROR(VLOOKUP(OU386,IV386:JA386,6,FALSE),IFERROR(VLOOKUP(OU386,IP386:IU386,6,FALSE),IFERROR(VLOOKUP(OU386,IJ386:IO386,6,FALSE),IFERROR(VLOOKUP(OU386,ID386:II386,6,FALSE),IFERROR(VLOOKUP(OU386,HX386:IC386,6,FALSE),HW386))))))</f>
        <v>No PI Tests</v>
      </c>
      <c r="PA386" s="159" t="str">
        <f t="shared" ref="PA386:PA449" si="575">IF(HR386="","No PI Tests",IF(PE386=IZ386,IV386,IF(PE386=IT386,IP386,IF(PE386=IN386,IJ386,IF(PE386=IH386,ID386,IF(PE386=IB386,HX386,HR386))))))</f>
        <v>No PI Tests</v>
      </c>
      <c r="PB386" t="str">
        <f t="shared" ref="PB386:PB449" si="576">IF(HR386="","No PI Tests",IF(PE386=IZ386,IW386,IF(PE386=IT386,IQ386,IF(PE386=IN386,IK386,IF(PE386=IH386,IE386,IF(PE386=IB386,HY386,HS386))))))</f>
        <v>No PI Tests</v>
      </c>
      <c r="PC386" t="str">
        <f t="shared" ref="PC386:PC449" si="577">IF(HR386="","No PI Tests",IF(PE386=IZ386,IX386,IF(PE386=IT386,IR386,IF(PE386=IN386,IL386,IF(PE386=IH386,IF386,IF(PE386=IB386,HZ386,HT386))))))</f>
        <v>No PI Tests</v>
      </c>
      <c r="PD386" t="str">
        <f t="shared" ref="PD386:PD449" si="578">IF(HR386="","No PI Tests",IF(PE386=IZ386,IY386,IF(PE386=IT386,IS386,IF(PE386=IN386,IM386,IF(PE386=IH386,IG386,IF(PE386=IB386,IA386,HU386))))))</f>
        <v>No PI Tests</v>
      </c>
      <c r="PE386" t="str">
        <f t="shared" ref="PE386:PE449" si="579">IF(HR386="","No PI Tests",MAX(HV386,IB386,IH386,IN386,IT386,IZ386))</f>
        <v>No PI Tests</v>
      </c>
      <c r="PF386" t="str">
        <f t="shared" ref="PF386:PF449" si="580">IF(HR386="","No PI Tests",IF(PE386=IZ386,JA386,IF(PE386=IT386,IU386,IF(PE386=IN386,IO386,IF(PE386=IH386,II386,IF(PE386=IB386,IC386,HW386))))))</f>
        <v>No PI Tests</v>
      </c>
      <c r="PG386" t="str">
        <f t="shared" ref="PG386:PG449" si="581">IF(HR386="","No PI Tests",IF(HX386="","Lone PI Test",(OU386-HR386)/7))</f>
        <v>No PI Tests</v>
      </c>
      <c r="PH386">
        <f t="shared" ref="PH386:PH449" si="582">IF(OR(PG386="No PI Tests",PG386="Lone PI Test"),0,IF(PG386&lt;8,0,1))</f>
        <v>0</v>
      </c>
      <c r="PI386">
        <f t="shared" ref="PI386:PI449" si="583">IF(JI386="",0,IF(AND(JJ386&lt;IF(E386&lt;6,400,600),HR386&lt;&gt;""),1,0))</f>
        <v>0</v>
      </c>
      <c r="PJ386" t="str">
        <f t="shared" ref="PJ386:PJ449" si="584">IF(HR386="","Null",HU386)</f>
        <v>Null</v>
      </c>
      <c r="PK386" t="str">
        <f>IF(HR386="","Null",IF(E386&lt;3,"Null",IF(HU386=0,0,IF(HS386="Form 1",VLOOKUP(HU386,Lookups!$BE$3:$BP$63,E386,FALSE),IF(HS386="Form 2",VLOOKUP(HU386,Lookups!$BE$67:$BP$127,E386,FALSE),VLOOKUP(HU386,Lookups!$BE$130:$BP$190,E386,FALSE))))))</f>
        <v>Null</v>
      </c>
      <c r="PL386" t="str">
        <f t="shared" ref="PL386:PL449" si="585">IF($PH386=0,"Null",OX386)</f>
        <v>Null</v>
      </c>
      <c r="PM386" t="str">
        <f>IF($PH386=0,"Null",IF(E386&lt;3,"Null",IF(OX386=0,0,IF(OV386="Form 1",VLOOKUP(OX386,Lookups!$BE$3:$BP$63,E386,FALSE),IF(OV386="Form 2",VLOOKUP(OX386,Lookups!$BE$67:$BP$127,E386,FALSE),VLOOKUP(OX386,Lookups!$BE$130:$BP$190,E386,FALSE))))))</f>
        <v>Null</v>
      </c>
      <c r="PN386" t="str">
        <f t="shared" ref="PN386:PN449" si="586">IF($PH386=0,"Null",PL386-PJ386)</f>
        <v>Null</v>
      </c>
      <c r="PO386" t="str">
        <f t="shared" ref="PO386:PO449" si="587">IF($PH386=0,"Null",IF(PN386&gt;0,1,0))</f>
        <v>Null</v>
      </c>
      <c r="PP386" t="str">
        <f t="shared" ref="PP386:PP449" si="588">IF(HR386="","Null",HV386)</f>
        <v>Null</v>
      </c>
      <c r="PQ386" t="str">
        <f>IF(HR386="","Null",IF(E386&lt;3,"Null",IF(HV386=0,0,IF(HS386="Form 1",VLOOKUP(HV386,Lookups!$BR$3:$CC$63,E386,FALSE),IF(HS386="Form 2",VLOOKUP(HV386,Lookups!$BR$67:$CC$127,E386,FALSE),VLOOKUP(HV386,Lookups!$BR$130:$CC$190,E386,FALSE))))))</f>
        <v>Null</v>
      </c>
      <c r="PR386" t="str">
        <f t="shared" ref="PR386:PR449" si="589">IF($PH386=0,"Null",OY386)</f>
        <v>Null</v>
      </c>
      <c r="PS386" t="str">
        <f>IF(HR386="","Null",IF(E386&lt;3,"Null",IF(OY386=0,0,IF(OW386="Form 1",VLOOKUP(OY386,Lookups!$BR$3:$CC$63,E386,FALSE),IF(OW386="Form 2",VLOOKUP(OY386,Lookups!$BR$67:$CC$127,E386,FALSE),VLOOKUP(OY386,Lookups!$BR$130:$CC$190,E386,FALSE))))))</f>
        <v>Null</v>
      </c>
      <c r="PT386" t="str">
        <f t="shared" ref="PT386:PT449" si="590">IF($PH386=0,"Null",PR386-PP386)</f>
        <v>Null</v>
      </c>
      <c r="PU386" t="str">
        <f t="shared" ref="PU386:PU449" si="591">IF($PH386=0,"Null",IF(PT386&lt;4,0,1))</f>
        <v>Null</v>
      </c>
      <c r="PV386" t="str">
        <f t="shared" ref="PV386:PV449" si="592">IF(HR386="","Null",IF(PC386="Advancing",1,0))</f>
        <v>Null</v>
      </c>
      <c r="PW386" t="str">
        <f t="shared" ref="PW386:PW449" si="593">IF(PH386=0,IF(HR386="","No PI Tests",IF(OR(MONTH(HR386)=8,MONTH(HR386)=9,MONTH(HR386)=10),"Fall PI Administration", IF(OR(MONTH(HR386)=4,MONTH(HR386)=5,MONTH(HR386)=6,MONTH(HR386)=7),"Spring PI Administration","Winter PI Administration"))), IF(OR(MONTH(HR386)=8,MONTH(HR386)=9,MONTH(HR386)=10),"Fall to ", IF(OR(MONTH(HR386)=4,MONTH(HR386)=5,MONTH(HR386)=6,MONTH(HR386)=7),"Spring to ","Winter to "))&amp;IF(OR(MONTH(OU386)=8,MONTH(OU386)=9,MONTH(OU386)=10),"Fall PI Administration",  IF(OR(MONTH(OU386)=4,MONTH(OU386)=5,MONTH(OU386)=6,MONTH(OU386)=7),"Spring PI Administration","Winter PI Administration")) )</f>
        <v>No PI Tests</v>
      </c>
      <c r="PX386">
        <f t="shared" ref="PX386:PX449" si="594">IF(OR(AB386="Yes",AC386="Yes",AD386="Yes"),1,0)</f>
        <v>0</v>
      </c>
      <c r="PY386">
        <f t="shared" ref="PY386:PY449" si="595">IF(OR(AE386="Yes",AF386="Yes"),1,0)</f>
        <v>0</v>
      </c>
      <c r="PZ386" t="str">
        <f t="shared" ref="PZ386:PZ449" si="596">IF($MS386="System 44 Record",IF(BX386&lt;20,"Under 20 Sessions",IF(BX386&lt;40,"20 to 39 Sessions",IF(BX386&lt;60,"40 to 59 Sessions",IF(BX386&lt;80,"60 to 79 Sessions",IF(BX386&lt;100,"80 to 99 Sessions","100 or More Sessions"))))),"Null")</f>
        <v>Null</v>
      </c>
      <c r="QA386" t="str">
        <f t="shared" ref="QA386:QA449" si="597">IF($MS386="System 44 Record",IF(BR386="Other","Manual Placement",IF(BR386="Level I","Series 1","Series 4")),"Null")</f>
        <v>Null</v>
      </c>
      <c r="QB386" t="str">
        <f t="shared" ref="QB386:QB449" si="598">IF($MS386="System 44 Record",IF(BU386&lt;5,"In Series 1 to 4",IF(BU386&lt;9,"In Series 5 to 8",IF(BU386&lt;13,"In Series 9 to 12",IF(BU386&lt;17,"In Series 13 to 16",IF(BU386&lt;21,"In Series 17 to 20","In Series 21 to 25"))))),"Null")</f>
        <v>Null</v>
      </c>
      <c r="QC386" t="str">
        <f>IF($MS386="System 44 Record",IF(BQ386&lt;MEDIAN(Directions!$F$3,Directions!$F$6),"Mid-Year Exited Student","Full Year Participant")&amp;IF(BP386&lt;Directions!$F$3,", Started Prior Year",", Started This Year"),"Null")</f>
        <v>Null</v>
      </c>
      <c r="QD386" t="str">
        <f t="shared" ref="QD386:QD449" si="599">IF($MS386="System 44 Record",IF(OR(PV386=1,NK386&gt;600,BU386=25),1,0),"Null")</f>
        <v>Null</v>
      </c>
      <c r="QE386">
        <f t="shared" ref="QE386:QE449" si="600">IF(AQ386&lt;1,0,1)</f>
        <v>0</v>
      </c>
      <c r="QF386">
        <f t="shared" ref="QF386:QF449" si="601">IF(JC386&lt;1,0,1)</f>
        <v>0</v>
      </c>
      <c r="QG386">
        <f t="shared" ref="QG386:QG449" si="602">IF(SUM(CT386,CU386,FD386,FE386)&gt;0,1,0)</f>
        <v>0</v>
      </c>
      <c r="QH386">
        <f t="shared" ref="QH386:QH449" si="603">CT386+CU386+FD386+FE386</f>
        <v>0</v>
      </c>
      <c r="QI386">
        <f t="shared" ref="QI386:QI449" si="604">IFERROR((CR386*CT386+CS386*CU386+FA386*FD386+FC386*FE386)/(100*QH386),0)</f>
        <v>0</v>
      </c>
      <c r="QJ386" t="str">
        <f t="shared" ref="QJ386:QJ449" si="605">IF(SUM(QE386:QG386)=0,"Used None",IF(SUM(QE386:QG386)=3,"Used All 3",IF(AND(QE386=1,QF386=1),"Used READ 180 and RC!",IF(AND(QE386=1,QG386=1),"Used READ 180 and rSkills",IF(AND(QF386=1,QG386=1),"Used RC! and rSkills",IF(QE386=1,"READ 180 Only",IF(QF386=1,"RC! Only","rSkills Only")))))))</f>
        <v>Used None</v>
      </c>
      <c r="QK386" t="str">
        <f t="shared" ref="QK386:QK449" si="606">IF($MS386="READ 180 Record",IF(AQ386="","Null",IF(AQ386&lt;20,"Under 20 Sessions",IF(AQ386&lt;40,"20 to 39 Sessions",IF(AQ386&lt;60,"40 to 59 Sessions",IF(AQ386&lt;80,"60 to 79 Sessions",IF(AQ386&lt;100,"80 to 99 Sessions","100 or More Sessions")))))),"Null")</f>
        <v>Null</v>
      </c>
      <c r="QL386" t="str">
        <f t="shared" ref="QL386:QL449" si="607">IF($MS386="READ 180 Record",IF(AQ386="","Null",IF(AP386&lt;5,"Under 5 Segments",IF(AP386&lt;9,"5 to 8 Segments",IF(AP386&lt;13,"9 to 12 Segments","13 or More Segments")))),"Null")</f>
        <v>Null</v>
      </c>
      <c r="QM386" t="str">
        <f>IF($MS386="READ 180 Record",IF(AQ386="","Null",VLOOKUP(JJ386,Lookups!$DX$3:$EB$2054,AN386+1,FALSE)),"Null")</f>
        <v>Null</v>
      </c>
      <c r="QN386" t="str">
        <f t="shared" ref="QN386:QN449" si="608">IF($MS386="Expert 21 Record",COUNT(LL386,LO386,LR386,LU386,LX386,MA386,MD386,MG386,MJ386,MM386),"Null")</f>
        <v>Null</v>
      </c>
    </row>
    <row r="387" spans="1:456" x14ac:dyDescent="0.25">
      <c r="A387" s="161" t="s">
        <v>1447</v>
      </c>
      <c r="B387" s="161" t="s">
        <v>1447</v>
      </c>
      <c r="C387" s="161" t="s">
        <v>1447</v>
      </c>
      <c r="D387" s="161" t="s">
        <v>1447</v>
      </c>
      <c r="E387" s="161">
        <v>5</v>
      </c>
      <c r="F387" s="161" t="s">
        <v>1447</v>
      </c>
      <c r="G387" s="161" t="s">
        <v>887</v>
      </c>
      <c r="H387" s="161" t="s">
        <v>888</v>
      </c>
      <c r="I387" s="161">
        <v>300</v>
      </c>
      <c r="J387" s="159">
        <v>42499</v>
      </c>
      <c r="K387" s="161">
        <v>0</v>
      </c>
      <c r="L387" s="161">
        <v>0</v>
      </c>
      <c r="M387" s="161">
        <v>0</v>
      </c>
      <c r="N387" s="161">
        <v>0</v>
      </c>
      <c r="O387" s="161">
        <v>0</v>
      </c>
      <c r="P387" s="161">
        <v>0</v>
      </c>
      <c r="Q387" s="161">
        <v>0</v>
      </c>
      <c r="R387" s="161">
        <v>0</v>
      </c>
      <c r="S387" s="161">
        <v>0</v>
      </c>
      <c r="T387" s="161">
        <v>0</v>
      </c>
      <c r="U387" s="161">
        <v>0</v>
      </c>
      <c r="V387" s="161">
        <v>0</v>
      </c>
      <c r="W387" s="161">
        <v>0</v>
      </c>
      <c r="X387" s="161">
        <v>0</v>
      </c>
      <c r="AB387" s="161" t="s">
        <v>242</v>
      </c>
      <c r="AC387" s="161" t="s">
        <v>242</v>
      </c>
      <c r="AD387" s="161" t="s">
        <v>242</v>
      </c>
      <c r="AE387" s="161" t="s">
        <v>242</v>
      </c>
      <c r="AF387" s="161" t="s">
        <v>241</v>
      </c>
      <c r="AG387" s="161" t="s">
        <v>241</v>
      </c>
      <c r="AH387" s="161" t="s">
        <v>242</v>
      </c>
      <c r="AI387" s="161">
        <v>20150801</v>
      </c>
      <c r="AJ387" s="161">
        <v>20160525</v>
      </c>
      <c r="AK387" s="161" t="s">
        <v>869</v>
      </c>
      <c r="AL387" t="s">
        <v>1078</v>
      </c>
      <c r="BN387" t="s">
        <v>1076</v>
      </c>
      <c r="BO387" t="s">
        <v>888</v>
      </c>
      <c r="BP387" s="159">
        <v>42261</v>
      </c>
      <c r="BQ387" s="159">
        <v>42506</v>
      </c>
      <c r="BR387" t="s">
        <v>871</v>
      </c>
      <c r="BS387">
        <v>300</v>
      </c>
      <c r="BT387" s="159">
        <v>42506</v>
      </c>
      <c r="BU387">
        <v>9</v>
      </c>
      <c r="BV387">
        <v>1</v>
      </c>
      <c r="BW387">
        <v>57</v>
      </c>
      <c r="BX387">
        <v>59</v>
      </c>
      <c r="BY387">
        <v>951</v>
      </c>
      <c r="BZ387">
        <v>987</v>
      </c>
      <c r="CA387">
        <v>24</v>
      </c>
      <c r="CB387">
        <v>19</v>
      </c>
      <c r="CC387">
        <v>29</v>
      </c>
      <c r="CD387">
        <v>87</v>
      </c>
      <c r="CE387">
        <v>85</v>
      </c>
      <c r="CF387">
        <v>87</v>
      </c>
      <c r="CG387">
        <v>95</v>
      </c>
      <c r="CH387">
        <v>93</v>
      </c>
      <c r="CI387">
        <v>5565</v>
      </c>
      <c r="CJ387">
        <v>1.931</v>
      </c>
      <c r="CK387">
        <v>8</v>
      </c>
      <c r="CL387">
        <v>8</v>
      </c>
      <c r="ET387" s="161">
        <v>0</v>
      </c>
      <c r="EU387" s="161">
        <v>0</v>
      </c>
      <c r="EV387" s="161">
        <v>0</v>
      </c>
      <c r="EW387" s="161">
        <v>0</v>
      </c>
      <c r="EX387" s="161">
        <v>0</v>
      </c>
      <c r="EY387" s="161">
        <v>0</v>
      </c>
      <c r="EZ387" s="161">
        <v>0</v>
      </c>
      <c r="FA387" s="161">
        <v>0</v>
      </c>
      <c r="FB387" s="161">
        <v>0</v>
      </c>
      <c r="FC387" s="161">
        <v>0</v>
      </c>
      <c r="FD387" s="161">
        <v>0</v>
      </c>
      <c r="FE387" s="161">
        <v>0</v>
      </c>
      <c r="HN387" s="161" t="s">
        <v>888</v>
      </c>
      <c r="HO387" s="159">
        <v>42248</v>
      </c>
      <c r="HP387" s="159">
        <v>42499</v>
      </c>
      <c r="HQ387" s="161">
        <v>3</v>
      </c>
      <c r="HR387" s="159">
        <v>42248</v>
      </c>
      <c r="HS387" s="161" t="s">
        <v>872</v>
      </c>
      <c r="HT387" s="161" t="s">
        <v>873</v>
      </c>
      <c r="HU387" s="161">
        <v>37</v>
      </c>
      <c r="HV387" s="161">
        <v>14</v>
      </c>
      <c r="HW387" s="161">
        <v>0</v>
      </c>
      <c r="HX387" s="159">
        <v>42352</v>
      </c>
      <c r="HY387" s="161" t="s">
        <v>874</v>
      </c>
      <c r="HZ387" s="161" t="s">
        <v>882</v>
      </c>
      <c r="IA387" s="161">
        <v>51</v>
      </c>
      <c r="IB387" s="161">
        <v>29</v>
      </c>
      <c r="IC387" s="161">
        <v>0</v>
      </c>
      <c r="ID387" s="159">
        <v>42499</v>
      </c>
      <c r="IE387" s="161" t="s">
        <v>879</v>
      </c>
      <c r="IF387" s="161" t="s">
        <v>873</v>
      </c>
      <c r="IG387" s="161">
        <v>47</v>
      </c>
      <c r="IH387" s="161">
        <v>22</v>
      </c>
      <c r="II387" s="161">
        <v>0</v>
      </c>
      <c r="JB387" s="161" t="s">
        <v>888</v>
      </c>
      <c r="JC387" s="161">
        <v>5</v>
      </c>
      <c r="JD387" s="161">
        <v>2</v>
      </c>
      <c r="JE387" s="161">
        <v>2</v>
      </c>
      <c r="JF387" s="161">
        <v>839</v>
      </c>
      <c r="JG387" s="159">
        <v>42499</v>
      </c>
      <c r="JH387" s="161">
        <v>300</v>
      </c>
      <c r="JI387" s="159">
        <v>42247</v>
      </c>
      <c r="JJ387" s="161">
        <v>226</v>
      </c>
      <c r="JK387" s="161">
        <v>16</v>
      </c>
      <c r="JL387" s="159">
        <v>42352</v>
      </c>
      <c r="JM387" s="161">
        <v>252</v>
      </c>
      <c r="JN387" s="161">
        <v>8</v>
      </c>
      <c r="JO387" s="159">
        <v>42499</v>
      </c>
      <c r="JP387" s="161">
        <v>300</v>
      </c>
      <c r="JQ387" s="161">
        <v>29</v>
      </c>
      <c r="MN387" t="str">
        <f t="shared" si="522"/>
        <v>NoNoNoYesYesNo</v>
      </c>
      <c r="MO387" t="str">
        <f>IF(AND(MN387="NoNoNoNoNoNo",JI387=""),"No Programs",VLOOKUP(MN387,Lookups!$DA$4:$DB$67,2,FALSE))</f>
        <v>System 44 Only</v>
      </c>
      <c r="MP387">
        <f t="shared" si="523"/>
        <v>0</v>
      </c>
      <c r="MQ387" t="str">
        <f t="shared" si="524"/>
        <v>System 44 User</v>
      </c>
      <c r="MR387" t="str">
        <f>Directions!$D$3</f>
        <v>Usage</v>
      </c>
      <c r="MS387" t="str">
        <f>VLOOKUP(MQ387,Lookups!$CU$71:$CV$80,2,FALSE)</f>
        <v>System 44 Record</v>
      </c>
      <c r="MT387">
        <f t="shared" si="525"/>
        <v>1</v>
      </c>
      <c r="MU387">
        <f t="shared" si="526"/>
        <v>1</v>
      </c>
      <c r="MV387">
        <f t="shared" si="527"/>
        <v>1</v>
      </c>
      <c r="MW387">
        <f t="shared" si="528"/>
        <v>1</v>
      </c>
      <c r="MX387">
        <f t="shared" si="529"/>
        <v>35.857142857142854</v>
      </c>
      <c r="MY387" t="str">
        <f t="shared" si="530"/>
        <v>Not Used</v>
      </c>
      <c r="MZ387">
        <f t="shared" si="531"/>
        <v>0</v>
      </c>
      <c r="NA387" t="str">
        <f t="shared" si="532"/>
        <v>Not Available</v>
      </c>
      <c r="NB387" t="str">
        <f t="shared" si="533"/>
        <v>Not Available</v>
      </c>
      <c r="NC387" t="str">
        <f t="shared" si="534"/>
        <v>4 Not Indicated</v>
      </c>
      <c r="ND387" t="str">
        <f t="shared" si="535"/>
        <v>4 Not Indicated</v>
      </c>
      <c r="NE387" t="str">
        <f t="shared" si="536"/>
        <v>4 Not Indicated</v>
      </c>
      <c r="NF387" t="str">
        <f t="shared" si="537"/>
        <v>4 Not Indicated</v>
      </c>
      <c r="NG387" t="str">
        <f t="shared" si="538"/>
        <v>4 Not Indicated</v>
      </c>
      <c r="NH387" s="159">
        <f t="shared" si="539"/>
        <v>42499</v>
      </c>
      <c r="NI387">
        <f t="shared" si="540"/>
        <v>300</v>
      </c>
      <c r="NJ387" s="159">
        <f t="shared" si="541"/>
        <v>42499</v>
      </c>
      <c r="NK387">
        <f t="shared" si="542"/>
        <v>300</v>
      </c>
      <c r="NL387">
        <f t="shared" si="543"/>
        <v>36</v>
      </c>
      <c r="NM387">
        <f t="shared" si="544"/>
        <v>1</v>
      </c>
      <c r="NN387">
        <f>IF(OR(E387="PK",E387="K",JJ387=""),"Null",INDEX(Lookups!$EZ$4:$FW$18,MATCH($JJ387,Lookups!$EY$4:$EY$18,1),MATCH($E387,Lookups!$EZ$3:$FW$3,0)))</f>
        <v>190</v>
      </c>
      <c r="NO387">
        <f>IF(OR(E387="PK",E387="K",JJ387=""),"Null",INDEX(Lookups!$EZ$4:$FW$18,MATCH($JJ387,Lookups!$EY$4:$EY$18,1),MATCH($E387,Lookups!$EZ$3:$FW$3,0) + 1))</f>
        <v>260</v>
      </c>
      <c r="NP387">
        <f t="shared" si="545"/>
        <v>380</v>
      </c>
      <c r="NQ387" t="str">
        <f t="shared" si="546"/>
        <v>PI is Recommended</v>
      </c>
      <c r="NR387" t="str">
        <f t="shared" si="547"/>
        <v>PI is Recommended</v>
      </c>
      <c r="NS387" t="str">
        <f t="shared" si="548"/>
        <v>200L to 399L</v>
      </c>
      <c r="NT387" t="str">
        <f t="shared" si="549"/>
        <v>200L to 399L</v>
      </c>
      <c r="NU387" t="str">
        <f t="shared" si="550"/>
        <v>200L to 399L</v>
      </c>
      <c r="NV387" s="183" t="str">
        <f t="array" ref="NV387">IF($NL387="No RI Tests","No RI Tests",VLOOKUP(IF(AND(E387="K",JJ387&lt;280),3,IF(AND(E387="K",JJ387&gt;=280),4,MAX(IF(E387=Lookups!$DF$6:$DF$99,IF(JJ387&gt;=Lookups!$DG$6:$DG$99,Lookups!$DH$6:$DH$99))))),Lookups!$DE$104:$DG$108,2,FALSE))</f>
        <v>1 Below Basic</v>
      </c>
      <c r="NW387" s="161" t="str">
        <f t="array" ref="NW387">IF($NL387="No RI Tests","No RI Tests",VLOOKUP(IF(AND(E387="K",JH387&lt;280),3,IF(AND(E387="K",JH387&gt;=280),4,MAX(IF(E387=Lookups!$DF$6:$DF$99,IF(NI387&gt;=Lookups!$DG$6:$DG$99,Lookups!$DH$6:$DH$99))))),Lookups!$DE$104:$DG$108,2,FALSE))</f>
        <v>1 Below Basic</v>
      </c>
      <c r="NX387" s="161" t="str">
        <f t="array" ref="NX387">IF($NL387="No RI Tests","No RI Tests",VLOOKUP(IF(AND(E387="K",NK387&lt;280),3,IF(AND(E387="K",NK387&gt;=280),4,MAX(IF(E387=Lookups!$DF$6:$DF$99,IF(NK387&gt;=Lookups!$DG$6:$DG$99,Lookups!$DH$6:$DH$99))))),Lookups!$DE$104:$DG$108,2,FALSE))</f>
        <v>1 Below Basic</v>
      </c>
      <c r="NY387">
        <f t="shared" si="551"/>
        <v>1</v>
      </c>
      <c r="NZ387">
        <f t="shared" si="552"/>
        <v>0</v>
      </c>
      <c r="OA387" t="str">
        <f t="shared" si="553"/>
        <v>Maintained Performance Level</v>
      </c>
      <c r="OB387" s="161" t="str">
        <f t="array" ref="OB387">IF($NL387="No RI Tests","No RI Tests",IF(E387="K","N/A",VLOOKUP(MAX(IF(E387=Lookups!$DF$6:$DF$99,IF(JJ387&gt;=Lookups!$DG$6:$DG$99,Lookups!$DI$6:$DI$99))),Lookups!$DE$104:$DG$108,3,FALSE)))</f>
        <v>1 Limited</v>
      </c>
      <c r="OC387" s="161" t="str">
        <f t="array" ref="OC387">IF($NL387="No RI Tests","No RI Tests",IF(E387="K","N/A",VLOOKUP(MAX(IF(E387=Lookups!$DF$6:$DF$99,IF(NI387&gt;=Lookups!$DG$6:$DG$99,Lookups!$DI$6:$DI$99))),Lookups!$DE$104:$DG$108,3,FALSE)))</f>
        <v>1 Limited</v>
      </c>
      <c r="OD387" s="161" t="str">
        <f t="array" ref="OD387">IF($NL387="No RI Tests","No RI Tests",IF(E387="K","N/A",VLOOKUP(MAX(IF(E387=Lookups!$DF$6:$DF$99,IF(NK387&gt;=Lookups!$DG$6:$DG$99,Lookups!$DI$6:$DI$99))),Lookups!$DE$104:$DG$108,3,FALSE)))</f>
        <v>1 Limited</v>
      </c>
      <c r="OE387">
        <f t="shared" si="554"/>
        <v>1</v>
      </c>
      <c r="OF387">
        <f t="shared" si="555"/>
        <v>0</v>
      </c>
      <c r="OG387" t="str">
        <f t="shared" si="556"/>
        <v>Maintained Performance Level</v>
      </c>
      <c r="OH387">
        <f t="shared" si="557"/>
        <v>74</v>
      </c>
      <c r="OI387">
        <f t="shared" si="558"/>
        <v>1</v>
      </c>
      <c r="OJ387">
        <f t="shared" si="559"/>
        <v>0</v>
      </c>
      <c r="OK387">
        <f t="shared" si="560"/>
        <v>0</v>
      </c>
      <c r="OL387">
        <f t="shared" si="561"/>
        <v>0.3288888888888889</v>
      </c>
      <c r="OM387" t="str">
        <f t="shared" si="562"/>
        <v>Fall Administration</v>
      </c>
      <c r="ON387" t="str">
        <f t="shared" si="563"/>
        <v>Fall Administration</v>
      </c>
      <c r="OO387" t="str">
        <f t="shared" si="564"/>
        <v>Fall Administration RI</v>
      </c>
      <c r="OP387" t="str">
        <f ca="1">IF(AND(HR387&lt;&gt;"",JJ387&lt;600),IF(HT387="Advancing","Tier 2","Tier 3"),IF(JI387="","Null",IF(OR(E387="K",E387&lt;3),"FRA Recommended",IF(JJ387&gt;=IF(E387&lt;6,400,600),IF(JJ387&lt;VLOOKUP(E387,Lookups!$AP$3:$AR$16,3,FALSE),"Tier 2","Core"),IF(JJ387&lt;400,IF(RAND()&lt;0.81,"Tier 3","Tier 2"),IF(RAND()&lt;0.51,"Tier 3","Tier 2"))))))</f>
        <v>Tier 3</v>
      </c>
      <c r="OQ387" t="str">
        <f t="shared" si="565"/>
        <v>Average Reading Invt. at Least 15 Minutes Long</v>
      </c>
      <c r="OR387">
        <f t="shared" si="566"/>
        <v>0</v>
      </c>
      <c r="OS387" t="str">
        <f t="shared" si="567"/>
        <v>Null</v>
      </c>
      <c r="OT387">
        <f t="shared" si="568"/>
        <v>74</v>
      </c>
      <c r="OU387" s="159">
        <f t="shared" si="569"/>
        <v>42499</v>
      </c>
      <c r="OV387" t="str">
        <f t="shared" si="570"/>
        <v>Form 3</v>
      </c>
      <c r="OW387" t="str">
        <f t="shared" si="571"/>
        <v>Developing</v>
      </c>
      <c r="OX387">
        <f t="shared" si="572"/>
        <v>47</v>
      </c>
      <c r="OY387">
        <f t="shared" si="573"/>
        <v>22</v>
      </c>
      <c r="OZ387">
        <f t="shared" si="574"/>
        <v>0</v>
      </c>
      <c r="PA387" s="159">
        <f t="shared" si="575"/>
        <v>42352</v>
      </c>
      <c r="PB387" t="str">
        <f t="shared" si="576"/>
        <v>Form 2</v>
      </c>
      <c r="PC387" t="str">
        <f t="shared" si="577"/>
        <v>Advancing</v>
      </c>
      <c r="PD387">
        <f t="shared" si="578"/>
        <v>51</v>
      </c>
      <c r="PE387">
        <f t="shared" si="579"/>
        <v>29</v>
      </c>
      <c r="PF387">
        <f t="shared" si="580"/>
        <v>0</v>
      </c>
      <c r="PG387">
        <f t="shared" si="581"/>
        <v>35.857142857142854</v>
      </c>
      <c r="PH387">
        <f t="shared" si="582"/>
        <v>1</v>
      </c>
      <c r="PI387">
        <f t="shared" si="583"/>
        <v>1</v>
      </c>
      <c r="PJ387">
        <f t="shared" si="584"/>
        <v>37</v>
      </c>
      <c r="PK387">
        <f>IF(HR387="","Null",IF(E387&lt;3,"Null",IF(HU387=0,0,IF(HS387="Form 1",VLOOKUP(HU387,Lookups!$BE$3:$BP$63,E387,FALSE),IF(HS387="Form 2",VLOOKUP(HU387,Lookups!$BE$67:$BP$127,E387,FALSE),VLOOKUP(HU387,Lookups!$BE$130:$BP$190,E387,FALSE))))))</f>
        <v>8</v>
      </c>
      <c r="PL387">
        <f t="shared" si="585"/>
        <v>47</v>
      </c>
      <c r="PM387">
        <f>IF($PH387=0,"Null",IF(E387&lt;3,"Null",IF(OX387=0,0,IF(OV387="Form 1",VLOOKUP(OX387,Lookups!$BE$3:$BP$63,E387,FALSE),IF(OV387="Form 2",VLOOKUP(OX387,Lookups!$BE$67:$BP$127,E387,FALSE),VLOOKUP(OX387,Lookups!$BE$130:$BP$190,E387,FALSE))))))</f>
        <v>21</v>
      </c>
      <c r="PN387">
        <f t="shared" si="586"/>
        <v>10</v>
      </c>
      <c r="PO387">
        <f t="shared" si="587"/>
        <v>1</v>
      </c>
      <c r="PP387">
        <f t="shared" si="588"/>
        <v>14</v>
      </c>
      <c r="PQ387">
        <f>IF(HR387="","Null",IF(E387&lt;3,"Null",IF(HV387=0,0,IF(HS387="Form 1",VLOOKUP(HV387,Lookups!$BR$3:$CC$63,E387,FALSE),IF(HS387="Form 2",VLOOKUP(HV387,Lookups!$BR$67:$CC$127,E387,FALSE),VLOOKUP(HV387,Lookups!$BR$130:$CC$190,E387,FALSE))))))</f>
        <v>25</v>
      </c>
      <c r="PR387">
        <f t="shared" si="589"/>
        <v>22</v>
      </c>
      <c r="PS387">
        <f>IF(HR387="","Null",IF(E387&lt;3,"Null",IF(OY387=0,0,IF(OW387="Form 1",VLOOKUP(OY387,Lookups!$BR$3:$CC$63,E387,FALSE),IF(OW387="Form 2",VLOOKUP(OY387,Lookups!$BR$67:$CC$127,E387,FALSE),VLOOKUP(OY387,Lookups!$BR$130:$CC$190,E387,FALSE))))))</f>
        <v>43</v>
      </c>
      <c r="PT387">
        <f t="shared" si="590"/>
        <v>8</v>
      </c>
      <c r="PU387">
        <f t="shared" si="591"/>
        <v>1</v>
      </c>
      <c r="PV387">
        <f t="shared" si="592"/>
        <v>1</v>
      </c>
      <c r="PW387" t="str">
        <f t="shared" si="593"/>
        <v>Fall to Spring PI Administration</v>
      </c>
      <c r="PX387">
        <f t="shared" si="594"/>
        <v>0</v>
      </c>
      <c r="PY387">
        <f t="shared" si="595"/>
        <v>1</v>
      </c>
      <c r="PZ387" t="str">
        <f t="shared" si="596"/>
        <v>40 to 59 Sessions</v>
      </c>
      <c r="QA387" t="str">
        <f t="shared" si="597"/>
        <v>Series 4</v>
      </c>
      <c r="QB387" t="str">
        <f t="shared" si="598"/>
        <v>In Series 9 to 12</v>
      </c>
      <c r="QC387" t="str">
        <f>IF($MS387="System 44 Record",IF(BQ387&lt;MEDIAN(Directions!$F$3,Directions!$F$6),"Mid-Year Exited Student","Full Year Participant")&amp;IF(BP387&lt;Directions!$F$3,", Started Prior Year",", Started This Year"),"Null")</f>
        <v>Full Year Participant, Started This Year</v>
      </c>
      <c r="QD387">
        <f t="shared" si="599"/>
        <v>1</v>
      </c>
      <c r="QE387">
        <f t="shared" si="600"/>
        <v>0</v>
      </c>
      <c r="QF387">
        <f t="shared" si="601"/>
        <v>1</v>
      </c>
      <c r="QG387">
        <f t="shared" si="602"/>
        <v>0</v>
      </c>
      <c r="QH387">
        <f t="shared" si="603"/>
        <v>0</v>
      </c>
      <c r="QI387">
        <f t="shared" si="604"/>
        <v>0</v>
      </c>
      <c r="QJ387" t="str">
        <f t="shared" si="605"/>
        <v>RC! Only</v>
      </c>
      <c r="QK387" t="str">
        <f t="shared" si="606"/>
        <v>Null</v>
      </c>
      <c r="QL387" t="str">
        <f t="shared" si="607"/>
        <v>Null</v>
      </c>
      <c r="QM387" t="str">
        <f>IF($MS387="READ 180 Record",IF(AQ387="","Null",VLOOKUP(JJ387,Lookups!$DX$3:$EB$2054,AN387+1,FALSE)),"Null")</f>
        <v>Null</v>
      </c>
      <c r="QN387" t="str">
        <f t="shared" si="608"/>
        <v>Null</v>
      </c>
    </row>
    <row r="388" spans="1:456" x14ac:dyDescent="0.25">
      <c r="A388" s="161" t="s">
        <v>1447</v>
      </c>
      <c r="B388" s="161" t="s">
        <v>1447</v>
      </c>
      <c r="C388" s="161" t="s">
        <v>1447</v>
      </c>
      <c r="D388" s="161" t="s">
        <v>1447</v>
      </c>
      <c r="E388" s="161">
        <v>4</v>
      </c>
      <c r="F388" s="161" t="s">
        <v>1447</v>
      </c>
      <c r="G388" s="161" t="s">
        <v>885</v>
      </c>
      <c r="H388" s="161" t="s">
        <v>912</v>
      </c>
      <c r="I388" s="161">
        <v>268</v>
      </c>
      <c r="J388" s="159">
        <v>42499</v>
      </c>
      <c r="K388" s="161">
        <v>0</v>
      </c>
      <c r="L388" s="161">
        <v>0</v>
      </c>
      <c r="M388" s="161">
        <v>0</v>
      </c>
      <c r="N388" s="161">
        <v>0</v>
      </c>
      <c r="O388" s="161">
        <v>0</v>
      </c>
      <c r="P388" s="161">
        <v>0</v>
      </c>
      <c r="Q388" s="161">
        <v>0</v>
      </c>
      <c r="R388" s="161">
        <v>0</v>
      </c>
      <c r="S388" s="161">
        <v>0</v>
      </c>
      <c r="T388" s="161">
        <v>0</v>
      </c>
      <c r="U388" s="161">
        <v>0</v>
      </c>
      <c r="V388" s="161">
        <v>0</v>
      </c>
      <c r="W388" s="161">
        <v>0</v>
      </c>
      <c r="X388" s="161">
        <v>0</v>
      </c>
      <c r="AB388" s="161" t="s">
        <v>242</v>
      </c>
      <c r="AC388" s="161" t="s">
        <v>242</v>
      </c>
      <c r="AD388" s="161" t="s">
        <v>242</v>
      </c>
      <c r="AE388" s="161" t="s">
        <v>242</v>
      </c>
      <c r="AF388" s="161" t="s">
        <v>241</v>
      </c>
      <c r="AG388" s="161" t="s">
        <v>241</v>
      </c>
      <c r="AH388" s="161" t="s">
        <v>242</v>
      </c>
      <c r="AI388" s="161">
        <v>20150801</v>
      </c>
      <c r="AJ388" s="161">
        <v>20160525</v>
      </c>
      <c r="AK388" s="161" t="s">
        <v>869</v>
      </c>
      <c r="AL388" t="s">
        <v>1078</v>
      </c>
      <c r="BN388" t="s">
        <v>1076</v>
      </c>
      <c r="BO388" t="s">
        <v>912</v>
      </c>
      <c r="BP388" s="159">
        <v>42257</v>
      </c>
      <c r="BQ388" s="159">
        <v>42493</v>
      </c>
      <c r="BR388" t="s">
        <v>871</v>
      </c>
      <c r="BS388">
        <v>268</v>
      </c>
      <c r="BT388" s="159">
        <v>42493</v>
      </c>
      <c r="BU388">
        <v>7</v>
      </c>
      <c r="BV388">
        <v>3</v>
      </c>
      <c r="BW388">
        <v>44</v>
      </c>
      <c r="BX388">
        <v>57</v>
      </c>
      <c r="BY388">
        <v>990</v>
      </c>
      <c r="BZ388">
        <v>1051</v>
      </c>
      <c r="CA388">
        <v>24</v>
      </c>
      <c r="CB388">
        <v>15</v>
      </c>
      <c r="CC388">
        <v>50</v>
      </c>
      <c r="CD388">
        <v>85</v>
      </c>
      <c r="CE388">
        <v>84</v>
      </c>
      <c r="CF388">
        <v>92</v>
      </c>
      <c r="CG388">
        <v>88</v>
      </c>
      <c r="CH388">
        <v>81</v>
      </c>
      <c r="CI388">
        <v>6992</v>
      </c>
      <c r="CJ388">
        <v>2.0741000000000001</v>
      </c>
      <c r="CK388">
        <v>7</v>
      </c>
      <c r="CL388">
        <v>2</v>
      </c>
      <c r="ET388" s="161">
        <v>0</v>
      </c>
      <c r="EU388" s="161">
        <v>0</v>
      </c>
      <c r="EV388" s="161">
        <v>0</v>
      </c>
      <c r="EW388" s="161">
        <v>0</v>
      </c>
      <c r="EX388" s="161">
        <v>0</v>
      </c>
      <c r="EY388" s="161">
        <v>0</v>
      </c>
      <c r="EZ388" s="161">
        <v>0</v>
      </c>
      <c r="FA388" s="161">
        <v>0</v>
      </c>
      <c r="FB388" s="161">
        <v>0</v>
      </c>
      <c r="FC388" s="161">
        <v>0</v>
      </c>
      <c r="FD388" s="161">
        <v>0</v>
      </c>
      <c r="FE388" s="161">
        <v>0</v>
      </c>
      <c r="HN388" s="161" t="s">
        <v>912</v>
      </c>
      <c r="HO388" s="159">
        <v>42244</v>
      </c>
      <c r="HP388" s="159">
        <v>42496</v>
      </c>
      <c r="HQ388" s="161">
        <v>3</v>
      </c>
      <c r="HR388" s="159">
        <v>42244</v>
      </c>
      <c r="HS388" s="161" t="s">
        <v>872</v>
      </c>
      <c r="HT388" s="161" t="s">
        <v>873</v>
      </c>
      <c r="HU388" s="161">
        <v>38</v>
      </c>
      <c r="HV388" s="161">
        <v>14</v>
      </c>
      <c r="HW388" s="161">
        <v>0</v>
      </c>
      <c r="HX388" s="159">
        <v>42346</v>
      </c>
      <c r="HY388" s="161" t="s">
        <v>874</v>
      </c>
      <c r="HZ388" s="161" t="s">
        <v>873</v>
      </c>
      <c r="IA388" s="161">
        <v>43</v>
      </c>
      <c r="IB388" s="161">
        <v>18</v>
      </c>
      <c r="IC388" s="161">
        <v>0</v>
      </c>
      <c r="ID388" s="159">
        <v>42496</v>
      </c>
      <c r="IE388" s="161" t="s">
        <v>879</v>
      </c>
      <c r="IF388" s="161" t="s">
        <v>882</v>
      </c>
      <c r="IG388" s="161">
        <v>41</v>
      </c>
      <c r="IH388" s="161">
        <v>25</v>
      </c>
      <c r="II388" s="161">
        <v>0</v>
      </c>
      <c r="JB388" s="161" t="s">
        <v>912</v>
      </c>
      <c r="JC388" s="161">
        <v>22</v>
      </c>
      <c r="JD388" s="161">
        <v>11</v>
      </c>
      <c r="JE388" s="161">
        <v>12</v>
      </c>
      <c r="JF388" s="161">
        <v>3546</v>
      </c>
      <c r="JG388" s="159">
        <v>42499</v>
      </c>
      <c r="JH388" s="161">
        <v>268</v>
      </c>
      <c r="JI388" s="159">
        <v>42241</v>
      </c>
      <c r="JJ388" s="161">
        <v>14</v>
      </c>
      <c r="JK388" s="161">
        <v>5</v>
      </c>
      <c r="JL388" s="159">
        <v>42347</v>
      </c>
      <c r="JM388" s="161">
        <v>193</v>
      </c>
      <c r="JN388" s="161">
        <v>10</v>
      </c>
      <c r="JO388" s="159">
        <v>42499</v>
      </c>
      <c r="JP388" s="161">
        <v>268</v>
      </c>
      <c r="JQ388" s="161">
        <v>7</v>
      </c>
      <c r="MN388" t="str">
        <f t="shared" si="522"/>
        <v>NoNoNoYesYesNo</v>
      </c>
      <c r="MO388" t="str">
        <f>IF(AND(MN388="NoNoNoNoNoNo",JI388=""),"No Programs",VLOOKUP(MN388,Lookups!$DA$4:$DB$67,2,FALSE))</f>
        <v>System 44 Only</v>
      </c>
      <c r="MP388">
        <f t="shared" si="523"/>
        <v>0</v>
      </c>
      <c r="MQ388" t="str">
        <f t="shared" si="524"/>
        <v>System 44 User</v>
      </c>
      <c r="MR388" t="str">
        <f>Directions!$D$3</f>
        <v>Usage</v>
      </c>
      <c r="MS388" t="str">
        <f>VLOOKUP(MQ388,Lookups!$CU$71:$CV$80,2,FALSE)</f>
        <v>System 44 Record</v>
      </c>
      <c r="MT388">
        <f t="shared" si="525"/>
        <v>1</v>
      </c>
      <c r="MU388">
        <f t="shared" si="526"/>
        <v>1</v>
      </c>
      <c r="MV388">
        <f t="shared" si="527"/>
        <v>1</v>
      </c>
      <c r="MW388">
        <f t="shared" si="528"/>
        <v>1</v>
      </c>
      <c r="MX388">
        <f t="shared" si="529"/>
        <v>36</v>
      </c>
      <c r="MY388" t="str">
        <f t="shared" si="530"/>
        <v>Not Used</v>
      </c>
      <c r="MZ388">
        <f t="shared" si="531"/>
        <v>0</v>
      </c>
      <c r="NA388" t="str">
        <f t="shared" si="532"/>
        <v>Not Available</v>
      </c>
      <c r="NB388" t="str">
        <f t="shared" si="533"/>
        <v>Not Available</v>
      </c>
      <c r="NC388" t="str">
        <f t="shared" si="534"/>
        <v>4 Not Indicated</v>
      </c>
      <c r="ND388" t="str">
        <f t="shared" si="535"/>
        <v>4 Not Indicated</v>
      </c>
      <c r="NE388" t="str">
        <f t="shared" si="536"/>
        <v>4 Not Indicated</v>
      </c>
      <c r="NF388" t="str">
        <f t="shared" si="537"/>
        <v>4 Not Indicated</v>
      </c>
      <c r="NG388" t="str">
        <f t="shared" si="538"/>
        <v>4 Not Indicated</v>
      </c>
      <c r="NH388" s="159">
        <f t="shared" si="539"/>
        <v>42499</v>
      </c>
      <c r="NI388">
        <f t="shared" si="540"/>
        <v>268</v>
      </c>
      <c r="NJ388" s="159">
        <f t="shared" si="541"/>
        <v>42499</v>
      </c>
      <c r="NK388">
        <f t="shared" si="542"/>
        <v>268</v>
      </c>
      <c r="NL388">
        <f t="shared" si="543"/>
        <v>36.857142857142854</v>
      </c>
      <c r="NM388">
        <f t="shared" si="544"/>
        <v>1</v>
      </c>
      <c r="NN388">
        <f>IF(OR(E388="PK",E388="K",JJ388=""),"Null",INDEX(Lookups!$EZ$4:$FW$18,MATCH($JJ388,Lookups!$EY$4:$EY$18,1),MATCH($E388,Lookups!$EZ$3:$FW$3,0)))</f>
        <v>245</v>
      </c>
      <c r="NO388">
        <f>IF(OR(E388="PK",E388="K",JJ388=""),"Null",INDEX(Lookups!$EZ$4:$FW$18,MATCH($JJ388,Lookups!$EY$4:$EY$18,1),MATCH($E388,Lookups!$EZ$3:$FW$3,0) + 1))</f>
        <v>345</v>
      </c>
      <c r="NP388">
        <f t="shared" si="545"/>
        <v>490</v>
      </c>
      <c r="NQ388" t="str">
        <f t="shared" si="546"/>
        <v>PI is Recommended</v>
      </c>
      <c r="NR388" t="str">
        <f t="shared" si="547"/>
        <v>PI is Recommended</v>
      </c>
      <c r="NS388" t="str">
        <f t="shared" si="548"/>
        <v>BR to 199L</v>
      </c>
      <c r="NT388" t="str">
        <f t="shared" si="549"/>
        <v>200L to 399L</v>
      </c>
      <c r="NU388" t="str">
        <f t="shared" si="550"/>
        <v>200L to 399L</v>
      </c>
      <c r="NV388" s="183" t="str">
        <f t="array" ref="NV388">IF($NL388="No RI Tests","No RI Tests",VLOOKUP(IF(AND(E388="K",JJ388&lt;280),3,IF(AND(E388="K",JJ388&gt;=280),4,MAX(IF(E388=Lookups!$DF$6:$DF$99,IF(JJ388&gt;=Lookups!$DG$6:$DG$99,Lookups!$DH$6:$DH$99))))),Lookups!$DE$104:$DG$108,2,FALSE))</f>
        <v>1 Below Basic</v>
      </c>
      <c r="NW388" s="161" t="str">
        <f t="array" ref="NW388">IF($NL388="No RI Tests","No RI Tests",VLOOKUP(IF(AND(E388="K",JH388&lt;280),3,IF(AND(E388="K",JH388&gt;=280),4,MAX(IF(E388=Lookups!$DF$6:$DF$99,IF(NI388&gt;=Lookups!$DG$6:$DG$99,Lookups!$DH$6:$DH$99))))),Lookups!$DE$104:$DG$108,2,FALSE))</f>
        <v>1 Below Basic</v>
      </c>
      <c r="NX388" s="161" t="str">
        <f t="array" ref="NX388">IF($NL388="No RI Tests","No RI Tests",VLOOKUP(IF(AND(E388="K",NK388&lt;280),3,IF(AND(E388="K",NK388&gt;=280),4,MAX(IF(E388=Lookups!$DF$6:$DF$99,IF(NK388&gt;=Lookups!$DG$6:$DG$99,Lookups!$DH$6:$DH$99))))),Lookups!$DE$104:$DG$108,2,FALSE))</f>
        <v>1 Below Basic</v>
      </c>
      <c r="NY388">
        <f t="shared" si="551"/>
        <v>1</v>
      </c>
      <c r="NZ388">
        <f t="shared" si="552"/>
        <v>0</v>
      </c>
      <c r="OA388" t="str">
        <f t="shared" si="553"/>
        <v>Maintained Performance Level</v>
      </c>
      <c r="OB388" s="161" t="str">
        <f t="array" ref="OB388">IF($NL388="No RI Tests","No RI Tests",IF(E388="K","N/A",VLOOKUP(MAX(IF(E388=Lookups!$DF$6:$DF$99,IF(JJ388&gt;=Lookups!$DG$6:$DG$99,Lookups!$DI$6:$DI$99))),Lookups!$DE$104:$DG$108,3,FALSE)))</f>
        <v>1 Limited</v>
      </c>
      <c r="OC388" s="161" t="str">
        <f t="array" ref="OC388">IF($NL388="No RI Tests","No RI Tests",IF(E388="K","N/A",VLOOKUP(MAX(IF(E388=Lookups!$DF$6:$DF$99,IF(NI388&gt;=Lookups!$DG$6:$DG$99,Lookups!$DI$6:$DI$99))),Lookups!$DE$104:$DG$108,3,FALSE)))</f>
        <v>1 Limited</v>
      </c>
      <c r="OD388" s="161" t="str">
        <f t="array" ref="OD388">IF($NL388="No RI Tests","No RI Tests",IF(E388="K","N/A",VLOOKUP(MAX(IF(E388=Lookups!$DF$6:$DF$99,IF(NK388&gt;=Lookups!$DG$6:$DG$99,Lookups!$DI$6:$DI$99))),Lookups!$DE$104:$DG$108,3,FALSE)))</f>
        <v>1 Limited</v>
      </c>
      <c r="OE388">
        <f t="shared" si="554"/>
        <v>1</v>
      </c>
      <c r="OF388">
        <f t="shared" si="555"/>
        <v>0</v>
      </c>
      <c r="OG388" t="str">
        <f t="shared" si="556"/>
        <v>Maintained Performance Level</v>
      </c>
      <c r="OH388">
        <f t="shared" si="557"/>
        <v>254</v>
      </c>
      <c r="OI388">
        <f t="shared" si="558"/>
        <v>1</v>
      </c>
      <c r="OJ388">
        <f t="shared" si="559"/>
        <v>1</v>
      </c>
      <c r="OK388">
        <f t="shared" si="560"/>
        <v>0</v>
      </c>
      <c r="OL388">
        <f t="shared" si="561"/>
        <v>0.86101694915254234</v>
      </c>
      <c r="OM388" t="str">
        <f t="shared" si="562"/>
        <v>Fall Administration</v>
      </c>
      <c r="ON388" t="str">
        <f t="shared" si="563"/>
        <v>Fall Administration</v>
      </c>
      <c r="OO388" t="str">
        <f t="shared" si="564"/>
        <v>Fall Administration RI</v>
      </c>
      <c r="OP388" t="str">
        <f ca="1">IF(AND(HR388&lt;&gt;"",JJ388&lt;600),IF(HT388="Advancing","Tier 2","Tier 3"),IF(JI388="","Null",IF(OR(E388="K",E388&lt;3),"FRA Recommended",IF(JJ388&gt;=IF(E388&lt;6,400,600),IF(JJ388&lt;VLOOKUP(E388,Lookups!$AP$3:$AR$16,3,FALSE),"Tier 2","Core"),IF(JJ388&lt;400,IF(RAND()&lt;0.81,"Tier 3","Tier 2"),IF(RAND()&lt;0.51,"Tier 3","Tier 2"))))))</f>
        <v>Tier 3</v>
      </c>
      <c r="OQ388" t="str">
        <f t="shared" si="565"/>
        <v>Average Reading Invt. Under 15 Minutes Long</v>
      </c>
      <c r="OR388">
        <f t="shared" si="566"/>
        <v>0</v>
      </c>
      <c r="OS388" t="str">
        <f t="shared" si="567"/>
        <v>Null</v>
      </c>
      <c r="OT388">
        <f t="shared" si="568"/>
        <v>254</v>
      </c>
      <c r="OU388" s="159">
        <f t="shared" si="569"/>
        <v>42496</v>
      </c>
      <c r="OV388" t="str">
        <f t="shared" si="570"/>
        <v>Form 3</v>
      </c>
      <c r="OW388" t="str">
        <f t="shared" si="571"/>
        <v>Advancing</v>
      </c>
      <c r="OX388">
        <f t="shared" si="572"/>
        <v>41</v>
      </c>
      <c r="OY388">
        <f t="shared" si="573"/>
        <v>25</v>
      </c>
      <c r="OZ388">
        <f t="shared" si="574"/>
        <v>0</v>
      </c>
      <c r="PA388" s="159">
        <f t="shared" si="575"/>
        <v>42496</v>
      </c>
      <c r="PB388" t="str">
        <f t="shared" si="576"/>
        <v>Form 3</v>
      </c>
      <c r="PC388" t="str">
        <f t="shared" si="577"/>
        <v>Advancing</v>
      </c>
      <c r="PD388">
        <f t="shared" si="578"/>
        <v>41</v>
      </c>
      <c r="PE388">
        <f t="shared" si="579"/>
        <v>25</v>
      </c>
      <c r="PF388">
        <f t="shared" si="580"/>
        <v>0</v>
      </c>
      <c r="PG388">
        <f t="shared" si="581"/>
        <v>36</v>
      </c>
      <c r="PH388">
        <f t="shared" si="582"/>
        <v>1</v>
      </c>
      <c r="PI388">
        <f t="shared" si="583"/>
        <v>1</v>
      </c>
      <c r="PJ388">
        <f t="shared" si="584"/>
        <v>38</v>
      </c>
      <c r="PK388">
        <f>IF(HR388="","Null",IF(E388&lt;3,"Null",IF(HU388=0,0,IF(HS388="Form 1",VLOOKUP(HU388,Lookups!$BE$3:$BP$63,E388,FALSE),IF(HS388="Form 2",VLOOKUP(HU388,Lookups!$BE$67:$BP$127,E388,FALSE),VLOOKUP(HU388,Lookups!$BE$130:$BP$190,E388,FALSE))))))</f>
        <v>10</v>
      </c>
      <c r="PL388">
        <f t="shared" si="585"/>
        <v>41</v>
      </c>
      <c r="PM388">
        <f>IF($PH388=0,"Null",IF(E388&lt;3,"Null",IF(OX388=0,0,IF(OV388="Form 1",VLOOKUP(OX388,Lookups!$BE$3:$BP$63,E388,FALSE),IF(OV388="Form 2",VLOOKUP(OX388,Lookups!$BE$67:$BP$127,E388,FALSE),VLOOKUP(OX388,Lookups!$BE$130:$BP$190,E388,FALSE))))))</f>
        <v>10</v>
      </c>
      <c r="PN388">
        <f t="shared" si="586"/>
        <v>3</v>
      </c>
      <c r="PO388">
        <f t="shared" si="587"/>
        <v>1</v>
      </c>
      <c r="PP388">
        <f t="shared" si="588"/>
        <v>14</v>
      </c>
      <c r="PQ388">
        <f>IF(HR388="","Null",IF(E388&lt;3,"Null",IF(HV388=0,0,IF(HS388="Form 1",VLOOKUP(HV388,Lookups!$BR$3:$CC$63,E388,FALSE),IF(HS388="Form 2",VLOOKUP(HV388,Lookups!$BR$67:$CC$127,E388,FALSE),VLOOKUP(HV388,Lookups!$BR$130:$CC$190,E388,FALSE))))))</f>
        <v>39</v>
      </c>
      <c r="PR388">
        <f t="shared" si="589"/>
        <v>25</v>
      </c>
      <c r="PS388">
        <f>IF(HR388="","Null",IF(E388&lt;3,"Null",IF(OY388=0,0,IF(OW388="Form 1",VLOOKUP(OY388,Lookups!$BR$3:$CC$63,E388,FALSE),IF(OW388="Form 2",VLOOKUP(OY388,Lookups!$BR$67:$CC$127,E388,FALSE),VLOOKUP(OY388,Lookups!$BR$130:$CC$190,E388,FALSE))))))</f>
        <v>71</v>
      </c>
      <c r="PT388">
        <f t="shared" si="590"/>
        <v>11</v>
      </c>
      <c r="PU388">
        <f t="shared" si="591"/>
        <v>1</v>
      </c>
      <c r="PV388">
        <f t="shared" si="592"/>
        <v>1</v>
      </c>
      <c r="PW388" t="str">
        <f t="shared" si="593"/>
        <v>Fall to Spring PI Administration</v>
      </c>
      <c r="PX388">
        <f t="shared" si="594"/>
        <v>0</v>
      </c>
      <c r="PY388">
        <f t="shared" si="595"/>
        <v>1</v>
      </c>
      <c r="PZ388" t="str">
        <f t="shared" si="596"/>
        <v>40 to 59 Sessions</v>
      </c>
      <c r="QA388" t="str">
        <f t="shared" si="597"/>
        <v>Series 4</v>
      </c>
      <c r="QB388" t="str">
        <f t="shared" si="598"/>
        <v>In Series 5 to 8</v>
      </c>
      <c r="QC388" t="str">
        <f>IF($MS388="System 44 Record",IF(BQ388&lt;MEDIAN(Directions!$F$3,Directions!$F$6),"Mid-Year Exited Student","Full Year Participant")&amp;IF(BP388&lt;Directions!$F$3,", Started Prior Year",", Started This Year"),"Null")</f>
        <v>Full Year Participant, Started This Year</v>
      </c>
      <c r="QD388">
        <f t="shared" si="599"/>
        <v>1</v>
      </c>
      <c r="QE388">
        <f t="shared" si="600"/>
        <v>0</v>
      </c>
      <c r="QF388">
        <f t="shared" si="601"/>
        <v>1</v>
      </c>
      <c r="QG388">
        <f t="shared" si="602"/>
        <v>0</v>
      </c>
      <c r="QH388">
        <f t="shared" si="603"/>
        <v>0</v>
      </c>
      <c r="QI388">
        <f t="shared" si="604"/>
        <v>0</v>
      </c>
      <c r="QJ388" t="str">
        <f t="shared" si="605"/>
        <v>RC! Only</v>
      </c>
      <c r="QK388" t="str">
        <f t="shared" si="606"/>
        <v>Null</v>
      </c>
      <c r="QL388" t="str">
        <f t="shared" si="607"/>
        <v>Null</v>
      </c>
      <c r="QM388" t="str">
        <f>IF($MS388="READ 180 Record",IF(AQ388="","Null",VLOOKUP(JJ388,Lookups!$DX$3:$EB$2054,AN388+1,FALSE)),"Null")</f>
        <v>Null</v>
      </c>
      <c r="QN388" t="str">
        <f t="shared" si="608"/>
        <v>Null</v>
      </c>
    </row>
    <row r="389" spans="1:456" x14ac:dyDescent="0.25">
      <c r="A389" s="161" t="s">
        <v>1447</v>
      </c>
      <c r="B389" s="161" t="s">
        <v>1447</v>
      </c>
      <c r="C389" s="161" t="s">
        <v>1447</v>
      </c>
      <c r="D389" s="161" t="s">
        <v>1447</v>
      </c>
      <c r="E389" s="161">
        <v>6</v>
      </c>
      <c r="F389" s="161" t="s">
        <v>1447</v>
      </c>
      <c r="G389" s="161" t="s">
        <v>875</v>
      </c>
      <c r="H389" s="161" t="s">
        <v>894</v>
      </c>
      <c r="I389" s="161">
        <v>236</v>
      </c>
      <c r="J389" s="159">
        <v>42499</v>
      </c>
      <c r="K389" s="161">
        <v>0</v>
      </c>
      <c r="L389" s="161">
        <v>0</v>
      </c>
      <c r="M389" s="161">
        <v>0</v>
      </c>
      <c r="N389" s="161">
        <v>0</v>
      </c>
      <c r="O389" s="161">
        <v>0</v>
      </c>
      <c r="P389" s="161">
        <v>0</v>
      </c>
      <c r="Q389" s="161">
        <v>0</v>
      </c>
      <c r="R389" s="161">
        <v>0</v>
      </c>
      <c r="S389" s="161">
        <v>0</v>
      </c>
      <c r="T389" s="161">
        <v>0</v>
      </c>
      <c r="U389" s="161">
        <v>0</v>
      </c>
      <c r="V389" s="161">
        <v>0</v>
      </c>
      <c r="W389" s="161">
        <v>0</v>
      </c>
      <c r="X389" s="161">
        <v>0</v>
      </c>
      <c r="AB389" s="161" t="s">
        <v>242</v>
      </c>
      <c r="AC389" s="161" t="s">
        <v>242</v>
      </c>
      <c r="AD389" s="161" t="s">
        <v>242</v>
      </c>
      <c r="AE389" s="161" t="s">
        <v>242</v>
      </c>
      <c r="AF389" s="161" t="s">
        <v>241</v>
      </c>
      <c r="AG389" s="161" t="s">
        <v>241</v>
      </c>
      <c r="AH389" s="161" t="s">
        <v>242</v>
      </c>
      <c r="AI389" s="161">
        <v>20150801</v>
      </c>
      <c r="AJ389" s="161">
        <v>20160525</v>
      </c>
      <c r="AK389" s="161" t="s">
        <v>869</v>
      </c>
      <c r="AL389" t="s">
        <v>1078</v>
      </c>
      <c r="BN389" t="s">
        <v>1076</v>
      </c>
      <c r="BO389" t="s">
        <v>894</v>
      </c>
      <c r="BP389" s="159">
        <v>42268</v>
      </c>
      <c r="BQ389" s="159">
        <v>42480</v>
      </c>
      <c r="BR389" t="s">
        <v>871</v>
      </c>
      <c r="BS389">
        <v>236</v>
      </c>
      <c r="BT389" s="159">
        <v>42480</v>
      </c>
      <c r="BU389">
        <v>17</v>
      </c>
      <c r="BV389">
        <v>3</v>
      </c>
      <c r="BW389">
        <v>109</v>
      </c>
      <c r="BX389">
        <v>55</v>
      </c>
      <c r="BY389">
        <v>956</v>
      </c>
      <c r="BZ389">
        <v>1029</v>
      </c>
      <c r="CA389">
        <v>64</v>
      </c>
      <c r="CB389">
        <v>19</v>
      </c>
      <c r="CC389">
        <v>21</v>
      </c>
      <c r="CD389">
        <v>95</v>
      </c>
      <c r="CE389">
        <v>93</v>
      </c>
      <c r="CF389">
        <v>87</v>
      </c>
      <c r="CG389">
        <v>99</v>
      </c>
      <c r="CH389">
        <v>98</v>
      </c>
      <c r="CI389">
        <v>13888</v>
      </c>
      <c r="CJ389">
        <v>2.3913000000000002</v>
      </c>
      <c r="CK389">
        <v>17</v>
      </c>
      <c r="CL389">
        <v>2</v>
      </c>
      <c r="ET389" s="161">
        <v>0</v>
      </c>
      <c r="EU389" s="161">
        <v>0</v>
      </c>
      <c r="EV389" s="161">
        <v>0</v>
      </c>
      <c r="EW389" s="161">
        <v>0</v>
      </c>
      <c r="EX389" s="161">
        <v>0</v>
      </c>
      <c r="EY389" s="161">
        <v>0</v>
      </c>
      <c r="EZ389" s="161">
        <v>0</v>
      </c>
      <c r="FA389" s="161">
        <v>0</v>
      </c>
      <c r="FB389" s="161">
        <v>0</v>
      </c>
      <c r="FC389" s="161">
        <v>0</v>
      </c>
      <c r="FD389" s="161">
        <v>0</v>
      </c>
      <c r="FE389" s="161">
        <v>0</v>
      </c>
      <c r="HN389" s="161" t="s">
        <v>894</v>
      </c>
      <c r="HO389" s="159">
        <v>42244</v>
      </c>
      <c r="HP389" s="159">
        <v>42495</v>
      </c>
      <c r="HQ389" s="161">
        <v>3</v>
      </c>
      <c r="HR389" s="159">
        <v>42244</v>
      </c>
      <c r="HS389" s="161" t="s">
        <v>872</v>
      </c>
      <c r="HT389" s="161" t="s">
        <v>873</v>
      </c>
      <c r="HU389" s="161">
        <v>45</v>
      </c>
      <c r="HV389" s="161">
        <v>21</v>
      </c>
      <c r="HW389" s="161">
        <v>0</v>
      </c>
      <c r="HX389" s="159">
        <v>42345</v>
      </c>
      <c r="HY389" s="161" t="s">
        <v>874</v>
      </c>
      <c r="HZ389" s="161" t="s">
        <v>882</v>
      </c>
      <c r="IA389" s="161">
        <v>53</v>
      </c>
      <c r="IB389" s="161">
        <v>35</v>
      </c>
      <c r="IC389" s="161">
        <v>0</v>
      </c>
      <c r="ID389" s="159">
        <v>42495</v>
      </c>
      <c r="IE389" s="161" t="s">
        <v>879</v>
      </c>
      <c r="IF389" s="161" t="s">
        <v>882</v>
      </c>
      <c r="IG389" s="161">
        <v>56</v>
      </c>
      <c r="IH389" s="161">
        <v>32</v>
      </c>
      <c r="II389" s="161">
        <v>0</v>
      </c>
      <c r="JB389" s="161" t="s">
        <v>894</v>
      </c>
      <c r="JC389" s="161">
        <v>10</v>
      </c>
      <c r="JD389" s="161">
        <v>10</v>
      </c>
      <c r="JE389" s="161">
        <v>10</v>
      </c>
      <c r="JF389" s="161">
        <v>5146</v>
      </c>
      <c r="JG389" s="159">
        <v>42499</v>
      </c>
      <c r="JH389" s="161">
        <v>236</v>
      </c>
      <c r="JI389" s="159">
        <v>42244</v>
      </c>
      <c r="JJ389" s="161">
        <v>233</v>
      </c>
      <c r="JK389" s="161">
        <v>5</v>
      </c>
      <c r="JL389" s="159">
        <v>42345</v>
      </c>
      <c r="JM389" s="161">
        <v>341</v>
      </c>
      <c r="JN389" s="161">
        <v>10</v>
      </c>
      <c r="JO389" s="159">
        <v>42499</v>
      </c>
      <c r="JP389" s="161">
        <v>236</v>
      </c>
      <c r="JQ389" s="161">
        <v>8</v>
      </c>
      <c r="MN389" t="str">
        <f t="shared" si="522"/>
        <v>NoNoNoYesYesNo</v>
      </c>
      <c r="MO389" t="str">
        <f>IF(AND(MN389="NoNoNoNoNoNo",JI389=""),"No Programs",VLOOKUP(MN389,Lookups!$DA$4:$DB$67,2,FALSE))</f>
        <v>System 44 Only</v>
      </c>
      <c r="MP389">
        <f t="shared" si="523"/>
        <v>0</v>
      </c>
      <c r="MQ389" t="str">
        <f t="shared" si="524"/>
        <v>System 44 User</v>
      </c>
      <c r="MR389" t="str">
        <f>Directions!$D$3</f>
        <v>Usage</v>
      </c>
      <c r="MS389" t="str">
        <f>VLOOKUP(MQ389,Lookups!$CU$71:$CV$80,2,FALSE)</f>
        <v>System 44 Record</v>
      </c>
      <c r="MT389">
        <f t="shared" si="525"/>
        <v>1</v>
      </c>
      <c r="MU389">
        <f t="shared" si="526"/>
        <v>1</v>
      </c>
      <c r="MV389">
        <f t="shared" si="527"/>
        <v>1</v>
      </c>
      <c r="MW389">
        <f t="shared" si="528"/>
        <v>1</v>
      </c>
      <c r="MX389">
        <f t="shared" si="529"/>
        <v>35.857142857142854</v>
      </c>
      <c r="MY389" t="str">
        <f t="shared" si="530"/>
        <v>Not Used</v>
      </c>
      <c r="MZ389">
        <f t="shared" si="531"/>
        <v>0</v>
      </c>
      <c r="NA389" t="str">
        <f t="shared" si="532"/>
        <v>Not Available</v>
      </c>
      <c r="NB389" t="str">
        <f t="shared" si="533"/>
        <v>Not Available</v>
      </c>
      <c r="NC389" t="str">
        <f t="shared" si="534"/>
        <v>4 Not Indicated</v>
      </c>
      <c r="ND389" t="str">
        <f t="shared" si="535"/>
        <v>4 Not Indicated</v>
      </c>
      <c r="NE389" t="str">
        <f t="shared" si="536"/>
        <v>4 Not Indicated</v>
      </c>
      <c r="NF389" t="str">
        <f t="shared" si="537"/>
        <v>4 Not Indicated</v>
      </c>
      <c r="NG389" t="str">
        <f t="shared" si="538"/>
        <v>4 Not Indicated</v>
      </c>
      <c r="NH389" s="159">
        <f t="shared" si="539"/>
        <v>42499</v>
      </c>
      <c r="NI389">
        <f t="shared" si="540"/>
        <v>236</v>
      </c>
      <c r="NJ389" s="159">
        <f t="shared" si="541"/>
        <v>42345</v>
      </c>
      <c r="NK389">
        <f t="shared" si="542"/>
        <v>341</v>
      </c>
      <c r="NL389">
        <f t="shared" si="543"/>
        <v>36.428571428571431</v>
      </c>
      <c r="NM389">
        <f t="shared" si="544"/>
        <v>1</v>
      </c>
      <c r="NN389">
        <f>IF(OR(E389="PK",E389="K",JJ389=""),"Null",INDEX(Lookups!$EZ$4:$FW$18,MATCH($JJ389,Lookups!$EY$4:$EY$18,1),MATCH($E389,Lookups!$EZ$3:$FW$3,0)))</f>
        <v>155</v>
      </c>
      <c r="NO389">
        <f>IF(OR(E389="PK",E389="K",JJ389=""),"Null",INDEX(Lookups!$EZ$4:$FW$18,MATCH($JJ389,Lookups!$EY$4:$EY$18,1),MATCH($E389,Lookups!$EZ$3:$FW$3,0) + 1))</f>
        <v>220</v>
      </c>
      <c r="NP389">
        <f t="shared" si="545"/>
        <v>310</v>
      </c>
      <c r="NQ389" t="str">
        <f t="shared" si="546"/>
        <v>PI is Recommended</v>
      </c>
      <c r="NR389" t="str">
        <f t="shared" si="547"/>
        <v>PI is Recommended</v>
      </c>
      <c r="NS389" t="str">
        <f t="shared" si="548"/>
        <v>200L to 399L</v>
      </c>
      <c r="NT389" t="str">
        <f t="shared" si="549"/>
        <v>200L to 399L</v>
      </c>
      <c r="NU389" t="str">
        <f t="shared" si="550"/>
        <v>200L to 399L</v>
      </c>
      <c r="NV389" s="183" t="str">
        <f t="array" ref="NV389">IF($NL389="No RI Tests","No RI Tests",VLOOKUP(IF(AND(E389="K",JJ389&lt;280),3,IF(AND(E389="K",JJ389&gt;=280),4,MAX(IF(E389=Lookups!$DF$6:$DF$99,IF(JJ389&gt;=Lookups!$DG$6:$DG$99,Lookups!$DH$6:$DH$99))))),Lookups!$DE$104:$DG$108,2,FALSE))</f>
        <v>1 Below Basic</v>
      </c>
      <c r="NW389" s="161" t="str">
        <f t="array" ref="NW389">IF($NL389="No RI Tests","No RI Tests",VLOOKUP(IF(AND(E389="K",JH389&lt;280),3,IF(AND(E389="K",JH389&gt;=280),4,MAX(IF(E389=Lookups!$DF$6:$DF$99,IF(NI389&gt;=Lookups!$DG$6:$DG$99,Lookups!$DH$6:$DH$99))))),Lookups!$DE$104:$DG$108,2,FALSE))</f>
        <v>1 Below Basic</v>
      </c>
      <c r="NX389" s="161" t="str">
        <f t="array" ref="NX389">IF($NL389="No RI Tests","No RI Tests",VLOOKUP(IF(AND(E389="K",NK389&lt;280),3,IF(AND(E389="K",NK389&gt;=280),4,MAX(IF(E389=Lookups!$DF$6:$DF$99,IF(NK389&gt;=Lookups!$DG$6:$DG$99,Lookups!$DH$6:$DH$99))))),Lookups!$DE$104:$DG$108,2,FALSE))</f>
        <v>1 Below Basic</v>
      </c>
      <c r="NY389">
        <f t="shared" si="551"/>
        <v>1</v>
      </c>
      <c r="NZ389">
        <f t="shared" si="552"/>
        <v>0</v>
      </c>
      <c r="OA389" t="str">
        <f t="shared" si="553"/>
        <v>Maintained Performance Level</v>
      </c>
      <c r="OB389" s="161" t="str">
        <f t="array" ref="OB389">IF($NL389="No RI Tests","No RI Tests",IF(E389="K","N/A",VLOOKUP(MAX(IF(E389=Lookups!$DF$6:$DF$99,IF(JJ389&gt;=Lookups!$DG$6:$DG$99,Lookups!$DI$6:$DI$99))),Lookups!$DE$104:$DG$108,3,FALSE)))</f>
        <v>1 Limited</v>
      </c>
      <c r="OC389" s="161" t="str">
        <f t="array" ref="OC389">IF($NL389="No RI Tests","No RI Tests",IF(E389="K","N/A",VLOOKUP(MAX(IF(E389=Lookups!$DF$6:$DF$99,IF(NI389&gt;=Lookups!$DG$6:$DG$99,Lookups!$DI$6:$DI$99))),Lookups!$DE$104:$DG$108,3,FALSE)))</f>
        <v>1 Limited</v>
      </c>
      <c r="OD389" s="161" t="str">
        <f t="array" ref="OD389">IF($NL389="No RI Tests","No RI Tests",IF(E389="K","N/A",VLOOKUP(MAX(IF(E389=Lookups!$DF$6:$DF$99,IF(NK389&gt;=Lookups!$DG$6:$DG$99,Lookups!$DI$6:$DI$99))),Lookups!$DE$104:$DG$108,3,FALSE)))</f>
        <v>1 Limited</v>
      </c>
      <c r="OE389">
        <f t="shared" si="554"/>
        <v>1</v>
      </c>
      <c r="OF389">
        <f t="shared" si="555"/>
        <v>0</v>
      </c>
      <c r="OG389" t="str">
        <f t="shared" si="556"/>
        <v>Maintained Performance Level</v>
      </c>
      <c r="OH389">
        <f t="shared" si="557"/>
        <v>3</v>
      </c>
      <c r="OI389">
        <f t="shared" si="558"/>
        <v>1</v>
      </c>
      <c r="OJ389">
        <f t="shared" si="559"/>
        <v>0</v>
      </c>
      <c r="OK389">
        <f t="shared" si="560"/>
        <v>0</v>
      </c>
      <c r="OL389">
        <f t="shared" si="561"/>
        <v>1.6E-2</v>
      </c>
      <c r="OM389" t="str">
        <f t="shared" si="562"/>
        <v>Fall Administration</v>
      </c>
      <c r="ON389" t="str">
        <f t="shared" si="563"/>
        <v>Fall Administration</v>
      </c>
      <c r="OO389" t="str">
        <f t="shared" si="564"/>
        <v>Fall Administration RI</v>
      </c>
      <c r="OP389" t="str">
        <f ca="1">IF(AND(HR389&lt;&gt;"",JJ389&lt;600),IF(HT389="Advancing","Tier 2","Tier 3"),IF(JI389="","Null",IF(OR(E389="K",E389&lt;3),"FRA Recommended",IF(JJ389&gt;=IF(E389&lt;6,400,600),IF(JJ389&lt;VLOOKUP(E389,Lookups!$AP$3:$AR$16,3,FALSE),"Tier 2","Core"),IF(JJ389&lt;400,IF(RAND()&lt;0.81,"Tier 3","Tier 2"),IF(RAND()&lt;0.51,"Tier 3","Tier 2"))))))</f>
        <v>Tier 3</v>
      </c>
      <c r="OQ389" t="str">
        <f t="shared" si="565"/>
        <v>Average Reading Invt. Under 15 Minutes Long</v>
      </c>
      <c r="OR389">
        <f t="shared" si="566"/>
        <v>0</v>
      </c>
      <c r="OS389" t="str">
        <f t="shared" si="567"/>
        <v>Null</v>
      </c>
      <c r="OT389">
        <f t="shared" si="568"/>
        <v>108</v>
      </c>
      <c r="OU389" s="159">
        <f t="shared" si="569"/>
        <v>42495</v>
      </c>
      <c r="OV389" t="str">
        <f t="shared" si="570"/>
        <v>Form 3</v>
      </c>
      <c r="OW389" t="str">
        <f t="shared" si="571"/>
        <v>Advancing</v>
      </c>
      <c r="OX389">
        <f t="shared" si="572"/>
        <v>56</v>
      </c>
      <c r="OY389">
        <f t="shared" si="573"/>
        <v>32</v>
      </c>
      <c r="OZ389">
        <f t="shared" si="574"/>
        <v>0</v>
      </c>
      <c r="PA389" s="159">
        <f t="shared" si="575"/>
        <v>42345</v>
      </c>
      <c r="PB389" t="str">
        <f t="shared" si="576"/>
        <v>Form 2</v>
      </c>
      <c r="PC389" t="str">
        <f t="shared" si="577"/>
        <v>Advancing</v>
      </c>
      <c r="PD389">
        <f t="shared" si="578"/>
        <v>53</v>
      </c>
      <c r="PE389">
        <f t="shared" si="579"/>
        <v>35</v>
      </c>
      <c r="PF389">
        <f t="shared" si="580"/>
        <v>0</v>
      </c>
      <c r="PG389">
        <f t="shared" si="581"/>
        <v>35.857142857142854</v>
      </c>
      <c r="PH389">
        <f t="shared" si="582"/>
        <v>1</v>
      </c>
      <c r="PI389">
        <f t="shared" si="583"/>
        <v>1</v>
      </c>
      <c r="PJ389">
        <f t="shared" si="584"/>
        <v>45</v>
      </c>
      <c r="PK389">
        <f>IF(HR389="","Null",IF(E389&lt;3,"Null",IF(HU389=0,0,IF(HS389="Form 1",VLOOKUP(HU389,Lookups!$BE$3:$BP$63,E389,FALSE),IF(HS389="Form 2",VLOOKUP(HU389,Lookups!$BE$67:$BP$127,E389,FALSE),VLOOKUP(HU389,Lookups!$BE$130:$BP$190,E389,FALSE))))))</f>
        <v>21</v>
      </c>
      <c r="PL389">
        <f t="shared" si="585"/>
        <v>56</v>
      </c>
      <c r="PM389">
        <f>IF($PH389=0,"Null",IF(E389&lt;3,"Null",IF(OX389=0,0,IF(OV389="Form 1",VLOOKUP(OX389,Lookups!$BE$3:$BP$63,E389,FALSE),IF(OV389="Form 2",VLOOKUP(OX389,Lookups!$BE$67:$BP$127,E389,FALSE),VLOOKUP(OX389,Lookups!$BE$130:$BP$190,E389,FALSE))))))</f>
        <v>70</v>
      </c>
      <c r="PN389">
        <f t="shared" si="586"/>
        <v>11</v>
      </c>
      <c r="PO389">
        <f t="shared" si="587"/>
        <v>1</v>
      </c>
      <c r="PP389">
        <f t="shared" si="588"/>
        <v>21</v>
      </c>
      <c r="PQ389">
        <f>IF(HR389="","Null",IF(E389&lt;3,"Null",IF(HV389=0,0,IF(HS389="Form 1",VLOOKUP(HV389,Lookups!$BR$3:$CC$63,E389,FALSE),IF(HS389="Form 2",VLOOKUP(HV389,Lookups!$BR$67:$CC$127,E389,FALSE),VLOOKUP(HV389,Lookups!$BR$130:$CC$190,E389,FALSE))))))</f>
        <v>29</v>
      </c>
      <c r="PR389">
        <f t="shared" si="589"/>
        <v>32</v>
      </c>
      <c r="PS389">
        <f>IF(HR389="","Null",IF(E389&lt;3,"Null",IF(OY389=0,0,IF(OW389="Form 1",VLOOKUP(OY389,Lookups!$BR$3:$CC$63,E389,FALSE),IF(OW389="Form 2",VLOOKUP(OY389,Lookups!$BR$67:$CC$127,E389,FALSE),VLOOKUP(OY389,Lookups!$BR$130:$CC$190,E389,FALSE))))))</f>
        <v>62</v>
      </c>
      <c r="PT389">
        <f t="shared" si="590"/>
        <v>11</v>
      </c>
      <c r="PU389">
        <f t="shared" si="591"/>
        <v>1</v>
      </c>
      <c r="PV389">
        <f t="shared" si="592"/>
        <v>1</v>
      </c>
      <c r="PW389" t="str">
        <f t="shared" si="593"/>
        <v>Fall to Spring PI Administration</v>
      </c>
      <c r="PX389">
        <f t="shared" si="594"/>
        <v>0</v>
      </c>
      <c r="PY389">
        <f t="shared" si="595"/>
        <v>1</v>
      </c>
      <c r="PZ389" t="str">
        <f t="shared" si="596"/>
        <v>40 to 59 Sessions</v>
      </c>
      <c r="QA389" t="str">
        <f t="shared" si="597"/>
        <v>Series 4</v>
      </c>
      <c r="QB389" t="str">
        <f t="shared" si="598"/>
        <v>In Series 17 to 20</v>
      </c>
      <c r="QC389" t="str">
        <f>IF($MS389="System 44 Record",IF(BQ389&lt;MEDIAN(Directions!$F$3,Directions!$F$6),"Mid-Year Exited Student","Full Year Participant")&amp;IF(BP389&lt;Directions!$F$3,", Started Prior Year",", Started This Year"),"Null")</f>
        <v>Full Year Participant, Started This Year</v>
      </c>
      <c r="QD389">
        <f t="shared" si="599"/>
        <v>1</v>
      </c>
      <c r="QE389">
        <f t="shared" si="600"/>
        <v>0</v>
      </c>
      <c r="QF389">
        <f t="shared" si="601"/>
        <v>1</v>
      </c>
      <c r="QG389">
        <f t="shared" si="602"/>
        <v>0</v>
      </c>
      <c r="QH389">
        <f t="shared" si="603"/>
        <v>0</v>
      </c>
      <c r="QI389">
        <f t="shared" si="604"/>
        <v>0</v>
      </c>
      <c r="QJ389" t="str">
        <f t="shared" si="605"/>
        <v>RC! Only</v>
      </c>
      <c r="QK389" t="str">
        <f t="shared" si="606"/>
        <v>Null</v>
      </c>
      <c r="QL389" t="str">
        <f t="shared" si="607"/>
        <v>Null</v>
      </c>
      <c r="QM389" t="str">
        <f>IF($MS389="READ 180 Record",IF(AQ389="","Null",VLOOKUP(JJ389,Lookups!$DX$3:$EB$2054,AN389+1,FALSE)),"Null")</f>
        <v>Null</v>
      </c>
      <c r="QN389" t="str">
        <f t="shared" si="608"/>
        <v>Null</v>
      </c>
    </row>
    <row r="390" spans="1:456" x14ac:dyDescent="0.25">
      <c r="A390" s="161" t="s">
        <v>1447</v>
      </c>
      <c r="B390" s="161" t="s">
        <v>1447</v>
      </c>
      <c r="C390" s="161" t="s">
        <v>1447</v>
      </c>
      <c r="D390" s="161" t="s">
        <v>1447</v>
      </c>
      <c r="E390" s="161">
        <v>2</v>
      </c>
      <c r="F390" s="161" t="s">
        <v>1447</v>
      </c>
      <c r="G390" s="161" t="s">
        <v>880</v>
      </c>
      <c r="H390" s="161" t="s">
        <v>881</v>
      </c>
      <c r="K390" s="161">
        <v>0</v>
      </c>
      <c r="L390" s="161">
        <v>0</v>
      </c>
      <c r="M390" s="161">
        <v>0</v>
      </c>
      <c r="N390" s="161">
        <v>0</v>
      </c>
      <c r="O390" s="161">
        <v>0</v>
      </c>
      <c r="P390" s="161">
        <v>0</v>
      </c>
      <c r="Q390" s="161">
        <v>0</v>
      </c>
      <c r="R390" s="161">
        <v>0</v>
      </c>
      <c r="S390" s="161">
        <v>0</v>
      </c>
      <c r="T390" s="161">
        <v>0</v>
      </c>
      <c r="U390" s="161">
        <v>0</v>
      </c>
      <c r="V390" s="161">
        <v>0</v>
      </c>
      <c r="W390" s="161">
        <v>0</v>
      </c>
      <c r="X390" s="161">
        <v>0</v>
      </c>
      <c r="AB390" s="161" t="s">
        <v>242</v>
      </c>
      <c r="AC390" s="161" t="s">
        <v>242</v>
      </c>
      <c r="AD390" s="161" t="s">
        <v>242</v>
      </c>
      <c r="AE390" s="161" t="s">
        <v>242</v>
      </c>
      <c r="AF390" s="161" t="s">
        <v>242</v>
      </c>
      <c r="AG390" s="161" t="s">
        <v>242</v>
      </c>
      <c r="AH390" s="161" t="s">
        <v>242</v>
      </c>
      <c r="AI390" s="161">
        <v>20150801</v>
      </c>
      <c r="AJ390" s="161">
        <v>20160525</v>
      </c>
      <c r="AK390" s="161" t="s">
        <v>869</v>
      </c>
      <c r="AL390" t="s">
        <v>1078</v>
      </c>
      <c r="BN390" t="s">
        <v>1079</v>
      </c>
      <c r="ET390" s="161">
        <v>0</v>
      </c>
      <c r="EU390" s="161">
        <v>0</v>
      </c>
      <c r="EV390" s="161">
        <v>0</v>
      </c>
      <c r="EW390" s="161">
        <v>0</v>
      </c>
      <c r="EX390" s="161">
        <v>0</v>
      </c>
      <c r="EY390" s="161">
        <v>0</v>
      </c>
      <c r="EZ390" s="161">
        <v>0</v>
      </c>
      <c r="FA390" s="161">
        <v>0</v>
      </c>
      <c r="FB390" s="161">
        <v>0</v>
      </c>
      <c r="FC390" s="161">
        <v>0</v>
      </c>
      <c r="FD390" s="161">
        <v>0</v>
      </c>
      <c r="FE390" s="161">
        <v>0</v>
      </c>
      <c r="HN390" s="161" t="s">
        <v>881</v>
      </c>
      <c r="JB390" s="161" t="s">
        <v>881</v>
      </c>
      <c r="JC390" s="161">
        <v>0</v>
      </c>
      <c r="JD390" s="161">
        <v>0</v>
      </c>
      <c r="JE390" s="161">
        <v>0</v>
      </c>
      <c r="JF390" s="161">
        <v>0</v>
      </c>
      <c r="MN390" t="str">
        <f t="shared" si="522"/>
        <v>NoNoNoNoNoNo</v>
      </c>
      <c r="MO390" t="str">
        <f>IF(AND(MN390="NoNoNoNoNoNo",JI390=""),"No Programs",VLOOKUP(MN390,Lookups!$DA$4:$DB$67,2,FALSE))</f>
        <v>No Programs</v>
      </c>
      <c r="MP390">
        <f t="shared" si="523"/>
        <v>0</v>
      </c>
      <c r="MQ390" t="str">
        <f t="shared" si="524"/>
        <v>No Program Use</v>
      </c>
      <c r="MR390" t="str">
        <f>Directions!$D$3</f>
        <v>Usage</v>
      </c>
      <c r="MS390" t="str">
        <f>VLOOKUP(MQ390,Lookups!$CU$71:$CV$80,2,FALSE)</f>
        <v>Exclude</v>
      </c>
      <c r="MT390">
        <f t="shared" si="525"/>
        <v>0</v>
      </c>
      <c r="MU390">
        <f t="shared" si="526"/>
        <v>0</v>
      </c>
      <c r="MV390">
        <f t="shared" si="527"/>
        <v>0</v>
      </c>
      <c r="MW390">
        <f t="shared" si="528"/>
        <v>0</v>
      </c>
      <c r="MX390">
        <f t="shared" si="529"/>
        <v>0</v>
      </c>
      <c r="MY390" t="str">
        <f t="shared" si="530"/>
        <v>Not Used</v>
      </c>
      <c r="MZ390">
        <f t="shared" si="531"/>
        <v>0</v>
      </c>
      <c r="NA390" t="str">
        <f t="shared" si="532"/>
        <v>Not Available</v>
      </c>
      <c r="NB390" t="str">
        <f t="shared" si="533"/>
        <v>Not Available</v>
      </c>
      <c r="NC390" t="str">
        <f t="shared" si="534"/>
        <v>4 Not Indicated</v>
      </c>
      <c r="ND390" t="str">
        <f t="shared" si="535"/>
        <v>4 Not Indicated</v>
      </c>
      <c r="NE390" t="str">
        <f t="shared" si="536"/>
        <v>4 Not Indicated</v>
      </c>
      <c r="NF390" t="str">
        <f t="shared" si="537"/>
        <v>4 Not Indicated</v>
      </c>
      <c r="NG390" t="str">
        <f t="shared" si="538"/>
        <v>4 Not Indicated</v>
      </c>
      <c r="NH390" s="159" t="str">
        <f t="shared" si="539"/>
        <v>Null</v>
      </c>
      <c r="NI390" t="str">
        <f t="shared" si="540"/>
        <v>Null</v>
      </c>
      <c r="NJ390" s="159" t="str">
        <f t="shared" si="541"/>
        <v>Null</v>
      </c>
      <c r="NK390" t="str">
        <f t="shared" si="542"/>
        <v>Null</v>
      </c>
      <c r="NL390" t="str">
        <f t="shared" si="543"/>
        <v>No RI Tests</v>
      </c>
      <c r="NM390">
        <f t="shared" si="544"/>
        <v>0</v>
      </c>
      <c r="NN390" t="str">
        <f>IF(OR(E390="PK",E390="K",JJ390=""),"Null",INDEX(Lookups!$EZ$4:$FW$18,MATCH($JJ390,Lookups!$EY$4:$EY$18,1),MATCH($E390,Lookups!$EZ$3:$FW$3,0)))</f>
        <v>Null</v>
      </c>
      <c r="NO390" t="str">
        <f>IF(OR(E390="PK",E390="K",JJ390=""),"Null",INDEX(Lookups!$EZ$4:$FW$18,MATCH($JJ390,Lookups!$EY$4:$EY$18,1),MATCH($E390,Lookups!$EZ$3:$FW$3,0) + 1))</f>
        <v>Null</v>
      </c>
      <c r="NP390" t="str">
        <f t="shared" si="545"/>
        <v>Null</v>
      </c>
      <c r="NQ390" t="str">
        <f t="shared" si="546"/>
        <v>Null</v>
      </c>
      <c r="NR390" t="str">
        <f t="shared" si="547"/>
        <v>Null</v>
      </c>
      <c r="NS390" t="str">
        <f t="shared" si="548"/>
        <v>No RI Tests</v>
      </c>
      <c r="NT390" t="str">
        <f t="shared" si="549"/>
        <v>No RI Tests</v>
      </c>
      <c r="NU390" t="str">
        <f t="shared" si="550"/>
        <v>No RI Tests</v>
      </c>
      <c r="NV390" s="183" t="str">
        <f t="array" ref="NV390">IF($NL390="No RI Tests","No RI Tests",VLOOKUP(IF(AND(E390="K",JJ390&lt;280),3,IF(AND(E390="K",JJ390&gt;=280),4,MAX(IF(E390=Lookups!$DF$6:$DF$99,IF(JJ390&gt;=Lookups!$DG$6:$DG$99,Lookups!$DH$6:$DH$99))))),Lookups!$DE$104:$DG$108,2,FALSE))</f>
        <v>No RI Tests</v>
      </c>
      <c r="NW390" s="161" t="str">
        <f t="array" ref="NW390">IF($NL390="No RI Tests","No RI Tests",VLOOKUP(IF(AND(E390="K",JH390&lt;280),3,IF(AND(E390="K",JH390&gt;=280),4,MAX(IF(E390=Lookups!$DF$6:$DF$99,IF(NI390&gt;=Lookups!$DG$6:$DG$99,Lookups!$DH$6:$DH$99))))),Lookups!$DE$104:$DG$108,2,FALSE))</f>
        <v>No RI Tests</v>
      </c>
      <c r="NX390" s="161" t="str">
        <f t="array" ref="NX390">IF($NL390="No RI Tests","No RI Tests",VLOOKUP(IF(AND(E390="K",NK390&lt;280),3,IF(AND(E390="K",NK390&gt;=280),4,MAX(IF(E390=Lookups!$DF$6:$DF$99,IF(NK390&gt;=Lookups!$DG$6:$DG$99,Lookups!$DH$6:$DH$99))))),Lookups!$DE$104:$DG$108,2,FALSE))</f>
        <v>No RI Tests</v>
      </c>
      <c r="NY390" t="str">
        <f t="shared" si="551"/>
        <v>Null</v>
      </c>
      <c r="NZ390" t="str">
        <f t="shared" si="552"/>
        <v>Null</v>
      </c>
      <c r="OA390" t="str">
        <f t="shared" si="553"/>
        <v>No RI for Comparison</v>
      </c>
      <c r="OB390" s="161" t="str">
        <f t="array" ref="OB390">IF($NL390="No RI Tests","No RI Tests",IF(E390="K","N/A",VLOOKUP(MAX(IF(E390=Lookups!$DF$6:$DF$99,IF(JJ390&gt;=Lookups!$DG$6:$DG$99,Lookups!$DI$6:$DI$99))),Lookups!$DE$104:$DG$108,3,FALSE)))</f>
        <v>No RI Tests</v>
      </c>
      <c r="OC390" s="161" t="str">
        <f t="array" ref="OC390">IF($NL390="No RI Tests","No RI Tests",IF(E390="K","N/A",VLOOKUP(MAX(IF(E390=Lookups!$DF$6:$DF$99,IF(NI390&gt;=Lookups!$DG$6:$DG$99,Lookups!$DI$6:$DI$99))),Lookups!$DE$104:$DG$108,3,FALSE)))</f>
        <v>No RI Tests</v>
      </c>
      <c r="OD390" s="161" t="str">
        <f t="array" ref="OD390">IF($NL390="No RI Tests","No RI Tests",IF(E390="K","N/A",VLOOKUP(MAX(IF(E390=Lookups!$DF$6:$DF$99,IF(NK390&gt;=Lookups!$DG$6:$DG$99,Lookups!$DI$6:$DI$99))),Lookups!$DE$104:$DG$108,3,FALSE)))</f>
        <v>No RI Tests</v>
      </c>
      <c r="OE390" t="str">
        <f t="shared" si="554"/>
        <v>Null</v>
      </c>
      <c r="OF390" t="str">
        <f t="shared" si="555"/>
        <v>Null</v>
      </c>
      <c r="OG390" t="str">
        <f t="shared" si="556"/>
        <v>No RI for Comparison</v>
      </c>
      <c r="OH390" t="str">
        <f t="shared" si="557"/>
        <v>Null</v>
      </c>
      <c r="OI390" t="str">
        <f t="shared" si="558"/>
        <v>Null</v>
      </c>
      <c r="OJ390" t="str">
        <f t="shared" si="559"/>
        <v>Null</v>
      </c>
      <c r="OK390" t="str">
        <f t="shared" si="560"/>
        <v>Null</v>
      </c>
      <c r="OL390" t="str">
        <f t="shared" si="561"/>
        <v>Null</v>
      </c>
      <c r="OM390" t="str">
        <f t="shared" si="562"/>
        <v>Null</v>
      </c>
      <c r="ON390" t="str">
        <f t="shared" si="563"/>
        <v>Null</v>
      </c>
      <c r="OO390" t="str">
        <f t="shared" si="564"/>
        <v>Null RI</v>
      </c>
      <c r="OP390" t="str">
        <f ca="1">IF(AND(HR390&lt;&gt;"",JJ390&lt;600),IF(HT390="Advancing","Tier 2","Tier 3"),IF(JI390="","Null",IF(OR(E390="K",E390&lt;3),"FRA Recommended",IF(JJ390&gt;=IF(E390&lt;6,400,600),IF(JJ390&lt;VLOOKUP(E390,Lookups!$AP$3:$AR$16,3,FALSE),"Tier 2","Core"),IF(JJ390&lt;400,IF(RAND()&lt;0.81,"Tier 3","Tier 2"),IF(RAND()&lt;0.51,"Tier 3","Tier 2"))))))</f>
        <v>Null</v>
      </c>
      <c r="OQ390" t="str">
        <f t="shared" si="565"/>
        <v>Null</v>
      </c>
      <c r="OR390" t="str">
        <f t="shared" si="566"/>
        <v>Null</v>
      </c>
      <c r="OS390" t="str">
        <f t="shared" si="567"/>
        <v>Null</v>
      </c>
      <c r="OT390" t="str">
        <f t="shared" si="568"/>
        <v>No RI Tests</v>
      </c>
      <c r="OU390" s="159" t="str">
        <f t="shared" si="569"/>
        <v>No PI Tests</v>
      </c>
      <c r="OV390" t="str">
        <f t="shared" si="570"/>
        <v>No PI Tests</v>
      </c>
      <c r="OW390" t="str">
        <f t="shared" si="571"/>
        <v>No PI Tests</v>
      </c>
      <c r="OX390" t="str">
        <f t="shared" si="572"/>
        <v>No PI Tests</v>
      </c>
      <c r="OY390" t="str">
        <f t="shared" si="573"/>
        <v>No PI Tests</v>
      </c>
      <c r="OZ390" t="str">
        <f t="shared" si="574"/>
        <v>No PI Tests</v>
      </c>
      <c r="PA390" s="159" t="str">
        <f t="shared" si="575"/>
        <v>No PI Tests</v>
      </c>
      <c r="PB390" t="str">
        <f t="shared" si="576"/>
        <v>No PI Tests</v>
      </c>
      <c r="PC390" t="str">
        <f t="shared" si="577"/>
        <v>No PI Tests</v>
      </c>
      <c r="PD390" t="str">
        <f t="shared" si="578"/>
        <v>No PI Tests</v>
      </c>
      <c r="PE390" t="str">
        <f t="shared" si="579"/>
        <v>No PI Tests</v>
      </c>
      <c r="PF390" t="str">
        <f t="shared" si="580"/>
        <v>No PI Tests</v>
      </c>
      <c r="PG390" t="str">
        <f t="shared" si="581"/>
        <v>No PI Tests</v>
      </c>
      <c r="PH390">
        <f t="shared" si="582"/>
        <v>0</v>
      </c>
      <c r="PI390">
        <f t="shared" si="583"/>
        <v>0</v>
      </c>
      <c r="PJ390" t="str">
        <f t="shared" si="584"/>
        <v>Null</v>
      </c>
      <c r="PK390" t="str">
        <f>IF(HR390="","Null",IF(E390&lt;3,"Null",IF(HU390=0,0,IF(HS390="Form 1",VLOOKUP(HU390,Lookups!$BE$3:$BP$63,E390,FALSE),IF(HS390="Form 2",VLOOKUP(HU390,Lookups!$BE$67:$BP$127,E390,FALSE),VLOOKUP(HU390,Lookups!$BE$130:$BP$190,E390,FALSE))))))</f>
        <v>Null</v>
      </c>
      <c r="PL390" t="str">
        <f t="shared" si="585"/>
        <v>Null</v>
      </c>
      <c r="PM390" t="str">
        <f>IF($PH390=0,"Null",IF(E390&lt;3,"Null",IF(OX390=0,0,IF(OV390="Form 1",VLOOKUP(OX390,Lookups!$BE$3:$BP$63,E390,FALSE),IF(OV390="Form 2",VLOOKUP(OX390,Lookups!$BE$67:$BP$127,E390,FALSE),VLOOKUP(OX390,Lookups!$BE$130:$BP$190,E390,FALSE))))))</f>
        <v>Null</v>
      </c>
      <c r="PN390" t="str">
        <f t="shared" si="586"/>
        <v>Null</v>
      </c>
      <c r="PO390" t="str">
        <f t="shared" si="587"/>
        <v>Null</v>
      </c>
      <c r="PP390" t="str">
        <f t="shared" si="588"/>
        <v>Null</v>
      </c>
      <c r="PQ390" t="str">
        <f>IF(HR390="","Null",IF(E390&lt;3,"Null",IF(HV390=0,0,IF(HS390="Form 1",VLOOKUP(HV390,Lookups!$BR$3:$CC$63,E390,FALSE),IF(HS390="Form 2",VLOOKUP(HV390,Lookups!$BR$67:$CC$127,E390,FALSE),VLOOKUP(HV390,Lookups!$BR$130:$CC$190,E390,FALSE))))))</f>
        <v>Null</v>
      </c>
      <c r="PR390" t="str">
        <f t="shared" si="589"/>
        <v>Null</v>
      </c>
      <c r="PS390" t="str">
        <f>IF(HR390="","Null",IF(E390&lt;3,"Null",IF(OY390=0,0,IF(OW390="Form 1",VLOOKUP(OY390,Lookups!$BR$3:$CC$63,E390,FALSE),IF(OW390="Form 2",VLOOKUP(OY390,Lookups!$BR$67:$CC$127,E390,FALSE),VLOOKUP(OY390,Lookups!$BR$130:$CC$190,E390,FALSE))))))</f>
        <v>Null</v>
      </c>
      <c r="PT390" t="str">
        <f t="shared" si="590"/>
        <v>Null</v>
      </c>
      <c r="PU390" t="str">
        <f t="shared" si="591"/>
        <v>Null</v>
      </c>
      <c r="PV390" t="str">
        <f t="shared" si="592"/>
        <v>Null</v>
      </c>
      <c r="PW390" t="str">
        <f t="shared" si="593"/>
        <v>No PI Tests</v>
      </c>
      <c r="PX390">
        <f t="shared" si="594"/>
        <v>0</v>
      </c>
      <c r="PY390">
        <f t="shared" si="595"/>
        <v>0</v>
      </c>
      <c r="PZ390" t="str">
        <f t="shared" si="596"/>
        <v>Null</v>
      </c>
      <c r="QA390" t="str">
        <f t="shared" si="597"/>
        <v>Null</v>
      </c>
      <c r="QB390" t="str">
        <f t="shared" si="598"/>
        <v>Null</v>
      </c>
      <c r="QC390" t="str">
        <f>IF($MS390="System 44 Record",IF(BQ390&lt;MEDIAN(Directions!$F$3,Directions!$F$6),"Mid-Year Exited Student","Full Year Participant")&amp;IF(BP390&lt;Directions!$F$3,", Started Prior Year",", Started This Year"),"Null")</f>
        <v>Null</v>
      </c>
      <c r="QD390" t="str">
        <f t="shared" si="599"/>
        <v>Null</v>
      </c>
      <c r="QE390">
        <f t="shared" si="600"/>
        <v>0</v>
      </c>
      <c r="QF390">
        <f t="shared" si="601"/>
        <v>0</v>
      </c>
      <c r="QG390">
        <f t="shared" si="602"/>
        <v>0</v>
      </c>
      <c r="QH390">
        <f t="shared" si="603"/>
        <v>0</v>
      </c>
      <c r="QI390">
        <f t="shared" si="604"/>
        <v>0</v>
      </c>
      <c r="QJ390" t="str">
        <f t="shared" si="605"/>
        <v>Used None</v>
      </c>
      <c r="QK390" t="str">
        <f t="shared" si="606"/>
        <v>Null</v>
      </c>
      <c r="QL390" t="str">
        <f t="shared" si="607"/>
        <v>Null</v>
      </c>
      <c r="QM390" t="str">
        <f>IF($MS390="READ 180 Record",IF(AQ390="","Null",VLOOKUP(JJ390,Lookups!$DX$3:$EB$2054,AN390+1,FALSE)),"Null")</f>
        <v>Null</v>
      </c>
      <c r="QN390" t="str">
        <f t="shared" si="608"/>
        <v>Null</v>
      </c>
    </row>
    <row r="391" spans="1:456" x14ac:dyDescent="0.25">
      <c r="A391" s="161" t="s">
        <v>1447</v>
      </c>
      <c r="B391" s="161" t="s">
        <v>1447</v>
      </c>
      <c r="C391" s="161" t="s">
        <v>1447</v>
      </c>
      <c r="D391" s="161" t="s">
        <v>1447</v>
      </c>
      <c r="E391" s="161">
        <v>2</v>
      </c>
      <c r="F391" s="161" t="s">
        <v>1447</v>
      </c>
      <c r="G391" s="161" t="s">
        <v>880</v>
      </c>
      <c r="H391" s="161" t="s">
        <v>881</v>
      </c>
      <c r="K391" s="161">
        <v>0</v>
      </c>
      <c r="L391" s="161">
        <v>0</v>
      </c>
      <c r="M391" s="161">
        <v>0</v>
      </c>
      <c r="N391" s="161">
        <v>0</v>
      </c>
      <c r="O391" s="161">
        <v>0</v>
      </c>
      <c r="P391" s="161">
        <v>0</v>
      </c>
      <c r="Q391" s="161">
        <v>0</v>
      </c>
      <c r="R391" s="161">
        <v>0</v>
      </c>
      <c r="S391" s="161">
        <v>0</v>
      </c>
      <c r="T391" s="161">
        <v>0</v>
      </c>
      <c r="U391" s="161">
        <v>0</v>
      </c>
      <c r="V391" s="161">
        <v>0</v>
      </c>
      <c r="W391" s="161">
        <v>0</v>
      </c>
      <c r="X391" s="161">
        <v>0</v>
      </c>
      <c r="AB391" s="161" t="s">
        <v>242</v>
      </c>
      <c r="AC391" s="161" t="s">
        <v>242</v>
      </c>
      <c r="AD391" s="161" t="s">
        <v>242</v>
      </c>
      <c r="AE391" s="161" t="s">
        <v>242</v>
      </c>
      <c r="AF391" s="161" t="s">
        <v>242</v>
      </c>
      <c r="AG391" s="161" t="s">
        <v>242</v>
      </c>
      <c r="AH391" s="161" t="s">
        <v>242</v>
      </c>
      <c r="AI391" s="161">
        <v>20150801</v>
      </c>
      <c r="AJ391" s="161">
        <v>20160525</v>
      </c>
      <c r="AK391" s="161" t="s">
        <v>869</v>
      </c>
      <c r="AL391" t="s">
        <v>1078</v>
      </c>
      <c r="BN391" t="s">
        <v>1079</v>
      </c>
      <c r="ET391" s="161">
        <v>0</v>
      </c>
      <c r="EU391" s="161">
        <v>0</v>
      </c>
      <c r="EV391" s="161">
        <v>0</v>
      </c>
      <c r="EW391" s="161">
        <v>0</v>
      </c>
      <c r="EX391" s="161">
        <v>0</v>
      </c>
      <c r="EY391" s="161">
        <v>0</v>
      </c>
      <c r="EZ391" s="161">
        <v>0</v>
      </c>
      <c r="FA391" s="161">
        <v>0</v>
      </c>
      <c r="FB391" s="161">
        <v>0</v>
      </c>
      <c r="FC391" s="161">
        <v>0</v>
      </c>
      <c r="FD391" s="161">
        <v>0</v>
      </c>
      <c r="FE391" s="161">
        <v>0</v>
      </c>
      <c r="HN391" s="161" t="s">
        <v>881</v>
      </c>
      <c r="JB391" s="161" t="s">
        <v>881</v>
      </c>
      <c r="JC391" s="161">
        <v>0</v>
      </c>
      <c r="JD391" s="161">
        <v>0</v>
      </c>
      <c r="JE391" s="161">
        <v>0</v>
      </c>
      <c r="JF391" s="161">
        <v>0</v>
      </c>
      <c r="MN391" t="str">
        <f t="shared" si="522"/>
        <v>NoNoNoNoNoNo</v>
      </c>
      <c r="MO391" t="str">
        <f>IF(AND(MN391="NoNoNoNoNoNo",JI391=""),"No Programs",VLOOKUP(MN391,Lookups!$DA$4:$DB$67,2,FALSE))</f>
        <v>No Programs</v>
      </c>
      <c r="MP391">
        <f t="shared" si="523"/>
        <v>0</v>
      </c>
      <c r="MQ391" t="str">
        <f t="shared" si="524"/>
        <v>No Program Use</v>
      </c>
      <c r="MR391" t="str">
        <f>Directions!$D$3</f>
        <v>Usage</v>
      </c>
      <c r="MS391" t="str">
        <f>VLOOKUP(MQ391,Lookups!$CU$71:$CV$80,2,FALSE)</f>
        <v>Exclude</v>
      </c>
      <c r="MT391">
        <f t="shared" si="525"/>
        <v>0</v>
      </c>
      <c r="MU391">
        <f t="shared" si="526"/>
        <v>0</v>
      </c>
      <c r="MV391">
        <f t="shared" si="527"/>
        <v>0</v>
      </c>
      <c r="MW391">
        <f t="shared" si="528"/>
        <v>0</v>
      </c>
      <c r="MX391">
        <f t="shared" si="529"/>
        <v>0</v>
      </c>
      <c r="MY391" t="str">
        <f t="shared" si="530"/>
        <v>Not Used</v>
      </c>
      <c r="MZ391">
        <f t="shared" si="531"/>
        <v>0</v>
      </c>
      <c r="NA391" t="str">
        <f t="shared" si="532"/>
        <v>Not Available</v>
      </c>
      <c r="NB391" t="str">
        <f t="shared" si="533"/>
        <v>Not Available</v>
      </c>
      <c r="NC391" t="str">
        <f t="shared" si="534"/>
        <v>4 Not Indicated</v>
      </c>
      <c r="ND391" t="str">
        <f t="shared" si="535"/>
        <v>4 Not Indicated</v>
      </c>
      <c r="NE391" t="str">
        <f t="shared" si="536"/>
        <v>4 Not Indicated</v>
      </c>
      <c r="NF391" t="str">
        <f t="shared" si="537"/>
        <v>4 Not Indicated</v>
      </c>
      <c r="NG391" t="str">
        <f t="shared" si="538"/>
        <v>4 Not Indicated</v>
      </c>
      <c r="NH391" s="159" t="str">
        <f t="shared" si="539"/>
        <v>Null</v>
      </c>
      <c r="NI391" t="str">
        <f t="shared" si="540"/>
        <v>Null</v>
      </c>
      <c r="NJ391" s="159" t="str">
        <f t="shared" si="541"/>
        <v>Null</v>
      </c>
      <c r="NK391" t="str">
        <f t="shared" si="542"/>
        <v>Null</v>
      </c>
      <c r="NL391" t="str">
        <f t="shared" si="543"/>
        <v>No RI Tests</v>
      </c>
      <c r="NM391">
        <f t="shared" si="544"/>
        <v>0</v>
      </c>
      <c r="NN391" t="str">
        <f>IF(OR(E391="PK",E391="K",JJ391=""),"Null",INDEX(Lookups!$EZ$4:$FW$18,MATCH($JJ391,Lookups!$EY$4:$EY$18,1),MATCH($E391,Lookups!$EZ$3:$FW$3,0)))</f>
        <v>Null</v>
      </c>
      <c r="NO391" t="str">
        <f>IF(OR(E391="PK",E391="K",JJ391=""),"Null",INDEX(Lookups!$EZ$4:$FW$18,MATCH($JJ391,Lookups!$EY$4:$EY$18,1),MATCH($E391,Lookups!$EZ$3:$FW$3,0) + 1))</f>
        <v>Null</v>
      </c>
      <c r="NP391" t="str">
        <f t="shared" si="545"/>
        <v>Null</v>
      </c>
      <c r="NQ391" t="str">
        <f t="shared" si="546"/>
        <v>Null</v>
      </c>
      <c r="NR391" t="str">
        <f t="shared" si="547"/>
        <v>Null</v>
      </c>
      <c r="NS391" t="str">
        <f t="shared" si="548"/>
        <v>No RI Tests</v>
      </c>
      <c r="NT391" t="str">
        <f t="shared" si="549"/>
        <v>No RI Tests</v>
      </c>
      <c r="NU391" t="str">
        <f t="shared" si="550"/>
        <v>No RI Tests</v>
      </c>
      <c r="NV391" s="183" t="str">
        <f t="array" ref="NV391">IF($NL391="No RI Tests","No RI Tests",VLOOKUP(IF(AND(E391="K",JJ391&lt;280),3,IF(AND(E391="K",JJ391&gt;=280),4,MAX(IF(E391=Lookups!$DF$6:$DF$99,IF(JJ391&gt;=Lookups!$DG$6:$DG$99,Lookups!$DH$6:$DH$99))))),Lookups!$DE$104:$DG$108,2,FALSE))</f>
        <v>No RI Tests</v>
      </c>
      <c r="NW391" s="161" t="str">
        <f t="array" ref="NW391">IF($NL391="No RI Tests","No RI Tests",VLOOKUP(IF(AND(E391="K",JH391&lt;280),3,IF(AND(E391="K",JH391&gt;=280),4,MAX(IF(E391=Lookups!$DF$6:$DF$99,IF(NI391&gt;=Lookups!$DG$6:$DG$99,Lookups!$DH$6:$DH$99))))),Lookups!$DE$104:$DG$108,2,FALSE))</f>
        <v>No RI Tests</v>
      </c>
      <c r="NX391" s="161" t="str">
        <f t="array" ref="NX391">IF($NL391="No RI Tests","No RI Tests",VLOOKUP(IF(AND(E391="K",NK391&lt;280),3,IF(AND(E391="K",NK391&gt;=280),4,MAX(IF(E391=Lookups!$DF$6:$DF$99,IF(NK391&gt;=Lookups!$DG$6:$DG$99,Lookups!$DH$6:$DH$99))))),Lookups!$DE$104:$DG$108,2,FALSE))</f>
        <v>No RI Tests</v>
      </c>
      <c r="NY391" t="str">
        <f t="shared" si="551"/>
        <v>Null</v>
      </c>
      <c r="NZ391" t="str">
        <f t="shared" si="552"/>
        <v>Null</v>
      </c>
      <c r="OA391" t="str">
        <f t="shared" si="553"/>
        <v>No RI for Comparison</v>
      </c>
      <c r="OB391" s="161" t="str">
        <f t="array" ref="OB391">IF($NL391="No RI Tests","No RI Tests",IF(E391="K","N/A",VLOOKUP(MAX(IF(E391=Lookups!$DF$6:$DF$99,IF(JJ391&gt;=Lookups!$DG$6:$DG$99,Lookups!$DI$6:$DI$99))),Lookups!$DE$104:$DG$108,3,FALSE)))</f>
        <v>No RI Tests</v>
      </c>
      <c r="OC391" s="161" t="str">
        <f t="array" ref="OC391">IF($NL391="No RI Tests","No RI Tests",IF(E391="K","N/A",VLOOKUP(MAX(IF(E391=Lookups!$DF$6:$DF$99,IF(NI391&gt;=Lookups!$DG$6:$DG$99,Lookups!$DI$6:$DI$99))),Lookups!$DE$104:$DG$108,3,FALSE)))</f>
        <v>No RI Tests</v>
      </c>
      <c r="OD391" s="161" t="str">
        <f t="array" ref="OD391">IF($NL391="No RI Tests","No RI Tests",IF(E391="K","N/A",VLOOKUP(MAX(IF(E391=Lookups!$DF$6:$DF$99,IF(NK391&gt;=Lookups!$DG$6:$DG$99,Lookups!$DI$6:$DI$99))),Lookups!$DE$104:$DG$108,3,FALSE)))</f>
        <v>No RI Tests</v>
      </c>
      <c r="OE391" t="str">
        <f t="shared" si="554"/>
        <v>Null</v>
      </c>
      <c r="OF391" t="str">
        <f t="shared" si="555"/>
        <v>Null</v>
      </c>
      <c r="OG391" t="str">
        <f t="shared" si="556"/>
        <v>No RI for Comparison</v>
      </c>
      <c r="OH391" t="str">
        <f t="shared" si="557"/>
        <v>Null</v>
      </c>
      <c r="OI391" t="str">
        <f t="shared" si="558"/>
        <v>Null</v>
      </c>
      <c r="OJ391" t="str">
        <f t="shared" si="559"/>
        <v>Null</v>
      </c>
      <c r="OK391" t="str">
        <f t="shared" si="560"/>
        <v>Null</v>
      </c>
      <c r="OL391" t="str">
        <f t="shared" si="561"/>
        <v>Null</v>
      </c>
      <c r="OM391" t="str">
        <f t="shared" si="562"/>
        <v>Null</v>
      </c>
      <c r="ON391" t="str">
        <f t="shared" si="563"/>
        <v>Null</v>
      </c>
      <c r="OO391" t="str">
        <f t="shared" si="564"/>
        <v>Null RI</v>
      </c>
      <c r="OP391" t="str">
        <f ca="1">IF(AND(HR391&lt;&gt;"",JJ391&lt;600),IF(HT391="Advancing","Tier 2","Tier 3"),IF(JI391="","Null",IF(OR(E391="K",E391&lt;3),"FRA Recommended",IF(JJ391&gt;=IF(E391&lt;6,400,600),IF(JJ391&lt;VLOOKUP(E391,Lookups!$AP$3:$AR$16,3,FALSE),"Tier 2","Core"),IF(JJ391&lt;400,IF(RAND()&lt;0.81,"Tier 3","Tier 2"),IF(RAND()&lt;0.51,"Tier 3","Tier 2"))))))</f>
        <v>Null</v>
      </c>
      <c r="OQ391" t="str">
        <f t="shared" si="565"/>
        <v>Null</v>
      </c>
      <c r="OR391" t="str">
        <f t="shared" si="566"/>
        <v>Null</v>
      </c>
      <c r="OS391" t="str">
        <f t="shared" si="567"/>
        <v>Null</v>
      </c>
      <c r="OT391" t="str">
        <f t="shared" si="568"/>
        <v>No RI Tests</v>
      </c>
      <c r="OU391" s="159" t="str">
        <f t="shared" si="569"/>
        <v>No PI Tests</v>
      </c>
      <c r="OV391" t="str">
        <f t="shared" si="570"/>
        <v>No PI Tests</v>
      </c>
      <c r="OW391" t="str">
        <f t="shared" si="571"/>
        <v>No PI Tests</v>
      </c>
      <c r="OX391" t="str">
        <f t="shared" si="572"/>
        <v>No PI Tests</v>
      </c>
      <c r="OY391" t="str">
        <f t="shared" si="573"/>
        <v>No PI Tests</v>
      </c>
      <c r="OZ391" t="str">
        <f t="shared" si="574"/>
        <v>No PI Tests</v>
      </c>
      <c r="PA391" s="159" t="str">
        <f t="shared" si="575"/>
        <v>No PI Tests</v>
      </c>
      <c r="PB391" t="str">
        <f t="shared" si="576"/>
        <v>No PI Tests</v>
      </c>
      <c r="PC391" t="str">
        <f t="shared" si="577"/>
        <v>No PI Tests</v>
      </c>
      <c r="PD391" t="str">
        <f t="shared" si="578"/>
        <v>No PI Tests</v>
      </c>
      <c r="PE391" t="str">
        <f t="shared" si="579"/>
        <v>No PI Tests</v>
      </c>
      <c r="PF391" t="str">
        <f t="shared" si="580"/>
        <v>No PI Tests</v>
      </c>
      <c r="PG391" t="str">
        <f t="shared" si="581"/>
        <v>No PI Tests</v>
      </c>
      <c r="PH391">
        <f t="shared" si="582"/>
        <v>0</v>
      </c>
      <c r="PI391">
        <f t="shared" si="583"/>
        <v>0</v>
      </c>
      <c r="PJ391" t="str">
        <f t="shared" si="584"/>
        <v>Null</v>
      </c>
      <c r="PK391" t="str">
        <f>IF(HR391="","Null",IF(E391&lt;3,"Null",IF(HU391=0,0,IF(HS391="Form 1",VLOOKUP(HU391,Lookups!$BE$3:$BP$63,E391,FALSE),IF(HS391="Form 2",VLOOKUP(HU391,Lookups!$BE$67:$BP$127,E391,FALSE),VLOOKUP(HU391,Lookups!$BE$130:$BP$190,E391,FALSE))))))</f>
        <v>Null</v>
      </c>
      <c r="PL391" t="str">
        <f t="shared" si="585"/>
        <v>Null</v>
      </c>
      <c r="PM391" t="str">
        <f>IF($PH391=0,"Null",IF(E391&lt;3,"Null",IF(OX391=0,0,IF(OV391="Form 1",VLOOKUP(OX391,Lookups!$BE$3:$BP$63,E391,FALSE),IF(OV391="Form 2",VLOOKUP(OX391,Lookups!$BE$67:$BP$127,E391,FALSE),VLOOKUP(OX391,Lookups!$BE$130:$BP$190,E391,FALSE))))))</f>
        <v>Null</v>
      </c>
      <c r="PN391" t="str">
        <f t="shared" si="586"/>
        <v>Null</v>
      </c>
      <c r="PO391" t="str">
        <f t="shared" si="587"/>
        <v>Null</v>
      </c>
      <c r="PP391" t="str">
        <f t="shared" si="588"/>
        <v>Null</v>
      </c>
      <c r="PQ391" t="str">
        <f>IF(HR391="","Null",IF(E391&lt;3,"Null",IF(HV391=0,0,IF(HS391="Form 1",VLOOKUP(HV391,Lookups!$BR$3:$CC$63,E391,FALSE),IF(HS391="Form 2",VLOOKUP(HV391,Lookups!$BR$67:$CC$127,E391,FALSE),VLOOKUP(HV391,Lookups!$BR$130:$CC$190,E391,FALSE))))))</f>
        <v>Null</v>
      </c>
      <c r="PR391" t="str">
        <f t="shared" si="589"/>
        <v>Null</v>
      </c>
      <c r="PS391" t="str">
        <f>IF(HR391="","Null",IF(E391&lt;3,"Null",IF(OY391=0,0,IF(OW391="Form 1",VLOOKUP(OY391,Lookups!$BR$3:$CC$63,E391,FALSE),IF(OW391="Form 2",VLOOKUP(OY391,Lookups!$BR$67:$CC$127,E391,FALSE),VLOOKUP(OY391,Lookups!$BR$130:$CC$190,E391,FALSE))))))</f>
        <v>Null</v>
      </c>
      <c r="PT391" t="str">
        <f t="shared" si="590"/>
        <v>Null</v>
      </c>
      <c r="PU391" t="str">
        <f t="shared" si="591"/>
        <v>Null</v>
      </c>
      <c r="PV391" t="str">
        <f t="shared" si="592"/>
        <v>Null</v>
      </c>
      <c r="PW391" t="str">
        <f t="shared" si="593"/>
        <v>No PI Tests</v>
      </c>
      <c r="PX391">
        <f t="shared" si="594"/>
        <v>0</v>
      </c>
      <c r="PY391">
        <f t="shared" si="595"/>
        <v>0</v>
      </c>
      <c r="PZ391" t="str">
        <f t="shared" si="596"/>
        <v>Null</v>
      </c>
      <c r="QA391" t="str">
        <f t="shared" si="597"/>
        <v>Null</v>
      </c>
      <c r="QB391" t="str">
        <f t="shared" si="598"/>
        <v>Null</v>
      </c>
      <c r="QC391" t="str">
        <f>IF($MS391="System 44 Record",IF(BQ391&lt;MEDIAN(Directions!$F$3,Directions!$F$6),"Mid-Year Exited Student","Full Year Participant")&amp;IF(BP391&lt;Directions!$F$3,", Started Prior Year",", Started This Year"),"Null")</f>
        <v>Null</v>
      </c>
      <c r="QD391" t="str">
        <f t="shared" si="599"/>
        <v>Null</v>
      </c>
      <c r="QE391">
        <f t="shared" si="600"/>
        <v>0</v>
      </c>
      <c r="QF391">
        <f t="shared" si="601"/>
        <v>0</v>
      </c>
      <c r="QG391">
        <f t="shared" si="602"/>
        <v>0</v>
      </c>
      <c r="QH391">
        <f t="shared" si="603"/>
        <v>0</v>
      </c>
      <c r="QI391">
        <f t="shared" si="604"/>
        <v>0</v>
      </c>
      <c r="QJ391" t="str">
        <f t="shared" si="605"/>
        <v>Used None</v>
      </c>
      <c r="QK391" t="str">
        <f t="shared" si="606"/>
        <v>Null</v>
      </c>
      <c r="QL391" t="str">
        <f t="shared" si="607"/>
        <v>Null</v>
      </c>
      <c r="QM391" t="str">
        <f>IF($MS391="READ 180 Record",IF(AQ391="","Null",VLOOKUP(JJ391,Lookups!$DX$3:$EB$2054,AN391+1,FALSE)),"Null")</f>
        <v>Null</v>
      </c>
      <c r="QN391" t="str">
        <f t="shared" si="608"/>
        <v>Null</v>
      </c>
    </row>
    <row r="392" spans="1:456" x14ac:dyDescent="0.25">
      <c r="A392" s="161" t="s">
        <v>1447</v>
      </c>
      <c r="B392" s="161" t="s">
        <v>1447</v>
      </c>
      <c r="C392" s="161" t="s">
        <v>1447</v>
      </c>
      <c r="D392" s="161" t="s">
        <v>1447</v>
      </c>
      <c r="E392" s="161">
        <v>5</v>
      </c>
      <c r="F392" s="161" t="s">
        <v>1447</v>
      </c>
      <c r="G392" s="161" t="s">
        <v>887</v>
      </c>
      <c r="H392" s="161" t="s">
        <v>932</v>
      </c>
      <c r="I392" s="161">
        <v>832</v>
      </c>
      <c r="J392" s="159">
        <v>42501</v>
      </c>
      <c r="K392" s="161">
        <v>0</v>
      </c>
      <c r="L392" s="161">
        <v>0</v>
      </c>
      <c r="M392" s="161">
        <v>0</v>
      </c>
      <c r="N392" s="161">
        <v>0</v>
      </c>
      <c r="O392" s="161">
        <v>0</v>
      </c>
      <c r="P392" s="161">
        <v>0</v>
      </c>
      <c r="Q392" s="161">
        <v>0</v>
      </c>
      <c r="R392" s="161">
        <v>0</v>
      </c>
      <c r="S392" s="161">
        <v>0</v>
      </c>
      <c r="T392" s="161">
        <v>0</v>
      </c>
      <c r="U392" s="161">
        <v>0</v>
      </c>
      <c r="V392" s="161">
        <v>0</v>
      </c>
      <c r="W392" s="161">
        <v>0</v>
      </c>
      <c r="X392" s="161">
        <v>0</v>
      </c>
      <c r="AB392" s="161" t="s">
        <v>242</v>
      </c>
      <c r="AC392" s="161" t="s">
        <v>242</v>
      </c>
      <c r="AD392" s="161" t="s">
        <v>242</v>
      </c>
      <c r="AE392" s="161" t="s">
        <v>242</v>
      </c>
      <c r="AF392" s="161" t="s">
        <v>242</v>
      </c>
      <c r="AG392" s="161" t="s">
        <v>242</v>
      </c>
      <c r="AH392" s="161" t="s">
        <v>242</v>
      </c>
      <c r="AI392" s="161">
        <v>20150801</v>
      </c>
      <c r="AJ392" s="161">
        <v>20160525</v>
      </c>
      <c r="AK392" s="161" t="s">
        <v>869</v>
      </c>
      <c r="AL392" t="s">
        <v>1078</v>
      </c>
      <c r="BN392" t="s">
        <v>1079</v>
      </c>
      <c r="ET392" s="161">
        <v>0</v>
      </c>
      <c r="EU392" s="161">
        <v>0</v>
      </c>
      <c r="EV392" s="161">
        <v>0</v>
      </c>
      <c r="EW392" s="161">
        <v>0</v>
      </c>
      <c r="EX392" s="161">
        <v>0</v>
      </c>
      <c r="EY392" s="161">
        <v>0</v>
      </c>
      <c r="EZ392" s="161">
        <v>0</v>
      </c>
      <c r="FA392" s="161">
        <v>0</v>
      </c>
      <c r="FB392" s="161">
        <v>0</v>
      </c>
      <c r="FC392" s="161">
        <v>0</v>
      </c>
      <c r="FD392" s="161">
        <v>0</v>
      </c>
      <c r="FE392" s="161">
        <v>0</v>
      </c>
      <c r="HN392" s="161" t="s">
        <v>932</v>
      </c>
      <c r="HO392" s="159">
        <v>42501</v>
      </c>
      <c r="HP392" s="159">
        <v>42501</v>
      </c>
      <c r="HQ392" s="161">
        <v>1</v>
      </c>
      <c r="HR392" s="159">
        <v>42501</v>
      </c>
      <c r="HS392" s="161" t="s">
        <v>872</v>
      </c>
      <c r="HT392" s="161" t="s">
        <v>873</v>
      </c>
      <c r="HU392" s="161">
        <v>41</v>
      </c>
      <c r="HV392" s="161">
        <v>21</v>
      </c>
      <c r="HW392" s="161">
        <v>0</v>
      </c>
      <c r="JB392" s="161" t="s">
        <v>932</v>
      </c>
      <c r="JC392" s="161">
        <v>0</v>
      </c>
      <c r="JD392" s="161">
        <v>0</v>
      </c>
      <c r="JE392" s="161">
        <v>0</v>
      </c>
      <c r="JF392" s="161">
        <v>0</v>
      </c>
      <c r="JG392" s="159">
        <v>42501</v>
      </c>
      <c r="JH392" s="161">
        <v>832</v>
      </c>
      <c r="JI392" s="159">
        <v>42501</v>
      </c>
      <c r="JJ392" s="161">
        <v>832</v>
      </c>
      <c r="JK392" s="161">
        <v>11</v>
      </c>
      <c r="MN392" t="str">
        <f t="shared" si="522"/>
        <v>NoNoNoNoNoNo</v>
      </c>
      <c r="MO392" t="str">
        <f>IF(AND(MN392="NoNoNoNoNoNo",JI392=""),"No Programs",VLOOKUP(MN392,Lookups!$DA$4:$DB$67,2,FALSE))</f>
        <v>RI Screening Only</v>
      </c>
      <c r="MP392">
        <f t="shared" si="523"/>
        <v>0</v>
      </c>
      <c r="MQ392" t="str">
        <f t="shared" si="524"/>
        <v>RI User</v>
      </c>
      <c r="MR392" t="str">
        <f>Directions!$D$3</f>
        <v>Usage</v>
      </c>
      <c r="MS392" t="str">
        <f>VLOOKUP(MQ392,Lookups!$CU$71:$CV$80,2,FALSE)</f>
        <v>RI Record</v>
      </c>
      <c r="MT392">
        <f t="shared" si="525"/>
        <v>1</v>
      </c>
      <c r="MU392">
        <f t="shared" si="526"/>
        <v>1</v>
      </c>
      <c r="MV392">
        <f t="shared" si="527"/>
        <v>0</v>
      </c>
      <c r="MW392">
        <f t="shared" si="528"/>
        <v>0</v>
      </c>
      <c r="MX392">
        <f t="shared" si="529"/>
        <v>0</v>
      </c>
      <c r="MY392" t="str">
        <f t="shared" si="530"/>
        <v>Not Used</v>
      </c>
      <c r="MZ392">
        <f t="shared" si="531"/>
        <v>0</v>
      </c>
      <c r="NA392" t="str">
        <f t="shared" si="532"/>
        <v>Not Available</v>
      </c>
      <c r="NB392" t="str">
        <f t="shared" si="533"/>
        <v>Not Available</v>
      </c>
      <c r="NC392" t="str">
        <f t="shared" si="534"/>
        <v>4 Not Indicated</v>
      </c>
      <c r="ND392" t="str">
        <f t="shared" si="535"/>
        <v>4 Not Indicated</v>
      </c>
      <c r="NE392" t="str">
        <f t="shared" si="536"/>
        <v>4 Not Indicated</v>
      </c>
      <c r="NF392" t="str">
        <f t="shared" si="537"/>
        <v>4 Not Indicated</v>
      </c>
      <c r="NG392" t="str">
        <f t="shared" si="538"/>
        <v>4 Not Indicated</v>
      </c>
      <c r="NH392" s="159">
        <f t="shared" si="539"/>
        <v>42501</v>
      </c>
      <c r="NI392">
        <f t="shared" si="540"/>
        <v>832</v>
      </c>
      <c r="NJ392" s="159">
        <f t="shared" si="541"/>
        <v>42501</v>
      </c>
      <c r="NK392">
        <f t="shared" si="542"/>
        <v>832</v>
      </c>
      <c r="NL392" t="str">
        <f t="shared" si="543"/>
        <v>Lone RI Test</v>
      </c>
      <c r="NM392">
        <f t="shared" si="544"/>
        <v>0</v>
      </c>
      <c r="NN392">
        <f>IF(OR(E392="PK",E392="K",JJ392=""),"Null",INDEX(Lookups!$EZ$4:$FW$18,MATCH($JJ392,Lookups!$EY$4:$EY$18,1),MATCH($E392,Lookups!$EZ$3:$FW$3,0)))</f>
        <v>50</v>
      </c>
      <c r="NO392">
        <f>IF(OR(E392="PK",E392="K",JJ392=""),"Null",INDEX(Lookups!$EZ$4:$FW$18,MATCH($JJ392,Lookups!$EY$4:$EY$18,1),MATCH($E392,Lookups!$EZ$3:$FW$3,0) + 1))</f>
        <v>90</v>
      </c>
      <c r="NP392">
        <f t="shared" si="545"/>
        <v>100</v>
      </c>
      <c r="NQ392" t="str">
        <f t="shared" si="546"/>
        <v>No PI Needed</v>
      </c>
      <c r="NR392" t="str">
        <f t="shared" si="547"/>
        <v>No PI Needed</v>
      </c>
      <c r="NS392" t="str">
        <f t="shared" si="548"/>
        <v>800L to 999L</v>
      </c>
      <c r="NT392" t="str">
        <f t="shared" si="549"/>
        <v>800L to 999L</v>
      </c>
      <c r="NU392" t="str">
        <f t="shared" si="550"/>
        <v>800L to 999L</v>
      </c>
      <c r="NV392" s="183" t="str">
        <f t="array" ref="NV392">IF($NL392="No RI Tests","No RI Tests",VLOOKUP(IF(AND(E392="K",JJ392&lt;280),3,IF(AND(E392="K",JJ392&gt;=280),4,MAX(IF(E392=Lookups!$DF$6:$DF$99,IF(JJ392&gt;=Lookups!$DG$6:$DG$99,Lookups!$DH$6:$DH$99))))),Lookups!$DE$104:$DG$108,2,FALSE))</f>
        <v>3 Proficient</v>
      </c>
      <c r="NW392" s="161" t="str">
        <f t="array" ref="NW392">IF($NL392="No RI Tests","No RI Tests",VLOOKUP(IF(AND(E392="K",JH392&lt;280),3,IF(AND(E392="K",JH392&gt;=280),4,MAX(IF(E392=Lookups!$DF$6:$DF$99,IF(NI392&gt;=Lookups!$DG$6:$DG$99,Lookups!$DH$6:$DH$99))))),Lookups!$DE$104:$DG$108,2,FALSE))</f>
        <v>3 Proficient</v>
      </c>
      <c r="NX392" s="161" t="str">
        <f t="array" ref="NX392">IF($NL392="No RI Tests","No RI Tests",VLOOKUP(IF(AND(E392="K",NK392&lt;280),3,IF(AND(E392="K",NK392&gt;=280),4,MAX(IF(E392=Lookups!$DF$6:$DF$99,IF(NK392&gt;=Lookups!$DG$6:$DG$99,Lookups!$DH$6:$DH$99))))),Lookups!$DE$104:$DG$108,2,FALSE))</f>
        <v>3 Proficient</v>
      </c>
      <c r="NY392" t="str">
        <f t="shared" si="551"/>
        <v>Null</v>
      </c>
      <c r="NZ392" t="str">
        <f t="shared" si="552"/>
        <v>Null</v>
      </c>
      <c r="OA392" t="str">
        <f t="shared" si="553"/>
        <v>No RI for Comparison</v>
      </c>
      <c r="OB392" s="161" t="str">
        <f t="array" ref="OB392">IF($NL392="No RI Tests","No RI Tests",IF(E392="K","N/A",VLOOKUP(MAX(IF(E392=Lookups!$DF$6:$DF$99,IF(JJ392&gt;=Lookups!$DG$6:$DG$99,Lookups!$DI$6:$DI$99))),Lookups!$DE$104:$DG$108,3,FALSE)))</f>
        <v>2 Partial</v>
      </c>
      <c r="OC392" s="161" t="str">
        <f t="array" ref="OC392">IF($NL392="No RI Tests","No RI Tests",IF(E392="K","N/A",VLOOKUP(MAX(IF(E392=Lookups!$DF$6:$DF$99,IF(NI392&gt;=Lookups!$DG$6:$DG$99,Lookups!$DI$6:$DI$99))),Lookups!$DE$104:$DG$108,3,FALSE)))</f>
        <v>2 Partial</v>
      </c>
      <c r="OD392" s="161" t="str">
        <f t="array" ref="OD392">IF($NL392="No RI Tests","No RI Tests",IF(E392="K","N/A",VLOOKUP(MAX(IF(E392=Lookups!$DF$6:$DF$99,IF(NK392&gt;=Lookups!$DG$6:$DG$99,Lookups!$DI$6:$DI$99))),Lookups!$DE$104:$DG$108,3,FALSE)))</f>
        <v>2 Partial</v>
      </c>
      <c r="OE392" t="str">
        <f t="shared" si="554"/>
        <v>Null</v>
      </c>
      <c r="OF392" t="str">
        <f t="shared" si="555"/>
        <v>Null</v>
      </c>
      <c r="OG392" t="str">
        <f t="shared" si="556"/>
        <v>No RI for Comparison</v>
      </c>
      <c r="OH392" t="str">
        <f t="shared" si="557"/>
        <v>Null</v>
      </c>
      <c r="OI392" t="str">
        <f t="shared" si="558"/>
        <v>Null</v>
      </c>
      <c r="OJ392" t="str">
        <f t="shared" si="559"/>
        <v>Null</v>
      </c>
      <c r="OK392" t="str">
        <f t="shared" si="560"/>
        <v>Null</v>
      </c>
      <c r="OL392" t="str">
        <f t="shared" si="561"/>
        <v>Null</v>
      </c>
      <c r="OM392" t="str">
        <f t="shared" si="562"/>
        <v>Spring Administration</v>
      </c>
      <c r="ON392" t="str">
        <f t="shared" si="563"/>
        <v>Null</v>
      </c>
      <c r="OO392" t="str">
        <f t="shared" si="564"/>
        <v>Spring Administration RI</v>
      </c>
      <c r="OP392" t="str">
        <f ca="1">IF(AND(HR392&lt;&gt;"",JJ392&lt;600),IF(HT392="Advancing","Tier 2","Tier 3"),IF(JI392="","Null",IF(OR(E392="K",E392&lt;3),"FRA Recommended",IF(JJ392&gt;=IF(E392&lt;6,400,600),IF(JJ392&lt;VLOOKUP(E392,Lookups!$AP$3:$AR$16,3,FALSE),"Tier 2","Core"),IF(JJ392&lt;400,IF(RAND()&lt;0.81,"Tier 3","Tier 2"),IF(RAND()&lt;0.51,"Tier 3","Tier 2"))))))</f>
        <v>Core</v>
      </c>
      <c r="OQ392" t="str">
        <f t="shared" si="565"/>
        <v>Average Reading Invt. Under 15 Minutes Long</v>
      </c>
      <c r="OR392" t="str">
        <f t="shared" si="566"/>
        <v>Null</v>
      </c>
      <c r="OS392" t="str">
        <f t="shared" si="567"/>
        <v>Null</v>
      </c>
      <c r="OT392">
        <f t="shared" si="568"/>
        <v>0</v>
      </c>
      <c r="OU392" s="159">
        <f t="shared" si="569"/>
        <v>42501</v>
      </c>
      <c r="OV392" t="str">
        <f t="shared" si="570"/>
        <v>Form 1</v>
      </c>
      <c r="OW392" t="str">
        <f t="shared" si="571"/>
        <v>Developing</v>
      </c>
      <c r="OX392">
        <f t="shared" si="572"/>
        <v>41</v>
      </c>
      <c r="OY392">
        <f t="shared" si="573"/>
        <v>21</v>
      </c>
      <c r="OZ392">
        <f t="shared" si="574"/>
        <v>0</v>
      </c>
      <c r="PA392" s="159">
        <f t="shared" si="575"/>
        <v>42501</v>
      </c>
      <c r="PB392" t="str">
        <f t="shared" si="576"/>
        <v>Form 1</v>
      </c>
      <c r="PC392" t="str">
        <f t="shared" si="577"/>
        <v>Developing</v>
      </c>
      <c r="PD392">
        <f t="shared" si="578"/>
        <v>41</v>
      </c>
      <c r="PE392">
        <f t="shared" si="579"/>
        <v>21</v>
      </c>
      <c r="PF392">
        <f t="shared" si="580"/>
        <v>0</v>
      </c>
      <c r="PG392" t="str">
        <f t="shared" si="581"/>
        <v>Lone PI Test</v>
      </c>
      <c r="PH392">
        <f t="shared" si="582"/>
        <v>0</v>
      </c>
      <c r="PI392">
        <f t="shared" si="583"/>
        <v>0</v>
      </c>
      <c r="PJ392">
        <f t="shared" si="584"/>
        <v>41</v>
      </c>
      <c r="PK392">
        <f>IF(HR392="","Null",IF(E392&lt;3,"Null",IF(HU392=0,0,IF(HS392="Form 1",VLOOKUP(HU392,Lookups!$BE$3:$BP$63,E392,FALSE),IF(HS392="Form 2",VLOOKUP(HU392,Lookups!$BE$67:$BP$127,E392,FALSE),VLOOKUP(HU392,Lookups!$BE$130:$BP$190,E392,FALSE))))))</f>
        <v>13</v>
      </c>
      <c r="PL392" t="str">
        <f t="shared" si="585"/>
        <v>Null</v>
      </c>
      <c r="PM392" t="str">
        <f>IF($PH392=0,"Null",IF(E392&lt;3,"Null",IF(OX392=0,0,IF(OV392="Form 1",VLOOKUP(OX392,Lookups!$BE$3:$BP$63,E392,FALSE),IF(OV392="Form 2",VLOOKUP(OX392,Lookups!$BE$67:$BP$127,E392,FALSE),VLOOKUP(OX392,Lookups!$BE$130:$BP$190,E392,FALSE))))))</f>
        <v>Null</v>
      </c>
      <c r="PN392" t="str">
        <f t="shared" si="586"/>
        <v>Null</v>
      </c>
      <c r="PO392" t="str">
        <f t="shared" si="587"/>
        <v>Null</v>
      </c>
      <c r="PP392">
        <f t="shared" si="588"/>
        <v>21</v>
      </c>
      <c r="PQ392">
        <f>IF(HR392="","Null",IF(E392&lt;3,"Null",IF(HV392=0,0,IF(HS392="Form 1",VLOOKUP(HV392,Lookups!$BR$3:$CC$63,E392,FALSE),IF(HS392="Form 2",VLOOKUP(HV392,Lookups!$BR$67:$CC$127,E392,FALSE),VLOOKUP(HV392,Lookups!$BR$130:$CC$190,E392,FALSE))))))</f>
        <v>48</v>
      </c>
      <c r="PR392" t="str">
        <f t="shared" si="589"/>
        <v>Null</v>
      </c>
      <c r="PS392">
        <f>IF(HR392="","Null",IF(E392&lt;3,"Null",IF(OY392=0,0,IF(OW392="Form 1",VLOOKUP(OY392,Lookups!$BR$3:$CC$63,E392,FALSE),IF(OW392="Form 2",VLOOKUP(OY392,Lookups!$BR$67:$CC$127,E392,FALSE),VLOOKUP(OY392,Lookups!$BR$130:$CC$190,E392,FALSE))))))</f>
        <v>40</v>
      </c>
      <c r="PT392" t="str">
        <f t="shared" si="590"/>
        <v>Null</v>
      </c>
      <c r="PU392" t="str">
        <f t="shared" si="591"/>
        <v>Null</v>
      </c>
      <c r="PV392">
        <f t="shared" si="592"/>
        <v>0</v>
      </c>
      <c r="PW392" t="str">
        <f t="shared" si="593"/>
        <v>Spring PI Administration</v>
      </c>
      <c r="PX392">
        <f t="shared" si="594"/>
        <v>0</v>
      </c>
      <c r="PY392">
        <f t="shared" si="595"/>
        <v>0</v>
      </c>
      <c r="PZ392" t="str">
        <f t="shared" si="596"/>
        <v>Null</v>
      </c>
      <c r="QA392" t="str">
        <f t="shared" si="597"/>
        <v>Null</v>
      </c>
      <c r="QB392" t="str">
        <f t="shared" si="598"/>
        <v>Null</v>
      </c>
      <c r="QC392" t="str">
        <f>IF($MS392="System 44 Record",IF(BQ392&lt;MEDIAN(Directions!$F$3,Directions!$F$6),"Mid-Year Exited Student","Full Year Participant")&amp;IF(BP392&lt;Directions!$F$3,", Started Prior Year",", Started This Year"),"Null")</f>
        <v>Null</v>
      </c>
      <c r="QD392" t="str">
        <f t="shared" si="599"/>
        <v>Null</v>
      </c>
      <c r="QE392">
        <f t="shared" si="600"/>
        <v>0</v>
      </c>
      <c r="QF392">
        <f t="shared" si="601"/>
        <v>0</v>
      </c>
      <c r="QG392">
        <f t="shared" si="602"/>
        <v>0</v>
      </c>
      <c r="QH392">
        <f t="shared" si="603"/>
        <v>0</v>
      </c>
      <c r="QI392">
        <f t="shared" si="604"/>
        <v>0</v>
      </c>
      <c r="QJ392" t="str">
        <f t="shared" si="605"/>
        <v>Used None</v>
      </c>
      <c r="QK392" t="str">
        <f t="shared" si="606"/>
        <v>Null</v>
      </c>
      <c r="QL392" t="str">
        <f t="shared" si="607"/>
        <v>Null</v>
      </c>
      <c r="QM392" t="str">
        <f>IF($MS392="READ 180 Record",IF(AQ392="","Null",VLOOKUP(JJ392,Lookups!$DX$3:$EB$2054,AN392+1,FALSE)),"Null")</f>
        <v>Null</v>
      </c>
      <c r="QN392" t="str">
        <f t="shared" si="608"/>
        <v>Null</v>
      </c>
    </row>
    <row r="393" spans="1:456" x14ac:dyDescent="0.25">
      <c r="A393" s="161" t="s">
        <v>1447</v>
      </c>
      <c r="B393" s="161" t="s">
        <v>1447</v>
      </c>
      <c r="C393" s="161" t="s">
        <v>1447</v>
      </c>
      <c r="D393" s="161" t="s">
        <v>1447</v>
      </c>
      <c r="E393" s="161">
        <v>5</v>
      </c>
      <c r="F393" s="161" t="s">
        <v>1447</v>
      </c>
      <c r="G393" s="161" t="s">
        <v>883</v>
      </c>
      <c r="H393" s="161" t="s">
        <v>884</v>
      </c>
      <c r="I393" s="161">
        <v>914</v>
      </c>
      <c r="J393" s="159">
        <v>42500</v>
      </c>
      <c r="K393" s="161">
        <v>0</v>
      </c>
      <c r="L393" s="161">
        <v>0</v>
      </c>
      <c r="M393" s="161">
        <v>0</v>
      </c>
      <c r="N393" s="161">
        <v>0</v>
      </c>
      <c r="O393" s="161">
        <v>0</v>
      </c>
      <c r="P393" s="161">
        <v>0</v>
      </c>
      <c r="Q393" s="161">
        <v>0</v>
      </c>
      <c r="R393" s="161">
        <v>0</v>
      </c>
      <c r="S393" s="161">
        <v>0</v>
      </c>
      <c r="T393" s="161">
        <v>0</v>
      </c>
      <c r="U393" s="161">
        <v>0</v>
      </c>
      <c r="V393" s="161">
        <v>0</v>
      </c>
      <c r="W393" s="161">
        <v>0</v>
      </c>
      <c r="X393" s="161">
        <v>0</v>
      </c>
      <c r="AB393" s="161" t="s">
        <v>241</v>
      </c>
      <c r="AC393" s="161" t="s">
        <v>242</v>
      </c>
      <c r="AD393" s="161" t="s">
        <v>242</v>
      </c>
      <c r="AE393" s="161" t="s">
        <v>242</v>
      </c>
      <c r="AF393" s="161" t="s">
        <v>242</v>
      </c>
      <c r="AG393" s="161" t="s">
        <v>241</v>
      </c>
      <c r="AH393" s="161" t="s">
        <v>242</v>
      </c>
      <c r="AI393" s="161">
        <v>20150801</v>
      </c>
      <c r="AJ393" s="161">
        <v>20160525</v>
      </c>
      <c r="AK393" s="161" t="s">
        <v>869</v>
      </c>
      <c r="AL393" t="s">
        <v>1076</v>
      </c>
      <c r="AM393" t="s">
        <v>884</v>
      </c>
      <c r="AN393">
        <v>3</v>
      </c>
      <c r="AO393" t="s">
        <v>870</v>
      </c>
      <c r="AP393">
        <v>7</v>
      </c>
      <c r="AQ393">
        <v>98</v>
      </c>
      <c r="AR393">
        <v>1862</v>
      </c>
      <c r="AS393">
        <v>294</v>
      </c>
      <c r="AT393">
        <v>307</v>
      </c>
      <c r="AU393">
        <v>1042</v>
      </c>
      <c r="AV393">
        <v>109</v>
      </c>
      <c r="AW393">
        <v>78</v>
      </c>
      <c r="AX393">
        <v>19.3916</v>
      </c>
      <c r="AY393">
        <v>12.875</v>
      </c>
      <c r="AZ393">
        <v>3.0625</v>
      </c>
      <c r="BA393">
        <v>213.82485</v>
      </c>
      <c r="BB393">
        <v>26431</v>
      </c>
      <c r="BC393">
        <v>96.202531644999993</v>
      </c>
      <c r="BD393">
        <v>90.243902438999996</v>
      </c>
      <c r="BE393">
        <v>511</v>
      </c>
      <c r="BF393">
        <v>352</v>
      </c>
      <c r="BG393">
        <v>40</v>
      </c>
      <c r="BH393">
        <v>93</v>
      </c>
      <c r="BI393">
        <v>5</v>
      </c>
      <c r="BJ393">
        <v>4</v>
      </c>
      <c r="BK393">
        <v>109</v>
      </c>
      <c r="BL393">
        <v>3</v>
      </c>
      <c r="BM393" t="s">
        <v>1080</v>
      </c>
      <c r="BN393" t="s">
        <v>1079</v>
      </c>
      <c r="ET393" s="161">
        <v>3</v>
      </c>
      <c r="EU393" s="161">
        <v>152</v>
      </c>
      <c r="EV393" s="161">
        <v>51</v>
      </c>
      <c r="EW393" s="161">
        <v>9137</v>
      </c>
      <c r="EX393" s="161">
        <v>0</v>
      </c>
      <c r="EY393" s="161">
        <v>0</v>
      </c>
      <c r="EZ393" s="161">
        <v>68</v>
      </c>
      <c r="FA393" s="161">
        <v>82</v>
      </c>
      <c r="FB393" s="161">
        <v>56</v>
      </c>
      <c r="FC393" s="161">
        <v>74</v>
      </c>
      <c r="FD393" s="161">
        <v>1</v>
      </c>
      <c r="FE393" s="161">
        <v>2</v>
      </c>
      <c r="FF393" s="159">
        <v>42436</v>
      </c>
      <c r="FG393" s="161">
        <v>68</v>
      </c>
      <c r="FH393" s="161">
        <v>82</v>
      </c>
      <c r="FI393" s="161">
        <v>50</v>
      </c>
      <c r="FJ393" s="161">
        <v>75</v>
      </c>
      <c r="FK393" s="161">
        <v>88</v>
      </c>
      <c r="FL393" s="159">
        <v>42349</v>
      </c>
      <c r="FM393" s="161">
        <v>62</v>
      </c>
      <c r="FN393" s="161">
        <v>78</v>
      </c>
      <c r="FO393" s="161">
        <v>80</v>
      </c>
      <c r="FP393" s="161">
        <v>25</v>
      </c>
      <c r="FQ393" s="161">
        <v>75</v>
      </c>
      <c r="FR393" s="159">
        <v>42305</v>
      </c>
      <c r="FS393" s="161">
        <v>50</v>
      </c>
      <c r="FT393" s="161">
        <v>71</v>
      </c>
      <c r="FU393" s="161">
        <v>25</v>
      </c>
      <c r="FV393" s="161">
        <v>60</v>
      </c>
      <c r="FW393" s="161">
        <v>75</v>
      </c>
      <c r="HN393" s="161" t="s">
        <v>884</v>
      </c>
      <c r="JB393" s="161" t="s">
        <v>884</v>
      </c>
      <c r="JC393" s="161">
        <v>19</v>
      </c>
      <c r="JD393" s="161">
        <v>9</v>
      </c>
      <c r="JE393" s="161">
        <v>39</v>
      </c>
      <c r="JF393" s="161">
        <v>51847</v>
      </c>
      <c r="JG393" s="159">
        <v>42500</v>
      </c>
      <c r="JH393" s="161">
        <v>914</v>
      </c>
      <c r="JI393" s="159">
        <v>42242</v>
      </c>
      <c r="JJ393" s="161">
        <v>736</v>
      </c>
      <c r="JK393" s="161">
        <v>19</v>
      </c>
      <c r="JL393" s="159">
        <v>42347</v>
      </c>
      <c r="JM393" s="161">
        <v>772</v>
      </c>
      <c r="JN393" s="161">
        <v>22</v>
      </c>
      <c r="JO393" s="159">
        <v>42500</v>
      </c>
      <c r="JP393" s="161">
        <v>914</v>
      </c>
      <c r="JQ393" s="161">
        <v>16</v>
      </c>
      <c r="MN393" t="str">
        <f t="shared" si="522"/>
        <v>YesNoNoNoYesNo</v>
      </c>
      <c r="MO393" t="str">
        <f>IF(AND(MN393="NoNoNoNoNoNo",JI393=""),"No Programs",VLOOKUP(MN393,Lookups!$DA$4:$DB$67,2,FALSE))</f>
        <v>READ 180 Only</v>
      </c>
      <c r="MP393">
        <f t="shared" si="523"/>
        <v>1</v>
      </c>
      <c r="MQ393" t="str">
        <f t="shared" si="524"/>
        <v>READ 180 User</v>
      </c>
      <c r="MR393" t="str">
        <f>Directions!$D$3</f>
        <v>Usage</v>
      </c>
      <c r="MS393" t="str">
        <f>VLOOKUP(MQ393,Lookups!$CU$71:$CV$80,2,FALSE)</f>
        <v>READ 180 Record</v>
      </c>
      <c r="MT393">
        <f t="shared" si="525"/>
        <v>1</v>
      </c>
      <c r="MU393">
        <f t="shared" si="526"/>
        <v>1</v>
      </c>
      <c r="MV393">
        <f t="shared" si="527"/>
        <v>1</v>
      </c>
      <c r="MW393">
        <f t="shared" si="528"/>
        <v>1</v>
      </c>
      <c r="MX393">
        <f t="shared" si="529"/>
        <v>36.857142857142854</v>
      </c>
      <c r="MY393" t="str">
        <f t="shared" si="530"/>
        <v>Not Used</v>
      </c>
      <c r="MZ393">
        <f t="shared" si="531"/>
        <v>0</v>
      </c>
      <c r="NA393" t="str">
        <f t="shared" si="532"/>
        <v>Not Available</v>
      </c>
      <c r="NB393" t="str">
        <f t="shared" si="533"/>
        <v>Not Available</v>
      </c>
      <c r="NC393" t="str">
        <f t="shared" si="534"/>
        <v>4 Not Indicated</v>
      </c>
      <c r="ND393" t="str">
        <f t="shared" si="535"/>
        <v>4 Not Indicated</v>
      </c>
      <c r="NE393" t="str">
        <f t="shared" si="536"/>
        <v>4 Not Indicated</v>
      </c>
      <c r="NF393" t="str">
        <f t="shared" si="537"/>
        <v>4 Not Indicated</v>
      </c>
      <c r="NG393" t="str">
        <f t="shared" si="538"/>
        <v>4 Not Indicated</v>
      </c>
      <c r="NH393" s="159">
        <f t="shared" si="539"/>
        <v>42500</v>
      </c>
      <c r="NI393">
        <f t="shared" si="540"/>
        <v>914</v>
      </c>
      <c r="NJ393" s="159">
        <f t="shared" si="541"/>
        <v>42500</v>
      </c>
      <c r="NK393">
        <f t="shared" si="542"/>
        <v>914</v>
      </c>
      <c r="NL393">
        <f t="shared" si="543"/>
        <v>36.857142857142854</v>
      </c>
      <c r="NM393">
        <f t="shared" si="544"/>
        <v>1</v>
      </c>
      <c r="NN393">
        <f>IF(OR(E393="PK",E393="K",JJ393=""),"Null",INDEX(Lookups!$EZ$4:$FW$18,MATCH($JJ393,Lookups!$EY$4:$EY$18,1),MATCH($E393,Lookups!$EZ$3:$FW$3,0)))</f>
        <v>65</v>
      </c>
      <c r="NO393">
        <f>IF(OR(E393="PK",E393="K",JJ393=""),"Null",INDEX(Lookups!$EZ$4:$FW$18,MATCH($JJ393,Lookups!$EY$4:$EY$18,1),MATCH($E393,Lookups!$EZ$3:$FW$3,0) + 1))</f>
        <v>110</v>
      </c>
      <c r="NP393">
        <f t="shared" si="545"/>
        <v>130</v>
      </c>
      <c r="NQ393" t="str">
        <f t="shared" si="546"/>
        <v>No PI Needed</v>
      </c>
      <c r="NR393" t="str">
        <f t="shared" si="547"/>
        <v>No PI Needed</v>
      </c>
      <c r="NS393" t="str">
        <f t="shared" si="548"/>
        <v>600L to 799L</v>
      </c>
      <c r="NT393" t="str">
        <f t="shared" si="549"/>
        <v>800L to 999L</v>
      </c>
      <c r="NU393" t="str">
        <f t="shared" si="550"/>
        <v>800L to 999L</v>
      </c>
      <c r="NV393" s="183" t="str">
        <f t="array" ref="NV393">IF($NL393="No RI Tests","No RI Tests",VLOOKUP(IF(AND(E393="K",JJ393&lt;280),3,IF(AND(E393="K",JJ393&gt;=280),4,MAX(IF(E393=Lookups!$DF$6:$DF$99,IF(JJ393&gt;=Lookups!$DG$6:$DG$99,Lookups!$DH$6:$DH$99))))),Lookups!$DE$104:$DG$108,2,FALSE))</f>
        <v>2 Basic</v>
      </c>
      <c r="NW393" s="161" t="str">
        <f t="array" ref="NW393">IF($NL393="No RI Tests","No RI Tests",VLOOKUP(IF(AND(E393="K",JH393&lt;280),3,IF(AND(E393="K",JH393&gt;=280),4,MAX(IF(E393=Lookups!$DF$6:$DF$99,IF(NI393&gt;=Lookups!$DG$6:$DG$99,Lookups!$DH$6:$DH$99))))),Lookups!$DE$104:$DG$108,2,FALSE))</f>
        <v>3 Proficient</v>
      </c>
      <c r="NX393" s="161" t="str">
        <f t="array" ref="NX393">IF($NL393="No RI Tests","No RI Tests",VLOOKUP(IF(AND(E393="K",NK393&lt;280),3,IF(AND(E393="K",NK393&gt;=280),4,MAX(IF(E393=Lookups!$DF$6:$DF$99,IF(NK393&gt;=Lookups!$DG$6:$DG$99,Lookups!$DH$6:$DH$99))))),Lookups!$DE$104:$DG$108,2,FALSE))</f>
        <v>3 Proficient</v>
      </c>
      <c r="NY393">
        <f t="shared" si="551"/>
        <v>0</v>
      </c>
      <c r="NZ393">
        <f t="shared" si="552"/>
        <v>1</v>
      </c>
      <c r="OA393" t="str">
        <f t="shared" si="553"/>
        <v>Improved Performance Level</v>
      </c>
      <c r="OB393" s="161" t="str">
        <f t="array" ref="OB393">IF($NL393="No RI Tests","No RI Tests",IF(E393="K","N/A",VLOOKUP(MAX(IF(E393=Lookups!$DF$6:$DF$99,IF(JJ393&gt;=Lookups!$DG$6:$DG$99,Lookups!$DI$6:$DI$99))),Lookups!$DE$104:$DG$108,3,FALSE)))</f>
        <v>1 Limited</v>
      </c>
      <c r="OC393" s="161" t="str">
        <f t="array" ref="OC393">IF($NL393="No RI Tests","No RI Tests",IF(E393="K","N/A",VLOOKUP(MAX(IF(E393=Lookups!$DF$6:$DF$99,IF(NI393&gt;=Lookups!$DG$6:$DG$99,Lookups!$DI$6:$DI$99))),Lookups!$DE$104:$DG$108,3,FALSE)))</f>
        <v>2 Partial</v>
      </c>
      <c r="OD393" s="161" t="str">
        <f t="array" ref="OD393">IF($NL393="No RI Tests","No RI Tests",IF(E393="K","N/A",VLOOKUP(MAX(IF(E393=Lookups!$DF$6:$DF$99,IF(NK393&gt;=Lookups!$DG$6:$DG$99,Lookups!$DI$6:$DI$99))),Lookups!$DE$104:$DG$108,3,FALSE)))</f>
        <v>2 Partial</v>
      </c>
      <c r="OE393">
        <f t="shared" si="554"/>
        <v>0</v>
      </c>
      <c r="OF393">
        <f t="shared" si="555"/>
        <v>1</v>
      </c>
      <c r="OG393" t="str">
        <f t="shared" si="556"/>
        <v>Improved Performance Level</v>
      </c>
      <c r="OH393">
        <f t="shared" si="557"/>
        <v>178</v>
      </c>
      <c r="OI393">
        <f t="shared" si="558"/>
        <v>1</v>
      </c>
      <c r="OJ393">
        <f t="shared" si="559"/>
        <v>1</v>
      </c>
      <c r="OK393">
        <f t="shared" si="560"/>
        <v>1</v>
      </c>
      <c r="OL393">
        <f t="shared" si="561"/>
        <v>2.0342857142857143</v>
      </c>
      <c r="OM393" t="str">
        <f t="shared" si="562"/>
        <v>Fall Administration</v>
      </c>
      <c r="ON393" t="str">
        <f t="shared" si="563"/>
        <v>Spring Administration</v>
      </c>
      <c r="OO393" t="str">
        <f t="shared" si="564"/>
        <v>Fall to Spring-Full Year RI</v>
      </c>
      <c r="OP393" t="str">
        <f ca="1">IF(AND(HR393&lt;&gt;"",JJ393&lt;600),IF(HT393="Advancing","Tier 2","Tier 3"),IF(JI393="","Null",IF(OR(E393="K",E393&lt;3),"FRA Recommended",IF(JJ393&gt;=IF(E393&lt;6,400,600),IF(JJ393&lt;VLOOKUP(E393,Lookups!$AP$3:$AR$16,3,FALSE),"Tier 2","Core"),IF(JJ393&lt;400,IF(RAND()&lt;0.81,"Tier 3","Tier 2"),IF(RAND()&lt;0.51,"Tier 3","Tier 2"))))))</f>
        <v>Tier 2</v>
      </c>
      <c r="OQ393" t="str">
        <f t="shared" si="565"/>
        <v>Average Reading Invt. at Least 15 Minutes Long</v>
      </c>
      <c r="OR393">
        <f t="shared" si="566"/>
        <v>0</v>
      </c>
      <c r="OS393">
        <f t="shared" si="567"/>
        <v>1</v>
      </c>
      <c r="OT393">
        <f t="shared" si="568"/>
        <v>178</v>
      </c>
      <c r="OU393" s="159" t="str">
        <f t="shared" si="569"/>
        <v>No PI Tests</v>
      </c>
      <c r="OV393" t="str">
        <f t="shared" si="570"/>
        <v>No PI Tests</v>
      </c>
      <c r="OW393" t="str">
        <f t="shared" si="571"/>
        <v>No PI Tests</v>
      </c>
      <c r="OX393" t="str">
        <f t="shared" si="572"/>
        <v>No PI Tests</v>
      </c>
      <c r="OY393" t="str">
        <f t="shared" si="573"/>
        <v>No PI Tests</v>
      </c>
      <c r="OZ393" t="str">
        <f t="shared" si="574"/>
        <v>No PI Tests</v>
      </c>
      <c r="PA393" s="159" t="str">
        <f t="shared" si="575"/>
        <v>No PI Tests</v>
      </c>
      <c r="PB393" t="str">
        <f t="shared" si="576"/>
        <v>No PI Tests</v>
      </c>
      <c r="PC393" t="str">
        <f t="shared" si="577"/>
        <v>No PI Tests</v>
      </c>
      <c r="PD393" t="str">
        <f t="shared" si="578"/>
        <v>No PI Tests</v>
      </c>
      <c r="PE393" t="str">
        <f t="shared" si="579"/>
        <v>No PI Tests</v>
      </c>
      <c r="PF393" t="str">
        <f t="shared" si="580"/>
        <v>No PI Tests</v>
      </c>
      <c r="PG393" t="str">
        <f t="shared" si="581"/>
        <v>No PI Tests</v>
      </c>
      <c r="PH393">
        <f t="shared" si="582"/>
        <v>0</v>
      </c>
      <c r="PI393">
        <f t="shared" si="583"/>
        <v>0</v>
      </c>
      <c r="PJ393" t="str">
        <f t="shared" si="584"/>
        <v>Null</v>
      </c>
      <c r="PK393" t="str">
        <f>IF(HR393="","Null",IF(E393&lt;3,"Null",IF(HU393=0,0,IF(HS393="Form 1",VLOOKUP(HU393,Lookups!$BE$3:$BP$63,E393,FALSE),IF(HS393="Form 2",VLOOKUP(HU393,Lookups!$BE$67:$BP$127,E393,FALSE),VLOOKUP(HU393,Lookups!$BE$130:$BP$190,E393,FALSE))))))</f>
        <v>Null</v>
      </c>
      <c r="PL393" t="str">
        <f t="shared" si="585"/>
        <v>Null</v>
      </c>
      <c r="PM393" t="str">
        <f>IF($PH393=0,"Null",IF(E393&lt;3,"Null",IF(OX393=0,0,IF(OV393="Form 1",VLOOKUP(OX393,Lookups!$BE$3:$BP$63,E393,FALSE),IF(OV393="Form 2",VLOOKUP(OX393,Lookups!$BE$67:$BP$127,E393,FALSE),VLOOKUP(OX393,Lookups!$BE$130:$BP$190,E393,FALSE))))))</f>
        <v>Null</v>
      </c>
      <c r="PN393" t="str">
        <f t="shared" si="586"/>
        <v>Null</v>
      </c>
      <c r="PO393" t="str">
        <f t="shared" si="587"/>
        <v>Null</v>
      </c>
      <c r="PP393" t="str">
        <f t="shared" si="588"/>
        <v>Null</v>
      </c>
      <c r="PQ393" t="str">
        <f>IF(HR393="","Null",IF(E393&lt;3,"Null",IF(HV393=0,0,IF(HS393="Form 1",VLOOKUP(HV393,Lookups!$BR$3:$CC$63,E393,FALSE),IF(HS393="Form 2",VLOOKUP(HV393,Lookups!$BR$67:$CC$127,E393,FALSE),VLOOKUP(HV393,Lookups!$BR$130:$CC$190,E393,FALSE))))))</f>
        <v>Null</v>
      </c>
      <c r="PR393" t="str">
        <f t="shared" si="589"/>
        <v>Null</v>
      </c>
      <c r="PS393" t="str">
        <f>IF(HR393="","Null",IF(E393&lt;3,"Null",IF(OY393=0,0,IF(OW393="Form 1",VLOOKUP(OY393,Lookups!$BR$3:$CC$63,E393,FALSE),IF(OW393="Form 2",VLOOKUP(OY393,Lookups!$BR$67:$CC$127,E393,FALSE),VLOOKUP(OY393,Lookups!$BR$130:$CC$190,E393,FALSE))))))</f>
        <v>Null</v>
      </c>
      <c r="PT393" t="str">
        <f t="shared" si="590"/>
        <v>Null</v>
      </c>
      <c r="PU393" t="str">
        <f t="shared" si="591"/>
        <v>Null</v>
      </c>
      <c r="PV393" t="str">
        <f t="shared" si="592"/>
        <v>Null</v>
      </c>
      <c r="PW393" t="str">
        <f t="shared" si="593"/>
        <v>No PI Tests</v>
      </c>
      <c r="PX393">
        <f t="shared" si="594"/>
        <v>1</v>
      </c>
      <c r="PY393">
        <f t="shared" si="595"/>
        <v>0</v>
      </c>
      <c r="PZ393" t="str">
        <f t="shared" si="596"/>
        <v>Null</v>
      </c>
      <c r="QA393" t="str">
        <f t="shared" si="597"/>
        <v>Null</v>
      </c>
      <c r="QB393" t="str">
        <f t="shared" si="598"/>
        <v>Null</v>
      </c>
      <c r="QC393" t="str">
        <f>IF($MS393="System 44 Record",IF(BQ393&lt;MEDIAN(Directions!$F$3,Directions!$F$6),"Mid-Year Exited Student","Full Year Participant")&amp;IF(BP393&lt;Directions!$F$3,", Started Prior Year",", Started This Year"),"Null")</f>
        <v>Null</v>
      </c>
      <c r="QD393" t="str">
        <f t="shared" si="599"/>
        <v>Null</v>
      </c>
      <c r="QE393">
        <f t="shared" si="600"/>
        <v>1</v>
      </c>
      <c r="QF393">
        <f t="shared" si="601"/>
        <v>1</v>
      </c>
      <c r="QG393">
        <f t="shared" si="602"/>
        <v>1</v>
      </c>
      <c r="QH393">
        <f t="shared" si="603"/>
        <v>3</v>
      </c>
      <c r="QI393">
        <f t="shared" si="604"/>
        <v>0.76666666666666672</v>
      </c>
      <c r="QJ393" t="str">
        <f t="shared" si="605"/>
        <v>Used All 3</v>
      </c>
      <c r="QK393" t="str">
        <f t="shared" si="606"/>
        <v>80 to 99 Sessions</v>
      </c>
      <c r="QL393" t="str">
        <f t="shared" si="607"/>
        <v>5 to 8 Segments</v>
      </c>
      <c r="QM393" t="str">
        <f>IF($MS393="READ 180 Record",IF(AQ393="","Null",VLOOKUP(JJ393,Lookups!$DX$3:$EB$2054,AN393+1,FALSE)),"Null")</f>
        <v>Level Matches Lexile Score</v>
      </c>
      <c r="QN393" t="str">
        <f t="shared" si="608"/>
        <v>Null</v>
      </c>
    </row>
    <row r="394" spans="1:456" x14ac:dyDescent="0.25">
      <c r="A394" s="161" t="s">
        <v>1447</v>
      </c>
      <c r="B394" s="161" t="s">
        <v>1447</v>
      </c>
      <c r="C394" s="161" t="s">
        <v>1447</v>
      </c>
      <c r="D394" s="161" t="s">
        <v>1447</v>
      </c>
      <c r="E394" s="161">
        <v>5</v>
      </c>
      <c r="F394" s="161" t="s">
        <v>1447</v>
      </c>
      <c r="G394" s="161" t="s">
        <v>883</v>
      </c>
      <c r="H394" s="161" t="s">
        <v>884</v>
      </c>
      <c r="I394" s="161">
        <v>578</v>
      </c>
      <c r="J394" s="159">
        <v>42500</v>
      </c>
      <c r="K394" s="161">
        <v>0</v>
      </c>
      <c r="L394" s="161">
        <v>0</v>
      </c>
      <c r="M394" s="161">
        <v>0</v>
      </c>
      <c r="N394" s="161">
        <v>0</v>
      </c>
      <c r="O394" s="161">
        <v>0</v>
      </c>
      <c r="P394" s="161">
        <v>0</v>
      </c>
      <c r="Q394" s="161">
        <v>0</v>
      </c>
      <c r="R394" s="161">
        <v>0</v>
      </c>
      <c r="S394" s="161">
        <v>0</v>
      </c>
      <c r="T394" s="161">
        <v>0</v>
      </c>
      <c r="U394" s="161">
        <v>0</v>
      </c>
      <c r="V394" s="161">
        <v>0</v>
      </c>
      <c r="W394" s="161">
        <v>0</v>
      </c>
      <c r="X394" s="161">
        <v>0</v>
      </c>
      <c r="AB394" s="161" t="s">
        <v>242</v>
      </c>
      <c r="AC394" s="161" t="s">
        <v>242</v>
      </c>
      <c r="AD394" s="161" t="s">
        <v>242</v>
      </c>
      <c r="AE394" s="161" t="s">
        <v>242</v>
      </c>
      <c r="AF394" s="161" t="s">
        <v>241</v>
      </c>
      <c r="AG394" s="161" t="s">
        <v>241</v>
      </c>
      <c r="AH394" s="161" t="s">
        <v>242</v>
      </c>
      <c r="AI394" s="161">
        <v>20150801</v>
      </c>
      <c r="AJ394" s="161">
        <v>20160525</v>
      </c>
      <c r="AK394" s="161" t="s">
        <v>869</v>
      </c>
      <c r="AL394" t="s">
        <v>1078</v>
      </c>
      <c r="BN394" t="s">
        <v>1076</v>
      </c>
      <c r="BO394" t="s">
        <v>884</v>
      </c>
      <c r="BP394" s="159">
        <v>42265</v>
      </c>
      <c r="BQ394" s="159">
        <v>42508</v>
      </c>
      <c r="BR394" t="s">
        <v>871</v>
      </c>
      <c r="BS394">
        <v>578</v>
      </c>
      <c r="BT394" s="159">
        <v>42508</v>
      </c>
      <c r="BU394">
        <v>10</v>
      </c>
      <c r="BV394">
        <v>3</v>
      </c>
      <c r="BW394">
        <v>65</v>
      </c>
      <c r="BX394">
        <v>98</v>
      </c>
      <c r="BY394">
        <v>1519</v>
      </c>
      <c r="BZ394">
        <v>1689</v>
      </c>
      <c r="CA394">
        <v>24</v>
      </c>
      <c r="CB394">
        <v>12</v>
      </c>
      <c r="CC394">
        <v>37</v>
      </c>
      <c r="CD394">
        <v>89</v>
      </c>
      <c r="CE394">
        <v>90</v>
      </c>
      <c r="CF394">
        <v>91</v>
      </c>
      <c r="CG394">
        <v>95</v>
      </c>
      <c r="CH394">
        <v>91</v>
      </c>
      <c r="CI394">
        <v>15305</v>
      </c>
      <c r="CJ394">
        <v>3.0644999999999998</v>
      </c>
      <c r="CK394">
        <v>10</v>
      </c>
      <c r="CL394">
        <v>2</v>
      </c>
      <c r="ET394" s="161">
        <v>5</v>
      </c>
      <c r="EU394" s="161">
        <v>217</v>
      </c>
      <c r="EV394" s="161">
        <v>72</v>
      </c>
      <c r="EW394" s="161">
        <v>12993</v>
      </c>
      <c r="EX394" s="161">
        <v>0</v>
      </c>
      <c r="EY394" s="161">
        <v>0</v>
      </c>
      <c r="EZ394" s="161">
        <v>0</v>
      </c>
      <c r="FA394" s="161">
        <v>0</v>
      </c>
      <c r="FB394" s="161">
        <v>40</v>
      </c>
      <c r="FC394" s="161">
        <v>63</v>
      </c>
      <c r="FD394" s="161">
        <v>0</v>
      </c>
      <c r="FE394" s="161">
        <v>3</v>
      </c>
      <c r="FF394" s="159">
        <v>42436</v>
      </c>
      <c r="FG394" s="161">
        <v>50</v>
      </c>
      <c r="FH394" s="161">
        <v>71</v>
      </c>
      <c r="FI394" s="161">
        <v>33</v>
      </c>
      <c r="FJ394" s="161">
        <v>75</v>
      </c>
      <c r="FK394" s="161">
        <v>50</v>
      </c>
      <c r="FL394" s="159">
        <v>42352</v>
      </c>
      <c r="FM394" s="161">
        <v>31</v>
      </c>
      <c r="FN394" s="161">
        <v>55</v>
      </c>
      <c r="FO394" s="161">
        <v>0</v>
      </c>
      <c r="FP394" s="161">
        <v>50</v>
      </c>
      <c r="FQ394" s="161">
        <v>50</v>
      </c>
      <c r="FR394" s="159">
        <v>42305</v>
      </c>
      <c r="FS394" s="161">
        <v>40</v>
      </c>
      <c r="FT394" s="161">
        <v>63</v>
      </c>
      <c r="FU394" s="161">
        <v>33</v>
      </c>
      <c r="FV394" s="161">
        <v>40</v>
      </c>
      <c r="FW394" s="161">
        <v>50</v>
      </c>
      <c r="HN394" s="161" t="s">
        <v>884</v>
      </c>
      <c r="HO394" s="159">
        <v>42244</v>
      </c>
      <c r="HP394" s="159">
        <v>42500</v>
      </c>
      <c r="HQ394" s="161">
        <v>3</v>
      </c>
      <c r="HR394" s="159">
        <v>42244</v>
      </c>
      <c r="HS394" s="161" t="s">
        <v>872</v>
      </c>
      <c r="HT394" s="161" t="s">
        <v>873</v>
      </c>
      <c r="HU394" s="161">
        <v>40</v>
      </c>
      <c r="HV394" s="161">
        <v>13</v>
      </c>
      <c r="HW394" s="161">
        <v>0</v>
      </c>
      <c r="HX394" s="159">
        <v>42347</v>
      </c>
      <c r="HY394" s="161" t="s">
        <v>874</v>
      </c>
      <c r="HZ394" s="161" t="s">
        <v>873</v>
      </c>
      <c r="IA394" s="161">
        <v>49</v>
      </c>
      <c r="IB394" s="161">
        <v>12</v>
      </c>
      <c r="IC394" s="161">
        <v>0</v>
      </c>
      <c r="ID394" s="159">
        <v>42500</v>
      </c>
      <c r="IE394" s="161" t="s">
        <v>879</v>
      </c>
      <c r="IF394" s="161" t="s">
        <v>873</v>
      </c>
      <c r="IG394" s="161">
        <v>41</v>
      </c>
      <c r="IH394" s="161">
        <v>19</v>
      </c>
      <c r="II394" s="161">
        <v>0</v>
      </c>
      <c r="JB394" s="161" t="s">
        <v>884</v>
      </c>
      <c r="JC394" s="161">
        <v>13</v>
      </c>
      <c r="JD394" s="161">
        <v>6</v>
      </c>
      <c r="JE394" s="161">
        <v>10</v>
      </c>
      <c r="JF394" s="161">
        <v>8104</v>
      </c>
      <c r="JG394" s="159">
        <v>42500</v>
      </c>
      <c r="JH394" s="161">
        <v>578</v>
      </c>
      <c r="JI394" s="159">
        <v>42243</v>
      </c>
      <c r="JJ394" s="161">
        <v>342</v>
      </c>
      <c r="JK394" s="161">
        <v>18</v>
      </c>
      <c r="JL394" s="159">
        <v>42347</v>
      </c>
      <c r="JM394" s="161">
        <v>475</v>
      </c>
      <c r="JN394" s="161">
        <v>40</v>
      </c>
      <c r="JO394" s="159">
        <v>42500</v>
      </c>
      <c r="JP394" s="161">
        <v>578</v>
      </c>
      <c r="JQ394" s="161">
        <v>25</v>
      </c>
      <c r="MN394" t="str">
        <f t="shared" si="522"/>
        <v>NoNoNoYesYesNo</v>
      </c>
      <c r="MO394" t="str">
        <f>IF(AND(MN394="NoNoNoNoNoNo",JI394=""),"No Programs",VLOOKUP(MN394,Lookups!$DA$4:$DB$67,2,FALSE))</f>
        <v>System 44 Only</v>
      </c>
      <c r="MP394">
        <f t="shared" si="523"/>
        <v>0</v>
      </c>
      <c r="MQ394" t="str">
        <f t="shared" si="524"/>
        <v>System 44 User</v>
      </c>
      <c r="MR394" t="str">
        <f>Directions!$D$3</f>
        <v>Usage</v>
      </c>
      <c r="MS394" t="str">
        <f>VLOOKUP(MQ394,Lookups!$CU$71:$CV$80,2,FALSE)</f>
        <v>System 44 Record</v>
      </c>
      <c r="MT394">
        <f t="shared" si="525"/>
        <v>1</v>
      </c>
      <c r="MU394">
        <f t="shared" si="526"/>
        <v>1</v>
      </c>
      <c r="MV394">
        <f t="shared" si="527"/>
        <v>1</v>
      </c>
      <c r="MW394">
        <f t="shared" si="528"/>
        <v>1</v>
      </c>
      <c r="MX394">
        <f t="shared" si="529"/>
        <v>36.571428571428569</v>
      </c>
      <c r="MY394" t="str">
        <f t="shared" si="530"/>
        <v>Not Used</v>
      </c>
      <c r="MZ394">
        <f t="shared" si="531"/>
        <v>0</v>
      </c>
      <c r="NA394" t="str">
        <f t="shared" si="532"/>
        <v>Not Available</v>
      </c>
      <c r="NB394" t="str">
        <f t="shared" si="533"/>
        <v>Not Available</v>
      </c>
      <c r="NC394" t="str">
        <f t="shared" si="534"/>
        <v>4 Not Indicated</v>
      </c>
      <c r="ND394" t="str">
        <f t="shared" si="535"/>
        <v>4 Not Indicated</v>
      </c>
      <c r="NE394" t="str">
        <f t="shared" si="536"/>
        <v>4 Not Indicated</v>
      </c>
      <c r="NF394" t="str">
        <f t="shared" si="537"/>
        <v>4 Not Indicated</v>
      </c>
      <c r="NG394" t="str">
        <f t="shared" si="538"/>
        <v>4 Not Indicated</v>
      </c>
      <c r="NH394" s="159">
        <f t="shared" si="539"/>
        <v>42500</v>
      </c>
      <c r="NI394">
        <f t="shared" si="540"/>
        <v>578</v>
      </c>
      <c r="NJ394" s="159">
        <f t="shared" si="541"/>
        <v>42500</v>
      </c>
      <c r="NK394">
        <f t="shared" si="542"/>
        <v>578</v>
      </c>
      <c r="NL394">
        <f t="shared" si="543"/>
        <v>36.714285714285715</v>
      </c>
      <c r="NM394">
        <f t="shared" si="544"/>
        <v>1</v>
      </c>
      <c r="NN394">
        <f>IF(OR(E394="PK",E394="K",JJ394=""),"Null",INDEX(Lookups!$EZ$4:$FW$18,MATCH($JJ394,Lookups!$EY$4:$EY$18,1),MATCH($E394,Lookups!$EZ$3:$FW$3,0)))</f>
        <v>155</v>
      </c>
      <c r="NO394">
        <f>IF(OR(E394="PK",E394="K",JJ394=""),"Null",INDEX(Lookups!$EZ$4:$FW$18,MATCH($JJ394,Lookups!$EY$4:$EY$18,1),MATCH($E394,Lookups!$EZ$3:$FW$3,0) + 1))</f>
        <v>215</v>
      </c>
      <c r="NP394">
        <f t="shared" si="545"/>
        <v>310</v>
      </c>
      <c r="NQ394" t="str">
        <f t="shared" si="546"/>
        <v>PI is Recommended</v>
      </c>
      <c r="NR394" t="str">
        <f t="shared" si="547"/>
        <v>No PI Needed</v>
      </c>
      <c r="NS394" t="str">
        <f t="shared" si="548"/>
        <v>200L to 399L</v>
      </c>
      <c r="NT394" t="str">
        <f t="shared" si="549"/>
        <v>400L to 599L</v>
      </c>
      <c r="NU394" t="str">
        <f t="shared" si="550"/>
        <v>400L to 599L</v>
      </c>
      <c r="NV394" s="183" t="str">
        <f t="array" ref="NV394">IF($NL394="No RI Tests","No RI Tests",VLOOKUP(IF(AND(E394="K",JJ394&lt;280),3,IF(AND(E394="K",JJ394&gt;=280),4,MAX(IF(E394=Lookups!$DF$6:$DF$99,IF(JJ394&gt;=Lookups!$DG$6:$DG$99,Lookups!$DH$6:$DH$99))))),Lookups!$DE$104:$DG$108,2,FALSE))</f>
        <v>1 Below Basic</v>
      </c>
      <c r="NW394" s="161" t="str">
        <f t="array" ref="NW394">IF($NL394="No RI Tests","No RI Tests",VLOOKUP(IF(AND(E394="K",JH394&lt;280),3,IF(AND(E394="K",JH394&gt;=280),4,MAX(IF(E394=Lookups!$DF$6:$DF$99,IF(NI394&gt;=Lookups!$DG$6:$DG$99,Lookups!$DH$6:$DH$99))))),Lookups!$DE$104:$DG$108,2,FALSE))</f>
        <v>1 Below Basic</v>
      </c>
      <c r="NX394" s="161" t="str">
        <f t="array" ref="NX394">IF($NL394="No RI Tests","No RI Tests",VLOOKUP(IF(AND(E394="K",NK394&lt;280),3,IF(AND(E394="K",NK394&gt;=280),4,MAX(IF(E394=Lookups!$DF$6:$DF$99,IF(NK394&gt;=Lookups!$DG$6:$DG$99,Lookups!$DH$6:$DH$99))))),Lookups!$DE$104:$DG$108,2,FALSE))</f>
        <v>1 Below Basic</v>
      </c>
      <c r="NY394">
        <f t="shared" si="551"/>
        <v>1</v>
      </c>
      <c r="NZ394">
        <f t="shared" si="552"/>
        <v>0</v>
      </c>
      <c r="OA394" t="str">
        <f t="shared" si="553"/>
        <v>Maintained Performance Level</v>
      </c>
      <c r="OB394" s="161" t="str">
        <f t="array" ref="OB394">IF($NL394="No RI Tests","No RI Tests",IF(E394="K","N/A",VLOOKUP(MAX(IF(E394=Lookups!$DF$6:$DF$99,IF(JJ394&gt;=Lookups!$DG$6:$DG$99,Lookups!$DI$6:$DI$99))),Lookups!$DE$104:$DG$108,3,FALSE)))</f>
        <v>1 Limited</v>
      </c>
      <c r="OC394" s="161" t="str">
        <f t="array" ref="OC394">IF($NL394="No RI Tests","No RI Tests",IF(E394="K","N/A",VLOOKUP(MAX(IF(E394=Lookups!$DF$6:$DF$99,IF(NI394&gt;=Lookups!$DG$6:$DG$99,Lookups!$DI$6:$DI$99))),Lookups!$DE$104:$DG$108,3,FALSE)))</f>
        <v>1 Limited</v>
      </c>
      <c r="OD394" s="161" t="str">
        <f t="array" ref="OD394">IF($NL394="No RI Tests","No RI Tests",IF(E394="K","N/A",VLOOKUP(MAX(IF(E394=Lookups!$DF$6:$DF$99,IF(NK394&gt;=Lookups!$DG$6:$DG$99,Lookups!$DI$6:$DI$99))),Lookups!$DE$104:$DG$108,3,FALSE)))</f>
        <v>1 Limited</v>
      </c>
      <c r="OE394">
        <f t="shared" si="554"/>
        <v>1</v>
      </c>
      <c r="OF394">
        <f t="shared" si="555"/>
        <v>0</v>
      </c>
      <c r="OG394" t="str">
        <f t="shared" si="556"/>
        <v>Maintained Performance Level</v>
      </c>
      <c r="OH394">
        <f t="shared" si="557"/>
        <v>236</v>
      </c>
      <c r="OI394">
        <f t="shared" si="558"/>
        <v>1</v>
      </c>
      <c r="OJ394">
        <f t="shared" si="559"/>
        <v>1</v>
      </c>
      <c r="OK394">
        <f t="shared" si="560"/>
        <v>0</v>
      </c>
      <c r="OL394">
        <f t="shared" si="561"/>
        <v>1.2756756756756757</v>
      </c>
      <c r="OM394" t="str">
        <f t="shared" si="562"/>
        <v>Fall Administration</v>
      </c>
      <c r="ON394" t="str">
        <f t="shared" si="563"/>
        <v>Spring Administration</v>
      </c>
      <c r="OO394" t="str">
        <f t="shared" si="564"/>
        <v>Fall to Spring-Full Year RI</v>
      </c>
      <c r="OP394" t="str">
        <f ca="1">IF(AND(HR394&lt;&gt;"",JJ394&lt;600),IF(HT394="Advancing","Tier 2","Tier 3"),IF(JI394="","Null",IF(OR(E394="K",E394&lt;3),"FRA Recommended",IF(JJ394&gt;=IF(E394&lt;6,400,600),IF(JJ394&lt;VLOOKUP(E394,Lookups!$AP$3:$AR$16,3,FALSE),"Tier 2","Core"),IF(JJ394&lt;400,IF(RAND()&lt;0.81,"Tier 3","Tier 2"),IF(RAND()&lt;0.51,"Tier 3","Tier 2"))))))</f>
        <v>Tier 3</v>
      </c>
      <c r="OQ394" t="str">
        <f t="shared" si="565"/>
        <v>Average Reading Invt. at Least 15 Minutes Long</v>
      </c>
      <c r="OR394">
        <f t="shared" si="566"/>
        <v>0</v>
      </c>
      <c r="OS394" t="str">
        <f t="shared" si="567"/>
        <v>Null</v>
      </c>
      <c r="OT394">
        <f t="shared" si="568"/>
        <v>236</v>
      </c>
      <c r="OU394" s="159">
        <f t="shared" si="569"/>
        <v>42500</v>
      </c>
      <c r="OV394" t="str">
        <f t="shared" si="570"/>
        <v>Form 3</v>
      </c>
      <c r="OW394" t="str">
        <f t="shared" si="571"/>
        <v>Developing</v>
      </c>
      <c r="OX394">
        <f t="shared" si="572"/>
        <v>41</v>
      </c>
      <c r="OY394">
        <f t="shared" si="573"/>
        <v>19</v>
      </c>
      <c r="OZ394">
        <f t="shared" si="574"/>
        <v>0</v>
      </c>
      <c r="PA394" s="159">
        <f t="shared" si="575"/>
        <v>42500</v>
      </c>
      <c r="PB394" t="str">
        <f t="shared" si="576"/>
        <v>Form 3</v>
      </c>
      <c r="PC394" t="str">
        <f t="shared" si="577"/>
        <v>Developing</v>
      </c>
      <c r="PD394">
        <f t="shared" si="578"/>
        <v>41</v>
      </c>
      <c r="PE394">
        <f t="shared" si="579"/>
        <v>19</v>
      </c>
      <c r="PF394">
        <f t="shared" si="580"/>
        <v>0</v>
      </c>
      <c r="PG394">
        <f t="shared" si="581"/>
        <v>36.571428571428569</v>
      </c>
      <c r="PH394">
        <f t="shared" si="582"/>
        <v>1</v>
      </c>
      <c r="PI394">
        <f t="shared" si="583"/>
        <v>1</v>
      </c>
      <c r="PJ394">
        <f t="shared" si="584"/>
        <v>40</v>
      </c>
      <c r="PK394">
        <f>IF(HR394="","Null",IF(E394&lt;3,"Null",IF(HU394=0,0,IF(HS394="Form 1",VLOOKUP(HU394,Lookups!$BE$3:$BP$63,E394,FALSE),IF(HS394="Form 2",VLOOKUP(HU394,Lookups!$BE$67:$BP$127,E394,FALSE),VLOOKUP(HU394,Lookups!$BE$130:$BP$190,E394,FALSE))))))</f>
        <v>12</v>
      </c>
      <c r="PL394">
        <f t="shared" si="585"/>
        <v>41</v>
      </c>
      <c r="PM394">
        <f>IF($PH394=0,"Null",IF(E394&lt;3,"Null",IF(OX394=0,0,IF(OV394="Form 1",VLOOKUP(OX394,Lookups!$BE$3:$BP$63,E394,FALSE),IF(OV394="Form 2",VLOOKUP(OX394,Lookups!$BE$67:$BP$127,E394,FALSE),VLOOKUP(OX394,Lookups!$BE$130:$BP$190,E394,FALSE))))))</f>
        <v>8</v>
      </c>
      <c r="PN394">
        <f t="shared" si="586"/>
        <v>1</v>
      </c>
      <c r="PO394">
        <f t="shared" si="587"/>
        <v>1</v>
      </c>
      <c r="PP394">
        <f t="shared" si="588"/>
        <v>13</v>
      </c>
      <c r="PQ394">
        <f>IF(HR394="","Null",IF(E394&lt;3,"Null",IF(HV394=0,0,IF(HS394="Form 1",VLOOKUP(HV394,Lookups!$BR$3:$CC$63,E394,FALSE),IF(HS394="Form 2",VLOOKUP(HV394,Lookups!$BR$67:$CC$127,E394,FALSE),VLOOKUP(HV394,Lookups!$BR$130:$CC$190,E394,FALSE))))))</f>
        <v>23</v>
      </c>
      <c r="PR394">
        <f t="shared" si="589"/>
        <v>19</v>
      </c>
      <c r="PS394">
        <f>IF(HR394="","Null",IF(E394&lt;3,"Null",IF(OY394=0,0,IF(OW394="Form 1",VLOOKUP(OY394,Lookups!$BR$3:$CC$63,E394,FALSE),IF(OW394="Form 2",VLOOKUP(OY394,Lookups!$BR$67:$CC$127,E394,FALSE),VLOOKUP(OY394,Lookups!$BR$130:$CC$190,E394,FALSE))))))</f>
        <v>34</v>
      </c>
      <c r="PT394">
        <f t="shared" si="590"/>
        <v>6</v>
      </c>
      <c r="PU394">
        <f t="shared" si="591"/>
        <v>1</v>
      </c>
      <c r="PV394">
        <f t="shared" si="592"/>
        <v>0</v>
      </c>
      <c r="PW394" t="str">
        <f t="shared" si="593"/>
        <v>Fall to Spring PI Administration</v>
      </c>
      <c r="PX394">
        <f t="shared" si="594"/>
        <v>0</v>
      </c>
      <c r="PY394">
        <f t="shared" si="595"/>
        <v>1</v>
      </c>
      <c r="PZ394" t="str">
        <f t="shared" si="596"/>
        <v>80 to 99 Sessions</v>
      </c>
      <c r="QA394" t="str">
        <f t="shared" si="597"/>
        <v>Series 4</v>
      </c>
      <c r="QB394" t="str">
        <f t="shared" si="598"/>
        <v>In Series 9 to 12</v>
      </c>
      <c r="QC394" t="str">
        <f>IF($MS394="System 44 Record",IF(BQ394&lt;MEDIAN(Directions!$F$3,Directions!$F$6),"Mid-Year Exited Student","Full Year Participant")&amp;IF(BP394&lt;Directions!$F$3,", Started Prior Year",", Started This Year"),"Null")</f>
        <v>Full Year Participant, Started This Year</v>
      </c>
      <c r="QD394">
        <f t="shared" si="599"/>
        <v>0</v>
      </c>
      <c r="QE394">
        <f t="shared" si="600"/>
        <v>0</v>
      </c>
      <c r="QF394">
        <f t="shared" si="601"/>
        <v>1</v>
      </c>
      <c r="QG394">
        <f t="shared" si="602"/>
        <v>1</v>
      </c>
      <c r="QH394">
        <f t="shared" si="603"/>
        <v>3</v>
      </c>
      <c r="QI394">
        <f t="shared" si="604"/>
        <v>0.63</v>
      </c>
      <c r="QJ394" t="str">
        <f t="shared" si="605"/>
        <v>Used RC! and rSkills</v>
      </c>
      <c r="QK394" t="str">
        <f t="shared" si="606"/>
        <v>Null</v>
      </c>
      <c r="QL394" t="str">
        <f t="shared" si="607"/>
        <v>Null</v>
      </c>
      <c r="QM394" t="str">
        <f>IF($MS394="READ 180 Record",IF(AQ394="","Null",VLOOKUP(JJ394,Lookups!$DX$3:$EB$2054,AN394+1,FALSE)),"Null")</f>
        <v>Null</v>
      </c>
      <c r="QN394" t="str">
        <f t="shared" si="608"/>
        <v>Null</v>
      </c>
    </row>
    <row r="395" spans="1:456" x14ac:dyDescent="0.25">
      <c r="A395" s="161" t="s">
        <v>1447</v>
      </c>
      <c r="B395" s="161" t="s">
        <v>1447</v>
      </c>
      <c r="C395" s="161" t="s">
        <v>1447</v>
      </c>
      <c r="D395" s="161" t="s">
        <v>1447</v>
      </c>
      <c r="E395" s="161">
        <v>7</v>
      </c>
      <c r="F395" s="161" t="s">
        <v>1447</v>
      </c>
      <c r="G395" s="161" t="s">
        <v>880</v>
      </c>
      <c r="H395" s="161" t="s">
        <v>881</v>
      </c>
      <c r="K395" s="161">
        <v>0</v>
      </c>
      <c r="L395" s="161">
        <v>0</v>
      </c>
      <c r="M395" s="161">
        <v>0</v>
      </c>
      <c r="N395" s="161">
        <v>0</v>
      </c>
      <c r="O395" s="161">
        <v>0</v>
      </c>
      <c r="P395" s="161">
        <v>0</v>
      </c>
      <c r="Q395" s="161">
        <v>0</v>
      </c>
      <c r="R395" s="161">
        <v>0</v>
      </c>
      <c r="S395" s="161">
        <v>0</v>
      </c>
      <c r="T395" s="161">
        <v>0</v>
      </c>
      <c r="U395" s="161">
        <v>0</v>
      </c>
      <c r="V395" s="161">
        <v>0</v>
      </c>
      <c r="W395" s="161">
        <v>0</v>
      </c>
      <c r="X395" s="161">
        <v>0</v>
      </c>
      <c r="AB395" s="161" t="s">
        <v>242</v>
      </c>
      <c r="AC395" s="161" t="s">
        <v>242</v>
      </c>
      <c r="AD395" s="161" t="s">
        <v>242</v>
      </c>
      <c r="AE395" s="161" t="s">
        <v>242</v>
      </c>
      <c r="AF395" s="161" t="s">
        <v>242</v>
      </c>
      <c r="AG395" s="161" t="s">
        <v>242</v>
      </c>
      <c r="AH395" s="161" t="s">
        <v>242</v>
      </c>
      <c r="AI395" s="161">
        <v>20150801</v>
      </c>
      <c r="AJ395" s="161">
        <v>20160525</v>
      </c>
      <c r="AK395" s="161" t="s">
        <v>869</v>
      </c>
      <c r="AL395" t="s">
        <v>1078</v>
      </c>
      <c r="BN395" t="s">
        <v>1079</v>
      </c>
      <c r="ET395" s="161">
        <v>0</v>
      </c>
      <c r="EU395" s="161">
        <v>0</v>
      </c>
      <c r="EV395" s="161">
        <v>0</v>
      </c>
      <c r="EW395" s="161">
        <v>0</v>
      </c>
      <c r="EX395" s="161">
        <v>0</v>
      </c>
      <c r="EY395" s="161">
        <v>0</v>
      </c>
      <c r="EZ395" s="161">
        <v>0</v>
      </c>
      <c r="FA395" s="161">
        <v>0</v>
      </c>
      <c r="FB395" s="161">
        <v>0</v>
      </c>
      <c r="FC395" s="161">
        <v>0</v>
      </c>
      <c r="FD395" s="161">
        <v>0</v>
      </c>
      <c r="FE395" s="161">
        <v>0</v>
      </c>
      <c r="HN395" s="161" t="s">
        <v>881</v>
      </c>
      <c r="JB395" s="161" t="s">
        <v>881</v>
      </c>
      <c r="JC395" s="161">
        <v>0</v>
      </c>
      <c r="JD395" s="161">
        <v>0</v>
      </c>
      <c r="JE395" s="161">
        <v>0</v>
      </c>
      <c r="JF395" s="161">
        <v>0</v>
      </c>
      <c r="MN395" t="str">
        <f t="shared" si="522"/>
        <v>NoNoNoNoNoNo</v>
      </c>
      <c r="MO395" t="str">
        <f>IF(AND(MN395="NoNoNoNoNoNo",JI395=""),"No Programs",VLOOKUP(MN395,Lookups!$DA$4:$DB$67,2,FALSE))</f>
        <v>No Programs</v>
      </c>
      <c r="MP395">
        <f t="shared" si="523"/>
        <v>0</v>
      </c>
      <c r="MQ395" t="str">
        <f t="shared" si="524"/>
        <v>No Program Use</v>
      </c>
      <c r="MR395" t="str">
        <f>Directions!$D$3</f>
        <v>Usage</v>
      </c>
      <c r="MS395" t="str">
        <f>VLOOKUP(MQ395,Lookups!$CU$71:$CV$80,2,FALSE)</f>
        <v>Exclude</v>
      </c>
      <c r="MT395">
        <f t="shared" si="525"/>
        <v>0</v>
      </c>
      <c r="MU395">
        <f t="shared" si="526"/>
        <v>0</v>
      </c>
      <c r="MV395">
        <f t="shared" si="527"/>
        <v>0</v>
      </c>
      <c r="MW395">
        <f t="shared" si="528"/>
        <v>0</v>
      </c>
      <c r="MX395">
        <f t="shared" si="529"/>
        <v>0</v>
      </c>
      <c r="MY395" t="str">
        <f t="shared" si="530"/>
        <v>Not Used</v>
      </c>
      <c r="MZ395">
        <f t="shared" si="531"/>
        <v>0</v>
      </c>
      <c r="NA395" t="str">
        <f t="shared" si="532"/>
        <v>Not Available</v>
      </c>
      <c r="NB395" t="str">
        <f t="shared" si="533"/>
        <v>Not Available</v>
      </c>
      <c r="NC395" t="str">
        <f t="shared" si="534"/>
        <v>4 Not Indicated</v>
      </c>
      <c r="ND395" t="str">
        <f t="shared" si="535"/>
        <v>4 Not Indicated</v>
      </c>
      <c r="NE395" t="str">
        <f t="shared" si="536"/>
        <v>4 Not Indicated</v>
      </c>
      <c r="NF395" t="str">
        <f t="shared" si="537"/>
        <v>4 Not Indicated</v>
      </c>
      <c r="NG395" t="str">
        <f t="shared" si="538"/>
        <v>4 Not Indicated</v>
      </c>
      <c r="NH395" s="159" t="str">
        <f t="shared" si="539"/>
        <v>Null</v>
      </c>
      <c r="NI395" t="str">
        <f t="shared" si="540"/>
        <v>Null</v>
      </c>
      <c r="NJ395" s="159" t="str">
        <f t="shared" si="541"/>
        <v>Null</v>
      </c>
      <c r="NK395" t="str">
        <f t="shared" si="542"/>
        <v>Null</v>
      </c>
      <c r="NL395" t="str">
        <f t="shared" si="543"/>
        <v>No RI Tests</v>
      </c>
      <c r="NM395">
        <f t="shared" si="544"/>
        <v>0</v>
      </c>
      <c r="NN395" t="str">
        <f>IF(OR(E395="PK",E395="K",JJ395=""),"Null",INDEX(Lookups!$EZ$4:$FW$18,MATCH($JJ395,Lookups!$EY$4:$EY$18,1),MATCH($E395,Lookups!$EZ$3:$FW$3,0)))</f>
        <v>Null</v>
      </c>
      <c r="NO395" t="str">
        <f>IF(OR(E395="PK",E395="K",JJ395=""),"Null",INDEX(Lookups!$EZ$4:$FW$18,MATCH($JJ395,Lookups!$EY$4:$EY$18,1),MATCH($E395,Lookups!$EZ$3:$FW$3,0) + 1))</f>
        <v>Null</v>
      </c>
      <c r="NP395" t="str">
        <f t="shared" si="545"/>
        <v>Null</v>
      </c>
      <c r="NQ395" t="str">
        <f t="shared" si="546"/>
        <v>Null</v>
      </c>
      <c r="NR395" t="str">
        <f t="shared" si="547"/>
        <v>Null</v>
      </c>
      <c r="NS395" t="str">
        <f t="shared" si="548"/>
        <v>No RI Tests</v>
      </c>
      <c r="NT395" t="str">
        <f t="shared" si="549"/>
        <v>No RI Tests</v>
      </c>
      <c r="NU395" t="str">
        <f t="shared" si="550"/>
        <v>No RI Tests</v>
      </c>
      <c r="NV395" s="183" t="str">
        <f t="array" ref="NV395">IF($NL395="No RI Tests","No RI Tests",VLOOKUP(IF(AND(E395="K",JJ395&lt;280),3,IF(AND(E395="K",JJ395&gt;=280),4,MAX(IF(E395=Lookups!$DF$6:$DF$99,IF(JJ395&gt;=Lookups!$DG$6:$DG$99,Lookups!$DH$6:$DH$99))))),Lookups!$DE$104:$DG$108,2,FALSE))</f>
        <v>No RI Tests</v>
      </c>
      <c r="NW395" s="161" t="str">
        <f t="array" ref="NW395">IF($NL395="No RI Tests","No RI Tests",VLOOKUP(IF(AND(E395="K",JH395&lt;280),3,IF(AND(E395="K",JH395&gt;=280),4,MAX(IF(E395=Lookups!$DF$6:$DF$99,IF(NI395&gt;=Lookups!$DG$6:$DG$99,Lookups!$DH$6:$DH$99))))),Lookups!$DE$104:$DG$108,2,FALSE))</f>
        <v>No RI Tests</v>
      </c>
      <c r="NX395" s="161" t="str">
        <f t="array" ref="NX395">IF($NL395="No RI Tests","No RI Tests",VLOOKUP(IF(AND(E395="K",NK395&lt;280),3,IF(AND(E395="K",NK395&gt;=280),4,MAX(IF(E395=Lookups!$DF$6:$DF$99,IF(NK395&gt;=Lookups!$DG$6:$DG$99,Lookups!$DH$6:$DH$99))))),Lookups!$DE$104:$DG$108,2,FALSE))</f>
        <v>No RI Tests</v>
      </c>
      <c r="NY395" t="str">
        <f t="shared" si="551"/>
        <v>Null</v>
      </c>
      <c r="NZ395" t="str">
        <f t="shared" si="552"/>
        <v>Null</v>
      </c>
      <c r="OA395" t="str">
        <f t="shared" si="553"/>
        <v>No RI for Comparison</v>
      </c>
      <c r="OB395" s="161" t="str">
        <f t="array" ref="OB395">IF($NL395="No RI Tests","No RI Tests",IF(E395="K","N/A",VLOOKUP(MAX(IF(E395=Lookups!$DF$6:$DF$99,IF(JJ395&gt;=Lookups!$DG$6:$DG$99,Lookups!$DI$6:$DI$99))),Lookups!$DE$104:$DG$108,3,FALSE)))</f>
        <v>No RI Tests</v>
      </c>
      <c r="OC395" s="161" t="str">
        <f t="array" ref="OC395">IF($NL395="No RI Tests","No RI Tests",IF(E395="K","N/A",VLOOKUP(MAX(IF(E395=Lookups!$DF$6:$DF$99,IF(NI395&gt;=Lookups!$DG$6:$DG$99,Lookups!$DI$6:$DI$99))),Lookups!$DE$104:$DG$108,3,FALSE)))</f>
        <v>No RI Tests</v>
      </c>
      <c r="OD395" s="161" t="str">
        <f t="array" ref="OD395">IF($NL395="No RI Tests","No RI Tests",IF(E395="K","N/A",VLOOKUP(MAX(IF(E395=Lookups!$DF$6:$DF$99,IF(NK395&gt;=Lookups!$DG$6:$DG$99,Lookups!$DI$6:$DI$99))),Lookups!$DE$104:$DG$108,3,FALSE)))</f>
        <v>No RI Tests</v>
      </c>
      <c r="OE395" t="str">
        <f t="shared" si="554"/>
        <v>Null</v>
      </c>
      <c r="OF395" t="str">
        <f t="shared" si="555"/>
        <v>Null</v>
      </c>
      <c r="OG395" t="str">
        <f t="shared" si="556"/>
        <v>No RI for Comparison</v>
      </c>
      <c r="OH395" t="str">
        <f t="shared" si="557"/>
        <v>Null</v>
      </c>
      <c r="OI395" t="str">
        <f t="shared" si="558"/>
        <v>Null</v>
      </c>
      <c r="OJ395" t="str">
        <f t="shared" si="559"/>
        <v>Null</v>
      </c>
      <c r="OK395" t="str">
        <f t="shared" si="560"/>
        <v>Null</v>
      </c>
      <c r="OL395" t="str">
        <f t="shared" si="561"/>
        <v>Null</v>
      </c>
      <c r="OM395" t="str">
        <f t="shared" si="562"/>
        <v>Null</v>
      </c>
      <c r="ON395" t="str">
        <f t="shared" si="563"/>
        <v>Null</v>
      </c>
      <c r="OO395" t="str">
        <f t="shared" si="564"/>
        <v>Null RI</v>
      </c>
      <c r="OP395" t="str">
        <f ca="1">IF(AND(HR395&lt;&gt;"",JJ395&lt;600),IF(HT395="Advancing","Tier 2","Tier 3"),IF(JI395="","Null",IF(OR(E395="K",E395&lt;3),"FRA Recommended",IF(JJ395&gt;=IF(E395&lt;6,400,600),IF(JJ395&lt;VLOOKUP(E395,Lookups!$AP$3:$AR$16,3,FALSE),"Tier 2","Core"),IF(JJ395&lt;400,IF(RAND()&lt;0.81,"Tier 3","Tier 2"),IF(RAND()&lt;0.51,"Tier 3","Tier 2"))))))</f>
        <v>Null</v>
      </c>
      <c r="OQ395" t="str">
        <f t="shared" si="565"/>
        <v>Null</v>
      </c>
      <c r="OR395" t="str">
        <f t="shared" si="566"/>
        <v>Null</v>
      </c>
      <c r="OS395" t="str">
        <f t="shared" si="567"/>
        <v>Null</v>
      </c>
      <c r="OT395" t="str">
        <f t="shared" si="568"/>
        <v>No RI Tests</v>
      </c>
      <c r="OU395" s="159" t="str">
        <f t="shared" si="569"/>
        <v>No PI Tests</v>
      </c>
      <c r="OV395" t="str">
        <f t="shared" si="570"/>
        <v>No PI Tests</v>
      </c>
      <c r="OW395" t="str">
        <f t="shared" si="571"/>
        <v>No PI Tests</v>
      </c>
      <c r="OX395" t="str">
        <f t="shared" si="572"/>
        <v>No PI Tests</v>
      </c>
      <c r="OY395" t="str">
        <f t="shared" si="573"/>
        <v>No PI Tests</v>
      </c>
      <c r="OZ395" t="str">
        <f t="shared" si="574"/>
        <v>No PI Tests</v>
      </c>
      <c r="PA395" s="159" t="str">
        <f t="shared" si="575"/>
        <v>No PI Tests</v>
      </c>
      <c r="PB395" t="str">
        <f t="shared" si="576"/>
        <v>No PI Tests</v>
      </c>
      <c r="PC395" t="str">
        <f t="shared" si="577"/>
        <v>No PI Tests</v>
      </c>
      <c r="PD395" t="str">
        <f t="shared" si="578"/>
        <v>No PI Tests</v>
      </c>
      <c r="PE395" t="str">
        <f t="shared" si="579"/>
        <v>No PI Tests</v>
      </c>
      <c r="PF395" t="str">
        <f t="shared" si="580"/>
        <v>No PI Tests</v>
      </c>
      <c r="PG395" t="str">
        <f t="shared" si="581"/>
        <v>No PI Tests</v>
      </c>
      <c r="PH395">
        <f t="shared" si="582"/>
        <v>0</v>
      </c>
      <c r="PI395">
        <f t="shared" si="583"/>
        <v>0</v>
      </c>
      <c r="PJ395" t="str">
        <f t="shared" si="584"/>
        <v>Null</v>
      </c>
      <c r="PK395" t="str">
        <f>IF(HR395="","Null",IF(E395&lt;3,"Null",IF(HU395=0,0,IF(HS395="Form 1",VLOOKUP(HU395,Lookups!$BE$3:$BP$63,E395,FALSE),IF(HS395="Form 2",VLOOKUP(HU395,Lookups!$BE$67:$BP$127,E395,FALSE),VLOOKUP(HU395,Lookups!$BE$130:$BP$190,E395,FALSE))))))</f>
        <v>Null</v>
      </c>
      <c r="PL395" t="str">
        <f t="shared" si="585"/>
        <v>Null</v>
      </c>
      <c r="PM395" t="str">
        <f>IF($PH395=0,"Null",IF(E395&lt;3,"Null",IF(OX395=0,0,IF(OV395="Form 1",VLOOKUP(OX395,Lookups!$BE$3:$BP$63,E395,FALSE),IF(OV395="Form 2",VLOOKUP(OX395,Lookups!$BE$67:$BP$127,E395,FALSE),VLOOKUP(OX395,Lookups!$BE$130:$BP$190,E395,FALSE))))))</f>
        <v>Null</v>
      </c>
      <c r="PN395" t="str">
        <f t="shared" si="586"/>
        <v>Null</v>
      </c>
      <c r="PO395" t="str">
        <f t="shared" si="587"/>
        <v>Null</v>
      </c>
      <c r="PP395" t="str">
        <f t="shared" si="588"/>
        <v>Null</v>
      </c>
      <c r="PQ395" t="str">
        <f>IF(HR395="","Null",IF(E395&lt;3,"Null",IF(HV395=0,0,IF(HS395="Form 1",VLOOKUP(HV395,Lookups!$BR$3:$CC$63,E395,FALSE),IF(HS395="Form 2",VLOOKUP(HV395,Lookups!$BR$67:$CC$127,E395,FALSE),VLOOKUP(HV395,Lookups!$BR$130:$CC$190,E395,FALSE))))))</f>
        <v>Null</v>
      </c>
      <c r="PR395" t="str">
        <f t="shared" si="589"/>
        <v>Null</v>
      </c>
      <c r="PS395" t="str">
        <f>IF(HR395="","Null",IF(E395&lt;3,"Null",IF(OY395=0,0,IF(OW395="Form 1",VLOOKUP(OY395,Lookups!$BR$3:$CC$63,E395,FALSE),IF(OW395="Form 2",VLOOKUP(OY395,Lookups!$BR$67:$CC$127,E395,FALSE),VLOOKUP(OY395,Lookups!$BR$130:$CC$190,E395,FALSE))))))</f>
        <v>Null</v>
      </c>
      <c r="PT395" t="str">
        <f t="shared" si="590"/>
        <v>Null</v>
      </c>
      <c r="PU395" t="str">
        <f t="shared" si="591"/>
        <v>Null</v>
      </c>
      <c r="PV395" t="str">
        <f t="shared" si="592"/>
        <v>Null</v>
      </c>
      <c r="PW395" t="str">
        <f t="shared" si="593"/>
        <v>No PI Tests</v>
      </c>
      <c r="PX395">
        <f t="shared" si="594"/>
        <v>0</v>
      </c>
      <c r="PY395">
        <f t="shared" si="595"/>
        <v>0</v>
      </c>
      <c r="PZ395" t="str">
        <f t="shared" si="596"/>
        <v>Null</v>
      </c>
      <c r="QA395" t="str">
        <f t="shared" si="597"/>
        <v>Null</v>
      </c>
      <c r="QB395" t="str">
        <f t="shared" si="598"/>
        <v>Null</v>
      </c>
      <c r="QC395" t="str">
        <f>IF($MS395="System 44 Record",IF(BQ395&lt;MEDIAN(Directions!$F$3,Directions!$F$6),"Mid-Year Exited Student","Full Year Participant")&amp;IF(BP395&lt;Directions!$F$3,", Started Prior Year",", Started This Year"),"Null")</f>
        <v>Null</v>
      </c>
      <c r="QD395" t="str">
        <f t="shared" si="599"/>
        <v>Null</v>
      </c>
      <c r="QE395">
        <f t="shared" si="600"/>
        <v>0</v>
      </c>
      <c r="QF395">
        <f t="shared" si="601"/>
        <v>0</v>
      </c>
      <c r="QG395">
        <f t="shared" si="602"/>
        <v>0</v>
      </c>
      <c r="QH395">
        <f t="shared" si="603"/>
        <v>0</v>
      </c>
      <c r="QI395">
        <f t="shared" si="604"/>
        <v>0</v>
      </c>
      <c r="QJ395" t="str">
        <f t="shared" si="605"/>
        <v>Used None</v>
      </c>
      <c r="QK395" t="str">
        <f t="shared" si="606"/>
        <v>Null</v>
      </c>
      <c r="QL395" t="str">
        <f t="shared" si="607"/>
        <v>Null</v>
      </c>
      <c r="QM395" t="str">
        <f>IF($MS395="READ 180 Record",IF(AQ395="","Null",VLOOKUP(JJ395,Lookups!$DX$3:$EB$2054,AN395+1,FALSE)),"Null")</f>
        <v>Null</v>
      </c>
      <c r="QN395" t="str">
        <f t="shared" si="608"/>
        <v>Null</v>
      </c>
    </row>
    <row r="396" spans="1:456" x14ac:dyDescent="0.25">
      <c r="A396" s="161" t="s">
        <v>1447</v>
      </c>
      <c r="B396" s="161" t="s">
        <v>1447</v>
      </c>
      <c r="C396" s="161" t="s">
        <v>1447</v>
      </c>
      <c r="D396" s="161" t="s">
        <v>1447</v>
      </c>
      <c r="E396" s="161">
        <v>3</v>
      </c>
      <c r="F396" s="161" t="s">
        <v>1447</v>
      </c>
      <c r="G396" s="161" t="s">
        <v>885</v>
      </c>
      <c r="H396" s="161" t="s">
        <v>918</v>
      </c>
      <c r="I396" s="161">
        <v>0</v>
      </c>
      <c r="J396" s="159">
        <v>42495</v>
      </c>
      <c r="K396" s="161">
        <v>0</v>
      </c>
      <c r="L396" s="161">
        <v>0</v>
      </c>
      <c r="M396" s="161">
        <v>0</v>
      </c>
      <c r="N396" s="161">
        <v>0</v>
      </c>
      <c r="O396" s="161">
        <v>0</v>
      </c>
      <c r="P396" s="161">
        <v>0</v>
      </c>
      <c r="Q396" s="161">
        <v>0</v>
      </c>
      <c r="R396" s="161">
        <v>0</v>
      </c>
      <c r="S396" s="161">
        <v>0</v>
      </c>
      <c r="T396" s="161">
        <v>0</v>
      </c>
      <c r="U396" s="161">
        <v>0</v>
      </c>
      <c r="V396" s="161">
        <v>0</v>
      </c>
      <c r="W396" s="161">
        <v>0</v>
      </c>
      <c r="X396" s="161">
        <v>0</v>
      </c>
      <c r="AB396" s="161" t="s">
        <v>242</v>
      </c>
      <c r="AC396" s="161" t="s">
        <v>242</v>
      </c>
      <c r="AD396" s="161" t="s">
        <v>242</v>
      </c>
      <c r="AE396" s="161" t="s">
        <v>242</v>
      </c>
      <c r="AF396" s="161" t="s">
        <v>241</v>
      </c>
      <c r="AG396" s="161" t="s">
        <v>241</v>
      </c>
      <c r="AH396" s="161" t="s">
        <v>242</v>
      </c>
      <c r="AI396" s="161">
        <v>20150801</v>
      </c>
      <c r="AJ396" s="161">
        <v>20160525</v>
      </c>
      <c r="AK396" s="161" t="s">
        <v>869</v>
      </c>
      <c r="AL396" t="s">
        <v>1078</v>
      </c>
      <c r="BN396" t="s">
        <v>1076</v>
      </c>
      <c r="BO396" t="s">
        <v>918</v>
      </c>
      <c r="BP396" s="159">
        <v>42258</v>
      </c>
      <c r="BQ396" s="159">
        <v>42500</v>
      </c>
      <c r="BR396" t="s">
        <v>871</v>
      </c>
      <c r="BS396">
        <v>-134</v>
      </c>
      <c r="BT396" s="159">
        <v>42500</v>
      </c>
      <c r="BU396">
        <v>5</v>
      </c>
      <c r="BV396">
        <v>3</v>
      </c>
      <c r="BW396">
        <v>33</v>
      </c>
      <c r="BX396">
        <v>45</v>
      </c>
      <c r="BY396">
        <v>644</v>
      </c>
      <c r="BZ396">
        <v>668</v>
      </c>
      <c r="CA396">
        <v>24</v>
      </c>
      <c r="CB396">
        <v>15</v>
      </c>
      <c r="CC396">
        <v>72</v>
      </c>
      <c r="CD396">
        <v>79</v>
      </c>
      <c r="CE396">
        <v>66</v>
      </c>
      <c r="CF396">
        <v>55</v>
      </c>
      <c r="CG396">
        <v>71</v>
      </c>
      <c r="CH396">
        <v>63</v>
      </c>
      <c r="CI396">
        <v>3313</v>
      </c>
      <c r="CJ396">
        <v>1.8</v>
      </c>
      <c r="CK396">
        <v>5</v>
      </c>
      <c r="CL396">
        <v>3</v>
      </c>
      <c r="ET396" s="161">
        <v>0</v>
      </c>
      <c r="EU396" s="161">
        <v>0</v>
      </c>
      <c r="EV396" s="161">
        <v>0</v>
      </c>
      <c r="EW396" s="161">
        <v>0</v>
      </c>
      <c r="EX396" s="161">
        <v>0</v>
      </c>
      <c r="EY396" s="161">
        <v>0</v>
      </c>
      <c r="EZ396" s="161">
        <v>0</v>
      </c>
      <c r="FA396" s="161">
        <v>0</v>
      </c>
      <c r="FB396" s="161">
        <v>0</v>
      </c>
      <c r="FC396" s="161">
        <v>0</v>
      </c>
      <c r="FD396" s="161">
        <v>0</v>
      </c>
      <c r="FE396" s="161">
        <v>0</v>
      </c>
      <c r="HN396" s="161" t="s">
        <v>918</v>
      </c>
      <c r="HO396" s="159">
        <v>42249</v>
      </c>
      <c r="HP396" s="159">
        <v>42496</v>
      </c>
      <c r="HQ396" s="161">
        <v>3</v>
      </c>
      <c r="HR396" s="159">
        <v>42249</v>
      </c>
      <c r="HS396" s="161" t="s">
        <v>872</v>
      </c>
      <c r="HT396" s="161" t="s">
        <v>873</v>
      </c>
      <c r="HU396" s="161">
        <v>18</v>
      </c>
      <c r="HV396" s="161">
        <v>12</v>
      </c>
      <c r="HW396" s="161">
        <v>0</v>
      </c>
      <c r="HX396" s="159">
        <v>42345</v>
      </c>
      <c r="HY396" s="161" t="s">
        <v>874</v>
      </c>
      <c r="HZ396" s="161" t="s">
        <v>906</v>
      </c>
      <c r="IA396" s="161">
        <v>24</v>
      </c>
      <c r="IB396" s="161">
        <v>8</v>
      </c>
      <c r="IC396" s="161">
        <v>0</v>
      </c>
      <c r="ID396" s="159">
        <v>42496</v>
      </c>
      <c r="IE396" s="161" t="s">
        <v>879</v>
      </c>
      <c r="IF396" s="161" t="s">
        <v>878</v>
      </c>
      <c r="IG396" s="161">
        <v>30</v>
      </c>
      <c r="IH396" s="161">
        <v>6</v>
      </c>
      <c r="II396" s="161">
        <v>0</v>
      </c>
      <c r="JB396" s="161" t="s">
        <v>918</v>
      </c>
      <c r="JC396" s="161">
        <v>14</v>
      </c>
      <c r="JD396" s="161">
        <v>9</v>
      </c>
      <c r="JE396" s="161">
        <v>9</v>
      </c>
      <c r="JF396" s="161">
        <v>1314</v>
      </c>
      <c r="JG396" s="159">
        <v>42495</v>
      </c>
      <c r="JH396" s="161">
        <v>0</v>
      </c>
      <c r="JI396" s="159">
        <v>42249</v>
      </c>
      <c r="JJ396" s="161">
        <v>0</v>
      </c>
      <c r="JK396" s="161">
        <v>12</v>
      </c>
      <c r="JL396" s="159">
        <v>42346</v>
      </c>
      <c r="JM396" s="161">
        <v>0</v>
      </c>
      <c r="JN396" s="161">
        <v>5</v>
      </c>
      <c r="JO396" s="159">
        <v>42495</v>
      </c>
      <c r="JP396" s="161">
        <v>0</v>
      </c>
      <c r="JQ396" s="161">
        <v>15</v>
      </c>
      <c r="MN396" t="str">
        <f t="shared" si="522"/>
        <v>NoNoNoYesYesNo</v>
      </c>
      <c r="MO396" t="str">
        <f>IF(AND(MN396="NoNoNoNoNoNo",JI396=""),"No Programs",VLOOKUP(MN396,Lookups!$DA$4:$DB$67,2,FALSE))</f>
        <v>System 44 Only</v>
      </c>
      <c r="MP396">
        <f t="shared" si="523"/>
        <v>0</v>
      </c>
      <c r="MQ396" t="str">
        <f t="shared" si="524"/>
        <v>System 44 User</v>
      </c>
      <c r="MR396" t="str">
        <f>Directions!$D$3</f>
        <v>Usage</v>
      </c>
      <c r="MS396" t="str">
        <f>VLOOKUP(MQ396,Lookups!$CU$71:$CV$80,2,FALSE)</f>
        <v>System 44 Record</v>
      </c>
      <c r="MT396">
        <f t="shared" si="525"/>
        <v>1</v>
      </c>
      <c r="MU396">
        <f t="shared" si="526"/>
        <v>1</v>
      </c>
      <c r="MV396">
        <f t="shared" si="527"/>
        <v>1</v>
      </c>
      <c r="MW396">
        <f t="shared" si="528"/>
        <v>1</v>
      </c>
      <c r="MX396">
        <f t="shared" si="529"/>
        <v>35.285714285714285</v>
      </c>
      <c r="MY396" t="str">
        <f t="shared" si="530"/>
        <v>Not Used</v>
      </c>
      <c r="MZ396">
        <f t="shared" si="531"/>
        <v>0</v>
      </c>
      <c r="NA396" t="str">
        <f t="shared" si="532"/>
        <v>Not Available</v>
      </c>
      <c r="NB396" t="str">
        <f t="shared" si="533"/>
        <v>Not Available</v>
      </c>
      <c r="NC396" t="str">
        <f t="shared" si="534"/>
        <v>4 Not Indicated</v>
      </c>
      <c r="ND396" t="str">
        <f t="shared" si="535"/>
        <v>4 Not Indicated</v>
      </c>
      <c r="NE396" t="str">
        <f t="shared" si="536"/>
        <v>4 Not Indicated</v>
      </c>
      <c r="NF396" t="str">
        <f t="shared" si="537"/>
        <v>4 Not Indicated</v>
      </c>
      <c r="NG396" t="str">
        <f t="shared" si="538"/>
        <v>4 Not Indicated</v>
      </c>
      <c r="NH396" s="159">
        <f t="shared" si="539"/>
        <v>42495</v>
      </c>
      <c r="NI396">
        <f t="shared" si="540"/>
        <v>0</v>
      </c>
      <c r="NJ396" s="159">
        <f t="shared" si="541"/>
        <v>0</v>
      </c>
      <c r="NK396">
        <f t="shared" si="542"/>
        <v>0</v>
      </c>
      <c r="NL396">
        <f t="shared" si="543"/>
        <v>35.142857142857146</v>
      </c>
      <c r="NM396">
        <f t="shared" si="544"/>
        <v>1</v>
      </c>
      <c r="NN396">
        <f>IF(OR(E396="PK",E396="K",JJ396=""),"Null",INDEX(Lookups!$EZ$4:$FW$18,MATCH($JJ396,Lookups!$EY$4:$EY$18,1),MATCH($E396,Lookups!$EZ$3:$FW$3,0)))</f>
        <v>235</v>
      </c>
      <c r="NO396">
        <f>IF(OR(E396="PK",E396="K",JJ396=""),"Null",INDEX(Lookups!$EZ$4:$FW$18,MATCH($JJ396,Lookups!$EY$4:$EY$18,1),MATCH($E396,Lookups!$EZ$3:$FW$3,0) + 1))</f>
        <v>340</v>
      </c>
      <c r="NP396">
        <f t="shared" si="545"/>
        <v>470</v>
      </c>
      <c r="NQ396" t="str">
        <f t="shared" si="546"/>
        <v>PI is Recommended</v>
      </c>
      <c r="NR396" t="str">
        <f t="shared" si="547"/>
        <v>PI is Recommended</v>
      </c>
      <c r="NS396" t="str">
        <f t="shared" si="548"/>
        <v>BR to 199L</v>
      </c>
      <c r="NT396" t="str">
        <f t="shared" si="549"/>
        <v>BR to 199L</v>
      </c>
      <c r="NU396" t="str">
        <f t="shared" si="550"/>
        <v>BR to 199L</v>
      </c>
      <c r="NV396" s="183" t="str">
        <f t="array" ref="NV396">IF($NL396="No RI Tests","No RI Tests",VLOOKUP(IF(AND(E396="K",JJ396&lt;280),3,IF(AND(E396="K",JJ396&gt;=280),4,MAX(IF(E396=Lookups!$DF$6:$DF$99,IF(JJ396&gt;=Lookups!$DG$6:$DG$99,Lookups!$DH$6:$DH$99))))),Lookups!$DE$104:$DG$108,2,FALSE))</f>
        <v>1 Below Basic</v>
      </c>
      <c r="NW396" s="161" t="str">
        <f t="array" ref="NW396">IF($NL396="No RI Tests","No RI Tests",VLOOKUP(IF(AND(E396="K",JH396&lt;280),3,IF(AND(E396="K",JH396&gt;=280),4,MAX(IF(E396=Lookups!$DF$6:$DF$99,IF(NI396&gt;=Lookups!$DG$6:$DG$99,Lookups!$DH$6:$DH$99))))),Lookups!$DE$104:$DG$108,2,FALSE))</f>
        <v>1 Below Basic</v>
      </c>
      <c r="NX396" s="161" t="str">
        <f t="array" ref="NX396">IF($NL396="No RI Tests","No RI Tests",VLOOKUP(IF(AND(E396="K",NK396&lt;280),3,IF(AND(E396="K",NK396&gt;=280),4,MAX(IF(E396=Lookups!$DF$6:$DF$99,IF(NK396&gt;=Lookups!$DG$6:$DG$99,Lookups!$DH$6:$DH$99))))),Lookups!$DE$104:$DG$108,2,FALSE))</f>
        <v>1 Below Basic</v>
      </c>
      <c r="NY396">
        <f t="shared" si="551"/>
        <v>1</v>
      </c>
      <c r="NZ396">
        <f t="shared" si="552"/>
        <v>0</v>
      </c>
      <c r="OA396" t="str">
        <f t="shared" si="553"/>
        <v>Maintained Performance Level</v>
      </c>
      <c r="OB396" s="161" t="str">
        <f t="array" ref="OB396">IF($NL396="No RI Tests","No RI Tests",IF(E396="K","N/A",VLOOKUP(MAX(IF(E396=Lookups!$DF$6:$DF$99,IF(JJ396&gt;=Lookups!$DG$6:$DG$99,Lookups!$DI$6:$DI$99))),Lookups!$DE$104:$DG$108,3,FALSE)))</f>
        <v>1 Limited</v>
      </c>
      <c r="OC396" s="161" t="str">
        <f t="array" ref="OC396">IF($NL396="No RI Tests","No RI Tests",IF(E396="K","N/A",VLOOKUP(MAX(IF(E396=Lookups!$DF$6:$DF$99,IF(NI396&gt;=Lookups!$DG$6:$DG$99,Lookups!$DI$6:$DI$99))),Lookups!$DE$104:$DG$108,3,FALSE)))</f>
        <v>1 Limited</v>
      </c>
      <c r="OD396" s="161" t="str">
        <f t="array" ref="OD396">IF($NL396="No RI Tests","No RI Tests",IF(E396="K","N/A",VLOOKUP(MAX(IF(E396=Lookups!$DF$6:$DF$99,IF(NK396&gt;=Lookups!$DG$6:$DG$99,Lookups!$DI$6:$DI$99))),Lookups!$DE$104:$DG$108,3,FALSE)))</f>
        <v>1 Limited</v>
      </c>
      <c r="OE396">
        <f t="shared" si="554"/>
        <v>1</v>
      </c>
      <c r="OF396">
        <f t="shared" si="555"/>
        <v>0</v>
      </c>
      <c r="OG396" t="str">
        <f t="shared" si="556"/>
        <v>Maintained Performance Level</v>
      </c>
      <c r="OH396">
        <f t="shared" si="557"/>
        <v>0</v>
      </c>
      <c r="OI396">
        <f t="shared" si="558"/>
        <v>0</v>
      </c>
      <c r="OJ396">
        <f t="shared" si="559"/>
        <v>0</v>
      </c>
      <c r="OK396">
        <f t="shared" si="560"/>
        <v>0</v>
      </c>
      <c r="OL396">
        <f t="shared" si="561"/>
        <v>0</v>
      </c>
      <c r="OM396" t="str">
        <f t="shared" si="562"/>
        <v>Fall Administration</v>
      </c>
      <c r="ON396" t="str">
        <f t="shared" si="563"/>
        <v>Winter Administration</v>
      </c>
      <c r="OO396" t="str">
        <f t="shared" si="564"/>
        <v>Fall to Winter RI</v>
      </c>
      <c r="OP396" t="str">
        <f ca="1">IF(AND(HR396&lt;&gt;"",JJ396&lt;600),IF(HT396="Advancing","Tier 2","Tier 3"),IF(JI396="","Null",IF(OR(E396="K",E396&lt;3),"FRA Recommended",IF(JJ396&gt;=IF(E396&lt;6,400,600),IF(JJ396&lt;VLOOKUP(E396,Lookups!$AP$3:$AR$16,3,FALSE),"Tier 2","Core"),IF(JJ396&lt;400,IF(RAND()&lt;0.81,"Tier 3","Tier 2"),IF(RAND()&lt;0.51,"Tier 3","Tier 2"))))))</f>
        <v>Tier 3</v>
      </c>
      <c r="OQ396" t="str">
        <f t="shared" si="565"/>
        <v>Average Reading Invt. Under 15 Minutes Long</v>
      </c>
      <c r="OR396">
        <f t="shared" si="566"/>
        <v>0</v>
      </c>
      <c r="OS396" t="str">
        <f t="shared" si="567"/>
        <v>Null</v>
      </c>
      <c r="OT396">
        <f t="shared" si="568"/>
        <v>0</v>
      </c>
      <c r="OU396" s="159">
        <f t="shared" si="569"/>
        <v>42496</v>
      </c>
      <c r="OV396" t="str">
        <f t="shared" si="570"/>
        <v>Form 3</v>
      </c>
      <c r="OW396" t="str">
        <f t="shared" si="571"/>
        <v>Beginning</v>
      </c>
      <c r="OX396">
        <f t="shared" si="572"/>
        <v>30</v>
      </c>
      <c r="OY396">
        <f t="shared" si="573"/>
        <v>6</v>
      </c>
      <c r="OZ396">
        <f t="shared" si="574"/>
        <v>0</v>
      </c>
      <c r="PA396" s="159">
        <f t="shared" si="575"/>
        <v>42249</v>
      </c>
      <c r="PB396" t="str">
        <f t="shared" si="576"/>
        <v>Form 1</v>
      </c>
      <c r="PC396" t="str">
        <f t="shared" si="577"/>
        <v>Developing</v>
      </c>
      <c r="PD396">
        <f t="shared" si="578"/>
        <v>18</v>
      </c>
      <c r="PE396">
        <f t="shared" si="579"/>
        <v>12</v>
      </c>
      <c r="PF396">
        <f t="shared" si="580"/>
        <v>0</v>
      </c>
      <c r="PG396">
        <f t="shared" si="581"/>
        <v>35.285714285714285</v>
      </c>
      <c r="PH396">
        <f t="shared" si="582"/>
        <v>1</v>
      </c>
      <c r="PI396">
        <f t="shared" si="583"/>
        <v>1</v>
      </c>
      <c r="PJ396">
        <f t="shared" si="584"/>
        <v>18</v>
      </c>
      <c r="PK396">
        <f>IF(HR396="","Null",IF(E396&lt;3,"Null",IF(HU396=0,0,IF(HS396="Form 1",VLOOKUP(HU396,Lookups!$BE$3:$BP$63,E396,FALSE),IF(HS396="Form 2",VLOOKUP(HU396,Lookups!$BE$67:$BP$127,E396,FALSE),VLOOKUP(HU396,Lookups!$BE$130:$BP$190,E396,FALSE))))))</f>
        <v>1</v>
      </c>
      <c r="PL396">
        <f t="shared" si="585"/>
        <v>30</v>
      </c>
      <c r="PM396">
        <f>IF($PH396=0,"Null",IF(E396&lt;3,"Null",IF(OX396=0,0,IF(OV396="Form 1",VLOOKUP(OX396,Lookups!$BE$3:$BP$63,E396,FALSE),IF(OV396="Form 2",VLOOKUP(OX396,Lookups!$BE$67:$BP$127,E396,FALSE),VLOOKUP(OX396,Lookups!$BE$130:$BP$190,E396,FALSE))))))</f>
        <v>8</v>
      </c>
      <c r="PN396">
        <f t="shared" si="586"/>
        <v>12</v>
      </c>
      <c r="PO396">
        <f t="shared" si="587"/>
        <v>1</v>
      </c>
      <c r="PP396">
        <f t="shared" si="588"/>
        <v>12</v>
      </c>
      <c r="PQ396">
        <f>IF(HR396="","Null",IF(E396&lt;3,"Null",IF(HV396=0,0,IF(HS396="Form 1",VLOOKUP(HV396,Lookups!$BR$3:$CC$63,E396,FALSE),IF(HS396="Form 2",VLOOKUP(HV396,Lookups!$BR$67:$CC$127,E396,FALSE),VLOOKUP(HV396,Lookups!$BR$130:$CC$190,E396,FALSE))))))</f>
        <v>64</v>
      </c>
      <c r="PR396">
        <f t="shared" si="589"/>
        <v>6</v>
      </c>
      <c r="PS396">
        <f>IF(HR396="","Null",IF(E396&lt;3,"Null",IF(OY396=0,0,IF(OW396="Form 1",VLOOKUP(OY396,Lookups!$BR$3:$CC$63,E396,FALSE),IF(OW396="Form 2",VLOOKUP(OY396,Lookups!$BR$67:$CC$127,E396,FALSE),VLOOKUP(OY396,Lookups!$BR$130:$CC$190,E396,FALSE))))))</f>
        <v>21</v>
      </c>
      <c r="PT396">
        <f t="shared" si="590"/>
        <v>-6</v>
      </c>
      <c r="PU396">
        <f t="shared" si="591"/>
        <v>0</v>
      </c>
      <c r="PV396">
        <f t="shared" si="592"/>
        <v>0</v>
      </c>
      <c r="PW396" t="str">
        <f t="shared" si="593"/>
        <v>Fall to Spring PI Administration</v>
      </c>
      <c r="PX396">
        <f t="shared" si="594"/>
        <v>0</v>
      </c>
      <c r="PY396">
        <f t="shared" si="595"/>
        <v>1</v>
      </c>
      <c r="PZ396" t="str">
        <f t="shared" si="596"/>
        <v>40 to 59 Sessions</v>
      </c>
      <c r="QA396" t="str">
        <f t="shared" si="597"/>
        <v>Series 4</v>
      </c>
      <c r="QB396" t="str">
        <f t="shared" si="598"/>
        <v>In Series 5 to 8</v>
      </c>
      <c r="QC396" t="str">
        <f>IF($MS396="System 44 Record",IF(BQ396&lt;MEDIAN(Directions!$F$3,Directions!$F$6),"Mid-Year Exited Student","Full Year Participant")&amp;IF(BP396&lt;Directions!$F$3,", Started Prior Year",", Started This Year"),"Null")</f>
        <v>Full Year Participant, Started This Year</v>
      </c>
      <c r="QD396">
        <f t="shared" si="599"/>
        <v>0</v>
      </c>
      <c r="QE396">
        <f t="shared" si="600"/>
        <v>0</v>
      </c>
      <c r="QF396">
        <f t="shared" si="601"/>
        <v>1</v>
      </c>
      <c r="QG396">
        <f t="shared" si="602"/>
        <v>0</v>
      </c>
      <c r="QH396">
        <f t="shared" si="603"/>
        <v>0</v>
      </c>
      <c r="QI396">
        <f t="shared" si="604"/>
        <v>0</v>
      </c>
      <c r="QJ396" t="str">
        <f t="shared" si="605"/>
        <v>RC! Only</v>
      </c>
      <c r="QK396" t="str">
        <f t="shared" si="606"/>
        <v>Null</v>
      </c>
      <c r="QL396" t="str">
        <f t="shared" si="607"/>
        <v>Null</v>
      </c>
      <c r="QM396" t="str">
        <f>IF($MS396="READ 180 Record",IF(AQ396="","Null",VLOOKUP(JJ396,Lookups!$DX$3:$EB$2054,AN396+1,FALSE)),"Null")</f>
        <v>Null</v>
      </c>
      <c r="QN396" t="str">
        <f t="shared" si="608"/>
        <v>Null</v>
      </c>
    </row>
    <row r="397" spans="1:456" x14ac:dyDescent="0.25">
      <c r="A397" s="161" t="s">
        <v>1447</v>
      </c>
      <c r="B397" s="161" t="s">
        <v>1447</v>
      </c>
      <c r="C397" s="161" t="s">
        <v>1447</v>
      </c>
      <c r="D397" s="161" t="s">
        <v>1447</v>
      </c>
      <c r="E397" s="161">
        <v>8</v>
      </c>
      <c r="F397" s="161" t="s">
        <v>1447</v>
      </c>
      <c r="G397" s="161" t="s">
        <v>867</v>
      </c>
      <c r="H397" s="161" t="s">
        <v>929</v>
      </c>
      <c r="I397" s="161">
        <v>333</v>
      </c>
      <c r="J397" s="159">
        <v>42500</v>
      </c>
      <c r="K397" s="161">
        <v>0</v>
      </c>
      <c r="L397" s="161">
        <v>0</v>
      </c>
      <c r="M397" s="161">
        <v>0</v>
      </c>
      <c r="N397" s="161">
        <v>0</v>
      </c>
      <c r="O397" s="161">
        <v>0</v>
      </c>
      <c r="P397" s="161">
        <v>0</v>
      </c>
      <c r="Q397" s="161">
        <v>0</v>
      </c>
      <c r="R397" s="161">
        <v>0</v>
      </c>
      <c r="S397" s="161">
        <v>0</v>
      </c>
      <c r="T397" s="161">
        <v>0</v>
      </c>
      <c r="U397" s="161">
        <v>0</v>
      </c>
      <c r="V397" s="161">
        <v>0</v>
      </c>
      <c r="W397" s="161">
        <v>0</v>
      </c>
      <c r="X397" s="161">
        <v>0</v>
      </c>
      <c r="AB397" s="161" t="s">
        <v>242</v>
      </c>
      <c r="AC397" s="161" t="s">
        <v>242</v>
      </c>
      <c r="AD397" s="161" t="s">
        <v>242</v>
      </c>
      <c r="AE397" s="161" t="s">
        <v>242</v>
      </c>
      <c r="AF397" s="161" t="s">
        <v>241</v>
      </c>
      <c r="AG397" s="161" t="s">
        <v>241</v>
      </c>
      <c r="AH397" s="161" t="s">
        <v>242</v>
      </c>
      <c r="AI397" s="161">
        <v>20150801</v>
      </c>
      <c r="AJ397" s="161">
        <v>20160525</v>
      </c>
      <c r="AK397" s="161" t="s">
        <v>869</v>
      </c>
      <c r="AL397" t="s">
        <v>1078</v>
      </c>
      <c r="BN397" t="s">
        <v>1076</v>
      </c>
      <c r="BO397" t="s">
        <v>929</v>
      </c>
      <c r="BP397" s="159">
        <v>42244</v>
      </c>
      <c r="BQ397" s="159">
        <v>42514</v>
      </c>
      <c r="BR397" t="s">
        <v>871</v>
      </c>
      <c r="BS397">
        <v>333</v>
      </c>
      <c r="BT397" s="159">
        <v>42514</v>
      </c>
      <c r="BU397">
        <v>10</v>
      </c>
      <c r="BV397">
        <v>3</v>
      </c>
      <c r="BW397">
        <v>65</v>
      </c>
      <c r="BX397">
        <v>104</v>
      </c>
      <c r="BY397">
        <v>1467</v>
      </c>
      <c r="BZ397">
        <v>1570</v>
      </c>
      <c r="CA397">
        <v>28</v>
      </c>
      <c r="CB397">
        <v>14</v>
      </c>
      <c r="CC397">
        <v>40</v>
      </c>
      <c r="CD397">
        <v>88</v>
      </c>
      <c r="CE397">
        <v>89</v>
      </c>
      <c r="CF397">
        <v>87</v>
      </c>
      <c r="CG397">
        <v>91</v>
      </c>
      <c r="CH397">
        <v>85</v>
      </c>
      <c r="CI397">
        <v>35145</v>
      </c>
      <c r="CJ397">
        <v>2.8056000000000001</v>
      </c>
      <c r="CK397">
        <v>10</v>
      </c>
      <c r="CL397">
        <v>2</v>
      </c>
      <c r="ET397" s="161">
        <v>3</v>
      </c>
      <c r="EU397" s="161">
        <v>47</v>
      </c>
      <c r="EV397" s="161">
        <v>23</v>
      </c>
      <c r="EW397" s="161">
        <v>2815</v>
      </c>
      <c r="EX397" s="161">
        <v>0</v>
      </c>
      <c r="EY397" s="161">
        <v>0</v>
      </c>
      <c r="EZ397" s="161">
        <v>0</v>
      </c>
      <c r="FA397" s="161">
        <v>0</v>
      </c>
      <c r="FB397" s="161">
        <v>35</v>
      </c>
      <c r="FC397" s="161">
        <v>60</v>
      </c>
      <c r="FD397" s="161">
        <v>0</v>
      </c>
      <c r="FE397" s="161">
        <v>2</v>
      </c>
      <c r="FF397" s="159">
        <v>42404</v>
      </c>
      <c r="FG397" s="161">
        <v>32</v>
      </c>
      <c r="FH397" s="161">
        <v>57</v>
      </c>
      <c r="FI397" s="161">
        <v>33</v>
      </c>
      <c r="FJ397" s="161">
        <v>13</v>
      </c>
      <c r="FK397" s="161">
        <v>50</v>
      </c>
      <c r="FL397" s="159">
        <v>42311</v>
      </c>
      <c r="FM397" s="161">
        <v>39</v>
      </c>
      <c r="FN397" s="161">
        <v>63</v>
      </c>
      <c r="FO397" s="161">
        <v>25</v>
      </c>
      <c r="FP397" s="161">
        <v>50</v>
      </c>
      <c r="FQ397" s="161">
        <v>50</v>
      </c>
      <c r="HN397" s="161" t="s">
        <v>929</v>
      </c>
      <c r="HO397" s="159">
        <v>42236</v>
      </c>
      <c r="HP397" s="159">
        <v>42500</v>
      </c>
      <c r="HQ397" s="161">
        <v>3</v>
      </c>
      <c r="HR397" s="159">
        <v>42236</v>
      </c>
      <c r="HS397" s="161" t="s">
        <v>872</v>
      </c>
      <c r="HT397" s="161" t="s">
        <v>873</v>
      </c>
      <c r="HU397" s="161">
        <v>36</v>
      </c>
      <c r="HV397" s="161">
        <v>12</v>
      </c>
      <c r="HW397" s="161">
        <v>0</v>
      </c>
      <c r="HX397" s="159">
        <v>42346</v>
      </c>
      <c r="HY397" s="161" t="s">
        <v>874</v>
      </c>
      <c r="HZ397" s="161" t="s">
        <v>873</v>
      </c>
      <c r="IA397" s="161">
        <v>38</v>
      </c>
      <c r="IB397" s="161">
        <v>12</v>
      </c>
      <c r="IC397" s="161">
        <v>0</v>
      </c>
      <c r="ID397" s="159">
        <v>42500</v>
      </c>
      <c r="IE397" s="161" t="s">
        <v>879</v>
      </c>
      <c r="IF397" s="161" t="s">
        <v>873</v>
      </c>
      <c r="IG397" s="161">
        <v>42</v>
      </c>
      <c r="IH397" s="161">
        <v>13</v>
      </c>
      <c r="II397" s="161">
        <v>0</v>
      </c>
      <c r="JB397" s="161" t="s">
        <v>929</v>
      </c>
      <c r="JC397" s="161">
        <v>22</v>
      </c>
      <c r="JD397" s="161">
        <v>16</v>
      </c>
      <c r="JE397" s="161">
        <v>17</v>
      </c>
      <c r="JF397" s="161">
        <v>6042</v>
      </c>
      <c r="JG397" s="159">
        <v>42500</v>
      </c>
      <c r="JH397" s="161">
        <v>333</v>
      </c>
      <c r="JI397" s="159">
        <v>42235</v>
      </c>
      <c r="JJ397" s="161">
        <v>149</v>
      </c>
      <c r="JK397" s="161">
        <v>15</v>
      </c>
      <c r="JL397" s="159">
        <v>42346</v>
      </c>
      <c r="JM397" s="161">
        <v>267</v>
      </c>
      <c r="JN397" s="161">
        <v>16</v>
      </c>
      <c r="JO397" s="159">
        <v>42500</v>
      </c>
      <c r="JP397" s="161">
        <v>333</v>
      </c>
      <c r="JQ397" s="161">
        <v>12</v>
      </c>
      <c r="MN397" t="str">
        <f t="shared" si="522"/>
        <v>NoNoNoYesYesNo</v>
      </c>
      <c r="MO397" t="str">
        <f>IF(AND(MN397="NoNoNoNoNoNo",JI397=""),"No Programs",VLOOKUP(MN397,Lookups!$DA$4:$DB$67,2,FALSE))</f>
        <v>System 44 Only</v>
      </c>
      <c r="MP397">
        <f t="shared" si="523"/>
        <v>0</v>
      </c>
      <c r="MQ397" t="str">
        <f t="shared" si="524"/>
        <v>System 44 User</v>
      </c>
      <c r="MR397" t="str">
        <f>Directions!$D$3</f>
        <v>Usage</v>
      </c>
      <c r="MS397" t="str">
        <f>VLOOKUP(MQ397,Lookups!$CU$71:$CV$80,2,FALSE)</f>
        <v>System 44 Record</v>
      </c>
      <c r="MT397">
        <f t="shared" si="525"/>
        <v>1</v>
      </c>
      <c r="MU397">
        <f t="shared" si="526"/>
        <v>1</v>
      </c>
      <c r="MV397">
        <f t="shared" si="527"/>
        <v>1</v>
      </c>
      <c r="MW397">
        <f t="shared" si="528"/>
        <v>1</v>
      </c>
      <c r="MX397">
        <f t="shared" si="529"/>
        <v>37.714285714285715</v>
      </c>
      <c r="MY397" t="str">
        <f t="shared" si="530"/>
        <v>Not Used</v>
      </c>
      <c r="MZ397">
        <f t="shared" si="531"/>
        <v>0</v>
      </c>
      <c r="NA397" t="str">
        <f t="shared" si="532"/>
        <v>Not Available</v>
      </c>
      <c r="NB397" t="str">
        <f t="shared" si="533"/>
        <v>Not Available</v>
      </c>
      <c r="NC397" t="str">
        <f t="shared" si="534"/>
        <v>4 Not Indicated</v>
      </c>
      <c r="ND397" t="str">
        <f t="shared" si="535"/>
        <v>4 Not Indicated</v>
      </c>
      <c r="NE397" t="str">
        <f t="shared" si="536"/>
        <v>4 Not Indicated</v>
      </c>
      <c r="NF397" t="str">
        <f t="shared" si="537"/>
        <v>4 Not Indicated</v>
      </c>
      <c r="NG397" t="str">
        <f t="shared" si="538"/>
        <v>4 Not Indicated</v>
      </c>
      <c r="NH397" s="159">
        <f t="shared" si="539"/>
        <v>42500</v>
      </c>
      <c r="NI397">
        <f t="shared" si="540"/>
        <v>333</v>
      </c>
      <c r="NJ397" s="159">
        <f t="shared" si="541"/>
        <v>42500</v>
      </c>
      <c r="NK397">
        <f t="shared" si="542"/>
        <v>333</v>
      </c>
      <c r="NL397">
        <f t="shared" si="543"/>
        <v>37.857142857142854</v>
      </c>
      <c r="NM397">
        <f t="shared" si="544"/>
        <v>1</v>
      </c>
      <c r="NN397">
        <f>IF(OR(E397="PK",E397="K",JJ397=""),"Null",INDEX(Lookups!$EZ$4:$FW$18,MATCH($JJ397,Lookups!$EY$4:$EY$18,1),MATCH($E397,Lookups!$EZ$3:$FW$3,0)))</f>
        <v>240</v>
      </c>
      <c r="NO397">
        <f>IF(OR(E397="PK",E397="K",JJ397=""),"Null",INDEX(Lookups!$EZ$4:$FW$18,MATCH($JJ397,Lookups!$EY$4:$EY$18,1),MATCH($E397,Lookups!$EZ$3:$FW$3,0) + 1))</f>
        <v>360</v>
      </c>
      <c r="NP397">
        <f t="shared" si="545"/>
        <v>480</v>
      </c>
      <c r="NQ397" t="str">
        <f t="shared" si="546"/>
        <v>PI is Recommended</v>
      </c>
      <c r="NR397" t="str">
        <f t="shared" si="547"/>
        <v>PI is Recommended</v>
      </c>
      <c r="NS397" t="str">
        <f t="shared" si="548"/>
        <v>BR to 199L</v>
      </c>
      <c r="NT397" t="str">
        <f t="shared" si="549"/>
        <v>200L to 399L</v>
      </c>
      <c r="NU397" t="str">
        <f t="shared" si="550"/>
        <v>200L to 399L</v>
      </c>
      <c r="NV397" s="183" t="str">
        <f t="array" ref="NV397">IF($NL397="No RI Tests","No RI Tests",VLOOKUP(IF(AND(E397="K",JJ397&lt;280),3,IF(AND(E397="K",JJ397&gt;=280),4,MAX(IF(E397=Lookups!$DF$6:$DF$99,IF(JJ397&gt;=Lookups!$DG$6:$DG$99,Lookups!$DH$6:$DH$99))))),Lookups!$DE$104:$DG$108,2,FALSE))</f>
        <v>1 Below Basic</v>
      </c>
      <c r="NW397" s="161" t="str">
        <f t="array" ref="NW397">IF($NL397="No RI Tests","No RI Tests",VLOOKUP(IF(AND(E397="K",JH397&lt;280),3,IF(AND(E397="K",JH397&gt;=280),4,MAX(IF(E397=Lookups!$DF$6:$DF$99,IF(NI397&gt;=Lookups!$DG$6:$DG$99,Lookups!$DH$6:$DH$99))))),Lookups!$DE$104:$DG$108,2,FALSE))</f>
        <v>1 Below Basic</v>
      </c>
      <c r="NX397" s="161" t="str">
        <f t="array" ref="NX397">IF($NL397="No RI Tests","No RI Tests",VLOOKUP(IF(AND(E397="K",NK397&lt;280),3,IF(AND(E397="K",NK397&gt;=280),4,MAX(IF(E397=Lookups!$DF$6:$DF$99,IF(NK397&gt;=Lookups!$DG$6:$DG$99,Lookups!$DH$6:$DH$99))))),Lookups!$DE$104:$DG$108,2,FALSE))</f>
        <v>1 Below Basic</v>
      </c>
      <c r="NY397">
        <f t="shared" si="551"/>
        <v>1</v>
      </c>
      <c r="NZ397">
        <f t="shared" si="552"/>
        <v>0</v>
      </c>
      <c r="OA397" t="str">
        <f t="shared" si="553"/>
        <v>Maintained Performance Level</v>
      </c>
      <c r="OB397" s="161" t="str">
        <f t="array" ref="OB397">IF($NL397="No RI Tests","No RI Tests",IF(E397="K","N/A",VLOOKUP(MAX(IF(E397=Lookups!$DF$6:$DF$99,IF(JJ397&gt;=Lookups!$DG$6:$DG$99,Lookups!$DI$6:$DI$99))),Lookups!$DE$104:$DG$108,3,FALSE)))</f>
        <v>1 Limited</v>
      </c>
      <c r="OC397" s="161" t="str">
        <f t="array" ref="OC397">IF($NL397="No RI Tests","No RI Tests",IF(E397="K","N/A",VLOOKUP(MAX(IF(E397=Lookups!$DF$6:$DF$99,IF(NI397&gt;=Lookups!$DG$6:$DG$99,Lookups!$DI$6:$DI$99))),Lookups!$DE$104:$DG$108,3,FALSE)))</f>
        <v>1 Limited</v>
      </c>
      <c r="OD397" s="161" t="str">
        <f t="array" ref="OD397">IF($NL397="No RI Tests","No RI Tests",IF(E397="K","N/A",VLOOKUP(MAX(IF(E397=Lookups!$DF$6:$DF$99,IF(NK397&gt;=Lookups!$DG$6:$DG$99,Lookups!$DI$6:$DI$99))),Lookups!$DE$104:$DG$108,3,FALSE)))</f>
        <v>1 Limited</v>
      </c>
      <c r="OE397">
        <f t="shared" si="554"/>
        <v>1</v>
      </c>
      <c r="OF397">
        <f t="shared" si="555"/>
        <v>0</v>
      </c>
      <c r="OG397" t="str">
        <f t="shared" si="556"/>
        <v>Maintained Performance Level</v>
      </c>
      <c r="OH397">
        <f t="shared" si="557"/>
        <v>184</v>
      </c>
      <c r="OI397">
        <f t="shared" si="558"/>
        <v>1</v>
      </c>
      <c r="OJ397">
        <f t="shared" si="559"/>
        <v>0</v>
      </c>
      <c r="OK397">
        <f t="shared" si="560"/>
        <v>0</v>
      </c>
      <c r="OL397">
        <f t="shared" si="561"/>
        <v>0.61333333333333329</v>
      </c>
      <c r="OM397" t="str">
        <f t="shared" si="562"/>
        <v>Fall Administration</v>
      </c>
      <c r="ON397" t="str">
        <f t="shared" si="563"/>
        <v>Winter Administration</v>
      </c>
      <c r="OO397" t="str">
        <f t="shared" si="564"/>
        <v>Fall to Winter RI</v>
      </c>
      <c r="OP397" t="str">
        <f ca="1">IF(AND(HR397&lt;&gt;"",JJ397&lt;600),IF(HT397="Advancing","Tier 2","Tier 3"),IF(JI397="","Null",IF(OR(E397="K",E397&lt;3),"FRA Recommended",IF(JJ397&gt;=IF(E397&lt;6,400,600),IF(JJ397&lt;VLOOKUP(E397,Lookups!$AP$3:$AR$16,3,FALSE),"Tier 2","Core"),IF(JJ397&lt;400,IF(RAND()&lt;0.81,"Tier 3","Tier 2"),IF(RAND()&lt;0.51,"Tier 3","Tier 2"))))))</f>
        <v>Tier 3</v>
      </c>
      <c r="OQ397" t="str">
        <f t="shared" si="565"/>
        <v>Average Reading Invt. Under 15 Minutes Long</v>
      </c>
      <c r="OR397">
        <f t="shared" si="566"/>
        <v>0</v>
      </c>
      <c r="OS397" t="str">
        <f t="shared" si="567"/>
        <v>Null</v>
      </c>
      <c r="OT397">
        <f t="shared" si="568"/>
        <v>184</v>
      </c>
      <c r="OU397" s="159">
        <f t="shared" si="569"/>
        <v>42500</v>
      </c>
      <c r="OV397" t="str">
        <f t="shared" si="570"/>
        <v>Form 3</v>
      </c>
      <c r="OW397" t="str">
        <f t="shared" si="571"/>
        <v>Developing</v>
      </c>
      <c r="OX397">
        <f t="shared" si="572"/>
        <v>42</v>
      </c>
      <c r="OY397">
        <f t="shared" si="573"/>
        <v>13</v>
      </c>
      <c r="OZ397">
        <f t="shared" si="574"/>
        <v>0</v>
      </c>
      <c r="PA397" s="159">
        <f t="shared" si="575"/>
        <v>42500</v>
      </c>
      <c r="PB397" t="str">
        <f t="shared" si="576"/>
        <v>Form 3</v>
      </c>
      <c r="PC397" t="str">
        <f t="shared" si="577"/>
        <v>Developing</v>
      </c>
      <c r="PD397">
        <f t="shared" si="578"/>
        <v>42</v>
      </c>
      <c r="PE397">
        <f t="shared" si="579"/>
        <v>13</v>
      </c>
      <c r="PF397">
        <f t="shared" si="580"/>
        <v>0</v>
      </c>
      <c r="PG397">
        <f t="shared" si="581"/>
        <v>37.714285714285715</v>
      </c>
      <c r="PH397">
        <f t="shared" si="582"/>
        <v>1</v>
      </c>
      <c r="PI397">
        <f t="shared" si="583"/>
        <v>1</v>
      </c>
      <c r="PJ397">
        <f t="shared" si="584"/>
        <v>36</v>
      </c>
      <c r="PK397">
        <f>IF(HR397="","Null",IF(E397&lt;3,"Null",IF(HU397=0,0,IF(HS397="Form 1",VLOOKUP(HU397,Lookups!$BE$3:$BP$63,E397,FALSE),IF(HS397="Form 2",VLOOKUP(HU397,Lookups!$BE$67:$BP$127,E397,FALSE),VLOOKUP(HU397,Lookups!$BE$130:$BP$190,E397,FALSE))))))</f>
        <v>2</v>
      </c>
      <c r="PL397">
        <f t="shared" si="585"/>
        <v>42</v>
      </c>
      <c r="PM397">
        <f>IF($PH397=0,"Null",IF(E397&lt;3,"Null",IF(OX397=0,0,IF(OV397="Form 1",VLOOKUP(OX397,Lookups!$BE$3:$BP$63,E397,FALSE),IF(OV397="Form 2",VLOOKUP(OX397,Lookups!$BE$67:$BP$127,E397,FALSE),VLOOKUP(OX397,Lookups!$BE$130:$BP$190,E397,FALSE))))))</f>
        <v>5</v>
      </c>
      <c r="PN397">
        <f t="shared" si="586"/>
        <v>6</v>
      </c>
      <c r="PO397">
        <f t="shared" si="587"/>
        <v>1</v>
      </c>
      <c r="PP397">
        <f t="shared" si="588"/>
        <v>12</v>
      </c>
      <c r="PQ397">
        <f>IF(HR397="","Null",IF(E397&lt;3,"Null",IF(HV397=0,0,IF(HS397="Form 1",VLOOKUP(HV397,Lookups!$BR$3:$CC$63,E397,FALSE),IF(HS397="Form 2",VLOOKUP(HV397,Lookups!$BR$67:$CC$127,E397,FALSE),VLOOKUP(HV397,Lookups!$BR$130:$CC$190,E397,FALSE))))))</f>
        <v>3</v>
      </c>
      <c r="PR397">
        <f t="shared" si="589"/>
        <v>13</v>
      </c>
      <c r="PS397">
        <f>IF(HR397="","Null",IF(E397&lt;3,"Null",IF(OY397=0,0,IF(OW397="Form 1",VLOOKUP(OY397,Lookups!$BR$3:$CC$63,E397,FALSE),IF(OW397="Form 2",VLOOKUP(OY397,Lookups!$BR$67:$CC$127,E397,FALSE),VLOOKUP(OY397,Lookups!$BR$130:$CC$190,E397,FALSE))))))</f>
        <v>3</v>
      </c>
      <c r="PT397">
        <f t="shared" si="590"/>
        <v>1</v>
      </c>
      <c r="PU397">
        <f t="shared" si="591"/>
        <v>0</v>
      </c>
      <c r="PV397">
        <f t="shared" si="592"/>
        <v>0</v>
      </c>
      <c r="PW397" t="str">
        <f t="shared" si="593"/>
        <v>Fall to Spring PI Administration</v>
      </c>
      <c r="PX397">
        <f t="shared" si="594"/>
        <v>0</v>
      </c>
      <c r="PY397">
        <f t="shared" si="595"/>
        <v>1</v>
      </c>
      <c r="PZ397" t="str">
        <f t="shared" si="596"/>
        <v>100 or More Sessions</v>
      </c>
      <c r="QA397" t="str">
        <f t="shared" si="597"/>
        <v>Series 4</v>
      </c>
      <c r="QB397" t="str">
        <f t="shared" si="598"/>
        <v>In Series 9 to 12</v>
      </c>
      <c r="QC397" t="str">
        <f>IF($MS397="System 44 Record",IF(BQ397&lt;MEDIAN(Directions!$F$3,Directions!$F$6),"Mid-Year Exited Student","Full Year Participant")&amp;IF(BP397&lt;Directions!$F$3,", Started Prior Year",", Started This Year"),"Null")</f>
        <v>Full Year Participant, Started This Year</v>
      </c>
      <c r="QD397">
        <f t="shared" si="599"/>
        <v>0</v>
      </c>
      <c r="QE397">
        <f t="shared" si="600"/>
        <v>0</v>
      </c>
      <c r="QF397">
        <f t="shared" si="601"/>
        <v>1</v>
      </c>
      <c r="QG397">
        <f t="shared" si="602"/>
        <v>1</v>
      </c>
      <c r="QH397">
        <f t="shared" si="603"/>
        <v>2</v>
      </c>
      <c r="QI397">
        <f t="shared" si="604"/>
        <v>0.6</v>
      </c>
      <c r="QJ397" t="str">
        <f t="shared" si="605"/>
        <v>Used RC! and rSkills</v>
      </c>
      <c r="QK397" t="str">
        <f t="shared" si="606"/>
        <v>Null</v>
      </c>
      <c r="QL397" t="str">
        <f t="shared" si="607"/>
        <v>Null</v>
      </c>
      <c r="QM397" t="str">
        <f>IF($MS397="READ 180 Record",IF(AQ397="","Null",VLOOKUP(JJ397,Lookups!$DX$3:$EB$2054,AN397+1,FALSE)),"Null")</f>
        <v>Null</v>
      </c>
      <c r="QN397" t="str">
        <f t="shared" si="608"/>
        <v>Null</v>
      </c>
    </row>
    <row r="398" spans="1:456" x14ac:dyDescent="0.25">
      <c r="A398" s="161" t="s">
        <v>1447</v>
      </c>
      <c r="B398" s="161" t="s">
        <v>1447</v>
      </c>
      <c r="C398" s="161" t="s">
        <v>1447</v>
      </c>
      <c r="D398" s="161" t="s">
        <v>1447</v>
      </c>
      <c r="E398" s="161">
        <v>5</v>
      </c>
      <c r="F398" s="161" t="s">
        <v>1447</v>
      </c>
      <c r="G398" s="161" t="s">
        <v>887</v>
      </c>
      <c r="H398" s="161" t="s">
        <v>932</v>
      </c>
      <c r="I398" s="161">
        <v>530</v>
      </c>
      <c r="J398" s="159">
        <v>42499</v>
      </c>
      <c r="K398" s="161">
        <v>0</v>
      </c>
      <c r="L398" s="161">
        <v>0</v>
      </c>
      <c r="M398" s="161">
        <v>0</v>
      </c>
      <c r="N398" s="161">
        <v>0</v>
      </c>
      <c r="O398" s="161">
        <v>0</v>
      </c>
      <c r="P398" s="161">
        <v>0</v>
      </c>
      <c r="Q398" s="161">
        <v>0</v>
      </c>
      <c r="R398" s="161">
        <v>0</v>
      </c>
      <c r="S398" s="161">
        <v>0</v>
      </c>
      <c r="T398" s="161">
        <v>0</v>
      </c>
      <c r="U398" s="161">
        <v>0</v>
      </c>
      <c r="V398" s="161">
        <v>0</v>
      </c>
      <c r="W398" s="161">
        <v>0</v>
      </c>
      <c r="X398" s="161">
        <v>0</v>
      </c>
      <c r="AB398" s="161" t="s">
        <v>242</v>
      </c>
      <c r="AC398" s="161" t="s">
        <v>242</v>
      </c>
      <c r="AD398" s="161" t="s">
        <v>242</v>
      </c>
      <c r="AE398" s="161" t="s">
        <v>242</v>
      </c>
      <c r="AF398" s="161" t="s">
        <v>241</v>
      </c>
      <c r="AG398" s="161" t="s">
        <v>241</v>
      </c>
      <c r="AH398" s="161" t="s">
        <v>242</v>
      </c>
      <c r="AI398" s="161">
        <v>20150801</v>
      </c>
      <c r="AJ398" s="161">
        <v>20160525</v>
      </c>
      <c r="AK398" s="161" t="s">
        <v>869</v>
      </c>
      <c r="AL398" t="s">
        <v>1078</v>
      </c>
      <c r="BN398" t="s">
        <v>1076</v>
      </c>
      <c r="BO398" t="s">
        <v>932</v>
      </c>
      <c r="BP398" s="159">
        <v>42261</v>
      </c>
      <c r="BQ398" s="159">
        <v>42500</v>
      </c>
      <c r="BR398" t="s">
        <v>871</v>
      </c>
      <c r="BS398">
        <v>530</v>
      </c>
      <c r="BT398" s="159">
        <v>42500</v>
      </c>
      <c r="BU398">
        <v>15</v>
      </c>
      <c r="BV398">
        <v>3</v>
      </c>
      <c r="BW398">
        <v>99</v>
      </c>
      <c r="BX398">
        <v>67</v>
      </c>
      <c r="BY398">
        <v>1116</v>
      </c>
      <c r="BZ398">
        <v>1193</v>
      </c>
      <c r="CA398">
        <v>48</v>
      </c>
      <c r="CB398">
        <v>17</v>
      </c>
      <c r="CC398">
        <v>22</v>
      </c>
      <c r="CD398">
        <v>95</v>
      </c>
      <c r="CE398">
        <v>93</v>
      </c>
      <c r="CF398">
        <v>98</v>
      </c>
      <c r="CG398">
        <v>99</v>
      </c>
      <c r="CH398">
        <v>97</v>
      </c>
      <c r="CI398">
        <v>10052</v>
      </c>
      <c r="CJ398">
        <v>2.2667000000000002</v>
      </c>
      <c r="CK398">
        <v>15</v>
      </c>
      <c r="CL398">
        <v>2</v>
      </c>
      <c r="ET398" s="161">
        <v>0</v>
      </c>
      <c r="EU398" s="161">
        <v>0</v>
      </c>
      <c r="EV398" s="161">
        <v>0</v>
      </c>
      <c r="EW398" s="161">
        <v>0</v>
      </c>
      <c r="EX398" s="161">
        <v>0</v>
      </c>
      <c r="EY398" s="161">
        <v>0</v>
      </c>
      <c r="EZ398" s="161">
        <v>0</v>
      </c>
      <c r="FA398" s="161">
        <v>0</v>
      </c>
      <c r="FB398" s="161">
        <v>0</v>
      </c>
      <c r="FC398" s="161">
        <v>0</v>
      </c>
      <c r="FD398" s="161">
        <v>0</v>
      </c>
      <c r="FE398" s="161">
        <v>0</v>
      </c>
      <c r="HN398" s="161" t="s">
        <v>932</v>
      </c>
      <c r="HO398" s="159">
        <v>42248</v>
      </c>
      <c r="HP398" s="159">
        <v>42499</v>
      </c>
      <c r="HQ398" s="161">
        <v>3</v>
      </c>
      <c r="HR398" s="159">
        <v>42248</v>
      </c>
      <c r="HS398" s="161" t="s">
        <v>872</v>
      </c>
      <c r="HT398" s="161" t="s">
        <v>873</v>
      </c>
      <c r="HU398" s="161">
        <v>46</v>
      </c>
      <c r="HV398" s="161">
        <v>16</v>
      </c>
      <c r="HW398" s="161">
        <v>0</v>
      </c>
      <c r="HX398" s="159">
        <v>42349</v>
      </c>
      <c r="HY398" s="161" t="s">
        <v>874</v>
      </c>
      <c r="HZ398" s="161" t="s">
        <v>882</v>
      </c>
      <c r="IA398" s="161">
        <v>55</v>
      </c>
      <c r="IB398" s="161">
        <v>30</v>
      </c>
      <c r="IC398" s="161">
        <v>0</v>
      </c>
      <c r="ID398" s="159">
        <v>42499</v>
      </c>
      <c r="IE398" s="161" t="s">
        <v>879</v>
      </c>
      <c r="IF398" s="161" t="s">
        <v>873</v>
      </c>
      <c r="IG398" s="161">
        <v>57</v>
      </c>
      <c r="IH398" s="161">
        <v>19</v>
      </c>
      <c r="II398" s="161">
        <v>0</v>
      </c>
      <c r="JB398" s="161" t="s">
        <v>932</v>
      </c>
      <c r="JC398" s="161">
        <v>4</v>
      </c>
      <c r="JD398" s="161">
        <v>4</v>
      </c>
      <c r="JE398" s="161">
        <v>4</v>
      </c>
      <c r="JF398" s="161">
        <v>1893</v>
      </c>
      <c r="JG398" s="159">
        <v>42499</v>
      </c>
      <c r="JH398" s="161">
        <v>530</v>
      </c>
      <c r="JI398" s="159">
        <v>42247</v>
      </c>
      <c r="JJ398" s="161">
        <v>389</v>
      </c>
      <c r="JK398" s="161">
        <v>16</v>
      </c>
      <c r="JL398" s="159">
        <v>42349</v>
      </c>
      <c r="JM398" s="161">
        <v>427</v>
      </c>
      <c r="JN398" s="161">
        <v>14</v>
      </c>
      <c r="JO398" s="159">
        <v>42499</v>
      </c>
      <c r="JP398" s="161">
        <v>530</v>
      </c>
      <c r="JQ398" s="161">
        <v>19</v>
      </c>
      <c r="MN398" t="str">
        <f t="shared" si="522"/>
        <v>NoNoNoYesYesNo</v>
      </c>
      <c r="MO398" t="str">
        <f>IF(AND(MN398="NoNoNoNoNoNo",JI398=""),"No Programs",VLOOKUP(MN398,Lookups!$DA$4:$DB$67,2,FALSE))</f>
        <v>System 44 Only</v>
      </c>
      <c r="MP398">
        <f t="shared" si="523"/>
        <v>0</v>
      </c>
      <c r="MQ398" t="str">
        <f t="shared" si="524"/>
        <v>System 44 User</v>
      </c>
      <c r="MR398" t="str">
        <f>Directions!$D$3</f>
        <v>Usage</v>
      </c>
      <c r="MS398" t="str">
        <f>VLOOKUP(MQ398,Lookups!$CU$71:$CV$80,2,FALSE)</f>
        <v>System 44 Record</v>
      </c>
      <c r="MT398">
        <f t="shared" si="525"/>
        <v>1</v>
      </c>
      <c r="MU398">
        <f t="shared" si="526"/>
        <v>1</v>
      </c>
      <c r="MV398">
        <f t="shared" si="527"/>
        <v>1</v>
      </c>
      <c r="MW398">
        <f t="shared" si="528"/>
        <v>1</v>
      </c>
      <c r="MX398">
        <f t="shared" si="529"/>
        <v>35.857142857142854</v>
      </c>
      <c r="MY398" t="str">
        <f t="shared" si="530"/>
        <v>Not Used</v>
      </c>
      <c r="MZ398">
        <f t="shared" si="531"/>
        <v>0</v>
      </c>
      <c r="NA398" t="str">
        <f t="shared" si="532"/>
        <v>Not Available</v>
      </c>
      <c r="NB398" t="str">
        <f t="shared" si="533"/>
        <v>Not Available</v>
      </c>
      <c r="NC398" t="str">
        <f t="shared" si="534"/>
        <v>4 Not Indicated</v>
      </c>
      <c r="ND398" t="str">
        <f t="shared" si="535"/>
        <v>4 Not Indicated</v>
      </c>
      <c r="NE398" t="str">
        <f t="shared" si="536"/>
        <v>4 Not Indicated</v>
      </c>
      <c r="NF398" t="str">
        <f t="shared" si="537"/>
        <v>4 Not Indicated</v>
      </c>
      <c r="NG398" t="str">
        <f t="shared" si="538"/>
        <v>4 Not Indicated</v>
      </c>
      <c r="NH398" s="159">
        <f t="shared" si="539"/>
        <v>42499</v>
      </c>
      <c r="NI398">
        <f t="shared" si="540"/>
        <v>530</v>
      </c>
      <c r="NJ398" s="159">
        <f t="shared" si="541"/>
        <v>42499</v>
      </c>
      <c r="NK398">
        <f t="shared" si="542"/>
        <v>530</v>
      </c>
      <c r="NL398">
        <f t="shared" si="543"/>
        <v>36</v>
      </c>
      <c r="NM398">
        <f t="shared" si="544"/>
        <v>1</v>
      </c>
      <c r="NN398">
        <f>IF(OR(E398="PK",E398="K",JJ398=""),"Null",INDEX(Lookups!$EZ$4:$FW$18,MATCH($JJ398,Lookups!$EY$4:$EY$18,1),MATCH($E398,Lookups!$EZ$3:$FW$3,0)))</f>
        <v>155</v>
      </c>
      <c r="NO398">
        <f>IF(OR(E398="PK",E398="K",JJ398=""),"Null",INDEX(Lookups!$EZ$4:$FW$18,MATCH($JJ398,Lookups!$EY$4:$EY$18,1),MATCH($E398,Lookups!$EZ$3:$FW$3,0) + 1))</f>
        <v>215</v>
      </c>
      <c r="NP398">
        <f t="shared" si="545"/>
        <v>310</v>
      </c>
      <c r="NQ398" t="str">
        <f t="shared" si="546"/>
        <v>PI is Recommended</v>
      </c>
      <c r="NR398" t="str">
        <f t="shared" si="547"/>
        <v>No PI Needed</v>
      </c>
      <c r="NS398" t="str">
        <f t="shared" si="548"/>
        <v>200L to 399L</v>
      </c>
      <c r="NT398" t="str">
        <f t="shared" si="549"/>
        <v>400L to 599L</v>
      </c>
      <c r="NU398" t="str">
        <f t="shared" si="550"/>
        <v>400L to 599L</v>
      </c>
      <c r="NV398" s="183" t="str">
        <f t="array" ref="NV398">IF($NL398="No RI Tests","No RI Tests",VLOOKUP(IF(AND(E398="K",JJ398&lt;280),3,IF(AND(E398="K",JJ398&gt;=280),4,MAX(IF(E398=Lookups!$DF$6:$DF$99,IF(JJ398&gt;=Lookups!$DG$6:$DG$99,Lookups!$DH$6:$DH$99))))),Lookups!$DE$104:$DG$108,2,FALSE))</f>
        <v>1 Below Basic</v>
      </c>
      <c r="NW398" s="161" t="str">
        <f t="array" ref="NW398">IF($NL398="No RI Tests","No RI Tests",VLOOKUP(IF(AND(E398="K",JH398&lt;280),3,IF(AND(E398="K",JH398&gt;=280),4,MAX(IF(E398=Lookups!$DF$6:$DF$99,IF(NI398&gt;=Lookups!$DG$6:$DG$99,Lookups!$DH$6:$DH$99))))),Lookups!$DE$104:$DG$108,2,FALSE))</f>
        <v>1 Below Basic</v>
      </c>
      <c r="NX398" s="161" t="str">
        <f t="array" ref="NX398">IF($NL398="No RI Tests","No RI Tests",VLOOKUP(IF(AND(E398="K",NK398&lt;280),3,IF(AND(E398="K",NK398&gt;=280),4,MAX(IF(E398=Lookups!$DF$6:$DF$99,IF(NK398&gt;=Lookups!$DG$6:$DG$99,Lookups!$DH$6:$DH$99))))),Lookups!$DE$104:$DG$108,2,FALSE))</f>
        <v>1 Below Basic</v>
      </c>
      <c r="NY398">
        <f t="shared" si="551"/>
        <v>1</v>
      </c>
      <c r="NZ398">
        <f t="shared" si="552"/>
        <v>0</v>
      </c>
      <c r="OA398" t="str">
        <f t="shared" si="553"/>
        <v>Maintained Performance Level</v>
      </c>
      <c r="OB398" s="161" t="str">
        <f t="array" ref="OB398">IF($NL398="No RI Tests","No RI Tests",IF(E398="K","N/A",VLOOKUP(MAX(IF(E398=Lookups!$DF$6:$DF$99,IF(JJ398&gt;=Lookups!$DG$6:$DG$99,Lookups!$DI$6:$DI$99))),Lookups!$DE$104:$DG$108,3,FALSE)))</f>
        <v>1 Limited</v>
      </c>
      <c r="OC398" s="161" t="str">
        <f t="array" ref="OC398">IF($NL398="No RI Tests","No RI Tests",IF(E398="K","N/A",VLOOKUP(MAX(IF(E398=Lookups!$DF$6:$DF$99,IF(NI398&gt;=Lookups!$DG$6:$DG$99,Lookups!$DI$6:$DI$99))),Lookups!$DE$104:$DG$108,3,FALSE)))</f>
        <v>1 Limited</v>
      </c>
      <c r="OD398" s="161" t="str">
        <f t="array" ref="OD398">IF($NL398="No RI Tests","No RI Tests",IF(E398="K","N/A",VLOOKUP(MAX(IF(E398=Lookups!$DF$6:$DF$99,IF(NK398&gt;=Lookups!$DG$6:$DG$99,Lookups!$DI$6:$DI$99))),Lookups!$DE$104:$DG$108,3,FALSE)))</f>
        <v>1 Limited</v>
      </c>
      <c r="OE398">
        <f t="shared" si="554"/>
        <v>1</v>
      </c>
      <c r="OF398">
        <f t="shared" si="555"/>
        <v>0</v>
      </c>
      <c r="OG398" t="str">
        <f t="shared" si="556"/>
        <v>Maintained Performance Level</v>
      </c>
      <c r="OH398">
        <f t="shared" si="557"/>
        <v>141</v>
      </c>
      <c r="OI398">
        <f t="shared" si="558"/>
        <v>1</v>
      </c>
      <c r="OJ398">
        <f t="shared" si="559"/>
        <v>0</v>
      </c>
      <c r="OK398">
        <f t="shared" si="560"/>
        <v>0</v>
      </c>
      <c r="OL398">
        <f t="shared" si="561"/>
        <v>0.76216216216216215</v>
      </c>
      <c r="OM398" t="str">
        <f t="shared" si="562"/>
        <v>Fall Administration</v>
      </c>
      <c r="ON398" t="str">
        <f t="shared" si="563"/>
        <v>Spring Administration</v>
      </c>
      <c r="OO398" t="str">
        <f t="shared" si="564"/>
        <v>Fall to Spring-Full Year RI</v>
      </c>
      <c r="OP398" t="str">
        <f ca="1">IF(AND(HR398&lt;&gt;"",JJ398&lt;600),IF(HT398="Advancing","Tier 2","Tier 3"),IF(JI398="","Null",IF(OR(E398="K",E398&lt;3),"FRA Recommended",IF(JJ398&gt;=IF(E398&lt;6,400,600),IF(JJ398&lt;VLOOKUP(E398,Lookups!$AP$3:$AR$16,3,FALSE),"Tier 2","Core"),IF(JJ398&lt;400,IF(RAND()&lt;0.81,"Tier 3","Tier 2"),IF(RAND()&lt;0.51,"Tier 3","Tier 2"))))))</f>
        <v>Tier 3</v>
      </c>
      <c r="OQ398" t="str">
        <f t="shared" si="565"/>
        <v>Average Reading Invt. at Least 15 Minutes Long</v>
      </c>
      <c r="OR398">
        <f t="shared" si="566"/>
        <v>0</v>
      </c>
      <c r="OS398" t="str">
        <f t="shared" si="567"/>
        <v>Null</v>
      </c>
      <c r="OT398">
        <f t="shared" si="568"/>
        <v>141</v>
      </c>
      <c r="OU398" s="159">
        <f t="shared" si="569"/>
        <v>42499</v>
      </c>
      <c r="OV398" t="str">
        <f t="shared" si="570"/>
        <v>Form 3</v>
      </c>
      <c r="OW398" t="str">
        <f t="shared" si="571"/>
        <v>Developing</v>
      </c>
      <c r="OX398">
        <f t="shared" si="572"/>
        <v>57</v>
      </c>
      <c r="OY398">
        <f t="shared" si="573"/>
        <v>19</v>
      </c>
      <c r="OZ398">
        <f t="shared" si="574"/>
        <v>0</v>
      </c>
      <c r="PA398" s="159">
        <f t="shared" si="575"/>
        <v>42349</v>
      </c>
      <c r="PB398" t="str">
        <f t="shared" si="576"/>
        <v>Form 2</v>
      </c>
      <c r="PC398" t="str">
        <f t="shared" si="577"/>
        <v>Advancing</v>
      </c>
      <c r="PD398">
        <f t="shared" si="578"/>
        <v>55</v>
      </c>
      <c r="PE398">
        <f t="shared" si="579"/>
        <v>30</v>
      </c>
      <c r="PF398">
        <f t="shared" si="580"/>
        <v>0</v>
      </c>
      <c r="PG398">
        <f t="shared" si="581"/>
        <v>35.857142857142854</v>
      </c>
      <c r="PH398">
        <f t="shared" si="582"/>
        <v>1</v>
      </c>
      <c r="PI398">
        <f t="shared" si="583"/>
        <v>1</v>
      </c>
      <c r="PJ398">
        <f t="shared" si="584"/>
        <v>46</v>
      </c>
      <c r="PK398">
        <f>IF(HR398="","Null",IF(E398&lt;3,"Null",IF(HU398=0,0,IF(HS398="Form 1",VLOOKUP(HU398,Lookups!$BE$3:$BP$63,E398,FALSE),IF(HS398="Form 2",VLOOKUP(HU398,Lookups!$BE$67:$BP$127,E398,FALSE),VLOOKUP(HU398,Lookups!$BE$130:$BP$190,E398,FALSE))))))</f>
        <v>30</v>
      </c>
      <c r="PL398">
        <f t="shared" si="585"/>
        <v>57</v>
      </c>
      <c r="PM398">
        <f>IF($PH398=0,"Null",IF(E398&lt;3,"Null",IF(OX398=0,0,IF(OV398="Form 1",VLOOKUP(OX398,Lookups!$BE$3:$BP$63,E398,FALSE),IF(OV398="Form 2",VLOOKUP(OX398,Lookups!$BE$67:$BP$127,E398,FALSE),VLOOKUP(OX398,Lookups!$BE$130:$BP$190,E398,FALSE))))))</f>
        <v>84</v>
      </c>
      <c r="PN398">
        <f t="shared" si="586"/>
        <v>11</v>
      </c>
      <c r="PO398">
        <f t="shared" si="587"/>
        <v>1</v>
      </c>
      <c r="PP398">
        <f t="shared" si="588"/>
        <v>16</v>
      </c>
      <c r="PQ398">
        <f>IF(HR398="","Null",IF(E398&lt;3,"Null",IF(HV398=0,0,IF(HS398="Form 1",VLOOKUP(HV398,Lookups!$BR$3:$CC$63,E398,FALSE),IF(HS398="Form 2",VLOOKUP(HV398,Lookups!$BR$67:$CC$127,E398,FALSE),VLOOKUP(HV398,Lookups!$BR$130:$CC$190,E398,FALSE))))))</f>
        <v>29</v>
      </c>
      <c r="PR398">
        <f t="shared" si="589"/>
        <v>19</v>
      </c>
      <c r="PS398">
        <f>IF(HR398="","Null",IF(E398&lt;3,"Null",IF(OY398=0,0,IF(OW398="Form 1",VLOOKUP(OY398,Lookups!$BR$3:$CC$63,E398,FALSE),IF(OW398="Form 2",VLOOKUP(OY398,Lookups!$BR$67:$CC$127,E398,FALSE),VLOOKUP(OY398,Lookups!$BR$130:$CC$190,E398,FALSE))))))</f>
        <v>34</v>
      </c>
      <c r="PT398">
        <f t="shared" si="590"/>
        <v>3</v>
      </c>
      <c r="PU398">
        <f t="shared" si="591"/>
        <v>0</v>
      </c>
      <c r="PV398">
        <f t="shared" si="592"/>
        <v>1</v>
      </c>
      <c r="PW398" t="str">
        <f t="shared" si="593"/>
        <v>Fall to Spring PI Administration</v>
      </c>
      <c r="PX398">
        <f t="shared" si="594"/>
        <v>0</v>
      </c>
      <c r="PY398">
        <f t="shared" si="595"/>
        <v>1</v>
      </c>
      <c r="PZ398" t="str">
        <f t="shared" si="596"/>
        <v>60 to 79 Sessions</v>
      </c>
      <c r="QA398" t="str">
        <f t="shared" si="597"/>
        <v>Series 4</v>
      </c>
      <c r="QB398" t="str">
        <f t="shared" si="598"/>
        <v>In Series 13 to 16</v>
      </c>
      <c r="QC398" t="str">
        <f>IF($MS398="System 44 Record",IF(BQ398&lt;MEDIAN(Directions!$F$3,Directions!$F$6),"Mid-Year Exited Student","Full Year Participant")&amp;IF(BP398&lt;Directions!$F$3,", Started Prior Year",", Started This Year"),"Null")</f>
        <v>Full Year Participant, Started This Year</v>
      </c>
      <c r="QD398">
        <f t="shared" si="599"/>
        <v>1</v>
      </c>
      <c r="QE398">
        <f t="shared" si="600"/>
        <v>0</v>
      </c>
      <c r="QF398">
        <f t="shared" si="601"/>
        <v>1</v>
      </c>
      <c r="QG398">
        <f t="shared" si="602"/>
        <v>0</v>
      </c>
      <c r="QH398">
        <f t="shared" si="603"/>
        <v>0</v>
      </c>
      <c r="QI398">
        <f t="shared" si="604"/>
        <v>0</v>
      </c>
      <c r="QJ398" t="str">
        <f t="shared" si="605"/>
        <v>RC! Only</v>
      </c>
      <c r="QK398" t="str">
        <f t="shared" si="606"/>
        <v>Null</v>
      </c>
      <c r="QL398" t="str">
        <f t="shared" si="607"/>
        <v>Null</v>
      </c>
      <c r="QM398" t="str">
        <f>IF($MS398="READ 180 Record",IF(AQ398="","Null",VLOOKUP(JJ398,Lookups!$DX$3:$EB$2054,AN398+1,FALSE)),"Null")</f>
        <v>Null</v>
      </c>
      <c r="QN398" t="str">
        <f t="shared" si="608"/>
        <v>Null</v>
      </c>
    </row>
    <row r="399" spans="1:456" x14ac:dyDescent="0.25">
      <c r="A399" s="161" t="s">
        <v>1447</v>
      </c>
      <c r="B399" s="161" t="s">
        <v>1447</v>
      </c>
      <c r="C399" s="161" t="s">
        <v>1447</v>
      </c>
      <c r="D399" s="161" t="s">
        <v>1447</v>
      </c>
      <c r="E399" s="161">
        <v>5</v>
      </c>
      <c r="F399" s="161" t="s">
        <v>1447</v>
      </c>
      <c r="G399" s="161" t="s">
        <v>887</v>
      </c>
      <c r="H399" s="161" t="s">
        <v>932</v>
      </c>
      <c r="I399" s="161">
        <v>581</v>
      </c>
      <c r="J399" s="159">
        <v>42247</v>
      </c>
      <c r="K399" s="161">
        <v>0</v>
      </c>
      <c r="L399" s="161">
        <v>0</v>
      </c>
      <c r="M399" s="161">
        <v>0</v>
      </c>
      <c r="N399" s="161">
        <v>0</v>
      </c>
      <c r="O399" s="161">
        <v>0</v>
      </c>
      <c r="P399" s="161">
        <v>0</v>
      </c>
      <c r="Q399" s="161">
        <v>0</v>
      </c>
      <c r="R399" s="161">
        <v>0</v>
      </c>
      <c r="S399" s="161">
        <v>0</v>
      </c>
      <c r="T399" s="161">
        <v>0</v>
      </c>
      <c r="U399" s="161">
        <v>0</v>
      </c>
      <c r="V399" s="161">
        <v>0</v>
      </c>
      <c r="W399" s="161">
        <v>0</v>
      </c>
      <c r="X399" s="161">
        <v>0</v>
      </c>
      <c r="AB399" s="161" t="s">
        <v>242</v>
      </c>
      <c r="AC399" s="161" t="s">
        <v>242</v>
      </c>
      <c r="AD399" s="161" t="s">
        <v>242</v>
      </c>
      <c r="AE399" s="161" t="s">
        <v>242</v>
      </c>
      <c r="AF399" s="161" t="s">
        <v>242</v>
      </c>
      <c r="AG399" s="161" t="s">
        <v>242</v>
      </c>
      <c r="AH399" s="161" t="s">
        <v>242</v>
      </c>
      <c r="AI399" s="161">
        <v>20150801</v>
      </c>
      <c r="AJ399" s="161">
        <v>20160525</v>
      </c>
      <c r="AK399" s="161" t="s">
        <v>869</v>
      </c>
      <c r="AL399" t="s">
        <v>1078</v>
      </c>
      <c r="BN399" t="s">
        <v>1079</v>
      </c>
      <c r="ET399" s="161">
        <v>0</v>
      </c>
      <c r="EU399" s="161">
        <v>0</v>
      </c>
      <c r="EV399" s="161">
        <v>0</v>
      </c>
      <c r="EW399" s="161">
        <v>0</v>
      </c>
      <c r="EX399" s="161">
        <v>0</v>
      </c>
      <c r="EY399" s="161">
        <v>0</v>
      </c>
      <c r="EZ399" s="161">
        <v>0</v>
      </c>
      <c r="FA399" s="161">
        <v>0</v>
      </c>
      <c r="FB399" s="161">
        <v>0</v>
      </c>
      <c r="FC399" s="161">
        <v>0</v>
      </c>
      <c r="FD399" s="161">
        <v>0</v>
      </c>
      <c r="FE399" s="161">
        <v>0</v>
      </c>
      <c r="HN399" s="161" t="s">
        <v>932</v>
      </c>
      <c r="HO399" s="159">
        <v>42251</v>
      </c>
      <c r="HP399" s="159">
        <v>42251</v>
      </c>
      <c r="HQ399" s="161">
        <v>1</v>
      </c>
      <c r="HR399" s="159">
        <v>42251</v>
      </c>
      <c r="HS399" s="161" t="s">
        <v>872</v>
      </c>
      <c r="HT399" s="161" t="s">
        <v>878</v>
      </c>
      <c r="HU399" s="161">
        <v>40</v>
      </c>
      <c r="HV399" s="161">
        <v>6</v>
      </c>
      <c r="HW399" s="161">
        <v>0</v>
      </c>
      <c r="JB399" s="161" t="s">
        <v>932</v>
      </c>
      <c r="JC399" s="161">
        <v>0</v>
      </c>
      <c r="JD399" s="161">
        <v>0</v>
      </c>
      <c r="JE399" s="161">
        <v>0</v>
      </c>
      <c r="JF399" s="161">
        <v>0</v>
      </c>
      <c r="JG399" s="159">
        <v>42247</v>
      </c>
      <c r="JH399" s="161">
        <v>581</v>
      </c>
      <c r="JI399" s="159">
        <v>42247</v>
      </c>
      <c r="JJ399" s="161">
        <v>581</v>
      </c>
      <c r="JK399" s="161">
        <v>20</v>
      </c>
      <c r="MN399" t="str">
        <f t="shared" si="522"/>
        <v>NoNoNoNoNoNo</v>
      </c>
      <c r="MO399" t="str">
        <f>IF(AND(MN399="NoNoNoNoNoNo",JI399=""),"No Programs",VLOOKUP(MN399,Lookups!$DA$4:$DB$67,2,FALSE))</f>
        <v>RI Screening Only</v>
      </c>
      <c r="MP399">
        <f t="shared" si="523"/>
        <v>0</v>
      </c>
      <c r="MQ399" t="str">
        <f t="shared" si="524"/>
        <v>RI User</v>
      </c>
      <c r="MR399" t="str">
        <f>Directions!$D$3</f>
        <v>Usage</v>
      </c>
      <c r="MS399" t="str">
        <f>VLOOKUP(MQ399,Lookups!$CU$71:$CV$80,2,FALSE)</f>
        <v>RI Record</v>
      </c>
      <c r="MT399">
        <f t="shared" si="525"/>
        <v>1</v>
      </c>
      <c r="MU399">
        <f t="shared" si="526"/>
        <v>1</v>
      </c>
      <c r="MV399">
        <f t="shared" si="527"/>
        <v>0</v>
      </c>
      <c r="MW399">
        <f t="shared" si="528"/>
        <v>0</v>
      </c>
      <c r="MX399">
        <f t="shared" si="529"/>
        <v>0</v>
      </c>
      <c r="MY399" t="str">
        <f t="shared" si="530"/>
        <v>Not Used</v>
      </c>
      <c r="MZ399">
        <f t="shared" si="531"/>
        <v>0</v>
      </c>
      <c r="NA399" t="str">
        <f t="shared" si="532"/>
        <v>Not Available</v>
      </c>
      <c r="NB399" t="str">
        <f t="shared" si="533"/>
        <v>Not Available</v>
      </c>
      <c r="NC399" t="str">
        <f t="shared" si="534"/>
        <v>4 Not Indicated</v>
      </c>
      <c r="ND399" t="str">
        <f t="shared" si="535"/>
        <v>4 Not Indicated</v>
      </c>
      <c r="NE399" t="str">
        <f t="shared" si="536"/>
        <v>4 Not Indicated</v>
      </c>
      <c r="NF399" t="str">
        <f t="shared" si="537"/>
        <v>4 Not Indicated</v>
      </c>
      <c r="NG399" t="str">
        <f t="shared" si="538"/>
        <v>4 Not Indicated</v>
      </c>
      <c r="NH399" s="159">
        <f t="shared" si="539"/>
        <v>42247</v>
      </c>
      <c r="NI399">
        <f t="shared" si="540"/>
        <v>581</v>
      </c>
      <c r="NJ399" s="159">
        <f t="shared" si="541"/>
        <v>42247</v>
      </c>
      <c r="NK399">
        <f t="shared" si="542"/>
        <v>581</v>
      </c>
      <c r="NL399" t="str">
        <f t="shared" si="543"/>
        <v>Lone RI Test</v>
      </c>
      <c r="NM399">
        <f t="shared" si="544"/>
        <v>0</v>
      </c>
      <c r="NN399">
        <f>IF(OR(E399="PK",E399="K",JJ399=""),"Null",INDEX(Lookups!$EZ$4:$FW$18,MATCH($JJ399,Lookups!$EY$4:$EY$18,1),MATCH($E399,Lookups!$EZ$3:$FW$3,0)))</f>
        <v>105</v>
      </c>
      <c r="NO399">
        <f>IF(OR(E399="PK",E399="K",JJ399=""),"Null",INDEX(Lookups!$EZ$4:$FW$18,MATCH($JJ399,Lookups!$EY$4:$EY$18,1),MATCH($E399,Lookups!$EZ$3:$FW$3,0) + 1))</f>
        <v>155</v>
      </c>
      <c r="NP399">
        <f t="shared" si="545"/>
        <v>210</v>
      </c>
      <c r="NQ399" t="str">
        <f t="shared" si="546"/>
        <v>No PI Needed</v>
      </c>
      <c r="NR399" t="str">
        <f t="shared" si="547"/>
        <v>No PI Needed</v>
      </c>
      <c r="NS399" t="str">
        <f t="shared" si="548"/>
        <v>400L to 599L</v>
      </c>
      <c r="NT399" t="str">
        <f t="shared" si="549"/>
        <v>400L to 599L</v>
      </c>
      <c r="NU399" t="str">
        <f t="shared" si="550"/>
        <v>400L to 599L</v>
      </c>
      <c r="NV399" s="183" t="str">
        <f t="array" ref="NV399">IF($NL399="No RI Tests","No RI Tests",VLOOKUP(IF(AND(E399="K",JJ399&lt;280),3,IF(AND(E399="K",JJ399&gt;=280),4,MAX(IF(E399=Lookups!$DF$6:$DF$99,IF(JJ399&gt;=Lookups!$DG$6:$DG$99,Lookups!$DH$6:$DH$99))))),Lookups!$DE$104:$DG$108,2,FALSE))</f>
        <v>1 Below Basic</v>
      </c>
      <c r="NW399" s="161" t="str">
        <f t="array" ref="NW399">IF($NL399="No RI Tests","No RI Tests",VLOOKUP(IF(AND(E399="K",JH399&lt;280),3,IF(AND(E399="K",JH399&gt;=280),4,MAX(IF(E399=Lookups!$DF$6:$DF$99,IF(NI399&gt;=Lookups!$DG$6:$DG$99,Lookups!$DH$6:$DH$99))))),Lookups!$DE$104:$DG$108,2,FALSE))</f>
        <v>1 Below Basic</v>
      </c>
      <c r="NX399" s="161" t="str">
        <f t="array" ref="NX399">IF($NL399="No RI Tests","No RI Tests",VLOOKUP(IF(AND(E399="K",NK399&lt;280),3,IF(AND(E399="K",NK399&gt;=280),4,MAX(IF(E399=Lookups!$DF$6:$DF$99,IF(NK399&gt;=Lookups!$DG$6:$DG$99,Lookups!$DH$6:$DH$99))))),Lookups!$DE$104:$DG$108,2,FALSE))</f>
        <v>1 Below Basic</v>
      </c>
      <c r="NY399" t="str">
        <f t="shared" si="551"/>
        <v>Null</v>
      </c>
      <c r="NZ399" t="str">
        <f t="shared" si="552"/>
        <v>Null</v>
      </c>
      <c r="OA399" t="str">
        <f t="shared" si="553"/>
        <v>No RI for Comparison</v>
      </c>
      <c r="OB399" s="161" t="str">
        <f t="array" ref="OB399">IF($NL399="No RI Tests","No RI Tests",IF(E399="K","N/A",VLOOKUP(MAX(IF(E399=Lookups!$DF$6:$DF$99,IF(JJ399&gt;=Lookups!$DG$6:$DG$99,Lookups!$DI$6:$DI$99))),Lookups!$DE$104:$DG$108,3,FALSE)))</f>
        <v>1 Limited</v>
      </c>
      <c r="OC399" s="161" t="str">
        <f t="array" ref="OC399">IF($NL399="No RI Tests","No RI Tests",IF(E399="K","N/A",VLOOKUP(MAX(IF(E399=Lookups!$DF$6:$DF$99,IF(NI399&gt;=Lookups!$DG$6:$DG$99,Lookups!$DI$6:$DI$99))),Lookups!$DE$104:$DG$108,3,FALSE)))</f>
        <v>1 Limited</v>
      </c>
      <c r="OD399" s="161" t="str">
        <f t="array" ref="OD399">IF($NL399="No RI Tests","No RI Tests",IF(E399="K","N/A",VLOOKUP(MAX(IF(E399=Lookups!$DF$6:$DF$99,IF(NK399&gt;=Lookups!$DG$6:$DG$99,Lookups!$DI$6:$DI$99))),Lookups!$DE$104:$DG$108,3,FALSE)))</f>
        <v>1 Limited</v>
      </c>
      <c r="OE399" t="str">
        <f t="shared" si="554"/>
        <v>Null</v>
      </c>
      <c r="OF399" t="str">
        <f t="shared" si="555"/>
        <v>Null</v>
      </c>
      <c r="OG399" t="str">
        <f t="shared" si="556"/>
        <v>No RI for Comparison</v>
      </c>
      <c r="OH399" t="str">
        <f t="shared" si="557"/>
        <v>Null</v>
      </c>
      <c r="OI399" t="str">
        <f t="shared" si="558"/>
        <v>Null</v>
      </c>
      <c r="OJ399" t="str">
        <f t="shared" si="559"/>
        <v>Null</v>
      </c>
      <c r="OK399" t="str">
        <f t="shared" si="560"/>
        <v>Null</v>
      </c>
      <c r="OL399" t="str">
        <f t="shared" si="561"/>
        <v>Null</v>
      </c>
      <c r="OM399" t="str">
        <f t="shared" si="562"/>
        <v>Fall Administration</v>
      </c>
      <c r="ON399" t="str">
        <f t="shared" si="563"/>
        <v>Null</v>
      </c>
      <c r="OO399" t="str">
        <f t="shared" si="564"/>
        <v>Fall Administration RI</v>
      </c>
      <c r="OP399" t="str">
        <f ca="1">IF(AND(HR399&lt;&gt;"",JJ399&lt;600),IF(HT399="Advancing","Tier 2","Tier 3"),IF(JI399="","Null",IF(OR(E399="K",E399&lt;3),"FRA Recommended",IF(JJ399&gt;=IF(E399&lt;6,400,600),IF(JJ399&lt;VLOOKUP(E399,Lookups!$AP$3:$AR$16,3,FALSE),"Tier 2","Core"),IF(JJ399&lt;400,IF(RAND()&lt;0.81,"Tier 3","Tier 2"),IF(RAND()&lt;0.51,"Tier 3","Tier 2"))))))</f>
        <v>Tier 3</v>
      </c>
      <c r="OQ399" t="str">
        <f t="shared" si="565"/>
        <v>Average Reading Invt. at Least 15 Minutes Long</v>
      </c>
      <c r="OR399" t="str">
        <f t="shared" si="566"/>
        <v>Null</v>
      </c>
      <c r="OS399" t="str">
        <f t="shared" si="567"/>
        <v>Null</v>
      </c>
      <c r="OT399">
        <f t="shared" si="568"/>
        <v>0</v>
      </c>
      <c r="OU399" s="159">
        <f t="shared" si="569"/>
        <v>42251</v>
      </c>
      <c r="OV399" t="str">
        <f t="shared" si="570"/>
        <v>Form 1</v>
      </c>
      <c r="OW399" t="str">
        <f t="shared" si="571"/>
        <v>Beginning</v>
      </c>
      <c r="OX399">
        <f t="shared" si="572"/>
        <v>40</v>
      </c>
      <c r="OY399">
        <f t="shared" si="573"/>
        <v>6</v>
      </c>
      <c r="OZ399">
        <f t="shared" si="574"/>
        <v>0</v>
      </c>
      <c r="PA399" s="159">
        <f t="shared" si="575"/>
        <v>42251</v>
      </c>
      <c r="PB399" t="str">
        <f t="shared" si="576"/>
        <v>Form 1</v>
      </c>
      <c r="PC399" t="str">
        <f t="shared" si="577"/>
        <v>Beginning</v>
      </c>
      <c r="PD399">
        <f t="shared" si="578"/>
        <v>40</v>
      </c>
      <c r="PE399">
        <f t="shared" si="579"/>
        <v>6</v>
      </c>
      <c r="PF399">
        <f t="shared" si="580"/>
        <v>0</v>
      </c>
      <c r="PG399" t="str">
        <f t="shared" si="581"/>
        <v>Lone PI Test</v>
      </c>
      <c r="PH399">
        <f t="shared" si="582"/>
        <v>0</v>
      </c>
      <c r="PI399">
        <f t="shared" si="583"/>
        <v>0</v>
      </c>
      <c r="PJ399">
        <f t="shared" si="584"/>
        <v>40</v>
      </c>
      <c r="PK399">
        <f>IF(HR399="","Null",IF(E399&lt;3,"Null",IF(HU399=0,0,IF(HS399="Form 1",VLOOKUP(HU399,Lookups!$BE$3:$BP$63,E399,FALSE),IF(HS399="Form 2",VLOOKUP(HU399,Lookups!$BE$67:$BP$127,E399,FALSE),VLOOKUP(HU399,Lookups!$BE$130:$BP$190,E399,FALSE))))))</f>
        <v>12</v>
      </c>
      <c r="PL399" t="str">
        <f t="shared" si="585"/>
        <v>Null</v>
      </c>
      <c r="PM399" t="str">
        <f>IF($PH399=0,"Null",IF(E399&lt;3,"Null",IF(OX399=0,0,IF(OV399="Form 1",VLOOKUP(OX399,Lookups!$BE$3:$BP$63,E399,FALSE),IF(OV399="Form 2",VLOOKUP(OX399,Lookups!$BE$67:$BP$127,E399,FALSE),VLOOKUP(OX399,Lookups!$BE$130:$BP$190,E399,FALSE))))))</f>
        <v>Null</v>
      </c>
      <c r="PN399" t="str">
        <f t="shared" si="586"/>
        <v>Null</v>
      </c>
      <c r="PO399" t="str">
        <f t="shared" si="587"/>
        <v>Null</v>
      </c>
      <c r="PP399">
        <f t="shared" si="588"/>
        <v>6</v>
      </c>
      <c r="PQ399">
        <f>IF(HR399="","Null",IF(E399&lt;3,"Null",IF(HV399=0,0,IF(HS399="Form 1",VLOOKUP(HV399,Lookups!$BR$3:$CC$63,E399,FALSE),IF(HS399="Form 2",VLOOKUP(HV399,Lookups!$BR$67:$CC$127,E399,FALSE),VLOOKUP(HV399,Lookups!$BR$130:$CC$190,E399,FALSE))))))</f>
        <v>6</v>
      </c>
      <c r="PR399" t="str">
        <f t="shared" si="589"/>
        <v>Null</v>
      </c>
      <c r="PS399">
        <f>IF(HR399="","Null",IF(E399&lt;3,"Null",IF(OY399=0,0,IF(OW399="Form 1",VLOOKUP(OY399,Lookups!$BR$3:$CC$63,E399,FALSE),IF(OW399="Form 2",VLOOKUP(OY399,Lookups!$BR$67:$CC$127,E399,FALSE),VLOOKUP(OY399,Lookups!$BR$130:$CC$190,E399,FALSE))))))</f>
        <v>4</v>
      </c>
      <c r="PT399" t="str">
        <f t="shared" si="590"/>
        <v>Null</v>
      </c>
      <c r="PU399" t="str">
        <f t="shared" si="591"/>
        <v>Null</v>
      </c>
      <c r="PV399">
        <f t="shared" si="592"/>
        <v>0</v>
      </c>
      <c r="PW399" t="str">
        <f t="shared" si="593"/>
        <v>Fall PI Administration</v>
      </c>
      <c r="PX399">
        <f t="shared" si="594"/>
        <v>0</v>
      </c>
      <c r="PY399">
        <f t="shared" si="595"/>
        <v>0</v>
      </c>
      <c r="PZ399" t="str">
        <f t="shared" si="596"/>
        <v>Null</v>
      </c>
      <c r="QA399" t="str">
        <f t="shared" si="597"/>
        <v>Null</v>
      </c>
      <c r="QB399" t="str">
        <f t="shared" si="598"/>
        <v>Null</v>
      </c>
      <c r="QC399" t="str">
        <f>IF($MS399="System 44 Record",IF(BQ399&lt;MEDIAN(Directions!$F$3,Directions!$F$6),"Mid-Year Exited Student","Full Year Participant")&amp;IF(BP399&lt;Directions!$F$3,", Started Prior Year",", Started This Year"),"Null")</f>
        <v>Null</v>
      </c>
      <c r="QD399" t="str">
        <f t="shared" si="599"/>
        <v>Null</v>
      </c>
      <c r="QE399">
        <f t="shared" si="600"/>
        <v>0</v>
      </c>
      <c r="QF399">
        <f t="shared" si="601"/>
        <v>0</v>
      </c>
      <c r="QG399">
        <f t="shared" si="602"/>
        <v>0</v>
      </c>
      <c r="QH399">
        <f t="shared" si="603"/>
        <v>0</v>
      </c>
      <c r="QI399">
        <f t="shared" si="604"/>
        <v>0</v>
      </c>
      <c r="QJ399" t="str">
        <f t="shared" si="605"/>
        <v>Used None</v>
      </c>
      <c r="QK399" t="str">
        <f t="shared" si="606"/>
        <v>Null</v>
      </c>
      <c r="QL399" t="str">
        <f t="shared" si="607"/>
        <v>Null</v>
      </c>
      <c r="QM399" t="str">
        <f>IF($MS399="READ 180 Record",IF(AQ399="","Null",VLOOKUP(JJ399,Lookups!$DX$3:$EB$2054,AN399+1,FALSE)),"Null")</f>
        <v>Null</v>
      </c>
      <c r="QN399" t="str">
        <f t="shared" si="608"/>
        <v>Null</v>
      </c>
    </row>
    <row r="400" spans="1:456" x14ac:dyDescent="0.25">
      <c r="A400" s="161" t="s">
        <v>1447</v>
      </c>
      <c r="B400" s="161" t="s">
        <v>1447</v>
      </c>
      <c r="C400" s="161" t="s">
        <v>1447</v>
      </c>
      <c r="D400" s="161" t="s">
        <v>1447</v>
      </c>
      <c r="E400" s="161">
        <v>5</v>
      </c>
      <c r="F400" s="161" t="s">
        <v>1447</v>
      </c>
      <c r="G400" s="161" t="s">
        <v>883</v>
      </c>
      <c r="H400" s="161" t="s">
        <v>884</v>
      </c>
      <c r="I400" s="161">
        <v>813</v>
      </c>
      <c r="J400" s="159">
        <v>42500</v>
      </c>
      <c r="K400" s="161">
        <v>0</v>
      </c>
      <c r="L400" s="161">
        <v>0</v>
      </c>
      <c r="M400" s="161">
        <v>0</v>
      </c>
      <c r="N400" s="161">
        <v>0</v>
      </c>
      <c r="O400" s="161">
        <v>0</v>
      </c>
      <c r="P400" s="161">
        <v>0</v>
      </c>
      <c r="Q400" s="161">
        <v>0</v>
      </c>
      <c r="R400" s="161">
        <v>0</v>
      </c>
      <c r="S400" s="161">
        <v>0</v>
      </c>
      <c r="T400" s="161">
        <v>0</v>
      </c>
      <c r="U400" s="161">
        <v>0</v>
      </c>
      <c r="V400" s="161">
        <v>0</v>
      </c>
      <c r="W400" s="161">
        <v>0</v>
      </c>
      <c r="X400" s="161">
        <v>0</v>
      </c>
      <c r="AB400" s="161" t="s">
        <v>241</v>
      </c>
      <c r="AC400" s="161" t="s">
        <v>242</v>
      </c>
      <c r="AD400" s="161" t="s">
        <v>242</v>
      </c>
      <c r="AE400" s="161" t="s">
        <v>242</v>
      </c>
      <c r="AF400" s="161" t="s">
        <v>242</v>
      </c>
      <c r="AG400" s="161" t="s">
        <v>241</v>
      </c>
      <c r="AH400" s="161" t="s">
        <v>242</v>
      </c>
      <c r="AI400" s="161">
        <v>20150801</v>
      </c>
      <c r="AJ400" s="161">
        <v>20160525</v>
      </c>
      <c r="AK400" s="161" t="s">
        <v>869</v>
      </c>
      <c r="AL400" t="s">
        <v>1076</v>
      </c>
      <c r="AM400" t="s">
        <v>884</v>
      </c>
      <c r="AN400">
        <v>3</v>
      </c>
      <c r="AO400" t="s">
        <v>870</v>
      </c>
      <c r="AP400">
        <v>10</v>
      </c>
      <c r="AQ400">
        <v>85</v>
      </c>
      <c r="AR400">
        <v>1551</v>
      </c>
      <c r="AS400">
        <v>417</v>
      </c>
      <c r="AT400">
        <v>341</v>
      </c>
      <c r="AU400">
        <v>603</v>
      </c>
      <c r="AV400">
        <v>98</v>
      </c>
      <c r="AW400">
        <v>55</v>
      </c>
      <c r="AX400">
        <v>19.02495</v>
      </c>
      <c r="AY400">
        <v>8.3635999999999999</v>
      </c>
      <c r="AZ400">
        <v>2.6562999999999999</v>
      </c>
      <c r="BA400">
        <v>129.9</v>
      </c>
      <c r="BB400">
        <v>31446</v>
      </c>
      <c r="BC400">
        <v>76.470588234999994</v>
      </c>
      <c r="BD400">
        <v>92.982456139999996</v>
      </c>
      <c r="BE400">
        <v>745</v>
      </c>
      <c r="BF400">
        <v>770</v>
      </c>
      <c r="BG400">
        <v>42</v>
      </c>
      <c r="BH400">
        <v>95</v>
      </c>
      <c r="BI400">
        <v>5</v>
      </c>
      <c r="BJ400">
        <v>0</v>
      </c>
      <c r="BK400">
        <v>92</v>
      </c>
      <c r="BL400">
        <v>0</v>
      </c>
      <c r="BM400" t="s">
        <v>1080</v>
      </c>
      <c r="BN400" t="s">
        <v>1079</v>
      </c>
      <c r="ET400" s="161">
        <v>9</v>
      </c>
      <c r="EU400" s="161">
        <v>217</v>
      </c>
      <c r="EV400" s="161">
        <v>72</v>
      </c>
      <c r="EW400" s="161">
        <v>12991</v>
      </c>
      <c r="EX400" s="161">
        <v>0</v>
      </c>
      <c r="EY400" s="161">
        <v>0</v>
      </c>
      <c r="EZ400" s="161">
        <v>75</v>
      </c>
      <c r="FA400" s="161">
        <v>87</v>
      </c>
      <c r="FB400" s="161">
        <v>71</v>
      </c>
      <c r="FC400" s="161">
        <v>84</v>
      </c>
      <c r="FD400" s="161">
        <v>1</v>
      </c>
      <c r="FE400" s="161">
        <v>2</v>
      </c>
      <c r="FF400" s="159">
        <v>42437</v>
      </c>
      <c r="FG400" s="161">
        <v>75</v>
      </c>
      <c r="FH400" s="161">
        <v>87</v>
      </c>
      <c r="FI400" s="161">
        <v>67</v>
      </c>
      <c r="FJ400" s="161">
        <v>75</v>
      </c>
      <c r="FK400" s="161">
        <v>88</v>
      </c>
      <c r="FL400" s="159">
        <v>42352</v>
      </c>
      <c r="FM400" s="161">
        <v>69</v>
      </c>
      <c r="FN400" s="161">
        <v>83</v>
      </c>
      <c r="FO400" s="161">
        <v>60</v>
      </c>
      <c r="FP400" s="161">
        <v>75</v>
      </c>
      <c r="FQ400" s="161">
        <v>75</v>
      </c>
      <c r="FR400" s="159">
        <v>42305</v>
      </c>
      <c r="FS400" s="161">
        <v>73</v>
      </c>
      <c r="FT400" s="161">
        <v>86</v>
      </c>
      <c r="FU400" s="161">
        <v>67</v>
      </c>
      <c r="FV400" s="161">
        <v>90</v>
      </c>
      <c r="FW400" s="161">
        <v>63</v>
      </c>
      <c r="HN400" s="161" t="s">
        <v>884</v>
      </c>
      <c r="JB400" s="161" t="s">
        <v>884</v>
      </c>
      <c r="JC400" s="161">
        <v>39</v>
      </c>
      <c r="JD400" s="161">
        <v>24</v>
      </c>
      <c r="JE400" s="161">
        <v>90</v>
      </c>
      <c r="JF400" s="161">
        <v>112528</v>
      </c>
      <c r="JG400" s="159">
        <v>42500</v>
      </c>
      <c r="JH400" s="161">
        <v>813</v>
      </c>
      <c r="JI400" s="159">
        <v>42242</v>
      </c>
      <c r="JJ400" s="161">
        <v>531</v>
      </c>
      <c r="JK400" s="161">
        <v>10</v>
      </c>
      <c r="JL400" s="159">
        <v>42346</v>
      </c>
      <c r="JM400" s="161">
        <v>644</v>
      </c>
      <c r="JN400" s="161">
        <v>8</v>
      </c>
      <c r="JO400" s="159">
        <v>42500</v>
      </c>
      <c r="JP400" s="161">
        <v>813</v>
      </c>
      <c r="JQ400" s="161">
        <v>18</v>
      </c>
      <c r="MN400" t="str">
        <f t="shared" si="522"/>
        <v>YesNoNoNoYesNo</v>
      </c>
      <c r="MO400" t="str">
        <f>IF(AND(MN400="NoNoNoNoNoNo",JI400=""),"No Programs",VLOOKUP(MN400,Lookups!$DA$4:$DB$67,2,FALSE))</f>
        <v>READ 180 Only</v>
      </c>
      <c r="MP400">
        <f t="shared" si="523"/>
        <v>1</v>
      </c>
      <c r="MQ400" t="str">
        <f t="shared" si="524"/>
        <v>READ 180 User</v>
      </c>
      <c r="MR400" t="str">
        <f>Directions!$D$3</f>
        <v>Usage</v>
      </c>
      <c r="MS400" t="str">
        <f>VLOOKUP(MQ400,Lookups!$CU$71:$CV$80,2,FALSE)</f>
        <v>READ 180 Record</v>
      </c>
      <c r="MT400">
        <f t="shared" si="525"/>
        <v>1</v>
      </c>
      <c r="MU400">
        <f t="shared" si="526"/>
        <v>1</v>
      </c>
      <c r="MV400">
        <f t="shared" si="527"/>
        <v>1</v>
      </c>
      <c r="MW400">
        <f t="shared" si="528"/>
        <v>1</v>
      </c>
      <c r="MX400">
        <f t="shared" si="529"/>
        <v>36.857142857142854</v>
      </c>
      <c r="MY400" t="str">
        <f t="shared" si="530"/>
        <v>Not Used</v>
      </c>
      <c r="MZ400">
        <f t="shared" si="531"/>
        <v>0</v>
      </c>
      <c r="NA400" t="str">
        <f t="shared" si="532"/>
        <v>Not Available</v>
      </c>
      <c r="NB400" t="str">
        <f t="shared" si="533"/>
        <v>Not Available</v>
      </c>
      <c r="NC400" t="str">
        <f t="shared" si="534"/>
        <v>4 Not Indicated</v>
      </c>
      <c r="ND400" t="str">
        <f t="shared" si="535"/>
        <v>4 Not Indicated</v>
      </c>
      <c r="NE400" t="str">
        <f t="shared" si="536"/>
        <v>4 Not Indicated</v>
      </c>
      <c r="NF400" t="str">
        <f t="shared" si="537"/>
        <v>4 Not Indicated</v>
      </c>
      <c r="NG400" t="str">
        <f t="shared" si="538"/>
        <v>4 Not Indicated</v>
      </c>
      <c r="NH400" s="159">
        <f t="shared" si="539"/>
        <v>42500</v>
      </c>
      <c r="NI400">
        <f t="shared" si="540"/>
        <v>813</v>
      </c>
      <c r="NJ400" s="159">
        <f t="shared" si="541"/>
        <v>42500</v>
      </c>
      <c r="NK400">
        <f t="shared" si="542"/>
        <v>813</v>
      </c>
      <c r="NL400">
        <f t="shared" si="543"/>
        <v>36.857142857142854</v>
      </c>
      <c r="NM400">
        <f t="shared" si="544"/>
        <v>1</v>
      </c>
      <c r="NN400">
        <f>IF(OR(E400="PK",E400="K",JJ400=""),"Null",INDEX(Lookups!$EZ$4:$FW$18,MATCH($JJ400,Lookups!$EY$4:$EY$18,1),MATCH($E400,Lookups!$EZ$3:$FW$3,0)))</f>
        <v>105</v>
      </c>
      <c r="NO400">
        <f>IF(OR(E400="PK",E400="K",JJ400=""),"Null",INDEX(Lookups!$EZ$4:$FW$18,MATCH($JJ400,Lookups!$EY$4:$EY$18,1),MATCH($E400,Lookups!$EZ$3:$FW$3,0) + 1))</f>
        <v>155</v>
      </c>
      <c r="NP400">
        <f t="shared" si="545"/>
        <v>210</v>
      </c>
      <c r="NQ400" t="str">
        <f t="shared" si="546"/>
        <v>No PI Needed</v>
      </c>
      <c r="NR400" t="str">
        <f t="shared" si="547"/>
        <v>No PI Needed</v>
      </c>
      <c r="NS400" t="str">
        <f t="shared" si="548"/>
        <v>400L to 599L</v>
      </c>
      <c r="NT400" t="str">
        <f t="shared" si="549"/>
        <v>800L to 999L</v>
      </c>
      <c r="NU400" t="str">
        <f t="shared" si="550"/>
        <v>800L to 999L</v>
      </c>
      <c r="NV400" s="183" t="str">
        <f t="array" ref="NV400">IF($NL400="No RI Tests","No RI Tests",VLOOKUP(IF(AND(E400="K",JJ400&lt;280),3,IF(AND(E400="K",JJ400&gt;=280),4,MAX(IF(E400=Lookups!$DF$6:$DF$99,IF(JJ400&gt;=Lookups!$DG$6:$DG$99,Lookups!$DH$6:$DH$99))))),Lookups!$DE$104:$DG$108,2,FALSE))</f>
        <v>1 Below Basic</v>
      </c>
      <c r="NW400" s="161" t="str">
        <f t="array" ref="NW400">IF($NL400="No RI Tests","No RI Tests",VLOOKUP(IF(AND(E400="K",JH400&lt;280),3,IF(AND(E400="K",JH400&gt;=280),4,MAX(IF(E400=Lookups!$DF$6:$DF$99,IF(NI400&gt;=Lookups!$DG$6:$DG$99,Lookups!$DH$6:$DH$99))))),Lookups!$DE$104:$DG$108,2,FALSE))</f>
        <v>2 Basic</v>
      </c>
      <c r="NX400" s="161" t="str">
        <f t="array" ref="NX400">IF($NL400="No RI Tests","No RI Tests",VLOOKUP(IF(AND(E400="K",NK400&lt;280),3,IF(AND(E400="K",NK400&gt;=280),4,MAX(IF(E400=Lookups!$DF$6:$DF$99,IF(NK400&gt;=Lookups!$DG$6:$DG$99,Lookups!$DH$6:$DH$99))))),Lookups!$DE$104:$DG$108,2,FALSE))</f>
        <v>2 Basic</v>
      </c>
      <c r="NY400">
        <f t="shared" si="551"/>
        <v>0</v>
      </c>
      <c r="NZ400">
        <f t="shared" si="552"/>
        <v>1</v>
      </c>
      <c r="OA400" t="str">
        <f t="shared" si="553"/>
        <v>Improved Performance Level</v>
      </c>
      <c r="OB400" s="161" t="str">
        <f t="array" ref="OB400">IF($NL400="No RI Tests","No RI Tests",IF(E400="K","N/A",VLOOKUP(MAX(IF(E400=Lookups!$DF$6:$DF$99,IF(JJ400&gt;=Lookups!$DG$6:$DG$99,Lookups!$DI$6:$DI$99))),Lookups!$DE$104:$DG$108,3,FALSE)))</f>
        <v>1 Limited</v>
      </c>
      <c r="OC400" s="161" t="str">
        <f t="array" ref="OC400">IF($NL400="No RI Tests","No RI Tests",IF(E400="K","N/A",VLOOKUP(MAX(IF(E400=Lookups!$DF$6:$DF$99,IF(NI400&gt;=Lookups!$DG$6:$DG$99,Lookups!$DI$6:$DI$99))),Lookups!$DE$104:$DG$108,3,FALSE)))</f>
        <v>1 Limited</v>
      </c>
      <c r="OD400" s="161" t="str">
        <f t="array" ref="OD400">IF($NL400="No RI Tests","No RI Tests",IF(E400="K","N/A",VLOOKUP(MAX(IF(E400=Lookups!$DF$6:$DF$99,IF(NK400&gt;=Lookups!$DG$6:$DG$99,Lookups!$DI$6:$DI$99))),Lookups!$DE$104:$DG$108,3,FALSE)))</f>
        <v>1 Limited</v>
      </c>
      <c r="OE400">
        <f t="shared" si="554"/>
        <v>1</v>
      </c>
      <c r="OF400">
        <f t="shared" si="555"/>
        <v>0</v>
      </c>
      <c r="OG400" t="str">
        <f t="shared" si="556"/>
        <v>Maintained Performance Level</v>
      </c>
      <c r="OH400">
        <f t="shared" si="557"/>
        <v>282</v>
      </c>
      <c r="OI400">
        <f t="shared" si="558"/>
        <v>1</v>
      </c>
      <c r="OJ400">
        <f t="shared" si="559"/>
        <v>1</v>
      </c>
      <c r="OK400">
        <f t="shared" si="560"/>
        <v>1</v>
      </c>
      <c r="OL400">
        <f t="shared" si="561"/>
        <v>2.1692307692307691</v>
      </c>
      <c r="OM400" t="str">
        <f t="shared" si="562"/>
        <v>Fall Administration</v>
      </c>
      <c r="ON400" t="str">
        <f t="shared" si="563"/>
        <v>Winter Administration</v>
      </c>
      <c r="OO400" t="str">
        <f t="shared" si="564"/>
        <v>Fall to Winter RI</v>
      </c>
      <c r="OP400" t="str">
        <f ca="1">IF(AND(HR400&lt;&gt;"",JJ400&lt;600),IF(HT400="Advancing","Tier 2","Tier 3"),IF(JI400="","Null",IF(OR(E400="K",E400&lt;3),"FRA Recommended",IF(JJ400&gt;=IF(E400&lt;6,400,600),IF(JJ400&lt;VLOOKUP(E400,Lookups!$AP$3:$AR$16,3,FALSE),"Tier 2","Core"),IF(JJ400&lt;400,IF(RAND()&lt;0.81,"Tier 3","Tier 2"),IF(RAND()&lt;0.51,"Tier 3","Tier 2"))))))</f>
        <v>Tier 2</v>
      </c>
      <c r="OQ400" t="str">
        <f t="shared" si="565"/>
        <v>Average Reading Invt. Under 15 Minutes Long</v>
      </c>
      <c r="OR400">
        <f t="shared" si="566"/>
        <v>0</v>
      </c>
      <c r="OS400">
        <f t="shared" si="567"/>
        <v>1</v>
      </c>
      <c r="OT400">
        <f t="shared" si="568"/>
        <v>282</v>
      </c>
      <c r="OU400" s="159" t="str">
        <f t="shared" si="569"/>
        <v>No PI Tests</v>
      </c>
      <c r="OV400" t="str">
        <f t="shared" si="570"/>
        <v>No PI Tests</v>
      </c>
      <c r="OW400" t="str">
        <f t="shared" si="571"/>
        <v>No PI Tests</v>
      </c>
      <c r="OX400" t="str">
        <f t="shared" si="572"/>
        <v>No PI Tests</v>
      </c>
      <c r="OY400" t="str">
        <f t="shared" si="573"/>
        <v>No PI Tests</v>
      </c>
      <c r="OZ400" t="str">
        <f t="shared" si="574"/>
        <v>No PI Tests</v>
      </c>
      <c r="PA400" s="159" t="str">
        <f t="shared" si="575"/>
        <v>No PI Tests</v>
      </c>
      <c r="PB400" t="str">
        <f t="shared" si="576"/>
        <v>No PI Tests</v>
      </c>
      <c r="PC400" t="str">
        <f t="shared" si="577"/>
        <v>No PI Tests</v>
      </c>
      <c r="PD400" t="str">
        <f t="shared" si="578"/>
        <v>No PI Tests</v>
      </c>
      <c r="PE400" t="str">
        <f t="shared" si="579"/>
        <v>No PI Tests</v>
      </c>
      <c r="PF400" t="str">
        <f t="shared" si="580"/>
        <v>No PI Tests</v>
      </c>
      <c r="PG400" t="str">
        <f t="shared" si="581"/>
        <v>No PI Tests</v>
      </c>
      <c r="PH400">
        <f t="shared" si="582"/>
        <v>0</v>
      </c>
      <c r="PI400">
        <f t="shared" si="583"/>
        <v>0</v>
      </c>
      <c r="PJ400" t="str">
        <f t="shared" si="584"/>
        <v>Null</v>
      </c>
      <c r="PK400" t="str">
        <f>IF(HR400="","Null",IF(E400&lt;3,"Null",IF(HU400=0,0,IF(HS400="Form 1",VLOOKUP(HU400,Lookups!$BE$3:$BP$63,E400,FALSE),IF(HS400="Form 2",VLOOKUP(HU400,Lookups!$BE$67:$BP$127,E400,FALSE),VLOOKUP(HU400,Lookups!$BE$130:$BP$190,E400,FALSE))))))</f>
        <v>Null</v>
      </c>
      <c r="PL400" t="str">
        <f t="shared" si="585"/>
        <v>Null</v>
      </c>
      <c r="PM400" t="str">
        <f>IF($PH400=0,"Null",IF(E400&lt;3,"Null",IF(OX400=0,0,IF(OV400="Form 1",VLOOKUP(OX400,Lookups!$BE$3:$BP$63,E400,FALSE),IF(OV400="Form 2",VLOOKUP(OX400,Lookups!$BE$67:$BP$127,E400,FALSE),VLOOKUP(OX400,Lookups!$BE$130:$BP$190,E400,FALSE))))))</f>
        <v>Null</v>
      </c>
      <c r="PN400" t="str">
        <f t="shared" si="586"/>
        <v>Null</v>
      </c>
      <c r="PO400" t="str">
        <f t="shared" si="587"/>
        <v>Null</v>
      </c>
      <c r="PP400" t="str">
        <f t="shared" si="588"/>
        <v>Null</v>
      </c>
      <c r="PQ400" t="str">
        <f>IF(HR400="","Null",IF(E400&lt;3,"Null",IF(HV400=0,0,IF(HS400="Form 1",VLOOKUP(HV400,Lookups!$BR$3:$CC$63,E400,FALSE),IF(HS400="Form 2",VLOOKUP(HV400,Lookups!$BR$67:$CC$127,E400,FALSE),VLOOKUP(HV400,Lookups!$BR$130:$CC$190,E400,FALSE))))))</f>
        <v>Null</v>
      </c>
      <c r="PR400" t="str">
        <f t="shared" si="589"/>
        <v>Null</v>
      </c>
      <c r="PS400" t="str">
        <f>IF(HR400="","Null",IF(E400&lt;3,"Null",IF(OY400=0,0,IF(OW400="Form 1",VLOOKUP(OY400,Lookups!$BR$3:$CC$63,E400,FALSE),IF(OW400="Form 2",VLOOKUP(OY400,Lookups!$BR$67:$CC$127,E400,FALSE),VLOOKUP(OY400,Lookups!$BR$130:$CC$190,E400,FALSE))))))</f>
        <v>Null</v>
      </c>
      <c r="PT400" t="str">
        <f t="shared" si="590"/>
        <v>Null</v>
      </c>
      <c r="PU400" t="str">
        <f t="shared" si="591"/>
        <v>Null</v>
      </c>
      <c r="PV400" t="str">
        <f t="shared" si="592"/>
        <v>Null</v>
      </c>
      <c r="PW400" t="str">
        <f t="shared" si="593"/>
        <v>No PI Tests</v>
      </c>
      <c r="PX400">
        <f t="shared" si="594"/>
        <v>1</v>
      </c>
      <c r="PY400">
        <f t="shared" si="595"/>
        <v>0</v>
      </c>
      <c r="PZ400" t="str">
        <f t="shared" si="596"/>
        <v>Null</v>
      </c>
      <c r="QA400" t="str">
        <f t="shared" si="597"/>
        <v>Null</v>
      </c>
      <c r="QB400" t="str">
        <f t="shared" si="598"/>
        <v>Null</v>
      </c>
      <c r="QC400" t="str">
        <f>IF($MS400="System 44 Record",IF(BQ400&lt;MEDIAN(Directions!$F$3,Directions!$F$6),"Mid-Year Exited Student","Full Year Participant")&amp;IF(BP400&lt;Directions!$F$3,", Started Prior Year",", Started This Year"),"Null")</f>
        <v>Null</v>
      </c>
      <c r="QD400" t="str">
        <f t="shared" si="599"/>
        <v>Null</v>
      </c>
      <c r="QE400">
        <f t="shared" si="600"/>
        <v>1</v>
      </c>
      <c r="QF400">
        <f t="shared" si="601"/>
        <v>1</v>
      </c>
      <c r="QG400">
        <f t="shared" si="602"/>
        <v>1</v>
      </c>
      <c r="QH400">
        <f t="shared" si="603"/>
        <v>3</v>
      </c>
      <c r="QI400">
        <f t="shared" si="604"/>
        <v>0.85</v>
      </c>
      <c r="QJ400" t="str">
        <f t="shared" si="605"/>
        <v>Used All 3</v>
      </c>
      <c r="QK400" t="str">
        <f t="shared" si="606"/>
        <v>80 to 99 Sessions</v>
      </c>
      <c r="QL400" t="str">
        <f t="shared" si="607"/>
        <v>9 to 12 Segments</v>
      </c>
      <c r="QM400" t="str">
        <f>IF($MS400="READ 180 Record",IF(AQ400="","Null",VLOOKUP(JJ400,Lookups!$DX$3:$EB$2054,AN400+1,FALSE)),"Null")</f>
        <v>Level Matches Lexile Score</v>
      </c>
      <c r="QN400" t="str">
        <f t="shared" si="608"/>
        <v>Null</v>
      </c>
    </row>
    <row r="401" spans="1:456" x14ac:dyDescent="0.25">
      <c r="A401" s="161" t="s">
        <v>1447</v>
      </c>
      <c r="B401" s="161" t="s">
        <v>1447</v>
      </c>
      <c r="C401" s="161" t="s">
        <v>1447</v>
      </c>
      <c r="D401" s="161" t="s">
        <v>1447</v>
      </c>
      <c r="E401" s="161">
        <v>11</v>
      </c>
      <c r="F401" s="161" t="s">
        <v>1447</v>
      </c>
      <c r="G401" s="161" t="s">
        <v>880</v>
      </c>
      <c r="H401" s="161" t="s">
        <v>881</v>
      </c>
      <c r="K401" s="161">
        <v>0</v>
      </c>
      <c r="L401" s="161">
        <v>0</v>
      </c>
      <c r="M401" s="161">
        <v>0</v>
      </c>
      <c r="N401" s="161">
        <v>0</v>
      </c>
      <c r="O401" s="161">
        <v>0</v>
      </c>
      <c r="P401" s="161">
        <v>0</v>
      </c>
      <c r="Q401" s="161">
        <v>0</v>
      </c>
      <c r="R401" s="161">
        <v>0</v>
      </c>
      <c r="S401" s="161">
        <v>0</v>
      </c>
      <c r="T401" s="161">
        <v>0</v>
      </c>
      <c r="U401" s="161">
        <v>0</v>
      </c>
      <c r="V401" s="161">
        <v>0</v>
      </c>
      <c r="W401" s="161">
        <v>0</v>
      </c>
      <c r="X401" s="161">
        <v>0</v>
      </c>
      <c r="AB401" s="161" t="s">
        <v>242</v>
      </c>
      <c r="AC401" s="161" t="s">
        <v>242</v>
      </c>
      <c r="AD401" s="161" t="s">
        <v>242</v>
      </c>
      <c r="AE401" s="161" t="s">
        <v>242</v>
      </c>
      <c r="AF401" s="161" t="s">
        <v>242</v>
      </c>
      <c r="AG401" s="161" t="s">
        <v>242</v>
      </c>
      <c r="AH401" s="161" t="s">
        <v>242</v>
      </c>
      <c r="AI401" s="161">
        <v>20150801</v>
      </c>
      <c r="AJ401" s="161">
        <v>20160525</v>
      </c>
      <c r="AK401" s="161" t="s">
        <v>869</v>
      </c>
      <c r="AL401" t="s">
        <v>1078</v>
      </c>
      <c r="BN401" t="s">
        <v>1079</v>
      </c>
      <c r="ET401" s="161">
        <v>0</v>
      </c>
      <c r="EU401" s="161">
        <v>0</v>
      </c>
      <c r="EV401" s="161">
        <v>0</v>
      </c>
      <c r="EW401" s="161">
        <v>0</v>
      </c>
      <c r="EX401" s="161">
        <v>0</v>
      </c>
      <c r="EY401" s="161">
        <v>0</v>
      </c>
      <c r="EZ401" s="161">
        <v>0</v>
      </c>
      <c r="FA401" s="161">
        <v>0</v>
      </c>
      <c r="FB401" s="161">
        <v>0</v>
      </c>
      <c r="FC401" s="161">
        <v>0</v>
      </c>
      <c r="FD401" s="161">
        <v>0</v>
      </c>
      <c r="FE401" s="161">
        <v>0</v>
      </c>
      <c r="HN401" s="161" t="s">
        <v>881</v>
      </c>
      <c r="JB401" s="161" t="s">
        <v>881</v>
      </c>
      <c r="JC401" s="161">
        <v>0</v>
      </c>
      <c r="JD401" s="161">
        <v>0</v>
      </c>
      <c r="JE401" s="161">
        <v>0</v>
      </c>
      <c r="JF401" s="161">
        <v>0</v>
      </c>
      <c r="MN401" t="str">
        <f t="shared" si="522"/>
        <v>NoNoNoNoNoNo</v>
      </c>
      <c r="MO401" t="str">
        <f>IF(AND(MN401="NoNoNoNoNoNo",JI401=""),"No Programs",VLOOKUP(MN401,Lookups!$DA$4:$DB$67,2,FALSE))</f>
        <v>No Programs</v>
      </c>
      <c r="MP401">
        <f t="shared" si="523"/>
        <v>0</v>
      </c>
      <c r="MQ401" t="str">
        <f t="shared" si="524"/>
        <v>No Program Use</v>
      </c>
      <c r="MR401" t="str">
        <f>Directions!$D$3</f>
        <v>Usage</v>
      </c>
      <c r="MS401" t="str">
        <f>VLOOKUP(MQ401,Lookups!$CU$71:$CV$80,2,FALSE)</f>
        <v>Exclude</v>
      </c>
      <c r="MT401">
        <f t="shared" si="525"/>
        <v>0</v>
      </c>
      <c r="MU401">
        <f t="shared" si="526"/>
        <v>0</v>
      </c>
      <c r="MV401">
        <f t="shared" si="527"/>
        <v>0</v>
      </c>
      <c r="MW401">
        <f t="shared" si="528"/>
        <v>0</v>
      </c>
      <c r="MX401">
        <f t="shared" si="529"/>
        <v>0</v>
      </c>
      <c r="MY401" t="str">
        <f t="shared" si="530"/>
        <v>Not Used</v>
      </c>
      <c r="MZ401">
        <f t="shared" si="531"/>
        <v>0</v>
      </c>
      <c r="NA401" t="str">
        <f t="shared" si="532"/>
        <v>Not Available</v>
      </c>
      <c r="NB401" t="str">
        <f t="shared" si="533"/>
        <v>Not Available</v>
      </c>
      <c r="NC401" t="str">
        <f t="shared" si="534"/>
        <v>4 Not Indicated</v>
      </c>
      <c r="ND401" t="str">
        <f t="shared" si="535"/>
        <v>4 Not Indicated</v>
      </c>
      <c r="NE401" t="str">
        <f t="shared" si="536"/>
        <v>4 Not Indicated</v>
      </c>
      <c r="NF401" t="str">
        <f t="shared" si="537"/>
        <v>4 Not Indicated</v>
      </c>
      <c r="NG401" t="str">
        <f t="shared" si="538"/>
        <v>4 Not Indicated</v>
      </c>
      <c r="NH401" s="159" t="str">
        <f t="shared" si="539"/>
        <v>Null</v>
      </c>
      <c r="NI401" t="str">
        <f t="shared" si="540"/>
        <v>Null</v>
      </c>
      <c r="NJ401" s="159" t="str">
        <f t="shared" si="541"/>
        <v>Null</v>
      </c>
      <c r="NK401" t="str">
        <f t="shared" si="542"/>
        <v>Null</v>
      </c>
      <c r="NL401" t="str">
        <f t="shared" si="543"/>
        <v>No RI Tests</v>
      </c>
      <c r="NM401">
        <f t="shared" si="544"/>
        <v>0</v>
      </c>
      <c r="NN401" t="str">
        <f>IF(OR(E401="PK",E401="K",JJ401=""),"Null",INDEX(Lookups!$EZ$4:$FW$18,MATCH($JJ401,Lookups!$EY$4:$EY$18,1),MATCH($E401,Lookups!$EZ$3:$FW$3,0)))</f>
        <v>Null</v>
      </c>
      <c r="NO401" t="str">
        <f>IF(OR(E401="PK",E401="K",JJ401=""),"Null",INDEX(Lookups!$EZ$4:$FW$18,MATCH($JJ401,Lookups!$EY$4:$EY$18,1),MATCH($E401,Lookups!$EZ$3:$FW$3,0) + 1))</f>
        <v>Null</v>
      </c>
      <c r="NP401" t="str">
        <f t="shared" si="545"/>
        <v>Null</v>
      </c>
      <c r="NQ401" t="str">
        <f t="shared" si="546"/>
        <v>Null</v>
      </c>
      <c r="NR401" t="str">
        <f t="shared" si="547"/>
        <v>Null</v>
      </c>
      <c r="NS401" t="str">
        <f t="shared" si="548"/>
        <v>No RI Tests</v>
      </c>
      <c r="NT401" t="str">
        <f t="shared" si="549"/>
        <v>No RI Tests</v>
      </c>
      <c r="NU401" t="str">
        <f t="shared" si="550"/>
        <v>No RI Tests</v>
      </c>
      <c r="NV401" s="183" t="str">
        <f t="array" ref="NV401">IF($NL401="No RI Tests","No RI Tests",VLOOKUP(IF(AND(E401="K",JJ401&lt;280),3,IF(AND(E401="K",JJ401&gt;=280),4,MAX(IF(E401=Lookups!$DF$6:$DF$99,IF(JJ401&gt;=Lookups!$DG$6:$DG$99,Lookups!$DH$6:$DH$99))))),Lookups!$DE$104:$DG$108,2,FALSE))</f>
        <v>No RI Tests</v>
      </c>
      <c r="NW401" s="161" t="str">
        <f t="array" ref="NW401">IF($NL401="No RI Tests","No RI Tests",VLOOKUP(IF(AND(E401="K",JH401&lt;280),3,IF(AND(E401="K",JH401&gt;=280),4,MAX(IF(E401=Lookups!$DF$6:$DF$99,IF(NI401&gt;=Lookups!$DG$6:$DG$99,Lookups!$DH$6:$DH$99))))),Lookups!$DE$104:$DG$108,2,FALSE))</f>
        <v>No RI Tests</v>
      </c>
      <c r="NX401" s="161" t="str">
        <f t="array" ref="NX401">IF($NL401="No RI Tests","No RI Tests",VLOOKUP(IF(AND(E401="K",NK401&lt;280),3,IF(AND(E401="K",NK401&gt;=280),4,MAX(IF(E401=Lookups!$DF$6:$DF$99,IF(NK401&gt;=Lookups!$DG$6:$DG$99,Lookups!$DH$6:$DH$99))))),Lookups!$DE$104:$DG$108,2,FALSE))</f>
        <v>No RI Tests</v>
      </c>
      <c r="NY401" t="str">
        <f t="shared" si="551"/>
        <v>Null</v>
      </c>
      <c r="NZ401" t="str">
        <f t="shared" si="552"/>
        <v>Null</v>
      </c>
      <c r="OA401" t="str">
        <f t="shared" si="553"/>
        <v>No RI for Comparison</v>
      </c>
      <c r="OB401" s="161" t="str">
        <f t="array" ref="OB401">IF($NL401="No RI Tests","No RI Tests",IF(E401="K","N/A",VLOOKUP(MAX(IF(E401=Lookups!$DF$6:$DF$99,IF(JJ401&gt;=Lookups!$DG$6:$DG$99,Lookups!$DI$6:$DI$99))),Lookups!$DE$104:$DG$108,3,FALSE)))</f>
        <v>No RI Tests</v>
      </c>
      <c r="OC401" s="161" t="str">
        <f t="array" ref="OC401">IF($NL401="No RI Tests","No RI Tests",IF(E401="K","N/A",VLOOKUP(MAX(IF(E401=Lookups!$DF$6:$DF$99,IF(NI401&gt;=Lookups!$DG$6:$DG$99,Lookups!$DI$6:$DI$99))),Lookups!$DE$104:$DG$108,3,FALSE)))</f>
        <v>No RI Tests</v>
      </c>
      <c r="OD401" s="161" t="str">
        <f t="array" ref="OD401">IF($NL401="No RI Tests","No RI Tests",IF(E401="K","N/A",VLOOKUP(MAX(IF(E401=Lookups!$DF$6:$DF$99,IF(NK401&gt;=Lookups!$DG$6:$DG$99,Lookups!$DI$6:$DI$99))),Lookups!$DE$104:$DG$108,3,FALSE)))</f>
        <v>No RI Tests</v>
      </c>
      <c r="OE401" t="str">
        <f t="shared" si="554"/>
        <v>Null</v>
      </c>
      <c r="OF401" t="str">
        <f t="shared" si="555"/>
        <v>Null</v>
      </c>
      <c r="OG401" t="str">
        <f t="shared" si="556"/>
        <v>No RI for Comparison</v>
      </c>
      <c r="OH401" t="str">
        <f t="shared" si="557"/>
        <v>Null</v>
      </c>
      <c r="OI401" t="str">
        <f t="shared" si="558"/>
        <v>Null</v>
      </c>
      <c r="OJ401" t="str">
        <f t="shared" si="559"/>
        <v>Null</v>
      </c>
      <c r="OK401" t="str">
        <f t="shared" si="560"/>
        <v>Null</v>
      </c>
      <c r="OL401" t="str">
        <f t="shared" si="561"/>
        <v>Null</v>
      </c>
      <c r="OM401" t="str">
        <f t="shared" si="562"/>
        <v>Null</v>
      </c>
      <c r="ON401" t="str">
        <f t="shared" si="563"/>
        <v>Null</v>
      </c>
      <c r="OO401" t="str">
        <f t="shared" si="564"/>
        <v>Null RI</v>
      </c>
      <c r="OP401" t="str">
        <f ca="1">IF(AND(HR401&lt;&gt;"",JJ401&lt;600),IF(HT401="Advancing","Tier 2","Tier 3"),IF(JI401="","Null",IF(OR(E401="K",E401&lt;3),"FRA Recommended",IF(JJ401&gt;=IF(E401&lt;6,400,600),IF(JJ401&lt;VLOOKUP(E401,Lookups!$AP$3:$AR$16,3,FALSE),"Tier 2","Core"),IF(JJ401&lt;400,IF(RAND()&lt;0.81,"Tier 3","Tier 2"),IF(RAND()&lt;0.51,"Tier 3","Tier 2"))))))</f>
        <v>Null</v>
      </c>
      <c r="OQ401" t="str">
        <f t="shared" si="565"/>
        <v>Null</v>
      </c>
      <c r="OR401" t="str">
        <f t="shared" si="566"/>
        <v>Null</v>
      </c>
      <c r="OS401" t="str">
        <f t="shared" si="567"/>
        <v>Null</v>
      </c>
      <c r="OT401" t="str">
        <f t="shared" si="568"/>
        <v>No RI Tests</v>
      </c>
      <c r="OU401" s="159" t="str">
        <f t="shared" si="569"/>
        <v>No PI Tests</v>
      </c>
      <c r="OV401" t="str">
        <f t="shared" si="570"/>
        <v>No PI Tests</v>
      </c>
      <c r="OW401" t="str">
        <f t="shared" si="571"/>
        <v>No PI Tests</v>
      </c>
      <c r="OX401" t="str">
        <f t="shared" si="572"/>
        <v>No PI Tests</v>
      </c>
      <c r="OY401" t="str">
        <f t="shared" si="573"/>
        <v>No PI Tests</v>
      </c>
      <c r="OZ401" t="str">
        <f t="shared" si="574"/>
        <v>No PI Tests</v>
      </c>
      <c r="PA401" s="159" t="str">
        <f t="shared" si="575"/>
        <v>No PI Tests</v>
      </c>
      <c r="PB401" t="str">
        <f t="shared" si="576"/>
        <v>No PI Tests</v>
      </c>
      <c r="PC401" t="str">
        <f t="shared" si="577"/>
        <v>No PI Tests</v>
      </c>
      <c r="PD401" t="str">
        <f t="shared" si="578"/>
        <v>No PI Tests</v>
      </c>
      <c r="PE401" t="str">
        <f t="shared" si="579"/>
        <v>No PI Tests</v>
      </c>
      <c r="PF401" t="str">
        <f t="shared" si="580"/>
        <v>No PI Tests</v>
      </c>
      <c r="PG401" t="str">
        <f t="shared" si="581"/>
        <v>No PI Tests</v>
      </c>
      <c r="PH401">
        <f t="shared" si="582"/>
        <v>0</v>
      </c>
      <c r="PI401">
        <f t="shared" si="583"/>
        <v>0</v>
      </c>
      <c r="PJ401" t="str">
        <f t="shared" si="584"/>
        <v>Null</v>
      </c>
      <c r="PK401" t="str">
        <f>IF(HR401="","Null",IF(E401&lt;3,"Null",IF(HU401=0,0,IF(HS401="Form 1",VLOOKUP(HU401,Lookups!$BE$3:$BP$63,E401,FALSE),IF(HS401="Form 2",VLOOKUP(HU401,Lookups!$BE$67:$BP$127,E401,FALSE),VLOOKUP(HU401,Lookups!$BE$130:$BP$190,E401,FALSE))))))</f>
        <v>Null</v>
      </c>
      <c r="PL401" t="str">
        <f t="shared" si="585"/>
        <v>Null</v>
      </c>
      <c r="PM401" t="str">
        <f>IF($PH401=0,"Null",IF(E401&lt;3,"Null",IF(OX401=0,0,IF(OV401="Form 1",VLOOKUP(OX401,Lookups!$BE$3:$BP$63,E401,FALSE),IF(OV401="Form 2",VLOOKUP(OX401,Lookups!$BE$67:$BP$127,E401,FALSE),VLOOKUP(OX401,Lookups!$BE$130:$BP$190,E401,FALSE))))))</f>
        <v>Null</v>
      </c>
      <c r="PN401" t="str">
        <f t="shared" si="586"/>
        <v>Null</v>
      </c>
      <c r="PO401" t="str">
        <f t="shared" si="587"/>
        <v>Null</v>
      </c>
      <c r="PP401" t="str">
        <f t="shared" si="588"/>
        <v>Null</v>
      </c>
      <c r="PQ401" t="str">
        <f>IF(HR401="","Null",IF(E401&lt;3,"Null",IF(HV401=0,0,IF(HS401="Form 1",VLOOKUP(HV401,Lookups!$BR$3:$CC$63,E401,FALSE),IF(HS401="Form 2",VLOOKUP(HV401,Lookups!$BR$67:$CC$127,E401,FALSE),VLOOKUP(HV401,Lookups!$BR$130:$CC$190,E401,FALSE))))))</f>
        <v>Null</v>
      </c>
      <c r="PR401" t="str">
        <f t="shared" si="589"/>
        <v>Null</v>
      </c>
      <c r="PS401" t="str">
        <f>IF(HR401="","Null",IF(E401&lt;3,"Null",IF(OY401=0,0,IF(OW401="Form 1",VLOOKUP(OY401,Lookups!$BR$3:$CC$63,E401,FALSE),IF(OW401="Form 2",VLOOKUP(OY401,Lookups!$BR$67:$CC$127,E401,FALSE),VLOOKUP(OY401,Lookups!$BR$130:$CC$190,E401,FALSE))))))</f>
        <v>Null</v>
      </c>
      <c r="PT401" t="str">
        <f t="shared" si="590"/>
        <v>Null</v>
      </c>
      <c r="PU401" t="str">
        <f t="shared" si="591"/>
        <v>Null</v>
      </c>
      <c r="PV401" t="str">
        <f t="shared" si="592"/>
        <v>Null</v>
      </c>
      <c r="PW401" t="str">
        <f t="shared" si="593"/>
        <v>No PI Tests</v>
      </c>
      <c r="PX401">
        <f t="shared" si="594"/>
        <v>0</v>
      </c>
      <c r="PY401">
        <f t="shared" si="595"/>
        <v>0</v>
      </c>
      <c r="PZ401" t="str">
        <f t="shared" si="596"/>
        <v>Null</v>
      </c>
      <c r="QA401" t="str">
        <f t="shared" si="597"/>
        <v>Null</v>
      </c>
      <c r="QB401" t="str">
        <f t="shared" si="598"/>
        <v>Null</v>
      </c>
      <c r="QC401" t="str">
        <f>IF($MS401="System 44 Record",IF(BQ401&lt;MEDIAN(Directions!$F$3,Directions!$F$6),"Mid-Year Exited Student","Full Year Participant")&amp;IF(BP401&lt;Directions!$F$3,", Started Prior Year",", Started This Year"),"Null")</f>
        <v>Null</v>
      </c>
      <c r="QD401" t="str">
        <f t="shared" si="599"/>
        <v>Null</v>
      </c>
      <c r="QE401">
        <f t="shared" si="600"/>
        <v>0</v>
      </c>
      <c r="QF401">
        <f t="shared" si="601"/>
        <v>0</v>
      </c>
      <c r="QG401">
        <f t="shared" si="602"/>
        <v>0</v>
      </c>
      <c r="QH401">
        <f t="shared" si="603"/>
        <v>0</v>
      </c>
      <c r="QI401">
        <f t="shared" si="604"/>
        <v>0</v>
      </c>
      <c r="QJ401" t="str">
        <f t="shared" si="605"/>
        <v>Used None</v>
      </c>
      <c r="QK401" t="str">
        <f t="shared" si="606"/>
        <v>Null</v>
      </c>
      <c r="QL401" t="str">
        <f t="shared" si="607"/>
        <v>Null</v>
      </c>
      <c r="QM401" t="str">
        <f>IF($MS401="READ 180 Record",IF(AQ401="","Null",VLOOKUP(JJ401,Lookups!$DX$3:$EB$2054,AN401+1,FALSE)),"Null")</f>
        <v>Null</v>
      </c>
      <c r="QN401" t="str">
        <f t="shared" si="608"/>
        <v>Null</v>
      </c>
    </row>
    <row r="402" spans="1:456" x14ac:dyDescent="0.25">
      <c r="A402" s="161" t="s">
        <v>1447</v>
      </c>
      <c r="B402" s="161" t="s">
        <v>1447</v>
      </c>
      <c r="C402" s="161" t="s">
        <v>1447</v>
      </c>
      <c r="D402" s="161" t="s">
        <v>1447</v>
      </c>
      <c r="E402" s="161">
        <v>6</v>
      </c>
      <c r="F402" s="161" t="s">
        <v>1447</v>
      </c>
      <c r="G402" s="161" t="s">
        <v>883</v>
      </c>
      <c r="H402" s="161" t="s">
        <v>889</v>
      </c>
      <c r="I402" s="161">
        <v>427</v>
      </c>
      <c r="J402" s="159">
        <v>42500</v>
      </c>
      <c r="K402" s="161">
        <v>0</v>
      </c>
      <c r="L402" s="161">
        <v>0</v>
      </c>
      <c r="M402" s="161">
        <v>0</v>
      </c>
      <c r="N402" s="161">
        <v>0</v>
      </c>
      <c r="O402" s="161">
        <v>0</v>
      </c>
      <c r="P402" s="161">
        <v>0</v>
      </c>
      <c r="Q402" s="161">
        <v>0</v>
      </c>
      <c r="R402" s="161">
        <v>0</v>
      </c>
      <c r="S402" s="161">
        <v>0</v>
      </c>
      <c r="T402" s="161">
        <v>0</v>
      </c>
      <c r="U402" s="161">
        <v>0</v>
      </c>
      <c r="V402" s="161">
        <v>0</v>
      </c>
      <c r="W402" s="161">
        <v>0</v>
      </c>
      <c r="X402" s="161">
        <v>0</v>
      </c>
      <c r="AB402" s="161" t="s">
        <v>241</v>
      </c>
      <c r="AC402" s="161" t="s">
        <v>242</v>
      </c>
      <c r="AD402" s="161" t="s">
        <v>242</v>
      </c>
      <c r="AE402" s="161" t="s">
        <v>242</v>
      </c>
      <c r="AF402" s="161" t="s">
        <v>242</v>
      </c>
      <c r="AG402" s="161" t="s">
        <v>241</v>
      </c>
      <c r="AH402" s="161" t="s">
        <v>242</v>
      </c>
      <c r="AI402" s="161">
        <v>20150801</v>
      </c>
      <c r="AJ402" s="161">
        <v>20160525</v>
      </c>
      <c r="AK402" s="161" t="s">
        <v>869</v>
      </c>
      <c r="AL402" t="s">
        <v>1076</v>
      </c>
      <c r="AM402" t="s">
        <v>889</v>
      </c>
      <c r="AN402">
        <v>2</v>
      </c>
      <c r="AO402" t="s">
        <v>870</v>
      </c>
      <c r="AP402">
        <v>12</v>
      </c>
      <c r="AQ402">
        <v>74</v>
      </c>
      <c r="AR402">
        <v>1344</v>
      </c>
      <c r="AS402">
        <v>548</v>
      </c>
      <c r="AT402">
        <v>240</v>
      </c>
      <c r="AU402">
        <v>267</v>
      </c>
      <c r="AV402">
        <v>85</v>
      </c>
      <c r="AW402">
        <v>32</v>
      </c>
      <c r="AX402">
        <v>19.108349999999898</v>
      </c>
      <c r="AY402">
        <v>6.3076999999999996</v>
      </c>
      <c r="AZ402">
        <v>2.6429</v>
      </c>
      <c r="BA402">
        <v>89.133399999999995</v>
      </c>
      <c r="BB402">
        <v>19855</v>
      </c>
      <c r="BC402">
        <v>90.243902438999996</v>
      </c>
      <c r="BD402">
        <v>94.444444443999998</v>
      </c>
      <c r="BE402">
        <v>419</v>
      </c>
      <c r="BF402">
        <v>469</v>
      </c>
      <c r="BG402">
        <v>69</v>
      </c>
      <c r="BH402">
        <v>97</v>
      </c>
      <c r="BI402">
        <v>3</v>
      </c>
      <c r="BJ402">
        <v>0</v>
      </c>
      <c r="BK402">
        <v>203</v>
      </c>
      <c r="BL402">
        <v>0</v>
      </c>
      <c r="BM402" t="s">
        <v>1077</v>
      </c>
      <c r="BN402" t="s">
        <v>1079</v>
      </c>
      <c r="ET402" s="161">
        <v>7</v>
      </c>
      <c r="EU402" s="161">
        <v>126</v>
      </c>
      <c r="EV402" s="161">
        <v>42</v>
      </c>
      <c r="EW402" s="161">
        <v>7533</v>
      </c>
      <c r="EX402" s="161">
        <v>0</v>
      </c>
      <c r="EY402" s="161">
        <v>0</v>
      </c>
      <c r="EZ402" s="161">
        <v>0</v>
      </c>
      <c r="FA402" s="161">
        <v>0</v>
      </c>
      <c r="FB402" s="161">
        <v>49</v>
      </c>
      <c r="FC402" s="161">
        <v>69</v>
      </c>
      <c r="FD402" s="161">
        <v>0</v>
      </c>
      <c r="FE402" s="161">
        <v>3</v>
      </c>
      <c r="FF402" s="159">
        <v>42436</v>
      </c>
      <c r="FG402" s="161">
        <v>75</v>
      </c>
      <c r="FH402" s="161">
        <v>87</v>
      </c>
      <c r="FI402" s="161">
        <v>67</v>
      </c>
      <c r="FJ402" s="161">
        <v>88</v>
      </c>
      <c r="FK402" s="161">
        <v>75</v>
      </c>
      <c r="FL402" s="159">
        <v>42353</v>
      </c>
      <c r="FM402" s="161">
        <v>46</v>
      </c>
      <c r="FN402" s="161">
        <v>68</v>
      </c>
      <c r="FO402" s="161">
        <v>30</v>
      </c>
      <c r="FP402" s="161">
        <v>63</v>
      </c>
      <c r="FQ402" s="161">
        <v>50</v>
      </c>
      <c r="FR402" s="159">
        <v>42304</v>
      </c>
      <c r="FS402" s="161">
        <v>27</v>
      </c>
      <c r="FT402" s="161">
        <v>52</v>
      </c>
      <c r="FU402" s="161">
        <v>17</v>
      </c>
      <c r="FV402" s="161">
        <v>10</v>
      </c>
      <c r="FW402" s="161">
        <v>63</v>
      </c>
      <c r="HN402" s="161" t="s">
        <v>889</v>
      </c>
      <c r="HO402" s="159">
        <v>42244</v>
      </c>
      <c r="HP402" s="159">
        <v>42244</v>
      </c>
      <c r="HQ402" s="161">
        <v>1</v>
      </c>
      <c r="HR402" s="159">
        <v>42244</v>
      </c>
      <c r="HS402" s="161" t="s">
        <v>872</v>
      </c>
      <c r="HT402" s="161" t="s">
        <v>882</v>
      </c>
      <c r="HU402" s="161">
        <v>39</v>
      </c>
      <c r="HV402" s="161">
        <v>27</v>
      </c>
      <c r="HW402" s="161">
        <v>0</v>
      </c>
      <c r="JB402" s="161" t="s">
        <v>889</v>
      </c>
      <c r="JC402" s="161">
        <v>6</v>
      </c>
      <c r="JD402" s="161">
        <v>5</v>
      </c>
      <c r="JE402" s="161">
        <v>22</v>
      </c>
      <c r="JF402" s="161">
        <v>9701</v>
      </c>
      <c r="JG402" s="159">
        <v>42500</v>
      </c>
      <c r="JH402" s="161">
        <v>427</v>
      </c>
      <c r="JI402" s="159">
        <v>42242</v>
      </c>
      <c r="JJ402" s="161">
        <v>341</v>
      </c>
      <c r="JK402" s="161">
        <v>7</v>
      </c>
      <c r="JL402" s="159">
        <v>42346</v>
      </c>
      <c r="JM402" s="161">
        <v>319</v>
      </c>
      <c r="JN402" s="161">
        <v>19</v>
      </c>
      <c r="JO402" s="159">
        <v>42500</v>
      </c>
      <c r="JP402" s="161">
        <v>427</v>
      </c>
      <c r="JQ402" s="161">
        <v>13</v>
      </c>
      <c r="MN402" t="str">
        <f t="shared" si="522"/>
        <v>YesNoNoNoYesNo</v>
      </c>
      <c r="MO402" t="str">
        <f>IF(AND(MN402="NoNoNoNoNoNo",JI402=""),"No Programs",VLOOKUP(MN402,Lookups!$DA$4:$DB$67,2,FALSE))</f>
        <v>READ 180 Only</v>
      </c>
      <c r="MP402">
        <f t="shared" si="523"/>
        <v>1</v>
      </c>
      <c r="MQ402" t="str">
        <f t="shared" si="524"/>
        <v>READ 180 User</v>
      </c>
      <c r="MR402" t="str">
        <f>Directions!$D$3</f>
        <v>Usage</v>
      </c>
      <c r="MS402" t="str">
        <f>VLOOKUP(MQ402,Lookups!$CU$71:$CV$80,2,FALSE)</f>
        <v>READ 180 Record</v>
      </c>
      <c r="MT402">
        <f t="shared" si="525"/>
        <v>1</v>
      </c>
      <c r="MU402">
        <f t="shared" si="526"/>
        <v>1</v>
      </c>
      <c r="MV402">
        <f t="shared" si="527"/>
        <v>1</v>
      </c>
      <c r="MW402">
        <f t="shared" si="528"/>
        <v>1</v>
      </c>
      <c r="MX402">
        <f t="shared" si="529"/>
        <v>36.857142857142854</v>
      </c>
      <c r="MY402" t="str">
        <f t="shared" si="530"/>
        <v>Not Used</v>
      </c>
      <c r="MZ402">
        <f t="shared" si="531"/>
        <v>0</v>
      </c>
      <c r="NA402" t="str">
        <f t="shared" si="532"/>
        <v>Not Available</v>
      </c>
      <c r="NB402" t="str">
        <f t="shared" si="533"/>
        <v>Not Available</v>
      </c>
      <c r="NC402" t="str">
        <f t="shared" si="534"/>
        <v>4 Not Indicated</v>
      </c>
      <c r="ND402" t="str">
        <f t="shared" si="535"/>
        <v>4 Not Indicated</v>
      </c>
      <c r="NE402" t="str">
        <f t="shared" si="536"/>
        <v>4 Not Indicated</v>
      </c>
      <c r="NF402" t="str">
        <f t="shared" si="537"/>
        <v>4 Not Indicated</v>
      </c>
      <c r="NG402" t="str">
        <f t="shared" si="538"/>
        <v>4 Not Indicated</v>
      </c>
      <c r="NH402" s="159">
        <f t="shared" si="539"/>
        <v>42500</v>
      </c>
      <c r="NI402">
        <f t="shared" si="540"/>
        <v>427</v>
      </c>
      <c r="NJ402" s="159">
        <f t="shared" si="541"/>
        <v>42500</v>
      </c>
      <c r="NK402">
        <f t="shared" si="542"/>
        <v>427</v>
      </c>
      <c r="NL402">
        <f t="shared" si="543"/>
        <v>36.857142857142854</v>
      </c>
      <c r="NM402">
        <f t="shared" si="544"/>
        <v>1</v>
      </c>
      <c r="NN402">
        <f>IF(OR(E402="PK",E402="K",JJ402=""),"Null",INDEX(Lookups!$EZ$4:$FW$18,MATCH($JJ402,Lookups!$EY$4:$EY$18,1),MATCH($E402,Lookups!$EZ$3:$FW$3,0)))</f>
        <v>115</v>
      </c>
      <c r="NO402">
        <f>IF(OR(E402="PK",E402="K",JJ402=""),"Null",INDEX(Lookups!$EZ$4:$FW$18,MATCH($JJ402,Lookups!$EY$4:$EY$18,1),MATCH($E402,Lookups!$EZ$3:$FW$3,0) + 1))</f>
        <v>170</v>
      </c>
      <c r="NP402">
        <f t="shared" si="545"/>
        <v>230</v>
      </c>
      <c r="NQ402" t="str">
        <f t="shared" si="546"/>
        <v>PI is Recommended</v>
      </c>
      <c r="NR402" t="str">
        <f t="shared" si="547"/>
        <v>PI is Recommended</v>
      </c>
      <c r="NS402" t="str">
        <f t="shared" si="548"/>
        <v>200L to 399L</v>
      </c>
      <c r="NT402" t="str">
        <f t="shared" si="549"/>
        <v>400L to 599L</v>
      </c>
      <c r="NU402" t="str">
        <f t="shared" si="550"/>
        <v>400L to 599L</v>
      </c>
      <c r="NV402" s="183" t="str">
        <f t="array" ref="NV402">IF($NL402="No RI Tests","No RI Tests",VLOOKUP(IF(AND(E402="K",JJ402&lt;280),3,IF(AND(E402="K",JJ402&gt;=280),4,MAX(IF(E402=Lookups!$DF$6:$DF$99,IF(JJ402&gt;=Lookups!$DG$6:$DG$99,Lookups!$DH$6:$DH$99))))),Lookups!$DE$104:$DG$108,2,FALSE))</f>
        <v>1 Below Basic</v>
      </c>
      <c r="NW402" s="161" t="str">
        <f t="array" ref="NW402">IF($NL402="No RI Tests","No RI Tests",VLOOKUP(IF(AND(E402="K",JH402&lt;280),3,IF(AND(E402="K",JH402&gt;=280),4,MAX(IF(E402=Lookups!$DF$6:$DF$99,IF(NI402&gt;=Lookups!$DG$6:$DG$99,Lookups!$DH$6:$DH$99))))),Lookups!$DE$104:$DG$108,2,FALSE))</f>
        <v>1 Below Basic</v>
      </c>
      <c r="NX402" s="161" t="str">
        <f t="array" ref="NX402">IF($NL402="No RI Tests","No RI Tests",VLOOKUP(IF(AND(E402="K",NK402&lt;280),3,IF(AND(E402="K",NK402&gt;=280),4,MAX(IF(E402=Lookups!$DF$6:$DF$99,IF(NK402&gt;=Lookups!$DG$6:$DG$99,Lookups!$DH$6:$DH$99))))),Lookups!$DE$104:$DG$108,2,FALSE))</f>
        <v>1 Below Basic</v>
      </c>
      <c r="NY402">
        <f t="shared" si="551"/>
        <v>1</v>
      </c>
      <c r="NZ402">
        <f t="shared" si="552"/>
        <v>0</v>
      </c>
      <c r="OA402" t="str">
        <f t="shared" si="553"/>
        <v>Maintained Performance Level</v>
      </c>
      <c r="OB402" s="161" t="str">
        <f t="array" ref="OB402">IF($NL402="No RI Tests","No RI Tests",IF(E402="K","N/A",VLOOKUP(MAX(IF(E402=Lookups!$DF$6:$DF$99,IF(JJ402&gt;=Lookups!$DG$6:$DG$99,Lookups!$DI$6:$DI$99))),Lookups!$DE$104:$DG$108,3,FALSE)))</f>
        <v>1 Limited</v>
      </c>
      <c r="OC402" s="161" t="str">
        <f t="array" ref="OC402">IF($NL402="No RI Tests","No RI Tests",IF(E402="K","N/A",VLOOKUP(MAX(IF(E402=Lookups!$DF$6:$DF$99,IF(NI402&gt;=Lookups!$DG$6:$DG$99,Lookups!$DI$6:$DI$99))),Lookups!$DE$104:$DG$108,3,FALSE)))</f>
        <v>1 Limited</v>
      </c>
      <c r="OD402" s="161" t="str">
        <f t="array" ref="OD402">IF($NL402="No RI Tests","No RI Tests",IF(E402="K","N/A",VLOOKUP(MAX(IF(E402=Lookups!$DF$6:$DF$99,IF(NK402&gt;=Lookups!$DG$6:$DG$99,Lookups!$DI$6:$DI$99))),Lookups!$DE$104:$DG$108,3,FALSE)))</f>
        <v>1 Limited</v>
      </c>
      <c r="OE402">
        <f t="shared" si="554"/>
        <v>1</v>
      </c>
      <c r="OF402">
        <f t="shared" si="555"/>
        <v>0</v>
      </c>
      <c r="OG402" t="str">
        <f t="shared" si="556"/>
        <v>Maintained Performance Level</v>
      </c>
      <c r="OH402">
        <f t="shared" si="557"/>
        <v>86</v>
      </c>
      <c r="OI402">
        <f t="shared" si="558"/>
        <v>1</v>
      </c>
      <c r="OJ402">
        <f t="shared" si="559"/>
        <v>0</v>
      </c>
      <c r="OK402">
        <f t="shared" si="560"/>
        <v>0</v>
      </c>
      <c r="OL402">
        <f t="shared" si="561"/>
        <v>0.60350877192982455</v>
      </c>
      <c r="OM402" t="str">
        <f t="shared" si="562"/>
        <v>Fall Administration</v>
      </c>
      <c r="ON402" t="str">
        <f t="shared" si="563"/>
        <v>Winter Administration</v>
      </c>
      <c r="OO402" t="str">
        <f t="shared" si="564"/>
        <v>Fall to Winter RI</v>
      </c>
      <c r="OP402" t="str">
        <f ca="1">IF(AND(HR402&lt;&gt;"",JJ402&lt;600),IF(HT402="Advancing","Tier 2","Tier 3"),IF(JI402="","Null",IF(OR(E402="K",E402&lt;3),"FRA Recommended",IF(JJ402&gt;=IF(E402&lt;6,400,600),IF(JJ402&lt;VLOOKUP(E402,Lookups!$AP$3:$AR$16,3,FALSE),"Tier 2","Core"),IF(JJ402&lt;400,IF(RAND()&lt;0.81,"Tier 3","Tier 2"),IF(RAND()&lt;0.51,"Tier 3","Tier 2"))))))</f>
        <v>Tier 2</v>
      </c>
      <c r="OQ402" t="str">
        <f t="shared" si="565"/>
        <v>Average Reading Invt. Under 15 Minutes Long</v>
      </c>
      <c r="OR402">
        <f t="shared" si="566"/>
        <v>0</v>
      </c>
      <c r="OS402">
        <f t="shared" si="567"/>
        <v>0</v>
      </c>
      <c r="OT402">
        <f t="shared" si="568"/>
        <v>108</v>
      </c>
      <c r="OU402" s="159">
        <f t="shared" si="569"/>
        <v>42244</v>
      </c>
      <c r="OV402" t="str">
        <f t="shared" si="570"/>
        <v>Form 1</v>
      </c>
      <c r="OW402" t="str">
        <f t="shared" si="571"/>
        <v>Advancing</v>
      </c>
      <c r="OX402">
        <f t="shared" si="572"/>
        <v>39</v>
      </c>
      <c r="OY402">
        <f t="shared" si="573"/>
        <v>27</v>
      </c>
      <c r="OZ402">
        <f t="shared" si="574"/>
        <v>0</v>
      </c>
      <c r="PA402" s="159">
        <f t="shared" si="575"/>
        <v>42244</v>
      </c>
      <c r="PB402" t="str">
        <f t="shared" si="576"/>
        <v>Form 1</v>
      </c>
      <c r="PC402" t="str">
        <f t="shared" si="577"/>
        <v>Advancing</v>
      </c>
      <c r="PD402">
        <f t="shared" si="578"/>
        <v>39</v>
      </c>
      <c r="PE402">
        <f t="shared" si="579"/>
        <v>27</v>
      </c>
      <c r="PF402">
        <f t="shared" si="580"/>
        <v>0</v>
      </c>
      <c r="PG402" t="str">
        <f t="shared" si="581"/>
        <v>Lone PI Test</v>
      </c>
      <c r="PH402">
        <f t="shared" si="582"/>
        <v>0</v>
      </c>
      <c r="PI402">
        <f t="shared" si="583"/>
        <v>1</v>
      </c>
      <c r="PJ402">
        <f t="shared" si="584"/>
        <v>39</v>
      </c>
      <c r="PK402">
        <f>IF(HR402="","Null",IF(E402&lt;3,"Null",IF(HU402=0,0,IF(HS402="Form 1",VLOOKUP(HU402,Lookups!$BE$3:$BP$63,E402,FALSE),IF(HS402="Form 2",VLOOKUP(HU402,Lookups!$BE$67:$BP$127,E402,FALSE),VLOOKUP(HU402,Lookups!$BE$130:$BP$190,E402,FALSE))))))</f>
        <v>6</v>
      </c>
      <c r="PL402" t="str">
        <f t="shared" si="585"/>
        <v>Null</v>
      </c>
      <c r="PM402" t="str">
        <f>IF($PH402=0,"Null",IF(E402&lt;3,"Null",IF(OX402=0,0,IF(OV402="Form 1",VLOOKUP(OX402,Lookups!$BE$3:$BP$63,E402,FALSE),IF(OV402="Form 2",VLOOKUP(OX402,Lookups!$BE$67:$BP$127,E402,FALSE),VLOOKUP(OX402,Lookups!$BE$130:$BP$190,E402,FALSE))))))</f>
        <v>Null</v>
      </c>
      <c r="PN402" t="str">
        <f t="shared" si="586"/>
        <v>Null</v>
      </c>
      <c r="PO402" t="str">
        <f t="shared" si="587"/>
        <v>Null</v>
      </c>
      <c r="PP402">
        <f t="shared" si="588"/>
        <v>27</v>
      </c>
      <c r="PQ402">
        <f>IF(HR402="","Null",IF(E402&lt;3,"Null",IF(HV402=0,0,IF(HS402="Form 1",VLOOKUP(HV402,Lookups!$BR$3:$CC$63,E402,FALSE),IF(HS402="Form 2",VLOOKUP(HV402,Lookups!$BR$67:$CC$127,E402,FALSE),VLOOKUP(HV402,Lookups!$BR$130:$CC$190,E402,FALSE))))))</f>
        <v>52</v>
      </c>
      <c r="PR402" t="str">
        <f t="shared" si="589"/>
        <v>Null</v>
      </c>
      <c r="PS402">
        <f>IF(HR402="","Null",IF(E402&lt;3,"Null",IF(OY402=0,0,IF(OW402="Form 1",VLOOKUP(OY402,Lookups!$BR$3:$CC$63,E402,FALSE),IF(OW402="Form 2",VLOOKUP(OY402,Lookups!$BR$67:$CC$127,E402,FALSE),VLOOKUP(OY402,Lookups!$BR$130:$CC$190,E402,FALSE))))))</f>
        <v>46</v>
      </c>
      <c r="PT402" t="str">
        <f t="shared" si="590"/>
        <v>Null</v>
      </c>
      <c r="PU402" t="str">
        <f t="shared" si="591"/>
        <v>Null</v>
      </c>
      <c r="PV402">
        <f t="shared" si="592"/>
        <v>1</v>
      </c>
      <c r="PW402" t="str">
        <f t="shared" si="593"/>
        <v>Fall PI Administration</v>
      </c>
      <c r="PX402">
        <f t="shared" si="594"/>
        <v>1</v>
      </c>
      <c r="PY402">
        <f t="shared" si="595"/>
        <v>0</v>
      </c>
      <c r="PZ402" t="str">
        <f t="shared" si="596"/>
        <v>Null</v>
      </c>
      <c r="QA402" t="str">
        <f t="shared" si="597"/>
        <v>Null</v>
      </c>
      <c r="QB402" t="str">
        <f t="shared" si="598"/>
        <v>Null</v>
      </c>
      <c r="QC402" t="str">
        <f>IF($MS402="System 44 Record",IF(BQ402&lt;MEDIAN(Directions!$F$3,Directions!$F$6),"Mid-Year Exited Student","Full Year Participant")&amp;IF(BP402&lt;Directions!$F$3,", Started Prior Year",", Started This Year"),"Null")</f>
        <v>Null</v>
      </c>
      <c r="QD402" t="str">
        <f t="shared" si="599"/>
        <v>Null</v>
      </c>
      <c r="QE402">
        <f t="shared" si="600"/>
        <v>1</v>
      </c>
      <c r="QF402">
        <f t="shared" si="601"/>
        <v>1</v>
      </c>
      <c r="QG402">
        <f t="shared" si="602"/>
        <v>1</v>
      </c>
      <c r="QH402">
        <f t="shared" si="603"/>
        <v>3</v>
      </c>
      <c r="QI402">
        <f t="shared" si="604"/>
        <v>0.69</v>
      </c>
      <c r="QJ402" t="str">
        <f t="shared" si="605"/>
        <v>Used All 3</v>
      </c>
      <c r="QK402" t="str">
        <f t="shared" si="606"/>
        <v>60 to 79 Sessions</v>
      </c>
      <c r="QL402" t="str">
        <f t="shared" si="607"/>
        <v>9 to 12 Segments</v>
      </c>
      <c r="QM402" t="str">
        <f>IF($MS402="READ 180 Record",IF(AQ402="","Null",VLOOKUP(JJ402,Lookups!$DX$3:$EB$2054,AN402+1,FALSE)),"Null")</f>
        <v>Level is Above Lexile Score</v>
      </c>
      <c r="QN402" t="str">
        <f t="shared" si="608"/>
        <v>Null</v>
      </c>
    </row>
    <row r="403" spans="1:456" x14ac:dyDescent="0.25">
      <c r="A403" s="161" t="s">
        <v>1447</v>
      </c>
      <c r="B403" s="161" t="s">
        <v>1447</v>
      </c>
      <c r="C403" s="161" t="s">
        <v>1447</v>
      </c>
      <c r="D403" s="161" t="s">
        <v>1447</v>
      </c>
      <c r="E403" s="161">
        <v>3</v>
      </c>
      <c r="F403" s="161" t="s">
        <v>1447</v>
      </c>
      <c r="G403" s="161" t="s">
        <v>885</v>
      </c>
      <c r="H403" s="161" t="s">
        <v>892</v>
      </c>
      <c r="I403" s="161">
        <v>0</v>
      </c>
      <c r="J403" s="159">
        <v>42495</v>
      </c>
      <c r="K403" s="161">
        <v>0</v>
      </c>
      <c r="L403" s="161">
        <v>0</v>
      </c>
      <c r="M403" s="161">
        <v>0</v>
      </c>
      <c r="N403" s="161">
        <v>0</v>
      </c>
      <c r="O403" s="161">
        <v>0</v>
      </c>
      <c r="P403" s="161">
        <v>0</v>
      </c>
      <c r="Q403" s="161">
        <v>0</v>
      </c>
      <c r="R403" s="161">
        <v>0</v>
      </c>
      <c r="S403" s="161">
        <v>0</v>
      </c>
      <c r="T403" s="161">
        <v>0</v>
      </c>
      <c r="U403" s="161">
        <v>0</v>
      </c>
      <c r="V403" s="161">
        <v>0</v>
      </c>
      <c r="W403" s="161">
        <v>0</v>
      </c>
      <c r="X403" s="161">
        <v>0</v>
      </c>
      <c r="AB403" s="161" t="s">
        <v>242</v>
      </c>
      <c r="AC403" s="161" t="s">
        <v>242</v>
      </c>
      <c r="AD403" s="161" t="s">
        <v>242</v>
      </c>
      <c r="AE403" s="161" t="s">
        <v>242</v>
      </c>
      <c r="AF403" s="161" t="s">
        <v>241</v>
      </c>
      <c r="AG403" s="161" t="s">
        <v>241</v>
      </c>
      <c r="AH403" s="161" t="s">
        <v>242</v>
      </c>
      <c r="AI403" s="161">
        <v>20150801</v>
      </c>
      <c r="AJ403" s="161">
        <v>20160525</v>
      </c>
      <c r="AK403" s="161" t="s">
        <v>869</v>
      </c>
      <c r="AL403" t="s">
        <v>1078</v>
      </c>
      <c r="BN403" t="s">
        <v>1076</v>
      </c>
      <c r="BO403" t="s">
        <v>892</v>
      </c>
      <c r="BP403" s="159">
        <v>42256</v>
      </c>
      <c r="BQ403" s="159">
        <v>42494</v>
      </c>
      <c r="BR403" t="s">
        <v>877</v>
      </c>
      <c r="BS403">
        <v>-103</v>
      </c>
      <c r="BT403" s="159">
        <v>42494</v>
      </c>
      <c r="BU403">
        <v>2</v>
      </c>
      <c r="BV403">
        <v>5</v>
      </c>
      <c r="BW403">
        <v>12</v>
      </c>
      <c r="BX403">
        <v>50</v>
      </c>
      <c r="BY403">
        <v>718</v>
      </c>
      <c r="BZ403">
        <v>769</v>
      </c>
      <c r="CA403">
        <v>0</v>
      </c>
      <c r="CB403">
        <v>19</v>
      </c>
      <c r="CC403">
        <v>60</v>
      </c>
      <c r="CD403">
        <v>76</v>
      </c>
      <c r="CE403">
        <v>79</v>
      </c>
      <c r="CF403">
        <v>100</v>
      </c>
      <c r="CG403">
        <v>79</v>
      </c>
      <c r="CH403">
        <v>73</v>
      </c>
      <c r="CI403">
        <v>6491</v>
      </c>
      <c r="CJ403">
        <v>1.9582999999999999</v>
      </c>
      <c r="CK403">
        <v>2</v>
      </c>
      <c r="CL403">
        <v>4</v>
      </c>
      <c r="ET403" s="161">
        <v>0</v>
      </c>
      <c r="EU403" s="161">
        <v>0</v>
      </c>
      <c r="EV403" s="161">
        <v>0</v>
      </c>
      <c r="EW403" s="161">
        <v>0</v>
      </c>
      <c r="EX403" s="161">
        <v>0</v>
      </c>
      <c r="EY403" s="161">
        <v>0</v>
      </c>
      <c r="EZ403" s="161">
        <v>0</v>
      </c>
      <c r="FA403" s="161">
        <v>0</v>
      </c>
      <c r="FB403" s="161">
        <v>0</v>
      </c>
      <c r="FC403" s="161">
        <v>0</v>
      </c>
      <c r="FD403" s="161">
        <v>0</v>
      </c>
      <c r="FE403" s="161">
        <v>0</v>
      </c>
      <c r="HN403" s="161" t="s">
        <v>892</v>
      </c>
      <c r="HO403" s="159">
        <v>42248</v>
      </c>
      <c r="HP403" s="159">
        <v>42499</v>
      </c>
      <c r="HQ403" s="161">
        <v>3</v>
      </c>
      <c r="HR403" s="159">
        <v>42248</v>
      </c>
      <c r="HS403" s="161" t="s">
        <v>872</v>
      </c>
      <c r="HT403" s="161" t="s">
        <v>878</v>
      </c>
      <c r="HU403" s="161">
        <v>19</v>
      </c>
      <c r="HV403" s="161">
        <v>8</v>
      </c>
      <c r="HW403" s="161">
        <v>0</v>
      </c>
      <c r="HX403" s="159">
        <v>42346</v>
      </c>
      <c r="HY403" s="161" t="s">
        <v>874</v>
      </c>
      <c r="HZ403" s="161" t="s">
        <v>878</v>
      </c>
      <c r="IA403" s="161">
        <v>25</v>
      </c>
      <c r="IB403" s="161">
        <v>9</v>
      </c>
      <c r="IC403" s="161">
        <v>0</v>
      </c>
      <c r="ID403" s="159">
        <v>42499</v>
      </c>
      <c r="IE403" s="161" t="s">
        <v>879</v>
      </c>
      <c r="IF403" s="161" t="s">
        <v>878</v>
      </c>
      <c r="IG403" s="161">
        <v>28</v>
      </c>
      <c r="IH403" s="161">
        <v>8</v>
      </c>
      <c r="II403" s="161">
        <v>0</v>
      </c>
      <c r="JB403" s="161" t="s">
        <v>892</v>
      </c>
      <c r="JC403" s="161">
        <v>18</v>
      </c>
      <c r="JD403" s="161">
        <v>11</v>
      </c>
      <c r="JE403" s="161">
        <v>15</v>
      </c>
      <c r="JF403" s="161">
        <v>5749</v>
      </c>
      <c r="JG403" s="159">
        <v>42495</v>
      </c>
      <c r="JH403" s="161">
        <v>0</v>
      </c>
      <c r="JI403" s="159">
        <v>42244</v>
      </c>
      <c r="JJ403" s="161">
        <v>0</v>
      </c>
      <c r="JK403" s="161">
        <v>3</v>
      </c>
      <c r="JL403" s="159">
        <v>42347</v>
      </c>
      <c r="JM403" s="161">
        <v>0</v>
      </c>
      <c r="JN403" s="161">
        <v>3</v>
      </c>
      <c r="JO403" s="159">
        <v>42495</v>
      </c>
      <c r="JP403" s="161">
        <v>0</v>
      </c>
      <c r="JQ403" s="161">
        <v>28</v>
      </c>
      <c r="MN403" t="str">
        <f t="shared" si="522"/>
        <v>NoNoNoYesYesNo</v>
      </c>
      <c r="MO403" t="str">
        <f>IF(AND(MN403="NoNoNoNoNoNo",JI403=""),"No Programs",VLOOKUP(MN403,Lookups!$DA$4:$DB$67,2,FALSE))</f>
        <v>System 44 Only</v>
      </c>
      <c r="MP403">
        <f t="shared" si="523"/>
        <v>0</v>
      </c>
      <c r="MQ403" t="str">
        <f t="shared" si="524"/>
        <v>System 44 User</v>
      </c>
      <c r="MR403" t="str">
        <f>Directions!$D$3</f>
        <v>Usage</v>
      </c>
      <c r="MS403" t="str">
        <f>VLOOKUP(MQ403,Lookups!$CU$71:$CV$80,2,FALSE)</f>
        <v>System 44 Record</v>
      </c>
      <c r="MT403">
        <f t="shared" si="525"/>
        <v>1</v>
      </c>
      <c r="MU403">
        <f t="shared" si="526"/>
        <v>1</v>
      </c>
      <c r="MV403">
        <f t="shared" si="527"/>
        <v>1</v>
      </c>
      <c r="MW403">
        <f t="shared" si="528"/>
        <v>1</v>
      </c>
      <c r="MX403">
        <f t="shared" si="529"/>
        <v>35.857142857142854</v>
      </c>
      <c r="MY403" t="str">
        <f t="shared" si="530"/>
        <v>Not Used</v>
      </c>
      <c r="MZ403">
        <f t="shared" si="531"/>
        <v>0</v>
      </c>
      <c r="NA403" t="str">
        <f t="shared" si="532"/>
        <v>Not Available</v>
      </c>
      <c r="NB403" t="str">
        <f t="shared" si="533"/>
        <v>Not Available</v>
      </c>
      <c r="NC403" t="str">
        <f t="shared" si="534"/>
        <v>4 Not Indicated</v>
      </c>
      <c r="ND403" t="str">
        <f t="shared" si="535"/>
        <v>4 Not Indicated</v>
      </c>
      <c r="NE403" t="str">
        <f t="shared" si="536"/>
        <v>4 Not Indicated</v>
      </c>
      <c r="NF403" t="str">
        <f t="shared" si="537"/>
        <v>4 Not Indicated</v>
      </c>
      <c r="NG403" t="str">
        <f t="shared" si="538"/>
        <v>4 Not Indicated</v>
      </c>
      <c r="NH403" s="159">
        <f t="shared" si="539"/>
        <v>42495</v>
      </c>
      <c r="NI403">
        <f t="shared" si="540"/>
        <v>0</v>
      </c>
      <c r="NJ403" s="159">
        <f t="shared" si="541"/>
        <v>0</v>
      </c>
      <c r="NK403">
        <f t="shared" si="542"/>
        <v>0</v>
      </c>
      <c r="NL403">
        <f t="shared" si="543"/>
        <v>35.857142857142854</v>
      </c>
      <c r="NM403">
        <f t="shared" si="544"/>
        <v>1</v>
      </c>
      <c r="NN403">
        <f>IF(OR(E403="PK",E403="K",JJ403=""),"Null",INDEX(Lookups!$EZ$4:$FW$18,MATCH($JJ403,Lookups!$EY$4:$EY$18,1),MATCH($E403,Lookups!$EZ$3:$FW$3,0)))</f>
        <v>235</v>
      </c>
      <c r="NO403">
        <f>IF(OR(E403="PK",E403="K",JJ403=""),"Null",INDEX(Lookups!$EZ$4:$FW$18,MATCH($JJ403,Lookups!$EY$4:$EY$18,1),MATCH($E403,Lookups!$EZ$3:$FW$3,0) + 1))</f>
        <v>340</v>
      </c>
      <c r="NP403">
        <f t="shared" si="545"/>
        <v>470</v>
      </c>
      <c r="NQ403" t="str">
        <f t="shared" si="546"/>
        <v>PI is Recommended</v>
      </c>
      <c r="NR403" t="str">
        <f t="shared" si="547"/>
        <v>PI is Recommended</v>
      </c>
      <c r="NS403" t="str">
        <f t="shared" si="548"/>
        <v>BR to 199L</v>
      </c>
      <c r="NT403" t="str">
        <f t="shared" si="549"/>
        <v>BR to 199L</v>
      </c>
      <c r="NU403" t="str">
        <f t="shared" si="550"/>
        <v>BR to 199L</v>
      </c>
      <c r="NV403" s="183" t="str">
        <f t="array" ref="NV403">IF($NL403="No RI Tests","No RI Tests",VLOOKUP(IF(AND(E403="K",JJ403&lt;280),3,IF(AND(E403="K",JJ403&gt;=280),4,MAX(IF(E403=Lookups!$DF$6:$DF$99,IF(JJ403&gt;=Lookups!$DG$6:$DG$99,Lookups!$DH$6:$DH$99))))),Lookups!$DE$104:$DG$108,2,FALSE))</f>
        <v>1 Below Basic</v>
      </c>
      <c r="NW403" s="161" t="str">
        <f t="array" ref="NW403">IF($NL403="No RI Tests","No RI Tests",VLOOKUP(IF(AND(E403="K",JH403&lt;280),3,IF(AND(E403="K",JH403&gt;=280),4,MAX(IF(E403=Lookups!$DF$6:$DF$99,IF(NI403&gt;=Lookups!$DG$6:$DG$99,Lookups!$DH$6:$DH$99))))),Lookups!$DE$104:$DG$108,2,FALSE))</f>
        <v>1 Below Basic</v>
      </c>
      <c r="NX403" s="161" t="str">
        <f t="array" ref="NX403">IF($NL403="No RI Tests","No RI Tests",VLOOKUP(IF(AND(E403="K",NK403&lt;280),3,IF(AND(E403="K",NK403&gt;=280),4,MAX(IF(E403=Lookups!$DF$6:$DF$99,IF(NK403&gt;=Lookups!$DG$6:$DG$99,Lookups!$DH$6:$DH$99))))),Lookups!$DE$104:$DG$108,2,FALSE))</f>
        <v>1 Below Basic</v>
      </c>
      <c r="NY403">
        <f t="shared" si="551"/>
        <v>1</v>
      </c>
      <c r="NZ403">
        <f t="shared" si="552"/>
        <v>0</v>
      </c>
      <c r="OA403" t="str">
        <f t="shared" si="553"/>
        <v>Maintained Performance Level</v>
      </c>
      <c r="OB403" s="161" t="str">
        <f t="array" ref="OB403">IF($NL403="No RI Tests","No RI Tests",IF(E403="K","N/A",VLOOKUP(MAX(IF(E403=Lookups!$DF$6:$DF$99,IF(JJ403&gt;=Lookups!$DG$6:$DG$99,Lookups!$DI$6:$DI$99))),Lookups!$DE$104:$DG$108,3,FALSE)))</f>
        <v>1 Limited</v>
      </c>
      <c r="OC403" s="161" t="str">
        <f t="array" ref="OC403">IF($NL403="No RI Tests","No RI Tests",IF(E403="K","N/A",VLOOKUP(MAX(IF(E403=Lookups!$DF$6:$DF$99,IF(NI403&gt;=Lookups!$DG$6:$DG$99,Lookups!$DI$6:$DI$99))),Lookups!$DE$104:$DG$108,3,FALSE)))</f>
        <v>1 Limited</v>
      </c>
      <c r="OD403" s="161" t="str">
        <f t="array" ref="OD403">IF($NL403="No RI Tests","No RI Tests",IF(E403="K","N/A",VLOOKUP(MAX(IF(E403=Lookups!$DF$6:$DF$99,IF(NK403&gt;=Lookups!$DG$6:$DG$99,Lookups!$DI$6:$DI$99))),Lookups!$DE$104:$DG$108,3,FALSE)))</f>
        <v>1 Limited</v>
      </c>
      <c r="OE403">
        <f t="shared" si="554"/>
        <v>1</v>
      </c>
      <c r="OF403">
        <f t="shared" si="555"/>
        <v>0</v>
      </c>
      <c r="OG403" t="str">
        <f t="shared" si="556"/>
        <v>Maintained Performance Level</v>
      </c>
      <c r="OH403">
        <f t="shared" si="557"/>
        <v>0</v>
      </c>
      <c r="OI403">
        <f t="shared" si="558"/>
        <v>0</v>
      </c>
      <c r="OJ403">
        <f t="shared" si="559"/>
        <v>0</v>
      </c>
      <c r="OK403">
        <f t="shared" si="560"/>
        <v>0</v>
      </c>
      <c r="OL403">
        <f t="shared" si="561"/>
        <v>0</v>
      </c>
      <c r="OM403" t="str">
        <f t="shared" si="562"/>
        <v>Fall Administration</v>
      </c>
      <c r="ON403" t="str">
        <f t="shared" si="563"/>
        <v>Winter Administration</v>
      </c>
      <c r="OO403" t="str">
        <f t="shared" si="564"/>
        <v>Fall to Winter RI</v>
      </c>
      <c r="OP403" t="str">
        <f ca="1">IF(AND(HR403&lt;&gt;"",JJ403&lt;600),IF(HT403="Advancing","Tier 2","Tier 3"),IF(JI403="","Null",IF(OR(E403="K",E403&lt;3),"FRA Recommended",IF(JJ403&gt;=IF(E403&lt;6,400,600),IF(JJ403&lt;VLOOKUP(E403,Lookups!$AP$3:$AR$16,3,FALSE),"Tier 2","Core"),IF(JJ403&lt;400,IF(RAND()&lt;0.81,"Tier 3","Tier 2"),IF(RAND()&lt;0.51,"Tier 3","Tier 2"))))))</f>
        <v>Tier 3</v>
      </c>
      <c r="OQ403" t="str">
        <f t="shared" si="565"/>
        <v>Average Reading Invt. Under 15 Minutes Long</v>
      </c>
      <c r="OR403">
        <f t="shared" si="566"/>
        <v>0</v>
      </c>
      <c r="OS403" t="str">
        <f t="shared" si="567"/>
        <v>Null</v>
      </c>
      <c r="OT403">
        <f t="shared" si="568"/>
        <v>0</v>
      </c>
      <c r="OU403" s="159">
        <f t="shared" si="569"/>
        <v>42499</v>
      </c>
      <c r="OV403" t="str">
        <f t="shared" si="570"/>
        <v>Form 3</v>
      </c>
      <c r="OW403" t="str">
        <f t="shared" si="571"/>
        <v>Beginning</v>
      </c>
      <c r="OX403">
        <f t="shared" si="572"/>
        <v>28</v>
      </c>
      <c r="OY403">
        <f t="shared" si="573"/>
        <v>8</v>
      </c>
      <c r="OZ403">
        <f t="shared" si="574"/>
        <v>0</v>
      </c>
      <c r="PA403" s="159">
        <f t="shared" si="575"/>
        <v>42346</v>
      </c>
      <c r="PB403" t="str">
        <f t="shared" si="576"/>
        <v>Form 2</v>
      </c>
      <c r="PC403" t="str">
        <f t="shared" si="577"/>
        <v>Beginning</v>
      </c>
      <c r="PD403">
        <f t="shared" si="578"/>
        <v>25</v>
      </c>
      <c r="PE403">
        <f t="shared" si="579"/>
        <v>9</v>
      </c>
      <c r="PF403">
        <f t="shared" si="580"/>
        <v>0</v>
      </c>
      <c r="PG403">
        <f t="shared" si="581"/>
        <v>35.857142857142854</v>
      </c>
      <c r="PH403">
        <f t="shared" si="582"/>
        <v>1</v>
      </c>
      <c r="PI403">
        <f t="shared" si="583"/>
        <v>1</v>
      </c>
      <c r="PJ403">
        <f t="shared" si="584"/>
        <v>19</v>
      </c>
      <c r="PK403">
        <f>IF(HR403="","Null",IF(E403&lt;3,"Null",IF(HU403=0,0,IF(HS403="Form 1",VLOOKUP(HU403,Lookups!$BE$3:$BP$63,E403,FALSE),IF(HS403="Form 2",VLOOKUP(HU403,Lookups!$BE$67:$BP$127,E403,FALSE),VLOOKUP(HU403,Lookups!$BE$130:$BP$190,E403,FALSE))))))</f>
        <v>1</v>
      </c>
      <c r="PL403">
        <f t="shared" si="585"/>
        <v>28</v>
      </c>
      <c r="PM403">
        <f>IF($PH403=0,"Null",IF(E403&lt;3,"Null",IF(OX403=0,0,IF(OV403="Form 1",VLOOKUP(OX403,Lookups!$BE$3:$BP$63,E403,FALSE),IF(OV403="Form 2",VLOOKUP(OX403,Lookups!$BE$67:$BP$127,E403,FALSE),VLOOKUP(OX403,Lookups!$BE$130:$BP$190,E403,FALSE))))))</f>
        <v>7</v>
      </c>
      <c r="PN403">
        <f t="shared" si="586"/>
        <v>9</v>
      </c>
      <c r="PO403">
        <f t="shared" si="587"/>
        <v>1</v>
      </c>
      <c r="PP403">
        <f t="shared" si="588"/>
        <v>8</v>
      </c>
      <c r="PQ403">
        <f>IF(HR403="","Null",IF(E403&lt;3,"Null",IF(HV403=0,0,IF(HS403="Form 1",VLOOKUP(HV403,Lookups!$BR$3:$CC$63,E403,FALSE),IF(HS403="Form 2",VLOOKUP(HV403,Lookups!$BR$67:$CC$127,E403,FALSE),VLOOKUP(HV403,Lookups!$BR$130:$CC$190,E403,FALSE))))))</f>
        <v>40</v>
      </c>
      <c r="PR403">
        <f t="shared" si="589"/>
        <v>8</v>
      </c>
      <c r="PS403">
        <f>IF(HR403="","Null",IF(E403&lt;3,"Null",IF(OY403=0,0,IF(OW403="Form 1",VLOOKUP(OY403,Lookups!$BR$3:$CC$63,E403,FALSE),IF(OW403="Form 2",VLOOKUP(OY403,Lookups!$BR$67:$CC$127,E403,FALSE),VLOOKUP(OY403,Lookups!$BR$130:$CC$190,E403,FALSE))))))</f>
        <v>29</v>
      </c>
      <c r="PT403">
        <f t="shared" si="590"/>
        <v>0</v>
      </c>
      <c r="PU403">
        <f t="shared" si="591"/>
        <v>0</v>
      </c>
      <c r="PV403">
        <f t="shared" si="592"/>
        <v>0</v>
      </c>
      <c r="PW403" t="str">
        <f t="shared" si="593"/>
        <v>Fall to Spring PI Administration</v>
      </c>
      <c r="PX403">
        <f t="shared" si="594"/>
        <v>0</v>
      </c>
      <c r="PY403">
        <f t="shared" si="595"/>
        <v>1</v>
      </c>
      <c r="PZ403" t="str">
        <f t="shared" si="596"/>
        <v>40 to 59 Sessions</v>
      </c>
      <c r="QA403" t="str">
        <f t="shared" si="597"/>
        <v>Series 1</v>
      </c>
      <c r="QB403" t="str">
        <f t="shared" si="598"/>
        <v>In Series 1 to 4</v>
      </c>
      <c r="QC403" t="str">
        <f>IF($MS403="System 44 Record",IF(BQ403&lt;MEDIAN(Directions!$F$3,Directions!$F$6),"Mid-Year Exited Student","Full Year Participant")&amp;IF(BP403&lt;Directions!$F$3,", Started Prior Year",", Started This Year"),"Null")</f>
        <v>Full Year Participant, Started This Year</v>
      </c>
      <c r="QD403">
        <f t="shared" si="599"/>
        <v>0</v>
      </c>
      <c r="QE403">
        <f t="shared" si="600"/>
        <v>0</v>
      </c>
      <c r="QF403">
        <f t="shared" si="601"/>
        <v>1</v>
      </c>
      <c r="QG403">
        <f t="shared" si="602"/>
        <v>0</v>
      </c>
      <c r="QH403">
        <f t="shared" si="603"/>
        <v>0</v>
      </c>
      <c r="QI403">
        <f t="shared" si="604"/>
        <v>0</v>
      </c>
      <c r="QJ403" t="str">
        <f t="shared" si="605"/>
        <v>RC! Only</v>
      </c>
      <c r="QK403" t="str">
        <f t="shared" si="606"/>
        <v>Null</v>
      </c>
      <c r="QL403" t="str">
        <f t="shared" si="607"/>
        <v>Null</v>
      </c>
      <c r="QM403" t="str">
        <f>IF($MS403="READ 180 Record",IF(AQ403="","Null",VLOOKUP(JJ403,Lookups!$DX$3:$EB$2054,AN403+1,FALSE)),"Null")</f>
        <v>Null</v>
      </c>
      <c r="QN403" t="str">
        <f t="shared" si="608"/>
        <v>Null</v>
      </c>
    </row>
    <row r="404" spans="1:456" x14ac:dyDescent="0.25">
      <c r="A404" s="161" t="s">
        <v>1447</v>
      </c>
      <c r="B404" s="161" t="s">
        <v>1447</v>
      </c>
      <c r="C404" s="161" t="s">
        <v>1447</v>
      </c>
      <c r="D404" s="161" t="s">
        <v>1447</v>
      </c>
      <c r="E404" s="161">
        <v>12</v>
      </c>
      <c r="F404" s="161" t="s">
        <v>1447</v>
      </c>
      <c r="G404" s="161" t="s">
        <v>880</v>
      </c>
      <c r="H404" s="161" t="s">
        <v>881</v>
      </c>
      <c r="K404" s="161">
        <v>0</v>
      </c>
      <c r="L404" s="161">
        <v>0</v>
      </c>
      <c r="M404" s="161">
        <v>0</v>
      </c>
      <c r="N404" s="161">
        <v>0</v>
      </c>
      <c r="O404" s="161">
        <v>0</v>
      </c>
      <c r="P404" s="161">
        <v>0</v>
      </c>
      <c r="Q404" s="161">
        <v>0</v>
      </c>
      <c r="R404" s="161">
        <v>0</v>
      </c>
      <c r="S404" s="161">
        <v>0</v>
      </c>
      <c r="T404" s="161">
        <v>0</v>
      </c>
      <c r="U404" s="161">
        <v>0</v>
      </c>
      <c r="V404" s="161">
        <v>0</v>
      </c>
      <c r="W404" s="161">
        <v>0</v>
      </c>
      <c r="X404" s="161">
        <v>0</v>
      </c>
      <c r="AB404" s="161" t="s">
        <v>242</v>
      </c>
      <c r="AC404" s="161" t="s">
        <v>242</v>
      </c>
      <c r="AD404" s="161" t="s">
        <v>242</v>
      </c>
      <c r="AE404" s="161" t="s">
        <v>242</v>
      </c>
      <c r="AF404" s="161" t="s">
        <v>242</v>
      </c>
      <c r="AG404" s="161" t="s">
        <v>242</v>
      </c>
      <c r="AH404" s="161" t="s">
        <v>242</v>
      </c>
      <c r="AI404" s="161">
        <v>20150801</v>
      </c>
      <c r="AJ404" s="161">
        <v>20160525</v>
      </c>
      <c r="AK404" s="161" t="s">
        <v>869</v>
      </c>
      <c r="AL404" t="s">
        <v>1078</v>
      </c>
      <c r="BN404" t="s">
        <v>1079</v>
      </c>
      <c r="ET404" s="161">
        <v>0</v>
      </c>
      <c r="EU404" s="161">
        <v>0</v>
      </c>
      <c r="EV404" s="161">
        <v>0</v>
      </c>
      <c r="EW404" s="161">
        <v>0</v>
      </c>
      <c r="EX404" s="161">
        <v>0</v>
      </c>
      <c r="EY404" s="161">
        <v>0</v>
      </c>
      <c r="EZ404" s="161">
        <v>0</v>
      </c>
      <c r="FA404" s="161">
        <v>0</v>
      </c>
      <c r="FB404" s="161">
        <v>0</v>
      </c>
      <c r="FC404" s="161">
        <v>0</v>
      </c>
      <c r="FD404" s="161">
        <v>0</v>
      </c>
      <c r="FE404" s="161">
        <v>0</v>
      </c>
      <c r="HN404" s="161" t="s">
        <v>881</v>
      </c>
      <c r="JB404" s="161" t="s">
        <v>881</v>
      </c>
      <c r="JC404" s="161">
        <v>0</v>
      </c>
      <c r="JD404" s="161">
        <v>0</v>
      </c>
      <c r="JE404" s="161">
        <v>0</v>
      </c>
      <c r="JF404" s="161">
        <v>0</v>
      </c>
      <c r="MN404" t="str">
        <f t="shared" si="522"/>
        <v>NoNoNoNoNoNo</v>
      </c>
      <c r="MO404" t="str">
        <f>IF(AND(MN404="NoNoNoNoNoNo",JI404=""),"No Programs",VLOOKUP(MN404,Lookups!$DA$4:$DB$67,2,FALSE))</f>
        <v>No Programs</v>
      </c>
      <c r="MP404">
        <f t="shared" si="523"/>
        <v>0</v>
      </c>
      <c r="MQ404" t="str">
        <f t="shared" si="524"/>
        <v>No Program Use</v>
      </c>
      <c r="MR404" t="str">
        <f>Directions!$D$3</f>
        <v>Usage</v>
      </c>
      <c r="MS404" t="str">
        <f>VLOOKUP(MQ404,Lookups!$CU$71:$CV$80,2,FALSE)</f>
        <v>Exclude</v>
      </c>
      <c r="MT404">
        <f t="shared" si="525"/>
        <v>0</v>
      </c>
      <c r="MU404">
        <f t="shared" si="526"/>
        <v>0</v>
      </c>
      <c r="MV404">
        <f t="shared" si="527"/>
        <v>0</v>
      </c>
      <c r="MW404">
        <f t="shared" si="528"/>
        <v>0</v>
      </c>
      <c r="MX404">
        <f t="shared" si="529"/>
        <v>0</v>
      </c>
      <c r="MY404" t="str">
        <f t="shared" si="530"/>
        <v>Not Used</v>
      </c>
      <c r="MZ404">
        <f t="shared" si="531"/>
        <v>0</v>
      </c>
      <c r="NA404" t="str">
        <f t="shared" si="532"/>
        <v>Not Available</v>
      </c>
      <c r="NB404" t="str">
        <f t="shared" si="533"/>
        <v>Not Available</v>
      </c>
      <c r="NC404" t="str">
        <f t="shared" si="534"/>
        <v>4 Not Indicated</v>
      </c>
      <c r="ND404" t="str">
        <f t="shared" si="535"/>
        <v>4 Not Indicated</v>
      </c>
      <c r="NE404" t="str">
        <f t="shared" si="536"/>
        <v>4 Not Indicated</v>
      </c>
      <c r="NF404" t="str">
        <f t="shared" si="537"/>
        <v>4 Not Indicated</v>
      </c>
      <c r="NG404" t="str">
        <f t="shared" si="538"/>
        <v>4 Not Indicated</v>
      </c>
      <c r="NH404" s="159" t="str">
        <f t="shared" si="539"/>
        <v>Null</v>
      </c>
      <c r="NI404" t="str">
        <f t="shared" si="540"/>
        <v>Null</v>
      </c>
      <c r="NJ404" s="159" t="str">
        <f t="shared" si="541"/>
        <v>Null</v>
      </c>
      <c r="NK404" t="str">
        <f t="shared" si="542"/>
        <v>Null</v>
      </c>
      <c r="NL404" t="str">
        <f t="shared" si="543"/>
        <v>No RI Tests</v>
      </c>
      <c r="NM404">
        <f t="shared" si="544"/>
        <v>0</v>
      </c>
      <c r="NN404" t="str">
        <f>IF(OR(E404="PK",E404="K",JJ404=""),"Null",INDEX(Lookups!$EZ$4:$FW$18,MATCH($JJ404,Lookups!$EY$4:$EY$18,1),MATCH($E404,Lookups!$EZ$3:$FW$3,0)))</f>
        <v>Null</v>
      </c>
      <c r="NO404" t="str">
        <f>IF(OR(E404="PK",E404="K",JJ404=""),"Null",INDEX(Lookups!$EZ$4:$FW$18,MATCH($JJ404,Lookups!$EY$4:$EY$18,1),MATCH($E404,Lookups!$EZ$3:$FW$3,0) + 1))</f>
        <v>Null</v>
      </c>
      <c r="NP404" t="str">
        <f t="shared" si="545"/>
        <v>Null</v>
      </c>
      <c r="NQ404" t="str">
        <f t="shared" si="546"/>
        <v>Null</v>
      </c>
      <c r="NR404" t="str">
        <f t="shared" si="547"/>
        <v>Null</v>
      </c>
      <c r="NS404" t="str">
        <f t="shared" si="548"/>
        <v>No RI Tests</v>
      </c>
      <c r="NT404" t="str">
        <f t="shared" si="549"/>
        <v>No RI Tests</v>
      </c>
      <c r="NU404" t="str">
        <f t="shared" si="550"/>
        <v>No RI Tests</v>
      </c>
      <c r="NV404" s="183" t="str">
        <f t="array" ref="NV404">IF($NL404="No RI Tests","No RI Tests",VLOOKUP(IF(AND(E404="K",JJ404&lt;280),3,IF(AND(E404="K",JJ404&gt;=280),4,MAX(IF(E404=Lookups!$DF$6:$DF$99,IF(JJ404&gt;=Lookups!$DG$6:$DG$99,Lookups!$DH$6:$DH$99))))),Lookups!$DE$104:$DG$108,2,FALSE))</f>
        <v>No RI Tests</v>
      </c>
      <c r="NW404" s="161" t="str">
        <f t="array" ref="NW404">IF($NL404="No RI Tests","No RI Tests",VLOOKUP(IF(AND(E404="K",JH404&lt;280),3,IF(AND(E404="K",JH404&gt;=280),4,MAX(IF(E404=Lookups!$DF$6:$DF$99,IF(NI404&gt;=Lookups!$DG$6:$DG$99,Lookups!$DH$6:$DH$99))))),Lookups!$DE$104:$DG$108,2,FALSE))</f>
        <v>No RI Tests</v>
      </c>
      <c r="NX404" s="161" t="str">
        <f t="array" ref="NX404">IF($NL404="No RI Tests","No RI Tests",VLOOKUP(IF(AND(E404="K",NK404&lt;280),3,IF(AND(E404="K",NK404&gt;=280),4,MAX(IF(E404=Lookups!$DF$6:$DF$99,IF(NK404&gt;=Lookups!$DG$6:$DG$99,Lookups!$DH$6:$DH$99))))),Lookups!$DE$104:$DG$108,2,FALSE))</f>
        <v>No RI Tests</v>
      </c>
      <c r="NY404" t="str">
        <f t="shared" si="551"/>
        <v>Null</v>
      </c>
      <c r="NZ404" t="str">
        <f t="shared" si="552"/>
        <v>Null</v>
      </c>
      <c r="OA404" t="str">
        <f t="shared" si="553"/>
        <v>No RI for Comparison</v>
      </c>
      <c r="OB404" s="161" t="str">
        <f t="array" ref="OB404">IF($NL404="No RI Tests","No RI Tests",IF(E404="K","N/A",VLOOKUP(MAX(IF(E404=Lookups!$DF$6:$DF$99,IF(JJ404&gt;=Lookups!$DG$6:$DG$99,Lookups!$DI$6:$DI$99))),Lookups!$DE$104:$DG$108,3,FALSE)))</f>
        <v>No RI Tests</v>
      </c>
      <c r="OC404" s="161" t="str">
        <f t="array" ref="OC404">IF($NL404="No RI Tests","No RI Tests",IF(E404="K","N/A",VLOOKUP(MAX(IF(E404=Lookups!$DF$6:$DF$99,IF(NI404&gt;=Lookups!$DG$6:$DG$99,Lookups!$DI$6:$DI$99))),Lookups!$DE$104:$DG$108,3,FALSE)))</f>
        <v>No RI Tests</v>
      </c>
      <c r="OD404" s="161" t="str">
        <f t="array" ref="OD404">IF($NL404="No RI Tests","No RI Tests",IF(E404="K","N/A",VLOOKUP(MAX(IF(E404=Lookups!$DF$6:$DF$99,IF(NK404&gt;=Lookups!$DG$6:$DG$99,Lookups!$DI$6:$DI$99))),Lookups!$DE$104:$DG$108,3,FALSE)))</f>
        <v>No RI Tests</v>
      </c>
      <c r="OE404" t="str">
        <f t="shared" si="554"/>
        <v>Null</v>
      </c>
      <c r="OF404" t="str">
        <f t="shared" si="555"/>
        <v>Null</v>
      </c>
      <c r="OG404" t="str">
        <f t="shared" si="556"/>
        <v>No RI for Comparison</v>
      </c>
      <c r="OH404" t="str">
        <f t="shared" si="557"/>
        <v>Null</v>
      </c>
      <c r="OI404" t="str">
        <f t="shared" si="558"/>
        <v>Null</v>
      </c>
      <c r="OJ404" t="str">
        <f t="shared" si="559"/>
        <v>Null</v>
      </c>
      <c r="OK404" t="str">
        <f t="shared" si="560"/>
        <v>Null</v>
      </c>
      <c r="OL404" t="str">
        <f t="shared" si="561"/>
        <v>Null</v>
      </c>
      <c r="OM404" t="str">
        <f t="shared" si="562"/>
        <v>Null</v>
      </c>
      <c r="ON404" t="str">
        <f t="shared" si="563"/>
        <v>Null</v>
      </c>
      <c r="OO404" t="str">
        <f t="shared" si="564"/>
        <v>Null RI</v>
      </c>
      <c r="OP404" t="str">
        <f ca="1">IF(AND(HR404&lt;&gt;"",JJ404&lt;600),IF(HT404="Advancing","Tier 2","Tier 3"),IF(JI404="","Null",IF(OR(E404="K",E404&lt;3),"FRA Recommended",IF(JJ404&gt;=IF(E404&lt;6,400,600),IF(JJ404&lt;VLOOKUP(E404,Lookups!$AP$3:$AR$16,3,FALSE),"Tier 2","Core"),IF(JJ404&lt;400,IF(RAND()&lt;0.81,"Tier 3","Tier 2"),IF(RAND()&lt;0.51,"Tier 3","Tier 2"))))))</f>
        <v>Null</v>
      </c>
      <c r="OQ404" t="str">
        <f t="shared" si="565"/>
        <v>Null</v>
      </c>
      <c r="OR404" t="str">
        <f t="shared" si="566"/>
        <v>Null</v>
      </c>
      <c r="OS404" t="str">
        <f t="shared" si="567"/>
        <v>Null</v>
      </c>
      <c r="OT404" t="str">
        <f t="shared" si="568"/>
        <v>No RI Tests</v>
      </c>
      <c r="OU404" s="159" t="str">
        <f t="shared" si="569"/>
        <v>No PI Tests</v>
      </c>
      <c r="OV404" t="str">
        <f t="shared" si="570"/>
        <v>No PI Tests</v>
      </c>
      <c r="OW404" t="str">
        <f t="shared" si="571"/>
        <v>No PI Tests</v>
      </c>
      <c r="OX404" t="str">
        <f t="shared" si="572"/>
        <v>No PI Tests</v>
      </c>
      <c r="OY404" t="str">
        <f t="shared" si="573"/>
        <v>No PI Tests</v>
      </c>
      <c r="OZ404" t="str">
        <f t="shared" si="574"/>
        <v>No PI Tests</v>
      </c>
      <c r="PA404" s="159" t="str">
        <f t="shared" si="575"/>
        <v>No PI Tests</v>
      </c>
      <c r="PB404" t="str">
        <f t="shared" si="576"/>
        <v>No PI Tests</v>
      </c>
      <c r="PC404" t="str">
        <f t="shared" si="577"/>
        <v>No PI Tests</v>
      </c>
      <c r="PD404" t="str">
        <f t="shared" si="578"/>
        <v>No PI Tests</v>
      </c>
      <c r="PE404" t="str">
        <f t="shared" si="579"/>
        <v>No PI Tests</v>
      </c>
      <c r="PF404" t="str">
        <f t="shared" si="580"/>
        <v>No PI Tests</v>
      </c>
      <c r="PG404" t="str">
        <f t="shared" si="581"/>
        <v>No PI Tests</v>
      </c>
      <c r="PH404">
        <f t="shared" si="582"/>
        <v>0</v>
      </c>
      <c r="PI404">
        <f t="shared" si="583"/>
        <v>0</v>
      </c>
      <c r="PJ404" t="str">
        <f t="shared" si="584"/>
        <v>Null</v>
      </c>
      <c r="PK404" t="str">
        <f>IF(HR404="","Null",IF(E404&lt;3,"Null",IF(HU404=0,0,IF(HS404="Form 1",VLOOKUP(HU404,Lookups!$BE$3:$BP$63,E404,FALSE),IF(HS404="Form 2",VLOOKUP(HU404,Lookups!$BE$67:$BP$127,E404,FALSE),VLOOKUP(HU404,Lookups!$BE$130:$BP$190,E404,FALSE))))))</f>
        <v>Null</v>
      </c>
      <c r="PL404" t="str">
        <f t="shared" si="585"/>
        <v>Null</v>
      </c>
      <c r="PM404" t="str">
        <f>IF($PH404=0,"Null",IF(E404&lt;3,"Null",IF(OX404=0,0,IF(OV404="Form 1",VLOOKUP(OX404,Lookups!$BE$3:$BP$63,E404,FALSE),IF(OV404="Form 2",VLOOKUP(OX404,Lookups!$BE$67:$BP$127,E404,FALSE),VLOOKUP(OX404,Lookups!$BE$130:$BP$190,E404,FALSE))))))</f>
        <v>Null</v>
      </c>
      <c r="PN404" t="str">
        <f t="shared" si="586"/>
        <v>Null</v>
      </c>
      <c r="PO404" t="str">
        <f t="shared" si="587"/>
        <v>Null</v>
      </c>
      <c r="PP404" t="str">
        <f t="shared" si="588"/>
        <v>Null</v>
      </c>
      <c r="PQ404" t="str">
        <f>IF(HR404="","Null",IF(E404&lt;3,"Null",IF(HV404=0,0,IF(HS404="Form 1",VLOOKUP(HV404,Lookups!$BR$3:$CC$63,E404,FALSE),IF(HS404="Form 2",VLOOKUP(HV404,Lookups!$BR$67:$CC$127,E404,FALSE),VLOOKUP(HV404,Lookups!$BR$130:$CC$190,E404,FALSE))))))</f>
        <v>Null</v>
      </c>
      <c r="PR404" t="str">
        <f t="shared" si="589"/>
        <v>Null</v>
      </c>
      <c r="PS404" t="str">
        <f>IF(HR404="","Null",IF(E404&lt;3,"Null",IF(OY404=0,0,IF(OW404="Form 1",VLOOKUP(OY404,Lookups!$BR$3:$CC$63,E404,FALSE),IF(OW404="Form 2",VLOOKUP(OY404,Lookups!$BR$67:$CC$127,E404,FALSE),VLOOKUP(OY404,Lookups!$BR$130:$CC$190,E404,FALSE))))))</f>
        <v>Null</v>
      </c>
      <c r="PT404" t="str">
        <f t="shared" si="590"/>
        <v>Null</v>
      </c>
      <c r="PU404" t="str">
        <f t="shared" si="591"/>
        <v>Null</v>
      </c>
      <c r="PV404" t="str">
        <f t="shared" si="592"/>
        <v>Null</v>
      </c>
      <c r="PW404" t="str">
        <f t="shared" si="593"/>
        <v>No PI Tests</v>
      </c>
      <c r="PX404">
        <f t="shared" si="594"/>
        <v>0</v>
      </c>
      <c r="PY404">
        <f t="shared" si="595"/>
        <v>0</v>
      </c>
      <c r="PZ404" t="str">
        <f t="shared" si="596"/>
        <v>Null</v>
      </c>
      <c r="QA404" t="str">
        <f t="shared" si="597"/>
        <v>Null</v>
      </c>
      <c r="QB404" t="str">
        <f t="shared" si="598"/>
        <v>Null</v>
      </c>
      <c r="QC404" t="str">
        <f>IF($MS404="System 44 Record",IF(BQ404&lt;MEDIAN(Directions!$F$3,Directions!$F$6),"Mid-Year Exited Student","Full Year Participant")&amp;IF(BP404&lt;Directions!$F$3,", Started Prior Year",", Started This Year"),"Null")</f>
        <v>Null</v>
      </c>
      <c r="QD404" t="str">
        <f t="shared" si="599"/>
        <v>Null</v>
      </c>
      <c r="QE404">
        <f t="shared" si="600"/>
        <v>0</v>
      </c>
      <c r="QF404">
        <f t="shared" si="601"/>
        <v>0</v>
      </c>
      <c r="QG404">
        <f t="shared" si="602"/>
        <v>0</v>
      </c>
      <c r="QH404">
        <f t="shared" si="603"/>
        <v>0</v>
      </c>
      <c r="QI404">
        <f t="shared" si="604"/>
        <v>0</v>
      </c>
      <c r="QJ404" t="str">
        <f t="shared" si="605"/>
        <v>Used None</v>
      </c>
      <c r="QK404" t="str">
        <f t="shared" si="606"/>
        <v>Null</v>
      </c>
      <c r="QL404" t="str">
        <f t="shared" si="607"/>
        <v>Null</v>
      </c>
      <c r="QM404" t="str">
        <f>IF($MS404="READ 180 Record",IF(AQ404="","Null",VLOOKUP(JJ404,Lookups!$DX$3:$EB$2054,AN404+1,FALSE)),"Null")</f>
        <v>Null</v>
      </c>
      <c r="QN404" t="str">
        <f t="shared" si="608"/>
        <v>Null</v>
      </c>
    </row>
    <row r="405" spans="1:456" x14ac:dyDescent="0.25">
      <c r="A405" s="161" t="s">
        <v>1447</v>
      </c>
      <c r="B405" s="161" t="s">
        <v>1447</v>
      </c>
      <c r="C405" s="161" t="s">
        <v>1447</v>
      </c>
      <c r="D405" s="161" t="s">
        <v>1447</v>
      </c>
      <c r="E405" s="161">
        <v>5</v>
      </c>
      <c r="F405" s="161" t="s">
        <v>1447</v>
      </c>
      <c r="G405" s="161" t="s">
        <v>887</v>
      </c>
      <c r="H405" s="161" t="s">
        <v>888</v>
      </c>
      <c r="I405" s="161">
        <v>534</v>
      </c>
      <c r="J405" s="159">
        <v>42501</v>
      </c>
      <c r="K405" s="161">
        <v>0</v>
      </c>
      <c r="L405" s="161">
        <v>0</v>
      </c>
      <c r="M405" s="161">
        <v>0</v>
      </c>
      <c r="N405" s="161">
        <v>0</v>
      </c>
      <c r="O405" s="161">
        <v>0</v>
      </c>
      <c r="P405" s="161">
        <v>0</v>
      </c>
      <c r="Q405" s="161">
        <v>0</v>
      </c>
      <c r="R405" s="161">
        <v>0</v>
      </c>
      <c r="S405" s="161">
        <v>0</v>
      </c>
      <c r="T405" s="161">
        <v>0</v>
      </c>
      <c r="U405" s="161">
        <v>0</v>
      </c>
      <c r="V405" s="161">
        <v>0</v>
      </c>
      <c r="W405" s="161">
        <v>0</v>
      </c>
      <c r="X405" s="161">
        <v>0</v>
      </c>
      <c r="AB405" s="161" t="s">
        <v>242</v>
      </c>
      <c r="AC405" s="161" t="s">
        <v>242</v>
      </c>
      <c r="AD405" s="161" t="s">
        <v>242</v>
      </c>
      <c r="AE405" s="161" t="s">
        <v>242</v>
      </c>
      <c r="AF405" s="161" t="s">
        <v>242</v>
      </c>
      <c r="AG405" s="161" t="s">
        <v>242</v>
      </c>
      <c r="AH405" s="161" t="s">
        <v>242</v>
      </c>
      <c r="AI405" s="161">
        <v>20150801</v>
      </c>
      <c r="AJ405" s="161">
        <v>20160525</v>
      </c>
      <c r="AK405" s="161" t="s">
        <v>869</v>
      </c>
      <c r="AL405" t="s">
        <v>1078</v>
      </c>
      <c r="BN405" t="s">
        <v>1079</v>
      </c>
      <c r="ET405" s="161">
        <v>0</v>
      </c>
      <c r="EU405" s="161">
        <v>0</v>
      </c>
      <c r="EV405" s="161">
        <v>0</v>
      </c>
      <c r="EW405" s="161">
        <v>0</v>
      </c>
      <c r="EX405" s="161">
        <v>0</v>
      </c>
      <c r="EY405" s="161">
        <v>0</v>
      </c>
      <c r="EZ405" s="161">
        <v>0</v>
      </c>
      <c r="FA405" s="161">
        <v>0</v>
      </c>
      <c r="FB405" s="161">
        <v>0</v>
      </c>
      <c r="FC405" s="161">
        <v>0</v>
      </c>
      <c r="FD405" s="161">
        <v>0</v>
      </c>
      <c r="FE405" s="161">
        <v>0</v>
      </c>
      <c r="HN405" s="161" t="s">
        <v>888</v>
      </c>
      <c r="HO405" s="159">
        <v>42501</v>
      </c>
      <c r="HP405" s="159">
        <v>42501</v>
      </c>
      <c r="HQ405" s="161">
        <v>1</v>
      </c>
      <c r="HR405" s="159">
        <v>42501</v>
      </c>
      <c r="HS405" s="161" t="s">
        <v>872</v>
      </c>
      <c r="HT405" s="161" t="s">
        <v>873</v>
      </c>
      <c r="HU405" s="161">
        <v>49</v>
      </c>
      <c r="HV405" s="161">
        <v>11</v>
      </c>
      <c r="HW405" s="161">
        <v>0</v>
      </c>
      <c r="JB405" s="161" t="s">
        <v>888</v>
      </c>
      <c r="JC405" s="161">
        <v>0</v>
      </c>
      <c r="JD405" s="161">
        <v>0</v>
      </c>
      <c r="JE405" s="161">
        <v>0</v>
      </c>
      <c r="JF405" s="161">
        <v>0</v>
      </c>
      <c r="JG405" s="159">
        <v>42501</v>
      </c>
      <c r="JH405" s="161">
        <v>534</v>
      </c>
      <c r="JI405" s="159">
        <v>42501</v>
      </c>
      <c r="JJ405" s="161">
        <v>534</v>
      </c>
      <c r="JK405" s="161">
        <v>47</v>
      </c>
      <c r="MN405" t="str">
        <f t="shared" si="522"/>
        <v>NoNoNoNoNoNo</v>
      </c>
      <c r="MO405" t="str">
        <f>IF(AND(MN405="NoNoNoNoNoNo",JI405=""),"No Programs",VLOOKUP(MN405,Lookups!$DA$4:$DB$67,2,FALSE))</f>
        <v>RI Screening Only</v>
      </c>
      <c r="MP405">
        <f t="shared" si="523"/>
        <v>0</v>
      </c>
      <c r="MQ405" t="str">
        <f t="shared" si="524"/>
        <v>RI User</v>
      </c>
      <c r="MR405" t="str">
        <f>Directions!$D$3</f>
        <v>Usage</v>
      </c>
      <c r="MS405" t="str">
        <f>VLOOKUP(MQ405,Lookups!$CU$71:$CV$80,2,FALSE)</f>
        <v>RI Record</v>
      </c>
      <c r="MT405">
        <f t="shared" si="525"/>
        <v>1</v>
      </c>
      <c r="MU405">
        <f t="shared" si="526"/>
        <v>1</v>
      </c>
      <c r="MV405">
        <f t="shared" si="527"/>
        <v>0</v>
      </c>
      <c r="MW405">
        <f t="shared" si="528"/>
        <v>0</v>
      </c>
      <c r="MX405">
        <f t="shared" si="529"/>
        <v>0</v>
      </c>
      <c r="MY405" t="str">
        <f t="shared" si="530"/>
        <v>Not Used</v>
      </c>
      <c r="MZ405">
        <f t="shared" si="531"/>
        <v>0</v>
      </c>
      <c r="NA405" t="str">
        <f t="shared" si="532"/>
        <v>Not Available</v>
      </c>
      <c r="NB405" t="str">
        <f t="shared" si="533"/>
        <v>Not Available</v>
      </c>
      <c r="NC405" t="str">
        <f t="shared" si="534"/>
        <v>4 Not Indicated</v>
      </c>
      <c r="ND405" t="str">
        <f t="shared" si="535"/>
        <v>4 Not Indicated</v>
      </c>
      <c r="NE405" t="str">
        <f t="shared" si="536"/>
        <v>4 Not Indicated</v>
      </c>
      <c r="NF405" t="str">
        <f t="shared" si="537"/>
        <v>4 Not Indicated</v>
      </c>
      <c r="NG405" t="str">
        <f t="shared" si="538"/>
        <v>4 Not Indicated</v>
      </c>
      <c r="NH405" s="159">
        <f t="shared" si="539"/>
        <v>42501</v>
      </c>
      <c r="NI405">
        <f t="shared" si="540"/>
        <v>534</v>
      </c>
      <c r="NJ405" s="159">
        <f t="shared" si="541"/>
        <v>42501</v>
      </c>
      <c r="NK405">
        <f t="shared" si="542"/>
        <v>534</v>
      </c>
      <c r="NL405" t="str">
        <f t="shared" si="543"/>
        <v>Lone RI Test</v>
      </c>
      <c r="NM405">
        <f t="shared" si="544"/>
        <v>0</v>
      </c>
      <c r="NN405">
        <f>IF(OR(E405="PK",E405="K",JJ405=""),"Null",INDEX(Lookups!$EZ$4:$FW$18,MATCH($JJ405,Lookups!$EY$4:$EY$18,1),MATCH($E405,Lookups!$EZ$3:$FW$3,0)))</f>
        <v>105</v>
      </c>
      <c r="NO405">
        <f>IF(OR(E405="PK",E405="K",JJ405=""),"Null",INDEX(Lookups!$EZ$4:$FW$18,MATCH($JJ405,Lookups!$EY$4:$EY$18,1),MATCH($E405,Lookups!$EZ$3:$FW$3,0) + 1))</f>
        <v>155</v>
      </c>
      <c r="NP405">
        <f t="shared" si="545"/>
        <v>210</v>
      </c>
      <c r="NQ405" t="str">
        <f t="shared" si="546"/>
        <v>No PI Needed</v>
      </c>
      <c r="NR405" t="str">
        <f t="shared" si="547"/>
        <v>No PI Needed</v>
      </c>
      <c r="NS405" t="str">
        <f t="shared" si="548"/>
        <v>400L to 599L</v>
      </c>
      <c r="NT405" t="str">
        <f t="shared" si="549"/>
        <v>400L to 599L</v>
      </c>
      <c r="NU405" t="str">
        <f t="shared" si="550"/>
        <v>400L to 599L</v>
      </c>
      <c r="NV405" s="183" t="str">
        <f t="array" ref="NV405">IF($NL405="No RI Tests","No RI Tests",VLOOKUP(IF(AND(E405="K",JJ405&lt;280),3,IF(AND(E405="K",JJ405&gt;=280),4,MAX(IF(E405=Lookups!$DF$6:$DF$99,IF(JJ405&gt;=Lookups!$DG$6:$DG$99,Lookups!$DH$6:$DH$99))))),Lookups!$DE$104:$DG$108,2,FALSE))</f>
        <v>1 Below Basic</v>
      </c>
      <c r="NW405" s="161" t="str">
        <f t="array" ref="NW405">IF($NL405="No RI Tests","No RI Tests",VLOOKUP(IF(AND(E405="K",JH405&lt;280),3,IF(AND(E405="K",JH405&gt;=280),4,MAX(IF(E405=Lookups!$DF$6:$DF$99,IF(NI405&gt;=Lookups!$DG$6:$DG$99,Lookups!$DH$6:$DH$99))))),Lookups!$DE$104:$DG$108,2,FALSE))</f>
        <v>1 Below Basic</v>
      </c>
      <c r="NX405" s="161" t="str">
        <f t="array" ref="NX405">IF($NL405="No RI Tests","No RI Tests",VLOOKUP(IF(AND(E405="K",NK405&lt;280),3,IF(AND(E405="K",NK405&gt;=280),4,MAX(IF(E405=Lookups!$DF$6:$DF$99,IF(NK405&gt;=Lookups!$DG$6:$DG$99,Lookups!$DH$6:$DH$99))))),Lookups!$DE$104:$DG$108,2,FALSE))</f>
        <v>1 Below Basic</v>
      </c>
      <c r="NY405" t="str">
        <f t="shared" si="551"/>
        <v>Null</v>
      </c>
      <c r="NZ405" t="str">
        <f t="shared" si="552"/>
        <v>Null</v>
      </c>
      <c r="OA405" t="str">
        <f t="shared" si="553"/>
        <v>No RI for Comparison</v>
      </c>
      <c r="OB405" s="161" t="str">
        <f t="array" ref="OB405">IF($NL405="No RI Tests","No RI Tests",IF(E405="K","N/A",VLOOKUP(MAX(IF(E405=Lookups!$DF$6:$DF$99,IF(JJ405&gt;=Lookups!$DG$6:$DG$99,Lookups!$DI$6:$DI$99))),Lookups!$DE$104:$DG$108,3,FALSE)))</f>
        <v>1 Limited</v>
      </c>
      <c r="OC405" s="161" t="str">
        <f t="array" ref="OC405">IF($NL405="No RI Tests","No RI Tests",IF(E405="K","N/A",VLOOKUP(MAX(IF(E405=Lookups!$DF$6:$DF$99,IF(NI405&gt;=Lookups!$DG$6:$DG$99,Lookups!$DI$6:$DI$99))),Lookups!$DE$104:$DG$108,3,FALSE)))</f>
        <v>1 Limited</v>
      </c>
      <c r="OD405" s="161" t="str">
        <f t="array" ref="OD405">IF($NL405="No RI Tests","No RI Tests",IF(E405="K","N/A",VLOOKUP(MAX(IF(E405=Lookups!$DF$6:$DF$99,IF(NK405&gt;=Lookups!$DG$6:$DG$99,Lookups!$DI$6:$DI$99))),Lookups!$DE$104:$DG$108,3,FALSE)))</f>
        <v>1 Limited</v>
      </c>
      <c r="OE405" t="str">
        <f t="shared" si="554"/>
        <v>Null</v>
      </c>
      <c r="OF405" t="str">
        <f t="shared" si="555"/>
        <v>Null</v>
      </c>
      <c r="OG405" t="str">
        <f t="shared" si="556"/>
        <v>No RI for Comparison</v>
      </c>
      <c r="OH405" t="str">
        <f t="shared" si="557"/>
        <v>Null</v>
      </c>
      <c r="OI405" t="str">
        <f t="shared" si="558"/>
        <v>Null</v>
      </c>
      <c r="OJ405" t="str">
        <f t="shared" si="559"/>
        <v>Null</v>
      </c>
      <c r="OK405" t="str">
        <f t="shared" si="560"/>
        <v>Null</v>
      </c>
      <c r="OL405" t="str">
        <f t="shared" si="561"/>
        <v>Null</v>
      </c>
      <c r="OM405" t="str">
        <f t="shared" si="562"/>
        <v>Spring Administration</v>
      </c>
      <c r="ON405" t="str">
        <f t="shared" si="563"/>
        <v>Null</v>
      </c>
      <c r="OO405" t="str">
        <f t="shared" si="564"/>
        <v>Spring Administration RI</v>
      </c>
      <c r="OP405" t="str">
        <f ca="1">IF(AND(HR405&lt;&gt;"",JJ405&lt;600),IF(HT405="Advancing","Tier 2","Tier 3"),IF(JI405="","Null",IF(OR(E405="K",E405&lt;3),"FRA Recommended",IF(JJ405&gt;=IF(E405&lt;6,400,600),IF(JJ405&lt;VLOOKUP(E405,Lookups!$AP$3:$AR$16,3,FALSE),"Tier 2","Core"),IF(JJ405&lt;400,IF(RAND()&lt;0.81,"Tier 3","Tier 2"),IF(RAND()&lt;0.51,"Tier 3","Tier 2"))))))</f>
        <v>Tier 3</v>
      </c>
      <c r="OQ405" t="str">
        <f t="shared" si="565"/>
        <v>Average Reading Invt. at Least 15 Minutes Long</v>
      </c>
      <c r="OR405" t="str">
        <f t="shared" si="566"/>
        <v>Null</v>
      </c>
      <c r="OS405" t="str">
        <f t="shared" si="567"/>
        <v>Null</v>
      </c>
      <c r="OT405">
        <f t="shared" si="568"/>
        <v>0</v>
      </c>
      <c r="OU405" s="159">
        <f t="shared" si="569"/>
        <v>42501</v>
      </c>
      <c r="OV405" t="str">
        <f t="shared" si="570"/>
        <v>Form 1</v>
      </c>
      <c r="OW405" t="str">
        <f t="shared" si="571"/>
        <v>Developing</v>
      </c>
      <c r="OX405">
        <f t="shared" si="572"/>
        <v>49</v>
      </c>
      <c r="OY405">
        <f t="shared" si="573"/>
        <v>11</v>
      </c>
      <c r="OZ405">
        <f t="shared" si="574"/>
        <v>0</v>
      </c>
      <c r="PA405" s="159">
        <f t="shared" si="575"/>
        <v>42501</v>
      </c>
      <c r="PB405" t="str">
        <f t="shared" si="576"/>
        <v>Form 1</v>
      </c>
      <c r="PC405" t="str">
        <f t="shared" si="577"/>
        <v>Developing</v>
      </c>
      <c r="PD405">
        <f t="shared" si="578"/>
        <v>49</v>
      </c>
      <c r="PE405">
        <f t="shared" si="579"/>
        <v>11</v>
      </c>
      <c r="PF405">
        <f t="shared" si="580"/>
        <v>0</v>
      </c>
      <c r="PG405" t="str">
        <f t="shared" si="581"/>
        <v>Lone PI Test</v>
      </c>
      <c r="PH405">
        <f t="shared" si="582"/>
        <v>0</v>
      </c>
      <c r="PI405">
        <f t="shared" si="583"/>
        <v>0</v>
      </c>
      <c r="PJ405">
        <f t="shared" si="584"/>
        <v>49</v>
      </c>
      <c r="PK405">
        <f>IF(HR405="","Null",IF(E405&lt;3,"Null",IF(HU405=0,0,IF(HS405="Form 1",VLOOKUP(HU405,Lookups!$BE$3:$BP$63,E405,FALSE),IF(HS405="Form 2",VLOOKUP(HU405,Lookups!$BE$67:$BP$127,E405,FALSE),VLOOKUP(HU405,Lookups!$BE$130:$BP$190,E405,FALSE))))))</f>
        <v>54</v>
      </c>
      <c r="PL405" t="str">
        <f t="shared" si="585"/>
        <v>Null</v>
      </c>
      <c r="PM405" t="str">
        <f>IF($PH405=0,"Null",IF(E405&lt;3,"Null",IF(OX405=0,0,IF(OV405="Form 1",VLOOKUP(OX405,Lookups!$BE$3:$BP$63,E405,FALSE),IF(OV405="Form 2",VLOOKUP(OX405,Lookups!$BE$67:$BP$127,E405,FALSE),VLOOKUP(OX405,Lookups!$BE$130:$BP$190,E405,FALSE))))))</f>
        <v>Null</v>
      </c>
      <c r="PN405" t="str">
        <f t="shared" si="586"/>
        <v>Null</v>
      </c>
      <c r="PO405" t="str">
        <f t="shared" si="587"/>
        <v>Null</v>
      </c>
      <c r="PP405">
        <f t="shared" si="588"/>
        <v>11</v>
      </c>
      <c r="PQ405">
        <f>IF(HR405="","Null",IF(E405&lt;3,"Null",IF(HV405=0,0,IF(HS405="Form 1",VLOOKUP(HV405,Lookups!$BR$3:$CC$63,E405,FALSE),IF(HS405="Form 2",VLOOKUP(HV405,Lookups!$BR$67:$CC$127,E405,FALSE),VLOOKUP(HV405,Lookups!$BR$130:$CC$190,E405,FALSE))))))</f>
        <v>17</v>
      </c>
      <c r="PR405" t="str">
        <f t="shared" si="589"/>
        <v>Null</v>
      </c>
      <c r="PS405">
        <f>IF(HR405="","Null",IF(E405&lt;3,"Null",IF(OY405=0,0,IF(OW405="Form 1",VLOOKUP(OY405,Lookups!$BR$3:$CC$63,E405,FALSE),IF(OW405="Form 2",VLOOKUP(OY405,Lookups!$BR$67:$CC$127,E405,FALSE),VLOOKUP(OY405,Lookups!$BR$130:$CC$190,E405,FALSE))))))</f>
        <v>14</v>
      </c>
      <c r="PT405" t="str">
        <f t="shared" si="590"/>
        <v>Null</v>
      </c>
      <c r="PU405" t="str">
        <f t="shared" si="591"/>
        <v>Null</v>
      </c>
      <c r="PV405">
        <f t="shared" si="592"/>
        <v>0</v>
      </c>
      <c r="PW405" t="str">
        <f t="shared" si="593"/>
        <v>Spring PI Administration</v>
      </c>
      <c r="PX405">
        <f t="shared" si="594"/>
        <v>0</v>
      </c>
      <c r="PY405">
        <f t="shared" si="595"/>
        <v>0</v>
      </c>
      <c r="PZ405" t="str">
        <f t="shared" si="596"/>
        <v>Null</v>
      </c>
      <c r="QA405" t="str">
        <f t="shared" si="597"/>
        <v>Null</v>
      </c>
      <c r="QB405" t="str">
        <f t="shared" si="598"/>
        <v>Null</v>
      </c>
      <c r="QC405" t="str">
        <f>IF($MS405="System 44 Record",IF(BQ405&lt;MEDIAN(Directions!$F$3,Directions!$F$6),"Mid-Year Exited Student","Full Year Participant")&amp;IF(BP405&lt;Directions!$F$3,", Started Prior Year",", Started This Year"),"Null")</f>
        <v>Null</v>
      </c>
      <c r="QD405" t="str">
        <f t="shared" si="599"/>
        <v>Null</v>
      </c>
      <c r="QE405">
        <f t="shared" si="600"/>
        <v>0</v>
      </c>
      <c r="QF405">
        <f t="shared" si="601"/>
        <v>0</v>
      </c>
      <c r="QG405">
        <f t="shared" si="602"/>
        <v>0</v>
      </c>
      <c r="QH405">
        <f t="shared" si="603"/>
        <v>0</v>
      </c>
      <c r="QI405">
        <f t="shared" si="604"/>
        <v>0</v>
      </c>
      <c r="QJ405" t="str">
        <f t="shared" si="605"/>
        <v>Used None</v>
      </c>
      <c r="QK405" t="str">
        <f t="shared" si="606"/>
        <v>Null</v>
      </c>
      <c r="QL405" t="str">
        <f t="shared" si="607"/>
        <v>Null</v>
      </c>
      <c r="QM405" t="str">
        <f>IF($MS405="READ 180 Record",IF(AQ405="","Null",VLOOKUP(JJ405,Lookups!$DX$3:$EB$2054,AN405+1,FALSE)),"Null")</f>
        <v>Null</v>
      </c>
      <c r="QN405" t="str">
        <f t="shared" si="608"/>
        <v>Null</v>
      </c>
    </row>
    <row r="406" spans="1:456" x14ac:dyDescent="0.25">
      <c r="A406" s="161" t="s">
        <v>1447</v>
      </c>
      <c r="B406" s="161" t="s">
        <v>1447</v>
      </c>
      <c r="C406" s="161" t="s">
        <v>1447</v>
      </c>
      <c r="D406" s="161" t="s">
        <v>1447</v>
      </c>
      <c r="E406" s="161">
        <v>8</v>
      </c>
      <c r="F406" s="161" t="s">
        <v>1447</v>
      </c>
      <c r="G406" s="161" t="s">
        <v>880</v>
      </c>
      <c r="H406" s="161" t="s">
        <v>881</v>
      </c>
      <c r="K406" s="161">
        <v>0</v>
      </c>
      <c r="L406" s="161">
        <v>0</v>
      </c>
      <c r="M406" s="161">
        <v>0</v>
      </c>
      <c r="N406" s="161">
        <v>0</v>
      </c>
      <c r="O406" s="161">
        <v>0</v>
      </c>
      <c r="P406" s="161">
        <v>0</v>
      </c>
      <c r="Q406" s="161">
        <v>0</v>
      </c>
      <c r="R406" s="161">
        <v>0</v>
      </c>
      <c r="S406" s="161">
        <v>0</v>
      </c>
      <c r="T406" s="161">
        <v>0</v>
      </c>
      <c r="U406" s="161">
        <v>0</v>
      </c>
      <c r="V406" s="161">
        <v>0</v>
      </c>
      <c r="W406" s="161">
        <v>0</v>
      </c>
      <c r="X406" s="161">
        <v>0</v>
      </c>
      <c r="AB406" s="161" t="s">
        <v>242</v>
      </c>
      <c r="AC406" s="161" t="s">
        <v>242</v>
      </c>
      <c r="AD406" s="161" t="s">
        <v>242</v>
      </c>
      <c r="AE406" s="161" t="s">
        <v>242</v>
      </c>
      <c r="AF406" s="161" t="s">
        <v>242</v>
      </c>
      <c r="AG406" s="161" t="s">
        <v>242</v>
      </c>
      <c r="AH406" s="161" t="s">
        <v>242</v>
      </c>
      <c r="AI406" s="161">
        <v>20150801</v>
      </c>
      <c r="AJ406" s="161">
        <v>20160525</v>
      </c>
      <c r="AK406" s="161" t="s">
        <v>869</v>
      </c>
      <c r="AL406" t="s">
        <v>1078</v>
      </c>
      <c r="BN406" t="s">
        <v>1079</v>
      </c>
      <c r="ET406" s="161">
        <v>0</v>
      </c>
      <c r="EU406" s="161">
        <v>0</v>
      </c>
      <c r="EV406" s="161">
        <v>0</v>
      </c>
      <c r="EW406" s="161">
        <v>0</v>
      </c>
      <c r="EX406" s="161">
        <v>0</v>
      </c>
      <c r="EY406" s="161">
        <v>0</v>
      </c>
      <c r="EZ406" s="161">
        <v>0</v>
      </c>
      <c r="FA406" s="161">
        <v>0</v>
      </c>
      <c r="FB406" s="161">
        <v>0</v>
      </c>
      <c r="FC406" s="161">
        <v>0</v>
      </c>
      <c r="FD406" s="161">
        <v>0</v>
      </c>
      <c r="FE406" s="161">
        <v>0</v>
      </c>
      <c r="HN406" s="161" t="s">
        <v>881</v>
      </c>
      <c r="JB406" s="161" t="s">
        <v>881</v>
      </c>
      <c r="JC406" s="161">
        <v>0</v>
      </c>
      <c r="JD406" s="161">
        <v>0</v>
      </c>
      <c r="JE406" s="161">
        <v>0</v>
      </c>
      <c r="JF406" s="161">
        <v>0</v>
      </c>
      <c r="MN406" t="str">
        <f t="shared" si="522"/>
        <v>NoNoNoNoNoNo</v>
      </c>
      <c r="MO406" t="str">
        <f>IF(AND(MN406="NoNoNoNoNoNo",JI406=""),"No Programs",VLOOKUP(MN406,Lookups!$DA$4:$DB$67,2,FALSE))</f>
        <v>No Programs</v>
      </c>
      <c r="MP406">
        <f t="shared" si="523"/>
        <v>0</v>
      </c>
      <c r="MQ406" t="str">
        <f t="shared" si="524"/>
        <v>No Program Use</v>
      </c>
      <c r="MR406" t="str">
        <f>Directions!$D$3</f>
        <v>Usage</v>
      </c>
      <c r="MS406" t="str">
        <f>VLOOKUP(MQ406,Lookups!$CU$71:$CV$80,2,FALSE)</f>
        <v>Exclude</v>
      </c>
      <c r="MT406">
        <f t="shared" si="525"/>
        <v>0</v>
      </c>
      <c r="MU406">
        <f t="shared" si="526"/>
        <v>0</v>
      </c>
      <c r="MV406">
        <f t="shared" si="527"/>
        <v>0</v>
      </c>
      <c r="MW406">
        <f t="shared" si="528"/>
        <v>0</v>
      </c>
      <c r="MX406">
        <f t="shared" si="529"/>
        <v>0</v>
      </c>
      <c r="MY406" t="str">
        <f t="shared" si="530"/>
        <v>Not Used</v>
      </c>
      <c r="MZ406">
        <f t="shared" si="531"/>
        <v>0</v>
      </c>
      <c r="NA406" t="str">
        <f t="shared" si="532"/>
        <v>Not Available</v>
      </c>
      <c r="NB406" t="str">
        <f t="shared" si="533"/>
        <v>Not Available</v>
      </c>
      <c r="NC406" t="str">
        <f t="shared" si="534"/>
        <v>4 Not Indicated</v>
      </c>
      <c r="ND406" t="str">
        <f t="shared" si="535"/>
        <v>4 Not Indicated</v>
      </c>
      <c r="NE406" t="str">
        <f t="shared" si="536"/>
        <v>4 Not Indicated</v>
      </c>
      <c r="NF406" t="str">
        <f t="shared" si="537"/>
        <v>4 Not Indicated</v>
      </c>
      <c r="NG406" t="str">
        <f t="shared" si="538"/>
        <v>4 Not Indicated</v>
      </c>
      <c r="NH406" s="159" t="str">
        <f t="shared" si="539"/>
        <v>Null</v>
      </c>
      <c r="NI406" t="str">
        <f t="shared" si="540"/>
        <v>Null</v>
      </c>
      <c r="NJ406" s="159" t="str">
        <f t="shared" si="541"/>
        <v>Null</v>
      </c>
      <c r="NK406" t="str">
        <f t="shared" si="542"/>
        <v>Null</v>
      </c>
      <c r="NL406" t="str">
        <f t="shared" si="543"/>
        <v>No RI Tests</v>
      </c>
      <c r="NM406">
        <f t="shared" si="544"/>
        <v>0</v>
      </c>
      <c r="NN406" t="str">
        <f>IF(OR(E406="PK",E406="K",JJ406=""),"Null",INDEX(Lookups!$EZ$4:$FW$18,MATCH($JJ406,Lookups!$EY$4:$EY$18,1),MATCH($E406,Lookups!$EZ$3:$FW$3,0)))</f>
        <v>Null</v>
      </c>
      <c r="NO406" t="str">
        <f>IF(OR(E406="PK",E406="K",JJ406=""),"Null",INDEX(Lookups!$EZ$4:$FW$18,MATCH($JJ406,Lookups!$EY$4:$EY$18,1),MATCH($E406,Lookups!$EZ$3:$FW$3,0) + 1))</f>
        <v>Null</v>
      </c>
      <c r="NP406" t="str">
        <f t="shared" si="545"/>
        <v>Null</v>
      </c>
      <c r="NQ406" t="str">
        <f t="shared" si="546"/>
        <v>Null</v>
      </c>
      <c r="NR406" t="str">
        <f t="shared" si="547"/>
        <v>Null</v>
      </c>
      <c r="NS406" t="str">
        <f t="shared" si="548"/>
        <v>No RI Tests</v>
      </c>
      <c r="NT406" t="str">
        <f t="shared" si="549"/>
        <v>No RI Tests</v>
      </c>
      <c r="NU406" t="str">
        <f t="shared" si="550"/>
        <v>No RI Tests</v>
      </c>
      <c r="NV406" s="183" t="str">
        <f t="array" ref="NV406">IF($NL406="No RI Tests","No RI Tests",VLOOKUP(IF(AND(E406="K",JJ406&lt;280),3,IF(AND(E406="K",JJ406&gt;=280),4,MAX(IF(E406=Lookups!$DF$6:$DF$99,IF(JJ406&gt;=Lookups!$DG$6:$DG$99,Lookups!$DH$6:$DH$99))))),Lookups!$DE$104:$DG$108,2,FALSE))</f>
        <v>No RI Tests</v>
      </c>
      <c r="NW406" s="161" t="str">
        <f t="array" ref="NW406">IF($NL406="No RI Tests","No RI Tests",VLOOKUP(IF(AND(E406="K",JH406&lt;280),3,IF(AND(E406="K",JH406&gt;=280),4,MAX(IF(E406=Lookups!$DF$6:$DF$99,IF(NI406&gt;=Lookups!$DG$6:$DG$99,Lookups!$DH$6:$DH$99))))),Lookups!$DE$104:$DG$108,2,FALSE))</f>
        <v>No RI Tests</v>
      </c>
      <c r="NX406" s="161" t="str">
        <f t="array" ref="NX406">IF($NL406="No RI Tests","No RI Tests",VLOOKUP(IF(AND(E406="K",NK406&lt;280),3,IF(AND(E406="K",NK406&gt;=280),4,MAX(IF(E406=Lookups!$DF$6:$DF$99,IF(NK406&gt;=Lookups!$DG$6:$DG$99,Lookups!$DH$6:$DH$99))))),Lookups!$DE$104:$DG$108,2,FALSE))</f>
        <v>No RI Tests</v>
      </c>
      <c r="NY406" t="str">
        <f t="shared" si="551"/>
        <v>Null</v>
      </c>
      <c r="NZ406" t="str">
        <f t="shared" si="552"/>
        <v>Null</v>
      </c>
      <c r="OA406" t="str">
        <f t="shared" si="553"/>
        <v>No RI for Comparison</v>
      </c>
      <c r="OB406" s="161" t="str">
        <f t="array" ref="OB406">IF($NL406="No RI Tests","No RI Tests",IF(E406="K","N/A",VLOOKUP(MAX(IF(E406=Lookups!$DF$6:$DF$99,IF(JJ406&gt;=Lookups!$DG$6:$DG$99,Lookups!$DI$6:$DI$99))),Lookups!$DE$104:$DG$108,3,FALSE)))</f>
        <v>No RI Tests</v>
      </c>
      <c r="OC406" s="161" t="str">
        <f t="array" ref="OC406">IF($NL406="No RI Tests","No RI Tests",IF(E406="K","N/A",VLOOKUP(MAX(IF(E406=Lookups!$DF$6:$DF$99,IF(NI406&gt;=Lookups!$DG$6:$DG$99,Lookups!$DI$6:$DI$99))),Lookups!$DE$104:$DG$108,3,FALSE)))</f>
        <v>No RI Tests</v>
      </c>
      <c r="OD406" s="161" t="str">
        <f t="array" ref="OD406">IF($NL406="No RI Tests","No RI Tests",IF(E406="K","N/A",VLOOKUP(MAX(IF(E406=Lookups!$DF$6:$DF$99,IF(NK406&gt;=Lookups!$DG$6:$DG$99,Lookups!$DI$6:$DI$99))),Lookups!$DE$104:$DG$108,3,FALSE)))</f>
        <v>No RI Tests</v>
      </c>
      <c r="OE406" t="str">
        <f t="shared" si="554"/>
        <v>Null</v>
      </c>
      <c r="OF406" t="str">
        <f t="shared" si="555"/>
        <v>Null</v>
      </c>
      <c r="OG406" t="str">
        <f t="shared" si="556"/>
        <v>No RI for Comparison</v>
      </c>
      <c r="OH406" t="str">
        <f t="shared" si="557"/>
        <v>Null</v>
      </c>
      <c r="OI406" t="str">
        <f t="shared" si="558"/>
        <v>Null</v>
      </c>
      <c r="OJ406" t="str">
        <f t="shared" si="559"/>
        <v>Null</v>
      </c>
      <c r="OK406" t="str">
        <f t="shared" si="560"/>
        <v>Null</v>
      </c>
      <c r="OL406" t="str">
        <f t="shared" si="561"/>
        <v>Null</v>
      </c>
      <c r="OM406" t="str">
        <f t="shared" si="562"/>
        <v>Null</v>
      </c>
      <c r="ON406" t="str">
        <f t="shared" si="563"/>
        <v>Null</v>
      </c>
      <c r="OO406" t="str">
        <f t="shared" si="564"/>
        <v>Null RI</v>
      </c>
      <c r="OP406" t="str">
        <f ca="1">IF(AND(HR406&lt;&gt;"",JJ406&lt;600),IF(HT406="Advancing","Tier 2","Tier 3"),IF(JI406="","Null",IF(OR(E406="K",E406&lt;3),"FRA Recommended",IF(JJ406&gt;=IF(E406&lt;6,400,600),IF(JJ406&lt;VLOOKUP(E406,Lookups!$AP$3:$AR$16,3,FALSE),"Tier 2","Core"),IF(JJ406&lt;400,IF(RAND()&lt;0.81,"Tier 3","Tier 2"),IF(RAND()&lt;0.51,"Tier 3","Tier 2"))))))</f>
        <v>Null</v>
      </c>
      <c r="OQ406" t="str">
        <f t="shared" si="565"/>
        <v>Null</v>
      </c>
      <c r="OR406" t="str">
        <f t="shared" si="566"/>
        <v>Null</v>
      </c>
      <c r="OS406" t="str">
        <f t="shared" si="567"/>
        <v>Null</v>
      </c>
      <c r="OT406" t="str">
        <f t="shared" si="568"/>
        <v>No RI Tests</v>
      </c>
      <c r="OU406" s="159" t="str">
        <f t="shared" si="569"/>
        <v>No PI Tests</v>
      </c>
      <c r="OV406" t="str">
        <f t="shared" si="570"/>
        <v>No PI Tests</v>
      </c>
      <c r="OW406" t="str">
        <f t="shared" si="571"/>
        <v>No PI Tests</v>
      </c>
      <c r="OX406" t="str">
        <f t="shared" si="572"/>
        <v>No PI Tests</v>
      </c>
      <c r="OY406" t="str">
        <f t="shared" si="573"/>
        <v>No PI Tests</v>
      </c>
      <c r="OZ406" t="str">
        <f t="shared" si="574"/>
        <v>No PI Tests</v>
      </c>
      <c r="PA406" s="159" t="str">
        <f t="shared" si="575"/>
        <v>No PI Tests</v>
      </c>
      <c r="PB406" t="str">
        <f t="shared" si="576"/>
        <v>No PI Tests</v>
      </c>
      <c r="PC406" t="str">
        <f t="shared" si="577"/>
        <v>No PI Tests</v>
      </c>
      <c r="PD406" t="str">
        <f t="shared" si="578"/>
        <v>No PI Tests</v>
      </c>
      <c r="PE406" t="str">
        <f t="shared" si="579"/>
        <v>No PI Tests</v>
      </c>
      <c r="PF406" t="str">
        <f t="shared" si="580"/>
        <v>No PI Tests</v>
      </c>
      <c r="PG406" t="str">
        <f t="shared" si="581"/>
        <v>No PI Tests</v>
      </c>
      <c r="PH406">
        <f t="shared" si="582"/>
        <v>0</v>
      </c>
      <c r="PI406">
        <f t="shared" si="583"/>
        <v>0</v>
      </c>
      <c r="PJ406" t="str">
        <f t="shared" si="584"/>
        <v>Null</v>
      </c>
      <c r="PK406" t="str">
        <f>IF(HR406="","Null",IF(E406&lt;3,"Null",IF(HU406=0,0,IF(HS406="Form 1",VLOOKUP(HU406,Lookups!$BE$3:$BP$63,E406,FALSE),IF(HS406="Form 2",VLOOKUP(HU406,Lookups!$BE$67:$BP$127,E406,FALSE),VLOOKUP(HU406,Lookups!$BE$130:$BP$190,E406,FALSE))))))</f>
        <v>Null</v>
      </c>
      <c r="PL406" t="str">
        <f t="shared" si="585"/>
        <v>Null</v>
      </c>
      <c r="PM406" t="str">
        <f>IF($PH406=0,"Null",IF(E406&lt;3,"Null",IF(OX406=0,0,IF(OV406="Form 1",VLOOKUP(OX406,Lookups!$BE$3:$BP$63,E406,FALSE),IF(OV406="Form 2",VLOOKUP(OX406,Lookups!$BE$67:$BP$127,E406,FALSE),VLOOKUP(OX406,Lookups!$BE$130:$BP$190,E406,FALSE))))))</f>
        <v>Null</v>
      </c>
      <c r="PN406" t="str">
        <f t="shared" si="586"/>
        <v>Null</v>
      </c>
      <c r="PO406" t="str">
        <f t="shared" si="587"/>
        <v>Null</v>
      </c>
      <c r="PP406" t="str">
        <f t="shared" si="588"/>
        <v>Null</v>
      </c>
      <c r="PQ406" t="str">
        <f>IF(HR406="","Null",IF(E406&lt;3,"Null",IF(HV406=0,0,IF(HS406="Form 1",VLOOKUP(HV406,Lookups!$BR$3:$CC$63,E406,FALSE),IF(HS406="Form 2",VLOOKUP(HV406,Lookups!$BR$67:$CC$127,E406,FALSE),VLOOKUP(HV406,Lookups!$BR$130:$CC$190,E406,FALSE))))))</f>
        <v>Null</v>
      </c>
      <c r="PR406" t="str">
        <f t="shared" si="589"/>
        <v>Null</v>
      </c>
      <c r="PS406" t="str">
        <f>IF(HR406="","Null",IF(E406&lt;3,"Null",IF(OY406=0,0,IF(OW406="Form 1",VLOOKUP(OY406,Lookups!$BR$3:$CC$63,E406,FALSE),IF(OW406="Form 2",VLOOKUP(OY406,Lookups!$BR$67:$CC$127,E406,FALSE),VLOOKUP(OY406,Lookups!$BR$130:$CC$190,E406,FALSE))))))</f>
        <v>Null</v>
      </c>
      <c r="PT406" t="str">
        <f t="shared" si="590"/>
        <v>Null</v>
      </c>
      <c r="PU406" t="str">
        <f t="shared" si="591"/>
        <v>Null</v>
      </c>
      <c r="PV406" t="str">
        <f t="shared" si="592"/>
        <v>Null</v>
      </c>
      <c r="PW406" t="str">
        <f t="shared" si="593"/>
        <v>No PI Tests</v>
      </c>
      <c r="PX406">
        <f t="shared" si="594"/>
        <v>0</v>
      </c>
      <c r="PY406">
        <f t="shared" si="595"/>
        <v>0</v>
      </c>
      <c r="PZ406" t="str">
        <f t="shared" si="596"/>
        <v>Null</v>
      </c>
      <c r="QA406" t="str">
        <f t="shared" si="597"/>
        <v>Null</v>
      </c>
      <c r="QB406" t="str">
        <f t="shared" si="598"/>
        <v>Null</v>
      </c>
      <c r="QC406" t="str">
        <f>IF($MS406="System 44 Record",IF(BQ406&lt;MEDIAN(Directions!$F$3,Directions!$F$6),"Mid-Year Exited Student","Full Year Participant")&amp;IF(BP406&lt;Directions!$F$3,", Started Prior Year",", Started This Year"),"Null")</f>
        <v>Null</v>
      </c>
      <c r="QD406" t="str">
        <f t="shared" si="599"/>
        <v>Null</v>
      </c>
      <c r="QE406">
        <f t="shared" si="600"/>
        <v>0</v>
      </c>
      <c r="QF406">
        <f t="shared" si="601"/>
        <v>0</v>
      </c>
      <c r="QG406">
        <f t="shared" si="602"/>
        <v>0</v>
      </c>
      <c r="QH406">
        <f t="shared" si="603"/>
        <v>0</v>
      </c>
      <c r="QI406">
        <f t="shared" si="604"/>
        <v>0</v>
      </c>
      <c r="QJ406" t="str">
        <f t="shared" si="605"/>
        <v>Used None</v>
      </c>
      <c r="QK406" t="str">
        <f t="shared" si="606"/>
        <v>Null</v>
      </c>
      <c r="QL406" t="str">
        <f t="shared" si="607"/>
        <v>Null</v>
      </c>
      <c r="QM406" t="str">
        <f>IF($MS406="READ 180 Record",IF(AQ406="","Null",VLOOKUP(JJ406,Lookups!$DX$3:$EB$2054,AN406+1,FALSE)),"Null")</f>
        <v>Null</v>
      </c>
      <c r="QN406" t="str">
        <f t="shared" si="608"/>
        <v>Null</v>
      </c>
    </row>
    <row r="407" spans="1:456" x14ac:dyDescent="0.25">
      <c r="A407" s="161" t="s">
        <v>1447</v>
      </c>
      <c r="B407" s="161" t="s">
        <v>1447</v>
      </c>
      <c r="C407" s="161" t="s">
        <v>1447</v>
      </c>
      <c r="D407" s="161" t="s">
        <v>1447</v>
      </c>
      <c r="E407" s="161">
        <v>7</v>
      </c>
      <c r="F407" s="161" t="s">
        <v>1447</v>
      </c>
      <c r="G407" s="161" t="s">
        <v>890</v>
      </c>
      <c r="H407" s="161" t="s">
        <v>895</v>
      </c>
      <c r="I407" s="161">
        <v>972</v>
      </c>
      <c r="J407" s="159">
        <v>42500</v>
      </c>
      <c r="K407" s="161">
        <v>0</v>
      </c>
      <c r="L407" s="161">
        <v>0</v>
      </c>
      <c r="M407" s="161">
        <v>0</v>
      </c>
      <c r="N407" s="161">
        <v>0</v>
      </c>
      <c r="O407" s="161">
        <v>0</v>
      </c>
      <c r="P407" s="161">
        <v>0</v>
      </c>
      <c r="Q407" s="161">
        <v>0</v>
      </c>
      <c r="R407" s="161">
        <v>0</v>
      </c>
      <c r="S407" s="161">
        <v>0</v>
      </c>
      <c r="T407" s="161">
        <v>0</v>
      </c>
      <c r="U407" s="161">
        <v>0</v>
      </c>
      <c r="V407" s="161">
        <v>0</v>
      </c>
      <c r="W407" s="161">
        <v>0</v>
      </c>
      <c r="X407" s="161">
        <v>0</v>
      </c>
      <c r="AB407" s="161" t="s">
        <v>241</v>
      </c>
      <c r="AC407" s="161" t="s">
        <v>242</v>
      </c>
      <c r="AD407" s="161" t="s">
        <v>242</v>
      </c>
      <c r="AE407" s="161" t="s">
        <v>242</v>
      </c>
      <c r="AF407" s="161" t="s">
        <v>242</v>
      </c>
      <c r="AG407" s="161" t="s">
        <v>241</v>
      </c>
      <c r="AH407" s="161" t="s">
        <v>242</v>
      </c>
      <c r="AI407" s="161">
        <v>20150801</v>
      </c>
      <c r="AJ407" s="161">
        <v>20160525</v>
      </c>
      <c r="AK407" s="161" t="s">
        <v>869</v>
      </c>
      <c r="AL407" t="s">
        <v>1076</v>
      </c>
      <c r="AM407" t="s">
        <v>895</v>
      </c>
      <c r="AN407">
        <v>4</v>
      </c>
      <c r="AO407" t="s">
        <v>870</v>
      </c>
      <c r="AP407">
        <v>4</v>
      </c>
      <c r="AQ407">
        <v>34</v>
      </c>
      <c r="AR407">
        <v>656</v>
      </c>
      <c r="AS407">
        <v>251</v>
      </c>
      <c r="AT407">
        <v>66</v>
      </c>
      <c r="AU407">
        <v>260</v>
      </c>
      <c r="AV407">
        <v>56</v>
      </c>
      <c r="AW407">
        <v>42</v>
      </c>
      <c r="AX407">
        <v>19.216699999999999</v>
      </c>
      <c r="AY407">
        <v>7.4</v>
      </c>
      <c r="AZ407">
        <v>2.125</v>
      </c>
      <c r="BA407">
        <v>133.2835</v>
      </c>
      <c r="BB407">
        <v>27870</v>
      </c>
      <c r="BC407">
        <v>94</v>
      </c>
      <c r="BD407">
        <v>80</v>
      </c>
      <c r="BE407">
        <v>349</v>
      </c>
      <c r="BF407">
        <v>352</v>
      </c>
      <c r="BG407">
        <v>40</v>
      </c>
      <c r="BH407">
        <v>96</v>
      </c>
      <c r="BI407">
        <v>8</v>
      </c>
      <c r="BJ407">
        <v>0</v>
      </c>
      <c r="BK407">
        <v>23</v>
      </c>
      <c r="BL407">
        <v>0</v>
      </c>
      <c r="BM407" t="s">
        <v>1080</v>
      </c>
      <c r="BN407" t="s">
        <v>1079</v>
      </c>
      <c r="ET407" s="161">
        <v>1</v>
      </c>
      <c r="EU407" s="161">
        <v>27</v>
      </c>
      <c r="EV407" s="161">
        <v>27</v>
      </c>
      <c r="EW407" s="161">
        <v>1635</v>
      </c>
      <c r="EX407" s="161">
        <v>0</v>
      </c>
      <c r="EY407" s="161">
        <v>0</v>
      </c>
      <c r="EZ407" s="161">
        <v>0</v>
      </c>
      <c r="FA407" s="161">
        <v>0</v>
      </c>
      <c r="FB407" s="161">
        <v>57</v>
      </c>
      <c r="FC407" s="161">
        <v>75</v>
      </c>
      <c r="FD407" s="161">
        <v>0</v>
      </c>
      <c r="FE407" s="161">
        <v>1</v>
      </c>
      <c r="FF407" s="159">
        <v>42410</v>
      </c>
      <c r="FG407" s="161">
        <v>57</v>
      </c>
      <c r="FH407" s="161">
        <v>75</v>
      </c>
      <c r="FI407" s="161">
        <v>67</v>
      </c>
      <c r="FJ407" s="161">
        <v>40</v>
      </c>
      <c r="FK407" s="161">
        <v>63</v>
      </c>
      <c r="HN407" s="161" t="s">
        <v>895</v>
      </c>
      <c r="JB407" s="161" t="s">
        <v>895</v>
      </c>
      <c r="JC407" s="161">
        <v>11</v>
      </c>
      <c r="JD407" s="161">
        <v>8</v>
      </c>
      <c r="JE407" s="161">
        <v>33</v>
      </c>
      <c r="JF407" s="161">
        <v>18625</v>
      </c>
      <c r="JG407" s="159">
        <v>42500</v>
      </c>
      <c r="JH407" s="161">
        <v>972</v>
      </c>
      <c r="JI407" s="159">
        <v>42383</v>
      </c>
      <c r="JJ407" s="161">
        <v>928</v>
      </c>
      <c r="JK407" s="161">
        <v>10</v>
      </c>
      <c r="JL407" s="159">
        <v>42500</v>
      </c>
      <c r="JM407" s="161">
        <v>972</v>
      </c>
      <c r="JN407" s="161">
        <v>15</v>
      </c>
      <c r="MN407" t="str">
        <f t="shared" si="522"/>
        <v>YesNoNoNoYesNo</v>
      </c>
      <c r="MO407" t="str">
        <f>IF(AND(MN407="NoNoNoNoNoNo",JI407=""),"No Programs",VLOOKUP(MN407,Lookups!$DA$4:$DB$67,2,FALSE))</f>
        <v>READ 180 Only</v>
      </c>
      <c r="MP407">
        <f t="shared" si="523"/>
        <v>1</v>
      </c>
      <c r="MQ407" t="str">
        <f t="shared" si="524"/>
        <v>READ 180 User</v>
      </c>
      <c r="MR407" t="str">
        <f>Directions!$D$3</f>
        <v>Usage</v>
      </c>
      <c r="MS407" t="str">
        <f>VLOOKUP(MQ407,Lookups!$CU$71:$CV$80,2,FALSE)</f>
        <v>READ 180 Record</v>
      </c>
      <c r="MT407">
        <f t="shared" si="525"/>
        <v>1</v>
      </c>
      <c r="MU407">
        <f t="shared" si="526"/>
        <v>1</v>
      </c>
      <c r="MV407">
        <f t="shared" si="527"/>
        <v>1</v>
      </c>
      <c r="MW407">
        <f t="shared" si="528"/>
        <v>1</v>
      </c>
      <c r="MX407">
        <f t="shared" si="529"/>
        <v>16.714285714285715</v>
      </c>
      <c r="MY407" t="str">
        <f t="shared" si="530"/>
        <v>Not Used</v>
      </c>
      <c r="MZ407">
        <f t="shared" si="531"/>
        <v>0</v>
      </c>
      <c r="NA407" t="str">
        <f t="shared" si="532"/>
        <v>Not Available</v>
      </c>
      <c r="NB407" t="str">
        <f t="shared" si="533"/>
        <v>Not Available</v>
      </c>
      <c r="NC407" t="str">
        <f t="shared" si="534"/>
        <v>4 Not Indicated</v>
      </c>
      <c r="ND407" t="str">
        <f t="shared" si="535"/>
        <v>4 Not Indicated</v>
      </c>
      <c r="NE407" t="str">
        <f t="shared" si="536"/>
        <v>4 Not Indicated</v>
      </c>
      <c r="NF407" t="str">
        <f t="shared" si="537"/>
        <v>4 Not Indicated</v>
      </c>
      <c r="NG407" t="str">
        <f t="shared" si="538"/>
        <v>4 Not Indicated</v>
      </c>
      <c r="NH407" s="159">
        <f t="shared" si="539"/>
        <v>42500</v>
      </c>
      <c r="NI407">
        <f t="shared" si="540"/>
        <v>972</v>
      </c>
      <c r="NJ407" s="159">
        <f t="shared" si="541"/>
        <v>42500</v>
      </c>
      <c r="NK407">
        <f t="shared" si="542"/>
        <v>972</v>
      </c>
      <c r="NL407">
        <f t="shared" si="543"/>
        <v>16.714285714285715</v>
      </c>
      <c r="NM407">
        <f t="shared" si="544"/>
        <v>1</v>
      </c>
      <c r="NN407">
        <f>IF(OR(E407="PK",E407="K",JJ407=""),"Null",INDEX(Lookups!$EZ$4:$FW$18,MATCH($JJ407,Lookups!$EY$4:$EY$18,1),MATCH($E407,Lookups!$EZ$3:$FW$3,0)))</f>
        <v>30</v>
      </c>
      <c r="NO407">
        <f>IF(OR(E407="PK",E407="K",JJ407=""),"Null",INDEX(Lookups!$EZ$4:$FW$18,MATCH($JJ407,Lookups!$EY$4:$EY$18,1),MATCH($E407,Lookups!$EZ$3:$FW$3,0) + 1))</f>
        <v>60</v>
      </c>
      <c r="NP407">
        <f t="shared" si="545"/>
        <v>60</v>
      </c>
      <c r="NQ407" t="str">
        <f t="shared" si="546"/>
        <v>No PI Needed</v>
      </c>
      <c r="NR407" t="str">
        <f t="shared" si="547"/>
        <v>No PI Needed</v>
      </c>
      <c r="NS407" t="str">
        <f t="shared" si="548"/>
        <v>800L to 999L</v>
      </c>
      <c r="NT407" t="str">
        <f t="shared" si="549"/>
        <v>800L to 999L</v>
      </c>
      <c r="NU407" t="str">
        <f t="shared" si="550"/>
        <v>800L to 999L</v>
      </c>
      <c r="NV407" s="183" t="str">
        <f t="array" ref="NV407">IF($NL407="No RI Tests","No RI Tests",VLOOKUP(IF(AND(E407="K",JJ407&lt;280),3,IF(AND(E407="K",JJ407&gt;=280),4,MAX(IF(E407=Lookups!$DF$6:$DF$99,IF(JJ407&gt;=Lookups!$DG$6:$DG$99,Lookups!$DH$6:$DH$99))))),Lookups!$DE$104:$DG$108,2,FALSE))</f>
        <v>2 Basic</v>
      </c>
      <c r="NW407" s="161" t="str">
        <f t="array" ref="NW407">IF($NL407="No RI Tests","No RI Tests",VLOOKUP(IF(AND(E407="K",JH407&lt;280),3,IF(AND(E407="K",JH407&gt;=280),4,MAX(IF(E407=Lookups!$DF$6:$DF$99,IF(NI407&gt;=Lookups!$DG$6:$DG$99,Lookups!$DH$6:$DH$99))))),Lookups!$DE$104:$DG$108,2,FALSE))</f>
        <v>3 Proficient</v>
      </c>
      <c r="NX407" s="161" t="str">
        <f t="array" ref="NX407">IF($NL407="No RI Tests","No RI Tests",VLOOKUP(IF(AND(E407="K",NK407&lt;280),3,IF(AND(E407="K",NK407&gt;=280),4,MAX(IF(E407=Lookups!$DF$6:$DF$99,IF(NK407&gt;=Lookups!$DG$6:$DG$99,Lookups!$DH$6:$DH$99))))),Lookups!$DE$104:$DG$108,2,FALSE))</f>
        <v>3 Proficient</v>
      </c>
      <c r="NY407">
        <f t="shared" si="551"/>
        <v>0</v>
      </c>
      <c r="NZ407">
        <f t="shared" si="552"/>
        <v>1</v>
      </c>
      <c r="OA407" t="str">
        <f t="shared" si="553"/>
        <v>Improved Performance Level</v>
      </c>
      <c r="OB407" s="161" t="str">
        <f t="array" ref="OB407">IF($NL407="No RI Tests","No RI Tests",IF(E407="K","N/A",VLOOKUP(MAX(IF(E407=Lookups!$DF$6:$DF$99,IF(JJ407&gt;=Lookups!$DG$6:$DG$99,Lookups!$DI$6:$DI$99))),Lookups!$DE$104:$DG$108,3,FALSE)))</f>
        <v>2 Partial</v>
      </c>
      <c r="OC407" s="161" t="str">
        <f t="array" ref="OC407">IF($NL407="No RI Tests","No RI Tests",IF(E407="K","N/A",VLOOKUP(MAX(IF(E407=Lookups!$DF$6:$DF$99,IF(NI407&gt;=Lookups!$DG$6:$DG$99,Lookups!$DI$6:$DI$99))),Lookups!$DE$104:$DG$108,3,FALSE)))</f>
        <v>2 Partial</v>
      </c>
      <c r="OD407" s="161" t="str">
        <f t="array" ref="OD407">IF($NL407="No RI Tests","No RI Tests",IF(E407="K","N/A",VLOOKUP(MAX(IF(E407=Lookups!$DF$6:$DF$99,IF(NK407&gt;=Lookups!$DG$6:$DG$99,Lookups!$DI$6:$DI$99))),Lookups!$DE$104:$DG$108,3,FALSE)))</f>
        <v>2 Partial</v>
      </c>
      <c r="OE407">
        <f t="shared" si="554"/>
        <v>1</v>
      </c>
      <c r="OF407">
        <f t="shared" si="555"/>
        <v>0</v>
      </c>
      <c r="OG407" t="str">
        <f t="shared" si="556"/>
        <v>Maintained Performance Level</v>
      </c>
      <c r="OH407">
        <f t="shared" si="557"/>
        <v>44</v>
      </c>
      <c r="OI407">
        <f t="shared" si="558"/>
        <v>1</v>
      </c>
      <c r="OJ407">
        <f t="shared" si="559"/>
        <v>1</v>
      </c>
      <c r="OK407">
        <f t="shared" si="560"/>
        <v>0</v>
      </c>
      <c r="OL407">
        <f t="shared" si="561"/>
        <v>0.97777777777777775</v>
      </c>
      <c r="OM407" t="str">
        <f t="shared" si="562"/>
        <v>Winter Administration</v>
      </c>
      <c r="ON407" t="str">
        <f t="shared" si="563"/>
        <v>Fall Administration</v>
      </c>
      <c r="OO407" t="str">
        <f t="shared" si="564"/>
        <v>Winter to Spring RI</v>
      </c>
      <c r="OP407" t="str">
        <f ca="1">IF(AND(HR407&lt;&gt;"",JJ407&lt;600),IF(HT407="Advancing","Tier 2","Tier 3"),IF(JI407="","Null",IF(OR(E407="K",E407&lt;3),"FRA Recommended",IF(JJ407&gt;=IF(E407&lt;6,400,600),IF(JJ407&lt;VLOOKUP(E407,Lookups!$AP$3:$AR$16,3,FALSE),"Tier 2","Core"),IF(JJ407&lt;400,IF(RAND()&lt;0.81,"Tier 3","Tier 2"),IF(RAND()&lt;0.51,"Tier 3","Tier 2"))))))</f>
        <v>Tier 2</v>
      </c>
      <c r="OQ407" t="str">
        <f t="shared" si="565"/>
        <v>Average Reading Invt. Under 15 Minutes Long</v>
      </c>
      <c r="OR407">
        <f t="shared" si="566"/>
        <v>0</v>
      </c>
      <c r="OS407">
        <f t="shared" si="567"/>
        <v>0</v>
      </c>
      <c r="OT407">
        <f t="shared" si="568"/>
        <v>44</v>
      </c>
      <c r="OU407" s="159" t="str">
        <f t="shared" si="569"/>
        <v>No PI Tests</v>
      </c>
      <c r="OV407" t="str">
        <f t="shared" si="570"/>
        <v>No PI Tests</v>
      </c>
      <c r="OW407" t="str">
        <f t="shared" si="571"/>
        <v>No PI Tests</v>
      </c>
      <c r="OX407" t="str">
        <f t="shared" si="572"/>
        <v>No PI Tests</v>
      </c>
      <c r="OY407" t="str">
        <f t="shared" si="573"/>
        <v>No PI Tests</v>
      </c>
      <c r="OZ407" t="str">
        <f t="shared" si="574"/>
        <v>No PI Tests</v>
      </c>
      <c r="PA407" s="159" t="str">
        <f t="shared" si="575"/>
        <v>No PI Tests</v>
      </c>
      <c r="PB407" t="str">
        <f t="shared" si="576"/>
        <v>No PI Tests</v>
      </c>
      <c r="PC407" t="str">
        <f t="shared" si="577"/>
        <v>No PI Tests</v>
      </c>
      <c r="PD407" t="str">
        <f t="shared" si="578"/>
        <v>No PI Tests</v>
      </c>
      <c r="PE407" t="str">
        <f t="shared" si="579"/>
        <v>No PI Tests</v>
      </c>
      <c r="PF407" t="str">
        <f t="shared" si="580"/>
        <v>No PI Tests</v>
      </c>
      <c r="PG407" t="str">
        <f t="shared" si="581"/>
        <v>No PI Tests</v>
      </c>
      <c r="PH407">
        <f t="shared" si="582"/>
        <v>0</v>
      </c>
      <c r="PI407">
        <f t="shared" si="583"/>
        <v>0</v>
      </c>
      <c r="PJ407" t="str">
        <f t="shared" si="584"/>
        <v>Null</v>
      </c>
      <c r="PK407" t="str">
        <f>IF(HR407="","Null",IF(E407&lt;3,"Null",IF(HU407=0,0,IF(HS407="Form 1",VLOOKUP(HU407,Lookups!$BE$3:$BP$63,E407,FALSE),IF(HS407="Form 2",VLOOKUP(HU407,Lookups!$BE$67:$BP$127,E407,FALSE),VLOOKUP(HU407,Lookups!$BE$130:$BP$190,E407,FALSE))))))</f>
        <v>Null</v>
      </c>
      <c r="PL407" t="str">
        <f t="shared" si="585"/>
        <v>Null</v>
      </c>
      <c r="PM407" t="str">
        <f>IF($PH407=0,"Null",IF(E407&lt;3,"Null",IF(OX407=0,0,IF(OV407="Form 1",VLOOKUP(OX407,Lookups!$BE$3:$BP$63,E407,FALSE),IF(OV407="Form 2",VLOOKUP(OX407,Lookups!$BE$67:$BP$127,E407,FALSE),VLOOKUP(OX407,Lookups!$BE$130:$BP$190,E407,FALSE))))))</f>
        <v>Null</v>
      </c>
      <c r="PN407" t="str">
        <f t="shared" si="586"/>
        <v>Null</v>
      </c>
      <c r="PO407" t="str">
        <f t="shared" si="587"/>
        <v>Null</v>
      </c>
      <c r="PP407" t="str">
        <f t="shared" si="588"/>
        <v>Null</v>
      </c>
      <c r="PQ407" t="str">
        <f>IF(HR407="","Null",IF(E407&lt;3,"Null",IF(HV407=0,0,IF(HS407="Form 1",VLOOKUP(HV407,Lookups!$BR$3:$CC$63,E407,FALSE),IF(HS407="Form 2",VLOOKUP(HV407,Lookups!$BR$67:$CC$127,E407,FALSE),VLOOKUP(HV407,Lookups!$BR$130:$CC$190,E407,FALSE))))))</f>
        <v>Null</v>
      </c>
      <c r="PR407" t="str">
        <f t="shared" si="589"/>
        <v>Null</v>
      </c>
      <c r="PS407" t="str">
        <f>IF(HR407="","Null",IF(E407&lt;3,"Null",IF(OY407=0,0,IF(OW407="Form 1",VLOOKUP(OY407,Lookups!$BR$3:$CC$63,E407,FALSE),IF(OW407="Form 2",VLOOKUP(OY407,Lookups!$BR$67:$CC$127,E407,FALSE),VLOOKUP(OY407,Lookups!$BR$130:$CC$190,E407,FALSE))))))</f>
        <v>Null</v>
      </c>
      <c r="PT407" t="str">
        <f t="shared" si="590"/>
        <v>Null</v>
      </c>
      <c r="PU407" t="str">
        <f t="shared" si="591"/>
        <v>Null</v>
      </c>
      <c r="PV407" t="str">
        <f t="shared" si="592"/>
        <v>Null</v>
      </c>
      <c r="PW407" t="str">
        <f t="shared" si="593"/>
        <v>No PI Tests</v>
      </c>
      <c r="PX407">
        <f t="shared" si="594"/>
        <v>1</v>
      </c>
      <c r="PY407">
        <f t="shared" si="595"/>
        <v>0</v>
      </c>
      <c r="PZ407" t="str">
        <f t="shared" si="596"/>
        <v>Null</v>
      </c>
      <c r="QA407" t="str">
        <f t="shared" si="597"/>
        <v>Null</v>
      </c>
      <c r="QB407" t="str">
        <f t="shared" si="598"/>
        <v>Null</v>
      </c>
      <c r="QC407" t="str">
        <f>IF($MS407="System 44 Record",IF(BQ407&lt;MEDIAN(Directions!$F$3,Directions!$F$6),"Mid-Year Exited Student","Full Year Participant")&amp;IF(BP407&lt;Directions!$F$3,", Started Prior Year",", Started This Year"),"Null")</f>
        <v>Null</v>
      </c>
      <c r="QD407" t="str">
        <f t="shared" si="599"/>
        <v>Null</v>
      </c>
      <c r="QE407">
        <f t="shared" si="600"/>
        <v>1</v>
      </c>
      <c r="QF407">
        <f t="shared" si="601"/>
        <v>1</v>
      </c>
      <c r="QG407">
        <f t="shared" si="602"/>
        <v>1</v>
      </c>
      <c r="QH407">
        <f t="shared" si="603"/>
        <v>1</v>
      </c>
      <c r="QI407">
        <f t="shared" si="604"/>
        <v>0.75</v>
      </c>
      <c r="QJ407" t="str">
        <f t="shared" si="605"/>
        <v>Used All 3</v>
      </c>
      <c r="QK407" t="str">
        <f t="shared" si="606"/>
        <v>20 to 39 Sessions</v>
      </c>
      <c r="QL407" t="str">
        <f t="shared" si="607"/>
        <v>Under 5 Segments</v>
      </c>
      <c r="QM407" t="str">
        <f>IF($MS407="READ 180 Record",IF(AQ407="","Null",VLOOKUP(JJ407,Lookups!$DX$3:$EB$2054,AN407+1,FALSE)),"Null")</f>
        <v>Level Matches Lexile Score</v>
      </c>
      <c r="QN407" t="str">
        <f t="shared" si="608"/>
        <v>Null</v>
      </c>
    </row>
    <row r="408" spans="1:456" x14ac:dyDescent="0.25">
      <c r="A408" s="161" t="s">
        <v>1447</v>
      </c>
      <c r="B408" s="161" t="s">
        <v>1447</v>
      </c>
      <c r="C408" s="161" t="s">
        <v>1447</v>
      </c>
      <c r="D408" s="161" t="s">
        <v>1447</v>
      </c>
      <c r="E408" s="161">
        <v>1</v>
      </c>
      <c r="F408" s="161" t="s">
        <v>1447</v>
      </c>
      <c r="G408" s="161" t="s">
        <v>880</v>
      </c>
      <c r="H408" s="161" t="s">
        <v>881</v>
      </c>
      <c r="K408" s="161">
        <v>0</v>
      </c>
      <c r="L408" s="161">
        <v>0</v>
      </c>
      <c r="M408" s="161">
        <v>0</v>
      </c>
      <c r="N408" s="161">
        <v>0</v>
      </c>
      <c r="O408" s="161">
        <v>0</v>
      </c>
      <c r="P408" s="161">
        <v>0</v>
      </c>
      <c r="Q408" s="161">
        <v>0</v>
      </c>
      <c r="R408" s="161">
        <v>0</v>
      </c>
      <c r="S408" s="161">
        <v>0</v>
      </c>
      <c r="T408" s="161">
        <v>0</v>
      </c>
      <c r="U408" s="161">
        <v>0</v>
      </c>
      <c r="V408" s="161">
        <v>0</v>
      </c>
      <c r="W408" s="161">
        <v>0</v>
      </c>
      <c r="X408" s="161">
        <v>0</v>
      </c>
      <c r="AB408" s="161" t="s">
        <v>242</v>
      </c>
      <c r="AC408" s="161" t="s">
        <v>242</v>
      </c>
      <c r="AD408" s="161" t="s">
        <v>242</v>
      </c>
      <c r="AE408" s="161" t="s">
        <v>242</v>
      </c>
      <c r="AF408" s="161" t="s">
        <v>242</v>
      </c>
      <c r="AG408" s="161" t="s">
        <v>242</v>
      </c>
      <c r="AH408" s="161" t="s">
        <v>242</v>
      </c>
      <c r="AI408" s="161">
        <v>20150801</v>
      </c>
      <c r="AJ408" s="161">
        <v>20160525</v>
      </c>
      <c r="AK408" s="161" t="s">
        <v>869</v>
      </c>
      <c r="AL408" t="s">
        <v>1078</v>
      </c>
      <c r="BN408" t="s">
        <v>1079</v>
      </c>
      <c r="ET408" s="161">
        <v>0</v>
      </c>
      <c r="EU408" s="161">
        <v>0</v>
      </c>
      <c r="EV408" s="161">
        <v>0</v>
      </c>
      <c r="EW408" s="161">
        <v>0</v>
      </c>
      <c r="EX408" s="161">
        <v>0</v>
      </c>
      <c r="EY408" s="161">
        <v>0</v>
      </c>
      <c r="EZ408" s="161">
        <v>0</v>
      </c>
      <c r="FA408" s="161">
        <v>0</v>
      </c>
      <c r="FB408" s="161">
        <v>0</v>
      </c>
      <c r="FC408" s="161">
        <v>0</v>
      </c>
      <c r="FD408" s="161">
        <v>0</v>
      </c>
      <c r="FE408" s="161">
        <v>0</v>
      </c>
      <c r="HN408" s="161" t="s">
        <v>881</v>
      </c>
      <c r="JB408" s="161" t="s">
        <v>881</v>
      </c>
      <c r="JC408" s="161">
        <v>0</v>
      </c>
      <c r="JD408" s="161">
        <v>0</v>
      </c>
      <c r="JE408" s="161">
        <v>0</v>
      </c>
      <c r="JF408" s="161">
        <v>0</v>
      </c>
      <c r="MN408" t="str">
        <f t="shared" si="522"/>
        <v>NoNoNoNoNoNo</v>
      </c>
      <c r="MO408" t="str">
        <f>IF(AND(MN408="NoNoNoNoNoNo",JI408=""),"No Programs",VLOOKUP(MN408,Lookups!$DA$4:$DB$67,2,FALSE))</f>
        <v>No Programs</v>
      </c>
      <c r="MP408">
        <f t="shared" si="523"/>
        <v>0</v>
      </c>
      <c r="MQ408" t="str">
        <f t="shared" si="524"/>
        <v>No Program Use</v>
      </c>
      <c r="MR408" t="str">
        <f>Directions!$D$3</f>
        <v>Usage</v>
      </c>
      <c r="MS408" t="str">
        <f>VLOOKUP(MQ408,Lookups!$CU$71:$CV$80,2,FALSE)</f>
        <v>Exclude</v>
      </c>
      <c r="MT408">
        <f t="shared" si="525"/>
        <v>0</v>
      </c>
      <c r="MU408">
        <f t="shared" si="526"/>
        <v>0</v>
      </c>
      <c r="MV408">
        <f t="shared" si="527"/>
        <v>0</v>
      </c>
      <c r="MW408">
        <f t="shared" si="528"/>
        <v>0</v>
      </c>
      <c r="MX408">
        <f t="shared" si="529"/>
        <v>0</v>
      </c>
      <c r="MY408" t="str">
        <f t="shared" si="530"/>
        <v>Not Used</v>
      </c>
      <c r="MZ408">
        <f t="shared" si="531"/>
        <v>0</v>
      </c>
      <c r="NA408" t="str">
        <f t="shared" si="532"/>
        <v>Not Available</v>
      </c>
      <c r="NB408" t="str">
        <f t="shared" si="533"/>
        <v>Not Available</v>
      </c>
      <c r="NC408" t="str">
        <f t="shared" si="534"/>
        <v>4 Not Indicated</v>
      </c>
      <c r="ND408" t="str">
        <f t="shared" si="535"/>
        <v>4 Not Indicated</v>
      </c>
      <c r="NE408" t="str">
        <f t="shared" si="536"/>
        <v>4 Not Indicated</v>
      </c>
      <c r="NF408" t="str">
        <f t="shared" si="537"/>
        <v>4 Not Indicated</v>
      </c>
      <c r="NG408" t="str">
        <f t="shared" si="538"/>
        <v>4 Not Indicated</v>
      </c>
      <c r="NH408" s="159" t="str">
        <f t="shared" si="539"/>
        <v>Null</v>
      </c>
      <c r="NI408" t="str">
        <f t="shared" si="540"/>
        <v>Null</v>
      </c>
      <c r="NJ408" s="159" t="str">
        <f t="shared" si="541"/>
        <v>Null</v>
      </c>
      <c r="NK408" t="str">
        <f t="shared" si="542"/>
        <v>Null</v>
      </c>
      <c r="NL408" t="str">
        <f t="shared" si="543"/>
        <v>No RI Tests</v>
      </c>
      <c r="NM408">
        <f t="shared" si="544"/>
        <v>0</v>
      </c>
      <c r="NN408" t="str">
        <f>IF(OR(E408="PK",E408="K",JJ408=""),"Null",INDEX(Lookups!$EZ$4:$FW$18,MATCH($JJ408,Lookups!$EY$4:$EY$18,1),MATCH($E408,Lookups!$EZ$3:$FW$3,0)))</f>
        <v>Null</v>
      </c>
      <c r="NO408" t="str">
        <f>IF(OR(E408="PK",E408="K",JJ408=""),"Null",INDEX(Lookups!$EZ$4:$FW$18,MATCH($JJ408,Lookups!$EY$4:$EY$18,1),MATCH($E408,Lookups!$EZ$3:$FW$3,0) + 1))</f>
        <v>Null</v>
      </c>
      <c r="NP408" t="str">
        <f t="shared" si="545"/>
        <v>Null</v>
      </c>
      <c r="NQ408" t="str">
        <f t="shared" si="546"/>
        <v>Null</v>
      </c>
      <c r="NR408" t="str">
        <f t="shared" si="547"/>
        <v>Null</v>
      </c>
      <c r="NS408" t="str">
        <f t="shared" si="548"/>
        <v>No RI Tests</v>
      </c>
      <c r="NT408" t="str">
        <f t="shared" si="549"/>
        <v>No RI Tests</v>
      </c>
      <c r="NU408" t="str">
        <f t="shared" si="550"/>
        <v>No RI Tests</v>
      </c>
      <c r="NV408" s="183" t="str">
        <f t="array" ref="NV408">IF($NL408="No RI Tests","No RI Tests",VLOOKUP(IF(AND(E408="K",JJ408&lt;280),3,IF(AND(E408="K",JJ408&gt;=280),4,MAX(IF(E408=Lookups!$DF$6:$DF$99,IF(JJ408&gt;=Lookups!$DG$6:$DG$99,Lookups!$DH$6:$DH$99))))),Lookups!$DE$104:$DG$108,2,FALSE))</f>
        <v>No RI Tests</v>
      </c>
      <c r="NW408" s="161" t="str">
        <f t="array" ref="NW408">IF($NL408="No RI Tests","No RI Tests",VLOOKUP(IF(AND(E408="K",JH408&lt;280),3,IF(AND(E408="K",JH408&gt;=280),4,MAX(IF(E408=Lookups!$DF$6:$DF$99,IF(NI408&gt;=Lookups!$DG$6:$DG$99,Lookups!$DH$6:$DH$99))))),Lookups!$DE$104:$DG$108,2,FALSE))</f>
        <v>No RI Tests</v>
      </c>
      <c r="NX408" s="161" t="str">
        <f t="array" ref="NX408">IF($NL408="No RI Tests","No RI Tests",VLOOKUP(IF(AND(E408="K",NK408&lt;280),3,IF(AND(E408="K",NK408&gt;=280),4,MAX(IF(E408=Lookups!$DF$6:$DF$99,IF(NK408&gt;=Lookups!$DG$6:$DG$99,Lookups!$DH$6:$DH$99))))),Lookups!$DE$104:$DG$108,2,FALSE))</f>
        <v>No RI Tests</v>
      </c>
      <c r="NY408" t="str">
        <f t="shared" si="551"/>
        <v>Null</v>
      </c>
      <c r="NZ408" t="str">
        <f t="shared" si="552"/>
        <v>Null</v>
      </c>
      <c r="OA408" t="str">
        <f t="shared" si="553"/>
        <v>No RI for Comparison</v>
      </c>
      <c r="OB408" s="161" t="str">
        <f t="array" ref="OB408">IF($NL408="No RI Tests","No RI Tests",IF(E408="K","N/A",VLOOKUP(MAX(IF(E408=Lookups!$DF$6:$DF$99,IF(JJ408&gt;=Lookups!$DG$6:$DG$99,Lookups!$DI$6:$DI$99))),Lookups!$DE$104:$DG$108,3,FALSE)))</f>
        <v>No RI Tests</v>
      </c>
      <c r="OC408" s="161" t="str">
        <f t="array" ref="OC408">IF($NL408="No RI Tests","No RI Tests",IF(E408="K","N/A",VLOOKUP(MAX(IF(E408=Lookups!$DF$6:$DF$99,IF(NI408&gt;=Lookups!$DG$6:$DG$99,Lookups!$DI$6:$DI$99))),Lookups!$DE$104:$DG$108,3,FALSE)))</f>
        <v>No RI Tests</v>
      </c>
      <c r="OD408" s="161" t="str">
        <f t="array" ref="OD408">IF($NL408="No RI Tests","No RI Tests",IF(E408="K","N/A",VLOOKUP(MAX(IF(E408=Lookups!$DF$6:$DF$99,IF(NK408&gt;=Lookups!$DG$6:$DG$99,Lookups!$DI$6:$DI$99))),Lookups!$DE$104:$DG$108,3,FALSE)))</f>
        <v>No RI Tests</v>
      </c>
      <c r="OE408" t="str">
        <f t="shared" si="554"/>
        <v>Null</v>
      </c>
      <c r="OF408" t="str">
        <f t="shared" si="555"/>
        <v>Null</v>
      </c>
      <c r="OG408" t="str">
        <f t="shared" si="556"/>
        <v>No RI for Comparison</v>
      </c>
      <c r="OH408" t="str">
        <f t="shared" si="557"/>
        <v>Null</v>
      </c>
      <c r="OI408" t="str">
        <f t="shared" si="558"/>
        <v>Null</v>
      </c>
      <c r="OJ408" t="str">
        <f t="shared" si="559"/>
        <v>Null</v>
      </c>
      <c r="OK408" t="str">
        <f t="shared" si="560"/>
        <v>Null</v>
      </c>
      <c r="OL408" t="str">
        <f t="shared" si="561"/>
        <v>Null</v>
      </c>
      <c r="OM408" t="str">
        <f t="shared" si="562"/>
        <v>Null</v>
      </c>
      <c r="ON408" t="str">
        <f t="shared" si="563"/>
        <v>Null</v>
      </c>
      <c r="OO408" t="str">
        <f t="shared" si="564"/>
        <v>Null RI</v>
      </c>
      <c r="OP408" t="str">
        <f ca="1">IF(AND(HR408&lt;&gt;"",JJ408&lt;600),IF(HT408="Advancing","Tier 2","Tier 3"),IF(JI408="","Null",IF(OR(E408="K",E408&lt;3),"FRA Recommended",IF(JJ408&gt;=IF(E408&lt;6,400,600),IF(JJ408&lt;VLOOKUP(E408,Lookups!$AP$3:$AR$16,3,FALSE),"Tier 2","Core"),IF(JJ408&lt;400,IF(RAND()&lt;0.81,"Tier 3","Tier 2"),IF(RAND()&lt;0.51,"Tier 3","Tier 2"))))))</f>
        <v>Null</v>
      </c>
      <c r="OQ408" t="str">
        <f t="shared" si="565"/>
        <v>Null</v>
      </c>
      <c r="OR408" t="str">
        <f t="shared" si="566"/>
        <v>Null</v>
      </c>
      <c r="OS408" t="str">
        <f t="shared" si="567"/>
        <v>Null</v>
      </c>
      <c r="OT408" t="str">
        <f t="shared" si="568"/>
        <v>No RI Tests</v>
      </c>
      <c r="OU408" s="159" t="str">
        <f t="shared" si="569"/>
        <v>No PI Tests</v>
      </c>
      <c r="OV408" t="str">
        <f t="shared" si="570"/>
        <v>No PI Tests</v>
      </c>
      <c r="OW408" t="str">
        <f t="shared" si="571"/>
        <v>No PI Tests</v>
      </c>
      <c r="OX408" t="str">
        <f t="shared" si="572"/>
        <v>No PI Tests</v>
      </c>
      <c r="OY408" t="str">
        <f t="shared" si="573"/>
        <v>No PI Tests</v>
      </c>
      <c r="OZ408" t="str">
        <f t="shared" si="574"/>
        <v>No PI Tests</v>
      </c>
      <c r="PA408" s="159" t="str">
        <f t="shared" si="575"/>
        <v>No PI Tests</v>
      </c>
      <c r="PB408" t="str">
        <f t="shared" si="576"/>
        <v>No PI Tests</v>
      </c>
      <c r="PC408" t="str">
        <f t="shared" si="577"/>
        <v>No PI Tests</v>
      </c>
      <c r="PD408" t="str">
        <f t="shared" si="578"/>
        <v>No PI Tests</v>
      </c>
      <c r="PE408" t="str">
        <f t="shared" si="579"/>
        <v>No PI Tests</v>
      </c>
      <c r="PF408" t="str">
        <f t="shared" si="580"/>
        <v>No PI Tests</v>
      </c>
      <c r="PG408" t="str">
        <f t="shared" si="581"/>
        <v>No PI Tests</v>
      </c>
      <c r="PH408">
        <f t="shared" si="582"/>
        <v>0</v>
      </c>
      <c r="PI408">
        <f t="shared" si="583"/>
        <v>0</v>
      </c>
      <c r="PJ408" t="str">
        <f t="shared" si="584"/>
        <v>Null</v>
      </c>
      <c r="PK408" t="str">
        <f>IF(HR408="","Null",IF(E408&lt;3,"Null",IF(HU408=0,0,IF(HS408="Form 1",VLOOKUP(HU408,Lookups!$BE$3:$BP$63,E408,FALSE),IF(HS408="Form 2",VLOOKUP(HU408,Lookups!$BE$67:$BP$127,E408,FALSE),VLOOKUP(HU408,Lookups!$BE$130:$BP$190,E408,FALSE))))))</f>
        <v>Null</v>
      </c>
      <c r="PL408" t="str">
        <f t="shared" si="585"/>
        <v>Null</v>
      </c>
      <c r="PM408" t="str">
        <f>IF($PH408=0,"Null",IF(E408&lt;3,"Null",IF(OX408=0,0,IF(OV408="Form 1",VLOOKUP(OX408,Lookups!$BE$3:$BP$63,E408,FALSE),IF(OV408="Form 2",VLOOKUP(OX408,Lookups!$BE$67:$BP$127,E408,FALSE),VLOOKUP(OX408,Lookups!$BE$130:$BP$190,E408,FALSE))))))</f>
        <v>Null</v>
      </c>
      <c r="PN408" t="str">
        <f t="shared" si="586"/>
        <v>Null</v>
      </c>
      <c r="PO408" t="str">
        <f t="shared" si="587"/>
        <v>Null</v>
      </c>
      <c r="PP408" t="str">
        <f t="shared" si="588"/>
        <v>Null</v>
      </c>
      <c r="PQ408" t="str">
        <f>IF(HR408="","Null",IF(E408&lt;3,"Null",IF(HV408=0,0,IF(HS408="Form 1",VLOOKUP(HV408,Lookups!$BR$3:$CC$63,E408,FALSE),IF(HS408="Form 2",VLOOKUP(HV408,Lookups!$BR$67:$CC$127,E408,FALSE),VLOOKUP(HV408,Lookups!$BR$130:$CC$190,E408,FALSE))))))</f>
        <v>Null</v>
      </c>
      <c r="PR408" t="str">
        <f t="shared" si="589"/>
        <v>Null</v>
      </c>
      <c r="PS408" t="str">
        <f>IF(HR408="","Null",IF(E408&lt;3,"Null",IF(OY408=0,0,IF(OW408="Form 1",VLOOKUP(OY408,Lookups!$BR$3:$CC$63,E408,FALSE),IF(OW408="Form 2",VLOOKUP(OY408,Lookups!$BR$67:$CC$127,E408,FALSE),VLOOKUP(OY408,Lookups!$BR$130:$CC$190,E408,FALSE))))))</f>
        <v>Null</v>
      </c>
      <c r="PT408" t="str">
        <f t="shared" si="590"/>
        <v>Null</v>
      </c>
      <c r="PU408" t="str">
        <f t="shared" si="591"/>
        <v>Null</v>
      </c>
      <c r="PV408" t="str">
        <f t="shared" si="592"/>
        <v>Null</v>
      </c>
      <c r="PW408" t="str">
        <f t="shared" si="593"/>
        <v>No PI Tests</v>
      </c>
      <c r="PX408">
        <f t="shared" si="594"/>
        <v>0</v>
      </c>
      <c r="PY408">
        <f t="shared" si="595"/>
        <v>0</v>
      </c>
      <c r="PZ408" t="str">
        <f t="shared" si="596"/>
        <v>Null</v>
      </c>
      <c r="QA408" t="str">
        <f t="shared" si="597"/>
        <v>Null</v>
      </c>
      <c r="QB408" t="str">
        <f t="shared" si="598"/>
        <v>Null</v>
      </c>
      <c r="QC408" t="str">
        <f>IF($MS408="System 44 Record",IF(BQ408&lt;MEDIAN(Directions!$F$3,Directions!$F$6),"Mid-Year Exited Student","Full Year Participant")&amp;IF(BP408&lt;Directions!$F$3,", Started Prior Year",", Started This Year"),"Null")</f>
        <v>Null</v>
      </c>
      <c r="QD408" t="str">
        <f t="shared" si="599"/>
        <v>Null</v>
      </c>
      <c r="QE408">
        <f t="shared" si="600"/>
        <v>0</v>
      </c>
      <c r="QF408">
        <f t="shared" si="601"/>
        <v>0</v>
      </c>
      <c r="QG408">
        <f t="shared" si="602"/>
        <v>0</v>
      </c>
      <c r="QH408">
        <f t="shared" si="603"/>
        <v>0</v>
      </c>
      <c r="QI408">
        <f t="shared" si="604"/>
        <v>0</v>
      </c>
      <c r="QJ408" t="str">
        <f t="shared" si="605"/>
        <v>Used None</v>
      </c>
      <c r="QK408" t="str">
        <f t="shared" si="606"/>
        <v>Null</v>
      </c>
      <c r="QL408" t="str">
        <f t="shared" si="607"/>
        <v>Null</v>
      </c>
      <c r="QM408" t="str">
        <f>IF($MS408="READ 180 Record",IF(AQ408="","Null",VLOOKUP(JJ408,Lookups!$DX$3:$EB$2054,AN408+1,FALSE)),"Null")</f>
        <v>Null</v>
      </c>
      <c r="QN408" t="str">
        <f t="shared" si="608"/>
        <v>Null</v>
      </c>
    </row>
    <row r="409" spans="1:456" x14ac:dyDescent="0.25">
      <c r="A409" s="161" t="s">
        <v>1447</v>
      </c>
      <c r="B409" s="161" t="s">
        <v>1447</v>
      </c>
      <c r="C409" s="161" t="s">
        <v>1447</v>
      </c>
      <c r="D409" s="161" t="s">
        <v>1447</v>
      </c>
      <c r="E409" s="161">
        <v>1</v>
      </c>
      <c r="F409" s="161" t="s">
        <v>1447</v>
      </c>
      <c r="G409" s="161" t="s">
        <v>880</v>
      </c>
      <c r="H409" s="161" t="s">
        <v>881</v>
      </c>
      <c r="K409" s="161">
        <v>0</v>
      </c>
      <c r="L409" s="161">
        <v>0</v>
      </c>
      <c r="M409" s="161">
        <v>0</v>
      </c>
      <c r="N409" s="161">
        <v>0</v>
      </c>
      <c r="O409" s="161">
        <v>0</v>
      </c>
      <c r="P409" s="161">
        <v>0</v>
      </c>
      <c r="Q409" s="161">
        <v>0</v>
      </c>
      <c r="R409" s="161">
        <v>0</v>
      </c>
      <c r="S409" s="161">
        <v>0</v>
      </c>
      <c r="T409" s="161">
        <v>0</v>
      </c>
      <c r="U409" s="161">
        <v>0</v>
      </c>
      <c r="V409" s="161">
        <v>0</v>
      </c>
      <c r="W409" s="161">
        <v>0</v>
      </c>
      <c r="X409" s="161">
        <v>0</v>
      </c>
      <c r="AB409" s="161" t="s">
        <v>242</v>
      </c>
      <c r="AC409" s="161" t="s">
        <v>242</v>
      </c>
      <c r="AD409" s="161" t="s">
        <v>242</v>
      </c>
      <c r="AE409" s="161" t="s">
        <v>242</v>
      </c>
      <c r="AF409" s="161" t="s">
        <v>242</v>
      </c>
      <c r="AG409" s="161" t="s">
        <v>242</v>
      </c>
      <c r="AH409" s="161" t="s">
        <v>242</v>
      </c>
      <c r="AI409" s="161">
        <v>20150801</v>
      </c>
      <c r="AJ409" s="161">
        <v>20160525</v>
      </c>
      <c r="AK409" s="161" t="s">
        <v>869</v>
      </c>
      <c r="AL409" t="s">
        <v>1078</v>
      </c>
      <c r="BN409" t="s">
        <v>1079</v>
      </c>
      <c r="ET409" s="161">
        <v>0</v>
      </c>
      <c r="EU409" s="161">
        <v>0</v>
      </c>
      <c r="EV409" s="161">
        <v>0</v>
      </c>
      <c r="EW409" s="161">
        <v>0</v>
      </c>
      <c r="EX409" s="161">
        <v>0</v>
      </c>
      <c r="EY409" s="161">
        <v>0</v>
      </c>
      <c r="EZ409" s="161">
        <v>0</v>
      </c>
      <c r="FA409" s="161">
        <v>0</v>
      </c>
      <c r="FB409" s="161">
        <v>0</v>
      </c>
      <c r="FC409" s="161">
        <v>0</v>
      </c>
      <c r="FD409" s="161">
        <v>0</v>
      </c>
      <c r="FE409" s="161">
        <v>0</v>
      </c>
      <c r="HN409" s="161" t="s">
        <v>881</v>
      </c>
      <c r="JB409" s="161" t="s">
        <v>881</v>
      </c>
      <c r="JC409" s="161">
        <v>0</v>
      </c>
      <c r="JD409" s="161">
        <v>0</v>
      </c>
      <c r="JE409" s="161">
        <v>0</v>
      </c>
      <c r="JF409" s="161">
        <v>0</v>
      </c>
      <c r="MN409" t="str">
        <f t="shared" si="522"/>
        <v>NoNoNoNoNoNo</v>
      </c>
      <c r="MO409" t="str">
        <f>IF(AND(MN409="NoNoNoNoNoNo",JI409=""),"No Programs",VLOOKUP(MN409,Lookups!$DA$4:$DB$67,2,FALSE))</f>
        <v>No Programs</v>
      </c>
      <c r="MP409">
        <f t="shared" si="523"/>
        <v>0</v>
      </c>
      <c r="MQ409" t="str">
        <f t="shared" si="524"/>
        <v>No Program Use</v>
      </c>
      <c r="MR409" t="str">
        <f>Directions!$D$3</f>
        <v>Usage</v>
      </c>
      <c r="MS409" t="str">
        <f>VLOOKUP(MQ409,Lookups!$CU$71:$CV$80,2,FALSE)</f>
        <v>Exclude</v>
      </c>
      <c r="MT409">
        <f t="shared" si="525"/>
        <v>0</v>
      </c>
      <c r="MU409">
        <f t="shared" si="526"/>
        <v>0</v>
      </c>
      <c r="MV409">
        <f t="shared" si="527"/>
        <v>0</v>
      </c>
      <c r="MW409">
        <f t="shared" si="528"/>
        <v>0</v>
      </c>
      <c r="MX409">
        <f t="shared" si="529"/>
        <v>0</v>
      </c>
      <c r="MY409" t="str">
        <f t="shared" si="530"/>
        <v>Not Used</v>
      </c>
      <c r="MZ409">
        <f t="shared" si="531"/>
        <v>0</v>
      </c>
      <c r="NA409" t="str">
        <f t="shared" si="532"/>
        <v>Not Available</v>
      </c>
      <c r="NB409" t="str">
        <f t="shared" si="533"/>
        <v>Not Available</v>
      </c>
      <c r="NC409" t="str">
        <f t="shared" si="534"/>
        <v>4 Not Indicated</v>
      </c>
      <c r="ND409" t="str">
        <f t="shared" si="535"/>
        <v>4 Not Indicated</v>
      </c>
      <c r="NE409" t="str">
        <f t="shared" si="536"/>
        <v>4 Not Indicated</v>
      </c>
      <c r="NF409" t="str">
        <f t="shared" si="537"/>
        <v>4 Not Indicated</v>
      </c>
      <c r="NG409" t="str">
        <f t="shared" si="538"/>
        <v>4 Not Indicated</v>
      </c>
      <c r="NH409" s="159" t="str">
        <f t="shared" si="539"/>
        <v>Null</v>
      </c>
      <c r="NI409" t="str">
        <f t="shared" si="540"/>
        <v>Null</v>
      </c>
      <c r="NJ409" s="159" t="str">
        <f t="shared" si="541"/>
        <v>Null</v>
      </c>
      <c r="NK409" t="str">
        <f t="shared" si="542"/>
        <v>Null</v>
      </c>
      <c r="NL409" t="str">
        <f t="shared" si="543"/>
        <v>No RI Tests</v>
      </c>
      <c r="NM409">
        <f t="shared" si="544"/>
        <v>0</v>
      </c>
      <c r="NN409" t="str">
        <f>IF(OR(E409="PK",E409="K",JJ409=""),"Null",INDEX(Lookups!$EZ$4:$FW$18,MATCH($JJ409,Lookups!$EY$4:$EY$18,1),MATCH($E409,Lookups!$EZ$3:$FW$3,0)))</f>
        <v>Null</v>
      </c>
      <c r="NO409" t="str">
        <f>IF(OR(E409="PK",E409="K",JJ409=""),"Null",INDEX(Lookups!$EZ$4:$FW$18,MATCH($JJ409,Lookups!$EY$4:$EY$18,1),MATCH($E409,Lookups!$EZ$3:$FW$3,0) + 1))</f>
        <v>Null</v>
      </c>
      <c r="NP409" t="str">
        <f t="shared" si="545"/>
        <v>Null</v>
      </c>
      <c r="NQ409" t="str">
        <f t="shared" si="546"/>
        <v>Null</v>
      </c>
      <c r="NR409" t="str">
        <f t="shared" si="547"/>
        <v>Null</v>
      </c>
      <c r="NS409" t="str">
        <f t="shared" si="548"/>
        <v>No RI Tests</v>
      </c>
      <c r="NT409" t="str">
        <f t="shared" si="549"/>
        <v>No RI Tests</v>
      </c>
      <c r="NU409" t="str">
        <f t="shared" si="550"/>
        <v>No RI Tests</v>
      </c>
      <c r="NV409" s="183" t="str">
        <f t="array" ref="NV409">IF($NL409="No RI Tests","No RI Tests",VLOOKUP(IF(AND(E409="K",JJ409&lt;280),3,IF(AND(E409="K",JJ409&gt;=280),4,MAX(IF(E409=Lookups!$DF$6:$DF$99,IF(JJ409&gt;=Lookups!$DG$6:$DG$99,Lookups!$DH$6:$DH$99))))),Lookups!$DE$104:$DG$108,2,FALSE))</f>
        <v>No RI Tests</v>
      </c>
      <c r="NW409" s="161" t="str">
        <f t="array" ref="NW409">IF($NL409="No RI Tests","No RI Tests",VLOOKUP(IF(AND(E409="K",JH409&lt;280),3,IF(AND(E409="K",JH409&gt;=280),4,MAX(IF(E409=Lookups!$DF$6:$DF$99,IF(NI409&gt;=Lookups!$DG$6:$DG$99,Lookups!$DH$6:$DH$99))))),Lookups!$DE$104:$DG$108,2,FALSE))</f>
        <v>No RI Tests</v>
      </c>
      <c r="NX409" s="161" t="str">
        <f t="array" ref="NX409">IF($NL409="No RI Tests","No RI Tests",VLOOKUP(IF(AND(E409="K",NK409&lt;280),3,IF(AND(E409="K",NK409&gt;=280),4,MAX(IF(E409=Lookups!$DF$6:$DF$99,IF(NK409&gt;=Lookups!$DG$6:$DG$99,Lookups!$DH$6:$DH$99))))),Lookups!$DE$104:$DG$108,2,FALSE))</f>
        <v>No RI Tests</v>
      </c>
      <c r="NY409" t="str">
        <f t="shared" si="551"/>
        <v>Null</v>
      </c>
      <c r="NZ409" t="str">
        <f t="shared" si="552"/>
        <v>Null</v>
      </c>
      <c r="OA409" t="str">
        <f t="shared" si="553"/>
        <v>No RI for Comparison</v>
      </c>
      <c r="OB409" s="161" t="str">
        <f t="array" ref="OB409">IF($NL409="No RI Tests","No RI Tests",IF(E409="K","N/A",VLOOKUP(MAX(IF(E409=Lookups!$DF$6:$DF$99,IF(JJ409&gt;=Lookups!$DG$6:$DG$99,Lookups!$DI$6:$DI$99))),Lookups!$DE$104:$DG$108,3,FALSE)))</f>
        <v>No RI Tests</v>
      </c>
      <c r="OC409" s="161" t="str">
        <f t="array" ref="OC409">IF($NL409="No RI Tests","No RI Tests",IF(E409="K","N/A",VLOOKUP(MAX(IF(E409=Lookups!$DF$6:$DF$99,IF(NI409&gt;=Lookups!$DG$6:$DG$99,Lookups!$DI$6:$DI$99))),Lookups!$DE$104:$DG$108,3,FALSE)))</f>
        <v>No RI Tests</v>
      </c>
      <c r="OD409" s="161" t="str">
        <f t="array" ref="OD409">IF($NL409="No RI Tests","No RI Tests",IF(E409="K","N/A",VLOOKUP(MAX(IF(E409=Lookups!$DF$6:$DF$99,IF(NK409&gt;=Lookups!$DG$6:$DG$99,Lookups!$DI$6:$DI$99))),Lookups!$DE$104:$DG$108,3,FALSE)))</f>
        <v>No RI Tests</v>
      </c>
      <c r="OE409" t="str">
        <f t="shared" si="554"/>
        <v>Null</v>
      </c>
      <c r="OF409" t="str">
        <f t="shared" si="555"/>
        <v>Null</v>
      </c>
      <c r="OG409" t="str">
        <f t="shared" si="556"/>
        <v>No RI for Comparison</v>
      </c>
      <c r="OH409" t="str">
        <f t="shared" si="557"/>
        <v>Null</v>
      </c>
      <c r="OI409" t="str">
        <f t="shared" si="558"/>
        <v>Null</v>
      </c>
      <c r="OJ409" t="str">
        <f t="shared" si="559"/>
        <v>Null</v>
      </c>
      <c r="OK409" t="str">
        <f t="shared" si="560"/>
        <v>Null</v>
      </c>
      <c r="OL409" t="str">
        <f t="shared" si="561"/>
        <v>Null</v>
      </c>
      <c r="OM409" t="str">
        <f t="shared" si="562"/>
        <v>Null</v>
      </c>
      <c r="ON409" t="str">
        <f t="shared" si="563"/>
        <v>Null</v>
      </c>
      <c r="OO409" t="str">
        <f t="shared" si="564"/>
        <v>Null RI</v>
      </c>
      <c r="OP409" t="str">
        <f ca="1">IF(AND(HR409&lt;&gt;"",JJ409&lt;600),IF(HT409="Advancing","Tier 2","Tier 3"),IF(JI409="","Null",IF(OR(E409="K",E409&lt;3),"FRA Recommended",IF(JJ409&gt;=IF(E409&lt;6,400,600),IF(JJ409&lt;VLOOKUP(E409,Lookups!$AP$3:$AR$16,3,FALSE),"Tier 2","Core"),IF(JJ409&lt;400,IF(RAND()&lt;0.81,"Tier 3","Tier 2"),IF(RAND()&lt;0.51,"Tier 3","Tier 2"))))))</f>
        <v>Null</v>
      </c>
      <c r="OQ409" t="str">
        <f t="shared" si="565"/>
        <v>Null</v>
      </c>
      <c r="OR409" t="str">
        <f t="shared" si="566"/>
        <v>Null</v>
      </c>
      <c r="OS409" t="str">
        <f t="shared" si="567"/>
        <v>Null</v>
      </c>
      <c r="OT409" t="str">
        <f t="shared" si="568"/>
        <v>No RI Tests</v>
      </c>
      <c r="OU409" s="159" t="str">
        <f t="shared" si="569"/>
        <v>No PI Tests</v>
      </c>
      <c r="OV409" t="str">
        <f t="shared" si="570"/>
        <v>No PI Tests</v>
      </c>
      <c r="OW409" t="str">
        <f t="shared" si="571"/>
        <v>No PI Tests</v>
      </c>
      <c r="OX409" t="str">
        <f t="shared" si="572"/>
        <v>No PI Tests</v>
      </c>
      <c r="OY409" t="str">
        <f t="shared" si="573"/>
        <v>No PI Tests</v>
      </c>
      <c r="OZ409" t="str">
        <f t="shared" si="574"/>
        <v>No PI Tests</v>
      </c>
      <c r="PA409" s="159" t="str">
        <f t="shared" si="575"/>
        <v>No PI Tests</v>
      </c>
      <c r="PB409" t="str">
        <f t="shared" si="576"/>
        <v>No PI Tests</v>
      </c>
      <c r="PC409" t="str">
        <f t="shared" si="577"/>
        <v>No PI Tests</v>
      </c>
      <c r="PD409" t="str">
        <f t="shared" si="578"/>
        <v>No PI Tests</v>
      </c>
      <c r="PE409" t="str">
        <f t="shared" si="579"/>
        <v>No PI Tests</v>
      </c>
      <c r="PF409" t="str">
        <f t="shared" si="580"/>
        <v>No PI Tests</v>
      </c>
      <c r="PG409" t="str">
        <f t="shared" si="581"/>
        <v>No PI Tests</v>
      </c>
      <c r="PH409">
        <f t="shared" si="582"/>
        <v>0</v>
      </c>
      <c r="PI409">
        <f t="shared" si="583"/>
        <v>0</v>
      </c>
      <c r="PJ409" t="str">
        <f t="shared" si="584"/>
        <v>Null</v>
      </c>
      <c r="PK409" t="str">
        <f>IF(HR409="","Null",IF(E409&lt;3,"Null",IF(HU409=0,0,IF(HS409="Form 1",VLOOKUP(HU409,Lookups!$BE$3:$BP$63,E409,FALSE),IF(HS409="Form 2",VLOOKUP(HU409,Lookups!$BE$67:$BP$127,E409,FALSE),VLOOKUP(HU409,Lookups!$BE$130:$BP$190,E409,FALSE))))))</f>
        <v>Null</v>
      </c>
      <c r="PL409" t="str">
        <f t="shared" si="585"/>
        <v>Null</v>
      </c>
      <c r="PM409" t="str">
        <f>IF($PH409=0,"Null",IF(E409&lt;3,"Null",IF(OX409=0,0,IF(OV409="Form 1",VLOOKUP(OX409,Lookups!$BE$3:$BP$63,E409,FALSE),IF(OV409="Form 2",VLOOKUP(OX409,Lookups!$BE$67:$BP$127,E409,FALSE),VLOOKUP(OX409,Lookups!$BE$130:$BP$190,E409,FALSE))))))</f>
        <v>Null</v>
      </c>
      <c r="PN409" t="str">
        <f t="shared" si="586"/>
        <v>Null</v>
      </c>
      <c r="PO409" t="str">
        <f t="shared" si="587"/>
        <v>Null</v>
      </c>
      <c r="PP409" t="str">
        <f t="shared" si="588"/>
        <v>Null</v>
      </c>
      <c r="PQ409" t="str">
        <f>IF(HR409="","Null",IF(E409&lt;3,"Null",IF(HV409=0,0,IF(HS409="Form 1",VLOOKUP(HV409,Lookups!$BR$3:$CC$63,E409,FALSE),IF(HS409="Form 2",VLOOKUP(HV409,Lookups!$BR$67:$CC$127,E409,FALSE),VLOOKUP(HV409,Lookups!$BR$130:$CC$190,E409,FALSE))))))</f>
        <v>Null</v>
      </c>
      <c r="PR409" t="str">
        <f t="shared" si="589"/>
        <v>Null</v>
      </c>
      <c r="PS409" t="str">
        <f>IF(HR409="","Null",IF(E409&lt;3,"Null",IF(OY409=0,0,IF(OW409="Form 1",VLOOKUP(OY409,Lookups!$BR$3:$CC$63,E409,FALSE),IF(OW409="Form 2",VLOOKUP(OY409,Lookups!$BR$67:$CC$127,E409,FALSE),VLOOKUP(OY409,Lookups!$BR$130:$CC$190,E409,FALSE))))))</f>
        <v>Null</v>
      </c>
      <c r="PT409" t="str">
        <f t="shared" si="590"/>
        <v>Null</v>
      </c>
      <c r="PU409" t="str">
        <f t="shared" si="591"/>
        <v>Null</v>
      </c>
      <c r="PV409" t="str">
        <f t="shared" si="592"/>
        <v>Null</v>
      </c>
      <c r="PW409" t="str">
        <f t="shared" si="593"/>
        <v>No PI Tests</v>
      </c>
      <c r="PX409">
        <f t="shared" si="594"/>
        <v>0</v>
      </c>
      <c r="PY409">
        <f t="shared" si="595"/>
        <v>0</v>
      </c>
      <c r="PZ409" t="str">
        <f t="shared" si="596"/>
        <v>Null</v>
      </c>
      <c r="QA409" t="str">
        <f t="shared" si="597"/>
        <v>Null</v>
      </c>
      <c r="QB409" t="str">
        <f t="shared" si="598"/>
        <v>Null</v>
      </c>
      <c r="QC409" t="str">
        <f>IF($MS409="System 44 Record",IF(BQ409&lt;MEDIAN(Directions!$F$3,Directions!$F$6),"Mid-Year Exited Student","Full Year Participant")&amp;IF(BP409&lt;Directions!$F$3,", Started Prior Year",", Started This Year"),"Null")</f>
        <v>Null</v>
      </c>
      <c r="QD409" t="str">
        <f t="shared" si="599"/>
        <v>Null</v>
      </c>
      <c r="QE409">
        <f t="shared" si="600"/>
        <v>0</v>
      </c>
      <c r="QF409">
        <f t="shared" si="601"/>
        <v>0</v>
      </c>
      <c r="QG409">
        <f t="shared" si="602"/>
        <v>0</v>
      </c>
      <c r="QH409">
        <f t="shared" si="603"/>
        <v>0</v>
      </c>
      <c r="QI409">
        <f t="shared" si="604"/>
        <v>0</v>
      </c>
      <c r="QJ409" t="str">
        <f t="shared" si="605"/>
        <v>Used None</v>
      </c>
      <c r="QK409" t="str">
        <f t="shared" si="606"/>
        <v>Null</v>
      </c>
      <c r="QL409" t="str">
        <f t="shared" si="607"/>
        <v>Null</v>
      </c>
      <c r="QM409" t="str">
        <f>IF($MS409="READ 180 Record",IF(AQ409="","Null",VLOOKUP(JJ409,Lookups!$DX$3:$EB$2054,AN409+1,FALSE)),"Null")</f>
        <v>Null</v>
      </c>
      <c r="QN409" t="str">
        <f t="shared" si="608"/>
        <v>Null</v>
      </c>
    </row>
    <row r="410" spans="1:456" x14ac:dyDescent="0.25">
      <c r="A410" s="161" t="s">
        <v>1447</v>
      </c>
      <c r="B410" s="161" t="s">
        <v>1447</v>
      </c>
      <c r="C410" s="161" t="s">
        <v>1447</v>
      </c>
      <c r="D410" s="161" t="s">
        <v>1447</v>
      </c>
      <c r="E410" s="161">
        <v>6</v>
      </c>
      <c r="F410" s="161" t="s">
        <v>1447</v>
      </c>
      <c r="G410" s="161" t="s">
        <v>880</v>
      </c>
      <c r="H410" s="161" t="s">
        <v>907</v>
      </c>
      <c r="I410" s="161">
        <v>623</v>
      </c>
      <c r="J410" s="159">
        <v>42501</v>
      </c>
      <c r="K410" s="161">
        <v>0</v>
      </c>
      <c r="L410" s="161">
        <v>0</v>
      </c>
      <c r="M410" s="161">
        <v>0</v>
      </c>
      <c r="N410" s="161">
        <v>0</v>
      </c>
      <c r="O410" s="161">
        <v>0</v>
      </c>
      <c r="P410" s="161">
        <v>0</v>
      </c>
      <c r="Q410" s="161">
        <v>0</v>
      </c>
      <c r="R410" s="161">
        <v>0</v>
      </c>
      <c r="S410" s="161">
        <v>0</v>
      </c>
      <c r="T410" s="161">
        <v>0</v>
      </c>
      <c r="U410" s="161">
        <v>0</v>
      </c>
      <c r="V410" s="161">
        <v>0</v>
      </c>
      <c r="W410" s="161">
        <v>0</v>
      </c>
      <c r="X410" s="161">
        <v>0</v>
      </c>
      <c r="AB410" s="161" t="s">
        <v>241</v>
      </c>
      <c r="AC410" s="161" t="s">
        <v>242</v>
      </c>
      <c r="AD410" s="161" t="s">
        <v>242</v>
      </c>
      <c r="AE410" s="161" t="s">
        <v>242</v>
      </c>
      <c r="AF410" s="161" t="s">
        <v>242</v>
      </c>
      <c r="AG410" s="161" t="s">
        <v>241</v>
      </c>
      <c r="AH410" s="161" t="s">
        <v>242</v>
      </c>
      <c r="AI410" s="161">
        <v>20150801</v>
      </c>
      <c r="AJ410" s="161">
        <v>20160525</v>
      </c>
      <c r="AK410" s="161" t="s">
        <v>869</v>
      </c>
      <c r="AL410" t="s">
        <v>1076</v>
      </c>
      <c r="AM410" t="s">
        <v>907</v>
      </c>
      <c r="AN410">
        <v>3</v>
      </c>
      <c r="AO410" t="s">
        <v>870</v>
      </c>
      <c r="AP410">
        <v>15</v>
      </c>
      <c r="AQ410">
        <v>122</v>
      </c>
      <c r="AR410">
        <v>3191</v>
      </c>
      <c r="AS410">
        <v>560</v>
      </c>
      <c r="AT410">
        <v>415</v>
      </c>
      <c r="AU410">
        <v>1597</v>
      </c>
      <c r="AV410">
        <v>329</v>
      </c>
      <c r="AW410">
        <v>80</v>
      </c>
      <c r="AX410">
        <v>24.9833</v>
      </c>
      <c r="AY410">
        <v>8.3125</v>
      </c>
      <c r="AZ410">
        <v>3.4857</v>
      </c>
      <c r="BA410">
        <v>203.05840000000001</v>
      </c>
      <c r="BB410">
        <v>43441</v>
      </c>
      <c r="BC410">
        <v>81.506849314999997</v>
      </c>
      <c r="BD410">
        <v>64.634146341000005</v>
      </c>
      <c r="BE410">
        <v>834</v>
      </c>
      <c r="BF410">
        <v>660</v>
      </c>
      <c r="BG410">
        <v>47</v>
      </c>
      <c r="BH410">
        <v>91</v>
      </c>
      <c r="BI410">
        <v>3</v>
      </c>
      <c r="BJ410">
        <v>3</v>
      </c>
      <c r="BK410">
        <v>290</v>
      </c>
      <c r="BL410">
        <v>0</v>
      </c>
      <c r="BM410" t="s">
        <v>1080</v>
      </c>
      <c r="BN410" t="s">
        <v>1079</v>
      </c>
      <c r="ET410" s="161">
        <v>3</v>
      </c>
      <c r="EU410" s="161">
        <v>254</v>
      </c>
      <c r="EV410" s="161">
        <v>127</v>
      </c>
      <c r="EW410" s="161">
        <v>15268</v>
      </c>
      <c r="EX410" s="161">
        <v>0</v>
      </c>
      <c r="EY410" s="161">
        <v>0</v>
      </c>
      <c r="EZ410" s="161">
        <v>65</v>
      </c>
      <c r="FA410" s="161">
        <v>81</v>
      </c>
      <c r="FB410" s="161">
        <v>0</v>
      </c>
      <c r="FC410" s="161">
        <v>0</v>
      </c>
      <c r="FD410" s="161">
        <v>2</v>
      </c>
      <c r="FE410" s="161">
        <v>0</v>
      </c>
      <c r="FF410" s="159">
        <v>42389</v>
      </c>
      <c r="FG410" s="161">
        <v>71</v>
      </c>
      <c r="FH410" s="161">
        <v>85</v>
      </c>
      <c r="FI410" s="161">
        <v>67</v>
      </c>
      <c r="FJ410" s="161">
        <v>88</v>
      </c>
      <c r="FK410" s="161">
        <v>63</v>
      </c>
      <c r="FL410" s="159">
        <v>42310</v>
      </c>
      <c r="FM410" s="161">
        <v>59</v>
      </c>
      <c r="FN410" s="161">
        <v>77</v>
      </c>
      <c r="FO410" s="161">
        <v>58</v>
      </c>
      <c r="FP410" s="161">
        <v>67</v>
      </c>
      <c r="FQ410" s="161">
        <v>50</v>
      </c>
      <c r="HN410" s="161" t="s">
        <v>907</v>
      </c>
      <c r="HO410" s="159">
        <v>42501</v>
      </c>
      <c r="HP410" s="159">
        <v>42501</v>
      </c>
      <c r="HQ410" s="161">
        <v>1</v>
      </c>
      <c r="HR410" s="159">
        <v>42501</v>
      </c>
      <c r="HS410" s="161" t="s">
        <v>872</v>
      </c>
      <c r="HT410" s="161" t="s">
        <v>873</v>
      </c>
      <c r="HU410" s="161">
        <v>33</v>
      </c>
      <c r="HV410" s="161">
        <v>11</v>
      </c>
      <c r="HW410" s="161">
        <v>0</v>
      </c>
      <c r="JB410" s="161" t="s">
        <v>907</v>
      </c>
      <c r="JC410" s="161">
        <v>28</v>
      </c>
      <c r="JD410" s="161">
        <v>16</v>
      </c>
      <c r="JE410" s="161">
        <v>59</v>
      </c>
      <c r="JF410" s="161">
        <v>89340</v>
      </c>
      <c r="JG410" s="159">
        <v>42501</v>
      </c>
      <c r="JH410" s="161">
        <v>623</v>
      </c>
      <c r="JI410" s="159">
        <v>42243</v>
      </c>
      <c r="JJ410" s="161">
        <v>660</v>
      </c>
      <c r="JK410" s="161">
        <v>23</v>
      </c>
      <c r="JL410" s="159">
        <v>42340</v>
      </c>
      <c r="JM410" s="161">
        <v>642</v>
      </c>
      <c r="JN410" s="161">
        <v>25</v>
      </c>
      <c r="JO410" s="159">
        <v>42501</v>
      </c>
      <c r="JP410" s="161">
        <v>623</v>
      </c>
      <c r="JQ410" s="161">
        <v>20</v>
      </c>
      <c r="MN410" t="str">
        <f t="shared" si="522"/>
        <v>YesNoNoNoYesNo</v>
      </c>
      <c r="MO410" t="str">
        <f>IF(AND(MN410="NoNoNoNoNoNo",JI410=""),"No Programs",VLOOKUP(MN410,Lookups!$DA$4:$DB$67,2,FALSE))</f>
        <v>READ 180 Only</v>
      </c>
      <c r="MP410">
        <f t="shared" si="523"/>
        <v>1</v>
      </c>
      <c r="MQ410" t="str">
        <f t="shared" si="524"/>
        <v>READ 180 User</v>
      </c>
      <c r="MR410" t="str">
        <f>Directions!$D$3</f>
        <v>Usage</v>
      </c>
      <c r="MS410" t="str">
        <f>VLOOKUP(MQ410,Lookups!$CU$71:$CV$80,2,FALSE)</f>
        <v>READ 180 Record</v>
      </c>
      <c r="MT410">
        <f t="shared" si="525"/>
        <v>1</v>
      </c>
      <c r="MU410">
        <f t="shared" si="526"/>
        <v>1</v>
      </c>
      <c r="MV410">
        <f t="shared" si="527"/>
        <v>1</v>
      </c>
      <c r="MW410">
        <f t="shared" si="528"/>
        <v>1</v>
      </c>
      <c r="MX410">
        <f t="shared" si="529"/>
        <v>36.857142857142854</v>
      </c>
      <c r="MY410" t="str">
        <f t="shared" si="530"/>
        <v>Not Used</v>
      </c>
      <c r="MZ410">
        <f t="shared" si="531"/>
        <v>0</v>
      </c>
      <c r="NA410" t="str">
        <f t="shared" si="532"/>
        <v>Not Available</v>
      </c>
      <c r="NB410" t="str">
        <f t="shared" si="533"/>
        <v>Not Available</v>
      </c>
      <c r="NC410" t="str">
        <f t="shared" si="534"/>
        <v>4 Not Indicated</v>
      </c>
      <c r="ND410" t="str">
        <f t="shared" si="535"/>
        <v>4 Not Indicated</v>
      </c>
      <c r="NE410" t="str">
        <f t="shared" si="536"/>
        <v>4 Not Indicated</v>
      </c>
      <c r="NF410" t="str">
        <f t="shared" si="537"/>
        <v>4 Not Indicated</v>
      </c>
      <c r="NG410" t="str">
        <f t="shared" si="538"/>
        <v>4 Not Indicated</v>
      </c>
      <c r="NH410" s="159">
        <f t="shared" si="539"/>
        <v>42501</v>
      </c>
      <c r="NI410">
        <f t="shared" si="540"/>
        <v>623</v>
      </c>
      <c r="NJ410" s="159">
        <f t="shared" si="541"/>
        <v>42243</v>
      </c>
      <c r="NK410">
        <f t="shared" si="542"/>
        <v>660</v>
      </c>
      <c r="NL410">
        <f t="shared" si="543"/>
        <v>36.857142857142854</v>
      </c>
      <c r="NM410">
        <f t="shared" si="544"/>
        <v>1</v>
      </c>
      <c r="NN410">
        <f>IF(OR(E410="PK",E410="K",JJ410=""),"Null",INDEX(Lookups!$EZ$4:$FW$18,MATCH($JJ410,Lookups!$EY$4:$EY$18,1),MATCH($E410,Lookups!$EZ$3:$FW$3,0)))</f>
        <v>55</v>
      </c>
      <c r="NO410">
        <f>IF(OR(E410="PK",E410="K",JJ410=""),"Null",INDEX(Lookups!$EZ$4:$FW$18,MATCH($JJ410,Lookups!$EY$4:$EY$18,1),MATCH($E410,Lookups!$EZ$3:$FW$3,0) + 1))</f>
        <v>90</v>
      </c>
      <c r="NP410">
        <f t="shared" si="545"/>
        <v>110</v>
      </c>
      <c r="NQ410" t="str">
        <f t="shared" si="546"/>
        <v>No PI Needed</v>
      </c>
      <c r="NR410" t="str">
        <f t="shared" si="547"/>
        <v>No PI Needed</v>
      </c>
      <c r="NS410" t="str">
        <f t="shared" si="548"/>
        <v>600L to 799L</v>
      </c>
      <c r="NT410" t="str">
        <f t="shared" si="549"/>
        <v>600L to 799L</v>
      </c>
      <c r="NU410" t="str">
        <f t="shared" si="550"/>
        <v>600L to 799L</v>
      </c>
      <c r="NV410" s="183" t="str">
        <f t="array" ref="NV410">IF($NL410="No RI Tests","No RI Tests",VLOOKUP(IF(AND(E410="K",JJ410&lt;280),3,IF(AND(E410="K",JJ410&gt;=280),4,MAX(IF(E410=Lookups!$DF$6:$DF$99,IF(JJ410&gt;=Lookups!$DG$6:$DG$99,Lookups!$DH$6:$DH$99))))),Lookups!$DE$104:$DG$108,2,FALSE))</f>
        <v>1 Below Basic</v>
      </c>
      <c r="NW410" s="161" t="str">
        <f t="array" ref="NW410">IF($NL410="No RI Tests","No RI Tests",VLOOKUP(IF(AND(E410="K",JH410&lt;280),3,IF(AND(E410="K",JH410&gt;=280),4,MAX(IF(E410=Lookups!$DF$6:$DF$99,IF(NI410&gt;=Lookups!$DG$6:$DG$99,Lookups!$DH$6:$DH$99))))),Lookups!$DE$104:$DG$108,2,FALSE))</f>
        <v>1 Below Basic</v>
      </c>
      <c r="NX410" s="161" t="str">
        <f t="array" ref="NX410">IF($NL410="No RI Tests","No RI Tests",VLOOKUP(IF(AND(E410="K",NK410&lt;280),3,IF(AND(E410="K",NK410&gt;=280),4,MAX(IF(E410=Lookups!$DF$6:$DF$99,IF(NK410&gt;=Lookups!$DG$6:$DG$99,Lookups!$DH$6:$DH$99))))),Lookups!$DE$104:$DG$108,2,FALSE))</f>
        <v>1 Below Basic</v>
      </c>
      <c r="NY410">
        <f t="shared" si="551"/>
        <v>1</v>
      </c>
      <c r="NZ410">
        <f t="shared" si="552"/>
        <v>0</v>
      </c>
      <c r="OA410" t="str">
        <f t="shared" si="553"/>
        <v>Maintained Performance Level</v>
      </c>
      <c r="OB410" s="161" t="str">
        <f t="array" ref="OB410">IF($NL410="No RI Tests","No RI Tests",IF(E410="K","N/A",VLOOKUP(MAX(IF(E410=Lookups!$DF$6:$DF$99,IF(JJ410&gt;=Lookups!$DG$6:$DG$99,Lookups!$DI$6:$DI$99))),Lookups!$DE$104:$DG$108,3,FALSE)))</f>
        <v>1 Limited</v>
      </c>
      <c r="OC410" s="161" t="str">
        <f t="array" ref="OC410">IF($NL410="No RI Tests","No RI Tests",IF(E410="K","N/A",VLOOKUP(MAX(IF(E410=Lookups!$DF$6:$DF$99,IF(NI410&gt;=Lookups!$DG$6:$DG$99,Lookups!$DI$6:$DI$99))),Lookups!$DE$104:$DG$108,3,FALSE)))</f>
        <v>1 Limited</v>
      </c>
      <c r="OD410" s="161" t="str">
        <f t="array" ref="OD410">IF($NL410="No RI Tests","No RI Tests",IF(E410="K","N/A",VLOOKUP(MAX(IF(E410=Lookups!$DF$6:$DF$99,IF(NK410&gt;=Lookups!$DG$6:$DG$99,Lookups!$DI$6:$DI$99))),Lookups!$DE$104:$DG$108,3,FALSE)))</f>
        <v>1 Limited</v>
      </c>
      <c r="OE410">
        <f t="shared" si="554"/>
        <v>1</v>
      </c>
      <c r="OF410">
        <f t="shared" si="555"/>
        <v>0</v>
      </c>
      <c r="OG410" t="str">
        <f t="shared" si="556"/>
        <v>Maintained Performance Level</v>
      </c>
      <c r="OH410">
        <f t="shared" si="557"/>
        <v>-37</v>
      </c>
      <c r="OI410">
        <f t="shared" si="558"/>
        <v>0</v>
      </c>
      <c r="OJ410">
        <f t="shared" si="559"/>
        <v>0</v>
      </c>
      <c r="OK410">
        <f t="shared" si="560"/>
        <v>0</v>
      </c>
      <c r="OL410">
        <f t="shared" si="561"/>
        <v>-0.51034482758620692</v>
      </c>
      <c r="OM410" t="str">
        <f t="shared" si="562"/>
        <v>Fall Administration</v>
      </c>
      <c r="ON410" t="str">
        <f t="shared" si="563"/>
        <v>Fall Administration</v>
      </c>
      <c r="OO410" t="str">
        <f t="shared" si="564"/>
        <v>Fall Administration RI</v>
      </c>
      <c r="OP410" t="str">
        <f ca="1">IF(AND(HR410&lt;&gt;"",JJ410&lt;600),IF(HT410="Advancing","Tier 2","Tier 3"),IF(JI410="","Null",IF(OR(E410="K",E410&lt;3),"FRA Recommended",IF(JJ410&gt;=IF(E410&lt;6,400,600),IF(JJ410&lt;VLOOKUP(E410,Lookups!$AP$3:$AR$16,3,FALSE),"Tier 2","Core"),IF(JJ410&lt;400,IF(RAND()&lt;0.81,"Tier 3","Tier 2"),IF(RAND()&lt;0.51,"Tier 3","Tier 2"))))))</f>
        <v>Tier 2</v>
      </c>
      <c r="OQ410" t="str">
        <f t="shared" si="565"/>
        <v>Average Reading Invt. at Least 15 Minutes Long</v>
      </c>
      <c r="OR410">
        <f t="shared" si="566"/>
        <v>0</v>
      </c>
      <c r="OS410">
        <f t="shared" si="567"/>
        <v>0</v>
      </c>
      <c r="OT410">
        <f t="shared" si="568"/>
        <v>37</v>
      </c>
      <c r="OU410" s="159">
        <f t="shared" si="569"/>
        <v>42501</v>
      </c>
      <c r="OV410" t="str">
        <f t="shared" si="570"/>
        <v>Form 1</v>
      </c>
      <c r="OW410" t="str">
        <f t="shared" si="571"/>
        <v>Developing</v>
      </c>
      <c r="OX410">
        <f t="shared" si="572"/>
        <v>33</v>
      </c>
      <c r="OY410">
        <f t="shared" si="573"/>
        <v>11</v>
      </c>
      <c r="OZ410">
        <f t="shared" si="574"/>
        <v>0</v>
      </c>
      <c r="PA410" s="159">
        <f t="shared" si="575"/>
        <v>42501</v>
      </c>
      <c r="PB410" t="str">
        <f t="shared" si="576"/>
        <v>Form 1</v>
      </c>
      <c r="PC410" t="str">
        <f t="shared" si="577"/>
        <v>Developing</v>
      </c>
      <c r="PD410">
        <f t="shared" si="578"/>
        <v>33</v>
      </c>
      <c r="PE410">
        <f t="shared" si="579"/>
        <v>11</v>
      </c>
      <c r="PF410">
        <f t="shared" si="580"/>
        <v>0</v>
      </c>
      <c r="PG410" t="str">
        <f t="shared" si="581"/>
        <v>Lone PI Test</v>
      </c>
      <c r="PH410">
        <f t="shared" si="582"/>
        <v>0</v>
      </c>
      <c r="PI410">
        <f t="shared" si="583"/>
        <v>0</v>
      </c>
      <c r="PJ410">
        <f t="shared" si="584"/>
        <v>33</v>
      </c>
      <c r="PK410">
        <f>IF(HR410="","Null",IF(E410&lt;3,"Null",IF(HU410=0,0,IF(HS410="Form 1",VLOOKUP(HU410,Lookups!$BE$3:$BP$63,E410,FALSE),IF(HS410="Form 2",VLOOKUP(HU410,Lookups!$BE$67:$BP$127,E410,FALSE),VLOOKUP(HU410,Lookups!$BE$130:$BP$190,E410,FALSE))))))</f>
        <v>3</v>
      </c>
      <c r="PL410" t="str">
        <f t="shared" si="585"/>
        <v>Null</v>
      </c>
      <c r="PM410" t="str">
        <f>IF($PH410=0,"Null",IF(E410&lt;3,"Null",IF(OX410=0,0,IF(OV410="Form 1",VLOOKUP(OX410,Lookups!$BE$3:$BP$63,E410,FALSE),IF(OV410="Form 2",VLOOKUP(OX410,Lookups!$BE$67:$BP$127,E410,FALSE),VLOOKUP(OX410,Lookups!$BE$130:$BP$190,E410,FALSE))))))</f>
        <v>Null</v>
      </c>
      <c r="PN410" t="str">
        <f t="shared" si="586"/>
        <v>Null</v>
      </c>
      <c r="PO410" t="str">
        <f t="shared" si="587"/>
        <v>Null</v>
      </c>
      <c r="PP410">
        <f t="shared" si="588"/>
        <v>11</v>
      </c>
      <c r="PQ410">
        <f>IF(HR410="","Null",IF(E410&lt;3,"Null",IF(HV410=0,0,IF(HS410="Form 1",VLOOKUP(HV410,Lookups!$BR$3:$CC$63,E410,FALSE),IF(HS410="Form 2",VLOOKUP(HV410,Lookups!$BR$67:$CC$127,E410,FALSE),VLOOKUP(HV410,Lookups!$BR$130:$CC$190,E410,FALSE))))))</f>
        <v>6</v>
      </c>
      <c r="PR410" t="str">
        <f t="shared" si="589"/>
        <v>Null</v>
      </c>
      <c r="PS410">
        <f>IF(HR410="","Null",IF(E410&lt;3,"Null",IF(OY410=0,0,IF(OW410="Form 1",VLOOKUP(OY410,Lookups!$BR$3:$CC$63,E410,FALSE),IF(OW410="Form 2",VLOOKUP(OY410,Lookups!$BR$67:$CC$127,E410,FALSE),VLOOKUP(OY410,Lookups!$BR$130:$CC$190,E410,FALSE))))))</f>
        <v>5</v>
      </c>
      <c r="PT410" t="str">
        <f t="shared" si="590"/>
        <v>Null</v>
      </c>
      <c r="PU410" t="str">
        <f t="shared" si="591"/>
        <v>Null</v>
      </c>
      <c r="PV410">
        <f t="shared" si="592"/>
        <v>0</v>
      </c>
      <c r="PW410" t="str">
        <f t="shared" si="593"/>
        <v>Spring PI Administration</v>
      </c>
      <c r="PX410">
        <f t="shared" si="594"/>
        <v>1</v>
      </c>
      <c r="PY410">
        <f t="shared" si="595"/>
        <v>0</v>
      </c>
      <c r="PZ410" t="str">
        <f t="shared" si="596"/>
        <v>Null</v>
      </c>
      <c r="QA410" t="str">
        <f t="shared" si="597"/>
        <v>Null</v>
      </c>
      <c r="QB410" t="str">
        <f t="shared" si="598"/>
        <v>Null</v>
      </c>
      <c r="QC410" t="str">
        <f>IF($MS410="System 44 Record",IF(BQ410&lt;MEDIAN(Directions!$F$3,Directions!$F$6),"Mid-Year Exited Student","Full Year Participant")&amp;IF(BP410&lt;Directions!$F$3,", Started Prior Year",", Started This Year"),"Null")</f>
        <v>Null</v>
      </c>
      <c r="QD410" t="str">
        <f t="shared" si="599"/>
        <v>Null</v>
      </c>
      <c r="QE410">
        <f t="shared" si="600"/>
        <v>1</v>
      </c>
      <c r="QF410">
        <f t="shared" si="601"/>
        <v>1</v>
      </c>
      <c r="QG410">
        <f t="shared" si="602"/>
        <v>1</v>
      </c>
      <c r="QH410">
        <f t="shared" si="603"/>
        <v>2</v>
      </c>
      <c r="QI410">
        <f t="shared" si="604"/>
        <v>0.81</v>
      </c>
      <c r="QJ410" t="str">
        <f t="shared" si="605"/>
        <v>Used All 3</v>
      </c>
      <c r="QK410" t="str">
        <f t="shared" si="606"/>
        <v>100 or More Sessions</v>
      </c>
      <c r="QL410" t="str">
        <f t="shared" si="607"/>
        <v>13 or More Segments</v>
      </c>
      <c r="QM410" t="str">
        <f>IF($MS410="READ 180 Record",IF(AQ410="","Null",VLOOKUP(JJ410,Lookups!$DX$3:$EB$2054,AN410+1,FALSE)),"Null")</f>
        <v>Level Matches Lexile Score</v>
      </c>
      <c r="QN410" t="str">
        <f t="shared" si="608"/>
        <v>Null</v>
      </c>
    </row>
    <row r="411" spans="1:456" x14ac:dyDescent="0.25">
      <c r="A411" s="161" t="s">
        <v>1447</v>
      </c>
      <c r="B411" s="161" t="s">
        <v>1447</v>
      </c>
      <c r="C411" s="161" t="s">
        <v>1447</v>
      </c>
      <c r="D411" s="161" t="s">
        <v>1447</v>
      </c>
      <c r="E411" s="161">
        <v>2</v>
      </c>
      <c r="F411" s="161" t="s">
        <v>1447</v>
      </c>
      <c r="G411" s="161" t="s">
        <v>880</v>
      </c>
      <c r="H411" s="161" t="s">
        <v>881</v>
      </c>
      <c r="K411" s="161">
        <v>0</v>
      </c>
      <c r="L411" s="161">
        <v>0</v>
      </c>
      <c r="M411" s="161">
        <v>0</v>
      </c>
      <c r="N411" s="161">
        <v>0</v>
      </c>
      <c r="O411" s="161">
        <v>0</v>
      </c>
      <c r="P411" s="161">
        <v>0</v>
      </c>
      <c r="Q411" s="161">
        <v>0</v>
      </c>
      <c r="R411" s="161">
        <v>0</v>
      </c>
      <c r="S411" s="161">
        <v>0</v>
      </c>
      <c r="T411" s="161">
        <v>0</v>
      </c>
      <c r="U411" s="161">
        <v>0</v>
      </c>
      <c r="V411" s="161">
        <v>0</v>
      </c>
      <c r="W411" s="161">
        <v>0</v>
      </c>
      <c r="X411" s="161">
        <v>0</v>
      </c>
      <c r="AB411" s="161" t="s">
        <v>242</v>
      </c>
      <c r="AC411" s="161" t="s">
        <v>242</v>
      </c>
      <c r="AD411" s="161" t="s">
        <v>242</v>
      </c>
      <c r="AE411" s="161" t="s">
        <v>242</v>
      </c>
      <c r="AF411" s="161" t="s">
        <v>242</v>
      </c>
      <c r="AG411" s="161" t="s">
        <v>242</v>
      </c>
      <c r="AH411" s="161" t="s">
        <v>242</v>
      </c>
      <c r="AI411" s="161">
        <v>20150801</v>
      </c>
      <c r="AJ411" s="161">
        <v>20160525</v>
      </c>
      <c r="AK411" s="161" t="s">
        <v>869</v>
      </c>
      <c r="AL411" t="s">
        <v>1078</v>
      </c>
      <c r="BN411" t="s">
        <v>1079</v>
      </c>
      <c r="ET411" s="161">
        <v>0</v>
      </c>
      <c r="EU411" s="161">
        <v>0</v>
      </c>
      <c r="EV411" s="161">
        <v>0</v>
      </c>
      <c r="EW411" s="161">
        <v>0</v>
      </c>
      <c r="EX411" s="161">
        <v>0</v>
      </c>
      <c r="EY411" s="161">
        <v>0</v>
      </c>
      <c r="EZ411" s="161">
        <v>0</v>
      </c>
      <c r="FA411" s="161">
        <v>0</v>
      </c>
      <c r="FB411" s="161">
        <v>0</v>
      </c>
      <c r="FC411" s="161">
        <v>0</v>
      </c>
      <c r="FD411" s="161">
        <v>0</v>
      </c>
      <c r="FE411" s="161">
        <v>0</v>
      </c>
      <c r="HN411" s="161" t="s">
        <v>881</v>
      </c>
      <c r="JB411" s="161" t="s">
        <v>881</v>
      </c>
      <c r="JC411" s="161">
        <v>0</v>
      </c>
      <c r="JD411" s="161">
        <v>0</v>
      </c>
      <c r="JE411" s="161">
        <v>0</v>
      </c>
      <c r="JF411" s="161">
        <v>0</v>
      </c>
      <c r="MN411" t="str">
        <f t="shared" si="522"/>
        <v>NoNoNoNoNoNo</v>
      </c>
      <c r="MO411" t="str">
        <f>IF(AND(MN411="NoNoNoNoNoNo",JI411=""),"No Programs",VLOOKUP(MN411,Lookups!$DA$4:$DB$67,2,FALSE))</f>
        <v>No Programs</v>
      </c>
      <c r="MP411">
        <f t="shared" si="523"/>
        <v>0</v>
      </c>
      <c r="MQ411" t="str">
        <f t="shared" si="524"/>
        <v>No Program Use</v>
      </c>
      <c r="MR411" t="str">
        <f>Directions!$D$3</f>
        <v>Usage</v>
      </c>
      <c r="MS411" t="str">
        <f>VLOOKUP(MQ411,Lookups!$CU$71:$CV$80,2,FALSE)</f>
        <v>Exclude</v>
      </c>
      <c r="MT411">
        <f t="shared" si="525"/>
        <v>0</v>
      </c>
      <c r="MU411">
        <f t="shared" si="526"/>
        <v>0</v>
      </c>
      <c r="MV411">
        <f t="shared" si="527"/>
        <v>0</v>
      </c>
      <c r="MW411">
        <f t="shared" si="528"/>
        <v>0</v>
      </c>
      <c r="MX411">
        <f t="shared" si="529"/>
        <v>0</v>
      </c>
      <c r="MY411" t="str">
        <f t="shared" si="530"/>
        <v>Not Used</v>
      </c>
      <c r="MZ411">
        <f t="shared" si="531"/>
        <v>0</v>
      </c>
      <c r="NA411" t="str">
        <f t="shared" si="532"/>
        <v>Not Available</v>
      </c>
      <c r="NB411" t="str">
        <f t="shared" si="533"/>
        <v>Not Available</v>
      </c>
      <c r="NC411" t="str">
        <f t="shared" si="534"/>
        <v>4 Not Indicated</v>
      </c>
      <c r="ND411" t="str">
        <f t="shared" si="535"/>
        <v>4 Not Indicated</v>
      </c>
      <c r="NE411" t="str">
        <f t="shared" si="536"/>
        <v>4 Not Indicated</v>
      </c>
      <c r="NF411" t="str">
        <f t="shared" si="537"/>
        <v>4 Not Indicated</v>
      </c>
      <c r="NG411" t="str">
        <f t="shared" si="538"/>
        <v>4 Not Indicated</v>
      </c>
      <c r="NH411" s="159" t="str">
        <f t="shared" si="539"/>
        <v>Null</v>
      </c>
      <c r="NI411" t="str">
        <f t="shared" si="540"/>
        <v>Null</v>
      </c>
      <c r="NJ411" s="159" t="str">
        <f t="shared" si="541"/>
        <v>Null</v>
      </c>
      <c r="NK411" t="str">
        <f t="shared" si="542"/>
        <v>Null</v>
      </c>
      <c r="NL411" t="str">
        <f t="shared" si="543"/>
        <v>No RI Tests</v>
      </c>
      <c r="NM411">
        <f t="shared" si="544"/>
        <v>0</v>
      </c>
      <c r="NN411" t="str">
        <f>IF(OR(E411="PK",E411="K",JJ411=""),"Null",INDEX(Lookups!$EZ$4:$FW$18,MATCH($JJ411,Lookups!$EY$4:$EY$18,1),MATCH($E411,Lookups!$EZ$3:$FW$3,0)))</f>
        <v>Null</v>
      </c>
      <c r="NO411" t="str">
        <f>IF(OR(E411="PK",E411="K",JJ411=""),"Null",INDEX(Lookups!$EZ$4:$FW$18,MATCH($JJ411,Lookups!$EY$4:$EY$18,1),MATCH($E411,Lookups!$EZ$3:$FW$3,0) + 1))</f>
        <v>Null</v>
      </c>
      <c r="NP411" t="str">
        <f t="shared" si="545"/>
        <v>Null</v>
      </c>
      <c r="NQ411" t="str">
        <f t="shared" si="546"/>
        <v>Null</v>
      </c>
      <c r="NR411" t="str">
        <f t="shared" si="547"/>
        <v>Null</v>
      </c>
      <c r="NS411" t="str">
        <f t="shared" si="548"/>
        <v>No RI Tests</v>
      </c>
      <c r="NT411" t="str">
        <f t="shared" si="549"/>
        <v>No RI Tests</v>
      </c>
      <c r="NU411" t="str">
        <f t="shared" si="550"/>
        <v>No RI Tests</v>
      </c>
      <c r="NV411" s="183" t="str">
        <f t="array" ref="NV411">IF($NL411="No RI Tests","No RI Tests",VLOOKUP(IF(AND(E411="K",JJ411&lt;280),3,IF(AND(E411="K",JJ411&gt;=280),4,MAX(IF(E411=Lookups!$DF$6:$DF$99,IF(JJ411&gt;=Lookups!$DG$6:$DG$99,Lookups!$DH$6:$DH$99))))),Lookups!$DE$104:$DG$108,2,FALSE))</f>
        <v>No RI Tests</v>
      </c>
      <c r="NW411" s="161" t="str">
        <f t="array" ref="NW411">IF($NL411="No RI Tests","No RI Tests",VLOOKUP(IF(AND(E411="K",JH411&lt;280),3,IF(AND(E411="K",JH411&gt;=280),4,MAX(IF(E411=Lookups!$DF$6:$DF$99,IF(NI411&gt;=Lookups!$DG$6:$DG$99,Lookups!$DH$6:$DH$99))))),Lookups!$DE$104:$DG$108,2,FALSE))</f>
        <v>No RI Tests</v>
      </c>
      <c r="NX411" s="161" t="str">
        <f t="array" ref="NX411">IF($NL411="No RI Tests","No RI Tests",VLOOKUP(IF(AND(E411="K",NK411&lt;280),3,IF(AND(E411="K",NK411&gt;=280),4,MAX(IF(E411=Lookups!$DF$6:$DF$99,IF(NK411&gt;=Lookups!$DG$6:$DG$99,Lookups!$DH$6:$DH$99))))),Lookups!$DE$104:$DG$108,2,FALSE))</f>
        <v>No RI Tests</v>
      </c>
      <c r="NY411" t="str">
        <f t="shared" si="551"/>
        <v>Null</v>
      </c>
      <c r="NZ411" t="str">
        <f t="shared" si="552"/>
        <v>Null</v>
      </c>
      <c r="OA411" t="str">
        <f t="shared" si="553"/>
        <v>No RI for Comparison</v>
      </c>
      <c r="OB411" s="161" t="str">
        <f t="array" ref="OB411">IF($NL411="No RI Tests","No RI Tests",IF(E411="K","N/A",VLOOKUP(MAX(IF(E411=Lookups!$DF$6:$DF$99,IF(JJ411&gt;=Lookups!$DG$6:$DG$99,Lookups!$DI$6:$DI$99))),Lookups!$DE$104:$DG$108,3,FALSE)))</f>
        <v>No RI Tests</v>
      </c>
      <c r="OC411" s="161" t="str">
        <f t="array" ref="OC411">IF($NL411="No RI Tests","No RI Tests",IF(E411="K","N/A",VLOOKUP(MAX(IF(E411=Lookups!$DF$6:$DF$99,IF(NI411&gt;=Lookups!$DG$6:$DG$99,Lookups!$DI$6:$DI$99))),Lookups!$DE$104:$DG$108,3,FALSE)))</f>
        <v>No RI Tests</v>
      </c>
      <c r="OD411" s="161" t="str">
        <f t="array" ref="OD411">IF($NL411="No RI Tests","No RI Tests",IF(E411="K","N/A",VLOOKUP(MAX(IF(E411=Lookups!$DF$6:$DF$99,IF(NK411&gt;=Lookups!$DG$6:$DG$99,Lookups!$DI$6:$DI$99))),Lookups!$DE$104:$DG$108,3,FALSE)))</f>
        <v>No RI Tests</v>
      </c>
      <c r="OE411" t="str">
        <f t="shared" si="554"/>
        <v>Null</v>
      </c>
      <c r="OF411" t="str">
        <f t="shared" si="555"/>
        <v>Null</v>
      </c>
      <c r="OG411" t="str">
        <f t="shared" si="556"/>
        <v>No RI for Comparison</v>
      </c>
      <c r="OH411" t="str">
        <f t="shared" si="557"/>
        <v>Null</v>
      </c>
      <c r="OI411" t="str">
        <f t="shared" si="558"/>
        <v>Null</v>
      </c>
      <c r="OJ411" t="str">
        <f t="shared" si="559"/>
        <v>Null</v>
      </c>
      <c r="OK411" t="str">
        <f t="shared" si="560"/>
        <v>Null</v>
      </c>
      <c r="OL411" t="str">
        <f t="shared" si="561"/>
        <v>Null</v>
      </c>
      <c r="OM411" t="str">
        <f t="shared" si="562"/>
        <v>Null</v>
      </c>
      <c r="ON411" t="str">
        <f t="shared" si="563"/>
        <v>Null</v>
      </c>
      <c r="OO411" t="str">
        <f t="shared" si="564"/>
        <v>Null RI</v>
      </c>
      <c r="OP411" t="str">
        <f ca="1">IF(AND(HR411&lt;&gt;"",JJ411&lt;600),IF(HT411="Advancing","Tier 2","Tier 3"),IF(JI411="","Null",IF(OR(E411="K",E411&lt;3),"FRA Recommended",IF(JJ411&gt;=IF(E411&lt;6,400,600),IF(JJ411&lt;VLOOKUP(E411,Lookups!$AP$3:$AR$16,3,FALSE),"Tier 2","Core"),IF(JJ411&lt;400,IF(RAND()&lt;0.81,"Tier 3","Tier 2"),IF(RAND()&lt;0.51,"Tier 3","Tier 2"))))))</f>
        <v>Null</v>
      </c>
      <c r="OQ411" t="str">
        <f t="shared" si="565"/>
        <v>Null</v>
      </c>
      <c r="OR411" t="str">
        <f t="shared" si="566"/>
        <v>Null</v>
      </c>
      <c r="OS411" t="str">
        <f t="shared" si="567"/>
        <v>Null</v>
      </c>
      <c r="OT411" t="str">
        <f t="shared" si="568"/>
        <v>No RI Tests</v>
      </c>
      <c r="OU411" s="159" t="str">
        <f t="shared" si="569"/>
        <v>No PI Tests</v>
      </c>
      <c r="OV411" t="str">
        <f t="shared" si="570"/>
        <v>No PI Tests</v>
      </c>
      <c r="OW411" t="str">
        <f t="shared" si="571"/>
        <v>No PI Tests</v>
      </c>
      <c r="OX411" t="str">
        <f t="shared" si="572"/>
        <v>No PI Tests</v>
      </c>
      <c r="OY411" t="str">
        <f t="shared" si="573"/>
        <v>No PI Tests</v>
      </c>
      <c r="OZ411" t="str">
        <f t="shared" si="574"/>
        <v>No PI Tests</v>
      </c>
      <c r="PA411" s="159" t="str">
        <f t="shared" si="575"/>
        <v>No PI Tests</v>
      </c>
      <c r="PB411" t="str">
        <f t="shared" si="576"/>
        <v>No PI Tests</v>
      </c>
      <c r="PC411" t="str">
        <f t="shared" si="577"/>
        <v>No PI Tests</v>
      </c>
      <c r="PD411" t="str">
        <f t="shared" si="578"/>
        <v>No PI Tests</v>
      </c>
      <c r="PE411" t="str">
        <f t="shared" si="579"/>
        <v>No PI Tests</v>
      </c>
      <c r="PF411" t="str">
        <f t="shared" si="580"/>
        <v>No PI Tests</v>
      </c>
      <c r="PG411" t="str">
        <f t="shared" si="581"/>
        <v>No PI Tests</v>
      </c>
      <c r="PH411">
        <f t="shared" si="582"/>
        <v>0</v>
      </c>
      <c r="PI411">
        <f t="shared" si="583"/>
        <v>0</v>
      </c>
      <c r="PJ411" t="str">
        <f t="shared" si="584"/>
        <v>Null</v>
      </c>
      <c r="PK411" t="str">
        <f>IF(HR411="","Null",IF(E411&lt;3,"Null",IF(HU411=0,0,IF(HS411="Form 1",VLOOKUP(HU411,Lookups!$BE$3:$BP$63,E411,FALSE),IF(HS411="Form 2",VLOOKUP(HU411,Lookups!$BE$67:$BP$127,E411,FALSE),VLOOKUP(HU411,Lookups!$BE$130:$BP$190,E411,FALSE))))))</f>
        <v>Null</v>
      </c>
      <c r="PL411" t="str">
        <f t="shared" si="585"/>
        <v>Null</v>
      </c>
      <c r="PM411" t="str">
        <f>IF($PH411=0,"Null",IF(E411&lt;3,"Null",IF(OX411=0,0,IF(OV411="Form 1",VLOOKUP(OX411,Lookups!$BE$3:$BP$63,E411,FALSE),IF(OV411="Form 2",VLOOKUP(OX411,Lookups!$BE$67:$BP$127,E411,FALSE),VLOOKUP(OX411,Lookups!$BE$130:$BP$190,E411,FALSE))))))</f>
        <v>Null</v>
      </c>
      <c r="PN411" t="str">
        <f t="shared" si="586"/>
        <v>Null</v>
      </c>
      <c r="PO411" t="str">
        <f t="shared" si="587"/>
        <v>Null</v>
      </c>
      <c r="PP411" t="str">
        <f t="shared" si="588"/>
        <v>Null</v>
      </c>
      <c r="PQ411" t="str">
        <f>IF(HR411="","Null",IF(E411&lt;3,"Null",IF(HV411=0,0,IF(HS411="Form 1",VLOOKUP(HV411,Lookups!$BR$3:$CC$63,E411,FALSE),IF(HS411="Form 2",VLOOKUP(HV411,Lookups!$BR$67:$CC$127,E411,FALSE),VLOOKUP(HV411,Lookups!$BR$130:$CC$190,E411,FALSE))))))</f>
        <v>Null</v>
      </c>
      <c r="PR411" t="str">
        <f t="shared" si="589"/>
        <v>Null</v>
      </c>
      <c r="PS411" t="str">
        <f>IF(HR411="","Null",IF(E411&lt;3,"Null",IF(OY411=0,0,IF(OW411="Form 1",VLOOKUP(OY411,Lookups!$BR$3:$CC$63,E411,FALSE),IF(OW411="Form 2",VLOOKUP(OY411,Lookups!$BR$67:$CC$127,E411,FALSE),VLOOKUP(OY411,Lookups!$BR$130:$CC$190,E411,FALSE))))))</f>
        <v>Null</v>
      </c>
      <c r="PT411" t="str">
        <f t="shared" si="590"/>
        <v>Null</v>
      </c>
      <c r="PU411" t="str">
        <f t="shared" si="591"/>
        <v>Null</v>
      </c>
      <c r="PV411" t="str">
        <f t="shared" si="592"/>
        <v>Null</v>
      </c>
      <c r="PW411" t="str">
        <f t="shared" si="593"/>
        <v>No PI Tests</v>
      </c>
      <c r="PX411">
        <f t="shared" si="594"/>
        <v>0</v>
      </c>
      <c r="PY411">
        <f t="shared" si="595"/>
        <v>0</v>
      </c>
      <c r="PZ411" t="str">
        <f t="shared" si="596"/>
        <v>Null</v>
      </c>
      <c r="QA411" t="str">
        <f t="shared" si="597"/>
        <v>Null</v>
      </c>
      <c r="QB411" t="str">
        <f t="shared" si="598"/>
        <v>Null</v>
      </c>
      <c r="QC411" t="str">
        <f>IF($MS411="System 44 Record",IF(BQ411&lt;MEDIAN(Directions!$F$3,Directions!$F$6),"Mid-Year Exited Student","Full Year Participant")&amp;IF(BP411&lt;Directions!$F$3,", Started Prior Year",", Started This Year"),"Null")</f>
        <v>Null</v>
      </c>
      <c r="QD411" t="str">
        <f t="shared" si="599"/>
        <v>Null</v>
      </c>
      <c r="QE411">
        <f t="shared" si="600"/>
        <v>0</v>
      </c>
      <c r="QF411">
        <f t="shared" si="601"/>
        <v>0</v>
      </c>
      <c r="QG411">
        <f t="shared" si="602"/>
        <v>0</v>
      </c>
      <c r="QH411">
        <f t="shared" si="603"/>
        <v>0</v>
      </c>
      <c r="QI411">
        <f t="shared" si="604"/>
        <v>0</v>
      </c>
      <c r="QJ411" t="str">
        <f t="shared" si="605"/>
        <v>Used None</v>
      </c>
      <c r="QK411" t="str">
        <f t="shared" si="606"/>
        <v>Null</v>
      </c>
      <c r="QL411" t="str">
        <f t="shared" si="607"/>
        <v>Null</v>
      </c>
      <c r="QM411" t="str">
        <f>IF($MS411="READ 180 Record",IF(AQ411="","Null",VLOOKUP(JJ411,Lookups!$DX$3:$EB$2054,AN411+1,FALSE)),"Null")</f>
        <v>Null</v>
      </c>
      <c r="QN411" t="str">
        <f t="shared" si="608"/>
        <v>Null</v>
      </c>
    </row>
    <row r="412" spans="1:456" x14ac:dyDescent="0.25">
      <c r="A412" s="161" t="s">
        <v>1447</v>
      </c>
      <c r="B412" s="161" t="s">
        <v>1447</v>
      </c>
      <c r="C412" s="161" t="s">
        <v>1447</v>
      </c>
      <c r="D412" s="161" t="s">
        <v>1447</v>
      </c>
      <c r="E412" s="161">
        <v>11</v>
      </c>
      <c r="F412" s="161" t="s">
        <v>1447</v>
      </c>
      <c r="G412" s="161" t="s">
        <v>880</v>
      </c>
      <c r="H412" s="161" t="s">
        <v>881</v>
      </c>
      <c r="K412" s="161">
        <v>0</v>
      </c>
      <c r="L412" s="161">
        <v>0</v>
      </c>
      <c r="M412" s="161">
        <v>0</v>
      </c>
      <c r="N412" s="161">
        <v>0</v>
      </c>
      <c r="O412" s="161">
        <v>0</v>
      </c>
      <c r="P412" s="161">
        <v>0</v>
      </c>
      <c r="Q412" s="161">
        <v>0</v>
      </c>
      <c r="R412" s="161">
        <v>0</v>
      </c>
      <c r="S412" s="161">
        <v>0</v>
      </c>
      <c r="T412" s="161">
        <v>0</v>
      </c>
      <c r="U412" s="161">
        <v>0</v>
      </c>
      <c r="V412" s="161">
        <v>0</v>
      </c>
      <c r="W412" s="161">
        <v>0</v>
      </c>
      <c r="X412" s="161">
        <v>0</v>
      </c>
      <c r="AB412" s="161" t="s">
        <v>242</v>
      </c>
      <c r="AC412" s="161" t="s">
        <v>242</v>
      </c>
      <c r="AD412" s="161" t="s">
        <v>242</v>
      </c>
      <c r="AE412" s="161" t="s">
        <v>242</v>
      </c>
      <c r="AF412" s="161" t="s">
        <v>242</v>
      </c>
      <c r="AG412" s="161" t="s">
        <v>242</v>
      </c>
      <c r="AH412" s="161" t="s">
        <v>242</v>
      </c>
      <c r="AI412" s="161">
        <v>20150801</v>
      </c>
      <c r="AJ412" s="161">
        <v>20160525</v>
      </c>
      <c r="AK412" s="161" t="s">
        <v>869</v>
      </c>
      <c r="AL412" t="s">
        <v>1078</v>
      </c>
      <c r="BN412" t="s">
        <v>1079</v>
      </c>
      <c r="ET412" s="161">
        <v>0</v>
      </c>
      <c r="EU412" s="161">
        <v>0</v>
      </c>
      <c r="EV412" s="161">
        <v>0</v>
      </c>
      <c r="EW412" s="161">
        <v>0</v>
      </c>
      <c r="EX412" s="161">
        <v>0</v>
      </c>
      <c r="EY412" s="161">
        <v>0</v>
      </c>
      <c r="EZ412" s="161">
        <v>0</v>
      </c>
      <c r="FA412" s="161">
        <v>0</v>
      </c>
      <c r="FB412" s="161">
        <v>0</v>
      </c>
      <c r="FC412" s="161">
        <v>0</v>
      </c>
      <c r="FD412" s="161">
        <v>0</v>
      </c>
      <c r="FE412" s="161">
        <v>0</v>
      </c>
      <c r="HN412" s="161" t="s">
        <v>881</v>
      </c>
      <c r="JB412" s="161" t="s">
        <v>881</v>
      </c>
      <c r="JC412" s="161">
        <v>0</v>
      </c>
      <c r="JD412" s="161">
        <v>0</v>
      </c>
      <c r="JE412" s="161">
        <v>0</v>
      </c>
      <c r="JF412" s="161">
        <v>0</v>
      </c>
      <c r="MN412" t="str">
        <f t="shared" si="522"/>
        <v>NoNoNoNoNoNo</v>
      </c>
      <c r="MO412" t="str">
        <f>IF(AND(MN412="NoNoNoNoNoNo",JI412=""),"No Programs",VLOOKUP(MN412,Lookups!$DA$4:$DB$67,2,FALSE))</f>
        <v>No Programs</v>
      </c>
      <c r="MP412">
        <f t="shared" si="523"/>
        <v>0</v>
      </c>
      <c r="MQ412" t="str">
        <f t="shared" si="524"/>
        <v>No Program Use</v>
      </c>
      <c r="MR412" t="str">
        <f>Directions!$D$3</f>
        <v>Usage</v>
      </c>
      <c r="MS412" t="str">
        <f>VLOOKUP(MQ412,Lookups!$CU$71:$CV$80,2,FALSE)</f>
        <v>Exclude</v>
      </c>
      <c r="MT412">
        <f t="shared" si="525"/>
        <v>0</v>
      </c>
      <c r="MU412">
        <f t="shared" si="526"/>
        <v>0</v>
      </c>
      <c r="MV412">
        <f t="shared" si="527"/>
        <v>0</v>
      </c>
      <c r="MW412">
        <f t="shared" si="528"/>
        <v>0</v>
      </c>
      <c r="MX412">
        <f t="shared" si="529"/>
        <v>0</v>
      </c>
      <c r="MY412" t="str">
        <f t="shared" si="530"/>
        <v>Not Used</v>
      </c>
      <c r="MZ412">
        <f t="shared" si="531"/>
        <v>0</v>
      </c>
      <c r="NA412" t="str">
        <f t="shared" si="532"/>
        <v>Not Available</v>
      </c>
      <c r="NB412" t="str">
        <f t="shared" si="533"/>
        <v>Not Available</v>
      </c>
      <c r="NC412" t="str">
        <f t="shared" si="534"/>
        <v>4 Not Indicated</v>
      </c>
      <c r="ND412" t="str">
        <f t="shared" si="535"/>
        <v>4 Not Indicated</v>
      </c>
      <c r="NE412" t="str">
        <f t="shared" si="536"/>
        <v>4 Not Indicated</v>
      </c>
      <c r="NF412" t="str">
        <f t="shared" si="537"/>
        <v>4 Not Indicated</v>
      </c>
      <c r="NG412" t="str">
        <f t="shared" si="538"/>
        <v>4 Not Indicated</v>
      </c>
      <c r="NH412" s="159" t="str">
        <f t="shared" si="539"/>
        <v>Null</v>
      </c>
      <c r="NI412" t="str">
        <f t="shared" si="540"/>
        <v>Null</v>
      </c>
      <c r="NJ412" s="159" t="str">
        <f t="shared" si="541"/>
        <v>Null</v>
      </c>
      <c r="NK412" t="str">
        <f t="shared" si="542"/>
        <v>Null</v>
      </c>
      <c r="NL412" t="str">
        <f t="shared" si="543"/>
        <v>No RI Tests</v>
      </c>
      <c r="NM412">
        <f t="shared" si="544"/>
        <v>0</v>
      </c>
      <c r="NN412" t="str">
        <f>IF(OR(E412="PK",E412="K",JJ412=""),"Null",INDEX(Lookups!$EZ$4:$FW$18,MATCH($JJ412,Lookups!$EY$4:$EY$18,1),MATCH($E412,Lookups!$EZ$3:$FW$3,0)))</f>
        <v>Null</v>
      </c>
      <c r="NO412" t="str">
        <f>IF(OR(E412="PK",E412="K",JJ412=""),"Null",INDEX(Lookups!$EZ$4:$FW$18,MATCH($JJ412,Lookups!$EY$4:$EY$18,1),MATCH($E412,Lookups!$EZ$3:$FW$3,0) + 1))</f>
        <v>Null</v>
      </c>
      <c r="NP412" t="str">
        <f t="shared" si="545"/>
        <v>Null</v>
      </c>
      <c r="NQ412" t="str">
        <f t="shared" si="546"/>
        <v>Null</v>
      </c>
      <c r="NR412" t="str">
        <f t="shared" si="547"/>
        <v>Null</v>
      </c>
      <c r="NS412" t="str">
        <f t="shared" si="548"/>
        <v>No RI Tests</v>
      </c>
      <c r="NT412" t="str">
        <f t="shared" si="549"/>
        <v>No RI Tests</v>
      </c>
      <c r="NU412" t="str">
        <f t="shared" si="550"/>
        <v>No RI Tests</v>
      </c>
      <c r="NV412" s="183" t="str">
        <f t="array" ref="NV412">IF($NL412="No RI Tests","No RI Tests",VLOOKUP(IF(AND(E412="K",JJ412&lt;280),3,IF(AND(E412="K",JJ412&gt;=280),4,MAX(IF(E412=Lookups!$DF$6:$DF$99,IF(JJ412&gt;=Lookups!$DG$6:$DG$99,Lookups!$DH$6:$DH$99))))),Lookups!$DE$104:$DG$108,2,FALSE))</f>
        <v>No RI Tests</v>
      </c>
      <c r="NW412" s="161" t="str">
        <f t="array" ref="NW412">IF($NL412="No RI Tests","No RI Tests",VLOOKUP(IF(AND(E412="K",JH412&lt;280),3,IF(AND(E412="K",JH412&gt;=280),4,MAX(IF(E412=Lookups!$DF$6:$DF$99,IF(NI412&gt;=Lookups!$DG$6:$DG$99,Lookups!$DH$6:$DH$99))))),Lookups!$DE$104:$DG$108,2,FALSE))</f>
        <v>No RI Tests</v>
      </c>
      <c r="NX412" s="161" t="str">
        <f t="array" ref="NX412">IF($NL412="No RI Tests","No RI Tests",VLOOKUP(IF(AND(E412="K",NK412&lt;280),3,IF(AND(E412="K",NK412&gt;=280),4,MAX(IF(E412=Lookups!$DF$6:$DF$99,IF(NK412&gt;=Lookups!$DG$6:$DG$99,Lookups!$DH$6:$DH$99))))),Lookups!$DE$104:$DG$108,2,FALSE))</f>
        <v>No RI Tests</v>
      </c>
      <c r="NY412" t="str">
        <f t="shared" si="551"/>
        <v>Null</v>
      </c>
      <c r="NZ412" t="str">
        <f t="shared" si="552"/>
        <v>Null</v>
      </c>
      <c r="OA412" t="str">
        <f t="shared" si="553"/>
        <v>No RI for Comparison</v>
      </c>
      <c r="OB412" s="161" t="str">
        <f t="array" ref="OB412">IF($NL412="No RI Tests","No RI Tests",IF(E412="K","N/A",VLOOKUP(MAX(IF(E412=Lookups!$DF$6:$DF$99,IF(JJ412&gt;=Lookups!$DG$6:$DG$99,Lookups!$DI$6:$DI$99))),Lookups!$DE$104:$DG$108,3,FALSE)))</f>
        <v>No RI Tests</v>
      </c>
      <c r="OC412" s="161" t="str">
        <f t="array" ref="OC412">IF($NL412="No RI Tests","No RI Tests",IF(E412="K","N/A",VLOOKUP(MAX(IF(E412=Lookups!$DF$6:$DF$99,IF(NI412&gt;=Lookups!$DG$6:$DG$99,Lookups!$DI$6:$DI$99))),Lookups!$DE$104:$DG$108,3,FALSE)))</f>
        <v>No RI Tests</v>
      </c>
      <c r="OD412" s="161" t="str">
        <f t="array" ref="OD412">IF($NL412="No RI Tests","No RI Tests",IF(E412="K","N/A",VLOOKUP(MAX(IF(E412=Lookups!$DF$6:$DF$99,IF(NK412&gt;=Lookups!$DG$6:$DG$99,Lookups!$DI$6:$DI$99))),Lookups!$DE$104:$DG$108,3,FALSE)))</f>
        <v>No RI Tests</v>
      </c>
      <c r="OE412" t="str">
        <f t="shared" si="554"/>
        <v>Null</v>
      </c>
      <c r="OF412" t="str">
        <f t="shared" si="555"/>
        <v>Null</v>
      </c>
      <c r="OG412" t="str">
        <f t="shared" si="556"/>
        <v>No RI for Comparison</v>
      </c>
      <c r="OH412" t="str">
        <f t="shared" si="557"/>
        <v>Null</v>
      </c>
      <c r="OI412" t="str">
        <f t="shared" si="558"/>
        <v>Null</v>
      </c>
      <c r="OJ412" t="str">
        <f t="shared" si="559"/>
        <v>Null</v>
      </c>
      <c r="OK412" t="str">
        <f t="shared" si="560"/>
        <v>Null</v>
      </c>
      <c r="OL412" t="str">
        <f t="shared" si="561"/>
        <v>Null</v>
      </c>
      <c r="OM412" t="str">
        <f t="shared" si="562"/>
        <v>Null</v>
      </c>
      <c r="ON412" t="str">
        <f t="shared" si="563"/>
        <v>Null</v>
      </c>
      <c r="OO412" t="str">
        <f t="shared" si="564"/>
        <v>Null RI</v>
      </c>
      <c r="OP412" t="str">
        <f ca="1">IF(AND(HR412&lt;&gt;"",JJ412&lt;600),IF(HT412="Advancing","Tier 2","Tier 3"),IF(JI412="","Null",IF(OR(E412="K",E412&lt;3),"FRA Recommended",IF(JJ412&gt;=IF(E412&lt;6,400,600),IF(JJ412&lt;VLOOKUP(E412,Lookups!$AP$3:$AR$16,3,FALSE),"Tier 2","Core"),IF(JJ412&lt;400,IF(RAND()&lt;0.81,"Tier 3","Tier 2"),IF(RAND()&lt;0.51,"Tier 3","Tier 2"))))))</f>
        <v>Null</v>
      </c>
      <c r="OQ412" t="str">
        <f t="shared" si="565"/>
        <v>Null</v>
      </c>
      <c r="OR412" t="str">
        <f t="shared" si="566"/>
        <v>Null</v>
      </c>
      <c r="OS412" t="str">
        <f t="shared" si="567"/>
        <v>Null</v>
      </c>
      <c r="OT412" t="str">
        <f t="shared" si="568"/>
        <v>No RI Tests</v>
      </c>
      <c r="OU412" s="159" t="str">
        <f t="shared" si="569"/>
        <v>No PI Tests</v>
      </c>
      <c r="OV412" t="str">
        <f t="shared" si="570"/>
        <v>No PI Tests</v>
      </c>
      <c r="OW412" t="str">
        <f t="shared" si="571"/>
        <v>No PI Tests</v>
      </c>
      <c r="OX412" t="str">
        <f t="shared" si="572"/>
        <v>No PI Tests</v>
      </c>
      <c r="OY412" t="str">
        <f t="shared" si="573"/>
        <v>No PI Tests</v>
      </c>
      <c r="OZ412" t="str">
        <f t="shared" si="574"/>
        <v>No PI Tests</v>
      </c>
      <c r="PA412" s="159" t="str">
        <f t="shared" si="575"/>
        <v>No PI Tests</v>
      </c>
      <c r="PB412" t="str">
        <f t="shared" si="576"/>
        <v>No PI Tests</v>
      </c>
      <c r="PC412" t="str">
        <f t="shared" si="577"/>
        <v>No PI Tests</v>
      </c>
      <c r="PD412" t="str">
        <f t="shared" si="578"/>
        <v>No PI Tests</v>
      </c>
      <c r="PE412" t="str">
        <f t="shared" si="579"/>
        <v>No PI Tests</v>
      </c>
      <c r="PF412" t="str">
        <f t="shared" si="580"/>
        <v>No PI Tests</v>
      </c>
      <c r="PG412" t="str">
        <f t="shared" si="581"/>
        <v>No PI Tests</v>
      </c>
      <c r="PH412">
        <f t="shared" si="582"/>
        <v>0</v>
      </c>
      <c r="PI412">
        <f t="shared" si="583"/>
        <v>0</v>
      </c>
      <c r="PJ412" t="str">
        <f t="shared" si="584"/>
        <v>Null</v>
      </c>
      <c r="PK412" t="str">
        <f>IF(HR412="","Null",IF(E412&lt;3,"Null",IF(HU412=0,0,IF(HS412="Form 1",VLOOKUP(HU412,Lookups!$BE$3:$BP$63,E412,FALSE),IF(HS412="Form 2",VLOOKUP(HU412,Lookups!$BE$67:$BP$127,E412,FALSE),VLOOKUP(HU412,Lookups!$BE$130:$BP$190,E412,FALSE))))))</f>
        <v>Null</v>
      </c>
      <c r="PL412" t="str">
        <f t="shared" si="585"/>
        <v>Null</v>
      </c>
      <c r="PM412" t="str">
        <f>IF($PH412=0,"Null",IF(E412&lt;3,"Null",IF(OX412=0,0,IF(OV412="Form 1",VLOOKUP(OX412,Lookups!$BE$3:$BP$63,E412,FALSE),IF(OV412="Form 2",VLOOKUP(OX412,Lookups!$BE$67:$BP$127,E412,FALSE),VLOOKUP(OX412,Lookups!$BE$130:$BP$190,E412,FALSE))))))</f>
        <v>Null</v>
      </c>
      <c r="PN412" t="str">
        <f t="shared" si="586"/>
        <v>Null</v>
      </c>
      <c r="PO412" t="str">
        <f t="shared" si="587"/>
        <v>Null</v>
      </c>
      <c r="PP412" t="str">
        <f t="shared" si="588"/>
        <v>Null</v>
      </c>
      <c r="PQ412" t="str">
        <f>IF(HR412="","Null",IF(E412&lt;3,"Null",IF(HV412=0,0,IF(HS412="Form 1",VLOOKUP(HV412,Lookups!$BR$3:$CC$63,E412,FALSE),IF(HS412="Form 2",VLOOKUP(HV412,Lookups!$BR$67:$CC$127,E412,FALSE),VLOOKUP(HV412,Lookups!$BR$130:$CC$190,E412,FALSE))))))</f>
        <v>Null</v>
      </c>
      <c r="PR412" t="str">
        <f t="shared" si="589"/>
        <v>Null</v>
      </c>
      <c r="PS412" t="str">
        <f>IF(HR412="","Null",IF(E412&lt;3,"Null",IF(OY412=0,0,IF(OW412="Form 1",VLOOKUP(OY412,Lookups!$BR$3:$CC$63,E412,FALSE),IF(OW412="Form 2",VLOOKUP(OY412,Lookups!$BR$67:$CC$127,E412,FALSE),VLOOKUP(OY412,Lookups!$BR$130:$CC$190,E412,FALSE))))))</f>
        <v>Null</v>
      </c>
      <c r="PT412" t="str">
        <f t="shared" si="590"/>
        <v>Null</v>
      </c>
      <c r="PU412" t="str">
        <f t="shared" si="591"/>
        <v>Null</v>
      </c>
      <c r="PV412" t="str">
        <f t="shared" si="592"/>
        <v>Null</v>
      </c>
      <c r="PW412" t="str">
        <f t="shared" si="593"/>
        <v>No PI Tests</v>
      </c>
      <c r="PX412">
        <f t="shared" si="594"/>
        <v>0</v>
      </c>
      <c r="PY412">
        <f t="shared" si="595"/>
        <v>0</v>
      </c>
      <c r="PZ412" t="str">
        <f t="shared" si="596"/>
        <v>Null</v>
      </c>
      <c r="QA412" t="str">
        <f t="shared" si="597"/>
        <v>Null</v>
      </c>
      <c r="QB412" t="str">
        <f t="shared" si="598"/>
        <v>Null</v>
      </c>
      <c r="QC412" t="str">
        <f>IF($MS412="System 44 Record",IF(BQ412&lt;MEDIAN(Directions!$F$3,Directions!$F$6),"Mid-Year Exited Student","Full Year Participant")&amp;IF(BP412&lt;Directions!$F$3,", Started Prior Year",", Started This Year"),"Null")</f>
        <v>Null</v>
      </c>
      <c r="QD412" t="str">
        <f t="shared" si="599"/>
        <v>Null</v>
      </c>
      <c r="QE412">
        <f t="shared" si="600"/>
        <v>0</v>
      </c>
      <c r="QF412">
        <f t="shared" si="601"/>
        <v>0</v>
      </c>
      <c r="QG412">
        <f t="shared" si="602"/>
        <v>0</v>
      </c>
      <c r="QH412">
        <f t="shared" si="603"/>
        <v>0</v>
      </c>
      <c r="QI412">
        <f t="shared" si="604"/>
        <v>0</v>
      </c>
      <c r="QJ412" t="str">
        <f t="shared" si="605"/>
        <v>Used None</v>
      </c>
      <c r="QK412" t="str">
        <f t="shared" si="606"/>
        <v>Null</v>
      </c>
      <c r="QL412" t="str">
        <f t="shared" si="607"/>
        <v>Null</v>
      </c>
      <c r="QM412" t="str">
        <f>IF($MS412="READ 180 Record",IF(AQ412="","Null",VLOOKUP(JJ412,Lookups!$DX$3:$EB$2054,AN412+1,FALSE)),"Null")</f>
        <v>Null</v>
      </c>
      <c r="QN412" t="str">
        <f t="shared" si="608"/>
        <v>Null</v>
      </c>
    </row>
    <row r="413" spans="1:456" x14ac:dyDescent="0.25">
      <c r="A413" s="161" t="s">
        <v>1447</v>
      </c>
      <c r="B413" s="161" t="s">
        <v>1447</v>
      </c>
      <c r="C413" s="161" t="s">
        <v>1447</v>
      </c>
      <c r="D413" s="161" t="s">
        <v>1447</v>
      </c>
      <c r="E413" s="161">
        <v>3</v>
      </c>
      <c r="F413" s="161" t="s">
        <v>1447</v>
      </c>
      <c r="G413" s="161" t="s">
        <v>880</v>
      </c>
      <c r="H413" s="161" t="s">
        <v>881</v>
      </c>
      <c r="K413" s="161">
        <v>0</v>
      </c>
      <c r="L413" s="161">
        <v>0</v>
      </c>
      <c r="M413" s="161">
        <v>0</v>
      </c>
      <c r="N413" s="161">
        <v>0</v>
      </c>
      <c r="O413" s="161">
        <v>0</v>
      </c>
      <c r="P413" s="161">
        <v>0</v>
      </c>
      <c r="Q413" s="161">
        <v>0</v>
      </c>
      <c r="R413" s="161">
        <v>0</v>
      </c>
      <c r="S413" s="161">
        <v>0</v>
      </c>
      <c r="T413" s="161">
        <v>0</v>
      </c>
      <c r="U413" s="161">
        <v>0</v>
      </c>
      <c r="V413" s="161">
        <v>0</v>
      </c>
      <c r="W413" s="161">
        <v>0</v>
      </c>
      <c r="X413" s="161">
        <v>0</v>
      </c>
      <c r="AB413" s="161" t="s">
        <v>242</v>
      </c>
      <c r="AC413" s="161" t="s">
        <v>242</v>
      </c>
      <c r="AD413" s="161" t="s">
        <v>242</v>
      </c>
      <c r="AE413" s="161" t="s">
        <v>242</v>
      </c>
      <c r="AF413" s="161" t="s">
        <v>242</v>
      </c>
      <c r="AG413" s="161" t="s">
        <v>242</v>
      </c>
      <c r="AH413" s="161" t="s">
        <v>242</v>
      </c>
      <c r="AI413" s="161">
        <v>20150801</v>
      </c>
      <c r="AJ413" s="161">
        <v>20160525</v>
      </c>
      <c r="AK413" s="161" t="s">
        <v>869</v>
      </c>
      <c r="AL413" t="s">
        <v>1078</v>
      </c>
      <c r="BN413" t="s">
        <v>1079</v>
      </c>
      <c r="ET413" s="161">
        <v>0</v>
      </c>
      <c r="EU413" s="161">
        <v>0</v>
      </c>
      <c r="EV413" s="161">
        <v>0</v>
      </c>
      <c r="EW413" s="161">
        <v>0</v>
      </c>
      <c r="EX413" s="161">
        <v>0</v>
      </c>
      <c r="EY413" s="161">
        <v>0</v>
      </c>
      <c r="EZ413" s="161">
        <v>0</v>
      </c>
      <c r="FA413" s="161">
        <v>0</v>
      </c>
      <c r="FB413" s="161">
        <v>0</v>
      </c>
      <c r="FC413" s="161">
        <v>0</v>
      </c>
      <c r="FD413" s="161">
        <v>0</v>
      </c>
      <c r="FE413" s="161">
        <v>0</v>
      </c>
      <c r="HN413" s="161" t="s">
        <v>881</v>
      </c>
      <c r="JB413" s="161" t="s">
        <v>881</v>
      </c>
      <c r="JC413" s="161">
        <v>0</v>
      </c>
      <c r="JD413" s="161">
        <v>0</v>
      </c>
      <c r="JE413" s="161">
        <v>0</v>
      </c>
      <c r="JF413" s="161">
        <v>0</v>
      </c>
      <c r="MN413" t="str">
        <f t="shared" si="522"/>
        <v>NoNoNoNoNoNo</v>
      </c>
      <c r="MO413" t="str">
        <f>IF(AND(MN413="NoNoNoNoNoNo",JI413=""),"No Programs",VLOOKUP(MN413,Lookups!$DA$4:$DB$67,2,FALSE))</f>
        <v>No Programs</v>
      </c>
      <c r="MP413">
        <f t="shared" si="523"/>
        <v>0</v>
      </c>
      <c r="MQ413" t="str">
        <f t="shared" si="524"/>
        <v>No Program Use</v>
      </c>
      <c r="MR413" t="str">
        <f>Directions!$D$3</f>
        <v>Usage</v>
      </c>
      <c r="MS413" t="str">
        <f>VLOOKUP(MQ413,Lookups!$CU$71:$CV$80,2,FALSE)</f>
        <v>Exclude</v>
      </c>
      <c r="MT413">
        <f t="shared" si="525"/>
        <v>0</v>
      </c>
      <c r="MU413">
        <f t="shared" si="526"/>
        <v>0</v>
      </c>
      <c r="MV413">
        <f t="shared" si="527"/>
        <v>0</v>
      </c>
      <c r="MW413">
        <f t="shared" si="528"/>
        <v>0</v>
      </c>
      <c r="MX413">
        <f t="shared" si="529"/>
        <v>0</v>
      </c>
      <c r="MY413" t="str">
        <f t="shared" si="530"/>
        <v>Not Used</v>
      </c>
      <c r="MZ413">
        <f t="shared" si="531"/>
        <v>0</v>
      </c>
      <c r="NA413" t="str">
        <f t="shared" si="532"/>
        <v>Not Available</v>
      </c>
      <c r="NB413" t="str">
        <f t="shared" si="533"/>
        <v>Not Available</v>
      </c>
      <c r="NC413" t="str">
        <f t="shared" si="534"/>
        <v>4 Not Indicated</v>
      </c>
      <c r="ND413" t="str">
        <f t="shared" si="535"/>
        <v>4 Not Indicated</v>
      </c>
      <c r="NE413" t="str">
        <f t="shared" si="536"/>
        <v>4 Not Indicated</v>
      </c>
      <c r="NF413" t="str">
        <f t="shared" si="537"/>
        <v>4 Not Indicated</v>
      </c>
      <c r="NG413" t="str">
        <f t="shared" si="538"/>
        <v>4 Not Indicated</v>
      </c>
      <c r="NH413" s="159" t="str">
        <f t="shared" si="539"/>
        <v>Null</v>
      </c>
      <c r="NI413" t="str">
        <f t="shared" si="540"/>
        <v>Null</v>
      </c>
      <c r="NJ413" s="159" t="str">
        <f t="shared" si="541"/>
        <v>Null</v>
      </c>
      <c r="NK413" t="str">
        <f t="shared" si="542"/>
        <v>Null</v>
      </c>
      <c r="NL413" t="str">
        <f t="shared" si="543"/>
        <v>No RI Tests</v>
      </c>
      <c r="NM413">
        <f t="shared" si="544"/>
        <v>0</v>
      </c>
      <c r="NN413" t="str">
        <f>IF(OR(E413="PK",E413="K",JJ413=""),"Null",INDEX(Lookups!$EZ$4:$FW$18,MATCH($JJ413,Lookups!$EY$4:$EY$18,1),MATCH($E413,Lookups!$EZ$3:$FW$3,0)))</f>
        <v>Null</v>
      </c>
      <c r="NO413" t="str">
        <f>IF(OR(E413="PK",E413="K",JJ413=""),"Null",INDEX(Lookups!$EZ$4:$FW$18,MATCH($JJ413,Lookups!$EY$4:$EY$18,1),MATCH($E413,Lookups!$EZ$3:$FW$3,0) + 1))</f>
        <v>Null</v>
      </c>
      <c r="NP413" t="str">
        <f t="shared" si="545"/>
        <v>Null</v>
      </c>
      <c r="NQ413" t="str">
        <f t="shared" si="546"/>
        <v>Null</v>
      </c>
      <c r="NR413" t="str">
        <f t="shared" si="547"/>
        <v>Null</v>
      </c>
      <c r="NS413" t="str">
        <f t="shared" si="548"/>
        <v>No RI Tests</v>
      </c>
      <c r="NT413" t="str">
        <f t="shared" si="549"/>
        <v>No RI Tests</v>
      </c>
      <c r="NU413" t="str">
        <f t="shared" si="550"/>
        <v>No RI Tests</v>
      </c>
      <c r="NV413" s="183" t="str">
        <f t="array" ref="NV413">IF($NL413="No RI Tests","No RI Tests",VLOOKUP(IF(AND(E413="K",JJ413&lt;280),3,IF(AND(E413="K",JJ413&gt;=280),4,MAX(IF(E413=Lookups!$DF$6:$DF$99,IF(JJ413&gt;=Lookups!$DG$6:$DG$99,Lookups!$DH$6:$DH$99))))),Lookups!$DE$104:$DG$108,2,FALSE))</f>
        <v>No RI Tests</v>
      </c>
      <c r="NW413" s="161" t="str">
        <f t="array" ref="NW413">IF($NL413="No RI Tests","No RI Tests",VLOOKUP(IF(AND(E413="K",JH413&lt;280),3,IF(AND(E413="K",JH413&gt;=280),4,MAX(IF(E413=Lookups!$DF$6:$DF$99,IF(NI413&gt;=Lookups!$DG$6:$DG$99,Lookups!$DH$6:$DH$99))))),Lookups!$DE$104:$DG$108,2,FALSE))</f>
        <v>No RI Tests</v>
      </c>
      <c r="NX413" s="161" t="str">
        <f t="array" ref="NX413">IF($NL413="No RI Tests","No RI Tests",VLOOKUP(IF(AND(E413="K",NK413&lt;280),3,IF(AND(E413="K",NK413&gt;=280),4,MAX(IF(E413=Lookups!$DF$6:$DF$99,IF(NK413&gt;=Lookups!$DG$6:$DG$99,Lookups!$DH$6:$DH$99))))),Lookups!$DE$104:$DG$108,2,FALSE))</f>
        <v>No RI Tests</v>
      </c>
      <c r="NY413" t="str">
        <f t="shared" si="551"/>
        <v>Null</v>
      </c>
      <c r="NZ413" t="str">
        <f t="shared" si="552"/>
        <v>Null</v>
      </c>
      <c r="OA413" t="str">
        <f t="shared" si="553"/>
        <v>No RI for Comparison</v>
      </c>
      <c r="OB413" s="161" t="str">
        <f t="array" ref="OB413">IF($NL413="No RI Tests","No RI Tests",IF(E413="K","N/A",VLOOKUP(MAX(IF(E413=Lookups!$DF$6:$DF$99,IF(JJ413&gt;=Lookups!$DG$6:$DG$99,Lookups!$DI$6:$DI$99))),Lookups!$DE$104:$DG$108,3,FALSE)))</f>
        <v>No RI Tests</v>
      </c>
      <c r="OC413" s="161" t="str">
        <f t="array" ref="OC413">IF($NL413="No RI Tests","No RI Tests",IF(E413="K","N/A",VLOOKUP(MAX(IF(E413=Lookups!$DF$6:$DF$99,IF(NI413&gt;=Lookups!$DG$6:$DG$99,Lookups!$DI$6:$DI$99))),Lookups!$DE$104:$DG$108,3,FALSE)))</f>
        <v>No RI Tests</v>
      </c>
      <c r="OD413" s="161" t="str">
        <f t="array" ref="OD413">IF($NL413="No RI Tests","No RI Tests",IF(E413="K","N/A",VLOOKUP(MAX(IF(E413=Lookups!$DF$6:$DF$99,IF(NK413&gt;=Lookups!$DG$6:$DG$99,Lookups!$DI$6:$DI$99))),Lookups!$DE$104:$DG$108,3,FALSE)))</f>
        <v>No RI Tests</v>
      </c>
      <c r="OE413" t="str">
        <f t="shared" si="554"/>
        <v>Null</v>
      </c>
      <c r="OF413" t="str">
        <f t="shared" si="555"/>
        <v>Null</v>
      </c>
      <c r="OG413" t="str">
        <f t="shared" si="556"/>
        <v>No RI for Comparison</v>
      </c>
      <c r="OH413" t="str">
        <f t="shared" si="557"/>
        <v>Null</v>
      </c>
      <c r="OI413" t="str">
        <f t="shared" si="558"/>
        <v>Null</v>
      </c>
      <c r="OJ413" t="str">
        <f t="shared" si="559"/>
        <v>Null</v>
      </c>
      <c r="OK413" t="str">
        <f t="shared" si="560"/>
        <v>Null</v>
      </c>
      <c r="OL413" t="str">
        <f t="shared" si="561"/>
        <v>Null</v>
      </c>
      <c r="OM413" t="str">
        <f t="shared" si="562"/>
        <v>Null</v>
      </c>
      <c r="ON413" t="str">
        <f t="shared" si="563"/>
        <v>Null</v>
      </c>
      <c r="OO413" t="str">
        <f t="shared" si="564"/>
        <v>Null RI</v>
      </c>
      <c r="OP413" t="str">
        <f ca="1">IF(AND(HR413&lt;&gt;"",JJ413&lt;600),IF(HT413="Advancing","Tier 2","Tier 3"),IF(JI413="","Null",IF(OR(E413="K",E413&lt;3),"FRA Recommended",IF(JJ413&gt;=IF(E413&lt;6,400,600),IF(JJ413&lt;VLOOKUP(E413,Lookups!$AP$3:$AR$16,3,FALSE),"Tier 2","Core"),IF(JJ413&lt;400,IF(RAND()&lt;0.81,"Tier 3","Tier 2"),IF(RAND()&lt;0.51,"Tier 3","Tier 2"))))))</f>
        <v>Null</v>
      </c>
      <c r="OQ413" t="str">
        <f t="shared" si="565"/>
        <v>Null</v>
      </c>
      <c r="OR413" t="str">
        <f t="shared" si="566"/>
        <v>Null</v>
      </c>
      <c r="OS413" t="str">
        <f t="shared" si="567"/>
        <v>Null</v>
      </c>
      <c r="OT413" t="str">
        <f t="shared" si="568"/>
        <v>No RI Tests</v>
      </c>
      <c r="OU413" s="159" t="str">
        <f t="shared" si="569"/>
        <v>No PI Tests</v>
      </c>
      <c r="OV413" t="str">
        <f t="shared" si="570"/>
        <v>No PI Tests</v>
      </c>
      <c r="OW413" t="str">
        <f t="shared" si="571"/>
        <v>No PI Tests</v>
      </c>
      <c r="OX413" t="str">
        <f t="shared" si="572"/>
        <v>No PI Tests</v>
      </c>
      <c r="OY413" t="str">
        <f t="shared" si="573"/>
        <v>No PI Tests</v>
      </c>
      <c r="OZ413" t="str">
        <f t="shared" si="574"/>
        <v>No PI Tests</v>
      </c>
      <c r="PA413" s="159" t="str">
        <f t="shared" si="575"/>
        <v>No PI Tests</v>
      </c>
      <c r="PB413" t="str">
        <f t="shared" si="576"/>
        <v>No PI Tests</v>
      </c>
      <c r="PC413" t="str">
        <f t="shared" si="577"/>
        <v>No PI Tests</v>
      </c>
      <c r="PD413" t="str">
        <f t="shared" si="578"/>
        <v>No PI Tests</v>
      </c>
      <c r="PE413" t="str">
        <f t="shared" si="579"/>
        <v>No PI Tests</v>
      </c>
      <c r="PF413" t="str">
        <f t="shared" si="580"/>
        <v>No PI Tests</v>
      </c>
      <c r="PG413" t="str">
        <f t="shared" si="581"/>
        <v>No PI Tests</v>
      </c>
      <c r="PH413">
        <f t="shared" si="582"/>
        <v>0</v>
      </c>
      <c r="PI413">
        <f t="shared" si="583"/>
        <v>0</v>
      </c>
      <c r="PJ413" t="str">
        <f t="shared" si="584"/>
        <v>Null</v>
      </c>
      <c r="PK413" t="str">
        <f>IF(HR413="","Null",IF(E413&lt;3,"Null",IF(HU413=0,0,IF(HS413="Form 1",VLOOKUP(HU413,Lookups!$BE$3:$BP$63,E413,FALSE),IF(HS413="Form 2",VLOOKUP(HU413,Lookups!$BE$67:$BP$127,E413,FALSE),VLOOKUP(HU413,Lookups!$BE$130:$BP$190,E413,FALSE))))))</f>
        <v>Null</v>
      </c>
      <c r="PL413" t="str">
        <f t="shared" si="585"/>
        <v>Null</v>
      </c>
      <c r="PM413" t="str">
        <f>IF($PH413=0,"Null",IF(E413&lt;3,"Null",IF(OX413=0,0,IF(OV413="Form 1",VLOOKUP(OX413,Lookups!$BE$3:$BP$63,E413,FALSE),IF(OV413="Form 2",VLOOKUP(OX413,Lookups!$BE$67:$BP$127,E413,FALSE),VLOOKUP(OX413,Lookups!$BE$130:$BP$190,E413,FALSE))))))</f>
        <v>Null</v>
      </c>
      <c r="PN413" t="str">
        <f t="shared" si="586"/>
        <v>Null</v>
      </c>
      <c r="PO413" t="str">
        <f t="shared" si="587"/>
        <v>Null</v>
      </c>
      <c r="PP413" t="str">
        <f t="shared" si="588"/>
        <v>Null</v>
      </c>
      <c r="PQ413" t="str">
        <f>IF(HR413="","Null",IF(E413&lt;3,"Null",IF(HV413=0,0,IF(HS413="Form 1",VLOOKUP(HV413,Lookups!$BR$3:$CC$63,E413,FALSE),IF(HS413="Form 2",VLOOKUP(HV413,Lookups!$BR$67:$CC$127,E413,FALSE),VLOOKUP(HV413,Lookups!$BR$130:$CC$190,E413,FALSE))))))</f>
        <v>Null</v>
      </c>
      <c r="PR413" t="str">
        <f t="shared" si="589"/>
        <v>Null</v>
      </c>
      <c r="PS413" t="str">
        <f>IF(HR413="","Null",IF(E413&lt;3,"Null",IF(OY413=0,0,IF(OW413="Form 1",VLOOKUP(OY413,Lookups!$BR$3:$CC$63,E413,FALSE),IF(OW413="Form 2",VLOOKUP(OY413,Lookups!$BR$67:$CC$127,E413,FALSE),VLOOKUP(OY413,Lookups!$BR$130:$CC$190,E413,FALSE))))))</f>
        <v>Null</v>
      </c>
      <c r="PT413" t="str">
        <f t="shared" si="590"/>
        <v>Null</v>
      </c>
      <c r="PU413" t="str">
        <f t="shared" si="591"/>
        <v>Null</v>
      </c>
      <c r="PV413" t="str">
        <f t="shared" si="592"/>
        <v>Null</v>
      </c>
      <c r="PW413" t="str">
        <f t="shared" si="593"/>
        <v>No PI Tests</v>
      </c>
      <c r="PX413">
        <f t="shared" si="594"/>
        <v>0</v>
      </c>
      <c r="PY413">
        <f t="shared" si="595"/>
        <v>0</v>
      </c>
      <c r="PZ413" t="str">
        <f t="shared" si="596"/>
        <v>Null</v>
      </c>
      <c r="QA413" t="str">
        <f t="shared" si="597"/>
        <v>Null</v>
      </c>
      <c r="QB413" t="str">
        <f t="shared" si="598"/>
        <v>Null</v>
      </c>
      <c r="QC413" t="str">
        <f>IF($MS413="System 44 Record",IF(BQ413&lt;MEDIAN(Directions!$F$3,Directions!$F$6),"Mid-Year Exited Student","Full Year Participant")&amp;IF(BP413&lt;Directions!$F$3,", Started Prior Year",", Started This Year"),"Null")</f>
        <v>Null</v>
      </c>
      <c r="QD413" t="str">
        <f t="shared" si="599"/>
        <v>Null</v>
      </c>
      <c r="QE413">
        <f t="shared" si="600"/>
        <v>0</v>
      </c>
      <c r="QF413">
        <f t="shared" si="601"/>
        <v>0</v>
      </c>
      <c r="QG413">
        <f t="shared" si="602"/>
        <v>0</v>
      </c>
      <c r="QH413">
        <f t="shared" si="603"/>
        <v>0</v>
      </c>
      <c r="QI413">
        <f t="shared" si="604"/>
        <v>0</v>
      </c>
      <c r="QJ413" t="str">
        <f t="shared" si="605"/>
        <v>Used None</v>
      </c>
      <c r="QK413" t="str">
        <f t="shared" si="606"/>
        <v>Null</v>
      </c>
      <c r="QL413" t="str">
        <f t="shared" si="607"/>
        <v>Null</v>
      </c>
      <c r="QM413" t="str">
        <f>IF($MS413="READ 180 Record",IF(AQ413="","Null",VLOOKUP(JJ413,Lookups!$DX$3:$EB$2054,AN413+1,FALSE)),"Null")</f>
        <v>Null</v>
      </c>
      <c r="QN413" t="str">
        <f t="shared" si="608"/>
        <v>Null</v>
      </c>
    </row>
    <row r="414" spans="1:456" x14ac:dyDescent="0.25">
      <c r="A414" s="161" t="s">
        <v>1447</v>
      </c>
      <c r="B414" s="161" t="s">
        <v>1447</v>
      </c>
      <c r="C414" s="161" t="s">
        <v>1447</v>
      </c>
      <c r="D414" s="161" t="s">
        <v>1447</v>
      </c>
      <c r="E414" s="161">
        <v>10</v>
      </c>
      <c r="F414" s="161" t="s">
        <v>1447</v>
      </c>
      <c r="G414" s="161" t="s">
        <v>880</v>
      </c>
      <c r="H414" s="161" t="s">
        <v>881</v>
      </c>
      <c r="K414" s="161">
        <v>0</v>
      </c>
      <c r="L414" s="161">
        <v>0</v>
      </c>
      <c r="M414" s="161">
        <v>0</v>
      </c>
      <c r="N414" s="161">
        <v>0</v>
      </c>
      <c r="O414" s="161">
        <v>0</v>
      </c>
      <c r="P414" s="161">
        <v>0</v>
      </c>
      <c r="Q414" s="161">
        <v>0</v>
      </c>
      <c r="R414" s="161">
        <v>0</v>
      </c>
      <c r="S414" s="161">
        <v>0</v>
      </c>
      <c r="T414" s="161">
        <v>0</v>
      </c>
      <c r="U414" s="161">
        <v>0</v>
      </c>
      <c r="V414" s="161">
        <v>0</v>
      </c>
      <c r="W414" s="161">
        <v>0</v>
      </c>
      <c r="X414" s="161">
        <v>0</v>
      </c>
      <c r="AB414" s="161" t="s">
        <v>242</v>
      </c>
      <c r="AC414" s="161" t="s">
        <v>242</v>
      </c>
      <c r="AD414" s="161" t="s">
        <v>242</v>
      </c>
      <c r="AE414" s="161" t="s">
        <v>242</v>
      </c>
      <c r="AF414" s="161" t="s">
        <v>242</v>
      </c>
      <c r="AG414" s="161" t="s">
        <v>242</v>
      </c>
      <c r="AH414" s="161" t="s">
        <v>242</v>
      </c>
      <c r="AI414" s="161">
        <v>20150801</v>
      </c>
      <c r="AJ414" s="161">
        <v>20160525</v>
      </c>
      <c r="AK414" s="161" t="s">
        <v>869</v>
      </c>
      <c r="AL414" t="s">
        <v>1078</v>
      </c>
      <c r="BN414" t="s">
        <v>1079</v>
      </c>
      <c r="ET414" s="161">
        <v>0</v>
      </c>
      <c r="EU414" s="161">
        <v>0</v>
      </c>
      <c r="EV414" s="161">
        <v>0</v>
      </c>
      <c r="EW414" s="161">
        <v>0</v>
      </c>
      <c r="EX414" s="161">
        <v>0</v>
      </c>
      <c r="EY414" s="161">
        <v>0</v>
      </c>
      <c r="EZ414" s="161">
        <v>0</v>
      </c>
      <c r="FA414" s="161">
        <v>0</v>
      </c>
      <c r="FB414" s="161">
        <v>0</v>
      </c>
      <c r="FC414" s="161">
        <v>0</v>
      </c>
      <c r="FD414" s="161">
        <v>0</v>
      </c>
      <c r="FE414" s="161">
        <v>0</v>
      </c>
      <c r="HN414" s="161" t="s">
        <v>881</v>
      </c>
      <c r="JB414" s="161" t="s">
        <v>881</v>
      </c>
      <c r="JC414" s="161">
        <v>0</v>
      </c>
      <c r="JD414" s="161">
        <v>0</v>
      </c>
      <c r="JE414" s="161">
        <v>0</v>
      </c>
      <c r="JF414" s="161">
        <v>0</v>
      </c>
      <c r="MN414" t="str">
        <f t="shared" si="522"/>
        <v>NoNoNoNoNoNo</v>
      </c>
      <c r="MO414" t="str">
        <f>IF(AND(MN414="NoNoNoNoNoNo",JI414=""),"No Programs",VLOOKUP(MN414,Lookups!$DA$4:$DB$67,2,FALSE))</f>
        <v>No Programs</v>
      </c>
      <c r="MP414">
        <f t="shared" si="523"/>
        <v>0</v>
      </c>
      <c r="MQ414" t="str">
        <f t="shared" si="524"/>
        <v>No Program Use</v>
      </c>
      <c r="MR414" t="str">
        <f>Directions!$D$3</f>
        <v>Usage</v>
      </c>
      <c r="MS414" t="str">
        <f>VLOOKUP(MQ414,Lookups!$CU$71:$CV$80,2,FALSE)</f>
        <v>Exclude</v>
      </c>
      <c r="MT414">
        <f t="shared" si="525"/>
        <v>0</v>
      </c>
      <c r="MU414">
        <f t="shared" si="526"/>
        <v>0</v>
      </c>
      <c r="MV414">
        <f t="shared" si="527"/>
        <v>0</v>
      </c>
      <c r="MW414">
        <f t="shared" si="528"/>
        <v>0</v>
      </c>
      <c r="MX414">
        <f t="shared" si="529"/>
        <v>0</v>
      </c>
      <c r="MY414" t="str">
        <f t="shared" si="530"/>
        <v>Not Used</v>
      </c>
      <c r="MZ414">
        <f t="shared" si="531"/>
        <v>0</v>
      </c>
      <c r="NA414" t="str">
        <f t="shared" si="532"/>
        <v>Not Available</v>
      </c>
      <c r="NB414" t="str">
        <f t="shared" si="533"/>
        <v>Not Available</v>
      </c>
      <c r="NC414" t="str">
        <f t="shared" si="534"/>
        <v>4 Not Indicated</v>
      </c>
      <c r="ND414" t="str">
        <f t="shared" si="535"/>
        <v>4 Not Indicated</v>
      </c>
      <c r="NE414" t="str">
        <f t="shared" si="536"/>
        <v>4 Not Indicated</v>
      </c>
      <c r="NF414" t="str">
        <f t="shared" si="537"/>
        <v>4 Not Indicated</v>
      </c>
      <c r="NG414" t="str">
        <f t="shared" si="538"/>
        <v>4 Not Indicated</v>
      </c>
      <c r="NH414" s="159" t="str">
        <f t="shared" si="539"/>
        <v>Null</v>
      </c>
      <c r="NI414" t="str">
        <f t="shared" si="540"/>
        <v>Null</v>
      </c>
      <c r="NJ414" s="159" t="str">
        <f t="shared" si="541"/>
        <v>Null</v>
      </c>
      <c r="NK414" t="str">
        <f t="shared" si="542"/>
        <v>Null</v>
      </c>
      <c r="NL414" t="str">
        <f t="shared" si="543"/>
        <v>No RI Tests</v>
      </c>
      <c r="NM414">
        <f t="shared" si="544"/>
        <v>0</v>
      </c>
      <c r="NN414" t="str">
        <f>IF(OR(E414="PK",E414="K",JJ414=""),"Null",INDEX(Lookups!$EZ$4:$FW$18,MATCH($JJ414,Lookups!$EY$4:$EY$18,1),MATCH($E414,Lookups!$EZ$3:$FW$3,0)))</f>
        <v>Null</v>
      </c>
      <c r="NO414" t="str">
        <f>IF(OR(E414="PK",E414="K",JJ414=""),"Null",INDEX(Lookups!$EZ$4:$FW$18,MATCH($JJ414,Lookups!$EY$4:$EY$18,1),MATCH($E414,Lookups!$EZ$3:$FW$3,0) + 1))</f>
        <v>Null</v>
      </c>
      <c r="NP414" t="str">
        <f t="shared" si="545"/>
        <v>Null</v>
      </c>
      <c r="NQ414" t="str">
        <f t="shared" si="546"/>
        <v>Null</v>
      </c>
      <c r="NR414" t="str">
        <f t="shared" si="547"/>
        <v>Null</v>
      </c>
      <c r="NS414" t="str">
        <f t="shared" si="548"/>
        <v>No RI Tests</v>
      </c>
      <c r="NT414" t="str">
        <f t="shared" si="549"/>
        <v>No RI Tests</v>
      </c>
      <c r="NU414" t="str">
        <f t="shared" si="550"/>
        <v>No RI Tests</v>
      </c>
      <c r="NV414" s="183" t="str">
        <f t="array" ref="NV414">IF($NL414="No RI Tests","No RI Tests",VLOOKUP(IF(AND(E414="K",JJ414&lt;280),3,IF(AND(E414="K",JJ414&gt;=280),4,MAX(IF(E414=Lookups!$DF$6:$DF$99,IF(JJ414&gt;=Lookups!$DG$6:$DG$99,Lookups!$DH$6:$DH$99))))),Lookups!$DE$104:$DG$108,2,FALSE))</f>
        <v>No RI Tests</v>
      </c>
      <c r="NW414" s="161" t="str">
        <f t="array" ref="NW414">IF($NL414="No RI Tests","No RI Tests",VLOOKUP(IF(AND(E414="K",JH414&lt;280),3,IF(AND(E414="K",JH414&gt;=280),4,MAX(IF(E414=Lookups!$DF$6:$DF$99,IF(NI414&gt;=Lookups!$DG$6:$DG$99,Lookups!$DH$6:$DH$99))))),Lookups!$DE$104:$DG$108,2,FALSE))</f>
        <v>No RI Tests</v>
      </c>
      <c r="NX414" s="161" t="str">
        <f t="array" ref="NX414">IF($NL414="No RI Tests","No RI Tests",VLOOKUP(IF(AND(E414="K",NK414&lt;280),3,IF(AND(E414="K",NK414&gt;=280),4,MAX(IF(E414=Lookups!$DF$6:$DF$99,IF(NK414&gt;=Lookups!$DG$6:$DG$99,Lookups!$DH$6:$DH$99))))),Lookups!$DE$104:$DG$108,2,FALSE))</f>
        <v>No RI Tests</v>
      </c>
      <c r="NY414" t="str">
        <f t="shared" si="551"/>
        <v>Null</v>
      </c>
      <c r="NZ414" t="str">
        <f t="shared" si="552"/>
        <v>Null</v>
      </c>
      <c r="OA414" t="str">
        <f t="shared" si="553"/>
        <v>No RI for Comparison</v>
      </c>
      <c r="OB414" s="161" t="str">
        <f t="array" ref="OB414">IF($NL414="No RI Tests","No RI Tests",IF(E414="K","N/A",VLOOKUP(MAX(IF(E414=Lookups!$DF$6:$DF$99,IF(JJ414&gt;=Lookups!$DG$6:$DG$99,Lookups!$DI$6:$DI$99))),Lookups!$DE$104:$DG$108,3,FALSE)))</f>
        <v>No RI Tests</v>
      </c>
      <c r="OC414" s="161" t="str">
        <f t="array" ref="OC414">IF($NL414="No RI Tests","No RI Tests",IF(E414="K","N/A",VLOOKUP(MAX(IF(E414=Lookups!$DF$6:$DF$99,IF(NI414&gt;=Lookups!$DG$6:$DG$99,Lookups!$DI$6:$DI$99))),Lookups!$DE$104:$DG$108,3,FALSE)))</f>
        <v>No RI Tests</v>
      </c>
      <c r="OD414" s="161" t="str">
        <f t="array" ref="OD414">IF($NL414="No RI Tests","No RI Tests",IF(E414="K","N/A",VLOOKUP(MAX(IF(E414=Lookups!$DF$6:$DF$99,IF(NK414&gt;=Lookups!$DG$6:$DG$99,Lookups!$DI$6:$DI$99))),Lookups!$DE$104:$DG$108,3,FALSE)))</f>
        <v>No RI Tests</v>
      </c>
      <c r="OE414" t="str">
        <f t="shared" si="554"/>
        <v>Null</v>
      </c>
      <c r="OF414" t="str">
        <f t="shared" si="555"/>
        <v>Null</v>
      </c>
      <c r="OG414" t="str">
        <f t="shared" si="556"/>
        <v>No RI for Comparison</v>
      </c>
      <c r="OH414" t="str">
        <f t="shared" si="557"/>
        <v>Null</v>
      </c>
      <c r="OI414" t="str">
        <f t="shared" si="558"/>
        <v>Null</v>
      </c>
      <c r="OJ414" t="str">
        <f t="shared" si="559"/>
        <v>Null</v>
      </c>
      <c r="OK414" t="str">
        <f t="shared" si="560"/>
        <v>Null</v>
      </c>
      <c r="OL414" t="str">
        <f t="shared" si="561"/>
        <v>Null</v>
      </c>
      <c r="OM414" t="str">
        <f t="shared" si="562"/>
        <v>Null</v>
      </c>
      <c r="ON414" t="str">
        <f t="shared" si="563"/>
        <v>Null</v>
      </c>
      <c r="OO414" t="str">
        <f t="shared" si="564"/>
        <v>Null RI</v>
      </c>
      <c r="OP414" t="str">
        <f ca="1">IF(AND(HR414&lt;&gt;"",JJ414&lt;600),IF(HT414="Advancing","Tier 2","Tier 3"),IF(JI414="","Null",IF(OR(E414="K",E414&lt;3),"FRA Recommended",IF(JJ414&gt;=IF(E414&lt;6,400,600),IF(JJ414&lt;VLOOKUP(E414,Lookups!$AP$3:$AR$16,3,FALSE),"Tier 2","Core"),IF(JJ414&lt;400,IF(RAND()&lt;0.81,"Tier 3","Tier 2"),IF(RAND()&lt;0.51,"Tier 3","Tier 2"))))))</f>
        <v>Null</v>
      </c>
      <c r="OQ414" t="str">
        <f t="shared" si="565"/>
        <v>Null</v>
      </c>
      <c r="OR414" t="str">
        <f t="shared" si="566"/>
        <v>Null</v>
      </c>
      <c r="OS414" t="str">
        <f t="shared" si="567"/>
        <v>Null</v>
      </c>
      <c r="OT414" t="str">
        <f t="shared" si="568"/>
        <v>No RI Tests</v>
      </c>
      <c r="OU414" s="159" t="str">
        <f t="shared" si="569"/>
        <v>No PI Tests</v>
      </c>
      <c r="OV414" t="str">
        <f t="shared" si="570"/>
        <v>No PI Tests</v>
      </c>
      <c r="OW414" t="str">
        <f t="shared" si="571"/>
        <v>No PI Tests</v>
      </c>
      <c r="OX414" t="str">
        <f t="shared" si="572"/>
        <v>No PI Tests</v>
      </c>
      <c r="OY414" t="str">
        <f t="shared" si="573"/>
        <v>No PI Tests</v>
      </c>
      <c r="OZ414" t="str">
        <f t="shared" si="574"/>
        <v>No PI Tests</v>
      </c>
      <c r="PA414" s="159" t="str">
        <f t="shared" si="575"/>
        <v>No PI Tests</v>
      </c>
      <c r="PB414" t="str">
        <f t="shared" si="576"/>
        <v>No PI Tests</v>
      </c>
      <c r="PC414" t="str">
        <f t="shared" si="577"/>
        <v>No PI Tests</v>
      </c>
      <c r="PD414" t="str">
        <f t="shared" si="578"/>
        <v>No PI Tests</v>
      </c>
      <c r="PE414" t="str">
        <f t="shared" si="579"/>
        <v>No PI Tests</v>
      </c>
      <c r="PF414" t="str">
        <f t="shared" si="580"/>
        <v>No PI Tests</v>
      </c>
      <c r="PG414" t="str">
        <f t="shared" si="581"/>
        <v>No PI Tests</v>
      </c>
      <c r="PH414">
        <f t="shared" si="582"/>
        <v>0</v>
      </c>
      <c r="PI414">
        <f t="shared" si="583"/>
        <v>0</v>
      </c>
      <c r="PJ414" t="str">
        <f t="shared" si="584"/>
        <v>Null</v>
      </c>
      <c r="PK414" t="str">
        <f>IF(HR414="","Null",IF(E414&lt;3,"Null",IF(HU414=0,0,IF(HS414="Form 1",VLOOKUP(HU414,Lookups!$BE$3:$BP$63,E414,FALSE),IF(HS414="Form 2",VLOOKUP(HU414,Lookups!$BE$67:$BP$127,E414,FALSE),VLOOKUP(HU414,Lookups!$BE$130:$BP$190,E414,FALSE))))))</f>
        <v>Null</v>
      </c>
      <c r="PL414" t="str">
        <f t="shared" si="585"/>
        <v>Null</v>
      </c>
      <c r="PM414" t="str">
        <f>IF($PH414=0,"Null",IF(E414&lt;3,"Null",IF(OX414=0,0,IF(OV414="Form 1",VLOOKUP(OX414,Lookups!$BE$3:$BP$63,E414,FALSE),IF(OV414="Form 2",VLOOKUP(OX414,Lookups!$BE$67:$BP$127,E414,FALSE),VLOOKUP(OX414,Lookups!$BE$130:$BP$190,E414,FALSE))))))</f>
        <v>Null</v>
      </c>
      <c r="PN414" t="str">
        <f t="shared" si="586"/>
        <v>Null</v>
      </c>
      <c r="PO414" t="str">
        <f t="shared" si="587"/>
        <v>Null</v>
      </c>
      <c r="PP414" t="str">
        <f t="shared" si="588"/>
        <v>Null</v>
      </c>
      <c r="PQ414" t="str">
        <f>IF(HR414="","Null",IF(E414&lt;3,"Null",IF(HV414=0,0,IF(HS414="Form 1",VLOOKUP(HV414,Lookups!$BR$3:$CC$63,E414,FALSE),IF(HS414="Form 2",VLOOKUP(HV414,Lookups!$BR$67:$CC$127,E414,FALSE),VLOOKUP(HV414,Lookups!$BR$130:$CC$190,E414,FALSE))))))</f>
        <v>Null</v>
      </c>
      <c r="PR414" t="str">
        <f t="shared" si="589"/>
        <v>Null</v>
      </c>
      <c r="PS414" t="str">
        <f>IF(HR414="","Null",IF(E414&lt;3,"Null",IF(OY414=0,0,IF(OW414="Form 1",VLOOKUP(OY414,Lookups!$BR$3:$CC$63,E414,FALSE),IF(OW414="Form 2",VLOOKUP(OY414,Lookups!$BR$67:$CC$127,E414,FALSE),VLOOKUP(OY414,Lookups!$BR$130:$CC$190,E414,FALSE))))))</f>
        <v>Null</v>
      </c>
      <c r="PT414" t="str">
        <f t="shared" si="590"/>
        <v>Null</v>
      </c>
      <c r="PU414" t="str">
        <f t="shared" si="591"/>
        <v>Null</v>
      </c>
      <c r="PV414" t="str">
        <f t="shared" si="592"/>
        <v>Null</v>
      </c>
      <c r="PW414" t="str">
        <f t="shared" si="593"/>
        <v>No PI Tests</v>
      </c>
      <c r="PX414">
        <f t="shared" si="594"/>
        <v>0</v>
      </c>
      <c r="PY414">
        <f t="shared" si="595"/>
        <v>0</v>
      </c>
      <c r="PZ414" t="str">
        <f t="shared" si="596"/>
        <v>Null</v>
      </c>
      <c r="QA414" t="str">
        <f t="shared" si="597"/>
        <v>Null</v>
      </c>
      <c r="QB414" t="str">
        <f t="shared" si="598"/>
        <v>Null</v>
      </c>
      <c r="QC414" t="str">
        <f>IF($MS414="System 44 Record",IF(BQ414&lt;MEDIAN(Directions!$F$3,Directions!$F$6),"Mid-Year Exited Student","Full Year Participant")&amp;IF(BP414&lt;Directions!$F$3,", Started Prior Year",", Started This Year"),"Null")</f>
        <v>Null</v>
      </c>
      <c r="QD414" t="str">
        <f t="shared" si="599"/>
        <v>Null</v>
      </c>
      <c r="QE414">
        <f t="shared" si="600"/>
        <v>0</v>
      </c>
      <c r="QF414">
        <f t="shared" si="601"/>
        <v>0</v>
      </c>
      <c r="QG414">
        <f t="shared" si="602"/>
        <v>0</v>
      </c>
      <c r="QH414">
        <f t="shared" si="603"/>
        <v>0</v>
      </c>
      <c r="QI414">
        <f t="shared" si="604"/>
        <v>0</v>
      </c>
      <c r="QJ414" t="str">
        <f t="shared" si="605"/>
        <v>Used None</v>
      </c>
      <c r="QK414" t="str">
        <f t="shared" si="606"/>
        <v>Null</v>
      </c>
      <c r="QL414" t="str">
        <f t="shared" si="607"/>
        <v>Null</v>
      </c>
      <c r="QM414" t="str">
        <f>IF($MS414="READ 180 Record",IF(AQ414="","Null",VLOOKUP(JJ414,Lookups!$DX$3:$EB$2054,AN414+1,FALSE)),"Null")</f>
        <v>Null</v>
      </c>
      <c r="QN414" t="str">
        <f t="shared" si="608"/>
        <v>Null</v>
      </c>
    </row>
    <row r="415" spans="1:456" x14ac:dyDescent="0.25">
      <c r="A415" s="161" t="s">
        <v>1447</v>
      </c>
      <c r="B415" s="161" t="s">
        <v>1447</v>
      </c>
      <c r="C415" s="161" t="s">
        <v>1447</v>
      </c>
      <c r="D415" s="161" t="s">
        <v>1447</v>
      </c>
      <c r="E415" s="161">
        <v>3</v>
      </c>
      <c r="F415" s="161" t="s">
        <v>1447</v>
      </c>
      <c r="G415" s="161" t="s">
        <v>875</v>
      </c>
      <c r="H415" s="161" t="s">
        <v>919</v>
      </c>
      <c r="I415" s="161">
        <v>215</v>
      </c>
      <c r="J415" s="159">
        <v>42500</v>
      </c>
      <c r="K415" s="161">
        <v>0</v>
      </c>
      <c r="L415" s="161">
        <v>0</v>
      </c>
      <c r="M415" s="161">
        <v>0</v>
      </c>
      <c r="N415" s="161">
        <v>0</v>
      </c>
      <c r="O415" s="161">
        <v>0</v>
      </c>
      <c r="P415" s="161">
        <v>0</v>
      </c>
      <c r="Q415" s="161">
        <v>0</v>
      </c>
      <c r="R415" s="161">
        <v>0</v>
      </c>
      <c r="S415" s="161">
        <v>0</v>
      </c>
      <c r="T415" s="161">
        <v>0</v>
      </c>
      <c r="U415" s="161">
        <v>0</v>
      </c>
      <c r="V415" s="161">
        <v>0</v>
      </c>
      <c r="W415" s="161">
        <v>0</v>
      </c>
      <c r="X415" s="161">
        <v>0</v>
      </c>
      <c r="AB415" s="161" t="s">
        <v>242</v>
      </c>
      <c r="AC415" s="161" t="s">
        <v>242</v>
      </c>
      <c r="AD415" s="161" t="s">
        <v>242</v>
      </c>
      <c r="AE415" s="161" t="s">
        <v>242</v>
      </c>
      <c r="AF415" s="161" t="s">
        <v>241</v>
      </c>
      <c r="AG415" s="161" t="s">
        <v>241</v>
      </c>
      <c r="AH415" s="161" t="s">
        <v>242</v>
      </c>
      <c r="AI415" s="161">
        <v>20150801</v>
      </c>
      <c r="AJ415" s="161">
        <v>20160525</v>
      </c>
      <c r="AK415" s="161" t="s">
        <v>869</v>
      </c>
      <c r="AL415" t="s">
        <v>1078</v>
      </c>
      <c r="BN415" t="s">
        <v>1076</v>
      </c>
      <c r="BO415" t="s">
        <v>919</v>
      </c>
      <c r="BP415" s="159">
        <v>42269</v>
      </c>
      <c r="BQ415" s="159">
        <v>42485</v>
      </c>
      <c r="BR415" t="s">
        <v>877</v>
      </c>
      <c r="BS415">
        <v>215</v>
      </c>
      <c r="BT415" s="159">
        <v>42485</v>
      </c>
      <c r="BU415">
        <v>4</v>
      </c>
      <c r="BV415">
        <v>4</v>
      </c>
      <c r="BW415">
        <v>27</v>
      </c>
      <c r="BX415">
        <v>67</v>
      </c>
      <c r="BY415">
        <v>882</v>
      </c>
      <c r="BZ415">
        <v>919</v>
      </c>
      <c r="CA415">
        <v>0</v>
      </c>
      <c r="CB415">
        <v>15</v>
      </c>
      <c r="CC415">
        <v>33</v>
      </c>
      <c r="CD415">
        <v>75</v>
      </c>
      <c r="CE415">
        <v>88</v>
      </c>
      <c r="CF415">
        <v>88</v>
      </c>
      <c r="CG415">
        <v>88</v>
      </c>
      <c r="CH415">
        <v>79</v>
      </c>
      <c r="CI415">
        <v>4884</v>
      </c>
      <c r="CJ415">
        <v>2.5385</v>
      </c>
      <c r="CK415">
        <v>4</v>
      </c>
      <c r="CL415">
        <v>3</v>
      </c>
      <c r="ET415" s="161">
        <v>0</v>
      </c>
      <c r="EU415" s="161">
        <v>0</v>
      </c>
      <c r="EV415" s="161">
        <v>0</v>
      </c>
      <c r="EW415" s="161">
        <v>0</v>
      </c>
      <c r="EX415" s="161">
        <v>0</v>
      </c>
      <c r="EY415" s="161">
        <v>0</v>
      </c>
      <c r="EZ415" s="161">
        <v>0</v>
      </c>
      <c r="FA415" s="161">
        <v>0</v>
      </c>
      <c r="FB415" s="161">
        <v>0</v>
      </c>
      <c r="FC415" s="161">
        <v>0</v>
      </c>
      <c r="FD415" s="161">
        <v>0</v>
      </c>
      <c r="FE415" s="161">
        <v>0</v>
      </c>
      <c r="HN415" s="161" t="s">
        <v>919</v>
      </c>
      <c r="HO415" s="159">
        <v>42244</v>
      </c>
      <c r="HP415" s="159">
        <v>42500</v>
      </c>
      <c r="HQ415" s="161">
        <v>3</v>
      </c>
      <c r="HR415" s="159">
        <v>42244</v>
      </c>
      <c r="HS415" s="161" t="s">
        <v>872</v>
      </c>
      <c r="HT415" s="161" t="s">
        <v>878</v>
      </c>
      <c r="HU415" s="161">
        <v>21</v>
      </c>
      <c r="HV415" s="161">
        <v>6</v>
      </c>
      <c r="HW415" s="161">
        <v>0</v>
      </c>
      <c r="HX415" s="159">
        <v>42345</v>
      </c>
      <c r="HY415" s="161" t="s">
        <v>874</v>
      </c>
      <c r="HZ415" s="161" t="s">
        <v>873</v>
      </c>
      <c r="IA415" s="161">
        <v>30</v>
      </c>
      <c r="IB415" s="161">
        <v>15</v>
      </c>
      <c r="IC415" s="161">
        <v>0</v>
      </c>
      <c r="ID415" s="159">
        <v>42500</v>
      </c>
      <c r="IE415" s="161" t="s">
        <v>879</v>
      </c>
      <c r="IF415" s="161" t="s">
        <v>873</v>
      </c>
      <c r="IG415" s="161">
        <v>30</v>
      </c>
      <c r="IH415" s="161">
        <v>18</v>
      </c>
      <c r="II415" s="161">
        <v>0</v>
      </c>
      <c r="JB415" s="161" t="s">
        <v>919</v>
      </c>
      <c r="JC415" s="161">
        <v>8</v>
      </c>
      <c r="JD415" s="161">
        <v>4</v>
      </c>
      <c r="JE415" s="161">
        <v>4</v>
      </c>
      <c r="JF415" s="161">
        <v>2558</v>
      </c>
      <c r="JG415" s="159">
        <v>42500</v>
      </c>
      <c r="JH415" s="161">
        <v>215</v>
      </c>
      <c r="JI415" s="159">
        <v>42247</v>
      </c>
      <c r="JJ415" s="161">
        <v>322</v>
      </c>
      <c r="JK415" s="161">
        <v>10</v>
      </c>
      <c r="JL415" s="159">
        <v>42339</v>
      </c>
      <c r="JM415" s="161">
        <v>445</v>
      </c>
      <c r="JN415" s="161">
        <v>13</v>
      </c>
      <c r="JO415" s="159">
        <v>42500</v>
      </c>
      <c r="JP415" s="161">
        <v>215</v>
      </c>
      <c r="JQ415" s="161">
        <v>2</v>
      </c>
      <c r="MN415" t="str">
        <f t="shared" si="522"/>
        <v>NoNoNoYesYesNo</v>
      </c>
      <c r="MO415" t="str">
        <f>IF(AND(MN415="NoNoNoNoNoNo",JI415=""),"No Programs",VLOOKUP(MN415,Lookups!$DA$4:$DB$67,2,FALSE))</f>
        <v>System 44 Only</v>
      </c>
      <c r="MP415">
        <f t="shared" si="523"/>
        <v>0</v>
      </c>
      <c r="MQ415" t="str">
        <f t="shared" si="524"/>
        <v>System 44 User</v>
      </c>
      <c r="MR415" t="str">
        <f>Directions!$D$3</f>
        <v>Usage</v>
      </c>
      <c r="MS415" t="str">
        <f>VLOOKUP(MQ415,Lookups!$CU$71:$CV$80,2,FALSE)</f>
        <v>System 44 Record</v>
      </c>
      <c r="MT415">
        <f t="shared" si="525"/>
        <v>1</v>
      </c>
      <c r="MU415">
        <f t="shared" si="526"/>
        <v>1</v>
      </c>
      <c r="MV415">
        <f t="shared" si="527"/>
        <v>1</v>
      </c>
      <c r="MW415">
        <f t="shared" si="528"/>
        <v>1</v>
      </c>
      <c r="MX415">
        <f t="shared" si="529"/>
        <v>36.571428571428569</v>
      </c>
      <c r="MY415" t="str">
        <f t="shared" si="530"/>
        <v>Not Used</v>
      </c>
      <c r="MZ415">
        <f t="shared" si="531"/>
        <v>0</v>
      </c>
      <c r="NA415" t="str">
        <f t="shared" si="532"/>
        <v>Not Available</v>
      </c>
      <c r="NB415" t="str">
        <f t="shared" si="533"/>
        <v>Not Available</v>
      </c>
      <c r="NC415" t="str">
        <f t="shared" si="534"/>
        <v>4 Not Indicated</v>
      </c>
      <c r="ND415" t="str">
        <f t="shared" si="535"/>
        <v>4 Not Indicated</v>
      </c>
      <c r="NE415" t="str">
        <f t="shared" si="536"/>
        <v>4 Not Indicated</v>
      </c>
      <c r="NF415" t="str">
        <f t="shared" si="537"/>
        <v>4 Not Indicated</v>
      </c>
      <c r="NG415" t="str">
        <f t="shared" si="538"/>
        <v>4 Not Indicated</v>
      </c>
      <c r="NH415" s="159">
        <f t="shared" si="539"/>
        <v>42500</v>
      </c>
      <c r="NI415">
        <f t="shared" si="540"/>
        <v>215</v>
      </c>
      <c r="NJ415" s="159">
        <f t="shared" si="541"/>
        <v>42339</v>
      </c>
      <c r="NK415">
        <f t="shared" si="542"/>
        <v>445</v>
      </c>
      <c r="NL415">
        <f t="shared" si="543"/>
        <v>36.142857142857146</v>
      </c>
      <c r="NM415">
        <f t="shared" si="544"/>
        <v>1</v>
      </c>
      <c r="NN415">
        <f>IF(OR(E415="PK",E415="K",JJ415=""),"Null",INDEX(Lookups!$EZ$4:$FW$18,MATCH($JJ415,Lookups!$EY$4:$EY$18,1),MATCH($E415,Lookups!$EZ$3:$FW$3,0)))</f>
        <v>150</v>
      </c>
      <c r="NO415">
        <f>IF(OR(E415="PK",E415="K",JJ415=""),"Null",INDEX(Lookups!$EZ$4:$FW$18,MATCH($JJ415,Lookups!$EY$4:$EY$18,1),MATCH($E415,Lookups!$EZ$3:$FW$3,0) + 1))</f>
        <v>200</v>
      </c>
      <c r="NP415">
        <f t="shared" si="545"/>
        <v>300</v>
      </c>
      <c r="NQ415" t="str">
        <f t="shared" si="546"/>
        <v>PI is Recommended</v>
      </c>
      <c r="NR415" t="str">
        <f t="shared" si="547"/>
        <v>No PI Needed</v>
      </c>
      <c r="NS415" t="str">
        <f t="shared" si="548"/>
        <v>200L to 399L</v>
      </c>
      <c r="NT415" t="str">
        <f t="shared" si="549"/>
        <v>200L to 399L</v>
      </c>
      <c r="NU415" t="str">
        <f t="shared" si="550"/>
        <v>400L to 599L</v>
      </c>
      <c r="NV415" s="183" t="str">
        <f t="array" ref="NV415">IF($NL415="No RI Tests","No RI Tests",VLOOKUP(IF(AND(E415="K",JJ415&lt;280),3,IF(AND(E415="K",JJ415&gt;=280),4,MAX(IF(E415=Lookups!$DF$6:$DF$99,IF(JJ415&gt;=Lookups!$DG$6:$DG$99,Lookups!$DH$6:$DH$99))))),Lookups!$DE$104:$DG$108,2,FALSE))</f>
        <v>1 Below Basic</v>
      </c>
      <c r="NW415" s="161" t="str">
        <f t="array" ref="NW415">IF($NL415="No RI Tests","No RI Tests",VLOOKUP(IF(AND(E415="K",JH415&lt;280),3,IF(AND(E415="K",JH415&gt;=280),4,MAX(IF(E415=Lookups!$DF$6:$DF$99,IF(NI415&gt;=Lookups!$DG$6:$DG$99,Lookups!$DH$6:$DH$99))))),Lookups!$DE$104:$DG$108,2,FALSE))</f>
        <v>1 Below Basic</v>
      </c>
      <c r="NX415" s="161" t="str">
        <f t="array" ref="NX415">IF($NL415="No RI Tests","No RI Tests",VLOOKUP(IF(AND(E415="K",NK415&lt;280),3,IF(AND(E415="K",NK415&gt;=280),4,MAX(IF(E415=Lookups!$DF$6:$DF$99,IF(NK415&gt;=Lookups!$DG$6:$DG$99,Lookups!$DH$6:$DH$99))))),Lookups!$DE$104:$DG$108,2,FALSE))</f>
        <v>2 Basic</v>
      </c>
      <c r="NY415">
        <f t="shared" si="551"/>
        <v>1</v>
      </c>
      <c r="NZ415">
        <f t="shared" si="552"/>
        <v>0</v>
      </c>
      <c r="OA415" t="str">
        <f t="shared" si="553"/>
        <v>Maintained Performance Level</v>
      </c>
      <c r="OB415" s="161" t="str">
        <f t="array" ref="OB415">IF($NL415="No RI Tests","No RI Tests",IF(E415="K","N/A",VLOOKUP(MAX(IF(E415=Lookups!$DF$6:$DF$99,IF(JJ415&gt;=Lookups!$DG$6:$DG$99,Lookups!$DI$6:$DI$99))),Lookups!$DE$104:$DG$108,3,FALSE)))</f>
        <v>1 Limited</v>
      </c>
      <c r="OC415" s="161" t="str">
        <f t="array" ref="OC415">IF($NL415="No RI Tests","No RI Tests",IF(E415="K","N/A",VLOOKUP(MAX(IF(E415=Lookups!$DF$6:$DF$99,IF(NI415&gt;=Lookups!$DG$6:$DG$99,Lookups!$DI$6:$DI$99))),Lookups!$DE$104:$DG$108,3,FALSE)))</f>
        <v>1 Limited</v>
      </c>
      <c r="OD415" s="161" t="str">
        <f t="array" ref="OD415">IF($NL415="No RI Tests","No RI Tests",IF(E415="K","N/A",VLOOKUP(MAX(IF(E415=Lookups!$DF$6:$DF$99,IF(NK415&gt;=Lookups!$DG$6:$DG$99,Lookups!$DI$6:$DI$99))),Lookups!$DE$104:$DG$108,3,FALSE)))</f>
        <v>1 Limited</v>
      </c>
      <c r="OE415">
        <f t="shared" si="554"/>
        <v>1</v>
      </c>
      <c r="OF415">
        <f t="shared" si="555"/>
        <v>0</v>
      </c>
      <c r="OG415" t="str">
        <f t="shared" si="556"/>
        <v>Maintained Performance Level</v>
      </c>
      <c r="OH415">
        <f t="shared" si="557"/>
        <v>-107</v>
      </c>
      <c r="OI415">
        <f t="shared" si="558"/>
        <v>0</v>
      </c>
      <c r="OJ415">
        <f t="shared" si="559"/>
        <v>0</v>
      </c>
      <c r="OK415">
        <f t="shared" si="560"/>
        <v>0</v>
      </c>
      <c r="OL415">
        <f t="shared" si="561"/>
        <v>-0.61142857142857143</v>
      </c>
      <c r="OM415" t="str">
        <f t="shared" si="562"/>
        <v>Fall Administration</v>
      </c>
      <c r="ON415" t="str">
        <f t="shared" si="563"/>
        <v>Fall Administration</v>
      </c>
      <c r="OO415" t="str">
        <f t="shared" si="564"/>
        <v>Fall Administration RI</v>
      </c>
      <c r="OP415" t="str">
        <f ca="1">IF(AND(HR415&lt;&gt;"",JJ415&lt;600),IF(HT415="Advancing","Tier 2","Tier 3"),IF(JI415="","Null",IF(OR(E415="K",E415&lt;3),"FRA Recommended",IF(JJ415&gt;=IF(E415&lt;6,400,600),IF(JJ415&lt;VLOOKUP(E415,Lookups!$AP$3:$AR$16,3,FALSE),"Tier 2","Core"),IF(JJ415&lt;400,IF(RAND()&lt;0.81,"Tier 3","Tier 2"),IF(RAND()&lt;0.51,"Tier 3","Tier 2"))))))</f>
        <v>Tier 3</v>
      </c>
      <c r="OQ415" t="str">
        <f t="shared" si="565"/>
        <v>Average Reading Invt. Under 15 Minutes Long</v>
      </c>
      <c r="OR415">
        <f t="shared" si="566"/>
        <v>1</v>
      </c>
      <c r="OS415" t="str">
        <f t="shared" si="567"/>
        <v>Null</v>
      </c>
      <c r="OT415">
        <f t="shared" si="568"/>
        <v>230</v>
      </c>
      <c r="OU415" s="159">
        <f t="shared" si="569"/>
        <v>42500</v>
      </c>
      <c r="OV415" t="str">
        <f t="shared" si="570"/>
        <v>Form 3</v>
      </c>
      <c r="OW415" t="str">
        <f t="shared" si="571"/>
        <v>Developing</v>
      </c>
      <c r="OX415">
        <f t="shared" si="572"/>
        <v>30</v>
      </c>
      <c r="OY415">
        <f t="shared" si="573"/>
        <v>18</v>
      </c>
      <c r="OZ415">
        <f t="shared" si="574"/>
        <v>0</v>
      </c>
      <c r="PA415" s="159">
        <f t="shared" si="575"/>
        <v>42500</v>
      </c>
      <c r="PB415" t="str">
        <f t="shared" si="576"/>
        <v>Form 3</v>
      </c>
      <c r="PC415" t="str">
        <f t="shared" si="577"/>
        <v>Developing</v>
      </c>
      <c r="PD415">
        <f t="shared" si="578"/>
        <v>30</v>
      </c>
      <c r="PE415">
        <f t="shared" si="579"/>
        <v>18</v>
      </c>
      <c r="PF415">
        <f t="shared" si="580"/>
        <v>0</v>
      </c>
      <c r="PG415">
        <f t="shared" si="581"/>
        <v>36.571428571428569</v>
      </c>
      <c r="PH415">
        <f t="shared" si="582"/>
        <v>1</v>
      </c>
      <c r="PI415">
        <f t="shared" si="583"/>
        <v>1</v>
      </c>
      <c r="PJ415">
        <f t="shared" si="584"/>
        <v>21</v>
      </c>
      <c r="PK415">
        <f>IF(HR415="","Null",IF(E415&lt;3,"Null",IF(HU415=0,0,IF(HS415="Form 1",VLOOKUP(HU415,Lookups!$BE$3:$BP$63,E415,FALSE),IF(HS415="Form 2",VLOOKUP(HU415,Lookups!$BE$67:$BP$127,E415,FALSE),VLOOKUP(HU415,Lookups!$BE$130:$BP$190,E415,FALSE))))))</f>
        <v>2</v>
      </c>
      <c r="PL415">
        <f t="shared" si="585"/>
        <v>30</v>
      </c>
      <c r="PM415">
        <f>IF($PH415=0,"Null",IF(E415&lt;3,"Null",IF(OX415=0,0,IF(OV415="Form 1",VLOOKUP(OX415,Lookups!$BE$3:$BP$63,E415,FALSE),IF(OV415="Form 2",VLOOKUP(OX415,Lookups!$BE$67:$BP$127,E415,FALSE),VLOOKUP(OX415,Lookups!$BE$130:$BP$190,E415,FALSE))))))</f>
        <v>8</v>
      </c>
      <c r="PN415">
        <f t="shared" si="586"/>
        <v>9</v>
      </c>
      <c r="PO415">
        <f t="shared" si="587"/>
        <v>1</v>
      </c>
      <c r="PP415">
        <f t="shared" si="588"/>
        <v>6</v>
      </c>
      <c r="PQ415">
        <f>IF(HR415="","Null",IF(E415&lt;3,"Null",IF(HV415=0,0,IF(HS415="Form 1",VLOOKUP(HV415,Lookups!$BR$3:$CC$63,E415,FALSE),IF(HS415="Form 2",VLOOKUP(HV415,Lookups!$BR$67:$CC$127,E415,FALSE),VLOOKUP(HV415,Lookups!$BR$130:$CC$190,E415,FALSE))))))</f>
        <v>28</v>
      </c>
      <c r="PR415">
        <f t="shared" si="589"/>
        <v>18</v>
      </c>
      <c r="PS415">
        <f>IF(HR415="","Null",IF(E415&lt;3,"Null",IF(OY415=0,0,IF(OW415="Form 1",VLOOKUP(OY415,Lookups!$BR$3:$CC$63,E415,FALSE),IF(OW415="Form 2",VLOOKUP(OY415,Lookups!$BR$67:$CC$127,E415,FALSE),VLOOKUP(OY415,Lookups!$BR$130:$CC$190,E415,FALSE))))))</f>
        <v>72</v>
      </c>
      <c r="PT415">
        <f t="shared" si="590"/>
        <v>12</v>
      </c>
      <c r="PU415">
        <f t="shared" si="591"/>
        <v>1</v>
      </c>
      <c r="PV415">
        <f t="shared" si="592"/>
        <v>0</v>
      </c>
      <c r="PW415" t="str">
        <f t="shared" si="593"/>
        <v>Fall to Spring PI Administration</v>
      </c>
      <c r="PX415">
        <f t="shared" si="594"/>
        <v>0</v>
      </c>
      <c r="PY415">
        <f t="shared" si="595"/>
        <v>1</v>
      </c>
      <c r="PZ415" t="str">
        <f t="shared" si="596"/>
        <v>60 to 79 Sessions</v>
      </c>
      <c r="QA415" t="str">
        <f t="shared" si="597"/>
        <v>Series 1</v>
      </c>
      <c r="QB415" t="str">
        <f t="shared" si="598"/>
        <v>In Series 1 to 4</v>
      </c>
      <c r="QC415" t="str">
        <f>IF($MS415="System 44 Record",IF(BQ415&lt;MEDIAN(Directions!$F$3,Directions!$F$6),"Mid-Year Exited Student","Full Year Participant")&amp;IF(BP415&lt;Directions!$F$3,", Started Prior Year",", Started This Year"),"Null")</f>
        <v>Full Year Participant, Started This Year</v>
      </c>
      <c r="QD415">
        <f t="shared" si="599"/>
        <v>0</v>
      </c>
      <c r="QE415">
        <f t="shared" si="600"/>
        <v>0</v>
      </c>
      <c r="QF415">
        <f t="shared" si="601"/>
        <v>1</v>
      </c>
      <c r="QG415">
        <f t="shared" si="602"/>
        <v>0</v>
      </c>
      <c r="QH415">
        <f t="shared" si="603"/>
        <v>0</v>
      </c>
      <c r="QI415">
        <f t="shared" si="604"/>
        <v>0</v>
      </c>
      <c r="QJ415" t="str">
        <f t="shared" si="605"/>
        <v>RC! Only</v>
      </c>
      <c r="QK415" t="str">
        <f t="shared" si="606"/>
        <v>Null</v>
      </c>
      <c r="QL415" t="str">
        <f t="shared" si="607"/>
        <v>Null</v>
      </c>
      <c r="QM415" t="str">
        <f>IF($MS415="READ 180 Record",IF(AQ415="","Null",VLOOKUP(JJ415,Lookups!$DX$3:$EB$2054,AN415+1,FALSE)),"Null")</f>
        <v>Null</v>
      </c>
      <c r="QN415" t="str">
        <f t="shared" si="608"/>
        <v>Null</v>
      </c>
    </row>
    <row r="416" spans="1:456" x14ac:dyDescent="0.25">
      <c r="A416" s="161" t="s">
        <v>1447</v>
      </c>
      <c r="B416" s="161" t="s">
        <v>1447</v>
      </c>
      <c r="C416" s="161" t="s">
        <v>1447</v>
      </c>
      <c r="D416" s="161" t="s">
        <v>1447</v>
      </c>
      <c r="E416" s="161">
        <v>8</v>
      </c>
      <c r="F416" s="161" t="s">
        <v>1447</v>
      </c>
      <c r="G416" s="161" t="s">
        <v>890</v>
      </c>
      <c r="H416" s="161" t="s">
        <v>895</v>
      </c>
      <c r="I416" s="161">
        <v>475</v>
      </c>
      <c r="J416" s="159">
        <v>42348</v>
      </c>
      <c r="K416" s="161">
        <v>0</v>
      </c>
      <c r="L416" s="161">
        <v>0</v>
      </c>
      <c r="M416" s="161">
        <v>0</v>
      </c>
      <c r="N416" s="161">
        <v>0</v>
      </c>
      <c r="O416" s="161">
        <v>0</v>
      </c>
      <c r="P416" s="161">
        <v>0</v>
      </c>
      <c r="Q416" s="161">
        <v>0</v>
      </c>
      <c r="R416" s="161">
        <v>0</v>
      </c>
      <c r="S416" s="161">
        <v>0</v>
      </c>
      <c r="T416" s="161">
        <v>0</v>
      </c>
      <c r="U416" s="161">
        <v>0</v>
      </c>
      <c r="V416" s="161">
        <v>0</v>
      </c>
      <c r="W416" s="161">
        <v>0</v>
      </c>
      <c r="X416" s="161">
        <v>0</v>
      </c>
      <c r="AB416" s="161" t="s">
        <v>242</v>
      </c>
      <c r="AC416" s="161" t="s">
        <v>242</v>
      </c>
      <c r="AD416" s="161" t="s">
        <v>242</v>
      </c>
      <c r="AE416" s="161" t="s">
        <v>242</v>
      </c>
      <c r="AF416" s="161" t="s">
        <v>242</v>
      </c>
      <c r="AG416" s="161" t="s">
        <v>242</v>
      </c>
      <c r="AH416" s="161" t="s">
        <v>242</v>
      </c>
      <c r="AI416" s="161">
        <v>20150801</v>
      </c>
      <c r="AJ416" s="161">
        <v>20160525</v>
      </c>
      <c r="AK416" s="161" t="s">
        <v>869</v>
      </c>
      <c r="AL416" t="s">
        <v>1078</v>
      </c>
      <c r="BN416" t="s">
        <v>1076</v>
      </c>
      <c r="BO416" t="s">
        <v>895</v>
      </c>
      <c r="BP416" s="159">
        <v>42292</v>
      </c>
      <c r="BQ416" s="159">
        <v>42355</v>
      </c>
      <c r="BR416" t="s">
        <v>877</v>
      </c>
      <c r="BS416" t="e">
        <v>#DIV/0!</v>
      </c>
      <c r="BT416" s="159">
        <v>42355</v>
      </c>
      <c r="BU416">
        <v>2</v>
      </c>
      <c r="BV416">
        <v>4</v>
      </c>
      <c r="BW416">
        <v>11</v>
      </c>
      <c r="BX416">
        <v>19</v>
      </c>
      <c r="BY416">
        <v>350</v>
      </c>
      <c r="BZ416">
        <v>362</v>
      </c>
      <c r="CA416">
        <v>0</v>
      </c>
      <c r="CB416">
        <v>13</v>
      </c>
      <c r="CC416">
        <v>32</v>
      </c>
      <c r="CD416">
        <v>79</v>
      </c>
      <c r="CE416">
        <v>95</v>
      </c>
      <c r="CF416">
        <v>100</v>
      </c>
      <c r="CG416">
        <v>84</v>
      </c>
      <c r="CH416">
        <v>79</v>
      </c>
      <c r="CI416">
        <v>2086</v>
      </c>
      <c r="CJ416">
        <v>1.875</v>
      </c>
      <c r="CK416">
        <v>2</v>
      </c>
      <c r="CL416">
        <v>3</v>
      </c>
      <c r="ET416" s="161">
        <v>0</v>
      </c>
      <c r="EU416" s="161">
        <v>0</v>
      </c>
      <c r="EV416" s="161">
        <v>0</v>
      </c>
      <c r="EW416" s="161">
        <v>0</v>
      </c>
      <c r="EX416" s="161">
        <v>0</v>
      </c>
      <c r="EY416" s="161">
        <v>0</v>
      </c>
      <c r="EZ416" s="161">
        <v>0</v>
      </c>
      <c r="FA416" s="161">
        <v>0</v>
      </c>
      <c r="FB416" s="161">
        <v>0</v>
      </c>
      <c r="FC416" s="161">
        <v>0</v>
      </c>
      <c r="FD416" s="161">
        <v>0</v>
      </c>
      <c r="FE416" s="161">
        <v>0</v>
      </c>
      <c r="HN416" s="161" t="s">
        <v>895</v>
      </c>
      <c r="HO416" s="159">
        <v>42250</v>
      </c>
      <c r="HP416" s="159">
        <v>42348</v>
      </c>
      <c r="HQ416" s="161">
        <v>2</v>
      </c>
      <c r="HR416" s="159">
        <v>42250</v>
      </c>
      <c r="HS416" s="161" t="s">
        <v>872</v>
      </c>
      <c r="HT416" s="161" t="s">
        <v>878</v>
      </c>
      <c r="HU416" s="161">
        <v>29</v>
      </c>
      <c r="HV416" s="161">
        <v>10</v>
      </c>
      <c r="HW416" s="161">
        <v>0</v>
      </c>
      <c r="HX416" s="159">
        <v>42348</v>
      </c>
      <c r="HY416" s="161" t="s">
        <v>874</v>
      </c>
      <c r="HZ416" s="161" t="s">
        <v>873</v>
      </c>
      <c r="IA416" s="161">
        <v>36</v>
      </c>
      <c r="IB416" s="161">
        <v>22</v>
      </c>
      <c r="IC416" s="161">
        <v>0</v>
      </c>
      <c r="JB416" s="161" t="s">
        <v>895</v>
      </c>
      <c r="JC416" s="161">
        <v>3</v>
      </c>
      <c r="JD416" s="161">
        <v>1</v>
      </c>
      <c r="JE416" s="161">
        <v>2</v>
      </c>
      <c r="JF416" s="161">
        <v>1401</v>
      </c>
      <c r="JG416" s="159">
        <v>42348</v>
      </c>
      <c r="JH416" s="161">
        <v>475</v>
      </c>
      <c r="JI416" s="159">
        <v>42249</v>
      </c>
      <c r="JJ416" s="161">
        <v>524</v>
      </c>
      <c r="JK416" s="161">
        <v>20</v>
      </c>
      <c r="JL416" s="159">
        <v>42348</v>
      </c>
      <c r="JM416" s="161">
        <v>475</v>
      </c>
      <c r="JN416" s="161">
        <v>10</v>
      </c>
      <c r="MN416" t="str">
        <f t="shared" si="522"/>
        <v>NoNoNoNoNoNo</v>
      </c>
      <c r="MO416" t="str">
        <f>IF(AND(MN416="NoNoNoNoNoNo",JI416=""),"No Programs",VLOOKUP(MN416,Lookups!$DA$4:$DB$67,2,FALSE))</f>
        <v>RI Screening Only</v>
      </c>
      <c r="MP416">
        <f t="shared" si="523"/>
        <v>0</v>
      </c>
      <c r="MQ416" t="str">
        <f t="shared" si="524"/>
        <v>System 44 User</v>
      </c>
      <c r="MR416" t="str">
        <f>Directions!$D$3</f>
        <v>Usage</v>
      </c>
      <c r="MS416" t="str">
        <f>VLOOKUP(MQ416,Lookups!$CU$71:$CV$80,2,FALSE)</f>
        <v>System 44 Record</v>
      </c>
      <c r="MT416">
        <f t="shared" si="525"/>
        <v>1</v>
      </c>
      <c r="MU416">
        <f t="shared" si="526"/>
        <v>0</v>
      </c>
      <c r="MV416">
        <f t="shared" si="527"/>
        <v>0</v>
      </c>
      <c r="MW416">
        <f t="shared" si="528"/>
        <v>0</v>
      </c>
      <c r="MX416">
        <f t="shared" si="529"/>
        <v>14</v>
      </c>
      <c r="MY416" t="str">
        <f t="shared" si="530"/>
        <v>Not Used</v>
      </c>
      <c r="MZ416">
        <f t="shared" si="531"/>
        <v>0</v>
      </c>
      <c r="NA416" t="str">
        <f t="shared" si="532"/>
        <v>Not Available</v>
      </c>
      <c r="NB416" t="str">
        <f t="shared" si="533"/>
        <v>Not Available</v>
      </c>
      <c r="NC416" t="str">
        <f t="shared" si="534"/>
        <v>4 Not Indicated</v>
      </c>
      <c r="ND416" t="str">
        <f t="shared" si="535"/>
        <v>4 Not Indicated</v>
      </c>
      <c r="NE416" t="str">
        <f t="shared" si="536"/>
        <v>4 Not Indicated</v>
      </c>
      <c r="NF416" t="str">
        <f t="shared" si="537"/>
        <v>4 Not Indicated</v>
      </c>
      <c r="NG416" t="str">
        <f t="shared" si="538"/>
        <v>4 Not Indicated</v>
      </c>
      <c r="NH416" s="159">
        <f t="shared" si="539"/>
        <v>42348</v>
      </c>
      <c r="NI416">
        <f t="shared" si="540"/>
        <v>475</v>
      </c>
      <c r="NJ416" s="159">
        <f t="shared" si="541"/>
        <v>42249</v>
      </c>
      <c r="NK416">
        <f t="shared" si="542"/>
        <v>524</v>
      </c>
      <c r="NL416">
        <f t="shared" si="543"/>
        <v>14.142857142857142</v>
      </c>
      <c r="NM416">
        <f t="shared" si="544"/>
        <v>1</v>
      </c>
      <c r="NN416">
        <f>IF(OR(E416="PK",E416="K",JJ416=""),"Null",INDEX(Lookups!$EZ$4:$FW$18,MATCH($JJ416,Lookups!$EY$4:$EY$18,1),MATCH($E416,Lookups!$EZ$3:$FW$3,0)))</f>
        <v>80</v>
      </c>
      <c r="NO416">
        <f>IF(OR(E416="PK",E416="K",JJ416=""),"Null",INDEX(Lookups!$EZ$4:$FW$18,MATCH($JJ416,Lookups!$EY$4:$EY$18,1),MATCH($E416,Lookups!$EZ$3:$FW$3,0) + 1))</f>
        <v>125</v>
      </c>
      <c r="NP416">
        <f t="shared" si="545"/>
        <v>160</v>
      </c>
      <c r="NQ416" t="str">
        <f t="shared" si="546"/>
        <v>PI is Recommended</v>
      </c>
      <c r="NR416" t="str">
        <f t="shared" si="547"/>
        <v>PI is Recommended</v>
      </c>
      <c r="NS416" t="str">
        <f t="shared" si="548"/>
        <v>400L to 599L</v>
      </c>
      <c r="NT416" t="str">
        <f t="shared" si="549"/>
        <v>400L to 599L</v>
      </c>
      <c r="NU416" t="str">
        <f t="shared" si="550"/>
        <v>400L to 599L</v>
      </c>
      <c r="NV416" s="183" t="str">
        <f t="array" ref="NV416">IF($NL416="No RI Tests","No RI Tests",VLOOKUP(IF(AND(E416="K",JJ416&lt;280),3,IF(AND(E416="K",JJ416&gt;=280),4,MAX(IF(E416=Lookups!$DF$6:$DF$99,IF(JJ416&gt;=Lookups!$DG$6:$DG$99,Lookups!$DH$6:$DH$99))))),Lookups!$DE$104:$DG$108,2,FALSE))</f>
        <v>1 Below Basic</v>
      </c>
      <c r="NW416" s="161" t="str">
        <f t="array" ref="NW416">IF($NL416="No RI Tests","No RI Tests",VLOOKUP(IF(AND(E416="K",JH416&lt;280),3,IF(AND(E416="K",JH416&gt;=280),4,MAX(IF(E416=Lookups!$DF$6:$DF$99,IF(NI416&gt;=Lookups!$DG$6:$DG$99,Lookups!$DH$6:$DH$99))))),Lookups!$DE$104:$DG$108,2,FALSE))</f>
        <v>1 Below Basic</v>
      </c>
      <c r="NX416" s="161" t="str">
        <f t="array" ref="NX416">IF($NL416="No RI Tests","No RI Tests",VLOOKUP(IF(AND(E416="K",NK416&lt;280),3,IF(AND(E416="K",NK416&gt;=280),4,MAX(IF(E416=Lookups!$DF$6:$DF$99,IF(NK416&gt;=Lookups!$DG$6:$DG$99,Lookups!$DH$6:$DH$99))))),Lookups!$DE$104:$DG$108,2,FALSE))</f>
        <v>1 Below Basic</v>
      </c>
      <c r="NY416">
        <f t="shared" si="551"/>
        <v>1</v>
      </c>
      <c r="NZ416">
        <f t="shared" si="552"/>
        <v>0</v>
      </c>
      <c r="OA416" t="str">
        <f t="shared" si="553"/>
        <v>Maintained Performance Level</v>
      </c>
      <c r="OB416" s="161" t="str">
        <f t="array" ref="OB416">IF($NL416="No RI Tests","No RI Tests",IF(E416="K","N/A",VLOOKUP(MAX(IF(E416=Lookups!$DF$6:$DF$99,IF(JJ416&gt;=Lookups!$DG$6:$DG$99,Lookups!$DI$6:$DI$99))),Lookups!$DE$104:$DG$108,3,FALSE)))</f>
        <v>1 Limited</v>
      </c>
      <c r="OC416" s="161" t="str">
        <f t="array" ref="OC416">IF($NL416="No RI Tests","No RI Tests",IF(E416="K","N/A",VLOOKUP(MAX(IF(E416=Lookups!$DF$6:$DF$99,IF(NI416&gt;=Lookups!$DG$6:$DG$99,Lookups!$DI$6:$DI$99))),Lookups!$DE$104:$DG$108,3,FALSE)))</f>
        <v>1 Limited</v>
      </c>
      <c r="OD416" s="161" t="str">
        <f t="array" ref="OD416">IF($NL416="No RI Tests","No RI Tests",IF(E416="K","N/A",VLOOKUP(MAX(IF(E416=Lookups!$DF$6:$DF$99,IF(NK416&gt;=Lookups!$DG$6:$DG$99,Lookups!$DI$6:$DI$99))),Lookups!$DE$104:$DG$108,3,FALSE)))</f>
        <v>1 Limited</v>
      </c>
      <c r="OE416">
        <f t="shared" si="554"/>
        <v>1</v>
      </c>
      <c r="OF416">
        <f t="shared" si="555"/>
        <v>0</v>
      </c>
      <c r="OG416" t="str">
        <f t="shared" si="556"/>
        <v>Maintained Performance Level</v>
      </c>
      <c r="OH416">
        <f t="shared" si="557"/>
        <v>-49</v>
      </c>
      <c r="OI416">
        <f t="shared" si="558"/>
        <v>0</v>
      </c>
      <c r="OJ416">
        <f t="shared" si="559"/>
        <v>0</v>
      </c>
      <c r="OK416">
        <f t="shared" si="560"/>
        <v>0</v>
      </c>
      <c r="OL416">
        <f t="shared" si="561"/>
        <v>-0.47804878048780486</v>
      </c>
      <c r="OM416" t="str">
        <f t="shared" si="562"/>
        <v>Fall Administration</v>
      </c>
      <c r="ON416" t="str">
        <f t="shared" si="563"/>
        <v>Spring Administration</v>
      </c>
      <c r="OO416" t="str">
        <f t="shared" si="564"/>
        <v>Fall to Spring-Full Year RI</v>
      </c>
      <c r="OP416" t="str">
        <f ca="1">IF(AND(HR416&lt;&gt;"",JJ416&lt;600),IF(HT416="Advancing","Tier 2","Tier 3"),IF(JI416="","Null",IF(OR(E416="K",E416&lt;3),"FRA Recommended",IF(JJ416&gt;=IF(E416&lt;6,400,600),IF(JJ416&lt;VLOOKUP(E416,Lookups!$AP$3:$AR$16,3,FALSE),"Tier 2","Core"),IF(JJ416&lt;400,IF(RAND()&lt;0.81,"Tier 3","Tier 2"),IF(RAND()&lt;0.51,"Tier 3","Tier 2"))))))</f>
        <v>Tier 3</v>
      </c>
      <c r="OQ416" t="str">
        <f t="shared" si="565"/>
        <v>Average Reading Invt. at Least 15 Minutes Long</v>
      </c>
      <c r="OR416">
        <f t="shared" si="566"/>
        <v>0</v>
      </c>
      <c r="OS416" t="str">
        <f t="shared" si="567"/>
        <v>Null</v>
      </c>
      <c r="OT416">
        <f t="shared" si="568"/>
        <v>49</v>
      </c>
      <c r="OU416" s="159">
        <f t="shared" si="569"/>
        <v>42348</v>
      </c>
      <c r="OV416" t="str">
        <f t="shared" si="570"/>
        <v>Form 2</v>
      </c>
      <c r="OW416" t="str">
        <f t="shared" si="571"/>
        <v>Developing</v>
      </c>
      <c r="OX416">
        <f t="shared" si="572"/>
        <v>36</v>
      </c>
      <c r="OY416">
        <f t="shared" si="573"/>
        <v>22</v>
      </c>
      <c r="OZ416">
        <f t="shared" si="574"/>
        <v>0</v>
      </c>
      <c r="PA416" s="159">
        <f t="shared" si="575"/>
        <v>42348</v>
      </c>
      <c r="PB416" t="str">
        <f t="shared" si="576"/>
        <v>Form 2</v>
      </c>
      <c r="PC416" t="str">
        <f t="shared" si="577"/>
        <v>Developing</v>
      </c>
      <c r="PD416">
        <f t="shared" si="578"/>
        <v>36</v>
      </c>
      <c r="PE416">
        <f t="shared" si="579"/>
        <v>22</v>
      </c>
      <c r="PF416">
        <f t="shared" si="580"/>
        <v>0</v>
      </c>
      <c r="PG416">
        <f t="shared" si="581"/>
        <v>14</v>
      </c>
      <c r="PH416">
        <f t="shared" si="582"/>
        <v>1</v>
      </c>
      <c r="PI416">
        <f t="shared" si="583"/>
        <v>1</v>
      </c>
      <c r="PJ416">
        <f t="shared" si="584"/>
        <v>29</v>
      </c>
      <c r="PK416">
        <f>IF(HR416="","Null",IF(E416&lt;3,"Null",IF(HU416=0,0,IF(HS416="Form 1",VLOOKUP(HU416,Lookups!$BE$3:$BP$63,E416,FALSE),IF(HS416="Form 2",VLOOKUP(HU416,Lookups!$BE$67:$BP$127,E416,FALSE),VLOOKUP(HU416,Lookups!$BE$130:$BP$190,E416,FALSE))))))</f>
        <v>1</v>
      </c>
      <c r="PL416">
        <f t="shared" si="585"/>
        <v>36</v>
      </c>
      <c r="PM416">
        <f>IF($PH416=0,"Null",IF(E416&lt;3,"Null",IF(OX416=0,0,IF(OV416="Form 1",VLOOKUP(OX416,Lookups!$BE$3:$BP$63,E416,FALSE),IF(OV416="Form 2",VLOOKUP(OX416,Lookups!$BE$67:$BP$127,E416,FALSE),VLOOKUP(OX416,Lookups!$BE$130:$BP$190,E416,FALSE))))))</f>
        <v>1</v>
      </c>
      <c r="PN416">
        <f t="shared" si="586"/>
        <v>7</v>
      </c>
      <c r="PO416">
        <f t="shared" si="587"/>
        <v>1</v>
      </c>
      <c r="PP416">
        <f t="shared" si="588"/>
        <v>10</v>
      </c>
      <c r="PQ416">
        <f>IF(HR416="","Null",IF(E416&lt;3,"Null",IF(HV416=0,0,IF(HS416="Form 1",VLOOKUP(HV416,Lookups!$BR$3:$CC$63,E416,FALSE),IF(HS416="Form 2",VLOOKUP(HV416,Lookups!$BR$67:$CC$127,E416,FALSE),VLOOKUP(HV416,Lookups!$BR$130:$CC$190,E416,FALSE))))))</f>
        <v>2</v>
      </c>
      <c r="PR416">
        <f t="shared" si="589"/>
        <v>22</v>
      </c>
      <c r="PS416">
        <f>IF(HR416="","Null",IF(E416&lt;3,"Null",IF(OY416=0,0,IF(OW416="Form 1",VLOOKUP(OY416,Lookups!$BR$3:$CC$63,E416,FALSE),IF(OW416="Form 2",VLOOKUP(OY416,Lookups!$BR$67:$CC$127,E416,FALSE),VLOOKUP(OY416,Lookups!$BR$130:$CC$190,E416,FALSE))))))</f>
        <v>15</v>
      </c>
      <c r="PT416">
        <f t="shared" si="590"/>
        <v>12</v>
      </c>
      <c r="PU416">
        <f t="shared" si="591"/>
        <v>1</v>
      </c>
      <c r="PV416">
        <f t="shared" si="592"/>
        <v>0</v>
      </c>
      <c r="PW416" t="str">
        <f t="shared" si="593"/>
        <v>Fall to Winter PI Administration</v>
      </c>
      <c r="PX416">
        <f t="shared" si="594"/>
        <v>0</v>
      </c>
      <c r="PY416">
        <f t="shared" si="595"/>
        <v>0</v>
      </c>
      <c r="PZ416" t="str">
        <f t="shared" si="596"/>
        <v>Under 20 Sessions</v>
      </c>
      <c r="QA416" t="str">
        <f t="shared" si="597"/>
        <v>Series 1</v>
      </c>
      <c r="QB416" t="str">
        <f t="shared" si="598"/>
        <v>In Series 1 to 4</v>
      </c>
      <c r="QC416" t="str">
        <f>IF($MS416="System 44 Record",IF(BQ416&lt;MEDIAN(Directions!$F$3,Directions!$F$6),"Mid-Year Exited Student","Full Year Participant")&amp;IF(BP416&lt;Directions!$F$3,", Started Prior Year",", Started This Year"),"Null")</f>
        <v>Mid-Year Exited Student, Started This Year</v>
      </c>
      <c r="QD416">
        <f t="shared" si="599"/>
        <v>0</v>
      </c>
      <c r="QE416">
        <f t="shared" si="600"/>
        <v>0</v>
      </c>
      <c r="QF416">
        <f t="shared" si="601"/>
        <v>1</v>
      </c>
      <c r="QG416">
        <f t="shared" si="602"/>
        <v>0</v>
      </c>
      <c r="QH416">
        <f t="shared" si="603"/>
        <v>0</v>
      </c>
      <c r="QI416">
        <f t="shared" si="604"/>
        <v>0</v>
      </c>
      <c r="QJ416" t="str">
        <f t="shared" si="605"/>
        <v>RC! Only</v>
      </c>
      <c r="QK416" t="str">
        <f t="shared" si="606"/>
        <v>Null</v>
      </c>
      <c r="QL416" t="str">
        <f t="shared" si="607"/>
        <v>Null</v>
      </c>
      <c r="QM416" t="str">
        <f>IF($MS416="READ 180 Record",IF(AQ416="","Null",VLOOKUP(JJ416,Lookups!$DX$3:$EB$2054,AN416+1,FALSE)),"Null")</f>
        <v>Null</v>
      </c>
      <c r="QN416" t="str">
        <f t="shared" si="608"/>
        <v>Null</v>
      </c>
    </row>
    <row r="417" spans="1:456" x14ac:dyDescent="0.25">
      <c r="A417" s="161" t="s">
        <v>1447</v>
      </c>
      <c r="B417" s="161" t="s">
        <v>1447</v>
      </c>
      <c r="C417" s="161" t="s">
        <v>1447</v>
      </c>
      <c r="D417" s="161" t="s">
        <v>1447</v>
      </c>
      <c r="E417" s="161">
        <v>7</v>
      </c>
      <c r="F417" s="161" t="s">
        <v>1447</v>
      </c>
      <c r="G417" s="161" t="s">
        <v>867</v>
      </c>
      <c r="H417" s="161" t="s">
        <v>899</v>
      </c>
      <c r="I417" s="161">
        <v>472</v>
      </c>
      <c r="J417" s="159">
        <v>42502</v>
      </c>
      <c r="K417" s="161">
        <v>0</v>
      </c>
      <c r="L417" s="161">
        <v>0</v>
      </c>
      <c r="M417" s="161">
        <v>0</v>
      </c>
      <c r="N417" s="161">
        <v>0</v>
      </c>
      <c r="O417" s="161">
        <v>0</v>
      </c>
      <c r="P417" s="161">
        <v>0</v>
      </c>
      <c r="Q417" s="161">
        <v>0</v>
      </c>
      <c r="R417" s="161">
        <v>0</v>
      </c>
      <c r="S417" s="161">
        <v>0</v>
      </c>
      <c r="T417" s="161">
        <v>0</v>
      </c>
      <c r="U417" s="161">
        <v>0</v>
      </c>
      <c r="V417" s="161">
        <v>0</v>
      </c>
      <c r="W417" s="161">
        <v>0</v>
      </c>
      <c r="X417" s="161">
        <v>0</v>
      </c>
      <c r="AB417" s="161" t="s">
        <v>241</v>
      </c>
      <c r="AC417" s="161" t="s">
        <v>242</v>
      </c>
      <c r="AD417" s="161" t="s">
        <v>242</v>
      </c>
      <c r="AE417" s="161" t="s">
        <v>242</v>
      </c>
      <c r="AF417" s="161" t="s">
        <v>242</v>
      </c>
      <c r="AG417" s="161" t="s">
        <v>241</v>
      </c>
      <c r="AH417" s="161" t="s">
        <v>242</v>
      </c>
      <c r="AI417" s="161">
        <v>20150801</v>
      </c>
      <c r="AJ417" s="161">
        <v>20160525</v>
      </c>
      <c r="AK417" s="161" t="s">
        <v>869</v>
      </c>
      <c r="AL417" t="s">
        <v>1076</v>
      </c>
      <c r="AM417" t="s">
        <v>899</v>
      </c>
      <c r="AN417">
        <v>2</v>
      </c>
      <c r="AO417" t="s">
        <v>870</v>
      </c>
      <c r="AP417">
        <v>2</v>
      </c>
      <c r="AQ417">
        <v>44</v>
      </c>
      <c r="AR417">
        <v>632</v>
      </c>
      <c r="AS417">
        <v>159</v>
      </c>
      <c r="AT417">
        <v>164</v>
      </c>
      <c r="AU417">
        <v>249</v>
      </c>
      <c r="AV417">
        <v>50</v>
      </c>
      <c r="AW417">
        <v>15</v>
      </c>
      <c r="AX417">
        <v>13.366599999999901</v>
      </c>
      <c r="AY417">
        <v>15.333299999999999</v>
      </c>
      <c r="AZ417">
        <v>2.75</v>
      </c>
      <c r="BA417">
        <v>239.81639999999999</v>
      </c>
      <c r="BB417">
        <v>5323</v>
      </c>
      <c r="BC417">
        <v>75</v>
      </c>
      <c r="BD417">
        <v>53.846153846</v>
      </c>
      <c r="BE417">
        <v>183</v>
      </c>
      <c r="BF417">
        <v>118</v>
      </c>
      <c r="BG417">
        <v>17</v>
      </c>
      <c r="BH417">
        <v>71</v>
      </c>
      <c r="BI417">
        <v>2</v>
      </c>
      <c r="BJ417">
        <v>0</v>
      </c>
      <c r="BK417">
        <v>11</v>
      </c>
      <c r="BL417">
        <v>0</v>
      </c>
      <c r="BM417" t="s">
        <v>1077</v>
      </c>
      <c r="BN417" t="s">
        <v>1079</v>
      </c>
      <c r="ET417" s="161">
        <v>1</v>
      </c>
      <c r="EU417" s="161">
        <v>22</v>
      </c>
      <c r="EV417" s="161">
        <v>22</v>
      </c>
      <c r="EW417" s="161">
        <v>1335</v>
      </c>
      <c r="EX417" s="161">
        <v>0</v>
      </c>
      <c r="EY417" s="161">
        <v>0</v>
      </c>
      <c r="EZ417" s="161">
        <v>0</v>
      </c>
      <c r="FA417" s="161">
        <v>0</v>
      </c>
      <c r="FB417" s="161">
        <v>18</v>
      </c>
      <c r="FC417" s="161">
        <v>42</v>
      </c>
      <c r="FD417" s="161">
        <v>0</v>
      </c>
      <c r="FE417" s="161">
        <v>1</v>
      </c>
      <c r="FF417" s="159">
        <v>42410</v>
      </c>
      <c r="FG417" s="161">
        <v>18</v>
      </c>
      <c r="FH417" s="161">
        <v>42</v>
      </c>
      <c r="FI417" s="161">
        <v>8</v>
      </c>
      <c r="FJ417" s="161">
        <v>13</v>
      </c>
      <c r="FK417" s="161">
        <v>38</v>
      </c>
      <c r="HN417" s="161" t="s">
        <v>899</v>
      </c>
      <c r="JB417" s="161" t="s">
        <v>899</v>
      </c>
      <c r="JC417" s="161">
        <v>10</v>
      </c>
      <c r="JD417" s="161">
        <v>6</v>
      </c>
      <c r="JE417" s="161">
        <v>8</v>
      </c>
      <c r="JF417" s="161">
        <v>2829</v>
      </c>
      <c r="JG417" s="159">
        <v>42502</v>
      </c>
      <c r="JH417" s="161">
        <v>472</v>
      </c>
      <c r="JI417" s="159">
        <v>42396</v>
      </c>
      <c r="JJ417" s="161">
        <v>471</v>
      </c>
      <c r="JK417" s="161">
        <v>15</v>
      </c>
      <c r="JL417" s="159">
        <v>42502</v>
      </c>
      <c r="JM417" s="161">
        <v>472</v>
      </c>
      <c r="JN417" s="161">
        <v>18</v>
      </c>
      <c r="MN417" t="str">
        <f t="shared" si="522"/>
        <v>YesNoNoNoYesNo</v>
      </c>
      <c r="MO417" t="str">
        <f>IF(AND(MN417="NoNoNoNoNoNo",JI417=""),"No Programs",VLOOKUP(MN417,Lookups!$DA$4:$DB$67,2,FALSE))</f>
        <v>READ 180 Only</v>
      </c>
      <c r="MP417">
        <f t="shared" si="523"/>
        <v>1</v>
      </c>
      <c r="MQ417" t="str">
        <f t="shared" si="524"/>
        <v>READ 180 User</v>
      </c>
      <c r="MR417" t="str">
        <f>Directions!$D$3</f>
        <v>Usage</v>
      </c>
      <c r="MS417" t="str">
        <f>VLOOKUP(MQ417,Lookups!$CU$71:$CV$80,2,FALSE)</f>
        <v>READ 180 Record</v>
      </c>
      <c r="MT417">
        <f t="shared" si="525"/>
        <v>1</v>
      </c>
      <c r="MU417">
        <f t="shared" si="526"/>
        <v>1</v>
      </c>
      <c r="MV417">
        <f t="shared" si="527"/>
        <v>1</v>
      </c>
      <c r="MW417">
        <f t="shared" si="528"/>
        <v>1</v>
      </c>
      <c r="MX417">
        <f t="shared" si="529"/>
        <v>15.142857142857142</v>
      </c>
      <c r="MY417" t="str">
        <f t="shared" si="530"/>
        <v>Not Used</v>
      </c>
      <c r="MZ417">
        <f t="shared" si="531"/>
        <v>0</v>
      </c>
      <c r="NA417" t="str">
        <f t="shared" si="532"/>
        <v>Not Available</v>
      </c>
      <c r="NB417" t="str">
        <f t="shared" si="533"/>
        <v>Not Available</v>
      </c>
      <c r="NC417" t="str">
        <f t="shared" si="534"/>
        <v>4 Not Indicated</v>
      </c>
      <c r="ND417" t="str">
        <f t="shared" si="535"/>
        <v>4 Not Indicated</v>
      </c>
      <c r="NE417" t="str">
        <f t="shared" si="536"/>
        <v>4 Not Indicated</v>
      </c>
      <c r="NF417" t="str">
        <f t="shared" si="537"/>
        <v>4 Not Indicated</v>
      </c>
      <c r="NG417" t="str">
        <f t="shared" si="538"/>
        <v>4 Not Indicated</v>
      </c>
      <c r="NH417" s="159">
        <f t="shared" si="539"/>
        <v>42502</v>
      </c>
      <c r="NI417">
        <f t="shared" si="540"/>
        <v>472</v>
      </c>
      <c r="NJ417" s="159">
        <f t="shared" si="541"/>
        <v>42502</v>
      </c>
      <c r="NK417">
        <f t="shared" si="542"/>
        <v>472</v>
      </c>
      <c r="NL417">
        <f t="shared" si="543"/>
        <v>15.142857142857142</v>
      </c>
      <c r="NM417">
        <f t="shared" si="544"/>
        <v>1</v>
      </c>
      <c r="NN417">
        <f>IF(OR(E417="PK",E417="K",JJ417=""),"Null",INDEX(Lookups!$EZ$4:$FW$18,MATCH($JJ417,Lookups!$EY$4:$EY$18,1),MATCH($E417,Lookups!$EZ$3:$FW$3,0)))</f>
        <v>90</v>
      </c>
      <c r="NO417">
        <f>IF(OR(E417="PK",E417="K",JJ417=""),"Null",INDEX(Lookups!$EZ$4:$FW$18,MATCH($JJ417,Lookups!$EY$4:$EY$18,1),MATCH($E417,Lookups!$EZ$3:$FW$3,0) + 1))</f>
        <v>145</v>
      </c>
      <c r="NP417">
        <f t="shared" si="545"/>
        <v>180</v>
      </c>
      <c r="NQ417" t="str">
        <f t="shared" si="546"/>
        <v>PI is Recommended</v>
      </c>
      <c r="NR417" t="str">
        <f t="shared" si="547"/>
        <v>PI is Recommended</v>
      </c>
      <c r="NS417" t="str">
        <f t="shared" si="548"/>
        <v>400L to 599L</v>
      </c>
      <c r="NT417" t="str">
        <f t="shared" si="549"/>
        <v>400L to 599L</v>
      </c>
      <c r="NU417" t="str">
        <f t="shared" si="550"/>
        <v>400L to 599L</v>
      </c>
      <c r="NV417" s="183" t="str">
        <f t="array" ref="NV417">IF($NL417="No RI Tests","No RI Tests",VLOOKUP(IF(AND(E417="K",JJ417&lt;280),3,IF(AND(E417="K",JJ417&gt;=280),4,MAX(IF(E417=Lookups!$DF$6:$DF$99,IF(JJ417&gt;=Lookups!$DG$6:$DG$99,Lookups!$DH$6:$DH$99))))),Lookups!$DE$104:$DG$108,2,FALSE))</f>
        <v>1 Below Basic</v>
      </c>
      <c r="NW417" s="161" t="str">
        <f t="array" ref="NW417">IF($NL417="No RI Tests","No RI Tests",VLOOKUP(IF(AND(E417="K",JH417&lt;280),3,IF(AND(E417="K",JH417&gt;=280),4,MAX(IF(E417=Lookups!$DF$6:$DF$99,IF(NI417&gt;=Lookups!$DG$6:$DG$99,Lookups!$DH$6:$DH$99))))),Lookups!$DE$104:$DG$108,2,FALSE))</f>
        <v>1 Below Basic</v>
      </c>
      <c r="NX417" s="161" t="str">
        <f t="array" ref="NX417">IF($NL417="No RI Tests","No RI Tests",VLOOKUP(IF(AND(E417="K",NK417&lt;280),3,IF(AND(E417="K",NK417&gt;=280),4,MAX(IF(E417=Lookups!$DF$6:$DF$99,IF(NK417&gt;=Lookups!$DG$6:$DG$99,Lookups!$DH$6:$DH$99))))),Lookups!$DE$104:$DG$108,2,FALSE))</f>
        <v>1 Below Basic</v>
      </c>
      <c r="NY417">
        <f t="shared" si="551"/>
        <v>1</v>
      </c>
      <c r="NZ417">
        <f t="shared" si="552"/>
        <v>0</v>
      </c>
      <c r="OA417" t="str">
        <f t="shared" si="553"/>
        <v>Maintained Performance Level</v>
      </c>
      <c r="OB417" s="161" t="str">
        <f t="array" ref="OB417">IF($NL417="No RI Tests","No RI Tests",IF(E417="K","N/A",VLOOKUP(MAX(IF(E417=Lookups!$DF$6:$DF$99,IF(JJ417&gt;=Lookups!$DG$6:$DG$99,Lookups!$DI$6:$DI$99))),Lookups!$DE$104:$DG$108,3,FALSE)))</f>
        <v>1 Limited</v>
      </c>
      <c r="OC417" s="161" t="str">
        <f t="array" ref="OC417">IF($NL417="No RI Tests","No RI Tests",IF(E417="K","N/A",VLOOKUP(MAX(IF(E417=Lookups!$DF$6:$DF$99,IF(NI417&gt;=Lookups!$DG$6:$DG$99,Lookups!$DI$6:$DI$99))),Lookups!$DE$104:$DG$108,3,FALSE)))</f>
        <v>1 Limited</v>
      </c>
      <c r="OD417" s="161" t="str">
        <f t="array" ref="OD417">IF($NL417="No RI Tests","No RI Tests",IF(E417="K","N/A",VLOOKUP(MAX(IF(E417=Lookups!$DF$6:$DF$99,IF(NK417&gt;=Lookups!$DG$6:$DG$99,Lookups!$DI$6:$DI$99))),Lookups!$DE$104:$DG$108,3,FALSE)))</f>
        <v>1 Limited</v>
      </c>
      <c r="OE417">
        <f t="shared" si="554"/>
        <v>1</v>
      </c>
      <c r="OF417">
        <f t="shared" si="555"/>
        <v>0</v>
      </c>
      <c r="OG417" t="str">
        <f t="shared" si="556"/>
        <v>Maintained Performance Level</v>
      </c>
      <c r="OH417">
        <f t="shared" si="557"/>
        <v>1</v>
      </c>
      <c r="OI417">
        <f t="shared" si="558"/>
        <v>1</v>
      </c>
      <c r="OJ417">
        <f t="shared" si="559"/>
        <v>0</v>
      </c>
      <c r="OK417">
        <f t="shared" si="560"/>
        <v>0</v>
      </c>
      <c r="OL417">
        <f t="shared" si="561"/>
        <v>8.5106382978723406E-3</v>
      </c>
      <c r="OM417" t="str">
        <f t="shared" si="562"/>
        <v>Winter Administration</v>
      </c>
      <c r="ON417" t="str">
        <f t="shared" si="563"/>
        <v>Spring Administration</v>
      </c>
      <c r="OO417" t="str">
        <f t="shared" si="564"/>
        <v>Winter to Spring RI</v>
      </c>
      <c r="OP417" t="str">
        <f ca="1">IF(AND(HR417&lt;&gt;"",JJ417&lt;600),IF(HT417="Advancing","Tier 2","Tier 3"),IF(JI417="","Null",IF(OR(E417="K",E417&lt;3),"FRA Recommended",IF(JJ417&gt;=IF(E417&lt;6,400,600),IF(JJ417&lt;VLOOKUP(E417,Lookups!$AP$3:$AR$16,3,FALSE),"Tier 2","Core"),IF(JJ417&lt;400,IF(RAND()&lt;0.81,"Tier 3","Tier 2"),IF(RAND()&lt;0.51,"Tier 3","Tier 2"))))))</f>
        <v>Tier 3</v>
      </c>
      <c r="OQ417" t="str">
        <f t="shared" si="565"/>
        <v>Average Reading Invt. at Least 15 Minutes Long</v>
      </c>
      <c r="OR417">
        <f t="shared" si="566"/>
        <v>0</v>
      </c>
      <c r="OS417">
        <f t="shared" si="567"/>
        <v>0</v>
      </c>
      <c r="OT417">
        <f t="shared" si="568"/>
        <v>1</v>
      </c>
      <c r="OU417" s="159" t="str">
        <f t="shared" si="569"/>
        <v>No PI Tests</v>
      </c>
      <c r="OV417" t="str">
        <f t="shared" si="570"/>
        <v>No PI Tests</v>
      </c>
      <c r="OW417" t="str">
        <f t="shared" si="571"/>
        <v>No PI Tests</v>
      </c>
      <c r="OX417" t="str">
        <f t="shared" si="572"/>
        <v>No PI Tests</v>
      </c>
      <c r="OY417" t="str">
        <f t="shared" si="573"/>
        <v>No PI Tests</v>
      </c>
      <c r="OZ417" t="str">
        <f t="shared" si="574"/>
        <v>No PI Tests</v>
      </c>
      <c r="PA417" s="159" t="str">
        <f t="shared" si="575"/>
        <v>No PI Tests</v>
      </c>
      <c r="PB417" t="str">
        <f t="shared" si="576"/>
        <v>No PI Tests</v>
      </c>
      <c r="PC417" t="str">
        <f t="shared" si="577"/>
        <v>No PI Tests</v>
      </c>
      <c r="PD417" t="str">
        <f t="shared" si="578"/>
        <v>No PI Tests</v>
      </c>
      <c r="PE417" t="str">
        <f t="shared" si="579"/>
        <v>No PI Tests</v>
      </c>
      <c r="PF417" t="str">
        <f t="shared" si="580"/>
        <v>No PI Tests</v>
      </c>
      <c r="PG417" t="str">
        <f t="shared" si="581"/>
        <v>No PI Tests</v>
      </c>
      <c r="PH417">
        <f t="shared" si="582"/>
        <v>0</v>
      </c>
      <c r="PI417">
        <f t="shared" si="583"/>
        <v>0</v>
      </c>
      <c r="PJ417" t="str">
        <f t="shared" si="584"/>
        <v>Null</v>
      </c>
      <c r="PK417" t="str">
        <f>IF(HR417="","Null",IF(E417&lt;3,"Null",IF(HU417=0,0,IF(HS417="Form 1",VLOOKUP(HU417,Lookups!$BE$3:$BP$63,E417,FALSE),IF(HS417="Form 2",VLOOKUP(HU417,Lookups!$BE$67:$BP$127,E417,FALSE),VLOOKUP(HU417,Lookups!$BE$130:$BP$190,E417,FALSE))))))</f>
        <v>Null</v>
      </c>
      <c r="PL417" t="str">
        <f t="shared" si="585"/>
        <v>Null</v>
      </c>
      <c r="PM417" t="str">
        <f>IF($PH417=0,"Null",IF(E417&lt;3,"Null",IF(OX417=0,0,IF(OV417="Form 1",VLOOKUP(OX417,Lookups!$BE$3:$BP$63,E417,FALSE),IF(OV417="Form 2",VLOOKUP(OX417,Lookups!$BE$67:$BP$127,E417,FALSE),VLOOKUP(OX417,Lookups!$BE$130:$BP$190,E417,FALSE))))))</f>
        <v>Null</v>
      </c>
      <c r="PN417" t="str">
        <f t="shared" si="586"/>
        <v>Null</v>
      </c>
      <c r="PO417" t="str">
        <f t="shared" si="587"/>
        <v>Null</v>
      </c>
      <c r="PP417" t="str">
        <f t="shared" si="588"/>
        <v>Null</v>
      </c>
      <c r="PQ417" t="str">
        <f>IF(HR417="","Null",IF(E417&lt;3,"Null",IF(HV417=0,0,IF(HS417="Form 1",VLOOKUP(HV417,Lookups!$BR$3:$CC$63,E417,FALSE),IF(HS417="Form 2",VLOOKUP(HV417,Lookups!$BR$67:$CC$127,E417,FALSE),VLOOKUP(HV417,Lookups!$BR$130:$CC$190,E417,FALSE))))))</f>
        <v>Null</v>
      </c>
      <c r="PR417" t="str">
        <f t="shared" si="589"/>
        <v>Null</v>
      </c>
      <c r="PS417" t="str">
        <f>IF(HR417="","Null",IF(E417&lt;3,"Null",IF(OY417=0,0,IF(OW417="Form 1",VLOOKUP(OY417,Lookups!$BR$3:$CC$63,E417,FALSE),IF(OW417="Form 2",VLOOKUP(OY417,Lookups!$BR$67:$CC$127,E417,FALSE),VLOOKUP(OY417,Lookups!$BR$130:$CC$190,E417,FALSE))))))</f>
        <v>Null</v>
      </c>
      <c r="PT417" t="str">
        <f t="shared" si="590"/>
        <v>Null</v>
      </c>
      <c r="PU417" t="str">
        <f t="shared" si="591"/>
        <v>Null</v>
      </c>
      <c r="PV417" t="str">
        <f t="shared" si="592"/>
        <v>Null</v>
      </c>
      <c r="PW417" t="str">
        <f t="shared" si="593"/>
        <v>No PI Tests</v>
      </c>
      <c r="PX417">
        <f t="shared" si="594"/>
        <v>1</v>
      </c>
      <c r="PY417">
        <f t="shared" si="595"/>
        <v>0</v>
      </c>
      <c r="PZ417" t="str">
        <f t="shared" si="596"/>
        <v>Null</v>
      </c>
      <c r="QA417" t="str">
        <f t="shared" si="597"/>
        <v>Null</v>
      </c>
      <c r="QB417" t="str">
        <f t="shared" si="598"/>
        <v>Null</v>
      </c>
      <c r="QC417" t="str">
        <f>IF($MS417="System 44 Record",IF(BQ417&lt;MEDIAN(Directions!$F$3,Directions!$F$6),"Mid-Year Exited Student","Full Year Participant")&amp;IF(BP417&lt;Directions!$F$3,", Started Prior Year",", Started This Year"),"Null")</f>
        <v>Null</v>
      </c>
      <c r="QD417" t="str">
        <f t="shared" si="599"/>
        <v>Null</v>
      </c>
      <c r="QE417">
        <f t="shared" si="600"/>
        <v>1</v>
      </c>
      <c r="QF417">
        <f t="shared" si="601"/>
        <v>1</v>
      </c>
      <c r="QG417">
        <f t="shared" si="602"/>
        <v>1</v>
      </c>
      <c r="QH417">
        <f t="shared" si="603"/>
        <v>1</v>
      </c>
      <c r="QI417">
        <f t="shared" si="604"/>
        <v>0.42</v>
      </c>
      <c r="QJ417" t="str">
        <f t="shared" si="605"/>
        <v>Used All 3</v>
      </c>
      <c r="QK417" t="str">
        <f t="shared" si="606"/>
        <v>40 to 59 Sessions</v>
      </c>
      <c r="QL417" t="str">
        <f t="shared" si="607"/>
        <v>Under 5 Segments</v>
      </c>
      <c r="QM417" t="str">
        <f>IF($MS417="READ 180 Record",IF(AQ417="","Null",VLOOKUP(JJ417,Lookups!$DX$3:$EB$2054,AN417+1,FALSE)),"Null")</f>
        <v>Level Matches Lexile Score</v>
      </c>
      <c r="QN417" t="str">
        <f t="shared" si="608"/>
        <v>Null</v>
      </c>
    </row>
    <row r="418" spans="1:456" x14ac:dyDescent="0.25">
      <c r="A418" s="161" t="s">
        <v>1447</v>
      </c>
      <c r="B418" s="161" t="s">
        <v>1447</v>
      </c>
      <c r="C418" s="161" t="s">
        <v>1447</v>
      </c>
      <c r="D418" s="161" t="s">
        <v>1447</v>
      </c>
      <c r="E418" s="161">
        <v>5</v>
      </c>
      <c r="F418" s="161" t="s">
        <v>1447</v>
      </c>
      <c r="G418" s="161" t="s">
        <v>880</v>
      </c>
      <c r="H418" s="161" t="s">
        <v>881</v>
      </c>
      <c r="I418" s="161">
        <v>0</v>
      </c>
      <c r="J418" s="159">
        <v>42501</v>
      </c>
      <c r="K418" s="161">
        <v>0</v>
      </c>
      <c r="L418" s="161">
        <v>0</v>
      </c>
      <c r="M418" s="161">
        <v>0</v>
      </c>
      <c r="N418" s="161">
        <v>0</v>
      </c>
      <c r="O418" s="161">
        <v>0</v>
      </c>
      <c r="P418" s="161">
        <v>0</v>
      </c>
      <c r="Q418" s="161">
        <v>0</v>
      </c>
      <c r="R418" s="161">
        <v>0</v>
      </c>
      <c r="S418" s="161">
        <v>0</v>
      </c>
      <c r="T418" s="161">
        <v>0</v>
      </c>
      <c r="U418" s="161">
        <v>0</v>
      </c>
      <c r="V418" s="161">
        <v>0</v>
      </c>
      <c r="W418" s="161">
        <v>0</v>
      </c>
      <c r="X418" s="161">
        <v>0</v>
      </c>
      <c r="AB418" s="161" t="s">
        <v>242</v>
      </c>
      <c r="AC418" s="161" t="s">
        <v>242</v>
      </c>
      <c r="AD418" s="161" t="s">
        <v>242</v>
      </c>
      <c r="AE418" s="161" t="s">
        <v>242</v>
      </c>
      <c r="AF418" s="161" t="s">
        <v>241</v>
      </c>
      <c r="AG418" s="161" t="s">
        <v>241</v>
      </c>
      <c r="AH418" s="161" t="s">
        <v>242</v>
      </c>
      <c r="AI418" s="161">
        <v>20150801</v>
      </c>
      <c r="AJ418" s="161">
        <v>20160525</v>
      </c>
      <c r="AK418" s="161" t="s">
        <v>869</v>
      </c>
      <c r="AL418" t="s">
        <v>1078</v>
      </c>
      <c r="BN418" t="s">
        <v>1076</v>
      </c>
      <c r="BO418" t="s">
        <v>881</v>
      </c>
      <c r="BP418" s="159">
        <v>42247</v>
      </c>
      <c r="BQ418" s="159">
        <v>42508</v>
      </c>
      <c r="BR418" t="s">
        <v>877</v>
      </c>
      <c r="BS418">
        <v>-477</v>
      </c>
      <c r="BT418" s="159">
        <v>42508</v>
      </c>
      <c r="BU418">
        <v>3</v>
      </c>
      <c r="BV418">
        <v>1</v>
      </c>
      <c r="BW418">
        <v>16</v>
      </c>
      <c r="BX418">
        <v>101</v>
      </c>
      <c r="BY418">
        <v>1055</v>
      </c>
      <c r="BZ418">
        <v>1115</v>
      </c>
      <c r="CA418">
        <v>0</v>
      </c>
      <c r="CB418">
        <v>4</v>
      </c>
      <c r="CC418">
        <v>66</v>
      </c>
      <c r="CD418">
        <v>61</v>
      </c>
      <c r="CE418">
        <v>80</v>
      </c>
      <c r="CF418">
        <v>63</v>
      </c>
      <c r="CG418">
        <v>67</v>
      </c>
      <c r="CH418">
        <v>59</v>
      </c>
      <c r="CI418">
        <v>5292</v>
      </c>
      <c r="CJ418">
        <v>2.9411999999999998</v>
      </c>
      <c r="CK418">
        <v>2</v>
      </c>
      <c r="CL418">
        <v>8</v>
      </c>
      <c r="ET418" s="161">
        <v>2</v>
      </c>
      <c r="EU418" s="161">
        <v>35</v>
      </c>
      <c r="EV418" s="161">
        <v>18</v>
      </c>
      <c r="EW418" s="161">
        <v>2105</v>
      </c>
      <c r="EX418" s="161">
        <v>0</v>
      </c>
      <c r="EY418" s="161">
        <v>0</v>
      </c>
      <c r="EZ418" s="161">
        <v>36</v>
      </c>
      <c r="FA418" s="161">
        <v>60</v>
      </c>
      <c r="FB418" s="161">
        <v>70</v>
      </c>
      <c r="FC418" s="161">
        <v>84</v>
      </c>
      <c r="FD418" s="161">
        <v>1</v>
      </c>
      <c r="FE418" s="161">
        <v>1</v>
      </c>
      <c r="FF418" s="159">
        <v>42389</v>
      </c>
      <c r="FG418" s="161">
        <v>36</v>
      </c>
      <c r="FH418" s="161">
        <v>60</v>
      </c>
      <c r="FI418" s="161">
        <v>25</v>
      </c>
      <c r="FJ418" s="161">
        <v>38</v>
      </c>
      <c r="FK418" s="161">
        <v>50</v>
      </c>
      <c r="FL418" s="159">
        <v>42356</v>
      </c>
      <c r="FM418" s="161">
        <v>70</v>
      </c>
      <c r="FN418" s="161">
        <v>84</v>
      </c>
      <c r="FO418" s="161">
        <v>42</v>
      </c>
      <c r="FP418" s="161">
        <v>90</v>
      </c>
      <c r="FQ418" s="161">
        <v>88</v>
      </c>
      <c r="HN418" s="161" t="s">
        <v>881</v>
      </c>
      <c r="HO418" s="159">
        <v>42243</v>
      </c>
      <c r="HP418" s="159">
        <v>42352</v>
      </c>
      <c r="HQ418" s="161">
        <v>2</v>
      </c>
      <c r="HR418" s="159">
        <v>42243</v>
      </c>
      <c r="HS418" s="161" t="s">
        <v>872</v>
      </c>
      <c r="HT418" s="161" t="s">
        <v>906</v>
      </c>
      <c r="HU418" s="161">
        <v>14</v>
      </c>
      <c r="HV418" s="161">
        <v>5</v>
      </c>
      <c r="HW418" s="161">
        <v>0</v>
      </c>
      <c r="HX418" s="159">
        <v>42352</v>
      </c>
      <c r="HY418" s="161" t="s">
        <v>874</v>
      </c>
      <c r="HZ418" s="161" t="s">
        <v>906</v>
      </c>
      <c r="IA418" s="161">
        <v>21</v>
      </c>
      <c r="IB418" s="161">
        <v>10</v>
      </c>
      <c r="IC418" s="161">
        <v>0</v>
      </c>
      <c r="JB418" s="161" t="s">
        <v>881</v>
      </c>
      <c r="JC418" s="161">
        <v>12</v>
      </c>
      <c r="JD418" s="161">
        <v>8</v>
      </c>
      <c r="JE418" s="161">
        <v>8</v>
      </c>
      <c r="JF418" s="161">
        <v>3941</v>
      </c>
      <c r="JG418" s="159">
        <v>42501</v>
      </c>
      <c r="JH418" s="161">
        <v>0</v>
      </c>
      <c r="JI418" s="159">
        <v>42243</v>
      </c>
      <c r="JJ418" s="161">
        <v>0</v>
      </c>
      <c r="JK418" s="161">
        <v>0</v>
      </c>
      <c r="JL418" s="159">
        <v>42352</v>
      </c>
      <c r="JM418" s="161">
        <v>0</v>
      </c>
      <c r="JN418" s="161">
        <v>0</v>
      </c>
      <c r="JO418" s="159">
        <v>42501</v>
      </c>
      <c r="JP418" s="161">
        <v>0</v>
      </c>
      <c r="JQ418" s="161">
        <v>4</v>
      </c>
      <c r="MN418" t="str">
        <f t="shared" si="522"/>
        <v>NoNoNoYesYesNo</v>
      </c>
      <c r="MO418" t="str">
        <f>IF(AND(MN418="NoNoNoNoNoNo",JI418=""),"No Programs",VLOOKUP(MN418,Lookups!$DA$4:$DB$67,2,FALSE))</f>
        <v>System 44 Only</v>
      </c>
      <c r="MP418">
        <f t="shared" si="523"/>
        <v>0</v>
      </c>
      <c r="MQ418" t="str">
        <f t="shared" si="524"/>
        <v>System 44 User</v>
      </c>
      <c r="MR418" t="str">
        <f>Directions!$D$3</f>
        <v>Usage</v>
      </c>
      <c r="MS418" t="str">
        <f>VLOOKUP(MQ418,Lookups!$CU$71:$CV$80,2,FALSE)</f>
        <v>System 44 Record</v>
      </c>
      <c r="MT418">
        <f t="shared" si="525"/>
        <v>1</v>
      </c>
      <c r="MU418">
        <f t="shared" si="526"/>
        <v>1</v>
      </c>
      <c r="MV418">
        <f t="shared" si="527"/>
        <v>1</v>
      </c>
      <c r="MW418">
        <f t="shared" si="528"/>
        <v>1</v>
      </c>
      <c r="MX418">
        <f t="shared" si="529"/>
        <v>15.571428571428571</v>
      </c>
      <c r="MY418" t="str">
        <f t="shared" si="530"/>
        <v>Not Used</v>
      </c>
      <c r="MZ418">
        <f t="shared" si="531"/>
        <v>0</v>
      </c>
      <c r="NA418" t="str">
        <f t="shared" si="532"/>
        <v>Not Available</v>
      </c>
      <c r="NB418" t="str">
        <f t="shared" si="533"/>
        <v>Not Available</v>
      </c>
      <c r="NC418" t="str">
        <f t="shared" si="534"/>
        <v>4 Not Indicated</v>
      </c>
      <c r="ND418" t="str">
        <f t="shared" si="535"/>
        <v>4 Not Indicated</v>
      </c>
      <c r="NE418" t="str">
        <f t="shared" si="536"/>
        <v>4 Not Indicated</v>
      </c>
      <c r="NF418" t="str">
        <f t="shared" si="537"/>
        <v>4 Not Indicated</v>
      </c>
      <c r="NG418" t="str">
        <f t="shared" si="538"/>
        <v>4 Not Indicated</v>
      </c>
      <c r="NH418" s="159">
        <f t="shared" si="539"/>
        <v>42501</v>
      </c>
      <c r="NI418">
        <f t="shared" si="540"/>
        <v>0</v>
      </c>
      <c r="NJ418" s="159">
        <f t="shared" si="541"/>
        <v>0</v>
      </c>
      <c r="NK418">
        <f t="shared" si="542"/>
        <v>0</v>
      </c>
      <c r="NL418">
        <f t="shared" si="543"/>
        <v>36.857142857142854</v>
      </c>
      <c r="NM418">
        <f t="shared" si="544"/>
        <v>1</v>
      </c>
      <c r="NN418">
        <f>IF(OR(E418="PK",E418="K",JJ418=""),"Null",INDEX(Lookups!$EZ$4:$FW$18,MATCH($JJ418,Lookups!$EY$4:$EY$18,1),MATCH($E418,Lookups!$EZ$3:$FW$3,0)))</f>
        <v>235</v>
      </c>
      <c r="NO418">
        <f>IF(OR(E418="PK",E418="K",JJ418=""),"Null",INDEX(Lookups!$EZ$4:$FW$18,MATCH($JJ418,Lookups!$EY$4:$EY$18,1),MATCH($E418,Lookups!$EZ$3:$FW$3,0) + 1))</f>
        <v>335</v>
      </c>
      <c r="NP418">
        <f t="shared" si="545"/>
        <v>470</v>
      </c>
      <c r="NQ418" t="str">
        <f t="shared" si="546"/>
        <v>PI is Recommended</v>
      </c>
      <c r="NR418" t="str">
        <f t="shared" si="547"/>
        <v>PI is Recommended</v>
      </c>
      <c r="NS418" t="str">
        <f t="shared" si="548"/>
        <v>BR to 199L</v>
      </c>
      <c r="NT418" t="str">
        <f t="shared" si="549"/>
        <v>BR to 199L</v>
      </c>
      <c r="NU418" t="str">
        <f t="shared" si="550"/>
        <v>BR to 199L</v>
      </c>
      <c r="NV418" s="183" t="str">
        <f t="array" ref="NV418">IF($NL418="No RI Tests","No RI Tests",VLOOKUP(IF(AND(E418="K",JJ418&lt;280),3,IF(AND(E418="K",JJ418&gt;=280),4,MAX(IF(E418=Lookups!$DF$6:$DF$99,IF(JJ418&gt;=Lookups!$DG$6:$DG$99,Lookups!$DH$6:$DH$99))))),Lookups!$DE$104:$DG$108,2,FALSE))</f>
        <v>1 Below Basic</v>
      </c>
      <c r="NW418" s="161" t="str">
        <f t="array" ref="NW418">IF($NL418="No RI Tests","No RI Tests",VLOOKUP(IF(AND(E418="K",JH418&lt;280),3,IF(AND(E418="K",JH418&gt;=280),4,MAX(IF(E418=Lookups!$DF$6:$DF$99,IF(NI418&gt;=Lookups!$DG$6:$DG$99,Lookups!$DH$6:$DH$99))))),Lookups!$DE$104:$DG$108,2,FALSE))</f>
        <v>1 Below Basic</v>
      </c>
      <c r="NX418" s="161" t="str">
        <f t="array" ref="NX418">IF($NL418="No RI Tests","No RI Tests",VLOOKUP(IF(AND(E418="K",NK418&lt;280),3,IF(AND(E418="K",NK418&gt;=280),4,MAX(IF(E418=Lookups!$DF$6:$DF$99,IF(NK418&gt;=Lookups!$DG$6:$DG$99,Lookups!$DH$6:$DH$99))))),Lookups!$DE$104:$DG$108,2,FALSE))</f>
        <v>1 Below Basic</v>
      </c>
      <c r="NY418">
        <f t="shared" si="551"/>
        <v>1</v>
      </c>
      <c r="NZ418">
        <f t="shared" si="552"/>
        <v>0</v>
      </c>
      <c r="OA418" t="str">
        <f t="shared" si="553"/>
        <v>Maintained Performance Level</v>
      </c>
      <c r="OB418" s="161" t="str">
        <f t="array" ref="OB418">IF($NL418="No RI Tests","No RI Tests",IF(E418="K","N/A",VLOOKUP(MAX(IF(E418=Lookups!$DF$6:$DF$99,IF(JJ418&gt;=Lookups!$DG$6:$DG$99,Lookups!$DI$6:$DI$99))),Lookups!$DE$104:$DG$108,3,FALSE)))</f>
        <v>1 Limited</v>
      </c>
      <c r="OC418" s="161" t="str">
        <f t="array" ref="OC418">IF($NL418="No RI Tests","No RI Tests",IF(E418="K","N/A",VLOOKUP(MAX(IF(E418=Lookups!$DF$6:$DF$99,IF(NI418&gt;=Lookups!$DG$6:$DG$99,Lookups!$DI$6:$DI$99))),Lookups!$DE$104:$DG$108,3,FALSE)))</f>
        <v>1 Limited</v>
      </c>
      <c r="OD418" s="161" t="str">
        <f t="array" ref="OD418">IF($NL418="No RI Tests","No RI Tests",IF(E418="K","N/A",VLOOKUP(MAX(IF(E418=Lookups!$DF$6:$DF$99,IF(NK418&gt;=Lookups!$DG$6:$DG$99,Lookups!$DI$6:$DI$99))),Lookups!$DE$104:$DG$108,3,FALSE)))</f>
        <v>1 Limited</v>
      </c>
      <c r="OE418">
        <f t="shared" si="554"/>
        <v>1</v>
      </c>
      <c r="OF418">
        <f t="shared" si="555"/>
        <v>0</v>
      </c>
      <c r="OG418" t="str">
        <f t="shared" si="556"/>
        <v>Maintained Performance Level</v>
      </c>
      <c r="OH418">
        <f t="shared" si="557"/>
        <v>0</v>
      </c>
      <c r="OI418">
        <f t="shared" si="558"/>
        <v>0</v>
      </c>
      <c r="OJ418">
        <f t="shared" si="559"/>
        <v>0</v>
      </c>
      <c r="OK418">
        <f t="shared" si="560"/>
        <v>0</v>
      </c>
      <c r="OL418">
        <f t="shared" si="561"/>
        <v>0</v>
      </c>
      <c r="OM418" t="str">
        <f t="shared" si="562"/>
        <v>Fall Administration</v>
      </c>
      <c r="ON418" t="str">
        <f t="shared" si="563"/>
        <v>Winter Administration</v>
      </c>
      <c r="OO418" t="str">
        <f t="shared" si="564"/>
        <v>Fall to Winter RI</v>
      </c>
      <c r="OP418" t="str">
        <f ca="1">IF(AND(HR418&lt;&gt;"",JJ418&lt;600),IF(HT418="Advancing","Tier 2","Tier 3"),IF(JI418="","Null",IF(OR(E418="K",E418&lt;3),"FRA Recommended",IF(JJ418&gt;=IF(E418&lt;6,400,600),IF(JJ418&lt;VLOOKUP(E418,Lookups!$AP$3:$AR$16,3,FALSE),"Tier 2","Core"),IF(JJ418&lt;400,IF(RAND()&lt;0.81,"Tier 3","Tier 2"),IF(RAND()&lt;0.51,"Tier 3","Tier 2"))))))</f>
        <v>Tier 3</v>
      </c>
      <c r="OQ418" t="str">
        <f t="shared" si="565"/>
        <v>Average Reading Invt. Under 15 Minutes Long</v>
      </c>
      <c r="OR418">
        <f t="shared" si="566"/>
        <v>0</v>
      </c>
      <c r="OS418" t="str">
        <f t="shared" si="567"/>
        <v>Null</v>
      </c>
      <c r="OT418">
        <f t="shared" si="568"/>
        <v>0</v>
      </c>
      <c r="OU418" s="159">
        <f t="shared" si="569"/>
        <v>42352</v>
      </c>
      <c r="OV418" t="str">
        <f t="shared" si="570"/>
        <v>Form 2</v>
      </c>
      <c r="OW418" t="str">
        <f t="shared" si="571"/>
        <v>Pre-Decoder</v>
      </c>
      <c r="OX418">
        <f t="shared" si="572"/>
        <v>21</v>
      </c>
      <c r="OY418">
        <f t="shared" si="573"/>
        <v>10</v>
      </c>
      <c r="OZ418">
        <f t="shared" si="574"/>
        <v>0</v>
      </c>
      <c r="PA418" s="159">
        <f t="shared" si="575"/>
        <v>42352</v>
      </c>
      <c r="PB418" t="str">
        <f t="shared" si="576"/>
        <v>Form 2</v>
      </c>
      <c r="PC418" t="str">
        <f t="shared" si="577"/>
        <v>Pre-Decoder</v>
      </c>
      <c r="PD418">
        <f t="shared" si="578"/>
        <v>21</v>
      </c>
      <c r="PE418">
        <f t="shared" si="579"/>
        <v>10</v>
      </c>
      <c r="PF418">
        <f t="shared" si="580"/>
        <v>0</v>
      </c>
      <c r="PG418">
        <f t="shared" si="581"/>
        <v>15.571428571428571</v>
      </c>
      <c r="PH418">
        <f t="shared" si="582"/>
        <v>1</v>
      </c>
      <c r="PI418">
        <f t="shared" si="583"/>
        <v>1</v>
      </c>
      <c r="PJ418">
        <f t="shared" si="584"/>
        <v>14</v>
      </c>
      <c r="PK418">
        <f>IF(HR418="","Null",IF(E418&lt;3,"Null",IF(HU418=0,0,IF(HS418="Form 1",VLOOKUP(HU418,Lookups!$BE$3:$BP$63,E418,FALSE),IF(HS418="Form 2",VLOOKUP(HU418,Lookups!$BE$67:$BP$127,E418,FALSE),VLOOKUP(HU418,Lookups!$BE$130:$BP$190,E418,FALSE))))))</f>
        <v>0</v>
      </c>
      <c r="PL418">
        <f t="shared" si="585"/>
        <v>21</v>
      </c>
      <c r="PM418">
        <f>IF($PH418=0,"Null",IF(E418&lt;3,"Null",IF(OX418=0,0,IF(OV418="Form 1",VLOOKUP(OX418,Lookups!$BE$3:$BP$63,E418,FALSE),IF(OV418="Form 2",VLOOKUP(OX418,Lookups!$BE$67:$BP$127,E418,FALSE),VLOOKUP(OX418,Lookups!$BE$130:$BP$190,E418,FALSE))))))</f>
        <v>0</v>
      </c>
      <c r="PN418">
        <f t="shared" si="586"/>
        <v>7</v>
      </c>
      <c r="PO418">
        <f t="shared" si="587"/>
        <v>1</v>
      </c>
      <c r="PP418">
        <f t="shared" si="588"/>
        <v>5</v>
      </c>
      <c r="PQ418">
        <f>IF(HR418="","Null",IF(E418&lt;3,"Null",IF(HV418=0,0,IF(HS418="Form 1",VLOOKUP(HV418,Lookups!$BR$3:$CC$63,E418,FALSE),IF(HS418="Form 2",VLOOKUP(HV418,Lookups!$BR$67:$CC$127,E418,FALSE),VLOOKUP(HV418,Lookups!$BR$130:$CC$190,E418,FALSE))))))</f>
        <v>5</v>
      </c>
      <c r="PR418">
        <f t="shared" si="589"/>
        <v>10</v>
      </c>
      <c r="PS418">
        <f>IF(HR418="","Null",IF(E418&lt;3,"Null",IF(OY418=0,0,IF(OW418="Form 1",VLOOKUP(OY418,Lookups!$BR$3:$CC$63,E418,FALSE),IF(OW418="Form 2",VLOOKUP(OY418,Lookups!$BR$67:$CC$127,E418,FALSE),VLOOKUP(OY418,Lookups!$BR$130:$CC$190,E418,FALSE))))))</f>
        <v>11</v>
      </c>
      <c r="PT418">
        <f t="shared" si="590"/>
        <v>5</v>
      </c>
      <c r="PU418">
        <f t="shared" si="591"/>
        <v>1</v>
      </c>
      <c r="PV418">
        <f t="shared" si="592"/>
        <v>0</v>
      </c>
      <c r="PW418" t="str">
        <f t="shared" si="593"/>
        <v>Fall to Winter PI Administration</v>
      </c>
      <c r="PX418">
        <f t="shared" si="594"/>
        <v>0</v>
      </c>
      <c r="PY418">
        <f t="shared" si="595"/>
        <v>1</v>
      </c>
      <c r="PZ418" t="str">
        <f t="shared" si="596"/>
        <v>100 or More Sessions</v>
      </c>
      <c r="QA418" t="str">
        <f t="shared" si="597"/>
        <v>Series 1</v>
      </c>
      <c r="QB418" t="str">
        <f t="shared" si="598"/>
        <v>In Series 1 to 4</v>
      </c>
      <c r="QC418" t="str">
        <f>IF($MS418="System 44 Record",IF(BQ418&lt;MEDIAN(Directions!$F$3,Directions!$F$6),"Mid-Year Exited Student","Full Year Participant")&amp;IF(BP418&lt;Directions!$F$3,", Started Prior Year",", Started This Year"),"Null")</f>
        <v>Full Year Participant, Started This Year</v>
      </c>
      <c r="QD418">
        <f t="shared" si="599"/>
        <v>0</v>
      </c>
      <c r="QE418">
        <f t="shared" si="600"/>
        <v>0</v>
      </c>
      <c r="QF418">
        <f t="shared" si="601"/>
        <v>1</v>
      </c>
      <c r="QG418">
        <f t="shared" si="602"/>
        <v>1</v>
      </c>
      <c r="QH418">
        <f t="shared" si="603"/>
        <v>2</v>
      </c>
      <c r="QI418">
        <f t="shared" si="604"/>
        <v>0.72</v>
      </c>
      <c r="QJ418" t="str">
        <f t="shared" si="605"/>
        <v>Used RC! and rSkills</v>
      </c>
      <c r="QK418" t="str">
        <f t="shared" si="606"/>
        <v>Null</v>
      </c>
      <c r="QL418" t="str">
        <f t="shared" si="607"/>
        <v>Null</v>
      </c>
      <c r="QM418" t="str">
        <f>IF($MS418="READ 180 Record",IF(AQ418="","Null",VLOOKUP(JJ418,Lookups!$DX$3:$EB$2054,AN418+1,FALSE)),"Null")</f>
        <v>Null</v>
      </c>
      <c r="QN418" t="str">
        <f t="shared" si="608"/>
        <v>Null</v>
      </c>
    </row>
    <row r="419" spans="1:456" x14ac:dyDescent="0.25">
      <c r="A419" s="161" t="s">
        <v>1447</v>
      </c>
      <c r="B419" s="161" t="s">
        <v>1447</v>
      </c>
      <c r="C419" s="161" t="s">
        <v>1447</v>
      </c>
      <c r="D419" s="161" t="s">
        <v>1447</v>
      </c>
      <c r="E419" s="161">
        <v>7</v>
      </c>
      <c r="F419" s="161" t="s">
        <v>1447</v>
      </c>
      <c r="G419" s="161" t="s">
        <v>890</v>
      </c>
      <c r="H419" s="161" t="s">
        <v>891</v>
      </c>
      <c r="I419" s="161">
        <v>658</v>
      </c>
      <c r="J419" s="159">
        <v>42500</v>
      </c>
      <c r="K419" s="161">
        <v>0</v>
      </c>
      <c r="L419" s="161">
        <v>0</v>
      </c>
      <c r="M419" s="161">
        <v>0</v>
      </c>
      <c r="N419" s="161">
        <v>0</v>
      </c>
      <c r="O419" s="161">
        <v>0</v>
      </c>
      <c r="P419" s="161">
        <v>0</v>
      </c>
      <c r="Q419" s="161">
        <v>0</v>
      </c>
      <c r="R419" s="161">
        <v>0</v>
      </c>
      <c r="S419" s="161">
        <v>0</v>
      </c>
      <c r="T419" s="161">
        <v>0</v>
      </c>
      <c r="U419" s="161">
        <v>0</v>
      </c>
      <c r="V419" s="161">
        <v>0</v>
      </c>
      <c r="W419" s="161">
        <v>0</v>
      </c>
      <c r="X419" s="161">
        <v>0</v>
      </c>
      <c r="AB419" s="161" t="s">
        <v>241</v>
      </c>
      <c r="AC419" s="161" t="s">
        <v>242</v>
      </c>
      <c r="AD419" s="161" t="s">
        <v>242</v>
      </c>
      <c r="AE419" s="161" t="s">
        <v>242</v>
      </c>
      <c r="AF419" s="161" t="s">
        <v>242</v>
      </c>
      <c r="AG419" s="161" t="s">
        <v>241</v>
      </c>
      <c r="AH419" s="161" t="s">
        <v>242</v>
      </c>
      <c r="AI419" s="161">
        <v>20150801</v>
      </c>
      <c r="AJ419" s="161">
        <v>20160525</v>
      </c>
      <c r="AK419" s="161" t="s">
        <v>869</v>
      </c>
      <c r="AL419" t="s">
        <v>1076</v>
      </c>
      <c r="AM419" t="s">
        <v>891</v>
      </c>
      <c r="AN419">
        <v>2</v>
      </c>
      <c r="AO419" t="s">
        <v>870</v>
      </c>
      <c r="AP419">
        <v>8</v>
      </c>
      <c r="AQ419">
        <v>35</v>
      </c>
      <c r="AR419">
        <v>833</v>
      </c>
      <c r="AS419">
        <v>331</v>
      </c>
      <c r="AT419">
        <v>148</v>
      </c>
      <c r="AU419">
        <v>223</v>
      </c>
      <c r="AV419">
        <v>86</v>
      </c>
      <c r="AW419">
        <v>21</v>
      </c>
      <c r="AX419">
        <v>23.36665</v>
      </c>
      <c r="AY419">
        <v>4.6666999999999996</v>
      </c>
      <c r="AZ419">
        <v>1.6667000000000001</v>
      </c>
      <c r="BA419">
        <v>97.4</v>
      </c>
      <c r="BB419">
        <v>19397</v>
      </c>
      <c r="BC419">
        <v>65.822784810000002</v>
      </c>
      <c r="BD419">
        <v>77.272727271999997</v>
      </c>
      <c r="BE419">
        <v>509</v>
      </c>
      <c r="BF419">
        <v>585</v>
      </c>
      <c r="BG419">
        <v>13</v>
      </c>
      <c r="BH419">
        <v>96</v>
      </c>
      <c r="BI419">
        <v>3</v>
      </c>
      <c r="BJ419">
        <v>0</v>
      </c>
      <c r="BK419">
        <v>46</v>
      </c>
      <c r="BL419">
        <v>0</v>
      </c>
      <c r="BM419" t="s">
        <v>1077</v>
      </c>
      <c r="BN419" t="s">
        <v>1079</v>
      </c>
      <c r="ET419" s="161">
        <v>2</v>
      </c>
      <c r="EU419" s="161">
        <v>16</v>
      </c>
      <c r="EV419" s="161">
        <v>16</v>
      </c>
      <c r="EW419" s="161">
        <v>981</v>
      </c>
      <c r="EX419" s="161">
        <v>0</v>
      </c>
      <c r="EY419" s="161">
        <v>0</v>
      </c>
      <c r="EZ419" s="161">
        <v>0</v>
      </c>
      <c r="FA419" s="161">
        <v>0</v>
      </c>
      <c r="FB419" s="161">
        <v>57</v>
      </c>
      <c r="FC419" s="161">
        <v>75</v>
      </c>
      <c r="FD419" s="161">
        <v>0</v>
      </c>
      <c r="FE419" s="161">
        <v>1</v>
      </c>
      <c r="FF419" s="159">
        <v>42411</v>
      </c>
      <c r="FG419" s="161">
        <v>57</v>
      </c>
      <c r="FH419" s="161">
        <v>75</v>
      </c>
      <c r="FI419" s="161">
        <v>75</v>
      </c>
      <c r="FJ419" s="161">
        <v>40</v>
      </c>
      <c r="FK419" s="161">
        <v>50</v>
      </c>
      <c r="HN419" s="161" t="s">
        <v>891</v>
      </c>
      <c r="HO419" s="159">
        <v>42262</v>
      </c>
      <c r="HP419" s="159">
        <v>42262</v>
      </c>
      <c r="HQ419" s="161">
        <v>1</v>
      </c>
      <c r="HR419" s="159">
        <v>42262</v>
      </c>
      <c r="HS419" s="161" t="s">
        <v>872</v>
      </c>
      <c r="HT419" s="161" t="s">
        <v>882</v>
      </c>
      <c r="HU419" s="161">
        <v>45</v>
      </c>
      <c r="HV419" s="161">
        <v>26</v>
      </c>
      <c r="HW419" s="161">
        <v>0</v>
      </c>
      <c r="JB419" s="161" t="s">
        <v>891</v>
      </c>
      <c r="JC419" s="161">
        <v>7</v>
      </c>
      <c r="JD419" s="161">
        <v>2</v>
      </c>
      <c r="JE419" s="161">
        <v>8</v>
      </c>
      <c r="JF419" s="161">
        <v>7657</v>
      </c>
      <c r="JG419" s="159">
        <v>42500</v>
      </c>
      <c r="JH419" s="161">
        <v>658</v>
      </c>
      <c r="JI419" s="159">
        <v>42249</v>
      </c>
      <c r="JJ419" s="161">
        <v>458</v>
      </c>
      <c r="JK419" s="161">
        <v>29</v>
      </c>
      <c r="JL419" s="159">
        <v>42348</v>
      </c>
      <c r="JM419" s="161">
        <v>476</v>
      </c>
      <c r="JN419" s="161">
        <v>18</v>
      </c>
      <c r="JO419" s="159">
        <v>42500</v>
      </c>
      <c r="JP419" s="161">
        <v>658</v>
      </c>
      <c r="JQ419" s="161">
        <v>28</v>
      </c>
      <c r="MN419" t="str">
        <f t="shared" si="522"/>
        <v>YesNoNoNoYesNo</v>
      </c>
      <c r="MO419" t="str">
        <f>IF(AND(MN419="NoNoNoNoNoNo",JI419=""),"No Programs",VLOOKUP(MN419,Lookups!$DA$4:$DB$67,2,FALSE))</f>
        <v>READ 180 Only</v>
      </c>
      <c r="MP419">
        <f t="shared" si="523"/>
        <v>1</v>
      </c>
      <c r="MQ419" t="str">
        <f t="shared" si="524"/>
        <v>READ 180 User</v>
      </c>
      <c r="MR419" t="str">
        <f>Directions!$D$3</f>
        <v>Usage</v>
      </c>
      <c r="MS419" t="str">
        <f>VLOOKUP(MQ419,Lookups!$CU$71:$CV$80,2,FALSE)</f>
        <v>READ 180 Record</v>
      </c>
      <c r="MT419">
        <f t="shared" si="525"/>
        <v>1</v>
      </c>
      <c r="MU419">
        <f t="shared" si="526"/>
        <v>1</v>
      </c>
      <c r="MV419">
        <f t="shared" si="527"/>
        <v>1</v>
      </c>
      <c r="MW419">
        <f t="shared" si="528"/>
        <v>1</v>
      </c>
      <c r="MX419">
        <f t="shared" si="529"/>
        <v>35.857142857142854</v>
      </c>
      <c r="MY419" t="str">
        <f t="shared" si="530"/>
        <v>Not Used</v>
      </c>
      <c r="MZ419">
        <f t="shared" si="531"/>
        <v>0</v>
      </c>
      <c r="NA419" t="str">
        <f t="shared" si="532"/>
        <v>Not Available</v>
      </c>
      <c r="NB419" t="str">
        <f t="shared" si="533"/>
        <v>Not Available</v>
      </c>
      <c r="NC419" t="str">
        <f t="shared" si="534"/>
        <v>4 Not Indicated</v>
      </c>
      <c r="ND419" t="str">
        <f t="shared" si="535"/>
        <v>4 Not Indicated</v>
      </c>
      <c r="NE419" t="str">
        <f t="shared" si="536"/>
        <v>4 Not Indicated</v>
      </c>
      <c r="NF419" t="str">
        <f t="shared" si="537"/>
        <v>4 Not Indicated</v>
      </c>
      <c r="NG419" t="str">
        <f t="shared" si="538"/>
        <v>4 Not Indicated</v>
      </c>
      <c r="NH419" s="159">
        <f t="shared" si="539"/>
        <v>42500</v>
      </c>
      <c r="NI419">
        <f t="shared" si="540"/>
        <v>658</v>
      </c>
      <c r="NJ419" s="159">
        <f t="shared" si="541"/>
        <v>42500</v>
      </c>
      <c r="NK419">
        <f t="shared" si="542"/>
        <v>658</v>
      </c>
      <c r="NL419">
        <f t="shared" si="543"/>
        <v>35.857142857142854</v>
      </c>
      <c r="NM419">
        <f t="shared" si="544"/>
        <v>1</v>
      </c>
      <c r="NN419">
        <f>IF(OR(E419="PK",E419="K",JJ419=""),"Null",INDEX(Lookups!$EZ$4:$FW$18,MATCH($JJ419,Lookups!$EY$4:$EY$18,1),MATCH($E419,Lookups!$EZ$3:$FW$3,0)))</f>
        <v>90</v>
      </c>
      <c r="NO419">
        <f>IF(OR(E419="PK",E419="K",JJ419=""),"Null",INDEX(Lookups!$EZ$4:$FW$18,MATCH($JJ419,Lookups!$EY$4:$EY$18,1),MATCH($E419,Lookups!$EZ$3:$FW$3,0) + 1))</f>
        <v>145</v>
      </c>
      <c r="NP419">
        <f t="shared" si="545"/>
        <v>180</v>
      </c>
      <c r="NQ419" t="str">
        <f t="shared" si="546"/>
        <v>PI is Recommended</v>
      </c>
      <c r="NR419" t="str">
        <f t="shared" si="547"/>
        <v>No PI Needed</v>
      </c>
      <c r="NS419" t="str">
        <f t="shared" si="548"/>
        <v>400L to 599L</v>
      </c>
      <c r="NT419" t="str">
        <f t="shared" si="549"/>
        <v>600L to 799L</v>
      </c>
      <c r="NU419" t="str">
        <f t="shared" si="550"/>
        <v>600L to 799L</v>
      </c>
      <c r="NV419" s="183" t="str">
        <f t="array" ref="NV419">IF($NL419="No RI Tests","No RI Tests",VLOOKUP(IF(AND(E419="K",JJ419&lt;280),3,IF(AND(E419="K",JJ419&gt;=280),4,MAX(IF(E419=Lookups!$DF$6:$DF$99,IF(JJ419&gt;=Lookups!$DG$6:$DG$99,Lookups!$DH$6:$DH$99))))),Lookups!$DE$104:$DG$108,2,FALSE))</f>
        <v>1 Below Basic</v>
      </c>
      <c r="NW419" s="161" t="str">
        <f t="array" ref="NW419">IF($NL419="No RI Tests","No RI Tests",VLOOKUP(IF(AND(E419="K",JH419&lt;280),3,IF(AND(E419="K",JH419&gt;=280),4,MAX(IF(E419=Lookups!$DF$6:$DF$99,IF(NI419&gt;=Lookups!$DG$6:$DG$99,Lookups!$DH$6:$DH$99))))),Lookups!$DE$104:$DG$108,2,FALSE))</f>
        <v>1 Below Basic</v>
      </c>
      <c r="NX419" s="161" t="str">
        <f t="array" ref="NX419">IF($NL419="No RI Tests","No RI Tests",VLOOKUP(IF(AND(E419="K",NK419&lt;280),3,IF(AND(E419="K",NK419&gt;=280),4,MAX(IF(E419=Lookups!$DF$6:$DF$99,IF(NK419&gt;=Lookups!$DG$6:$DG$99,Lookups!$DH$6:$DH$99))))),Lookups!$DE$104:$DG$108,2,FALSE))</f>
        <v>1 Below Basic</v>
      </c>
      <c r="NY419">
        <f t="shared" si="551"/>
        <v>1</v>
      </c>
      <c r="NZ419">
        <f t="shared" si="552"/>
        <v>0</v>
      </c>
      <c r="OA419" t="str">
        <f t="shared" si="553"/>
        <v>Maintained Performance Level</v>
      </c>
      <c r="OB419" s="161" t="str">
        <f t="array" ref="OB419">IF($NL419="No RI Tests","No RI Tests",IF(E419="K","N/A",VLOOKUP(MAX(IF(E419=Lookups!$DF$6:$DF$99,IF(JJ419&gt;=Lookups!$DG$6:$DG$99,Lookups!$DI$6:$DI$99))),Lookups!$DE$104:$DG$108,3,FALSE)))</f>
        <v>1 Limited</v>
      </c>
      <c r="OC419" s="161" t="str">
        <f t="array" ref="OC419">IF($NL419="No RI Tests","No RI Tests",IF(E419="K","N/A",VLOOKUP(MAX(IF(E419=Lookups!$DF$6:$DF$99,IF(NI419&gt;=Lookups!$DG$6:$DG$99,Lookups!$DI$6:$DI$99))),Lookups!$DE$104:$DG$108,3,FALSE)))</f>
        <v>1 Limited</v>
      </c>
      <c r="OD419" s="161" t="str">
        <f t="array" ref="OD419">IF($NL419="No RI Tests","No RI Tests",IF(E419="K","N/A",VLOOKUP(MAX(IF(E419=Lookups!$DF$6:$DF$99,IF(NK419&gt;=Lookups!$DG$6:$DG$99,Lookups!$DI$6:$DI$99))),Lookups!$DE$104:$DG$108,3,FALSE)))</f>
        <v>1 Limited</v>
      </c>
      <c r="OE419">
        <f t="shared" si="554"/>
        <v>1</v>
      </c>
      <c r="OF419">
        <f t="shared" si="555"/>
        <v>0</v>
      </c>
      <c r="OG419" t="str">
        <f t="shared" si="556"/>
        <v>Maintained Performance Level</v>
      </c>
      <c r="OH419">
        <f t="shared" si="557"/>
        <v>200</v>
      </c>
      <c r="OI419">
        <f t="shared" si="558"/>
        <v>1</v>
      </c>
      <c r="OJ419">
        <f t="shared" si="559"/>
        <v>1</v>
      </c>
      <c r="OK419">
        <f t="shared" si="560"/>
        <v>1</v>
      </c>
      <c r="OL419">
        <f t="shared" si="561"/>
        <v>1.7021276595744681</v>
      </c>
      <c r="OM419" t="str">
        <f t="shared" si="562"/>
        <v>Fall Administration</v>
      </c>
      <c r="ON419" t="str">
        <f t="shared" si="563"/>
        <v>Fall Administration</v>
      </c>
      <c r="OO419" t="str">
        <f t="shared" si="564"/>
        <v>Fall Administration RI</v>
      </c>
      <c r="OP419" t="str">
        <f ca="1">IF(AND(HR419&lt;&gt;"",JJ419&lt;600),IF(HT419="Advancing","Tier 2","Tier 3"),IF(JI419="","Null",IF(OR(E419="K",E419&lt;3),"FRA Recommended",IF(JJ419&gt;=IF(E419&lt;6,400,600),IF(JJ419&lt;VLOOKUP(E419,Lookups!$AP$3:$AR$16,3,FALSE),"Tier 2","Core"),IF(JJ419&lt;400,IF(RAND()&lt;0.81,"Tier 3","Tier 2"),IF(RAND()&lt;0.51,"Tier 3","Tier 2"))))))</f>
        <v>Tier 2</v>
      </c>
      <c r="OQ419" t="str">
        <f t="shared" si="565"/>
        <v>Average Reading Invt. at Least 15 Minutes Long</v>
      </c>
      <c r="OR419">
        <f t="shared" si="566"/>
        <v>0</v>
      </c>
      <c r="OS419">
        <f t="shared" si="567"/>
        <v>1</v>
      </c>
      <c r="OT419">
        <f t="shared" si="568"/>
        <v>200</v>
      </c>
      <c r="OU419" s="159">
        <f t="shared" si="569"/>
        <v>42262</v>
      </c>
      <c r="OV419" t="str">
        <f t="shared" si="570"/>
        <v>Form 1</v>
      </c>
      <c r="OW419" t="str">
        <f t="shared" si="571"/>
        <v>Advancing</v>
      </c>
      <c r="OX419">
        <f t="shared" si="572"/>
        <v>45</v>
      </c>
      <c r="OY419">
        <f t="shared" si="573"/>
        <v>26</v>
      </c>
      <c r="OZ419">
        <f t="shared" si="574"/>
        <v>0</v>
      </c>
      <c r="PA419" s="159">
        <f t="shared" si="575"/>
        <v>42262</v>
      </c>
      <c r="PB419" t="str">
        <f t="shared" si="576"/>
        <v>Form 1</v>
      </c>
      <c r="PC419" t="str">
        <f t="shared" si="577"/>
        <v>Advancing</v>
      </c>
      <c r="PD419">
        <f t="shared" si="578"/>
        <v>45</v>
      </c>
      <c r="PE419">
        <f t="shared" si="579"/>
        <v>26</v>
      </c>
      <c r="PF419">
        <f t="shared" si="580"/>
        <v>0</v>
      </c>
      <c r="PG419" t="str">
        <f t="shared" si="581"/>
        <v>Lone PI Test</v>
      </c>
      <c r="PH419">
        <f t="shared" si="582"/>
        <v>0</v>
      </c>
      <c r="PI419">
        <f t="shared" si="583"/>
        <v>1</v>
      </c>
      <c r="PJ419">
        <f t="shared" si="584"/>
        <v>45</v>
      </c>
      <c r="PK419">
        <f>IF(HR419="","Null",IF(E419&lt;3,"Null",IF(HU419=0,0,IF(HS419="Form 1",VLOOKUP(HU419,Lookups!$BE$3:$BP$63,E419,FALSE),IF(HS419="Form 2",VLOOKUP(HU419,Lookups!$BE$67:$BP$127,E419,FALSE),VLOOKUP(HU419,Lookups!$BE$130:$BP$190,E419,FALSE))))))</f>
        <v>13</v>
      </c>
      <c r="PL419" t="str">
        <f t="shared" si="585"/>
        <v>Null</v>
      </c>
      <c r="PM419" t="str">
        <f>IF($PH419=0,"Null",IF(E419&lt;3,"Null",IF(OX419=0,0,IF(OV419="Form 1",VLOOKUP(OX419,Lookups!$BE$3:$BP$63,E419,FALSE),IF(OV419="Form 2",VLOOKUP(OX419,Lookups!$BE$67:$BP$127,E419,FALSE),VLOOKUP(OX419,Lookups!$BE$130:$BP$190,E419,FALSE))))))</f>
        <v>Null</v>
      </c>
      <c r="PN419" t="str">
        <f t="shared" si="586"/>
        <v>Null</v>
      </c>
      <c r="PO419" t="str">
        <f t="shared" si="587"/>
        <v>Null</v>
      </c>
      <c r="PP419">
        <f t="shared" si="588"/>
        <v>26</v>
      </c>
      <c r="PQ419">
        <f>IF(HR419="","Null",IF(E419&lt;3,"Null",IF(HV419=0,0,IF(HS419="Form 1",VLOOKUP(HV419,Lookups!$BR$3:$CC$63,E419,FALSE),IF(HS419="Form 2",VLOOKUP(HV419,Lookups!$BR$67:$CC$127,E419,FALSE),VLOOKUP(HV419,Lookups!$BR$130:$CC$190,E419,FALSE))))))</f>
        <v>33</v>
      </c>
      <c r="PR419" t="str">
        <f t="shared" si="589"/>
        <v>Null</v>
      </c>
      <c r="PS419">
        <f>IF(HR419="","Null",IF(E419&lt;3,"Null",IF(OY419=0,0,IF(OW419="Form 1",VLOOKUP(OY419,Lookups!$BR$3:$CC$63,E419,FALSE),IF(OW419="Form 2",VLOOKUP(OY419,Lookups!$BR$67:$CC$127,E419,FALSE),VLOOKUP(OY419,Lookups!$BR$130:$CC$190,E419,FALSE))))))</f>
        <v>25</v>
      </c>
      <c r="PT419" t="str">
        <f t="shared" si="590"/>
        <v>Null</v>
      </c>
      <c r="PU419" t="str">
        <f t="shared" si="591"/>
        <v>Null</v>
      </c>
      <c r="PV419">
        <f t="shared" si="592"/>
        <v>1</v>
      </c>
      <c r="PW419" t="str">
        <f t="shared" si="593"/>
        <v>Fall PI Administration</v>
      </c>
      <c r="PX419">
        <f t="shared" si="594"/>
        <v>1</v>
      </c>
      <c r="PY419">
        <f t="shared" si="595"/>
        <v>0</v>
      </c>
      <c r="PZ419" t="str">
        <f t="shared" si="596"/>
        <v>Null</v>
      </c>
      <c r="QA419" t="str">
        <f t="shared" si="597"/>
        <v>Null</v>
      </c>
      <c r="QB419" t="str">
        <f t="shared" si="598"/>
        <v>Null</v>
      </c>
      <c r="QC419" t="str">
        <f>IF($MS419="System 44 Record",IF(BQ419&lt;MEDIAN(Directions!$F$3,Directions!$F$6),"Mid-Year Exited Student","Full Year Participant")&amp;IF(BP419&lt;Directions!$F$3,", Started Prior Year",", Started This Year"),"Null")</f>
        <v>Null</v>
      </c>
      <c r="QD419" t="str">
        <f t="shared" si="599"/>
        <v>Null</v>
      </c>
      <c r="QE419">
        <f t="shared" si="600"/>
        <v>1</v>
      </c>
      <c r="QF419">
        <f t="shared" si="601"/>
        <v>1</v>
      </c>
      <c r="QG419">
        <f t="shared" si="602"/>
        <v>1</v>
      </c>
      <c r="QH419">
        <f t="shared" si="603"/>
        <v>1</v>
      </c>
      <c r="QI419">
        <f t="shared" si="604"/>
        <v>0.75</v>
      </c>
      <c r="QJ419" t="str">
        <f t="shared" si="605"/>
        <v>Used All 3</v>
      </c>
      <c r="QK419" t="str">
        <f t="shared" si="606"/>
        <v>20 to 39 Sessions</v>
      </c>
      <c r="QL419" t="str">
        <f t="shared" si="607"/>
        <v>5 to 8 Segments</v>
      </c>
      <c r="QM419" t="str">
        <f>IF($MS419="READ 180 Record",IF(AQ419="","Null",VLOOKUP(JJ419,Lookups!$DX$3:$EB$2054,AN419+1,FALSE)),"Null")</f>
        <v>Level Matches Lexile Score</v>
      </c>
      <c r="QN419" t="str">
        <f t="shared" si="608"/>
        <v>Null</v>
      </c>
    </row>
    <row r="420" spans="1:456" x14ac:dyDescent="0.25">
      <c r="A420" s="161" t="s">
        <v>1447</v>
      </c>
      <c r="B420" s="161" t="s">
        <v>1447</v>
      </c>
      <c r="C420" s="161" t="s">
        <v>1447</v>
      </c>
      <c r="D420" s="161" t="s">
        <v>1447</v>
      </c>
      <c r="E420" s="161">
        <v>6</v>
      </c>
      <c r="F420" s="161" t="s">
        <v>1447</v>
      </c>
      <c r="G420" s="161" t="s">
        <v>880</v>
      </c>
      <c r="H420" s="161" t="s">
        <v>907</v>
      </c>
      <c r="I420" s="161">
        <v>0</v>
      </c>
      <c r="J420" s="159">
        <v>42501</v>
      </c>
      <c r="K420" s="161">
        <v>0</v>
      </c>
      <c r="L420" s="161">
        <v>0</v>
      </c>
      <c r="M420" s="161">
        <v>0</v>
      </c>
      <c r="N420" s="161">
        <v>0</v>
      </c>
      <c r="O420" s="161">
        <v>0</v>
      </c>
      <c r="P420" s="161">
        <v>0</v>
      </c>
      <c r="Q420" s="161">
        <v>0</v>
      </c>
      <c r="R420" s="161">
        <v>0</v>
      </c>
      <c r="S420" s="161">
        <v>0</v>
      </c>
      <c r="T420" s="161">
        <v>0</v>
      </c>
      <c r="U420" s="161">
        <v>0</v>
      </c>
      <c r="V420" s="161">
        <v>0</v>
      </c>
      <c r="W420" s="161">
        <v>0</v>
      </c>
      <c r="X420" s="161">
        <v>0</v>
      </c>
      <c r="AB420" s="161" t="s">
        <v>242</v>
      </c>
      <c r="AC420" s="161" t="s">
        <v>242</v>
      </c>
      <c r="AD420" s="161" t="s">
        <v>242</v>
      </c>
      <c r="AE420" s="161" t="s">
        <v>242</v>
      </c>
      <c r="AF420" s="161" t="s">
        <v>241</v>
      </c>
      <c r="AG420" s="161" t="s">
        <v>241</v>
      </c>
      <c r="AH420" s="161" t="s">
        <v>242</v>
      </c>
      <c r="AI420" s="161">
        <v>20150801</v>
      </c>
      <c r="AJ420" s="161">
        <v>20160525</v>
      </c>
      <c r="AK420" s="161" t="s">
        <v>869</v>
      </c>
      <c r="AL420" t="s">
        <v>1078</v>
      </c>
      <c r="BN420" t="s">
        <v>1076</v>
      </c>
      <c r="BO420" t="s">
        <v>907</v>
      </c>
      <c r="BP420" s="159">
        <v>42250</v>
      </c>
      <c r="BQ420" s="159">
        <v>42513</v>
      </c>
      <c r="BR420" t="s">
        <v>877</v>
      </c>
      <c r="BS420">
        <v>-376</v>
      </c>
      <c r="BT420" s="159">
        <v>42513</v>
      </c>
      <c r="BU420">
        <v>7</v>
      </c>
      <c r="BV420">
        <v>6</v>
      </c>
      <c r="BW420">
        <v>47</v>
      </c>
      <c r="BX420">
        <v>122</v>
      </c>
      <c r="BY420">
        <v>2881</v>
      </c>
      <c r="BZ420">
        <v>3033</v>
      </c>
      <c r="CA420">
        <v>0</v>
      </c>
      <c r="CB420">
        <v>18</v>
      </c>
      <c r="CC420">
        <v>61</v>
      </c>
      <c r="CD420">
        <v>64</v>
      </c>
      <c r="CE420">
        <v>77</v>
      </c>
      <c r="CF420">
        <v>69</v>
      </c>
      <c r="CG420">
        <v>64</v>
      </c>
      <c r="CH420">
        <v>57</v>
      </c>
      <c r="CI420">
        <v>11010</v>
      </c>
      <c r="CJ420">
        <v>3.4571000000000001</v>
      </c>
      <c r="CK420">
        <v>7</v>
      </c>
      <c r="CL420">
        <v>5</v>
      </c>
      <c r="ET420" s="161">
        <v>4</v>
      </c>
      <c r="EU420" s="161">
        <v>66</v>
      </c>
      <c r="EV420" s="161">
        <v>33</v>
      </c>
      <c r="EW420" s="161">
        <v>3936</v>
      </c>
      <c r="EX420" s="161">
        <v>0</v>
      </c>
      <c r="EY420" s="161">
        <v>0</v>
      </c>
      <c r="EZ420" s="161">
        <v>32</v>
      </c>
      <c r="FA420" s="161">
        <v>57</v>
      </c>
      <c r="FB420" s="161">
        <v>23</v>
      </c>
      <c r="FC420" s="161">
        <v>48</v>
      </c>
      <c r="FD420" s="161">
        <v>1</v>
      </c>
      <c r="FE420" s="161">
        <v>1</v>
      </c>
      <c r="FF420" s="159">
        <v>42388</v>
      </c>
      <c r="FG420" s="161">
        <v>32</v>
      </c>
      <c r="FH420" s="161">
        <v>57</v>
      </c>
      <c r="FI420" s="161">
        <v>33</v>
      </c>
      <c r="FJ420" s="161">
        <v>50</v>
      </c>
      <c r="FK420" s="161">
        <v>13</v>
      </c>
      <c r="FL420" s="159">
        <v>42310</v>
      </c>
      <c r="FM420" s="161">
        <v>23</v>
      </c>
      <c r="FN420" s="161">
        <v>48</v>
      </c>
      <c r="FO420" s="161">
        <v>25</v>
      </c>
      <c r="FP420" s="161">
        <v>10</v>
      </c>
      <c r="FQ420" s="161">
        <v>38</v>
      </c>
      <c r="HN420" s="161" t="s">
        <v>907</v>
      </c>
      <c r="HO420" s="159">
        <v>42244</v>
      </c>
      <c r="HP420" s="159">
        <v>42501</v>
      </c>
      <c r="HQ420" s="161">
        <v>3</v>
      </c>
      <c r="HR420" s="159">
        <v>42244</v>
      </c>
      <c r="HS420" s="161" t="s">
        <v>872</v>
      </c>
      <c r="HT420" s="161" t="s">
        <v>878</v>
      </c>
      <c r="HU420" s="161">
        <v>18</v>
      </c>
      <c r="HV420" s="161">
        <v>2</v>
      </c>
      <c r="HW420" s="161">
        <v>0</v>
      </c>
      <c r="HX420" s="159">
        <v>42340</v>
      </c>
      <c r="HY420" s="161" t="s">
        <v>874</v>
      </c>
      <c r="HZ420" s="161" t="s">
        <v>873</v>
      </c>
      <c r="IA420" s="161">
        <v>24</v>
      </c>
      <c r="IB420" s="161">
        <v>11</v>
      </c>
      <c r="IC420" s="161">
        <v>0</v>
      </c>
      <c r="ID420" s="159">
        <v>42501</v>
      </c>
      <c r="IE420" s="161" t="s">
        <v>879</v>
      </c>
      <c r="IF420" s="161" t="s">
        <v>873</v>
      </c>
      <c r="IG420" s="161">
        <v>29</v>
      </c>
      <c r="IH420" s="161">
        <v>19</v>
      </c>
      <c r="II420" s="161">
        <v>0</v>
      </c>
      <c r="JB420" s="161" t="s">
        <v>907</v>
      </c>
      <c r="JC420" s="161">
        <v>27</v>
      </c>
      <c r="JD420" s="161">
        <v>5</v>
      </c>
      <c r="JE420" s="161">
        <v>8</v>
      </c>
      <c r="JF420" s="161">
        <v>4430</v>
      </c>
      <c r="JG420" s="159">
        <v>42501</v>
      </c>
      <c r="JH420" s="161">
        <v>0</v>
      </c>
      <c r="JI420" s="159">
        <v>42243</v>
      </c>
      <c r="JJ420" s="161">
        <v>0</v>
      </c>
      <c r="JK420" s="161">
        <v>22</v>
      </c>
      <c r="JL420" s="159">
        <v>42340</v>
      </c>
      <c r="JM420" s="161">
        <v>0</v>
      </c>
      <c r="JN420" s="161">
        <v>8</v>
      </c>
      <c r="JO420" s="159">
        <v>42501</v>
      </c>
      <c r="JP420" s="161">
        <v>0</v>
      </c>
      <c r="JQ420" s="161">
        <v>26</v>
      </c>
      <c r="MN420" t="str">
        <f t="shared" si="522"/>
        <v>NoNoNoYesYesNo</v>
      </c>
      <c r="MO420" t="str">
        <f>IF(AND(MN420="NoNoNoNoNoNo",JI420=""),"No Programs",VLOOKUP(MN420,Lookups!$DA$4:$DB$67,2,FALSE))</f>
        <v>System 44 Only</v>
      </c>
      <c r="MP420">
        <f t="shared" si="523"/>
        <v>0</v>
      </c>
      <c r="MQ420" t="str">
        <f t="shared" si="524"/>
        <v>System 44 User</v>
      </c>
      <c r="MR420" t="str">
        <f>Directions!$D$3</f>
        <v>Usage</v>
      </c>
      <c r="MS420" t="str">
        <f>VLOOKUP(MQ420,Lookups!$CU$71:$CV$80,2,FALSE)</f>
        <v>System 44 Record</v>
      </c>
      <c r="MT420">
        <f t="shared" si="525"/>
        <v>1</v>
      </c>
      <c r="MU420">
        <f t="shared" si="526"/>
        <v>1</v>
      </c>
      <c r="MV420">
        <f t="shared" si="527"/>
        <v>1</v>
      </c>
      <c r="MW420">
        <f t="shared" si="528"/>
        <v>1</v>
      </c>
      <c r="MX420">
        <f t="shared" si="529"/>
        <v>36.714285714285715</v>
      </c>
      <c r="MY420" t="str">
        <f t="shared" si="530"/>
        <v>Not Used</v>
      </c>
      <c r="MZ420">
        <f t="shared" si="531"/>
        <v>0</v>
      </c>
      <c r="NA420" t="str">
        <f t="shared" si="532"/>
        <v>Not Available</v>
      </c>
      <c r="NB420" t="str">
        <f t="shared" si="533"/>
        <v>Not Available</v>
      </c>
      <c r="NC420" t="str">
        <f t="shared" si="534"/>
        <v>4 Not Indicated</v>
      </c>
      <c r="ND420" t="str">
        <f t="shared" si="535"/>
        <v>4 Not Indicated</v>
      </c>
      <c r="NE420" t="str">
        <f t="shared" si="536"/>
        <v>4 Not Indicated</v>
      </c>
      <c r="NF420" t="str">
        <f t="shared" si="537"/>
        <v>4 Not Indicated</v>
      </c>
      <c r="NG420" t="str">
        <f t="shared" si="538"/>
        <v>4 Not Indicated</v>
      </c>
      <c r="NH420" s="159">
        <f t="shared" si="539"/>
        <v>42501</v>
      </c>
      <c r="NI420">
        <f t="shared" si="540"/>
        <v>0</v>
      </c>
      <c r="NJ420" s="159">
        <f t="shared" si="541"/>
        <v>0</v>
      </c>
      <c r="NK420">
        <f t="shared" si="542"/>
        <v>0</v>
      </c>
      <c r="NL420">
        <f t="shared" si="543"/>
        <v>36.857142857142854</v>
      </c>
      <c r="NM420">
        <f t="shared" si="544"/>
        <v>1</v>
      </c>
      <c r="NN420">
        <f>IF(OR(E420="PK",E420="K",JJ420=""),"Null",INDEX(Lookups!$EZ$4:$FW$18,MATCH($JJ420,Lookups!$EY$4:$EY$18,1),MATCH($E420,Lookups!$EZ$3:$FW$3,0)))</f>
        <v>205</v>
      </c>
      <c r="NO420">
        <f>IF(OR(E420="PK",E420="K",JJ420=""),"Null",INDEX(Lookups!$EZ$4:$FW$18,MATCH($JJ420,Lookups!$EY$4:$EY$18,1),MATCH($E420,Lookups!$EZ$3:$FW$3,0) + 1))</f>
        <v>315</v>
      </c>
      <c r="NP420">
        <f t="shared" si="545"/>
        <v>410</v>
      </c>
      <c r="NQ420" t="str">
        <f t="shared" si="546"/>
        <v>PI is Recommended</v>
      </c>
      <c r="NR420" t="str">
        <f t="shared" si="547"/>
        <v>PI is Recommended</v>
      </c>
      <c r="NS420" t="str">
        <f t="shared" si="548"/>
        <v>BR to 199L</v>
      </c>
      <c r="NT420" t="str">
        <f t="shared" si="549"/>
        <v>BR to 199L</v>
      </c>
      <c r="NU420" t="str">
        <f t="shared" si="550"/>
        <v>BR to 199L</v>
      </c>
      <c r="NV420" s="183" t="str">
        <f t="array" ref="NV420">IF($NL420="No RI Tests","No RI Tests",VLOOKUP(IF(AND(E420="K",JJ420&lt;280),3,IF(AND(E420="K",JJ420&gt;=280),4,MAX(IF(E420=Lookups!$DF$6:$DF$99,IF(JJ420&gt;=Lookups!$DG$6:$DG$99,Lookups!$DH$6:$DH$99))))),Lookups!$DE$104:$DG$108,2,FALSE))</f>
        <v>1 Below Basic</v>
      </c>
      <c r="NW420" s="161" t="str">
        <f t="array" ref="NW420">IF($NL420="No RI Tests","No RI Tests",VLOOKUP(IF(AND(E420="K",JH420&lt;280),3,IF(AND(E420="K",JH420&gt;=280),4,MAX(IF(E420=Lookups!$DF$6:$DF$99,IF(NI420&gt;=Lookups!$DG$6:$DG$99,Lookups!$DH$6:$DH$99))))),Lookups!$DE$104:$DG$108,2,FALSE))</f>
        <v>1 Below Basic</v>
      </c>
      <c r="NX420" s="161" t="str">
        <f t="array" ref="NX420">IF($NL420="No RI Tests","No RI Tests",VLOOKUP(IF(AND(E420="K",NK420&lt;280),3,IF(AND(E420="K",NK420&gt;=280),4,MAX(IF(E420=Lookups!$DF$6:$DF$99,IF(NK420&gt;=Lookups!$DG$6:$DG$99,Lookups!$DH$6:$DH$99))))),Lookups!$DE$104:$DG$108,2,FALSE))</f>
        <v>1 Below Basic</v>
      </c>
      <c r="NY420">
        <f t="shared" si="551"/>
        <v>1</v>
      </c>
      <c r="NZ420">
        <f t="shared" si="552"/>
        <v>0</v>
      </c>
      <c r="OA420" t="str">
        <f t="shared" si="553"/>
        <v>Maintained Performance Level</v>
      </c>
      <c r="OB420" s="161" t="str">
        <f t="array" ref="OB420">IF($NL420="No RI Tests","No RI Tests",IF(E420="K","N/A",VLOOKUP(MAX(IF(E420=Lookups!$DF$6:$DF$99,IF(JJ420&gt;=Lookups!$DG$6:$DG$99,Lookups!$DI$6:$DI$99))),Lookups!$DE$104:$DG$108,3,FALSE)))</f>
        <v>1 Limited</v>
      </c>
      <c r="OC420" s="161" t="str">
        <f t="array" ref="OC420">IF($NL420="No RI Tests","No RI Tests",IF(E420="K","N/A",VLOOKUP(MAX(IF(E420=Lookups!$DF$6:$DF$99,IF(NI420&gt;=Lookups!$DG$6:$DG$99,Lookups!$DI$6:$DI$99))),Lookups!$DE$104:$DG$108,3,FALSE)))</f>
        <v>1 Limited</v>
      </c>
      <c r="OD420" s="161" t="str">
        <f t="array" ref="OD420">IF($NL420="No RI Tests","No RI Tests",IF(E420="K","N/A",VLOOKUP(MAX(IF(E420=Lookups!$DF$6:$DF$99,IF(NK420&gt;=Lookups!$DG$6:$DG$99,Lookups!$DI$6:$DI$99))),Lookups!$DE$104:$DG$108,3,FALSE)))</f>
        <v>1 Limited</v>
      </c>
      <c r="OE420">
        <f t="shared" si="554"/>
        <v>1</v>
      </c>
      <c r="OF420">
        <f t="shared" si="555"/>
        <v>0</v>
      </c>
      <c r="OG420" t="str">
        <f t="shared" si="556"/>
        <v>Maintained Performance Level</v>
      </c>
      <c r="OH420">
        <f t="shared" si="557"/>
        <v>0</v>
      </c>
      <c r="OI420">
        <f t="shared" si="558"/>
        <v>0</v>
      </c>
      <c r="OJ420">
        <f t="shared" si="559"/>
        <v>0</v>
      </c>
      <c r="OK420">
        <f t="shared" si="560"/>
        <v>0</v>
      </c>
      <c r="OL420">
        <f t="shared" si="561"/>
        <v>0</v>
      </c>
      <c r="OM420" t="str">
        <f t="shared" si="562"/>
        <v>Fall Administration</v>
      </c>
      <c r="ON420" t="str">
        <f t="shared" si="563"/>
        <v>Winter Administration</v>
      </c>
      <c r="OO420" t="str">
        <f t="shared" si="564"/>
        <v>Fall to Winter RI</v>
      </c>
      <c r="OP420" t="str">
        <f ca="1">IF(AND(HR420&lt;&gt;"",JJ420&lt;600),IF(HT420="Advancing","Tier 2","Tier 3"),IF(JI420="","Null",IF(OR(E420="K",E420&lt;3),"FRA Recommended",IF(JJ420&gt;=IF(E420&lt;6,400,600),IF(JJ420&lt;VLOOKUP(E420,Lookups!$AP$3:$AR$16,3,FALSE),"Tier 2","Core"),IF(JJ420&lt;400,IF(RAND()&lt;0.81,"Tier 3","Tier 2"),IF(RAND()&lt;0.51,"Tier 3","Tier 2"))))))</f>
        <v>Tier 3</v>
      </c>
      <c r="OQ420" t="str">
        <f t="shared" si="565"/>
        <v>Average Reading Invt. at Least 15 Minutes Long</v>
      </c>
      <c r="OR420">
        <f t="shared" si="566"/>
        <v>0</v>
      </c>
      <c r="OS420" t="str">
        <f t="shared" si="567"/>
        <v>Null</v>
      </c>
      <c r="OT420">
        <f t="shared" si="568"/>
        <v>0</v>
      </c>
      <c r="OU420" s="159">
        <f t="shared" si="569"/>
        <v>42501</v>
      </c>
      <c r="OV420" t="str">
        <f t="shared" si="570"/>
        <v>Form 3</v>
      </c>
      <c r="OW420" t="str">
        <f t="shared" si="571"/>
        <v>Developing</v>
      </c>
      <c r="OX420">
        <f t="shared" si="572"/>
        <v>29</v>
      </c>
      <c r="OY420">
        <f t="shared" si="573"/>
        <v>19</v>
      </c>
      <c r="OZ420">
        <f t="shared" si="574"/>
        <v>0</v>
      </c>
      <c r="PA420" s="159">
        <f t="shared" si="575"/>
        <v>42501</v>
      </c>
      <c r="PB420" t="str">
        <f t="shared" si="576"/>
        <v>Form 3</v>
      </c>
      <c r="PC420" t="str">
        <f t="shared" si="577"/>
        <v>Developing</v>
      </c>
      <c r="PD420">
        <f t="shared" si="578"/>
        <v>29</v>
      </c>
      <c r="PE420">
        <f t="shared" si="579"/>
        <v>19</v>
      </c>
      <c r="PF420">
        <f t="shared" si="580"/>
        <v>0</v>
      </c>
      <c r="PG420">
        <f t="shared" si="581"/>
        <v>36.714285714285715</v>
      </c>
      <c r="PH420">
        <f t="shared" si="582"/>
        <v>1</v>
      </c>
      <c r="PI420">
        <f t="shared" si="583"/>
        <v>1</v>
      </c>
      <c r="PJ420">
        <f t="shared" si="584"/>
        <v>18</v>
      </c>
      <c r="PK420">
        <f>IF(HR420="","Null",IF(E420&lt;3,"Null",IF(HU420=0,0,IF(HS420="Form 1",VLOOKUP(HU420,Lookups!$BE$3:$BP$63,E420,FALSE),IF(HS420="Form 2",VLOOKUP(HU420,Lookups!$BE$67:$BP$127,E420,FALSE),VLOOKUP(HU420,Lookups!$BE$130:$BP$190,E420,FALSE))))))</f>
        <v>0</v>
      </c>
      <c r="PL420">
        <f t="shared" si="585"/>
        <v>29</v>
      </c>
      <c r="PM420">
        <f>IF($PH420=0,"Null",IF(E420&lt;3,"Null",IF(OX420=0,0,IF(OV420="Form 1",VLOOKUP(OX420,Lookups!$BE$3:$BP$63,E420,FALSE),IF(OV420="Form 2",VLOOKUP(OX420,Lookups!$BE$67:$BP$127,E420,FALSE),VLOOKUP(OX420,Lookups!$BE$130:$BP$190,E420,FALSE))))))</f>
        <v>1</v>
      </c>
      <c r="PN420">
        <f t="shared" si="586"/>
        <v>11</v>
      </c>
      <c r="PO420">
        <f t="shared" si="587"/>
        <v>1</v>
      </c>
      <c r="PP420">
        <f t="shared" si="588"/>
        <v>2</v>
      </c>
      <c r="PQ420">
        <f>IF(HR420="","Null",IF(E420&lt;3,"Null",IF(HV420=0,0,IF(HS420="Form 1",VLOOKUP(HV420,Lookups!$BR$3:$CC$63,E420,FALSE),IF(HS420="Form 2",VLOOKUP(HV420,Lookups!$BR$67:$CC$127,E420,FALSE),VLOOKUP(HV420,Lookups!$BR$130:$CC$190,E420,FALSE))))))</f>
        <v>0</v>
      </c>
      <c r="PR420">
        <f t="shared" si="589"/>
        <v>19</v>
      </c>
      <c r="PS420">
        <f>IF(HR420="","Null",IF(E420&lt;3,"Null",IF(OY420=0,0,IF(OW420="Form 1",VLOOKUP(OY420,Lookups!$BR$3:$CC$63,E420,FALSE),IF(OW420="Form 2",VLOOKUP(OY420,Lookups!$BR$67:$CC$127,E420,FALSE),VLOOKUP(OY420,Lookups!$BR$130:$CC$190,E420,FALSE))))))</f>
        <v>21</v>
      </c>
      <c r="PT420">
        <f t="shared" si="590"/>
        <v>17</v>
      </c>
      <c r="PU420">
        <f t="shared" si="591"/>
        <v>1</v>
      </c>
      <c r="PV420">
        <f t="shared" si="592"/>
        <v>0</v>
      </c>
      <c r="PW420" t="str">
        <f t="shared" si="593"/>
        <v>Fall to Spring PI Administration</v>
      </c>
      <c r="PX420">
        <f t="shared" si="594"/>
        <v>0</v>
      </c>
      <c r="PY420">
        <f t="shared" si="595"/>
        <v>1</v>
      </c>
      <c r="PZ420" t="str">
        <f t="shared" si="596"/>
        <v>100 or More Sessions</v>
      </c>
      <c r="QA420" t="str">
        <f t="shared" si="597"/>
        <v>Series 1</v>
      </c>
      <c r="QB420" t="str">
        <f t="shared" si="598"/>
        <v>In Series 5 to 8</v>
      </c>
      <c r="QC420" t="str">
        <f>IF($MS420="System 44 Record",IF(BQ420&lt;MEDIAN(Directions!$F$3,Directions!$F$6),"Mid-Year Exited Student","Full Year Participant")&amp;IF(BP420&lt;Directions!$F$3,", Started Prior Year",", Started This Year"),"Null")</f>
        <v>Full Year Participant, Started This Year</v>
      </c>
      <c r="QD420">
        <f t="shared" si="599"/>
        <v>0</v>
      </c>
      <c r="QE420">
        <f t="shared" si="600"/>
        <v>0</v>
      </c>
      <c r="QF420">
        <f t="shared" si="601"/>
        <v>1</v>
      </c>
      <c r="QG420">
        <f t="shared" si="602"/>
        <v>1</v>
      </c>
      <c r="QH420">
        <f t="shared" si="603"/>
        <v>2</v>
      </c>
      <c r="QI420">
        <f t="shared" si="604"/>
        <v>0.52500000000000002</v>
      </c>
      <c r="QJ420" t="str">
        <f t="shared" si="605"/>
        <v>Used RC! and rSkills</v>
      </c>
      <c r="QK420" t="str">
        <f t="shared" si="606"/>
        <v>Null</v>
      </c>
      <c r="QL420" t="str">
        <f t="shared" si="607"/>
        <v>Null</v>
      </c>
      <c r="QM420" t="str">
        <f>IF($MS420="READ 180 Record",IF(AQ420="","Null",VLOOKUP(JJ420,Lookups!$DX$3:$EB$2054,AN420+1,FALSE)),"Null")</f>
        <v>Null</v>
      </c>
      <c r="QN420" t="str">
        <f t="shared" si="608"/>
        <v>Null</v>
      </c>
    </row>
    <row r="421" spans="1:456" x14ac:dyDescent="0.25">
      <c r="A421" s="161" t="s">
        <v>1447</v>
      </c>
      <c r="B421" s="161" t="s">
        <v>1447</v>
      </c>
      <c r="C421" s="161" t="s">
        <v>1447</v>
      </c>
      <c r="D421" s="161" t="s">
        <v>1447</v>
      </c>
      <c r="E421" s="161">
        <v>2</v>
      </c>
      <c r="F421" s="161" t="s">
        <v>1447</v>
      </c>
      <c r="G421" s="161" t="s">
        <v>880</v>
      </c>
      <c r="H421" s="161" t="s">
        <v>881</v>
      </c>
      <c r="K421" s="161">
        <v>0</v>
      </c>
      <c r="L421" s="161">
        <v>0</v>
      </c>
      <c r="M421" s="161">
        <v>0</v>
      </c>
      <c r="N421" s="161">
        <v>0</v>
      </c>
      <c r="O421" s="161">
        <v>0</v>
      </c>
      <c r="P421" s="161">
        <v>0</v>
      </c>
      <c r="Q421" s="161">
        <v>0</v>
      </c>
      <c r="R421" s="161">
        <v>0</v>
      </c>
      <c r="S421" s="161">
        <v>0</v>
      </c>
      <c r="T421" s="161">
        <v>0</v>
      </c>
      <c r="U421" s="161">
        <v>0</v>
      </c>
      <c r="V421" s="161">
        <v>0</v>
      </c>
      <c r="W421" s="161">
        <v>0</v>
      </c>
      <c r="X421" s="161">
        <v>0</v>
      </c>
      <c r="AB421" s="161" t="s">
        <v>242</v>
      </c>
      <c r="AC421" s="161" t="s">
        <v>242</v>
      </c>
      <c r="AD421" s="161" t="s">
        <v>242</v>
      </c>
      <c r="AE421" s="161" t="s">
        <v>242</v>
      </c>
      <c r="AF421" s="161" t="s">
        <v>242</v>
      </c>
      <c r="AG421" s="161" t="s">
        <v>242</v>
      </c>
      <c r="AH421" s="161" t="s">
        <v>242</v>
      </c>
      <c r="AI421" s="161">
        <v>20150801</v>
      </c>
      <c r="AJ421" s="161">
        <v>20160525</v>
      </c>
      <c r="AK421" s="161" t="s">
        <v>869</v>
      </c>
      <c r="AL421" t="s">
        <v>1078</v>
      </c>
      <c r="BN421" t="s">
        <v>1079</v>
      </c>
      <c r="ET421" s="161">
        <v>0</v>
      </c>
      <c r="EU421" s="161">
        <v>0</v>
      </c>
      <c r="EV421" s="161">
        <v>0</v>
      </c>
      <c r="EW421" s="161">
        <v>0</v>
      </c>
      <c r="EX421" s="161">
        <v>0</v>
      </c>
      <c r="EY421" s="161">
        <v>0</v>
      </c>
      <c r="EZ421" s="161">
        <v>0</v>
      </c>
      <c r="FA421" s="161">
        <v>0</v>
      </c>
      <c r="FB421" s="161">
        <v>0</v>
      </c>
      <c r="FC421" s="161">
        <v>0</v>
      </c>
      <c r="FD421" s="161">
        <v>0</v>
      </c>
      <c r="FE421" s="161">
        <v>0</v>
      </c>
      <c r="HN421" s="161" t="s">
        <v>881</v>
      </c>
      <c r="JB421" s="161" t="s">
        <v>881</v>
      </c>
      <c r="JC421" s="161">
        <v>0</v>
      </c>
      <c r="JD421" s="161">
        <v>0</v>
      </c>
      <c r="JE421" s="161">
        <v>0</v>
      </c>
      <c r="JF421" s="161">
        <v>0</v>
      </c>
      <c r="MN421" t="str">
        <f t="shared" si="522"/>
        <v>NoNoNoNoNoNo</v>
      </c>
      <c r="MO421" t="str">
        <f>IF(AND(MN421="NoNoNoNoNoNo",JI421=""),"No Programs",VLOOKUP(MN421,Lookups!$DA$4:$DB$67,2,FALSE))</f>
        <v>No Programs</v>
      </c>
      <c r="MP421">
        <f t="shared" si="523"/>
        <v>0</v>
      </c>
      <c r="MQ421" t="str">
        <f t="shared" si="524"/>
        <v>No Program Use</v>
      </c>
      <c r="MR421" t="str">
        <f>Directions!$D$3</f>
        <v>Usage</v>
      </c>
      <c r="MS421" t="str">
        <f>VLOOKUP(MQ421,Lookups!$CU$71:$CV$80,2,FALSE)</f>
        <v>Exclude</v>
      </c>
      <c r="MT421">
        <f t="shared" si="525"/>
        <v>0</v>
      </c>
      <c r="MU421">
        <f t="shared" si="526"/>
        <v>0</v>
      </c>
      <c r="MV421">
        <f t="shared" si="527"/>
        <v>0</v>
      </c>
      <c r="MW421">
        <f t="shared" si="528"/>
        <v>0</v>
      </c>
      <c r="MX421">
        <f t="shared" si="529"/>
        <v>0</v>
      </c>
      <c r="MY421" t="str">
        <f t="shared" si="530"/>
        <v>Not Used</v>
      </c>
      <c r="MZ421">
        <f t="shared" si="531"/>
        <v>0</v>
      </c>
      <c r="NA421" t="str">
        <f t="shared" si="532"/>
        <v>Not Available</v>
      </c>
      <c r="NB421" t="str">
        <f t="shared" si="533"/>
        <v>Not Available</v>
      </c>
      <c r="NC421" t="str">
        <f t="shared" si="534"/>
        <v>4 Not Indicated</v>
      </c>
      <c r="ND421" t="str">
        <f t="shared" si="535"/>
        <v>4 Not Indicated</v>
      </c>
      <c r="NE421" t="str">
        <f t="shared" si="536"/>
        <v>4 Not Indicated</v>
      </c>
      <c r="NF421" t="str">
        <f t="shared" si="537"/>
        <v>4 Not Indicated</v>
      </c>
      <c r="NG421" t="str">
        <f t="shared" si="538"/>
        <v>4 Not Indicated</v>
      </c>
      <c r="NH421" s="159" t="str">
        <f t="shared" si="539"/>
        <v>Null</v>
      </c>
      <c r="NI421" t="str">
        <f t="shared" si="540"/>
        <v>Null</v>
      </c>
      <c r="NJ421" s="159" t="str">
        <f t="shared" si="541"/>
        <v>Null</v>
      </c>
      <c r="NK421" t="str">
        <f t="shared" si="542"/>
        <v>Null</v>
      </c>
      <c r="NL421" t="str">
        <f t="shared" si="543"/>
        <v>No RI Tests</v>
      </c>
      <c r="NM421">
        <f t="shared" si="544"/>
        <v>0</v>
      </c>
      <c r="NN421" t="str">
        <f>IF(OR(E421="PK",E421="K",JJ421=""),"Null",INDEX(Lookups!$EZ$4:$FW$18,MATCH($JJ421,Lookups!$EY$4:$EY$18,1),MATCH($E421,Lookups!$EZ$3:$FW$3,0)))</f>
        <v>Null</v>
      </c>
      <c r="NO421" t="str">
        <f>IF(OR(E421="PK",E421="K",JJ421=""),"Null",INDEX(Lookups!$EZ$4:$FW$18,MATCH($JJ421,Lookups!$EY$4:$EY$18,1),MATCH($E421,Lookups!$EZ$3:$FW$3,0) + 1))</f>
        <v>Null</v>
      </c>
      <c r="NP421" t="str">
        <f t="shared" si="545"/>
        <v>Null</v>
      </c>
      <c r="NQ421" t="str">
        <f t="shared" si="546"/>
        <v>Null</v>
      </c>
      <c r="NR421" t="str">
        <f t="shared" si="547"/>
        <v>Null</v>
      </c>
      <c r="NS421" t="str">
        <f t="shared" si="548"/>
        <v>No RI Tests</v>
      </c>
      <c r="NT421" t="str">
        <f t="shared" si="549"/>
        <v>No RI Tests</v>
      </c>
      <c r="NU421" t="str">
        <f t="shared" si="550"/>
        <v>No RI Tests</v>
      </c>
      <c r="NV421" s="183" t="str">
        <f t="array" ref="NV421">IF($NL421="No RI Tests","No RI Tests",VLOOKUP(IF(AND(E421="K",JJ421&lt;280),3,IF(AND(E421="K",JJ421&gt;=280),4,MAX(IF(E421=Lookups!$DF$6:$DF$99,IF(JJ421&gt;=Lookups!$DG$6:$DG$99,Lookups!$DH$6:$DH$99))))),Lookups!$DE$104:$DG$108,2,FALSE))</f>
        <v>No RI Tests</v>
      </c>
      <c r="NW421" s="161" t="str">
        <f t="array" ref="NW421">IF($NL421="No RI Tests","No RI Tests",VLOOKUP(IF(AND(E421="K",JH421&lt;280),3,IF(AND(E421="K",JH421&gt;=280),4,MAX(IF(E421=Lookups!$DF$6:$DF$99,IF(NI421&gt;=Lookups!$DG$6:$DG$99,Lookups!$DH$6:$DH$99))))),Lookups!$DE$104:$DG$108,2,FALSE))</f>
        <v>No RI Tests</v>
      </c>
      <c r="NX421" s="161" t="str">
        <f t="array" ref="NX421">IF($NL421="No RI Tests","No RI Tests",VLOOKUP(IF(AND(E421="K",NK421&lt;280),3,IF(AND(E421="K",NK421&gt;=280),4,MAX(IF(E421=Lookups!$DF$6:$DF$99,IF(NK421&gt;=Lookups!$DG$6:$DG$99,Lookups!$DH$6:$DH$99))))),Lookups!$DE$104:$DG$108,2,FALSE))</f>
        <v>No RI Tests</v>
      </c>
      <c r="NY421" t="str">
        <f t="shared" si="551"/>
        <v>Null</v>
      </c>
      <c r="NZ421" t="str">
        <f t="shared" si="552"/>
        <v>Null</v>
      </c>
      <c r="OA421" t="str">
        <f t="shared" si="553"/>
        <v>No RI for Comparison</v>
      </c>
      <c r="OB421" s="161" t="str">
        <f t="array" ref="OB421">IF($NL421="No RI Tests","No RI Tests",IF(E421="K","N/A",VLOOKUP(MAX(IF(E421=Lookups!$DF$6:$DF$99,IF(JJ421&gt;=Lookups!$DG$6:$DG$99,Lookups!$DI$6:$DI$99))),Lookups!$DE$104:$DG$108,3,FALSE)))</f>
        <v>No RI Tests</v>
      </c>
      <c r="OC421" s="161" t="str">
        <f t="array" ref="OC421">IF($NL421="No RI Tests","No RI Tests",IF(E421="K","N/A",VLOOKUP(MAX(IF(E421=Lookups!$DF$6:$DF$99,IF(NI421&gt;=Lookups!$DG$6:$DG$99,Lookups!$DI$6:$DI$99))),Lookups!$DE$104:$DG$108,3,FALSE)))</f>
        <v>No RI Tests</v>
      </c>
      <c r="OD421" s="161" t="str">
        <f t="array" ref="OD421">IF($NL421="No RI Tests","No RI Tests",IF(E421="K","N/A",VLOOKUP(MAX(IF(E421=Lookups!$DF$6:$DF$99,IF(NK421&gt;=Lookups!$DG$6:$DG$99,Lookups!$DI$6:$DI$99))),Lookups!$DE$104:$DG$108,3,FALSE)))</f>
        <v>No RI Tests</v>
      </c>
      <c r="OE421" t="str">
        <f t="shared" si="554"/>
        <v>Null</v>
      </c>
      <c r="OF421" t="str">
        <f t="shared" si="555"/>
        <v>Null</v>
      </c>
      <c r="OG421" t="str">
        <f t="shared" si="556"/>
        <v>No RI for Comparison</v>
      </c>
      <c r="OH421" t="str">
        <f t="shared" si="557"/>
        <v>Null</v>
      </c>
      <c r="OI421" t="str">
        <f t="shared" si="558"/>
        <v>Null</v>
      </c>
      <c r="OJ421" t="str">
        <f t="shared" si="559"/>
        <v>Null</v>
      </c>
      <c r="OK421" t="str">
        <f t="shared" si="560"/>
        <v>Null</v>
      </c>
      <c r="OL421" t="str">
        <f t="shared" si="561"/>
        <v>Null</v>
      </c>
      <c r="OM421" t="str">
        <f t="shared" si="562"/>
        <v>Null</v>
      </c>
      <c r="ON421" t="str">
        <f t="shared" si="563"/>
        <v>Null</v>
      </c>
      <c r="OO421" t="str">
        <f t="shared" si="564"/>
        <v>Null RI</v>
      </c>
      <c r="OP421" t="str">
        <f ca="1">IF(AND(HR421&lt;&gt;"",JJ421&lt;600),IF(HT421="Advancing","Tier 2","Tier 3"),IF(JI421="","Null",IF(OR(E421="K",E421&lt;3),"FRA Recommended",IF(JJ421&gt;=IF(E421&lt;6,400,600),IF(JJ421&lt;VLOOKUP(E421,Lookups!$AP$3:$AR$16,3,FALSE),"Tier 2","Core"),IF(JJ421&lt;400,IF(RAND()&lt;0.81,"Tier 3","Tier 2"),IF(RAND()&lt;0.51,"Tier 3","Tier 2"))))))</f>
        <v>Null</v>
      </c>
      <c r="OQ421" t="str">
        <f t="shared" si="565"/>
        <v>Null</v>
      </c>
      <c r="OR421" t="str">
        <f t="shared" si="566"/>
        <v>Null</v>
      </c>
      <c r="OS421" t="str">
        <f t="shared" si="567"/>
        <v>Null</v>
      </c>
      <c r="OT421" t="str">
        <f t="shared" si="568"/>
        <v>No RI Tests</v>
      </c>
      <c r="OU421" s="159" t="str">
        <f t="shared" si="569"/>
        <v>No PI Tests</v>
      </c>
      <c r="OV421" t="str">
        <f t="shared" si="570"/>
        <v>No PI Tests</v>
      </c>
      <c r="OW421" t="str">
        <f t="shared" si="571"/>
        <v>No PI Tests</v>
      </c>
      <c r="OX421" t="str">
        <f t="shared" si="572"/>
        <v>No PI Tests</v>
      </c>
      <c r="OY421" t="str">
        <f t="shared" si="573"/>
        <v>No PI Tests</v>
      </c>
      <c r="OZ421" t="str">
        <f t="shared" si="574"/>
        <v>No PI Tests</v>
      </c>
      <c r="PA421" s="159" t="str">
        <f t="shared" si="575"/>
        <v>No PI Tests</v>
      </c>
      <c r="PB421" t="str">
        <f t="shared" si="576"/>
        <v>No PI Tests</v>
      </c>
      <c r="PC421" t="str">
        <f t="shared" si="577"/>
        <v>No PI Tests</v>
      </c>
      <c r="PD421" t="str">
        <f t="shared" si="578"/>
        <v>No PI Tests</v>
      </c>
      <c r="PE421" t="str">
        <f t="shared" si="579"/>
        <v>No PI Tests</v>
      </c>
      <c r="PF421" t="str">
        <f t="shared" si="580"/>
        <v>No PI Tests</v>
      </c>
      <c r="PG421" t="str">
        <f t="shared" si="581"/>
        <v>No PI Tests</v>
      </c>
      <c r="PH421">
        <f t="shared" si="582"/>
        <v>0</v>
      </c>
      <c r="PI421">
        <f t="shared" si="583"/>
        <v>0</v>
      </c>
      <c r="PJ421" t="str">
        <f t="shared" si="584"/>
        <v>Null</v>
      </c>
      <c r="PK421" t="str">
        <f>IF(HR421="","Null",IF(E421&lt;3,"Null",IF(HU421=0,0,IF(HS421="Form 1",VLOOKUP(HU421,Lookups!$BE$3:$BP$63,E421,FALSE),IF(HS421="Form 2",VLOOKUP(HU421,Lookups!$BE$67:$BP$127,E421,FALSE),VLOOKUP(HU421,Lookups!$BE$130:$BP$190,E421,FALSE))))))</f>
        <v>Null</v>
      </c>
      <c r="PL421" t="str">
        <f t="shared" si="585"/>
        <v>Null</v>
      </c>
      <c r="PM421" t="str">
        <f>IF($PH421=0,"Null",IF(E421&lt;3,"Null",IF(OX421=0,0,IF(OV421="Form 1",VLOOKUP(OX421,Lookups!$BE$3:$BP$63,E421,FALSE),IF(OV421="Form 2",VLOOKUP(OX421,Lookups!$BE$67:$BP$127,E421,FALSE),VLOOKUP(OX421,Lookups!$BE$130:$BP$190,E421,FALSE))))))</f>
        <v>Null</v>
      </c>
      <c r="PN421" t="str">
        <f t="shared" si="586"/>
        <v>Null</v>
      </c>
      <c r="PO421" t="str">
        <f t="shared" si="587"/>
        <v>Null</v>
      </c>
      <c r="PP421" t="str">
        <f t="shared" si="588"/>
        <v>Null</v>
      </c>
      <c r="PQ421" t="str">
        <f>IF(HR421="","Null",IF(E421&lt;3,"Null",IF(HV421=0,0,IF(HS421="Form 1",VLOOKUP(HV421,Lookups!$BR$3:$CC$63,E421,FALSE),IF(HS421="Form 2",VLOOKUP(HV421,Lookups!$BR$67:$CC$127,E421,FALSE),VLOOKUP(HV421,Lookups!$BR$130:$CC$190,E421,FALSE))))))</f>
        <v>Null</v>
      </c>
      <c r="PR421" t="str">
        <f t="shared" si="589"/>
        <v>Null</v>
      </c>
      <c r="PS421" t="str">
        <f>IF(HR421="","Null",IF(E421&lt;3,"Null",IF(OY421=0,0,IF(OW421="Form 1",VLOOKUP(OY421,Lookups!$BR$3:$CC$63,E421,FALSE),IF(OW421="Form 2",VLOOKUP(OY421,Lookups!$BR$67:$CC$127,E421,FALSE),VLOOKUP(OY421,Lookups!$BR$130:$CC$190,E421,FALSE))))))</f>
        <v>Null</v>
      </c>
      <c r="PT421" t="str">
        <f t="shared" si="590"/>
        <v>Null</v>
      </c>
      <c r="PU421" t="str">
        <f t="shared" si="591"/>
        <v>Null</v>
      </c>
      <c r="PV421" t="str">
        <f t="shared" si="592"/>
        <v>Null</v>
      </c>
      <c r="PW421" t="str">
        <f t="shared" si="593"/>
        <v>No PI Tests</v>
      </c>
      <c r="PX421">
        <f t="shared" si="594"/>
        <v>0</v>
      </c>
      <c r="PY421">
        <f t="shared" si="595"/>
        <v>0</v>
      </c>
      <c r="PZ421" t="str">
        <f t="shared" si="596"/>
        <v>Null</v>
      </c>
      <c r="QA421" t="str">
        <f t="shared" si="597"/>
        <v>Null</v>
      </c>
      <c r="QB421" t="str">
        <f t="shared" si="598"/>
        <v>Null</v>
      </c>
      <c r="QC421" t="str">
        <f>IF($MS421="System 44 Record",IF(BQ421&lt;MEDIAN(Directions!$F$3,Directions!$F$6),"Mid-Year Exited Student","Full Year Participant")&amp;IF(BP421&lt;Directions!$F$3,", Started Prior Year",", Started This Year"),"Null")</f>
        <v>Null</v>
      </c>
      <c r="QD421" t="str">
        <f t="shared" si="599"/>
        <v>Null</v>
      </c>
      <c r="QE421">
        <f t="shared" si="600"/>
        <v>0</v>
      </c>
      <c r="QF421">
        <f t="shared" si="601"/>
        <v>0</v>
      </c>
      <c r="QG421">
        <f t="shared" si="602"/>
        <v>0</v>
      </c>
      <c r="QH421">
        <f t="shared" si="603"/>
        <v>0</v>
      </c>
      <c r="QI421">
        <f t="shared" si="604"/>
        <v>0</v>
      </c>
      <c r="QJ421" t="str">
        <f t="shared" si="605"/>
        <v>Used None</v>
      </c>
      <c r="QK421" t="str">
        <f t="shared" si="606"/>
        <v>Null</v>
      </c>
      <c r="QL421" t="str">
        <f t="shared" si="607"/>
        <v>Null</v>
      </c>
      <c r="QM421" t="str">
        <f>IF($MS421="READ 180 Record",IF(AQ421="","Null",VLOOKUP(JJ421,Lookups!$DX$3:$EB$2054,AN421+1,FALSE)),"Null")</f>
        <v>Null</v>
      </c>
      <c r="QN421" t="str">
        <f t="shared" si="608"/>
        <v>Null</v>
      </c>
    </row>
    <row r="422" spans="1:456" x14ac:dyDescent="0.25">
      <c r="A422" s="161" t="s">
        <v>1447</v>
      </c>
      <c r="B422" s="161" t="s">
        <v>1447</v>
      </c>
      <c r="C422" s="161" t="s">
        <v>1447</v>
      </c>
      <c r="D422" s="161" t="s">
        <v>1447</v>
      </c>
      <c r="E422" s="161">
        <v>6</v>
      </c>
      <c r="F422" s="161" t="s">
        <v>1447</v>
      </c>
      <c r="G422" s="161" t="s">
        <v>880</v>
      </c>
      <c r="H422" s="161" t="s">
        <v>907</v>
      </c>
      <c r="I422" s="161">
        <v>687</v>
      </c>
      <c r="J422" s="159">
        <v>42502</v>
      </c>
      <c r="K422" s="161">
        <v>0</v>
      </c>
      <c r="L422" s="161">
        <v>0</v>
      </c>
      <c r="M422" s="161">
        <v>0</v>
      </c>
      <c r="N422" s="161">
        <v>0</v>
      </c>
      <c r="O422" s="161">
        <v>0</v>
      </c>
      <c r="P422" s="161">
        <v>0</v>
      </c>
      <c r="Q422" s="161">
        <v>0</v>
      </c>
      <c r="R422" s="161">
        <v>0</v>
      </c>
      <c r="S422" s="161">
        <v>0</v>
      </c>
      <c r="T422" s="161">
        <v>0</v>
      </c>
      <c r="U422" s="161">
        <v>0</v>
      </c>
      <c r="V422" s="161">
        <v>0</v>
      </c>
      <c r="W422" s="161">
        <v>0</v>
      </c>
      <c r="X422" s="161">
        <v>0</v>
      </c>
      <c r="AB422" s="161" t="s">
        <v>241</v>
      </c>
      <c r="AC422" s="161" t="s">
        <v>242</v>
      </c>
      <c r="AD422" s="161" t="s">
        <v>242</v>
      </c>
      <c r="AE422" s="161" t="s">
        <v>242</v>
      </c>
      <c r="AF422" s="161" t="s">
        <v>242</v>
      </c>
      <c r="AG422" s="161" t="s">
        <v>241</v>
      </c>
      <c r="AH422" s="161" t="s">
        <v>242</v>
      </c>
      <c r="AI422" s="161">
        <v>20150801</v>
      </c>
      <c r="AJ422" s="161">
        <v>20160525</v>
      </c>
      <c r="AK422" s="161" t="s">
        <v>869</v>
      </c>
      <c r="AL422" t="s">
        <v>1076</v>
      </c>
      <c r="AM422" t="s">
        <v>907</v>
      </c>
      <c r="AN422">
        <v>3</v>
      </c>
      <c r="AO422" t="s">
        <v>870</v>
      </c>
      <c r="AP422">
        <v>15</v>
      </c>
      <c r="AQ422">
        <v>109</v>
      </c>
      <c r="AR422">
        <v>2788</v>
      </c>
      <c r="AS422">
        <v>664</v>
      </c>
      <c r="AT422">
        <v>283</v>
      </c>
      <c r="AU422">
        <v>1122</v>
      </c>
      <c r="AV422">
        <v>450</v>
      </c>
      <c r="AW422">
        <v>68</v>
      </c>
      <c r="AX422">
        <v>27.183199999999999</v>
      </c>
      <c r="AY422">
        <v>7.625</v>
      </c>
      <c r="AZ422">
        <v>3.1143000000000001</v>
      </c>
      <c r="BA422">
        <v>176.3417</v>
      </c>
      <c r="BB422">
        <v>53396</v>
      </c>
      <c r="BC422">
        <v>62.162162162000001</v>
      </c>
      <c r="BD422">
        <v>68.75</v>
      </c>
      <c r="BE422">
        <v>869</v>
      </c>
      <c r="BF422">
        <v>983</v>
      </c>
      <c r="BG422">
        <v>38</v>
      </c>
      <c r="BH422">
        <v>88</v>
      </c>
      <c r="BI422">
        <v>2</v>
      </c>
      <c r="BJ422">
        <v>5</v>
      </c>
      <c r="BK422">
        <v>270</v>
      </c>
      <c r="BL422">
        <v>0</v>
      </c>
      <c r="BM422" t="s">
        <v>1080</v>
      </c>
      <c r="BN422" t="s">
        <v>1079</v>
      </c>
      <c r="ET422" s="161">
        <v>2</v>
      </c>
      <c r="EU422" s="161">
        <v>119</v>
      </c>
      <c r="EV422" s="161">
        <v>59</v>
      </c>
      <c r="EW422" s="161">
        <v>7135</v>
      </c>
      <c r="EX422" s="161">
        <v>0</v>
      </c>
      <c r="EY422" s="161">
        <v>0</v>
      </c>
      <c r="EZ422" s="161">
        <v>53</v>
      </c>
      <c r="FA422" s="161">
        <v>72</v>
      </c>
      <c r="FB422" s="161">
        <v>0</v>
      </c>
      <c r="FC422" s="161">
        <v>0</v>
      </c>
      <c r="FD422" s="161">
        <v>2</v>
      </c>
      <c r="FE422" s="161">
        <v>0</v>
      </c>
      <c r="FF422" s="159">
        <v>42389</v>
      </c>
      <c r="FG422" s="161">
        <v>54</v>
      </c>
      <c r="FH422" s="161">
        <v>73</v>
      </c>
      <c r="FI422" s="161">
        <v>58</v>
      </c>
      <c r="FJ422" s="161">
        <v>63</v>
      </c>
      <c r="FK422" s="161">
        <v>38</v>
      </c>
      <c r="FL422" s="159">
        <v>42310</v>
      </c>
      <c r="FM422" s="161">
        <v>52</v>
      </c>
      <c r="FN422" s="161">
        <v>72</v>
      </c>
      <c r="FO422" s="161">
        <v>42</v>
      </c>
      <c r="FP422" s="161">
        <v>44</v>
      </c>
      <c r="FQ422" s="161">
        <v>75</v>
      </c>
      <c r="HN422" s="161" t="s">
        <v>907</v>
      </c>
      <c r="HO422" s="159">
        <v>42502</v>
      </c>
      <c r="HP422" s="159">
        <v>42502</v>
      </c>
      <c r="HQ422" s="161">
        <v>1</v>
      </c>
      <c r="HR422" s="159">
        <v>42502</v>
      </c>
      <c r="HS422" s="161" t="s">
        <v>872</v>
      </c>
      <c r="HT422" s="161" t="s">
        <v>882</v>
      </c>
      <c r="HU422" s="161">
        <v>51</v>
      </c>
      <c r="HV422" s="161">
        <v>25</v>
      </c>
      <c r="HW422" s="161">
        <v>0</v>
      </c>
      <c r="JB422" s="161" t="s">
        <v>907</v>
      </c>
      <c r="JC422" s="161">
        <v>15</v>
      </c>
      <c r="JD422" s="161">
        <v>10</v>
      </c>
      <c r="JE422" s="161">
        <v>38</v>
      </c>
      <c r="JF422" s="161">
        <v>71219</v>
      </c>
      <c r="JG422" s="159">
        <v>42502</v>
      </c>
      <c r="JH422" s="161">
        <v>687</v>
      </c>
      <c r="JI422" s="159">
        <v>42243</v>
      </c>
      <c r="JJ422" s="161">
        <v>631</v>
      </c>
      <c r="JK422" s="161">
        <v>21</v>
      </c>
      <c r="JL422" s="159">
        <v>42340</v>
      </c>
      <c r="JM422" s="161">
        <v>627</v>
      </c>
      <c r="JN422" s="161">
        <v>16</v>
      </c>
      <c r="JO422" s="159">
        <v>42502</v>
      </c>
      <c r="JP422" s="161">
        <v>687</v>
      </c>
      <c r="JQ422" s="161">
        <v>28</v>
      </c>
      <c r="MN422" t="str">
        <f t="shared" si="522"/>
        <v>YesNoNoNoYesNo</v>
      </c>
      <c r="MO422" t="str">
        <f>IF(AND(MN422="NoNoNoNoNoNo",JI422=""),"No Programs",VLOOKUP(MN422,Lookups!$DA$4:$DB$67,2,FALSE))</f>
        <v>READ 180 Only</v>
      </c>
      <c r="MP422">
        <f t="shared" si="523"/>
        <v>1</v>
      </c>
      <c r="MQ422" t="str">
        <f t="shared" si="524"/>
        <v>READ 180 User</v>
      </c>
      <c r="MR422" t="str">
        <f>Directions!$D$3</f>
        <v>Usage</v>
      </c>
      <c r="MS422" t="str">
        <f>VLOOKUP(MQ422,Lookups!$CU$71:$CV$80,2,FALSE)</f>
        <v>READ 180 Record</v>
      </c>
      <c r="MT422">
        <f t="shared" si="525"/>
        <v>1</v>
      </c>
      <c r="MU422">
        <f t="shared" si="526"/>
        <v>1</v>
      </c>
      <c r="MV422">
        <f t="shared" si="527"/>
        <v>1</v>
      </c>
      <c r="MW422">
        <f t="shared" si="528"/>
        <v>1</v>
      </c>
      <c r="MX422">
        <f t="shared" si="529"/>
        <v>37</v>
      </c>
      <c r="MY422" t="str">
        <f t="shared" si="530"/>
        <v>Not Used</v>
      </c>
      <c r="MZ422">
        <f t="shared" si="531"/>
        <v>0</v>
      </c>
      <c r="NA422" t="str">
        <f t="shared" si="532"/>
        <v>Not Available</v>
      </c>
      <c r="NB422" t="str">
        <f t="shared" si="533"/>
        <v>Not Available</v>
      </c>
      <c r="NC422" t="str">
        <f t="shared" si="534"/>
        <v>4 Not Indicated</v>
      </c>
      <c r="ND422" t="str">
        <f t="shared" si="535"/>
        <v>4 Not Indicated</v>
      </c>
      <c r="NE422" t="str">
        <f t="shared" si="536"/>
        <v>4 Not Indicated</v>
      </c>
      <c r="NF422" t="str">
        <f t="shared" si="537"/>
        <v>4 Not Indicated</v>
      </c>
      <c r="NG422" t="str">
        <f t="shared" si="538"/>
        <v>4 Not Indicated</v>
      </c>
      <c r="NH422" s="159">
        <f t="shared" si="539"/>
        <v>42502</v>
      </c>
      <c r="NI422">
        <f t="shared" si="540"/>
        <v>687</v>
      </c>
      <c r="NJ422" s="159">
        <f t="shared" si="541"/>
        <v>42502</v>
      </c>
      <c r="NK422">
        <f t="shared" si="542"/>
        <v>687</v>
      </c>
      <c r="NL422">
        <f t="shared" si="543"/>
        <v>37</v>
      </c>
      <c r="NM422">
        <f t="shared" si="544"/>
        <v>1</v>
      </c>
      <c r="NN422">
        <f>IF(OR(E422="PK",E422="K",JJ422=""),"Null",INDEX(Lookups!$EZ$4:$FW$18,MATCH($JJ422,Lookups!$EY$4:$EY$18,1),MATCH($E422,Lookups!$EZ$3:$FW$3,0)))</f>
        <v>55</v>
      </c>
      <c r="NO422">
        <f>IF(OR(E422="PK",E422="K",JJ422=""),"Null",INDEX(Lookups!$EZ$4:$FW$18,MATCH($JJ422,Lookups!$EY$4:$EY$18,1),MATCH($E422,Lookups!$EZ$3:$FW$3,0) + 1))</f>
        <v>90</v>
      </c>
      <c r="NP422">
        <f t="shared" si="545"/>
        <v>110</v>
      </c>
      <c r="NQ422" t="str">
        <f t="shared" si="546"/>
        <v>No PI Needed</v>
      </c>
      <c r="NR422" t="str">
        <f t="shared" si="547"/>
        <v>No PI Needed</v>
      </c>
      <c r="NS422" t="str">
        <f t="shared" si="548"/>
        <v>600L to 799L</v>
      </c>
      <c r="NT422" t="str">
        <f t="shared" si="549"/>
        <v>600L to 799L</v>
      </c>
      <c r="NU422" t="str">
        <f t="shared" si="550"/>
        <v>600L to 799L</v>
      </c>
      <c r="NV422" s="183" t="str">
        <f t="array" ref="NV422">IF($NL422="No RI Tests","No RI Tests",VLOOKUP(IF(AND(E422="K",JJ422&lt;280),3,IF(AND(E422="K",JJ422&gt;=280),4,MAX(IF(E422=Lookups!$DF$6:$DF$99,IF(JJ422&gt;=Lookups!$DG$6:$DG$99,Lookups!$DH$6:$DH$99))))),Lookups!$DE$104:$DG$108,2,FALSE))</f>
        <v>1 Below Basic</v>
      </c>
      <c r="NW422" s="161" t="str">
        <f t="array" ref="NW422">IF($NL422="No RI Tests","No RI Tests",VLOOKUP(IF(AND(E422="K",JH422&lt;280),3,IF(AND(E422="K",JH422&gt;=280),4,MAX(IF(E422=Lookups!$DF$6:$DF$99,IF(NI422&gt;=Lookups!$DG$6:$DG$99,Lookups!$DH$6:$DH$99))))),Lookups!$DE$104:$DG$108,2,FALSE))</f>
        <v>1 Below Basic</v>
      </c>
      <c r="NX422" s="161" t="str">
        <f t="array" ref="NX422">IF($NL422="No RI Tests","No RI Tests",VLOOKUP(IF(AND(E422="K",NK422&lt;280),3,IF(AND(E422="K",NK422&gt;=280),4,MAX(IF(E422=Lookups!$DF$6:$DF$99,IF(NK422&gt;=Lookups!$DG$6:$DG$99,Lookups!$DH$6:$DH$99))))),Lookups!$DE$104:$DG$108,2,FALSE))</f>
        <v>1 Below Basic</v>
      </c>
      <c r="NY422">
        <f t="shared" si="551"/>
        <v>1</v>
      </c>
      <c r="NZ422">
        <f t="shared" si="552"/>
        <v>0</v>
      </c>
      <c r="OA422" t="str">
        <f t="shared" si="553"/>
        <v>Maintained Performance Level</v>
      </c>
      <c r="OB422" s="161" t="str">
        <f t="array" ref="OB422">IF($NL422="No RI Tests","No RI Tests",IF(E422="K","N/A",VLOOKUP(MAX(IF(E422=Lookups!$DF$6:$DF$99,IF(JJ422&gt;=Lookups!$DG$6:$DG$99,Lookups!$DI$6:$DI$99))),Lookups!$DE$104:$DG$108,3,FALSE)))</f>
        <v>1 Limited</v>
      </c>
      <c r="OC422" s="161" t="str">
        <f t="array" ref="OC422">IF($NL422="No RI Tests","No RI Tests",IF(E422="K","N/A",VLOOKUP(MAX(IF(E422=Lookups!$DF$6:$DF$99,IF(NI422&gt;=Lookups!$DG$6:$DG$99,Lookups!$DI$6:$DI$99))),Lookups!$DE$104:$DG$108,3,FALSE)))</f>
        <v>1 Limited</v>
      </c>
      <c r="OD422" s="161" t="str">
        <f t="array" ref="OD422">IF($NL422="No RI Tests","No RI Tests",IF(E422="K","N/A",VLOOKUP(MAX(IF(E422=Lookups!$DF$6:$DF$99,IF(NK422&gt;=Lookups!$DG$6:$DG$99,Lookups!$DI$6:$DI$99))),Lookups!$DE$104:$DG$108,3,FALSE)))</f>
        <v>1 Limited</v>
      </c>
      <c r="OE422">
        <f t="shared" si="554"/>
        <v>1</v>
      </c>
      <c r="OF422">
        <f t="shared" si="555"/>
        <v>0</v>
      </c>
      <c r="OG422" t="str">
        <f t="shared" si="556"/>
        <v>Maintained Performance Level</v>
      </c>
      <c r="OH422">
        <f t="shared" si="557"/>
        <v>56</v>
      </c>
      <c r="OI422">
        <f t="shared" si="558"/>
        <v>1</v>
      </c>
      <c r="OJ422">
        <f t="shared" si="559"/>
        <v>1</v>
      </c>
      <c r="OK422">
        <f t="shared" si="560"/>
        <v>0</v>
      </c>
      <c r="OL422">
        <f t="shared" si="561"/>
        <v>0.77241379310344827</v>
      </c>
      <c r="OM422" t="str">
        <f t="shared" si="562"/>
        <v>Fall Administration</v>
      </c>
      <c r="ON422" t="str">
        <f t="shared" si="563"/>
        <v>Winter Administration</v>
      </c>
      <c r="OO422" t="str">
        <f t="shared" si="564"/>
        <v>Fall to Winter RI</v>
      </c>
      <c r="OP422" t="str">
        <f ca="1">IF(AND(HR422&lt;&gt;"",JJ422&lt;600),IF(HT422="Advancing","Tier 2","Tier 3"),IF(JI422="","Null",IF(OR(E422="K",E422&lt;3),"FRA Recommended",IF(JJ422&gt;=IF(E422&lt;6,400,600),IF(JJ422&lt;VLOOKUP(E422,Lookups!$AP$3:$AR$16,3,FALSE),"Tier 2","Core"),IF(JJ422&lt;400,IF(RAND()&lt;0.81,"Tier 3","Tier 2"),IF(RAND()&lt;0.51,"Tier 3","Tier 2"))))))</f>
        <v>Tier 2</v>
      </c>
      <c r="OQ422" t="str">
        <f t="shared" si="565"/>
        <v>Average Reading Invt. at Least 15 Minutes Long</v>
      </c>
      <c r="OR422">
        <f t="shared" si="566"/>
        <v>0</v>
      </c>
      <c r="OS422">
        <f t="shared" si="567"/>
        <v>0</v>
      </c>
      <c r="OT422">
        <f t="shared" si="568"/>
        <v>60</v>
      </c>
      <c r="OU422" s="159">
        <f t="shared" si="569"/>
        <v>42502</v>
      </c>
      <c r="OV422" t="str">
        <f t="shared" si="570"/>
        <v>Form 1</v>
      </c>
      <c r="OW422" t="str">
        <f t="shared" si="571"/>
        <v>Advancing</v>
      </c>
      <c r="OX422">
        <f t="shared" si="572"/>
        <v>51</v>
      </c>
      <c r="OY422">
        <f t="shared" si="573"/>
        <v>25</v>
      </c>
      <c r="OZ422">
        <f t="shared" si="574"/>
        <v>0</v>
      </c>
      <c r="PA422" s="159">
        <f t="shared" si="575"/>
        <v>42502</v>
      </c>
      <c r="PB422" t="str">
        <f t="shared" si="576"/>
        <v>Form 1</v>
      </c>
      <c r="PC422" t="str">
        <f t="shared" si="577"/>
        <v>Advancing</v>
      </c>
      <c r="PD422">
        <f t="shared" si="578"/>
        <v>51</v>
      </c>
      <c r="PE422">
        <f t="shared" si="579"/>
        <v>25</v>
      </c>
      <c r="PF422">
        <f t="shared" si="580"/>
        <v>0</v>
      </c>
      <c r="PG422" t="str">
        <f t="shared" si="581"/>
        <v>Lone PI Test</v>
      </c>
      <c r="PH422">
        <f t="shared" si="582"/>
        <v>0</v>
      </c>
      <c r="PI422">
        <f t="shared" si="583"/>
        <v>0</v>
      </c>
      <c r="PJ422">
        <f t="shared" si="584"/>
        <v>51</v>
      </c>
      <c r="PK422">
        <f>IF(HR422="","Null",IF(E422&lt;3,"Null",IF(HU422=0,0,IF(HS422="Form 1",VLOOKUP(HU422,Lookups!$BE$3:$BP$63,E422,FALSE),IF(HS422="Form 2",VLOOKUP(HU422,Lookups!$BE$67:$BP$127,E422,FALSE),VLOOKUP(HU422,Lookups!$BE$130:$BP$190,E422,FALSE))))))</f>
        <v>60</v>
      </c>
      <c r="PL422" t="str">
        <f t="shared" si="585"/>
        <v>Null</v>
      </c>
      <c r="PM422" t="str">
        <f>IF($PH422=0,"Null",IF(E422&lt;3,"Null",IF(OX422=0,0,IF(OV422="Form 1",VLOOKUP(OX422,Lookups!$BE$3:$BP$63,E422,FALSE),IF(OV422="Form 2",VLOOKUP(OX422,Lookups!$BE$67:$BP$127,E422,FALSE),VLOOKUP(OX422,Lookups!$BE$130:$BP$190,E422,FALSE))))))</f>
        <v>Null</v>
      </c>
      <c r="PN422" t="str">
        <f t="shared" si="586"/>
        <v>Null</v>
      </c>
      <c r="PO422" t="str">
        <f t="shared" si="587"/>
        <v>Null</v>
      </c>
      <c r="PP422">
        <f t="shared" si="588"/>
        <v>25</v>
      </c>
      <c r="PQ422">
        <f>IF(HR422="","Null",IF(E422&lt;3,"Null",IF(HV422=0,0,IF(HS422="Form 1",VLOOKUP(HV422,Lookups!$BR$3:$CC$63,E422,FALSE),IF(HS422="Form 2",VLOOKUP(HV422,Lookups!$BR$67:$CC$127,E422,FALSE),VLOOKUP(HV422,Lookups!$BR$130:$CC$190,E422,FALSE))))))</f>
        <v>45</v>
      </c>
      <c r="PR422" t="str">
        <f t="shared" si="589"/>
        <v>Null</v>
      </c>
      <c r="PS422">
        <f>IF(HR422="","Null",IF(E422&lt;3,"Null",IF(OY422=0,0,IF(OW422="Form 1",VLOOKUP(OY422,Lookups!$BR$3:$CC$63,E422,FALSE),IF(OW422="Form 2",VLOOKUP(OY422,Lookups!$BR$67:$CC$127,E422,FALSE),VLOOKUP(OY422,Lookups!$BR$130:$CC$190,E422,FALSE))))))</f>
        <v>40</v>
      </c>
      <c r="PT422" t="str">
        <f t="shared" si="590"/>
        <v>Null</v>
      </c>
      <c r="PU422" t="str">
        <f t="shared" si="591"/>
        <v>Null</v>
      </c>
      <c r="PV422">
        <f t="shared" si="592"/>
        <v>1</v>
      </c>
      <c r="PW422" t="str">
        <f t="shared" si="593"/>
        <v>Spring PI Administration</v>
      </c>
      <c r="PX422">
        <f t="shared" si="594"/>
        <v>1</v>
      </c>
      <c r="PY422">
        <f t="shared" si="595"/>
        <v>0</v>
      </c>
      <c r="PZ422" t="str">
        <f t="shared" si="596"/>
        <v>Null</v>
      </c>
      <c r="QA422" t="str">
        <f t="shared" si="597"/>
        <v>Null</v>
      </c>
      <c r="QB422" t="str">
        <f t="shared" si="598"/>
        <v>Null</v>
      </c>
      <c r="QC422" t="str">
        <f>IF($MS422="System 44 Record",IF(BQ422&lt;MEDIAN(Directions!$F$3,Directions!$F$6),"Mid-Year Exited Student","Full Year Participant")&amp;IF(BP422&lt;Directions!$F$3,", Started Prior Year",", Started This Year"),"Null")</f>
        <v>Null</v>
      </c>
      <c r="QD422" t="str">
        <f t="shared" si="599"/>
        <v>Null</v>
      </c>
      <c r="QE422">
        <f t="shared" si="600"/>
        <v>1</v>
      </c>
      <c r="QF422">
        <f t="shared" si="601"/>
        <v>1</v>
      </c>
      <c r="QG422">
        <f t="shared" si="602"/>
        <v>1</v>
      </c>
      <c r="QH422">
        <f t="shared" si="603"/>
        <v>2</v>
      </c>
      <c r="QI422">
        <f t="shared" si="604"/>
        <v>0.72</v>
      </c>
      <c r="QJ422" t="str">
        <f t="shared" si="605"/>
        <v>Used All 3</v>
      </c>
      <c r="QK422" t="str">
        <f t="shared" si="606"/>
        <v>100 or More Sessions</v>
      </c>
      <c r="QL422" t="str">
        <f t="shared" si="607"/>
        <v>13 or More Segments</v>
      </c>
      <c r="QM422" t="str">
        <f>IF($MS422="READ 180 Record",IF(AQ422="","Null",VLOOKUP(JJ422,Lookups!$DX$3:$EB$2054,AN422+1,FALSE)),"Null")</f>
        <v>Level Matches Lexile Score</v>
      </c>
      <c r="QN422" t="str">
        <f t="shared" si="608"/>
        <v>Null</v>
      </c>
    </row>
    <row r="423" spans="1:456" x14ac:dyDescent="0.25">
      <c r="A423" s="161" t="s">
        <v>1447</v>
      </c>
      <c r="B423" s="161" t="s">
        <v>1447</v>
      </c>
      <c r="C423" s="161" t="s">
        <v>1447</v>
      </c>
      <c r="D423" s="161" t="s">
        <v>1447</v>
      </c>
      <c r="E423" s="161">
        <v>3</v>
      </c>
      <c r="F423" s="161" t="s">
        <v>1447</v>
      </c>
      <c r="G423" s="161" t="s">
        <v>885</v>
      </c>
      <c r="H423" s="161" t="s">
        <v>892</v>
      </c>
      <c r="I423" s="161">
        <v>179</v>
      </c>
      <c r="J423" s="159">
        <v>42495</v>
      </c>
      <c r="K423" s="161">
        <v>0</v>
      </c>
      <c r="L423" s="161">
        <v>0</v>
      </c>
      <c r="M423" s="161">
        <v>0</v>
      </c>
      <c r="N423" s="161">
        <v>0</v>
      </c>
      <c r="O423" s="161">
        <v>0</v>
      </c>
      <c r="P423" s="161">
        <v>0</v>
      </c>
      <c r="Q423" s="161">
        <v>0</v>
      </c>
      <c r="R423" s="161">
        <v>0</v>
      </c>
      <c r="S423" s="161">
        <v>0</v>
      </c>
      <c r="T423" s="161">
        <v>0</v>
      </c>
      <c r="U423" s="161">
        <v>0</v>
      </c>
      <c r="V423" s="161">
        <v>0</v>
      </c>
      <c r="W423" s="161">
        <v>0</v>
      </c>
      <c r="X423" s="161">
        <v>0</v>
      </c>
      <c r="AB423" s="161" t="s">
        <v>242</v>
      </c>
      <c r="AC423" s="161" t="s">
        <v>242</v>
      </c>
      <c r="AD423" s="161" t="s">
        <v>242</v>
      </c>
      <c r="AE423" s="161" t="s">
        <v>242</v>
      </c>
      <c r="AF423" s="161" t="s">
        <v>241</v>
      </c>
      <c r="AG423" s="161" t="s">
        <v>241</v>
      </c>
      <c r="AH423" s="161" t="s">
        <v>242</v>
      </c>
      <c r="AI423" s="161">
        <v>20150801</v>
      </c>
      <c r="AJ423" s="161">
        <v>20160525</v>
      </c>
      <c r="AK423" s="161" t="s">
        <v>869</v>
      </c>
      <c r="AL423" t="s">
        <v>1078</v>
      </c>
      <c r="BN423" t="s">
        <v>1076</v>
      </c>
      <c r="BO423" t="s">
        <v>892</v>
      </c>
      <c r="BP423" s="159">
        <v>42256</v>
      </c>
      <c r="BQ423" s="159">
        <v>42494</v>
      </c>
      <c r="BR423" t="s">
        <v>877</v>
      </c>
      <c r="BS423">
        <v>179</v>
      </c>
      <c r="BT423" s="159">
        <v>42494</v>
      </c>
      <c r="BU423">
        <v>3</v>
      </c>
      <c r="BV423">
        <v>2</v>
      </c>
      <c r="BW423">
        <v>17</v>
      </c>
      <c r="BX423">
        <v>49</v>
      </c>
      <c r="BY423">
        <v>923</v>
      </c>
      <c r="BZ423">
        <v>936</v>
      </c>
      <c r="CA423">
        <v>0</v>
      </c>
      <c r="CB423">
        <v>19</v>
      </c>
      <c r="CC423">
        <v>54</v>
      </c>
      <c r="CD423">
        <v>56</v>
      </c>
      <c r="CE423">
        <v>90</v>
      </c>
      <c r="CF423">
        <v>93</v>
      </c>
      <c r="CG423">
        <v>58</v>
      </c>
      <c r="CH423">
        <v>54</v>
      </c>
      <c r="CI423">
        <v>9083</v>
      </c>
      <c r="CJ423">
        <v>1.7778</v>
      </c>
      <c r="CK423">
        <v>3</v>
      </c>
      <c r="CL423">
        <v>1</v>
      </c>
      <c r="ET423" s="161">
        <v>0</v>
      </c>
      <c r="EU423" s="161">
        <v>0</v>
      </c>
      <c r="EV423" s="161">
        <v>0</v>
      </c>
      <c r="EW423" s="161">
        <v>0</v>
      </c>
      <c r="EX423" s="161">
        <v>0</v>
      </c>
      <c r="EY423" s="161">
        <v>0</v>
      </c>
      <c r="EZ423" s="161">
        <v>0</v>
      </c>
      <c r="FA423" s="161">
        <v>0</v>
      </c>
      <c r="FB423" s="161">
        <v>0</v>
      </c>
      <c r="FC423" s="161">
        <v>0</v>
      </c>
      <c r="FD423" s="161">
        <v>0</v>
      </c>
      <c r="FE423" s="161">
        <v>0</v>
      </c>
      <c r="HN423" s="161" t="s">
        <v>892</v>
      </c>
      <c r="HO423" s="159">
        <v>42250</v>
      </c>
      <c r="HP423" s="159">
        <v>42499</v>
      </c>
      <c r="HQ423" s="161">
        <v>3</v>
      </c>
      <c r="HR423" s="159">
        <v>42250</v>
      </c>
      <c r="HS423" s="161" t="s">
        <v>872</v>
      </c>
      <c r="HT423" s="161" t="s">
        <v>878</v>
      </c>
      <c r="HU423" s="161">
        <v>29</v>
      </c>
      <c r="HV423" s="161">
        <v>8</v>
      </c>
      <c r="HW423" s="161">
        <v>0</v>
      </c>
      <c r="HX423" s="159">
        <v>42346</v>
      </c>
      <c r="HY423" s="161" t="s">
        <v>874</v>
      </c>
      <c r="HZ423" s="161" t="s">
        <v>878</v>
      </c>
      <c r="IA423" s="161">
        <v>41</v>
      </c>
      <c r="IB423" s="161">
        <v>7</v>
      </c>
      <c r="IC423" s="161">
        <v>0</v>
      </c>
      <c r="ID423" s="159">
        <v>42499</v>
      </c>
      <c r="IE423" s="161" t="s">
        <v>879</v>
      </c>
      <c r="IF423" s="161" t="s">
        <v>878</v>
      </c>
      <c r="IG423" s="161">
        <v>27</v>
      </c>
      <c r="IH423" s="161">
        <v>4</v>
      </c>
      <c r="II423" s="161">
        <v>0</v>
      </c>
      <c r="JB423" s="161" t="s">
        <v>892</v>
      </c>
      <c r="JC423" s="161">
        <v>29</v>
      </c>
      <c r="JD423" s="161">
        <v>23</v>
      </c>
      <c r="JE423" s="161">
        <v>26</v>
      </c>
      <c r="JF423" s="161">
        <v>7906</v>
      </c>
      <c r="JG423" s="159">
        <v>42495</v>
      </c>
      <c r="JH423" s="161">
        <v>179</v>
      </c>
      <c r="JI423" s="159">
        <v>42243</v>
      </c>
      <c r="JJ423" s="161">
        <v>0</v>
      </c>
      <c r="JK423" s="161">
        <v>9</v>
      </c>
      <c r="JL423" s="159">
        <v>42347</v>
      </c>
      <c r="JM423" s="161">
        <v>0</v>
      </c>
      <c r="JN423" s="161">
        <v>10</v>
      </c>
      <c r="JO423" s="159">
        <v>42495</v>
      </c>
      <c r="JP423" s="161">
        <v>179</v>
      </c>
      <c r="JQ423" s="161">
        <v>13</v>
      </c>
      <c r="MN423" t="str">
        <f t="shared" si="522"/>
        <v>NoNoNoYesYesNo</v>
      </c>
      <c r="MO423" t="str">
        <f>IF(AND(MN423="NoNoNoNoNoNo",JI423=""),"No Programs",VLOOKUP(MN423,Lookups!$DA$4:$DB$67,2,FALSE))</f>
        <v>System 44 Only</v>
      </c>
      <c r="MP423">
        <f t="shared" si="523"/>
        <v>0</v>
      </c>
      <c r="MQ423" t="str">
        <f t="shared" si="524"/>
        <v>System 44 User</v>
      </c>
      <c r="MR423" t="str">
        <f>Directions!$D$3</f>
        <v>Usage</v>
      </c>
      <c r="MS423" t="str">
        <f>VLOOKUP(MQ423,Lookups!$CU$71:$CV$80,2,FALSE)</f>
        <v>System 44 Record</v>
      </c>
      <c r="MT423">
        <f t="shared" si="525"/>
        <v>1</v>
      </c>
      <c r="MU423">
        <f t="shared" si="526"/>
        <v>1</v>
      </c>
      <c r="MV423">
        <f t="shared" si="527"/>
        <v>1</v>
      </c>
      <c r="MW423">
        <f t="shared" si="528"/>
        <v>1</v>
      </c>
      <c r="MX423">
        <f t="shared" si="529"/>
        <v>35.571428571428569</v>
      </c>
      <c r="MY423" t="str">
        <f t="shared" si="530"/>
        <v>Not Used</v>
      </c>
      <c r="MZ423">
        <f t="shared" si="531"/>
        <v>0</v>
      </c>
      <c r="NA423" t="str">
        <f t="shared" si="532"/>
        <v>Not Available</v>
      </c>
      <c r="NB423" t="str">
        <f t="shared" si="533"/>
        <v>Not Available</v>
      </c>
      <c r="NC423" t="str">
        <f t="shared" si="534"/>
        <v>4 Not Indicated</v>
      </c>
      <c r="ND423" t="str">
        <f t="shared" si="535"/>
        <v>4 Not Indicated</v>
      </c>
      <c r="NE423" t="str">
        <f t="shared" si="536"/>
        <v>4 Not Indicated</v>
      </c>
      <c r="NF423" t="str">
        <f t="shared" si="537"/>
        <v>4 Not Indicated</v>
      </c>
      <c r="NG423" t="str">
        <f t="shared" si="538"/>
        <v>4 Not Indicated</v>
      </c>
      <c r="NH423" s="159">
        <f t="shared" si="539"/>
        <v>42495</v>
      </c>
      <c r="NI423">
        <f t="shared" si="540"/>
        <v>179</v>
      </c>
      <c r="NJ423" s="159">
        <f t="shared" si="541"/>
        <v>42495</v>
      </c>
      <c r="NK423">
        <f t="shared" si="542"/>
        <v>179</v>
      </c>
      <c r="NL423">
        <f t="shared" si="543"/>
        <v>36</v>
      </c>
      <c r="NM423">
        <f t="shared" si="544"/>
        <v>1</v>
      </c>
      <c r="NN423">
        <f>IF(OR(E423="PK",E423="K",JJ423=""),"Null",INDEX(Lookups!$EZ$4:$FW$18,MATCH($JJ423,Lookups!$EY$4:$EY$18,1),MATCH($E423,Lookups!$EZ$3:$FW$3,0)))</f>
        <v>235</v>
      </c>
      <c r="NO423">
        <f>IF(OR(E423="PK",E423="K",JJ423=""),"Null",INDEX(Lookups!$EZ$4:$FW$18,MATCH($JJ423,Lookups!$EY$4:$EY$18,1),MATCH($E423,Lookups!$EZ$3:$FW$3,0) + 1))</f>
        <v>340</v>
      </c>
      <c r="NP423">
        <f t="shared" si="545"/>
        <v>470</v>
      </c>
      <c r="NQ423" t="str">
        <f t="shared" si="546"/>
        <v>PI is Recommended</v>
      </c>
      <c r="NR423" t="str">
        <f t="shared" si="547"/>
        <v>PI is Recommended</v>
      </c>
      <c r="NS423" t="str">
        <f t="shared" si="548"/>
        <v>BR to 199L</v>
      </c>
      <c r="NT423" t="str">
        <f t="shared" si="549"/>
        <v>BR to 199L</v>
      </c>
      <c r="NU423" t="str">
        <f t="shared" si="550"/>
        <v>BR to 199L</v>
      </c>
      <c r="NV423" s="183" t="str">
        <f t="array" ref="NV423">IF($NL423="No RI Tests","No RI Tests",VLOOKUP(IF(AND(E423="K",JJ423&lt;280),3,IF(AND(E423="K",JJ423&gt;=280),4,MAX(IF(E423=Lookups!$DF$6:$DF$99,IF(JJ423&gt;=Lookups!$DG$6:$DG$99,Lookups!$DH$6:$DH$99))))),Lookups!$DE$104:$DG$108,2,FALSE))</f>
        <v>1 Below Basic</v>
      </c>
      <c r="NW423" s="161" t="str">
        <f t="array" ref="NW423">IF($NL423="No RI Tests","No RI Tests",VLOOKUP(IF(AND(E423="K",JH423&lt;280),3,IF(AND(E423="K",JH423&gt;=280),4,MAX(IF(E423=Lookups!$DF$6:$DF$99,IF(NI423&gt;=Lookups!$DG$6:$DG$99,Lookups!$DH$6:$DH$99))))),Lookups!$DE$104:$DG$108,2,FALSE))</f>
        <v>1 Below Basic</v>
      </c>
      <c r="NX423" s="161" t="str">
        <f t="array" ref="NX423">IF($NL423="No RI Tests","No RI Tests",VLOOKUP(IF(AND(E423="K",NK423&lt;280),3,IF(AND(E423="K",NK423&gt;=280),4,MAX(IF(E423=Lookups!$DF$6:$DF$99,IF(NK423&gt;=Lookups!$DG$6:$DG$99,Lookups!$DH$6:$DH$99))))),Lookups!$DE$104:$DG$108,2,FALSE))</f>
        <v>1 Below Basic</v>
      </c>
      <c r="NY423">
        <f t="shared" si="551"/>
        <v>1</v>
      </c>
      <c r="NZ423">
        <f t="shared" si="552"/>
        <v>0</v>
      </c>
      <c r="OA423" t="str">
        <f t="shared" si="553"/>
        <v>Maintained Performance Level</v>
      </c>
      <c r="OB423" s="161" t="str">
        <f t="array" ref="OB423">IF($NL423="No RI Tests","No RI Tests",IF(E423="K","N/A",VLOOKUP(MAX(IF(E423=Lookups!$DF$6:$DF$99,IF(JJ423&gt;=Lookups!$DG$6:$DG$99,Lookups!$DI$6:$DI$99))),Lookups!$DE$104:$DG$108,3,FALSE)))</f>
        <v>1 Limited</v>
      </c>
      <c r="OC423" s="161" t="str">
        <f t="array" ref="OC423">IF($NL423="No RI Tests","No RI Tests",IF(E423="K","N/A",VLOOKUP(MAX(IF(E423=Lookups!$DF$6:$DF$99,IF(NI423&gt;=Lookups!$DG$6:$DG$99,Lookups!$DI$6:$DI$99))),Lookups!$DE$104:$DG$108,3,FALSE)))</f>
        <v>1 Limited</v>
      </c>
      <c r="OD423" s="161" t="str">
        <f t="array" ref="OD423">IF($NL423="No RI Tests","No RI Tests",IF(E423="K","N/A",VLOOKUP(MAX(IF(E423=Lookups!$DF$6:$DF$99,IF(NK423&gt;=Lookups!$DG$6:$DG$99,Lookups!$DI$6:$DI$99))),Lookups!$DE$104:$DG$108,3,FALSE)))</f>
        <v>1 Limited</v>
      </c>
      <c r="OE423">
        <f t="shared" si="554"/>
        <v>1</v>
      </c>
      <c r="OF423">
        <f t="shared" si="555"/>
        <v>0</v>
      </c>
      <c r="OG423" t="str">
        <f t="shared" si="556"/>
        <v>Maintained Performance Level</v>
      </c>
      <c r="OH423">
        <f t="shared" si="557"/>
        <v>179</v>
      </c>
      <c r="OI423">
        <f t="shared" si="558"/>
        <v>1</v>
      </c>
      <c r="OJ423">
        <f t="shared" si="559"/>
        <v>0</v>
      </c>
      <c r="OK423">
        <f t="shared" si="560"/>
        <v>0</v>
      </c>
      <c r="OL423">
        <f t="shared" si="561"/>
        <v>0.62260869565217392</v>
      </c>
      <c r="OM423" t="str">
        <f t="shared" si="562"/>
        <v>Fall Administration</v>
      </c>
      <c r="ON423" t="str">
        <f t="shared" si="563"/>
        <v>Spring Administration</v>
      </c>
      <c r="OO423" t="str">
        <f t="shared" si="564"/>
        <v>Fall to Spring-Full Year RI</v>
      </c>
      <c r="OP423" t="str">
        <f ca="1">IF(AND(HR423&lt;&gt;"",JJ423&lt;600),IF(HT423="Advancing","Tier 2","Tier 3"),IF(JI423="","Null",IF(OR(E423="K",E423&lt;3),"FRA Recommended",IF(JJ423&gt;=IF(E423&lt;6,400,600),IF(JJ423&lt;VLOOKUP(E423,Lookups!$AP$3:$AR$16,3,FALSE),"Tier 2","Core"),IF(JJ423&lt;400,IF(RAND()&lt;0.81,"Tier 3","Tier 2"),IF(RAND()&lt;0.51,"Tier 3","Tier 2"))))))</f>
        <v>Tier 3</v>
      </c>
      <c r="OQ423" t="str">
        <f t="shared" si="565"/>
        <v>Average Reading Invt. Under 15 Minutes Long</v>
      </c>
      <c r="OR423">
        <f t="shared" si="566"/>
        <v>0</v>
      </c>
      <c r="OS423" t="str">
        <f t="shared" si="567"/>
        <v>Null</v>
      </c>
      <c r="OT423">
        <f t="shared" si="568"/>
        <v>179</v>
      </c>
      <c r="OU423" s="159">
        <f t="shared" si="569"/>
        <v>42499</v>
      </c>
      <c r="OV423" t="str">
        <f t="shared" si="570"/>
        <v>Form 3</v>
      </c>
      <c r="OW423" t="str">
        <f t="shared" si="571"/>
        <v>Beginning</v>
      </c>
      <c r="OX423">
        <f t="shared" si="572"/>
        <v>27</v>
      </c>
      <c r="OY423">
        <f t="shared" si="573"/>
        <v>4</v>
      </c>
      <c r="OZ423">
        <f t="shared" si="574"/>
        <v>0</v>
      </c>
      <c r="PA423" s="159">
        <f t="shared" si="575"/>
        <v>42250</v>
      </c>
      <c r="PB423" t="str">
        <f t="shared" si="576"/>
        <v>Form 1</v>
      </c>
      <c r="PC423" t="str">
        <f t="shared" si="577"/>
        <v>Beginning</v>
      </c>
      <c r="PD423">
        <f t="shared" si="578"/>
        <v>29</v>
      </c>
      <c r="PE423">
        <f t="shared" si="579"/>
        <v>8</v>
      </c>
      <c r="PF423">
        <f t="shared" si="580"/>
        <v>0</v>
      </c>
      <c r="PG423">
        <f t="shared" si="581"/>
        <v>35.571428571428569</v>
      </c>
      <c r="PH423">
        <f t="shared" si="582"/>
        <v>1</v>
      </c>
      <c r="PI423">
        <f t="shared" si="583"/>
        <v>1</v>
      </c>
      <c r="PJ423">
        <f t="shared" si="584"/>
        <v>29</v>
      </c>
      <c r="PK423">
        <f>IF(HR423="","Null",IF(E423&lt;3,"Null",IF(HU423=0,0,IF(HS423="Form 1",VLOOKUP(HU423,Lookups!$BE$3:$BP$63,E423,FALSE),IF(HS423="Form 2",VLOOKUP(HU423,Lookups!$BE$67:$BP$127,E423,FALSE),VLOOKUP(HU423,Lookups!$BE$130:$BP$190,E423,FALSE))))))</f>
        <v>8</v>
      </c>
      <c r="PL423">
        <f t="shared" si="585"/>
        <v>27</v>
      </c>
      <c r="PM423">
        <f>IF($PH423=0,"Null",IF(E423&lt;3,"Null",IF(OX423=0,0,IF(OV423="Form 1",VLOOKUP(OX423,Lookups!$BE$3:$BP$63,E423,FALSE),IF(OV423="Form 2",VLOOKUP(OX423,Lookups!$BE$67:$BP$127,E423,FALSE),VLOOKUP(OX423,Lookups!$BE$130:$BP$190,E423,FALSE))))))</f>
        <v>6</v>
      </c>
      <c r="PN423">
        <f t="shared" si="586"/>
        <v>-2</v>
      </c>
      <c r="PO423">
        <f t="shared" si="587"/>
        <v>0</v>
      </c>
      <c r="PP423">
        <f t="shared" si="588"/>
        <v>8</v>
      </c>
      <c r="PQ423">
        <f>IF(HR423="","Null",IF(E423&lt;3,"Null",IF(HV423=0,0,IF(HS423="Form 1",VLOOKUP(HV423,Lookups!$BR$3:$CC$63,E423,FALSE),IF(HS423="Form 2",VLOOKUP(HV423,Lookups!$BR$67:$CC$127,E423,FALSE),VLOOKUP(HV423,Lookups!$BR$130:$CC$190,E423,FALSE))))))</f>
        <v>40</v>
      </c>
      <c r="PR423">
        <f t="shared" si="589"/>
        <v>4</v>
      </c>
      <c r="PS423">
        <f>IF(HR423="","Null",IF(E423&lt;3,"Null",IF(OY423=0,0,IF(OW423="Form 1",VLOOKUP(OY423,Lookups!$BR$3:$CC$63,E423,FALSE),IF(OW423="Form 2",VLOOKUP(OY423,Lookups!$BR$67:$CC$127,E423,FALSE),VLOOKUP(OY423,Lookups!$BR$130:$CC$190,E423,FALSE))))))</f>
        <v>10</v>
      </c>
      <c r="PT423">
        <f t="shared" si="590"/>
        <v>-4</v>
      </c>
      <c r="PU423">
        <f t="shared" si="591"/>
        <v>0</v>
      </c>
      <c r="PV423">
        <f t="shared" si="592"/>
        <v>0</v>
      </c>
      <c r="PW423" t="str">
        <f t="shared" si="593"/>
        <v>Fall to Spring PI Administration</v>
      </c>
      <c r="PX423">
        <f t="shared" si="594"/>
        <v>0</v>
      </c>
      <c r="PY423">
        <f t="shared" si="595"/>
        <v>1</v>
      </c>
      <c r="PZ423" t="str">
        <f t="shared" si="596"/>
        <v>40 to 59 Sessions</v>
      </c>
      <c r="QA423" t="str">
        <f t="shared" si="597"/>
        <v>Series 1</v>
      </c>
      <c r="QB423" t="str">
        <f t="shared" si="598"/>
        <v>In Series 1 to 4</v>
      </c>
      <c r="QC423" t="str">
        <f>IF($MS423="System 44 Record",IF(BQ423&lt;MEDIAN(Directions!$F$3,Directions!$F$6),"Mid-Year Exited Student","Full Year Participant")&amp;IF(BP423&lt;Directions!$F$3,", Started Prior Year",", Started This Year"),"Null")</f>
        <v>Full Year Participant, Started This Year</v>
      </c>
      <c r="QD423">
        <f t="shared" si="599"/>
        <v>0</v>
      </c>
      <c r="QE423">
        <f t="shared" si="600"/>
        <v>0</v>
      </c>
      <c r="QF423">
        <f t="shared" si="601"/>
        <v>1</v>
      </c>
      <c r="QG423">
        <f t="shared" si="602"/>
        <v>0</v>
      </c>
      <c r="QH423">
        <f t="shared" si="603"/>
        <v>0</v>
      </c>
      <c r="QI423">
        <f t="shared" si="604"/>
        <v>0</v>
      </c>
      <c r="QJ423" t="str">
        <f t="shared" si="605"/>
        <v>RC! Only</v>
      </c>
      <c r="QK423" t="str">
        <f t="shared" si="606"/>
        <v>Null</v>
      </c>
      <c r="QL423" t="str">
        <f t="shared" si="607"/>
        <v>Null</v>
      </c>
      <c r="QM423" t="str">
        <f>IF($MS423="READ 180 Record",IF(AQ423="","Null",VLOOKUP(JJ423,Lookups!$DX$3:$EB$2054,AN423+1,FALSE)),"Null")</f>
        <v>Null</v>
      </c>
      <c r="QN423" t="str">
        <f t="shared" si="608"/>
        <v>Null</v>
      </c>
    </row>
    <row r="424" spans="1:456" x14ac:dyDescent="0.25">
      <c r="A424" s="161" t="s">
        <v>1447</v>
      </c>
      <c r="B424" s="161" t="s">
        <v>1447</v>
      </c>
      <c r="C424" s="161" t="s">
        <v>1447</v>
      </c>
      <c r="D424" s="161" t="s">
        <v>1447</v>
      </c>
      <c r="E424" s="161">
        <v>1</v>
      </c>
      <c r="F424" s="161" t="s">
        <v>1447</v>
      </c>
      <c r="G424" s="161" t="s">
        <v>880</v>
      </c>
      <c r="H424" s="161" t="s">
        <v>881</v>
      </c>
      <c r="K424" s="161">
        <v>0</v>
      </c>
      <c r="L424" s="161">
        <v>0</v>
      </c>
      <c r="M424" s="161">
        <v>0</v>
      </c>
      <c r="N424" s="161">
        <v>0</v>
      </c>
      <c r="O424" s="161">
        <v>0</v>
      </c>
      <c r="P424" s="161">
        <v>0</v>
      </c>
      <c r="Q424" s="161">
        <v>0</v>
      </c>
      <c r="R424" s="161">
        <v>0</v>
      </c>
      <c r="S424" s="161">
        <v>0</v>
      </c>
      <c r="T424" s="161">
        <v>0</v>
      </c>
      <c r="U424" s="161">
        <v>0</v>
      </c>
      <c r="V424" s="161">
        <v>0</v>
      </c>
      <c r="W424" s="161">
        <v>0</v>
      </c>
      <c r="X424" s="161">
        <v>0</v>
      </c>
      <c r="AB424" s="161" t="s">
        <v>242</v>
      </c>
      <c r="AC424" s="161" t="s">
        <v>242</v>
      </c>
      <c r="AD424" s="161" t="s">
        <v>242</v>
      </c>
      <c r="AE424" s="161" t="s">
        <v>242</v>
      </c>
      <c r="AF424" s="161" t="s">
        <v>242</v>
      </c>
      <c r="AG424" s="161" t="s">
        <v>242</v>
      </c>
      <c r="AH424" s="161" t="s">
        <v>242</v>
      </c>
      <c r="AI424" s="161">
        <v>20150801</v>
      </c>
      <c r="AJ424" s="161">
        <v>20160525</v>
      </c>
      <c r="AK424" s="161" t="s">
        <v>869</v>
      </c>
      <c r="AL424" t="s">
        <v>1078</v>
      </c>
      <c r="BN424" t="s">
        <v>1079</v>
      </c>
      <c r="ET424" s="161">
        <v>0</v>
      </c>
      <c r="EU424" s="161">
        <v>0</v>
      </c>
      <c r="EV424" s="161">
        <v>0</v>
      </c>
      <c r="EW424" s="161">
        <v>0</v>
      </c>
      <c r="EX424" s="161">
        <v>0</v>
      </c>
      <c r="EY424" s="161">
        <v>0</v>
      </c>
      <c r="EZ424" s="161">
        <v>0</v>
      </c>
      <c r="FA424" s="161">
        <v>0</v>
      </c>
      <c r="FB424" s="161">
        <v>0</v>
      </c>
      <c r="FC424" s="161">
        <v>0</v>
      </c>
      <c r="FD424" s="161">
        <v>0</v>
      </c>
      <c r="FE424" s="161">
        <v>0</v>
      </c>
      <c r="HN424" s="161" t="s">
        <v>881</v>
      </c>
      <c r="JB424" s="161" t="s">
        <v>881</v>
      </c>
      <c r="JC424" s="161">
        <v>0</v>
      </c>
      <c r="JD424" s="161">
        <v>0</v>
      </c>
      <c r="JE424" s="161">
        <v>0</v>
      </c>
      <c r="JF424" s="161">
        <v>0</v>
      </c>
      <c r="MN424" t="str">
        <f t="shared" si="522"/>
        <v>NoNoNoNoNoNo</v>
      </c>
      <c r="MO424" t="str">
        <f>IF(AND(MN424="NoNoNoNoNoNo",JI424=""),"No Programs",VLOOKUP(MN424,Lookups!$DA$4:$DB$67,2,FALSE))</f>
        <v>No Programs</v>
      </c>
      <c r="MP424">
        <f t="shared" si="523"/>
        <v>0</v>
      </c>
      <c r="MQ424" t="str">
        <f t="shared" si="524"/>
        <v>No Program Use</v>
      </c>
      <c r="MR424" t="str">
        <f>Directions!$D$3</f>
        <v>Usage</v>
      </c>
      <c r="MS424" t="str">
        <f>VLOOKUP(MQ424,Lookups!$CU$71:$CV$80,2,FALSE)</f>
        <v>Exclude</v>
      </c>
      <c r="MT424">
        <f t="shared" si="525"/>
        <v>0</v>
      </c>
      <c r="MU424">
        <f t="shared" si="526"/>
        <v>0</v>
      </c>
      <c r="MV424">
        <f t="shared" si="527"/>
        <v>0</v>
      </c>
      <c r="MW424">
        <f t="shared" si="528"/>
        <v>0</v>
      </c>
      <c r="MX424">
        <f t="shared" si="529"/>
        <v>0</v>
      </c>
      <c r="MY424" t="str">
        <f t="shared" si="530"/>
        <v>Not Used</v>
      </c>
      <c r="MZ424">
        <f t="shared" si="531"/>
        <v>0</v>
      </c>
      <c r="NA424" t="str">
        <f t="shared" si="532"/>
        <v>Not Available</v>
      </c>
      <c r="NB424" t="str">
        <f t="shared" si="533"/>
        <v>Not Available</v>
      </c>
      <c r="NC424" t="str">
        <f t="shared" si="534"/>
        <v>4 Not Indicated</v>
      </c>
      <c r="ND424" t="str">
        <f t="shared" si="535"/>
        <v>4 Not Indicated</v>
      </c>
      <c r="NE424" t="str">
        <f t="shared" si="536"/>
        <v>4 Not Indicated</v>
      </c>
      <c r="NF424" t="str">
        <f t="shared" si="537"/>
        <v>4 Not Indicated</v>
      </c>
      <c r="NG424" t="str">
        <f t="shared" si="538"/>
        <v>4 Not Indicated</v>
      </c>
      <c r="NH424" s="159" t="str">
        <f t="shared" si="539"/>
        <v>Null</v>
      </c>
      <c r="NI424" t="str">
        <f t="shared" si="540"/>
        <v>Null</v>
      </c>
      <c r="NJ424" s="159" t="str">
        <f t="shared" si="541"/>
        <v>Null</v>
      </c>
      <c r="NK424" t="str">
        <f t="shared" si="542"/>
        <v>Null</v>
      </c>
      <c r="NL424" t="str">
        <f t="shared" si="543"/>
        <v>No RI Tests</v>
      </c>
      <c r="NM424">
        <f t="shared" si="544"/>
        <v>0</v>
      </c>
      <c r="NN424" t="str">
        <f>IF(OR(E424="PK",E424="K",JJ424=""),"Null",INDEX(Lookups!$EZ$4:$FW$18,MATCH($JJ424,Lookups!$EY$4:$EY$18,1),MATCH($E424,Lookups!$EZ$3:$FW$3,0)))</f>
        <v>Null</v>
      </c>
      <c r="NO424" t="str">
        <f>IF(OR(E424="PK",E424="K",JJ424=""),"Null",INDEX(Lookups!$EZ$4:$FW$18,MATCH($JJ424,Lookups!$EY$4:$EY$18,1),MATCH($E424,Lookups!$EZ$3:$FW$3,0) + 1))</f>
        <v>Null</v>
      </c>
      <c r="NP424" t="str">
        <f t="shared" si="545"/>
        <v>Null</v>
      </c>
      <c r="NQ424" t="str">
        <f t="shared" si="546"/>
        <v>Null</v>
      </c>
      <c r="NR424" t="str">
        <f t="shared" si="547"/>
        <v>Null</v>
      </c>
      <c r="NS424" t="str">
        <f t="shared" si="548"/>
        <v>No RI Tests</v>
      </c>
      <c r="NT424" t="str">
        <f t="shared" si="549"/>
        <v>No RI Tests</v>
      </c>
      <c r="NU424" t="str">
        <f t="shared" si="550"/>
        <v>No RI Tests</v>
      </c>
      <c r="NV424" s="183" t="str">
        <f t="array" ref="NV424">IF($NL424="No RI Tests","No RI Tests",VLOOKUP(IF(AND(E424="K",JJ424&lt;280),3,IF(AND(E424="K",JJ424&gt;=280),4,MAX(IF(E424=Lookups!$DF$6:$DF$99,IF(JJ424&gt;=Lookups!$DG$6:$DG$99,Lookups!$DH$6:$DH$99))))),Lookups!$DE$104:$DG$108,2,FALSE))</f>
        <v>No RI Tests</v>
      </c>
      <c r="NW424" s="161" t="str">
        <f t="array" ref="NW424">IF($NL424="No RI Tests","No RI Tests",VLOOKUP(IF(AND(E424="K",JH424&lt;280),3,IF(AND(E424="K",JH424&gt;=280),4,MAX(IF(E424=Lookups!$DF$6:$DF$99,IF(NI424&gt;=Lookups!$DG$6:$DG$99,Lookups!$DH$6:$DH$99))))),Lookups!$DE$104:$DG$108,2,FALSE))</f>
        <v>No RI Tests</v>
      </c>
      <c r="NX424" s="161" t="str">
        <f t="array" ref="NX424">IF($NL424="No RI Tests","No RI Tests",VLOOKUP(IF(AND(E424="K",NK424&lt;280),3,IF(AND(E424="K",NK424&gt;=280),4,MAX(IF(E424=Lookups!$DF$6:$DF$99,IF(NK424&gt;=Lookups!$DG$6:$DG$99,Lookups!$DH$6:$DH$99))))),Lookups!$DE$104:$DG$108,2,FALSE))</f>
        <v>No RI Tests</v>
      </c>
      <c r="NY424" t="str">
        <f t="shared" si="551"/>
        <v>Null</v>
      </c>
      <c r="NZ424" t="str">
        <f t="shared" si="552"/>
        <v>Null</v>
      </c>
      <c r="OA424" t="str">
        <f t="shared" si="553"/>
        <v>No RI for Comparison</v>
      </c>
      <c r="OB424" s="161" t="str">
        <f t="array" ref="OB424">IF($NL424="No RI Tests","No RI Tests",IF(E424="K","N/A",VLOOKUP(MAX(IF(E424=Lookups!$DF$6:$DF$99,IF(JJ424&gt;=Lookups!$DG$6:$DG$99,Lookups!$DI$6:$DI$99))),Lookups!$DE$104:$DG$108,3,FALSE)))</f>
        <v>No RI Tests</v>
      </c>
      <c r="OC424" s="161" t="str">
        <f t="array" ref="OC424">IF($NL424="No RI Tests","No RI Tests",IF(E424="K","N/A",VLOOKUP(MAX(IF(E424=Lookups!$DF$6:$DF$99,IF(NI424&gt;=Lookups!$DG$6:$DG$99,Lookups!$DI$6:$DI$99))),Lookups!$DE$104:$DG$108,3,FALSE)))</f>
        <v>No RI Tests</v>
      </c>
      <c r="OD424" s="161" t="str">
        <f t="array" ref="OD424">IF($NL424="No RI Tests","No RI Tests",IF(E424="K","N/A",VLOOKUP(MAX(IF(E424=Lookups!$DF$6:$DF$99,IF(NK424&gt;=Lookups!$DG$6:$DG$99,Lookups!$DI$6:$DI$99))),Lookups!$DE$104:$DG$108,3,FALSE)))</f>
        <v>No RI Tests</v>
      </c>
      <c r="OE424" t="str">
        <f t="shared" si="554"/>
        <v>Null</v>
      </c>
      <c r="OF424" t="str">
        <f t="shared" si="555"/>
        <v>Null</v>
      </c>
      <c r="OG424" t="str">
        <f t="shared" si="556"/>
        <v>No RI for Comparison</v>
      </c>
      <c r="OH424" t="str">
        <f t="shared" si="557"/>
        <v>Null</v>
      </c>
      <c r="OI424" t="str">
        <f t="shared" si="558"/>
        <v>Null</v>
      </c>
      <c r="OJ424" t="str">
        <f t="shared" si="559"/>
        <v>Null</v>
      </c>
      <c r="OK424" t="str">
        <f t="shared" si="560"/>
        <v>Null</v>
      </c>
      <c r="OL424" t="str">
        <f t="shared" si="561"/>
        <v>Null</v>
      </c>
      <c r="OM424" t="str">
        <f t="shared" si="562"/>
        <v>Null</v>
      </c>
      <c r="ON424" t="str">
        <f t="shared" si="563"/>
        <v>Null</v>
      </c>
      <c r="OO424" t="str">
        <f t="shared" si="564"/>
        <v>Null RI</v>
      </c>
      <c r="OP424" t="str">
        <f ca="1">IF(AND(HR424&lt;&gt;"",JJ424&lt;600),IF(HT424="Advancing","Tier 2","Tier 3"),IF(JI424="","Null",IF(OR(E424="K",E424&lt;3),"FRA Recommended",IF(JJ424&gt;=IF(E424&lt;6,400,600),IF(JJ424&lt;VLOOKUP(E424,Lookups!$AP$3:$AR$16,3,FALSE),"Tier 2","Core"),IF(JJ424&lt;400,IF(RAND()&lt;0.81,"Tier 3","Tier 2"),IF(RAND()&lt;0.51,"Tier 3","Tier 2"))))))</f>
        <v>Null</v>
      </c>
      <c r="OQ424" t="str">
        <f t="shared" si="565"/>
        <v>Null</v>
      </c>
      <c r="OR424" t="str">
        <f t="shared" si="566"/>
        <v>Null</v>
      </c>
      <c r="OS424" t="str">
        <f t="shared" si="567"/>
        <v>Null</v>
      </c>
      <c r="OT424" t="str">
        <f t="shared" si="568"/>
        <v>No RI Tests</v>
      </c>
      <c r="OU424" s="159" t="str">
        <f t="shared" si="569"/>
        <v>No PI Tests</v>
      </c>
      <c r="OV424" t="str">
        <f t="shared" si="570"/>
        <v>No PI Tests</v>
      </c>
      <c r="OW424" t="str">
        <f t="shared" si="571"/>
        <v>No PI Tests</v>
      </c>
      <c r="OX424" t="str">
        <f t="shared" si="572"/>
        <v>No PI Tests</v>
      </c>
      <c r="OY424" t="str">
        <f t="shared" si="573"/>
        <v>No PI Tests</v>
      </c>
      <c r="OZ424" t="str">
        <f t="shared" si="574"/>
        <v>No PI Tests</v>
      </c>
      <c r="PA424" s="159" t="str">
        <f t="shared" si="575"/>
        <v>No PI Tests</v>
      </c>
      <c r="PB424" t="str">
        <f t="shared" si="576"/>
        <v>No PI Tests</v>
      </c>
      <c r="PC424" t="str">
        <f t="shared" si="577"/>
        <v>No PI Tests</v>
      </c>
      <c r="PD424" t="str">
        <f t="shared" si="578"/>
        <v>No PI Tests</v>
      </c>
      <c r="PE424" t="str">
        <f t="shared" si="579"/>
        <v>No PI Tests</v>
      </c>
      <c r="PF424" t="str">
        <f t="shared" si="580"/>
        <v>No PI Tests</v>
      </c>
      <c r="PG424" t="str">
        <f t="shared" si="581"/>
        <v>No PI Tests</v>
      </c>
      <c r="PH424">
        <f t="shared" si="582"/>
        <v>0</v>
      </c>
      <c r="PI424">
        <f t="shared" si="583"/>
        <v>0</v>
      </c>
      <c r="PJ424" t="str">
        <f t="shared" si="584"/>
        <v>Null</v>
      </c>
      <c r="PK424" t="str">
        <f>IF(HR424="","Null",IF(E424&lt;3,"Null",IF(HU424=0,0,IF(HS424="Form 1",VLOOKUP(HU424,Lookups!$BE$3:$BP$63,E424,FALSE),IF(HS424="Form 2",VLOOKUP(HU424,Lookups!$BE$67:$BP$127,E424,FALSE),VLOOKUP(HU424,Lookups!$BE$130:$BP$190,E424,FALSE))))))</f>
        <v>Null</v>
      </c>
      <c r="PL424" t="str">
        <f t="shared" si="585"/>
        <v>Null</v>
      </c>
      <c r="PM424" t="str">
        <f>IF($PH424=0,"Null",IF(E424&lt;3,"Null",IF(OX424=0,0,IF(OV424="Form 1",VLOOKUP(OX424,Lookups!$BE$3:$BP$63,E424,FALSE),IF(OV424="Form 2",VLOOKUP(OX424,Lookups!$BE$67:$BP$127,E424,FALSE),VLOOKUP(OX424,Lookups!$BE$130:$BP$190,E424,FALSE))))))</f>
        <v>Null</v>
      </c>
      <c r="PN424" t="str">
        <f t="shared" si="586"/>
        <v>Null</v>
      </c>
      <c r="PO424" t="str">
        <f t="shared" si="587"/>
        <v>Null</v>
      </c>
      <c r="PP424" t="str">
        <f t="shared" si="588"/>
        <v>Null</v>
      </c>
      <c r="PQ424" t="str">
        <f>IF(HR424="","Null",IF(E424&lt;3,"Null",IF(HV424=0,0,IF(HS424="Form 1",VLOOKUP(HV424,Lookups!$BR$3:$CC$63,E424,FALSE),IF(HS424="Form 2",VLOOKUP(HV424,Lookups!$BR$67:$CC$127,E424,FALSE),VLOOKUP(HV424,Lookups!$BR$130:$CC$190,E424,FALSE))))))</f>
        <v>Null</v>
      </c>
      <c r="PR424" t="str">
        <f t="shared" si="589"/>
        <v>Null</v>
      </c>
      <c r="PS424" t="str">
        <f>IF(HR424="","Null",IF(E424&lt;3,"Null",IF(OY424=0,0,IF(OW424="Form 1",VLOOKUP(OY424,Lookups!$BR$3:$CC$63,E424,FALSE),IF(OW424="Form 2",VLOOKUP(OY424,Lookups!$BR$67:$CC$127,E424,FALSE),VLOOKUP(OY424,Lookups!$BR$130:$CC$190,E424,FALSE))))))</f>
        <v>Null</v>
      </c>
      <c r="PT424" t="str">
        <f t="shared" si="590"/>
        <v>Null</v>
      </c>
      <c r="PU424" t="str">
        <f t="shared" si="591"/>
        <v>Null</v>
      </c>
      <c r="PV424" t="str">
        <f t="shared" si="592"/>
        <v>Null</v>
      </c>
      <c r="PW424" t="str">
        <f t="shared" si="593"/>
        <v>No PI Tests</v>
      </c>
      <c r="PX424">
        <f t="shared" si="594"/>
        <v>0</v>
      </c>
      <c r="PY424">
        <f t="shared" si="595"/>
        <v>0</v>
      </c>
      <c r="PZ424" t="str">
        <f t="shared" si="596"/>
        <v>Null</v>
      </c>
      <c r="QA424" t="str">
        <f t="shared" si="597"/>
        <v>Null</v>
      </c>
      <c r="QB424" t="str">
        <f t="shared" si="598"/>
        <v>Null</v>
      </c>
      <c r="QC424" t="str">
        <f>IF($MS424="System 44 Record",IF(BQ424&lt;MEDIAN(Directions!$F$3,Directions!$F$6),"Mid-Year Exited Student","Full Year Participant")&amp;IF(BP424&lt;Directions!$F$3,", Started Prior Year",", Started This Year"),"Null")</f>
        <v>Null</v>
      </c>
      <c r="QD424" t="str">
        <f t="shared" si="599"/>
        <v>Null</v>
      </c>
      <c r="QE424">
        <f t="shared" si="600"/>
        <v>0</v>
      </c>
      <c r="QF424">
        <f t="shared" si="601"/>
        <v>0</v>
      </c>
      <c r="QG424">
        <f t="shared" si="602"/>
        <v>0</v>
      </c>
      <c r="QH424">
        <f t="shared" si="603"/>
        <v>0</v>
      </c>
      <c r="QI424">
        <f t="shared" si="604"/>
        <v>0</v>
      </c>
      <c r="QJ424" t="str">
        <f t="shared" si="605"/>
        <v>Used None</v>
      </c>
      <c r="QK424" t="str">
        <f t="shared" si="606"/>
        <v>Null</v>
      </c>
      <c r="QL424" t="str">
        <f t="shared" si="607"/>
        <v>Null</v>
      </c>
      <c r="QM424" t="str">
        <f>IF($MS424="READ 180 Record",IF(AQ424="","Null",VLOOKUP(JJ424,Lookups!$DX$3:$EB$2054,AN424+1,FALSE)),"Null")</f>
        <v>Null</v>
      </c>
      <c r="QN424" t="str">
        <f t="shared" si="608"/>
        <v>Null</v>
      </c>
    </row>
    <row r="425" spans="1:456" x14ac:dyDescent="0.25">
      <c r="A425" s="161" t="s">
        <v>1447</v>
      </c>
      <c r="B425" s="161" t="s">
        <v>1447</v>
      </c>
      <c r="C425" s="161" t="s">
        <v>1447</v>
      </c>
      <c r="D425" s="161" t="s">
        <v>1447</v>
      </c>
      <c r="E425" s="161">
        <v>4</v>
      </c>
      <c r="F425" s="161" t="s">
        <v>1447</v>
      </c>
      <c r="G425" s="161" t="s">
        <v>875</v>
      </c>
      <c r="H425" s="161" t="s">
        <v>876</v>
      </c>
      <c r="I425" s="161">
        <v>342</v>
      </c>
      <c r="J425" s="159">
        <v>42501</v>
      </c>
      <c r="K425" s="161">
        <v>0</v>
      </c>
      <c r="L425" s="161">
        <v>0</v>
      </c>
      <c r="M425" s="161">
        <v>0</v>
      </c>
      <c r="N425" s="161">
        <v>0</v>
      </c>
      <c r="O425" s="161">
        <v>0</v>
      </c>
      <c r="P425" s="161">
        <v>0</v>
      </c>
      <c r="Q425" s="161">
        <v>0</v>
      </c>
      <c r="R425" s="161">
        <v>0</v>
      </c>
      <c r="S425" s="161">
        <v>0</v>
      </c>
      <c r="T425" s="161">
        <v>0</v>
      </c>
      <c r="U425" s="161">
        <v>0</v>
      </c>
      <c r="V425" s="161">
        <v>0</v>
      </c>
      <c r="W425" s="161">
        <v>0</v>
      </c>
      <c r="X425" s="161">
        <v>0</v>
      </c>
      <c r="AB425" s="161" t="s">
        <v>242</v>
      </c>
      <c r="AC425" s="161" t="s">
        <v>242</v>
      </c>
      <c r="AD425" s="161" t="s">
        <v>242</v>
      </c>
      <c r="AE425" s="161" t="s">
        <v>242</v>
      </c>
      <c r="AF425" s="161" t="s">
        <v>241</v>
      </c>
      <c r="AG425" s="161" t="s">
        <v>241</v>
      </c>
      <c r="AH425" s="161" t="s">
        <v>242</v>
      </c>
      <c r="AI425" s="161">
        <v>20150801</v>
      </c>
      <c r="AJ425" s="161">
        <v>20160525</v>
      </c>
      <c r="AK425" s="161" t="s">
        <v>869</v>
      </c>
      <c r="AL425" t="s">
        <v>1078</v>
      </c>
      <c r="BN425" t="s">
        <v>1076</v>
      </c>
      <c r="BO425" t="s">
        <v>876</v>
      </c>
      <c r="BP425" s="159">
        <v>42269</v>
      </c>
      <c r="BQ425" s="159">
        <v>42486</v>
      </c>
      <c r="BR425" t="s">
        <v>877</v>
      </c>
      <c r="BS425">
        <v>342</v>
      </c>
      <c r="BT425" s="159">
        <v>42486</v>
      </c>
      <c r="BU425">
        <v>3</v>
      </c>
      <c r="BV425">
        <v>4</v>
      </c>
      <c r="BW425">
        <v>19</v>
      </c>
      <c r="BX425">
        <v>50</v>
      </c>
      <c r="BY425">
        <v>789</v>
      </c>
      <c r="BZ425">
        <v>817</v>
      </c>
      <c r="CA425">
        <v>0</v>
      </c>
      <c r="CB425">
        <v>17</v>
      </c>
      <c r="CC425">
        <v>42</v>
      </c>
      <c r="CD425">
        <v>79</v>
      </c>
      <c r="CE425">
        <v>93</v>
      </c>
      <c r="CF425">
        <v>94</v>
      </c>
      <c r="CG425">
        <v>90</v>
      </c>
      <c r="CH425">
        <v>79</v>
      </c>
      <c r="CI425">
        <v>3101</v>
      </c>
      <c r="CJ425">
        <v>2</v>
      </c>
      <c r="CK425">
        <v>3</v>
      </c>
      <c r="CL425">
        <v>3</v>
      </c>
      <c r="ET425" s="161">
        <v>0</v>
      </c>
      <c r="EU425" s="161">
        <v>0</v>
      </c>
      <c r="EV425" s="161">
        <v>0</v>
      </c>
      <c r="EW425" s="161">
        <v>0</v>
      </c>
      <c r="EX425" s="161">
        <v>0</v>
      </c>
      <c r="EY425" s="161">
        <v>0</v>
      </c>
      <c r="EZ425" s="161">
        <v>0</v>
      </c>
      <c r="FA425" s="161">
        <v>0</v>
      </c>
      <c r="FB425" s="161">
        <v>0</v>
      </c>
      <c r="FC425" s="161">
        <v>0</v>
      </c>
      <c r="FD425" s="161">
        <v>0</v>
      </c>
      <c r="FE425" s="161">
        <v>0</v>
      </c>
      <c r="HN425" s="161" t="s">
        <v>876</v>
      </c>
      <c r="HO425" s="159">
        <v>42269</v>
      </c>
      <c r="HP425" s="159">
        <v>42501</v>
      </c>
      <c r="HQ425" s="161">
        <v>3</v>
      </c>
      <c r="HR425" s="159">
        <v>42269</v>
      </c>
      <c r="HS425" s="161" t="s">
        <v>872</v>
      </c>
      <c r="HT425" s="161" t="s">
        <v>878</v>
      </c>
      <c r="HU425" s="161">
        <v>34</v>
      </c>
      <c r="HV425" s="161">
        <v>1</v>
      </c>
      <c r="HW425" s="161">
        <v>0</v>
      </c>
      <c r="HX425" s="159">
        <v>42340</v>
      </c>
      <c r="HY425" s="161" t="s">
        <v>874</v>
      </c>
      <c r="HZ425" s="161" t="s">
        <v>878</v>
      </c>
      <c r="IA425" s="161">
        <v>37</v>
      </c>
      <c r="IB425" s="161">
        <v>6</v>
      </c>
      <c r="IC425" s="161">
        <v>0</v>
      </c>
      <c r="ID425" s="159">
        <v>42501</v>
      </c>
      <c r="IE425" s="161" t="s">
        <v>879</v>
      </c>
      <c r="IF425" s="161" t="s">
        <v>878</v>
      </c>
      <c r="IG425" s="161">
        <v>38</v>
      </c>
      <c r="IH425" s="161">
        <v>2</v>
      </c>
      <c r="II425" s="161">
        <v>0</v>
      </c>
      <c r="JB425" s="161" t="s">
        <v>876</v>
      </c>
      <c r="JC425" s="161">
        <v>3</v>
      </c>
      <c r="JD425" s="161">
        <v>3</v>
      </c>
      <c r="JE425" s="161">
        <v>3</v>
      </c>
      <c r="JF425" s="161">
        <v>1558</v>
      </c>
      <c r="JG425" s="159">
        <v>42501</v>
      </c>
      <c r="JH425" s="161">
        <v>342</v>
      </c>
      <c r="JI425" s="159">
        <v>42251</v>
      </c>
      <c r="JJ425" s="161">
        <v>242</v>
      </c>
      <c r="JK425" s="161">
        <v>35</v>
      </c>
      <c r="JL425" s="159">
        <v>42340</v>
      </c>
      <c r="JM425" s="161">
        <v>240</v>
      </c>
      <c r="JN425" s="161">
        <v>23</v>
      </c>
      <c r="JO425" s="159">
        <v>42501</v>
      </c>
      <c r="JP425" s="161">
        <v>342</v>
      </c>
      <c r="JQ425" s="161">
        <v>19</v>
      </c>
      <c r="MN425" t="str">
        <f t="shared" si="522"/>
        <v>NoNoNoYesYesNo</v>
      </c>
      <c r="MO425" t="str">
        <f>IF(AND(MN425="NoNoNoNoNoNo",JI425=""),"No Programs",VLOOKUP(MN425,Lookups!$DA$4:$DB$67,2,FALSE))</f>
        <v>System 44 Only</v>
      </c>
      <c r="MP425">
        <f t="shared" si="523"/>
        <v>0</v>
      </c>
      <c r="MQ425" t="str">
        <f t="shared" si="524"/>
        <v>System 44 User</v>
      </c>
      <c r="MR425" t="str">
        <f>Directions!$D$3</f>
        <v>Usage</v>
      </c>
      <c r="MS425" t="str">
        <f>VLOOKUP(MQ425,Lookups!$CU$71:$CV$80,2,FALSE)</f>
        <v>System 44 Record</v>
      </c>
      <c r="MT425">
        <f t="shared" si="525"/>
        <v>1</v>
      </c>
      <c r="MU425">
        <f t="shared" si="526"/>
        <v>1</v>
      </c>
      <c r="MV425">
        <f t="shared" si="527"/>
        <v>1</v>
      </c>
      <c r="MW425">
        <f t="shared" si="528"/>
        <v>1</v>
      </c>
      <c r="MX425">
        <f t="shared" si="529"/>
        <v>33.142857142857146</v>
      </c>
      <c r="MY425" t="str">
        <f t="shared" si="530"/>
        <v>Not Used</v>
      </c>
      <c r="MZ425">
        <f t="shared" si="531"/>
        <v>0</v>
      </c>
      <c r="NA425" t="str">
        <f t="shared" si="532"/>
        <v>Not Available</v>
      </c>
      <c r="NB425" t="str">
        <f t="shared" si="533"/>
        <v>Not Available</v>
      </c>
      <c r="NC425" t="str">
        <f t="shared" si="534"/>
        <v>4 Not Indicated</v>
      </c>
      <c r="ND425" t="str">
        <f t="shared" si="535"/>
        <v>4 Not Indicated</v>
      </c>
      <c r="NE425" t="str">
        <f t="shared" si="536"/>
        <v>4 Not Indicated</v>
      </c>
      <c r="NF425" t="str">
        <f t="shared" si="537"/>
        <v>4 Not Indicated</v>
      </c>
      <c r="NG425" t="str">
        <f t="shared" si="538"/>
        <v>4 Not Indicated</v>
      </c>
      <c r="NH425" s="159">
        <f t="shared" si="539"/>
        <v>42501</v>
      </c>
      <c r="NI425">
        <f t="shared" si="540"/>
        <v>342</v>
      </c>
      <c r="NJ425" s="159">
        <f t="shared" si="541"/>
        <v>42501</v>
      </c>
      <c r="NK425">
        <f t="shared" si="542"/>
        <v>342</v>
      </c>
      <c r="NL425">
        <f t="shared" si="543"/>
        <v>35.714285714285715</v>
      </c>
      <c r="NM425">
        <f t="shared" si="544"/>
        <v>1</v>
      </c>
      <c r="NN425">
        <f>IF(OR(E425="PK",E425="K",JJ425=""),"Null",INDEX(Lookups!$EZ$4:$FW$18,MATCH($JJ425,Lookups!$EY$4:$EY$18,1),MATCH($E425,Lookups!$EZ$3:$FW$3,0)))</f>
        <v>200</v>
      </c>
      <c r="NO425">
        <f>IF(OR(E425="PK",E425="K",JJ425=""),"Null",INDEX(Lookups!$EZ$4:$FW$18,MATCH($JJ425,Lookups!$EY$4:$EY$18,1),MATCH($E425,Lookups!$EZ$3:$FW$3,0) + 1))</f>
        <v>260</v>
      </c>
      <c r="NP425">
        <f t="shared" si="545"/>
        <v>400</v>
      </c>
      <c r="NQ425" t="str">
        <f t="shared" si="546"/>
        <v>PI is Recommended</v>
      </c>
      <c r="NR425" t="str">
        <f t="shared" si="547"/>
        <v>PI is Recommended</v>
      </c>
      <c r="NS425" t="str">
        <f t="shared" si="548"/>
        <v>200L to 399L</v>
      </c>
      <c r="NT425" t="str">
        <f t="shared" si="549"/>
        <v>200L to 399L</v>
      </c>
      <c r="NU425" t="str">
        <f t="shared" si="550"/>
        <v>200L to 399L</v>
      </c>
      <c r="NV425" s="183" t="str">
        <f t="array" ref="NV425">IF($NL425="No RI Tests","No RI Tests",VLOOKUP(IF(AND(E425="K",JJ425&lt;280),3,IF(AND(E425="K",JJ425&gt;=280),4,MAX(IF(E425=Lookups!$DF$6:$DF$99,IF(JJ425&gt;=Lookups!$DG$6:$DG$99,Lookups!$DH$6:$DH$99))))),Lookups!$DE$104:$DG$108,2,FALSE))</f>
        <v>1 Below Basic</v>
      </c>
      <c r="NW425" s="161" t="str">
        <f t="array" ref="NW425">IF($NL425="No RI Tests","No RI Tests",VLOOKUP(IF(AND(E425="K",JH425&lt;280),3,IF(AND(E425="K",JH425&gt;=280),4,MAX(IF(E425=Lookups!$DF$6:$DF$99,IF(NI425&gt;=Lookups!$DG$6:$DG$99,Lookups!$DH$6:$DH$99))))),Lookups!$DE$104:$DG$108,2,FALSE))</f>
        <v>1 Below Basic</v>
      </c>
      <c r="NX425" s="161" t="str">
        <f t="array" ref="NX425">IF($NL425="No RI Tests","No RI Tests",VLOOKUP(IF(AND(E425="K",NK425&lt;280),3,IF(AND(E425="K",NK425&gt;=280),4,MAX(IF(E425=Lookups!$DF$6:$DF$99,IF(NK425&gt;=Lookups!$DG$6:$DG$99,Lookups!$DH$6:$DH$99))))),Lookups!$DE$104:$DG$108,2,FALSE))</f>
        <v>1 Below Basic</v>
      </c>
      <c r="NY425">
        <f t="shared" si="551"/>
        <v>1</v>
      </c>
      <c r="NZ425">
        <f t="shared" si="552"/>
        <v>0</v>
      </c>
      <c r="OA425" t="str">
        <f t="shared" si="553"/>
        <v>Maintained Performance Level</v>
      </c>
      <c r="OB425" s="161" t="str">
        <f t="array" ref="OB425">IF($NL425="No RI Tests","No RI Tests",IF(E425="K","N/A",VLOOKUP(MAX(IF(E425=Lookups!$DF$6:$DF$99,IF(JJ425&gt;=Lookups!$DG$6:$DG$99,Lookups!$DI$6:$DI$99))),Lookups!$DE$104:$DG$108,3,FALSE)))</f>
        <v>1 Limited</v>
      </c>
      <c r="OC425" s="161" t="str">
        <f t="array" ref="OC425">IF($NL425="No RI Tests","No RI Tests",IF(E425="K","N/A",VLOOKUP(MAX(IF(E425=Lookups!$DF$6:$DF$99,IF(NI425&gt;=Lookups!$DG$6:$DG$99,Lookups!$DI$6:$DI$99))),Lookups!$DE$104:$DG$108,3,FALSE)))</f>
        <v>1 Limited</v>
      </c>
      <c r="OD425" s="161" t="str">
        <f t="array" ref="OD425">IF($NL425="No RI Tests","No RI Tests",IF(E425="K","N/A",VLOOKUP(MAX(IF(E425=Lookups!$DF$6:$DF$99,IF(NK425&gt;=Lookups!$DG$6:$DG$99,Lookups!$DI$6:$DI$99))),Lookups!$DE$104:$DG$108,3,FALSE)))</f>
        <v>1 Limited</v>
      </c>
      <c r="OE425">
        <f t="shared" si="554"/>
        <v>1</v>
      </c>
      <c r="OF425">
        <f t="shared" si="555"/>
        <v>0</v>
      </c>
      <c r="OG425" t="str">
        <f t="shared" si="556"/>
        <v>Maintained Performance Level</v>
      </c>
      <c r="OH425">
        <f t="shared" si="557"/>
        <v>100</v>
      </c>
      <c r="OI425">
        <f t="shared" si="558"/>
        <v>1</v>
      </c>
      <c r="OJ425">
        <f t="shared" si="559"/>
        <v>0</v>
      </c>
      <c r="OK425">
        <f t="shared" si="560"/>
        <v>0</v>
      </c>
      <c r="OL425">
        <f t="shared" si="561"/>
        <v>0.43478260869565216</v>
      </c>
      <c r="OM425" t="str">
        <f t="shared" si="562"/>
        <v>Fall Administration</v>
      </c>
      <c r="ON425" t="str">
        <f t="shared" si="563"/>
        <v>Winter Administration</v>
      </c>
      <c r="OO425" t="str">
        <f t="shared" si="564"/>
        <v>Fall to Winter RI</v>
      </c>
      <c r="OP425" t="str">
        <f ca="1">IF(AND(HR425&lt;&gt;"",JJ425&lt;600),IF(HT425="Advancing","Tier 2","Tier 3"),IF(JI425="","Null",IF(OR(E425="K",E425&lt;3),"FRA Recommended",IF(JJ425&gt;=IF(E425&lt;6,400,600),IF(JJ425&lt;VLOOKUP(E425,Lookups!$AP$3:$AR$16,3,FALSE),"Tier 2","Core"),IF(JJ425&lt;400,IF(RAND()&lt;0.81,"Tier 3","Tier 2"),IF(RAND()&lt;0.51,"Tier 3","Tier 2"))))))</f>
        <v>Tier 3</v>
      </c>
      <c r="OQ425" t="str">
        <f t="shared" si="565"/>
        <v>Average Reading Invt. at Least 15 Minutes Long</v>
      </c>
      <c r="OR425">
        <f t="shared" si="566"/>
        <v>0</v>
      </c>
      <c r="OS425" t="str">
        <f t="shared" si="567"/>
        <v>Null</v>
      </c>
      <c r="OT425">
        <f t="shared" si="568"/>
        <v>102</v>
      </c>
      <c r="OU425" s="159">
        <f t="shared" si="569"/>
        <v>42501</v>
      </c>
      <c r="OV425" t="str">
        <f t="shared" si="570"/>
        <v>Form 3</v>
      </c>
      <c r="OW425" t="str">
        <f t="shared" si="571"/>
        <v>Beginning</v>
      </c>
      <c r="OX425">
        <f t="shared" si="572"/>
        <v>38</v>
      </c>
      <c r="OY425">
        <f t="shared" si="573"/>
        <v>2</v>
      </c>
      <c r="OZ425">
        <f t="shared" si="574"/>
        <v>0</v>
      </c>
      <c r="PA425" s="159">
        <f t="shared" si="575"/>
        <v>42340</v>
      </c>
      <c r="PB425" t="str">
        <f t="shared" si="576"/>
        <v>Form 2</v>
      </c>
      <c r="PC425" t="str">
        <f t="shared" si="577"/>
        <v>Beginning</v>
      </c>
      <c r="PD425">
        <f t="shared" si="578"/>
        <v>37</v>
      </c>
      <c r="PE425">
        <f t="shared" si="579"/>
        <v>6</v>
      </c>
      <c r="PF425">
        <f t="shared" si="580"/>
        <v>0</v>
      </c>
      <c r="PG425">
        <f t="shared" si="581"/>
        <v>33.142857142857146</v>
      </c>
      <c r="PH425">
        <f t="shared" si="582"/>
        <v>1</v>
      </c>
      <c r="PI425">
        <f t="shared" si="583"/>
        <v>1</v>
      </c>
      <c r="PJ425">
        <f t="shared" si="584"/>
        <v>34</v>
      </c>
      <c r="PK425">
        <f>IF(HR425="","Null",IF(E425&lt;3,"Null",IF(HU425=0,0,IF(HS425="Form 1",VLOOKUP(HU425,Lookups!$BE$3:$BP$63,E425,FALSE),IF(HS425="Form 2",VLOOKUP(HU425,Lookups!$BE$67:$BP$127,E425,FALSE),VLOOKUP(HU425,Lookups!$BE$130:$BP$190,E425,FALSE))))))</f>
        <v>6</v>
      </c>
      <c r="PL425">
        <f t="shared" si="585"/>
        <v>38</v>
      </c>
      <c r="PM425">
        <f>IF($PH425=0,"Null",IF(E425&lt;3,"Null",IF(OX425=0,0,IF(OV425="Form 1",VLOOKUP(OX425,Lookups!$BE$3:$BP$63,E425,FALSE),IF(OV425="Form 2",VLOOKUP(OX425,Lookups!$BE$67:$BP$127,E425,FALSE),VLOOKUP(OX425,Lookups!$BE$130:$BP$190,E425,FALSE))))))</f>
        <v>7</v>
      </c>
      <c r="PN425">
        <f t="shared" si="586"/>
        <v>4</v>
      </c>
      <c r="PO425">
        <f t="shared" si="587"/>
        <v>1</v>
      </c>
      <c r="PP425">
        <f t="shared" si="588"/>
        <v>1</v>
      </c>
      <c r="PQ425">
        <f>IF(HR425="","Null",IF(E425&lt;3,"Null",IF(HV425=0,0,IF(HS425="Form 1",VLOOKUP(HV425,Lookups!$BR$3:$CC$63,E425,FALSE),IF(HS425="Form 2",VLOOKUP(HV425,Lookups!$BR$67:$CC$127,E425,FALSE),VLOOKUP(HV425,Lookups!$BR$130:$CC$190,E425,FALSE))))))</f>
        <v>0</v>
      </c>
      <c r="PR425">
        <f t="shared" si="589"/>
        <v>2</v>
      </c>
      <c r="PS425">
        <f>IF(HR425="","Null",IF(E425&lt;3,"Null",IF(OY425=0,0,IF(OW425="Form 1",VLOOKUP(OY425,Lookups!$BR$3:$CC$63,E425,FALSE),IF(OW425="Form 2",VLOOKUP(OY425,Lookups!$BR$67:$CC$127,E425,FALSE),VLOOKUP(OY425,Lookups!$BR$130:$CC$190,E425,FALSE))))))</f>
        <v>1</v>
      </c>
      <c r="PT425">
        <f t="shared" si="590"/>
        <v>1</v>
      </c>
      <c r="PU425">
        <f t="shared" si="591"/>
        <v>0</v>
      </c>
      <c r="PV425">
        <f t="shared" si="592"/>
        <v>0</v>
      </c>
      <c r="PW425" t="str">
        <f t="shared" si="593"/>
        <v>Fall to Spring PI Administration</v>
      </c>
      <c r="PX425">
        <f t="shared" si="594"/>
        <v>0</v>
      </c>
      <c r="PY425">
        <f t="shared" si="595"/>
        <v>1</v>
      </c>
      <c r="PZ425" t="str">
        <f t="shared" si="596"/>
        <v>40 to 59 Sessions</v>
      </c>
      <c r="QA425" t="str">
        <f t="shared" si="597"/>
        <v>Series 1</v>
      </c>
      <c r="QB425" t="str">
        <f t="shared" si="598"/>
        <v>In Series 1 to 4</v>
      </c>
      <c r="QC425" t="str">
        <f>IF($MS425="System 44 Record",IF(BQ425&lt;MEDIAN(Directions!$F$3,Directions!$F$6),"Mid-Year Exited Student","Full Year Participant")&amp;IF(BP425&lt;Directions!$F$3,", Started Prior Year",", Started This Year"),"Null")</f>
        <v>Full Year Participant, Started This Year</v>
      </c>
      <c r="QD425">
        <f t="shared" si="599"/>
        <v>0</v>
      </c>
      <c r="QE425">
        <f t="shared" si="600"/>
        <v>0</v>
      </c>
      <c r="QF425">
        <f t="shared" si="601"/>
        <v>1</v>
      </c>
      <c r="QG425">
        <f t="shared" si="602"/>
        <v>0</v>
      </c>
      <c r="QH425">
        <f t="shared" si="603"/>
        <v>0</v>
      </c>
      <c r="QI425">
        <f t="shared" si="604"/>
        <v>0</v>
      </c>
      <c r="QJ425" t="str">
        <f t="shared" si="605"/>
        <v>RC! Only</v>
      </c>
      <c r="QK425" t="str">
        <f t="shared" si="606"/>
        <v>Null</v>
      </c>
      <c r="QL425" t="str">
        <f t="shared" si="607"/>
        <v>Null</v>
      </c>
      <c r="QM425" t="str">
        <f>IF($MS425="READ 180 Record",IF(AQ425="","Null",VLOOKUP(JJ425,Lookups!$DX$3:$EB$2054,AN425+1,FALSE)),"Null")</f>
        <v>Null</v>
      </c>
      <c r="QN425" t="str">
        <f t="shared" si="608"/>
        <v>Null</v>
      </c>
    </row>
    <row r="426" spans="1:456" x14ac:dyDescent="0.25">
      <c r="A426" s="161" t="s">
        <v>1447</v>
      </c>
      <c r="B426" s="161" t="s">
        <v>1447</v>
      </c>
      <c r="C426" s="161" t="s">
        <v>1447</v>
      </c>
      <c r="D426" s="161" t="s">
        <v>1447</v>
      </c>
      <c r="E426" s="161">
        <v>5</v>
      </c>
      <c r="F426" s="161" t="s">
        <v>1447</v>
      </c>
      <c r="G426" s="161" t="s">
        <v>887</v>
      </c>
      <c r="H426" s="161" t="s">
        <v>888</v>
      </c>
      <c r="I426" s="161">
        <v>416</v>
      </c>
      <c r="J426" s="159">
        <v>42500</v>
      </c>
      <c r="K426" s="161">
        <v>0</v>
      </c>
      <c r="L426" s="161">
        <v>0</v>
      </c>
      <c r="M426" s="161">
        <v>0</v>
      </c>
      <c r="N426" s="161">
        <v>0</v>
      </c>
      <c r="O426" s="161">
        <v>0</v>
      </c>
      <c r="P426" s="161">
        <v>0</v>
      </c>
      <c r="Q426" s="161">
        <v>0</v>
      </c>
      <c r="R426" s="161">
        <v>0</v>
      </c>
      <c r="S426" s="161">
        <v>0</v>
      </c>
      <c r="T426" s="161">
        <v>0</v>
      </c>
      <c r="U426" s="161">
        <v>0</v>
      </c>
      <c r="V426" s="161">
        <v>0</v>
      </c>
      <c r="W426" s="161">
        <v>0</v>
      </c>
      <c r="X426" s="161">
        <v>0</v>
      </c>
      <c r="AB426" s="161" t="s">
        <v>242</v>
      </c>
      <c r="AC426" s="161" t="s">
        <v>242</v>
      </c>
      <c r="AD426" s="161" t="s">
        <v>242</v>
      </c>
      <c r="AE426" s="161" t="s">
        <v>242</v>
      </c>
      <c r="AF426" s="161" t="s">
        <v>241</v>
      </c>
      <c r="AG426" s="161" t="s">
        <v>241</v>
      </c>
      <c r="AH426" s="161" t="s">
        <v>242</v>
      </c>
      <c r="AI426" s="161">
        <v>20150801</v>
      </c>
      <c r="AJ426" s="161">
        <v>20160525</v>
      </c>
      <c r="AK426" s="161" t="s">
        <v>869</v>
      </c>
      <c r="AL426" t="s">
        <v>1078</v>
      </c>
      <c r="BN426" t="s">
        <v>1076</v>
      </c>
      <c r="BO426" t="s">
        <v>888</v>
      </c>
      <c r="BP426" s="159">
        <v>42262</v>
      </c>
      <c r="BQ426" s="159">
        <v>42508</v>
      </c>
      <c r="BR426" t="s">
        <v>871</v>
      </c>
      <c r="BS426">
        <v>416</v>
      </c>
      <c r="BT426" s="159">
        <v>42508</v>
      </c>
      <c r="BU426">
        <v>8</v>
      </c>
      <c r="BV426">
        <v>2</v>
      </c>
      <c r="BW426">
        <v>50</v>
      </c>
      <c r="BX426">
        <v>52</v>
      </c>
      <c r="BY426">
        <v>859</v>
      </c>
      <c r="BZ426">
        <v>902</v>
      </c>
      <c r="CA426">
        <v>24</v>
      </c>
      <c r="CB426">
        <v>16</v>
      </c>
      <c r="CC426">
        <v>33</v>
      </c>
      <c r="CD426">
        <v>86</v>
      </c>
      <c r="CE426">
        <v>85</v>
      </c>
      <c r="CF426">
        <v>84</v>
      </c>
      <c r="CG426">
        <v>89</v>
      </c>
      <c r="CH426">
        <v>85</v>
      </c>
      <c r="CI426">
        <v>6727</v>
      </c>
      <c r="CJ426">
        <v>2</v>
      </c>
      <c r="CK426">
        <v>8</v>
      </c>
      <c r="CL426">
        <v>1</v>
      </c>
      <c r="ET426" s="161">
        <v>0</v>
      </c>
      <c r="EU426" s="161">
        <v>0</v>
      </c>
      <c r="EV426" s="161">
        <v>0</v>
      </c>
      <c r="EW426" s="161">
        <v>0</v>
      </c>
      <c r="EX426" s="161">
        <v>0</v>
      </c>
      <c r="EY426" s="161">
        <v>0</v>
      </c>
      <c r="EZ426" s="161">
        <v>0</v>
      </c>
      <c r="FA426" s="161">
        <v>0</v>
      </c>
      <c r="FB426" s="161">
        <v>0</v>
      </c>
      <c r="FC426" s="161">
        <v>0</v>
      </c>
      <c r="FD426" s="161">
        <v>0</v>
      </c>
      <c r="FE426" s="161">
        <v>0</v>
      </c>
      <c r="HN426" s="161" t="s">
        <v>888</v>
      </c>
      <c r="HO426" s="159">
        <v>42248</v>
      </c>
      <c r="HP426" s="159">
        <v>42500</v>
      </c>
      <c r="HQ426" s="161">
        <v>3</v>
      </c>
      <c r="HR426" s="159">
        <v>42248</v>
      </c>
      <c r="HS426" s="161" t="s">
        <v>872</v>
      </c>
      <c r="HT426" s="161" t="s">
        <v>873</v>
      </c>
      <c r="HU426" s="161">
        <v>36</v>
      </c>
      <c r="HV426" s="161">
        <v>11</v>
      </c>
      <c r="HW426" s="161">
        <v>0</v>
      </c>
      <c r="HX426" s="159">
        <v>42352</v>
      </c>
      <c r="HY426" s="161" t="s">
        <v>874</v>
      </c>
      <c r="HZ426" s="161" t="s">
        <v>873</v>
      </c>
      <c r="IA426" s="161">
        <v>45</v>
      </c>
      <c r="IB426" s="161">
        <v>12</v>
      </c>
      <c r="IC426" s="161">
        <v>0</v>
      </c>
      <c r="ID426" s="159">
        <v>42500</v>
      </c>
      <c r="IE426" s="161" t="s">
        <v>879</v>
      </c>
      <c r="IF426" s="161" t="s">
        <v>873</v>
      </c>
      <c r="IG426" s="161">
        <v>48</v>
      </c>
      <c r="IH426" s="161">
        <v>13</v>
      </c>
      <c r="II426" s="161">
        <v>0</v>
      </c>
      <c r="JB426" s="161" t="s">
        <v>888</v>
      </c>
      <c r="JC426" s="161">
        <v>8</v>
      </c>
      <c r="JD426" s="161">
        <v>4</v>
      </c>
      <c r="JE426" s="161">
        <v>4</v>
      </c>
      <c r="JF426" s="161">
        <v>2454</v>
      </c>
      <c r="JG426" s="159">
        <v>42500</v>
      </c>
      <c r="JH426" s="161">
        <v>416</v>
      </c>
      <c r="JI426" s="159">
        <v>42247</v>
      </c>
      <c r="JJ426" s="161">
        <v>147</v>
      </c>
      <c r="JK426" s="161">
        <v>8</v>
      </c>
      <c r="JL426" s="159">
        <v>42349</v>
      </c>
      <c r="JM426" s="161">
        <v>159</v>
      </c>
      <c r="JN426" s="161">
        <v>7</v>
      </c>
      <c r="JO426" s="159">
        <v>42500</v>
      </c>
      <c r="JP426" s="161">
        <v>416</v>
      </c>
      <c r="JQ426" s="161">
        <v>25</v>
      </c>
      <c r="MN426" t="str">
        <f t="shared" si="522"/>
        <v>NoNoNoYesYesNo</v>
      </c>
      <c r="MO426" t="str">
        <f>IF(AND(MN426="NoNoNoNoNoNo",JI426=""),"No Programs",VLOOKUP(MN426,Lookups!$DA$4:$DB$67,2,FALSE))</f>
        <v>System 44 Only</v>
      </c>
      <c r="MP426">
        <f t="shared" si="523"/>
        <v>0</v>
      </c>
      <c r="MQ426" t="str">
        <f t="shared" si="524"/>
        <v>System 44 User</v>
      </c>
      <c r="MR426" t="str">
        <f>Directions!$D$3</f>
        <v>Usage</v>
      </c>
      <c r="MS426" t="str">
        <f>VLOOKUP(MQ426,Lookups!$CU$71:$CV$80,2,FALSE)</f>
        <v>System 44 Record</v>
      </c>
      <c r="MT426">
        <f t="shared" si="525"/>
        <v>1</v>
      </c>
      <c r="MU426">
        <f t="shared" si="526"/>
        <v>1</v>
      </c>
      <c r="MV426">
        <f t="shared" si="527"/>
        <v>1</v>
      </c>
      <c r="MW426">
        <f t="shared" si="528"/>
        <v>1</v>
      </c>
      <c r="MX426">
        <f t="shared" si="529"/>
        <v>36</v>
      </c>
      <c r="MY426" t="str">
        <f t="shared" si="530"/>
        <v>Not Used</v>
      </c>
      <c r="MZ426">
        <f t="shared" si="531"/>
        <v>0</v>
      </c>
      <c r="NA426" t="str">
        <f t="shared" si="532"/>
        <v>Not Available</v>
      </c>
      <c r="NB426" t="str">
        <f t="shared" si="533"/>
        <v>Not Available</v>
      </c>
      <c r="NC426" t="str">
        <f t="shared" si="534"/>
        <v>4 Not Indicated</v>
      </c>
      <c r="ND426" t="str">
        <f t="shared" si="535"/>
        <v>4 Not Indicated</v>
      </c>
      <c r="NE426" t="str">
        <f t="shared" si="536"/>
        <v>4 Not Indicated</v>
      </c>
      <c r="NF426" t="str">
        <f t="shared" si="537"/>
        <v>4 Not Indicated</v>
      </c>
      <c r="NG426" t="str">
        <f t="shared" si="538"/>
        <v>4 Not Indicated</v>
      </c>
      <c r="NH426" s="159">
        <f t="shared" si="539"/>
        <v>42500</v>
      </c>
      <c r="NI426">
        <f t="shared" si="540"/>
        <v>416</v>
      </c>
      <c r="NJ426" s="159">
        <f t="shared" si="541"/>
        <v>42500</v>
      </c>
      <c r="NK426">
        <f t="shared" si="542"/>
        <v>416</v>
      </c>
      <c r="NL426">
        <f t="shared" si="543"/>
        <v>36.142857142857146</v>
      </c>
      <c r="NM426">
        <f t="shared" si="544"/>
        <v>1</v>
      </c>
      <c r="NN426">
        <f>IF(OR(E426="PK",E426="K",JJ426=""),"Null",INDEX(Lookups!$EZ$4:$FW$18,MATCH($JJ426,Lookups!$EY$4:$EY$18,1),MATCH($E426,Lookups!$EZ$3:$FW$3,0)))</f>
        <v>235</v>
      </c>
      <c r="NO426">
        <f>IF(OR(E426="PK",E426="K",JJ426=""),"Null",INDEX(Lookups!$EZ$4:$FW$18,MATCH($JJ426,Lookups!$EY$4:$EY$18,1),MATCH($E426,Lookups!$EZ$3:$FW$3,0) + 1))</f>
        <v>335</v>
      </c>
      <c r="NP426">
        <f t="shared" si="545"/>
        <v>470</v>
      </c>
      <c r="NQ426" t="str">
        <f t="shared" si="546"/>
        <v>PI is Recommended</v>
      </c>
      <c r="NR426" t="str">
        <f t="shared" si="547"/>
        <v>No PI Needed</v>
      </c>
      <c r="NS426" t="str">
        <f t="shared" si="548"/>
        <v>BR to 199L</v>
      </c>
      <c r="NT426" t="str">
        <f t="shared" si="549"/>
        <v>400L to 599L</v>
      </c>
      <c r="NU426" t="str">
        <f t="shared" si="550"/>
        <v>400L to 599L</v>
      </c>
      <c r="NV426" s="183" t="str">
        <f t="array" ref="NV426">IF($NL426="No RI Tests","No RI Tests",VLOOKUP(IF(AND(E426="K",JJ426&lt;280),3,IF(AND(E426="K",JJ426&gt;=280),4,MAX(IF(E426=Lookups!$DF$6:$DF$99,IF(JJ426&gt;=Lookups!$DG$6:$DG$99,Lookups!$DH$6:$DH$99))))),Lookups!$DE$104:$DG$108,2,FALSE))</f>
        <v>1 Below Basic</v>
      </c>
      <c r="NW426" s="161" t="str">
        <f t="array" ref="NW426">IF($NL426="No RI Tests","No RI Tests",VLOOKUP(IF(AND(E426="K",JH426&lt;280),3,IF(AND(E426="K",JH426&gt;=280),4,MAX(IF(E426=Lookups!$DF$6:$DF$99,IF(NI426&gt;=Lookups!$DG$6:$DG$99,Lookups!$DH$6:$DH$99))))),Lookups!$DE$104:$DG$108,2,FALSE))</f>
        <v>1 Below Basic</v>
      </c>
      <c r="NX426" s="161" t="str">
        <f t="array" ref="NX426">IF($NL426="No RI Tests","No RI Tests",VLOOKUP(IF(AND(E426="K",NK426&lt;280),3,IF(AND(E426="K",NK426&gt;=280),4,MAX(IF(E426=Lookups!$DF$6:$DF$99,IF(NK426&gt;=Lookups!$DG$6:$DG$99,Lookups!$DH$6:$DH$99))))),Lookups!$DE$104:$DG$108,2,FALSE))</f>
        <v>1 Below Basic</v>
      </c>
      <c r="NY426">
        <f t="shared" si="551"/>
        <v>1</v>
      </c>
      <c r="NZ426">
        <f t="shared" si="552"/>
        <v>0</v>
      </c>
      <c r="OA426" t="str">
        <f t="shared" si="553"/>
        <v>Maintained Performance Level</v>
      </c>
      <c r="OB426" s="161" t="str">
        <f t="array" ref="OB426">IF($NL426="No RI Tests","No RI Tests",IF(E426="K","N/A",VLOOKUP(MAX(IF(E426=Lookups!$DF$6:$DF$99,IF(JJ426&gt;=Lookups!$DG$6:$DG$99,Lookups!$DI$6:$DI$99))),Lookups!$DE$104:$DG$108,3,FALSE)))</f>
        <v>1 Limited</v>
      </c>
      <c r="OC426" s="161" t="str">
        <f t="array" ref="OC426">IF($NL426="No RI Tests","No RI Tests",IF(E426="K","N/A",VLOOKUP(MAX(IF(E426=Lookups!$DF$6:$DF$99,IF(NI426&gt;=Lookups!$DG$6:$DG$99,Lookups!$DI$6:$DI$99))),Lookups!$DE$104:$DG$108,3,FALSE)))</f>
        <v>1 Limited</v>
      </c>
      <c r="OD426" s="161" t="str">
        <f t="array" ref="OD426">IF($NL426="No RI Tests","No RI Tests",IF(E426="K","N/A",VLOOKUP(MAX(IF(E426=Lookups!$DF$6:$DF$99,IF(NK426&gt;=Lookups!$DG$6:$DG$99,Lookups!$DI$6:$DI$99))),Lookups!$DE$104:$DG$108,3,FALSE)))</f>
        <v>1 Limited</v>
      </c>
      <c r="OE426">
        <f t="shared" si="554"/>
        <v>1</v>
      </c>
      <c r="OF426">
        <f t="shared" si="555"/>
        <v>0</v>
      </c>
      <c r="OG426" t="str">
        <f t="shared" si="556"/>
        <v>Maintained Performance Level</v>
      </c>
      <c r="OH426">
        <f t="shared" si="557"/>
        <v>269</v>
      </c>
      <c r="OI426">
        <f t="shared" si="558"/>
        <v>1</v>
      </c>
      <c r="OJ426">
        <f t="shared" si="559"/>
        <v>1</v>
      </c>
      <c r="OK426">
        <f t="shared" si="560"/>
        <v>0</v>
      </c>
      <c r="OL426">
        <f t="shared" si="561"/>
        <v>0.94385964912280707</v>
      </c>
      <c r="OM426" t="str">
        <f t="shared" si="562"/>
        <v>Fall Administration</v>
      </c>
      <c r="ON426" t="str">
        <f t="shared" si="563"/>
        <v>Winter Administration</v>
      </c>
      <c r="OO426" t="str">
        <f t="shared" si="564"/>
        <v>Fall to Winter RI</v>
      </c>
      <c r="OP426" t="str">
        <f ca="1">IF(AND(HR426&lt;&gt;"",JJ426&lt;600),IF(HT426="Advancing","Tier 2","Tier 3"),IF(JI426="","Null",IF(OR(E426="K",E426&lt;3),"FRA Recommended",IF(JJ426&gt;=IF(E426&lt;6,400,600),IF(JJ426&lt;VLOOKUP(E426,Lookups!$AP$3:$AR$16,3,FALSE),"Tier 2","Core"),IF(JJ426&lt;400,IF(RAND()&lt;0.81,"Tier 3","Tier 2"),IF(RAND()&lt;0.51,"Tier 3","Tier 2"))))))</f>
        <v>Tier 3</v>
      </c>
      <c r="OQ426" t="str">
        <f t="shared" si="565"/>
        <v>Average Reading Invt. Under 15 Minutes Long</v>
      </c>
      <c r="OR426">
        <f t="shared" si="566"/>
        <v>0</v>
      </c>
      <c r="OS426" t="str">
        <f t="shared" si="567"/>
        <v>Null</v>
      </c>
      <c r="OT426">
        <f t="shared" si="568"/>
        <v>269</v>
      </c>
      <c r="OU426" s="159">
        <f t="shared" si="569"/>
        <v>42500</v>
      </c>
      <c r="OV426" t="str">
        <f t="shared" si="570"/>
        <v>Form 3</v>
      </c>
      <c r="OW426" t="str">
        <f t="shared" si="571"/>
        <v>Developing</v>
      </c>
      <c r="OX426">
        <f t="shared" si="572"/>
        <v>48</v>
      </c>
      <c r="OY426">
        <f t="shared" si="573"/>
        <v>13</v>
      </c>
      <c r="OZ426">
        <f t="shared" si="574"/>
        <v>0</v>
      </c>
      <c r="PA426" s="159">
        <f t="shared" si="575"/>
        <v>42500</v>
      </c>
      <c r="PB426" t="str">
        <f t="shared" si="576"/>
        <v>Form 3</v>
      </c>
      <c r="PC426" t="str">
        <f t="shared" si="577"/>
        <v>Developing</v>
      </c>
      <c r="PD426">
        <f t="shared" si="578"/>
        <v>48</v>
      </c>
      <c r="PE426">
        <f t="shared" si="579"/>
        <v>13</v>
      </c>
      <c r="PF426">
        <f t="shared" si="580"/>
        <v>0</v>
      </c>
      <c r="PG426">
        <f t="shared" si="581"/>
        <v>36</v>
      </c>
      <c r="PH426">
        <f t="shared" si="582"/>
        <v>1</v>
      </c>
      <c r="PI426">
        <f t="shared" si="583"/>
        <v>1</v>
      </c>
      <c r="PJ426">
        <f t="shared" si="584"/>
        <v>36</v>
      </c>
      <c r="PK426">
        <f>IF(HR426="","Null",IF(E426&lt;3,"Null",IF(HU426=0,0,IF(HS426="Form 1",VLOOKUP(HU426,Lookups!$BE$3:$BP$63,E426,FALSE),IF(HS426="Form 2",VLOOKUP(HU426,Lookups!$BE$67:$BP$127,E426,FALSE),VLOOKUP(HU426,Lookups!$BE$130:$BP$190,E426,FALSE))))))</f>
        <v>7</v>
      </c>
      <c r="PL426">
        <f t="shared" si="585"/>
        <v>48</v>
      </c>
      <c r="PM426">
        <f>IF($PH426=0,"Null",IF(E426&lt;3,"Null",IF(OX426=0,0,IF(OV426="Form 1",VLOOKUP(OX426,Lookups!$BE$3:$BP$63,E426,FALSE),IF(OV426="Form 2",VLOOKUP(OX426,Lookups!$BE$67:$BP$127,E426,FALSE),VLOOKUP(OX426,Lookups!$BE$130:$BP$190,E426,FALSE))))))</f>
        <v>24</v>
      </c>
      <c r="PN426">
        <f t="shared" si="586"/>
        <v>12</v>
      </c>
      <c r="PO426">
        <f t="shared" si="587"/>
        <v>1</v>
      </c>
      <c r="PP426">
        <f t="shared" si="588"/>
        <v>11</v>
      </c>
      <c r="PQ426">
        <f>IF(HR426="","Null",IF(E426&lt;3,"Null",IF(HV426=0,0,IF(HS426="Form 1",VLOOKUP(HV426,Lookups!$BR$3:$CC$63,E426,FALSE),IF(HS426="Form 2",VLOOKUP(HV426,Lookups!$BR$67:$CC$127,E426,FALSE),VLOOKUP(HV426,Lookups!$BR$130:$CC$190,E426,FALSE))))))</f>
        <v>17</v>
      </c>
      <c r="PR426">
        <f t="shared" si="589"/>
        <v>13</v>
      </c>
      <c r="PS426">
        <f>IF(HR426="","Null",IF(E426&lt;3,"Null",IF(OY426=0,0,IF(OW426="Form 1",VLOOKUP(OY426,Lookups!$BR$3:$CC$63,E426,FALSE),IF(OW426="Form 2",VLOOKUP(OY426,Lookups!$BR$67:$CC$127,E426,FALSE),VLOOKUP(OY426,Lookups!$BR$130:$CC$190,E426,FALSE))))))</f>
        <v>18</v>
      </c>
      <c r="PT426">
        <f t="shared" si="590"/>
        <v>2</v>
      </c>
      <c r="PU426">
        <f t="shared" si="591"/>
        <v>0</v>
      </c>
      <c r="PV426">
        <f t="shared" si="592"/>
        <v>0</v>
      </c>
      <c r="PW426" t="str">
        <f t="shared" si="593"/>
        <v>Fall to Spring PI Administration</v>
      </c>
      <c r="PX426">
        <f t="shared" si="594"/>
        <v>0</v>
      </c>
      <c r="PY426">
        <f t="shared" si="595"/>
        <v>1</v>
      </c>
      <c r="PZ426" t="str">
        <f t="shared" si="596"/>
        <v>40 to 59 Sessions</v>
      </c>
      <c r="QA426" t="str">
        <f t="shared" si="597"/>
        <v>Series 4</v>
      </c>
      <c r="QB426" t="str">
        <f t="shared" si="598"/>
        <v>In Series 5 to 8</v>
      </c>
      <c r="QC426" t="str">
        <f>IF($MS426="System 44 Record",IF(BQ426&lt;MEDIAN(Directions!$F$3,Directions!$F$6),"Mid-Year Exited Student","Full Year Participant")&amp;IF(BP426&lt;Directions!$F$3,", Started Prior Year",", Started This Year"),"Null")</f>
        <v>Full Year Participant, Started This Year</v>
      </c>
      <c r="QD426">
        <f t="shared" si="599"/>
        <v>0</v>
      </c>
      <c r="QE426">
        <f t="shared" si="600"/>
        <v>0</v>
      </c>
      <c r="QF426">
        <f t="shared" si="601"/>
        <v>1</v>
      </c>
      <c r="QG426">
        <f t="shared" si="602"/>
        <v>0</v>
      </c>
      <c r="QH426">
        <f t="shared" si="603"/>
        <v>0</v>
      </c>
      <c r="QI426">
        <f t="shared" si="604"/>
        <v>0</v>
      </c>
      <c r="QJ426" t="str">
        <f t="shared" si="605"/>
        <v>RC! Only</v>
      </c>
      <c r="QK426" t="str">
        <f t="shared" si="606"/>
        <v>Null</v>
      </c>
      <c r="QL426" t="str">
        <f t="shared" si="607"/>
        <v>Null</v>
      </c>
      <c r="QM426" t="str">
        <f>IF($MS426="READ 180 Record",IF(AQ426="","Null",VLOOKUP(JJ426,Lookups!$DX$3:$EB$2054,AN426+1,FALSE)),"Null")</f>
        <v>Null</v>
      </c>
      <c r="QN426" t="str">
        <f t="shared" si="608"/>
        <v>Null</v>
      </c>
    </row>
    <row r="427" spans="1:456" x14ac:dyDescent="0.25">
      <c r="A427" s="161" t="s">
        <v>1447</v>
      </c>
      <c r="B427" s="161" t="s">
        <v>1447</v>
      </c>
      <c r="C427" s="161" t="s">
        <v>1447</v>
      </c>
      <c r="D427" s="161" t="s">
        <v>1447</v>
      </c>
      <c r="E427" s="161">
        <v>4</v>
      </c>
      <c r="F427" s="161" t="s">
        <v>1447</v>
      </c>
      <c r="G427" s="161" t="s">
        <v>885</v>
      </c>
      <c r="H427" s="161" t="s">
        <v>893</v>
      </c>
      <c r="I427" s="161">
        <v>334</v>
      </c>
      <c r="J427" s="159">
        <v>42495</v>
      </c>
      <c r="K427" s="161">
        <v>0</v>
      </c>
      <c r="L427" s="161">
        <v>0</v>
      </c>
      <c r="M427" s="161">
        <v>0</v>
      </c>
      <c r="N427" s="161">
        <v>0</v>
      </c>
      <c r="O427" s="161">
        <v>0</v>
      </c>
      <c r="P427" s="161">
        <v>0</v>
      </c>
      <c r="Q427" s="161">
        <v>0</v>
      </c>
      <c r="R427" s="161">
        <v>0</v>
      </c>
      <c r="S427" s="161">
        <v>0</v>
      </c>
      <c r="T427" s="161">
        <v>0</v>
      </c>
      <c r="U427" s="161">
        <v>0</v>
      </c>
      <c r="V427" s="161">
        <v>0</v>
      </c>
      <c r="W427" s="161">
        <v>0</v>
      </c>
      <c r="X427" s="161">
        <v>0</v>
      </c>
      <c r="AB427" s="161" t="s">
        <v>242</v>
      </c>
      <c r="AC427" s="161" t="s">
        <v>242</v>
      </c>
      <c r="AD427" s="161" t="s">
        <v>242</v>
      </c>
      <c r="AE427" s="161" t="s">
        <v>242</v>
      </c>
      <c r="AF427" s="161" t="s">
        <v>241</v>
      </c>
      <c r="AG427" s="161" t="s">
        <v>241</v>
      </c>
      <c r="AH427" s="161" t="s">
        <v>242</v>
      </c>
      <c r="AI427" s="161">
        <v>20150801</v>
      </c>
      <c r="AJ427" s="161">
        <v>20160525</v>
      </c>
      <c r="AK427" s="161" t="s">
        <v>869</v>
      </c>
      <c r="AL427" t="s">
        <v>1078</v>
      </c>
      <c r="BN427" t="s">
        <v>1076</v>
      </c>
      <c r="BO427" t="s">
        <v>893</v>
      </c>
      <c r="BP427" s="159">
        <v>42422</v>
      </c>
      <c r="BQ427" s="159">
        <v>42494</v>
      </c>
      <c r="BR427" t="s">
        <v>871</v>
      </c>
      <c r="BS427">
        <v>334</v>
      </c>
      <c r="BT427" s="159">
        <v>42494</v>
      </c>
      <c r="BU427">
        <v>4</v>
      </c>
      <c r="BV427">
        <v>4</v>
      </c>
      <c r="BW427">
        <v>27</v>
      </c>
      <c r="BX427">
        <v>23</v>
      </c>
      <c r="BY427">
        <v>334</v>
      </c>
      <c r="BZ427">
        <v>351</v>
      </c>
      <c r="CA427">
        <v>24</v>
      </c>
      <c r="CB427">
        <v>15</v>
      </c>
      <c r="CC427">
        <v>111</v>
      </c>
      <c r="CD427">
        <v>53</v>
      </c>
      <c r="CE427">
        <v>85</v>
      </c>
      <c r="CF427">
        <v>92</v>
      </c>
      <c r="CG427">
        <v>80</v>
      </c>
      <c r="CH427">
        <v>77</v>
      </c>
      <c r="CI427">
        <v>5101</v>
      </c>
      <c r="CJ427">
        <v>2.4443999999999999</v>
      </c>
      <c r="CK427">
        <v>4</v>
      </c>
      <c r="CL427">
        <v>3</v>
      </c>
      <c r="ET427" s="161">
        <v>0</v>
      </c>
      <c r="EU427" s="161">
        <v>0</v>
      </c>
      <c r="EV427" s="161">
        <v>0</v>
      </c>
      <c r="EW427" s="161">
        <v>0</v>
      </c>
      <c r="EX427" s="161">
        <v>0</v>
      </c>
      <c r="EY427" s="161">
        <v>0</v>
      </c>
      <c r="EZ427" s="161">
        <v>0</v>
      </c>
      <c r="FA427" s="161">
        <v>0</v>
      </c>
      <c r="FB427" s="161">
        <v>0</v>
      </c>
      <c r="FC427" s="161">
        <v>0</v>
      </c>
      <c r="FD427" s="161">
        <v>0</v>
      </c>
      <c r="FE427" s="161">
        <v>0</v>
      </c>
      <c r="HN427" s="161" t="s">
        <v>893</v>
      </c>
      <c r="HO427" s="159">
        <v>42422</v>
      </c>
      <c r="HP427" s="159">
        <v>42494</v>
      </c>
      <c r="HQ427" s="161">
        <v>2</v>
      </c>
      <c r="HR427" s="159">
        <v>42422</v>
      </c>
      <c r="HS427" s="161" t="s">
        <v>872</v>
      </c>
      <c r="HT427" s="161" t="s">
        <v>873</v>
      </c>
      <c r="HU427" s="161">
        <v>29</v>
      </c>
      <c r="HV427" s="161">
        <v>20</v>
      </c>
      <c r="HW427" s="161">
        <v>0</v>
      </c>
      <c r="HX427" s="159">
        <v>42494</v>
      </c>
      <c r="HY427" s="161" t="s">
        <v>874</v>
      </c>
      <c r="HZ427" s="161" t="s">
        <v>873</v>
      </c>
      <c r="IA427" s="161">
        <v>31</v>
      </c>
      <c r="IB427" s="161">
        <v>19</v>
      </c>
      <c r="IC427" s="161">
        <v>0</v>
      </c>
      <c r="JB427" s="161" t="s">
        <v>893</v>
      </c>
      <c r="JC427" s="161">
        <v>9</v>
      </c>
      <c r="JD427" s="161">
        <v>7</v>
      </c>
      <c r="JE427" s="161">
        <v>9</v>
      </c>
      <c r="JF427" s="161">
        <v>4054</v>
      </c>
      <c r="JG427" s="159">
        <v>42495</v>
      </c>
      <c r="JH427" s="161">
        <v>334</v>
      </c>
      <c r="JI427" s="159">
        <v>42418</v>
      </c>
      <c r="JJ427" s="161">
        <v>460</v>
      </c>
      <c r="JK427" s="161">
        <v>16</v>
      </c>
      <c r="JL427" s="159">
        <v>42495</v>
      </c>
      <c r="JM427" s="161">
        <v>334</v>
      </c>
      <c r="JN427" s="161">
        <v>5</v>
      </c>
      <c r="MN427" t="str">
        <f t="shared" si="522"/>
        <v>NoNoNoYesYesNo</v>
      </c>
      <c r="MO427" t="str">
        <f>IF(AND(MN427="NoNoNoNoNoNo",JI427=""),"No Programs",VLOOKUP(MN427,Lookups!$DA$4:$DB$67,2,FALSE))</f>
        <v>System 44 Only</v>
      </c>
      <c r="MP427">
        <f t="shared" si="523"/>
        <v>0</v>
      </c>
      <c r="MQ427" t="str">
        <f t="shared" si="524"/>
        <v>System 44 User</v>
      </c>
      <c r="MR427" t="str">
        <f>Directions!$D$3</f>
        <v>Usage</v>
      </c>
      <c r="MS427" t="str">
        <f>VLOOKUP(MQ427,Lookups!$CU$71:$CV$80,2,FALSE)</f>
        <v>System 44 Record</v>
      </c>
      <c r="MT427">
        <f t="shared" si="525"/>
        <v>1</v>
      </c>
      <c r="MU427">
        <f t="shared" si="526"/>
        <v>1</v>
      </c>
      <c r="MV427">
        <f t="shared" si="527"/>
        <v>1</v>
      </c>
      <c r="MW427">
        <f t="shared" si="528"/>
        <v>1</v>
      </c>
      <c r="MX427">
        <f t="shared" si="529"/>
        <v>10.285714285714286</v>
      </c>
      <c r="MY427" t="str">
        <f t="shared" si="530"/>
        <v>Not Used</v>
      </c>
      <c r="MZ427">
        <f t="shared" si="531"/>
        <v>0</v>
      </c>
      <c r="NA427" t="str">
        <f t="shared" si="532"/>
        <v>Not Available</v>
      </c>
      <c r="NB427" t="str">
        <f t="shared" si="533"/>
        <v>Not Available</v>
      </c>
      <c r="NC427" t="str">
        <f t="shared" si="534"/>
        <v>4 Not Indicated</v>
      </c>
      <c r="ND427" t="str">
        <f t="shared" si="535"/>
        <v>4 Not Indicated</v>
      </c>
      <c r="NE427" t="str">
        <f t="shared" si="536"/>
        <v>4 Not Indicated</v>
      </c>
      <c r="NF427" t="str">
        <f t="shared" si="537"/>
        <v>4 Not Indicated</v>
      </c>
      <c r="NG427" t="str">
        <f t="shared" si="538"/>
        <v>4 Not Indicated</v>
      </c>
      <c r="NH427" s="159">
        <f t="shared" si="539"/>
        <v>42495</v>
      </c>
      <c r="NI427">
        <f t="shared" si="540"/>
        <v>334</v>
      </c>
      <c r="NJ427" s="159">
        <f t="shared" si="541"/>
        <v>42418</v>
      </c>
      <c r="NK427">
        <f t="shared" si="542"/>
        <v>460</v>
      </c>
      <c r="NL427">
        <f t="shared" si="543"/>
        <v>11</v>
      </c>
      <c r="NM427">
        <f t="shared" si="544"/>
        <v>1</v>
      </c>
      <c r="NN427">
        <f>IF(OR(E427="PK",E427="K",JJ427=""),"Null",INDEX(Lookups!$EZ$4:$FW$18,MATCH($JJ427,Lookups!$EY$4:$EY$18,1),MATCH($E427,Lookups!$EZ$3:$FW$3,0)))</f>
        <v>130</v>
      </c>
      <c r="NO427">
        <f>IF(OR(E427="PK",E427="K",JJ427=""),"Null",INDEX(Lookups!$EZ$4:$FW$18,MATCH($JJ427,Lookups!$EY$4:$EY$18,1),MATCH($E427,Lookups!$EZ$3:$FW$3,0) + 1))</f>
        <v>175</v>
      </c>
      <c r="NP427">
        <f t="shared" si="545"/>
        <v>260</v>
      </c>
      <c r="NQ427" t="str">
        <f t="shared" si="546"/>
        <v>No PI Needed</v>
      </c>
      <c r="NR427" t="str">
        <f t="shared" si="547"/>
        <v>No PI Needed</v>
      </c>
      <c r="NS427" t="str">
        <f t="shared" si="548"/>
        <v>400L to 599L</v>
      </c>
      <c r="NT427" t="str">
        <f t="shared" si="549"/>
        <v>200L to 399L</v>
      </c>
      <c r="NU427" t="str">
        <f t="shared" si="550"/>
        <v>400L to 599L</v>
      </c>
      <c r="NV427" s="183" t="str">
        <f t="array" ref="NV427">IF($NL427="No RI Tests","No RI Tests",VLOOKUP(IF(AND(E427="K",JJ427&lt;280),3,IF(AND(E427="K",JJ427&gt;=280),4,MAX(IF(E427=Lookups!$DF$6:$DF$99,IF(JJ427&gt;=Lookups!$DG$6:$DG$99,Lookups!$DH$6:$DH$99))))),Lookups!$DE$104:$DG$108,2,FALSE))</f>
        <v>1 Below Basic</v>
      </c>
      <c r="NW427" s="161" t="str">
        <f t="array" ref="NW427">IF($NL427="No RI Tests","No RI Tests",VLOOKUP(IF(AND(E427="K",JH427&lt;280),3,IF(AND(E427="K",JH427&gt;=280),4,MAX(IF(E427=Lookups!$DF$6:$DF$99,IF(NI427&gt;=Lookups!$DG$6:$DG$99,Lookups!$DH$6:$DH$99))))),Lookups!$DE$104:$DG$108,2,FALSE))</f>
        <v>1 Below Basic</v>
      </c>
      <c r="NX427" s="161" t="str">
        <f t="array" ref="NX427">IF($NL427="No RI Tests","No RI Tests",VLOOKUP(IF(AND(E427="K",NK427&lt;280),3,IF(AND(E427="K",NK427&gt;=280),4,MAX(IF(E427=Lookups!$DF$6:$DF$99,IF(NK427&gt;=Lookups!$DG$6:$DG$99,Lookups!$DH$6:$DH$99))))),Lookups!$DE$104:$DG$108,2,FALSE))</f>
        <v>1 Below Basic</v>
      </c>
      <c r="NY427">
        <f t="shared" si="551"/>
        <v>1</v>
      </c>
      <c r="NZ427">
        <f t="shared" si="552"/>
        <v>0</v>
      </c>
      <c r="OA427" t="str">
        <f t="shared" si="553"/>
        <v>Maintained Performance Level</v>
      </c>
      <c r="OB427" s="161" t="str">
        <f t="array" ref="OB427">IF($NL427="No RI Tests","No RI Tests",IF(E427="K","N/A",VLOOKUP(MAX(IF(E427=Lookups!$DF$6:$DF$99,IF(JJ427&gt;=Lookups!$DG$6:$DG$99,Lookups!$DI$6:$DI$99))),Lookups!$DE$104:$DG$108,3,FALSE)))</f>
        <v>1 Limited</v>
      </c>
      <c r="OC427" s="161" t="str">
        <f t="array" ref="OC427">IF($NL427="No RI Tests","No RI Tests",IF(E427="K","N/A",VLOOKUP(MAX(IF(E427=Lookups!$DF$6:$DF$99,IF(NI427&gt;=Lookups!$DG$6:$DG$99,Lookups!$DI$6:$DI$99))),Lookups!$DE$104:$DG$108,3,FALSE)))</f>
        <v>1 Limited</v>
      </c>
      <c r="OD427" s="161" t="str">
        <f t="array" ref="OD427">IF($NL427="No RI Tests","No RI Tests",IF(E427="K","N/A",VLOOKUP(MAX(IF(E427=Lookups!$DF$6:$DF$99,IF(NK427&gt;=Lookups!$DG$6:$DG$99,Lookups!$DI$6:$DI$99))),Lookups!$DE$104:$DG$108,3,FALSE)))</f>
        <v>1 Limited</v>
      </c>
      <c r="OE427">
        <f t="shared" si="554"/>
        <v>1</v>
      </c>
      <c r="OF427">
        <f t="shared" si="555"/>
        <v>0</v>
      </c>
      <c r="OG427" t="str">
        <f t="shared" si="556"/>
        <v>Maintained Performance Level</v>
      </c>
      <c r="OH427">
        <f t="shared" si="557"/>
        <v>-126</v>
      </c>
      <c r="OI427">
        <f t="shared" si="558"/>
        <v>0</v>
      </c>
      <c r="OJ427">
        <f t="shared" si="559"/>
        <v>0</v>
      </c>
      <c r="OK427">
        <f t="shared" si="560"/>
        <v>0</v>
      </c>
      <c r="OL427">
        <f t="shared" si="561"/>
        <v>-0.82622950819672136</v>
      </c>
      <c r="OM427" t="str">
        <f t="shared" si="562"/>
        <v>Winter Administration</v>
      </c>
      <c r="ON427" t="str">
        <f t="shared" si="563"/>
        <v>Winter Administration</v>
      </c>
      <c r="OO427" t="str">
        <f t="shared" si="564"/>
        <v>Winter Administration RI</v>
      </c>
      <c r="OP427" t="str">
        <f ca="1">IF(AND(HR427&lt;&gt;"",JJ427&lt;600),IF(HT427="Advancing","Tier 2","Tier 3"),IF(JI427="","Null",IF(OR(E427="K",E427&lt;3),"FRA Recommended",IF(JJ427&gt;=IF(E427&lt;6,400,600),IF(JJ427&lt;VLOOKUP(E427,Lookups!$AP$3:$AR$16,3,FALSE),"Tier 2","Core"),IF(JJ427&lt;400,IF(RAND()&lt;0.81,"Tier 3","Tier 2"),IF(RAND()&lt;0.51,"Tier 3","Tier 2"))))))</f>
        <v>Tier 3</v>
      </c>
      <c r="OQ427" t="str">
        <f t="shared" si="565"/>
        <v>Average Reading Invt. Under 15 Minutes Long</v>
      </c>
      <c r="OR427">
        <f t="shared" si="566"/>
        <v>1</v>
      </c>
      <c r="OS427" t="str">
        <f t="shared" si="567"/>
        <v>Null</v>
      </c>
      <c r="OT427">
        <f t="shared" si="568"/>
        <v>126</v>
      </c>
      <c r="OU427" s="159">
        <f t="shared" si="569"/>
        <v>42494</v>
      </c>
      <c r="OV427" t="str">
        <f t="shared" si="570"/>
        <v>Form 2</v>
      </c>
      <c r="OW427" t="str">
        <f t="shared" si="571"/>
        <v>Developing</v>
      </c>
      <c r="OX427">
        <f t="shared" si="572"/>
        <v>31</v>
      </c>
      <c r="OY427">
        <f t="shared" si="573"/>
        <v>19</v>
      </c>
      <c r="OZ427">
        <f t="shared" si="574"/>
        <v>0</v>
      </c>
      <c r="PA427" s="159">
        <f t="shared" si="575"/>
        <v>42422</v>
      </c>
      <c r="PB427" t="str">
        <f t="shared" si="576"/>
        <v>Form 1</v>
      </c>
      <c r="PC427" t="str">
        <f t="shared" si="577"/>
        <v>Developing</v>
      </c>
      <c r="PD427">
        <f t="shared" si="578"/>
        <v>29</v>
      </c>
      <c r="PE427">
        <f t="shared" si="579"/>
        <v>20</v>
      </c>
      <c r="PF427">
        <f t="shared" si="580"/>
        <v>0</v>
      </c>
      <c r="PG427">
        <f t="shared" si="581"/>
        <v>10.285714285714286</v>
      </c>
      <c r="PH427">
        <f t="shared" si="582"/>
        <v>1</v>
      </c>
      <c r="PI427">
        <f t="shared" si="583"/>
        <v>0</v>
      </c>
      <c r="PJ427">
        <f t="shared" si="584"/>
        <v>29</v>
      </c>
      <c r="PK427">
        <f>IF(HR427="","Null",IF(E427&lt;3,"Null",IF(HU427=0,0,IF(HS427="Form 1",VLOOKUP(HU427,Lookups!$BE$3:$BP$63,E427,FALSE),IF(HS427="Form 2",VLOOKUP(HU427,Lookups!$BE$67:$BP$127,E427,FALSE),VLOOKUP(HU427,Lookups!$BE$130:$BP$190,E427,FALSE))))))</f>
        <v>3</v>
      </c>
      <c r="PL427">
        <f t="shared" si="585"/>
        <v>31</v>
      </c>
      <c r="PM427">
        <f>IF($PH427=0,"Null",IF(E427&lt;3,"Null",IF(OX427=0,0,IF(OV427="Form 1",VLOOKUP(OX427,Lookups!$BE$3:$BP$63,E427,FALSE),IF(OV427="Form 2",VLOOKUP(OX427,Lookups!$BE$67:$BP$127,E427,FALSE),VLOOKUP(OX427,Lookups!$BE$130:$BP$190,E427,FALSE))))))</f>
        <v>3</v>
      </c>
      <c r="PN427">
        <f t="shared" si="586"/>
        <v>2</v>
      </c>
      <c r="PO427">
        <f t="shared" si="587"/>
        <v>1</v>
      </c>
      <c r="PP427">
        <f t="shared" si="588"/>
        <v>20</v>
      </c>
      <c r="PQ427">
        <f>IF(HR427="","Null",IF(E427&lt;3,"Null",IF(HV427=0,0,IF(HS427="Form 1",VLOOKUP(HV427,Lookups!$BR$3:$CC$63,E427,FALSE),IF(HS427="Form 2",VLOOKUP(HV427,Lookups!$BR$67:$CC$127,E427,FALSE),VLOOKUP(HV427,Lookups!$BR$130:$CC$190,E427,FALSE))))))</f>
        <v>66</v>
      </c>
      <c r="PR427">
        <f t="shared" si="589"/>
        <v>19</v>
      </c>
      <c r="PS427">
        <f>IF(HR427="","Null",IF(E427&lt;3,"Null",IF(OY427=0,0,IF(OW427="Form 1",VLOOKUP(OY427,Lookups!$BR$3:$CC$63,E427,FALSE),IF(OW427="Form 2",VLOOKUP(OY427,Lookups!$BR$67:$CC$127,E427,FALSE),VLOOKUP(OY427,Lookups!$BR$130:$CC$190,E427,FALSE))))))</f>
        <v>50</v>
      </c>
      <c r="PT427">
        <f t="shared" si="590"/>
        <v>-1</v>
      </c>
      <c r="PU427">
        <f t="shared" si="591"/>
        <v>0</v>
      </c>
      <c r="PV427">
        <f t="shared" si="592"/>
        <v>0</v>
      </c>
      <c r="PW427" t="str">
        <f t="shared" si="593"/>
        <v>Winter to Spring PI Administration</v>
      </c>
      <c r="PX427">
        <f t="shared" si="594"/>
        <v>0</v>
      </c>
      <c r="PY427">
        <f t="shared" si="595"/>
        <v>1</v>
      </c>
      <c r="PZ427" t="str">
        <f t="shared" si="596"/>
        <v>20 to 39 Sessions</v>
      </c>
      <c r="QA427" t="str">
        <f t="shared" si="597"/>
        <v>Series 4</v>
      </c>
      <c r="QB427" t="str">
        <f t="shared" si="598"/>
        <v>In Series 1 to 4</v>
      </c>
      <c r="QC427" t="str">
        <f>IF($MS427="System 44 Record",IF(BQ427&lt;MEDIAN(Directions!$F$3,Directions!$F$6),"Mid-Year Exited Student","Full Year Participant")&amp;IF(BP427&lt;Directions!$F$3,", Started Prior Year",", Started This Year"),"Null")</f>
        <v>Full Year Participant, Started This Year</v>
      </c>
      <c r="QD427">
        <f t="shared" si="599"/>
        <v>0</v>
      </c>
      <c r="QE427">
        <f t="shared" si="600"/>
        <v>0</v>
      </c>
      <c r="QF427">
        <f t="shared" si="601"/>
        <v>1</v>
      </c>
      <c r="QG427">
        <f t="shared" si="602"/>
        <v>0</v>
      </c>
      <c r="QH427">
        <f t="shared" si="603"/>
        <v>0</v>
      </c>
      <c r="QI427">
        <f t="shared" si="604"/>
        <v>0</v>
      </c>
      <c r="QJ427" t="str">
        <f t="shared" si="605"/>
        <v>RC! Only</v>
      </c>
      <c r="QK427" t="str">
        <f t="shared" si="606"/>
        <v>Null</v>
      </c>
      <c r="QL427" t="str">
        <f t="shared" si="607"/>
        <v>Null</v>
      </c>
      <c r="QM427" t="str">
        <f>IF($MS427="READ 180 Record",IF(AQ427="","Null",VLOOKUP(JJ427,Lookups!$DX$3:$EB$2054,AN427+1,FALSE)),"Null")</f>
        <v>Null</v>
      </c>
      <c r="QN427" t="str">
        <f t="shared" si="608"/>
        <v>Null</v>
      </c>
    </row>
    <row r="428" spans="1:456" x14ac:dyDescent="0.25">
      <c r="A428" s="161" t="s">
        <v>1447</v>
      </c>
      <c r="B428" s="161" t="s">
        <v>1447</v>
      </c>
      <c r="C428" s="161" t="s">
        <v>1447</v>
      </c>
      <c r="D428" s="161" t="s">
        <v>1447</v>
      </c>
      <c r="E428" s="161">
        <v>5</v>
      </c>
      <c r="F428" s="161" t="s">
        <v>1447</v>
      </c>
      <c r="G428" s="161" t="s">
        <v>880</v>
      </c>
      <c r="H428" s="161" t="s">
        <v>881</v>
      </c>
      <c r="I428" s="161">
        <v>0</v>
      </c>
      <c r="J428" s="159">
        <v>42501</v>
      </c>
      <c r="K428" s="161">
        <v>0</v>
      </c>
      <c r="L428" s="161">
        <v>0</v>
      </c>
      <c r="M428" s="161">
        <v>0</v>
      </c>
      <c r="N428" s="161">
        <v>0</v>
      </c>
      <c r="O428" s="161">
        <v>0</v>
      </c>
      <c r="P428" s="161">
        <v>0</v>
      </c>
      <c r="Q428" s="161">
        <v>0</v>
      </c>
      <c r="R428" s="161">
        <v>0</v>
      </c>
      <c r="S428" s="161">
        <v>0</v>
      </c>
      <c r="T428" s="161">
        <v>0</v>
      </c>
      <c r="U428" s="161">
        <v>0</v>
      </c>
      <c r="V428" s="161">
        <v>0</v>
      </c>
      <c r="W428" s="161">
        <v>0</v>
      </c>
      <c r="X428" s="161">
        <v>0</v>
      </c>
      <c r="AB428" s="161" t="s">
        <v>242</v>
      </c>
      <c r="AC428" s="161" t="s">
        <v>242</v>
      </c>
      <c r="AD428" s="161" t="s">
        <v>242</v>
      </c>
      <c r="AE428" s="161" t="s">
        <v>242</v>
      </c>
      <c r="AF428" s="161" t="s">
        <v>241</v>
      </c>
      <c r="AG428" s="161" t="s">
        <v>241</v>
      </c>
      <c r="AH428" s="161" t="s">
        <v>242</v>
      </c>
      <c r="AI428" s="161">
        <v>20150801</v>
      </c>
      <c r="AJ428" s="161">
        <v>20160525</v>
      </c>
      <c r="AK428" s="161" t="s">
        <v>869</v>
      </c>
      <c r="AL428" t="s">
        <v>1078</v>
      </c>
      <c r="BN428" t="s">
        <v>1076</v>
      </c>
      <c r="BO428" t="s">
        <v>881</v>
      </c>
      <c r="BP428" s="159">
        <v>42249</v>
      </c>
      <c r="BQ428" s="159">
        <v>42509</v>
      </c>
      <c r="BR428" t="s">
        <v>871</v>
      </c>
      <c r="BS428">
        <v>-478</v>
      </c>
      <c r="BT428" s="159">
        <v>42509</v>
      </c>
      <c r="BU428">
        <v>12</v>
      </c>
      <c r="BV428">
        <v>3</v>
      </c>
      <c r="BW428">
        <v>80</v>
      </c>
      <c r="BX428">
        <v>128</v>
      </c>
      <c r="BY428">
        <v>3555</v>
      </c>
      <c r="BZ428">
        <v>3666</v>
      </c>
      <c r="CA428">
        <v>24</v>
      </c>
      <c r="CB428">
        <v>1</v>
      </c>
      <c r="CC428">
        <v>63</v>
      </c>
      <c r="CD428">
        <v>54</v>
      </c>
      <c r="CE428">
        <v>60</v>
      </c>
      <c r="CF428">
        <v>36</v>
      </c>
      <c r="CG428">
        <v>49</v>
      </c>
      <c r="CH428">
        <v>49</v>
      </c>
      <c r="CI428">
        <v>14965</v>
      </c>
      <c r="CJ428">
        <v>3.7059000000000002</v>
      </c>
      <c r="CK428">
        <v>12</v>
      </c>
      <c r="CL428">
        <v>2</v>
      </c>
      <c r="ET428" s="161">
        <v>1</v>
      </c>
      <c r="EU428" s="161">
        <v>11</v>
      </c>
      <c r="EV428" s="161">
        <v>11</v>
      </c>
      <c r="EW428" s="161">
        <v>681</v>
      </c>
      <c r="EX428" s="161">
        <v>0</v>
      </c>
      <c r="EY428" s="161">
        <v>0</v>
      </c>
      <c r="EZ428" s="161">
        <v>0</v>
      </c>
      <c r="FA428" s="161">
        <v>0</v>
      </c>
      <c r="FB428" s="161">
        <v>33</v>
      </c>
      <c r="FC428" s="161">
        <v>58</v>
      </c>
      <c r="FD428" s="161">
        <v>0</v>
      </c>
      <c r="FE428" s="161">
        <v>1</v>
      </c>
      <c r="FF428" s="159">
        <v>42313</v>
      </c>
      <c r="FG428" s="161">
        <v>33</v>
      </c>
      <c r="FH428" s="161">
        <v>58</v>
      </c>
      <c r="FI428" s="161">
        <v>8</v>
      </c>
      <c r="FJ428" s="161">
        <v>60</v>
      </c>
      <c r="FK428" s="161">
        <v>38</v>
      </c>
      <c r="HN428" s="161" t="s">
        <v>881</v>
      </c>
      <c r="HO428" s="159">
        <v>42247</v>
      </c>
      <c r="HP428" s="159">
        <v>42247</v>
      </c>
      <c r="HQ428" s="161">
        <v>1</v>
      </c>
      <c r="HR428" s="159">
        <v>42247</v>
      </c>
      <c r="HS428" s="161" t="s">
        <v>872</v>
      </c>
      <c r="HT428" s="161" t="s">
        <v>873</v>
      </c>
      <c r="HU428" s="161">
        <v>27</v>
      </c>
      <c r="HV428" s="161">
        <v>12</v>
      </c>
      <c r="HW428" s="161">
        <v>0</v>
      </c>
      <c r="JB428" s="161" t="s">
        <v>881</v>
      </c>
      <c r="JC428" s="161">
        <v>4</v>
      </c>
      <c r="JD428" s="161">
        <v>3</v>
      </c>
      <c r="JE428" s="161">
        <v>3</v>
      </c>
      <c r="JF428" s="161">
        <v>1050</v>
      </c>
      <c r="JG428" s="159">
        <v>42501</v>
      </c>
      <c r="JH428" s="161">
        <v>0</v>
      </c>
      <c r="JI428" s="159">
        <v>42243</v>
      </c>
      <c r="JJ428" s="161">
        <v>0</v>
      </c>
      <c r="JK428" s="161">
        <v>1</v>
      </c>
      <c r="JL428" s="159">
        <v>42501</v>
      </c>
      <c r="JM428" s="161">
        <v>0</v>
      </c>
      <c r="JN428" s="161">
        <v>4</v>
      </c>
      <c r="MN428" t="str">
        <f t="shared" si="522"/>
        <v>NoNoNoYesYesNo</v>
      </c>
      <c r="MO428" t="str">
        <f>IF(AND(MN428="NoNoNoNoNoNo",JI428=""),"No Programs",VLOOKUP(MN428,Lookups!$DA$4:$DB$67,2,FALSE))</f>
        <v>System 44 Only</v>
      </c>
      <c r="MP428">
        <f t="shared" si="523"/>
        <v>0</v>
      </c>
      <c r="MQ428" t="str">
        <f t="shared" si="524"/>
        <v>System 44 User</v>
      </c>
      <c r="MR428" t="str">
        <f>Directions!$D$3</f>
        <v>Usage</v>
      </c>
      <c r="MS428" t="str">
        <f>VLOOKUP(MQ428,Lookups!$CU$71:$CV$80,2,FALSE)</f>
        <v>System 44 Record</v>
      </c>
      <c r="MT428">
        <f t="shared" si="525"/>
        <v>1</v>
      </c>
      <c r="MU428">
        <f t="shared" si="526"/>
        <v>1</v>
      </c>
      <c r="MV428">
        <f t="shared" si="527"/>
        <v>0</v>
      </c>
      <c r="MW428">
        <f t="shared" si="528"/>
        <v>0</v>
      </c>
      <c r="MX428">
        <f t="shared" si="529"/>
        <v>0</v>
      </c>
      <c r="MY428" t="str">
        <f t="shared" si="530"/>
        <v>Not Used</v>
      </c>
      <c r="MZ428">
        <f t="shared" si="531"/>
        <v>0</v>
      </c>
      <c r="NA428" t="str">
        <f t="shared" si="532"/>
        <v>Not Available</v>
      </c>
      <c r="NB428" t="str">
        <f t="shared" si="533"/>
        <v>Not Available</v>
      </c>
      <c r="NC428" t="str">
        <f t="shared" si="534"/>
        <v>4 Not Indicated</v>
      </c>
      <c r="ND428" t="str">
        <f t="shared" si="535"/>
        <v>4 Not Indicated</v>
      </c>
      <c r="NE428" t="str">
        <f t="shared" si="536"/>
        <v>4 Not Indicated</v>
      </c>
      <c r="NF428" t="str">
        <f t="shared" si="537"/>
        <v>4 Not Indicated</v>
      </c>
      <c r="NG428" t="str">
        <f t="shared" si="538"/>
        <v>4 Not Indicated</v>
      </c>
      <c r="NH428" s="159">
        <f t="shared" si="539"/>
        <v>42501</v>
      </c>
      <c r="NI428">
        <f t="shared" si="540"/>
        <v>0</v>
      </c>
      <c r="NJ428" s="159">
        <f t="shared" si="541"/>
        <v>0</v>
      </c>
      <c r="NK428">
        <f t="shared" si="542"/>
        <v>0</v>
      </c>
      <c r="NL428">
        <f t="shared" si="543"/>
        <v>36.857142857142854</v>
      </c>
      <c r="NM428">
        <f t="shared" si="544"/>
        <v>1</v>
      </c>
      <c r="NN428">
        <f>IF(OR(E428="PK",E428="K",JJ428=""),"Null",INDEX(Lookups!$EZ$4:$FW$18,MATCH($JJ428,Lookups!$EY$4:$EY$18,1),MATCH($E428,Lookups!$EZ$3:$FW$3,0)))</f>
        <v>235</v>
      </c>
      <c r="NO428">
        <f>IF(OR(E428="PK",E428="K",JJ428=""),"Null",INDEX(Lookups!$EZ$4:$FW$18,MATCH($JJ428,Lookups!$EY$4:$EY$18,1),MATCH($E428,Lookups!$EZ$3:$FW$3,0) + 1))</f>
        <v>335</v>
      </c>
      <c r="NP428">
        <f t="shared" si="545"/>
        <v>470</v>
      </c>
      <c r="NQ428" t="str">
        <f t="shared" si="546"/>
        <v>PI is Recommended</v>
      </c>
      <c r="NR428" t="str">
        <f t="shared" si="547"/>
        <v>PI is Recommended</v>
      </c>
      <c r="NS428" t="str">
        <f t="shared" si="548"/>
        <v>BR to 199L</v>
      </c>
      <c r="NT428" t="str">
        <f t="shared" si="549"/>
        <v>BR to 199L</v>
      </c>
      <c r="NU428" t="str">
        <f t="shared" si="550"/>
        <v>BR to 199L</v>
      </c>
      <c r="NV428" s="183" t="str">
        <f t="array" ref="NV428">IF($NL428="No RI Tests","No RI Tests",VLOOKUP(IF(AND(E428="K",JJ428&lt;280),3,IF(AND(E428="K",JJ428&gt;=280),4,MAX(IF(E428=Lookups!$DF$6:$DF$99,IF(JJ428&gt;=Lookups!$DG$6:$DG$99,Lookups!$DH$6:$DH$99))))),Lookups!$DE$104:$DG$108,2,FALSE))</f>
        <v>1 Below Basic</v>
      </c>
      <c r="NW428" s="161" t="str">
        <f t="array" ref="NW428">IF($NL428="No RI Tests","No RI Tests",VLOOKUP(IF(AND(E428="K",JH428&lt;280),3,IF(AND(E428="K",JH428&gt;=280),4,MAX(IF(E428=Lookups!$DF$6:$DF$99,IF(NI428&gt;=Lookups!$DG$6:$DG$99,Lookups!$DH$6:$DH$99))))),Lookups!$DE$104:$DG$108,2,FALSE))</f>
        <v>1 Below Basic</v>
      </c>
      <c r="NX428" s="161" t="str">
        <f t="array" ref="NX428">IF($NL428="No RI Tests","No RI Tests",VLOOKUP(IF(AND(E428="K",NK428&lt;280),3,IF(AND(E428="K",NK428&gt;=280),4,MAX(IF(E428=Lookups!$DF$6:$DF$99,IF(NK428&gt;=Lookups!$DG$6:$DG$99,Lookups!$DH$6:$DH$99))))),Lookups!$DE$104:$DG$108,2,FALSE))</f>
        <v>1 Below Basic</v>
      </c>
      <c r="NY428">
        <f t="shared" si="551"/>
        <v>1</v>
      </c>
      <c r="NZ428">
        <f t="shared" si="552"/>
        <v>0</v>
      </c>
      <c r="OA428" t="str">
        <f t="shared" si="553"/>
        <v>Maintained Performance Level</v>
      </c>
      <c r="OB428" s="161" t="str">
        <f t="array" ref="OB428">IF($NL428="No RI Tests","No RI Tests",IF(E428="K","N/A",VLOOKUP(MAX(IF(E428=Lookups!$DF$6:$DF$99,IF(JJ428&gt;=Lookups!$DG$6:$DG$99,Lookups!$DI$6:$DI$99))),Lookups!$DE$104:$DG$108,3,FALSE)))</f>
        <v>1 Limited</v>
      </c>
      <c r="OC428" s="161" t="str">
        <f t="array" ref="OC428">IF($NL428="No RI Tests","No RI Tests",IF(E428="K","N/A",VLOOKUP(MAX(IF(E428=Lookups!$DF$6:$DF$99,IF(NI428&gt;=Lookups!$DG$6:$DG$99,Lookups!$DI$6:$DI$99))),Lookups!$DE$104:$DG$108,3,FALSE)))</f>
        <v>1 Limited</v>
      </c>
      <c r="OD428" s="161" t="str">
        <f t="array" ref="OD428">IF($NL428="No RI Tests","No RI Tests",IF(E428="K","N/A",VLOOKUP(MAX(IF(E428=Lookups!$DF$6:$DF$99,IF(NK428&gt;=Lookups!$DG$6:$DG$99,Lookups!$DI$6:$DI$99))),Lookups!$DE$104:$DG$108,3,FALSE)))</f>
        <v>1 Limited</v>
      </c>
      <c r="OE428">
        <f t="shared" si="554"/>
        <v>1</v>
      </c>
      <c r="OF428">
        <f t="shared" si="555"/>
        <v>0</v>
      </c>
      <c r="OG428" t="str">
        <f t="shared" si="556"/>
        <v>Maintained Performance Level</v>
      </c>
      <c r="OH428">
        <f t="shared" si="557"/>
        <v>0</v>
      </c>
      <c r="OI428">
        <f t="shared" si="558"/>
        <v>0</v>
      </c>
      <c r="OJ428">
        <f t="shared" si="559"/>
        <v>0</v>
      </c>
      <c r="OK428">
        <f t="shared" si="560"/>
        <v>0</v>
      </c>
      <c r="OL428">
        <f t="shared" si="561"/>
        <v>0</v>
      </c>
      <c r="OM428" t="str">
        <f t="shared" si="562"/>
        <v>Fall Administration</v>
      </c>
      <c r="ON428" t="str">
        <f t="shared" si="563"/>
        <v>Winter Administration</v>
      </c>
      <c r="OO428" t="str">
        <f t="shared" si="564"/>
        <v>Fall to Winter RI</v>
      </c>
      <c r="OP428" t="str">
        <f ca="1">IF(AND(HR428&lt;&gt;"",JJ428&lt;600),IF(HT428="Advancing","Tier 2","Tier 3"),IF(JI428="","Null",IF(OR(E428="K",E428&lt;3),"FRA Recommended",IF(JJ428&gt;=IF(E428&lt;6,400,600),IF(JJ428&lt;VLOOKUP(E428,Lookups!$AP$3:$AR$16,3,FALSE),"Tier 2","Core"),IF(JJ428&lt;400,IF(RAND()&lt;0.81,"Tier 3","Tier 2"),IF(RAND()&lt;0.51,"Tier 3","Tier 2"))))))</f>
        <v>Tier 3</v>
      </c>
      <c r="OQ428" t="str">
        <f t="shared" si="565"/>
        <v>Average Reading Invt. Under 15 Minutes Long</v>
      </c>
      <c r="OR428">
        <f t="shared" si="566"/>
        <v>0</v>
      </c>
      <c r="OS428" t="str">
        <f t="shared" si="567"/>
        <v>Null</v>
      </c>
      <c r="OT428">
        <f t="shared" si="568"/>
        <v>0</v>
      </c>
      <c r="OU428" s="159">
        <f t="shared" si="569"/>
        <v>42247</v>
      </c>
      <c r="OV428" t="str">
        <f t="shared" si="570"/>
        <v>Form 1</v>
      </c>
      <c r="OW428" t="str">
        <f t="shared" si="571"/>
        <v>Developing</v>
      </c>
      <c r="OX428">
        <f t="shared" si="572"/>
        <v>27</v>
      </c>
      <c r="OY428">
        <f t="shared" si="573"/>
        <v>12</v>
      </c>
      <c r="OZ428">
        <f t="shared" si="574"/>
        <v>0</v>
      </c>
      <c r="PA428" s="159">
        <f t="shared" si="575"/>
        <v>42247</v>
      </c>
      <c r="PB428" t="str">
        <f t="shared" si="576"/>
        <v>Form 1</v>
      </c>
      <c r="PC428" t="str">
        <f t="shared" si="577"/>
        <v>Developing</v>
      </c>
      <c r="PD428">
        <f t="shared" si="578"/>
        <v>27</v>
      </c>
      <c r="PE428">
        <f t="shared" si="579"/>
        <v>12</v>
      </c>
      <c r="PF428">
        <f t="shared" si="580"/>
        <v>0</v>
      </c>
      <c r="PG428" t="str">
        <f t="shared" si="581"/>
        <v>Lone PI Test</v>
      </c>
      <c r="PH428">
        <f t="shared" si="582"/>
        <v>0</v>
      </c>
      <c r="PI428">
        <f t="shared" si="583"/>
        <v>1</v>
      </c>
      <c r="PJ428">
        <f t="shared" si="584"/>
        <v>27</v>
      </c>
      <c r="PK428">
        <f>IF(HR428="","Null",IF(E428&lt;3,"Null",IF(HU428=0,0,IF(HS428="Form 1",VLOOKUP(HU428,Lookups!$BE$3:$BP$63,E428,FALSE),IF(HS428="Form 2",VLOOKUP(HU428,Lookups!$BE$67:$BP$127,E428,FALSE),VLOOKUP(HU428,Lookups!$BE$130:$BP$190,E428,FALSE))))))</f>
        <v>2</v>
      </c>
      <c r="PL428" t="str">
        <f t="shared" si="585"/>
        <v>Null</v>
      </c>
      <c r="PM428" t="str">
        <f>IF($PH428=0,"Null",IF(E428&lt;3,"Null",IF(OX428=0,0,IF(OV428="Form 1",VLOOKUP(OX428,Lookups!$BE$3:$BP$63,E428,FALSE),IF(OV428="Form 2",VLOOKUP(OX428,Lookups!$BE$67:$BP$127,E428,FALSE),VLOOKUP(OX428,Lookups!$BE$130:$BP$190,E428,FALSE))))))</f>
        <v>Null</v>
      </c>
      <c r="PN428" t="str">
        <f t="shared" si="586"/>
        <v>Null</v>
      </c>
      <c r="PO428" t="str">
        <f t="shared" si="587"/>
        <v>Null</v>
      </c>
      <c r="PP428">
        <f t="shared" si="588"/>
        <v>12</v>
      </c>
      <c r="PQ428">
        <f>IF(HR428="","Null",IF(E428&lt;3,"Null",IF(HV428=0,0,IF(HS428="Form 1",VLOOKUP(HV428,Lookups!$BR$3:$CC$63,E428,FALSE),IF(HS428="Form 2",VLOOKUP(HV428,Lookups!$BR$67:$CC$127,E428,FALSE),VLOOKUP(HV428,Lookups!$BR$130:$CC$190,E428,FALSE))))))</f>
        <v>20</v>
      </c>
      <c r="PR428" t="str">
        <f t="shared" si="589"/>
        <v>Null</v>
      </c>
      <c r="PS428">
        <f>IF(HR428="","Null",IF(E428&lt;3,"Null",IF(OY428=0,0,IF(OW428="Form 1",VLOOKUP(OY428,Lookups!$BR$3:$CC$63,E428,FALSE),IF(OW428="Form 2",VLOOKUP(OY428,Lookups!$BR$67:$CC$127,E428,FALSE),VLOOKUP(OY428,Lookups!$BR$130:$CC$190,E428,FALSE))))))</f>
        <v>16</v>
      </c>
      <c r="PT428" t="str">
        <f t="shared" si="590"/>
        <v>Null</v>
      </c>
      <c r="PU428" t="str">
        <f t="shared" si="591"/>
        <v>Null</v>
      </c>
      <c r="PV428">
        <f t="shared" si="592"/>
        <v>0</v>
      </c>
      <c r="PW428" t="str">
        <f t="shared" si="593"/>
        <v>Fall PI Administration</v>
      </c>
      <c r="PX428">
        <f t="shared" si="594"/>
        <v>0</v>
      </c>
      <c r="PY428">
        <f t="shared" si="595"/>
        <v>1</v>
      </c>
      <c r="PZ428" t="str">
        <f t="shared" si="596"/>
        <v>100 or More Sessions</v>
      </c>
      <c r="QA428" t="str">
        <f t="shared" si="597"/>
        <v>Series 4</v>
      </c>
      <c r="QB428" t="str">
        <f t="shared" si="598"/>
        <v>In Series 9 to 12</v>
      </c>
      <c r="QC428" t="str">
        <f>IF($MS428="System 44 Record",IF(BQ428&lt;MEDIAN(Directions!$F$3,Directions!$F$6),"Mid-Year Exited Student","Full Year Participant")&amp;IF(BP428&lt;Directions!$F$3,", Started Prior Year",", Started This Year"),"Null")</f>
        <v>Full Year Participant, Started This Year</v>
      </c>
      <c r="QD428">
        <f t="shared" si="599"/>
        <v>0</v>
      </c>
      <c r="QE428">
        <f t="shared" si="600"/>
        <v>0</v>
      </c>
      <c r="QF428">
        <f t="shared" si="601"/>
        <v>1</v>
      </c>
      <c r="QG428">
        <f t="shared" si="602"/>
        <v>1</v>
      </c>
      <c r="QH428">
        <f t="shared" si="603"/>
        <v>1</v>
      </c>
      <c r="QI428">
        <f t="shared" si="604"/>
        <v>0.57999999999999996</v>
      </c>
      <c r="QJ428" t="str">
        <f t="shared" si="605"/>
        <v>Used RC! and rSkills</v>
      </c>
      <c r="QK428" t="str">
        <f t="shared" si="606"/>
        <v>Null</v>
      </c>
      <c r="QL428" t="str">
        <f t="shared" si="607"/>
        <v>Null</v>
      </c>
      <c r="QM428" t="str">
        <f>IF($MS428="READ 180 Record",IF(AQ428="","Null",VLOOKUP(JJ428,Lookups!$DX$3:$EB$2054,AN428+1,FALSE)),"Null")</f>
        <v>Null</v>
      </c>
      <c r="QN428" t="str">
        <f t="shared" si="608"/>
        <v>Null</v>
      </c>
    </row>
    <row r="429" spans="1:456" x14ac:dyDescent="0.25">
      <c r="A429" s="161" t="s">
        <v>1447</v>
      </c>
      <c r="B429" s="161" t="s">
        <v>1447</v>
      </c>
      <c r="C429" s="161" t="s">
        <v>1447</v>
      </c>
      <c r="D429" s="161" t="s">
        <v>1447</v>
      </c>
      <c r="E429" s="161">
        <v>4</v>
      </c>
      <c r="F429" s="161" t="s">
        <v>1447</v>
      </c>
      <c r="G429" s="161" t="s">
        <v>885</v>
      </c>
      <c r="H429" s="161" t="s">
        <v>893</v>
      </c>
      <c r="I429" s="161">
        <v>410</v>
      </c>
      <c r="J429" s="159">
        <v>42499</v>
      </c>
      <c r="K429" s="161">
        <v>0</v>
      </c>
      <c r="L429" s="161">
        <v>0</v>
      </c>
      <c r="M429" s="161">
        <v>0</v>
      </c>
      <c r="N429" s="161">
        <v>0</v>
      </c>
      <c r="O429" s="161">
        <v>0</v>
      </c>
      <c r="P429" s="161">
        <v>0</v>
      </c>
      <c r="Q429" s="161">
        <v>0</v>
      </c>
      <c r="R429" s="161">
        <v>0</v>
      </c>
      <c r="S429" s="161">
        <v>0</v>
      </c>
      <c r="T429" s="161">
        <v>0</v>
      </c>
      <c r="U429" s="161">
        <v>0</v>
      </c>
      <c r="V429" s="161">
        <v>0</v>
      </c>
      <c r="W429" s="161">
        <v>0</v>
      </c>
      <c r="X429" s="161">
        <v>0</v>
      </c>
      <c r="AB429" s="161" t="s">
        <v>242</v>
      </c>
      <c r="AC429" s="161" t="s">
        <v>242</v>
      </c>
      <c r="AD429" s="161" t="s">
        <v>242</v>
      </c>
      <c r="AE429" s="161" t="s">
        <v>242</v>
      </c>
      <c r="AF429" s="161" t="s">
        <v>241</v>
      </c>
      <c r="AG429" s="161" t="s">
        <v>241</v>
      </c>
      <c r="AH429" s="161" t="s">
        <v>242</v>
      </c>
      <c r="AI429" s="161">
        <v>20150801</v>
      </c>
      <c r="AJ429" s="161">
        <v>20160525</v>
      </c>
      <c r="AK429" s="161" t="s">
        <v>869</v>
      </c>
      <c r="AL429" t="s">
        <v>1078</v>
      </c>
      <c r="BN429" t="s">
        <v>1076</v>
      </c>
      <c r="BO429" t="s">
        <v>893</v>
      </c>
      <c r="BP429" s="159">
        <v>42258</v>
      </c>
      <c r="BQ429" s="159">
        <v>42501</v>
      </c>
      <c r="BR429" t="s">
        <v>877</v>
      </c>
      <c r="BS429">
        <v>410</v>
      </c>
      <c r="BT429" s="159">
        <v>42501</v>
      </c>
      <c r="BU429">
        <v>6</v>
      </c>
      <c r="BV429">
        <v>5</v>
      </c>
      <c r="BW429">
        <v>40</v>
      </c>
      <c r="BX429">
        <v>65</v>
      </c>
      <c r="BY429">
        <v>1374</v>
      </c>
      <c r="BZ429">
        <v>1411</v>
      </c>
      <c r="CA429">
        <v>0</v>
      </c>
      <c r="CB429">
        <v>20</v>
      </c>
      <c r="CC429">
        <v>34</v>
      </c>
      <c r="CD429">
        <v>83</v>
      </c>
      <c r="CE429">
        <v>86</v>
      </c>
      <c r="CF429">
        <v>94</v>
      </c>
      <c r="CG429">
        <v>90</v>
      </c>
      <c r="CH429">
        <v>85</v>
      </c>
      <c r="CI429">
        <v>13676</v>
      </c>
      <c r="CJ429">
        <v>2.3704000000000001</v>
      </c>
      <c r="CK429">
        <v>6</v>
      </c>
      <c r="CL429">
        <v>4</v>
      </c>
      <c r="ET429" s="161">
        <v>0</v>
      </c>
      <c r="EU429" s="161">
        <v>0</v>
      </c>
      <c r="EV429" s="161">
        <v>0</v>
      </c>
      <c r="EW429" s="161">
        <v>0</v>
      </c>
      <c r="EX429" s="161">
        <v>0</v>
      </c>
      <c r="EY429" s="161">
        <v>0</v>
      </c>
      <c r="EZ429" s="161">
        <v>0</v>
      </c>
      <c r="FA429" s="161">
        <v>0</v>
      </c>
      <c r="FB429" s="161">
        <v>0</v>
      </c>
      <c r="FC429" s="161">
        <v>0</v>
      </c>
      <c r="FD429" s="161">
        <v>0</v>
      </c>
      <c r="FE429" s="161">
        <v>0</v>
      </c>
      <c r="HN429" s="161" t="s">
        <v>893</v>
      </c>
      <c r="HO429" s="159">
        <v>42250</v>
      </c>
      <c r="HP429" s="159">
        <v>42496</v>
      </c>
      <c r="HQ429" s="161">
        <v>3</v>
      </c>
      <c r="HR429" s="159">
        <v>42250</v>
      </c>
      <c r="HS429" s="161" t="s">
        <v>872</v>
      </c>
      <c r="HT429" s="161" t="s">
        <v>878</v>
      </c>
      <c r="HU429" s="161">
        <v>35</v>
      </c>
      <c r="HV429" s="161">
        <v>6</v>
      </c>
      <c r="HW429" s="161">
        <v>0</v>
      </c>
      <c r="HX429" s="159">
        <v>42346</v>
      </c>
      <c r="HY429" s="161" t="s">
        <v>874</v>
      </c>
      <c r="HZ429" s="161" t="s">
        <v>878</v>
      </c>
      <c r="IA429" s="161">
        <v>33</v>
      </c>
      <c r="IB429" s="161">
        <v>10</v>
      </c>
      <c r="IC429" s="161">
        <v>0</v>
      </c>
      <c r="ID429" s="159">
        <v>42496</v>
      </c>
      <c r="IE429" s="161" t="s">
        <v>879</v>
      </c>
      <c r="IF429" s="161" t="s">
        <v>878</v>
      </c>
      <c r="IG429" s="161">
        <v>43</v>
      </c>
      <c r="IH429" s="161">
        <v>7</v>
      </c>
      <c r="II429" s="161">
        <v>0</v>
      </c>
      <c r="JB429" s="161" t="s">
        <v>893</v>
      </c>
      <c r="JC429" s="161">
        <v>20</v>
      </c>
      <c r="JD429" s="161">
        <v>19</v>
      </c>
      <c r="JE429" s="161">
        <v>23</v>
      </c>
      <c r="JF429" s="161">
        <v>9778</v>
      </c>
      <c r="JG429" s="159">
        <v>42499</v>
      </c>
      <c r="JH429" s="161">
        <v>410</v>
      </c>
      <c r="JI429" s="159">
        <v>42242</v>
      </c>
      <c r="JJ429" s="161">
        <v>0</v>
      </c>
      <c r="JK429" s="161">
        <v>13</v>
      </c>
      <c r="JL429" s="159">
        <v>42347</v>
      </c>
      <c r="JM429" s="161">
        <v>280</v>
      </c>
      <c r="JN429" s="161">
        <v>14</v>
      </c>
      <c r="JO429" s="159">
        <v>42499</v>
      </c>
      <c r="JP429" s="161">
        <v>410</v>
      </c>
      <c r="JQ429" s="161">
        <v>16</v>
      </c>
      <c r="MN429" t="str">
        <f t="shared" si="522"/>
        <v>NoNoNoYesYesNo</v>
      </c>
      <c r="MO429" t="str">
        <f>IF(AND(MN429="NoNoNoNoNoNo",JI429=""),"No Programs",VLOOKUP(MN429,Lookups!$DA$4:$DB$67,2,FALSE))</f>
        <v>System 44 Only</v>
      </c>
      <c r="MP429">
        <f t="shared" si="523"/>
        <v>0</v>
      </c>
      <c r="MQ429" t="str">
        <f t="shared" si="524"/>
        <v>System 44 User</v>
      </c>
      <c r="MR429" t="str">
        <f>Directions!$D$3</f>
        <v>Usage</v>
      </c>
      <c r="MS429" t="str">
        <f>VLOOKUP(MQ429,Lookups!$CU$71:$CV$80,2,FALSE)</f>
        <v>System 44 Record</v>
      </c>
      <c r="MT429">
        <f t="shared" si="525"/>
        <v>1</v>
      </c>
      <c r="MU429">
        <f t="shared" si="526"/>
        <v>1</v>
      </c>
      <c r="MV429">
        <f t="shared" si="527"/>
        <v>1</v>
      </c>
      <c r="MW429">
        <f t="shared" si="528"/>
        <v>1</v>
      </c>
      <c r="MX429">
        <f t="shared" si="529"/>
        <v>35.142857142857146</v>
      </c>
      <c r="MY429" t="str">
        <f t="shared" si="530"/>
        <v>Not Used</v>
      </c>
      <c r="MZ429">
        <f t="shared" si="531"/>
        <v>0</v>
      </c>
      <c r="NA429" t="str">
        <f t="shared" si="532"/>
        <v>Not Available</v>
      </c>
      <c r="NB429" t="str">
        <f t="shared" si="533"/>
        <v>Not Available</v>
      </c>
      <c r="NC429" t="str">
        <f t="shared" si="534"/>
        <v>4 Not Indicated</v>
      </c>
      <c r="ND429" t="str">
        <f t="shared" si="535"/>
        <v>4 Not Indicated</v>
      </c>
      <c r="NE429" t="str">
        <f t="shared" si="536"/>
        <v>4 Not Indicated</v>
      </c>
      <c r="NF429" t="str">
        <f t="shared" si="537"/>
        <v>4 Not Indicated</v>
      </c>
      <c r="NG429" t="str">
        <f t="shared" si="538"/>
        <v>4 Not Indicated</v>
      </c>
      <c r="NH429" s="159">
        <f t="shared" si="539"/>
        <v>42499</v>
      </c>
      <c r="NI429">
        <f t="shared" si="540"/>
        <v>410</v>
      </c>
      <c r="NJ429" s="159">
        <f t="shared" si="541"/>
        <v>42499</v>
      </c>
      <c r="NK429">
        <f t="shared" si="542"/>
        <v>410</v>
      </c>
      <c r="NL429">
        <f t="shared" si="543"/>
        <v>36.714285714285715</v>
      </c>
      <c r="NM429">
        <f t="shared" si="544"/>
        <v>1</v>
      </c>
      <c r="NN429">
        <f>IF(OR(E429="PK",E429="K",JJ429=""),"Null",INDEX(Lookups!$EZ$4:$FW$18,MATCH($JJ429,Lookups!$EY$4:$EY$18,1),MATCH($E429,Lookups!$EZ$3:$FW$3,0)))</f>
        <v>245</v>
      </c>
      <c r="NO429">
        <f>IF(OR(E429="PK",E429="K",JJ429=""),"Null",INDEX(Lookups!$EZ$4:$FW$18,MATCH($JJ429,Lookups!$EY$4:$EY$18,1),MATCH($E429,Lookups!$EZ$3:$FW$3,0) + 1))</f>
        <v>345</v>
      </c>
      <c r="NP429">
        <f t="shared" si="545"/>
        <v>490</v>
      </c>
      <c r="NQ429" t="str">
        <f t="shared" si="546"/>
        <v>PI is Recommended</v>
      </c>
      <c r="NR429" t="str">
        <f t="shared" si="547"/>
        <v>No PI Needed</v>
      </c>
      <c r="NS429" t="str">
        <f t="shared" si="548"/>
        <v>BR to 199L</v>
      </c>
      <c r="NT429" t="str">
        <f t="shared" si="549"/>
        <v>400L to 599L</v>
      </c>
      <c r="NU429" t="str">
        <f t="shared" si="550"/>
        <v>400L to 599L</v>
      </c>
      <c r="NV429" s="183" t="str">
        <f t="array" ref="NV429">IF($NL429="No RI Tests","No RI Tests",VLOOKUP(IF(AND(E429="K",JJ429&lt;280),3,IF(AND(E429="K",JJ429&gt;=280),4,MAX(IF(E429=Lookups!$DF$6:$DF$99,IF(JJ429&gt;=Lookups!$DG$6:$DG$99,Lookups!$DH$6:$DH$99))))),Lookups!$DE$104:$DG$108,2,FALSE))</f>
        <v>1 Below Basic</v>
      </c>
      <c r="NW429" s="161" t="str">
        <f t="array" ref="NW429">IF($NL429="No RI Tests","No RI Tests",VLOOKUP(IF(AND(E429="K",JH429&lt;280),3,IF(AND(E429="K",JH429&gt;=280),4,MAX(IF(E429=Lookups!$DF$6:$DF$99,IF(NI429&gt;=Lookups!$DG$6:$DG$99,Lookups!$DH$6:$DH$99))))),Lookups!$DE$104:$DG$108,2,FALSE))</f>
        <v>1 Below Basic</v>
      </c>
      <c r="NX429" s="161" t="str">
        <f t="array" ref="NX429">IF($NL429="No RI Tests","No RI Tests",VLOOKUP(IF(AND(E429="K",NK429&lt;280),3,IF(AND(E429="K",NK429&gt;=280),4,MAX(IF(E429=Lookups!$DF$6:$DF$99,IF(NK429&gt;=Lookups!$DG$6:$DG$99,Lookups!$DH$6:$DH$99))))),Lookups!$DE$104:$DG$108,2,FALSE))</f>
        <v>1 Below Basic</v>
      </c>
      <c r="NY429">
        <f t="shared" si="551"/>
        <v>1</v>
      </c>
      <c r="NZ429">
        <f t="shared" si="552"/>
        <v>0</v>
      </c>
      <c r="OA429" t="str">
        <f t="shared" si="553"/>
        <v>Maintained Performance Level</v>
      </c>
      <c r="OB429" s="161" t="str">
        <f t="array" ref="OB429">IF($NL429="No RI Tests","No RI Tests",IF(E429="K","N/A",VLOOKUP(MAX(IF(E429=Lookups!$DF$6:$DF$99,IF(JJ429&gt;=Lookups!$DG$6:$DG$99,Lookups!$DI$6:$DI$99))),Lookups!$DE$104:$DG$108,3,FALSE)))</f>
        <v>1 Limited</v>
      </c>
      <c r="OC429" s="161" t="str">
        <f t="array" ref="OC429">IF($NL429="No RI Tests","No RI Tests",IF(E429="K","N/A",VLOOKUP(MAX(IF(E429=Lookups!$DF$6:$DF$99,IF(NI429&gt;=Lookups!$DG$6:$DG$99,Lookups!$DI$6:$DI$99))),Lookups!$DE$104:$DG$108,3,FALSE)))</f>
        <v>1 Limited</v>
      </c>
      <c r="OD429" s="161" t="str">
        <f t="array" ref="OD429">IF($NL429="No RI Tests","No RI Tests",IF(E429="K","N/A",VLOOKUP(MAX(IF(E429=Lookups!$DF$6:$DF$99,IF(NK429&gt;=Lookups!$DG$6:$DG$99,Lookups!$DI$6:$DI$99))),Lookups!$DE$104:$DG$108,3,FALSE)))</f>
        <v>1 Limited</v>
      </c>
      <c r="OE429">
        <f t="shared" si="554"/>
        <v>1</v>
      </c>
      <c r="OF429">
        <f t="shared" si="555"/>
        <v>0</v>
      </c>
      <c r="OG429" t="str">
        <f t="shared" si="556"/>
        <v>Maintained Performance Level</v>
      </c>
      <c r="OH429">
        <f t="shared" si="557"/>
        <v>410</v>
      </c>
      <c r="OI429">
        <f t="shared" si="558"/>
        <v>1</v>
      </c>
      <c r="OJ429">
        <f t="shared" si="559"/>
        <v>1</v>
      </c>
      <c r="OK429">
        <f t="shared" si="560"/>
        <v>0</v>
      </c>
      <c r="OL429">
        <f t="shared" si="561"/>
        <v>1.3898305084745763</v>
      </c>
      <c r="OM429" t="str">
        <f t="shared" si="562"/>
        <v>Fall Administration</v>
      </c>
      <c r="ON429" t="str">
        <f t="shared" si="563"/>
        <v>Winter Administration</v>
      </c>
      <c r="OO429" t="str">
        <f t="shared" si="564"/>
        <v>Fall to Winter RI</v>
      </c>
      <c r="OP429" t="str">
        <f ca="1">IF(AND(HR429&lt;&gt;"",JJ429&lt;600),IF(HT429="Advancing","Tier 2","Tier 3"),IF(JI429="","Null",IF(OR(E429="K",E429&lt;3),"FRA Recommended",IF(JJ429&gt;=IF(E429&lt;6,400,600),IF(JJ429&lt;VLOOKUP(E429,Lookups!$AP$3:$AR$16,3,FALSE),"Tier 2","Core"),IF(JJ429&lt;400,IF(RAND()&lt;0.81,"Tier 3","Tier 2"),IF(RAND()&lt;0.51,"Tier 3","Tier 2"))))))</f>
        <v>Tier 3</v>
      </c>
      <c r="OQ429" t="str">
        <f t="shared" si="565"/>
        <v>Average Reading Invt. Under 15 Minutes Long</v>
      </c>
      <c r="OR429">
        <f t="shared" si="566"/>
        <v>0</v>
      </c>
      <c r="OS429" t="str">
        <f t="shared" si="567"/>
        <v>Null</v>
      </c>
      <c r="OT429">
        <f t="shared" si="568"/>
        <v>410</v>
      </c>
      <c r="OU429" s="159">
        <f t="shared" si="569"/>
        <v>42496</v>
      </c>
      <c r="OV429" t="str">
        <f t="shared" si="570"/>
        <v>Form 3</v>
      </c>
      <c r="OW429" t="str">
        <f t="shared" si="571"/>
        <v>Beginning</v>
      </c>
      <c r="OX429">
        <f t="shared" si="572"/>
        <v>43</v>
      </c>
      <c r="OY429">
        <f t="shared" si="573"/>
        <v>7</v>
      </c>
      <c r="OZ429">
        <f t="shared" si="574"/>
        <v>0</v>
      </c>
      <c r="PA429" s="159">
        <f t="shared" si="575"/>
        <v>42346</v>
      </c>
      <c r="PB429" t="str">
        <f t="shared" si="576"/>
        <v>Form 2</v>
      </c>
      <c r="PC429" t="str">
        <f t="shared" si="577"/>
        <v>Beginning</v>
      </c>
      <c r="PD429">
        <f t="shared" si="578"/>
        <v>33</v>
      </c>
      <c r="PE429">
        <f t="shared" si="579"/>
        <v>10</v>
      </c>
      <c r="PF429">
        <f t="shared" si="580"/>
        <v>0</v>
      </c>
      <c r="PG429">
        <f t="shared" si="581"/>
        <v>35.142857142857146</v>
      </c>
      <c r="PH429">
        <f t="shared" si="582"/>
        <v>1</v>
      </c>
      <c r="PI429">
        <f t="shared" si="583"/>
        <v>1</v>
      </c>
      <c r="PJ429">
        <f t="shared" si="584"/>
        <v>35</v>
      </c>
      <c r="PK429">
        <f>IF(HR429="","Null",IF(E429&lt;3,"Null",IF(HU429=0,0,IF(HS429="Form 1",VLOOKUP(HU429,Lookups!$BE$3:$BP$63,E429,FALSE),IF(HS429="Form 2",VLOOKUP(HU429,Lookups!$BE$67:$BP$127,E429,FALSE),VLOOKUP(HU429,Lookups!$BE$130:$BP$190,E429,FALSE))))))</f>
        <v>7</v>
      </c>
      <c r="PL429">
        <f t="shared" si="585"/>
        <v>43</v>
      </c>
      <c r="PM429">
        <f>IF($PH429=0,"Null",IF(E429&lt;3,"Null",IF(OX429=0,0,IF(OV429="Form 1",VLOOKUP(OX429,Lookups!$BE$3:$BP$63,E429,FALSE),IF(OV429="Form 2",VLOOKUP(OX429,Lookups!$BE$67:$BP$127,E429,FALSE),VLOOKUP(OX429,Lookups!$BE$130:$BP$190,E429,FALSE))))))</f>
        <v>14</v>
      </c>
      <c r="PN429">
        <f t="shared" si="586"/>
        <v>8</v>
      </c>
      <c r="PO429">
        <f t="shared" si="587"/>
        <v>1</v>
      </c>
      <c r="PP429">
        <f t="shared" si="588"/>
        <v>6</v>
      </c>
      <c r="PQ429">
        <f>IF(HR429="","Null",IF(E429&lt;3,"Null",IF(HV429=0,0,IF(HS429="Form 1",VLOOKUP(HV429,Lookups!$BR$3:$CC$63,E429,FALSE),IF(HS429="Form 2",VLOOKUP(HV429,Lookups!$BR$67:$CC$127,E429,FALSE),VLOOKUP(HV429,Lookups!$BR$130:$CC$190,E429,FALSE))))))</f>
        <v>9</v>
      </c>
      <c r="PR429">
        <f t="shared" si="589"/>
        <v>7</v>
      </c>
      <c r="PS429">
        <f>IF(HR429="","Null",IF(E429&lt;3,"Null",IF(OY429=0,0,IF(OW429="Form 1",VLOOKUP(OY429,Lookups!$BR$3:$CC$63,E429,FALSE),IF(OW429="Form 2",VLOOKUP(OY429,Lookups!$BR$67:$CC$127,E429,FALSE),VLOOKUP(OY429,Lookups!$BR$130:$CC$190,E429,FALSE))))))</f>
        <v>10</v>
      </c>
      <c r="PT429">
        <f t="shared" si="590"/>
        <v>1</v>
      </c>
      <c r="PU429">
        <f t="shared" si="591"/>
        <v>0</v>
      </c>
      <c r="PV429">
        <f t="shared" si="592"/>
        <v>0</v>
      </c>
      <c r="PW429" t="str">
        <f t="shared" si="593"/>
        <v>Fall to Spring PI Administration</v>
      </c>
      <c r="PX429">
        <f t="shared" si="594"/>
        <v>0</v>
      </c>
      <c r="PY429">
        <f t="shared" si="595"/>
        <v>1</v>
      </c>
      <c r="PZ429" t="str">
        <f t="shared" si="596"/>
        <v>60 to 79 Sessions</v>
      </c>
      <c r="QA429" t="str">
        <f t="shared" si="597"/>
        <v>Series 1</v>
      </c>
      <c r="QB429" t="str">
        <f t="shared" si="598"/>
        <v>In Series 5 to 8</v>
      </c>
      <c r="QC429" t="str">
        <f>IF($MS429="System 44 Record",IF(BQ429&lt;MEDIAN(Directions!$F$3,Directions!$F$6),"Mid-Year Exited Student","Full Year Participant")&amp;IF(BP429&lt;Directions!$F$3,", Started Prior Year",", Started This Year"),"Null")</f>
        <v>Full Year Participant, Started This Year</v>
      </c>
      <c r="QD429">
        <f t="shared" si="599"/>
        <v>0</v>
      </c>
      <c r="QE429">
        <f t="shared" si="600"/>
        <v>0</v>
      </c>
      <c r="QF429">
        <f t="shared" si="601"/>
        <v>1</v>
      </c>
      <c r="QG429">
        <f t="shared" si="602"/>
        <v>0</v>
      </c>
      <c r="QH429">
        <f t="shared" si="603"/>
        <v>0</v>
      </c>
      <c r="QI429">
        <f t="shared" si="604"/>
        <v>0</v>
      </c>
      <c r="QJ429" t="str">
        <f t="shared" si="605"/>
        <v>RC! Only</v>
      </c>
      <c r="QK429" t="str">
        <f t="shared" si="606"/>
        <v>Null</v>
      </c>
      <c r="QL429" t="str">
        <f t="shared" si="607"/>
        <v>Null</v>
      </c>
      <c r="QM429" t="str">
        <f>IF($MS429="READ 180 Record",IF(AQ429="","Null",VLOOKUP(JJ429,Lookups!$DX$3:$EB$2054,AN429+1,FALSE)),"Null")</f>
        <v>Null</v>
      </c>
      <c r="QN429" t="str">
        <f t="shared" si="608"/>
        <v>Null</v>
      </c>
    </row>
    <row r="430" spans="1:456" x14ac:dyDescent="0.25">
      <c r="A430" s="161" t="s">
        <v>1447</v>
      </c>
      <c r="B430" s="161" t="s">
        <v>1447</v>
      </c>
      <c r="C430" s="161" t="s">
        <v>1447</v>
      </c>
      <c r="D430" s="161" t="s">
        <v>1447</v>
      </c>
      <c r="E430" s="161">
        <v>11</v>
      </c>
      <c r="F430" s="161" t="s">
        <v>1447</v>
      </c>
      <c r="G430" s="161" t="s">
        <v>880</v>
      </c>
      <c r="H430" s="161" t="s">
        <v>881</v>
      </c>
      <c r="K430" s="161">
        <v>0</v>
      </c>
      <c r="L430" s="161">
        <v>0</v>
      </c>
      <c r="M430" s="161">
        <v>0</v>
      </c>
      <c r="N430" s="161">
        <v>0</v>
      </c>
      <c r="O430" s="161">
        <v>0</v>
      </c>
      <c r="P430" s="161">
        <v>0</v>
      </c>
      <c r="Q430" s="161">
        <v>0</v>
      </c>
      <c r="R430" s="161">
        <v>0</v>
      </c>
      <c r="S430" s="161">
        <v>0</v>
      </c>
      <c r="T430" s="161">
        <v>0</v>
      </c>
      <c r="U430" s="161">
        <v>0</v>
      </c>
      <c r="V430" s="161">
        <v>0</v>
      </c>
      <c r="W430" s="161">
        <v>0</v>
      </c>
      <c r="X430" s="161">
        <v>0</v>
      </c>
      <c r="AB430" s="161" t="s">
        <v>242</v>
      </c>
      <c r="AC430" s="161" t="s">
        <v>242</v>
      </c>
      <c r="AD430" s="161" t="s">
        <v>242</v>
      </c>
      <c r="AE430" s="161" t="s">
        <v>242</v>
      </c>
      <c r="AF430" s="161" t="s">
        <v>242</v>
      </c>
      <c r="AG430" s="161" t="s">
        <v>242</v>
      </c>
      <c r="AH430" s="161" t="s">
        <v>242</v>
      </c>
      <c r="AI430" s="161">
        <v>20150801</v>
      </c>
      <c r="AJ430" s="161">
        <v>20160525</v>
      </c>
      <c r="AK430" s="161" t="s">
        <v>869</v>
      </c>
      <c r="AL430" t="s">
        <v>1078</v>
      </c>
      <c r="BN430" t="s">
        <v>1079</v>
      </c>
      <c r="ET430" s="161">
        <v>0</v>
      </c>
      <c r="EU430" s="161">
        <v>0</v>
      </c>
      <c r="EV430" s="161">
        <v>0</v>
      </c>
      <c r="EW430" s="161">
        <v>0</v>
      </c>
      <c r="EX430" s="161">
        <v>0</v>
      </c>
      <c r="EY430" s="161">
        <v>0</v>
      </c>
      <c r="EZ430" s="161">
        <v>0</v>
      </c>
      <c r="FA430" s="161">
        <v>0</v>
      </c>
      <c r="FB430" s="161">
        <v>0</v>
      </c>
      <c r="FC430" s="161">
        <v>0</v>
      </c>
      <c r="FD430" s="161">
        <v>0</v>
      </c>
      <c r="FE430" s="161">
        <v>0</v>
      </c>
      <c r="HN430" s="161" t="s">
        <v>881</v>
      </c>
      <c r="JB430" s="161" t="s">
        <v>881</v>
      </c>
      <c r="JC430" s="161">
        <v>0</v>
      </c>
      <c r="JD430" s="161">
        <v>0</v>
      </c>
      <c r="JE430" s="161">
        <v>0</v>
      </c>
      <c r="JF430" s="161">
        <v>0</v>
      </c>
      <c r="MN430" t="str">
        <f t="shared" si="522"/>
        <v>NoNoNoNoNoNo</v>
      </c>
      <c r="MO430" t="str">
        <f>IF(AND(MN430="NoNoNoNoNoNo",JI430=""),"No Programs",VLOOKUP(MN430,Lookups!$DA$4:$DB$67,2,FALSE))</f>
        <v>No Programs</v>
      </c>
      <c r="MP430">
        <f t="shared" si="523"/>
        <v>0</v>
      </c>
      <c r="MQ430" t="str">
        <f t="shared" si="524"/>
        <v>No Program Use</v>
      </c>
      <c r="MR430" t="str">
        <f>Directions!$D$3</f>
        <v>Usage</v>
      </c>
      <c r="MS430" t="str">
        <f>VLOOKUP(MQ430,Lookups!$CU$71:$CV$80,2,FALSE)</f>
        <v>Exclude</v>
      </c>
      <c r="MT430">
        <f t="shared" si="525"/>
        <v>0</v>
      </c>
      <c r="MU430">
        <f t="shared" si="526"/>
        <v>0</v>
      </c>
      <c r="MV430">
        <f t="shared" si="527"/>
        <v>0</v>
      </c>
      <c r="MW430">
        <f t="shared" si="528"/>
        <v>0</v>
      </c>
      <c r="MX430">
        <f t="shared" si="529"/>
        <v>0</v>
      </c>
      <c r="MY430" t="str">
        <f t="shared" si="530"/>
        <v>Not Used</v>
      </c>
      <c r="MZ430">
        <f t="shared" si="531"/>
        <v>0</v>
      </c>
      <c r="NA430" t="str">
        <f t="shared" si="532"/>
        <v>Not Available</v>
      </c>
      <c r="NB430" t="str">
        <f t="shared" si="533"/>
        <v>Not Available</v>
      </c>
      <c r="NC430" t="str">
        <f t="shared" si="534"/>
        <v>4 Not Indicated</v>
      </c>
      <c r="ND430" t="str">
        <f t="shared" si="535"/>
        <v>4 Not Indicated</v>
      </c>
      <c r="NE430" t="str">
        <f t="shared" si="536"/>
        <v>4 Not Indicated</v>
      </c>
      <c r="NF430" t="str">
        <f t="shared" si="537"/>
        <v>4 Not Indicated</v>
      </c>
      <c r="NG430" t="str">
        <f t="shared" si="538"/>
        <v>4 Not Indicated</v>
      </c>
      <c r="NH430" s="159" t="str">
        <f t="shared" si="539"/>
        <v>Null</v>
      </c>
      <c r="NI430" t="str">
        <f t="shared" si="540"/>
        <v>Null</v>
      </c>
      <c r="NJ430" s="159" t="str">
        <f t="shared" si="541"/>
        <v>Null</v>
      </c>
      <c r="NK430" t="str">
        <f t="shared" si="542"/>
        <v>Null</v>
      </c>
      <c r="NL430" t="str">
        <f t="shared" si="543"/>
        <v>No RI Tests</v>
      </c>
      <c r="NM430">
        <f t="shared" si="544"/>
        <v>0</v>
      </c>
      <c r="NN430" t="str">
        <f>IF(OR(E430="PK",E430="K",JJ430=""),"Null",INDEX(Lookups!$EZ$4:$FW$18,MATCH($JJ430,Lookups!$EY$4:$EY$18,1),MATCH($E430,Lookups!$EZ$3:$FW$3,0)))</f>
        <v>Null</v>
      </c>
      <c r="NO430" t="str">
        <f>IF(OR(E430="PK",E430="K",JJ430=""),"Null",INDEX(Lookups!$EZ$4:$FW$18,MATCH($JJ430,Lookups!$EY$4:$EY$18,1),MATCH($E430,Lookups!$EZ$3:$FW$3,0) + 1))</f>
        <v>Null</v>
      </c>
      <c r="NP430" t="str">
        <f t="shared" si="545"/>
        <v>Null</v>
      </c>
      <c r="NQ430" t="str">
        <f t="shared" si="546"/>
        <v>Null</v>
      </c>
      <c r="NR430" t="str">
        <f t="shared" si="547"/>
        <v>Null</v>
      </c>
      <c r="NS430" t="str">
        <f t="shared" si="548"/>
        <v>No RI Tests</v>
      </c>
      <c r="NT430" t="str">
        <f t="shared" si="549"/>
        <v>No RI Tests</v>
      </c>
      <c r="NU430" t="str">
        <f t="shared" si="550"/>
        <v>No RI Tests</v>
      </c>
      <c r="NV430" s="183" t="str">
        <f t="array" ref="NV430">IF($NL430="No RI Tests","No RI Tests",VLOOKUP(IF(AND(E430="K",JJ430&lt;280),3,IF(AND(E430="K",JJ430&gt;=280),4,MAX(IF(E430=Lookups!$DF$6:$DF$99,IF(JJ430&gt;=Lookups!$DG$6:$DG$99,Lookups!$DH$6:$DH$99))))),Lookups!$DE$104:$DG$108,2,FALSE))</f>
        <v>No RI Tests</v>
      </c>
      <c r="NW430" s="161" t="str">
        <f t="array" ref="NW430">IF($NL430="No RI Tests","No RI Tests",VLOOKUP(IF(AND(E430="K",JH430&lt;280),3,IF(AND(E430="K",JH430&gt;=280),4,MAX(IF(E430=Lookups!$DF$6:$DF$99,IF(NI430&gt;=Lookups!$DG$6:$DG$99,Lookups!$DH$6:$DH$99))))),Lookups!$DE$104:$DG$108,2,FALSE))</f>
        <v>No RI Tests</v>
      </c>
      <c r="NX430" s="161" t="str">
        <f t="array" ref="NX430">IF($NL430="No RI Tests","No RI Tests",VLOOKUP(IF(AND(E430="K",NK430&lt;280),3,IF(AND(E430="K",NK430&gt;=280),4,MAX(IF(E430=Lookups!$DF$6:$DF$99,IF(NK430&gt;=Lookups!$DG$6:$DG$99,Lookups!$DH$6:$DH$99))))),Lookups!$DE$104:$DG$108,2,FALSE))</f>
        <v>No RI Tests</v>
      </c>
      <c r="NY430" t="str">
        <f t="shared" si="551"/>
        <v>Null</v>
      </c>
      <c r="NZ430" t="str">
        <f t="shared" si="552"/>
        <v>Null</v>
      </c>
      <c r="OA430" t="str">
        <f t="shared" si="553"/>
        <v>No RI for Comparison</v>
      </c>
      <c r="OB430" s="161" t="str">
        <f t="array" ref="OB430">IF($NL430="No RI Tests","No RI Tests",IF(E430="K","N/A",VLOOKUP(MAX(IF(E430=Lookups!$DF$6:$DF$99,IF(JJ430&gt;=Lookups!$DG$6:$DG$99,Lookups!$DI$6:$DI$99))),Lookups!$DE$104:$DG$108,3,FALSE)))</f>
        <v>No RI Tests</v>
      </c>
      <c r="OC430" s="161" t="str">
        <f t="array" ref="OC430">IF($NL430="No RI Tests","No RI Tests",IF(E430="K","N/A",VLOOKUP(MAX(IF(E430=Lookups!$DF$6:$DF$99,IF(NI430&gt;=Lookups!$DG$6:$DG$99,Lookups!$DI$6:$DI$99))),Lookups!$DE$104:$DG$108,3,FALSE)))</f>
        <v>No RI Tests</v>
      </c>
      <c r="OD430" s="161" t="str">
        <f t="array" ref="OD430">IF($NL430="No RI Tests","No RI Tests",IF(E430="K","N/A",VLOOKUP(MAX(IF(E430=Lookups!$DF$6:$DF$99,IF(NK430&gt;=Lookups!$DG$6:$DG$99,Lookups!$DI$6:$DI$99))),Lookups!$DE$104:$DG$108,3,FALSE)))</f>
        <v>No RI Tests</v>
      </c>
      <c r="OE430" t="str">
        <f t="shared" si="554"/>
        <v>Null</v>
      </c>
      <c r="OF430" t="str">
        <f t="shared" si="555"/>
        <v>Null</v>
      </c>
      <c r="OG430" t="str">
        <f t="shared" si="556"/>
        <v>No RI for Comparison</v>
      </c>
      <c r="OH430" t="str">
        <f t="shared" si="557"/>
        <v>Null</v>
      </c>
      <c r="OI430" t="str">
        <f t="shared" si="558"/>
        <v>Null</v>
      </c>
      <c r="OJ430" t="str">
        <f t="shared" si="559"/>
        <v>Null</v>
      </c>
      <c r="OK430" t="str">
        <f t="shared" si="560"/>
        <v>Null</v>
      </c>
      <c r="OL430" t="str">
        <f t="shared" si="561"/>
        <v>Null</v>
      </c>
      <c r="OM430" t="str">
        <f t="shared" si="562"/>
        <v>Null</v>
      </c>
      <c r="ON430" t="str">
        <f t="shared" si="563"/>
        <v>Null</v>
      </c>
      <c r="OO430" t="str">
        <f t="shared" si="564"/>
        <v>Null RI</v>
      </c>
      <c r="OP430" t="str">
        <f ca="1">IF(AND(HR430&lt;&gt;"",JJ430&lt;600),IF(HT430="Advancing","Tier 2","Tier 3"),IF(JI430="","Null",IF(OR(E430="K",E430&lt;3),"FRA Recommended",IF(JJ430&gt;=IF(E430&lt;6,400,600),IF(JJ430&lt;VLOOKUP(E430,Lookups!$AP$3:$AR$16,3,FALSE),"Tier 2","Core"),IF(JJ430&lt;400,IF(RAND()&lt;0.81,"Tier 3","Tier 2"),IF(RAND()&lt;0.51,"Tier 3","Tier 2"))))))</f>
        <v>Null</v>
      </c>
      <c r="OQ430" t="str">
        <f t="shared" si="565"/>
        <v>Null</v>
      </c>
      <c r="OR430" t="str">
        <f t="shared" si="566"/>
        <v>Null</v>
      </c>
      <c r="OS430" t="str">
        <f t="shared" si="567"/>
        <v>Null</v>
      </c>
      <c r="OT430" t="str">
        <f t="shared" si="568"/>
        <v>No RI Tests</v>
      </c>
      <c r="OU430" s="159" t="str">
        <f t="shared" si="569"/>
        <v>No PI Tests</v>
      </c>
      <c r="OV430" t="str">
        <f t="shared" si="570"/>
        <v>No PI Tests</v>
      </c>
      <c r="OW430" t="str">
        <f t="shared" si="571"/>
        <v>No PI Tests</v>
      </c>
      <c r="OX430" t="str">
        <f t="shared" si="572"/>
        <v>No PI Tests</v>
      </c>
      <c r="OY430" t="str">
        <f t="shared" si="573"/>
        <v>No PI Tests</v>
      </c>
      <c r="OZ430" t="str">
        <f t="shared" si="574"/>
        <v>No PI Tests</v>
      </c>
      <c r="PA430" s="159" t="str">
        <f t="shared" si="575"/>
        <v>No PI Tests</v>
      </c>
      <c r="PB430" t="str">
        <f t="shared" si="576"/>
        <v>No PI Tests</v>
      </c>
      <c r="PC430" t="str">
        <f t="shared" si="577"/>
        <v>No PI Tests</v>
      </c>
      <c r="PD430" t="str">
        <f t="shared" si="578"/>
        <v>No PI Tests</v>
      </c>
      <c r="PE430" t="str">
        <f t="shared" si="579"/>
        <v>No PI Tests</v>
      </c>
      <c r="PF430" t="str">
        <f t="shared" si="580"/>
        <v>No PI Tests</v>
      </c>
      <c r="PG430" t="str">
        <f t="shared" si="581"/>
        <v>No PI Tests</v>
      </c>
      <c r="PH430">
        <f t="shared" si="582"/>
        <v>0</v>
      </c>
      <c r="PI430">
        <f t="shared" si="583"/>
        <v>0</v>
      </c>
      <c r="PJ430" t="str">
        <f t="shared" si="584"/>
        <v>Null</v>
      </c>
      <c r="PK430" t="str">
        <f>IF(HR430="","Null",IF(E430&lt;3,"Null",IF(HU430=0,0,IF(HS430="Form 1",VLOOKUP(HU430,Lookups!$BE$3:$BP$63,E430,FALSE),IF(HS430="Form 2",VLOOKUP(HU430,Lookups!$BE$67:$BP$127,E430,FALSE),VLOOKUP(HU430,Lookups!$BE$130:$BP$190,E430,FALSE))))))</f>
        <v>Null</v>
      </c>
      <c r="PL430" t="str">
        <f t="shared" si="585"/>
        <v>Null</v>
      </c>
      <c r="PM430" t="str">
        <f>IF($PH430=0,"Null",IF(E430&lt;3,"Null",IF(OX430=0,0,IF(OV430="Form 1",VLOOKUP(OX430,Lookups!$BE$3:$BP$63,E430,FALSE),IF(OV430="Form 2",VLOOKUP(OX430,Lookups!$BE$67:$BP$127,E430,FALSE),VLOOKUP(OX430,Lookups!$BE$130:$BP$190,E430,FALSE))))))</f>
        <v>Null</v>
      </c>
      <c r="PN430" t="str">
        <f t="shared" si="586"/>
        <v>Null</v>
      </c>
      <c r="PO430" t="str">
        <f t="shared" si="587"/>
        <v>Null</v>
      </c>
      <c r="PP430" t="str">
        <f t="shared" si="588"/>
        <v>Null</v>
      </c>
      <c r="PQ430" t="str">
        <f>IF(HR430="","Null",IF(E430&lt;3,"Null",IF(HV430=0,0,IF(HS430="Form 1",VLOOKUP(HV430,Lookups!$BR$3:$CC$63,E430,FALSE),IF(HS430="Form 2",VLOOKUP(HV430,Lookups!$BR$67:$CC$127,E430,FALSE),VLOOKUP(HV430,Lookups!$BR$130:$CC$190,E430,FALSE))))))</f>
        <v>Null</v>
      </c>
      <c r="PR430" t="str">
        <f t="shared" si="589"/>
        <v>Null</v>
      </c>
      <c r="PS430" t="str">
        <f>IF(HR430="","Null",IF(E430&lt;3,"Null",IF(OY430=0,0,IF(OW430="Form 1",VLOOKUP(OY430,Lookups!$BR$3:$CC$63,E430,FALSE),IF(OW430="Form 2",VLOOKUP(OY430,Lookups!$BR$67:$CC$127,E430,FALSE),VLOOKUP(OY430,Lookups!$BR$130:$CC$190,E430,FALSE))))))</f>
        <v>Null</v>
      </c>
      <c r="PT430" t="str">
        <f t="shared" si="590"/>
        <v>Null</v>
      </c>
      <c r="PU430" t="str">
        <f t="shared" si="591"/>
        <v>Null</v>
      </c>
      <c r="PV430" t="str">
        <f t="shared" si="592"/>
        <v>Null</v>
      </c>
      <c r="PW430" t="str">
        <f t="shared" si="593"/>
        <v>No PI Tests</v>
      </c>
      <c r="PX430">
        <f t="shared" si="594"/>
        <v>0</v>
      </c>
      <c r="PY430">
        <f t="shared" si="595"/>
        <v>0</v>
      </c>
      <c r="PZ430" t="str">
        <f t="shared" si="596"/>
        <v>Null</v>
      </c>
      <c r="QA430" t="str">
        <f t="shared" si="597"/>
        <v>Null</v>
      </c>
      <c r="QB430" t="str">
        <f t="shared" si="598"/>
        <v>Null</v>
      </c>
      <c r="QC430" t="str">
        <f>IF($MS430="System 44 Record",IF(BQ430&lt;MEDIAN(Directions!$F$3,Directions!$F$6),"Mid-Year Exited Student","Full Year Participant")&amp;IF(BP430&lt;Directions!$F$3,", Started Prior Year",", Started This Year"),"Null")</f>
        <v>Null</v>
      </c>
      <c r="QD430" t="str">
        <f t="shared" si="599"/>
        <v>Null</v>
      </c>
      <c r="QE430">
        <f t="shared" si="600"/>
        <v>0</v>
      </c>
      <c r="QF430">
        <f t="shared" si="601"/>
        <v>0</v>
      </c>
      <c r="QG430">
        <f t="shared" si="602"/>
        <v>0</v>
      </c>
      <c r="QH430">
        <f t="shared" si="603"/>
        <v>0</v>
      </c>
      <c r="QI430">
        <f t="shared" si="604"/>
        <v>0</v>
      </c>
      <c r="QJ430" t="str">
        <f t="shared" si="605"/>
        <v>Used None</v>
      </c>
      <c r="QK430" t="str">
        <f t="shared" si="606"/>
        <v>Null</v>
      </c>
      <c r="QL430" t="str">
        <f t="shared" si="607"/>
        <v>Null</v>
      </c>
      <c r="QM430" t="str">
        <f>IF($MS430="READ 180 Record",IF(AQ430="","Null",VLOOKUP(JJ430,Lookups!$DX$3:$EB$2054,AN430+1,FALSE)),"Null")</f>
        <v>Null</v>
      </c>
      <c r="QN430" t="str">
        <f t="shared" si="608"/>
        <v>Null</v>
      </c>
    </row>
    <row r="431" spans="1:456" x14ac:dyDescent="0.25">
      <c r="A431" s="161" t="s">
        <v>1447</v>
      </c>
      <c r="B431" s="161" t="s">
        <v>1447</v>
      </c>
      <c r="C431" s="161" t="s">
        <v>1447</v>
      </c>
      <c r="D431" s="161" t="s">
        <v>1447</v>
      </c>
      <c r="E431" s="161">
        <v>3</v>
      </c>
      <c r="F431" s="161" t="s">
        <v>1447</v>
      </c>
      <c r="G431" s="161" t="s">
        <v>880</v>
      </c>
      <c r="H431" s="161" t="s">
        <v>881</v>
      </c>
      <c r="K431" s="161">
        <v>0</v>
      </c>
      <c r="L431" s="161">
        <v>0</v>
      </c>
      <c r="M431" s="161">
        <v>0</v>
      </c>
      <c r="N431" s="161">
        <v>0</v>
      </c>
      <c r="O431" s="161">
        <v>0</v>
      </c>
      <c r="P431" s="161">
        <v>0</v>
      </c>
      <c r="Q431" s="161">
        <v>0</v>
      </c>
      <c r="R431" s="161">
        <v>0</v>
      </c>
      <c r="S431" s="161">
        <v>0</v>
      </c>
      <c r="T431" s="161">
        <v>0</v>
      </c>
      <c r="U431" s="161">
        <v>0</v>
      </c>
      <c r="V431" s="161">
        <v>0</v>
      </c>
      <c r="W431" s="161">
        <v>0</v>
      </c>
      <c r="X431" s="161">
        <v>0</v>
      </c>
      <c r="AB431" s="161" t="s">
        <v>242</v>
      </c>
      <c r="AC431" s="161" t="s">
        <v>242</v>
      </c>
      <c r="AD431" s="161" t="s">
        <v>242</v>
      </c>
      <c r="AE431" s="161" t="s">
        <v>242</v>
      </c>
      <c r="AF431" s="161" t="s">
        <v>242</v>
      </c>
      <c r="AG431" s="161" t="s">
        <v>242</v>
      </c>
      <c r="AH431" s="161" t="s">
        <v>242</v>
      </c>
      <c r="AI431" s="161">
        <v>20150801</v>
      </c>
      <c r="AJ431" s="161">
        <v>20160525</v>
      </c>
      <c r="AK431" s="161" t="s">
        <v>869</v>
      </c>
      <c r="AL431" t="s">
        <v>1078</v>
      </c>
      <c r="BN431" t="s">
        <v>1079</v>
      </c>
      <c r="ET431" s="161">
        <v>0</v>
      </c>
      <c r="EU431" s="161">
        <v>0</v>
      </c>
      <c r="EV431" s="161">
        <v>0</v>
      </c>
      <c r="EW431" s="161">
        <v>0</v>
      </c>
      <c r="EX431" s="161">
        <v>0</v>
      </c>
      <c r="EY431" s="161">
        <v>0</v>
      </c>
      <c r="EZ431" s="161">
        <v>0</v>
      </c>
      <c r="FA431" s="161">
        <v>0</v>
      </c>
      <c r="FB431" s="161">
        <v>0</v>
      </c>
      <c r="FC431" s="161">
        <v>0</v>
      </c>
      <c r="FD431" s="161">
        <v>0</v>
      </c>
      <c r="FE431" s="161">
        <v>0</v>
      </c>
      <c r="HN431" s="161" t="s">
        <v>881</v>
      </c>
      <c r="JB431" s="161" t="s">
        <v>881</v>
      </c>
      <c r="JC431" s="161">
        <v>0</v>
      </c>
      <c r="JD431" s="161">
        <v>0</v>
      </c>
      <c r="JE431" s="161">
        <v>0</v>
      </c>
      <c r="JF431" s="161">
        <v>0</v>
      </c>
      <c r="MN431" t="str">
        <f t="shared" si="522"/>
        <v>NoNoNoNoNoNo</v>
      </c>
      <c r="MO431" t="str">
        <f>IF(AND(MN431="NoNoNoNoNoNo",JI431=""),"No Programs",VLOOKUP(MN431,Lookups!$DA$4:$DB$67,2,FALSE))</f>
        <v>No Programs</v>
      </c>
      <c r="MP431">
        <f t="shared" si="523"/>
        <v>0</v>
      </c>
      <c r="MQ431" t="str">
        <f t="shared" si="524"/>
        <v>No Program Use</v>
      </c>
      <c r="MR431" t="str">
        <f>Directions!$D$3</f>
        <v>Usage</v>
      </c>
      <c r="MS431" t="str">
        <f>VLOOKUP(MQ431,Lookups!$CU$71:$CV$80,2,FALSE)</f>
        <v>Exclude</v>
      </c>
      <c r="MT431">
        <f t="shared" si="525"/>
        <v>0</v>
      </c>
      <c r="MU431">
        <f t="shared" si="526"/>
        <v>0</v>
      </c>
      <c r="MV431">
        <f t="shared" si="527"/>
        <v>0</v>
      </c>
      <c r="MW431">
        <f t="shared" si="528"/>
        <v>0</v>
      </c>
      <c r="MX431">
        <f t="shared" si="529"/>
        <v>0</v>
      </c>
      <c r="MY431" t="str">
        <f t="shared" si="530"/>
        <v>Not Used</v>
      </c>
      <c r="MZ431">
        <f t="shared" si="531"/>
        <v>0</v>
      </c>
      <c r="NA431" t="str">
        <f t="shared" si="532"/>
        <v>Not Available</v>
      </c>
      <c r="NB431" t="str">
        <f t="shared" si="533"/>
        <v>Not Available</v>
      </c>
      <c r="NC431" t="str">
        <f t="shared" si="534"/>
        <v>4 Not Indicated</v>
      </c>
      <c r="ND431" t="str">
        <f t="shared" si="535"/>
        <v>4 Not Indicated</v>
      </c>
      <c r="NE431" t="str">
        <f t="shared" si="536"/>
        <v>4 Not Indicated</v>
      </c>
      <c r="NF431" t="str">
        <f t="shared" si="537"/>
        <v>4 Not Indicated</v>
      </c>
      <c r="NG431" t="str">
        <f t="shared" si="538"/>
        <v>4 Not Indicated</v>
      </c>
      <c r="NH431" s="159" t="str">
        <f t="shared" si="539"/>
        <v>Null</v>
      </c>
      <c r="NI431" t="str">
        <f t="shared" si="540"/>
        <v>Null</v>
      </c>
      <c r="NJ431" s="159" t="str">
        <f t="shared" si="541"/>
        <v>Null</v>
      </c>
      <c r="NK431" t="str">
        <f t="shared" si="542"/>
        <v>Null</v>
      </c>
      <c r="NL431" t="str">
        <f t="shared" si="543"/>
        <v>No RI Tests</v>
      </c>
      <c r="NM431">
        <f t="shared" si="544"/>
        <v>0</v>
      </c>
      <c r="NN431" t="str">
        <f>IF(OR(E431="PK",E431="K",JJ431=""),"Null",INDEX(Lookups!$EZ$4:$FW$18,MATCH($JJ431,Lookups!$EY$4:$EY$18,1),MATCH($E431,Lookups!$EZ$3:$FW$3,0)))</f>
        <v>Null</v>
      </c>
      <c r="NO431" t="str">
        <f>IF(OR(E431="PK",E431="K",JJ431=""),"Null",INDEX(Lookups!$EZ$4:$FW$18,MATCH($JJ431,Lookups!$EY$4:$EY$18,1),MATCH($E431,Lookups!$EZ$3:$FW$3,0) + 1))</f>
        <v>Null</v>
      </c>
      <c r="NP431" t="str">
        <f t="shared" si="545"/>
        <v>Null</v>
      </c>
      <c r="NQ431" t="str">
        <f t="shared" si="546"/>
        <v>Null</v>
      </c>
      <c r="NR431" t="str">
        <f t="shared" si="547"/>
        <v>Null</v>
      </c>
      <c r="NS431" t="str">
        <f t="shared" si="548"/>
        <v>No RI Tests</v>
      </c>
      <c r="NT431" t="str">
        <f t="shared" si="549"/>
        <v>No RI Tests</v>
      </c>
      <c r="NU431" t="str">
        <f t="shared" si="550"/>
        <v>No RI Tests</v>
      </c>
      <c r="NV431" s="183" t="str">
        <f t="array" ref="NV431">IF($NL431="No RI Tests","No RI Tests",VLOOKUP(IF(AND(E431="K",JJ431&lt;280),3,IF(AND(E431="K",JJ431&gt;=280),4,MAX(IF(E431=Lookups!$DF$6:$DF$99,IF(JJ431&gt;=Lookups!$DG$6:$DG$99,Lookups!$DH$6:$DH$99))))),Lookups!$DE$104:$DG$108,2,FALSE))</f>
        <v>No RI Tests</v>
      </c>
      <c r="NW431" s="161" t="str">
        <f t="array" ref="NW431">IF($NL431="No RI Tests","No RI Tests",VLOOKUP(IF(AND(E431="K",JH431&lt;280),3,IF(AND(E431="K",JH431&gt;=280),4,MAX(IF(E431=Lookups!$DF$6:$DF$99,IF(NI431&gt;=Lookups!$DG$6:$DG$99,Lookups!$DH$6:$DH$99))))),Lookups!$DE$104:$DG$108,2,FALSE))</f>
        <v>No RI Tests</v>
      </c>
      <c r="NX431" s="161" t="str">
        <f t="array" ref="NX431">IF($NL431="No RI Tests","No RI Tests",VLOOKUP(IF(AND(E431="K",NK431&lt;280),3,IF(AND(E431="K",NK431&gt;=280),4,MAX(IF(E431=Lookups!$DF$6:$DF$99,IF(NK431&gt;=Lookups!$DG$6:$DG$99,Lookups!$DH$6:$DH$99))))),Lookups!$DE$104:$DG$108,2,FALSE))</f>
        <v>No RI Tests</v>
      </c>
      <c r="NY431" t="str">
        <f t="shared" si="551"/>
        <v>Null</v>
      </c>
      <c r="NZ431" t="str">
        <f t="shared" si="552"/>
        <v>Null</v>
      </c>
      <c r="OA431" t="str">
        <f t="shared" si="553"/>
        <v>No RI for Comparison</v>
      </c>
      <c r="OB431" s="161" t="str">
        <f t="array" ref="OB431">IF($NL431="No RI Tests","No RI Tests",IF(E431="K","N/A",VLOOKUP(MAX(IF(E431=Lookups!$DF$6:$DF$99,IF(JJ431&gt;=Lookups!$DG$6:$DG$99,Lookups!$DI$6:$DI$99))),Lookups!$DE$104:$DG$108,3,FALSE)))</f>
        <v>No RI Tests</v>
      </c>
      <c r="OC431" s="161" t="str">
        <f t="array" ref="OC431">IF($NL431="No RI Tests","No RI Tests",IF(E431="K","N/A",VLOOKUP(MAX(IF(E431=Lookups!$DF$6:$DF$99,IF(NI431&gt;=Lookups!$DG$6:$DG$99,Lookups!$DI$6:$DI$99))),Lookups!$DE$104:$DG$108,3,FALSE)))</f>
        <v>No RI Tests</v>
      </c>
      <c r="OD431" s="161" t="str">
        <f t="array" ref="OD431">IF($NL431="No RI Tests","No RI Tests",IF(E431="K","N/A",VLOOKUP(MAX(IF(E431=Lookups!$DF$6:$DF$99,IF(NK431&gt;=Lookups!$DG$6:$DG$99,Lookups!$DI$6:$DI$99))),Lookups!$DE$104:$DG$108,3,FALSE)))</f>
        <v>No RI Tests</v>
      </c>
      <c r="OE431" t="str">
        <f t="shared" si="554"/>
        <v>Null</v>
      </c>
      <c r="OF431" t="str">
        <f t="shared" si="555"/>
        <v>Null</v>
      </c>
      <c r="OG431" t="str">
        <f t="shared" si="556"/>
        <v>No RI for Comparison</v>
      </c>
      <c r="OH431" t="str">
        <f t="shared" si="557"/>
        <v>Null</v>
      </c>
      <c r="OI431" t="str">
        <f t="shared" si="558"/>
        <v>Null</v>
      </c>
      <c r="OJ431" t="str">
        <f t="shared" si="559"/>
        <v>Null</v>
      </c>
      <c r="OK431" t="str">
        <f t="shared" si="560"/>
        <v>Null</v>
      </c>
      <c r="OL431" t="str">
        <f t="shared" si="561"/>
        <v>Null</v>
      </c>
      <c r="OM431" t="str">
        <f t="shared" si="562"/>
        <v>Null</v>
      </c>
      <c r="ON431" t="str">
        <f t="shared" si="563"/>
        <v>Null</v>
      </c>
      <c r="OO431" t="str">
        <f t="shared" si="564"/>
        <v>Null RI</v>
      </c>
      <c r="OP431" t="str">
        <f ca="1">IF(AND(HR431&lt;&gt;"",JJ431&lt;600),IF(HT431="Advancing","Tier 2","Tier 3"),IF(JI431="","Null",IF(OR(E431="K",E431&lt;3),"FRA Recommended",IF(JJ431&gt;=IF(E431&lt;6,400,600),IF(JJ431&lt;VLOOKUP(E431,Lookups!$AP$3:$AR$16,3,FALSE),"Tier 2","Core"),IF(JJ431&lt;400,IF(RAND()&lt;0.81,"Tier 3","Tier 2"),IF(RAND()&lt;0.51,"Tier 3","Tier 2"))))))</f>
        <v>Null</v>
      </c>
      <c r="OQ431" t="str">
        <f t="shared" si="565"/>
        <v>Null</v>
      </c>
      <c r="OR431" t="str">
        <f t="shared" si="566"/>
        <v>Null</v>
      </c>
      <c r="OS431" t="str">
        <f t="shared" si="567"/>
        <v>Null</v>
      </c>
      <c r="OT431" t="str">
        <f t="shared" si="568"/>
        <v>No RI Tests</v>
      </c>
      <c r="OU431" s="159" t="str">
        <f t="shared" si="569"/>
        <v>No PI Tests</v>
      </c>
      <c r="OV431" t="str">
        <f t="shared" si="570"/>
        <v>No PI Tests</v>
      </c>
      <c r="OW431" t="str">
        <f t="shared" si="571"/>
        <v>No PI Tests</v>
      </c>
      <c r="OX431" t="str">
        <f t="shared" si="572"/>
        <v>No PI Tests</v>
      </c>
      <c r="OY431" t="str">
        <f t="shared" si="573"/>
        <v>No PI Tests</v>
      </c>
      <c r="OZ431" t="str">
        <f t="shared" si="574"/>
        <v>No PI Tests</v>
      </c>
      <c r="PA431" s="159" t="str">
        <f t="shared" si="575"/>
        <v>No PI Tests</v>
      </c>
      <c r="PB431" t="str">
        <f t="shared" si="576"/>
        <v>No PI Tests</v>
      </c>
      <c r="PC431" t="str">
        <f t="shared" si="577"/>
        <v>No PI Tests</v>
      </c>
      <c r="PD431" t="str">
        <f t="shared" si="578"/>
        <v>No PI Tests</v>
      </c>
      <c r="PE431" t="str">
        <f t="shared" si="579"/>
        <v>No PI Tests</v>
      </c>
      <c r="PF431" t="str">
        <f t="shared" si="580"/>
        <v>No PI Tests</v>
      </c>
      <c r="PG431" t="str">
        <f t="shared" si="581"/>
        <v>No PI Tests</v>
      </c>
      <c r="PH431">
        <f t="shared" si="582"/>
        <v>0</v>
      </c>
      <c r="PI431">
        <f t="shared" si="583"/>
        <v>0</v>
      </c>
      <c r="PJ431" t="str">
        <f t="shared" si="584"/>
        <v>Null</v>
      </c>
      <c r="PK431" t="str">
        <f>IF(HR431="","Null",IF(E431&lt;3,"Null",IF(HU431=0,0,IF(HS431="Form 1",VLOOKUP(HU431,Lookups!$BE$3:$BP$63,E431,FALSE),IF(HS431="Form 2",VLOOKUP(HU431,Lookups!$BE$67:$BP$127,E431,FALSE),VLOOKUP(HU431,Lookups!$BE$130:$BP$190,E431,FALSE))))))</f>
        <v>Null</v>
      </c>
      <c r="PL431" t="str">
        <f t="shared" si="585"/>
        <v>Null</v>
      </c>
      <c r="PM431" t="str">
        <f>IF($PH431=0,"Null",IF(E431&lt;3,"Null",IF(OX431=0,0,IF(OV431="Form 1",VLOOKUP(OX431,Lookups!$BE$3:$BP$63,E431,FALSE),IF(OV431="Form 2",VLOOKUP(OX431,Lookups!$BE$67:$BP$127,E431,FALSE),VLOOKUP(OX431,Lookups!$BE$130:$BP$190,E431,FALSE))))))</f>
        <v>Null</v>
      </c>
      <c r="PN431" t="str">
        <f t="shared" si="586"/>
        <v>Null</v>
      </c>
      <c r="PO431" t="str">
        <f t="shared" si="587"/>
        <v>Null</v>
      </c>
      <c r="PP431" t="str">
        <f t="shared" si="588"/>
        <v>Null</v>
      </c>
      <c r="PQ431" t="str">
        <f>IF(HR431="","Null",IF(E431&lt;3,"Null",IF(HV431=0,0,IF(HS431="Form 1",VLOOKUP(HV431,Lookups!$BR$3:$CC$63,E431,FALSE),IF(HS431="Form 2",VLOOKUP(HV431,Lookups!$BR$67:$CC$127,E431,FALSE),VLOOKUP(HV431,Lookups!$BR$130:$CC$190,E431,FALSE))))))</f>
        <v>Null</v>
      </c>
      <c r="PR431" t="str">
        <f t="shared" si="589"/>
        <v>Null</v>
      </c>
      <c r="PS431" t="str">
        <f>IF(HR431="","Null",IF(E431&lt;3,"Null",IF(OY431=0,0,IF(OW431="Form 1",VLOOKUP(OY431,Lookups!$BR$3:$CC$63,E431,FALSE),IF(OW431="Form 2",VLOOKUP(OY431,Lookups!$BR$67:$CC$127,E431,FALSE),VLOOKUP(OY431,Lookups!$BR$130:$CC$190,E431,FALSE))))))</f>
        <v>Null</v>
      </c>
      <c r="PT431" t="str">
        <f t="shared" si="590"/>
        <v>Null</v>
      </c>
      <c r="PU431" t="str">
        <f t="shared" si="591"/>
        <v>Null</v>
      </c>
      <c r="PV431" t="str">
        <f t="shared" si="592"/>
        <v>Null</v>
      </c>
      <c r="PW431" t="str">
        <f t="shared" si="593"/>
        <v>No PI Tests</v>
      </c>
      <c r="PX431">
        <f t="shared" si="594"/>
        <v>0</v>
      </c>
      <c r="PY431">
        <f t="shared" si="595"/>
        <v>0</v>
      </c>
      <c r="PZ431" t="str">
        <f t="shared" si="596"/>
        <v>Null</v>
      </c>
      <c r="QA431" t="str">
        <f t="shared" si="597"/>
        <v>Null</v>
      </c>
      <c r="QB431" t="str">
        <f t="shared" si="598"/>
        <v>Null</v>
      </c>
      <c r="QC431" t="str">
        <f>IF($MS431="System 44 Record",IF(BQ431&lt;MEDIAN(Directions!$F$3,Directions!$F$6),"Mid-Year Exited Student","Full Year Participant")&amp;IF(BP431&lt;Directions!$F$3,", Started Prior Year",", Started This Year"),"Null")</f>
        <v>Null</v>
      </c>
      <c r="QD431" t="str">
        <f t="shared" si="599"/>
        <v>Null</v>
      </c>
      <c r="QE431">
        <f t="shared" si="600"/>
        <v>0</v>
      </c>
      <c r="QF431">
        <f t="shared" si="601"/>
        <v>0</v>
      </c>
      <c r="QG431">
        <f t="shared" si="602"/>
        <v>0</v>
      </c>
      <c r="QH431">
        <f t="shared" si="603"/>
        <v>0</v>
      </c>
      <c r="QI431">
        <f t="shared" si="604"/>
        <v>0</v>
      </c>
      <c r="QJ431" t="str">
        <f t="shared" si="605"/>
        <v>Used None</v>
      </c>
      <c r="QK431" t="str">
        <f t="shared" si="606"/>
        <v>Null</v>
      </c>
      <c r="QL431" t="str">
        <f t="shared" si="607"/>
        <v>Null</v>
      </c>
      <c r="QM431" t="str">
        <f>IF($MS431="READ 180 Record",IF(AQ431="","Null",VLOOKUP(JJ431,Lookups!$DX$3:$EB$2054,AN431+1,FALSE)),"Null")</f>
        <v>Null</v>
      </c>
      <c r="QN431" t="str">
        <f t="shared" si="608"/>
        <v>Null</v>
      </c>
    </row>
    <row r="432" spans="1:456" x14ac:dyDescent="0.25">
      <c r="A432" s="161" t="s">
        <v>1447</v>
      </c>
      <c r="B432" s="161" t="s">
        <v>1447</v>
      </c>
      <c r="C432" s="161" t="s">
        <v>1447</v>
      </c>
      <c r="D432" s="161" t="s">
        <v>1447</v>
      </c>
      <c r="E432" s="161">
        <v>4</v>
      </c>
      <c r="F432" s="161" t="s">
        <v>1447</v>
      </c>
      <c r="G432" s="161" t="s">
        <v>880</v>
      </c>
      <c r="H432" s="161" t="s">
        <v>881</v>
      </c>
      <c r="K432" s="161">
        <v>0</v>
      </c>
      <c r="L432" s="161">
        <v>0</v>
      </c>
      <c r="M432" s="161">
        <v>0</v>
      </c>
      <c r="N432" s="161">
        <v>0</v>
      </c>
      <c r="O432" s="161">
        <v>0</v>
      </c>
      <c r="P432" s="161">
        <v>0</v>
      </c>
      <c r="Q432" s="161">
        <v>0</v>
      </c>
      <c r="R432" s="161">
        <v>0</v>
      </c>
      <c r="S432" s="161">
        <v>0</v>
      </c>
      <c r="T432" s="161">
        <v>0</v>
      </c>
      <c r="U432" s="161">
        <v>0</v>
      </c>
      <c r="V432" s="161">
        <v>0</v>
      </c>
      <c r="W432" s="161">
        <v>0</v>
      </c>
      <c r="X432" s="161">
        <v>0</v>
      </c>
      <c r="AB432" s="161" t="s">
        <v>242</v>
      </c>
      <c r="AC432" s="161" t="s">
        <v>242</v>
      </c>
      <c r="AD432" s="161" t="s">
        <v>242</v>
      </c>
      <c r="AE432" s="161" t="s">
        <v>242</v>
      </c>
      <c r="AF432" s="161" t="s">
        <v>242</v>
      </c>
      <c r="AG432" s="161" t="s">
        <v>242</v>
      </c>
      <c r="AH432" s="161" t="s">
        <v>242</v>
      </c>
      <c r="AI432" s="161">
        <v>20150801</v>
      </c>
      <c r="AJ432" s="161">
        <v>20160525</v>
      </c>
      <c r="AK432" s="161" t="s">
        <v>869</v>
      </c>
      <c r="AL432" t="s">
        <v>1078</v>
      </c>
      <c r="BN432" t="s">
        <v>1079</v>
      </c>
      <c r="ET432" s="161">
        <v>0</v>
      </c>
      <c r="EU432" s="161">
        <v>0</v>
      </c>
      <c r="EV432" s="161">
        <v>0</v>
      </c>
      <c r="EW432" s="161">
        <v>0</v>
      </c>
      <c r="EX432" s="161">
        <v>0</v>
      </c>
      <c r="EY432" s="161">
        <v>0</v>
      </c>
      <c r="EZ432" s="161">
        <v>0</v>
      </c>
      <c r="FA432" s="161">
        <v>0</v>
      </c>
      <c r="FB432" s="161">
        <v>0</v>
      </c>
      <c r="FC432" s="161">
        <v>0</v>
      </c>
      <c r="FD432" s="161">
        <v>0</v>
      </c>
      <c r="FE432" s="161">
        <v>0</v>
      </c>
      <c r="HN432" s="161" t="s">
        <v>881</v>
      </c>
      <c r="JB432" s="161" t="s">
        <v>881</v>
      </c>
      <c r="JC432" s="161">
        <v>0</v>
      </c>
      <c r="JD432" s="161">
        <v>0</v>
      </c>
      <c r="JE432" s="161">
        <v>0</v>
      </c>
      <c r="JF432" s="161">
        <v>0</v>
      </c>
      <c r="MN432" t="str">
        <f t="shared" si="522"/>
        <v>NoNoNoNoNoNo</v>
      </c>
      <c r="MO432" t="str">
        <f>IF(AND(MN432="NoNoNoNoNoNo",JI432=""),"No Programs",VLOOKUP(MN432,Lookups!$DA$4:$DB$67,2,FALSE))</f>
        <v>No Programs</v>
      </c>
      <c r="MP432">
        <f t="shared" si="523"/>
        <v>0</v>
      </c>
      <c r="MQ432" t="str">
        <f t="shared" si="524"/>
        <v>No Program Use</v>
      </c>
      <c r="MR432" t="str">
        <f>Directions!$D$3</f>
        <v>Usage</v>
      </c>
      <c r="MS432" t="str">
        <f>VLOOKUP(MQ432,Lookups!$CU$71:$CV$80,2,FALSE)</f>
        <v>Exclude</v>
      </c>
      <c r="MT432">
        <f t="shared" si="525"/>
        <v>0</v>
      </c>
      <c r="MU432">
        <f t="shared" si="526"/>
        <v>0</v>
      </c>
      <c r="MV432">
        <f t="shared" si="527"/>
        <v>0</v>
      </c>
      <c r="MW432">
        <f t="shared" si="528"/>
        <v>0</v>
      </c>
      <c r="MX432">
        <f t="shared" si="529"/>
        <v>0</v>
      </c>
      <c r="MY432" t="str">
        <f t="shared" si="530"/>
        <v>Not Used</v>
      </c>
      <c r="MZ432">
        <f t="shared" si="531"/>
        <v>0</v>
      </c>
      <c r="NA432" t="str">
        <f t="shared" si="532"/>
        <v>Not Available</v>
      </c>
      <c r="NB432" t="str">
        <f t="shared" si="533"/>
        <v>Not Available</v>
      </c>
      <c r="NC432" t="str">
        <f t="shared" si="534"/>
        <v>4 Not Indicated</v>
      </c>
      <c r="ND432" t="str">
        <f t="shared" si="535"/>
        <v>4 Not Indicated</v>
      </c>
      <c r="NE432" t="str">
        <f t="shared" si="536"/>
        <v>4 Not Indicated</v>
      </c>
      <c r="NF432" t="str">
        <f t="shared" si="537"/>
        <v>4 Not Indicated</v>
      </c>
      <c r="NG432" t="str">
        <f t="shared" si="538"/>
        <v>4 Not Indicated</v>
      </c>
      <c r="NH432" s="159" t="str">
        <f t="shared" si="539"/>
        <v>Null</v>
      </c>
      <c r="NI432" t="str">
        <f t="shared" si="540"/>
        <v>Null</v>
      </c>
      <c r="NJ432" s="159" t="str">
        <f t="shared" si="541"/>
        <v>Null</v>
      </c>
      <c r="NK432" t="str">
        <f t="shared" si="542"/>
        <v>Null</v>
      </c>
      <c r="NL432" t="str">
        <f t="shared" si="543"/>
        <v>No RI Tests</v>
      </c>
      <c r="NM432">
        <f t="shared" si="544"/>
        <v>0</v>
      </c>
      <c r="NN432" t="str">
        <f>IF(OR(E432="PK",E432="K",JJ432=""),"Null",INDEX(Lookups!$EZ$4:$FW$18,MATCH($JJ432,Lookups!$EY$4:$EY$18,1),MATCH($E432,Lookups!$EZ$3:$FW$3,0)))</f>
        <v>Null</v>
      </c>
      <c r="NO432" t="str">
        <f>IF(OR(E432="PK",E432="K",JJ432=""),"Null",INDEX(Lookups!$EZ$4:$FW$18,MATCH($JJ432,Lookups!$EY$4:$EY$18,1),MATCH($E432,Lookups!$EZ$3:$FW$3,0) + 1))</f>
        <v>Null</v>
      </c>
      <c r="NP432" t="str">
        <f t="shared" si="545"/>
        <v>Null</v>
      </c>
      <c r="NQ432" t="str">
        <f t="shared" si="546"/>
        <v>Null</v>
      </c>
      <c r="NR432" t="str">
        <f t="shared" si="547"/>
        <v>Null</v>
      </c>
      <c r="NS432" t="str">
        <f t="shared" si="548"/>
        <v>No RI Tests</v>
      </c>
      <c r="NT432" t="str">
        <f t="shared" si="549"/>
        <v>No RI Tests</v>
      </c>
      <c r="NU432" t="str">
        <f t="shared" si="550"/>
        <v>No RI Tests</v>
      </c>
      <c r="NV432" s="183" t="str">
        <f t="array" ref="NV432">IF($NL432="No RI Tests","No RI Tests",VLOOKUP(IF(AND(E432="K",JJ432&lt;280),3,IF(AND(E432="K",JJ432&gt;=280),4,MAX(IF(E432=Lookups!$DF$6:$DF$99,IF(JJ432&gt;=Lookups!$DG$6:$DG$99,Lookups!$DH$6:$DH$99))))),Lookups!$DE$104:$DG$108,2,FALSE))</f>
        <v>No RI Tests</v>
      </c>
      <c r="NW432" s="161" t="str">
        <f t="array" ref="NW432">IF($NL432="No RI Tests","No RI Tests",VLOOKUP(IF(AND(E432="K",JH432&lt;280),3,IF(AND(E432="K",JH432&gt;=280),4,MAX(IF(E432=Lookups!$DF$6:$DF$99,IF(NI432&gt;=Lookups!$DG$6:$DG$99,Lookups!$DH$6:$DH$99))))),Lookups!$DE$104:$DG$108,2,FALSE))</f>
        <v>No RI Tests</v>
      </c>
      <c r="NX432" s="161" t="str">
        <f t="array" ref="NX432">IF($NL432="No RI Tests","No RI Tests",VLOOKUP(IF(AND(E432="K",NK432&lt;280),3,IF(AND(E432="K",NK432&gt;=280),4,MAX(IF(E432=Lookups!$DF$6:$DF$99,IF(NK432&gt;=Lookups!$DG$6:$DG$99,Lookups!$DH$6:$DH$99))))),Lookups!$DE$104:$DG$108,2,FALSE))</f>
        <v>No RI Tests</v>
      </c>
      <c r="NY432" t="str">
        <f t="shared" si="551"/>
        <v>Null</v>
      </c>
      <c r="NZ432" t="str">
        <f t="shared" si="552"/>
        <v>Null</v>
      </c>
      <c r="OA432" t="str">
        <f t="shared" si="553"/>
        <v>No RI for Comparison</v>
      </c>
      <c r="OB432" s="161" t="str">
        <f t="array" ref="OB432">IF($NL432="No RI Tests","No RI Tests",IF(E432="K","N/A",VLOOKUP(MAX(IF(E432=Lookups!$DF$6:$DF$99,IF(JJ432&gt;=Lookups!$DG$6:$DG$99,Lookups!$DI$6:$DI$99))),Lookups!$DE$104:$DG$108,3,FALSE)))</f>
        <v>No RI Tests</v>
      </c>
      <c r="OC432" s="161" t="str">
        <f t="array" ref="OC432">IF($NL432="No RI Tests","No RI Tests",IF(E432="K","N/A",VLOOKUP(MAX(IF(E432=Lookups!$DF$6:$DF$99,IF(NI432&gt;=Lookups!$DG$6:$DG$99,Lookups!$DI$6:$DI$99))),Lookups!$DE$104:$DG$108,3,FALSE)))</f>
        <v>No RI Tests</v>
      </c>
      <c r="OD432" s="161" t="str">
        <f t="array" ref="OD432">IF($NL432="No RI Tests","No RI Tests",IF(E432="K","N/A",VLOOKUP(MAX(IF(E432=Lookups!$DF$6:$DF$99,IF(NK432&gt;=Lookups!$DG$6:$DG$99,Lookups!$DI$6:$DI$99))),Lookups!$DE$104:$DG$108,3,FALSE)))</f>
        <v>No RI Tests</v>
      </c>
      <c r="OE432" t="str">
        <f t="shared" si="554"/>
        <v>Null</v>
      </c>
      <c r="OF432" t="str">
        <f t="shared" si="555"/>
        <v>Null</v>
      </c>
      <c r="OG432" t="str">
        <f t="shared" si="556"/>
        <v>No RI for Comparison</v>
      </c>
      <c r="OH432" t="str">
        <f t="shared" si="557"/>
        <v>Null</v>
      </c>
      <c r="OI432" t="str">
        <f t="shared" si="558"/>
        <v>Null</v>
      </c>
      <c r="OJ432" t="str">
        <f t="shared" si="559"/>
        <v>Null</v>
      </c>
      <c r="OK432" t="str">
        <f t="shared" si="560"/>
        <v>Null</v>
      </c>
      <c r="OL432" t="str">
        <f t="shared" si="561"/>
        <v>Null</v>
      </c>
      <c r="OM432" t="str">
        <f t="shared" si="562"/>
        <v>Null</v>
      </c>
      <c r="ON432" t="str">
        <f t="shared" si="563"/>
        <v>Null</v>
      </c>
      <c r="OO432" t="str">
        <f t="shared" si="564"/>
        <v>Null RI</v>
      </c>
      <c r="OP432" t="str">
        <f ca="1">IF(AND(HR432&lt;&gt;"",JJ432&lt;600),IF(HT432="Advancing","Tier 2","Tier 3"),IF(JI432="","Null",IF(OR(E432="K",E432&lt;3),"FRA Recommended",IF(JJ432&gt;=IF(E432&lt;6,400,600),IF(JJ432&lt;VLOOKUP(E432,Lookups!$AP$3:$AR$16,3,FALSE),"Tier 2","Core"),IF(JJ432&lt;400,IF(RAND()&lt;0.81,"Tier 3","Tier 2"),IF(RAND()&lt;0.51,"Tier 3","Tier 2"))))))</f>
        <v>Null</v>
      </c>
      <c r="OQ432" t="str">
        <f t="shared" si="565"/>
        <v>Null</v>
      </c>
      <c r="OR432" t="str">
        <f t="shared" si="566"/>
        <v>Null</v>
      </c>
      <c r="OS432" t="str">
        <f t="shared" si="567"/>
        <v>Null</v>
      </c>
      <c r="OT432" t="str">
        <f t="shared" si="568"/>
        <v>No RI Tests</v>
      </c>
      <c r="OU432" s="159" t="str">
        <f t="shared" si="569"/>
        <v>No PI Tests</v>
      </c>
      <c r="OV432" t="str">
        <f t="shared" si="570"/>
        <v>No PI Tests</v>
      </c>
      <c r="OW432" t="str">
        <f t="shared" si="571"/>
        <v>No PI Tests</v>
      </c>
      <c r="OX432" t="str">
        <f t="shared" si="572"/>
        <v>No PI Tests</v>
      </c>
      <c r="OY432" t="str">
        <f t="shared" si="573"/>
        <v>No PI Tests</v>
      </c>
      <c r="OZ432" t="str">
        <f t="shared" si="574"/>
        <v>No PI Tests</v>
      </c>
      <c r="PA432" s="159" t="str">
        <f t="shared" si="575"/>
        <v>No PI Tests</v>
      </c>
      <c r="PB432" t="str">
        <f t="shared" si="576"/>
        <v>No PI Tests</v>
      </c>
      <c r="PC432" t="str">
        <f t="shared" si="577"/>
        <v>No PI Tests</v>
      </c>
      <c r="PD432" t="str">
        <f t="shared" si="578"/>
        <v>No PI Tests</v>
      </c>
      <c r="PE432" t="str">
        <f t="shared" si="579"/>
        <v>No PI Tests</v>
      </c>
      <c r="PF432" t="str">
        <f t="shared" si="580"/>
        <v>No PI Tests</v>
      </c>
      <c r="PG432" t="str">
        <f t="shared" si="581"/>
        <v>No PI Tests</v>
      </c>
      <c r="PH432">
        <f t="shared" si="582"/>
        <v>0</v>
      </c>
      <c r="PI432">
        <f t="shared" si="583"/>
        <v>0</v>
      </c>
      <c r="PJ432" t="str">
        <f t="shared" si="584"/>
        <v>Null</v>
      </c>
      <c r="PK432" t="str">
        <f>IF(HR432="","Null",IF(E432&lt;3,"Null",IF(HU432=0,0,IF(HS432="Form 1",VLOOKUP(HU432,Lookups!$BE$3:$BP$63,E432,FALSE),IF(HS432="Form 2",VLOOKUP(HU432,Lookups!$BE$67:$BP$127,E432,FALSE),VLOOKUP(HU432,Lookups!$BE$130:$BP$190,E432,FALSE))))))</f>
        <v>Null</v>
      </c>
      <c r="PL432" t="str">
        <f t="shared" si="585"/>
        <v>Null</v>
      </c>
      <c r="PM432" t="str">
        <f>IF($PH432=0,"Null",IF(E432&lt;3,"Null",IF(OX432=0,0,IF(OV432="Form 1",VLOOKUP(OX432,Lookups!$BE$3:$BP$63,E432,FALSE),IF(OV432="Form 2",VLOOKUP(OX432,Lookups!$BE$67:$BP$127,E432,FALSE),VLOOKUP(OX432,Lookups!$BE$130:$BP$190,E432,FALSE))))))</f>
        <v>Null</v>
      </c>
      <c r="PN432" t="str">
        <f t="shared" si="586"/>
        <v>Null</v>
      </c>
      <c r="PO432" t="str">
        <f t="shared" si="587"/>
        <v>Null</v>
      </c>
      <c r="PP432" t="str">
        <f t="shared" si="588"/>
        <v>Null</v>
      </c>
      <c r="PQ432" t="str">
        <f>IF(HR432="","Null",IF(E432&lt;3,"Null",IF(HV432=0,0,IF(HS432="Form 1",VLOOKUP(HV432,Lookups!$BR$3:$CC$63,E432,FALSE),IF(HS432="Form 2",VLOOKUP(HV432,Lookups!$BR$67:$CC$127,E432,FALSE),VLOOKUP(HV432,Lookups!$BR$130:$CC$190,E432,FALSE))))))</f>
        <v>Null</v>
      </c>
      <c r="PR432" t="str">
        <f t="shared" si="589"/>
        <v>Null</v>
      </c>
      <c r="PS432" t="str">
        <f>IF(HR432="","Null",IF(E432&lt;3,"Null",IF(OY432=0,0,IF(OW432="Form 1",VLOOKUP(OY432,Lookups!$BR$3:$CC$63,E432,FALSE),IF(OW432="Form 2",VLOOKUP(OY432,Lookups!$BR$67:$CC$127,E432,FALSE),VLOOKUP(OY432,Lookups!$BR$130:$CC$190,E432,FALSE))))))</f>
        <v>Null</v>
      </c>
      <c r="PT432" t="str">
        <f t="shared" si="590"/>
        <v>Null</v>
      </c>
      <c r="PU432" t="str">
        <f t="shared" si="591"/>
        <v>Null</v>
      </c>
      <c r="PV432" t="str">
        <f t="shared" si="592"/>
        <v>Null</v>
      </c>
      <c r="PW432" t="str">
        <f t="shared" si="593"/>
        <v>No PI Tests</v>
      </c>
      <c r="PX432">
        <f t="shared" si="594"/>
        <v>0</v>
      </c>
      <c r="PY432">
        <f t="shared" si="595"/>
        <v>0</v>
      </c>
      <c r="PZ432" t="str">
        <f t="shared" si="596"/>
        <v>Null</v>
      </c>
      <c r="QA432" t="str">
        <f t="shared" si="597"/>
        <v>Null</v>
      </c>
      <c r="QB432" t="str">
        <f t="shared" si="598"/>
        <v>Null</v>
      </c>
      <c r="QC432" t="str">
        <f>IF($MS432="System 44 Record",IF(BQ432&lt;MEDIAN(Directions!$F$3,Directions!$F$6),"Mid-Year Exited Student","Full Year Participant")&amp;IF(BP432&lt;Directions!$F$3,", Started Prior Year",", Started This Year"),"Null")</f>
        <v>Null</v>
      </c>
      <c r="QD432" t="str">
        <f t="shared" si="599"/>
        <v>Null</v>
      </c>
      <c r="QE432">
        <f t="shared" si="600"/>
        <v>0</v>
      </c>
      <c r="QF432">
        <f t="shared" si="601"/>
        <v>0</v>
      </c>
      <c r="QG432">
        <f t="shared" si="602"/>
        <v>0</v>
      </c>
      <c r="QH432">
        <f t="shared" si="603"/>
        <v>0</v>
      </c>
      <c r="QI432">
        <f t="shared" si="604"/>
        <v>0</v>
      </c>
      <c r="QJ432" t="str">
        <f t="shared" si="605"/>
        <v>Used None</v>
      </c>
      <c r="QK432" t="str">
        <f t="shared" si="606"/>
        <v>Null</v>
      </c>
      <c r="QL432" t="str">
        <f t="shared" si="607"/>
        <v>Null</v>
      </c>
      <c r="QM432" t="str">
        <f>IF($MS432="READ 180 Record",IF(AQ432="","Null",VLOOKUP(JJ432,Lookups!$DX$3:$EB$2054,AN432+1,FALSE)),"Null")</f>
        <v>Null</v>
      </c>
      <c r="QN432" t="str">
        <f t="shared" si="608"/>
        <v>Null</v>
      </c>
    </row>
    <row r="433" spans="1:456" x14ac:dyDescent="0.25">
      <c r="A433" s="161" t="s">
        <v>1447</v>
      </c>
      <c r="B433" s="161" t="s">
        <v>1447</v>
      </c>
      <c r="C433" s="161" t="s">
        <v>1447</v>
      </c>
      <c r="D433" s="161" t="s">
        <v>1447</v>
      </c>
      <c r="E433" s="161">
        <v>5</v>
      </c>
      <c r="F433" s="161" t="s">
        <v>1447</v>
      </c>
      <c r="G433" s="161" t="s">
        <v>887</v>
      </c>
      <c r="H433" s="161" t="s">
        <v>888</v>
      </c>
      <c r="I433" s="161">
        <v>0</v>
      </c>
      <c r="J433" s="159">
        <v>42500</v>
      </c>
      <c r="K433" s="161">
        <v>0</v>
      </c>
      <c r="L433" s="161">
        <v>0</v>
      </c>
      <c r="M433" s="161">
        <v>0</v>
      </c>
      <c r="N433" s="161">
        <v>0</v>
      </c>
      <c r="O433" s="161">
        <v>0</v>
      </c>
      <c r="P433" s="161">
        <v>0</v>
      </c>
      <c r="Q433" s="161">
        <v>0</v>
      </c>
      <c r="R433" s="161">
        <v>0</v>
      </c>
      <c r="S433" s="161">
        <v>0</v>
      </c>
      <c r="T433" s="161">
        <v>0</v>
      </c>
      <c r="U433" s="161">
        <v>0</v>
      </c>
      <c r="V433" s="161">
        <v>0</v>
      </c>
      <c r="W433" s="161">
        <v>0</v>
      </c>
      <c r="X433" s="161">
        <v>0</v>
      </c>
      <c r="AB433" s="161" t="s">
        <v>242</v>
      </c>
      <c r="AC433" s="161" t="s">
        <v>242</v>
      </c>
      <c r="AD433" s="161" t="s">
        <v>242</v>
      </c>
      <c r="AE433" s="161" t="s">
        <v>242</v>
      </c>
      <c r="AF433" s="161" t="s">
        <v>241</v>
      </c>
      <c r="AG433" s="161" t="s">
        <v>241</v>
      </c>
      <c r="AH433" s="161" t="s">
        <v>242</v>
      </c>
      <c r="AI433" s="161">
        <v>20150801</v>
      </c>
      <c r="AJ433" s="161">
        <v>20160525</v>
      </c>
      <c r="AK433" s="161" t="s">
        <v>869</v>
      </c>
      <c r="AL433" t="s">
        <v>1078</v>
      </c>
      <c r="BN433" t="s">
        <v>1076</v>
      </c>
      <c r="BO433" t="s">
        <v>888</v>
      </c>
      <c r="BP433" s="159">
        <v>42262</v>
      </c>
      <c r="BQ433" s="159">
        <v>42506</v>
      </c>
      <c r="BR433" t="s">
        <v>877</v>
      </c>
      <c r="BS433">
        <v>-484</v>
      </c>
      <c r="BT433" s="159">
        <v>42506</v>
      </c>
      <c r="BU433">
        <v>3</v>
      </c>
      <c r="BV433">
        <v>6</v>
      </c>
      <c r="BW433">
        <v>21</v>
      </c>
      <c r="BX433">
        <v>45</v>
      </c>
      <c r="BY433">
        <v>848</v>
      </c>
      <c r="BZ433">
        <v>874</v>
      </c>
      <c r="CA433">
        <v>0</v>
      </c>
      <c r="CB433">
        <v>19</v>
      </c>
      <c r="CC433">
        <v>40</v>
      </c>
      <c r="CD433">
        <v>76</v>
      </c>
      <c r="CE433">
        <v>81</v>
      </c>
      <c r="CF433">
        <v>85</v>
      </c>
      <c r="CG433">
        <v>80</v>
      </c>
      <c r="CH433">
        <v>75</v>
      </c>
      <c r="CI433">
        <v>2531</v>
      </c>
      <c r="CJ433">
        <v>1.6537999999999999</v>
      </c>
      <c r="CK433">
        <v>3</v>
      </c>
      <c r="CL433">
        <v>5</v>
      </c>
      <c r="ET433" s="161">
        <v>0</v>
      </c>
      <c r="EU433" s="161">
        <v>0</v>
      </c>
      <c r="EV433" s="161">
        <v>0</v>
      </c>
      <c r="EW433" s="161">
        <v>0</v>
      </c>
      <c r="EX433" s="161">
        <v>0</v>
      </c>
      <c r="EY433" s="161">
        <v>0</v>
      </c>
      <c r="EZ433" s="161">
        <v>0</v>
      </c>
      <c r="FA433" s="161">
        <v>0</v>
      </c>
      <c r="FB433" s="161">
        <v>0</v>
      </c>
      <c r="FC433" s="161">
        <v>0</v>
      </c>
      <c r="FD433" s="161">
        <v>0</v>
      </c>
      <c r="FE433" s="161">
        <v>0</v>
      </c>
      <c r="HN433" s="161" t="s">
        <v>888</v>
      </c>
      <c r="HO433" s="159">
        <v>42247</v>
      </c>
      <c r="HP433" s="159">
        <v>42501</v>
      </c>
      <c r="HQ433" s="161">
        <v>3</v>
      </c>
      <c r="HR433" s="159">
        <v>42247</v>
      </c>
      <c r="HS433" s="161" t="s">
        <v>872</v>
      </c>
      <c r="HT433" s="161" t="s">
        <v>878</v>
      </c>
      <c r="HU433" s="161">
        <v>27</v>
      </c>
      <c r="HV433" s="161">
        <v>6</v>
      </c>
      <c r="HW433" s="161">
        <v>0</v>
      </c>
      <c r="HX433" s="159">
        <v>42349</v>
      </c>
      <c r="HY433" s="161" t="s">
        <v>874</v>
      </c>
      <c r="HZ433" s="161" t="s">
        <v>878</v>
      </c>
      <c r="IA433" s="161">
        <v>34</v>
      </c>
      <c r="IB433" s="161">
        <v>4</v>
      </c>
      <c r="IC433" s="161">
        <v>0</v>
      </c>
      <c r="ID433" s="159">
        <v>42501</v>
      </c>
      <c r="IE433" s="161" t="s">
        <v>879</v>
      </c>
      <c r="IF433" s="161" t="s">
        <v>878</v>
      </c>
      <c r="IG433" s="161">
        <v>29</v>
      </c>
      <c r="IH433" s="161">
        <v>9</v>
      </c>
      <c r="II433" s="161">
        <v>0</v>
      </c>
      <c r="JB433" s="161" t="s">
        <v>888</v>
      </c>
      <c r="JC433" s="161">
        <v>6</v>
      </c>
      <c r="JD433" s="161">
        <v>2</v>
      </c>
      <c r="JE433" s="161">
        <v>2</v>
      </c>
      <c r="JF433" s="161">
        <v>891</v>
      </c>
      <c r="JG433" s="159">
        <v>42500</v>
      </c>
      <c r="JH433" s="161">
        <v>0</v>
      </c>
      <c r="JI433" s="159">
        <v>42244</v>
      </c>
      <c r="JJ433" s="161">
        <v>158</v>
      </c>
      <c r="JK433" s="161">
        <v>8</v>
      </c>
      <c r="JL433" s="159">
        <v>42349</v>
      </c>
      <c r="JM433" s="161">
        <v>0</v>
      </c>
      <c r="JN433" s="161">
        <v>16</v>
      </c>
      <c r="JO433" s="159">
        <v>42500</v>
      </c>
      <c r="JP433" s="161">
        <v>0</v>
      </c>
      <c r="JQ433" s="161">
        <v>4</v>
      </c>
      <c r="MN433" t="str">
        <f t="shared" si="522"/>
        <v>NoNoNoYesYesNo</v>
      </c>
      <c r="MO433" t="str">
        <f>IF(AND(MN433="NoNoNoNoNoNo",JI433=""),"No Programs",VLOOKUP(MN433,Lookups!$DA$4:$DB$67,2,FALSE))</f>
        <v>System 44 Only</v>
      </c>
      <c r="MP433">
        <f t="shared" si="523"/>
        <v>0</v>
      </c>
      <c r="MQ433" t="str">
        <f t="shared" si="524"/>
        <v>System 44 User</v>
      </c>
      <c r="MR433" t="str">
        <f>Directions!$D$3</f>
        <v>Usage</v>
      </c>
      <c r="MS433" t="str">
        <f>VLOOKUP(MQ433,Lookups!$CU$71:$CV$80,2,FALSE)</f>
        <v>System 44 Record</v>
      </c>
      <c r="MT433">
        <f t="shared" si="525"/>
        <v>1</v>
      </c>
      <c r="MU433">
        <f t="shared" si="526"/>
        <v>1</v>
      </c>
      <c r="MV433">
        <f t="shared" si="527"/>
        <v>1</v>
      </c>
      <c r="MW433">
        <f t="shared" si="528"/>
        <v>1</v>
      </c>
      <c r="MX433">
        <f t="shared" si="529"/>
        <v>36.285714285714285</v>
      </c>
      <c r="MY433" t="str">
        <f t="shared" si="530"/>
        <v>Not Used</v>
      </c>
      <c r="MZ433">
        <f t="shared" si="531"/>
        <v>0</v>
      </c>
      <c r="NA433" t="str">
        <f t="shared" si="532"/>
        <v>Not Available</v>
      </c>
      <c r="NB433" t="str">
        <f t="shared" si="533"/>
        <v>Not Available</v>
      </c>
      <c r="NC433" t="str">
        <f t="shared" si="534"/>
        <v>4 Not Indicated</v>
      </c>
      <c r="ND433" t="str">
        <f t="shared" si="535"/>
        <v>4 Not Indicated</v>
      </c>
      <c r="NE433" t="str">
        <f t="shared" si="536"/>
        <v>4 Not Indicated</v>
      </c>
      <c r="NF433" t="str">
        <f t="shared" si="537"/>
        <v>4 Not Indicated</v>
      </c>
      <c r="NG433" t="str">
        <f t="shared" si="538"/>
        <v>4 Not Indicated</v>
      </c>
      <c r="NH433" s="159">
        <f t="shared" si="539"/>
        <v>42500</v>
      </c>
      <c r="NI433">
        <f t="shared" si="540"/>
        <v>0</v>
      </c>
      <c r="NJ433" s="159">
        <f t="shared" si="541"/>
        <v>42244</v>
      </c>
      <c r="NK433">
        <f t="shared" si="542"/>
        <v>158</v>
      </c>
      <c r="NL433">
        <f t="shared" si="543"/>
        <v>36.571428571428569</v>
      </c>
      <c r="NM433">
        <f t="shared" si="544"/>
        <v>1</v>
      </c>
      <c r="NN433">
        <f>IF(OR(E433="PK",E433="K",JJ433=""),"Null",INDEX(Lookups!$EZ$4:$FW$18,MATCH($JJ433,Lookups!$EY$4:$EY$18,1),MATCH($E433,Lookups!$EZ$3:$FW$3,0)))</f>
        <v>235</v>
      </c>
      <c r="NO433">
        <f>IF(OR(E433="PK",E433="K",JJ433=""),"Null",INDEX(Lookups!$EZ$4:$FW$18,MATCH($JJ433,Lookups!$EY$4:$EY$18,1),MATCH($E433,Lookups!$EZ$3:$FW$3,0) + 1))</f>
        <v>335</v>
      </c>
      <c r="NP433">
        <f t="shared" si="545"/>
        <v>470</v>
      </c>
      <c r="NQ433" t="str">
        <f t="shared" si="546"/>
        <v>PI is Recommended</v>
      </c>
      <c r="NR433" t="str">
        <f t="shared" si="547"/>
        <v>PI is Recommended</v>
      </c>
      <c r="NS433" t="str">
        <f t="shared" si="548"/>
        <v>BR to 199L</v>
      </c>
      <c r="NT433" t="str">
        <f t="shared" si="549"/>
        <v>BR to 199L</v>
      </c>
      <c r="NU433" t="str">
        <f t="shared" si="550"/>
        <v>BR to 199L</v>
      </c>
      <c r="NV433" s="183" t="str">
        <f t="array" ref="NV433">IF($NL433="No RI Tests","No RI Tests",VLOOKUP(IF(AND(E433="K",JJ433&lt;280),3,IF(AND(E433="K",JJ433&gt;=280),4,MAX(IF(E433=Lookups!$DF$6:$DF$99,IF(JJ433&gt;=Lookups!$DG$6:$DG$99,Lookups!$DH$6:$DH$99))))),Lookups!$DE$104:$DG$108,2,FALSE))</f>
        <v>1 Below Basic</v>
      </c>
      <c r="NW433" s="161" t="str">
        <f t="array" ref="NW433">IF($NL433="No RI Tests","No RI Tests",VLOOKUP(IF(AND(E433="K",JH433&lt;280),3,IF(AND(E433="K",JH433&gt;=280),4,MAX(IF(E433=Lookups!$DF$6:$DF$99,IF(NI433&gt;=Lookups!$DG$6:$DG$99,Lookups!$DH$6:$DH$99))))),Lookups!$DE$104:$DG$108,2,FALSE))</f>
        <v>1 Below Basic</v>
      </c>
      <c r="NX433" s="161" t="str">
        <f t="array" ref="NX433">IF($NL433="No RI Tests","No RI Tests",VLOOKUP(IF(AND(E433="K",NK433&lt;280),3,IF(AND(E433="K",NK433&gt;=280),4,MAX(IF(E433=Lookups!$DF$6:$DF$99,IF(NK433&gt;=Lookups!$DG$6:$DG$99,Lookups!$DH$6:$DH$99))))),Lookups!$DE$104:$DG$108,2,FALSE))</f>
        <v>1 Below Basic</v>
      </c>
      <c r="NY433">
        <f t="shared" si="551"/>
        <v>1</v>
      </c>
      <c r="NZ433">
        <f t="shared" si="552"/>
        <v>0</v>
      </c>
      <c r="OA433" t="str">
        <f t="shared" si="553"/>
        <v>Maintained Performance Level</v>
      </c>
      <c r="OB433" s="161" t="str">
        <f t="array" ref="OB433">IF($NL433="No RI Tests","No RI Tests",IF(E433="K","N/A",VLOOKUP(MAX(IF(E433=Lookups!$DF$6:$DF$99,IF(JJ433&gt;=Lookups!$DG$6:$DG$99,Lookups!$DI$6:$DI$99))),Lookups!$DE$104:$DG$108,3,FALSE)))</f>
        <v>1 Limited</v>
      </c>
      <c r="OC433" s="161" t="str">
        <f t="array" ref="OC433">IF($NL433="No RI Tests","No RI Tests",IF(E433="K","N/A",VLOOKUP(MAX(IF(E433=Lookups!$DF$6:$DF$99,IF(NI433&gt;=Lookups!$DG$6:$DG$99,Lookups!$DI$6:$DI$99))),Lookups!$DE$104:$DG$108,3,FALSE)))</f>
        <v>1 Limited</v>
      </c>
      <c r="OD433" s="161" t="str">
        <f t="array" ref="OD433">IF($NL433="No RI Tests","No RI Tests",IF(E433="K","N/A",VLOOKUP(MAX(IF(E433=Lookups!$DF$6:$DF$99,IF(NK433&gt;=Lookups!$DG$6:$DG$99,Lookups!$DI$6:$DI$99))),Lookups!$DE$104:$DG$108,3,FALSE)))</f>
        <v>1 Limited</v>
      </c>
      <c r="OE433">
        <f t="shared" si="554"/>
        <v>1</v>
      </c>
      <c r="OF433">
        <f t="shared" si="555"/>
        <v>0</v>
      </c>
      <c r="OG433" t="str">
        <f t="shared" si="556"/>
        <v>Maintained Performance Level</v>
      </c>
      <c r="OH433">
        <f t="shared" si="557"/>
        <v>-158</v>
      </c>
      <c r="OI433">
        <f t="shared" si="558"/>
        <v>0</v>
      </c>
      <c r="OJ433">
        <f t="shared" si="559"/>
        <v>0</v>
      </c>
      <c r="OK433">
        <f t="shared" si="560"/>
        <v>0</v>
      </c>
      <c r="OL433">
        <f t="shared" si="561"/>
        <v>-0.55438596491228065</v>
      </c>
      <c r="OM433" t="str">
        <f t="shared" si="562"/>
        <v>Fall Administration</v>
      </c>
      <c r="ON433" t="str">
        <f t="shared" si="563"/>
        <v>Winter Administration</v>
      </c>
      <c r="OO433" t="str">
        <f t="shared" si="564"/>
        <v>Fall to Winter RI</v>
      </c>
      <c r="OP433" t="str">
        <f ca="1">IF(AND(HR433&lt;&gt;"",JJ433&lt;600),IF(HT433="Advancing","Tier 2","Tier 3"),IF(JI433="","Null",IF(OR(E433="K",E433&lt;3),"FRA Recommended",IF(JJ433&gt;=IF(E433&lt;6,400,600),IF(JJ433&lt;VLOOKUP(E433,Lookups!$AP$3:$AR$16,3,FALSE),"Tier 2","Core"),IF(JJ433&lt;400,IF(RAND()&lt;0.81,"Tier 3","Tier 2"),IF(RAND()&lt;0.51,"Tier 3","Tier 2"))))))</f>
        <v>Tier 3</v>
      </c>
      <c r="OQ433" t="str">
        <f t="shared" si="565"/>
        <v>Average Reading Invt. Under 15 Minutes Long</v>
      </c>
      <c r="OR433">
        <f t="shared" si="566"/>
        <v>1</v>
      </c>
      <c r="OS433" t="str">
        <f t="shared" si="567"/>
        <v>Null</v>
      </c>
      <c r="OT433">
        <f t="shared" si="568"/>
        <v>158</v>
      </c>
      <c r="OU433" s="159">
        <f t="shared" si="569"/>
        <v>42501</v>
      </c>
      <c r="OV433" t="str">
        <f t="shared" si="570"/>
        <v>Form 3</v>
      </c>
      <c r="OW433" t="str">
        <f t="shared" si="571"/>
        <v>Beginning</v>
      </c>
      <c r="OX433">
        <f t="shared" si="572"/>
        <v>29</v>
      </c>
      <c r="OY433">
        <f t="shared" si="573"/>
        <v>9</v>
      </c>
      <c r="OZ433">
        <f t="shared" si="574"/>
        <v>0</v>
      </c>
      <c r="PA433" s="159">
        <f t="shared" si="575"/>
        <v>42501</v>
      </c>
      <c r="PB433" t="str">
        <f t="shared" si="576"/>
        <v>Form 3</v>
      </c>
      <c r="PC433" t="str">
        <f t="shared" si="577"/>
        <v>Beginning</v>
      </c>
      <c r="PD433">
        <f t="shared" si="578"/>
        <v>29</v>
      </c>
      <c r="PE433">
        <f t="shared" si="579"/>
        <v>9</v>
      </c>
      <c r="PF433">
        <f t="shared" si="580"/>
        <v>0</v>
      </c>
      <c r="PG433">
        <f t="shared" si="581"/>
        <v>36.285714285714285</v>
      </c>
      <c r="PH433">
        <f t="shared" si="582"/>
        <v>1</v>
      </c>
      <c r="PI433">
        <f t="shared" si="583"/>
        <v>1</v>
      </c>
      <c r="PJ433">
        <f t="shared" si="584"/>
        <v>27</v>
      </c>
      <c r="PK433">
        <f>IF(HR433="","Null",IF(E433&lt;3,"Null",IF(HU433=0,0,IF(HS433="Form 1",VLOOKUP(HU433,Lookups!$BE$3:$BP$63,E433,FALSE),IF(HS433="Form 2",VLOOKUP(HU433,Lookups!$BE$67:$BP$127,E433,FALSE),VLOOKUP(HU433,Lookups!$BE$130:$BP$190,E433,FALSE))))))</f>
        <v>2</v>
      </c>
      <c r="PL433">
        <f t="shared" si="585"/>
        <v>29</v>
      </c>
      <c r="PM433">
        <f>IF($PH433=0,"Null",IF(E433&lt;3,"Null",IF(OX433=0,0,IF(OV433="Form 1",VLOOKUP(OX433,Lookups!$BE$3:$BP$63,E433,FALSE),IF(OV433="Form 2",VLOOKUP(OX433,Lookups!$BE$67:$BP$127,E433,FALSE),VLOOKUP(OX433,Lookups!$BE$130:$BP$190,E433,FALSE))))))</f>
        <v>2</v>
      </c>
      <c r="PN433">
        <f t="shared" si="586"/>
        <v>2</v>
      </c>
      <c r="PO433">
        <f t="shared" si="587"/>
        <v>1</v>
      </c>
      <c r="PP433">
        <f t="shared" si="588"/>
        <v>6</v>
      </c>
      <c r="PQ433">
        <f>IF(HR433="","Null",IF(E433&lt;3,"Null",IF(HV433=0,0,IF(HS433="Form 1",VLOOKUP(HV433,Lookups!$BR$3:$CC$63,E433,FALSE),IF(HS433="Form 2",VLOOKUP(HV433,Lookups!$BR$67:$CC$127,E433,FALSE),VLOOKUP(HV433,Lookups!$BR$130:$CC$190,E433,FALSE))))))</f>
        <v>6</v>
      </c>
      <c r="PR433">
        <f t="shared" si="589"/>
        <v>9</v>
      </c>
      <c r="PS433">
        <f>IF(HR433="","Null",IF(E433&lt;3,"Null",IF(OY433=0,0,IF(OW433="Form 1",VLOOKUP(OY433,Lookups!$BR$3:$CC$63,E433,FALSE),IF(OW433="Form 2",VLOOKUP(OY433,Lookups!$BR$67:$CC$127,E433,FALSE),VLOOKUP(OY433,Lookups!$BR$130:$CC$190,E433,FALSE))))))</f>
        <v>9</v>
      </c>
      <c r="PT433">
        <f t="shared" si="590"/>
        <v>3</v>
      </c>
      <c r="PU433">
        <f t="shared" si="591"/>
        <v>0</v>
      </c>
      <c r="PV433">
        <f t="shared" si="592"/>
        <v>0</v>
      </c>
      <c r="PW433" t="str">
        <f t="shared" si="593"/>
        <v>Fall to Spring PI Administration</v>
      </c>
      <c r="PX433">
        <f t="shared" si="594"/>
        <v>0</v>
      </c>
      <c r="PY433">
        <f t="shared" si="595"/>
        <v>1</v>
      </c>
      <c r="PZ433" t="str">
        <f t="shared" si="596"/>
        <v>40 to 59 Sessions</v>
      </c>
      <c r="QA433" t="str">
        <f t="shared" si="597"/>
        <v>Series 1</v>
      </c>
      <c r="QB433" t="str">
        <f t="shared" si="598"/>
        <v>In Series 1 to 4</v>
      </c>
      <c r="QC433" t="str">
        <f>IF($MS433="System 44 Record",IF(BQ433&lt;MEDIAN(Directions!$F$3,Directions!$F$6),"Mid-Year Exited Student","Full Year Participant")&amp;IF(BP433&lt;Directions!$F$3,", Started Prior Year",", Started This Year"),"Null")</f>
        <v>Full Year Participant, Started This Year</v>
      </c>
      <c r="QD433">
        <f t="shared" si="599"/>
        <v>0</v>
      </c>
      <c r="QE433">
        <f t="shared" si="600"/>
        <v>0</v>
      </c>
      <c r="QF433">
        <f t="shared" si="601"/>
        <v>1</v>
      </c>
      <c r="QG433">
        <f t="shared" si="602"/>
        <v>0</v>
      </c>
      <c r="QH433">
        <f t="shared" si="603"/>
        <v>0</v>
      </c>
      <c r="QI433">
        <f t="shared" si="604"/>
        <v>0</v>
      </c>
      <c r="QJ433" t="str">
        <f t="shared" si="605"/>
        <v>RC! Only</v>
      </c>
      <c r="QK433" t="str">
        <f t="shared" si="606"/>
        <v>Null</v>
      </c>
      <c r="QL433" t="str">
        <f t="shared" si="607"/>
        <v>Null</v>
      </c>
      <c r="QM433" t="str">
        <f>IF($MS433="READ 180 Record",IF(AQ433="","Null",VLOOKUP(JJ433,Lookups!$DX$3:$EB$2054,AN433+1,FALSE)),"Null")</f>
        <v>Null</v>
      </c>
      <c r="QN433" t="str">
        <f t="shared" si="608"/>
        <v>Null</v>
      </c>
    </row>
    <row r="434" spans="1:456" x14ac:dyDescent="0.25">
      <c r="A434" s="161" t="s">
        <v>1447</v>
      </c>
      <c r="B434" s="161" t="s">
        <v>1447</v>
      </c>
      <c r="C434" s="161" t="s">
        <v>1447</v>
      </c>
      <c r="D434" s="161" t="s">
        <v>1447</v>
      </c>
      <c r="E434" s="161">
        <v>1</v>
      </c>
      <c r="F434" s="161" t="s">
        <v>1447</v>
      </c>
      <c r="G434" s="161" t="s">
        <v>880</v>
      </c>
      <c r="H434" s="161" t="s">
        <v>881</v>
      </c>
      <c r="K434" s="161">
        <v>0</v>
      </c>
      <c r="L434" s="161">
        <v>0</v>
      </c>
      <c r="M434" s="161">
        <v>0</v>
      </c>
      <c r="N434" s="161">
        <v>0</v>
      </c>
      <c r="O434" s="161">
        <v>0</v>
      </c>
      <c r="P434" s="161">
        <v>0</v>
      </c>
      <c r="Q434" s="161">
        <v>0</v>
      </c>
      <c r="R434" s="161">
        <v>0</v>
      </c>
      <c r="S434" s="161">
        <v>0</v>
      </c>
      <c r="T434" s="161">
        <v>0</v>
      </c>
      <c r="U434" s="161">
        <v>0</v>
      </c>
      <c r="V434" s="161">
        <v>0</v>
      </c>
      <c r="W434" s="161">
        <v>0</v>
      </c>
      <c r="X434" s="161">
        <v>0</v>
      </c>
      <c r="AB434" s="161" t="s">
        <v>242</v>
      </c>
      <c r="AC434" s="161" t="s">
        <v>242</v>
      </c>
      <c r="AD434" s="161" t="s">
        <v>242</v>
      </c>
      <c r="AE434" s="161" t="s">
        <v>242</v>
      </c>
      <c r="AF434" s="161" t="s">
        <v>242</v>
      </c>
      <c r="AG434" s="161" t="s">
        <v>242</v>
      </c>
      <c r="AH434" s="161" t="s">
        <v>242</v>
      </c>
      <c r="AI434" s="161">
        <v>20150801</v>
      </c>
      <c r="AJ434" s="161">
        <v>20160525</v>
      </c>
      <c r="AK434" s="161" t="s">
        <v>869</v>
      </c>
      <c r="AL434" t="s">
        <v>1078</v>
      </c>
      <c r="BN434" t="s">
        <v>1079</v>
      </c>
      <c r="ET434" s="161">
        <v>0</v>
      </c>
      <c r="EU434" s="161">
        <v>0</v>
      </c>
      <c r="EV434" s="161">
        <v>0</v>
      </c>
      <c r="EW434" s="161">
        <v>0</v>
      </c>
      <c r="EX434" s="161">
        <v>0</v>
      </c>
      <c r="EY434" s="161">
        <v>0</v>
      </c>
      <c r="EZ434" s="161">
        <v>0</v>
      </c>
      <c r="FA434" s="161">
        <v>0</v>
      </c>
      <c r="FB434" s="161">
        <v>0</v>
      </c>
      <c r="FC434" s="161">
        <v>0</v>
      </c>
      <c r="FD434" s="161">
        <v>0</v>
      </c>
      <c r="FE434" s="161">
        <v>0</v>
      </c>
      <c r="HN434" s="161" t="s">
        <v>881</v>
      </c>
      <c r="JB434" s="161" t="s">
        <v>881</v>
      </c>
      <c r="JC434" s="161">
        <v>0</v>
      </c>
      <c r="JD434" s="161">
        <v>0</v>
      </c>
      <c r="JE434" s="161">
        <v>0</v>
      </c>
      <c r="JF434" s="161">
        <v>0</v>
      </c>
      <c r="MN434" t="str">
        <f t="shared" si="522"/>
        <v>NoNoNoNoNoNo</v>
      </c>
      <c r="MO434" t="str">
        <f>IF(AND(MN434="NoNoNoNoNoNo",JI434=""),"No Programs",VLOOKUP(MN434,Lookups!$DA$4:$DB$67,2,FALSE))</f>
        <v>No Programs</v>
      </c>
      <c r="MP434">
        <f t="shared" si="523"/>
        <v>0</v>
      </c>
      <c r="MQ434" t="str">
        <f t="shared" si="524"/>
        <v>No Program Use</v>
      </c>
      <c r="MR434" t="str">
        <f>Directions!$D$3</f>
        <v>Usage</v>
      </c>
      <c r="MS434" t="str">
        <f>VLOOKUP(MQ434,Lookups!$CU$71:$CV$80,2,FALSE)</f>
        <v>Exclude</v>
      </c>
      <c r="MT434">
        <f t="shared" si="525"/>
        <v>0</v>
      </c>
      <c r="MU434">
        <f t="shared" si="526"/>
        <v>0</v>
      </c>
      <c r="MV434">
        <f t="shared" si="527"/>
        <v>0</v>
      </c>
      <c r="MW434">
        <f t="shared" si="528"/>
        <v>0</v>
      </c>
      <c r="MX434">
        <f t="shared" si="529"/>
        <v>0</v>
      </c>
      <c r="MY434" t="str">
        <f t="shared" si="530"/>
        <v>Not Used</v>
      </c>
      <c r="MZ434">
        <f t="shared" si="531"/>
        <v>0</v>
      </c>
      <c r="NA434" t="str">
        <f t="shared" si="532"/>
        <v>Not Available</v>
      </c>
      <c r="NB434" t="str">
        <f t="shared" si="533"/>
        <v>Not Available</v>
      </c>
      <c r="NC434" t="str">
        <f t="shared" si="534"/>
        <v>4 Not Indicated</v>
      </c>
      <c r="ND434" t="str">
        <f t="shared" si="535"/>
        <v>4 Not Indicated</v>
      </c>
      <c r="NE434" t="str">
        <f t="shared" si="536"/>
        <v>4 Not Indicated</v>
      </c>
      <c r="NF434" t="str">
        <f t="shared" si="537"/>
        <v>4 Not Indicated</v>
      </c>
      <c r="NG434" t="str">
        <f t="shared" si="538"/>
        <v>4 Not Indicated</v>
      </c>
      <c r="NH434" s="159" t="str">
        <f t="shared" si="539"/>
        <v>Null</v>
      </c>
      <c r="NI434" t="str">
        <f t="shared" si="540"/>
        <v>Null</v>
      </c>
      <c r="NJ434" s="159" t="str">
        <f t="shared" si="541"/>
        <v>Null</v>
      </c>
      <c r="NK434" t="str">
        <f t="shared" si="542"/>
        <v>Null</v>
      </c>
      <c r="NL434" t="str">
        <f t="shared" si="543"/>
        <v>No RI Tests</v>
      </c>
      <c r="NM434">
        <f t="shared" si="544"/>
        <v>0</v>
      </c>
      <c r="NN434" t="str">
        <f>IF(OR(E434="PK",E434="K",JJ434=""),"Null",INDEX(Lookups!$EZ$4:$FW$18,MATCH($JJ434,Lookups!$EY$4:$EY$18,1),MATCH($E434,Lookups!$EZ$3:$FW$3,0)))</f>
        <v>Null</v>
      </c>
      <c r="NO434" t="str">
        <f>IF(OR(E434="PK",E434="K",JJ434=""),"Null",INDEX(Lookups!$EZ$4:$FW$18,MATCH($JJ434,Lookups!$EY$4:$EY$18,1),MATCH($E434,Lookups!$EZ$3:$FW$3,0) + 1))</f>
        <v>Null</v>
      </c>
      <c r="NP434" t="str">
        <f t="shared" si="545"/>
        <v>Null</v>
      </c>
      <c r="NQ434" t="str">
        <f t="shared" si="546"/>
        <v>Null</v>
      </c>
      <c r="NR434" t="str">
        <f t="shared" si="547"/>
        <v>Null</v>
      </c>
      <c r="NS434" t="str">
        <f t="shared" si="548"/>
        <v>No RI Tests</v>
      </c>
      <c r="NT434" t="str">
        <f t="shared" si="549"/>
        <v>No RI Tests</v>
      </c>
      <c r="NU434" t="str">
        <f t="shared" si="550"/>
        <v>No RI Tests</v>
      </c>
      <c r="NV434" s="183" t="str">
        <f t="array" ref="NV434">IF($NL434="No RI Tests","No RI Tests",VLOOKUP(IF(AND(E434="K",JJ434&lt;280),3,IF(AND(E434="K",JJ434&gt;=280),4,MAX(IF(E434=Lookups!$DF$6:$DF$99,IF(JJ434&gt;=Lookups!$DG$6:$DG$99,Lookups!$DH$6:$DH$99))))),Lookups!$DE$104:$DG$108,2,FALSE))</f>
        <v>No RI Tests</v>
      </c>
      <c r="NW434" s="161" t="str">
        <f t="array" ref="NW434">IF($NL434="No RI Tests","No RI Tests",VLOOKUP(IF(AND(E434="K",JH434&lt;280),3,IF(AND(E434="K",JH434&gt;=280),4,MAX(IF(E434=Lookups!$DF$6:$DF$99,IF(NI434&gt;=Lookups!$DG$6:$DG$99,Lookups!$DH$6:$DH$99))))),Lookups!$DE$104:$DG$108,2,FALSE))</f>
        <v>No RI Tests</v>
      </c>
      <c r="NX434" s="161" t="str">
        <f t="array" ref="NX434">IF($NL434="No RI Tests","No RI Tests",VLOOKUP(IF(AND(E434="K",NK434&lt;280),3,IF(AND(E434="K",NK434&gt;=280),4,MAX(IF(E434=Lookups!$DF$6:$DF$99,IF(NK434&gt;=Lookups!$DG$6:$DG$99,Lookups!$DH$6:$DH$99))))),Lookups!$DE$104:$DG$108,2,FALSE))</f>
        <v>No RI Tests</v>
      </c>
      <c r="NY434" t="str">
        <f t="shared" si="551"/>
        <v>Null</v>
      </c>
      <c r="NZ434" t="str">
        <f t="shared" si="552"/>
        <v>Null</v>
      </c>
      <c r="OA434" t="str">
        <f t="shared" si="553"/>
        <v>No RI for Comparison</v>
      </c>
      <c r="OB434" s="161" t="str">
        <f t="array" ref="OB434">IF($NL434="No RI Tests","No RI Tests",IF(E434="K","N/A",VLOOKUP(MAX(IF(E434=Lookups!$DF$6:$DF$99,IF(JJ434&gt;=Lookups!$DG$6:$DG$99,Lookups!$DI$6:$DI$99))),Lookups!$DE$104:$DG$108,3,FALSE)))</f>
        <v>No RI Tests</v>
      </c>
      <c r="OC434" s="161" t="str">
        <f t="array" ref="OC434">IF($NL434="No RI Tests","No RI Tests",IF(E434="K","N/A",VLOOKUP(MAX(IF(E434=Lookups!$DF$6:$DF$99,IF(NI434&gt;=Lookups!$DG$6:$DG$99,Lookups!$DI$6:$DI$99))),Lookups!$DE$104:$DG$108,3,FALSE)))</f>
        <v>No RI Tests</v>
      </c>
      <c r="OD434" s="161" t="str">
        <f t="array" ref="OD434">IF($NL434="No RI Tests","No RI Tests",IF(E434="K","N/A",VLOOKUP(MAX(IF(E434=Lookups!$DF$6:$DF$99,IF(NK434&gt;=Lookups!$DG$6:$DG$99,Lookups!$DI$6:$DI$99))),Lookups!$DE$104:$DG$108,3,FALSE)))</f>
        <v>No RI Tests</v>
      </c>
      <c r="OE434" t="str">
        <f t="shared" si="554"/>
        <v>Null</v>
      </c>
      <c r="OF434" t="str">
        <f t="shared" si="555"/>
        <v>Null</v>
      </c>
      <c r="OG434" t="str">
        <f t="shared" si="556"/>
        <v>No RI for Comparison</v>
      </c>
      <c r="OH434" t="str">
        <f t="shared" si="557"/>
        <v>Null</v>
      </c>
      <c r="OI434" t="str">
        <f t="shared" si="558"/>
        <v>Null</v>
      </c>
      <c r="OJ434" t="str">
        <f t="shared" si="559"/>
        <v>Null</v>
      </c>
      <c r="OK434" t="str">
        <f t="shared" si="560"/>
        <v>Null</v>
      </c>
      <c r="OL434" t="str">
        <f t="shared" si="561"/>
        <v>Null</v>
      </c>
      <c r="OM434" t="str">
        <f t="shared" si="562"/>
        <v>Null</v>
      </c>
      <c r="ON434" t="str">
        <f t="shared" si="563"/>
        <v>Null</v>
      </c>
      <c r="OO434" t="str">
        <f t="shared" si="564"/>
        <v>Null RI</v>
      </c>
      <c r="OP434" t="str">
        <f ca="1">IF(AND(HR434&lt;&gt;"",JJ434&lt;600),IF(HT434="Advancing","Tier 2","Tier 3"),IF(JI434="","Null",IF(OR(E434="K",E434&lt;3),"FRA Recommended",IF(JJ434&gt;=IF(E434&lt;6,400,600),IF(JJ434&lt;VLOOKUP(E434,Lookups!$AP$3:$AR$16,3,FALSE),"Tier 2","Core"),IF(JJ434&lt;400,IF(RAND()&lt;0.81,"Tier 3","Tier 2"),IF(RAND()&lt;0.51,"Tier 3","Tier 2"))))))</f>
        <v>Null</v>
      </c>
      <c r="OQ434" t="str">
        <f t="shared" si="565"/>
        <v>Null</v>
      </c>
      <c r="OR434" t="str">
        <f t="shared" si="566"/>
        <v>Null</v>
      </c>
      <c r="OS434" t="str">
        <f t="shared" si="567"/>
        <v>Null</v>
      </c>
      <c r="OT434" t="str">
        <f t="shared" si="568"/>
        <v>No RI Tests</v>
      </c>
      <c r="OU434" s="159" t="str">
        <f t="shared" si="569"/>
        <v>No PI Tests</v>
      </c>
      <c r="OV434" t="str">
        <f t="shared" si="570"/>
        <v>No PI Tests</v>
      </c>
      <c r="OW434" t="str">
        <f t="shared" si="571"/>
        <v>No PI Tests</v>
      </c>
      <c r="OX434" t="str">
        <f t="shared" si="572"/>
        <v>No PI Tests</v>
      </c>
      <c r="OY434" t="str">
        <f t="shared" si="573"/>
        <v>No PI Tests</v>
      </c>
      <c r="OZ434" t="str">
        <f t="shared" si="574"/>
        <v>No PI Tests</v>
      </c>
      <c r="PA434" s="159" t="str">
        <f t="shared" si="575"/>
        <v>No PI Tests</v>
      </c>
      <c r="PB434" t="str">
        <f t="shared" si="576"/>
        <v>No PI Tests</v>
      </c>
      <c r="PC434" t="str">
        <f t="shared" si="577"/>
        <v>No PI Tests</v>
      </c>
      <c r="PD434" t="str">
        <f t="shared" si="578"/>
        <v>No PI Tests</v>
      </c>
      <c r="PE434" t="str">
        <f t="shared" si="579"/>
        <v>No PI Tests</v>
      </c>
      <c r="PF434" t="str">
        <f t="shared" si="580"/>
        <v>No PI Tests</v>
      </c>
      <c r="PG434" t="str">
        <f t="shared" si="581"/>
        <v>No PI Tests</v>
      </c>
      <c r="PH434">
        <f t="shared" si="582"/>
        <v>0</v>
      </c>
      <c r="PI434">
        <f t="shared" si="583"/>
        <v>0</v>
      </c>
      <c r="PJ434" t="str">
        <f t="shared" si="584"/>
        <v>Null</v>
      </c>
      <c r="PK434" t="str">
        <f>IF(HR434="","Null",IF(E434&lt;3,"Null",IF(HU434=0,0,IF(HS434="Form 1",VLOOKUP(HU434,Lookups!$BE$3:$BP$63,E434,FALSE),IF(HS434="Form 2",VLOOKUP(HU434,Lookups!$BE$67:$BP$127,E434,FALSE),VLOOKUP(HU434,Lookups!$BE$130:$BP$190,E434,FALSE))))))</f>
        <v>Null</v>
      </c>
      <c r="PL434" t="str">
        <f t="shared" si="585"/>
        <v>Null</v>
      </c>
      <c r="PM434" t="str">
        <f>IF($PH434=0,"Null",IF(E434&lt;3,"Null",IF(OX434=0,0,IF(OV434="Form 1",VLOOKUP(OX434,Lookups!$BE$3:$BP$63,E434,FALSE),IF(OV434="Form 2",VLOOKUP(OX434,Lookups!$BE$67:$BP$127,E434,FALSE),VLOOKUP(OX434,Lookups!$BE$130:$BP$190,E434,FALSE))))))</f>
        <v>Null</v>
      </c>
      <c r="PN434" t="str">
        <f t="shared" si="586"/>
        <v>Null</v>
      </c>
      <c r="PO434" t="str">
        <f t="shared" si="587"/>
        <v>Null</v>
      </c>
      <c r="PP434" t="str">
        <f t="shared" si="588"/>
        <v>Null</v>
      </c>
      <c r="PQ434" t="str">
        <f>IF(HR434="","Null",IF(E434&lt;3,"Null",IF(HV434=0,0,IF(HS434="Form 1",VLOOKUP(HV434,Lookups!$BR$3:$CC$63,E434,FALSE),IF(HS434="Form 2",VLOOKUP(HV434,Lookups!$BR$67:$CC$127,E434,FALSE),VLOOKUP(HV434,Lookups!$BR$130:$CC$190,E434,FALSE))))))</f>
        <v>Null</v>
      </c>
      <c r="PR434" t="str">
        <f t="shared" si="589"/>
        <v>Null</v>
      </c>
      <c r="PS434" t="str">
        <f>IF(HR434="","Null",IF(E434&lt;3,"Null",IF(OY434=0,0,IF(OW434="Form 1",VLOOKUP(OY434,Lookups!$BR$3:$CC$63,E434,FALSE),IF(OW434="Form 2",VLOOKUP(OY434,Lookups!$BR$67:$CC$127,E434,FALSE),VLOOKUP(OY434,Lookups!$BR$130:$CC$190,E434,FALSE))))))</f>
        <v>Null</v>
      </c>
      <c r="PT434" t="str">
        <f t="shared" si="590"/>
        <v>Null</v>
      </c>
      <c r="PU434" t="str">
        <f t="shared" si="591"/>
        <v>Null</v>
      </c>
      <c r="PV434" t="str">
        <f t="shared" si="592"/>
        <v>Null</v>
      </c>
      <c r="PW434" t="str">
        <f t="shared" si="593"/>
        <v>No PI Tests</v>
      </c>
      <c r="PX434">
        <f t="shared" si="594"/>
        <v>0</v>
      </c>
      <c r="PY434">
        <f t="shared" si="595"/>
        <v>0</v>
      </c>
      <c r="PZ434" t="str">
        <f t="shared" si="596"/>
        <v>Null</v>
      </c>
      <c r="QA434" t="str">
        <f t="shared" si="597"/>
        <v>Null</v>
      </c>
      <c r="QB434" t="str">
        <f t="shared" si="598"/>
        <v>Null</v>
      </c>
      <c r="QC434" t="str">
        <f>IF($MS434="System 44 Record",IF(BQ434&lt;MEDIAN(Directions!$F$3,Directions!$F$6),"Mid-Year Exited Student","Full Year Participant")&amp;IF(BP434&lt;Directions!$F$3,", Started Prior Year",", Started This Year"),"Null")</f>
        <v>Null</v>
      </c>
      <c r="QD434" t="str">
        <f t="shared" si="599"/>
        <v>Null</v>
      </c>
      <c r="QE434">
        <f t="shared" si="600"/>
        <v>0</v>
      </c>
      <c r="QF434">
        <f t="shared" si="601"/>
        <v>0</v>
      </c>
      <c r="QG434">
        <f t="shared" si="602"/>
        <v>0</v>
      </c>
      <c r="QH434">
        <f t="shared" si="603"/>
        <v>0</v>
      </c>
      <c r="QI434">
        <f t="shared" si="604"/>
        <v>0</v>
      </c>
      <c r="QJ434" t="str">
        <f t="shared" si="605"/>
        <v>Used None</v>
      </c>
      <c r="QK434" t="str">
        <f t="shared" si="606"/>
        <v>Null</v>
      </c>
      <c r="QL434" t="str">
        <f t="shared" si="607"/>
        <v>Null</v>
      </c>
      <c r="QM434" t="str">
        <f>IF($MS434="READ 180 Record",IF(AQ434="","Null",VLOOKUP(JJ434,Lookups!$DX$3:$EB$2054,AN434+1,FALSE)),"Null")</f>
        <v>Null</v>
      </c>
      <c r="QN434" t="str">
        <f t="shared" si="608"/>
        <v>Null</v>
      </c>
    </row>
    <row r="435" spans="1:456" x14ac:dyDescent="0.25">
      <c r="A435" s="161" t="s">
        <v>1447</v>
      </c>
      <c r="B435" s="161" t="s">
        <v>1447</v>
      </c>
      <c r="C435" s="161" t="s">
        <v>1447</v>
      </c>
      <c r="D435" s="161" t="s">
        <v>1447</v>
      </c>
      <c r="E435" s="161">
        <v>3</v>
      </c>
      <c r="F435" s="161" t="s">
        <v>1447</v>
      </c>
      <c r="G435" s="161" t="s">
        <v>875</v>
      </c>
      <c r="H435" s="161" t="s">
        <v>927</v>
      </c>
      <c r="I435" s="161">
        <v>110</v>
      </c>
      <c r="J435" s="159">
        <v>42500</v>
      </c>
      <c r="K435" s="161">
        <v>0</v>
      </c>
      <c r="L435" s="161">
        <v>0</v>
      </c>
      <c r="M435" s="161">
        <v>0</v>
      </c>
      <c r="N435" s="161">
        <v>0</v>
      </c>
      <c r="O435" s="161">
        <v>0</v>
      </c>
      <c r="P435" s="161">
        <v>0</v>
      </c>
      <c r="Q435" s="161">
        <v>0</v>
      </c>
      <c r="R435" s="161">
        <v>0</v>
      </c>
      <c r="S435" s="161">
        <v>0</v>
      </c>
      <c r="T435" s="161">
        <v>0</v>
      </c>
      <c r="U435" s="161">
        <v>0</v>
      </c>
      <c r="V435" s="161">
        <v>0</v>
      </c>
      <c r="W435" s="161">
        <v>0</v>
      </c>
      <c r="X435" s="161">
        <v>0</v>
      </c>
      <c r="AB435" s="161" t="s">
        <v>242</v>
      </c>
      <c r="AC435" s="161" t="s">
        <v>242</v>
      </c>
      <c r="AD435" s="161" t="s">
        <v>242</v>
      </c>
      <c r="AE435" s="161" t="s">
        <v>242</v>
      </c>
      <c r="AF435" s="161" t="s">
        <v>241</v>
      </c>
      <c r="AG435" s="161" t="s">
        <v>241</v>
      </c>
      <c r="AH435" s="161" t="s">
        <v>242</v>
      </c>
      <c r="AI435" s="161">
        <v>20150801</v>
      </c>
      <c r="AJ435" s="161">
        <v>20160525</v>
      </c>
      <c r="AK435" s="161" t="s">
        <v>869</v>
      </c>
      <c r="AL435" t="s">
        <v>1078</v>
      </c>
      <c r="BN435" t="s">
        <v>1076</v>
      </c>
      <c r="BO435" t="s">
        <v>927</v>
      </c>
      <c r="BP435" s="159">
        <v>42271</v>
      </c>
      <c r="BQ435" s="159">
        <v>42478</v>
      </c>
      <c r="BR435" t="s">
        <v>877</v>
      </c>
      <c r="BS435">
        <v>110</v>
      </c>
      <c r="BT435" s="159">
        <v>42478</v>
      </c>
      <c r="BU435">
        <v>3</v>
      </c>
      <c r="BV435">
        <v>3</v>
      </c>
      <c r="BW435">
        <v>18</v>
      </c>
      <c r="BX435">
        <v>58</v>
      </c>
      <c r="BY435">
        <v>751</v>
      </c>
      <c r="BZ435">
        <v>771</v>
      </c>
      <c r="CA435">
        <v>0</v>
      </c>
      <c r="CB435">
        <v>16</v>
      </c>
      <c r="CC435">
        <v>42</v>
      </c>
      <c r="CD435">
        <v>84</v>
      </c>
      <c r="CE435">
        <v>95</v>
      </c>
      <c r="CF435">
        <v>93</v>
      </c>
      <c r="CG435">
        <v>91</v>
      </c>
      <c r="CH435">
        <v>81</v>
      </c>
      <c r="CI435">
        <v>2566</v>
      </c>
      <c r="CJ435">
        <v>2.2307999999999999</v>
      </c>
      <c r="CK435">
        <v>3</v>
      </c>
      <c r="CL435">
        <v>2</v>
      </c>
      <c r="ET435" s="161">
        <v>0</v>
      </c>
      <c r="EU435" s="161">
        <v>0</v>
      </c>
      <c r="EV435" s="161">
        <v>0</v>
      </c>
      <c r="EW435" s="161">
        <v>0</v>
      </c>
      <c r="EX435" s="161">
        <v>0</v>
      </c>
      <c r="EY435" s="161">
        <v>0</v>
      </c>
      <c r="EZ435" s="161">
        <v>0</v>
      </c>
      <c r="FA435" s="161">
        <v>0</v>
      </c>
      <c r="FB435" s="161">
        <v>0</v>
      </c>
      <c r="FC435" s="161">
        <v>0</v>
      </c>
      <c r="FD435" s="161">
        <v>0</v>
      </c>
      <c r="FE435" s="161">
        <v>0</v>
      </c>
      <c r="HN435" s="161" t="s">
        <v>927</v>
      </c>
      <c r="HO435" s="159">
        <v>42247</v>
      </c>
      <c r="HP435" s="159">
        <v>42500</v>
      </c>
      <c r="HQ435" s="161">
        <v>3</v>
      </c>
      <c r="HR435" s="159">
        <v>42247</v>
      </c>
      <c r="HS435" s="161" t="s">
        <v>872</v>
      </c>
      <c r="HT435" s="161" t="s">
        <v>878</v>
      </c>
      <c r="HU435" s="161">
        <v>28</v>
      </c>
      <c r="HV435" s="161">
        <v>1</v>
      </c>
      <c r="HW435" s="161">
        <v>0</v>
      </c>
      <c r="HX435" s="159">
        <v>42339</v>
      </c>
      <c r="HY435" s="161" t="s">
        <v>874</v>
      </c>
      <c r="HZ435" s="161" t="s">
        <v>878</v>
      </c>
      <c r="IA435" s="161">
        <v>35</v>
      </c>
      <c r="IB435" s="161">
        <v>0</v>
      </c>
      <c r="IC435" s="161">
        <v>0</v>
      </c>
      <c r="ID435" s="159">
        <v>42500</v>
      </c>
      <c r="IE435" s="161" t="s">
        <v>879</v>
      </c>
      <c r="IF435" s="161" t="s">
        <v>878</v>
      </c>
      <c r="IG435" s="161">
        <v>38</v>
      </c>
      <c r="IH435" s="161">
        <v>3</v>
      </c>
      <c r="II435" s="161">
        <v>0</v>
      </c>
      <c r="JB435" s="161" t="s">
        <v>927</v>
      </c>
      <c r="JC435" s="161">
        <v>5</v>
      </c>
      <c r="JD435" s="161">
        <v>4</v>
      </c>
      <c r="JE435" s="161">
        <v>4</v>
      </c>
      <c r="JF435" s="161">
        <v>1461</v>
      </c>
      <c r="JG435" s="159">
        <v>42500</v>
      </c>
      <c r="JH435" s="161">
        <v>110</v>
      </c>
      <c r="JI435" s="159">
        <v>42248</v>
      </c>
      <c r="JJ435" s="161">
        <v>0</v>
      </c>
      <c r="JK435" s="161">
        <v>20</v>
      </c>
      <c r="JL435" s="159">
        <v>42339</v>
      </c>
      <c r="JM435" s="161">
        <v>0</v>
      </c>
      <c r="JN435" s="161">
        <v>19</v>
      </c>
      <c r="JO435" s="159">
        <v>42500</v>
      </c>
      <c r="JP435" s="161">
        <v>110</v>
      </c>
      <c r="JQ435" s="161">
        <v>14</v>
      </c>
      <c r="MN435" t="str">
        <f t="shared" si="522"/>
        <v>NoNoNoYesYesNo</v>
      </c>
      <c r="MO435" t="str">
        <f>IF(AND(MN435="NoNoNoNoNoNo",JI435=""),"No Programs",VLOOKUP(MN435,Lookups!$DA$4:$DB$67,2,FALSE))</f>
        <v>System 44 Only</v>
      </c>
      <c r="MP435">
        <f t="shared" si="523"/>
        <v>0</v>
      </c>
      <c r="MQ435" t="str">
        <f t="shared" si="524"/>
        <v>System 44 User</v>
      </c>
      <c r="MR435" t="str">
        <f>Directions!$D$3</f>
        <v>Usage</v>
      </c>
      <c r="MS435" t="str">
        <f>VLOOKUP(MQ435,Lookups!$CU$71:$CV$80,2,FALSE)</f>
        <v>System 44 Record</v>
      </c>
      <c r="MT435">
        <f t="shared" si="525"/>
        <v>1</v>
      </c>
      <c r="MU435">
        <f t="shared" si="526"/>
        <v>1</v>
      </c>
      <c r="MV435">
        <f t="shared" si="527"/>
        <v>1</v>
      </c>
      <c r="MW435">
        <f t="shared" si="528"/>
        <v>1</v>
      </c>
      <c r="MX435">
        <f t="shared" si="529"/>
        <v>36.142857142857146</v>
      </c>
      <c r="MY435" t="str">
        <f t="shared" si="530"/>
        <v>Not Used</v>
      </c>
      <c r="MZ435">
        <f t="shared" si="531"/>
        <v>0</v>
      </c>
      <c r="NA435" t="str">
        <f t="shared" si="532"/>
        <v>Not Available</v>
      </c>
      <c r="NB435" t="str">
        <f t="shared" si="533"/>
        <v>Not Available</v>
      </c>
      <c r="NC435" t="str">
        <f t="shared" si="534"/>
        <v>4 Not Indicated</v>
      </c>
      <c r="ND435" t="str">
        <f t="shared" si="535"/>
        <v>4 Not Indicated</v>
      </c>
      <c r="NE435" t="str">
        <f t="shared" si="536"/>
        <v>4 Not Indicated</v>
      </c>
      <c r="NF435" t="str">
        <f t="shared" si="537"/>
        <v>4 Not Indicated</v>
      </c>
      <c r="NG435" t="str">
        <f t="shared" si="538"/>
        <v>4 Not Indicated</v>
      </c>
      <c r="NH435" s="159">
        <f t="shared" si="539"/>
        <v>42500</v>
      </c>
      <c r="NI435">
        <f t="shared" si="540"/>
        <v>110</v>
      </c>
      <c r="NJ435" s="159">
        <f t="shared" si="541"/>
        <v>42500</v>
      </c>
      <c r="NK435">
        <f t="shared" si="542"/>
        <v>110</v>
      </c>
      <c r="NL435">
        <f t="shared" si="543"/>
        <v>36</v>
      </c>
      <c r="NM435">
        <f t="shared" si="544"/>
        <v>1</v>
      </c>
      <c r="NN435">
        <f>IF(OR(E435="PK",E435="K",JJ435=""),"Null",INDEX(Lookups!$EZ$4:$FW$18,MATCH($JJ435,Lookups!$EY$4:$EY$18,1),MATCH($E435,Lookups!$EZ$3:$FW$3,0)))</f>
        <v>235</v>
      </c>
      <c r="NO435">
        <f>IF(OR(E435="PK",E435="K",JJ435=""),"Null",INDEX(Lookups!$EZ$4:$FW$18,MATCH($JJ435,Lookups!$EY$4:$EY$18,1),MATCH($E435,Lookups!$EZ$3:$FW$3,0) + 1))</f>
        <v>340</v>
      </c>
      <c r="NP435">
        <f t="shared" si="545"/>
        <v>470</v>
      </c>
      <c r="NQ435" t="str">
        <f t="shared" si="546"/>
        <v>PI is Recommended</v>
      </c>
      <c r="NR435" t="str">
        <f t="shared" si="547"/>
        <v>PI is Recommended</v>
      </c>
      <c r="NS435" t="str">
        <f t="shared" si="548"/>
        <v>BR to 199L</v>
      </c>
      <c r="NT435" t="str">
        <f t="shared" si="549"/>
        <v>BR to 199L</v>
      </c>
      <c r="NU435" t="str">
        <f t="shared" si="550"/>
        <v>BR to 199L</v>
      </c>
      <c r="NV435" s="183" t="str">
        <f t="array" ref="NV435">IF($NL435="No RI Tests","No RI Tests",VLOOKUP(IF(AND(E435="K",JJ435&lt;280),3,IF(AND(E435="K",JJ435&gt;=280),4,MAX(IF(E435=Lookups!$DF$6:$DF$99,IF(JJ435&gt;=Lookups!$DG$6:$DG$99,Lookups!$DH$6:$DH$99))))),Lookups!$DE$104:$DG$108,2,FALSE))</f>
        <v>1 Below Basic</v>
      </c>
      <c r="NW435" s="161" t="str">
        <f t="array" ref="NW435">IF($NL435="No RI Tests","No RI Tests",VLOOKUP(IF(AND(E435="K",JH435&lt;280),3,IF(AND(E435="K",JH435&gt;=280),4,MAX(IF(E435=Lookups!$DF$6:$DF$99,IF(NI435&gt;=Lookups!$DG$6:$DG$99,Lookups!$DH$6:$DH$99))))),Lookups!$DE$104:$DG$108,2,FALSE))</f>
        <v>1 Below Basic</v>
      </c>
      <c r="NX435" s="161" t="str">
        <f t="array" ref="NX435">IF($NL435="No RI Tests","No RI Tests",VLOOKUP(IF(AND(E435="K",NK435&lt;280),3,IF(AND(E435="K",NK435&gt;=280),4,MAX(IF(E435=Lookups!$DF$6:$DF$99,IF(NK435&gt;=Lookups!$DG$6:$DG$99,Lookups!$DH$6:$DH$99))))),Lookups!$DE$104:$DG$108,2,FALSE))</f>
        <v>1 Below Basic</v>
      </c>
      <c r="NY435">
        <f t="shared" si="551"/>
        <v>1</v>
      </c>
      <c r="NZ435">
        <f t="shared" si="552"/>
        <v>0</v>
      </c>
      <c r="OA435" t="str">
        <f t="shared" si="553"/>
        <v>Maintained Performance Level</v>
      </c>
      <c r="OB435" s="161" t="str">
        <f t="array" ref="OB435">IF($NL435="No RI Tests","No RI Tests",IF(E435="K","N/A",VLOOKUP(MAX(IF(E435=Lookups!$DF$6:$DF$99,IF(JJ435&gt;=Lookups!$DG$6:$DG$99,Lookups!$DI$6:$DI$99))),Lookups!$DE$104:$DG$108,3,FALSE)))</f>
        <v>1 Limited</v>
      </c>
      <c r="OC435" s="161" t="str">
        <f t="array" ref="OC435">IF($NL435="No RI Tests","No RI Tests",IF(E435="K","N/A",VLOOKUP(MAX(IF(E435=Lookups!$DF$6:$DF$99,IF(NI435&gt;=Lookups!$DG$6:$DG$99,Lookups!$DI$6:$DI$99))),Lookups!$DE$104:$DG$108,3,FALSE)))</f>
        <v>1 Limited</v>
      </c>
      <c r="OD435" s="161" t="str">
        <f t="array" ref="OD435">IF($NL435="No RI Tests","No RI Tests",IF(E435="K","N/A",VLOOKUP(MAX(IF(E435=Lookups!$DF$6:$DF$99,IF(NK435&gt;=Lookups!$DG$6:$DG$99,Lookups!$DI$6:$DI$99))),Lookups!$DE$104:$DG$108,3,FALSE)))</f>
        <v>1 Limited</v>
      </c>
      <c r="OE435">
        <f t="shared" si="554"/>
        <v>1</v>
      </c>
      <c r="OF435">
        <f t="shared" si="555"/>
        <v>0</v>
      </c>
      <c r="OG435" t="str">
        <f t="shared" si="556"/>
        <v>Maintained Performance Level</v>
      </c>
      <c r="OH435">
        <f t="shared" si="557"/>
        <v>110</v>
      </c>
      <c r="OI435">
        <f t="shared" si="558"/>
        <v>1</v>
      </c>
      <c r="OJ435">
        <f t="shared" si="559"/>
        <v>0</v>
      </c>
      <c r="OK435">
        <f t="shared" si="560"/>
        <v>0</v>
      </c>
      <c r="OL435">
        <f t="shared" si="561"/>
        <v>0.38260869565217392</v>
      </c>
      <c r="OM435" t="str">
        <f t="shared" si="562"/>
        <v>Fall Administration</v>
      </c>
      <c r="ON435" t="str">
        <f t="shared" si="563"/>
        <v>Spring Administration</v>
      </c>
      <c r="OO435" t="str">
        <f t="shared" si="564"/>
        <v>Fall to Spring-Full Year RI</v>
      </c>
      <c r="OP435" t="str">
        <f ca="1">IF(AND(HR435&lt;&gt;"",JJ435&lt;600),IF(HT435="Advancing","Tier 2","Tier 3"),IF(JI435="","Null",IF(OR(E435="K",E435&lt;3),"FRA Recommended",IF(JJ435&gt;=IF(E435&lt;6,400,600),IF(JJ435&lt;VLOOKUP(E435,Lookups!$AP$3:$AR$16,3,FALSE),"Tier 2","Core"),IF(JJ435&lt;400,IF(RAND()&lt;0.81,"Tier 3","Tier 2"),IF(RAND()&lt;0.51,"Tier 3","Tier 2"))))))</f>
        <v>Tier 3</v>
      </c>
      <c r="OQ435" t="str">
        <f t="shared" si="565"/>
        <v>Average Reading Invt. at Least 15 Minutes Long</v>
      </c>
      <c r="OR435">
        <f t="shared" si="566"/>
        <v>0</v>
      </c>
      <c r="OS435" t="str">
        <f t="shared" si="567"/>
        <v>Null</v>
      </c>
      <c r="OT435">
        <f t="shared" si="568"/>
        <v>110</v>
      </c>
      <c r="OU435" s="159">
        <f t="shared" si="569"/>
        <v>42500</v>
      </c>
      <c r="OV435" t="str">
        <f t="shared" si="570"/>
        <v>Form 3</v>
      </c>
      <c r="OW435" t="str">
        <f t="shared" si="571"/>
        <v>Beginning</v>
      </c>
      <c r="OX435">
        <f t="shared" si="572"/>
        <v>38</v>
      </c>
      <c r="OY435">
        <f t="shared" si="573"/>
        <v>3</v>
      </c>
      <c r="OZ435">
        <f t="shared" si="574"/>
        <v>0</v>
      </c>
      <c r="PA435" s="159">
        <f t="shared" si="575"/>
        <v>42500</v>
      </c>
      <c r="PB435" t="str">
        <f t="shared" si="576"/>
        <v>Form 3</v>
      </c>
      <c r="PC435" t="str">
        <f t="shared" si="577"/>
        <v>Beginning</v>
      </c>
      <c r="PD435">
        <f t="shared" si="578"/>
        <v>38</v>
      </c>
      <c r="PE435">
        <f t="shared" si="579"/>
        <v>3</v>
      </c>
      <c r="PF435">
        <f t="shared" si="580"/>
        <v>0</v>
      </c>
      <c r="PG435">
        <f t="shared" si="581"/>
        <v>36.142857142857146</v>
      </c>
      <c r="PH435">
        <f t="shared" si="582"/>
        <v>1</v>
      </c>
      <c r="PI435">
        <f t="shared" si="583"/>
        <v>1</v>
      </c>
      <c r="PJ435">
        <f t="shared" si="584"/>
        <v>28</v>
      </c>
      <c r="PK435">
        <f>IF(HR435="","Null",IF(E435&lt;3,"Null",IF(HU435=0,0,IF(HS435="Form 1",VLOOKUP(HU435,Lookups!$BE$3:$BP$63,E435,FALSE),IF(HS435="Form 2",VLOOKUP(HU435,Lookups!$BE$67:$BP$127,E435,FALSE),VLOOKUP(HU435,Lookups!$BE$130:$BP$190,E435,FALSE))))))</f>
        <v>8</v>
      </c>
      <c r="PL435">
        <f t="shared" si="585"/>
        <v>38</v>
      </c>
      <c r="PM435">
        <f>IF($PH435=0,"Null",IF(E435&lt;3,"Null",IF(OX435=0,0,IF(OV435="Form 1",VLOOKUP(OX435,Lookups!$BE$3:$BP$63,E435,FALSE),IF(OV435="Form 2",VLOOKUP(OX435,Lookups!$BE$67:$BP$127,E435,FALSE),VLOOKUP(OX435,Lookups!$BE$130:$BP$190,E435,FALSE))))))</f>
        <v>18</v>
      </c>
      <c r="PN435">
        <f t="shared" si="586"/>
        <v>10</v>
      </c>
      <c r="PO435">
        <f t="shared" si="587"/>
        <v>1</v>
      </c>
      <c r="PP435">
        <f t="shared" si="588"/>
        <v>1</v>
      </c>
      <c r="PQ435">
        <f>IF(HR435="","Null",IF(E435&lt;3,"Null",IF(HV435=0,0,IF(HS435="Form 1",VLOOKUP(HV435,Lookups!$BR$3:$CC$63,E435,FALSE),IF(HS435="Form 2",VLOOKUP(HV435,Lookups!$BR$67:$CC$127,E435,FALSE),VLOOKUP(HV435,Lookups!$BR$130:$CC$190,E435,FALSE))))))</f>
        <v>2</v>
      </c>
      <c r="PR435">
        <f t="shared" si="589"/>
        <v>3</v>
      </c>
      <c r="PS435">
        <f>IF(HR435="","Null",IF(E435&lt;3,"Null",IF(OY435=0,0,IF(OW435="Form 1",VLOOKUP(OY435,Lookups!$BR$3:$CC$63,E435,FALSE),IF(OW435="Form 2",VLOOKUP(OY435,Lookups!$BR$67:$CC$127,E435,FALSE),VLOOKUP(OY435,Lookups!$BR$130:$CC$190,E435,FALSE))))))</f>
        <v>7</v>
      </c>
      <c r="PT435">
        <f t="shared" si="590"/>
        <v>2</v>
      </c>
      <c r="PU435">
        <f t="shared" si="591"/>
        <v>0</v>
      </c>
      <c r="PV435">
        <f t="shared" si="592"/>
        <v>0</v>
      </c>
      <c r="PW435" t="str">
        <f t="shared" si="593"/>
        <v>Fall to Spring PI Administration</v>
      </c>
      <c r="PX435">
        <f t="shared" si="594"/>
        <v>0</v>
      </c>
      <c r="PY435">
        <f t="shared" si="595"/>
        <v>1</v>
      </c>
      <c r="PZ435" t="str">
        <f t="shared" si="596"/>
        <v>40 to 59 Sessions</v>
      </c>
      <c r="QA435" t="str">
        <f t="shared" si="597"/>
        <v>Series 1</v>
      </c>
      <c r="QB435" t="str">
        <f t="shared" si="598"/>
        <v>In Series 1 to 4</v>
      </c>
      <c r="QC435" t="str">
        <f>IF($MS435="System 44 Record",IF(BQ435&lt;MEDIAN(Directions!$F$3,Directions!$F$6),"Mid-Year Exited Student","Full Year Participant")&amp;IF(BP435&lt;Directions!$F$3,", Started Prior Year",", Started This Year"),"Null")</f>
        <v>Full Year Participant, Started This Year</v>
      </c>
      <c r="QD435">
        <f t="shared" si="599"/>
        <v>0</v>
      </c>
      <c r="QE435">
        <f t="shared" si="600"/>
        <v>0</v>
      </c>
      <c r="QF435">
        <f t="shared" si="601"/>
        <v>1</v>
      </c>
      <c r="QG435">
        <f t="shared" si="602"/>
        <v>0</v>
      </c>
      <c r="QH435">
        <f t="shared" si="603"/>
        <v>0</v>
      </c>
      <c r="QI435">
        <f t="shared" si="604"/>
        <v>0</v>
      </c>
      <c r="QJ435" t="str">
        <f t="shared" si="605"/>
        <v>RC! Only</v>
      </c>
      <c r="QK435" t="str">
        <f t="shared" si="606"/>
        <v>Null</v>
      </c>
      <c r="QL435" t="str">
        <f t="shared" si="607"/>
        <v>Null</v>
      </c>
      <c r="QM435" t="str">
        <f>IF($MS435="READ 180 Record",IF(AQ435="","Null",VLOOKUP(JJ435,Lookups!$DX$3:$EB$2054,AN435+1,FALSE)),"Null")</f>
        <v>Null</v>
      </c>
      <c r="QN435" t="str">
        <f t="shared" si="608"/>
        <v>Null</v>
      </c>
    </row>
    <row r="436" spans="1:456" x14ac:dyDescent="0.25">
      <c r="A436" s="161" t="s">
        <v>1447</v>
      </c>
      <c r="B436" s="161" t="s">
        <v>1447</v>
      </c>
      <c r="C436" s="161" t="s">
        <v>1447</v>
      </c>
      <c r="D436" s="161" t="s">
        <v>1447</v>
      </c>
      <c r="E436" s="161">
        <v>5</v>
      </c>
      <c r="F436" s="161" t="s">
        <v>1447</v>
      </c>
      <c r="G436" s="161" t="s">
        <v>883</v>
      </c>
      <c r="H436" s="161" t="s">
        <v>884</v>
      </c>
      <c r="I436" s="161">
        <v>805</v>
      </c>
      <c r="J436" s="159">
        <v>42500</v>
      </c>
      <c r="K436" s="161">
        <v>0</v>
      </c>
      <c r="L436" s="161">
        <v>0</v>
      </c>
      <c r="M436" s="161">
        <v>0</v>
      </c>
      <c r="N436" s="161">
        <v>0</v>
      </c>
      <c r="O436" s="161">
        <v>0</v>
      </c>
      <c r="P436" s="161">
        <v>0</v>
      </c>
      <c r="Q436" s="161">
        <v>0</v>
      </c>
      <c r="R436" s="161">
        <v>0</v>
      </c>
      <c r="S436" s="161">
        <v>0</v>
      </c>
      <c r="T436" s="161">
        <v>0</v>
      </c>
      <c r="U436" s="161">
        <v>0</v>
      </c>
      <c r="V436" s="161">
        <v>0</v>
      </c>
      <c r="W436" s="161">
        <v>0</v>
      </c>
      <c r="X436" s="161">
        <v>0</v>
      </c>
      <c r="AB436" s="161" t="s">
        <v>241</v>
      </c>
      <c r="AC436" s="161" t="s">
        <v>242</v>
      </c>
      <c r="AD436" s="161" t="s">
        <v>242</v>
      </c>
      <c r="AE436" s="161" t="s">
        <v>242</v>
      </c>
      <c r="AF436" s="161" t="s">
        <v>242</v>
      </c>
      <c r="AG436" s="161" t="s">
        <v>241</v>
      </c>
      <c r="AH436" s="161" t="s">
        <v>242</v>
      </c>
      <c r="AI436" s="161">
        <v>20150801</v>
      </c>
      <c r="AJ436" s="161">
        <v>20160525</v>
      </c>
      <c r="AK436" s="161" t="s">
        <v>869</v>
      </c>
      <c r="AL436" t="s">
        <v>1076</v>
      </c>
      <c r="AM436" t="s">
        <v>884</v>
      </c>
      <c r="AN436">
        <v>3</v>
      </c>
      <c r="AO436" t="s">
        <v>870</v>
      </c>
      <c r="AP436">
        <v>10</v>
      </c>
      <c r="AQ436">
        <v>101</v>
      </c>
      <c r="AR436">
        <v>1645</v>
      </c>
      <c r="AS436">
        <v>308</v>
      </c>
      <c r="AT436">
        <v>375</v>
      </c>
      <c r="AU436">
        <v>771</v>
      </c>
      <c r="AV436">
        <v>113</v>
      </c>
      <c r="AW436">
        <v>110</v>
      </c>
      <c r="AX436">
        <v>16.1416</v>
      </c>
      <c r="AY436">
        <v>9.5455000000000005</v>
      </c>
      <c r="AZ436">
        <v>3.3666999999999998</v>
      </c>
      <c r="BA436">
        <v>156.61660000000001</v>
      </c>
      <c r="BB436">
        <v>28719</v>
      </c>
      <c r="BC436">
        <v>81.188118810999995</v>
      </c>
      <c r="BD436">
        <v>83.606557377000001</v>
      </c>
      <c r="BE436">
        <v>659</v>
      </c>
      <c r="BF436">
        <v>429</v>
      </c>
      <c r="BG436">
        <v>33</v>
      </c>
      <c r="BH436">
        <v>93</v>
      </c>
      <c r="BI436">
        <v>5</v>
      </c>
      <c r="BJ436">
        <v>0</v>
      </c>
      <c r="BK436">
        <v>79</v>
      </c>
      <c r="BL436">
        <v>0</v>
      </c>
      <c r="BM436" t="s">
        <v>1080</v>
      </c>
      <c r="BN436" t="s">
        <v>1079</v>
      </c>
      <c r="ET436" s="161">
        <v>3</v>
      </c>
      <c r="EU436" s="161">
        <v>79</v>
      </c>
      <c r="EV436" s="161">
        <v>26</v>
      </c>
      <c r="EW436" s="161">
        <v>4724</v>
      </c>
      <c r="EX436" s="161">
        <v>0</v>
      </c>
      <c r="EY436" s="161">
        <v>0</v>
      </c>
      <c r="EZ436" s="161">
        <v>71</v>
      </c>
      <c r="FA436" s="161">
        <v>85</v>
      </c>
      <c r="FB436" s="161">
        <v>56</v>
      </c>
      <c r="FC436" s="161">
        <v>74</v>
      </c>
      <c r="FD436" s="161">
        <v>1</v>
      </c>
      <c r="FE436" s="161">
        <v>2</v>
      </c>
      <c r="FF436" s="159">
        <v>42436</v>
      </c>
      <c r="FG436" s="161">
        <v>71</v>
      </c>
      <c r="FH436" s="161">
        <v>85</v>
      </c>
      <c r="FI436" s="161">
        <v>75</v>
      </c>
      <c r="FJ436" s="161">
        <v>50</v>
      </c>
      <c r="FK436" s="161">
        <v>88</v>
      </c>
      <c r="FL436" s="159">
        <v>42349</v>
      </c>
      <c r="FM436" s="161">
        <v>62</v>
      </c>
      <c r="FN436" s="161">
        <v>78</v>
      </c>
      <c r="FO436" s="161">
        <v>40</v>
      </c>
      <c r="FP436" s="161">
        <v>63</v>
      </c>
      <c r="FQ436" s="161">
        <v>88</v>
      </c>
      <c r="FR436" s="159">
        <v>42304</v>
      </c>
      <c r="FS436" s="161">
        <v>50</v>
      </c>
      <c r="FT436" s="161">
        <v>71</v>
      </c>
      <c r="FU436" s="161">
        <v>17</v>
      </c>
      <c r="FV436" s="161">
        <v>60</v>
      </c>
      <c r="FW436" s="161">
        <v>88</v>
      </c>
      <c r="HN436" s="161" t="s">
        <v>884</v>
      </c>
      <c r="JB436" s="161" t="s">
        <v>884</v>
      </c>
      <c r="JC436" s="161">
        <v>23</v>
      </c>
      <c r="JD436" s="161">
        <v>17</v>
      </c>
      <c r="JE436" s="161">
        <v>85</v>
      </c>
      <c r="JF436" s="161">
        <v>185906</v>
      </c>
      <c r="JG436" s="159">
        <v>42500</v>
      </c>
      <c r="JH436" s="161">
        <v>805</v>
      </c>
      <c r="JI436" s="159">
        <v>42241</v>
      </c>
      <c r="JJ436" s="161">
        <v>643</v>
      </c>
      <c r="JK436" s="161">
        <v>12</v>
      </c>
      <c r="JL436" s="159">
        <v>42346</v>
      </c>
      <c r="JM436" s="161">
        <v>719</v>
      </c>
      <c r="JN436" s="161">
        <v>10</v>
      </c>
      <c r="JO436" s="159">
        <v>42500</v>
      </c>
      <c r="JP436" s="161">
        <v>805</v>
      </c>
      <c r="JQ436" s="161">
        <v>13</v>
      </c>
      <c r="MN436" t="str">
        <f t="shared" si="522"/>
        <v>YesNoNoNoYesNo</v>
      </c>
      <c r="MO436" t="str">
        <f>IF(AND(MN436="NoNoNoNoNoNo",JI436=""),"No Programs",VLOOKUP(MN436,Lookups!$DA$4:$DB$67,2,FALSE))</f>
        <v>READ 180 Only</v>
      </c>
      <c r="MP436">
        <f t="shared" si="523"/>
        <v>1</v>
      </c>
      <c r="MQ436" t="str">
        <f t="shared" si="524"/>
        <v>READ 180 User</v>
      </c>
      <c r="MR436" t="str">
        <f>Directions!$D$3</f>
        <v>Usage</v>
      </c>
      <c r="MS436" t="str">
        <f>VLOOKUP(MQ436,Lookups!$CU$71:$CV$80,2,FALSE)</f>
        <v>READ 180 Record</v>
      </c>
      <c r="MT436">
        <f t="shared" si="525"/>
        <v>1</v>
      </c>
      <c r="MU436">
        <f t="shared" si="526"/>
        <v>1</v>
      </c>
      <c r="MV436">
        <f t="shared" si="527"/>
        <v>1</v>
      </c>
      <c r="MW436">
        <f t="shared" si="528"/>
        <v>1</v>
      </c>
      <c r="MX436">
        <f t="shared" si="529"/>
        <v>37</v>
      </c>
      <c r="MY436" t="str">
        <f t="shared" si="530"/>
        <v>Not Used</v>
      </c>
      <c r="MZ436">
        <f t="shared" si="531"/>
        <v>0</v>
      </c>
      <c r="NA436" t="str">
        <f t="shared" si="532"/>
        <v>Not Available</v>
      </c>
      <c r="NB436" t="str">
        <f t="shared" si="533"/>
        <v>Not Available</v>
      </c>
      <c r="NC436" t="str">
        <f t="shared" si="534"/>
        <v>4 Not Indicated</v>
      </c>
      <c r="ND436" t="str">
        <f t="shared" si="535"/>
        <v>4 Not Indicated</v>
      </c>
      <c r="NE436" t="str">
        <f t="shared" si="536"/>
        <v>4 Not Indicated</v>
      </c>
      <c r="NF436" t="str">
        <f t="shared" si="537"/>
        <v>4 Not Indicated</v>
      </c>
      <c r="NG436" t="str">
        <f t="shared" si="538"/>
        <v>4 Not Indicated</v>
      </c>
      <c r="NH436" s="159">
        <f t="shared" si="539"/>
        <v>42500</v>
      </c>
      <c r="NI436">
        <f t="shared" si="540"/>
        <v>805</v>
      </c>
      <c r="NJ436" s="159">
        <f t="shared" si="541"/>
        <v>42500</v>
      </c>
      <c r="NK436">
        <f t="shared" si="542"/>
        <v>805</v>
      </c>
      <c r="NL436">
        <f t="shared" si="543"/>
        <v>37</v>
      </c>
      <c r="NM436">
        <f t="shared" si="544"/>
        <v>1</v>
      </c>
      <c r="NN436">
        <f>IF(OR(E436="PK",E436="K",JJ436=""),"Null",INDEX(Lookups!$EZ$4:$FW$18,MATCH($JJ436,Lookups!$EY$4:$EY$18,1),MATCH($E436,Lookups!$EZ$3:$FW$3,0)))</f>
        <v>85</v>
      </c>
      <c r="NO436">
        <f>IF(OR(E436="PK",E436="K",JJ436=""),"Null",INDEX(Lookups!$EZ$4:$FW$18,MATCH($JJ436,Lookups!$EY$4:$EY$18,1),MATCH($E436,Lookups!$EZ$3:$FW$3,0) + 1))</f>
        <v>130</v>
      </c>
      <c r="NP436">
        <f t="shared" si="545"/>
        <v>170</v>
      </c>
      <c r="NQ436" t="str">
        <f t="shared" si="546"/>
        <v>No PI Needed</v>
      </c>
      <c r="NR436" t="str">
        <f t="shared" si="547"/>
        <v>No PI Needed</v>
      </c>
      <c r="NS436" t="str">
        <f t="shared" si="548"/>
        <v>600L to 799L</v>
      </c>
      <c r="NT436" t="str">
        <f t="shared" si="549"/>
        <v>800L to 999L</v>
      </c>
      <c r="NU436" t="str">
        <f t="shared" si="550"/>
        <v>800L to 999L</v>
      </c>
      <c r="NV436" s="183" t="str">
        <f t="array" ref="NV436">IF($NL436="No RI Tests","No RI Tests",VLOOKUP(IF(AND(E436="K",JJ436&lt;280),3,IF(AND(E436="K",JJ436&gt;=280),4,MAX(IF(E436=Lookups!$DF$6:$DF$99,IF(JJ436&gt;=Lookups!$DG$6:$DG$99,Lookups!$DH$6:$DH$99))))),Lookups!$DE$104:$DG$108,2,FALSE))</f>
        <v>2 Basic</v>
      </c>
      <c r="NW436" s="161" t="str">
        <f t="array" ref="NW436">IF($NL436="No RI Tests","No RI Tests",VLOOKUP(IF(AND(E436="K",JH436&lt;280),3,IF(AND(E436="K",JH436&gt;=280),4,MAX(IF(E436=Lookups!$DF$6:$DF$99,IF(NI436&gt;=Lookups!$DG$6:$DG$99,Lookups!$DH$6:$DH$99))))),Lookups!$DE$104:$DG$108,2,FALSE))</f>
        <v>2 Basic</v>
      </c>
      <c r="NX436" s="161" t="str">
        <f t="array" ref="NX436">IF($NL436="No RI Tests","No RI Tests",VLOOKUP(IF(AND(E436="K",NK436&lt;280),3,IF(AND(E436="K",NK436&gt;=280),4,MAX(IF(E436=Lookups!$DF$6:$DF$99,IF(NK436&gt;=Lookups!$DG$6:$DG$99,Lookups!$DH$6:$DH$99))))),Lookups!$DE$104:$DG$108,2,FALSE))</f>
        <v>2 Basic</v>
      </c>
      <c r="NY436">
        <f t="shared" si="551"/>
        <v>1</v>
      </c>
      <c r="NZ436">
        <f t="shared" si="552"/>
        <v>0</v>
      </c>
      <c r="OA436" t="str">
        <f t="shared" si="553"/>
        <v>Maintained Performance Level</v>
      </c>
      <c r="OB436" s="161" t="str">
        <f t="array" ref="OB436">IF($NL436="No RI Tests","No RI Tests",IF(E436="K","N/A",VLOOKUP(MAX(IF(E436=Lookups!$DF$6:$DF$99,IF(JJ436&gt;=Lookups!$DG$6:$DG$99,Lookups!$DI$6:$DI$99))),Lookups!$DE$104:$DG$108,3,FALSE)))</f>
        <v>1 Limited</v>
      </c>
      <c r="OC436" s="161" t="str">
        <f t="array" ref="OC436">IF($NL436="No RI Tests","No RI Tests",IF(E436="K","N/A",VLOOKUP(MAX(IF(E436=Lookups!$DF$6:$DF$99,IF(NI436&gt;=Lookups!$DG$6:$DG$99,Lookups!$DI$6:$DI$99))),Lookups!$DE$104:$DG$108,3,FALSE)))</f>
        <v>1 Limited</v>
      </c>
      <c r="OD436" s="161" t="str">
        <f t="array" ref="OD436">IF($NL436="No RI Tests","No RI Tests",IF(E436="K","N/A",VLOOKUP(MAX(IF(E436=Lookups!$DF$6:$DF$99,IF(NK436&gt;=Lookups!$DG$6:$DG$99,Lookups!$DI$6:$DI$99))),Lookups!$DE$104:$DG$108,3,FALSE)))</f>
        <v>1 Limited</v>
      </c>
      <c r="OE436">
        <f t="shared" si="554"/>
        <v>1</v>
      </c>
      <c r="OF436">
        <f t="shared" si="555"/>
        <v>0</v>
      </c>
      <c r="OG436" t="str">
        <f t="shared" si="556"/>
        <v>Maintained Performance Level</v>
      </c>
      <c r="OH436">
        <f t="shared" si="557"/>
        <v>162</v>
      </c>
      <c r="OI436">
        <f t="shared" si="558"/>
        <v>1</v>
      </c>
      <c r="OJ436">
        <f t="shared" si="559"/>
        <v>1</v>
      </c>
      <c r="OK436">
        <f t="shared" si="560"/>
        <v>0</v>
      </c>
      <c r="OL436">
        <f t="shared" si="561"/>
        <v>1.5069767441860464</v>
      </c>
      <c r="OM436" t="str">
        <f t="shared" si="562"/>
        <v>Fall Administration</v>
      </c>
      <c r="ON436" t="str">
        <f t="shared" si="563"/>
        <v>Winter Administration</v>
      </c>
      <c r="OO436" t="str">
        <f t="shared" si="564"/>
        <v>Fall to Winter RI</v>
      </c>
      <c r="OP436" t="str">
        <f ca="1">IF(AND(HR436&lt;&gt;"",JJ436&lt;600),IF(HT436="Advancing","Tier 2","Tier 3"),IF(JI436="","Null",IF(OR(E436="K",E436&lt;3),"FRA Recommended",IF(JJ436&gt;=IF(E436&lt;6,400,600),IF(JJ436&lt;VLOOKUP(E436,Lookups!$AP$3:$AR$16,3,FALSE),"Tier 2","Core"),IF(JJ436&lt;400,IF(RAND()&lt;0.81,"Tier 3","Tier 2"),IF(RAND()&lt;0.51,"Tier 3","Tier 2"))))))</f>
        <v>Tier 2</v>
      </c>
      <c r="OQ436" t="str">
        <f t="shared" si="565"/>
        <v>Average Reading Invt. Under 15 Minutes Long</v>
      </c>
      <c r="OR436">
        <f t="shared" si="566"/>
        <v>0</v>
      </c>
      <c r="OS436">
        <f t="shared" si="567"/>
        <v>1</v>
      </c>
      <c r="OT436">
        <f t="shared" si="568"/>
        <v>162</v>
      </c>
      <c r="OU436" s="159" t="str">
        <f t="shared" si="569"/>
        <v>No PI Tests</v>
      </c>
      <c r="OV436" t="str">
        <f t="shared" si="570"/>
        <v>No PI Tests</v>
      </c>
      <c r="OW436" t="str">
        <f t="shared" si="571"/>
        <v>No PI Tests</v>
      </c>
      <c r="OX436" t="str">
        <f t="shared" si="572"/>
        <v>No PI Tests</v>
      </c>
      <c r="OY436" t="str">
        <f t="shared" si="573"/>
        <v>No PI Tests</v>
      </c>
      <c r="OZ436" t="str">
        <f t="shared" si="574"/>
        <v>No PI Tests</v>
      </c>
      <c r="PA436" s="159" t="str">
        <f t="shared" si="575"/>
        <v>No PI Tests</v>
      </c>
      <c r="PB436" t="str">
        <f t="shared" si="576"/>
        <v>No PI Tests</v>
      </c>
      <c r="PC436" t="str">
        <f t="shared" si="577"/>
        <v>No PI Tests</v>
      </c>
      <c r="PD436" t="str">
        <f t="shared" si="578"/>
        <v>No PI Tests</v>
      </c>
      <c r="PE436" t="str">
        <f t="shared" si="579"/>
        <v>No PI Tests</v>
      </c>
      <c r="PF436" t="str">
        <f t="shared" si="580"/>
        <v>No PI Tests</v>
      </c>
      <c r="PG436" t="str">
        <f t="shared" si="581"/>
        <v>No PI Tests</v>
      </c>
      <c r="PH436">
        <f t="shared" si="582"/>
        <v>0</v>
      </c>
      <c r="PI436">
        <f t="shared" si="583"/>
        <v>0</v>
      </c>
      <c r="PJ436" t="str">
        <f t="shared" si="584"/>
        <v>Null</v>
      </c>
      <c r="PK436" t="str">
        <f>IF(HR436="","Null",IF(E436&lt;3,"Null",IF(HU436=0,0,IF(HS436="Form 1",VLOOKUP(HU436,Lookups!$BE$3:$BP$63,E436,FALSE),IF(HS436="Form 2",VLOOKUP(HU436,Lookups!$BE$67:$BP$127,E436,FALSE),VLOOKUP(HU436,Lookups!$BE$130:$BP$190,E436,FALSE))))))</f>
        <v>Null</v>
      </c>
      <c r="PL436" t="str">
        <f t="shared" si="585"/>
        <v>Null</v>
      </c>
      <c r="PM436" t="str">
        <f>IF($PH436=0,"Null",IF(E436&lt;3,"Null",IF(OX436=0,0,IF(OV436="Form 1",VLOOKUP(OX436,Lookups!$BE$3:$BP$63,E436,FALSE),IF(OV436="Form 2",VLOOKUP(OX436,Lookups!$BE$67:$BP$127,E436,FALSE),VLOOKUP(OX436,Lookups!$BE$130:$BP$190,E436,FALSE))))))</f>
        <v>Null</v>
      </c>
      <c r="PN436" t="str">
        <f t="shared" si="586"/>
        <v>Null</v>
      </c>
      <c r="PO436" t="str">
        <f t="shared" si="587"/>
        <v>Null</v>
      </c>
      <c r="PP436" t="str">
        <f t="shared" si="588"/>
        <v>Null</v>
      </c>
      <c r="PQ436" t="str">
        <f>IF(HR436="","Null",IF(E436&lt;3,"Null",IF(HV436=0,0,IF(HS436="Form 1",VLOOKUP(HV436,Lookups!$BR$3:$CC$63,E436,FALSE),IF(HS436="Form 2",VLOOKUP(HV436,Lookups!$BR$67:$CC$127,E436,FALSE),VLOOKUP(HV436,Lookups!$BR$130:$CC$190,E436,FALSE))))))</f>
        <v>Null</v>
      </c>
      <c r="PR436" t="str">
        <f t="shared" si="589"/>
        <v>Null</v>
      </c>
      <c r="PS436" t="str">
        <f>IF(HR436="","Null",IF(E436&lt;3,"Null",IF(OY436=0,0,IF(OW436="Form 1",VLOOKUP(OY436,Lookups!$BR$3:$CC$63,E436,FALSE),IF(OW436="Form 2",VLOOKUP(OY436,Lookups!$BR$67:$CC$127,E436,FALSE),VLOOKUP(OY436,Lookups!$BR$130:$CC$190,E436,FALSE))))))</f>
        <v>Null</v>
      </c>
      <c r="PT436" t="str">
        <f t="shared" si="590"/>
        <v>Null</v>
      </c>
      <c r="PU436" t="str">
        <f t="shared" si="591"/>
        <v>Null</v>
      </c>
      <c r="PV436" t="str">
        <f t="shared" si="592"/>
        <v>Null</v>
      </c>
      <c r="PW436" t="str">
        <f t="shared" si="593"/>
        <v>No PI Tests</v>
      </c>
      <c r="PX436">
        <f t="shared" si="594"/>
        <v>1</v>
      </c>
      <c r="PY436">
        <f t="shared" si="595"/>
        <v>0</v>
      </c>
      <c r="PZ436" t="str">
        <f t="shared" si="596"/>
        <v>Null</v>
      </c>
      <c r="QA436" t="str">
        <f t="shared" si="597"/>
        <v>Null</v>
      </c>
      <c r="QB436" t="str">
        <f t="shared" si="598"/>
        <v>Null</v>
      </c>
      <c r="QC436" t="str">
        <f>IF($MS436="System 44 Record",IF(BQ436&lt;MEDIAN(Directions!$F$3,Directions!$F$6),"Mid-Year Exited Student","Full Year Participant")&amp;IF(BP436&lt;Directions!$F$3,", Started Prior Year",", Started This Year"),"Null")</f>
        <v>Null</v>
      </c>
      <c r="QD436" t="str">
        <f t="shared" si="599"/>
        <v>Null</v>
      </c>
      <c r="QE436">
        <f t="shared" si="600"/>
        <v>1</v>
      </c>
      <c r="QF436">
        <f t="shared" si="601"/>
        <v>1</v>
      </c>
      <c r="QG436">
        <f t="shared" si="602"/>
        <v>1</v>
      </c>
      <c r="QH436">
        <f t="shared" si="603"/>
        <v>3</v>
      </c>
      <c r="QI436">
        <f t="shared" si="604"/>
        <v>0.77666666666666662</v>
      </c>
      <c r="QJ436" t="str">
        <f t="shared" si="605"/>
        <v>Used All 3</v>
      </c>
      <c r="QK436" t="str">
        <f t="shared" si="606"/>
        <v>100 or More Sessions</v>
      </c>
      <c r="QL436" t="str">
        <f t="shared" si="607"/>
        <v>9 to 12 Segments</v>
      </c>
      <c r="QM436" t="str">
        <f>IF($MS436="READ 180 Record",IF(AQ436="","Null",VLOOKUP(JJ436,Lookups!$DX$3:$EB$2054,AN436+1,FALSE)),"Null")</f>
        <v>Level Matches Lexile Score</v>
      </c>
      <c r="QN436" t="str">
        <f t="shared" si="608"/>
        <v>Null</v>
      </c>
    </row>
    <row r="437" spans="1:456" x14ac:dyDescent="0.25">
      <c r="A437" s="161" t="s">
        <v>1447</v>
      </c>
      <c r="B437" s="161" t="s">
        <v>1447</v>
      </c>
      <c r="C437" s="161" t="s">
        <v>1447</v>
      </c>
      <c r="D437" s="161" t="s">
        <v>1447</v>
      </c>
      <c r="E437" s="161">
        <v>5</v>
      </c>
      <c r="F437" s="161" t="s">
        <v>1447</v>
      </c>
      <c r="G437" s="161" t="s">
        <v>880</v>
      </c>
      <c r="H437" s="161" t="s">
        <v>881</v>
      </c>
      <c r="I437" s="161">
        <v>619</v>
      </c>
      <c r="J437" s="159">
        <v>42501</v>
      </c>
      <c r="K437" s="161">
        <v>0</v>
      </c>
      <c r="L437" s="161">
        <v>0</v>
      </c>
      <c r="M437" s="161">
        <v>0</v>
      </c>
      <c r="N437" s="161">
        <v>0</v>
      </c>
      <c r="O437" s="161">
        <v>0</v>
      </c>
      <c r="P437" s="161">
        <v>0</v>
      </c>
      <c r="Q437" s="161">
        <v>0</v>
      </c>
      <c r="R437" s="161">
        <v>0</v>
      </c>
      <c r="S437" s="161">
        <v>0</v>
      </c>
      <c r="T437" s="161">
        <v>0</v>
      </c>
      <c r="U437" s="161">
        <v>0</v>
      </c>
      <c r="V437" s="161">
        <v>0</v>
      </c>
      <c r="W437" s="161">
        <v>0</v>
      </c>
      <c r="X437" s="161">
        <v>0</v>
      </c>
      <c r="AB437" s="161" t="s">
        <v>241</v>
      </c>
      <c r="AC437" s="161" t="s">
        <v>242</v>
      </c>
      <c r="AD437" s="161" t="s">
        <v>242</v>
      </c>
      <c r="AE437" s="161" t="s">
        <v>242</v>
      </c>
      <c r="AF437" s="161" t="s">
        <v>242</v>
      </c>
      <c r="AG437" s="161" t="s">
        <v>241</v>
      </c>
      <c r="AH437" s="161" t="s">
        <v>242</v>
      </c>
      <c r="AI437" s="161">
        <v>20150801</v>
      </c>
      <c r="AJ437" s="161">
        <v>20160525</v>
      </c>
      <c r="AK437" s="161" t="s">
        <v>869</v>
      </c>
      <c r="AL437" t="s">
        <v>1076</v>
      </c>
      <c r="AM437" t="s">
        <v>881</v>
      </c>
      <c r="AN437">
        <v>2</v>
      </c>
      <c r="AO437" t="s">
        <v>870</v>
      </c>
      <c r="AP437">
        <v>12</v>
      </c>
      <c r="AQ437">
        <v>100</v>
      </c>
      <c r="AR437">
        <v>1624</v>
      </c>
      <c r="AS437">
        <v>482</v>
      </c>
      <c r="AT437">
        <v>261</v>
      </c>
      <c r="AU437">
        <v>604</v>
      </c>
      <c r="AV437">
        <v>159</v>
      </c>
      <c r="AW437">
        <v>82</v>
      </c>
      <c r="AX437">
        <v>15.416699999999899</v>
      </c>
      <c r="AY437">
        <v>8.6153999999999993</v>
      </c>
      <c r="AZ437">
        <v>3.3332999999999999</v>
      </c>
      <c r="BA437">
        <v>118.2833</v>
      </c>
      <c r="BB437">
        <v>30056</v>
      </c>
      <c r="BC437">
        <v>66.666666665999998</v>
      </c>
      <c r="BD437">
        <v>73.913043478000006</v>
      </c>
      <c r="BE437">
        <v>793</v>
      </c>
      <c r="BF437">
        <v>999</v>
      </c>
      <c r="BG437">
        <v>17</v>
      </c>
      <c r="BH437">
        <v>88</v>
      </c>
      <c r="BI437">
        <v>3</v>
      </c>
      <c r="BJ437">
        <v>4</v>
      </c>
      <c r="BK437">
        <v>117</v>
      </c>
      <c r="BL437">
        <v>0</v>
      </c>
      <c r="BM437" t="s">
        <v>1077</v>
      </c>
      <c r="BN437" t="s">
        <v>1079</v>
      </c>
      <c r="ET437" s="161">
        <v>5</v>
      </c>
      <c r="EU437" s="161">
        <v>121</v>
      </c>
      <c r="EV437" s="161">
        <v>40</v>
      </c>
      <c r="EW437" s="161">
        <v>7246</v>
      </c>
      <c r="EX437" s="161">
        <v>0</v>
      </c>
      <c r="EY437" s="161">
        <v>0</v>
      </c>
      <c r="EZ437" s="161">
        <v>39</v>
      </c>
      <c r="FA437" s="161">
        <v>63</v>
      </c>
      <c r="FB437" s="161">
        <v>59</v>
      </c>
      <c r="FC437" s="161">
        <v>77</v>
      </c>
      <c r="FD437" s="161">
        <v>1</v>
      </c>
      <c r="FE437" s="161">
        <v>2</v>
      </c>
      <c r="FF437" s="159">
        <v>42390</v>
      </c>
      <c r="FG437" s="161">
        <v>62</v>
      </c>
      <c r="FH437" s="161">
        <v>78</v>
      </c>
      <c r="FI437" s="161">
        <v>50</v>
      </c>
      <c r="FJ437" s="161">
        <v>75</v>
      </c>
      <c r="FK437" s="161">
        <v>63</v>
      </c>
      <c r="FL437" s="159">
        <v>42388</v>
      </c>
      <c r="FM437" s="161">
        <v>39</v>
      </c>
      <c r="FN437" s="161">
        <v>63</v>
      </c>
      <c r="FO437" s="161">
        <v>25</v>
      </c>
      <c r="FP437" s="161">
        <v>38</v>
      </c>
      <c r="FQ437" s="161">
        <v>63</v>
      </c>
      <c r="FR437" s="159">
        <v>42312</v>
      </c>
      <c r="FS437" s="161">
        <v>57</v>
      </c>
      <c r="FT437" s="161">
        <v>75</v>
      </c>
      <c r="FU437" s="161">
        <v>50</v>
      </c>
      <c r="FV437" s="161">
        <v>50</v>
      </c>
      <c r="FW437" s="161">
        <v>75</v>
      </c>
      <c r="HN437" s="161" t="s">
        <v>881</v>
      </c>
      <c r="HO437" s="159">
        <v>42501</v>
      </c>
      <c r="HP437" s="159">
        <v>42501</v>
      </c>
      <c r="HQ437" s="161">
        <v>1</v>
      </c>
      <c r="HR437" s="159">
        <v>42501</v>
      </c>
      <c r="HS437" s="161" t="s">
        <v>872</v>
      </c>
      <c r="HT437" s="161" t="s">
        <v>882</v>
      </c>
      <c r="HU437" s="161">
        <v>41</v>
      </c>
      <c r="HV437" s="161">
        <v>27</v>
      </c>
      <c r="HW437" s="161">
        <v>0</v>
      </c>
      <c r="JB437" s="161" t="s">
        <v>881</v>
      </c>
      <c r="JC437" s="161">
        <v>15</v>
      </c>
      <c r="JD437" s="161">
        <v>8</v>
      </c>
      <c r="JE437" s="161">
        <v>16</v>
      </c>
      <c r="JF437" s="161">
        <v>24850</v>
      </c>
      <c r="JG437" s="159">
        <v>42501</v>
      </c>
      <c r="JH437" s="161">
        <v>619</v>
      </c>
      <c r="JI437" s="159">
        <v>42244</v>
      </c>
      <c r="JJ437" s="161">
        <v>407</v>
      </c>
      <c r="JK437" s="161">
        <v>14</v>
      </c>
      <c r="JL437" s="159">
        <v>42352</v>
      </c>
      <c r="JM437" s="161">
        <v>661</v>
      </c>
      <c r="JN437" s="161">
        <v>19</v>
      </c>
      <c r="JO437" s="159">
        <v>42501</v>
      </c>
      <c r="JP437" s="161">
        <v>619</v>
      </c>
      <c r="JQ437" s="161">
        <v>14</v>
      </c>
      <c r="MN437" t="str">
        <f t="shared" si="522"/>
        <v>YesNoNoNoYesNo</v>
      </c>
      <c r="MO437" t="str">
        <f>IF(AND(MN437="NoNoNoNoNoNo",JI437=""),"No Programs",VLOOKUP(MN437,Lookups!$DA$4:$DB$67,2,FALSE))</f>
        <v>READ 180 Only</v>
      </c>
      <c r="MP437">
        <f t="shared" si="523"/>
        <v>1</v>
      </c>
      <c r="MQ437" t="str">
        <f t="shared" si="524"/>
        <v>READ 180 User</v>
      </c>
      <c r="MR437" t="str">
        <f>Directions!$D$3</f>
        <v>Usage</v>
      </c>
      <c r="MS437" t="str">
        <f>VLOOKUP(MQ437,Lookups!$CU$71:$CV$80,2,FALSE)</f>
        <v>READ 180 Record</v>
      </c>
      <c r="MT437">
        <f t="shared" si="525"/>
        <v>1</v>
      </c>
      <c r="MU437">
        <f t="shared" si="526"/>
        <v>1</v>
      </c>
      <c r="MV437">
        <f t="shared" si="527"/>
        <v>1</v>
      </c>
      <c r="MW437">
        <f t="shared" si="528"/>
        <v>1</v>
      </c>
      <c r="MX437">
        <f t="shared" si="529"/>
        <v>36.714285714285715</v>
      </c>
      <c r="MY437" t="str">
        <f t="shared" si="530"/>
        <v>Not Used</v>
      </c>
      <c r="MZ437">
        <f t="shared" si="531"/>
        <v>0</v>
      </c>
      <c r="NA437" t="str">
        <f t="shared" si="532"/>
        <v>Not Available</v>
      </c>
      <c r="NB437" t="str">
        <f t="shared" si="533"/>
        <v>Not Available</v>
      </c>
      <c r="NC437" t="str">
        <f t="shared" si="534"/>
        <v>4 Not Indicated</v>
      </c>
      <c r="ND437" t="str">
        <f t="shared" si="535"/>
        <v>4 Not Indicated</v>
      </c>
      <c r="NE437" t="str">
        <f t="shared" si="536"/>
        <v>4 Not Indicated</v>
      </c>
      <c r="NF437" t="str">
        <f t="shared" si="537"/>
        <v>4 Not Indicated</v>
      </c>
      <c r="NG437" t="str">
        <f t="shared" si="538"/>
        <v>4 Not Indicated</v>
      </c>
      <c r="NH437" s="159">
        <f t="shared" si="539"/>
        <v>42501</v>
      </c>
      <c r="NI437">
        <f t="shared" si="540"/>
        <v>619</v>
      </c>
      <c r="NJ437" s="159">
        <f t="shared" si="541"/>
        <v>42352</v>
      </c>
      <c r="NK437">
        <f t="shared" si="542"/>
        <v>661</v>
      </c>
      <c r="NL437">
        <f t="shared" si="543"/>
        <v>36.714285714285715</v>
      </c>
      <c r="NM437">
        <f t="shared" si="544"/>
        <v>1</v>
      </c>
      <c r="NN437">
        <f>IF(OR(E437="PK",E437="K",JJ437=""),"Null",INDEX(Lookups!$EZ$4:$FW$18,MATCH($JJ437,Lookups!$EY$4:$EY$18,1),MATCH($E437,Lookups!$EZ$3:$FW$3,0)))</f>
        <v>130</v>
      </c>
      <c r="NO437">
        <f>IF(OR(E437="PK",E437="K",JJ437=""),"Null",INDEX(Lookups!$EZ$4:$FW$18,MATCH($JJ437,Lookups!$EY$4:$EY$18,1),MATCH($E437,Lookups!$EZ$3:$FW$3,0) + 1))</f>
        <v>180</v>
      </c>
      <c r="NP437">
        <f t="shared" si="545"/>
        <v>260</v>
      </c>
      <c r="NQ437" t="str">
        <f t="shared" si="546"/>
        <v>No PI Needed</v>
      </c>
      <c r="NR437" t="str">
        <f t="shared" si="547"/>
        <v>No PI Needed</v>
      </c>
      <c r="NS437" t="str">
        <f t="shared" si="548"/>
        <v>400L to 599L</v>
      </c>
      <c r="NT437" t="str">
        <f t="shared" si="549"/>
        <v>600L to 799L</v>
      </c>
      <c r="NU437" t="str">
        <f t="shared" si="550"/>
        <v>600L to 799L</v>
      </c>
      <c r="NV437" s="183" t="str">
        <f t="array" ref="NV437">IF($NL437="No RI Tests","No RI Tests",VLOOKUP(IF(AND(E437="K",JJ437&lt;280),3,IF(AND(E437="K",JJ437&gt;=280),4,MAX(IF(E437=Lookups!$DF$6:$DF$99,IF(JJ437&gt;=Lookups!$DG$6:$DG$99,Lookups!$DH$6:$DH$99))))),Lookups!$DE$104:$DG$108,2,FALSE))</f>
        <v>1 Below Basic</v>
      </c>
      <c r="NW437" s="161" t="str">
        <f t="array" ref="NW437">IF($NL437="No RI Tests","No RI Tests",VLOOKUP(IF(AND(E437="K",JH437&lt;280),3,IF(AND(E437="K",JH437&gt;=280),4,MAX(IF(E437=Lookups!$DF$6:$DF$99,IF(NI437&gt;=Lookups!$DG$6:$DG$99,Lookups!$DH$6:$DH$99))))),Lookups!$DE$104:$DG$108,2,FALSE))</f>
        <v>1 Below Basic</v>
      </c>
      <c r="NX437" s="161" t="str">
        <f t="array" ref="NX437">IF($NL437="No RI Tests","No RI Tests",VLOOKUP(IF(AND(E437="K",NK437&lt;280),3,IF(AND(E437="K",NK437&gt;=280),4,MAX(IF(E437=Lookups!$DF$6:$DF$99,IF(NK437&gt;=Lookups!$DG$6:$DG$99,Lookups!$DH$6:$DH$99))))),Lookups!$DE$104:$DG$108,2,FALSE))</f>
        <v>2 Basic</v>
      </c>
      <c r="NY437">
        <f t="shared" si="551"/>
        <v>1</v>
      </c>
      <c r="NZ437">
        <f t="shared" si="552"/>
        <v>0</v>
      </c>
      <c r="OA437" t="str">
        <f t="shared" si="553"/>
        <v>Maintained Performance Level</v>
      </c>
      <c r="OB437" s="161" t="str">
        <f t="array" ref="OB437">IF($NL437="No RI Tests","No RI Tests",IF(E437="K","N/A",VLOOKUP(MAX(IF(E437=Lookups!$DF$6:$DF$99,IF(JJ437&gt;=Lookups!$DG$6:$DG$99,Lookups!$DI$6:$DI$99))),Lookups!$DE$104:$DG$108,3,FALSE)))</f>
        <v>1 Limited</v>
      </c>
      <c r="OC437" s="161" t="str">
        <f t="array" ref="OC437">IF($NL437="No RI Tests","No RI Tests",IF(E437="K","N/A",VLOOKUP(MAX(IF(E437=Lookups!$DF$6:$DF$99,IF(NI437&gt;=Lookups!$DG$6:$DG$99,Lookups!$DI$6:$DI$99))),Lookups!$DE$104:$DG$108,3,FALSE)))</f>
        <v>1 Limited</v>
      </c>
      <c r="OD437" s="161" t="str">
        <f t="array" ref="OD437">IF($NL437="No RI Tests","No RI Tests",IF(E437="K","N/A",VLOOKUP(MAX(IF(E437=Lookups!$DF$6:$DF$99,IF(NK437&gt;=Lookups!$DG$6:$DG$99,Lookups!$DI$6:$DI$99))),Lookups!$DE$104:$DG$108,3,FALSE)))</f>
        <v>1 Limited</v>
      </c>
      <c r="OE437">
        <f t="shared" si="554"/>
        <v>1</v>
      </c>
      <c r="OF437">
        <f t="shared" si="555"/>
        <v>0</v>
      </c>
      <c r="OG437" t="str">
        <f t="shared" si="556"/>
        <v>Maintained Performance Level</v>
      </c>
      <c r="OH437">
        <f t="shared" si="557"/>
        <v>212</v>
      </c>
      <c r="OI437">
        <f t="shared" si="558"/>
        <v>1</v>
      </c>
      <c r="OJ437">
        <f t="shared" si="559"/>
        <v>1</v>
      </c>
      <c r="OK437">
        <f t="shared" si="560"/>
        <v>0</v>
      </c>
      <c r="OL437">
        <f t="shared" si="561"/>
        <v>1.3677419354838709</v>
      </c>
      <c r="OM437" t="str">
        <f t="shared" si="562"/>
        <v>Fall Administration</v>
      </c>
      <c r="ON437" t="str">
        <f t="shared" si="563"/>
        <v>Fall Administration</v>
      </c>
      <c r="OO437" t="str">
        <f t="shared" si="564"/>
        <v>Fall Administration RI</v>
      </c>
      <c r="OP437" t="str">
        <f ca="1">IF(AND(HR437&lt;&gt;"",JJ437&lt;600),IF(HT437="Advancing","Tier 2","Tier 3"),IF(JI437="","Null",IF(OR(E437="K",E437&lt;3),"FRA Recommended",IF(JJ437&gt;=IF(E437&lt;6,400,600),IF(JJ437&lt;VLOOKUP(E437,Lookups!$AP$3:$AR$16,3,FALSE),"Tier 2","Core"),IF(JJ437&lt;400,IF(RAND()&lt;0.81,"Tier 3","Tier 2"),IF(RAND()&lt;0.51,"Tier 3","Tier 2"))))))</f>
        <v>Tier 2</v>
      </c>
      <c r="OQ437" t="str">
        <f t="shared" si="565"/>
        <v>Average Reading Invt. at Least 15 Minutes Long</v>
      </c>
      <c r="OR437">
        <f t="shared" si="566"/>
        <v>0</v>
      </c>
      <c r="OS437">
        <f t="shared" si="567"/>
        <v>1</v>
      </c>
      <c r="OT437">
        <f t="shared" si="568"/>
        <v>254</v>
      </c>
      <c r="OU437" s="159">
        <f t="shared" si="569"/>
        <v>42501</v>
      </c>
      <c r="OV437" t="str">
        <f t="shared" si="570"/>
        <v>Form 1</v>
      </c>
      <c r="OW437" t="str">
        <f t="shared" si="571"/>
        <v>Advancing</v>
      </c>
      <c r="OX437">
        <f t="shared" si="572"/>
        <v>41</v>
      </c>
      <c r="OY437">
        <f t="shared" si="573"/>
        <v>27</v>
      </c>
      <c r="OZ437">
        <f t="shared" si="574"/>
        <v>0</v>
      </c>
      <c r="PA437" s="159">
        <f t="shared" si="575"/>
        <v>42501</v>
      </c>
      <c r="PB437" t="str">
        <f t="shared" si="576"/>
        <v>Form 1</v>
      </c>
      <c r="PC437" t="str">
        <f t="shared" si="577"/>
        <v>Advancing</v>
      </c>
      <c r="PD437">
        <f t="shared" si="578"/>
        <v>41</v>
      </c>
      <c r="PE437">
        <f t="shared" si="579"/>
        <v>27</v>
      </c>
      <c r="PF437">
        <f t="shared" si="580"/>
        <v>0</v>
      </c>
      <c r="PG437" t="str">
        <f t="shared" si="581"/>
        <v>Lone PI Test</v>
      </c>
      <c r="PH437">
        <f t="shared" si="582"/>
        <v>0</v>
      </c>
      <c r="PI437">
        <f t="shared" si="583"/>
        <v>0</v>
      </c>
      <c r="PJ437">
        <f t="shared" si="584"/>
        <v>41</v>
      </c>
      <c r="PK437">
        <f>IF(HR437="","Null",IF(E437&lt;3,"Null",IF(HU437=0,0,IF(HS437="Form 1",VLOOKUP(HU437,Lookups!$BE$3:$BP$63,E437,FALSE),IF(HS437="Form 2",VLOOKUP(HU437,Lookups!$BE$67:$BP$127,E437,FALSE),VLOOKUP(HU437,Lookups!$BE$130:$BP$190,E437,FALSE))))))</f>
        <v>13</v>
      </c>
      <c r="PL437" t="str">
        <f t="shared" si="585"/>
        <v>Null</v>
      </c>
      <c r="PM437" t="str">
        <f>IF($PH437=0,"Null",IF(E437&lt;3,"Null",IF(OX437=0,0,IF(OV437="Form 1",VLOOKUP(OX437,Lookups!$BE$3:$BP$63,E437,FALSE),IF(OV437="Form 2",VLOOKUP(OX437,Lookups!$BE$67:$BP$127,E437,FALSE),VLOOKUP(OX437,Lookups!$BE$130:$BP$190,E437,FALSE))))))</f>
        <v>Null</v>
      </c>
      <c r="PN437" t="str">
        <f t="shared" si="586"/>
        <v>Null</v>
      </c>
      <c r="PO437" t="str">
        <f t="shared" si="587"/>
        <v>Null</v>
      </c>
      <c r="PP437">
        <f t="shared" si="588"/>
        <v>27</v>
      </c>
      <c r="PQ437">
        <f>IF(HR437="","Null",IF(E437&lt;3,"Null",IF(HV437=0,0,IF(HS437="Form 1",VLOOKUP(HV437,Lookups!$BR$3:$CC$63,E437,FALSE),IF(HS437="Form 2",VLOOKUP(HV437,Lookups!$BR$67:$CC$127,E437,FALSE),VLOOKUP(HV437,Lookups!$BR$130:$CC$190,E437,FALSE))))))</f>
        <v>70</v>
      </c>
      <c r="PR437" t="str">
        <f t="shared" si="589"/>
        <v>Null</v>
      </c>
      <c r="PS437">
        <f>IF(HR437="","Null",IF(E437&lt;3,"Null",IF(OY437=0,0,IF(OW437="Form 1",VLOOKUP(OY437,Lookups!$BR$3:$CC$63,E437,FALSE),IF(OW437="Form 2",VLOOKUP(OY437,Lookups!$BR$67:$CC$127,E437,FALSE),VLOOKUP(OY437,Lookups!$BR$130:$CC$190,E437,FALSE))))))</f>
        <v>62</v>
      </c>
      <c r="PT437" t="str">
        <f t="shared" si="590"/>
        <v>Null</v>
      </c>
      <c r="PU437" t="str">
        <f t="shared" si="591"/>
        <v>Null</v>
      </c>
      <c r="PV437">
        <f t="shared" si="592"/>
        <v>1</v>
      </c>
      <c r="PW437" t="str">
        <f t="shared" si="593"/>
        <v>Spring PI Administration</v>
      </c>
      <c r="PX437">
        <f t="shared" si="594"/>
        <v>1</v>
      </c>
      <c r="PY437">
        <f t="shared" si="595"/>
        <v>0</v>
      </c>
      <c r="PZ437" t="str">
        <f t="shared" si="596"/>
        <v>Null</v>
      </c>
      <c r="QA437" t="str">
        <f t="shared" si="597"/>
        <v>Null</v>
      </c>
      <c r="QB437" t="str">
        <f t="shared" si="598"/>
        <v>Null</v>
      </c>
      <c r="QC437" t="str">
        <f>IF($MS437="System 44 Record",IF(BQ437&lt;MEDIAN(Directions!$F$3,Directions!$F$6),"Mid-Year Exited Student","Full Year Participant")&amp;IF(BP437&lt;Directions!$F$3,", Started Prior Year",", Started This Year"),"Null")</f>
        <v>Null</v>
      </c>
      <c r="QD437" t="str">
        <f t="shared" si="599"/>
        <v>Null</v>
      </c>
      <c r="QE437">
        <f t="shared" si="600"/>
        <v>1</v>
      </c>
      <c r="QF437">
        <f t="shared" si="601"/>
        <v>1</v>
      </c>
      <c r="QG437">
        <f t="shared" si="602"/>
        <v>1</v>
      </c>
      <c r="QH437">
        <f t="shared" si="603"/>
        <v>3</v>
      </c>
      <c r="QI437">
        <f t="shared" si="604"/>
        <v>0.72333333333333338</v>
      </c>
      <c r="QJ437" t="str">
        <f t="shared" si="605"/>
        <v>Used All 3</v>
      </c>
      <c r="QK437" t="str">
        <f t="shared" si="606"/>
        <v>100 or More Sessions</v>
      </c>
      <c r="QL437" t="str">
        <f t="shared" si="607"/>
        <v>9 to 12 Segments</v>
      </c>
      <c r="QM437" t="str">
        <f>IF($MS437="READ 180 Record",IF(AQ437="","Null",VLOOKUP(JJ437,Lookups!$DX$3:$EB$2054,AN437+1,FALSE)),"Null")</f>
        <v>Level Matches Lexile Score</v>
      </c>
      <c r="QN437" t="str">
        <f t="shared" si="608"/>
        <v>Null</v>
      </c>
    </row>
    <row r="438" spans="1:456" x14ac:dyDescent="0.25">
      <c r="A438" s="161" t="s">
        <v>1447</v>
      </c>
      <c r="B438" s="161" t="s">
        <v>1447</v>
      </c>
      <c r="C438" s="161" t="s">
        <v>1447</v>
      </c>
      <c r="D438" s="161" t="s">
        <v>1447</v>
      </c>
      <c r="E438" s="161">
        <v>12</v>
      </c>
      <c r="F438" s="161" t="s">
        <v>1447</v>
      </c>
      <c r="G438" s="161" t="s">
        <v>880</v>
      </c>
      <c r="H438" s="161" t="s">
        <v>881</v>
      </c>
      <c r="K438" s="161">
        <v>0</v>
      </c>
      <c r="L438" s="161">
        <v>0</v>
      </c>
      <c r="M438" s="161">
        <v>0</v>
      </c>
      <c r="N438" s="161">
        <v>0</v>
      </c>
      <c r="O438" s="161">
        <v>0</v>
      </c>
      <c r="P438" s="161">
        <v>0</v>
      </c>
      <c r="Q438" s="161">
        <v>0</v>
      </c>
      <c r="R438" s="161">
        <v>0</v>
      </c>
      <c r="S438" s="161">
        <v>0</v>
      </c>
      <c r="T438" s="161">
        <v>0</v>
      </c>
      <c r="U438" s="161">
        <v>0</v>
      </c>
      <c r="V438" s="161">
        <v>0</v>
      </c>
      <c r="W438" s="161">
        <v>0</v>
      </c>
      <c r="X438" s="161">
        <v>0</v>
      </c>
      <c r="AB438" s="161" t="s">
        <v>242</v>
      </c>
      <c r="AC438" s="161" t="s">
        <v>242</v>
      </c>
      <c r="AD438" s="161" t="s">
        <v>242</v>
      </c>
      <c r="AE438" s="161" t="s">
        <v>242</v>
      </c>
      <c r="AF438" s="161" t="s">
        <v>242</v>
      </c>
      <c r="AG438" s="161" t="s">
        <v>242</v>
      </c>
      <c r="AH438" s="161" t="s">
        <v>242</v>
      </c>
      <c r="AI438" s="161">
        <v>20150801</v>
      </c>
      <c r="AJ438" s="161">
        <v>20160525</v>
      </c>
      <c r="AK438" s="161" t="s">
        <v>869</v>
      </c>
      <c r="AL438" t="s">
        <v>1078</v>
      </c>
      <c r="BN438" t="s">
        <v>1079</v>
      </c>
      <c r="ET438" s="161">
        <v>0</v>
      </c>
      <c r="EU438" s="161">
        <v>0</v>
      </c>
      <c r="EV438" s="161">
        <v>0</v>
      </c>
      <c r="EW438" s="161">
        <v>0</v>
      </c>
      <c r="EX438" s="161">
        <v>0</v>
      </c>
      <c r="EY438" s="161">
        <v>0</v>
      </c>
      <c r="EZ438" s="161">
        <v>0</v>
      </c>
      <c r="FA438" s="161">
        <v>0</v>
      </c>
      <c r="FB438" s="161">
        <v>0</v>
      </c>
      <c r="FC438" s="161">
        <v>0</v>
      </c>
      <c r="FD438" s="161">
        <v>0</v>
      </c>
      <c r="FE438" s="161">
        <v>0</v>
      </c>
      <c r="HN438" s="161" t="s">
        <v>881</v>
      </c>
      <c r="JB438" s="161" t="s">
        <v>881</v>
      </c>
      <c r="JC438" s="161">
        <v>0</v>
      </c>
      <c r="JD438" s="161">
        <v>0</v>
      </c>
      <c r="JE438" s="161">
        <v>0</v>
      </c>
      <c r="JF438" s="161">
        <v>0</v>
      </c>
      <c r="MN438" t="str">
        <f t="shared" si="522"/>
        <v>NoNoNoNoNoNo</v>
      </c>
      <c r="MO438" t="str">
        <f>IF(AND(MN438="NoNoNoNoNoNo",JI438=""),"No Programs",VLOOKUP(MN438,Lookups!$DA$4:$DB$67,2,FALSE))</f>
        <v>No Programs</v>
      </c>
      <c r="MP438">
        <f t="shared" si="523"/>
        <v>0</v>
      </c>
      <c r="MQ438" t="str">
        <f t="shared" si="524"/>
        <v>No Program Use</v>
      </c>
      <c r="MR438" t="str">
        <f>Directions!$D$3</f>
        <v>Usage</v>
      </c>
      <c r="MS438" t="str">
        <f>VLOOKUP(MQ438,Lookups!$CU$71:$CV$80,2,FALSE)</f>
        <v>Exclude</v>
      </c>
      <c r="MT438">
        <f t="shared" si="525"/>
        <v>0</v>
      </c>
      <c r="MU438">
        <f t="shared" si="526"/>
        <v>0</v>
      </c>
      <c r="MV438">
        <f t="shared" si="527"/>
        <v>0</v>
      </c>
      <c r="MW438">
        <f t="shared" si="528"/>
        <v>0</v>
      </c>
      <c r="MX438">
        <f t="shared" si="529"/>
        <v>0</v>
      </c>
      <c r="MY438" t="str">
        <f t="shared" si="530"/>
        <v>Not Used</v>
      </c>
      <c r="MZ438">
        <f t="shared" si="531"/>
        <v>0</v>
      </c>
      <c r="NA438" t="str">
        <f t="shared" si="532"/>
        <v>Not Available</v>
      </c>
      <c r="NB438" t="str">
        <f t="shared" si="533"/>
        <v>Not Available</v>
      </c>
      <c r="NC438" t="str">
        <f t="shared" si="534"/>
        <v>4 Not Indicated</v>
      </c>
      <c r="ND438" t="str">
        <f t="shared" si="535"/>
        <v>4 Not Indicated</v>
      </c>
      <c r="NE438" t="str">
        <f t="shared" si="536"/>
        <v>4 Not Indicated</v>
      </c>
      <c r="NF438" t="str">
        <f t="shared" si="537"/>
        <v>4 Not Indicated</v>
      </c>
      <c r="NG438" t="str">
        <f t="shared" si="538"/>
        <v>4 Not Indicated</v>
      </c>
      <c r="NH438" s="159" t="str">
        <f t="shared" si="539"/>
        <v>Null</v>
      </c>
      <c r="NI438" t="str">
        <f t="shared" si="540"/>
        <v>Null</v>
      </c>
      <c r="NJ438" s="159" t="str">
        <f t="shared" si="541"/>
        <v>Null</v>
      </c>
      <c r="NK438" t="str">
        <f t="shared" si="542"/>
        <v>Null</v>
      </c>
      <c r="NL438" t="str">
        <f t="shared" si="543"/>
        <v>No RI Tests</v>
      </c>
      <c r="NM438">
        <f t="shared" si="544"/>
        <v>0</v>
      </c>
      <c r="NN438" t="str">
        <f>IF(OR(E438="PK",E438="K",JJ438=""),"Null",INDEX(Lookups!$EZ$4:$FW$18,MATCH($JJ438,Lookups!$EY$4:$EY$18,1),MATCH($E438,Lookups!$EZ$3:$FW$3,0)))</f>
        <v>Null</v>
      </c>
      <c r="NO438" t="str">
        <f>IF(OR(E438="PK",E438="K",JJ438=""),"Null",INDEX(Lookups!$EZ$4:$FW$18,MATCH($JJ438,Lookups!$EY$4:$EY$18,1),MATCH($E438,Lookups!$EZ$3:$FW$3,0) + 1))</f>
        <v>Null</v>
      </c>
      <c r="NP438" t="str">
        <f t="shared" si="545"/>
        <v>Null</v>
      </c>
      <c r="NQ438" t="str">
        <f t="shared" si="546"/>
        <v>Null</v>
      </c>
      <c r="NR438" t="str">
        <f t="shared" si="547"/>
        <v>Null</v>
      </c>
      <c r="NS438" t="str">
        <f t="shared" si="548"/>
        <v>No RI Tests</v>
      </c>
      <c r="NT438" t="str">
        <f t="shared" si="549"/>
        <v>No RI Tests</v>
      </c>
      <c r="NU438" t="str">
        <f t="shared" si="550"/>
        <v>No RI Tests</v>
      </c>
      <c r="NV438" s="183" t="str">
        <f t="array" ref="NV438">IF($NL438="No RI Tests","No RI Tests",VLOOKUP(IF(AND(E438="K",JJ438&lt;280),3,IF(AND(E438="K",JJ438&gt;=280),4,MAX(IF(E438=Lookups!$DF$6:$DF$99,IF(JJ438&gt;=Lookups!$DG$6:$DG$99,Lookups!$DH$6:$DH$99))))),Lookups!$DE$104:$DG$108,2,FALSE))</f>
        <v>No RI Tests</v>
      </c>
      <c r="NW438" s="161" t="str">
        <f t="array" ref="NW438">IF($NL438="No RI Tests","No RI Tests",VLOOKUP(IF(AND(E438="K",JH438&lt;280),3,IF(AND(E438="K",JH438&gt;=280),4,MAX(IF(E438=Lookups!$DF$6:$DF$99,IF(NI438&gt;=Lookups!$DG$6:$DG$99,Lookups!$DH$6:$DH$99))))),Lookups!$DE$104:$DG$108,2,FALSE))</f>
        <v>No RI Tests</v>
      </c>
      <c r="NX438" s="161" t="str">
        <f t="array" ref="NX438">IF($NL438="No RI Tests","No RI Tests",VLOOKUP(IF(AND(E438="K",NK438&lt;280),3,IF(AND(E438="K",NK438&gt;=280),4,MAX(IF(E438=Lookups!$DF$6:$DF$99,IF(NK438&gt;=Lookups!$DG$6:$DG$99,Lookups!$DH$6:$DH$99))))),Lookups!$DE$104:$DG$108,2,FALSE))</f>
        <v>No RI Tests</v>
      </c>
      <c r="NY438" t="str">
        <f t="shared" si="551"/>
        <v>Null</v>
      </c>
      <c r="NZ438" t="str">
        <f t="shared" si="552"/>
        <v>Null</v>
      </c>
      <c r="OA438" t="str">
        <f t="shared" si="553"/>
        <v>No RI for Comparison</v>
      </c>
      <c r="OB438" s="161" t="str">
        <f t="array" ref="OB438">IF($NL438="No RI Tests","No RI Tests",IF(E438="K","N/A",VLOOKUP(MAX(IF(E438=Lookups!$DF$6:$DF$99,IF(JJ438&gt;=Lookups!$DG$6:$DG$99,Lookups!$DI$6:$DI$99))),Lookups!$DE$104:$DG$108,3,FALSE)))</f>
        <v>No RI Tests</v>
      </c>
      <c r="OC438" s="161" t="str">
        <f t="array" ref="OC438">IF($NL438="No RI Tests","No RI Tests",IF(E438="K","N/A",VLOOKUP(MAX(IF(E438=Lookups!$DF$6:$DF$99,IF(NI438&gt;=Lookups!$DG$6:$DG$99,Lookups!$DI$6:$DI$99))),Lookups!$DE$104:$DG$108,3,FALSE)))</f>
        <v>No RI Tests</v>
      </c>
      <c r="OD438" s="161" t="str">
        <f t="array" ref="OD438">IF($NL438="No RI Tests","No RI Tests",IF(E438="K","N/A",VLOOKUP(MAX(IF(E438=Lookups!$DF$6:$DF$99,IF(NK438&gt;=Lookups!$DG$6:$DG$99,Lookups!$DI$6:$DI$99))),Lookups!$DE$104:$DG$108,3,FALSE)))</f>
        <v>No RI Tests</v>
      </c>
      <c r="OE438" t="str">
        <f t="shared" si="554"/>
        <v>Null</v>
      </c>
      <c r="OF438" t="str">
        <f t="shared" si="555"/>
        <v>Null</v>
      </c>
      <c r="OG438" t="str">
        <f t="shared" si="556"/>
        <v>No RI for Comparison</v>
      </c>
      <c r="OH438" t="str">
        <f t="shared" si="557"/>
        <v>Null</v>
      </c>
      <c r="OI438" t="str">
        <f t="shared" si="558"/>
        <v>Null</v>
      </c>
      <c r="OJ438" t="str">
        <f t="shared" si="559"/>
        <v>Null</v>
      </c>
      <c r="OK438" t="str">
        <f t="shared" si="560"/>
        <v>Null</v>
      </c>
      <c r="OL438" t="str">
        <f t="shared" si="561"/>
        <v>Null</v>
      </c>
      <c r="OM438" t="str">
        <f t="shared" si="562"/>
        <v>Null</v>
      </c>
      <c r="ON438" t="str">
        <f t="shared" si="563"/>
        <v>Null</v>
      </c>
      <c r="OO438" t="str">
        <f t="shared" si="564"/>
        <v>Null RI</v>
      </c>
      <c r="OP438" t="str">
        <f ca="1">IF(AND(HR438&lt;&gt;"",JJ438&lt;600),IF(HT438="Advancing","Tier 2","Tier 3"),IF(JI438="","Null",IF(OR(E438="K",E438&lt;3),"FRA Recommended",IF(JJ438&gt;=IF(E438&lt;6,400,600),IF(JJ438&lt;VLOOKUP(E438,Lookups!$AP$3:$AR$16,3,FALSE),"Tier 2","Core"),IF(JJ438&lt;400,IF(RAND()&lt;0.81,"Tier 3","Tier 2"),IF(RAND()&lt;0.51,"Tier 3","Tier 2"))))))</f>
        <v>Null</v>
      </c>
      <c r="OQ438" t="str">
        <f t="shared" si="565"/>
        <v>Null</v>
      </c>
      <c r="OR438" t="str">
        <f t="shared" si="566"/>
        <v>Null</v>
      </c>
      <c r="OS438" t="str">
        <f t="shared" si="567"/>
        <v>Null</v>
      </c>
      <c r="OT438" t="str">
        <f t="shared" si="568"/>
        <v>No RI Tests</v>
      </c>
      <c r="OU438" s="159" t="str">
        <f t="shared" si="569"/>
        <v>No PI Tests</v>
      </c>
      <c r="OV438" t="str">
        <f t="shared" si="570"/>
        <v>No PI Tests</v>
      </c>
      <c r="OW438" t="str">
        <f t="shared" si="571"/>
        <v>No PI Tests</v>
      </c>
      <c r="OX438" t="str">
        <f t="shared" si="572"/>
        <v>No PI Tests</v>
      </c>
      <c r="OY438" t="str">
        <f t="shared" si="573"/>
        <v>No PI Tests</v>
      </c>
      <c r="OZ438" t="str">
        <f t="shared" si="574"/>
        <v>No PI Tests</v>
      </c>
      <c r="PA438" s="159" t="str">
        <f t="shared" si="575"/>
        <v>No PI Tests</v>
      </c>
      <c r="PB438" t="str">
        <f t="shared" si="576"/>
        <v>No PI Tests</v>
      </c>
      <c r="PC438" t="str">
        <f t="shared" si="577"/>
        <v>No PI Tests</v>
      </c>
      <c r="PD438" t="str">
        <f t="shared" si="578"/>
        <v>No PI Tests</v>
      </c>
      <c r="PE438" t="str">
        <f t="shared" si="579"/>
        <v>No PI Tests</v>
      </c>
      <c r="PF438" t="str">
        <f t="shared" si="580"/>
        <v>No PI Tests</v>
      </c>
      <c r="PG438" t="str">
        <f t="shared" si="581"/>
        <v>No PI Tests</v>
      </c>
      <c r="PH438">
        <f t="shared" si="582"/>
        <v>0</v>
      </c>
      <c r="PI438">
        <f t="shared" si="583"/>
        <v>0</v>
      </c>
      <c r="PJ438" t="str">
        <f t="shared" si="584"/>
        <v>Null</v>
      </c>
      <c r="PK438" t="str">
        <f>IF(HR438="","Null",IF(E438&lt;3,"Null",IF(HU438=0,0,IF(HS438="Form 1",VLOOKUP(HU438,Lookups!$BE$3:$BP$63,E438,FALSE),IF(HS438="Form 2",VLOOKUP(HU438,Lookups!$BE$67:$BP$127,E438,FALSE),VLOOKUP(HU438,Lookups!$BE$130:$BP$190,E438,FALSE))))))</f>
        <v>Null</v>
      </c>
      <c r="PL438" t="str">
        <f t="shared" si="585"/>
        <v>Null</v>
      </c>
      <c r="PM438" t="str">
        <f>IF($PH438=0,"Null",IF(E438&lt;3,"Null",IF(OX438=0,0,IF(OV438="Form 1",VLOOKUP(OX438,Lookups!$BE$3:$BP$63,E438,FALSE),IF(OV438="Form 2",VLOOKUP(OX438,Lookups!$BE$67:$BP$127,E438,FALSE),VLOOKUP(OX438,Lookups!$BE$130:$BP$190,E438,FALSE))))))</f>
        <v>Null</v>
      </c>
      <c r="PN438" t="str">
        <f t="shared" si="586"/>
        <v>Null</v>
      </c>
      <c r="PO438" t="str">
        <f t="shared" si="587"/>
        <v>Null</v>
      </c>
      <c r="PP438" t="str">
        <f t="shared" si="588"/>
        <v>Null</v>
      </c>
      <c r="PQ438" t="str">
        <f>IF(HR438="","Null",IF(E438&lt;3,"Null",IF(HV438=0,0,IF(HS438="Form 1",VLOOKUP(HV438,Lookups!$BR$3:$CC$63,E438,FALSE),IF(HS438="Form 2",VLOOKUP(HV438,Lookups!$BR$67:$CC$127,E438,FALSE),VLOOKUP(HV438,Lookups!$BR$130:$CC$190,E438,FALSE))))))</f>
        <v>Null</v>
      </c>
      <c r="PR438" t="str">
        <f t="shared" si="589"/>
        <v>Null</v>
      </c>
      <c r="PS438" t="str">
        <f>IF(HR438="","Null",IF(E438&lt;3,"Null",IF(OY438=0,0,IF(OW438="Form 1",VLOOKUP(OY438,Lookups!$BR$3:$CC$63,E438,FALSE),IF(OW438="Form 2",VLOOKUP(OY438,Lookups!$BR$67:$CC$127,E438,FALSE),VLOOKUP(OY438,Lookups!$BR$130:$CC$190,E438,FALSE))))))</f>
        <v>Null</v>
      </c>
      <c r="PT438" t="str">
        <f t="shared" si="590"/>
        <v>Null</v>
      </c>
      <c r="PU438" t="str">
        <f t="shared" si="591"/>
        <v>Null</v>
      </c>
      <c r="PV438" t="str">
        <f t="shared" si="592"/>
        <v>Null</v>
      </c>
      <c r="PW438" t="str">
        <f t="shared" si="593"/>
        <v>No PI Tests</v>
      </c>
      <c r="PX438">
        <f t="shared" si="594"/>
        <v>0</v>
      </c>
      <c r="PY438">
        <f t="shared" si="595"/>
        <v>0</v>
      </c>
      <c r="PZ438" t="str">
        <f t="shared" si="596"/>
        <v>Null</v>
      </c>
      <c r="QA438" t="str">
        <f t="shared" si="597"/>
        <v>Null</v>
      </c>
      <c r="QB438" t="str">
        <f t="shared" si="598"/>
        <v>Null</v>
      </c>
      <c r="QC438" t="str">
        <f>IF($MS438="System 44 Record",IF(BQ438&lt;MEDIAN(Directions!$F$3,Directions!$F$6),"Mid-Year Exited Student","Full Year Participant")&amp;IF(BP438&lt;Directions!$F$3,", Started Prior Year",", Started This Year"),"Null")</f>
        <v>Null</v>
      </c>
      <c r="QD438" t="str">
        <f t="shared" si="599"/>
        <v>Null</v>
      </c>
      <c r="QE438">
        <f t="shared" si="600"/>
        <v>0</v>
      </c>
      <c r="QF438">
        <f t="shared" si="601"/>
        <v>0</v>
      </c>
      <c r="QG438">
        <f t="shared" si="602"/>
        <v>0</v>
      </c>
      <c r="QH438">
        <f t="shared" si="603"/>
        <v>0</v>
      </c>
      <c r="QI438">
        <f t="shared" si="604"/>
        <v>0</v>
      </c>
      <c r="QJ438" t="str">
        <f t="shared" si="605"/>
        <v>Used None</v>
      </c>
      <c r="QK438" t="str">
        <f t="shared" si="606"/>
        <v>Null</v>
      </c>
      <c r="QL438" t="str">
        <f t="shared" si="607"/>
        <v>Null</v>
      </c>
      <c r="QM438" t="str">
        <f>IF($MS438="READ 180 Record",IF(AQ438="","Null",VLOOKUP(JJ438,Lookups!$DX$3:$EB$2054,AN438+1,FALSE)),"Null")</f>
        <v>Null</v>
      </c>
      <c r="QN438" t="str">
        <f t="shared" si="608"/>
        <v>Null</v>
      </c>
    </row>
    <row r="439" spans="1:456" x14ac:dyDescent="0.25">
      <c r="A439" s="161" t="s">
        <v>1447</v>
      </c>
      <c r="B439" s="161" t="s">
        <v>1447</v>
      </c>
      <c r="C439" s="161" t="s">
        <v>1447</v>
      </c>
      <c r="D439" s="161" t="s">
        <v>1447</v>
      </c>
      <c r="E439" s="161">
        <v>4</v>
      </c>
      <c r="F439" s="161" t="s">
        <v>1447</v>
      </c>
      <c r="G439" s="161" t="s">
        <v>880</v>
      </c>
      <c r="H439" s="161" t="s">
        <v>881</v>
      </c>
      <c r="K439" s="161">
        <v>0</v>
      </c>
      <c r="L439" s="161">
        <v>0</v>
      </c>
      <c r="M439" s="161">
        <v>0</v>
      </c>
      <c r="N439" s="161">
        <v>0</v>
      </c>
      <c r="O439" s="161">
        <v>0</v>
      </c>
      <c r="P439" s="161">
        <v>0</v>
      </c>
      <c r="Q439" s="161">
        <v>0</v>
      </c>
      <c r="R439" s="161">
        <v>0</v>
      </c>
      <c r="S439" s="161">
        <v>0</v>
      </c>
      <c r="T439" s="161">
        <v>0</v>
      </c>
      <c r="U439" s="161">
        <v>0</v>
      </c>
      <c r="V439" s="161">
        <v>0</v>
      </c>
      <c r="W439" s="161">
        <v>0</v>
      </c>
      <c r="X439" s="161">
        <v>0</v>
      </c>
      <c r="AB439" s="161" t="s">
        <v>242</v>
      </c>
      <c r="AC439" s="161" t="s">
        <v>242</v>
      </c>
      <c r="AD439" s="161" t="s">
        <v>242</v>
      </c>
      <c r="AE439" s="161" t="s">
        <v>242</v>
      </c>
      <c r="AF439" s="161" t="s">
        <v>242</v>
      </c>
      <c r="AG439" s="161" t="s">
        <v>242</v>
      </c>
      <c r="AH439" s="161" t="s">
        <v>242</v>
      </c>
      <c r="AI439" s="161">
        <v>20150801</v>
      </c>
      <c r="AJ439" s="161">
        <v>20160525</v>
      </c>
      <c r="AK439" s="161" t="s">
        <v>869</v>
      </c>
      <c r="AL439" t="s">
        <v>1078</v>
      </c>
      <c r="BN439" t="s">
        <v>1079</v>
      </c>
      <c r="ET439" s="161">
        <v>0</v>
      </c>
      <c r="EU439" s="161">
        <v>0</v>
      </c>
      <c r="EV439" s="161">
        <v>0</v>
      </c>
      <c r="EW439" s="161">
        <v>0</v>
      </c>
      <c r="EX439" s="161">
        <v>0</v>
      </c>
      <c r="EY439" s="161">
        <v>0</v>
      </c>
      <c r="EZ439" s="161">
        <v>0</v>
      </c>
      <c r="FA439" s="161">
        <v>0</v>
      </c>
      <c r="FB439" s="161">
        <v>0</v>
      </c>
      <c r="FC439" s="161">
        <v>0</v>
      </c>
      <c r="FD439" s="161">
        <v>0</v>
      </c>
      <c r="FE439" s="161">
        <v>0</v>
      </c>
      <c r="HN439" s="161" t="s">
        <v>881</v>
      </c>
      <c r="JB439" s="161" t="s">
        <v>881</v>
      </c>
      <c r="JC439" s="161">
        <v>0</v>
      </c>
      <c r="JD439" s="161">
        <v>0</v>
      </c>
      <c r="JE439" s="161">
        <v>0</v>
      </c>
      <c r="JF439" s="161">
        <v>0</v>
      </c>
      <c r="MN439" t="str">
        <f t="shared" si="522"/>
        <v>NoNoNoNoNoNo</v>
      </c>
      <c r="MO439" t="str">
        <f>IF(AND(MN439="NoNoNoNoNoNo",JI439=""),"No Programs",VLOOKUP(MN439,Lookups!$DA$4:$DB$67,2,FALSE))</f>
        <v>No Programs</v>
      </c>
      <c r="MP439">
        <f t="shared" si="523"/>
        <v>0</v>
      </c>
      <c r="MQ439" t="str">
        <f t="shared" si="524"/>
        <v>No Program Use</v>
      </c>
      <c r="MR439" t="str">
        <f>Directions!$D$3</f>
        <v>Usage</v>
      </c>
      <c r="MS439" t="str">
        <f>VLOOKUP(MQ439,Lookups!$CU$71:$CV$80,2,FALSE)</f>
        <v>Exclude</v>
      </c>
      <c r="MT439">
        <f t="shared" si="525"/>
        <v>0</v>
      </c>
      <c r="MU439">
        <f t="shared" si="526"/>
        <v>0</v>
      </c>
      <c r="MV439">
        <f t="shared" si="527"/>
        <v>0</v>
      </c>
      <c r="MW439">
        <f t="shared" si="528"/>
        <v>0</v>
      </c>
      <c r="MX439">
        <f t="shared" si="529"/>
        <v>0</v>
      </c>
      <c r="MY439" t="str">
        <f t="shared" si="530"/>
        <v>Not Used</v>
      </c>
      <c r="MZ439">
        <f t="shared" si="531"/>
        <v>0</v>
      </c>
      <c r="NA439" t="str">
        <f t="shared" si="532"/>
        <v>Not Available</v>
      </c>
      <c r="NB439" t="str">
        <f t="shared" si="533"/>
        <v>Not Available</v>
      </c>
      <c r="NC439" t="str">
        <f t="shared" si="534"/>
        <v>4 Not Indicated</v>
      </c>
      <c r="ND439" t="str">
        <f t="shared" si="535"/>
        <v>4 Not Indicated</v>
      </c>
      <c r="NE439" t="str">
        <f t="shared" si="536"/>
        <v>4 Not Indicated</v>
      </c>
      <c r="NF439" t="str">
        <f t="shared" si="537"/>
        <v>4 Not Indicated</v>
      </c>
      <c r="NG439" t="str">
        <f t="shared" si="538"/>
        <v>4 Not Indicated</v>
      </c>
      <c r="NH439" s="159" t="str">
        <f t="shared" si="539"/>
        <v>Null</v>
      </c>
      <c r="NI439" t="str">
        <f t="shared" si="540"/>
        <v>Null</v>
      </c>
      <c r="NJ439" s="159" t="str">
        <f t="shared" si="541"/>
        <v>Null</v>
      </c>
      <c r="NK439" t="str">
        <f t="shared" si="542"/>
        <v>Null</v>
      </c>
      <c r="NL439" t="str">
        <f t="shared" si="543"/>
        <v>No RI Tests</v>
      </c>
      <c r="NM439">
        <f t="shared" si="544"/>
        <v>0</v>
      </c>
      <c r="NN439" t="str">
        <f>IF(OR(E439="PK",E439="K",JJ439=""),"Null",INDEX(Lookups!$EZ$4:$FW$18,MATCH($JJ439,Lookups!$EY$4:$EY$18,1),MATCH($E439,Lookups!$EZ$3:$FW$3,0)))</f>
        <v>Null</v>
      </c>
      <c r="NO439" t="str">
        <f>IF(OR(E439="PK",E439="K",JJ439=""),"Null",INDEX(Lookups!$EZ$4:$FW$18,MATCH($JJ439,Lookups!$EY$4:$EY$18,1),MATCH($E439,Lookups!$EZ$3:$FW$3,0) + 1))</f>
        <v>Null</v>
      </c>
      <c r="NP439" t="str">
        <f t="shared" si="545"/>
        <v>Null</v>
      </c>
      <c r="NQ439" t="str">
        <f t="shared" si="546"/>
        <v>Null</v>
      </c>
      <c r="NR439" t="str">
        <f t="shared" si="547"/>
        <v>Null</v>
      </c>
      <c r="NS439" t="str">
        <f t="shared" si="548"/>
        <v>No RI Tests</v>
      </c>
      <c r="NT439" t="str">
        <f t="shared" si="549"/>
        <v>No RI Tests</v>
      </c>
      <c r="NU439" t="str">
        <f t="shared" si="550"/>
        <v>No RI Tests</v>
      </c>
      <c r="NV439" s="183" t="str">
        <f t="array" ref="NV439">IF($NL439="No RI Tests","No RI Tests",VLOOKUP(IF(AND(E439="K",JJ439&lt;280),3,IF(AND(E439="K",JJ439&gt;=280),4,MAX(IF(E439=Lookups!$DF$6:$DF$99,IF(JJ439&gt;=Lookups!$DG$6:$DG$99,Lookups!$DH$6:$DH$99))))),Lookups!$DE$104:$DG$108,2,FALSE))</f>
        <v>No RI Tests</v>
      </c>
      <c r="NW439" s="161" t="str">
        <f t="array" ref="NW439">IF($NL439="No RI Tests","No RI Tests",VLOOKUP(IF(AND(E439="K",JH439&lt;280),3,IF(AND(E439="K",JH439&gt;=280),4,MAX(IF(E439=Lookups!$DF$6:$DF$99,IF(NI439&gt;=Lookups!$DG$6:$DG$99,Lookups!$DH$6:$DH$99))))),Lookups!$DE$104:$DG$108,2,FALSE))</f>
        <v>No RI Tests</v>
      </c>
      <c r="NX439" s="161" t="str">
        <f t="array" ref="NX439">IF($NL439="No RI Tests","No RI Tests",VLOOKUP(IF(AND(E439="K",NK439&lt;280),3,IF(AND(E439="K",NK439&gt;=280),4,MAX(IF(E439=Lookups!$DF$6:$DF$99,IF(NK439&gt;=Lookups!$DG$6:$DG$99,Lookups!$DH$6:$DH$99))))),Lookups!$DE$104:$DG$108,2,FALSE))</f>
        <v>No RI Tests</v>
      </c>
      <c r="NY439" t="str">
        <f t="shared" si="551"/>
        <v>Null</v>
      </c>
      <c r="NZ439" t="str">
        <f t="shared" si="552"/>
        <v>Null</v>
      </c>
      <c r="OA439" t="str">
        <f t="shared" si="553"/>
        <v>No RI for Comparison</v>
      </c>
      <c r="OB439" s="161" t="str">
        <f t="array" ref="OB439">IF($NL439="No RI Tests","No RI Tests",IF(E439="K","N/A",VLOOKUP(MAX(IF(E439=Lookups!$DF$6:$DF$99,IF(JJ439&gt;=Lookups!$DG$6:$DG$99,Lookups!$DI$6:$DI$99))),Lookups!$DE$104:$DG$108,3,FALSE)))</f>
        <v>No RI Tests</v>
      </c>
      <c r="OC439" s="161" t="str">
        <f t="array" ref="OC439">IF($NL439="No RI Tests","No RI Tests",IF(E439="K","N/A",VLOOKUP(MAX(IF(E439=Lookups!$DF$6:$DF$99,IF(NI439&gt;=Lookups!$DG$6:$DG$99,Lookups!$DI$6:$DI$99))),Lookups!$DE$104:$DG$108,3,FALSE)))</f>
        <v>No RI Tests</v>
      </c>
      <c r="OD439" s="161" t="str">
        <f t="array" ref="OD439">IF($NL439="No RI Tests","No RI Tests",IF(E439="K","N/A",VLOOKUP(MAX(IF(E439=Lookups!$DF$6:$DF$99,IF(NK439&gt;=Lookups!$DG$6:$DG$99,Lookups!$DI$6:$DI$99))),Lookups!$DE$104:$DG$108,3,FALSE)))</f>
        <v>No RI Tests</v>
      </c>
      <c r="OE439" t="str">
        <f t="shared" si="554"/>
        <v>Null</v>
      </c>
      <c r="OF439" t="str">
        <f t="shared" si="555"/>
        <v>Null</v>
      </c>
      <c r="OG439" t="str">
        <f t="shared" si="556"/>
        <v>No RI for Comparison</v>
      </c>
      <c r="OH439" t="str">
        <f t="shared" si="557"/>
        <v>Null</v>
      </c>
      <c r="OI439" t="str">
        <f t="shared" si="558"/>
        <v>Null</v>
      </c>
      <c r="OJ439" t="str">
        <f t="shared" si="559"/>
        <v>Null</v>
      </c>
      <c r="OK439" t="str">
        <f t="shared" si="560"/>
        <v>Null</v>
      </c>
      <c r="OL439" t="str">
        <f t="shared" si="561"/>
        <v>Null</v>
      </c>
      <c r="OM439" t="str">
        <f t="shared" si="562"/>
        <v>Null</v>
      </c>
      <c r="ON439" t="str">
        <f t="shared" si="563"/>
        <v>Null</v>
      </c>
      <c r="OO439" t="str">
        <f t="shared" si="564"/>
        <v>Null RI</v>
      </c>
      <c r="OP439" t="str">
        <f ca="1">IF(AND(HR439&lt;&gt;"",JJ439&lt;600),IF(HT439="Advancing","Tier 2","Tier 3"),IF(JI439="","Null",IF(OR(E439="K",E439&lt;3),"FRA Recommended",IF(JJ439&gt;=IF(E439&lt;6,400,600),IF(JJ439&lt;VLOOKUP(E439,Lookups!$AP$3:$AR$16,3,FALSE),"Tier 2","Core"),IF(JJ439&lt;400,IF(RAND()&lt;0.81,"Tier 3","Tier 2"),IF(RAND()&lt;0.51,"Tier 3","Tier 2"))))))</f>
        <v>Null</v>
      </c>
      <c r="OQ439" t="str">
        <f t="shared" si="565"/>
        <v>Null</v>
      </c>
      <c r="OR439" t="str">
        <f t="shared" si="566"/>
        <v>Null</v>
      </c>
      <c r="OS439" t="str">
        <f t="shared" si="567"/>
        <v>Null</v>
      </c>
      <c r="OT439" t="str">
        <f t="shared" si="568"/>
        <v>No RI Tests</v>
      </c>
      <c r="OU439" s="159" t="str">
        <f t="shared" si="569"/>
        <v>No PI Tests</v>
      </c>
      <c r="OV439" t="str">
        <f t="shared" si="570"/>
        <v>No PI Tests</v>
      </c>
      <c r="OW439" t="str">
        <f t="shared" si="571"/>
        <v>No PI Tests</v>
      </c>
      <c r="OX439" t="str">
        <f t="shared" si="572"/>
        <v>No PI Tests</v>
      </c>
      <c r="OY439" t="str">
        <f t="shared" si="573"/>
        <v>No PI Tests</v>
      </c>
      <c r="OZ439" t="str">
        <f t="shared" si="574"/>
        <v>No PI Tests</v>
      </c>
      <c r="PA439" s="159" t="str">
        <f t="shared" si="575"/>
        <v>No PI Tests</v>
      </c>
      <c r="PB439" t="str">
        <f t="shared" si="576"/>
        <v>No PI Tests</v>
      </c>
      <c r="PC439" t="str">
        <f t="shared" si="577"/>
        <v>No PI Tests</v>
      </c>
      <c r="PD439" t="str">
        <f t="shared" si="578"/>
        <v>No PI Tests</v>
      </c>
      <c r="PE439" t="str">
        <f t="shared" si="579"/>
        <v>No PI Tests</v>
      </c>
      <c r="PF439" t="str">
        <f t="shared" si="580"/>
        <v>No PI Tests</v>
      </c>
      <c r="PG439" t="str">
        <f t="shared" si="581"/>
        <v>No PI Tests</v>
      </c>
      <c r="PH439">
        <f t="shared" si="582"/>
        <v>0</v>
      </c>
      <c r="PI439">
        <f t="shared" si="583"/>
        <v>0</v>
      </c>
      <c r="PJ439" t="str">
        <f t="shared" si="584"/>
        <v>Null</v>
      </c>
      <c r="PK439" t="str">
        <f>IF(HR439="","Null",IF(E439&lt;3,"Null",IF(HU439=0,0,IF(HS439="Form 1",VLOOKUP(HU439,Lookups!$BE$3:$BP$63,E439,FALSE),IF(HS439="Form 2",VLOOKUP(HU439,Lookups!$BE$67:$BP$127,E439,FALSE),VLOOKUP(HU439,Lookups!$BE$130:$BP$190,E439,FALSE))))))</f>
        <v>Null</v>
      </c>
      <c r="PL439" t="str">
        <f t="shared" si="585"/>
        <v>Null</v>
      </c>
      <c r="PM439" t="str">
        <f>IF($PH439=0,"Null",IF(E439&lt;3,"Null",IF(OX439=0,0,IF(OV439="Form 1",VLOOKUP(OX439,Lookups!$BE$3:$BP$63,E439,FALSE),IF(OV439="Form 2",VLOOKUP(OX439,Lookups!$BE$67:$BP$127,E439,FALSE),VLOOKUP(OX439,Lookups!$BE$130:$BP$190,E439,FALSE))))))</f>
        <v>Null</v>
      </c>
      <c r="PN439" t="str">
        <f t="shared" si="586"/>
        <v>Null</v>
      </c>
      <c r="PO439" t="str">
        <f t="shared" si="587"/>
        <v>Null</v>
      </c>
      <c r="PP439" t="str">
        <f t="shared" si="588"/>
        <v>Null</v>
      </c>
      <c r="PQ439" t="str">
        <f>IF(HR439="","Null",IF(E439&lt;3,"Null",IF(HV439=0,0,IF(HS439="Form 1",VLOOKUP(HV439,Lookups!$BR$3:$CC$63,E439,FALSE),IF(HS439="Form 2",VLOOKUP(HV439,Lookups!$BR$67:$CC$127,E439,FALSE),VLOOKUP(HV439,Lookups!$BR$130:$CC$190,E439,FALSE))))))</f>
        <v>Null</v>
      </c>
      <c r="PR439" t="str">
        <f t="shared" si="589"/>
        <v>Null</v>
      </c>
      <c r="PS439" t="str">
        <f>IF(HR439="","Null",IF(E439&lt;3,"Null",IF(OY439=0,0,IF(OW439="Form 1",VLOOKUP(OY439,Lookups!$BR$3:$CC$63,E439,FALSE),IF(OW439="Form 2",VLOOKUP(OY439,Lookups!$BR$67:$CC$127,E439,FALSE),VLOOKUP(OY439,Lookups!$BR$130:$CC$190,E439,FALSE))))))</f>
        <v>Null</v>
      </c>
      <c r="PT439" t="str">
        <f t="shared" si="590"/>
        <v>Null</v>
      </c>
      <c r="PU439" t="str">
        <f t="shared" si="591"/>
        <v>Null</v>
      </c>
      <c r="PV439" t="str">
        <f t="shared" si="592"/>
        <v>Null</v>
      </c>
      <c r="PW439" t="str">
        <f t="shared" si="593"/>
        <v>No PI Tests</v>
      </c>
      <c r="PX439">
        <f t="shared" si="594"/>
        <v>0</v>
      </c>
      <c r="PY439">
        <f t="shared" si="595"/>
        <v>0</v>
      </c>
      <c r="PZ439" t="str">
        <f t="shared" si="596"/>
        <v>Null</v>
      </c>
      <c r="QA439" t="str">
        <f t="shared" si="597"/>
        <v>Null</v>
      </c>
      <c r="QB439" t="str">
        <f t="shared" si="598"/>
        <v>Null</v>
      </c>
      <c r="QC439" t="str">
        <f>IF($MS439="System 44 Record",IF(BQ439&lt;MEDIAN(Directions!$F$3,Directions!$F$6),"Mid-Year Exited Student","Full Year Participant")&amp;IF(BP439&lt;Directions!$F$3,", Started Prior Year",", Started This Year"),"Null")</f>
        <v>Null</v>
      </c>
      <c r="QD439" t="str">
        <f t="shared" si="599"/>
        <v>Null</v>
      </c>
      <c r="QE439">
        <f t="shared" si="600"/>
        <v>0</v>
      </c>
      <c r="QF439">
        <f t="shared" si="601"/>
        <v>0</v>
      </c>
      <c r="QG439">
        <f t="shared" si="602"/>
        <v>0</v>
      </c>
      <c r="QH439">
        <f t="shared" si="603"/>
        <v>0</v>
      </c>
      <c r="QI439">
        <f t="shared" si="604"/>
        <v>0</v>
      </c>
      <c r="QJ439" t="str">
        <f t="shared" si="605"/>
        <v>Used None</v>
      </c>
      <c r="QK439" t="str">
        <f t="shared" si="606"/>
        <v>Null</v>
      </c>
      <c r="QL439" t="str">
        <f t="shared" si="607"/>
        <v>Null</v>
      </c>
      <c r="QM439" t="str">
        <f>IF($MS439="READ 180 Record",IF(AQ439="","Null",VLOOKUP(JJ439,Lookups!$DX$3:$EB$2054,AN439+1,FALSE)),"Null")</f>
        <v>Null</v>
      </c>
      <c r="QN439" t="str">
        <f t="shared" si="608"/>
        <v>Null</v>
      </c>
    </row>
    <row r="440" spans="1:456" x14ac:dyDescent="0.25">
      <c r="A440" s="161" t="s">
        <v>1447</v>
      </c>
      <c r="B440" s="161" t="s">
        <v>1447</v>
      </c>
      <c r="C440" s="161" t="s">
        <v>1447</v>
      </c>
      <c r="D440" s="161" t="s">
        <v>1447</v>
      </c>
      <c r="E440" s="161">
        <v>10</v>
      </c>
      <c r="F440" s="161" t="s">
        <v>1447</v>
      </c>
      <c r="G440" s="161" t="s">
        <v>880</v>
      </c>
      <c r="H440" s="161" t="s">
        <v>881</v>
      </c>
      <c r="K440" s="161">
        <v>0</v>
      </c>
      <c r="L440" s="161">
        <v>0</v>
      </c>
      <c r="M440" s="161">
        <v>0</v>
      </c>
      <c r="N440" s="161">
        <v>0</v>
      </c>
      <c r="O440" s="161">
        <v>0</v>
      </c>
      <c r="P440" s="161">
        <v>0</v>
      </c>
      <c r="Q440" s="161">
        <v>0</v>
      </c>
      <c r="R440" s="161">
        <v>0</v>
      </c>
      <c r="S440" s="161">
        <v>0</v>
      </c>
      <c r="T440" s="161">
        <v>0</v>
      </c>
      <c r="U440" s="161">
        <v>0</v>
      </c>
      <c r="V440" s="161">
        <v>0</v>
      </c>
      <c r="W440" s="161">
        <v>0</v>
      </c>
      <c r="X440" s="161">
        <v>0</v>
      </c>
      <c r="AB440" s="161" t="s">
        <v>242</v>
      </c>
      <c r="AC440" s="161" t="s">
        <v>242</v>
      </c>
      <c r="AD440" s="161" t="s">
        <v>242</v>
      </c>
      <c r="AE440" s="161" t="s">
        <v>242</v>
      </c>
      <c r="AF440" s="161" t="s">
        <v>242</v>
      </c>
      <c r="AG440" s="161" t="s">
        <v>242</v>
      </c>
      <c r="AH440" s="161" t="s">
        <v>242</v>
      </c>
      <c r="AI440" s="161">
        <v>20150801</v>
      </c>
      <c r="AJ440" s="161">
        <v>20160525</v>
      </c>
      <c r="AK440" s="161" t="s">
        <v>869</v>
      </c>
      <c r="AL440" t="s">
        <v>1078</v>
      </c>
      <c r="BN440" t="s">
        <v>1079</v>
      </c>
      <c r="ET440" s="161">
        <v>0</v>
      </c>
      <c r="EU440" s="161">
        <v>0</v>
      </c>
      <c r="EV440" s="161">
        <v>0</v>
      </c>
      <c r="EW440" s="161">
        <v>0</v>
      </c>
      <c r="EX440" s="161">
        <v>0</v>
      </c>
      <c r="EY440" s="161">
        <v>0</v>
      </c>
      <c r="EZ440" s="161">
        <v>0</v>
      </c>
      <c r="FA440" s="161">
        <v>0</v>
      </c>
      <c r="FB440" s="161">
        <v>0</v>
      </c>
      <c r="FC440" s="161">
        <v>0</v>
      </c>
      <c r="FD440" s="161">
        <v>0</v>
      </c>
      <c r="FE440" s="161">
        <v>0</v>
      </c>
      <c r="HN440" s="161" t="s">
        <v>881</v>
      </c>
      <c r="JB440" s="161" t="s">
        <v>881</v>
      </c>
      <c r="JC440" s="161">
        <v>0</v>
      </c>
      <c r="JD440" s="161">
        <v>0</v>
      </c>
      <c r="JE440" s="161">
        <v>0</v>
      </c>
      <c r="JF440" s="161">
        <v>0</v>
      </c>
      <c r="MN440" t="str">
        <f t="shared" si="522"/>
        <v>NoNoNoNoNoNo</v>
      </c>
      <c r="MO440" t="str">
        <f>IF(AND(MN440="NoNoNoNoNoNo",JI440=""),"No Programs",VLOOKUP(MN440,Lookups!$DA$4:$DB$67,2,FALSE))</f>
        <v>No Programs</v>
      </c>
      <c r="MP440">
        <f t="shared" si="523"/>
        <v>0</v>
      </c>
      <c r="MQ440" t="str">
        <f t="shared" si="524"/>
        <v>No Program Use</v>
      </c>
      <c r="MR440" t="str">
        <f>Directions!$D$3</f>
        <v>Usage</v>
      </c>
      <c r="MS440" t="str">
        <f>VLOOKUP(MQ440,Lookups!$CU$71:$CV$80,2,FALSE)</f>
        <v>Exclude</v>
      </c>
      <c r="MT440">
        <f t="shared" si="525"/>
        <v>0</v>
      </c>
      <c r="MU440">
        <f t="shared" si="526"/>
        <v>0</v>
      </c>
      <c r="MV440">
        <f t="shared" si="527"/>
        <v>0</v>
      </c>
      <c r="MW440">
        <f t="shared" si="528"/>
        <v>0</v>
      </c>
      <c r="MX440">
        <f t="shared" si="529"/>
        <v>0</v>
      </c>
      <c r="MY440" t="str">
        <f t="shared" si="530"/>
        <v>Not Used</v>
      </c>
      <c r="MZ440">
        <f t="shared" si="531"/>
        <v>0</v>
      </c>
      <c r="NA440" t="str">
        <f t="shared" si="532"/>
        <v>Not Available</v>
      </c>
      <c r="NB440" t="str">
        <f t="shared" si="533"/>
        <v>Not Available</v>
      </c>
      <c r="NC440" t="str">
        <f t="shared" si="534"/>
        <v>4 Not Indicated</v>
      </c>
      <c r="ND440" t="str">
        <f t="shared" si="535"/>
        <v>4 Not Indicated</v>
      </c>
      <c r="NE440" t="str">
        <f t="shared" si="536"/>
        <v>4 Not Indicated</v>
      </c>
      <c r="NF440" t="str">
        <f t="shared" si="537"/>
        <v>4 Not Indicated</v>
      </c>
      <c r="NG440" t="str">
        <f t="shared" si="538"/>
        <v>4 Not Indicated</v>
      </c>
      <c r="NH440" s="159" t="str">
        <f t="shared" si="539"/>
        <v>Null</v>
      </c>
      <c r="NI440" t="str">
        <f t="shared" si="540"/>
        <v>Null</v>
      </c>
      <c r="NJ440" s="159" t="str">
        <f t="shared" si="541"/>
        <v>Null</v>
      </c>
      <c r="NK440" t="str">
        <f t="shared" si="542"/>
        <v>Null</v>
      </c>
      <c r="NL440" t="str">
        <f t="shared" si="543"/>
        <v>No RI Tests</v>
      </c>
      <c r="NM440">
        <f t="shared" si="544"/>
        <v>0</v>
      </c>
      <c r="NN440" t="str">
        <f>IF(OR(E440="PK",E440="K",JJ440=""),"Null",INDEX(Lookups!$EZ$4:$FW$18,MATCH($JJ440,Lookups!$EY$4:$EY$18,1),MATCH($E440,Lookups!$EZ$3:$FW$3,0)))</f>
        <v>Null</v>
      </c>
      <c r="NO440" t="str">
        <f>IF(OR(E440="PK",E440="K",JJ440=""),"Null",INDEX(Lookups!$EZ$4:$FW$18,MATCH($JJ440,Lookups!$EY$4:$EY$18,1),MATCH($E440,Lookups!$EZ$3:$FW$3,0) + 1))</f>
        <v>Null</v>
      </c>
      <c r="NP440" t="str">
        <f t="shared" si="545"/>
        <v>Null</v>
      </c>
      <c r="NQ440" t="str">
        <f t="shared" si="546"/>
        <v>Null</v>
      </c>
      <c r="NR440" t="str">
        <f t="shared" si="547"/>
        <v>Null</v>
      </c>
      <c r="NS440" t="str">
        <f t="shared" si="548"/>
        <v>No RI Tests</v>
      </c>
      <c r="NT440" t="str">
        <f t="shared" si="549"/>
        <v>No RI Tests</v>
      </c>
      <c r="NU440" t="str">
        <f t="shared" si="550"/>
        <v>No RI Tests</v>
      </c>
      <c r="NV440" s="183" t="str">
        <f t="array" ref="NV440">IF($NL440="No RI Tests","No RI Tests",VLOOKUP(IF(AND(E440="K",JJ440&lt;280),3,IF(AND(E440="K",JJ440&gt;=280),4,MAX(IF(E440=Lookups!$DF$6:$DF$99,IF(JJ440&gt;=Lookups!$DG$6:$DG$99,Lookups!$DH$6:$DH$99))))),Lookups!$DE$104:$DG$108,2,FALSE))</f>
        <v>No RI Tests</v>
      </c>
      <c r="NW440" s="161" t="str">
        <f t="array" ref="NW440">IF($NL440="No RI Tests","No RI Tests",VLOOKUP(IF(AND(E440="K",JH440&lt;280),3,IF(AND(E440="K",JH440&gt;=280),4,MAX(IF(E440=Lookups!$DF$6:$DF$99,IF(NI440&gt;=Lookups!$DG$6:$DG$99,Lookups!$DH$6:$DH$99))))),Lookups!$DE$104:$DG$108,2,FALSE))</f>
        <v>No RI Tests</v>
      </c>
      <c r="NX440" s="161" t="str">
        <f t="array" ref="NX440">IF($NL440="No RI Tests","No RI Tests",VLOOKUP(IF(AND(E440="K",NK440&lt;280),3,IF(AND(E440="K",NK440&gt;=280),4,MAX(IF(E440=Lookups!$DF$6:$DF$99,IF(NK440&gt;=Lookups!$DG$6:$DG$99,Lookups!$DH$6:$DH$99))))),Lookups!$DE$104:$DG$108,2,FALSE))</f>
        <v>No RI Tests</v>
      </c>
      <c r="NY440" t="str">
        <f t="shared" si="551"/>
        <v>Null</v>
      </c>
      <c r="NZ440" t="str">
        <f t="shared" si="552"/>
        <v>Null</v>
      </c>
      <c r="OA440" t="str">
        <f t="shared" si="553"/>
        <v>No RI for Comparison</v>
      </c>
      <c r="OB440" s="161" t="str">
        <f t="array" ref="OB440">IF($NL440="No RI Tests","No RI Tests",IF(E440="K","N/A",VLOOKUP(MAX(IF(E440=Lookups!$DF$6:$DF$99,IF(JJ440&gt;=Lookups!$DG$6:$DG$99,Lookups!$DI$6:$DI$99))),Lookups!$DE$104:$DG$108,3,FALSE)))</f>
        <v>No RI Tests</v>
      </c>
      <c r="OC440" s="161" t="str">
        <f t="array" ref="OC440">IF($NL440="No RI Tests","No RI Tests",IF(E440="K","N/A",VLOOKUP(MAX(IF(E440=Lookups!$DF$6:$DF$99,IF(NI440&gt;=Lookups!$DG$6:$DG$99,Lookups!$DI$6:$DI$99))),Lookups!$DE$104:$DG$108,3,FALSE)))</f>
        <v>No RI Tests</v>
      </c>
      <c r="OD440" s="161" t="str">
        <f t="array" ref="OD440">IF($NL440="No RI Tests","No RI Tests",IF(E440="K","N/A",VLOOKUP(MAX(IF(E440=Lookups!$DF$6:$DF$99,IF(NK440&gt;=Lookups!$DG$6:$DG$99,Lookups!$DI$6:$DI$99))),Lookups!$DE$104:$DG$108,3,FALSE)))</f>
        <v>No RI Tests</v>
      </c>
      <c r="OE440" t="str">
        <f t="shared" si="554"/>
        <v>Null</v>
      </c>
      <c r="OF440" t="str">
        <f t="shared" si="555"/>
        <v>Null</v>
      </c>
      <c r="OG440" t="str">
        <f t="shared" si="556"/>
        <v>No RI for Comparison</v>
      </c>
      <c r="OH440" t="str">
        <f t="shared" si="557"/>
        <v>Null</v>
      </c>
      <c r="OI440" t="str">
        <f t="shared" si="558"/>
        <v>Null</v>
      </c>
      <c r="OJ440" t="str">
        <f t="shared" si="559"/>
        <v>Null</v>
      </c>
      <c r="OK440" t="str">
        <f t="shared" si="560"/>
        <v>Null</v>
      </c>
      <c r="OL440" t="str">
        <f t="shared" si="561"/>
        <v>Null</v>
      </c>
      <c r="OM440" t="str">
        <f t="shared" si="562"/>
        <v>Null</v>
      </c>
      <c r="ON440" t="str">
        <f t="shared" si="563"/>
        <v>Null</v>
      </c>
      <c r="OO440" t="str">
        <f t="shared" si="564"/>
        <v>Null RI</v>
      </c>
      <c r="OP440" t="str">
        <f ca="1">IF(AND(HR440&lt;&gt;"",JJ440&lt;600),IF(HT440="Advancing","Tier 2","Tier 3"),IF(JI440="","Null",IF(OR(E440="K",E440&lt;3),"FRA Recommended",IF(JJ440&gt;=IF(E440&lt;6,400,600),IF(JJ440&lt;VLOOKUP(E440,Lookups!$AP$3:$AR$16,3,FALSE),"Tier 2","Core"),IF(JJ440&lt;400,IF(RAND()&lt;0.81,"Tier 3","Tier 2"),IF(RAND()&lt;0.51,"Tier 3","Tier 2"))))))</f>
        <v>Null</v>
      </c>
      <c r="OQ440" t="str">
        <f t="shared" si="565"/>
        <v>Null</v>
      </c>
      <c r="OR440" t="str">
        <f t="shared" si="566"/>
        <v>Null</v>
      </c>
      <c r="OS440" t="str">
        <f t="shared" si="567"/>
        <v>Null</v>
      </c>
      <c r="OT440" t="str">
        <f t="shared" si="568"/>
        <v>No RI Tests</v>
      </c>
      <c r="OU440" s="159" t="str">
        <f t="shared" si="569"/>
        <v>No PI Tests</v>
      </c>
      <c r="OV440" t="str">
        <f t="shared" si="570"/>
        <v>No PI Tests</v>
      </c>
      <c r="OW440" t="str">
        <f t="shared" si="571"/>
        <v>No PI Tests</v>
      </c>
      <c r="OX440" t="str">
        <f t="shared" si="572"/>
        <v>No PI Tests</v>
      </c>
      <c r="OY440" t="str">
        <f t="shared" si="573"/>
        <v>No PI Tests</v>
      </c>
      <c r="OZ440" t="str">
        <f t="shared" si="574"/>
        <v>No PI Tests</v>
      </c>
      <c r="PA440" s="159" t="str">
        <f t="shared" si="575"/>
        <v>No PI Tests</v>
      </c>
      <c r="PB440" t="str">
        <f t="shared" si="576"/>
        <v>No PI Tests</v>
      </c>
      <c r="PC440" t="str">
        <f t="shared" si="577"/>
        <v>No PI Tests</v>
      </c>
      <c r="PD440" t="str">
        <f t="shared" si="578"/>
        <v>No PI Tests</v>
      </c>
      <c r="PE440" t="str">
        <f t="shared" si="579"/>
        <v>No PI Tests</v>
      </c>
      <c r="PF440" t="str">
        <f t="shared" si="580"/>
        <v>No PI Tests</v>
      </c>
      <c r="PG440" t="str">
        <f t="shared" si="581"/>
        <v>No PI Tests</v>
      </c>
      <c r="PH440">
        <f t="shared" si="582"/>
        <v>0</v>
      </c>
      <c r="PI440">
        <f t="shared" si="583"/>
        <v>0</v>
      </c>
      <c r="PJ440" t="str">
        <f t="shared" si="584"/>
        <v>Null</v>
      </c>
      <c r="PK440" t="str">
        <f>IF(HR440="","Null",IF(E440&lt;3,"Null",IF(HU440=0,0,IF(HS440="Form 1",VLOOKUP(HU440,Lookups!$BE$3:$BP$63,E440,FALSE),IF(HS440="Form 2",VLOOKUP(HU440,Lookups!$BE$67:$BP$127,E440,FALSE),VLOOKUP(HU440,Lookups!$BE$130:$BP$190,E440,FALSE))))))</f>
        <v>Null</v>
      </c>
      <c r="PL440" t="str">
        <f t="shared" si="585"/>
        <v>Null</v>
      </c>
      <c r="PM440" t="str">
        <f>IF($PH440=0,"Null",IF(E440&lt;3,"Null",IF(OX440=0,0,IF(OV440="Form 1",VLOOKUP(OX440,Lookups!$BE$3:$BP$63,E440,FALSE),IF(OV440="Form 2",VLOOKUP(OX440,Lookups!$BE$67:$BP$127,E440,FALSE),VLOOKUP(OX440,Lookups!$BE$130:$BP$190,E440,FALSE))))))</f>
        <v>Null</v>
      </c>
      <c r="PN440" t="str">
        <f t="shared" si="586"/>
        <v>Null</v>
      </c>
      <c r="PO440" t="str">
        <f t="shared" si="587"/>
        <v>Null</v>
      </c>
      <c r="PP440" t="str">
        <f t="shared" si="588"/>
        <v>Null</v>
      </c>
      <c r="PQ440" t="str">
        <f>IF(HR440="","Null",IF(E440&lt;3,"Null",IF(HV440=0,0,IF(HS440="Form 1",VLOOKUP(HV440,Lookups!$BR$3:$CC$63,E440,FALSE),IF(HS440="Form 2",VLOOKUP(HV440,Lookups!$BR$67:$CC$127,E440,FALSE),VLOOKUP(HV440,Lookups!$BR$130:$CC$190,E440,FALSE))))))</f>
        <v>Null</v>
      </c>
      <c r="PR440" t="str">
        <f t="shared" si="589"/>
        <v>Null</v>
      </c>
      <c r="PS440" t="str">
        <f>IF(HR440="","Null",IF(E440&lt;3,"Null",IF(OY440=0,0,IF(OW440="Form 1",VLOOKUP(OY440,Lookups!$BR$3:$CC$63,E440,FALSE),IF(OW440="Form 2",VLOOKUP(OY440,Lookups!$BR$67:$CC$127,E440,FALSE),VLOOKUP(OY440,Lookups!$BR$130:$CC$190,E440,FALSE))))))</f>
        <v>Null</v>
      </c>
      <c r="PT440" t="str">
        <f t="shared" si="590"/>
        <v>Null</v>
      </c>
      <c r="PU440" t="str">
        <f t="shared" si="591"/>
        <v>Null</v>
      </c>
      <c r="PV440" t="str">
        <f t="shared" si="592"/>
        <v>Null</v>
      </c>
      <c r="PW440" t="str">
        <f t="shared" si="593"/>
        <v>No PI Tests</v>
      </c>
      <c r="PX440">
        <f t="shared" si="594"/>
        <v>0</v>
      </c>
      <c r="PY440">
        <f t="shared" si="595"/>
        <v>0</v>
      </c>
      <c r="PZ440" t="str">
        <f t="shared" si="596"/>
        <v>Null</v>
      </c>
      <c r="QA440" t="str">
        <f t="shared" si="597"/>
        <v>Null</v>
      </c>
      <c r="QB440" t="str">
        <f t="shared" si="598"/>
        <v>Null</v>
      </c>
      <c r="QC440" t="str">
        <f>IF($MS440="System 44 Record",IF(BQ440&lt;MEDIAN(Directions!$F$3,Directions!$F$6),"Mid-Year Exited Student","Full Year Participant")&amp;IF(BP440&lt;Directions!$F$3,", Started Prior Year",", Started This Year"),"Null")</f>
        <v>Null</v>
      </c>
      <c r="QD440" t="str">
        <f t="shared" si="599"/>
        <v>Null</v>
      </c>
      <c r="QE440">
        <f t="shared" si="600"/>
        <v>0</v>
      </c>
      <c r="QF440">
        <f t="shared" si="601"/>
        <v>0</v>
      </c>
      <c r="QG440">
        <f t="shared" si="602"/>
        <v>0</v>
      </c>
      <c r="QH440">
        <f t="shared" si="603"/>
        <v>0</v>
      </c>
      <c r="QI440">
        <f t="shared" si="604"/>
        <v>0</v>
      </c>
      <c r="QJ440" t="str">
        <f t="shared" si="605"/>
        <v>Used None</v>
      </c>
      <c r="QK440" t="str">
        <f t="shared" si="606"/>
        <v>Null</v>
      </c>
      <c r="QL440" t="str">
        <f t="shared" si="607"/>
        <v>Null</v>
      </c>
      <c r="QM440" t="str">
        <f>IF($MS440="READ 180 Record",IF(AQ440="","Null",VLOOKUP(JJ440,Lookups!$DX$3:$EB$2054,AN440+1,FALSE)),"Null")</f>
        <v>Null</v>
      </c>
      <c r="QN440" t="str">
        <f t="shared" si="608"/>
        <v>Null</v>
      </c>
    </row>
    <row r="441" spans="1:456" x14ac:dyDescent="0.25">
      <c r="A441" s="161" t="s">
        <v>1447</v>
      </c>
      <c r="B441" s="161" t="s">
        <v>1447</v>
      </c>
      <c r="C441" s="161" t="s">
        <v>1447</v>
      </c>
      <c r="D441" s="161" t="s">
        <v>1447</v>
      </c>
      <c r="E441" s="161">
        <v>8</v>
      </c>
      <c r="F441" s="161" t="s">
        <v>1447</v>
      </c>
      <c r="G441" s="161" t="s">
        <v>880</v>
      </c>
      <c r="H441" s="161" t="s">
        <v>881</v>
      </c>
      <c r="K441" s="161">
        <v>0</v>
      </c>
      <c r="L441" s="161">
        <v>0</v>
      </c>
      <c r="M441" s="161">
        <v>0</v>
      </c>
      <c r="N441" s="161">
        <v>0</v>
      </c>
      <c r="O441" s="161">
        <v>0</v>
      </c>
      <c r="P441" s="161">
        <v>0</v>
      </c>
      <c r="Q441" s="161">
        <v>0</v>
      </c>
      <c r="R441" s="161">
        <v>0</v>
      </c>
      <c r="S441" s="161">
        <v>0</v>
      </c>
      <c r="T441" s="161">
        <v>0</v>
      </c>
      <c r="U441" s="161">
        <v>0</v>
      </c>
      <c r="V441" s="161">
        <v>0</v>
      </c>
      <c r="W441" s="161">
        <v>0</v>
      </c>
      <c r="X441" s="161">
        <v>0</v>
      </c>
      <c r="AB441" s="161" t="s">
        <v>242</v>
      </c>
      <c r="AC441" s="161" t="s">
        <v>242</v>
      </c>
      <c r="AD441" s="161" t="s">
        <v>242</v>
      </c>
      <c r="AE441" s="161" t="s">
        <v>242</v>
      </c>
      <c r="AF441" s="161" t="s">
        <v>242</v>
      </c>
      <c r="AG441" s="161" t="s">
        <v>242</v>
      </c>
      <c r="AH441" s="161" t="s">
        <v>242</v>
      </c>
      <c r="AI441" s="161">
        <v>20150801</v>
      </c>
      <c r="AJ441" s="161">
        <v>20160525</v>
      </c>
      <c r="AK441" s="161" t="s">
        <v>869</v>
      </c>
      <c r="AL441" t="s">
        <v>1078</v>
      </c>
      <c r="BN441" t="s">
        <v>1079</v>
      </c>
      <c r="ET441" s="161">
        <v>0</v>
      </c>
      <c r="EU441" s="161">
        <v>0</v>
      </c>
      <c r="EV441" s="161">
        <v>0</v>
      </c>
      <c r="EW441" s="161">
        <v>0</v>
      </c>
      <c r="EX441" s="161">
        <v>0</v>
      </c>
      <c r="EY441" s="161">
        <v>0</v>
      </c>
      <c r="EZ441" s="161">
        <v>0</v>
      </c>
      <c r="FA441" s="161">
        <v>0</v>
      </c>
      <c r="FB441" s="161">
        <v>0</v>
      </c>
      <c r="FC441" s="161">
        <v>0</v>
      </c>
      <c r="FD441" s="161">
        <v>0</v>
      </c>
      <c r="FE441" s="161">
        <v>0</v>
      </c>
      <c r="HN441" s="161" t="s">
        <v>881</v>
      </c>
      <c r="JB441" s="161" t="s">
        <v>881</v>
      </c>
      <c r="JC441" s="161">
        <v>0</v>
      </c>
      <c r="JD441" s="161">
        <v>0</v>
      </c>
      <c r="JE441" s="161">
        <v>0</v>
      </c>
      <c r="JF441" s="161">
        <v>0</v>
      </c>
      <c r="MN441" t="str">
        <f t="shared" si="522"/>
        <v>NoNoNoNoNoNo</v>
      </c>
      <c r="MO441" t="str">
        <f>IF(AND(MN441="NoNoNoNoNoNo",JI441=""),"No Programs",VLOOKUP(MN441,Lookups!$DA$4:$DB$67,2,FALSE))</f>
        <v>No Programs</v>
      </c>
      <c r="MP441">
        <f t="shared" si="523"/>
        <v>0</v>
      </c>
      <c r="MQ441" t="str">
        <f t="shared" si="524"/>
        <v>No Program Use</v>
      </c>
      <c r="MR441" t="str">
        <f>Directions!$D$3</f>
        <v>Usage</v>
      </c>
      <c r="MS441" t="str">
        <f>VLOOKUP(MQ441,Lookups!$CU$71:$CV$80,2,FALSE)</f>
        <v>Exclude</v>
      </c>
      <c r="MT441">
        <f t="shared" si="525"/>
        <v>0</v>
      </c>
      <c r="MU441">
        <f t="shared" si="526"/>
        <v>0</v>
      </c>
      <c r="MV441">
        <f t="shared" si="527"/>
        <v>0</v>
      </c>
      <c r="MW441">
        <f t="shared" si="528"/>
        <v>0</v>
      </c>
      <c r="MX441">
        <f t="shared" si="529"/>
        <v>0</v>
      </c>
      <c r="MY441" t="str">
        <f t="shared" si="530"/>
        <v>Not Used</v>
      </c>
      <c r="MZ441">
        <f t="shared" si="531"/>
        <v>0</v>
      </c>
      <c r="NA441" t="str">
        <f t="shared" si="532"/>
        <v>Not Available</v>
      </c>
      <c r="NB441" t="str">
        <f t="shared" si="533"/>
        <v>Not Available</v>
      </c>
      <c r="NC441" t="str">
        <f t="shared" si="534"/>
        <v>4 Not Indicated</v>
      </c>
      <c r="ND441" t="str">
        <f t="shared" si="535"/>
        <v>4 Not Indicated</v>
      </c>
      <c r="NE441" t="str">
        <f t="shared" si="536"/>
        <v>4 Not Indicated</v>
      </c>
      <c r="NF441" t="str">
        <f t="shared" si="537"/>
        <v>4 Not Indicated</v>
      </c>
      <c r="NG441" t="str">
        <f t="shared" si="538"/>
        <v>4 Not Indicated</v>
      </c>
      <c r="NH441" s="159" t="str">
        <f t="shared" si="539"/>
        <v>Null</v>
      </c>
      <c r="NI441" t="str">
        <f t="shared" si="540"/>
        <v>Null</v>
      </c>
      <c r="NJ441" s="159" t="str">
        <f t="shared" si="541"/>
        <v>Null</v>
      </c>
      <c r="NK441" t="str">
        <f t="shared" si="542"/>
        <v>Null</v>
      </c>
      <c r="NL441" t="str">
        <f t="shared" si="543"/>
        <v>No RI Tests</v>
      </c>
      <c r="NM441">
        <f t="shared" si="544"/>
        <v>0</v>
      </c>
      <c r="NN441" t="str">
        <f>IF(OR(E441="PK",E441="K",JJ441=""),"Null",INDEX(Lookups!$EZ$4:$FW$18,MATCH($JJ441,Lookups!$EY$4:$EY$18,1),MATCH($E441,Lookups!$EZ$3:$FW$3,0)))</f>
        <v>Null</v>
      </c>
      <c r="NO441" t="str">
        <f>IF(OR(E441="PK",E441="K",JJ441=""),"Null",INDEX(Lookups!$EZ$4:$FW$18,MATCH($JJ441,Lookups!$EY$4:$EY$18,1),MATCH($E441,Lookups!$EZ$3:$FW$3,0) + 1))</f>
        <v>Null</v>
      </c>
      <c r="NP441" t="str">
        <f t="shared" si="545"/>
        <v>Null</v>
      </c>
      <c r="NQ441" t="str">
        <f t="shared" si="546"/>
        <v>Null</v>
      </c>
      <c r="NR441" t="str">
        <f t="shared" si="547"/>
        <v>Null</v>
      </c>
      <c r="NS441" t="str">
        <f t="shared" si="548"/>
        <v>No RI Tests</v>
      </c>
      <c r="NT441" t="str">
        <f t="shared" si="549"/>
        <v>No RI Tests</v>
      </c>
      <c r="NU441" t="str">
        <f t="shared" si="550"/>
        <v>No RI Tests</v>
      </c>
      <c r="NV441" s="183" t="str">
        <f t="array" ref="NV441">IF($NL441="No RI Tests","No RI Tests",VLOOKUP(IF(AND(E441="K",JJ441&lt;280),3,IF(AND(E441="K",JJ441&gt;=280),4,MAX(IF(E441=Lookups!$DF$6:$DF$99,IF(JJ441&gt;=Lookups!$DG$6:$DG$99,Lookups!$DH$6:$DH$99))))),Lookups!$DE$104:$DG$108,2,FALSE))</f>
        <v>No RI Tests</v>
      </c>
      <c r="NW441" s="161" t="str">
        <f t="array" ref="NW441">IF($NL441="No RI Tests","No RI Tests",VLOOKUP(IF(AND(E441="K",JH441&lt;280),3,IF(AND(E441="K",JH441&gt;=280),4,MAX(IF(E441=Lookups!$DF$6:$DF$99,IF(NI441&gt;=Lookups!$DG$6:$DG$99,Lookups!$DH$6:$DH$99))))),Lookups!$DE$104:$DG$108,2,FALSE))</f>
        <v>No RI Tests</v>
      </c>
      <c r="NX441" s="161" t="str">
        <f t="array" ref="NX441">IF($NL441="No RI Tests","No RI Tests",VLOOKUP(IF(AND(E441="K",NK441&lt;280),3,IF(AND(E441="K",NK441&gt;=280),4,MAX(IF(E441=Lookups!$DF$6:$DF$99,IF(NK441&gt;=Lookups!$DG$6:$DG$99,Lookups!$DH$6:$DH$99))))),Lookups!$DE$104:$DG$108,2,FALSE))</f>
        <v>No RI Tests</v>
      </c>
      <c r="NY441" t="str">
        <f t="shared" si="551"/>
        <v>Null</v>
      </c>
      <c r="NZ441" t="str">
        <f t="shared" si="552"/>
        <v>Null</v>
      </c>
      <c r="OA441" t="str">
        <f t="shared" si="553"/>
        <v>No RI for Comparison</v>
      </c>
      <c r="OB441" s="161" t="str">
        <f t="array" ref="OB441">IF($NL441="No RI Tests","No RI Tests",IF(E441="K","N/A",VLOOKUP(MAX(IF(E441=Lookups!$DF$6:$DF$99,IF(JJ441&gt;=Lookups!$DG$6:$DG$99,Lookups!$DI$6:$DI$99))),Lookups!$DE$104:$DG$108,3,FALSE)))</f>
        <v>No RI Tests</v>
      </c>
      <c r="OC441" s="161" t="str">
        <f t="array" ref="OC441">IF($NL441="No RI Tests","No RI Tests",IF(E441="K","N/A",VLOOKUP(MAX(IF(E441=Lookups!$DF$6:$DF$99,IF(NI441&gt;=Lookups!$DG$6:$DG$99,Lookups!$DI$6:$DI$99))),Lookups!$DE$104:$DG$108,3,FALSE)))</f>
        <v>No RI Tests</v>
      </c>
      <c r="OD441" s="161" t="str">
        <f t="array" ref="OD441">IF($NL441="No RI Tests","No RI Tests",IF(E441="K","N/A",VLOOKUP(MAX(IF(E441=Lookups!$DF$6:$DF$99,IF(NK441&gt;=Lookups!$DG$6:$DG$99,Lookups!$DI$6:$DI$99))),Lookups!$DE$104:$DG$108,3,FALSE)))</f>
        <v>No RI Tests</v>
      </c>
      <c r="OE441" t="str">
        <f t="shared" si="554"/>
        <v>Null</v>
      </c>
      <c r="OF441" t="str">
        <f t="shared" si="555"/>
        <v>Null</v>
      </c>
      <c r="OG441" t="str">
        <f t="shared" si="556"/>
        <v>No RI for Comparison</v>
      </c>
      <c r="OH441" t="str">
        <f t="shared" si="557"/>
        <v>Null</v>
      </c>
      <c r="OI441" t="str">
        <f t="shared" si="558"/>
        <v>Null</v>
      </c>
      <c r="OJ441" t="str">
        <f t="shared" si="559"/>
        <v>Null</v>
      </c>
      <c r="OK441" t="str">
        <f t="shared" si="560"/>
        <v>Null</v>
      </c>
      <c r="OL441" t="str">
        <f t="shared" si="561"/>
        <v>Null</v>
      </c>
      <c r="OM441" t="str">
        <f t="shared" si="562"/>
        <v>Null</v>
      </c>
      <c r="ON441" t="str">
        <f t="shared" si="563"/>
        <v>Null</v>
      </c>
      <c r="OO441" t="str">
        <f t="shared" si="564"/>
        <v>Null RI</v>
      </c>
      <c r="OP441" t="str">
        <f ca="1">IF(AND(HR441&lt;&gt;"",JJ441&lt;600),IF(HT441="Advancing","Tier 2","Tier 3"),IF(JI441="","Null",IF(OR(E441="K",E441&lt;3),"FRA Recommended",IF(JJ441&gt;=IF(E441&lt;6,400,600),IF(JJ441&lt;VLOOKUP(E441,Lookups!$AP$3:$AR$16,3,FALSE),"Tier 2","Core"),IF(JJ441&lt;400,IF(RAND()&lt;0.81,"Tier 3","Tier 2"),IF(RAND()&lt;0.51,"Tier 3","Tier 2"))))))</f>
        <v>Null</v>
      </c>
      <c r="OQ441" t="str">
        <f t="shared" si="565"/>
        <v>Null</v>
      </c>
      <c r="OR441" t="str">
        <f t="shared" si="566"/>
        <v>Null</v>
      </c>
      <c r="OS441" t="str">
        <f t="shared" si="567"/>
        <v>Null</v>
      </c>
      <c r="OT441" t="str">
        <f t="shared" si="568"/>
        <v>No RI Tests</v>
      </c>
      <c r="OU441" s="159" t="str">
        <f t="shared" si="569"/>
        <v>No PI Tests</v>
      </c>
      <c r="OV441" t="str">
        <f t="shared" si="570"/>
        <v>No PI Tests</v>
      </c>
      <c r="OW441" t="str">
        <f t="shared" si="571"/>
        <v>No PI Tests</v>
      </c>
      <c r="OX441" t="str">
        <f t="shared" si="572"/>
        <v>No PI Tests</v>
      </c>
      <c r="OY441" t="str">
        <f t="shared" si="573"/>
        <v>No PI Tests</v>
      </c>
      <c r="OZ441" t="str">
        <f t="shared" si="574"/>
        <v>No PI Tests</v>
      </c>
      <c r="PA441" s="159" t="str">
        <f t="shared" si="575"/>
        <v>No PI Tests</v>
      </c>
      <c r="PB441" t="str">
        <f t="shared" si="576"/>
        <v>No PI Tests</v>
      </c>
      <c r="PC441" t="str">
        <f t="shared" si="577"/>
        <v>No PI Tests</v>
      </c>
      <c r="PD441" t="str">
        <f t="shared" si="578"/>
        <v>No PI Tests</v>
      </c>
      <c r="PE441" t="str">
        <f t="shared" si="579"/>
        <v>No PI Tests</v>
      </c>
      <c r="PF441" t="str">
        <f t="shared" si="580"/>
        <v>No PI Tests</v>
      </c>
      <c r="PG441" t="str">
        <f t="shared" si="581"/>
        <v>No PI Tests</v>
      </c>
      <c r="PH441">
        <f t="shared" si="582"/>
        <v>0</v>
      </c>
      <c r="PI441">
        <f t="shared" si="583"/>
        <v>0</v>
      </c>
      <c r="PJ441" t="str">
        <f t="shared" si="584"/>
        <v>Null</v>
      </c>
      <c r="PK441" t="str">
        <f>IF(HR441="","Null",IF(E441&lt;3,"Null",IF(HU441=0,0,IF(HS441="Form 1",VLOOKUP(HU441,Lookups!$BE$3:$BP$63,E441,FALSE),IF(HS441="Form 2",VLOOKUP(HU441,Lookups!$BE$67:$BP$127,E441,FALSE),VLOOKUP(HU441,Lookups!$BE$130:$BP$190,E441,FALSE))))))</f>
        <v>Null</v>
      </c>
      <c r="PL441" t="str">
        <f t="shared" si="585"/>
        <v>Null</v>
      </c>
      <c r="PM441" t="str">
        <f>IF($PH441=0,"Null",IF(E441&lt;3,"Null",IF(OX441=0,0,IF(OV441="Form 1",VLOOKUP(OX441,Lookups!$BE$3:$BP$63,E441,FALSE),IF(OV441="Form 2",VLOOKUP(OX441,Lookups!$BE$67:$BP$127,E441,FALSE),VLOOKUP(OX441,Lookups!$BE$130:$BP$190,E441,FALSE))))))</f>
        <v>Null</v>
      </c>
      <c r="PN441" t="str">
        <f t="shared" si="586"/>
        <v>Null</v>
      </c>
      <c r="PO441" t="str">
        <f t="shared" si="587"/>
        <v>Null</v>
      </c>
      <c r="PP441" t="str">
        <f t="shared" si="588"/>
        <v>Null</v>
      </c>
      <c r="PQ441" t="str">
        <f>IF(HR441="","Null",IF(E441&lt;3,"Null",IF(HV441=0,0,IF(HS441="Form 1",VLOOKUP(HV441,Lookups!$BR$3:$CC$63,E441,FALSE),IF(HS441="Form 2",VLOOKUP(HV441,Lookups!$BR$67:$CC$127,E441,FALSE),VLOOKUP(HV441,Lookups!$BR$130:$CC$190,E441,FALSE))))))</f>
        <v>Null</v>
      </c>
      <c r="PR441" t="str">
        <f t="shared" si="589"/>
        <v>Null</v>
      </c>
      <c r="PS441" t="str">
        <f>IF(HR441="","Null",IF(E441&lt;3,"Null",IF(OY441=0,0,IF(OW441="Form 1",VLOOKUP(OY441,Lookups!$BR$3:$CC$63,E441,FALSE),IF(OW441="Form 2",VLOOKUP(OY441,Lookups!$BR$67:$CC$127,E441,FALSE),VLOOKUP(OY441,Lookups!$BR$130:$CC$190,E441,FALSE))))))</f>
        <v>Null</v>
      </c>
      <c r="PT441" t="str">
        <f t="shared" si="590"/>
        <v>Null</v>
      </c>
      <c r="PU441" t="str">
        <f t="shared" si="591"/>
        <v>Null</v>
      </c>
      <c r="PV441" t="str">
        <f t="shared" si="592"/>
        <v>Null</v>
      </c>
      <c r="PW441" t="str">
        <f t="shared" si="593"/>
        <v>No PI Tests</v>
      </c>
      <c r="PX441">
        <f t="shared" si="594"/>
        <v>0</v>
      </c>
      <c r="PY441">
        <f t="shared" si="595"/>
        <v>0</v>
      </c>
      <c r="PZ441" t="str">
        <f t="shared" si="596"/>
        <v>Null</v>
      </c>
      <c r="QA441" t="str">
        <f t="shared" si="597"/>
        <v>Null</v>
      </c>
      <c r="QB441" t="str">
        <f t="shared" si="598"/>
        <v>Null</v>
      </c>
      <c r="QC441" t="str">
        <f>IF($MS441="System 44 Record",IF(BQ441&lt;MEDIAN(Directions!$F$3,Directions!$F$6),"Mid-Year Exited Student","Full Year Participant")&amp;IF(BP441&lt;Directions!$F$3,", Started Prior Year",", Started This Year"),"Null")</f>
        <v>Null</v>
      </c>
      <c r="QD441" t="str">
        <f t="shared" si="599"/>
        <v>Null</v>
      </c>
      <c r="QE441">
        <f t="shared" si="600"/>
        <v>0</v>
      </c>
      <c r="QF441">
        <f t="shared" si="601"/>
        <v>0</v>
      </c>
      <c r="QG441">
        <f t="shared" si="602"/>
        <v>0</v>
      </c>
      <c r="QH441">
        <f t="shared" si="603"/>
        <v>0</v>
      </c>
      <c r="QI441">
        <f t="shared" si="604"/>
        <v>0</v>
      </c>
      <c r="QJ441" t="str">
        <f t="shared" si="605"/>
        <v>Used None</v>
      </c>
      <c r="QK441" t="str">
        <f t="shared" si="606"/>
        <v>Null</v>
      </c>
      <c r="QL441" t="str">
        <f t="shared" si="607"/>
        <v>Null</v>
      </c>
      <c r="QM441" t="str">
        <f>IF($MS441="READ 180 Record",IF(AQ441="","Null",VLOOKUP(JJ441,Lookups!$DX$3:$EB$2054,AN441+1,FALSE)),"Null")</f>
        <v>Null</v>
      </c>
      <c r="QN441" t="str">
        <f t="shared" si="608"/>
        <v>Null</v>
      </c>
    </row>
    <row r="442" spans="1:456" x14ac:dyDescent="0.25">
      <c r="A442" s="161" t="s">
        <v>1447</v>
      </c>
      <c r="B442" s="161" t="s">
        <v>1447</v>
      </c>
      <c r="C442" s="161" t="s">
        <v>1447</v>
      </c>
      <c r="D442" s="161" t="s">
        <v>1447</v>
      </c>
      <c r="E442" s="161">
        <v>10</v>
      </c>
      <c r="F442" s="161" t="s">
        <v>1447</v>
      </c>
      <c r="G442" s="161" t="s">
        <v>880</v>
      </c>
      <c r="H442" s="161" t="s">
        <v>881</v>
      </c>
      <c r="K442" s="161">
        <v>0</v>
      </c>
      <c r="L442" s="161">
        <v>0</v>
      </c>
      <c r="M442" s="161">
        <v>0</v>
      </c>
      <c r="N442" s="161">
        <v>0</v>
      </c>
      <c r="O442" s="161">
        <v>0</v>
      </c>
      <c r="P442" s="161">
        <v>0</v>
      </c>
      <c r="Q442" s="161">
        <v>0</v>
      </c>
      <c r="R442" s="161">
        <v>0</v>
      </c>
      <c r="S442" s="161">
        <v>0</v>
      </c>
      <c r="T442" s="161">
        <v>0</v>
      </c>
      <c r="U442" s="161">
        <v>0</v>
      </c>
      <c r="V442" s="161">
        <v>0</v>
      </c>
      <c r="W442" s="161">
        <v>0</v>
      </c>
      <c r="X442" s="161">
        <v>0</v>
      </c>
      <c r="AB442" s="161" t="s">
        <v>242</v>
      </c>
      <c r="AC442" s="161" t="s">
        <v>242</v>
      </c>
      <c r="AD442" s="161" t="s">
        <v>242</v>
      </c>
      <c r="AE442" s="161" t="s">
        <v>242</v>
      </c>
      <c r="AF442" s="161" t="s">
        <v>242</v>
      </c>
      <c r="AG442" s="161" t="s">
        <v>242</v>
      </c>
      <c r="AH442" s="161" t="s">
        <v>242</v>
      </c>
      <c r="AI442" s="161">
        <v>20150801</v>
      </c>
      <c r="AJ442" s="161">
        <v>20160525</v>
      </c>
      <c r="AK442" s="161" t="s">
        <v>869</v>
      </c>
      <c r="AL442" t="s">
        <v>1078</v>
      </c>
      <c r="BN442" t="s">
        <v>1079</v>
      </c>
      <c r="ET442" s="161">
        <v>0</v>
      </c>
      <c r="EU442" s="161">
        <v>0</v>
      </c>
      <c r="EV442" s="161">
        <v>0</v>
      </c>
      <c r="EW442" s="161">
        <v>0</v>
      </c>
      <c r="EX442" s="161">
        <v>0</v>
      </c>
      <c r="EY442" s="161">
        <v>0</v>
      </c>
      <c r="EZ442" s="161">
        <v>0</v>
      </c>
      <c r="FA442" s="161">
        <v>0</v>
      </c>
      <c r="FB442" s="161">
        <v>0</v>
      </c>
      <c r="FC442" s="161">
        <v>0</v>
      </c>
      <c r="FD442" s="161">
        <v>0</v>
      </c>
      <c r="FE442" s="161">
        <v>0</v>
      </c>
      <c r="HN442" s="161" t="s">
        <v>881</v>
      </c>
      <c r="JB442" s="161" t="s">
        <v>881</v>
      </c>
      <c r="JC442" s="161">
        <v>0</v>
      </c>
      <c r="JD442" s="161">
        <v>0</v>
      </c>
      <c r="JE442" s="161">
        <v>0</v>
      </c>
      <c r="JF442" s="161">
        <v>0</v>
      </c>
      <c r="MN442" t="str">
        <f t="shared" si="522"/>
        <v>NoNoNoNoNoNo</v>
      </c>
      <c r="MO442" t="str">
        <f>IF(AND(MN442="NoNoNoNoNoNo",JI442=""),"No Programs",VLOOKUP(MN442,Lookups!$DA$4:$DB$67,2,FALSE))</f>
        <v>No Programs</v>
      </c>
      <c r="MP442">
        <f t="shared" si="523"/>
        <v>0</v>
      </c>
      <c r="MQ442" t="str">
        <f t="shared" si="524"/>
        <v>No Program Use</v>
      </c>
      <c r="MR442" t="str">
        <f>Directions!$D$3</f>
        <v>Usage</v>
      </c>
      <c r="MS442" t="str">
        <f>VLOOKUP(MQ442,Lookups!$CU$71:$CV$80,2,FALSE)</f>
        <v>Exclude</v>
      </c>
      <c r="MT442">
        <f t="shared" si="525"/>
        <v>0</v>
      </c>
      <c r="MU442">
        <f t="shared" si="526"/>
        <v>0</v>
      </c>
      <c r="MV442">
        <f t="shared" si="527"/>
        <v>0</v>
      </c>
      <c r="MW442">
        <f t="shared" si="528"/>
        <v>0</v>
      </c>
      <c r="MX442">
        <f t="shared" si="529"/>
        <v>0</v>
      </c>
      <c r="MY442" t="str">
        <f t="shared" si="530"/>
        <v>Not Used</v>
      </c>
      <c r="MZ442">
        <f t="shared" si="531"/>
        <v>0</v>
      </c>
      <c r="NA442" t="str">
        <f t="shared" si="532"/>
        <v>Not Available</v>
      </c>
      <c r="NB442" t="str">
        <f t="shared" si="533"/>
        <v>Not Available</v>
      </c>
      <c r="NC442" t="str">
        <f t="shared" si="534"/>
        <v>4 Not Indicated</v>
      </c>
      <c r="ND442" t="str">
        <f t="shared" si="535"/>
        <v>4 Not Indicated</v>
      </c>
      <c r="NE442" t="str">
        <f t="shared" si="536"/>
        <v>4 Not Indicated</v>
      </c>
      <c r="NF442" t="str">
        <f t="shared" si="537"/>
        <v>4 Not Indicated</v>
      </c>
      <c r="NG442" t="str">
        <f t="shared" si="538"/>
        <v>4 Not Indicated</v>
      </c>
      <c r="NH442" s="159" t="str">
        <f t="shared" si="539"/>
        <v>Null</v>
      </c>
      <c r="NI442" t="str">
        <f t="shared" si="540"/>
        <v>Null</v>
      </c>
      <c r="NJ442" s="159" t="str">
        <f t="shared" si="541"/>
        <v>Null</v>
      </c>
      <c r="NK442" t="str">
        <f t="shared" si="542"/>
        <v>Null</v>
      </c>
      <c r="NL442" t="str">
        <f t="shared" si="543"/>
        <v>No RI Tests</v>
      </c>
      <c r="NM442">
        <f t="shared" si="544"/>
        <v>0</v>
      </c>
      <c r="NN442" t="str">
        <f>IF(OR(E442="PK",E442="K",JJ442=""),"Null",INDEX(Lookups!$EZ$4:$FW$18,MATCH($JJ442,Lookups!$EY$4:$EY$18,1),MATCH($E442,Lookups!$EZ$3:$FW$3,0)))</f>
        <v>Null</v>
      </c>
      <c r="NO442" t="str">
        <f>IF(OR(E442="PK",E442="K",JJ442=""),"Null",INDEX(Lookups!$EZ$4:$FW$18,MATCH($JJ442,Lookups!$EY$4:$EY$18,1),MATCH($E442,Lookups!$EZ$3:$FW$3,0) + 1))</f>
        <v>Null</v>
      </c>
      <c r="NP442" t="str">
        <f t="shared" si="545"/>
        <v>Null</v>
      </c>
      <c r="NQ442" t="str">
        <f t="shared" si="546"/>
        <v>Null</v>
      </c>
      <c r="NR442" t="str">
        <f t="shared" si="547"/>
        <v>Null</v>
      </c>
      <c r="NS442" t="str">
        <f t="shared" si="548"/>
        <v>No RI Tests</v>
      </c>
      <c r="NT442" t="str">
        <f t="shared" si="549"/>
        <v>No RI Tests</v>
      </c>
      <c r="NU442" t="str">
        <f t="shared" si="550"/>
        <v>No RI Tests</v>
      </c>
      <c r="NV442" s="183" t="str">
        <f t="array" ref="NV442">IF($NL442="No RI Tests","No RI Tests",VLOOKUP(IF(AND(E442="K",JJ442&lt;280),3,IF(AND(E442="K",JJ442&gt;=280),4,MAX(IF(E442=Lookups!$DF$6:$DF$99,IF(JJ442&gt;=Lookups!$DG$6:$DG$99,Lookups!$DH$6:$DH$99))))),Lookups!$DE$104:$DG$108,2,FALSE))</f>
        <v>No RI Tests</v>
      </c>
      <c r="NW442" s="161" t="str">
        <f t="array" ref="NW442">IF($NL442="No RI Tests","No RI Tests",VLOOKUP(IF(AND(E442="K",JH442&lt;280),3,IF(AND(E442="K",JH442&gt;=280),4,MAX(IF(E442=Lookups!$DF$6:$DF$99,IF(NI442&gt;=Lookups!$DG$6:$DG$99,Lookups!$DH$6:$DH$99))))),Lookups!$DE$104:$DG$108,2,FALSE))</f>
        <v>No RI Tests</v>
      </c>
      <c r="NX442" s="161" t="str">
        <f t="array" ref="NX442">IF($NL442="No RI Tests","No RI Tests",VLOOKUP(IF(AND(E442="K",NK442&lt;280),3,IF(AND(E442="K",NK442&gt;=280),4,MAX(IF(E442=Lookups!$DF$6:$DF$99,IF(NK442&gt;=Lookups!$DG$6:$DG$99,Lookups!$DH$6:$DH$99))))),Lookups!$DE$104:$DG$108,2,FALSE))</f>
        <v>No RI Tests</v>
      </c>
      <c r="NY442" t="str">
        <f t="shared" si="551"/>
        <v>Null</v>
      </c>
      <c r="NZ442" t="str">
        <f t="shared" si="552"/>
        <v>Null</v>
      </c>
      <c r="OA442" t="str">
        <f t="shared" si="553"/>
        <v>No RI for Comparison</v>
      </c>
      <c r="OB442" s="161" t="str">
        <f t="array" ref="OB442">IF($NL442="No RI Tests","No RI Tests",IF(E442="K","N/A",VLOOKUP(MAX(IF(E442=Lookups!$DF$6:$DF$99,IF(JJ442&gt;=Lookups!$DG$6:$DG$99,Lookups!$DI$6:$DI$99))),Lookups!$DE$104:$DG$108,3,FALSE)))</f>
        <v>No RI Tests</v>
      </c>
      <c r="OC442" s="161" t="str">
        <f t="array" ref="OC442">IF($NL442="No RI Tests","No RI Tests",IF(E442="K","N/A",VLOOKUP(MAX(IF(E442=Lookups!$DF$6:$DF$99,IF(NI442&gt;=Lookups!$DG$6:$DG$99,Lookups!$DI$6:$DI$99))),Lookups!$DE$104:$DG$108,3,FALSE)))</f>
        <v>No RI Tests</v>
      </c>
      <c r="OD442" s="161" t="str">
        <f t="array" ref="OD442">IF($NL442="No RI Tests","No RI Tests",IF(E442="K","N/A",VLOOKUP(MAX(IF(E442=Lookups!$DF$6:$DF$99,IF(NK442&gt;=Lookups!$DG$6:$DG$99,Lookups!$DI$6:$DI$99))),Lookups!$DE$104:$DG$108,3,FALSE)))</f>
        <v>No RI Tests</v>
      </c>
      <c r="OE442" t="str">
        <f t="shared" si="554"/>
        <v>Null</v>
      </c>
      <c r="OF442" t="str">
        <f t="shared" si="555"/>
        <v>Null</v>
      </c>
      <c r="OG442" t="str">
        <f t="shared" si="556"/>
        <v>No RI for Comparison</v>
      </c>
      <c r="OH442" t="str">
        <f t="shared" si="557"/>
        <v>Null</v>
      </c>
      <c r="OI442" t="str">
        <f t="shared" si="558"/>
        <v>Null</v>
      </c>
      <c r="OJ442" t="str">
        <f t="shared" si="559"/>
        <v>Null</v>
      </c>
      <c r="OK442" t="str">
        <f t="shared" si="560"/>
        <v>Null</v>
      </c>
      <c r="OL442" t="str">
        <f t="shared" si="561"/>
        <v>Null</v>
      </c>
      <c r="OM442" t="str">
        <f t="shared" si="562"/>
        <v>Null</v>
      </c>
      <c r="ON442" t="str">
        <f t="shared" si="563"/>
        <v>Null</v>
      </c>
      <c r="OO442" t="str">
        <f t="shared" si="564"/>
        <v>Null RI</v>
      </c>
      <c r="OP442" t="str">
        <f ca="1">IF(AND(HR442&lt;&gt;"",JJ442&lt;600),IF(HT442="Advancing","Tier 2","Tier 3"),IF(JI442="","Null",IF(OR(E442="K",E442&lt;3),"FRA Recommended",IF(JJ442&gt;=IF(E442&lt;6,400,600),IF(JJ442&lt;VLOOKUP(E442,Lookups!$AP$3:$AR$16,3,FALSE),"Tier 2","Core"),IF(JJ442&lt;400,IF(RAND()&lt;0.81,"Tier 3","Tier 2"),IF(RAND()&lt;0.51,"Tier 3","Tier 2"))))))</f>
        <v>Null</v>
      </c>
      <c r="OQ442" t="str">
        <f t="shared" si="565"/>
        <v>Null</v>
      </c>
      <c r="OR442" t="str">
        <f t="shared" si="566"/>
        <v>Null</v>
      </c>
      <c r="OS442" t="str">
        <f t="shared" si="567"/>
        <v>Null</v>
      </c>
      <c r="OT442" t="str">
        <f t="shared" si="568"/>
        <v>No RI Tests</v>
      </c>
      <c r="OU442" s="159" t="str">
        <f t="shared" si="569"/>
        <v>No PI Tests</v>
      </c>
      <c r="OV442" t="str">
        <f t="shared" si="570"/>
        <v>No PI Tests</v>
      </c>
      <c r="OW442" t="str">
        <f t="shared" si="571"/>
        <v>No PI Tests</v>
      </c>
      <c r="OX442" t="str">
        <f t="shared" si="572"/>
        <v>No PI Tests</v>
      </c>
      <c r="OY442" t="str">
        <f t="shared" si="573"/>
        <v>No PI Tests</v>
      </c>
      <c r="OZ442" t="str">
        <f t="shared" si="574"/>
        <v>No PI Tests</v>
      </c>
      <c r="PA442" s="159" t="str">
        <f t="shared" si="575"/>
        <v>No PI Tests</v>
      </c>
      <c r="PB442" t="str">
        <f t="shared" si="576"/>
        <v>No PI Tests</v>
      </c>
      <c r="PC442" t="str">
        <f t="shared" si="577"/>
        <v>No PI Tests</v>
      </c>
      <c r="PD442" t="str">
        <f t="shared" si="578"/>
        <v>No PI Tests</v>
      </c>
      <c r="PE442" t="str">
        <f t="shared" si="579"/>
        <v>No PI Tests</v>
      </c>
      <c r="PF442" t="str">
        <f t="shared" si="580"/>
        <v>No PI Tests</v>
      </c>
      <c r="PG442" t="str">
        <f t="shared" si="581"/>
        <v>No PI Tests</v>
      </c>
      <c r="PH442">
        <f t="shared" si="582"/>
        <v>0</v>
      </c>
      <c r="PI442">
        <f t="shared" si="583"/>
        <v>0</v>
      </c>
      <c r="PJ442" t="str">
        <f t="shared" si="584"/>
        <v>Null</v>
      </c>
      <c r="PK442" t="str">
        <f>IF(HR442="","Null",IF(E442&lt;3,"Null",IF(HU442=0,0,IF(HS442="Form 1",VLOOKUP(HU442,Lookups!$BE$3:$BP$63,E442,FALSE),IF(HS442="Form 2",VLOOKUP(HU442,Lookups!$BE$67:$BP$127,E442,FALSE),VLOOKUP(HU442,Lookups!$BE$130:$BP$190,E442,FALSE))))))</f>
        <v>Null</v>
      </c>
      <c r="PL442" t="str">
        <f t="shared" si="585"/>
        <v>Null</v>
      </c>
      <c r="PM442" t="str">
        <f>IF($PH442=0,"Null",IF(E442&lt;3,"Null",IF(OX442=0,0,IF(OV442="Form 1",VLOOKUP(OX442,Lookups!$BE$3:$BP$63,E442,FALSE),IF(OV442="Form 2",VLOOKUP(OX442,Lookups!$BE$67:$BP$127,E442,FALSE),VLOOKUP(OX442,Lookups!$BE$130:$BP$190,E442,FALSE))))))</f>
        <v>Null</v>
      </c>
      <c r="PN442" t="str">
        <f t="shared" si="586"/>
        <v>Null</v>
      </c>
      <c r="PO442" t="str">
        <f t="shared" si="587"/>
        <v>Null</v>
      </c>
      <c r="PP442" t="str">
        <f t="shared" si="588"/>
        <v>Null</v>
      </c>
      <c r="PQ442" t="str">
        <f>IF(HR442="","Null",IF(E442&lt;3,"Null",IF(HV442=0,0,IF(HS442="Form 1",VLOOKUP(HV442,Lookups!$BR$3:$CC$63,E442,FALSE),IF(HS442="Form 2",VLOOKUP(HV442,Lookups!$BR$67:$CC$127,E442,FALSE),VLOOKUP(HV442,Lookups!$BR$130:$CC$190,E442,FALSE))))))</f>
        <v>Null</v>
      </c>
      <c r="PR442" t="str">
        <f t="shared" si="589"/>
        <v>Null</v>
      </c>
      <c r="PS442" t="str">
        <f>IF(HR442="","Null",IF(E442&lt;3,"Null",IF(OY442=0,0,IF(OW442="Form 1",VLOOKUP(OY442,Lookups!$BR$3:$CC$63,E442,FALSE),IF(OW442="Form 2",VLOOKUP(OY442,Lookups!$BR$67:$CC$127,E442,FALSE),VLOOKUP(OY442,Lookups!$BR$130:$CC$190,E442,FALSE))))))</f>
        <v>Null</v>
      </c>
      <c r="PT442" t="str">
        <f t="shared" si="590"/>
        <v>Null</v>
      </c>
      <c r="PU442" t="str">
        <f t="shared" si="591"/>
        <v>Null</v>
      </c>
      <c r="PV442" t="str">
        <f t="shared" si="592"/>
        <v>Null</v>
      </c>
      <c r="PW442" t="str">
        <f t="shared" si="593"/>
        <v>No PI Tests</v>
      </c>
      <c r="PX442">
        <f t="shared" si="594"/>
        <v>0</v>
      </c>
      <c r="PY442">
        <f t="shared" si="595"/>
        <v>0</v>
      </c>
      <c r="PZ442" t="str">
        <f t="shared" si="596"/>
        <v>Null</v>
      </c>
      <c r="QA442" t="str">
        <f t="shared" si="597"/>
        <v>Null</v>
      </c>
      <c r="QB442" t="str">
        <f t="shared" si="598"/>
        <v>Null</v>
      </c>
      <c r="QC442" t="str">
        <f>IF($MS442="System 44 Record",IF(BQ442&lt;MEDIAN(Directions!$F$3,Directions!$F$6),"Mid-Year Exited Student","Full Year Participant")&amp;IF(BP442&lt;Directions!$F$3,", Started Prior Year",", Started This Year"),"Null")</f>
        <v>Null</v>
      </c>
      <c r="QD442" t="str">
        <f t="shared" si="599"/>
        <v>Null</v>
      </c>
      <c r="QE442">
        <f t="shared" si="600"/>
        <v>0</v>
      </c>
      <c r="QF442">
        <f t="shared" si="601"/>
        <v>0</v>
      </c>
      <c r="QG442">
        <f t="shared" si="602"/>
        <v>0</v>
      </c>
      <c r="QH442">
        <f t="shared" si="603"/>
        <v>0</v>
      </c>
      <c r="QI442">
        <f t="shared" si="604"/>
        <v>0</v>
      </c>
      <c r="QJ442" t="str">
        <f t="shared" si="605"/>
        <v>Used None</v>
      </c>
      <c r="QK442" t="str">
        <f t="shared" si="606"/>
        <v>Null</v>
      </c>
      <c r="QL442" t="str">
        <f t="shared" si="607"/>
        <v>Null</v>
      </c>
      <c r="QM442" t="str">
        <f>IF($MS442="READ 180 Record",IF(AQ442="","Null",VLOOKUP(JJ442,Lookups!$DX$3:$EB$2054,AN442+1,FALSE)),"Null")</f>
        <v>Null</v>
      </c>
      <c r="QN442" t="str">
        <f t="shared" si="608"/>
        <v>Null</v>
      </c>
    </row>
    <row r="443" spans="1:456" x14ac:dyDescent="0.25">
      <c r="A443" s="161" t="s">
        <v>1447</v>
      </c>
      <c r="B443" s="161" t="s">
        <v>1447</v>
      </c>
      <c r="C443" s="161" t="s">
        <v>1447</v>
      </c>
      <c r="D443" s="161" t="s">
        <v>1447</v>
      </c>
      <c r="E443" s="161">
        <v>12</v>
      </c>
      <c r="F443" s="161" t="s">
        <v>1447</v>
      </c>
      <c r="G443" s="161" t="s">
        <v>880</v>
      </c>
      <c r="H443" s="161" t="s">
        <v>881</v>
      </c>
      <c r="K443" s="161">
        <v>0</v>
      </c>
      <c r="L443" s="161">
        <v>0</v>
      </c>
      <c r="M443" s="161">
        <v>0</v>
      </c>
      <c r="N443" s="161">
        <v>0</v>
      </c>
      <c r="O443" s="161">
        <v>0</v>
      </c>
      <c r="P443" s="161">
        <v>0</v>
      </c>
      <c r="Q443" s="161">
        <v>0</v>
      </c>
      <c r="R443" s="161">
        <v>0</v>
      </c>
      <c r="S443" s="161">
        <v>0</v>
      </c>
      <c r="T443" s="161">
        <v>0</v>
      </c>
      <c r="U443" s="161">
        <v>0</v>
      </c>
      <c r="V443" s="161">
        <v>0</v>
      </c>
      <c r="W443" s="161">
        <v>0</v>
      </c>
      <c r="X443" s="161">
        <v>0</v>
      </c>
      <c r="AB443" s="161" t="s">
        <v>242</v>
      </c>
      <c r="AC443" s="161" t="s">
        <v>242</v>
      </c>
      <c r="AD443" s="161" t="s">
        <v>242</v>
      </c>
      <c r="AE443" s="161" t="s">
        <v>242</v>
      </c>
      <c r="AF443" s="161" t="s">
        <v>242</v>
      </c>
      <c r="AG443" s="161" t="s">
        <v>242</v>
      </c>
      <c r="AH443" s="161" t="s">
        <v>242</v>
      </c>
      <c r="AI443" s="161">
        <v>20150801</v>
      </c>
      <c r="AJ443" s="161">
        <v>20160525</v>
      </c>
      <c r="AK443" s="161" t="s">
        <v>869</v>
      </c>
      <c r="AL443" t="s">
        <v>1078</v>
      </c>
      <c r="BN443" t="s">
        <v>1079</v>
      </c>
      <c r="ET443" s="161">
        <v>0</v>
      </c>
      <c r="EU443" s="161">
        <v>0</v>
      </c>
      <c r="EV443" s="161">
        <v>0</v>
      </c>
      <c r="EW443" s="161">
        <v>0</v>
      </c>
      <c r="EX443" s="161">
        <v>0</v>
      </c>
      <c r="EY443" s="161">
        <v>0</v>
      </c>
      <c r="EZ443" s="161">
        <v>0</v>
      </c>
      <c r="FA443" s="161">
        <v>0</v>
      </c>
      <c r="FB443" s="161">
        <v>0</v>
      </c>
      <c r="FC443" s="161">
        <v>0</v>
      </c>
      <c r="FD443" s="161">
        <v>0</v>
      </c>
      <c r="FE443" s="161">
        <v>0</v>
      </c>
      <c r="HN443" s="161" t="s">
        <v>881</v>
      </c>
      <c r="JB443" s="161" t="s">
        <v>881</v>
      </c>
      <c r="JC443" s="161">
        <v>0</v>
      </c>
      <c r="JD443" s="161">
        <v>0</v>
      </c>
      <c r="JE443" s="161">
        <v>0</v>
      </c>
      <c r="JF443" s="161">
        <v>0</v>
      </c>
      <c r="MN443" t="str">
        <f t="shared" si="522"/>
        <v>NoNoNoNoNoNo</v>
      </c>
      <c r="MO443" t="str">
        <f>IF(AND(MN443="NoNoNoNoNoNo",JI443=""),"No Programs",VLOOKUP(MN443,Lookups!$DA$4:$DB$67,2,FALSE))</f>
        <v>No Programs</v>
      </c>
      <c r="MP443">
        <f t="shared" si="523"/>
        <v>0</v>
      </c>
      <c r="MQ443" t="str">
        <f t="shared" si="524"/>
        <v>No Program Use</v>
      </c>
      <c r="MR443" t="str">
        <f>Directions!$D$3</f>
        <v>Usage</v>
      </c>
      <c r="MS443" t="str">
        <f>VLOOKUP(MQ443,Lookups!$CU$71:$CV$80,2,FALSE)</f>
        <v>Exclude</v>
      </c>
      <c r="MT443">
        <f t="shared" si="525"/>
        <v>0</v>
      </c>
      <c r="MU443">
        <f t="shared" si="526"/>
        <v>0</v>
      </c>
      <c r="MV443">
        <f t="shared" si="527"/>
        <v>0</v>
      </c>
      <c r="MW443">
        <f t="shared" si="528"/>
        <v>0</v>
      </c>
      <c r="MX443">
        <f t="shared" si="529"/>
        <v>0</v>
      </c>
      <c r="MY443" t="str">
        <f t="shared" si="530"/>
        <v>Not Used</v>
      </c>
      <c r="MZ443">
        <f t="shared" si="531"/>
        <v>0</v>
      </c>
      <c r="NA443" t="str">
        <f t="shared" si="532"/>
        <v>Not Available</v>
      </c>
      <c r="NB443" t="str">
        <f t="shared" si="533"/>
        <v>Not Available</v>
      </c>
      <c r="NC443" t="str">
        <f t="shared" si="534"/>
        <v>4 Not Indicated</v>
      </c>
      <c r="ND443" t="str">
        <f t="shared" si="535"/>
        <v>4 Not Indicated</v>
      </c>
      <c r="NE443" t="str">
        <f t="shared" si="536"/>
        <v>4 Not Indicated</v>
      </c>
      <c r="NF443" t="str">
        <f t="shared" si="537"/>
        <v>4 Not Indicated</v>
      </c>
      <c r="NG443" t="str">
        <f t="shared" si="538"/>
        <v>4 Not Indicated</v>
      </c>
      <c r="NH443" s="159" t="str">
        <f t="shared" si="539"/>
        <v>Null</v>
      </c>
      <c r="NI443" t="str">
        <f t="shared" si="540"/>
        <v>Null</v>
      </c>
      <c r="NJ443" s="159" t="str">
        <f t="shared" si="541"/>
        <v>Null</v>
      </c>
      <c r="NK443" t="str">
        <f t="shared" si="542"/>
        <v>Null</v>
      </c>
      <c r="NL443" t="str">
        <f t="shared" si="543"/>
        <v>No RI Tests</v>
      </c>
      <c r="NM443">
        <f t="shared" si="544"/>
        <v>0</v>
      </c>
      <c r="NN443" t="str">
        <f>IF(OR(E443="PK",E443="K",JJ443=""),"Null",INDEX(Lookups!$EZ$4:$FW$18,MATCH($JJ443,Lookups!$EY$4:$EY$18,1),MATCH($E443,Lookups!$EZ$3:$FW$3,0)))</f>
        <v>Null</v>
      </c>
      <c r="NO443" t="str">
        <f>IF(OR(E443="PK",E443="K",JJ443=""),"Null",INDEX(Lookups!$EZ$4:$FW$18,MATCH($JJ443,Lookups!$EY$4:$EY$18,1),MATCH($E443,Lookups!$EZ$3:$FW$3,0) + 1))</f>
        <v>Null</v>
      </c>
      <c r="NP443" t="str">
        <f t="shared" si="545"/>
        <v>Null</v>
      </c>
      <c r="NQ443" t="str">
        <f t="shared" si="546"/>
        <v>Null</v>
      </c>
      <c r="NR443" t="str">
        <f t="shared" si="547"/>
        <v>Null</v>
      </c>
      <c r="NS443" t="str">
        <f t="shared" si="548"/>
        <v>No RI Tests</v>
      </c>
      <c r="NT443" t="str">
        <f t="shared" si="549"/>
        <v>No RI Tests</v>
      </c>
      <c r="NU443" t="str">
        <f t="shared" si="550"/>
        <v>No RI Tests</v>
      </c>
      <c r="NV443" s="183" t="str">
        <f t="array" ref="NV443">IF($NL443="No RI Tests","No RI Tests",VLOOKUP(IF(AND(E443="K",JJ443&lt;280),3,IF(AND(E443="K",JJ443&gt;=280),4,MAX(IF(E443=Lookups!$DF$6:$DF$99,IF(JJ443&gt;=Lookups!$DG$6:$DG$99,Lookups!$DH$6:$DH$99))))),Lookups!$DE$104:$DG$108,2,FALSE))</f>
        <v>No RI Tests</v>
      </c>
      <c r="NW443" s="161" t="str">
        <f t="array" ref="NW443">IF($NL443="No RI Tests","No RI Tests",VLOOKUP(IF(AND(E443="K",JH443&lt;280),3,IF(AND(E443="K",JH443&gt;=280),4,MAX(IF(E443=Lookups!$DF$6:$DF$99,IF(NI443&gt;=Lookups!$DG$6:$DG$99,Lookups!$DH$6:$DH$99))))),Lookups!$DE$104:$DG$108,2,FALSE))</f>
        <v>No RI Tests</v>
      </c>
      <c r="NX443" s="161" t="str">
        <f t="array" ref="NX443">IF($NL443="No RI Tests","No RI Tests",VLOOKUP(IF(AND(E443="K",NK443&lt;280),3,IF(AND(E443="K",NK443&gt;=280),4,MAX(IF(E443=Lookups!$DF$6:$DF$99,IF(NK443&gt;=Lookups!$DG$6:$DG$99,Lookups!$DH$6:$DH$99))))),Lookups!$DE$104:$DG$108,2,FALSE))</f>
        <v>No RI Tests</v>
      </c>
      <c r="NY443" t="str">
        <f t="shared" si="551"/>
        <v>Null</v>
      </c>
      <c r="NZ443" t="str">
        <f t="shared" si="552"/>
        <v>Null</v>
      </c>
      <c r="OA443" t="str">
        <f t="shared" si="553"/>
        <v>No RI for Comparison</v>
      </c>
      <c r="OB443" s="161" t="str">
        <f t="array" ref="OB443">IF($NL443="No RI Tests","No RI Tests",IF(E443="K","N/A",VLOOKUP(MAX(IF(E443=Lookups!$DF$6:$DF$99,IF(JJ443&gt;=Lookups!$DG$6:$DG$99,Lookups!$DI$6:$DI$99))),Lookups!$DE$104:$DG$108,3,FALSE)))</f>
        <v>No RI Tests</v>
      </c>
      <c r="OC443" s="161" t="str">
        <f t="array" ref="OC443">IF($NL443="No RI Tests","No RI Tests",IF(E443="K","N/A",VLOOKUP(MAX(IF(E443=Lookups!$DF$6:$DF$99,IF(NI443&gt;=Lookups!$DG$6:$DG$99,Lookups!$DI$6:$DI$99))),Lookups!$DE$104:$DG$108,3,FALSE)))</f>
        <v>No RI Tests</v>
      </c>
      <c r="OD443" s="161" t="str">
        <f t="array" ref="OD443">IF($NL443="No RI Tests","No RI Tests",IF(E443="K","N/A",VLOOKUP(MAX(IF(E443=Lookups!$DF$6:$DF$99,IF(NK443&gt;=Lookups!$DG$6:$DG$99,Lookups!$DI$6:$DI$99))),Lookups!$DE$104:$DG$108,3,FALSE)))</f>
        <v>No RI Tests</v>
      </c>
      <c r="OE443" t="str">
        <f t="shared" si="554"/>
        <v>Null</v>
      </c>
      <c r="OF443" t="str">
        <f t="shared" si="555"/>
        <v>Null</v>
      </c>
      <c r="OG443" t="str">
        <f t="shared" si="556"/>
        <v>No RI for Comparison</v>
      </c>
      <c r="OH443" t="str">
        <f t="shared" si="557"/>
        <v>Null</v>
      </c>
      <c r="OI443" t="str">
        <f t="shared" si="558"/>
        <v>Null</v>
      </c>
      <c r="OJ443" t="str">
        <f t="shared" si="559"/>
        <v>Null</v>
      </c>
      <c r="OK443" t="str">
        <f t="shared" si="560"/>
        <v>Null</v>
      </c>
      <c r="OL443" t="str">
        <f t="shared" si="561"/>
        <v>Null</v>
      </c>
      <c r="OM443" t="str">
        <f t="shared" si="562"/>
        <v>Null</v>
      </c>
      <c r="ON443" t="str">
        <f t="shared" si="563"/>
        <v>Null</v>
      </c>
      <c r="OO443" t="str">
        <f t="shared" si="564"/>
        <v>Null RI</v>
      </c>
      <c r="OP443" t="str">
        <f ca="1">IF(AND(HR443&lt;&gt;"",JJ443&lt;600),IF(HT443="Advancing","Tier 2","Tier 3"),IF(JI443="","Null",IF(OR(E443="K",E443&lt;3),"FRA Recommended",IF(JJ443&gt;=IF(E443&lt;6,400,600),IF(JJ443&lt;VLOOKUP(E443,Lookups!$AP$3:$AR$16,3,FALSE),"Tier 2","Core"),IF(JJ443&lt;400,IF(RAND()&lt;0.81,"Tier 3","Tier 2"),IF(RAND()&lt;0.51,"Tier 3","Tier 2"))))))</f>
        <v>Null</v>
      </c>
      <c r="OQ443" t="str">
        <f t="shared" si="565"/>
        <v>Null</v>
      </c>
      <c r="OR443" t="str">
        <f t="shared" si="566"/>
        <v>Null</v>
      </c>
      <c r="OS443" t="str">
        <f t="shared" si="567"/>
        <v>Null</v>
      </c>
      <c r="OT443" t="str">
        <f t="shared" si="568"/>
        <v>No RI Tests</v>
      </c>
      <c r="OU443" s="159" t="str">
        <f t="shared" si="569"/>
        <v>No PI Tests</v>
      </c>
      <c r="OV443" t="str">
        <f t="shared" si="570"/>
        <v>No PI Tests</v>
      </c>
      <c r="OW443" t="str">
        <f t="shared" si="571"/>
        <v>No PI Tests</v>
      </c>
      <c r="OX443" t="str">
        <f t="shared" si="572"/>
        <v>No PI Tests</v>
      </c>
      <c r="OY443" t="str">
        <f t="shared" si="573"/>
        <v>No PI Tests</v>
      </c>
      <c r="OZ443" t="str">
        <f t="shared" si="574"/>
        <v>No PI Tests</v>
      </c>
      <c r="PA443" s="159" t="str">
        <f t="shared" si="575"/>
        <v>No PI Tests</v>
      </c>
      <c r="PB443" t="str">
        <f t="shared" si="576"/>
        <v>No PI Tests</v>
      </c>
      <c r="PC443" t="str">
        <f t="shared" si="577"/>
        <v>No PI Tests</v>
      </c>
      <c r="PD443" t="str">
        <f t="shared" si="578"/>
        <v>No PI Tests</v>
      </c>
      <c r="PE443" t="str">
        <f t="shared" si="579"/>
        <v>No PI Tests</v>
      </c>
      <c r="PF443" t="str">
        <f t="shared" si="580"/>
        <v>No PI Tests</v>
      </c>
      <c r="PG443" t="str">
        <f t="shared" si="581"/>
        <v>No PI Tests</v>
      </c>
      <c r="PH443">
        <f t="shared" si="582"/>
        <v>0</v>
      </c>
      <c r="PI443">
        <f t="shared" si="583"/>
        <v>0</v>
      </c>
      <c r="PJ443" t="str">
        <f t="shared" si="584"/>
        <v>Null</v>
      </c>
      <c r="PK443" t="str">
        <f>IF(HR443="","Null",IF(E443&lt;3,"Null",IF(HU443=0,0,IF(HS443="Form 1",VLOOKUP(HU443,Lookups!$BE$3:$BP$63,E443,FALSE),IF(HS443="Form 2",VLOOKUP(HU443,Lookups!$BE$67:$BP$127,E443,FALSE),VLOOKUP(HU443,Lookups!$BE$130:$BP$190,E443,FALSE))))))</f>
        <v>Null</v>
      </c>
      <c r="PL443" t="str">
        <f t="shared" si="585"/>
        <v>Null</v>
      </c>
      <c r="PM443" t="str">
        <f>IF($PH443=0,"Null",IF(E443&lt;3,"Null",IF(OX443=0,0,IF(OV443="Form 1",VLOOKUP(OX443,Lookups!$BE$3:$BP$63,E443,FALSE),IF(OV443="Form 2",VLOOKUP(OX443,Lookups!$BE$67:$BP$127,E443,FALSE),VLOOKUP(OX443,Lookups!$BE$130:$BP$190,E443,FALSE))))))</f>
        <v>Null</v>
      </c>
      <c r="PN443" t="str">
        <f t="shared" si="586"/>
        <v>Null</v>
      </c>
      <c r="PO443" t="str">
        <f t="shared" si="587"/>
        <v>Null</v>
      </c>
      <c r="PP443" t="str">
        <f t="shared" si="588"/>
        <v>Null</v>
      </c>
      <c r="PQ443" t="str">
        <f>IF(HR443="","Null",IF(E443&lt;3,"Null",IF(HV443=0,0,IF(HS443="Form 1",VLOOKUP(HV443,Lookups!$BR$3:$CC$63,E443,FALSE),IF(HS443="Form 2",VLOOKUP(HV443,Lookups!$BR$67:$CC$127,E443,FALSE),VLOOKUP(HV443,Lookups!$BR$130:$CC$190,E443,FALSE))))))</f>
        <v>Null</v>
      </c>
      <c r="PR443" t="str">
        <f t="shared" si="589"/>
        <v>Null</v>
      </c>
      <c r="PS443" t="str">
        <f>IF(HR443="","Null",IF(E443&lt;3,"Null",IF(OY443=0,0,IF(OW443="Form 1",VLOOKUP(OY443,Lookups!$BR$3:$CC$63,E443,FALSE),IF(OW443="Form 2",VLOOKUP(OY443,Lookups!$BR$67:$CC$127,E443,FALSE),VLOOKUP(OY443,Lookups!$BR$130:$CC$190,E443,FALSE))))))</f>
        <v>Null</v>
      </c>
      <c r="PT443" t="str">
        <f t="shared" si="590"/>
        <v>Null</v>
      </c>
      <c r="PU443" t="str">
        <f t="shared" si="591"/>
        <v>Null</v>
      </c>
      <c r="PV443" t="str">
        <f t="shared" si="592"/>
        <v>Null</v>
      </c>
      <c r="PW443" t="str">
        <f t="shared" si="593"/>
        <v>No PI Tests</v>
      </c>
      <c r="PX443">
        <f t="shared" si="594"/>
        <v>0</v>
      </c>
      <c r="PY443">
        <f t="shared" si="595"/>
        <v>0</v>
      </c>
      <c r="PZ443" t="str">
        <f t="shared" si="596"/>
        <v>Null</v>
      </c>
      <c r="QA443" t="str">
        <f t="shared" si="597"/>
        <v>Null</v>
      </c>
      <c r="QB443" t="str">
        <f t="shared" si="598"/>
        <v>Null</v>
      </c>
      <c r="QC443" t="str">
        <f>IF($MS443="System 44 Record",IF(BQ443&lt;MEDIAN(Directions!$F$3,Directions!$F$6),"Mid-Year Exited Student","Full Year Participant")&amp;IF(BP443&lt;Directions!$F$3,", Started Prior Year",", Started This Year"),"Null")</f>
        <v>Null</v>
      </c>
      <c r="QD443" t="str">
        <f t="shared" si="599"/>
        <v>Null</v>
      </c>
      <c r="QE443">
        <f t="shared" si="600"/>
        <v>0</v>
      </c>
      <c r="QF443">
        <f t="shared" si="601"/>
        <v>0</v>
      </c>
      <c r="QG443">
        <f t="shared" si="602"/>
        <v>0</v>
      </c>
      <c r="QH443">
        <f t="shared" si="603"/>
        <v>0</v>
      </c>
      <c r="QI443">
        <f t="shared" si="604"/>
        <v>0</v>
      </c>
      <c r="QJ443" t="str">
        <f t="shared" si="605"/>
        <v>Used None</v>
      </c>
      <c r="QK443" t="str">
        <f t="shared" si="606"/>
        <v>Null</v>
      </c>
      <c r="QL443" t="str">
        <f t="shared" si="607"/>
        <v>Null</v>
      </c>
      <c r="QM443" t="str">
        <f>IF($MS443="READ 180 Record",IF(AQ443="","Null",VLOOKUP(JJ443,Lookups!$DX$3:$EB$2054,AN443+1,FALSE)),"Null")</f>
        <v>Null</v>
      </c>
      <c r="QN443" t="str">
        <f t="shared" si="608"/>
        <v>Null</v>
      </c>
    </row>
    <row r="444" spans="1:456" x14ac:dyDescent="0.25">
      <c r="A444" s="161" t="s">
        <v>1447</v>
      </c>
      <c r="B444" s="161" t="s">
        <v>1447</v>
      </c>
      <c r="C444" s="161" t="s">
        <v>1447</v>
      </c>
      <c r="D444" s="161" t="s">
        <v>1447</v>
      </c>
      <c r="E444" s="161">
        <v>10</v>
      </c>
      <c r="F444" s="161" t="s">
        <v>1447</v>
      </c>
      <c r="G444" s="161" t="s">
        <v>880</v>
      </c>
      <c r="H444" s="161" t="s">
        <v>881</v>
      </c>
      <c r="K444" s="161">
        <v>0</v>
      </c>
      <c r="L444" s="161">
        <v>0</v>
      </c>
      <c r="M444" s="161">
        <v>0</v>
      </c>
      <c r="N444" s="161">
        <v>0</v>
      </c>
      <c r="O444" s="161">
        <v>0</v>
      </c>
      <c r="P444" s="161">
        <v>0</v>
      </c>
      <c r="Q444" s="161">
        <v>0</v>
      </c>
      <c r="R444" s="161">
        <v>0</v>
      </c>
      <c r="S444" s="161">
        <v>0</v>
      </c>
      <c r="T444" s="161">
        <v>0</v>
      </c>
      <c r="U444" s="161">
        <v>0</v>
      </c>
      <c r="V444" s="161">
        <v>0</v>
      </c>
      <c r="W444" s="161">
        <v>0</v>
      </c>
      <c r="X444" s="161">
        <v>0</v>
      </c>
      <c r="AB444" s="161" t="s">
        <v>242</v>
      </c>
      <c r="AC444" s="161" t="s">
        <v>242</v>
      </c>
      <c r="AD444" s="161" t="s">
        <v>242</v>
      </c>
      <c r="AE444" s="161" t="s">
        <v>242</v>
      </c>
      <c r="AF444" s="161" t="s">
        <v>242</v>
      </c>
      <c r="AG444" s="161" t="s">
        <v>242</v>
      </c>
      <c r="AH444" s="161" t="s">
        <v>242</v>
      </c>
      <c r="AI444" s="161">
        <v>20150801</v>
      </c>
      <c r="AJ444" s="161">
        <v>20160525</v>
      </c>
      <c r="AK444" s="161" t="s">
        <v>869</v>
      </c>
      <c r="AL444" t="s">
        <v>1078</v>
      </c>
      <c r="BN444" t="s">
        <v>1079</v>
      </c>
      <c r="ET444" s="161">
        <v>0</v>
      </c>
      <c r="EU444" s="161">
        <v>0</v>
      </c>
      <c r="EV444" s="161">
        <v>0</v>
      </c>
      <c r="EW444" s="161">
        <v>0</v>
      </c>
      <c r="EX444" s="161">
        <v>0</v>
      </c>
      <c r="EY444" s="161">
        <v>0</v>
      </c>
      <c r="EZ444" s="161">
        <v>0</v>
      </c>
      <c r="FA444" s="161">
        <v>0</v>
      </c>
      <c r="FB444" s="161">
        <v>0</v>
      </c>
      <c r="FC444" s="161">
        <v>0</v>
      </c>
      <c r="FD444" s="161">
        <v>0</v>
      </c>
      <c r="FE444" s="161">
        <v>0</v>
      </c>
      <c r="HN444" s="161" t="s">
        <v>881</v>
      </c>
      <c r="JB444" s="161" t="s">
        <v>881</v>
      </c>
      <c r="JC444" s="161">
        <v>0</v>
      </c>
      <c r="JD444" s="161">
        <v>0</v>
      </c>
      <c r="JE444" s="161">
        <v>0</v>
      </c>
      <c r="JF444" s="161">
        <v>0</v>
      </c>
      <c r="MN444" t="str">
        <f t="shared" si="522"/>
        <v>NoNoNoNoNoNo</v>
      </c>
      <c r="MO444" t="str">
        <f>IF(AND(MN444="NoNoNoNoNoNo",JI444=""),"No Programs",VLOOKUP(MN444,Lookups!$DA$4:$DB$67,2,FALSE))</f>
        <v>No Programs</v>
      </c>
      <c r="MP444">
        <f t="shared" si="523"/>
        <v>0</v>
      </c>
      <c r="MQ444" t="str">
        <f t="shared" si="524"/>
        <v>No Program Use</v>
      </c>
      <c r="MR444" t="str">
        <f>Directions!$D$3</f>
        <v>Usage</v>
      </c>
      <c r="MS444" t="str">
        <f>VLOOKUP(MQ444,Lookups!$CU$71:$CV$80,2,FALSE)</f>
        <v>Exclude</v>
      </c>
      <c r="MT444">
        <f t="shared" si="525"/>
        <v>0</v>
      </c>
      <c r="MU444">
        <f t="shared" si="526"/>
        <v>0</v>
      </c>
      <c r="MV444">
        <f t="shared" si="527"/>
        <v>0</v>
      </c>
      <c r="MW444">
        <f t="shared" si="528"/>
        <v>0</v>
      </c>
      <c r="MX444">
        <f t="shared" si="529"/>
        <v>0</v>
      </c>
      <c r="MY444" t="str">
        <f t="shared" si="530"/>
        <v>Not Used</v>
      </c>
      <c r="MZ444">
        <f t="shared" si="531"/>
        <v>0</v>
      </c>
      <c r="NA444" t="str">
        <f t="shared" si="532"/>
        <v>Not Available</v>
      </c>
      <c r="NB444" t="str">
        <f t="shared" si="533"/>
        <v>Not Available</v>
      </c>
      <c r="NC444" t="str">
        <f t="shared" si="534"/>
        <v>4 Not Indicated</v>
      </c>
      <c r="ND444" t="str">
        <f t="shared" si="535"/>
        <v>4 Not Indicated</v>
      </c>
      <c r="NE444" t="str">
        <f t="shared" si="536"/>
        <v>4 Not Indicated</v>
      </c>
      <c r="NF444" t="str">
        <f t="shared" si="537"/>
        <v>4 Not Indicated</v>
      </c>
      <c r="NG444" t="str">
        <f t="shared" si="538"/>
        <v>4 Not Indicated</v>
      </c>
      <c r="NH444" s="159" t="str">
        <f t="shared" si="539"/>
        <v>Null</v>
      </c>
      <c r="NI444" t="str">
        <f t="shared" si="540"/>
        <v>Null</v>
      </c>
      <c r="NJ444" s="159" t="str">
        <f t="shared" si="541"/>
        <v>Null</v>
      </c>
      <c r="NK444" t="str">
        <f t="shared" si="542"/>
        <v>Null</v>
      </c>
      <c r="NL444" t="str">
        <f t="shared" si="543"/>
        <v>No RI Tests</v>
      </c>
      <c r="NM444">
        <f t="shared" si="544"/>
        <v>0</v>
      </c>
      <c r="NN444" t="str">
        <f>IF(OR(E444="PK",E444="K",JJ444=""),"Null",INDEX(Lookups!$EZ$4:$FW$18,MATCH($JJ444,Lookups!$EY$4:$EY$18,1),MATCH($E444,Lookups!$EZ$3:$FW$3,0)))</f>
        <v>Null</v>
      </c>
      <c r="NO444" t="str">
        <f>IF(OR(E444="PK",E444="K",JJ444=""),"Null",INDEX(Lookups!$EZ$4:$FW$18,MATCH($JJ444,Lookups!$EY$4:$EY$18,1),MATCH($E444,Lookups!$EZ$3:$FW$3,0) + 1))</f>
        <v>Null</v>
      </c>
      <c r="NP444" t="str">
        <f t="shared" si="545"/>
        <v>Null</v>
      </c>
      <c r="NQ444" t="str">
        <f t="shared" si="546"/>
        <v>Null</v>
      </c>
      <c r="NR444" t="str">
        <f t="shared" si="547"/>
        <v>Null</v>
      </c>
      <c r="NS444" t="str">
        <f t="shared" si="548"/>
        <v>No RI Tests</v>
      </c>
      <c r="NT444" t="str">
        <f t="shared" si="549"/>
        <v>No RI Tests</v>
      </c>
      <c r="NU444" t="str">
        <f t="shared" si="550"/>
        <v>No RI Tests</v>
      </c>
      <c r="NV444" s="183" t="str">
        <f t="array" ref="NV444">IF($NL444="No RI Tests","No RI Tests",VLOOKUP(IF(AND(E444="K",JJ444&lt;280),3,IF(AND(E444="K",JJ444&gt;=280),4,MAX(IF(E444=Lookups!$DF$6:$DF$99,IF(JJ444&gt;=Lookups!$DG$6:$DG$99,Lookups!$DH$6:$DH$99))))),Lookups!$DE$104:$DG$108,2,FALSE))</f>
        <v>No RI Tests</v>
      </c>
      <c r="NW444" s="161" t="str">
        <f t="array" ref="NW444">IF($NL444="No RI Tests","No RI Tests",VLOOKUP(IF(AND(E444="K",JH444&lt;280),3,IF(AND(E444="K",JH444&gt;=280),4,MAX(IF(E444=Lookups!$DF$6:$DF$99,IF(NI444&gt;=Lookups!$DG$6:$DG$99,Lookups!$DH$6:$DH$99))))),Lookups!$DE$104:$DG$108,2,FALSE))</f>
        <v>No RI Tests</v>
      </c>
      <c r="NX444" s="161" t="str">
        <f t="array" ref="NX444">IF($NL444="No RI Tests","No RI Tests",VLOOKUP(IF(AND(E444="K",NK444&lt;280),3,IF(AND(E444="K",NK444&gt;=280),4,MAX(IF(E444=Lookups!$DF$6:$DF$99,IF(NK444&gt;=Lookups!$DG$6:$DG$99,Lookups!$DH$6:$DH$99))))),Lookups!$DE$104:$DG$108,2,FALSE))</f>
        <v>No RI Tests</v>
      </c>
      <c r="NY444" t="str">
        <f t="shared" si="551"/>
        <v>Null</v>
      </c>
      <c r="NZ444" t="str">
        <f t="shared" si="552"/>
        <v>Null</v>
      </c>
      <c r="OA444" t="str">
        <f t="shared" si="553"/>
        <v>No RI for Comparison</v>
      </c>
      <c r="OB444" s="161" t="str">
        <f t="array" ref="OB444">IF($NL444="No RI Tests","No RI Tests",IF(E444="K","N/A",VLOOKUP(MAX(IF(E444=Lookups!$DF$6:$DF$99,IF(JJ444&gt;=Lookups!$DG$6:$DG$99,Lookups!$DI$6:$DI$99))),Lookups!$DE$104:$DG$108,3,FALSE)))</f>
        <v>No RI Tests</v>
      </c>
      <c r="OC444" s="161" t="str">
        <f t="array" ref="OC444">IF($NL444="No RI Tests","No RI Tests",IF(E444="K","N/A",VLOOKUP(MAX(IF(E444=Lookups!$DF$6:$DF$99,IF(NI444&gt;=Lookups!$DG$6:$DG$99,Lookups!$DI$6:$DI$99))),Lookups!$DE$104:$DG$108,3,FALSE)))</f>
        <v>No RI Tests</v>
      </c>
      <c r="OD444" s="161" t="str">
        <f t="array" ref="OD444">IF($NL444="No RI Tests","No RI Tests",IF(E444="K","N/A",VLOOKUP(MAX(IF(E444=Lookups!$DF$6:$DF$99,IF(NK444&gt;=Lookups!$DG$6:$DG$99,Lookups!$DI$6:$DI$99))),Lookups!$DE$104:$DG$108,3,FALSE)))</f>
        <v>No RI Tests</v>
      </c>
      <c r="OE444" t="str">
        <f t="shared" si="554"/>
        <v>Null</v>
      </c>
      <c r="OF444" t="str">
        <f t="shared" si="555"/>
        <v>Null</v>
      </c>
      <c r="OG444" t="str">
        <f t="shared" si="556"/>
        <v>No RI for Comparison</v>
      </c>
      <c r="OH444" t="str">
        <f t="shared" si="557"/>
        <v>Null</v>
      </c>
      <c r="OI444" t="str">
        <f t="shared" si="558"/>
        <v>Null</v>
      </c>
      <c r="OJ444" t="str">
        <f t="shared" si="559"/>
        <v>Null</v>
      </c>
      <c r="OK444" t="str">
        <f t="shared" si="560"/>
        <v>Null</v>
      </c>
      <c r="OL444" t="str">
        <f t="shared" si="561"/>
        <v>Null</v>
      </c>
      <c r="OM444" t="str">
        <f t="shared" si="562"/>
        <v>Null</v>
      </c>
      <c r="ON444" t="str">
        <f t="shared" si="563"/>
        <v>Null</v>
      </c>
      <c r="OO444" t="str">
        <f t="shared" si="564"/>
        <v>Null RI</v>
      </c>
      <c r="OP444" t="str">
        <f ca="1">IF(AND(HR444&lt;&gt;"",JJ444&lt;600),IF(HT444="Advancing","Tier 2","Tier 3"),IF(JI444="","Null",IF(OR(E444="K",E444&lt;3),"FRA Recommended",IF(JJ444&gt;=IF(E444&lt;6,400,600),IF(JJ444&lt;VLOOKUP(E444,Lookups!$AP$3:$AR$16,3,FALSE),"Tier 2","Core"),IF(JJ444&lt;400,IF(RAND()&lt;0.81,"Tier 3","Tier 2"),IF(RAND()&lt;0.51,"Tier 3","Tier 2"))))))</f>
        <v>Null</v>
      </c>
      <c r="OQ444" t="str">
        <f t="shared" si="565"/>
        <v>Null</v>
      </c>
      <c r="OR444" t="str">
        <f t="shared" si="566"/>
        <v>Null</v>
      </c>
      <c r="OS444" t="str">
        <f t="shared" si="567"/>
        <v>Null</v>
      </c>
      <c r="OT444" t="str">
        <f t="shared" si="568"/>
        <v>No RI Tests</v>
      </c>
      <c r="OU444" s="159" t="str">
        <f t="shared" si="569"/>
        <v>No PI Tests</v>
      </c>
      <c r="OV444" t="str">
        <f t="shared" si="570"/>
        <v>No PI Tests</v>
      </c>
      <c r="OW444" t="str">
        <f t="shared" si="571"/>
        <v>No PI Tests</v>
      </c>
      <c r="OX444" t="str">
        <f t="shared" si="572"/>
        <v>No PI Tests</v>
      </c>
      <c r="OY444" t="str">
        <f t="shared" si="573"/>
        <v>No PI Tests</v>
      </c>
      <c r="OZ444" t="str">
        <f t="shared" si="574"/>
        <v>No PI Tests</v>
      </c>
      <c r="PA444" s="159" t="str">
        <f t="shared" si="575"/>
        <v>No PI Tests</v>
      </c>
      <c r="PB444" t="str">
        <f t="shared" si="576"/>
        <v>No PI Tests</v>
      </c>
      <c r="PC444" t="str">
        <f t="shared" si="577"/>
        <v>No PI Tests</v>
      </c>
      <c r="PD444" t="str">
        <f t="shared" si="578"/>
        <v>No PI Tests</v>
      </c>
      <c r="PE444" t="str">
        <f t="shared" si="579"/>
        <v>No PI Tests</v>
      </c>
      <c r="PF444" t="str">
        <f t="shared" si="580"/>
        <v>No PI Tests</v>
      </c>
      <c r="PG444" t="str">
        <f t="shared" si="581"/>
        <v>No PI Tests</v>
      </c>
      <c r="PH444">
        <f t="shared" si="582"/>
        <v>0</v>
      </c>
      <c r="PI444">
        <f t="shared" si="583"/>
        <v>0</v>
      </c>
      <c r="PJ444" t="str">
        <f t="shared" si="584"/>
        <v>Null</v>
      </c>
      <c r="PK444" t="str">
        <f>IF(HR444="","Null",IF(E444&lt;3,"Null",IF(HU444=0,0,IF(HS444="Form 1",VLOOKUP(HU444,Lookups!$BE$3:$BP$63,E444,FALSE),IF(HS444="Form 2",VLOOKUP(HU444,Lookups!$BE$67:$BP$127,E444,FALSE),VLOOKUP(HU444,Lookups!$BE$130:$BP$190,E444,FALSE))))))</f>
        <v>Null</v>
      </c>
      <c r="PL444" t="str">
        <f t="shared" si="585"/>
        <v>Null</v>
      </c>
      <c r="PM444" t="str">
        <f>IF($PH444=0,"Null",IF(E444&lt;3,"Null",IF(OX444=0,0,IF(OV444="Form 1",VLOOKUP(OX444,Lookups!$BE$3:$BP$63,E444,FALSE),IF(OV444="Form 2",VLOOKUP(OX444,Lookups!$BE$67:$BP$127,E444,FALSE),VLOOKUP(OX444,Lookups!$BE$130:$BP$190,E444,FALSE))))))</f>
        <v>Null</v>
      </c>
      <c r="PN444" t="str">
        <f t="shared" si="586"/>
        <v>Null</v>
      </c>
      <c r="PO444" t="str">
        <f t="shared" si="587"/>
        <v>Null</v>
      </c>
      <c r="PP444" t="str">
        <f t="shared" si="588"/>
        <v>Null</v>
      </c>
      <c r="PQ444" t="str">
        <f>IF(HR444="","Null",IF(E444&lt;3,"Null",IF(HV444=0,0,IF(HS444="Form 1",VLOOKUP(HV444,Lookups!$BR$3:$CC$63,E444,FALSE),IF(HS444="Form 2",VLOOKUP(HV444,Lookups!$BR$67:$CC$127,E444,FALSE),VLOOKUP(HV444,Lookups!$BR$130:$CC$190,E444,FALSE))))))</f>
        <v>Null</v>
      </c>
      <c r="PR444" t="str">
        <f t="shared" si="589"/>
        <v>Null</v>
      </c>
      <c r="PS444" t="str">
        <f>IF(HR444="","Null",IF(E444&lt;3,"Null",IF(OY444=0,0,IF(OW444="Form 1",VLOOKUP(OY444,Lookups!$BR$3:$CC$63,E444,FALSE),IF(OW444="Form 2",VLOOKUP(OY444,Lookups!$BR$67:$CC$127,E444,FALSE),VLOOKUP(OY444,Lookups!$BR$130:$CC$190,E444,FALSE))))))</f>
        <v>Null</v>
      </c>
      <c r="PT444" t="str">
        <f t="shared" si="590"/>
        <v>Null</v>
      </c>
      <c r="PU444" t="str">
        <f t="shared" si="591"/>
        <v>Null</v>
      </c>
      <c r="PV444" t="str">
        <f t="shared" si="592"/>
        <v>Null</v>
      </c>
      <c r="PW444" t="str">
        <f t="shared" si="593"/>
        <v>No PI Tests</v>
      </c>
      <c r="PX444">
        <f t="shared" si="594"/>
        <v>0</v>
      </c>
      <c r="PY444">
        <f t="shared" si="595"/>
        <v>0</v>
      </c>
      <c r="PZ444" t="str">
        <f t="shared" si="596"/>
        <v>Null</v>
      </c>
      <c r="QA444" t="str">
        <f t="shared" si="597"/>
        <v>Null</v>
      </c>
      <c r="QB444" t="str">
        <f t="shared" si="598"/>
        <v>Null</v>
      </c>
      <c r="QC444" t="str">
        <f>IF($MS444="System 44 Record",IF(BQ444&lt;MEDIAN(Directions!$F$3,Directions!$F$6),"Mid-Year Exited Student","Full Year Participant")&amp;IF(BP444&lt;Directions!$F$3,", Started Prior Year",", Started This Year"),"Null")</f>
        <v>Null</v>
      </c>
      <c r="QD444" t="str">
        <f t="shared" si="599"/>
        <v>Null</v>
      </c>
      <c r="QE444">
        <f t="shared" si="600"/>
        <v>0</v>
      </c>
      <c r="QF444">
        <f t="shared" si="601"/>
        <v>0</v>
      </c>
      <c r="QG444">
        <f t="shared" si="602"/>
        <v>0</v>
      </c>
      <c r="QH444">
        <f t="shared" si="603"/>
        <v>0</v>
      </c>
      <c r="QI444">
        <f t="shared" si="604"/>
        <v>0</v>
      </c>
      <c r="QJ444" t="str">
        <f t="shared" si="605"/>
        <v>Used None</v>
      </c>
      <c r="QK444" t="str">
        <f t="shared" si="606"/>
        <v>Null</v>
      </c>
      <c r="QL444" t="str">
        <f t="shared" si="607"/>
        <v>Null</v>
      </c>
      <c r="QM444" t="str">
        <f>IF($MS444="READ 180 Record",IF(AQ444="","Null",VLOOKUP(JJ444,Lookups!$DX$3:$EB$2054,AN444+1,FALSE)),"Null")</f>
        <v>Null</v>
      </c>
      <c r="QN444" t="str">
        <f t="shared" si="608"/>
        <v>Null</v>
      </c>
    </row>
    <row r="445" spans="1:456" x14ac:dyDescent="0.25">
      <c r="A445" s="161" t="s">
        <v>1447</v>
      </c>
      <c r="B445" s="161" t="s">
        <v>1447</v>
      </c>
      <c r="C445" s="161" t="s">
        <v>1447</v>
      </c>
      <c r="D445" s="161" t="s">
        <v>1447</v>
      </c>
      <c r="E445" s="161">
        <v>3</v>
      </c>
      <c r="F445" s="161" t="s">
        <v>1447</v>
      </c>
      <c r="G445" s="161" t="s">
        <v>885</v>
      </c>
      <c r="H445" s="161" t="s">
        <v>892</v>
      </c>
      <c r="I445" s="161">
        <v>225</v>
      </c>
      <c r="J445" s="159">
        <v>42474</v>
      </c>
      <c r="K445" s="161">
        <v>0</v>
      </c>
      <c r="L445" s="161">
        <v>0</v>
      </c>
      <c r="M445" s="161">
        <v>0</v>
      </c>
      <c r="N445" s="161">
        <v>0</v>
      </c>
      <c r="O445" s="161">
        <v>0</v>
      </c>
      <c r="P445" s="161">
        <v>0</v>
      </c>
      <c r="Q445" s="161">
        <v>0</v>
      </c>
      <c r="R445" s="161">
        <v>0</v>
      </c>
      <c r="S445" s="161">
        <v>0</v>
      </c>
      <c r="T445" s="161">
        <v>0</v>
      </c>
      <c r="U445" s="161">
        <v>0</v>
      </c>
      <c r="V445" s="161">
        <v>0</v>
      </c>
      <c r="W445" s="161">
        <v>0</v>
      </c>
      <c r="X445" s="161">
        <v>0</v>
      </c>
      <c r="AB445" s="161" t="s">
        <v>242</v>
      </c>
      <c r="AC445" s="161" t="s">
        <v>242</v>
      </c>
      <c r="AD445" s="161" t="s">
        <v>242</v>
      </c>
      <c r="AE445" s="161" t="s">
        <v>242</v>
      </c>
      <c r="AF445" s="161" t="s">
        <v>242</v>
      </c>
      <c r="AG445" s="161" t="s">
        <v>242</v>
      </c>
      <c r="AH445" s="161" t="s">
        <v>242</v>
      </c>
      <c r="AI445" s="161">
        <v>20150801</v>
      </c>
      <c r="AJ445" s="161">
        <v>20160525</v>
      </c>
      <c r="AK445" s="161" t="s">
        <v>869</v>
      </c>
      <c r="AL445" t="s">
        <v>1078</v>
      </c>
      <c r="BN445" t="s">
        <v>1079</v>
      </c>
      <c r="ET445" s="161">
        <v>0</v>
      </c>
      <c r="EU445" s="161">
        <v>0</v>
      </c>
      <c r="EV445" s="161">
        <v>0</v>
      </c>
      <c r="EW445" s="161">
        <v>0</v>
      </c>
      <c r="EX445" s="161">
        <v>0</v>
      </c>
      <c r="EY445" s="161">
        <v>0</v>
      </c>
      <c r="EZ445" s="161">
        <v>0</v>
      </c>
      <c r="FA445" s="161">
        <v>0</v>
      </c>
      <c r="FB445" s="161">
        <v>0</v>
      </c>
      <c r="FC445" s="161">
        <v>0</v>
      </c>
      <c r="FD445" s="161">
        <v>0</v>
      </c>
      <c r="FE445" s="161">
        <v>0</v>
      </c>
      <c r="HN445" s="161" t="s">
        <v>892</v>
      </c>
      <c r="HO445" s="159">
        <v>42474</v>
      </c>
      <c r="HP445" s="159">
        <v>42474</v>
      </c>
      <c r="HQ445" s="161">
        <v>1</v>
      </c>
      <c r="HR445" s="159">
        <v>42474</v>
      </c>
      <c r="HS445" s="161" t="s">
        <v>872</v>
      </c>
      <c r="HT445" s="161" t="s">
        <v>873</v>
      </c>
      <c r="HU445" s="161">
        <v>39</v>
      </c>
      <c r="HV445" s="161">
        <v>12</v>
      </c>
      <c r="HW445" s="161">
        <v>0</v>
      </c>
      <c r="JB445" s="161" t="s">
        <v>892</v>
      </c>
      <c r="JC445" s="161">
        <v>0</v>
      </c>
      <c r="JD445" s="161">
        <v>0</v>
      </c>
      <c r="JE445" s="161">
        <v>0</v>
      </c>
      <c r="JF445" s="161">
        <v>0</v>
      </c>
      <c r="JG445" s="159">
        <v>42474</v>
      </c>
      <c r="JH445" s="161">
        <v>225</v>
      </c>
      <c r="JI445" s="159">
        <v>42474</v>
      </c>
      <c r="JJ445" s="161">
        <v>225</v>
      </c>
      <c r="JK445" s="161">
        <v>11</v>
      </c>
      <c r="MN445" t="str">
        <f t="shared" si="522"/>
        <v>NoNoNoNoNoNo</v>
      </c>
      <c r="MO445" t="str">
        <f>IF(AND(MN445="NoNoNoNoNoNo",JI445=""),"No Programs",VLOOKUP(MN445,Lookups!$DA$4:$DB$67,2,FALSE))</f>
        <v>RI Screening Only</v>
      </c>
      <c r="MP445">
        <f t="shared" si="523"/>
        <v>0</v>
      </c>
      <c r="MQ445" t="str">
        <f t="shared" si="524"/>
        <v>RI User</v>
      </c>
      <c r="MR445" t="str">
        <f>Directions!$D$3</f>
        <v>Usage</v>
      </c>
      <c r="MS445" t="str">
        <f>VLOOKUP(MQ445,Lookups!$CU$71:$CV$80,2,FALSE)</f>
        <v>RI Record</v>
      </c>
      <c r="MT445">
        <f t="shared" si="525"/>
        <v>1</v>
      </c>
      <c r="MU445">
        <f t="shared" si="526"/>
        <v>1</v>
      </c>
      <c r="MV445">
        <f t="shared" si="527"/>
        <v>0</v>
      </c>
      <c r="MW445">
        <f t="shared" si="528"/>
        <v>0</v>
      </c>
      <c r="MX445">
        <f t="shared" si="529"/>
        <v>0</v>
      </c>
      <c r="MY445" t="str">
        <f t="shared" si="530"/>
        <v>Not Used</v>
      </c>
      <c r="MZ445">
        <f t="shared" si="531"/>
        <v>0</v>
      </c>
      <c r="NA445" t="str">
        <f t="shared" si="532"/>
        <v>Not Available</v>
      </c>
      <c r="NB445" t="str">
        <f t="shared" si="533"/>
        <v>Not Available</v>
      </c>
      <c r="NC445" t="str">
        <f t="shared" si="534"/>
        <v>4 Not Indicated</v>
      </c>
      <c r="ND445" t="str">
        <f t="shared" si="535"/>
        <v>4 Not Indicated</v>
      </c>
      <c r="NE445" t="str">
        <f t="shared" si="536"/>
        <v>4 Not Indicated</v>
      </c>
      <c r="NF445" t="str">
        <f t="shared" si="537"/>
        <v>4 Not Indicated</v>
      </c>
      <c r="NG445" t="str">
        <f t="shared" si="538"/>
        <v>4 Not Indicated</v>
      </c>
      <c r="NH445" s="159">
        <f t="shared" si="539"/>
        <v>42474</v>
      </c>
      <c r="NI445">
        <f t="shared" si="540"/>
        <v>225</v>
      </c>
      <c r="NJ445" s="159">
        <f t="shared" si="541"/>
        <v>42474</v>
      </c>
      <c r="NK445">
        <f t="shared" si="542"/>
        <v>225</v>
      </c>
      <c r="NL445" t="str">
        <f t="shared" si="543"/>
        <v>Lone RI Test</v>
      </c>
      <c r="NM445">
        <f t="shared" si="544"/>
        <v>0</v>
      </c>
      <c r="NN445">
        <f>IF(OR(E445="PK",E445="K",JJ445=""),"Null",INDEX(Lookups!$EZ$4:$FW$18,MATCH($JJ445,Lookups!$EY$4:$EY$18,1),MATCH($E445,Lookups!$EZ$3:$FW$3,0)))</f>
        <v>190</v>
      </c>
      <c r="NO445">
        <f>IF(OR(E445="PK",E445="K",JJ445=""),"Null",INDEX(Lookups!$EZ$4:$FW$18,MATCH($JJ445,Lookups!$EY$4:$EY$18,1),MATCH($E445,Lookups!$EZ$3:$FW$3,0) + 1))</f>
        <v>245</v>
      </c>
      <c r="NP445">
        <f t="shared" si="545"/>
        <v>380</v>
      </c>
      <c r="NQ445" t="str">
        <f t="shared" si="546"/>
        <v>PI is Recommended</v>
      </c>
      <c r="NR445" t="str">
        <f t="shared" si="547"/>
        <v>PI is Recommended</v>
      </c>
      <c r="NS445" t="str">
        <f t="shared" si="548"/>
        <v>200L to 399L</v>
      </c>
      <c r="NT445" t="str">
        <f t="shared" si="549"/>
        <v>200L to 399L</v>
      </c>
      <c r="NU445" t="str">
        <f t="shared" si="550"/>
        <v>200L to 399L</v>
      </c>
      <c r="NV445" s="183" t="str">
        <f t="array" ref="NV445">IF($NL445="No RI Tests","No RI Tests",VLOOKUP(IF(AND(E445="K",JJ445&lt;280),3,IF(AND(E445="K",JJ445&gt;=280),4,MAX(IF(E445=Lookups!$DF$6:$DF$99,IF(JJ445&gt;=Lookups!$DG$6:$DG$99,Lookups!$DH$6:$DH$99))))),Lookups!$DE$104:$DG$108,2,FALSE))</f>
        <v>1 Below Basic</v>
      </c>
      <c r="NW445" s="161" t="str">
        <f t="array" ref="NW445">IF($NL445="No RI Tests","No RI Tests",VLOOKUP(IF(AND(E445="K",JH445&lt;280),3,IF(AND(E445="K",JH445&gt;=280),4,MAX(IF(E445=Lookups!$DF$6:$DF$99,IF(NI445&gt;=Lookups!$DG$6:$DG$99,Lookups!$DH$6:$DH$99))))),Lookups!$DE$104:$DG$108,2,FALSE))</f>
        <v>1 Below Basic</v>
      </c>
      <c r="NX445" s="161" t="str">
        <f t="array" ref="NX445">IF($NL445="No RI Tests","No RI Tests",VLOOKUP(IF(AND(E445="K",NK445&lt;280),3,IF(AND(E445="K",NK445&gt;=280),4,MAX(IF(E445=Lookups!$DF$6:$DF$99,IF(NK445&gt;=Lookups!$DG$6:$DG$99,Lookups!$DH$6:$DH$99))))),Lookups!$DE$104:$DG$108,2,FALSE))</f>
        <v>1 Below Basic</v>
      </c>
      <c r="NY445" t="str">
        <f t="shared" si="551"/>
        <v>Null</v>
      </c>
      <c r="NZ445" t="str">
        <f t="shared" si="552"/>
        <v>Null</v>
      </c>
      <c r="OA445" t="str">
        <f t="shared" si="553"/>
        <v>No RI for Comparison</v>
      </c>
      <c r="OB445" s="161" t="str">
        <f t="array" ref="OB445">IF($NL445="No RI Tests","No RI Tests",IF(E445="K","N/A",VLOOKUP(MAX(IF(E445=Lookups!$DF$6:$DF$99,IF(JJ445&gt;=Lookups!$DG$6:$DG$99,Lookups!$DI$6:$DI$99))),Lookups!$DE$104:$DG$108,3,FALSE)))</f>
        <v>1 Limited</v>
      </c>
      <c r="OC445" s="161" t="str">
        <f t="array" ref="OC445">IF($NL445="No RI Tests","No RI Tests",IF(E445="K","N/A",VLOOKUP(MAX(IF(E445=Lookups!$DF$6:$DF$99,IF(NI445&gt;=Lookups!$DG$6:$DG$99,Lookups!$DI$6:$DI$99))),Lookups!$DE$104:$DG$108,3,FALSE)))</f>
        <v>1 Limited</v>
      </c>
      <c r="OD445" s="161" t="str">
        <f t="array" ref="OD445">IF($NL445="No RI Tests","No RI Tests",IF(E445="K","N/A",VLOOKUP(MAX(IF(E445=Lookups!$DF$6:$DF$99,IF(NK445&gt;=Lookups!$DG$6:$DG$99,Lookups!$DI$6:$DI$99))),Lookups!$DE$104:$DG$108,3,FALSE)))</f>
        <v>1 Limited</v>
      </c>
      <c r="OE445" t="str">
        <f t="shared" si="554"/>
        <v>Null</v>
      </c>
      <c r="OF445" t="str">
        <f t="shared" si="555"/>
        <v>Null</v>
      </c>
      <c r="OG445" t="str">
        <f t="shared" si="556"/>
        <v>No RI for Comparison</v>
      </c>
      <c r="OH445" t="str">
        <f t="shared" si="557"/>
        <v>Null</v>
      </c>
      <c r="OI445" t="str">
        <f t="shared" si="558"/>
        <v>Null</v>
      </c>
      <c r="OJ445" t="str">
        <f t="shared" si="559"/>
        <v>Null</v>
      </c>
      <c r="OK445" t="str">
        <f t="shared" si="560"/>
        <v>Null</v>
      </c>
      <c r="OL445" t="str">
        <f t="shared" si="561"/>
        <v>Null</v>
      </c>
      <c r="OM445" t="str">
        <f t="shared" si="562"/>
        <v>Spring Administration</v>
      </c>
      <c r="ON445" t="str">
        <f t="shared" si="563"/>
        <v>Null</v>
      </c>
      <c r="OO445" t="str">
        <f t="shared" si="564"/>
        <v>Spring Administration RI</v>
      </c>
      <c r="OP445" t="str">
        <f ca="1">IF(AND(HR445&lt;&gt;"",JJ445&lt;600),IF(HT445="Advancing","Tier 2","Tier 3"),IF(JI445="","Null",IF(OR(E445="K",E445&lt;3),"FRA Recommended",IF(JJ445&gt;=IF(E445&lt;6,400,600),IF(JJ445&lt;VLOOKUP(E445,Lookups!$AP$3:$AR$16,3,FALSE),"Tier 2","Core"),IF(JJ445&lt;400,IF(RAND()&lt;0.81,"Tier 3","Tier 2"),IF(RAND()&lt;0.51,"Tier 3","Tier 2"))))))</f>
        <v>Tier 3</v>
      </c>
      <c r="OQ445" t="str">
        <f t="shared" si="565"/>
        <v>Average Reading Invt. Under 15 Minutes Long</v>
      </c>
      <c r="OR445" t="str">
        <f t="shared" si="566"/>
        <v>Null</v>
      </c>
      <c r="OS445" t="str">
        <f t="shared" si="567"/>
        <v>Null</v>
      </c>
      <c r="OT445">
        <f t="shared" si="568"/>
        <v>0</v>
      </c>
      <c r="OU445" s="159">
        <f t="shared" si="569"/>
        <v>42474</v>
      </c>
      <c r="OV445" t="str">
        <f t="shared" si="570"/>
        <v>Form 1</v>
      </c>
      <c r="OW445" t="str">
        <f t="shared" si="571"/>
        <v>Developing</v>
      </c>
      <c r="OX445">
        <f t="shared" si="572"/>
        <v>39</v>
      </c>
      <c r="OY445">
        <f t="shared" si="573"/>
        <v>12</v>
      </c>
      <c r="OZ445">
        <f t="shared" si="574"/>
        <v>0</v>
      </c>
      <c r="PA445" s="159">
        <f t="shared" si="575"/>
        <v>42474</v>
      </c>
      <c r="PB445" t="str">
        <f t="shared" si="576"/>
        <v>Form 1</v>
      </c>
      <c r="PC445" t="str">
        <f t="shared" si="577"/>
        <v>Developing</v>
      </c>
      <c r="PD445">
        <f t="shared" si="578"/>
        <v>39</v>
      </c>
      <c r="PE445">
        <f t="shared" si="579"/>
        <v>12</v>
      </c>
      <c r="PF445">
        <f t="shared" si="580"/>
        <v>0</v>
      </c>
      <c r="PG445" t="str">
        <f t="shared" si="581"/>
        <v>Lone PI Test</v>
      </c>
      <c r="PH445">
        <f t="shared" si="582"/>
        <v>0</v>
      </c>
      <c r="PI445">
        <f t="shared" si="583"/>
        <v>1</v>
      </c>
      <c r="PJ445">
        <f t="shared" si="584"/>
        <v>39</v>
      </c>
      <c r="PK445">
        <f>IF(HR445="","Null",IF(E445&lt;3,"Null",IF(HU445=0,0,IF(HS445="Form 1",VLOOKUP(HU445,Lookups!$BE$3:$BP$63,E445,FALSE),IF(HS445="Form 2",VLOOKUP(HU445,Lookups!$BE$67:$BP$127,E445,FALSE),VLOOKUP(HU445,Lookups!$BE$130:$BP$190,E445,FALSE))))))</f>
        <v>32</v>
      </c>
      <c r="PL445" t="str">
        <f t="shared" si="585"/>
        <v>Null</v>
      </c>
      <c r="PM445" t="str">
        <f>IF($PH445=0,"Null",IF(E445&lt;3,"Null",IF(OX445=0,0,IF(OV445="Form 1",VLOOKUP(OX445,Lookups!$BE$3:$BP$63,E445,FALSE),IF(OV445="Form 2",VLOOKUP(OX445,Lookups!$BE$67:$BP$127,E445,FALSE),VLOOKUP(OX445,Lookups!$BE$130:$BP$190,E445,FALSE))))))</f>
        <v>Null</v>
      </c>
      <c r="PN445" t="str">
        <f t="shared" si="586"/>
        <v>Null</v>
      </c>
      <c r="PO445" t="str">
        <f t="shared" si="587"/>
        <v>Null</v>
      </c>
      <c r="PP445">
        <f t="shared" si="588"/>
        <v>12</v>
      </c>
      <c r="PQ445">
        <f>IF(HR445="","Null",IF(E445&lt;3,"Null",IF(HV445=0,0,IF(HS445="Form 1",VLOOKUP(HV445,Lookups!$BR$3:$CC$63,E445,FALSE),IF(HS445="Form 2",VLOOKUP(HV445,Lookups!$BR$67:$CC$127,E445,FALSE),VLOOKUP(HV445,Lookups!$BR$130:$CC$190,E445,FALSE))))))</f>
        <v>64</v>
      </c>
      <c r="PR445" t="str">
        <f t="shared" si="589"/>
        <v>Null</v>
      </c>
      <c r="PS445">
        <f>IF(HR445="","Null",IF(E445&lt;3,"Null",IF(OY445=0,0,IF(OW445="Form 1",VLOOKUP(OY445,Lookups!$BR$3:$CC$63,E445,FALSE),IF(OW445="Form 2",VLOOKUP(OY445,Lookups!$BR$67:$CC$127,E445,FALSE),VLOOKUP(OY445,Lookups!$BR$130:$CC$190,E445,FALSE))))))</f>
        <v>49</v>
      </c>
      <c r="PT445" t="str">
        <f t="shared" si="590"/>
        <v>Null</v>
      </c>
      <c r="PU445" t="str">
        <f t="shared" si="591"/>
        <v>Null</v>
      </c>
      <c r="PV445">
        <f t="shared" si="592"/>
        <v>0</v>
      </c>
      <c r="PW445" t="str">
        <f t="shared" si="593"/>
        <v>Spring PI Administration</v>
      </c>
      <c r="PX445">
        <f t="shared" si="594"/>
        <v>0</v>
      </c>
      <c r="PY445">
        <f t="shared" si="595"/>
        <v>0</v>
      </c>
      <c r="PZ445" t="str">
        <f t="shared" si="596"/>
        <v>Null</v>
      </c>
      <c r="QA445" t="str">
        <f t="shared" si="597"/>
        <v>Null</v>
      </c>
      <c r="QB445" t="str">
        <f t="shared" si="598"/>
        <v>Null</v>
      </c>
      <c r="QC445" t="str">
        <f>IF($MS445="System 44 Record",IF(BQ445&lt;MEDIAN(Directions!$F$3,Directions!$F$6),"Mid-Year Exited Student","Full Year Participant")&amp;IF(BP445&lt;Directions!$F$3,", Started Prior Year",", Started This Year"),"Null")</f>
        <v>Null</v>
      </c>
      <c r="QD445" t="str">
        <f t="shared" si="599"/>
        <v>Null</v>
      </c>
      <c r="QE445">
        <f t="shared" si="600"/>
        <v>0</v>
      </c>
      <c r="QF445">
        <f t="shared" si="601"/>
        <v>0</v>
      </c>
      <c r="QG445">
        <f t="shared" si="602"/>
        <v>0</v>
      </c>
      <c r="QH445">
        <f t="shared" si="603"/>
        <v>0</v>
      </c>
      <c r="QI445">
        <f t="shared" si="604"/>
        <v>0</v>
      </c>
      <c r="QJ445" t="str">
        <f t="shared" si="605"/>
        <v>Used None</v>
      </c>
      <c r="QK445" t="str">
        <f t="shared" si="606"/>
        <v>Null</v>
      </c>
      <c r="QL445" t="str">
        <f t="shared" si="607"/>
        <v>Null</v>
      </c>
      <c r="QM445" t="str">
        <f>IF($MS445="READ 180 Record",IF(AQ445="","Null",VLOOKUP(JJ445,Lookups!$DX$3:$EB$2054,AN445+1,FALSE)),"Null")</f>
        <v>Null</v>
      </c>
      <c r="QN445" t="str">
        <f t="shared" si="608"/>
        <v>Null</v>
      </c>
    </row>
    <row r="446" spans="1:456" x14ac:dyDescent="0.25">
      <c r="A446" s="161" t="s">
        <v>1447</v>
      </c>
      <c r="B446" s="161" t="s">
        <v>1447</v>
      </c>
      <c r="C446" s="161" t="s">
        <v>1447</v>
      </c>
      <c r="D446" s="161" t="s">
        <v>1447</v>
      </c>
      <c r="E446" s="161">
        <v>12</v>
      </c>
      <c r="F446" s="161" t="s">
        <v>1447</v>
      </c>
      <c r="G446" s="161" t="s">
        <v>880</v>
      </c>
      <c r="H446" s="161" t="s">
        <v>881</v>
      </c>
      <c r="K446" s="161">
        <v>0</v>
      </c>
      <c r="L446" s="161">
        <v>0</v>
      </c>
      <c r="M446" s="161">
        <v>0</v>
      </c>
      <c r="N446" s="161">
        <v>0</v>
      </c>
      <c r="O446" s="161">
        <v>0</v>
      </c>
      <c r="P446" s="161">
        <v>0</v>
      </c>
      <c r="Q446" s="161">
        <v>0</v>
      </c>
      <c r="R446" s="161">
        <v>0</v>
      </c>
      <c r="S446" s="161">
        <v>0</v>
      </c>
      <c r="T446" s="161">
        <v>0</v>
      </c>
      <c r="U446" s="161">
        <v>0</v>
      </c>
      <c r="V446" s="161">
        <v>0</v>
      </c>
      <c r="W446" s="161">
        <v>0</v>
      </c>
      <c r="X446" s="161">
        <v>0</v>
      </c>
      <c r="AB446" s="161" t="s">
        <v>242</v>
      </c>
      <c r="AC446" s="161" t="s">
        <v>242</v>
      </c>
      <c r="AD446" s="161" t="s">
        <v>242</v>
      </c>
      <c r="AE446" s="161" t="s">
        <v>242</v>
      </c>
      <c r="AF446" s="161" t="s">
        <v>242</v>
      </c>
      <c r="AG446" s="161" t="s">
        <v>242</v>
      </c>
      <c r="AH446" s="161" t="s">
        <v>242</v>
      </c>
      <c r="AI446" s="161">
        <v>20150801</v>
      </c>
      <c r="AJ446" s="161">
        <v>20160525</v>
      </c>
      <c r="AK446" s="161" t="s">
        <v>869</v>
      </c>
      <c r="AL446" t="s">
        <v>1078</v>
      </c>
      <c r="BN446" t="s">
        <v>1079</v>
      </c>
      <c r="ET446" s="161">
        <v>0</v>
      </c>
      <c r="EU446" s="161">
        <v>0</v>
      </c>
      <c r="EV446" s="161">
        <v>0</v>
      </c>
      <c r="EW446" s="161">
        <v>0</v>
      </c>
      <c r="EX446" s="161">
        <v>0</v>
      </c>
      <c r="EY446" s="161">
        <v>0</v>
      </c>
      <c r="EZ446" s="161">
        <v>0</v>
      </c>
      <c r="FA446" s="161">
        <v>0</v>
      </c>
      <c r="FB446" s="161">
        <v>0</v>
      </c>
      <c r="FC446" s="161">
        <v>0</v>
      </c>
      <c r="FD446" s="161">
        <v>0</v>
      </c>
      <c r="FE446" s="161">
        <v>0</v>
      </c>
      <c r="HN446" s="161" t="s">
        <v>881</v>
      </c>
      <c r="JB446" s="161" t="s">
        <v>881</v>
      </c>
      <c r="JC446" s="161">
        <v>0</v>
      </c>
      <c r="JD446" s="161">
        <v>0</v>
      </c>
      <c r="JE446" s="161">
        <v>0</v>
      </c>
      <c r="JF446" s="161">
        <v>0</v>
      </c>
      <c r="MN446" t="str">
        <f t="shared" si="522"/>
        <v>NoNoNoNoNoNo</v>
      </c>
      <c r="MO446" t="str">
        <f>IF(AND(MN446="NoNoNoNoNoNo",JI446=""),"No Programs",VLOOKUP(MN446,Lookups!$DA$4:$DB$67,2,FALSE))</f>
        <v>No Programs</v>
      </c>
      <c r="MP446">
        <f t="shared" si="523"/>
        <v>0</v>
      </c>
      <c r="MQ446" t="str">
        <f t="shared" si="524"/>
        <v>No Program Use</v>
      </c>
      <c r="MR446" t="str">
        <f>Directions!$D$3</f>
        <v>Usage</v>
      </c>
      <c r="MS446" t="str">
        <f>VLOOKUP(MQ446,Lookups!$CU$71:$CV$80,2,FALSE)</f>
        <v>Exclude</v>
      </c>
      <c r="MT446">
        <f t="shared" si="525"/>
        <v>0</v>
      </c>
      <c r="MU446">
        <f t="shared" si="526"/>
        <v>0</v>
      </c>
      <c r="MV446">
        <f t="shared" si="527"/>
        <v>0</v>
      </c>
      <c r="MW446">
        <f t="shared" si="528"/>
        <v>0</v>
      </c>
      <c r="MX446">
        <f t="shared" si="529"/>
        <v>0</v>
      </c>
      <c r="MY446" t="str">
        <f t="shared" si="530"/>
        <v>Not Used</v>
      </c>
      <c r="MZ446">
        <f t="shared" si="531"/>
        <v>0</v>
      </c>
      <c r="NA446" t="str">
        <f t="shared" si="532"/>
        <v>Not Available</v>
      </c>
      <c r="NB446" t="str">
        <f t="shared" si="533"/>
        <v>Not Available</v>
      </c>
      <c r="NC446" t="str">
        <f t="shared" si="534"/>
        <v>4 Not Indicated</v>
      </c>
      <c r="ND446" t="str">
        <f t="shared" si="535"/>
        <v>4 Not Indicated</v>
      </c>
      <c r="NE446" t="str">
        <f t="shared" si="536"/>
        <v>4 Not Indicated</v>
      </c>
      <c r="NF446" t="str">
        <f t="shared" si="537"/>
        <v>4 Not Indicated</v>
      </c>
      <c r="NG446" t="str">
        <f t="shared" si="538"/>
        <v>4 Not Indicated</v>
      </c>
      <c r="NH446" s="159" t="str">
        <f t="shared" si="539"/>
        <v>Null</v>
      </c>
      <c r="NI446" t="str">
        <f t="shared" si="540"/>
        <v>Null</v>
      </c>
      <c r="NJ446" s="159" t="str">
        <f t="shared" si="541"/>
        <v>Null</v>
      </c>
      <c r="NK446" t="str">
        <f t="shared" si="542"/>
        <v>Null</v>
      </c>
      <c r="NL446" t="str">
        <f t="shared" si="543"/>
        <v>No RI Tests</v>
      </c>
      <c r="NM446">
        <f t="shared" si="544"/>
        <v>0</v>
      </c>
      <c r="NN446" t="str">
        <f>IF(OR(E446="PK",E446="K",JJ446=""),"Null",INDEX(Lookups!$EZ$4:$FW$18,MATCH($JJ446,Lookups!$EY$4:$EY$18,1),MATCH($E446,Lookups!$EZ$3:$FW$3,0)))</f>
        <v>Null</v>
      </c>
      <c r="NO446" t="str">
        <f>IF(OR(E446="PK",E446="K",JJ446=""),"Null",INDEX(Lookups!$EZ$4:$FW$18,MATCH($JJ446,Lookups!$EY$4:$EY$18,1),MATCH($E446,Lookups!$EZ$3:$FW$3,0) + 1))</f>
        <v>Null</v>
      </c>
      <c r="NP446" t="str">
        <f t="shared" si="545"/>
        <v>Null</v>
      </c>
      <c r="NQ446" t="str">
        <f t="shared" si="546"/>
        <v>Null</v>
      </c>
      <c r="NR446" t="str">
        <f t="shared" si="547"/>
        <v>Null</v>
      </c>
      <c r="NS446" t="str">
        <f t="shared" si="548"/>
        <v>No RI Tests</v>
      </c>
      <c r="NT446" t="str">
        <f t="shared" si="549"/>
        <v>No RI Tests</v>
      </c>
      <c r="NU446" t="str">
        <f t="shared" si="550"/>
        <v>No RI Tests</v>
      </c>
      <c r="NV446" s="183" t="str">
        <f t="array" ref="NV446">IF($NL446="No RI Tests","No RI Tests",VLOOKUP(IF(AND(E446="K",JJ446&lt;280),3,IF(AND(E446="K",JJ446&gt;=280),4,MAX(IF(E446=Lookups!$DF$6:$DF$99,IF(JJ446&gt;=Lookups!$DG$6:$DG$99,Lookups!$DH$6:$DH$99))))),Lookups!$DE$104:$DG$108,2,FALSE))</f>
        <v>No RI Tests</v>
      </c>
      <c r="NW446" s="161" t="str">
        <f t="array" ref="NW446">IF($NL446="No RI Tests","No RI Tests",VLOOKUP(IF(AND(E446="K",JH446&lt;280),3,IF(AND(E446="K",JH446&gt;=280),4,MAX(IF(E446=Lookups!$DF$6:$DF$99,IF(NI446&gt;=Lookups!$DG$6:$DG$99,Lookups!$DH$6:$DH$99))))),Lookups!$DE$104:$DG$108,2,FALSE))</f>
        <v>No RI Tests</v>
      </c>
      <c r="NX446" s="161" t="str">
        <f t="array" ref="NX446">IF($NL446="No RI Tests","No RI Tests",VLOOKUP(IF(AND(E446="K",NK446&lt;280),3,IF(AND(E446="K",NK446&gt;=280),4,MAX(IF(E446=Lookups!$DF$6:$DF$99,IF(NK446&gt;=Lookups!$DG$6:$DG$99,Lookups!$DH$6:$DH$99))))),Lookups!$DE$104:$DG$108,2,FALSE))</f>
        <v>No RI Tests</v>
      </c>
      <c r="NY446" t="str">
        <f t="shared" si="551"/>
        <v>Null</v>
      </c>
      <c r="NZ446" t="str">
        <f t="shared" si="552"/>
        <v>Null</v>
      </c>
      <c r="OA446" t="str">
        <f t="shared" si="553"/>
        <v>No RI for Comparison</v>
      </c>
      <c r="OB446" s="161" t="str">
        <f t="array" ref="OB446">IF($NL446="No RI Tests","No RI Tests",IF(E446="K","N/A",VLOOKUP(MAX(IF(E446=Lookups!$DF$6:$DF$99,IF(JJ446&gt;=Lookups!$DG$6:$DG$99,Lookups!$DI$6:$DI$99))),Lookups!$DE$104:$DG$108,3,FALSE)))</f>
        <v>No RI Tests</v>
      </c>
      <c r="OC446" s="161" t="str">
        <f t="array" ref="OC446">IF($NL446="No RI Tests","No RI Tests",IF(E446="K","N/A",VLOOKUP(MAX(IF(E446=Lookups!$DF$6:$DF$99,IF(NI446&gt;=Lookups!$DG$6:$DG$99,Lookups!$DI$6:$DI$99))),Lookups!$DE$104:$DG$108,3,FALSE)))</f>
        <v>No RI Tests</v>
      </c>
      <c r="OD446" s="161" t="str">
        <f t="array" ref="OD446">IF($NL446="No RI Tests","No RI Tests",IF(E446="K","N/A",VLOOKUP(MAX(IF(E446=Lookups!$DF$6:$DF$99,IF(NK446&gt;=Lookups!$DG$6:$DG$99,Lookups!$DI$6:$DI$99))),Lookups!$DE$104:$DG$108,3,FALSE)))</f>
        <v>No RI Tests</v>
      </c>
      <c r="OE446" t="str">
        <f t="shared" si="554"/>
        <v>Null</v>
      </c>
      <c r="OF446" t="str">
        <f t="shared" si="555"/>
        <v>Null</v>
      </c>
      <c r="OG446" t="str">
        <f t="shared" si="556"/>
        <v>No RI for Comparison</v>
      </c>
      <c r="OH446" t="str">
        <f t="shared" si="557"/>
        <v>Null</v>
      </c>
      <c r="OI446" t="str">
        <f t="shared" si="558"/>
        <v>Null</v>
      </c>
      <c r="OJ446" t="str">
        <f t="shared" si="559"/>
        <v>Null</v>
      </c>
      <c r="OK446" t="str">
        <f t="shared" si="560"/>
        <v>Null</v>
      </c>
      <c r="OL446" t="str">
        <f t="shared" si="561"/>
        <v>Null</v>
      </c>
      <c r="OM446" t="str">
        <f t="shared" si="562"/>
        <v>Null</v>
      </c>
      <c r="ON446" t="str">
        <f t="shared" si="563"/>
        <v>Null</v>
      </c>
      <c r="OO446" t="str">
        <f t="shared" si="564"/>
        <v>Null RI</v>
      </c>
      <c r="OP446" t="str">
        <f ca="1">IF(AND(HR446&lt;&gt;"",JJ446&lt;600),IF(HT446="Advancing","Tier 2","Tier 3"),IF(JI446="","Null",IF(OR(E446="K",E446&lt;3),"FRA Recommended",IF(JJ446&gt;=IF(E446&lt;6,400,600),IF(JJ446&lt;VLOOKUP(E446,Lookups!$AP$3:$AR$16,3,FALSE),"Tier 2","Core"),IF(JJ446&lt;400,IF(RAND()&lt;0.81,"Tier 3","Tier 2"),IF(RAND()&lt;0.51,"Tier 3","Tier 2"))))))</f>
        <v>Null</v>
      </c>
      <c r="OQ446" t="str">
        <f t="shared" si="565"/>
        <v>Null</v>
      </c>
      <c r="OR446" t="str">
        <f t="shared" si="566"/>
        <v>Null</v>
      </c>
      <c r="OS446" t="str">
        <f t="shared" si="567"/>
        <v>Null</v>
      </c>
      <c r="OT446" t="str">
        <f t="shared" si="568"/>
        <v>No RI Tests</v>
      </c>
      <c r="OU446" s="159" t="str">
        <f t="shared" si="569"/>
        <v>No PI Tests</v>
      </c>
      <c r="OV446" t="str">
        <f t="shared" si="570"/>
        <v>No PI Tests</v>
      </c>
      <c r="OW446" t="str">
        <f t="shared" si="571"/>
        <v>No PI Tests</v>
      </c>
      <c r="OX446" t="str">
        <f t="shared" si="572"/>
        <v>No PI Tests</v>
      </c>
      <c r="OY446" t="str">
        <f t="shared" si="573"/>
        <v>No PI Tests</v>
      </c>
      <c r="OZ446" t="str">
        <f t="shared" si="574"/>
        <v>No PI Tests</v>
      </c>
      <c r="PA446" s="159" t="str">
        <f t="shared" si="575"/>
        <v>No PI Tests</v>
      </c>
      <c r="PB446" t="str">
        <f t="shared" si="576"/>
        <v>No PI Tests</v>
      </c>
      <c r="PC446" t="str">
        <f t="shared" si="577"/>
        <v>No PI Tests</v>
      </c>
      <c r="PD446" t="str">
        <f t="shared" si="578"/>
        <v>No PI Tests</v>
      </c>
      <c r="PE446" t="str">
        <f t="shared" si="579"/>
        <v>No PI Tests</v>
      </c>
      <c r="PF446" t="str">
        <f t="shared" si="580"/>
        <v>No PI Tests</v>
      </c>
      <c r="PG446" t="str">
        <f t="shared" si="581"/>
        <v>No PI Tests</v>
      </c>
      <c r="PH446">
        <f t="shared" si="582"/>
        <v>0</v>
      </c>
      <c r="PI446">
        <f t="shared" si="583"/>
        <v>0</v>
      </c>
      <c r="PJ446" t="str">
        <f t="shared" si="584"/>
        <v>Null</v>
      </c>
      <c r="PK446" t="str">
        <f>IF(HR446="","Null",IF(E446&lt;3,"Null",IF(HU446=0,0,IF(HS446="Form 1",VLOOKUP(HU446,Lookups!$BE$3:$BP$63,E446,FALSE),IF(HS446="Form 2",VLOOKUP(HU446,Lookups!$BE$67:$BP$127,E446,FALSE),VLOOKUP(HU446,Lookups!$BE$130:$BP$190,E446,FALSE))))))</f>
        <v>Null</v>
      </c>
      <c r="PL446" t="str">
        <f t="shared" si="585"/>
        <v>Null</v>
      </c>
      <c r="PM446" t="str">
        <f>IF($PH446=0,"Null",IF(E446&lt;3,"Null",IF(OX446=0,0,IF(OV446="Form 1",VLOOKUP(OX446,Lookups!$BE$3:$BP$63,E446,FALSE),IF(OV446="Form 2",VLOOKUP(OX446,Lookups!$BE$67:$BP$127,E446,FALSE),VLOOKUP(OX446,Lookups!$BE$130:$BP$190,E446,FALSE))))))</f>
        <v>Null</v>
      </c>
      <c r="PN446" t="str">
        <f t="shared" si="586"/>
        <v>Null</v>
      </c>
      <c r="PO446" t="str">
        <f t="shared" si="587"/>
        <v>Null</v>
      </c>
      <c r="PP446" t="str">
        <f t="shared" si="588"/>
        <v>Null</v>
      </c>
      <c r="PQ446" t="str">
        <f>IF(HR446="","Null",IF(E446&lt;3,"Null",IF(HV446=0,0,IF(HS446="Form 1",VLOOKUP(HV446,Lookups!$BR$3:$CC$63,E446,FALSE),IF(HS446="Form 2",VLOOKUP(HV446,Lookups!$BR$67:$CC$127,E446,FALSE),VLOOKUP(HV446,Lookups!$BR$130:$CC$190,E446,FALSE))))))</f>
        <v>Null</v>
      </c>
      <c r="PR446" t="str">
        <f t="shared" si="589"/>
        <v>Null</v>
      </c>
      <c r="PS446" t="str">
        <f>IF(HR446="","Null",IF(E446&lt;3,"Null",IF(OY446=0,0,IF(OW446="Form 1",VLOOKUP(OY446,Lookups!$BR$3:$CC$63,E446,FALSE),IF(OW446="Form 2",VLOOKUP(OY446,Lookups!$BR$67:$CC$127,E446,FALSE),VLOOKUP(OY446,Lookups!$BR$130:$CC$190,E446,FALSE))))))</f>
        <v>Null</v>
      </c>
      <c r="PT446" t="str">
        <f t="shared" si="590"/>
        <v>Null</v>
      </c>
      <c r="PU446" t="str">
        <f t="shared" si="591"/>
        <v>Null</v>
      </c>
      <c r="PV446" t="str">
        <f t="shared" si="592"/>
        <v>Null</v>
      </c>
      <c r="PW446" t="str">
        <f t="shared" si="593"/>
        <v>No PI Tests</v>
      </c>
      <c r="PX446">
        <f t="shared" si="594"/>
        <v>0</v>
      </c>
      <c r="PY446">
        <f t="shared" si="595"/>
        <v>0</v>
      </c>
      <c r="PZ446" t="str">
        <f t="shared" si="596"/>
        <v>Null</v>
      </c>
      <c r="QA446" t="str">
        <f t="shared" si="597"/>
        <v>Null</v>
      </c>
      <c r="QB446" t="str">
        <f t="shared" si="598"/>
        <v>Null</v>
      </c>
      <c r="QC446" t="str">
        <f>IF($MS446="System 44 Record",IF(BQ446&lt;MEDIAN(Directions!$F$3,Directions!$F$6),"Mid-Year Exited Student","Full Year Participant")&amp;IF(BP446&lt;Directions!$F$3,", Started Prior Year",", Started This Year"),"Null")</f>
        <v>Null</v>
      </c>
      <c r="QD446" t="str">
        <f t="shared" si="599"/>
        <v>Null</v>
      </c>
      <c r="QE446">
        <f t="shared" si="600"/>
        <v>0</v>
      </c>
      <c r="QF446">
        <f t="shared" si="601"/>
        <v>0</v>
      </c>
      <c r="QG446">
        <f t="shared" si="602"/>
        <v>0</v>
      </c>
      <c r="QH446">
        <f t="shared" si="603"/>
        <v>0</v>
      </c>
      <c r="QI446">
        <f t="shared" si="604"/>
        <v>0</v>
      </c>
      <c r="QJ446" t="str">
        <f t="shared" si="605"/>
        <v>Used None</v>
      </c>
      <c r="QK446" t="str">
        <f t="shared" si="606"/>
        <v>Null</v>
      </c>
      <c r="QL446" t="str">
        <f t="shared" si="607"/>
        <v>Null</v>
      </c>
      <c r="QM446" t="str">
        <f>IF($MS446="READ 180 Record",IF(AQ446="","Null",VLOOKUP(JJ446,Lookups!$DX$3:$EB$2054,AN446+1,FALSE)),"Null")</f>
        <v>Null</v>
      </c>
      <c r="QN446" t="str">
        <f t="shared" si="608"/>
        <v>Null</v>
      </c>
    </row>
    <row r="447" spans="1:456" x14ac:dyDescent="0.25">
      <c r="A447" s="161" t="s">
        <v>1447</v>
      </c>
      <c r="B447" s="161" t="s">
        <v>1447</v>
      </c>
      <c r="C447" s="161" t="s">
        <v>1447</v>
      </c>
      <c r="D447" s="161" t="s">
        <v>1447</v>
      </c>
      <c r="E447" s="161">
        <v>1</v>
      </c>
      <c r="F447" s="161" t="s">
        <v>1447</v>
      </c>
      <c r="G447" s="161" t="s">
        <v>880</v>
      </c>
      <c r="H447" s="161" t="s">
        <v>881</v>
      </c>
      <c r="K447" s="161">
        <v>0</v>
      </c>
      <c r="L447" s="161">
        <v>0</v>
      </c>
      <c r="M447" s="161">
        <v>0</v>
      </c>
      <c r="N447" s="161">
        <v>0</v>
      </c>
      <c r="O447" s="161">
        <v>0</v>
      </c>
      <c r="P447" s="161">
        <v>0</v>
      </c>
      <c r="Q447" s="161">
        <v>0</v>
      </c>
      <c r="R447" s="161">
        <v>0</v>
      </c>
      <c r="S447" s="161">
        <v>0</v>
      </c>
      <c r="T447" s="161">
        <v>0</v>
      </c>
      <c r="U447" s="161">
        <v>0</v>
      </c>
      <c r="V447" s="161">
        <v>0</v>
      </c>
      <c r="W447" s="161">
        <v>0</v>
      </c>
      <c r="X447" s="161">
        <v>0</v>
      </c>
      <c r="AB447" s="161" t="s">
        <v>242</v>
      </c>
      <c r="AC447" s="161" t="s">
        <v>242</v>
      </c>
      <c r="AD447" s="161" t="s">
        <v>242</v>
      </c>
      <c r="AE447" s="161" t="s">
        <v>242</v>
      </c>
      <c r="AF447" s="161" t="s">
        <v>242</v>
      </c>
      <c r="AG447" s="161" t="s">
        <v>242</v>
      </c>
      <c r="AH447" s="161" t="s">
        <v>242</v>
      </c>
      <c r="AI447" s="161">
        <v>20150801</v>
      </c>
      <c r="AJ447" s="161">
        <v>20160525</v>
      </c>
      <c r="AK447" s="161" t="s">
        <v>869</v>
      </c>
      <c r="AL447" t="s">
        <v>1078</v>
      </c>
      <c r="BN447" t="s">
        <v>1079</v>
      </c>
      <c r="ET447" s="161">
        <v>0</v>
      </c>
      <c r="EU447" s="161">
        <v>0</v>
      </c>
      <c r="EV447" s="161">
        <v>0</v>
      </c>
      <c r="EW447" s="161">
        <v>0</v>
      </c>
      <c r="EX447" s="161">
        <v>0</v>
      </c>
      <c r="EY447" s="161">
        <v>0</v>
      </c>
      <c r="EZ447" s="161">
        <v>0</v>
      </c>
      <c r="FA447" s="161">
        <v>0</v>
      </c>
      <c r="FB447" s="161">
        <v>0</v>
      </c>
      <c r="FC447" s="161">
        <v>0</v>
      </c>
      <c r="FD447" s="161">
        <v>0</v>
      </c>
      <c r="FE447" s="161">
        <v>0</v>
      </c>
      <c r="HN447" s="161" t="s">
        <v>881</v>
      </c>
      <c r="JB447" s="161" t="s">
        <v>881</v>
      </c>
      <c r="JC447" s="161">
        <v>0</v>
      </c>
      <c r="JD447" s="161">
        <v>0</v>
      </c>
      <c r="JE447" s="161">
        <v>0</v>
      </c>
      <c r="JF447" s="161">
        <v>0</v>
      </c>
      <c r="MN447" t="str">
        <f t="shared" si="522"/>
        <v>NoNoNoNoNoNo</v>
      </c>
      <c r="MO447" t="str">
        <f>IF(AND(MN447="NoNoNoNoNoNo",JI447=""),"No Programs",VLOOKUP(MN447,Lookups!$DA$4:$DB$67,2,FALSE))</f>
        <v>No Programs</v>
      </c>
      <c r="MP447">
        <f t="shared" si="523"/>
        <v>0</v>
      </c>
      <c r="MQ447" t="str">
        <f t="shared" si="524"/>
        <v>No Program Use</v>
      </c>
      <c r="MR447" t="str">
        <f>Directions!$D$3</f>
        <v>Usage</v>
      </c>
      <c r="MS447" t="str">
        <f>VLOOKUP(MQ447,Lookups!$CU$71:$CV$80,2,FALSE)</f>
        <v>Exclude</v>
      </c>
      <c r="MT447">
        <f t="shared" si="525"/>
        <v>0</v>
      </c>
      <c r="MU447">
        <f t="shared" si="526"/>
        <v>0</v>
      </c>
      <c r="MV447">
        <f t="shared" si="527"/>
        <v>0</v>
      </c>
      <c r="MW447">
        <f t="shared" si="528"/>
        <v>0</v>
      </c>
      <c r="MX447">
        <f t="shared" si="529"/>
        <v>0</v>
      </c>
      <c r="MY447" t="str">
        <f t="shared" si="530"/>
        <v>Not Used</v>
      </c>
      <c r="MZ447">
        <f t="shared" si="531"/>
        <v>0</v>
      </c>
      <c r="NA447" t="str">
        <f t="shared" si="532"/>
        <v>Not Available</v>
      </c>
      <c r="NB447" t="str">
        <f t="shared" si="533"/>
        <v>Not Available</v>
      </c>
      <c r="NC447" t="str">
        <f t="shared" si="534"/>
        <v>4 Not Indicated</v>
      </c>
      <c r="ND447" t="str">
        <f t="shared" si="535"/>
        <v>4 Not Indicated</v>
      </c>
      <c r="NE447" t="str">
        <f t="shared" si="536"/>
        <v>4 Not Indicated</v>
      </c>
      <c r="NF447" t="str">
        <f t="shared" si="537"/>
        <v>4 Not Indicated</v>
      </c>
      <c r="NG447" t="str">
        <f t="shared" si="538"/>
        <v>4 Not Indicated</v>
      </c>
      <c r="NH447" s="159" t="str">
        <f t="shared" si="539"/>
        <v>Null</v>
      </c>
      <c r="NI447" t="str">
        <f t="shared" si="540"/>
        <v>Null</v>
      </c>
      <c r="NJ447" s="159" t="str">
        <f t="shared" si="541"/>
        <v>Null</v>
      </c>
      <c r="NK447" t="str">
        <f t="shared" si="542"/>
        <v>Null</v>
      </c>
      <c r="NL447" t="str">
        <f t="shared" si="543"/>
        <v>No RI Tests</v>
      </c>
      <c r="NM447">
        <f t="shared" si="544"/>
        <v>0</v>
      </c>
      <c r="NN447" t="str">
        <f>IF(OR(E447="PK",E447="K",JJ447=""),"Null",INDEX(Lookups!$EZ$4:$FW$18,MATCH($JJ447,Lookups!$EY$4:$EY$18,1),MATCH($E447,Lookups!$EZ$3:$FW$3,0)))</f>
        <v>Null</v>
      </c>
      <c r="NO447" t="str">
        <f>IF(OR(E447="PK",E447="K",JJ447=""),"Null",INDEX(Lookups!$EZ$4:$FW$18,MATCH($JJ447,Lookups!$EY$4:$EY$18,1),MATCH($E447,Lookups!$EZ$3:$FW$3,0) + 1))</f>
        <v>Null</v>
      </c>
      <c r="NP447" t="str">
        <f t="shared" si="545"/>
        <v>Null</v>
      </c>
      <c r="NQ447" t="str">
        <f t="shared" si="546"/>
        <v>Null</v>
      </c>
      <c r="NR447" t="str">
        <f t="shared" si="547"/>
        <v>Null</v>
      </c>
      <c r="NS447" t="str">
        <f t="shared" si="548"/>
        <v>No RI Tests</v>
      </c>
      <c r="NT447" t="str">
        <f t="shared" si="549"/>
        <v>No RI Tests</v>
      </c>
      <c r="NU447" t="str">
        <f t="shared" si="550"/>
        <v>No RI Tests</v>
      </c>
      <c r="NV447" s="183" t="str">
        <f t="array" ref="NV447">IF($NL447="No RI Tests","No RI Tests",VLOOKUP(IF(AND(E447="K",JJ447&lt;280),3,IF(AND(E447="K",JJ447&gt;=280),4,MAX(IF(E447=Lookups!$DF$6:$DF$99,IF(JJ447&gt;=Lookups!$DG$6:$DG$99,Lookups!$DH$6:$DH$99))))),Lookups!$DE$104:$DG$108,2,FALSE))</f>
        <v>No RI Tests</v>
      </c>
      <c r="NW447" s="161" t="str">
        <f t="array" ref="NW447">IF($NL447="No RI Tests","No RI Tests",VLOOKUP(IF(AND(E447="K",JH447&lt;280),3,IF(AND(E447="K",JH447&gt;=280),4,MAX(IF(E447=Lookups!$DF$6:$DF$99,IF(NI447&gt;=Lookups!$DG$6:$DG$99,Lookups!$DH$6:$DH$99))))),Lookups!$DE$104:$DG$108,2,FALSE))</f>
        <v>No RI Tests</v>
      </c>
      <c r="NX447" s="161" t="str">
        <f t="array" ref="NX447">IF($NL447="No RI Tests","No RI Tests",VLOOKUP(IF(AND(E447="K",NK447&lt;280),3,IF(AND(E447="K",NK447&gt;=280),4,MAX(IF(E447=Lookups!$DF$6:$DF$99,IF(NK447&gt;=Lookups!$DG$6:$DG$99,Lookups!$DH$6:$DH$99))))),Lookups!$DE$104:$DG$108,2,FALSE))</f>
        <v>No RI Tests</v>
      </c>
      <c r="NY447" t="str">
        <f t="shared" si="551"/>
        <v>Null</v>
      </c>
      <c r="NZ447" t="str">
        <f t="shared" si="552"/>
        <v>Null</v>
      </c>
      <c r="OA447" t="str">
        <f t="shared" si="553"/>
        <v>No RI for Comparison</v>
      </c>
      <c r="OB447" s="161" t="str">
        <f t="array" ref="OB447">IF($NL447="No RI Tests","No RI Tests",IF(E447="K","N/A",VLOOKUP(MAX(IF(E447=Lookups!$DF$6:$DF$99,IF(JJ447&gt;=Lookups!$DG$6:$DG$99,Lookups!$DI$6:$DI$99))),Lookups!$DE$104:$DG$108,3,FALSE)))</f>
        <v>No RI Tests</v>
      </c>
      <c r="OC447" s="161" t="str">
        <f t="array" ref="OC447">IF($NL447="No RI Tests","No RI Tests",IF(E447="K","N/A",VLOOKUP(MAX(IF(E447=Lookups!$DF$6:$DF$99,IF(NI447&gt;=Lookups!$DG$6:$DG$99,Lookups!$DI$6:$DI$99))),Lookups!$DE$104:$DG$108,3,FALSE)))</f>
        <v>No RI Tests</v>
      </c>
      <c r="OD447" s="161" t="str">
        <f t="array" ref="OD447">IF($NL447="No RI Tests","No RI Tests",IF(E447="K","N/A",VLOOKUP(MAX(IF(E447=Lookups!$DF$6:$DF$99,IF(NK447&gt;=Lookups!$DG$6:$DG$99,Lookups!$DI$6:$DI$99))),Lookups!$DE$104:$DG$108,3,FALSE)))</f>
        <v>No RI Tests</v>
      </c>
      <c r="OE447" t="str">
        <f t="shared" si="554"/>
        <v>Null</v>
      </c>
      <c r="OF447" t="str">
        <f t="shared" si="555"/>
        <v>Null</v>
      </c>
      <c r="OG447" t="str">
        <f t="shared" si="556"/>
        <v>No RI for Comparison</v>
      </c>
      <c r="OH447" t="str">
        <f t="shared" si="557"/>
        <v>Null</v>
      </c>
      <c r="OI447" t="str">
        <f t="shared" si="558"/>
        <v>Null</v>
      </c>
      <c r="OJ447" t="str">
        <f t="shared" si="559"/>
        <v>Null</v>
      </c>
      <c r="OK447" t="str">
        <f t="shared" si="560"/>
        <v>Null</v>
      </c>
      <c r="OL447" t="str">
        <f t="shared" si="561"/>
        <v>Null</v>
      </c>
      <c r="OM447" t="str">
        <f t="shared" si="562"/>
        <v>Null</v>
      </c>
      <c r="ON447" t="str">
        <f t="shared" si="563"/>
        <v>Null</v>
      </c>
      <c r="OO447" t="str">
        <f t="shared" si="564"/>
        <v>Null RI</v>
      </c>
      <c r="OP447" t="str">
        <f ca="1">IF(AND(HR447&lt;&gt;"",JJ447&lt;600),IF(HT447="Advancing","Tier 2","Tier 3"),IF(JI447="","Null",IF(OR(E447="K",E447&lt;3),"FRA Recommended",IF(JJ447&gt;=IF(E447&lt;6,400,600),IF(JJ447&lt;VLOOKUP(E447,Lookups!$AP$3:$AR$16,3,FALSE),"Tier 2","Core"),IF(JJ447&lt;400,IF(RAND()&lt;0.81,"Tier 3","Tier 2"),IF(RAND()&lt;0.51,"Tier 3","Tier 2"))))))</f>
        <v>Null</v>
      </c>
      <c r="OQ447" t="str">
        <f t="shared" si="565"/>
        <v>Null</v>
      </c>
      <c r="OR447" t="str">
        <f t="shared" si="566"/>
        <v>Null</v>
      </c>
      <c r="OS447" t="str">
        <f t="shared" si="567"/>
        <v>Null</v>
      </c>
      <c r="OT447" t="str">
        <f t="shared" si="568"/>
        <v>No RI Tests</v>
      </c>
      <c r="OU447" s="159" t="str">
        <f t="shared" si="569"/>
        <v>No PI Tests</v>
      </c>
      <c r="OV447" t="str">
        <f t="shared" si="570"/>
        <v>No PI Tests</v>
      </c>
      <c r="OW447" t="str">
        <f t="shared" si="571"/>
        <v>No PI Tests</v>
      </c>
      <c r="OX447" t="str">
        <f t="shared" si="572"/>
        <v>No PI Tests</v>
      </c>
      <c r="OY447" t="str">
        <f t="shared" si="573"/>
        <v>No PI Tests</v>
      </c>
      <c r="OZ447" t="str">
        <f t="shared" si="574"/>
        <v>No PI Tests</v>
      </c>
      <c r="PA447" s="159" t="str">
        <f t="shared" si="575"/>
        <v>No PI Tests</v>
      </c>
      <c r="PB447" t="str">
        <f t="shared" si="576"/>
        <v>No PI Tests</v>
      </c>
      <c r="PC447" t="str">
        <f t="shared" si="577"/>
        <v>No PI Tests</v>
      </c>
      <c r="PD447" t="str">
        <f t="shared" si="578"/>
        <v>No PI Tests</v>
      </c>
      <c r="PE447" t="str">
        <f t="shared" si="579"/>
        <v>No PI Tests</v>
      </c>
      <c r="PF447" t="str">
        <f t="shared" si="580"/>
        <v>No PI Tests</v>
      </c>
      <c r="PG447" t="str">
        <f t="shared" si="581"/>
        <v>No PI Tests</v>
      </c>
      <c r="PH447">
        <f t="shared" si="582"/>
        <v>0</v>
      </c>
      <c r="PI447">
        <f t="shared" si="583"/>
        <v>0</v>
      </c>
      <c r="PJ447" t="str">
        <f t="shared" si="584"/>
        <v>Null</v>
      </c>
      <c r="PK447" t="str">
        <f>IF(HR447="","Null",IF(E447&lt;3,"Null",IF(HU447=0,0,IF(HS447="Form 1",VLOOKUP(HU447,Lookups!$BE$3:$BP$63,E447,FALSE),IF(HS447="Form 2",VLOOKUP(HU447,Lookups!$BE$67:$BP$127,E447,FALSE),VLOOKUP(HU447,Lookups!$BE$130:$BP$190,E447,FALSE))))))</f>
        <v>Null</v>
      </c>
      <c r="PL447" t="str">
        <f t="shared" si="585"/>
        <v>Null</v>
      </c>
      <c r="PM447" t="str">
        <f>IF($PH447=0,"Null",IF(E447&lt;3,"Null",IF(OX447=0,0,IF(OV447="Form 1",VLOOKUP(OX447,Lookups!$BE$3:$BP$63,E447,FALSE),IF(OV447="Form 2",VLOOKUP(OX447,Lookups!$BE$67:$BP$127,E447,FALSE),VLOOKUP(OX447,Lookups!$BE$130:$BP$190,E447,FALSE))))))</f>
        <v>Null</v>
      </c>
      <c r="PN447" t="str">
        <f t="shared" si="586"/>
        <v>Null</v>
      </c>
      <c r="PO447" t="str">
        <f t="shared" si="587"/>
        <v>Null</v>
      </c>
      <c r="PP447" t="str">
        <f t="shared" si="588"/>
        <v>Null</v>
      </c>
      <c r="PQ447" t="str">
        <f>IF(HR447="","Null",IF(E447&lt;3,"Null",IF(HV447=0,0,IF(HS447="Form 1",VLOOKUP(HV447,Lookups!$BR$3:$CC$63,E447,FALSE),IF(HS447="Form 2",VLOOKUP(HV447,Lookups!$BR$67:$CC$127,E447,FALSE),VLOOKUP(HV447,Lookups!$BR$130:$CC$190,E447,FALSE))))))</f>
        <v>Null</v>
      </c>
      <c r="PR447" t="str">
        <f t="shared" si="589"/>
        <v>Null</v>
      </c>
      <c r="PS447" t="str">
        <f>IF(HR447="","Null",IF(E447&lt;3,"Null",IF(OY447=0,0,IF(OW447="Form 1",VLOOKUP(OY447,Lookups!$BR$3:$CC$63,E447,FALSE),IF(OW447="Form 2",VLOOKUP(OY447,Lookups!$BR$67:$CC$127,E447,FALSE),VLOOKUP(OY447,Lookups!$BR$130:$CC$190,E447,FALSE))))))</f>
        <v>Null</v>
      </c>
      <c r="PT447" t="str">
        <f t="shared" si="590"/>
        <v>Null</v>
      </c>
      <c r="PU447" t="str">
        <f t="shared" si="591"/>
        <v>Null</v>
      </c>
      <c r="PV447" t="str">
        <f t="shared" si="592"/>
        <v>Null</v>
      </c>
      <c r="PW447" t="str">
        <f t="shared" si="593"/>
        <v>No PI Tests</v>
      </c>
      <c r="PX447">
        <f t="shared" si="594"/>
        <v>0</v>
      </c>
      <c r="PY447">
        <f t="shared" si="595"/>
        <v>0</v>
      </c>
      <c r="PZ447" t="str">
        <f t="shared" si="596"/>
        <v>Null</v>
      </c>
      <c r="QA447" t="str">
        <f t="shared" si="597"/>
        <v>Null</v>
      </c>
      <c r="QB447" t="str">
        <f t="shared" si="598"/>
        <v>Null</v>
      </c>
      <c r="QC447" t="str">
        <f>IF($MS447="System 44 Record",IF(BQ447&lt;MEDIAN(Directions!$F$3,Directions!$F$6),"Mid-Year Exited Student","Full Year Participant")&amp;IF(BP447&lt;Directions!$F$3,", Started Prior Year",", Started This Year"),"Null")</f>
        <v>Null</v>
      </c>
      <c r="QD447" t="str">
        <f t="shared" si="599"/>
        <v>Null</v>
      </c>
      <c r="QE447">
        <f t="shared" si="600"/>
        <v>0</v>
      </c>
      <c r="QF447">
        <f t="shared" si="601"/>
        <v>0</v>
      </c>
      <c r="QG447">
        <f t="shared" si="602"/>
        <v>0</v>
      </c>
      <c r="QH447">
        <f t="shared" si="603"/>
        <v>0</v>
      </c>
      <c r="QI447">
        <f t="shared" si="604"/>
        <v>0</v>
      </c>
      <c r="QJ447" t="str">
        <f t="shared" si="605"/>
        <v>Used None</v>
      </c>
      <c r="QK447" t="str">
        <f t="shared" si="606"/>
        <v>Null</v>
      </c>
      <c r="QL447" t="str">
        <f t="shared" si="607"/>
        <v>Null</v>
      </c>
      <c r="QM447" t="str">
        <f>IF($MS447="READ 180 Record",IF(AQ447="","Null",VLOOKUP(JJ447,Lookups!$DX$3:$EB$2054,AN447+1,FALSE)),"Null")</f>
        <v>Null</v>
      </c>
      <c r="QN447" t="str">
        <f t="shared" si="608"/>
        <v>Null</v>
      </c>
    </row>
    <row r="448" spans="1:456" x14ac:dyDescent="0.25">
      <c r="A448" s="161" t="s">
        <v>1447</v>
      </c>
      <c r="B448" s="161" t="s">
        <v>1447</v>
      </c>
      <c r="C448" s="161" t="s">
        <v>1447</v>
      </c>
      <c r="D448" s="161" t="s">
        <v>1447</v>
      </c>
      <c r="E448" s="161">
        <v>2</v>
      </c>
      <c r="F448" s="161" t="s">
        <v>1447</v>
      </c>
      <c r="G448" s="161" t="s">
        <v>880</v>
      </c>
      <c r="H448" s="161" t="s">
        <v>881</v>
      </c>
      <c r="K448" s="161">
        <v>0</v>
      </c>
      <c r="L448" s="161">
        <v>0</v>
      </c>
      <c r="M448" s="161">
        <v>0</v>
      </c>
      <c r="N448" s="161">
        <v>0</v>
      </c>
      <c r="O448" s="161">
        <v>0</v>
      </c>
      <c r="P448" s="161">
        <v>0</v>
      </c>
      <c r="Q448" s="161">
        <v>0</v>
      </c>
      <c r="R448" s="161">
        <v>0</v>
      </c>
      <c r="S448" s="161">
        <v>0</v>
      </c>
      <c r="T448" s="161">
        <v>0</v>
      </c>
      <c r="U448" s="161">
        <v>0</v>
      </c>
      <c r="V448" s="161">
        <v>0</v>
      </c>
      <c r="W448" s="161">
        <v>0</v>
      </c>
      <c r="X448" s="161">
        <v>0</v>
      </c>
      <c r="AB448" s="161" t="s">
        <v>242</v>
      </c>
      <c r="AC448" s="161" t="s">
        <v>242</v>
      </c>
      <c r="AD448" s="161" t="s">
        <v>242</v>
      </c>
      <c r="AE448" s="161" t="s">
        <v>242</v>
      </c>
      <c r="AF448" s="161" t="s">
        <v>242</v>
      </c>
      <c r="AG448" s="161" t="s">
        <v>242</v>
      </c>
      <c r="AH448" s="161" t="s">
        <v>242</v>
      </c>
      <c r="AI448" s="161">
        <v>20150801</v>
      </c>
      <c r="AJ448" s="161">
        <v>20160525</v>
      </c>
      <c r="AK448" s="161" t="s">
        <v>869</v>
      </c>
      <c r="AL448" t="s">
        <v>1078</v>
      </c>
      <c r="BN448" t="s">
        <v>1079</v>
      </c>
      <c r="ET448" s="161">
        <v>0</v>
      </c>
      <c r="EU448" s="161">
        <v>0</v>
      </c>
      <c r="EV448" s="161">
        <v>0</v>
      </c>
      <c r="EW448" s="161">
        <v>0</v>
      </c>
      <c r="EX448" s="161">
        <v>0</v>
      </c>
      <c r="EY448" s="161">
        <v>0</v>
      </c>
      <c r="EZ448" s="161">
        <v>0</v>
      </c>
      <c r="FA448" s="161">
        <v>0</v>
      </c>
      <c r="FB448" s="161">
        <v>0</v>
      </c>
      <c r="FC448" s="161">
        <v>0</v>
      </c>
      <c r="FD448" s="161">
        <v>0</v>
      </c>
      <c r="FE448" s="161">
        <v>0</v>
      </c>
      <c r="HN448" s="161" t="s">
        <v>881</v>
      </c>
      <c r="JB448" s="161" t="s">
        <v>881</v>
      </c>
      <c r="JC448" s="161">
        <v>0</v>
      </c>
      <c r="JD448" s="161">
        <v>0</v>
      </c>
      <c r="JE448" s="161">
        <v>0</v>
      </c>
      <c r="JF448" s="161">
        <v>0</v>
      </c>
      <c r="MN448" t="str">
        <f t="shared" si="522"/>
        <v>NoNoNoNoNoNo</v>
      </c>
      <c r="MO448" t="str">
        <f>IF(AND(MN448="NoNoNoNoNoNo",JI448=""),"No Programs",VLOOKUP(MN448,Lookups!$DA$4:$DB$67,2,FALSE))</f>
        <v>No Programs</v>
      </c>
      <c r="MP448">
        <f t="shared" si="523"/>
        <v>0</v>
      </c>
      <c r="MQ448" t="str">
        <f t="shared" si="524"/>
        <v>No Program Use</v>
      </c>
      <c r="MR448" t="str">
        <f>Directions!$D$3</f>
        <v>Usage</v>
      </c>
      <c r="MS448" t="str">
        <f>VLOOKUP(MQ448,Lookups!$CU$71:$CV$80,2,FALSE)</f>
        <v>Exclude</v>
      </c>
      <c r="MT448">
        <f t="shared" si="525"/>
        <v>0</v>
      </c>
      <c r="MU448">
        <f t="shared" si="526"/>
        <v>0</v>
      </c>
      <c r="MV448">
        <f t="shared" si="527"/>
        <v>0</v>
      </c>
      <c r="MW448">
        <f t="shared" si="528"/>
        <v>0</v>
      </c>
      <c r="MX448">
        <f t="shared" si="529"/>
        <v>0</v>
      </c>
      <c r="MY448" t="str">
        <f t="shared" si="530"/>
        <v>Not Used</v>
      </c>
      <c r="MZ448">
        <f t="shared" si="531"/>
        <v>0</v>
      </c>
      <c r="NA448" t="str">
        <f t="shared" si="532"/>
        <v>Not Available</v>
      </c>
      <c r="NB448" t="str">
        <f t="shared" si="533"/>
        <v>Not Available</v>
      </c>
      <c r="NC448" t="str">
        <f t="shared" si="534"/>
        <v>4 Not Indicated</v>
      </c>
      <c r="ND448" t="str">
        <f t="shared" si="535"/>
        <v>4 Not Indicated</v>
      </c>
      <c r="NE448" t="str">
        <f t="shared" si="536"/>
        <v>4 Not Indicated</v>
      </c>
      <c r="NF448" t="str">
        <f t="shared" si="537"/>
        <v>4 Not Indicated</v>
      </c>
      <c r="NG448" t="str">
        <f t="shared" si="538"/>
        <v>4 Not Indicated</v>
      </c>
      <c r="NH448" s="159" t="str">
        <f t="shared" si="539"/>
        <v>Null</v>
      </c>
      <c r="NI448" t="str">
        <f t="shared" si="540"/>
        <v>Null</v>
      </c>
      <c r="NJ448" s="159" t="str">
        <f t="shared" si="541"/>
        <v>Null</v>
      </c>
      <c r="NK448" t="str">
        <f t="shared" si="542"/>
        <v>Null</v>
      </c>
      <c r="NL448" t="str">
        <f t="shared" si="543"/>
        <v>No RI Tests</v>
      </c>
      <c r="NM448">
        <f t="shared" si="544"/>
        <v>0</v>
      </c>
      <c r="NN448" t="str">
        <f>IF(OR(E448="PK",E448="K",JJ448=""),"Null",INDEX(Lookups!$EZ$4:$FW$18,MATCH($JJ448,Lookups!$EY$4:$EY$18,1),MATCH($E448,Lookups!$EZ$3:$FW$3,0)))</f>
        <v>Null</v>
      </c>
      <c r="NO448" t="str">
        <f>IF(OR(E448="PK",E448="K",JJ448=""),"Null",INDEX(Lookups!$EZ$4:$FW$18,MATCH($JJ448,Lookups!$EY$4:$EY$18,1),MATCH($E448,Lookups!$EZ$3:$FW$3,0) + 1))</f>
        <v>Null</v>
      </c>
      <c r="NP448" t="str">
        <f t="shared" si="545"/>
        <v>Null</v>
      </c>
      <c r="NQ448" t="str">
        <f t="shared" si="546"/>
        <v>Null</v>
      </c>
      <c r="NR448" t="str">
        <f t="shared" si="547"/>
        <v>Null</v>
      </c>
      <c r="NS448" t="str">
        <f t="shared" si="548"/>
        <v>No RI Tests</v>
      </c>
      <c r="NT448" t="str">
        <f t="shared" si="549"/>
        <v>No RI Tests</v>
      </c>
      <c r="NU448" t="str">
        <f t="shared" si="550"/>
        <v>No RI Tests</v>
      </c>
      <c r="NV448" s="183" t="str">
        <f t="array" ref="NV448">IF($NL448="No RI Tests","No RI Tests",VLOOKUP(IF(AND(E448="K",JJ448&lt;280),3,IF(AND(E448="K",JJ448&gt;=280),4,MAX(IF(E448=Lookups!$DF$6:$DF$99,IF(JJ448&gt;=Lookups!$DG$6:$DG$99,Lookups!$DH$6:$DH$99))))),Lookups!$DE$104:$DG$108,2,FALSE))</f>
        <v>No RI Tests</v>
      </c>
      <c r="NW448" s="161" t="str">
        <f t="array" ref="NW448">IF($NL448="No RI Tests","No RI Tests",VLOOKUP(IF(AND(E448="K",JH448&lt;280),3,IF(AND(E448="K",JH448&gt;=280),4,MAX(IF(E448=Lookups!$DF$6:$DF$99,IF(NI448&gt;=Lookups!$DG$6:$DG$99,Lookups!$DH$6:$DH$99))))),Lookups!$DE$104:$DG$108,2,FALSE))</f>
        <v>No RI Tests</v>
      </c>
      <c r="NX448" s="161" t="str">
        <f t="array" ref="NX448">IF($NL448="No RI Tests","No RI Tests",VLOOKUP(IF(AND(E448="K",NK448&lt;280),3,IF(AND(E448="K",NK448&gt;=280),4,MAX(IF(E448=Lookups!$DF$6:$DF$99,IF(NK448&gt;=Lookups!$DG$6:$DG$99,Lookups!$DH$6:$DH$99))))),Lookups!$DE$104:$DG$108,2,FALSE))</f>
        <v>No RI Tests</v>
      </c>
      <c r="NY448" t="str">
        <f t="shared" si="551"/>
        <v>Null</v>
      </c>
      <c r="NZ448" t="str">
        <f t="shared" si="552"/>
        <v>Null</v>
      </c>
      <c r="OA448" t="str">
        <f t="shared" si="553"/>
        <v>No RI for Comparison</v>
      </c>
      <c r="OB448" s="161" t="str">
        <f t="array" ref="OB448">IF($NL448="No RI Tests","No RI Tests",IF(E448="K","N/A",VLOOKUP(MAX(IF(E448=Lookups!$DF$6:$DF$99,IF(JJ448&gt;=Lookups!$DG$6:$DG$99,Lookups!$DI$6:$DI$99))),Lookups!$DE$104:$DG$108,3,FALSE)))</f>
        <v>No RI Tests</v>
      </c>
      <c r="OC448" s="161" t="str">
        <f t="array" ref="OC448">IF($NL448="No RI Tests","No RI Tests",IF(E448="K","N/A",VLOOKUP(MAX(IF(E448=Lookups!$DF$6:$DF$99,IF(NI448&gt;=Lookups!$DG$6:$DG$99,Lookups!$DI$6:$DI$99))),Lookups!$DE$104:$DG$108,3,FALSE)))</f>
        <v>No RI Tests</v>
      </c>
      <c r="OD448" s="161" t="str">
        <f t="array" ref="OD448">IF($NL448="No RI Tests","No RI Tests",IF(E448="K","N/A",VLOOKUP(MAX(IF(E448=Lookups!$DF$6:$DF$99,IF(NK448&gt;=Lookups!$DG$6:$DG$99,Lookups!$DI$6:$DI$99))),Lookups!$DE$104:$DG$108,3,FALSE)))</f>
        <v>No RI Tests</v>
      </c>
      <c r="OE448" t="str">
        <f t="shared" si="554"/>
        <v>Null</v>
      </c>
      <c r="OF448" t="str">
        <f t="shared" si="555"/>
        <v>Null</v>
      </c>
      <c r="OG448" t="str">
        <f t="shared" si="556"/>
        <v>No RI for Comparison</v>
      </c>
      <c r="OH448" t="str">
        <f t="shared" si="557"/>
        <v>Null</v>
      </c>
      <c r="OI448" t="str">
        <f t="shared" si="558"/>
        <v>Null</v>
      </c>
      <c r="OJ448" t="str">
        <f t="shared" si="559"/>
        <v>Null</v>
      </c>
      <c r="OK448" t="str">
        <f t="shared" si="560"/>
        <v>Null</v>
      </c>
      <c r="OL448" t="str">
        <f t="shared" si="561"/>
        <v>Null</v>
      </c>
      <c r="OM448" t="str">
        <f t="shared" si="562"/>
        <v>Null</v>
      </c>
      <c r="ON448" t="str">
        <f t="shared" si="563"/>
        <v>Null</v>
      </c>
      <c r="OO448" t="str">
        <f t="shared" si="564"/>
        <v>Null RI</v>
      </c>
      <c r="OP448" t="str">
        <f ca="1">IF(AND(HR448&lt;&gt;"",JJ448&lt;600),IF(HT448="Advancing","Tier 2","Tier 3"),IF(JI448="","Null",IF(OR(E448="K",E448&lt;3),"FRA Recommended",IF(JJ448&gt;=IF(E448&lt;6,400,600),IF(JJ448&lt;VLOOKUP(E448,Lookups!$AP$3:$AR$16,3,FALSE),"Tier 2","Core"),IF(JJ448&lt;400,IF(RAND()&lt;0.81,"Tier 3","Tier 2"),IF(RAND()&lt;0.51,"Tier 3","Tier 2"))))))</f>
        <v>Null</v>
      </c>
      <c r="OQ448" t="str">
        <f t="shared" si="565"/>
        <v>Null</v>
      </c>
      <c r="OR448" t="str">
        <f t="shared" si="566"/>
        <v>Null</v>
      </c>
      <c r="OS448" t="str">
        <f t="shared" si="567"/>
        <v>Null</v>
      </c>
      <c r="OT448" t="str">
        <f t="shared" si="568"/>
        <v>No RI Tests</v>
      </c>
      <c r="OU448" s="159" t="str">
        <f t="shared" si="569"/>
        <v>No PI Tests</v>
      </c>
      <c r="OV448" t="str">
        <f t="shared" si="570"/>
        <v>No PI Tests</v>
      </c>
      <c r="OW448" t="str">
        <f t="shared" si="571"/>
        <v>No PI Tests</v>
      </c>
      <c r="OX448" t="str">
        <f t="shared" si="572"/>
        <v>No PI Tests</v>
      </c>
      <c r="OY448" t="str">
        <f t="shared" si="573"/>
        <v>No PI Tests</v>
      </c>
      <c r="OZ448" t="str">
        <f t="shared" si="574"/>
        <v>No PI Tests</v>
      </c>
      <c r="PA448" s="159" t="str">
        <f t="shared" si="575"/>
        <v>No PI Tests</v>
      </c>
      <c r="PB448" t="str">
        <f t="shared" si="576"/>
        <v>No PI Tests</v>
      </c>
      <c r="PC448" t="str">
        <f t="shared" si="577"/>
        <v>No PI Tests</v>
      </c>
      <c r="PD448" t="str">
        <f t="shared" si="578"/>
        <v>No PI Tests</v>
      </c>
      <c r="PE448" t="str">
        <f t="shared" si="579"/>
        <v>No PI Tests</v>
      </c>
      <c r="PF448" t="str">
        <f t="shared" si="580"/>
        <v>No PI Tests</v>
      </c>
      <c r="PG448" t="str">
        <f t="shared" si="581"/>
        <v>No PI Tests</v>
      </c>
      <c r="PH448">
        <f t="shared" si="582"/>
        <v>0</v>
      </c>
      <c r="PI448">
        <f t="shared" si="583"/>
        <v>0</v>
      </c>
      <c r="PJ448" t="str">
        <f t="shared" si="584"/>
        <v>Null</v>
      </c>
      <c r="PK448" t="str">
        <f>IF(HR448="","Null",IF(E448&lt;3,"Null",IF(HU448=0,0,IF(HS448="Form 1",VLOOKUP(HU448,Lookups!$BE$3:$BP$63,E448,FALSE),IF(HS448="Form 2",VLOOKUP(HU448,Lookups!$BE$67:$BP$127,E448,FALSE),VLOOKUP(HU448,Lookups!$BE$130:$BP$190,E448,FALSE))))))</f>
        <v>Null</v>
      </c>
      <c r="PL448" t="str">
        <f t="shared" si="585"/>
        <v>Null</v>
      </c>
      <c r="PM448" t="str">
        <f>IF($PH448=0,"Null",IF(E448&lt;3,"Null",IF(OX448=0,0,IF(OV448="Form 1",VLOOKUP(OX448,Lookups!$BE$3:$BP$63,E448,FALSE),IF(OV448="Form 2",VLOOKUP(OX448,Lookups!$BE$67:$BP$127,E448,FALSE),VLOOKUP(OX448,Lookups!$BE$130:$BP$190,E448,FALSE))))))</f>
        <v>Null</v>
      </c>
      <c r="PN448" t="str">
        <f t="shared" si="586"/>
        <v>Null</v>
      </c>
      <c r="PO448" t="str">
        <f t="shared" si="587"/>
        <v>Null</v>
      </c>
      <c r="PP448" t="str">
        <f t="shared" si="588"/>
        <v>Null</v>
      </c>
      <c r="PQ448" t="str">
        <f>IF(HR448="","Null",IF(E448&lt;3,"Null",IF(HV448=0,0,IF(HS448="Form 1",VLOOKUP(HV448,Lookups!$BR$3:$CC$63,E448,FALSE),IF(HS448="Form 2",VLOOKUP(HV448,Lookups!$BR$67:$CC$127,E448,FALSE),VLOOKUP(HV448,Lookups!$BR$130:$CC$190,E448,FALSE))))))</f>
        <v>Null</v>
      </c>
      <c r="PR448" t="str">
        <f t="shared" si="589"/>
        <v>Null</v>
      </c>
      <c r="PS448" t="str">
        <f>IF(HR448="","Null",IF(E448&lt;3,"Null",IF(OY448=0,0,IF(OW448="Form 1",VLOOKUP(OY448,Lookups!$BR$3:$CC$63,E448,FALSE),IF(OW448="Form 2",VLOOKUP(OY448,Lookups!$BR$67:$CC$127,E448,FALSE),VLOOKUP(OY448,Lookups!$BR$130:$CC$190,E448,FALSE))))))</f>
        <v>Null</v>
      </c>
      <c r="PT448" t="str">
        <f t="shared" si="590"/>
        <v>Null</v>
      </c>
      <c r="PU448" t="str">
        <f t="shared" si="591"/>
        <v>Null</v>
      </c>
      <c r="PV448" t="str">
        <f t="shared" si="592"/>
        <v>Null</v>
      </c>
      <c r="PW448" t="str">
        <f t="shared" si="593"/>
        <v>No PI Tests</v>
      </c>
      <c r="PX448">
        <f t="shared" si="594"/>
        <v>0</v>
      </c>
      <c r="PY448">
        <f t="shared" si="595"/>
        <v>0</v>
      </c>
      <c r="PZ448" t="str">
        <f t="shared" si="596"/>
        <v>Null</v>
      </c>
      <c r="QA448" t="str">
        <f t="shared" si="597"/>
        <v>Null</v>
      </c>
      <c r="QB448" t="str">
        <f t="shared" si="598"/>
        <v>Null</v>
      </c>
      <c r="QC448" t="str">
        <f>IF($MS448="System 44 Record",IF(BQ448&lt;MEDIAN(Directions!$F$3,Directions!$F$6),"Mid-Year Exited Student","Full Year Participant")&amp;IF(BP448&lt;Directions!$F$3,", Started Prior Year",", Started This Year"),"Null")</f>
        <v>Null</v>
      </c>
      <c r="QD448" t="str">
        <f t="shared" si="599"/>
        <v>Null</v>
      </c>
      <c r="QE448">
        <f t="shared" si="600"/>
        <v>0</v>
      </c>
      <c r="QF448">
        <f t="shared" si="601"/>
        <v>0</v>
      </c>
      <c r="QG448">
        <f t="shared" si="602"/>
        <v>0</v>
      </c>
      <c r="QH448">
        <f t="shared" si="603"/>
        <v>0</v>
      </c>
      <c r="QI448">
        <f t="shared" si="604"/>
        <v>0</v>
      </c>
      <c r="QJ448" t="str">
        <f t="shared" si="605"/>
        <v>Used None</v>
      </c>
      <c r="QK448" t="str">
        <f t="shared" si="606"/>
        <v>Null</v>
      </c>
      <c r="QL448" t="str">
        <f t="shared" si="607"/>
        <v>Null</v>
      </c>
      <c r="QM448" t="str">
        <f>IF($MS448="READ 180 Record",IF(AQ448="","Null",VLOOKUP(JJ448,Lookups!$DX$3:$EB$2054,AN448+1,FALSE)),"Null")</f>
        <v>Null</v>
      </c>
      <c r="QN448" t="str">
        <f t="shared" si="608"/>
        <v>Null</v>
      </c>
    </row>
    <row r="449" spans="1:456" x14ac:dyDescent="0.25">
      <c r="A449" s="161" t="s">
        <v>1447</v>
      </c>
      <c r="B449" s="161" t="s">
        <v>1447</v>
      </c>
      <c r="C449" s="161" t="s">
        <v>1447</v>
      </c>
      <c r="D449" s="161" t="s">
        <v>1447</v>
      </c>
      <c r="E449" s="161">
        <v>3</v>
      </c>
      <c r="F449" s="161" t="s">
        <v>1447</v>
      </c>
      <c r="G449" s="161" t="s">
        <v>885</v>
      </c>
      <c r="H449" s="161" t="s">
        <v>892</v>
      </c>
      <c r="I449" s="161">
        <v>109</v>
      </c>
      <c r="J449" s="159">
        <v>42495</v>
      </c>
      <c r="K449" s="161">
        <v>0</v>
      </c>
      <c r="L449" s="161">
        <v>0</v>
      </c>
      <c r="M449" s="161">
        <v>0</v>
      </c>
      <c r="N449" s="161">
        <v>0</v>
      </c>
      <c r="O449" s="161">
        <v>0</v>
      </c>
      <c r="P449" s="161">
        <v>0</v>
      </c>
      <c r="Q449" s="161">
        <v>0</v>
      </c>
      <c r="R449" s="161">
        <v>0</v>
      </c>
      <c r="S449" s="161">
        <v>0</v>
      </c>
      <c r="T449" s="161">
        <v>0</v>
      </c>
      <c r="U449" s="161">
        <v>0</v>
      </c>
      <c r="V449" s="161">
        <v>0</v>
      </c>
      <c r="W449" s="161">
        <v>0</v>
      </c>
      <c r="X449" s="161">
        <v>0</v>
      </c>
      <c r="AB449" s="161" t="s">
        <v>242</v>
      </c>
      <c r="AC449" s="161" t="s">
        <v>242</v>
      </c>
      <c r="AD449" s="161" t="s">
        <v>242</v>
      </c>
      <c r="AE449" s="161" t="s">
        <v>242</v>
      </c>
      <c r="AF449" s="161" t="s">
        <v>241</v>
      </c>
      <c r="AG449" s="161" t="s">
        <v>241</v>
      </c>
      <c r="AH449" s="161" t="s">
        <v>242</v>
      </c>
      <c r="AI449" s="161">
        <v>20150801</v>
      </c>
      <c r="AJ449" s="161">
        <v>20160525</v>
      </c>
      <c r="AK449" s="161" t="s">
        <v>869</v>
      </c>
      <c r="AL449" t="s">
        <v>1078</v>
      </c>
      <c r="BN449" t="s">
        <v>1076</v>
      </c>
      <c r="BO449" t="s">
        <v>892</v>
      </c>
      <c r="BP449" s="159">
        <v>42380</v>
      </c>
      <c r="BQ449" s="159">
        <v>42494</v>
      </c>
      <c r="BR449" t="s">
        <v>877</v>
      </c>
      <c r="BS449">
        <v>109</v>
      </c>
      <c r="BT449" s="159">
        <v>42494</v>
      </c>
      <c r="BU449">
        <v>2</v>
      </c>
      <c r="BV449">
        <v>5</v>
      </c>
      <c r="BW449">
        <v>13</v>
      </c>
      <c r="BX449">
        <v>31</v>
      </c>
      <c r="BY449">
        <v>581</v>
      </c>
      <c r="BZ449">
        <v>596</v>
      </c>
      <c r="CA449">
        <v>0</v>
      </c>
      <c r="CB449">
        <v>20</v>
      </c>
      <c r="CC449">
        <v>45</v>
      </c>
      <c r="CD449">
        <v>73</v>
      </c>
      <c r="CE449">
        <v>91</v>
      </c>
      <c r="CF449">
        <v>95</v>
      </c>
      <c r="CG449">
        <v>89</v>
      </c>
      <c r="CH449">
        <v>76</v>
      </c>
      <c r="CI449">
        <v>4981</v>
      </c>
      <c r="CJ449">
        <v>2.2143000000000002</v>
      </c>
      <c r="CK449">
        <v>2</v>
      </c>
      <c r="CL449">
        <v>5</v>
      </c>
      <c r="ET449" s="161">
        <v>0</v>
      </c>
      <c r="EU449" s="161">
        <v>0</v>
      </c>
      <c r="EV449" s="161">
        <v>0</v>
      </c>
      <c r="EW449" s="161">
        <v>0</v>
      </c>
      <c r="EX449" s="161">
        <v>0</v>
      </c>
      <c r="EY449" s="161">
        <v>0</v>
      </c>
      <c r="EZ449" s="161">
        <v>0</v>
      </c>
      <c r="FA449" s="161">
        <v>0</v>
      </c>
      <c r="FB449" s="161">
        <v>0</v>
      </c>
      <c r="FC449" s="161">
        <v>0</v>
      </c>
      <c r="FD449" s="161">
        <v>0</v>
      </c>
      <c r="FE449" s="161">
        <v>0</v>
      </c>
      <c r="HN449" s="161" t="s">
        <v>892</v>
      </c>
      <c r="HO449" s="159">
        <v>42346</v>
      </c>
      <c r="HP449" s="159">
        <v>42496</v>
      </c>
      <c r="HQ449" s="161">
        <v>2</v>
      </c>
      <c r="HR449" s="159">
        <v>42346</v>
      </c>
      <c r="HS449" s="161" t="s">
        <v>872</v>
      </c>
      <c r="HT449" s="161" t="s">
        <v>878</v>
      </c>
      <c r="HU449" s="161">
        <v>21</v>
      </c>
      <c r="HV449" s="161">
        <v>5</v>
      </c>
      <c r="HW449" s="161">
        <v>0</v>
      </c>
      <c r="HX449" s="159">
        <v>42496</v>
      </c>
      <c r="HY449" s="161" t="s">
        <v>874</v>
      </c>
      <c r="HZ449" s="161" t="s">
        <v>878</v>
      </c>
      <c r="IA449" s="161">
        <v>34</v>
      </c>
      <c r="IB449" s="161">
        <v>2</v>
      </c>
      <c r="IC449" s="161">
        <v>0</v>
      </c>
      <c r="JB449" s="161" t="s">
        <v>892</v>
      </c>
      <c r="JC449" s="161">
        <v>11</v>
      </c>
      <c r="JD449" s="161">
        <v>9</v>
      </c>
      <c r="JE449" s="161">
        <v>12</v>
      </c>
      <c r="JF449" s="161">
        <v>4163</v>
      </c>
      <c r="JG449" s="159">
        <v>42495</v>
      </c>
      <c r="JH449" s="161">
        <v>109</v>
      </c>
      <c r="JI449" s="159">
        <v>42347</v>
      </c>
      <c r="JJ449" s="161">
        <v>0</v>
      </c>
      <c r="JK449" s="161">
        <v>11</v>
      </c>
      <c r="JL449" s="159">
        <v>42495</v>
      </c>
      <c r="JM449" s="161">
        <v>109</v>
      </c>
      <c r="JN449" s="161">
        <v>17</v>
      </c>
      <c r="MN449" t="str">
        <f t="shared" si="522"/>
        <v>NoNoNoYesYesNo</v>
      </c>
      <c r="MO449" t="str">
        <f>IF(AND(MN449="NoNoNoNoNoNo",JI449=""),"No Programs",VLOOKUP(MN449,Lookups!$DA$4:$DB$67,2,FALSE))</f>
        <v>System 44 Only</v>
      </c>
      <c r="MP449">
        <f t="shared" si="523"/>
        <v>0</v>
      </c>
      <c r="MQ449" t="str">
        <f t="shared" si="524"/>
        <v>System 44 User</v>
      </c>
      <c r="MR449" t="str">
        <f>Directions!$D$3</f>
        <v>Usage</v>
      </c>
      <c r="MS449" t="str">
        <f>VLOOKUP(MQ449,Lookups!$CU$71:$CV$80,2,FALSE)</f>
        <v>System 44 Record</v>
      </c>
      <c r="MT449">
        <f t="shared" si="525"/>
        <v>1</v>
      </c>
      <c r="MU449">
        <f t="shared" si="526"/>
        <v>1</v>
      </c>
      <c r="MV449">
        <f t="shared" si="527"/>
        <v>1</v>
      </c>
      <c r="MW449">
        <f t="shared" si="528"/>
        <v>1</v>
      </c>
      <c r="MX449">
        <f t="shared" si="529"/>
        <v>21.428571428571427</v>
      </c>
      <c r="MY449" t="str">
        <f t="shared" si="530"/>
        <v>Not Used</v>
      </c>
      <c r="MZ449">
        <f t="shared" si="531"/>
        <v>0</v>
      </c>
      <c r="NA449" t="str">
        <f t="shared" si="532"/>
        <v>Not Available</v>
      </c>
      <c r="NB449" t="str">
        <f t="shared" si="533"/>
        <v>Not Available</v>
      </c>
      <c r="NC449" t="str">
        <f t="shared" si="534"/>
        <v>4 Not Indicated</v>
      </c>
      <c r="ND449" t="str">
        <f t="shared" si="535"/>
        <v>4 Not Indicated</v>
      </c>
      <c r="NE449" t="str">
        <f t="shared" si="536"/>
        <v>4 Not Indicated</v>
      </c>
      <c r="NF449" t="str">
        <f t="shared" si="537"/>
        <v>4 Not Indicated</v>
      </c>
      <c r="NG449" t="str">
        <f t="shared" si="538"/>
        <v>4 Not Indicated</v>
      </c>
      <c r="NH449" s="159">
        <f t="shared" si="539"/>
        <v>42495</v>
      </c>
      <c r="NI449">
        <f t="shared" si="540"/>
        <v>109</v>
      </c>
      <c r="NJ449" s="159">
        <f t="shared" si="541"/>
        <v>42495</v>
      </c>
      <c r="NK449">
        <f t="shared" si="542"/>
        <v>109</v>
      </c>
      <c r="NL449">
        <f t="shared" si="543"/>
        <v>21.142857142857142</v>
      </c>
      <c r="NM449">
        <f t="shared" si="544"/>
        <v>1</v>
      </c>
      <c r="NN449">
        <f>IF(OR(E449="PK",E449="K",JJ449=""),"Null",INDEX(Lookups!$EZ$4:$FW$18,MATCH($JJ449,Lookups!$EY$4:$EY$18,1),MATCH($E449,Lookups!$EZ$3:$FW$3,0)))</f>
        <v>235</v>
      </c>
      <c r="NO449">
        <f>IF(OR(E449="PK",E449="K",JJ449=""),"Null",INDEX(Lookups!$EZ$4:$FW$18,MATCH($JJ449,Lookups!$EY$4:$EY$18,1),MATCH($E449,Lookups!$EZ$3:$FW$3,0) + 1))</f>
        <v>340</v>
      </c>
      <c r="NP449">
        <f t="shared" si="545"/>
        <v>470</v>
      </c>
      <c r="NQ449" t="str">
        <f t="shared" si="546"/>
        <v>PI is Recommended</v>
      </c>
      <c r="NR449" t="str">
        <f t="shared" si="547"/>
        <v>PI is Recommended</v>
      </c>
      <c r="NS449" t="str">
        <f t="shared" si="548"/>
        <v>BR to 199L</v>
      </c>
      <c r="NT449" t="str">
        <f t="shared" si="549"/>
        <v>BR to 199L</v>
      </c>
      <c r="NU449" t="str">
        <f t="shared" si="550"/>
        <v>BR to 199L</v>
      </c>
      <c r="NV449" s="183" t="str">
        <f t="array" ref="NV449">IF($NL449="No RI Tests","No RI Tests",VLOOKUP(IF(AND(E449="K",JJ449&lt;280),3,IF(AND(E449="K",JJ449&gt;=280),4,MAX(IF(E449=Lookups!$DF$6:$DF$99,IF(JJ449&gt;=Lookups!$DG$6:$DG$99,Lookups!$DH$6:$DH$99))))),Lookups!$DE$104:$DG$108,2,FALSE))</f>
        <v>1 Below Basic</v>
      </c>
      <c r="NW449" s="161" t="str">
        <f t="array" ref="NW449">IF($NL449="No RI Tests","No RI Tests",VLOOKUP(IF(AND(E449="K",JH449&lt;280),3,IF(AND(E449="K",JH449&gt;=280),4,MAX(IF(E449=Lookups!$DF$6:$DF$99,IF(NI449&gt;=Lookups!$DG$6:$DG$99,Lookups!$DH$6:$DH$99))))),Lookups!$DE$104:$DG$108,2,FALSE))</f>
        <v>1 Below Basic</v>
      </c>
      <c r="NX449" s="161" t="str">
        <f t="array" ref="NX449">IF($NL449="No RI Tests","No RI Tests",VLOOKUP(IF(AND(E449="K",NK449&lt;280),3,IF(AND(E449="K",NK449&gt;=280),4,MAX(IF(E449=Lookups!$DF$6:$DF$99,IF(NK449&gt;=Lookups!$DG$6:$DG$99,Lookups!$DH$6:$DH$99))))),Lookups!$DE$104:$DG$108,2,FALSE))</f>
        <v>1 Below Basic</v>
      </c>
      <c r="NY449">
        <f t="shared" si="551"/>
        <v>1</v>
      </c>
      <c r="NZ449">
        <f t="shared" si="552"/>
        <v>0</v>
      </c>
      <c r="OA449" t="str">
        <f t="shared" si="553"/>
        <v>Maintained Performance Level</v>
      </c>
      <c r="OB449" s="161" t="str">
        <f t="array" ref="OB449">IF($NL449="No RI Tests","No RI Tests",IF(E449="K","N/A",VLOOKUP(MAX(IF(E449=Lookups!$DF$6:$DF$99,IF(JJ449&gt;=Lookups!$DG$6:$DG$99,Lookups!$DI$6:$DI$99))),Lookups!$DE$104:$DG$108,3,FALSE)))</f>
        <v>1 Limited</v>
      </c>
      <c r="OC449" s="161" t="str">
        <f t="array" ref="OC449">IF($NL449="No RI Tests","No RI Tests",IF(E449="K","N/A",VLOOKUP(MAX(IF(E449=Lookups!$DF$6:$DF$99,IF(NI449&gt;=Lookups!$DG$6:$DG$99,Lookups!$DI$6:$DI$99))),Lookups!$DE$104:$DG$108,3,FALSE)))</f>
        <v>1 Limited</v>
      </c>
      <c r="OD449" s="161" t="str">
        <f t="array" ref="OD449">IF($NL449="No RI Tests","No RI Tests",IF(E449="K","N/A",VLOOKUP(MAX(IF(E449=Lookups!$DF$6:$DF$99,IF(NK449&gt;=Lookups!$DG$6:$DG$99,Lookups!$DI$6:$DI$99))),Lookups!$DE$104:$DG$108,3,FALSE)))</f>
        <v>1 Limited</v>
      </c>
      <c r="OE449">
        <f t="shared" si="554"/>
        <v>1</v>
      </c>
      <c r="OF449">
        <f t="shared" si="555"/>
        <v>0</v>
      </c>
      <c r="OG449" t="str">
        <f t="shared" si="556"/>
        <v>Maintained Performance Level</v>
      </c>
      <c r="OH449">
        <f t="shared" si="557"/>
        <v>109</v>
      </c>
      <c r="OI449">
        <f t="shared" si="558"/>
        <v>1</v>
      </c>
      <c r="OJ449">
        <f t="shared" si="559"/>
        <v>0</v>
      </c>
      <c r="OK449">
        <f t="shared" si="560"/>
        <v>0</v>
      </c>
      <c r="OL449">
        <f t="shared" si="561"/>
        <v>0.37913043478260872</v>
      </c>
      <c r="OM449" t="str">
        <f t="shared" si="562"/>
        <v>Winter Administration</v>
      </c>
      <c r="ON449" t="str">
        <f t="shared" si="563"/>
        <v>Spring Administration</v>
      </c>
      <c r="OO449" t="str">
        <f t="shared" si="564"/>
        <v>Winter to Spring RI</v>
      </c>
      <c r="OP449" t="str">
        <f ca="1">IF(AND(HR449&lt;&gt;"",JJ449&lt;600),IF(HT449="Advancing","Tier 2","Tier 3"),IF(JI449="","Null",IF(OR(E449="K",E449&lt;3),"FRA Recommended",IF(JJ449&gt;=IF(E449&lt;6,400,600),IF(JJ449&lt;VLOOKUP(E449,Lookups!$AP$3:$AR$16,3,FALSE),"Tier 2","Core"),IF(JJ449&lt;400,IF(RAND()&lt;0.81,"Tier 3","Tier 2"),IF(RAND()&lt;0.51,"Tier 3","Tier 2"))))))</f>
        <v>Tier 3</v>
      </c>
      <c r="OQ449" t="str">
        <f t="shared" si="565"/>
        <v>Average Reading Invt. Under 15 Minutes Long</v>
      </c>
      <c r="OR449">
        <f t="shared" si="566"/>
        <v>0</v>
      </c>
      <c r="OS449" t="str">
        <f t="shared" si="567"/>
        <v>Null</v>
      </c>
      <c r="OT449">
        <f t="shared" si="568"/>
        <v>109</v>
      </c>
      <c r="OU449" s="159">
        <f t="shared" si="569"/>
        <v>42496</v>
      </c>
      <c r="OV449" t="str">
        <f t="shared" si="570"/>
        <v>Form 2</v>
      </c>
      <c r="OW449" t="str">
        <f t="shared" si="571"/>
        <v>Beginning</v>
      </c>
      <c r="OX449">
        <f t="shared" si="572"/>
        <v>34</v>
      </c>
      <c r="OY449">
        <f t="shared" si="573"/>
        <v>2</v>
      </c>
      <c r="OZ449">
        <f t="shared" si="574"/>
        <v>0</v>
      </c>
      <c r="PA449" s="159">
        <f t="shared" si="575"/>
        <v>42346</v>
      </c>
      <c r="PB449" t="str">
        <f t="shared" si="576"/>
        <v>Form 1</v>
      </c>
      <c r="PC449" t="str">
        <f t="shared" si="577"/>
        <v>Beginning</v>
      </c>
      <c r="PD449">
        <f t="shared" si="578"/>
        <v>21</v>
      </c>
      <c r="PE449">
        <f t="shared" si="579"/>
        <v>5</v>
      </c>
      <c r="PF449">
        <f t="shared" si="580"/>
        <v>0</v>
      </c>
      <c r="PG449">
        <f t="shared" si="581"/>
        <v>21.428571428571427</v>
      </c>
      <c r="PH449">
        <f t="shared" si="582"/>
        <v>1</v>
      </c>
      <c r="PI449">
        <f t="shared" si="583"/>
        <v>1</v>
      </c>
      <c r="PJ449">
        <f t="shared" si="584"/>
        <v>21</v>
      </c>
      <c r="PK449">
        <f>IF(HR449="","Null",IF(E449&lt;3,"Null",IF(HU449=0,0,IF(HS449="Form 1",VLOOKUP(HU449,Lookups!$BE$3:$BP$63,E449,FALSE),IF(HS449="Form 2",VLOOKUP(HU449,Lookups!$BE$67:$BP$127,E449,FALSE),VLOOKUP(HU449,Lookups!$BE$130:$BP$190,E449,FALSE))))))</f>
        <v>2</v>
      </c>
      <c r="PL449">
        <f t="shared" si="585"/>
        <v>34</v>
      </c>
      <c r="PM449">
        <f>IF($PH449=0,"Null",IF(E449&lt;3,"Null",IF(OX449=0,0,IF(OV449="Form 1",VLOOKUP(OX449,Lookups!$BE$3:$BP$63,E449,FALSE),IF(OV449="Form 2",VLOOKUP(OX449,Lookups!$BE$67:$BP$127,E449,FALSE),VLOOKUP(OX449,Lookups!$BE$130:$BP$190,E449,FALSE))))))</f>
        <v>10</v>
      </c>
      <c r="PN449">
        <f t="shared" si="586"/>
        <v>13</v>
      </c>
      <c r="PO449">
        <f t="shared" si="587"/>
        <v>1</v>
      </c>
      <c r="PP449">
        <f t="shared" si="588"/>
        <v>5</v>
      </c>
      <c r="PQ449">
        <f>IF(HR449="","Null",IF(E449&lt;3,"Null",IF(HV449=0,0,IF(HS449="Form 1",VLOOKUP(HV449,Lookups!$BR$3:$CC$63,E449,FALSE),IF(HS449="Form 2",VLOOKUP(HV449,Lookups!$BR$67:$CC$127,E449,FALSE),VLOOKUP(HV449,Lookups!$BR$130:$CC$190,E449,FALSE))))))</f>
        <v>22</v>
      </c>
      <c r="PR449">
        <f t="shared" si="589"/>
        <v>2</v>
      </c>
      <c r="PS449">
        <f>IF(HR449="","Null",IF(E449&lt;3,"Null",IF(OY449=0,0,IF(OW449="Form 1",VLOOKUP(OY449,Lookups!$BR$3:$CC$63,E449,FALSE),IF(OW449="Form 2",VLOOKUP(OY449,Lookups!$BR$67:$CC$127,E449,FALSE),VLOOKUP(OY449,Lookups!$BR$130:$CC$190,E449,FALSE))))))</f>
        <v>3</v>
      </c>
      <c r="PT449">
        <f t="shared" si="590"/>
        <v>-3</v>
      </c>
      <c r="PU449">
        <f t="shared" si="591"/>
        <v>0</v>
      </c>
      <c r="PV449">
        <f t="shared" si="592"/>
        <v>0</v>
      </c>
      <c r="PW449" t="str">
        <f t="shared" si="593"/>
        <v>Winter to Spring PI Administration</v>
      </c>
      <c r="PX449">
        <f t="shared" si="594"/>
        <v>0</v>
      </c>
      <c r="PY449">
        <f t="shared" si="595"/>
        <v>1</v>
      </c>
      <c r="PZ449" t="str">
        <f t="shared" si="596"/>
        <v>20 to 39 Sessions</v>
      </c>
      <c r="QA449" t="str">
        <f t="shared" si="597"/>
        <v>Series 1</v>
      </c>
      <c r="QB449" t="str">
        <f t="shared" si="598"/>
        <v>In Series 1 to 4</v>
      </c>
      <c r="QC449" t="str">
        <f>IF($MS449="System 44 Record",IF(BQ449&lt;MEDIAN(Directions!$F$3,Directions!$F$6),"Mid-Year Exited Student","Full Year Participant")&amp;IF(BP449&lt;Directions!$F$3,", Started Prior Year",", Started This Year"),"Null")</f>
        <v>Full Year Participant, Started This Year</v>
      </c>
      <c r="QD449">
        <f t="shared" si="599"/>
        <v>0</v>
      </c>
      <c r="QE449">
        <f t="shared" si="600"/>
        <v>0</v>
      </c>
      <c r="QF449">
        <f t="shared" si="601"/>
        <v>1</v>
      </c>
      <c r="QG449">
        <f t="shared" si="602"/>
        <v>0</v>
      </c>
      <c r="QH449">
        <f t="shared" si="603"/>
        <v>0</v>
      </c>
      <c r="QI449">
        <f t="shared" si="604"/>
        <v>0</v>
      </c>
      <c r="QJ449" t="str">
        <f t="shared" si="605"/>
        <v>RC! Only</v>
      </c>
      <c r="QK449" t="str">
        <f t="shared" si="606"/>
        <v>Null</v>
      </c>
      <c r="QL449" t="str">
        <f t="shared" si="607"/>
        <v>Null</v>
      </c>
      <c r="QM449" t="str">
        <f>IF($MS449="READ 180 Record",IF(AQ449="","Null",VLOOKUP(JJ449,Lookups!$DX$3:$EB$2054,AN449+1,FALSE)),"Null")</f>
        <v>Null</v>
      </c>
      <c r="QN449" t="str">
        <f t="shared" si="608"/>
        <v>Null</v>
      </c>
    </row>
    <row r="450" spans="1:456" x14ac:dyDescent="0.25">
      <c r="A450" s="161" t="s">
        <v>1447</v>
      </c>
      <c r="B450" s="161" t="s">
        <v>1447</v>
      </c>
      <c r="C450" s="161" t="s">
        <v>1447</v>
      </c>
      <c r="D450" s="161" t="s">
        <v>1447</v>
      </c>
      <c r="E450" s="161">
        <v>8</v>
      </c>
      <c r="F450" s="161" t="s">
        <v>1447</v>
      </c>
      <c r="G450" s="161" t="s">
        <v>867</v>
      </c>
      <c r="H450" s="161" t="s">
        <v>929</v>
      </c>
      <c r="I450" s="161">
        <v>550</v>
      </c>
      <c r="J450" s="159">
        <v>42499</v>
      </c>
      <c r="K450" s="161">
        <v>0</v>
      </c>
      <c r="L450" s="161">
        <v>0</v>
      </c>
      <c r="M450" s="161">
        <v>0</v>
      </c>
      <c r="N450" s="161">
        <v>0</v>
      </c>
      <c r="O450" s="161">
        <v>0</v>
      </c>
      <c r="P450" s="161">
        <v>0</v>
      </c>
      <c r="Q450" s="161">
        <v>0</v>
      </c>
      <c r="R450" s="161">
        <v>0</v>
      </c>
      <c r="S450" s="161">
        <v>0</v>
      </c>
      <c r="T450" s="161">
        <v>0</v>
      </c>
      <c r="U450" s="161">
        <v>0</v>
      </c>
      <c r="V450" s="161">
        <v>0</v>
      </c>
      <c r="W450" s="161">
        <v>0</v>
      </c>
      <c r="X450" s="161">
        <v>0</v>
      </c>
      <c r="AB450" s="161" t="s">
        <v>241</v>
      </c>
      <c r="AC450" s="161" t="s">
        <v>242</v>
      </c>
      <c r="AD450" s="161" t="s">
        <v>242</v>
      </c>
      <c r="AE450" s="161" t="s">
        <v>242</v>
      </c>
      <c r="AF450" s="161" t="s">
        <v>242</v>
      </c>
      <c r="AG450" s="161" t="s">
        <v>241</v>
      </c>
      <c r="AH450" s="161" t="s">
        <v>242</v>
      </c>
      <c r="AI450" s="161">
        <v>20150801</v>
      </c>
      <c r="AJ450" s="161">
        <v>20160525</v>
      </c>
      <c r="AK450" s="161" t="s">
        <v>869</v>
      </c>
      <c r="AL450" t="s">
        <v>1076</v>
      </c>
      <c r="AM450" t="s">
        <v>929</v>
      </c>
      <c r="AN450">
        <v>3</v>
      </c>
      <c r="AO450" t="s">
        <v>870</v>
      </c>
      <c r="AP450">
        <v>14</v>
      </c>
      <c r="AQ450">
        <v>116</v>
      </c>
      <c r="AR450">
        <v>1957</v>
      </c>
      <c r="AS450">
        <v>615</v>
      </c>
      <c r="AT450">
        <v>224</v>
      </c>
      <c r="AU450">
        <v>601</v>
      </c>
      <c r="AV450">
        <v>376</v>
      </c>
      <c r="AW450">
        <v>49</v>
      </c>
      <c r="AX450">
        <v>15.8</v>
      </c>
      <c r="AY450">
        <v>8.5333000000000006</v>
      </c>
      <c r="AZ450">
        <v>3.2222</v>
      </c>
      <c r="BA450">
        <v>115.2667</v>
      </c>
      <c r="BB450">
        <v>41095</v>
      </c>
      <c r="BC450">
        <v>74.264705882000001</v>
      </c>
      <c r="BD450">
        <v>82.432432431999999</v>
      </c>
      <c r="BE450">
        <v>809</v>
      </c>
      <c r="BF450">
        <v>879</v>
      </c>
      <c r="BG450">
        <v>36</v>
      </c>
      <c r="BH450">
        <v>89</v>
      </c>
      <c r="BI450">
        <v>2</v>
      </c>
      <c r="BJ450">
        <v>0</v>
      </c>
      <c r="BK450">
        <v>142</v>
      </c>
      <c r="BL450">
        <v>3</v>
      </c>
      <c r="BM450" t="s">
        <v>1080</v>
      </c>
      <c r="BN450" t="s">
        <v>1079</v>
      </c>
      <c r="ET450" s="161">
        <v>3</v>
      </c>
      <c r="EU450" s="161">
        <v>89</v>
      </c>
      <c r="EV450" s="161">
        <v>44</v>
      </c>
      <c r="EW450" s="161">
        <v>5330</v>
      </c>
      <c r="EX450" s="161">
        <v>0</v>
      </c>
      <c r="EY450" s="161">
        <v>0</v>
      </c>
      <c r="EZ450" s="161">
        <v>0</v>
      </c>
      <c r="FA450" s="161">
        <v>0</v>
      </c>
      <c r="FB450" s="161">
        <v>45</v>
      </c>
      <c r="FC450" s="161">
        <v>67</v>
      </c>
      <c r="FD450" s="161">
        <v>0</v>
      </c>
      <c r="FE450" s="161">
        <v>2</v>
      </c>
      <c r="FF450" s="159">
        <v>42404</v>
      </c>
      <c r="FG450" s="161">
        <v>36</v>
      </c>
      <c r="FH450" s="161">
        <v>60</v>
      </c>
      <c r="FI450" s="161">
        <v>25</v>
      </c>
      <c r="FJ450" s="161">
        <v>50</v>
      </c>
      <c r="FK450" s="161">
        <v>38</v>
      </c>
      <c r="FL450" s="159">
        <v>42310</v>
      </c>
      <c r="FM450" s="161">
        <v>54</v>
      </c>
      <c r="FN450" s="161">
        <v>73</v>
      </c>
      <c r="FO450" s="161">
        <v>50</v>
      </c>
      <c r="FP450" s="161">
        <v>50</v>
      </c>
      <c r="FQ450" s="161">
        <v>63</v>
      </c>
      <c r="HN450" s="161" t="s">
        <v>929</v>
      </c>
      <c r="HO450" s="159">
        <v>42240</v>
      </c>
      <c r="HP450" s="159">
        <v>42240</v>
      </c>
      <c r="HQ450" s="161">
        <v>1</v>
      </c>
      <c r="HR450" s="159">
        <v>42240</v>
      </c>
      <c r="HS450" s="161" t="s">
        <v>872</v>
      </c>
      <c r="HT450" s="161" t="s">
        <v>882</v>
      </c>
      <c r="HU450" s="161">
        <v>47</v>
      </c>
      <c r="HV450" s="161">
        <v>25</v>
      </c>
      <c r="HW450" s="161">
        <v>0</v>
      </c>
      <c r="JB450" s="161" t="s">
        <v>929</v>
      </c>
      <c r="JC450" s="161">
        <v>13</v>
      </c>
      <c r="JD450" s="161">
        <v>9</v>
      </c>
      <c r="JE450" s="161">
        <v>13</v>
      </c>
      <c r="JF450" s="161">
        <v>7319</v>
      </c>
      <c r="JG450" s="159">
        <v>42499</v>
      </c>
      <c r="JH450" s="161">
        <v>550</v>
      </c>
      <c r="JI450" s="159">
        <v>42235</v>
      </c>
      <c r="JJ450" s="161">
        <v>478</v>
      </c>
      <c r="JK450" s="161">
        <v>17</v>
      </c>
      <c r="JL450" s="159">
        <v>42346</v>
      </c>
      <c r="JM450" s="161">
        <v>481</v>
      </c>
      <c r="JN450" s="161">
        <v>19</v>
      </c>
      <c r="JO450" s="159">
        <v>42499</v>
      </c>
      <c r="JP450" s="161">
        <v>550</v>
      </c>
      <c r="JQ450" s="161">
        <v>11</v>
      </c>
      <c r="MN450" t="str">
        <f t="shared" ref="MN450:MN513" si="609">AB450&amp;AD450&amp;AE450&amp;AF450&amp;AG450&amp;AH450</f>
        <v>YesNoNoNoYesNo</v>
      </c>
      <c r="MO450" t="str">
        <f>IF(AND(MN450="NoNoNoNoNoNo",JI450=""),"No Programs",VLOOKUP(MN450,Lookups!$DA$4:$DB$67,2,FALSE))</f>
        <v>READ 180 Only</v>
      </c>
      <c r="MP450">
        <f t="shared" ref="MP450:MP513" si="610">IFERROR(AQ450/(AQ450+BX450),0)</f>
        <v>1</v>
      </c>
      <c r="MQ450" t="str">
        <f t="shared" ref="MQ450:MQ513" si="611">IF(SUM(AQ450,BX450,LD450)=0,IF(JG450="","No Program Use","RI User"),IF(LD450&gt;0,"xSkills User",IF(MP450&lt;0.667,"System 44 User","READ 180 User")))</f>
        <v>READ 180 User</v>
      </c>
      <c r="MR450" t="str">
        <f>Directions!$D$3</f>
        <v>Usage</v>
      </c>
      <c r="MS450" t="str">
        <f>VLOOKUP(MQ450,Lookups!$CU$71:$CV$80,2,FALSE)</f>
        <v>READ 180 Record</v>
      </c>
      <c r="MT450">
        <f t="shared" ref="MT450:MT513" si="612">IF(OR(AND(MS450="READ 180 Record",JI450&lt;&gt;""),AND(MS450="Expert 21 Record",JI450&lt;&gt;""),AND(MS450="RI Record",JI450&lt;&gt;"")),1,IF(AND(MS450="System 44 Record",HR450&lt;&gt;""),1,0))</f>
        <v>1</v>
      </c>
      <c r="MU450">
        <f t="shared" ref="MU450:MU513" si="613">IF(MT450=0,0,IF(OR(AND(MS450="READ 180 Record",AQ450&gt;19),AND(MS450="Expert 21 Record",AH450="Yes"),AND(MS450="RI Record",JI450&lt;&gt;"")),1,IF(AND(MS450="System 44 Record",BX450&gt;19),1,0)))</f>
        <v>1</v>
      </c>
      <c r="MV450">
        <f t="shared" ref="MV450:MV513" si="614">IF(MU450=0,0,IF(OR(AND(MS450="READ 180 Record",JL450&lt;&gt;""),AND(MS450="Expert 21 Record",JL450&lt;&gt;""),AND(MS450="RI Record",JL450&lt;&gt;"")),1,IF(AND(MS450="System 44 Record",HX450&lt;&gt;""),1,0)))</f>
        <v>1</v>
      </c>
      <c r="MW450">
        <f t="shared" ref="MW450:MW513" si="615">IF(MV450=0,0,IF(MX450&lt;8,0,1))</f>
        <v>1</v>
      </c>
      <c r="MX450">
        <f t="shared" ref="MX450:MX513" si="616">IFERROR(IF(MS450="System 44 Record",(HP450-HR450)/7,(NH450-JI450)/7),0)</f>
        <v>37.714285714285715</v>
      </c>
      <c r="MY450" t="str">
        <f t="shared" ref="MY450:MY513" si="617">IF(SUM(K450:X450)=0+COUNTA(Y450:AA450),"Not Used",IF(SUM(K450:X450)+COUNTA(Y450:AA450)=1,"Unlikely",IF(SUM(K450:X450)+COUNTA(Y450:AA450)=2,"Probable","Definite")))</f>
        <v>Not Used</v>
      </c>
      <c r="MZ450">
        <f t="shared" ref="MZ450:MZ513" si="618">SUM(K450:O450)+IF(SUM(P450:Q450)&gt;0,1,0)+IF(SUM(R450:X450)&gt;0,1,0)+COUNTA(Y450:AA450)</f>
        <v>0</v>
      </c>
      <c r="NA450" t="str">
        <f t="shared" ref="NA450:NA513" si="619">IF(OR(SUM(P450:Q450)=2,SUM(P450:Q450)=0),"Not Available",IF(P450=1,"Female","Male"))</f>
        <v>Not Available</v>
      </c>
      <c r="NB450" t="str">
        <f t="shared" ref="NB450:NB513" si="620">IF(SUM(R450:X450)=0,"Not Available",IF(OR(SUM(R450:W450)&gt;1,X450=1),"Multiple Races",IF(R450=1,"Alaska-Native American",IF(S450=1,"Asian",IF(T450=1,"African American",IF(U450=1,"Hispanic",IF(V450=1,"Pacific Islander","Caucasian")))))))</f>
        <v>Not Available</v>
      </c>
      <c r="NC450" t="str">
        <f t="shared" ref="NC450:NC513" si="621">IF($MY450="Not Used","4 Not Indicated",IF(K450=1,"1 Economically Disadvantaged",IF($MY450="Unlikely","3 May Not Be ED","2 Not Economically Disadvantaged")))</f>
        <v>4 Not Indicated</v>
      </c>
      <c r="ND450" t="str">
        <f t="shared" ref="ND450:ND513" si="622">IF($MY450="Not Used","4 Not Indicated",IF(L450=1,"1 Gifted and Talented",IF($MY450="Unlikely","3 May Not Be Gifted","2 Not Gifted and Talented")))</f>
        <v>4 Not Indicated</v>
      </c>
      <c r="NE450" t="str">
        <f t="shared" ref="NE450:NE513" si="623">IF($MY450="Not Used","4 Not Indicated",IF(M450=1,"1 Limited English Proficient",IF($MY450="Unlikely","3 May Not Be LEP","2 Not Limited English Proficient")))</f>
        <v>4 Not Indicated</v>
      </c>
      <c r="NF450" t="str">
        <f t="shared" ref="NF450:NF513" si="624">IF($MY450="Not Used","4 Not Indicated",IF(N450=1,"1 Migrant Student",IF($MY450="Unlikely","3 May Not Be Migrant","2 Not Migrant Student")))</f>
        <v>4 Not Indicated</v>
      </c>
      <c r="NG450" t="str">
        <f t="shared" ref="NG450:NG513" si="625">IF($MY450="Not Used","4 Not Indicated",IF(O450=1,"1 SPED",IF($MY450="Unlikely","3 May Not Be SPED","2 GENED")))</f>
        <v>4 Not Indicated</v>
      </c>
      <c r="NH450" s="159">
        <f t="shared" ref="NH450:NH513" si="626">IF(JI450="","Null",MAX(JI450,JL450,JO450,JR450,JU450,JX450,KA450,KD450,KG450,KJ450,KM450,KP450,KS450,KV450,KY450))</f>
        <v>42499</v>
      </c>
      <c r="NI450">
        <f t="shared" ref="NI450:NI513" si="627">IF(JI450="","Null",IF(NH450=KY450,KZ450,IF(NH450=KV450,KW450,IF(NH450=KS450,KT450,IF(NH450=KP450,KQ450,IF(NH450=KM450,KN450,IF(NH450=KJ450,KK450,IF(NH450=KG450,KH450,IF(NH450=KD450,KE450,IF(NH450=KA450,KB450,IF(NH450=JX450,JY450,IF(NH450=JU450,JV450,IF(NH450=JR450,JS450,IF(NH450=JO450,JP450,IF(NH450=JL450,JM450,JJ450)))))))))))))))</f>
        <v>550</v>
      </c>
      <c r="NJ450" s="159">
        <f t="shared" ref="NJ450:NJ513" si="628">IF(JI450="","Null",IF(NK450=KZ450,KY450,IF(NK450=KW450,KV450,IF(NK450=KT450,KS450,IF(NK450=KQ450,KP450,IF(NK450=KN450,KM450,IF(NK450=KK450,KJ450,IF(NK450=KH450,KG450,IF(NK450=KE450,KD450,IF(NK450=KB450,KA450,IF(NK450=JY450,JX450,IF(NK450=JV450,JU450,IF(NK450=JS450,JR450,IF(NK450=JP450,JO450,IF(NK450=JM450,JL450,JI450)))))))))))))))</f>
        <v>42499</v>
      </c>
      <c r="NK450">
        <f t="shared" ref="NK450:NK513" si="629">IF(JI450="","Null",MAX(JJ450,JM450,JP450,JS450,JV450,JY450,KB450,KE450,KH450,KK450,KN450,KQ450,KT450,KW450,KZ450))</f>
        <v>550</v>
      </c>
      <c r="NL450">
        <f t="shared" ref="NL450:NL513" si="630">IF(JI450="","No RI Tests",IF(JL450="","Lone RI Test",(NH450-JI450)/7))</f>
        <v>37.714285714285715</v>
      </c>
      <c r="NM450">
        <f t="shared" ref="NM450:NM513" si="631">IF(OR($NL450="No RI Tests",$NL450="Lone RI Test"),0,IF(NL450&lt;8,0,1))</f>
        <v>1</v>
      </c>
      <c r="NN450">
        <f>IF(OR(E450="PK",E450="K",JJ450=""),"Null",INDEX(Lookups!$EZ$4:$FW$18,MATCH($JJ450,Lookups!$EY$4:$EY$18,1),MATCH($E450,Lookups!$EZ$3:$FW$3,0)))</f>
        <v>105</v>
      </c>
      <c r="NO450">
        <f>IF(OR(E450="PK",E450="K",JJ450=""),"Null",INDEX(Lookups!$EZ$4:$FW$18,MATCH($JJ450,Lookups!$EY$4:$EY$18,1),MATCH($E450,Lookups!$EZ$3:$FW$3,0) + 1))</f>
        <v>155</v>
      </c>
      <c r="NP450">
        <f t="shared" ref="NP450:NP513" si="632">IF(NN450="Null","Null",NN450*2)</f>
        <v>210</v>
      </c>
      <c r="NQ450" t="str">
        <f t="shared" ref="NQ450:NQ513" si="633">IF(NL450="No RI Tests","Null",IF(JJ450&lt;IF(E450&lt;6,400,600),"PI is Recommended","No PI Needed"))</f>
        <v>PI is Recommended</v>
      </c>
      <c r="NR450" t="str">
        <f t="shared" ref="NR450:NR513" si="634">IF(NL450="No RI Tests","Null",IF(NK450&lt;IF(E450&lt;6,400,600),"PI is Recommended","No PI Needed"))</f>
        <v>PI is Recommended</v>
      </c>
      <c r="NS450" t="str">
        <f t="shared" ref="NS450:NS513" si="635">IF($NL450="No RI Tests","No RI Tests",IF(JJ450&lt;200,"BR to 199L",IF(JJ450&lt;400,"200L to 399L",IF(JJ450&lt;600,"400L to 599L",IF(JJ450&lt;800,"600L to 799L",IF(JJ450&lt;1000,"800L to 999L",IF(JJ450&lt;1200,"1000L to 1199L","1200L or More")))))))</f>
        <v>400L to 599L</v>
      </c>
      <c r="NT450" t="str">
        <f t="shared" ref="NT450:NT513" si="636">IF($NL450="No RI Tests","No RI Tests",IF(NI450&lt;200,"BR to 199L",IF(NI450&lt;400,"200L to 399L",IF(NI450&lt;600,"400L to 599L",IF(NI450&lt;800,"600L to 799L",IF(NI450&lt;1000,"800L to 999L",IF(NI450&lt;1200,"1000L to 1199L","1200L or More")))))))</f>
        <v>400L to 599L</v>
      </c>
      <c r="NU450" t="str">
        <f t="shared" ref="NU450:NU513" si="637">IF($NL450="No RI Tests","No RI Tests",IF(NK450&lt;200,"BR to 199L",IF(NK450&lt;400,"200L to 399L",IF(NK450&lt;600,"400L to 599L",IF(NK450&lt;800,"600L to 799L",IF(NK450&lt;1000,"800L to 999L",IF(NK450&lt;1200,"1000L to 1199L","1200L or More")))))))</f>
        <v>400L to 599L</v>
      </c>
      <c r="NV450" s="183" t="str">
        <f t="array" ref="NV450">IF($NL450="No RI Tests","No RI Tests",VLOOKUP(IF(AND(E450="K",JJ450&lt;280),3,IF(AND(E450="K",JJ450&gt;=280),4,MAX(IF(E450=Lookups!$DF$6:$DF$99,IF(JJ450&gt;=Lookups!$DG$6:$DG$99,Lookups!$DH$6:$DH$99))))),Lookups!$DE$104:$DG$108,2,FALSE))</f>
        <v>1 Below Basic</v>
      </c>
      <c r="NW450" s="161" t="str">
        <f t="array" ref="NW450">IF($NL450="No RI Tests","No RI Tests",VLOOKUP(IF(AND(E450="K",JH450&lt;280),3,IF(AND(E450="K",JH450&gt;=280),4,MAX(IF(E450=Lookups!$DF$6:$DF$99,IF(NI450&gt;=Lookups!$DG$6:$DG$99,Lookups!$DH$6:$DH$99))))),Lookups!$DE$104:$DG$108,2,FALSE))</f>
        <v>1 Below Basic</v>
      </c>
      <c r="NX450" s="161" t="str">
        <f t="array" ref="NX450">IF($NL450="No RI Tests","No RI Tests",VLOOKUP(IF(AND(E450="K",NK450&lt;280),3,IF(AND(E450="K",NK450&gt;=280),4,MAX(IF(E450=Lookups!$DF$6:$DF$99,IF(NK450&gt;=Lookups!$DG$6:$DG$99,Lookups!$DH$6:$DH$99))))),Lookups!$DE$104:$DG$108,2,FALSE))</f>
        <v>1 Below Basic</v>
      </c>
      <c r="NY450">
        <f t="shared" ref="NY450:NY513" si="638">IF(NM450=0,"Null",IF(NV450=NW450,1,0))</f>
        <v>1</v>
      </c>
      <c r="NZ450">
        <f t="shared" ref="NZ450:NZ513" si="639">IF(NM450=0,"Null",IF(NV450="4 Advanced",0,IF(NV450=NW450,0,IF(OR(AND(NV450="2 Basic",NW450="1 Below Basic"),AND(NV450="3 Proficient",NW450="1 Below Basic"),AND(NV450="3 Proficient",NW450="2 Basic")),0,1))))</f>
        <v>0</v>
      </c>
      <c r="OA450" t="str">
        <f t="shared" ref="OA450:OA513" si="640">IF(NM450=0,"No RI for Comparison",IF(NY450=1,"Maintained Performance Level",IF(NZ450=1,"Improved Performance Level","Lowered Performance Level")))</f>
        <v>Maintained Performance Level</v>
      </c>
      <c r="OB450" s="161" t="str">
        <f t="array" ref="OB450">IF($NL450="No RI Tests","No RI Tests",IF(E450="K","N/A",VLOOKUP(MAX(IF(E450=Lookups!$DF$6:$DF$99,IF(JJ450&gt;=Lookups!$DG$6:$DG$99,Lookups!$DI$6:$DI$99))),Lookups!$DE$104:$DG$108,3,FALSE)))</f>
        <v>1 Limited</v>
      </c>
      <c r="OC450" s="161" t="str">
        <f t="array" ref="OC450">IF($NL450="No RI Tests","No RI Tests",IF(E450="K","N/A",VLOOKUP(MAX(IF(E450=Lookups!$DF$6:$DF$99,IF(NI450&gt;=Lookups!$DG$6:$DG$99,Lookups!$DI$6:$DI$99))),Lookups!$DE$104:$DG$108,3,FALSE)))</f>
        <v>1 Limited</v>
      </c>
      <c r="OD450" s="161" t="str">
        <f t="array" ref="OD450">IF($NL450="No RI Tests","No RI Tests",IF(E450="K","N/A",VLOOKUP(MAX(IF(E450=Lookups!$DF$6:$DF$99,IF(NK450&gt;=Lookups!$DG$6:$DG$99,Lookups!$DI$6:$DI$99))),Lookups!$DE$104:$DG$108,3,FALSE)))</f>
        <v>1 Limited</v>
      </c>
      <c r="OE450">
        <f t="shared" ref="OE450:OE513" si="641">IF(NM450=0,"Null",IF(OB450=OC450,1,0))</f>
        <v>1</v>
      </c>
      <c r="OF450">
        <f t="shared" ref="OF450:OF513" si="642">IF(NM450=0,"Null",IF(OB450="5 Superior",0,IF(OC450="1 Limited",0,IF(OB450=OC450,0,IF(OR(AND(OB450="3 Sufficient",OC450="2 Partial"),AND(OB450="4 Solid",OC450="2 Partial"),AND(OB450="4 Solid",OC450="3 Sufficient")),0,1)))))</f>
        <v>0</v>
      </c>
      <c r="OG450" t="str">
        <f t="shared" ref="OG450:OG513" si="643">IF(NM450=0,"No RI for Comparison",IF(OE450=1,"Maintained Performance Level",IF(OF450=1,"Improved Performance Level","Lowered Performance Level")))</f>
        <v>Maintained Performance Level</v>
      </c>
      <c r="OH450">
        <f t="shared" ref="OH450:OH513" si="644">IF(NM450=0,"Null",NI450-JJ450)</f>
        <v>72</v>
      </c>
      <c r="OI450">
        <f t="shared" ref="OI450:OI513" si="645">IF(NM450=0,"Null",IF(OH450&gt;0,1,0))</f>
        <v>1</v>
      </c>
      <c r="OJ450">
        <f t="shared" ref="OJ450:OJ513" si="646">IF(NM450=0,"Null",IF(OH450&lt;NN450,0,1))</f>
        <v>0</v>
      </c>
      <c r="OK450">
        <f t="shared" ref="OK450:OK513" si="647">IF(NM450=0,"Null",IF(OH450&lt;2*NN450,0,1))</f>
        <v>0</v>
      </c>
      <c r="OL450">
        <f t="shared" ref="OL450:OL513" si="648">IF(NM450=0,"Null",MIN(6,IF(AND(OH450&gt;-1,NN450=0),1,IFERROR(OH450/AVERAGE(NN450,NO450),0))))</f>
        <v>0.55384615384615388</v>
      </c>
      <c r="OM450" t="str">
        <f t="shared" ref="OM450:OM513" si="649">IF(JI450="","Null",IF(OR(MONTH(JI450)=8,MONTH(JI450)=9,MONTH(JI450)=10),"Fall Administration",IF(OR(MONTH(JI450)=4,MONTH(JI450)=5,MONTH(JI450)=6,MONTH(JI450)=7),"Spring Administration","Winter Administration")))</f>
        <v>Fall Administration</v>
      </c>
      <c r="ON450" t="str">
        <f t="shared" ref="ON450:ON513" si="650">IF(NM450=0,"Null",IF(OR(MONTH(NI450)=8,MONTH(NI450)=9,MONTH(NI450)=10),"Fall Administration",IF(OR(MONTH(NI450)=4,MONTH(NI450)=5,MONTH(NI450)=6,MONTH(NI450)=7),"Spring Administration","Winter Administration")))</f>
        <v>Spring Administration</v>
      </c>
      <c r="OO450" t="str">
        <f t="shared" ref="OO450:OO513" si="651">IF(NM450=0,OM450&amp;" RI",IF(OM450=ON450,OM450&amp;" RI",IF(OM450="Winter Administration","Winter to Spring RI",IF(ON450="Winter Administration","Fall to Winter RI","Fall to Spring-Full Year RI"))))</f>
        <v>Fall to Spring-Full Year RI</v>
      </c>
      <c r="OP450" t="str">
        <f ca="1">IF(AND(HR450&lt;&gt;"",JJ450&lt;600),IF(HT450="Advancing","Tier 2","Tier 3"),IF(JI450="","Null",IF(OR(E450="K",E450&lt;3),"FRA Recommended",IF(JJ450&gt;=IF(E450&lt;6,400,600),IF(JJ450&lt;VLOOKUP(E450,Lookups!$AP$3:$AR$16,3,FALSE),"Tier 2","Core"),IF(JJ450&lt;400,IF(RAND()&lt;0.81,"Tier 3","Tier 2"),IF(RAND()&lt;0.51,"Tier 3","Tier 2"))))))</f>
        <v>Tier 2</v>
      </c>
      <c r="OQ450" t="str">
        <f t="shared" ref="OQ450:OQ513" si="652">IF(JI450="","Null",IF(AVERAGE(JK450,JN450,JQ450,JT450,JW450,JZ450,KC450,KF450,KI450,KL450,KO450,KR450,KU450,KX450,LA450)&lt;15,"Average Reading Invt. Under 15 Minutes Long","Average Reading Invt. at Least 15 Minutes Long"))</f>
        <v>Average Reading Invt. at Least 15 Minutes Long</v>
      </c>
      <c r="OR450">
        <f t="shared" ref="OR450:OR513" si="653">IF(OH450="Null","Null",IF(OH450&gt;=-100,0,1))</f>
        <v>0</v>
      </c>
      <c r="OS450">
        <f t="shared" ref="OS450:OS513" si="654">IF(MS450="READ 180 Record",IF(AND(JJ450&gt;=100,AQ450&gt;=20,OL450&gt;=1,OL450&lt;=4,AP450&gt;=1),1,0),"Null")</f>
        <v>0</v>
      </c>
      <c r="OT450">
        <f t="shared" ref="OT450:OT513" si="655">IF(JI450="","No RI Tests",MAX(JJ450,JM450,JP450,JS450,JV450,JY450,KB450,KE450,KH450,KK450,KN450,KQ450,KT450,KW450,KZ450)-MIN(JJ450,JM450,JP450,JS450,JV450,JY450,KB450,KE450,KH450,KK450,KN450,KQ450,KT450,KW450,KZ450))</f>
        <v>72</v>
      </c>
      <c r="OU450" s="159">
        <f t="shared" ref="OU450:OU513" si="656">IF(HR450="","No PI Tests",IF(IV450="",IF(IP450="",IF(IJ450="",IF(ID450="",IF(HX450="",HR450,HX450),ID450),IJ450),IP450),IV450))</f>
        <v>42240</v>
      </c>
      <c r="OV450" t="str">
        <f t="shared" ref="OV450:OV513" si="657">IF(HR450="","No PI Tests",INDEX(HR450:JA450,MATCH(HP450,HR450:JA450,0)+1))</f>
        <v>Form 1</v>
      </c>
      <c r="OW450" t="str">
        <f t="shared" ref="OW450:OW513" si="658">IFERROR(INDEX(HR450:JA450,MATCH(OU450,HR450:JA450,0)+2),"No PI Tests")</f>
        <v>Advancing</v>
      </c>
      <c r="OX450">
        <f t="shared" ref="OX450:OX513" si="659">IF(HR450="","No PI Tests",IFERROR(VLOOKUP(OU450,IV450:JA450,4,FALSE),IFERROR(VLOOKUP(OU450,IP450:IU450,4,FALSE),IFERROR(VLOOKUP(OU450,IJ450:IO450,4,FALSE),IFERROR(VLOOKUP(OU450,ID450:II450,4,FALSE),IFERROR(VLOOKUP(OU450,HX450:IC450,4,FALSE),HU450))))))</f>
        <v>47</v>
      </c>
      <c r="OY450">
        <f t="shared" ref="OY450:OY513" si="660">IF(HR450="","No PI Tests",IFERROR(VLOOKUP(OU450,IV450:JA450,5,FALSE),IFERROR(VLOOKUP(OU450,IP450:IU450,5,FALSE),IFERROR(VLOOKUP(OU450,IJ450:IO450,5,FALSE),IFERROR(VLOOKUP(OU450,ID450:II450,5,FALSE),IFERROR(VLOOKUP(OU450,HX450:IC450,5,FALSE),HV450))))))</f>
        <v>25</v>
      </c>
      <c r="OZ450">
        <f t="shared" ref="OZ450:OZ513" si="661">IF(HR450="","No PI Tests",IFERROR(VLOOKUP(OU450,IV450:JA450,6,FALSE),IFERROR(VLOOKUP(OU450,IP450:IU450,6,FALSE),IFERROR(VLOOKUP(OU450,IJ450:IO450,6,FALSE),IFERROR(VLOOKUP(OU450,ID450:II450,6,FALSE),IFERROR(VLOOKUP(OU450,HX450:IC450,6,FALSE),HW450))))))</f>
        <v>0</v>
      </c>
      <c r="PA450" s="159">
        <f t="shared" ref="PA450:PA513" si="662">IF(HR450="","No PI Tests",IF(PE450=IZ450,IV450,IF(PE450=IT450,IP450,IF(PE450=IN450,IJ450,IF(PE450=IH450,ID450,IF(PE450=IB450,HX450,HR450))))))</f>
        <v>42240</v>
      </c>
      <c r="PB450" t="str">
        <f t="shared" ref="PB450:PB513" si="663">IF(HR450="","No PI Tests",IF(PE450=IZ450,IW450,IF(PE450=IT450,IQ450,IF(PE450=IN450,IK450,IF(PE450=IH450,IE450,IF(PE450=IB450,HY450,HS450))))))</f>
        <v>Form 1</v>
      </c>
      <c r="PC450" t="str">
        <f t="shared" ref="PC450:PC513" si="664">IF(HR450="","No PI Tests",IF(PE450=IZ450,IX450,IF(PE450=IT450,IR450,IF(PE450=IN450,IL450,IF(PE450=IH450,IF450,IF(PE450=IB450,HZ450,HT450))))))</f>
        <v>Advancing</v>
      </c>
      <c r="PD450">
        <f t="shared" ref="PD450:PD513" si="665">IF(HR450="","No PI Tests",IF(PE450=IZ450,IY450,IF(PE450=IT450,IS450,IF(PE450=IN450,IM450,IF(PE450=IH450,IG450,IF(PE450=IB450,IA450,HU450))))))</f>
        <v>47</v>
      </c>
      <c r="PE450">
        <f t="shared" ref="PE450:PE513" si="666">IF(HR450="","No PI Tests",MAX(HV450,IB450,IH450,IN450,IT450,IZ450))</f>
        <v>25</v>
      </c>
      <c r="PF450">
        <f t="shared" ref="PF450:PF513" si="667">IF(HR450="","No PI Tests",IF(PE450=IZ450,JA450,IF(PE450=IT450,IU450,IF(PE450=IN450,IO450,IF(PE450=IH450,II450,IF(PE450=IB450,IC450,HW450))))))</f>
        <v>0</v>
      </c>
      <c r="PG450" t="str">
        <f t="shared" ref="PG450:PG513" si="668">IF(HR450="","No PI Tests",IF(HX450="","Lone PI Test",(OU450-HR450)/7))</f>
        <v>Lone PI Test</v>
      </c>
      <c r="PH450">
        <f t="shared" ref="PH450:PH513" si="669">IF(OR(PG450="No PI Tests",PG450="Lone PI Test"),0,IF(PG450&lt;8,0,1))</f>
        <v>0</v>
      </c>
      <c r="PI450">
        <f t="shared" ref="PI450:PI513" si="670">IF(JI450="",0,IF(AND(JJ450&lt;IF(E450&lt;6,400,600),HR450&lt;&gt;""),1,0))</f>
        <v>1</v>
      </c>
      <c r="PJ450">
        <f t="shared" ref="PJ450:PJ513" si="671">IF(HR450="","Null",HU450)</f>
        <v>47</v>
      </c>
      <c r="PK450">
        <f>IF(HR450="","Null",IF(E450&lt;3,"Null",IF(HU450=0,0,IF(HS450="Form 1",VLOOKUP(HU450,Lookups!$BE$3:$BP$63,E450,FALSE),IF(HS450="Form 2",VLOOKUP(HU450,Lookups!$BE$67:$BP$127,E450,FALSE),VLOOKUP(HU450,Lookups!$BE$130:$BP$190,E450,FALSE))))))</f>
        <v>22</v>
      </c>
      <c r="PL450" t="str">
        <f t="shared" ref="PL450:PL513" si="672">IF($PH450=0,"Null",OX450)</f>
        <v>Null</v>
      </c>
      <c r="PM450" t="str">
        <f>IF($PH450=0,"Null",IF(E450&lt;3,"Null",IF(OX450=0,0,IF(OV450="Form 1",VLOOKUP(OX450,Lookups!$BE$3:$BP$63,E450,FALSE),IF(OV450="Form 2",VLOOKUP(OX450,Lookups!$BE$67:$BP$127,E450,FALSE),VLOOKUP(OX450,Lookups!$BE$130:$BP$190,E450,FALSE))))))</f>
        <v>Null</v>
      </c>
      <c r="PN450" t="str">
        <f t="shared" ref="PN450:PN513" si="673">IF($PH450=0,"Null",PL450-PJ450)</f>
        <v>Null</v>
      </c>
      <c r="PO450" t="str">
        <f t="shared" ref="PO450:PO513" si="674">IF($PH450=0,"Null",IF(PN450&gt;0,1,0))</f>
        <v>Null</v>
      </c>
      <c r="PP450">
        <f t="shared" ref="PP450:PP513" si="675">IF(HR450="","Null",HV450)</f>
        <v>25</v>
      </c>
      <c r="PQ450">
        <f>IF(HR450="","Null",IF(E450&lt;3,"Null",IF(HV450=0,0,IF(HS450="Form 1",VLOOKUP(HV450,Lookups!$BR$3:$CC$63,E450,FALSE),IF(HS450="Form 2",VLOOKUP(HV450,Lookups!$BR$67:$CC$127,E450,FALSE),VLOOKUP(HV450,Lookups!$BR$130:$CC$190,E450,FALSE))))))</f>
        <v>22</v>
      </c>
      <c r="PR450" t="str">
        <f t="shared" ref="PR450:PR513" si="676">IF($PH450=0,"Null",OY450)</f>
        <v>Null</v>
      </c>
      <c r="PS450">
        <f>IF(HR450="","Null",IF(E450&lt;3,"Null",IF(OY450=0,0,IF(OW450="Form 1",VLOOKUP(OY450,Lookups!$BR$3:$CC$63,E450,FALSE),IF(OW450="Form 2",VLOOKUP(OY450,Lookups!$BR$67:$CC$127,E450,FALSE),VLOOKUP(OY450,Lookups!$BR$130:$CC$190,E450,FALSE))))))</f>
        <v>20</v>
      </c>
      <c r="PT450" t="str">
        <f t="shared" ref="PT450:PT513" si="677">IF($PH450=0,"Null",PR450-PP450)</f>
        <v>Null</v>
      </c>
      <c r="PU450" t="str">
        <f t="shared" ref="PU450:PU513" si="678">IF($PH450=0,"Null",IF(PT450&lt;4,0,1))</f>
        <v>Null</v>
      </c>
      <c r="PV450">
        <f t="shared" ref="PV450:PV513" si="679">IF(HR450="","Null",IF(PC450="Advancing",1,0))</f>
        <v>1</v>
      </c>
      <c r="PW450" t="str">
        <f t="shared" ref="PW450:PW513" si="680">IF(PH450=0,IF(HR450="","No PI Tests",IF(OR(MONTH(HR450)=8,MONTH(HR450)=9,MONTH(HR450)=10),"Fall PI Administration", IF(OR(MONTH(HR450)=4,MONTH(HR450)=5,MONTH(HR450)=6,MONTH(HR450)=7),"Spring PI Administration","Winter PI Administration"))), IF(OR(MONTH(HR450)=8,MONTH(HR450)=9,MONTH(HR450)=10),"Fall to ", IF(OR(MONTH(HR450)=4,MONTH(HR450)=5,MONTH(HR450)=6,MONTH(HR450)=7),"Spring to ","Winter to "))&amp;IF(OR(MONTH(OU450)=8,MONTH(OU450)=9,MONTH(OU450)=10),"Fall PI Administration",  IF(OR(MONTH(OU450)=4,MONTH(OU450)=5,MONTH(OU450)=6,MONTH(OU450)=7),"Spring PI Administration","Winter PI Administration")) )</f>
        <v>Fall PI Administration</v>
      </c>
      <c r="PX450">
        <f t="shared" ref="PX450:PX513" si="681">IF(OR(AB450="Yes",AC450="Yes",AD450="Yes"),1,0)</f>
        <v>1</v>
      </c>
      <c r="PY450">
        <f t="shared" ref="PY450:PY513" si="682">IF(OR(AE450="Yes",AF450="Yes"),1,0)</f>
        <v>0</v>
      </c>
      <c r="PZ450" t="str">
        <f t="shared" ref="PZ450:PZ513" si="683">IF($MS450="System 44 Record",IF(BX450&lt;20,"Under 20 Sessions",IF(BX450&lt;40,"20 to 39 Sessions",IF(BX450&lt;60,"40 to 59 Sessions",IF(BX450&lt;80,"60 to 79 Sessions",IF(BX450&lt;100,"80 to 99 Sessions","100 or More Sessions"))))),"Null")</f>
        <v>Null</v>
      </c>
      <c r="QA450" t="str">
        <f t="shared" ref="QA450:QA513" si="684">IF($MS450="System 44 Record",IF(BR450="Other","Manual Placement",IF(BR450="Level I","Series 1","Series 4")),"Null")</f>
        <v>Null</v>
      </c>
      <c r="QB450" t="str">
        <f t="shared" ref="QB450:QB513" si="685">IF($MS450="System 44 Record",IF(BU450&lt;5,"In Series 1 to 4",IF(BU450&lt;9,"In Series 5 to 8",IF(BU450&lt;13,"In Series 9 to 12",IF(BU450&lt;17,"In Series 13 to 16",IF(BU450&lt;21,"In Series 17 to 20","In Series 21 to 25"))))),"Null")</f>
        <v>Null</v>
      </c>
      <c r="QC450" t="str">
        <f>IF($MS450="System 44 Record",IF(BQ450&lt;MEDIAN(Directions!$F$3,Directions!$F$6),"Mid-Year Exited Student","Full Year Participant")&amp;IF(BP450&lt;Directions!$F$3,", Started Prior Year",", Started This Year"),"Null")</f>
        <v>Null</v>
      </c>
      <c r="QD450" t="str">
        <f t="shared" ref="QD450:QD513" si="686">IF($MS450="System 44 Record",IF(OR(PV450=1,NK450&gt;600,BU450=25),1,0),"Null")</f>
        <v>Null</v>
      </c>
      <c r="QE450">
        <f t="shared" ref="QE450:QE513" si="687">IF(AQ450&lt;1,0,1)</f>
        <v>1</v>
      </c>
      <c r="QF450">
        <f t="shared" ref="QF450:QF513" si="688">IF(JC450&lt;1,0,1)</f>
        <v>1</v>
      </c>
      <c r="QG450">
        <f t="shared" ref="QG450:QG513" si="689">IF(SUM(CT450,CU450,FD450,FE450)&gt;0,1,0)</f>
        <v>1</v>
      </c>
      <c r="QH450">
        <f t="shared" ref="QH450:QH513" si="690">CT450+CU450+FD450+FE450</f>
        <v>2</v>
      </c>
      <c r="QI450">
        <f t="shared" ref="QI450:QI513" si="691">IFERROR((CR450*CT450+CS450*CU450+FA450*FD450+FC450*FE450)/(100*QH450),0)</f>
        <v>0.67</v>
      </c>
      <c r="QJ450" t="str">
        <f t="shared" ref="QJ450:QJ513" si="692">IF(SUM(QE450:QG450)=0,"Used None",IF(SUM(QE450:QG450)=3,"Used All 3",IF(AND(QE450=1,QF450=1),"Used READ 180 and RC!",IF(AND(QE450=1,QG450=1),"Used READ 180 and rSkills",IF(AND(QF450=1,QG450=1),"Used RC! and rSkills",IF(QE450=1,"READ 180 Only",IF(QF450=1,"RC! Only","rSkills Only")))))))</f>
        <v>Used All 3</v>
      </c>
      <c r="QK450" t="str">
        <f t="shared" ref="QK450:QK513" si="693">IF($MS450="READ 180 Record",IF(AQ450="","Null",IF(AQ450&lt;20,"Under 20 Sessions",IF(AQ450&lt;40,"20 to 39 Sessions",IF(AQ450&lt;60,"40 to 59 Sessions",IF(AQ450&lt;80,"60 to 79 Sessions",IF(AQ450&lt;100,"80 to 99 Sessions","100 or More Sessions")))))),"Null")</f>
        <v>100 or More Sessions</v>
      </c>
      <c r="QL450" t="str">
        <f t="shared" ref="QL450:QL513" si="694">IF($MS450="READ 180 Record",IF(AQ450="","Null",IF(AP450&lt;5,"Under 5 Segments",IF(AP450&lt;9,"5 to 8 Segments",IF(AP450&lt;13,"9 to 12 Segments","13 or More Segments")))),"Null")</f>
        <v>13 or More Segments</v>
      </c>
      <c r="QM450" t="str">
        <f>IF($MS450="READ 180 Record",IF(AQ450="","Null",VLOOKUP(JJ450,Lookups!$DX$3:$EB$2054,AN450+1,FALSE)),"Null")</f>
        <v>Level is Above Lexile Score</v>
      </c>
      <c r="QN450" t="str">
        <f t="shared" ref="QN450:QN513" si="695">IF($MS450="Expert 21 Record",COUNT(LL450,LO450,LR450,LU450,LX450,MA450,MD450,MG450,MJ450,MM450),"Null")</f>
        <v>Null</v>
      </c>
    </row>
    <row r="451" spans="1:456" x14ac:dyDescent="0.25">
      <c r="A451" s="161" t="s">
        <v>1447</v>
      </c>
      <c r="B451" s="161" t="s">
        <v>1447</v>
      </c>
      <c r="C451" s="161" t="s">
        <v>1447</v>
      </c>
      <c r="D451" s="161" t="s">
        <v>1447</v>
      </c>
      <c r="E451" s="161">
        <v>8</v>
      </c>
      <c r="F451" s="161" t="s">
        <v>1447</v>
      </c>
      <c r="G451" s="161" t="s">
        <v>867</v>
      </c>
      <c r="H451" s="161" t="s">
        <v>929</v>
      </c>
      <c r="I451" s="161">
        <v>536</v>
      </c>
      <c r="J451" s="159">
        <v>42499</v>
      </c>
      <c r="K451" s="161">
        <v>0</v>
      </c>
      <c r="L451" s="161">
        <v>0</v>
      </c>
      <c r="M451" s="161">
        <v>0</v>
      </c>
      <c r="N451" s="161">
        <v>0</v>
      </c>
      <c r="O451" s="161">
        <v>0</v>
      </c>
      <c r="P451" s="161">
        <v>0</v>
      </c>
      <c r="Q451" s="161">
        <v>0</v>
      </c>
      <c r="R451" s="161">
        <v>0</v>
      </c>
      <c r="S451" s="161">
        <v>0</v>
      </c>
      <c r="T451" s="161">
        <v>0</v>
      </c>
      <c r="U451" s="161">
        <v>0</v>
      </c>
      <c r="V451" s="161">
        <v>0</v>
      </c>
      <c r="W451" s="161">
        <v>0</v>
      </c>
      <c r="X451" s="161">
        <v>0</v>
      </c>
      <c r="AB451" s="161" t="s">
        <v>241</v>
      </c>
      <c r="AC451" s="161" t="s">
        <v>242</v>
      </c>
      <c r="AD451" s="161" t="s">
        <v>242</v>
      </c>
      <c r="AE451" s="161" t="s">
        <v>242</v>
      </c>
      <c r="AF451" s="161" t="s">
        <v>242</v>
      </c>
      <c r="AG451" s="161" t="s">
        <v>241</v>
      </c>
      <c r="AH451" s="161" t="s">
        <v>242</v>
      </c>
      <c r="AI451" s="161">
        <v>20150801</v>
      </c>
      <c r="AJ451" s="161">
        <v>20160525</v>
      </c>
      <c r="AK451" s="161" t="s">
        <v>869</v>
      </c>
      <c r="AL451" t="s">
        <v>1076</v>
      </c>
      <c r="AM451" t="s">
        <v>929</v>
      </c>
      <c r="AN451">
        <v>2</v>
      </c>
      <c r="AO451" t="s">
        <v>870</v>
      </c>
      <c r="AP451">
        <v>12</v>
      </c>
      <c r="AQ451">
        <v>109</v>
      </c>
      <c r="AR451">
        <v>1664</v>
      </c>
      <c r="AS451">
        <v>1034</v>
      </c>
      <c r="AT451">
        <v>108</v>
      </c>
      <c r="AU451">
        <v>293</v>
      </c>
      <c r="AV451">
        <v>88</v>
      </c>
      <c r="AW451">
        <v>42</v>
      </c>
      <c r="AX451">
        <v>15.433350000000001</v>
      </c>
      <c r="AY451">
        <v>8.8461999999999996</v>
      </c>
      <c r="AZ451">
        <v>3.1143000000000001</v>
      </c>
      <c r="BA451">
        <v>85.266599999999997</v>
      </c>
      <c r="BB451">
        <v>20850</v>
      </c>
      <c r="BC451">
        <v>82.727272726999999</v>
      </c>
      <c r="BD451">
        <v>71.212121212</v>
      </c>
      <c r="BE451">
        <v>308</v>
      </c>
      <c r="BF451">
        <v>549</v>
      </c>
      <c r="BG451">
        <v>67</v>
      </c>
      <c r="BH451">
        <v>90</v>
      </c>
      <c r="BI451">
        <v>3</v>
      </c>
      <c r="BJ451">
        <v>0</v>
      </c>
      <c r="BK451">
        <v>141</v>
      </c>
      <c r="BL451">
        <v>3</v>
      </c>
      <c r="BM451" t="s">
        <v>1077</v>
      </c>
      <c r="BN451" t="s">
        <v>1079</v>
      </c>
      <c r="ET451" s="161">
        <v>2</v>
      </c>
      <c r="EU451" s="161">
        <v>45</v>
      </c>
      <c r="EV451" s="161">
        <v>22</v>
      </c>
      <c r="EW451" s="161">
        <v>2695</v>
      </c>
      <c r="EX451" s="161">
        <v>0</v>
      </c>
      <c r="EY451" s="161">
        <v>0</v>
      </c>
      <c r="EZ451" s="161">
        <v>0</v>
      </c>
      <c r="FA451" s="161">
        <v>0</v>
      </c>
      <c r="FB451" s="161">
        <v>54</v>
      </c>
      <c r="FC451" s="161">
        <v>72</v>
      </c>
      <c r="FD451" s="161">
        <v>0</v>
      </c>
      <c r="FE451" s="161">
        <v>2</v>
      </c>
      <c r="FF451" s="159">
        <v>42404</v>
      </c>
      <c r="FG451" s="161">
        <v>32</v>
      </c>
      <c r="FH451" s="161">
        <v>57</v>
      </c>
      <c r="FI451" s="161">
        <v>33</v>
      </c>
      <c r="FJ451" s="161">
        <v>13</v>
      </c>
      <c r="FK451" s="161">
        <v>50</v>
      </c>
      <c r="FL451" s="159">
        <v>42310</v>
      </c>
      <c r="FM451" s="161">
        <v>75</v>
      </c>
      <c r="FN451" s="161">
        <v>87</v>
      </c>
      <c r="FO451" s="161">
        <v>58</v>
      </c>
      <c r="FP451" s="161">
        <v>88</v>
      </c>
      <c r="FQ451" s="161">
        <v>88</v>
      </c>
      <c r="HN451" s="161" t="s">
        <v>929</v>
      </c>
      <c r="HO451" s="159">
        <v>42236</v>
      </c>
      <c r="HP451" s="159">
        <v>42236</v>
      </c>
      <c r="HQ451" s="161">
        <v>1</v>
      </c>
      <c r="HR451" s="159">
        <v>42236</v>
      </c>
      <c r="HS451" s="161" t="s">
        <v>872</v>
      </c>
      <c r="HT451" s="161" t="s">
        <v>882</v>
      </c>
      <c r="HU451" s="161">
        <v>43</v>
      </c>
      <c r="HV451" s="161">
        <v>32</v>
      </c>
      <c r="HW451" s="161">
        <v>0</v>
      </c>
      <c r="JB451" s="161" t="s">
        <v>929</v>
      </c>
      <c r="JC451" s="161">
        <v>23</v>
      </c>
      <c r="JD451" s="161">
        <v>20</v>
      </c>
      <c r="JE451" s="161">
        <v>26</v>
      </c>
      <c r="JF451" s="161">
        <v>9987</v>
      </c>
      <c r="JG451" s="159">
        <v>42499</v>
      </c>
      <c r="JH451" s="161">
        <v>536</v>
      </c>
      <c r="JI451" s="159">
        <v>42235</v>
      </c>
      <c r="JJ451" s="161">
        <v>342</v>
      </c>
      <c r="JK451" s="161">
        <v>13</v>
      </c>
      <c r="JL451" s="159">
        <v>42346</v>
      </c>
      <c r="JM451" s="161">
        <v>459</v>
      </c>
      <c r="JN451" s="161">
        <v>18</v>
      </c>
      <c r="JO451" s="159">
        <v>42499</v>
      </c>
      <c r="JP451" s="161">
        <v>536</v>
      </c>
      <c r="JQ451" s="161">
        <v>13</v>
      </c>
      <c r="MN451" t="str">
        <f t="shared" si="609"/>
        <v>YesNoNoNoYesNo</v>
      </c>
      <c r="MO451" t="str">
        <f>IF(AND(MN451="NoNoNoNoNoNo",JI451=""),"No Programs",VLOOKUP(MN451,Lookups!$DA$4:$DB$67,2,FALSE))</f>
        <v>READ 180 Only</v>
      </c>
      <c r="MP451">
        <f t="shared" si="610"/>
        <v>1</v>
      </c>
      <c r="MQ451" t="str">
        <f t="shared" si="611"/>
        <v>READ 180 User</v>
      </c>
      <c r="MR451" t="str">
        <f>Directions!$D$3</f>
        <v>Usage</v>
      </c>
      <c r="MS451" t="str">
        <f>VLOOKUP(MQ451,Lookups!$CU$71:$CV$80,2,FALSE)</f>
        <v>READ 180 Record</v>
      </c>
      <c r="MT451">
        <f t="shared" si="612"/>
        <v>1</v>
      </c>
      <c r="MU451">
        <f t="shared" si="613"/>
        <v>1</v>
      </c>
      <c r="MV451">
        <f t="shared" si="614"/>
        <v>1</v>
      </c>
      <c r="MW451">
        <f t="shared" si="615"/>
        <v>1</v>
      </c>
      <c r="MX451">
        <f t="shared" si="616"/>
        <v>37.714285714285715</v>
      </c>
      <c r="MY451" t="str">
        <f t="shared" si="617"/>
        <v>Not Used</v>
      </c>
      <c r="MZ451">
        <f t="shared" si="618"/>
        <v>0</v>
      </c>
      <c r="NA451" t="str">
        <f t="shared" si="619"/>
        <v>Not Available</v>
      </c>
      <c r="NB451" t="str">
        <f t="shared" si="620"/>
        <v>Not Available</v>
      </c>
      <c r="NC451" t="str">
        <f t="shared" si="621"/>
        <v>4 Not Indicated</v>
      </c>
      <c r="ND451" t="str">
        <f t="shared" si="622"/>
        <v>4 Not Indicated</v>
      </c>
      <c r="NE451" t="str">
        <f t="shared" si="623"/>
        <v>4 Not Indicated</v>
      </c>
      <c r="NF451" t="str">
        <f t="shared" si="624"/>
        <v>4 Not Indicated</v>
      </c>
      <c r="NG451" t="str">
        <f t="shared" si="625"/>
        <v>4 Not Indicated</v>
      </c>
      <c r="NH451" s="159">
        <f t="shared" si="626"/>
        <v>42499</v>
      </c>
      <c r="NI451">
        <f t="shared" si="627"/>
        <v>536</v>
      </c>
      <c r="NJ451" s="159">
        <f t="shared" si="628"/>
        <v>42499</v>
      </c>
      <c r="NK451">
        <f t="shared" si="629"/>
        <v>536</v>
      </c>
      <c r="NL451">
        <f t="shared" si="630"/>
        <v>37.714285714285715</v>
      </c>
      <c r="NM451">
        <f t="shared" si="631"/>
        <v>1</v>
      </c>
      <c r="NN451">
        <f>IF(OR(E451="PK",E451="K",JJ451=""),"Null",INDEX(Lookups!$EZ$4:$FW$18,MATCH($JJ451,Lookups!$EY$4:$EY$18,1),MATCH($E451,Lookups!$EZ$3:$FW$3,0)))</f>
        <v>140</v>
      </c>
      <c r="NO451">
        <f>IF(OR(E451="PK",E451="K",JJ451=""),"Null",INDEX(Lookups!$EZ$4:$FW$18,MATCH($JJ451,Lookups!$EY$4:$EY$18,1),MATCH($E451,Lookups!$EZ$3:$FW$3,0) + 1))</f>
        <v>200</v>
      </c>
      <c r="NP451">
        <f t="shared" si="632"/>
        <v>280</v>
      </c>
      <c r="NQ451" t="str">
        <f t="shared" si="633"/>
        <v>PI is Recommended</v>
      </c>
      <c r="NR451" t="str">
        <f t="shared" si="634"/>
        <v>PI is Recommended</v>
      </c>
      <c r="NS451" t="str">
        <f t="shared" si="635"/>
        <v>200L to 399L</v>
      </c>
      <c r="NT451" t="str">
        <f t="shared" si="636"/>
        <v>400L to 599L</v>
      </c>
      <c r="NU451" t="str">
        <f t="shared" si="637"/>
        <v>400L to 599L</v>
      </c>
      <c r="NV451" s="183" t="str">
        <f t="array" ref="NV451">IF($NL451="No RI Tests","No RI Tests",VLOOKUP(IF(AND(E451="K",JJ451&lt;280),3,IF(AND(E451="K",JJ451&gt;=280),4,MAX(IF(E451=Lookups!$DF$6:$DF$99,IF(JJ451&gt;=Lookups!$DG$6:$DG$99,Lookups!$DH$6:$DH$99))))),Lookups!$DE$104:$DG$108,2,FALSE))</f>
        <v>1 Below Basic</v>
      </c>
      <c r="NW451" s="161" t="str">
        <f t="array" ref="NW451">IF($NL451="No RI Tests","No RI Tests",VLOOKUP(IF(AND(E451="K",JH451&lt;280),3,IF(AND(E451="K",JH451&gt;=280),4,MAX(IF(E451=Lookups!$DF$6:$DF$99,IF(NI451&gt;=Lookups!$DG$6:$DG$99,Lookups!$DH$6:$DH$99))))),Lookups!$DE$104:$DG$108,2,FALSE))</f>
        <v>1 Below Basic</v>
      </c>
      <c r="NX451" s="161" t="str">
        <f t="array" ref="NX451">IF($NL451="No RI Tests","No RI Tests",VLOOKUP(IF(AND(E451="K",NK451&lt;280),3,IF(AND(E451="K",NK451&gt;=280),4,MAX(IF(E451=Lookups!$DF$6:$DF$99,IF(NK451&gt;=Lookups!$DG$6:$DG$99,Lookups!$DH$6:$DH$99))))),Lookups!$DE$104:$DG$108,2,FALSE))</f>
        <v>1 Below Basic</v>
      </c>
      <c r="NY451">
        <f t="shared" si="638"/>
        <v>1</v>
      </c>
      <c r="NZ451">
        <f t="shared" si="639"/>
        <v>0</v>
      </c>
      <c r="OA451" t="str">
        <f t="shared" si="640"/>
        <v>Maintained Performance Level</v>
      </c>
      <c r="OB451" s="161" t="str">
        <f t="array" ref="OB451">IF($NL451="No RI Tests","No RI Tests",IF(E451="K","N/A",VLOOKUP(MAX(IF(E451=Lookups!$DF$6:$DF$99,IF(JJ451&gt;=Lookups!$DG$6:$DG$99,Lookups!$DI$6:$DI$99))),Lookups!$DE$104:$DG$108,3,FALSE)))</f>
        <v>1 Limited</v>
      </c>
      <c r="OC451" s="161" t="str">
        <f t="array" ref="OC451">IF($NL451="No RI Tests","No RI Tests",IF(E451="K","N/A",VLOOKUP(MAX(IF(E451=Lookups!$DF$6:$DF$99,IF(NI451&gt;=Lookups!$DG$6:$DG$99,Lookups!$DI$6:$DI$99))),Lookups!$DE$104:$DG$108,3,FALSE)))</f>
        <v>1 Limited</v>
      </c>
      <c r="OD451" s="161" t="str">
        <f t="array" ref="OD451">IF($NL451="No RI Tests","No RI Tests",IF(E451="K","N/A",VLOOKUP(MAX(IF(E451=Lookups!$DF$6:$DF$99,IF(NK451&gt;=Lookups!$DG$6:$DG$99,Lookups!$DI$6:$DI$99))),Lookups!$DE$104:$DG$108,3,FALSE)))</f>
        <v>1 Limited</v>
      </c>
      <c r="OE451">
        <f t="shared" si="641"/>
        <v>1</v>
      </c>
      <c r="OF451">
        <f t="shared" si="642"/>
        <v>0</v>
      </c>
      <c r="OG451" t="str">
        <f t="shared" si="643"/>
        <v>Maintained Performance Level</v>
      </c>
      <c r="OH451">
        <f t="shared" si="644"/>
        <v>194</v>
      </c>
      <c r="OI451">
        <f t="shared" si="645"/>
        <v>1</v>
      </c>
      <c r="OJ451">
        <f t="shared" si="646"/>
        <v>1</v>
      </c>
      <c r="OK451">
        <f t="shared" si="647"/>
        <v>0</v>
      </c>
      <c r="OL451">
        <f t="shared" si="648"/>
        <v>1.1411764705882352</v>
      </c>
      <c r="OM451" t="str">
        <f t="shared" si="649"/>
        <v>Fall Administration</v>
      </c>
      <c r="ON451" t="str">
        <f t="shared" si="650"/>
        <v>Spring Administration</v>
      </c>
      <c r="OO451" t="str">
        <f t="shared" si="651"/>
        <v>Fall to Spring-Full Year RI</v>
      </c>
      <c r="OP451" t="str">
        <f ca="1">IF(AND(HR451&lt;&gt;"",JJ451&lt;600),IF(HT451="Advancing","Tier 2","Tier 3"),IF(JI451="","Null",IF(OR(E451="K",E451&lt;3),"FRA Recommended",IF(JJ451&gt;=IF(E451&lt;6,400,600),IF(JJ451&lt;VLOOKUP(E451,Lookups!$AP$3:$AR$16,3,FALSE),"Tier 2","Core"),IF(JJ451&lt;400,IF(RAND()&lt;0.81,"Tier 3","Tier 2"),IF(RAND()&lt;0.51,"Tier 3","Tier 2"))))))</f>
        <v>Tier 2</v>
      </c>
      <c r="OQ451" t="str">
        <f t="shared" si="652"/>
        <v>Average Reading Invt. Under 15 Minutes Long</v>
      </c>
      <c r="OR451">
        <f t="shared" si="653"/>
        <v>0</v>
      </c>
      <c r="OS451">
        <f t="shared" si="654"/>
        <v>1</v>
      </c>
      <c r="OT451">
        <f t="shared" si="655"/>
        <v>194</v>
      </c>
      <c r="OU451" s="159">
        <f t="shared" si="656"/>
        <v>42236</v>
      </c>
      <c r="OV451" t="str">
        <f t="shared" si="657"/>
        <v>Form 1</v>
      </c>
      <c r="OW451" t="str">
        <f t="shared" si="658"/>
        <v>Advancing</v>
      </c>
      <c r="OX451">
        <f t="shared" si="659"/>
        <v>43</v>
      </c>
      <c r="OY451">
        <f t="shared" si="660"/>
        <v>32</v>
      </c>
      <c r="OZ451">
        <f t="shared" si="661"/>
        <v>0</v>
      </c>
      <c r="PA451" s="159">
        <f t="shared" si="662"/>
        <v>42236</v>
      </c>
      <c r="PB451" t="str">
        <f t="shared" si="663"/>
        <v>Form 1</v>
      </c>
      <c r="PC451" t="str">
        <f t="shared" si="664"/>
        <v>Advancing</v>
      </c>
      <c r="PD451">
        <f t="shared" si="665"/>
        <v>43</v>
      </c>
      <c r="PE451">
        <f t="shared" si="666"/>
        <v>32</v>
      </c>
      <c r="PF451">
        <f t="shared" si="667"/>
        <v>0</v>
      </c>
      <c r="PG451" t="str">
        <f t="shared" si="668"/>
        <v>Lone PI Test</v>
      </c>
      <c r="PH451">
        <f t="shared" si="669"/>
        <v>0</v>
      </c>
      <c r="PI451">
        <f t="shared" si="670"/>
        <v>1</v>
      </c>
      <c r="PJ451">
        <f t="shared" si="671"/>
        <v>43</v>
      </c>
      <c r="PK451">
        <f>IF(HR451="","Null",IF(E451&lt;3,"Null",IF(HU451=0,0,IF(HS451="Form 1",VLOOKUP(HU451,Lookups!$BE$3:$BP$63,E451,FALSE),IF(HS451="Form 2",VLOOKUP(HU451,Lookups!$BE$67:$BP$127,E451,FALSE),VLOOKUP(HU451,Lookups!$BE$130:$BP$190,E451,FALSE))))))</f>
        <v>8</v>
      </c>
      <c r="PL451" t="str">
        <f t="shared" si="672"/>
        <v>Null</v>
      </c>
      <c r="PM451" t="str">
        <f>IF($PH451=0,"Null",IF(E451&lt;3,"Null",IF(OX451=0,0,IF(OV451="Form 1",VLOOKUP(OX451,Lookups!$BE$3:$BP$63,E451,FALSE),IF(OV451="Form 2",VLOOKUP(OX451,Lookups!$BE$67:$BP$127,E451,FALSE),VLOOKUP(OX451,Lookups!$BE$130:$BP$190,E451,FALSE))))))</f>
        <v>Null</v>
      </c>
      <c r="PN451" t="str">
        <f t="shared" si="673"/>
        <v>Null</v>
      </c>
      <c r="PO451" t="str">
        <f t="shared" si="674"/>
        <v>Null</v>
      </c>
      <c r="PP451">
        <f t="shared" si="675"/>
        <v>32</v>
      </c>
      <c r="PQ451">
        <f>IF(HR451="","Null",IF(E451&lt;3,"Null",IF(HV451=0,0,IF(HS451="Form 1",VLOOKUP(HV451,Lookups!$BR$3:$CC$63,E451,FALSE),IF(HS451="Form 2",VLOOKUP(HV451,Lookups!$BR$67:$CC$127,E451,FALSE),VLOOKUP(HV451,Lookups!$BR$130:$CC$190,E451,FALSE))))))</f>
        <v>48</v>
      </c>
      <c r="PR451" t="str">
        <f t="shared" si="676"/>
        <v>Null</v>
      </c>
      <c r="PS451">
        <f>IF(HR451="","Null",IF(E451&lt;3,"Null",IF(OY451=0,0,IF(OW451="Form 1",VLOOKUP(OY451,Lookups!$BR$3:$CC$63,E451,FALSE),IF(OW451="Form 2",VLOOKUP(OY451,Lookups!$BR$67:$CC$127,E451,FALSE),VLOOKUP(OY451,Lookups!$BR$130:$CC$190,E451,FALSE))))))</f>
        <v>42</v>
      </c>
      <c r="PT451" t="str">
        <f t="shared" si="677"/>
        <v>Null</v>
      </c>
      <c r="PU451" t="str">
        <f t="shared" si="678"/>
        <v>Null</v>
      </c>
      <c r="PV451">
        <f t="shared" si="679"/>
        <v>1</v>
      </c>
      <c r="PW451" t="str">
        <f t="shared" si="680"/>
        <v>Fall PI Administration</v>
      </c>
      <c r="PX451">
        <f t="shared" si="681"/>
        <v>1</v>
      </c>
      <c r="PY451">
        <f t="shared" si="682"/>
        <v>0</v>
      </c>
      <c r="PZ451" t="str">
        <f t="shared" si="683"/>
        <v>Null</v>
      </c>
      <c r="QA451" t="str">
        <f t="shared" si="684"/>
        <v>Null</v>
      </c>
      <c r="QB451" t="str">
        <f t="shared" si="685"/>
        <v>Null</v>
      </c>
      <c r="QC451" t="str">
        <f>IF($MS451="System 44 Record",IF(BQ451&lt;MEDIAN(Directions!$F$3,Directions!$F$6),"Mid-Year Exited Student","Full Year Participant")&amp;IF(BP451&lt;Directions!$F$3,", Started Prior Year",", Started This Year"),"Null")</f>
        <v>Null</v>
      </c>
      <c r="QD451" t="str">
        <f t="shared" si="686"/>
        <v>Null</v>
      </c>
      <c r="QE451">
        <f t="shared" si="687"/>
        <v>1</v>
      </c>
      <c r="QF451">
        <f t="shared" si="688"/>
        <v>1</v>
      </c>
      <c r="QG451">
        <f t="shared" si="689"/>
        <v>1</v>
      </c>
      <c r="QH451">
        <f t="shared" si="690"/>
        <v>2</v>
      </c>
      <c r="QI451">
        <f t="shared" si="691"/>
        <v>0.72</v>
      </c>
      <c r="QJ451" t="str">
        <f t="shared" si="692"/>
        <v>Used All 3</v>
      </c>
      <c r="QK451" t="str">
        <f t="shared" si="693"/>
        <v>100 or More Sessions</v>
      </c>
      <c r="QL451" t="str">
        <f t="shared" si="694"/>
        <v>9 to 12 Segments</v>
      </c>
      <c r="QM451" t="str">
        <f>IF($MS451="READ 180 Record",IF(AQ451="","Null",VLOOKUP(JJ451,Lookups!$DX$3:$EB$2054,AN451+1,FALSE)),"Null")</f>
        <v>Level is Above Lexile Score</v>
      </c>
      <c r="QN451" t="str">
        <f t="shared" si="695"/>
        <v>Null</v>
      </c>
    </row>
    <row r="452" spans="1:456" x14ac:dyDescent="0.25">
      <c r="A452" s="161" t="s">
        <v>1447</v>
      </c>
      <c r="B452" s="161" t="s">
        <v>1447</v>
      </c>
      <c r="C452" s="161" t="s">
        <v>1447</v>
      </c>
      <c r="D452" s="161" t="s">
        <v>1447</v>
      </c>
      <c r="E452" s="161">
        <v>9</v>
      </c>
      <c r="F452" s="161" t="s">
        <v>1447</v>
      </c>
      <c r="G452" s="161" t="s">
        <v>880</v>
      </c>
      <c r="H452" s="161" t="s">
        <v>881</v>
      </c>
      <c r="K452" s="161">
        <v>0</v>
      </c>
      <c r="L452" s="161">
        <v>0</v>
      </c>
      <c r="M452" s="161">
        <v>0</v>
      </c>
      <c r="N452" s="161">
        <v>0</v>
      </c>
      <c r="O452" s="161">
        <v>0</v>
      </c>
      <c r="P452" s="161">
        <v>0</v>
      </c>
      <c r="Q452" s="161">
        <v>0</v>
      </c>
      <c r="R452" s="161">
        <v>0</v>
      </c>
      <c r="S452" s="161">
        <v>0</v>
      </c>
      <c r="T452" s="161">
        <v>0</v>
      </c>
      <c r="U452" s="161">
        <v>0</v>
      </c>
      <c r="V452" s="161">
        <v>0</v>
      </c>
      <c r="W452" s="161">
        <v>0</v>
      </c>
      <c r="X452" s="161">
        <v>0</v>
      </c>
      <c r="AB452" s="161" t="s">
        <v>242</v>
      </c>
      <c r="AC452" s="161" t="s">
        <v>242</v>
      </c>
      <c r="AD452" s="161" t="s">
        <v>242</v>
      </c>
      <c r="AE452" s="161" t="s">
        <v>242</v>
      </c>
      <c r="AF452" s="161" t="s">
        <v>242</v>
      </c>
      <c r="AG452" s="161" t="s">
        <v>242</v>
      </c>
      <c r="AH452" s="161" t="s">
        <v>242</v>
      </c>
      <c r="AI452" s="161">
        <v>20150801</v>
      </c>
      <c r="AJ452" s="161">
        <v>20160525</v>
      </c>
      <c r="AK452" s="161" t="s">
        <v>869</v>
      </c>
      <c r="AL452" t="s">
        <v>1078</v>
      </c>
      <c r="BN452" t="s">
        <v>1079</v>
      </c>
      <c r="ET452" s="161">
        <v>0</v>
      </c>
      <c r="EU452" s="161">
        <v>0</v>
      </c>
      <c r="EV452" s="161">
        <v>0</v>
      </c>
      <c r="EW452" s="161">
        <v>0</v>
      </c>
      <c r="EX452" s="161">
        <v>0</v>
      </c>
      <c r="EY452" s="161">
        <v>0</v>
      </c>
      <c r="EZ452" s="161">
        <v>0</v>
      </c>
      <c r="FA452" s="161">
        <v>0</v>
      </c>
      <c r="FB452" s="161">
        <v>0</v>
      </c>
      <c r="FC452" s="161">
        <v>0</v>
      </c>
      <c r="FD452" s="161">
        <v>0</v>
      </c>
      <c r="FE452" s="161">
        <v>0</v>
      </c>
      <c r="HN452" s="161" t="s">
        <v>881</v>
      </c>
      <c r="JB452" s="161" t="s">
        <v>881</v>
      </c>
      <c r="JC452" s="161">
        <v>0</v>
      </c>
      <c r="JD452" s="161">
        <v>0</v>
      </c>
      <c r="JE452" s="161">
        <v>0</v>
      </c>
      <c r="JF452" s="161">
        <v>0</v>
      </c>
      <c r="MN452" t="str">
        <f t="shared" si="609"/>
        <v>NoNoNoNoNoNo</v>
      </c>
      <c r="MO452" t="str">
        <f>IF(AND(MN452="NoNoNoNoNoNo",JI452=""),"No Programs",VLOOKUP(MN452,Lookups!$DA$4:$DB$67,2,FALSE))</f>
        <v>No Programs</v>
      </c>
      <c r="MP452">
        <f t="shared" si="610"/>
        <v>0</v>
      </c>
      <c r="MQ452" t="str">
        <f t="shared" si="611"/>
        <v>No Program Use</v>
      </c>
      <c r="MR452" t="str">
        <f>Directions!$D$3</f>
        <v>Usage</v>
      </c>
      <c r="MS452" t="str">
        <f>VLOOKUP(MQ452,Lookups!$CU$71:$CV$80,2,FALSE)</f>
        <v>Exclude</v>
      </c>
      <c r="MT452">
        <f t="shared" si="612"/>
        <v>0</v>
      </c>
      <c r="MU452">
        <f t="shared" si="613"/>
        <v>0</v>
      </c>
      <c r="MV452">
        <f t="shared" si="614"/>
        <v>0</v>
      </c>
      <c r="MW452">
        <f t="shared" si="615"/>
        <v>0</v>
      </c>
      <c r="MX452">
        <f t="shared" si="616"/>
        <v>0</v>
      </c>
      <c r="MY452" t="str">
        <f t="shared" si="617"/>
        <v>Not Used</v>
      </c>
      <c r="MZ452">
        <f t="shared" si="618"/>
        <v>0</v>
      </c>
      <c r="NA452" t="str">
        <f t="shared" si="619"/>
        <v>Not Available</v>
      </c>
      <c r="NB452" t="str">
        <f t="shared" si="620"/>
        <v>Not Available</v>
      </c>
      <c r="NC452" t="str">
        <f t="shared" si="621"/>
        <v>4 Not Indicated</v>
      </c>
      <c r="ND452" t="str">
        <f t="shared" si="622"/>
        <v>4 Not Indicated</v>
      </c>
      <c r="NE452" t="str">
        <f t="shared" si="623"/>
        <v>4 Not Indicated</v>
      </c>
      <c r="NF452" t="str">
        <f t="shared" si="624"/>
        <v>4 Not Indicated</v>
      </c>
      <c r="NG452" t="str">
        <f t="shared" si="625"/>
        <v>4 Not Indicated</v>
      </c>
      <c r="NH452" s="159" t="str">
        <f t="shared" si="626"/>
        <v>Null</v>
      </c>
      <c r="NI452" t="str">
        <f t="shared" si="627"/>
        <v>Null</v>
      </c>
      <c r="NJ452" s="159" t="str">
        <f t="shared" si="628"/>
        <v>Null</v>
      </c>
      <c r="NK452" t="str">
        <f t="shared" si="629"/>
        <v>Null</v>
      </c>
      <c r="NL452" t="str">
        <f t="shared" si="630"/>
        <v>No RI Tests</v>
      </c>
      <c r="NM452">
        <f t="shared" si="631"/>
        <v>0</v>
      </c>
      <c r="NN452" t="str">
        <f>IF(OR(E452="PK",E452="K",JJ452=""),"Null",INDEX(Lookups!$EZ$4:$FW$18,MATCH($JJ452,Lookups!$EY$4:$EY$18,1),MATCH($E452,Lookups!$EZ$3:$FW$3,0)))</f>
        <v>Null</v>
      </c>
      <c r="NO452" t="str">
        <f>IF(OR(E452="PK",E452="K",JJ452=""),"Null",INDEX(Lookups!$EZ$4:$FW$18,MATCH($JJ452,Lookups!$EY$4:$EY$18,1),MATCH($E452,Lookups!$EZ$3:$FW$3,0) + 1))</f>
        <v>Null</v>
      </c>
      <c r="NP452" t="str">
        <f t="shared" si="632"/>
        <v>Null</v>
      </c>
      <c r="NQ452" t="str">
        <f t="shared" si="633"/>
        <v>Null</v>
      </c>
      <c r="NR452" t="str">
        <f t="shared" si="634"/>
        <v>Null</v>
      </c>
      <c r="NS452" t="str">
        <f t="shared" si="635"/>
        <v>No RI Tests</v>
      </c>
      <c r="NT452" t="str">
        <f t="shared" si="636"/>
        <v>No RI Tests</v>
      </c>
      <c r="NU452" t="str">
        <f t="shared" si="637"/>
        <v>No RI Tests</v>
      </c>
      <c r="NV452" s="183" t="str">
        <f t="array" ref="NV452">IF($NL452="No RI Tests","No RI Tests",VLOOKUP(IF(AND(E452="K",JJ452&lt;280),3,IF(AND(E452="K",JJ452&gt;=280),4,MAX(IF(E452=Lookups!$DF$6:$DF$99,IF(JJ452&gt;=Lookups!$DG$6:$DG$99,Lookups!$DH$6:$DH$99))))),Lookups!$DE$104:$DG$108,2,FALSE))</f>
        <v>No RI Tests</v>
      </c>
      <c r="NW452" s="161" t="str">
        <f t="array" ref="NW452">IF($NL452="No RI Tests","No RI Tests",VLOOKUP(IF(AND(E452="K",JH452&lt;280),3,IF(AND(E452="K",JH452&gt;=280),4,MAX(IF(E452=Lookups!$DF$6:$DF$99,IF(NI452&gt;=Lookups!$DG$6:$DG$99,Lookups!$DH$6:$DH$99))))),Lookups!$DE$104:$DG$108,2,FALSE))</f>
        <v>No RI Tests</v>
      </c>
      <c r="NX452" s="161" t="str">
        <f t="array" ref="NX452">IF($NL452="No RI Tests","No RI Tests",VLOOKUP(IF(AND(E452="K",NK452&lt;280),3,IF(AND(E452="K",NK452&gt;=280),4,MAX(IF(E452=Lookups!$DF$6:$DF$99,IF(NK452&gt;=Lookups!$DG$6:$DG$99,Lookups!$DH$6:$DH$99))))),Lookups!$DE$104:$DG$108,2,FALSE))</f>
        <v>No RI Tests</v>
      </c>
      <c r="NY452" t="str">
        <f t="shared" si="638"/>
        <v>Null</v>
      </c>
      <c r="NZ452" t="str">
        <f t="shared" si="639"/>
        <v>Null</v>
      </c>
      <c r="OA452" t="str">
        <f t="shared" si="640"/>
        <v>No RI for Comparison</v>
      </c>
      <c r="OB452" s="161" t="str">
        <f t="array" ref="OB452">IF($NL452="No RI Tests","No RI Tests",IF(E452="K","N/A",VLOOKUP(MAX(IF(E452=Lookups!$DF$6:$DF$99,IF(JJ452&gt;=Lookups!$DG$6:$DG$99,Lookups!$DI$6:$DI$99))),Lookups!$DE$104:$DG$108,3,FALSE)))</f>
        <v>No RI Tests</v>
      </c>
      <c r="OC452" s="161" t="str">
        <f t="array" ref="OC452">IF($NL452="No RI Tests","No RI Tests",IF(E452="K","N/A",VLOOKUP(MAX(IF(E452=Lookups!$DF$6:$DF$99,IF(NI452&gt;=Lookups!$DG$6:$DG$99,Lookups!$DI$6:$DI$99))),Lookups!$DE$104:$DG$108,3,FALSE)))</f>
        <v>No RI Tests</v>
      </c>
      <c r="OD452" s="161" t="str">
        <f t="array" ref="OD452">IF($NL452="No RI Tests","No RI Tests",IF(E452="K","N/A",VLOOKUP(MAX(IF(E452=Lookups!$DF$6:$DF$99,IF(NK452&gt;=Lookups!$DG$6:$DG$99,Lookups!$DI$6:$DI$99))),Lookups!$DE$104:$DG$108,3,FALSE)))</f>
        <v>No RI Tests</v>
      </c>
      <c r="OE452" t="str">
        <f t="shared" si="641"/>
        <v>Null</v>
      </c>
      <c r="OF452" t="str">
        <f t="shared" si="642"/>
        <v>Null</v>
      </c>
      <c r="OG452" t="str">
        <f t="shared" si="643"/>
        <v>No RI for Comparison</v>
      </c>
      <c r="OH452" t="str">
        <f t="shared" si="644"/>
        <v>Null</v>
      </c>
      <c r="OI452" t="str">
        <f t="shared" si="645"/>
        <v>Null</v>
      </c>
      <c r="OJ452" t="str">
        <f t="shared" si="646"/>
        <v>Null</v>
      </c>
      <c r="OK452" t="str">
        <f t="shared" si="647"/>
        <v>Null</v>
      </c>
      <c r="OL452" t="str">
        <f t="shared" si="648"/>
        <v>Null</v>
      </c>
      <c r="OM452" t="str">
        <f t="shared" si="649"/>
        <v>Null</v>
      </c>
      <c r="ON452" t="str">
        <f t="shared" si="650"/>
        <v>Null</v>
      </c>
      <c r="OO452" t="str">
        <f t="shared" si="651"/>
        <v>Null RI</v>
      </c>
      <c r="OP452" t="str">
        <f ca="1">IF(AND(HR452&lt;&gt;"",JJ452&lt;600),IF(HT452="Advancing","Tier 2","Tier 3"),IF(JI452="","Null",IF(OR(E452="K",E452&lt;3),"FRA Recommended",IF(JJ452&gt;=IF(E452&lt;6,400,600),IF(JJ452&lt;VLOOKUP(E452,Lookups!$AP$3:$AR$16,3,FALSE),"Tier 2","Core"),IF(JJ452&lt;400,IF(RAND()&lt;0.81,"Tier 3","Tier 2"),IF(RAND()&lt;0.51,"Tier 3","Tier 2"))))))</f>
        <v>Null</v>
      </c>
      <c r="OQ452" t="str">
        <f t="shared" si="652"/>
        <v>Null</v>
      </c>
      <c r="OR452" t="str">
        <f t="shared" si="653"/>
        <v>Null</v>
      </c>
      <c r="OS452" t="str">
        <f t="shared" si="654"/>
        <v>Null</v>
      </c>
      <c r="OT452" t="str">
        <f t="shared" si="655"/>
        <v>No RI Tests</v>
      </c>
      <c r="OU452" s="159" t="str">
        <f t="shared" si="656"/>
        <v>No PI Tests</v>
      </c>
      <c r="OV452" t="str">
        <f t="shared" si="657"/>
        <v>No PI Tests</v>
      </c>
      <c r="OW452" t="str">
        <f t="shared" si="658"/>
        <v>No PI Tests</v>
      </c>
      <c r="OX452" t="str">
        <f t="shared" si="659"/>
        <v>No PI Tests</v>
      </c>
      <c r="OY452" t="str">
        <f t="shared" si="660"/>
        <v>No PI Tests</v>
      </c>
      <c r="OZ452" t="str">
        <f t="shared" si="661"/>
        <v>No PI Tests</v>
      </c>
      <c r="PA452" s="159" t="str">
        <f t="shared" si="662"/>
        <v>No PI Tests</v>
      </c>
      <c r="PB452" t="str">
        <f t="shared" si="663"/>
        <v>No PI Tests</v>
      </c>
      <c r="PC452" t="str">
        <f t="shared" si="664"/>
        <v>No PI Tests</v>
      </c>
      <c r="PD452" t="str">
        <f t="shared" si="665"/>
        <v>No PI Tests</v>
      </c>
      <c r="PE452" t="str">
        <f t="shared" si="666"/>
        <v>No PI Tests</v>
      </c>
      <c r="PF452" t="str">
        <f t="shared" si="667"/>
        <v>No PI Tests</v>
      </c>
      <c r="PG452" t="str">
        <f t="shared" si="668"/>
        <v>No PI Tests</v>
      </c>
      <c r="PH452">
        <f t="shared" si="669"/>
        <v>0</v>
      </c>
      <c r="PI452">
        <f t="shared" si="670"/>
        <v>0</v>
      </c>
      <c r="PJ452" t="str">
        <f t="shared" si="671"/>
        <v>Null</v>
      </c>
      <c r="PK452" t="str">
        <f>IF(HR452="","Null",IF(E452&lt;3,"Null",IF(HU452=0,0,IF(HS452="Form 1",VLOOKUP(HU452,Lookups!$BE$3:$BP$63,E452,FALSE),IF(HS452="Form 2",VLOOKUP(HU452,Lookups!$BE$67:$BP$127,E452,FALSE),VLOOKUP(HU452,Lookups!$BE$130:$BP$190,E452,FALSE))))))</f>
        <v>Null</v>
      </c>
      <c r="PL452" t="str">
        <f t="shared" si="672"/>
        <v>Null</v>
      </c>
      <c r="PM452" t="str">
        <f>IF($PH452=0,"Null",IF(E452&lt;3,"Null",IF(OX452=0,0,IF(OV452="Form 1",VLOOKUP(OX452,Lookups!$BE$3:$BP$63,E452,FALSE),IF(OV452="Form 2",VLOOKUP(OX452,Lookups!$BE$67:$BP$127,E452,FALSE),VLOOKUP(OX452,Lookups!$BE$130:$BP$190,E452,FALSE))))))</f>
        <v>Null</v>
      </c>
      <c r="PN452" t="str">
        <f t="shared" si="673"/>
        <v>Null</v>
      </c>
      <c r="PO452" t="str">
        <f t="shared" si="674"/>
        <v>Null</v>
      </c>
      <c r="PP452" t="str">
        <f t="shared" si="675"/>
        <v>Null</v>
      </c>
      <c r="PQ452" t="str">
        <f>IF(HR452="","Null",IF(E452&lt;3,"Null",IF(HV452=0,0,IF(HS452="Form 1",VLOOKUP(HV452,Lookups!$BR$3:$CC$63,E452,FALSE),IF(HS452="Form 2",VLOOKUP(HV452,Lookups!$BR$67:$CC$127,E452,FALSE),VLOOKUP(HV452,Lookups!$BR$130:$CC$190,E452,FALSE))))))</f>
        <v>Null</v>
      </c>
      <c r="PR452" t="str">
        <f t="shared" si="676"/>
        <v>Null</v>
      </c>
      <c r="PS452" t="str">
        <f>IF(HR452="","Null",IF(E452&lt;3,"Null",IF(OY452=0,0,IF(OW452="Form 1",VLOOKUP(OY452,Lookups!$BR$3:$CC$63,E452,FALSE),IF(OW452="Form 2",VLOOKUP(OY452,Lookups!$BR$67:$CC$127,E452,FALSE),VLOOKUP(OY452,Lookups!$BR$130:$CC$190,E452,FALSE))))))</f>
        <v>Null</v>
      </c>
      <c r="PT452" t="str">
        <f t="shared" si="677"/>
        <v>Null</v>
      </c>
      <c r="PU452" t="str">
        <f t="shared" si="678"/>
        <v>Null</v>
      </c>
      <c r="PV452" t="str">
        <f t="shared" si="679"/>
        <v>Null</v>
      </c>
      <c r="PW452" t="str">
        <f t="shared" si="680"/>
        <v>No PI Tests</v>
      </c>
      <c r="PX452">
        <f t="shared" si="681"/>
        <v>0</v>
      </c>
      <c r="PY452">
        <f t="shared" si="682"/>
        <v>0</v>
      </c>
      <c r="PZ452" t="str">
        <f t="shared" si="683"/>
        <v>Null</v>
      </c>
      <c r="QA452" t="str">
        <f t="shared" si="684"/>
        <v>Null</v>
      </c>
      <c r="QB452" t="str">
        <f t="shared" si="685"/>
        <v>Null</v>
      </c>
      <c r="QC452" t="str">
        <f>IF($MS452="System 44 Record",IF(BQ452&lt;MEDIAN(Directions!$F$3,Directions!$F$6),"Mid-Year Exited Student","Full Year Participant")&amp;IF(BP452&lt;Directions!$F$3,", Started Prior Year",", Started This Year"),"Null")</f>
        <v>Null</v>
      </c>
      <c r="QD452" t="str">
        <f t="shared" si="686"/>
        <v>Null</v>
      </c>
      <c r="QE452">
        <f t="shared" si="687"/>
        <v>0</v>
      </c>
      <c r="QF452">
        <f t="shared" si="688"/>
        <v>0</v>
      </c>
      <c r="QG452">
        <f t="shared" si="689"/>
        <v>0</v>
      </c>
      <c r="QH452">
        <f t="shared" si="690"/>
        <v>0</v>
      </c>
      <c r="QI452">
        <f t="shared" si="691"/>
        <v>0</v>
      </c>
      <c r="QJ452" t="str">
        <f t="shared" si="692"/>
        <v>Used None</v>
      </c>
      <c r="QK452" t="str">
        <f t="shared" si="693"/>
        <v>Null</v>
      </c>
      <c r="QL452" t="str">
        <f t="shared" si="694"/>
        <v>Null</v>
      </c>
      <c r="QM452" t="str">
        <f>IF($MS452="READ 180 Record",IF(AQ452="","Null",VLOOKUP(JJ452,Lookups!$DX$3:$EB$2054,AN452+1,FALSE)),"Null")</f>
        <v>Null</v>
      </c>
      <c r="QN452" t="str">
        <f t="shared" si="695"/>
        <v>Null</v>
      </c>
    </row>
    <row r="453" spans="1:456" x14ac:dyDescent="0.25">
      <c r="A453" s="161" t="s">
        <v>1447</v>
      </c>
      <c r="B453" s="161" t="s">
        <v>1447</v>
      </c>
      <c r="C453" s="161" t="s">
        <v>1447</v>
      </c>
      <c r="D453" s="161" t="s">
        <v>1447</v>
      </c>
      <c r="E453" s="161">
        <v>5</v>
      </c>
      <c r="F453" s="161" t="s">
        <v>1447</v>
      </c>
      <c r="G453" s="161" t="s">
        <v>875</v>
      </c>
      <c r="H453" s="161" t="s">
        <v>908</v>
      </c>
      <c r="I453" s="161">
        <v>394</v>
      </c>
      <c r="J453" s="159">
        <v>42500</v>
      </c>
      <c r="K453" s="161">
        <v>0</v>
      </c>
      <c r="L453" s="161">
        <v>0</v>
      </c>
      <c r="M453" s="161">
        <v>0</v>
      </c>
      <c r="N453" s="161">
        <v>0</v>
      </c>
      <c r="O453" s="161">
        <v>0</v>
      </c>
      <c r="P453" s="161">
        <v>0</v>
      </c>
      <c r="Q453" s="161">
        <v>0</v>
      </c>
      <c r="R453" s="161">
        <v>0</v>
      </c>
      <c r="S453" s="161">
        <v>0</v>
      </c>
      <c r="T453" s="161">
        <v>0</v>
      </c>
      <c r="U453" s="161">
        <v>0</v>
      </c>
      <c r="V453" s="161">
        <v>0</v>
      </c>
      <c r="W453" s="161">
        <v>0</v>
      </c>
      <c r="X453" s="161">
        <v>0</v>
      </c>
      <c r="AB453" s="161" t="s">
        <v>242</v>
      </c>
      <c r="AC453" s="161" t="s">
        <v>242</v>
      </c>
      <c r="AD453" s="161" t="s">
        <v>242</v>
      </c>
      <c r="AE453" s="161" t="s">
        <v>242</v>
      </c>
      <c r="AF453" s="161" t="s">
        <v>241</v>
      </c>
      <c r="AG453" s="161" t="s">
        <v>241</v>
      </c>
      <c r="AH453" s="161" t="s">
        <v>242</v>
      </c>
      <c r="AI453" s="161">
        <v>20150801</v>
      </c>
      <c r="AJ453" s="161">
        <v>20160525</v>
      </c>
      <c r="AK453" s="161" t="s">
        <v>869</v>
      </c>
      <c r="AL453" t="s">
        <v>1078</v>
      </c>
      <c r="BN453" t="s">
        <v>1076</v>
      </c>
      <c r="BO453" t="s">
        <v>908</v>
      </c>
      <c r="BP453" s="159">
        <v>42269</v>
      </c>
      <c r="BQ453" s="159">
        <v>42481</v>
      </c>
      <c r="BR453" t="s">
        <v>877</v>
      </c>
      <c r="BS453">
        <v>394</v>
      </c>
      <c r="BT453" s="159">
        <v>42481</v>
      </c>
      <c r="BU453">
        <v>3</v>
      </c>
      <c r="BV453">
        <v>5</v>
      </c>
      <c r="BW453">
        <v>20</v>
      </c>
      <c r="BX453">
        <v>62</v>
      </c>
      <c r="BY453">
        <v>841</v>
      </c>
      <c r="BZ453">
        <v>871</v>
      </c>
      <c r="CA453">
        <v>0</v>
      </c>
      <c r="CB453">
        <v>15</v>
      </c>
      <c r="CC453">
        <v>42</v>
      </c>
      <c r="CD453">
        <v>62</v>
      </c>
      <c r="CE453">
        <v>87</v>
      </c>
      <c r="CF453">
        <v>82</v>
      </c>
      <c r="CG453">
        <v>70</v>
      </c>
      <c r="CH453">
        <v>61</v>
      </c>
      <c r="CI453">
        <v>5337</v>
      </c>
      <c r="CJ453">
        <v>2.5417000000000001</v>
      </c>
      <c r="CK453">
        <v>3</v>
      </c>
      <c r="CL453">
        <v>4</v>
      </c>
      <c r="ET453" s="161">
        <v>0</v>
      </c>
      <c r="EU453" s="161">
        <v>0</v>
      </c>
      <c r="EV453" s="161">
        <v>0</v>
      </c>
      <c r="EW453" s="161">
        <v>0</v>
      </c>
      <c r="EX453" s="161">
        <v>0</v>
      </c>
      <c r="EY453" s="161">
        <v>0</v>
      </c>
      <c r="EZ453" s="161">
        <v>0</v>
      </c>
      <c r="FA453" s="161">
        <v>0</v>
      </c>
      <c r="FB453" s="161">
        <v>0</v>
      </c>
      <c r="FC453" s="161">
        <v>0</v>
      </c>
      <c r="FD453" s="161">
        <v>0</v>
      </c>
      <c r="FE453" s="161">
        <v>0</v>
      </c>
      <c r="HN453" s="161" t="s">
        <v>908</v>
      </c>
      <c r="HO453" s="159">
        <v>42243</v>
      </c>
      <c r="HP453" s="159">
        <v>42500</v>
      </c>
      <c r="HQ453" s="161">
        <v>3</v>
      </c>
      <c r="HR453" s="159">
        <v>42243</v>
      </c>
      <c r="HS453" s="161" t="s">
        <v>872</v>
      </c>
      <c r="HT453" s="161" t="s">
        <v>878</v>
      </c>
      <c r="HU453" s="161">
        <v>17</v>
      </c>
      <c r="HV453" s="161">
        <v>8</v>
      </c>
      <c r="HW453" s="161">
        <v>0</v>
      </c>
      <c r="HX453" s="159">
        <v>42346</v>
      </c>
      <c r="HY453" s="161" t="s">
        <v>874</v>
      </c>
      <c r="HZ453" s="161" t="s">
        <v>878</v>
      </c>
      <c r="IA453" s="161">
        <v>35</v>
      </c>
      <c r="IB453" s="161">
        <v>5</v>
      </c>
      <c r="IC453" s="161">
        <v>0</v>
      </c>
      <c r="ID453" s="159">
        <v>42500</v>
      </c>
      <c r="IE453" s="161" t="s">
        <v>879</v>
      </c>
      <c r="IF453" s="161" t="s">
        <v>873</v>
      </c>
      <c r="IG453" s="161">
        <v>31</v>
      </c>
      <c r="IH453" s="161">
        <v>14</v>
      </c>
      <c r="II453" s="161">
        <v>0</v>
      </c>
      <c r="JB453" s="161" t="s">
        <v>908</v>
      </c>
      <c r="JC453" s="161">
        <v>10</v>
      </c>
      <c r="JD453" s="161">
        <v>7</v>
      </c>
      <c r="JE453" s="161">
        <v>7</v>
      </c>
      <c r="JF453" s="161">
        <v>3970</v>
      </c>
      <c r="JG453" s="159">
        <v>42500</v>
      </c>
      <c r="JH453" s="161">
        <v>394</v>
      </c>
      <c r="JI453" s="159">
        <v>42243</v>
      </c>
      <c r="JJ453" s="161">
        <v>162</v>
      </c>
      <c r="JK453" s="161">
        <v>2</v>
      </c>
      <c r="JL453" s="159">
        <v>42346</v>
      </c>
      <c r="JM453" s="161">
        <v>288</v>
      </c>
      <c r="JN453" s="161">
        <v>7</v>
      </c>
      <c r="JO453" s="159">
        <v>42500</v>
      </c>
      <c r="JP453" s="161">
        <v>394</v>
      </c>
      <c r="JQ453" s="161">
        <v>12</v>
      </c>
      <c r="MN453" t="str">
        <f t="shared" si="609"/>
        <v>NoNoNoYesYesNo</v>
      </c>
      <c r="MO453" t="str">
        <f>IF(AND(MN453="NoNoNoNoNoNo",JI453=""),"No Programs",VLOOKUP(MN453,Lookups!$DA$4:$DB$67,2,FALSE))</f>
        <v>System 44 Only</v>
      </c>
      <c r="MP453">
        <f t="shared" si="610"/>
        <v>0</v>
      </c>
      <c r="MQ453" t="str">
        <f t="shared" si="611"/>
        <v>System 44 User</v>
      </c>
      <c r="MR453" t="str">
        <f>Directions!$D$3</f>
        <v>Usage</v>
      </c>
      <c r="MS453" t="str">
        <f>VLOOKUP(MQ453,Lookups!$CU$71:$CV$80,2,FALSE)</f>
        <v>System 44 Record</v>
      </c>
      <c r="MT453">
        <f t="shared" si="612"/>
        <v>1</v>
      </c>
      <c r="MU453">
        <f t="shared" si="613"/>
        <v>1</v>
      </c>
      <c r="MV453">
        <f t="shared" si="614"/>
        <v>1</v>
      </c>
      <c r="MW453">
        <f t="shared" si="615"/>
        <v>1</v>
      </c>
      <c r="MX453">
        <f t="shared" si="616"/>
        <v>36.714285714285715</v>
      </c>
      <c r="MY453" t="str">
        <f t="shared" si="617"/>
        <v>Not Used</v>
      </c>
      <c r="MZ453">
        <f t="shared" si="618"/>
        <v>0</v>
      </c>
      <c r="NA453" t="str">
        <f t="shared" si="619"/>
        <v>Not Available</v>
      </c>
      <c r="NB453" t="str">
        <f t="shared" si="620"/>
        <v>Not Available</v>
      </c>
      <c r="NC453" t="str">
        <f t="shared" si="621"/>
        <v>4 Not Indicated</v>
      </c>
      <c r="ND453" t="str">
        <f t="shared" si="622"/>
        <v>4 Not Indicated</v>
      </c>
      <c r="NE453" t="str">
        <f t="shared" si="623"/>
        <v>4 Not Indicated</v>
      </c>
      <c r="NF453" t="str">
        <f t="shared" si="624"/>
        <v>4 Not Indicated</v>
      </c>
      <c r="NG453" t="str">
        <f t="shared" si="625"/>
        <v>4 Not Indicated</v>
      </c>
      <c r="NH453" s="159">
        <f t="shared" si="626"/>
        <v>42500</v>
      </c>
      <c r="NI453">
        <f t="shared" si="627"/>
        <v>394</v>
      </c>
      <c r="NJ453" s="159">
        <f t="shared" si="628"/>
        <v>42500</v>
      </c>
      <c r="NK453">
        <f t="shared" si="629"/>
        <v>394</v>
      </c>
      <c r="NL453">
        <f t="shared" si="630"/>
        <v>36.714285714285715</v>
      </c>
      <c r="NM453">
        <f t="shared" si="631"/>
        <v>1</v>
      </c>
      <c r="NN453">
        <f>IF(OR(E453="PK",E453="K",JJ453=""),"Null",INDEX(Lookups!$EZ$4:$FW$18,MATCH($JJ453,Lookups!$EY$4:$EY$18,1),MATCH($E453,Lookups!$EZ$3:$FW$3,0)))</f>
        <v>235</v>
      </c>
      <c r="NO453">
        <f>IF(OR(E453="PK",E453="K",JJ453=""),"Null",INDEX(Lookups!$EZ$4:$FW$18,MATCH($JJ453,Lookups!$EY$4:$EY$18,1),MATCH($E453,Lookups!$EZ$3:$FW$3,0) + 1))</f>
        <v>335</v>
      </c>
      <c r="NP453">
        <f t="shared" si="632"/>
        <v>470</v>
      </c>
      <c r="NQ453" t="str">
        <f t="shared" si="633"/>
        <v>PI is Recommended</v>
      </c>
      <c r="NR453" t="str">
        <f t="shared" si="634"/>
        <v>PI is Recommended</v>
      </c>
      <c r="NS453" t="str">
        <f t="shared" si="635"/>
        <v>BR to 199L</v>
      </c>
      <c r="NT453" t="str">
        <f t="shared" si="636"/>
        <v>200L to 399L</v>
      </c>
      <c r="NU453" t="str">
        <f t="shared" si="637"/>
        <v>200L to 399L</v>
      </c>
      <c r="NV453" s="183" t="str">
        <f t="array" ref="NV453">IF($NL453="No RI Tests","No RI Tests",VLOOKUP(IF(AND(E453="K",JJ453&lt;280),3,IF(AND(E453="K",JJ453&gt;=280),4,MAX(IF(E453=Lookups!$DF$6:$DF$99,IF(JJ453&gt;=Lookups!$DG$6:$DG$99,Lookups!$DH$6:$DH$99))))),Lookups!$DE$104:$DG$108,2,FALSE))</f>
        <v>1 Below Basic</v>
      </c>
      <c r="NW453" s="161" t="str">
        <f t="array" ref="NW453">IF($NL453="No RI Tests","No RI Tests",VLOOKUP(IF(AND(E453="K",JH453&lt;280),3,IF(AND(E453="K",JH453&gt;=280),4,MAX(IF(E453=Lookups!$DF$6:$DF$99,IF(NI453&gt;=Lookups!$DG$6:$DG$99,Lookups!$DH$6:$DH$99))))),Lookups!$DE$104:$DG$108,2,FALSE))</f>
        <v>1 Below Basic</v>
      </c>
      <c r="NX453" s="161" t="str">
        <f t="array" ref="NX453">IF($NL453="No RI Tests","No RI Tests",VLOOKUP(IF(AND(E453="K",NK453&lt;280),3,IF(AND(E453="K",NK453&gt;=280),4,MAX(IF(E453=Lookups!$DF$6:$DF$99,IF(NK453&gt;=Lookups!$DG$6:$DG$99,Lookups!$DH$6:$DH$99))))),Lookups!$DE$104:$DG$108,2,FALSE))</f>
        <v>1 Below Basic</v>
      </c>
      <c r="NY453">
        <f t="shared" si="638"/>
        <v>1</v>
      </c>
      <c r="NZ453">
        <f t="shared" si="639"/>
        <v>0</v>
      </c>
      <c r="OA453" t="str">
        <f t="shared" si="640"/>
        <v>Maintained Performance Level</v>
      </c>
      <c r="OB453" s="161" t="str">
        <f t="array" ref="OB453">IF($NL453="No RI Tests","No RI Tests",IF(E453="K","N/A",VLOOKUP(MAX(IF(E453=Lookups!$DF$6:$DF$99,IF(JJ453&gt;=Lookups!$DG$6:$DG$99,Lookups!$DI$6:$DI$99))),Lookups!$DE$104:$DG$108,3,FALSE)))</f>
        <v>1 Limited</v>
      </c>
      <c r="OC453" s="161" t="str">
        <f t="array" ref="OC453">IF($NL453="No RI Tests","No RI Tests",IF(E453="K","N/A",VLOOKUP(MAX(IF(E453=Lookups!$DF$6:$DF$99,IF(NI453&gt;=Lookups!$DG$6:$DG$99,Lookups!$DI$6:$DI$99))),Lookups!$DE$104:$DG$108,3,FALSE)))</f>
        <v>1 Limited</v>
      </c>
      <c r="OD453" s="161" t="str">
        <f t="array" ref="OD453">IF($NL453="No RI Tests","No RI Tests",IF(E453="K","N/A",VLOOKUP(MAX(IF(E453=Lookups!$DF$6:$DF$99,IF(NK453&gt;=Lookups!$DG$6:$DG$99,Lookups!$DI$6:$DI$99))),Lookups!$DE$104:$DG$108,3,FALSE)))</f>
        <v>1 Limited</v>
      </c>
      <c r="OE453">
        <f t="shared" si="641"/>
        <v>1</v>
      </c>
      <c r="OF453">
        <f t="shared" si="642"/>
        <v>0</v>
      </c>
      <c r="OG453" t="str">
        <f t="shared" si="643"/>
        <v>Maintained Performance Level</v>
      </c>
      <c r="OH453">
        <f t="shared" si="644"/>
        <v>232</v>
      </c>
      <c r="OI453">
        <f t="shared" si="645"/>
        <v>1</v>
      </c>
      <c r="OJ453">
        <f t="shared" si="646"/>
        <v>0</v>
      </c>
      <c r="OK453">
        <f t="shared" si="647"/>
        <v>0</v>
      </c>
      <c r="OL453">
        <f t="shared" si="648"/>
        <v>0.81403508771929822</v>
      </c>
      <c r="OM453" t="str">
        <f t="shared" si="649"/>
        <v>Fall Administration</v>
      </c>
      <c r="ON453" t="str">
        <f t="shared" si="650"/>
        <v>Winter Administration</v>
      </c>
      <c r="OO453" t="str">
        <f t="shared" si="651"/>
        <v>Fall to Winter RI</v>
      </c>
      <c r="OP453" t="str">
        <f ca="1">IF(AND(HR453&lt;&gt;"",JJ453&lt;600),IF(HT453="Advancing","Tier 2","Tier 3"),IF(JI453="","Null",IF(OR(E453="K",E453&lt;3),"FRA Recommended",IF(JJ453&gt;=IF(E453&lt;6,400,600),IF(JJ453&lt;VLOOKUP(E453,Lookups!$AP$3:$AR$16,3,FALSE),"Tier 2","Core"),IF(JJ453&lt;400,IF(RAND()&lt;0.81,"Tier 3","Tier 2"),IF(RAND()&lt;0.51,"Tier 3","Tier 2"))))))</f>
        <v>Tier 3</v>
      </c>
      <c r="OQ453" t="str">
        <f t="shared" si="652"/>
        <v>Average Reading Invt. Under 15 Minutes Long</v>
      </c>
      <c r="OR453">
        <f t="shared" si="653"/>
        <v>0</v>
      </c>
      <c r="OS453" t="str">
        <f t="shared" si="654"/>
        <v>Null</v>
      </c>
      <c r="OT453">
        <f t="shared" si="655"/>
        <v>232</v>
      </c>
      <c r="OU453" s="159">
        <f t="shared" si="656"/>
        <v>42500</v>
      </c>
      <c r="OV453" t="str">
        <f t="shared" si="657"/>
        <v>Form 3</v>
      </c>
      <c r="OW453" t="str">
        <f t="shared" si="658"/>
        <v>Developing</v>
      </c>
      <c r="OX453">
        <f t="shared" si="659"/>
        <v>31</v>
      </c>
      <c r="OY453">
        <f t="shared" si="660"/>
        <v>14</v>
      </c>
      <c r="OZ453">
        <f t="shared" si="661"/>
        <v>0</v>
      </c>
      <c r="PA453" s="159">
        <f t="shared" si="662"/>
        <v>42500</v>
      </c>
      <c r="PB453" t="str">
        <f t="shared" si="663"/>
        <v>Form 3</v>
      </c>
      <c r="PC453" t="str">
        <f t="shared" si="664"/>
        <v>Developing</v>
      </c>
      <c r="PD453">
        <f t="shared" si="665"/>
        <v>31</v>
      </c>
      <c r="PE453">
        <f t="shared" si="666"/>
        <v>14</v>
      </c>
      <c r="PF453">
        <f t="shared" si="667"/>
        <v>0</v>
      </c>
      <c r="PG453">
        <f t="shared" si="668"/>
        <v>36.714285714285715</v>
      </c>
      <c r="PH453">
        <f t="shared" si="669"/>
        <v>1</v>
      </c>
      <c r="PI453">
        <f t="shared" si="670"/>
        <v>1</v>
      </c>
      <c r="PJ453">
        <f t="shared" si="671"/>
        <v>17</v>
      </c>
      <c r="PK453">
        <f>IF(HR453="","Null",IF(E453&lt;3,"Null",IF(HU453=0,0,IF(HS453="Form 1",VLOOKUP(HU453,Lookups!$BE$3:$BP$63,E453,FALSE),IF(HS453="Form 2",VLOOKUP(HU453,Lookups!$BE$67:$BP$127,E453,FALSE),VLOOKUP(HU453,Lookups!$BE$130:$BP$190,E453,FALSE))))))</f>
        <v>0</v>
      </c>
      <c r="PL453">
        <f t="shared" si="672"/>
        <v>31</v>
      </c>
      <c r="PM453">
        <f>IF($PH453=0,"Null",IF(E453&lt;3,"Null",IF(OX453=0,0,IF(OV453="Form 1",VLOOKUP(OX453,Lookups!$BE$3:$BP$63,E453,FALSE),IF(OV453="Form 2",VLOOKUP(OX453,Lookups!$BE$67:$BP$127,E453,FALSE),VLOOKUP(OX453,Lookups!$BE$130:$BP$190,E453,FALSE))))))</f>
        <v>2</v>
      </c>
      <c r="PN453">
        <f t="shared" si="673"/>
        <v>14</v>
      </c>
      <c r="PO453">
        <f t="shared" si="674"/>
        <v>1</v>
      </c>
      <c r="PP453">
        <f t="shared" si="675"/>
        <v>8</v>
      </c>
      <c r="PQ453">
        <f>IF(HR453="","Null",IF(E453&lt;3,"Null",IF(HV453=0,0,IF(HS453="Form 1",VLOOKUP(HV453,Lookups!$BR$3:$CC$63,E453,FALSE),IF(HS453="Form 2",VLOOKUP(HV453,Lookups!$BR$67:$CC$127,E453,FALSE),VLOOKUP(HV453,Lookups!$BR$130:$CC$190,E453,FALSE))))))</f>
        <v>10</v>
      </c>
      <c r="PR453">
        <f t="shared" si="676"/>
        <v>14</v>
      </c>
      <c r="PS453">
        <f>IF(HR453="","Null",IF(E453&lt;3,"Null",IF(OY453=0,0,IF(OW453="Form 1",VLOOKUP(OY453,Lookups!$BR$3:$CC$63,E453,FALSE),IF(OW453="Form 2",VLOOKUP(OY453,Lookups!$BR$67:$CC$127,E453,FALSE),VLOOKUP(OY453,Lookups!$BR$130:$CC$190,E453,FALSE))))))</f>
        <v>20</v>
      </c>
      <c r="PT453">
        <f t="shared" si="677"/>
        <v>6</v>
      </c>
      <c r="PU453">
        <f t="shared" si="678"/>
        <v>1</v>
      </c>
      <c r="PV453">
        <f t="shared" si="679"/>
        <v>0</v>
      </c>
      <c r="PW453" t="str">
        <f t="shared" si="680"/>
        <v>Fall to Spring PI Administration</v>
      </c>
      <c r="PX453">
        <f t="shared" si="681"/>
        <v>0</v>
      </c>
      <c r="PY453">
        <f t="shared" si="682"/>
        <v>1</v>
      </c>
      <c r="PZ453" t="str">
        <f t="shared" si="683"/>
        <v>60 to 79 Sessions</v>
      </c>
      <c r="QA453" t="str">
        <f t="shared" si="684"/>
        <v>Series 1</v>
      </c>
      <c r="QB453" t="str">
        <f t="shared" si="685"/>
        <v>In Series 1 to 4</v>
      </c>
      <c r="QC453" t="str">
        <f>IF($MS453="System 44 Record",IF(BQ453&lt;MEDIAN(Directions!$F$3,Directions!$F$6),"Mid-Year Exited Student","Full Year Participant")&amp;IF(BP453&lt;Directions!$F$3,", Started Prior Year",", Started This Year"),"Null")</f>
        <v>Full Year Participant, Started This Year</v>
      </c>
      <c r="QD453">
        <f t="shared" si="686"/>
        <v>0</v>
      </c>
      <c r="QE453">
        <f t="shared" si="687"/>
        <v>0</v>
      </c>
      <c r="QF453">
        <f t="shared" si="688"/>
        <v>1</v>
      </c>
      <c r="QG453">
        <f t="shared" si="689"/>
        <v>0</v>
      </c>
      <c r="QH453">
        <f t="shared" si="690"/>
        <v>0</v>
      </c>
      <c r="QI453">
        <f t="shared" si="691"/>
        <v>0</v>
      </c>
      <c r="QJ453" t="str">
        <f t="shared" si="692"/>
        <v>RC! Only</v>
      </c>
      <c r="QK453" t="str">
        <f t="shared" si="693"/>
        <v>Null</v>
      </c>
      <c r="QL453" t="str">
        <f t="shared" si="694"/>
        <v>Null</v>
      </c>
      <c r="QM453" t="str">
        <f>IF($MS453="READ 180 Record",IF(AQ453="","Null",VLOOKUP(JJ453,Lookups!$DX$3:$EB$2054,AN453+1,FALSE)),"Null")</f>
        <v>Null</v>
      </c>
      <c r="QN453" t="str">
        <f t="shared" si="695"/>
        <v>Null</v>
      </c>
    </row>
    <row r="454" spans="1:456" x14ac:dyDescent="0.25">
      <c r="A454" s="161" t="s">
        <v>1447</v>
      </c>
      <c r="B454" s="161" t="s">
        <v>1447</v>
      </c>
      <c r="C454" s="161" t="s">
        <v>1447</v>
      </c>
      <c r="D454" s="161" t="s">
        <v>1447</v>
      </c>
      <c r="E454" s="161">
        <v>7</v>
      </c>
      <c r="F454" s="161" t="s">
        <v>1447</v>
      </c>
      <c r="G454" s="161" t="s">
        <v>880</v>
      </c>
      <c r="H454" s="161" t="s">
        <v>881</v>
      </c>
      <c r="K454" s="161">
        <v>0</v>
      </c>
      <c r="L454" s="161">
        <v>0</v>
      </c>
      <c r="M454" s="161">
        <v>0</v>
      </c>
      <c r="N454" s="161">
        <v>0</v>
      </c>
      <c r="O454" s="161">
        <v>0</v>
      </c>
      <c r="P454" s="161">
        <v>0</v>
      </c>
      <c r="Q454" s="161">
        <v>0</v>
      </c>
      <c r="R454" s="161">
        <v>0</v>
      </c>
      <c r="S454" s="161">
        <v>0</v>
      </c>
      <c r="T454" s="161">
        <v>0</v>
      </c>
      <c r="U454" s="161">
        <v>0</v>
      </c>
      <c r="V454" s="161">
        <v>0</v>
      </c>
      <c r="W454" s="161">
        <v>0</v>
      </c>
      <c r="X454" s="161">
        <v>0</v>
      </c>
      <c r="AB454" s="161" t="s">
        <v>242</v>
      </c>
      <c r="AC454" s="161" t="s">
        <v>242</v>
      </c>
      <c r="AD454" s="161" t="s">
        <v>242</v>
      </c>
      <c r="AE454" s="161" t="s">
        <v>242</v>
      </c>
      <c r="AF454" s="161" t="s">
        <v>242</v>
      </c>
      <c r="AG454" s="161" t="s">
        <v>242</v>
      </c>
      <c r="AH454" s="161" t="s">
        <v>242</v>
      </c>
      <c r="AI454" s="161">
        <v>20150801</v>
      </c>
      <c r="AJ454" s="161">
        <v>20160525</v>
      </c>
      <c r="AK454" s="161" t="s">
        <v>869</v>
      </c>
      <c r="AL454" t="s">
        <v>1078</v>
      </c>
      <c r="BN454" t="s">
        <v>1079</v>
      </c>
      <c r="ET454" s="161">
        <v>0</v>
      </c>
      <c r="EU454" s="161">
        <v>0</v>
      </c>
      <c r="EV454" s="161">
        <v>0</v>
      </c>
      <c r="EW454" s="161">
        <v>0</v>
      </c>
      <c r="EX454" s="161">
        <v>0</v>
      </c>
      <c r="EY454" s="161">
        <v>0</v>
      </c>
      <c r="EZ454" s="161">
        <v>0</v>
      </c>
      <c r="FA454" s="161">
        <v>0</v>
      </c>
      <c r="FB454" s="161">
        <v>0</v>
      </c>
      <c r="FC454" s="161">
        <v>0</v>
      </c>
      <c r="FD454" s="161">
        <v>0</v>
      </c>
      <c r="FE454" s="161">
        <v>0</v>
      </c>
      <c r="HN454" s="161" t="s">
        <v>881</v>
      </c>
      <c r="JB454" s="161" t="s">
        <v>881</v>
      </c>
      <c r="JC454" s="161">
        <v>0</v>
      </c>
      <c r="JD454" s="161">
        <v>0</v>
      </c>
      <c r="JE454" s="161">
        <v>0</v>
      </c>
      <c r="JF454" s="161">
        <v>0</v>
      </c>
      <c r="MN454" t="str">
        <f t="shared" si="609"/>
        <v>NoNoNoNoNoNo</v>
      </c>
      <c r="MO454" t="str">
        <f>IF(AND(MN454="NoNoNoNoNoNo",JI454=""),"No Programs",VLOOKUP(MN454,Lookups!$DA$4:$DB$67,2,FALSE))</f>
        <v>No Programs</v>
      </c>
      <c r="MP454">
        <f t="shared" si="610"/>
        <v>0</v>
      </c>
      <c r="MQ454" t="str">
        <f t="shared" si="611"/>
        <v>No Program Use</v>
      </c>
      <c r="MR454" t="str">
        <f>Directions!$D$3</f>
        <v>Usage</v>
      </c>
      <c r="MS454" t="str">
        <f>VLOOKUP(MQ454,Lookups!$CU$71:$CV$80,2,FALSE)</f>
        <v>Exclude</v>
      </c>
      <c r="MT454">
        <f t="shared" si="612"/>
        <v>0</v>
      </c>
      <c r="MU454">
        <f t="shared" si="613"/>
        <v>0</v>
      </c>
      <c r="MV454">
        <f t="shared" si="614"/>
        <v>0</v>
      </c>
      <c r="MW454">
        <f t="shared" si="615"/>
        <v>0</v>
      </c>
      <c r="MX454">
        <f t="shared" si="616"/>
        <v>0</v>
      </c>
      <c r="MY454" t="str">
        <f t="shared" si="617"/>
        <v>Not Used</v>
      </c>
      <c r="MZ454">
        <f t="shared" si="618"/>
        <v>0</v>
      </c>
      <c r="NA454" t="str">
        <f t="shared" si="619"/>
        <v>Not Available</v>
      </c>
      <c r="NB454" t="str">
        <f t="shared" si="620"/>
        <v>Not Available</v>
      </c>
      <c r="NC454" t="str">
        <f t="shared" si="621"/>
        <v>4 Not Indicated</v>
      </c>
      <c r="ND454" t="str">
        <f t="shared" si="622"/>
        <v>4 Not Indicated</v>
      </c>
      <c r="NE454" t="str">
        <f t="shared" si="623"/>
        <v>4 Not Indicated</v>
      </c>
      <c r="NF454" t="str">
        <f t="shared" si="624"/>
        <v>4 Not Indicated</v>
      </c>
      <c r="NG454" t="str">
        <f t="shared" si="625"/>
        <v>4 Not Indicated</v>
      </c>
      <c r="NH454" s="159" t="str">
        <f t="shared" si="626"/>
        <v>Null</v>
      </c>
      <c r="NI454" t="str">
        <f t="shared" si="627"/>
        <v>Null</v>
      </c>
      <c r="NJ454" s="159" t="str">
        <f t="shared" si="628"/>
        <v>Null</v>
      </c>
      <c r="NK454" t="str">
        <f t="shared" si="629"/>
        <v>Null</v>
      </c>
      <c r="NL454" t="str">
        <f t="shared" si="630"/>
        <v>No RI Tests</v>
      </c>
      <c r="NM454">
        <f t="shared" si="631"/>
        <v>0</v>
      </c>
      <c r="NN454" t="str">
        <f>IF(OR(E454="PK",E454="K",JJ454=""),"Null",INDEX(Lookups!$EZ$4:$FW$18,MATCH($JJ454,Lookups!$EY$4:$EY$18,1),MATCH($E454,Lookups!$EZ$3:$FW$3,0)))</f>
        <v>Null</v>
      </c>
      <c r="NO454" t="str">
        <f>IF(OR(E454="PK",E454="K",JJ454=""),"Null",INDEX(Lookups!$EZ$4:$FW$18,MATCH($JJ454,Lookups!$EY$4:$EY$18,1),MATCH($E454,Lookups!$EZ$3:$FW$3,0) + 1))</f>
        <v>Null</v>
      </c>
      <c r="NP454" t="str">
        <f t="shared" si="632"/>
        <v>Null</v>
      </c>
      <c r="NQ454" t="str">
        <f t="shared" si="633"/>
        <v>Null</v>
      </c>
      <c r="NR454" t="str">
        <f t="shared" si="634"/>
        <v>Null</v>
      </c>
      <c r="NS454" t="str">
        <f t="shared" si="635"/>
        <v>No RI Tests</v>
      </c>
      <c r="NT454" t="str">
        <f t="shared" si="636"/>
        <v>No RI Tests</v>
      </c>
      <c r="NU454" t="str">
        <f t="shared" si="637"/>
        <v>No RI Tests</v>
      </c>
      <c r="NV454" s="183" t="str">
        <f t="array" ref="NV454">IF($NL454="No RI Tests","No RI Tests",VLOOKUP(IF(AND(E454="K",JJ454&lt;280),3,IF(AND(E454="K",JJ454&gt;=280),4,MAX(IF(E454=Lookups!$DF$6:$DF$99,IF(JJ454&gt;=Lookups!$DG$6:$DG$99,Lookups!$DH$6:$DH$99))))),Lookups!$DE$104:$DG$108,2,FALSE))</f>
        <v>No RI Tests</v>
      </c>
      <c r="NW454" s="161" t="str">
        <f t="array" ref="NW454">IF($NL454="No RI Tests","No RI Tests",VLOOKUP(IF(AND(E454="K",JH454&lt;280),3,IF(AND(E454="K",JH454&gt;=280),4,MAX(IF(E454=Lookups!$DF$6:$DF$99,IF(NI454&gt;=Lookups!$DG$6:$DG$99,Lookups!$DH$6:$DH$99))))),Lookups!$DE$104:$DG$108,2,FALSE))</f>
        <v>No RI Tests</v>
      </c>
      <c r="NX454" s="161" t="str">
        <f t="array" ref="NX454">IF($NL454="No RI Tests","No RI Tests",VLOOKUP(IF(AND(E454="K",NK454&lt;280),3,IF(AND(E454="K",NK454&gt;=280),4,MAX(IF(E454=Lookups!$DF$6:$DF$99,IF(NK454&gt;=Lookups!$DG$6:$DG$99,Lookups!$DH$6:$DH$99))))),Lookups!$DE$104:$DG$108,2,FALSE))</f>
        <v>No RI Tests</v>
      </c>
      <c r="NY454" t="str">
        <f t="shared" si="638"/>
        <v>Null</v>
      </c>
      <c r="NZ454" t="str">
        <f t="shared" si="639"/>
        <v>Null</v>
      </c>
      <c r="OA454" t="str">
        <f t="shared" si="640"/>
        <v>No RI for Comparison</v>
      </c>
      <c r="OB454" s="161" t="str">
        <f t="array" ref="OB454">IF($NL454="No RI Tests","No RI Tests",IF(E454="K","N/A",VLOOKUP(MAX(IF(E454=Lookups!$DF$6:$DF$99,IF(JJ454&gt;=Lookups!$DG$6:$DG$99,Lookups!$DI$6:$DI$99))),Lookups!$DE$104:$DG$108,3,FALSE)))</f>
        <v>No RI Tests</v>
      </c>
      <c r="OC454" s="161" t="str">
        <f t="array" ref="OC454">IF($NL454="No RI Tests","No RI Tests",IF(E454="K","N/A",VLOOKUP(MAX(IF(E454=Lookups!$DF$6:$DF$99,IF(NI454&gt;=Lookups!$DG$6:$DG$99,Lookups!$DI$6:$DI$99))),Lookups!$DE$104:$DG$108,3,FALSE)))</f>
        <v>No RI Tests</v>
      </c>
      <c r="OD454" s="161" t="str">
        <f t="array" ref="OD454">IF($NL454="No RI Tests","No RI Tests",IF(E454="K","N/A",VLOOKUP(MAX(IF(E454=Lookups!$DF$6:$DF$99,IF(NK454&gt;=Lookups!$DG$6:$DG$99,Lookups!$DI$6:$DI$99))),Lookups!$DE$104:$DG$108,3,FALSE)))</f>
        <v>No RI Tests</v>
      </c>
      <c r="OE454" t="str">
        <f t="shared" si="641"/>
        <v>Null</v>
      </c>
      <c r="OF454" t="str">
        <f t="shared" si="642"/>
        <v>Null</v>
      </c>
      <c r="OG454" t="str">
        <f t="shared" si="643"/>
        <v>No RI for Comparison</v>
      </c>
      <c r="OH454" t="str">
        <f t="shared" si="644"/>
        <v>Null</v>
      </c>
      <c r="OI454" t="str">
        <f t="shared" si="645"/>
        <v>Null</v>
      </c>
      <c r="OJ454" t="str">
        <f t="shared" si="646"/>
        <v>Null</v>
      </c>
      <c r="OK454" t="str">
        <f t="shared" si="647"/>
        <v>Null</v>
      </c>
      <c r="OL454" t="str">
        <f t="shared" si="648"/>
        <v>Null</v>
      </c>
      <c r="OM454" t="str">
        <f t="shared" si="649"/>
        <v>Null</v>
      </c>
      <c r="ON454" t="str">
        <f t="shared" si="650"/>
        <v>Null</v>
      </c>
      <c r="OO454" t="str">
        <f t="shared" si="651"/>
        <v>Null RI</v>
      </c>
      <c r="OP454" t="str">
        <f ca="1">IF(AND(HR454&lt;&gt;"",JJ454&lt;600),IF(HT454="Advancing","Tier 2","Tier 3"),IF(JI454="","Null",IF(OR(E454="K",E454&lt;3),"FRA Recommended",IF(JJ454&gt;=IF(E454&lt;6,400,600),IF(JJ454&lt;VLOOKUP(E454,Lookups!$AP$3:$AR$16,3,FALSE),"Tier 2","Core"),IF(JJ454&lt;400,IF(RAND()&lt;0.81,"Tier 3","Tier 2"),IF(RAND()&lt;0.51,"Tier 3","Tier 2"))))))</f>
        <v>Null</v>
      </c>
      <c r="OQ454" t="str">
        <f t="shared" si="652"/>
        <v>Null</v>
      </c>
      <c r="OR454" t="str">
        <f t="shared" si="653"/>
        <v>Null</v>
      </c>
      <c r="OS454" t="str">
        <f t="shared" si="654"/>
        <v>Null</v>
      </c>
      <c r="OT454" t="str">
        <f t="shared" si="655"/>
        <v>No RI Tests</v>
      </c>
      <c r="OU454" s="159" t="str">
        <f t="shared" si="656"/>
        <v>No PI Tests</v>
      </c>
      <c r="OV454" t="str">
        <f t="shared" si="657"/>
        <v>No PI Tests</v>
      </c>
      <c r="OW454" t="str">
        <f t="shared" si="658"/>
        <v>No PI Tests</v>
      </c>
      <c r="OX454" t="str">
        <f t="shared" si="659"/>
        <v>No PI Tests</v>
      </c>
      <c r="OY454" t="str">
        <f t="shared" si="660"/>
        <v>No PI Tests</v>
      </c>
      <c r="OZ454" t="str">
        <f t="shared" si="661"/>
        <v>No PI Tests</v>
      </c>
      <c r="PA454" s="159" t="str">
        <f t="shared" si="662"/>
        <v>No PI Tests</v>
      </c>
      <c r="PB454" t="str">
        <f t="shared" si="663"/>
        <v>No PI Tests</v>
      </c>
      <c r="PC454" t="str">
        <f t="shared" si="664"/>
        <v>No PI Tests</v>
      </c>
      <c r="PD454" t="str">
        <f t="shared" si="665"/>
        <v>No PI Tests</v>
      </c>
      <c r="PE454" t="str">
        <f t="shared" si="666"/>
        <v>No PI Tests</v>
      </c>
      <c r="PF454" t="str">
        <f t="shared" si="667"/>
        <v>No PI Tests</v>
      </c>
      <c r="PG454" t="str">
        <f t="shared" si="668"/>
        <v>No PI Tests</v>
      </c>
      <c r="PH454">
        <f t="shared" si="669"/>
        <v>0</v>
      </c>
      <c r="PI454">
        <f t="shared" si="670"/>
        <v>0</v>
      </c>
      <c r="PJ454" t="str">
        <f t="shared" si="671"/>
        <v>Null</v>
      </c>
      <c r="PK454" t="str">
        <f>IF(HR454="","Null",IF(E454&lt;3,"Null",IF(HU454=0,0,IF(HS454="Form 1",VLOOKUP(HU454,Lookups!$BE$3:$BP$63,E454,FALSE),IF(HS454="Form 2",VLOOKUP(HU454,Lookups!$BE$67:$BP$127,E454,FALSE),VLOOKUP(HU454,Lookups!$BE$130:$BP$190,E454,FALSE))))))</f>
        <v>Null</v>
      </c>
      <c r="PL454" t="str">
        <f t="shared" si="672"/>
        <v>Null</v>
      </c>
      <c r="PM454" t="str">
        <f>IF($PH454=0,"Null",IF(E454&lt;3,"Null",IF(OX454=0,0,IF(OV454="Form 1",VLOOKUP(OX454,Lookups!$BE$3:$BP$63,E454,FALSE),IF(OV454="Form 2",VLOOKUP(OX454,Lookups!$BE$67:$BP$127,E454,FALSE),VLOOKUP(OX454,Lookups!$BE$130:$BP$190,E454,FALSE))))))</f>
        <v>Null</v>
      </c>
      <c r="PN454" t="str">
        <f t="shared" si="673"/>
        <v>Null</v>
      </c>
      <c r="PO454" t="str">
        <f t="shared" si="674"/>
        <v>Null</v>
      </c>
      <c r="PP454" t="str">
        <f t="shared" si="675"/>
        <v>Null</v>
      </c>
      <c r="PQ454" t="str">
        <f>IF(HR454="","Null",IF(E454&lt;3,"Null",IF(HV454=0,0,IF(HS454="Form 1",VLOOKUP(HV454,Lookups!$BR$3:$CC$63,E454,FALSE),IF(HS454="Form 2",VLOOKUP(HV454,Lookups!$BR$67:$CC$127,E454,FALSE),VLOOKUP(HV454,Lookups!$BR$130:$CC$190,E454,FALSE))))))</f>
        <v>Null</v>
      </c>
      <c r="PR454" t="str">
        <f t="shared" si="676"/>
        <v>Null</v>
      </c>
      <c r="PS454" t="str">
        <f>IF(HR454="","Null",IF(E454&lt;3,"Null",IF(OY454=0,0,IF(OW454="Form 1",VLOOKUP(OY454,Lookups!$BR$3:$CC$63,E454,FALSE),IF(OW454="Form 2",VLOOKUP(OY454,Lookups!$BR$67:$CC$127,E454,FALSE),VLOOKUP(OY454,Lookups!$BR$130:$CC$190,E454,FALSE))))))</f>
        <v>Null</v>
      </c>
      <c r="PT454" t="str">
        <f t="shared" si="677"/>
        <v>Null</v>
      </c>
      <c r="PU454" t="str">
        <f t="shared" si="678"/>
        <v>Null</v>
      </c>
      <c r="PV454" t="str">
        <f t="shared" si="679"/>
        <v>Null</v>
      </c>
      <c r="PW454" t="str">
        <f t="shared" si="680"/>
        <v>No PI Tests</v>
      </c>
      <c r="PX454">
        <f t="shared" si="681"/>
        <v>0</v>
      </c>
      <c r="PY454">
        <f t="shared" si="682"/>
        <v>0</v>
      </c>
      <c r="PZ454" t="str">
        <f t="shared" si="683"/>
        <v>Null</v>
      </c>
      <c r="QA454" t="str">
        <f t="shared" si="684"/>
        <v>Null</v>
      </c>
      <c r="QB454" t="str">
        <f t="shared" si="685"/>
        <v>Null</v>
      </c>
      <c r="QC454" t="str">
        <f>IF($MS454="System 44 Record",IF(BQ454&lt;MEDIAN(Directions!$F$3,Directions!$F$6),"Mid-Year Exited Student","Full Year Participant")&amp;IF(BP454&lt;Directions!$F$3,", Started Prior Year",", Started This Year"),"Null")</f>
        <v>Null</v>
      </c>
      <c r="QD454" t="str">
        <f t="shared" si="686"/>
        <v>Null</v>
      </c>
      <c r="QE454">
        <f t="shared" si="687"/>
        <v>0</v>
      </c>
      <c r="QF454">
        <f t="shared" si="688"/>
        <v>0</v>
      </c>
      <c r="QG454">
        <f t="shared" si="689"/>
        <v>0</v>
      </c>
      <c r="QH454">
        <f t="shared" si="690"/>
        <v>0</v>
      </c>
      <c r="QI454">
        <f t="shared" si="691"/>
        <v>0</v>
      </c>
      <c r="QJ454" t="str">
        <f t="shared" si="692"/>
        <v>Used None</v>
      </c>
      <c r="QK454" t="str">
        <f t="shared" si="693"/>
        <v>Null</v>
      </c>
      <c r="QL454" t="str">
        <f t="shared" si="694"/>
        <v>Null</v>
      </c>
      <c r="QM454" t="str">
        <f>IF($MS454="READ 180 Record",IF(AQ454="","Null",VLOOKUP(JJ454,Lookups!$DX$3:$EB$2054,AN454+1,FALSE)),"Null")</f>
        <v>Null</v>
      </c>
      <c r="QN454" t="str">
        <f t="shared" si="695"/>
        <v>Null</v>
      </c>
    </row>
    <row r="455" spans="1:456" x14ac:dyDescent="0.25">
      <c r="A455" s="161" t="s">
        <v>1447</v>
      </c>
      <c r="B455" s="161" t="s">
        <v>1447</v>
      </c>
      <c r="C455" s="161" t="s">
        <v>1447</v>
      </c>
      <c r="D455" s="161" t="s">
        <v>1447</v>
      </c>
      <c r="E455" s="161">
        <v>3</v>
      </c>
      <c r="F455" s="161" t="s">
        <v>1447</v>
      </c>
      <c r="G455" s="161" t="s">
        <v>875</v>
      </c>
      <c r="H455" s="161" t="s">
        <v>927</v>
      </c>
      <c r="I455" s="161">
        <v>0</v>
      </c>
      <c r="J455" s="159">
        <v>42339</v>
      </c>
      <c r="K455" s="161">
        <v>0</v>
      </c>
      <c r="L455" s="161">
        <v>0</v>
      </c>
      <c r="M455" s="161">
        <v>0</v>
      </c>
      <c r="N455" s="161">
        <v>0</v>
      </c>
      <c r="O455" s="161">
        <v>0</v>
      </c>
      <c r="P455" s="161">
        <v>0</v>
      </c>
      <c r="Q455" s="161">
        <v>0</v>
      </c>
      <c r="R455" s="161">
        <v>0</v>
      </c>
      <c r="S455" s="161">
        <v>0</v>
      </c>
      <c r="T455" s="161">
        <v>0</v>
      </c>
      <c r="U455" s="161">
        <v>0</v>
      </c>
      <c r="V455" s="161">
        <v>0</v>
      </c>
      <c r="W455" s="161">
        <v>0</v>
      </c>
      <c r="X455" s="161">
        <v>0</v>
      </c>
      <c r="AB455" s="161" t="s">
        <v>242</v>
      </c>
      <c r="AC455" s="161" t="s">
        <v>242</v>
      </c>
      <c r="AD455" s="161" t="s">
        <v>242</v>
      </c>
      <c r="AE455" s="161" t="s">
        <v>242</v>
      </c>
      <c r="AF455" s="161" t="s">
        <v>241</v>
      </c>
      <c r="AG455" s="161" t="s">
        <v>241</v>
      </c>
      <c r="AH455" s="161" t="s">
        <v>242</v>
      </c>
      <c r="AI455" s="161">
        <v>20150801</v>
      </c>
      <c r="AJ455" s="161">
        <v>20160525</v>
      </c>
      <c r="AK455" s="161" t="s">
        <v>869</v>
      </c>
      <c r="AL455" t="s">
        <v>1078</v>
      </c>
      <c r="BN455" t="s">
        <v>1076</v>
      </c>
      <c r="BO455" t="s">
        <v>927</v>
      </c>
      <c r="BP455" s="159">
        <v>42275</v>
      </c>
      <c r="BQ455" s="159">
        <v>42478</v>
      </c>
      <c r="BR455" t="s">
        <v>877</v>
      </c>
      <c r="BS455">
        <v>-379</v>
      </c>
      <c r="BT455" s="159">
        <v>42478</v>
      </c>
      <c r="BU455">
        <v>2</v>
      </c>
      <c r="BV455">
        <v>4</v>
      </c>
      <c r="BW455">
        <v>11</v>
      </c>
      <c r="BX455">
        <v>47</v>
      </c>
      <c r="BY455">
        <v>477</v>
      </c>
      <c r="BZ455">
        <v>509</v>
      </c>
      <c r="CA455">
        <v>0</v>
      </c>
      <c r="CB455">
        <v>13</v>
      </c>
      <c r="CC455">
        <v>43</v>
      </c>
      <c r="CD455">
        <v>83</v>
      </c>
      <c r="CE455">
        <v>100</v>
      </c>
      <c r="CF455">
        <v>100</v>
      </c>
      <c r="CG455">
        <v>94</v>
      </c>
      <c r="CH455">
        <v>84</v>
      </c>
      <c r="CI455">
        <v>2456</v>
      </c>
      <c r="CJ455">
        <v>1.875</v>
      </c>
      <c r="CK455">
        <v>2</v>
      </c>
      <c r="CL455">
        <v>3</v>
      </c>
      <c r="ET455" s="161">
        <v>0</v>
      </c>
      <c r="EU455" s="161">
        <v>0</v>
      </c>
      <c r="EV455" s="161">
        <v>0</v>
      </c>
      <c r="EW455" s="161">
        <v>0</v>
      </c>
      <c r="EX455" s="161">
        <v>0</v>
      </c>
      <c r="EY455" s="161">
        <v>0</v>
      </c>
      <c r="EZ455" s="161">
        <v>0</v>
      </c>
      <c r="FA455" s="161">
        <v>0</v>
      </c>
      <c r="FB455" s="161">
        <v>0</v>
      </c>
      <c r="FC455" s="161">
        <v>0</v>
      </c>
      <c r="FD455" s="161">
        <v>0</v>
      </c>
      <c r="FE455" s="161">
        <v>0</v>
      </c>
      <c r="HN455" s="161" t="s">
        <v>927</v>
      </c>
      <c r="HO455" s="159">
        <v>42247</v>
      </c>
      <c r="HP455" s="159">
        <v>42339</v>
      </c>
      <c r="HQ455" s="161">
        <v>2</v>
      </c>
      <c r="HR455" s="159">
        <v>42247</v>
      </c>
      <c r="HS455" s="161" t="s">
        <v>872</v>
      </c>
      <c r="HT455" s="161" t="s">
        <v>878</v>
      </c>
      <c r="HU455" s="161">
        <v>23</v>
      </c>
      <c r="HV455" s="161">
        <v>0</v>
      </c>
      <c r="HW455" s="161">
        <v>0</v>
      </c>
      <c r="HX455" s="159">
        <v>42339</v>
      </c>
      <c r="HY455" s="161" t="s">
        <v>874</v>
      </c>
      <c r="HZ455" s="161" t="s">
        <v>878</v>
      </c>
      <c r="IA455" s="161">
        <v>32</v>
      </c>
      <c r="IB455" s="161">
        <v>9</v>
      </c>
      <c r="IC455" s="161">
        <v>0</v>
      </c>
      <c r="JB455" s="161" t="s">
        <v>927</v>
      </c>
      <c r="JC455" s="161">
        <v>7</v>
      </c>
      <c r="JD455" s="161">
        <v>4</v>
      </c>
      <c r="JE455" s="161">
        <v>4</v>
      </c>
      <c r="JF455" s="161">
        <v>1911</v>
      </c>
      <c r="JG455" s="159">
        <v>42339</v>
      </c>
      <c r="JH455" s="161">
        <v>0</v>
      </c>
      <c r="JI455" s="159">
        <v>42248</v>
      </c>
      <c r="JJ455" s="161">
        <v>0</v>
      </c>
      <c r="JK455" s="161">
        <v>16</v>
      </c>
      <c r="JL455" s="159">
        <v>42339</v>
      </c>
      <c r="JM455" s="161">
        <v>0</v>
      </c>
      <c r="JN455" s="161">
        <v>6</v>
      </c>
      <c r="MN455" t="str">
        <f t="shared" si="609"/>
        <v>NoNoNoYesYesNo</v>
      </c>
      <c r="MO455" t="str">
        <f>IF(AND(MN455="NoNoNoNoNoNo",JI455=""),"No Programs",VLOOKUP(MN455,Lookups!$DA$4:$DB$67,2,FALSE))</f>
        <v>System 44 Only</v>
      </c>
      <c r="MP455">
        <f t="shared" si="610"/>
        <v>0</v>
      </c>
      <c r="MQ455" t="str">
        <f t="shared" si="611"/>
        <v>System 44 User</v>
      </c>
      <c r="MR455" t="str">
        <f>Directions!$D$3</f>
        <v>Usage</v>
      </c>
      <c r="MS455" t="str">
        <f>VLOOKUP(MQ455,Lookups!$CU$71:$CV$80,2,FALSE)</f>
        <v>System 44 Record</v>
      </c>
      <c r="MT455">
        <f t="shared" si="612"/>
        <v>1</v>
      </c>
      <c r="MU455">
        <f t="shared" si="613"/>
        <v>1</v>
      </c>
      <c r="MV455">
        <f t="shared" si="614"/>
        <v>1</v>
      </c>
      <c r="MW455">
        <f t="shared" si="615"/>
        <v>1</v>
      </c>
      <c r="MX455">
        <f t="shared" si="616"/>
        <v>13.142857142857142</v>
      </c>
      <c r="MY455" t="str">
        <f t="shared" si="617"/>
        <v>Not Used</v>
      </c>
      <c r="MZ455">
        <f t="shared" si="618"/>
        <v>0</v>
      </c>
      <c r="NA455" t="str">
        <f t="shared" si="619"/>
        <v>Not Available</v>
      </c>
      <c r="NB455" t="str">
        <f t="shared" si="620"/>
        <v>Not Available</v>
      </c>
      <c r="NC455" t="str">
        <f t="shared" si="621"/>
        <v>4 Not Indicated</v>
      </c>
      <c r="ND455" t="str">
        <f t="shared" si="622"/>
        <v>4 Not Indicated</v>
      </c>
      <c r="NE455" t="str">
        <f t="shared" si="623"/>
        <v>4 Not Indicated</v>
      </c>
      <c r="NF455" t="str">
        <f t="shared" si="624"/>
        <v>4 Not Indicated</v>
      </c>
      <c r="NG455" t="str">
        <f t="shared" si="625"/>
        <v>4 Not Indicated</v>
      </c>
      <c r="NH455" s="159">
        <f t="shared" si="626"/>
        <v>42339</v>
      </c>
      <c r="NI455">
        <f t="shared" si="627"/>
        <v>0</v>
      </c>
      <c r="NJ455" s="159">
        <f t="shared" si="628"/>
        <v>0</v>
      </c>
      <c r="NK455">
        <f t="shared" si="629"/>
        <v>0</v>
      </c>
      <c r="NL455">
        <f t="shared" si="630"/>
        <v>13</v>
      </c>
      <c r="NM455">
        <f t="shared" si="631"/>
        <v>1</v>
      </c>
      <c r="NN455">
        <f>IF(OR(E455="PK",E455="K",JJ455=""),"Null",INDEX(Lookups!$EZ$4:$FW$18,MATCH($JJ455,Lookups!$EY$4:$EY$18,1),MATCH($E455,Lookups!$EZ$3:$FW$3,0)))</f>
        <v>235</v>
      </c>
      <c r="NO455">
        <f>IF(OR(E455="PK",E455="K",JJ455=""),"Null",INDEX(Lookups!$EZ$4:$FW$18,MATCH($JJ455,Lookups!$EY$4:$EY$18,1),MATCH($E455,Lookups!$EZ$3:$FW$3,0) + 1))</f>
        <v>340</v>
      </c>
      <c r="NP455">
        <f t="shared" si="632"/>
        <v>470</v>
      </c>
      <c r="NQ455" t="str">
        <f t="shared" si="633"/>
        <v>PI is Recommended</v>
      </c>
      <c r="NR455" t="str">
        <f t="shared" si="634"/>
        <v>PI is Recommended</v>
      </c>
      <c r="NS455" t="str">
        <f t="shared" si="635"/>
        <v>BR to 199L</v>
      </c>
      <c r="NT455" t="str">
        <f t="shared" si="636"/>
        <v>BR to 199L</v>
      </c>
      <c r="NU455" t="str">
        <f t="shared" si="637"/>
        <v>BR to 199L</v>
      </c>
      <c r="NV455" s="183" t="str">
        <f t="array" ref="NV455">IF($NL455="No RI Tests","No RI Tests",VLOOKUP(IF(AND(E455="K",JJ455&lt;280),3,IF(AND(E455="K",JJ455&gt;=280),4,MAX(IF(E455=Lookups!$DF$6:$DF$99,IF(JJ455&gt;=Lookups!$DG$6:$DG$99,Lookups!$DH$6:$DH$99))))),Lookups!$DE$104:$DG$108,2,FALSE))</f>
        <v>1 Below Basic</v>
      </c>
      <c r="NW455" s="161" t="str">
        <f t="array" ref="NW455">IF($NL455="No RI Tests","No RI Tests",VLOOKUP(IF(AND(E455="K",JH455&lt;280),3,IF(AND(E455="K",JH455&gt;=280),4,MAX(IF(E455=Lookups!$DF$6:$DF$99,IF(NI455&gt;=Lookups!$DG$6:$DG$99,Lookups!$DH$6:$DH$99))))),Lookups!$DE$104:$DG$108,2,FALSE))</f>
        <v>1 Below Basic</v>
      </c>
      <c r="NX455" s="161" t="str">
        <f t="array" ref="NX455">IF($NL455="No RI Tests","No RI Tests",VLOOKUP(IF(AND(E455="K",NK455&lt;280),3,IF(AND(E455="K",NK455&gt;=280),4,MAX(IF(E455=Lookups!$DF$6:$DF$99,IF(NK455&gt;=Lookups!$DG$6:$DG$99,Lookups!$DH$6:$DH$99))))),Lookups!$DE$104:$DG$108,2,FALSE))</f>
        <v>1 Below Basic</v>
      </c>
      <c r="NY455">
        <f t="shared" si="638"/>
        <v>1</v>
      </c>
      <c r="NZ455">
        <f t="shared" si="639"/>
        <v>0</v>
      </c>
      <c r="OA455" t="str">
        <f t="shared" si="640"/>
        <v>Maintained Performance Level</v>
      </c>
      <c r="OB455" s="161" t="str">
        <f t="array" ref="OB455">IF($NL455="No RI Tests","No RI Tests",IF(E455="K","N/A",VLOOKUP(MAX(IF(E455=Lookups!$DF$6:$DF$99,IF(JJ455&gt;=Lookups!$DG$6:$DG$99,Lookups!$DI$6:$DI$99))),Lookups!$DE$104:$DG$108,3,FALSE)))</f>
        <v>1 Limited</v>
      </c>
      <c r="OC455" s="161" t="str">
        <f t="array" ref="OC455">IF($NL455="No RI Tests","No RI Tests",IF(E455="K","N/A",VLOOKUP(MAX(IF(E455=Lookups!$DF$6:$DF$99,IF(NI455&gt;=Lookups!$DG$6:$DG$99,Lookups!$DI$6:$DI$99))),Lookups!$DE$104:$DG$108,3,FALSE)))</f>
        <v>1 Limited</v>
      </c>
      <c r="OD455" s="161" t="str">
        <f t="array" ref="OD455">IF($NL455="No RI Tests","No RI Tests",IF(E455="K","N/A",VLOOKUP(MAX(IF(E455=Lookups!$DF$6:$DF$99,IF(NK455&gt;=Lookups!$DG$6:$DG$99,Lookups!$DI$6:$DI$99))),Lookups!$DE$104:$DG$108,3,FALSE)))</f>
        <v>1 Limited</v>
      </c>
      <c r="OE455">
        <f t="shared" si="641"/>
        <v>1</v>
      </c>
      <c r="OF455">
        <f t="shared" si="642"/>
        <v>0</v>
      </c>
      <c r="OG455" t="str">
        <f t="shared" si="643"/>
        <v>Maintained Performance Level</v>
      </c>
      <c r="OH455">
        <f t="shared" si="644"/>
        <v>0</v>
      </c>
      <c r="OI455">
        <f t="shared" si="645"/>
        <v>0</v>
      </c>
      <c r="OJ455">
        <f t="shared" si="646"/>
        <v>0</v>
      </c>
      <c r="OK455">
        <f t="shared" si="647"/>
        <v>0</v>
      </c>
      <c r="OL455">
        <f t="shared" si="648"/>
        <v>0</v>
      </c>
      <c r="OM455" t="str">
        <f t="shared" si="649"/>
        <v>Fall Administration</v>
      </c>
      <c r="ON455" t="str">
        <f t="shared" si="650"/>
        <v>Winter Administration</v>
      </c>
      <c r="OO455" t="str">
        <f t="shared" si="651"/>
        <v>Fall to Winter RI</v>
      </c>
      <c r="OP455" t="str">
        <f ca="1">IF(AND(HR455&lt;&gt;"",JJ455&lt;600),IF(HT455="Advancing","Tier 2","Tier 3"),IF(JI455="","Null",IF(OR(E455="K",E455&lt;3),"FRA Recommended",IF(JJ455&gt;=IF(E455&lt;6,400,600),IF(JJ455&lt;VLOOKUP(E455,Lookups!$AP$3:$AR$16,3,FALSE),"Tier 2","Core"),IF(JJ455&lt;400,IF(RAND()&lt;0.81,"Tier 3","Tier 2"),IF(RAND()&lt;0.51,"Tier 3","Tier 2"))))))</f>
        <v>Tier 3</v>
      </c>
      <c r="OQ455" t="str">
        <f t="shared" si="652"/>
        <v>Average Reading Invt. Under 15 Minutes Long</v>
      </c>
      <c r="OR455">
        <f t="shared" si="653"/>
        <v>0</v>
      </c>
      <c r="OS455" t="str">
        <f t="shared" si="654"/>
        <v>Null</v>
      </c>
      <c r="OT455">
        <f t="shared" si="655"/>
        <v>0</v>
      </c>
      <c r="OU455" s="159">
        <f t="shared" si="656"/>
        <v>42339</v>
      </c>
      <c r="OV455" t="str">
        <f t="shared" si="657"/>
        <v>Form 2</v>
      </c>
      <c r="OW455" t="str">
        <f t="shared" si="658"/>
        <v>Beginning</v>
      </c>
      <c r="OX455">
        <f t="shared" si="659"/>
        <v>32</v>
      </c>
      <c r="OY455">
        <f t="shared" si="660"/>
        <v>9</v>
      </c>
      <c r="OZ455">
        <f t="shared" si="661"/>
        <v>0</v>
      </c>
      <c r="PA455" s="159">
        <f t="shared" si="662"/>
        <v>42339</v>
      </c>
      <c r="PB455" t="str">
        <f t="shared" si="663"/>
        <v>Form 2</v>
      </c>
      <c r="PC455" t="str">
        <f t="shared" si="664"/>
        <v>Beginning</v>
      </c>
      <c r="PD455">
        <f t="shared" si="665"/>
        <v>32</v>
      </c>
      <c r="PE455">
        <f t="shared" si="666"/>
        <v>9</v>
      </c>
      <c r="PF455">
        <f t="shared" si="667"/>
        <v>0</v>
      </c>
      <c r="PG455">
        <f t="shared" si="668"/>
        <v>13.142857142857142</v>
      </c>
      <c r="PH455">
        <f t="shared" si="669"/>
        <v>1</v>
      </c>
      <c r="PI455">
        <f t="shared" si="670"/>
        <v>1</v>
      </c>
      <c r="PJ455">
        <f t="shared" si="671"/>
        <v>23</v>
      </c>
      <c r="PK455">
        <f>IF(HR455="","Null",IF(E455&lt;3,"Null",IF(HU455=0,0,IF(HS455="Form 1",VLOOKUP(HU455,Lookups!$BE$3:$BP$63,E455,FALSE),IF(HS455="Form 2",VLOOKUP(HU455,Lookups!$BE$67:$BP$127,E455,FALSE),VLOOKUP(HU455,Lookups!$BE$130:$BP$190,E455,FALSE))))))</f>
        <v>3</v>
      </c>
      <c r="PL455">
        <f t="shared" si="672"/>
        <v>32</v>
      </c>
      <c r="PM455">
        <f>IF($PH455=0,"Null",IF(E455&lt;3,"Null",IF(OX455=0,0,IF(OV455="Form 1",VLOOKUP(OX455,Lookups!$BE$3:$BP$63,E455,FALSE),IF(OV455="Form 2",VLOOKUP(OX455,Lookups!$BE$67:$BP$127,E455,FALSE),VLOOKUP(OX455,Lookups!$BE$130:$BP$190,E455,FALSE))))))</f>
        <v>9</v>
      </c>
      <c r="PN455">
        <f t="shared" si="673"/>
        <v>9</v>
      </c>
      <c r="PO455">
        <f t="shared" si="674"/>
        <v>1</v>
      </c>
      <c r="PP455">
        <f t="shared" si="675"/>
        <v>0</v>
      </c>
      <c r="PQ455">
        <f>IF(HR455="","Null",IF(E455&lt;3,"Null",IF(HV455=0,0,IF(HS455="Form 1",VLOOKUP(HV455,Lookups!$BR$3:$CC$63,E455,FALSE),IF(HS455="Form 2",VLOOKUP(HV455,Lookups!$BR$67:$CC$127,E455,FALSE),VLOOKUP(HV455,Lookups!$BR$130:$CC$190,E455,FALSE))))))</f>
        <v>0</v>
      </c>
      <c r="PR455">
        <f t="shared" si="676"/>
        <v>9</v>
      </c>
      <c r="PS455">
        <f>IF(HR455="","Null",IF(E455&lt;3,"Null",IF(OY455=0,0,IF(OW455="Form 1",VLOOKUP(OY455,Lookups!$BR$3:$CC$63,E455,FALSE),IF(OW455="Form 2",VLOOKUP(OY455,Lookups!$BR$67:$CC$127,E455,FALSE),VLOOKUP(OY455,Lookups!$BR$130:$CC$190,E455,FALSE))))))</f>
        <v>33</v>
      </c>
      <c r="PT455">
        <f t="shared" si="677"/>
        <v>9</v>
      </c>
      <c r="PU455">
        <f t="shared" si="678"/>
        <v>1</v>
      </c>
      <c r="PV455">
        <f t="shared" si="679"/>
        <v>0</v>
      </c>
      <c r="PW455" t="str">
        <f t="shared" si="680"/>
        <v>Fall to Winter PI Administration</v>
      </c>
      <c r="PX455">
        <f t="shared" si="681"/>
        <v>0</v>
      </c>
      <c r="PY455">
        <f t="shared" si="682"/>
        <v>1</v>
      </c>
      <c r="PZ455" t="str">
        <f t="shared" si="683"/>
        <v>40 to 59 Sessions</v>
      </c>
      <c r="QA455" t="str">
        <f t="shared" si="684"/>
        <v>Series 1</v>
      </c>
      <c r="QB455" t="str">
        <f t="shared" si="685"/>
        <v>In Series 1 to 4</v>
      </c>
      <c r="QC455" t="str">
        <f>IF($MS455="System 44 Record",IF(BQ455&lt;MEDIAN(Directions!$F$3,Directions!$F$6),"Mid-Year Exited Student","Full Year Participant")&amp;IF(BP455&lt;Directions!$F$3,", Started Prior Year",", Started This Year"),"Null")</f>
        <v>Full Year Participant, Started This Year</v>
      </c>
      <c r="QD455">
        <f t="shared" si="686"/>
        <v>0</v>
      </c>
      <c r="QE455">
        <f t="shared" si="687"/>
        <v>0</v>
      </c>
      <c r="QF455">
        <f t="shared" si="688"/>
        <v>1</v>
      </c>
      <c r="QG455">
        <f t="shared" si="689"/>
        <v>0</v>
      </c>
      <c r="QH455">
        <f t="shared" si="690"/>
        <v>0</v>
      </c>
      <c r="QI455">
        <f t="shared" si="691"/>
        <v>0</v>
      </c>
      <c r="QJ455" t="str">
        <f t="shared" si="692"/>
        <v>RC! Only</v>
      </c>
      <c r="QK455" t="str">
        <f t="shared" si="693"/>
        <v>Null</v>
      </c>
      <c r="QL455" t="str">
        <f t="shared" si="694"/>
        <v>Null</v>
      </c>
      <c r="QM455" t="str">
        <f>IF($MS455="READ 180 Record",IF(AQ455="","Null",VLOOKUP(JJ455,Lookups!$DX$3:$EB$2054,AN455+1,FALSE)),"Null")</f>
        <v>Null</v>
      </c>
      <c r="QN455" t="str">
        <f t="shared" si="695"/>
        <v>Null</v>
      </c>
    </row>
    <row r="456" spans="1:456" x14ac:dyDescent="0.25">
      <c r="A456" s="161" t="s">
        <v>1447</v>
      </c>
      <c r="B456" s="161" t="s">
        <v>1447</v>
      </c>
      <c r="C456" s="161" t="s">
        <v>1447</v>
      </c>
      <c r="D456" s="161" t="s">
        <v>1447</v>
      </c>
      <c r="E456" s="161">
        <v>7</v>
      </c>
      <c r="F456" s="161" t="s">
        <v>1447</v>
      </c>
      <c r="G456" s="161" t="s">
        <v>867</v>
      </c>
      <c r="H456" s="161" t="s">
        <v>899</v>
      </c>
      <c r="I456" s="161">
        <v>1009</v>
      </c>
      <c r="J456" s="159">
        <v>42499</v>
      </c>
      <c r="K456" s="161">
        <v>0</v>
      </c>
      <c r="L456" s="161">
        <v>0</v>
      </c>
      <c r="M456" s="161">
        <v>0</v>
      </c>
      <c r="N456" s="161">
        <v>0</v>
      </c>
      <c r="O456" s="161">
        <v>0</v>
      </c>
      <c r="P456" s="161">
        <v>0</v>
      </c>
      <c r="Q456" s="161">
        <v>0</v>
      </c>
      <c r="R456" s="161">
        <v>0</v>
      </c>
      <c r="S456" s="161">
        <v>0</v>
      </c>
      <c r="T456" s="161">
        <v>0</v>
      </c>
      <c r="U456" s="161">
        <v>0</v>
      </c>
      <c r="V456" s="161">
        <v>0</v>
      </c>
      <c r="W456" s="161">
        <v>0</v>
      </c>
      <c r="X456" s="161">
        <v>0</v>
      </c>
      <c r="AB456" s="161" t="s">
        <v>241</v>
      </c>
      <c r="AC456" s="161" t="s">
        <v>242</v>
      </c>
      <c r="AD456" s="161" t="s">
        <v>242</v>
      </c>
      <c r="AE456" s="161" t="s">
        <v>242</v>
      </c>
      <c r="AF456" s="161" t="s">
        <v>242</v>
      </c>
      <c r="AG456" s="161" t="s">
        <v>241</v>
      </c>
      <c r="AH456" s="161" t="s">
        <v>242</v>
      </c>
      <c r="AI456" s="161">
        <v>20150801</v>
      </c>
      <c r="AJ456" s="161">
        <v>20160525</v>
      </c>
      <c r="AK456" s="161" t="s">
        <v>869</v>
      </c>
      <c r="AL456" t="s">
        <v>1076</v>
      </c>
      <c r="AM456" t="s">
        <v>899</v>
      </c>
      <c r="AN456">
        <v>2</v>
      </c>
      <c r="AO456" t="s">
        <v>870</v>
      </c>
      <c r="AP456">
        <v>6</v>
      </c>
      <c r="AQ456">
        <v>86</v>
      </c>
      <c r="AR456">
        <v>1206</v>
      </c>
      <c r="AS456">
        <v>189</v>
      </c>
      <c r="AT456">
        <v>202</v>
      </c>
      <c r="AU456">
        <v>621</v>
      </c>
      <c r="AV456">
        <v>97</v>
      </c>
      <c r="AW456">
        <v>40</v>
      </c>
      <c r="AX456">
        <v>13.2666</v>
      </c>
      <c r="AY456">
        <v>12.7143</v>
      </c>
      <c r="AZ456">
        <v>2.6061000000000001</v>
      </c>
      <c r="BA456">
        <v>180.11670000000001</v>
      </c>
      <c r="BB456">
        <v>14046</v>
      </c>
      <c r="BC456">
        <v>92.982456139999996</v>
      </c>
      <c r="BD456">
        <v>84.848484847999998</v>
      </c>
      <c r="BE456">
        <v>285</v>
      </c>
      <c r="BF456">
        <v>389</v>
      </c>
      <c r="BG456">
        <v>64</v>
      </c>
      <c r="BH456">
        <v>95</v>
      </c>
      <c r="BI456">
        <v>3</v>
      </c>
      <c r="BJ456">
        <v>0</v>
      </c>
      <c r="BK456">
        <v>97</v>
      </c>
      <c r="BL456">
        <v>0</v>
      </c>
      <c r="BM456" t="s">
        <v>1077</v>
      </c>
      <c r="BN456" t="s">
        <v>1079</v>
      </c>
      <c r="ET456" s="161">
        <v>2</v>
      </c>
      <c r="EU456" s="161">
        <v>78</v>
      </c>
      <c r="EV456" s="161">
        <v>39</v>
      </c>
      <c r="EW456" s="161">
        <v>4666</v>
      </c>
      <c r="EX456" s="161">
        <v>0</v>
      </c>
      <c r="EY456" s="161">
        <v>0</v>
      </c>
      <c r="EZ456" s="161">
        <v>0</v>
      </c>
      <c r="FA456" s="161">
        <v>0</v>
      </c>
      <c r="FB456" s="161">
        <v>82</v>
      </c>
      <c r="FC456" s="161">
        <v>91</v>
      </c>
      <c r="FD456" s="161">
        <v>0</v>
      </c>
      <c r="FE456" s="161">
        <v>2</v>
      </c>
      <c r="FF456" s="159">
        <v>42411</v>
      </c>
      <c r="FG456" s="161">
        <v>93</v>
      </c>
      <c r="FH456" s="161">
        <v>96</v>
      </c>
      <c r="FI456" s="161">
        <v>92</v>
      </c>
      <c r="FJ456" s="161">
        <v>100</v>
      </c>
      <c r="FK456" s="161">
        <v>88</v>
      </c>
      <c r="FL456" s="159">
        <v>42311</v>
      </c>
      <c r="FM456" s="161">
        <v>71</v>
      </c>
      <c r="FN456" s="161">
        <v>85</v>
      </c>
      <c r="FO456" s="161">
        <v>58</v>
      </c>
      <c r="FP456" s="161">
        <v>75</v>
      </c>
      <c r="FQ456" s="161">
        <v>88</v>
      </c>
      <c r="HN456" s="161" t="s">
        <v>899</v>
      </c>
      <c r="JB456" s="161" t="s">
        <v>899</v>
      </c>
      <c r="JC456" s="161">
        <v>6</v>
      </c>
      <c r="JD456" s="161">
        <v>6</v>
      </c>
      <c r="JE456" s="161">
        <v>28</v>
      </c>
      <c r="JF456" s="161">
        <v>84880</v>
      </c>
      <c r="JG456" s="159">
        <v>42499</v>
      </c>
      <c r="JH456" s="161">
        <v>1009</v>
      </c>
      <c r="JI456" s="159">
        <v>42237</v>
      </c>
      <c r="JJ456" s="161">
        <v>965</v>
      </c>
      <c r="JK456" s="161">
        <v>22</v>
      </c>
      <c r="JL456" s="159">
        <v>42346</v>
      </c>
      <c r="JM456" s="161">
        <v>956</v>
      </c>
      <c r="JN456" s="161">
        <v>28</v>
      </c>
      <c r="JO456" s="159">
        <v>42499</v>
      </c>
      <c r="JP456" s="161">
        <v>1009</v>
      </c>
      <c r="JQ456" s="161">
        <v>30</v>
      </c>
      <c r="MN456" t="str">
        <f t="shared" si="609"/>
        <v>YesNoNoNoYesNo</v>
      </c>
      <c r="MO456" t="str">
        <f>IF(AND(MN456="NoNoNoNoNoNo",JI456=""),"No Programs",VLOOKUP(MN456,Lookups!$DA$4:$DB$67,2,FALSE))</f>
        <v>READ 180 Only</v>
      </c>
      <c r="MP456">
        <f t="shared" si="610"/>
        <v>1</v>
      </c>
      <c r="MQ456" t="str">
        <f t="shared" si="611"/>
        <v>READ 180 User</v>
      </c>
      <c r="MR456" t="str">
        <f>Directions!$D$3</f>
        <v>Usage</v>
      </c>
      <c r="MS456" t="str">
        <f>VLOOKUP(MQ456,Lookups!$CU$71:$CV$80,2,FALSE)</f>
        <v>READ 180 Record</v>
      </c>
      <c r="MT456">
        <f t="shared" si="612"/>
        <v>1</v>
      </c>
      <c r="MU456">
        <f t="shared" si="613"/>
        <v>1</v>
      </c>
      <c r="MV456">
        <f t="shared" si="614"/>
        <v>1</v>
      </c>
      <c r="MW456">
        <f t="shared" si="615"/>
        <v>1</v>
      </c>
      <c r="MX456">
        <f t="shared" si="616"/>
        <v>37.428571428571431</v>
      </c>
      <c r="MY456" t="str">
        <f t="shared" si="617"/>
        <v>Not Used</v>
      </c>
      <c r="MZ456">
        <f t="shared" si="618"/>
        <v>0</v>
      </c>
      <c r="NA456" t="str">
        <f t="shared" si="619"/>
        <v>Not Available</v>
      </c>
      <c r="NB456" t="str">
        <f t="shared" si="620"/>
        <v>Not Available</v>
      </c>
      <c r="NC456" t="str">
        <f t="shared" si="621"/>
        <v>4 Not Indicated</v>
      </c>
      <c r="ND456" t="str">
        <f t="shared" si="622"/>
        <v>4 Not Indicated</v>
      </c>
      <c r="NE456" t="str">
        <f t="shared" si="623"/>
        <v>4 Not Indicated</v>
      </c>
      <c r="NF456" t="str">
        <f t="shared" si="624"/>
        <v>4 Not Indicated</v>
      </c>
      <c r="NG456" t="str">
        <f t="shared" si="625"/>
        <v>4 Not Indicated</v>
      </c>
      <c r="NH456" s="159">
        <f t="shared" si="626"/>
        <v>42499</v>
      </c>
      <c r="NI456">
        <f t="shared" si="627"/>
        <v>1009</v>
      </c>
      <c r="NJ456" s="159">
        <f t="shared" si="628"/>
        <v>42499</v>
      </c>
      <c r="NK456">
        <f t="shared" si="629"/>
        <v>1009</v>
      </c>
      <c r="NL456">
        <f t="shared" si="630"/>
        <v>37.428571428571431</v>
      </c>
      <c r="NM456">
        <f t="shared" si="631"/>
        <v>1</v>
      </c>
      <c r="NN456">
        <f>IF(OR(E456="PK",E456="K",JJ456=""),"Null",INDEX(Lookups!$EZ$4:$FW$18,MATCH($JJ456,Lookups!$EY$4:$EY$18,1),MATCH($E456,Lookups!$EZ$3:$FW$3,0)))</f>
        <v>30</v>
      </c>
      <c r="NO456">
        <f>IF(OR(E456="PK",E456="K",JJ456=""),"Null",INDEX(Lookups!$EZ$4:$FW$18,MATCH($JJ456,Lookups!$EY$4:$EY$18,1),MATCH($E456,Lookups!$EZ$3:$FW$3,0) + 1))</f>
        <v>60</v>
      </c>
      <c r="NP456">
        <f t="shared" si="632"/>
        <v>60</v>
      </c>
      <c r="NQ456" t="str">
        <f t="shared" si="633"/>
        <v>No PI Needed</v>
      </c>
      <c r="NR456" t="str">
        <f t="shared" si="634"/>
        <v>No PI Needed</v>
      </c>
      <c r="NS456" t="str">
        <f t="shared" si="635"/>
        <v>800L to 999L</v>
      </c>
      <c r="NT456" t="str">
        <f t="shared" si="636"/>
        <v>1000L to 1199L</v>
      </c>
      <c r="NU456" t="str">
        <f t="shared" si="637"/>
        <v>1000L to 1199L</v>
      </c>
      <c r="NV456" s="183" t="str">
        <f t="array" ref="NV456">IF($NL456="No RI Tests","No RI Tests",VLOOKUP(IF(AND(E456="K",JJ456&lt;280),3,IF(AND(E456="K",JJ456&gt;=280),4,MAX(IF(E456=Lookups!$DF$6:$DF$99,IF(JJ456&gt;=Lookups!$DG$6:$DG$99,Lookups!$DH$6:$DH$99))))),Lookups!$DE$104:$DG$108,2,FALSE))</f>
        <v>2 Basic</v>
      </c>
      <c r="NW456" s="161" t="str">
        <f t="array" ref="NW456">IF($NL456="No RI Tests","No RI Tests",VLOOKUP(IF(AND(E456="K",JH456&lt;280),3,IF(AND(E456="K",JH456&gt;=280),4,MAX(IF(E456=Lookups!$DF$6:$DF$99,IF(NI456&gt;=Lookups!$DG$6:$DG$99,Lookups!$DH$6:$DH$99))))),Lookups!$DE$104:$DG$108,2,FALSE))</f>
        <v>3 Proficient</v>
      </c>
      <c r="NX456" s="161" t="str">
        <f t="array" ref="NX456">IF($NL456="No RI Tests","No RI Tests",VLOOKUP(IF(AND(E456="K",NK456&lt;280),3,IF(AND(E456="K",NK456&gt;=280),4,MAX(IF(E456=Lookups!$DF$6:$DF$99,IF(NK456&gt;=Lookups!$DG$6:$DG$99,Lookups!$DH$6:$DH$99))))),Lookups!$DE$104:$DG$108,2,FALSE))</f>
        <v>3 Proficient</v>
      </c>
      <c r="NY456">
        <f t="shared" si="638"/>
        <v>0</v>
      </c>
      <c r="NZ456">
        <f t="shared" si="639"/>
        <v>1</v>
      </c>
      <c r="OA456" t="str">
        <f t="shared" si="640"/>
        <v>Improved Performance Level</v>
      </c>
      <c r="OB456" s="161" t="str">
        <f t="array" ref="OB456">IF($NL456="No RI Tests","No RI Tests",IF(E456="K","N/A",VLOOKUP(MAX(IF(E456=Lookups!$DF$6:$DF$99,IF(JJ456&gt;=Lookups!$DG$6:$DG$99,Lookups!$DI$6:$DI$99))),Lookups!$DE$104:$DG$108,3,FALSE)))</f>
        <v>2 Partial</v>
      </c>
      <c r="OC456" s="161" t="str">
        <f t="array" ref="OC456">IF($NL456="No RI Tests","No RI Tests",IF(E456="K","N/A",VLOOKUP(MAX(IF(E456=Lookups!$DF$6:$DF$99,IF(NI456&gt;=Lookups!$DG$6:$DG$99,Lookups!$DI$6:$DI$99))),Lookups!$DE$104:$DG$108,3,FALSE)))</f>
        <v>2 Partial</v>
      </c>
      <c r="OD456" s="161" t="str">
        <f t="array" ref="OD456">IF($NL456="No RI Tests","No RI Tests",IF(E456="K","N/A",VLOOKUP(MAX(IF(E456=Lookups!$DF$6:$DF$99,IF(NK456&gt;=Lookups!$DG$6:$DG$99,Lookups!$DI$6:$DI$99))),Lookups!$DE$104:$DG$108,3,FALSE)))</f>
        <v>2 Partial</v>
      </c>
      <c r="OE456">
        <f t="shared" si="641"/>
        <v>1</v>
      </c>
      <c r="OF456">
        <f t="shared" si="642"/>
        <v>0</v>
      </c>
      <c r="OG456" t="str">
        <f t="shared" si="643"/>
        <v>Maintained Performance Level</v>
      </c>
      <c r="OH456">
        <f t="shared" si="644"/>
        <v>44</v>
      </c>
      <c r="OI456">
        <f t="shared" si="645"/>
        <v>1</v>
      </c>
      <c r="OJ456">
        <f t="shared" si="646"/>
        <v>1</v>
      </c>
      <c r="OK456">
        <f t="shared" si="647"/>
        <v>0</v>
      </c>
      <c r="OL456">
        <f t="shared" si="648"/>
        <v>0.97777777777777775</v>
      </c>
      <c r="OM456" t="str">
        <f t="shared" si="649"/>
        <v>Fall Administration</v>
      </c>
      <c r="ON456" t="str">
        <f t="shared" si="650"/>
        <v>Fall Administration</v>
      </c>
      <c r="OO456" t="str">
        <f t="shared" si="651"/>
        <v>Fall Administration RI</v>
      </c>
      <c r="OP456" t="str">
        <f ca="1">IF(AND(HR456&lt;&gt;"",JJ456&lt;600),IF(HT456="Advancing","Tier 2","Tier 3"),IF(JI456="","Null",IF(OR(E456="K",E456&lt;3),"FRA Recommended",IF(JJ456&gt;=IF(E456&lt;6,400,600),IF(JJ456&lt;VLOOKUP(E456,Lookups!$AP$3:$AR$16,3,FALSE),"Tier 2","Core"),IF(JJ456&lt;400,IF(RAND()&lt;0.81,"Tier 3","Tier 2"),IF(RAND()&lt;0.51,"Tier 3","Tier 2"))))))</f>
        <v>Tier 2</v>
      </c>
      <c r="OQ456" t="str">
        <f t="shared" si="652"/>
        <v>Average Reading Invt. at Least 15 Minutes Long</v>
      </c>
      <c r="OR456">
        <f t="shared" si="653"/>
        <v>0</v>
      </c>
      <c r="OS456">
        <f t="shared" si="654"/>
        <v>0</v>
      </c>
      <c r="OT456">
        <f t="shared" si="655"/>
        <v>53</v>
      </c>
      <c r="OU456" s="159" t="str">
        <f t="shared" si="656"/>
        <v>No PI Tests</v>
      </c>
      <c r="OV456" t="str">
        <f t="shared" si="657"/>
        <v>No PI Tests</v>
      </c>
      <c r="OW456" t="str">
        <f t="shared" si="658"/>
        <v>No PI Tests</v>
      </c>
      <c r="OX456" t="str">
        <f t="shared" si="659"/>
        <v>No PI Tests</v>
      </c>
      <c r="OY456" t="str">
        <f t="shared" si="660"/>
        <v>No PI Tests</v>
      </c>
      <c r="OZ456" t="str">
        <f t="shared" si="661"/>
        <v>No PI Tests</v>
      </c>
      <c r="PA456" s="159" t="str">
        <f t="shared" si="662"/>
        <v>No PI Tests</v>
      </c>
      <c r="PB456" t="str">
        <f t="shared" si="663"/>
        <v>No PI Tests</v>
      </c>
      <c r="PC456" t="str">
        <f t="shared" si="664"/>
        <v>No PI Tests</v>
      </c>
      <c r="PD456" t="str">
        <f t="shared" si="665"/>
        <v>No PI Tests</v>
      </c>
      <c r="PE456" t="str">
        <f t="shared" si="666"/>
        <v>No PI Tests</v>
      </c>
      <c r="PF456" t="str">
        <f t="shared" si="667"/>
        <v>No PI Tests</v>
      </c>
      <c r="PG456" t="str">
        <f t="shared" si="668"/>
        <v>No PI Tests</v>
      </c>
      <c r="PH456">
        <f t="shared" si="669"/>
        <v>0</v>
      </c>
      <c r="PI456">
        <f t="shared" si="670"/>
        <v>0</v>
      </c>
      <c r="PJ456" t="str">
        <f t="shared" si="671"/>
        <v>Null</v>
      </c>
      <c r="PK456" t="str">
        <f>IF(HR456="","Null",IF(E456&lt;3,"Null",IF(HU456=0,0,IF(HS456="Form 1",VLOOKUP(HU456,Lookups!$BE$3:$BP$63,E456,FALSE),IF(HS456="Form 2",VLOOKUP(HU456,Lookups!$BE$67:$BP$127,E456,FALSE),VLOOKUP(HU456,Lookups!$BE$130:$BP$190,E456,FALSE))))))</f>
        <v>Null</v>
      </c>
      <c r="PL456" t="str">
        <f t="shared" si="672"/>
        <v>Null</v>
      </c>
      <c r="PM456" t="str">
        <f>IF($PH456=0,"Null",IF(E456&lt;3,"Null",IF(OX456=0,0,IF(OV456="Form 1",VLOOKUP(OX456,Lookups!$BE$3:$BP$63,E456,FALSE),IF(OV456="Form 2",VLOOKUP(OX456,Lookups!$BE$67:$BP$127,E456,FALSE),VLOOKUP(OX456,Lookups!$BE$130:$BP$190,E456,FALSE))))))</f>
        <v>Null</v>
      </c>
      <c r="PN456" t="str">
        <f t="shared" si="673"/>
        <v>Null</v>
      </c>
      <c r="PO456" t="str">
        <f t="shared" si="674"/>
        <v>Null</v>
      </c>
      <c r="PP456" t="str">
        <f t="shared" si="675"/>
        <v>Null</v>
      </c>
      <c r="PQ456" t="str">
        <f>IF(HR456="","Null",IF(E456&lt;3,"Null",IF(HV456=0,0,IF(HS456="Form 1",VLOOKUP(HV456,Lookups!$BR$3:$CC$63,E456,FALSE),IF(HS456="Form 2",VLOOKUP(HV456,Lookups!$BR$67:$CC$127,E456,FALSE),VLOOKUP(HV456,Lookups!$BR$130:$CC$190,E456,FALSE))))))</f>
        <v>Null</v>
      </c>
      <c r="PR456" t="str">
        <f t="shared" si="676"/>
        <v>Null</v>
      </c>
      <c r="PS456" t="str">
        <f>IF(HR456="","Null",IF(E456&lt;3,"Null",IF(OY456=0,0,IF(OW456="Form 1",VLOOKUP(OY456,Lookups!$BR$3:$CC$63,E456,FALSE),IF(OW456="Form 2",VLOOKUP(OY456,Lookups!$BR$67:$CC$127,E456,FALSE),VLOOKUP(OY456,Lookups!$BR$130:$CC$190,E456,FALSE))))))</f>
        <v>Null</v>
      </c>
      <c r="PT456" t="str">
        <f t="shared" si="677"/>
        <v>Null</v>
      </c>
      <c r="PU456" t="str">
        <f t="shared" si="678"/>
        <v>Null</v>
      </c>
      <c r="PV456" t="str">
        <f t="shared" si="679"/>
        <v>Null</v>
      </c>
      <c r="PW456" t="str">
        <f t="shared" si="680"/>
        <v>No PI Tests</v>
      </c>
      <c r="PX456">
        <f t="shared" si="681"/>
        <v>1</v>
      </c>
      <c r="PY456">
        <f t="shared" si="682"/>
        <v>0</v>
      </c>
      <c r="PZ456" t="str">
        <f t="shared" si="683"/>
        <v>Null</v>
      </c>
      <c r="QA456" t="str">
        <f t="shared" si="684"/>
        <v>Null</v>
      </c>
      <c r="QB456" t="str">
        <f t="shared" si="685"/>
        <v>Null</v>
      </c>
      <c r="QC456" t="str">
        <f>IF($MS456="System 44 Record",IF(BQ456&lt;MEDIAN(Directions!$F$3,Directions!$F$6),"Mid-Year Exited Student","Full Year Participant")&amp;IF(BP456&lt;Directions!$F$3,", Started Prior Year",", Started This Year"),"Null")</f>
        <v>Null</v>
      </c>
      <c r="QD456" t="str">
        <f t="shared" si="686"/>
        <v>Null</v>
      </c>
      <c r="QE456">
        <f t="shared" si="687"/>
        <v>1</v>
      </c>
      <c r="QF456">
        <f t="shared" si="688"/>
        <v>1</v>
      </c>
      <c r="QG456">
        <f t="shared" si="689"/>
        <v>1</v>
      </c>
      <c r="QH456">
        <f t="shared" si="690"/>
        <v>2</v>
      </c>
      <c r="QI456">
        <f t="shared" si="691"/>
        <v>0.91</v>
      </c>
      <c r="QJ456" t="str">
        <f t="shared" si="692"/>
        <v>Used All 3</v>
      </c>
      <c r="QK456" t="str">
        <f t="shared" si="693"/>
        <v>80 to 99 Sessions</v>
      </c>
      <c r="QL456" t="str">
        <f t="shared" si="694"/>
        <v>5 to 8 Segments</v>
      </c>
      <c r="QM456" t="str">
        <f>IF($MS456="READ 180 Record",IF(AQ456="","Null",VLOOKUP(JJ456,Lookups!$DX$3:$EB$2054,AN456+1,FALSE)),"Null")</f>
        <v>Level Below Lexile Score</v>
      </c>
      <c r="QN456" t="str">
        <f t="shared" si="695"/>
        <v>Null</v>
      </c>
    </row>
    <row r="457" spans="1:456" x14ac:dyDescent="0.25">
      <c r="A457" s="161" t="s">
        <v>1447</v>
      </c>
      <c r="B457" s="161" t="s">
        <v>1447</v>
      </c>
      <c r="C457" s="161" t="s">
        <v>1447</v>
      </c>
      <c r="D457" s="161" t="s">
        <v>1447</v>
      </c>
      <c r="E457" s="161">
        <v>9</v>
      </c>
      <c r="F457" s="161" t="s">
        <v>1447</v>
      </c>
      <c r="G457" s="161" t="s">
        <v>880</v>
      </c>
      <c r="H457" s="161" t="s">
        <v>881</v>
      </c>
      <c r="K457" s="161">
        <v>0</v>
      </c>
      <c r="L457" s="161">
        <v>0</v>
      </c>
      <c r="M457" s="161">
        <v>0</v>
      </c>
      <c r="N457" s="161">
        <v>0</v>
      </c>
      <c r="O457" s="161">
        <v>0</v>
      </c>
      <c r="P457" s="161">
        <v>0</v>
      </c>
      <c r="Q457" s="161">
        <v>0</v>
      </c>
      <c r="R457" s="161">
        <v>0</v>
      </c>
      <c r="S457" s="161">
        <v>0</v>
      </c>
      <c r="T457" s="161">
        <v>0</v>
      </c>
      <c r="U457" s="161">
        <v>0</v>
      </c>
      <c r="V457" s="161">
        <v>0</v>
      </c>
      <c r="W457" s="161">
        <v>0</v>
      </c>
      <c r="X457" s="161">
        <v>0</v>
      </c>
      <c r="AB457" s="161" t="s">
        <v>242</v>
      </c>
      <c r="AC457" s="161" t="s">
        <v>242</v>
      </c>
      <c r="AD457" s="161" t="s">
        <v>242</v>
      </c>
      <c r="AE457" s="161" t="s">
        <v>242</v>
      </c>
      <c r="AF457" s="161" t="s">
        <v>242</v>
      </c>
      <c r="AG457" s="161" t="s">
        <v>242</v>
      </c>
      <c r="AH457" s="161" t="s">
        <v>242</v>
      </c>
      <c r="AI457" s="161">
        <v>20150801</v>
      </c>
      <c r="AJ457" s="161">
        <v>20160525</v>
      </c>
      <c r="AK457" s="161" t="s">
        <v>869</v>
      </c>
      <c r="AL457" t="s">
        <v>1078</v>
      </c>
      <c r="BN457" t="s">
        <v>1079</v>
      </c>
      <c r="ET457" s="161">
        <v>0</v>
      </c>
      <c r="EU457" s="161">
        <v>0</v>
      </c>
      <c r="EV457" s="161">
        <v>0</v>
      </c>
      <c r="EW457" s="161">
        <v>0</v>
      </c>
      <c r="EX457" s="161">
        <v>0</v>
      </c>
      <c r="EY457" s="161">
        <v>0</v>
      </c>
      <c r="EZ457" s="161">
        <v>0</v>
      </c>
      <c r="FA457" s="161">
        <v>0</v>
      </c>
      <c r="FB457" s="161">
        <v>0</v>
      </c>
      <c r="FC457" s="161">
        <v>0</v>
      </c>
      <c r="FD457" s="161">
        <v>0</v>
      </c>
      <c r="FE457" s="161">
        <v>0</v>
      </c>
      <c r="HN457" s="161" t="s">
        <v>881</v>
      </c>
      <c r="JB457" s="161" t="s">
        <v>881</v>
      </c>
      <c r="JC457" s="161">
        <v>0</v>
      </c>
      <c r="JD457" s="161">
        <v>0</v>
      </c>
      <c r="JE457" s="161">
        <v>0</v>
      </c>
      <c r="JF457" s="161">
        <v>0</v>
      </c>
      <c r="MN457" t="str">
        <f t="shared" si="609"/>
        <v>NoNoNoNoNoNo</v>
      </c>
      <c r="MO457" t="str">
        <f>IF(AND(MN457="NoNoNoNoNoNo",JI457=""),"No Programs",VLOOKUP(MN457,Lookups!$DA$4:$DB$67,2,FALSE))</f>
        <v>No Programs</v>
      </c>
      <c r="MP457">
        <f t="shared" si="610"/>
        <v>0</v>
      </c>
      <c r="MQ457" t="str">
        <f t="shared" si="611"/>
        <v>No Program Use</v>
      </c>
      <c r="MR457" t="str">
        <f>Directions!$D$3</f>
        <v>Usage</v>
      </c>
      <c r="MS457" t="str">
        <f>VLOOKUP(MQ457,Lookups!$CU$71:$CV$80,2,FALSE)</f>
        <v>Exclude</v>
      </c>
      <c r="MT457">
        <f t="shared" si="612"/>
        <v>0</v>
      </c>
      <c r="MU457">
        <f t="shared" si="613"/>
        <v>0</v>
      </c>
      <c r="MV457">
        <f t="shared" si="614"/>
        <v>0</v>
      </c>
      <c r="MW457">
        <f t="shared" si="615"/>
        <v>0</v>
      </c>
      <c r="MX457">
        <f t="shared" si="616"/>
        <v>0</v>
      </c>
      <c r="MY457" t="str">
        <f t="shared" si="617"/>
        <v>Not Used</v>
      </c>
      <c r="MZ457">
        <f t="shared" si="618"/>
        <v>0</v>
      </c>
      <c r="NA457" t="str">
        <f t="shared" si="619"/>
        <v>Not Available</v>
      </c>
      <c r="NB457" t="str">
        <f t="shared" si="620"/>
        <v>Not Available</v>
      </c>
      <c r="NC457" t="str">
        <f t="shared" si="621"/>
        <v>4 Not Indicated</v>
      </c>
      <c r="ND457" t="str">
        <f t="shared" si="622"/>
        <v>4 Not Indicated</v>
      </c>
      <c r="NE457" t="str">
        <f t="shared" si="623"/>
        <v>4 Not Indicated</v>
      </c>
      <c r="NF457" t="str">
        <f t="shared" si="624"/>
        <v>4 Not Indicated</v>
      </c>
      <c r="NG457" t="str">
        <f t="shared" si="625"/>
        <v>4 Not Indicated</v>
      </c>
      <c r="NH457" s="159" t="str">
        <f t="shared" si="626"/>
        <v>Null</v>
      </c>
      <c r="NI457" t="str">
        <f t="shared" si="627"/>
        <v>Null</v>
      </c>
      <c r="NJ457" s="159" t="str">
        <f t="shared" si="628"/>
        <v>Null</v>
      </c>
      <c r="NK457" t="str">
        <f t="shared" si="629"/>
        <v>Null</v>
      </c>
      <c r="NL457" t="str">
        <f t="shared" si="630"/>
        <v>No RI Tests</v>
      </c>
      <c r="NM457">
        <f t="shared" si="631"/>
        <v>0</v>
      </c>
      <c r="NN457" t="str">
        <f>IF(OR(E457="PK",E457="K",JJ457=""),"Null",INDEX(Lookups!$EZ$4:$FW$18,MATCH($JJ457,Lookups!$EY$4:$EY$18,1),MATCH($E457,Lookups!$EZ$3:$FW$3,0)))</f>
        <v>Null</v>
      </c>
      <c r="NO457" t="str">
        <f>IF(OR(E457="PK",E457="K",JJ457=""),"Null",INDEX(Lookups!$EZ$4:$FW$18,MATCH($JJ457,Lookups!$EY$4:$EY$18,1),MATCH($E457,Lookups!$EZ$3:$FW$3,0) + 1))</f>
        <v>Null</v>
      </c>
      <c r="NP457" t="str">
        <f t="shared" si="632"/>
        <v>Null</v>
      </c>
      <c r="NQ457" t="str">
        <f t="shared" si="633"/>
        <v>Null</v>
      </c>
      <c r="NR457" t="str">
        <f t="shared" si="634"/>
        <v>Null</v>
      </c>
      <c r="NS457" t="str">
        <f t="shared" si="635"/>
        <v>No RI Tests</v>
      </c>
      <c r="NT457" t="str">
        <f t="shared" si="636"/>
        <v>No RI Tests</v>
      </c>
      <c r="NU457" t="str">
        <f t="shared" si="637"/>
        <v>No RI Tests</v>
      </c>
      <c r="NV457" s="183" t="str">
        <f t="array" ref="NV457">IF($NL457="No RI Tests","No RI Tests",VLOOKUP(IF(AND(E457="K",JJ457&lt;280),3,IF(AND(E457="K",JJ457&gt;=280),4,MAX(IF(E457=Lookups!$DF$6:$DF$99,IF(JJ457&gt;=Lookups!$DG$6:$DG$99,Lookups!$DH$6:$DH$99))))),Lookups!$DE$104:$DG$108,2,FALSE))</f>
        <v>No RI Tests</v>
      </c>
      <c r="NW457" s="161" t="str">
        <f t="array" ref="NW457">IF($NL457="No RI Tests","No RI Tests",VLOOKUP(IF(AND(E457="K",JH457&lt;280),3,IF(AND(E457="K",JH457&gt;=280),4,MAX(IF(E457=Lookups!$DF$6:$DF$99,IF(NI457&gt;=Lookups!$DG$6:$DG$99,Lookups!$DH$6:$DH$99))))),Lookups!$DE$104:$DG$108,2,FALSE))</f>
        <v>No RI Tests</v>
      </c>
      <c r="NX457" s="161" t="str">
        <f t="array" ref="NX457">IF($NL457="No RI Tests","No RI Tests",VLOOKUP(IF(AND(E457="K",NK457&lt;280),3,IF(AND(E457="K",NK457&gt;=280),4,MAX(IF(E457=Lookups!$DF$6:$DF$99,IF(NK457&gt;=Lookups!$DG$6:$DG$99,Lookups!$DH$6:$DH$99))))),Lookups!$DE$104:$DG$108,2,FALSE))</f>
        <v>No RI Tests</v>
      </c>
      <c r="NY457" t="str">
        <f t="shared" si="638"/>
        <v>Null</v>
      </c>
      <c r="NZ457" t="str">
        <f t="shared" si="639"/>
        <v>Null</v>
      </c>
      <c r="OA457" t="str">
        <f t="shared" si="640"/>
        <v>No RI for Comparison</v>
      </c>
      <c r="OB457" s="161" t="str">
        <f t="array" ref="OB457">IF($NL457="No RI Tests","No RI Tests",IF(E457="K","N/A",VLOOKUP(MAX(IF(E457=Lookups!$DF$6:$DF$99,IF(JJ457&gt;=Lookups!$DG$6:$DG$99,Lookups!$DI$6:$DI$99))),Lookups!$DE$104:$DG$108,3,FALSE)))</f>
        <v>No RI Tests</v>
      </c>
      <c r="OC457" s="161" t="str">
        <f t="array" ref="OC457">IF($NL457="No RI Tests","No RI Tests",IF(E457="K","N/A",VLOOKUP(MAX(IF(E457=Lookups!$DF$6:$DF$99,IF(NI457&gt;=Lookups!$DG$6:$DG$99,Lookups!$DI$6:$DI$99))),Lookups!$DE$104:$DG$108,3,FALSE)))</f>
        <v>No RI Tests</v>
      </c>
      <c r="OD457" s="161" t="str">
        <f t="array" ref="OD457">IF($NL457="No RI Tests","No RI Tests",IF(E457="K","N/A",VLOOKUP(MAX(IF(E457=Lookups!$DF$6:$DF$99,IF(NK457&gt;=Lookups!$DG$6:$DG$99,Lookups!$DI$6:$DI$99))),Lookups!$DE$104:$DG$108,3,FALSE)))</f>
        <v>No RI Tests</v>
      </c>
      <c r="OE457" t="str">
        <f t="shared" si="641"/>
        <v>Null</v>
      </c>
      <c r="OF457" t="str">
        <f t="shared" si="642"/>
        <v>Null</v>
      </c>
      <c r="OG457" t="str">
        <f t="shared" si="643"/>
        <v>No RI for Comparison</v>
      </c>
      <c r="OH457" t="str">
        <f t="shared" si="644"/>
        <v>Null</v>
      </c>
      <c r="OI457" t="str">
        <f t="shared" si="645"/>
        <v>Null</v>
      </c>
      <c r="OJ457" t="str">
        <f t="shared" si="646"/>
        <v>Null</v>
      </c>
      <c r="OK457" t="str">
        <f t="shared" si="647"/>
        <v>Null</v>
      </c>
      <c r="OL457" t="str">
        <f t="shared" si="648"/>
        <v>Null</v>
      </c>
      <c r="OM457" t="str">
        <f t="shared" si="649"/>
        <v>Null</v>
      </c>
      <c r="ON457" t="str">
        <f t="shared" si="650"/>
        <v>Null</v>
      </c>
      <c r="OO457" t="str">
        <f t="shared" si="651"/>
        <v>Null RI</v>
      </c>
      <c r="OP457" t="str">
        <f ca="1">IF(AND(HR457&lt;&gt;"",JJ457&lt;600),IF(HT457="Advancing","Tier 2","Tier 3"),IF(JI457="","Null",IF(OR(E457="K",E457&lt;3),"FRA Recommended",IF(JJ457&gt;=IF(E457&lt;6,400,600),IF(JJ457&lt;VLOOKUP(E457,Lookups!$AP$3:$AR$16,3,FALSE),"Tier 2","Core"),IF(JJ457&lt;400,IF(RAND()&lt;0.81,"Tier 3","Tier 2"),IF(RAND()&lt;0.51,"Tier 3","Tier 2"))))))</f>
        <v>Null</v>
      </c>
      <c r="OQ457" t="str">
        <f t="shared" si="652"/>
        <v>Null</v>
      </c>
      <c r="OR457" t="str">
        <f t="shared" si="653"/>
        <v>Null</v>
      </c>
      <c r="OS457" t="str">
        <f t="shared" si="654"/>
        <v>Null</v>
      </c>
      <c r="OT457" t="str">
        <f t="shared" si="655"/>
        <v>No RI Tests</v>
      </c>
      <c r="OU457" s="159" t="str">
        <f t="shared" si="656"/>
        <v>No PI Tests</v>
      </c>
      <c r="OV457" t="str">
        <f t="shared" si="657"/>
        <v>No PI Tests</v>
      </c>
      <c r="OW457" t="str">
        <f t="shared" si="658"/>
        <v>No PI Tests</v>
      </c>
      <c r="OX457" t="str">
        <f t="shared" si="659"/>
        <v>No PI Tests</v>
      </c>
      <c r="OY457" t="str">
        <f t="shared" si="660"/>
        <v>No PI Tests</v>
      </c>
      <c r="OZ457" t="str">
        <f t="shared" si="661"/>
        <v>No PI Tests</v>
      </c>
      <c r="PA457" s="159" t="str">
        <f t="shared" si="662"/>
        <v>No PI Tests</v>
      </c>
      <c r="PB457" t="str">
        <f t="shared" si="663"/>
        <v>No PI Tests</v>
      </c>
      <c r="PC457" t="str">
        <f t="shared" si="664"/>
        <v>No PI Tests</v>
      </c>
      <c r="PD457" t="str">
        <f t="shared" si="665"/>
        <v>No PI Tests</v>
      </c>
      <c r="PE457" t="str">
        <f t="shared" si="666"/>
        <v>No PI Tests</v>
      </c>
      <c r="PF457" t="str">
        <f t="shared" si="667"/>
        <v>No PI Tests</v>
      </c>
      <c r="PG457" t="str">
        <f t="shared" si="668"/>
        <v>No PI Tests</v>
      </c>
      <c r="PH457">
        <f t="shared" si="669"/>
        <v>0</v>
      </c>
      <c r="PI457">
        <f t="shared" si="670"/>
        <v>0</v>
      </c>
      <c r="PJ457" t="str">
        <f t="shared" si="671"/>
        <v>Null</v>
      </c>
      <c r="PK457" t="str">
        <f>IF(HR457="","Null",IF(E457&lt;3,"Null",IF(HU457=0,0,IF(HS457="Form 1",VLOOKUP(HU457,Lookups!$BE$3:$BP$63,E457,FALSE),IF(HS457="Form 2",VLOOKUP(HU457,Lookups!$BE$67:$BP$127,E457,FALSE),VLOOKUP(HU457,Lookups!$BE$130:$BP$190,E457,FALSE))))))</f>
        <v>Null</v>
      </c>
      <c r="PL457" t="str">
        <f t="shared" si="672"/>
        <v>Null</v>
      </c>
      <c r="PM457" t="str">
        <f>IF($PH457=0,"Null",IF(E457&lt;3,"Null",IF(OX457=0,0,IF(OV457="Form 1",VLOOKUP(OX457,Lookups!$BE$3:$BP$63,E457,FALSE),IF(OV457="Form 2",VLOOKUP(OX457,Lookups!$BE$67:$BP$127,E457,FALSE),VLOOKUP(OX457,Lookups!$BE$130:$BP$190,E457,FALSE))))))</f>
        <v>Null</v>
      </c>
      <c r="PN457" t="str">
        <f t="shared" si="673"/>
        <v>Null</v>
      </c>
      <c r="PO457" t="str">
        <f t="shared" si="674"/>
        <v>Null</v>
      </c>
      <c r="PP457" t="str">
        <f t="shared" si="675"/>
        <v>Null</v>
      </c>
      <c r="PQ457" t="str">
        <f>IF(HR457="","Null",IF(E457&lt;3,"Null",IF(HV457=0,0,IF(HS457="Form 1",VLOOKUP(HV457,Lookups!$BR$3:$CC$63,E457,FALSE),IF(HS457="Form 2",VLOOKUP(HV457,Lookups!$BR$67:$CC$127,E457,FALSE),VLOOKUP(HV457,Lookups!$BR$130:$CC$190,E457,FALSE))))))</f>
        <v>Null</v>
      </c>
      <c r="PR457" t="str">
        <f t="shared" si="676"/>
        <v>Null</v>
      </c>
      <c r="PS457" t="str">
        <f>IF(HR457="","Null",IF(E457&lt;3,"Null",IF(OY457=0,0,IF(OW457="Form 1",VLOOKUP(OY457,Lookups!$BR$3:$CC$63,E457,FALSE),IF(OW457="Form 2",VLOOKUP(OY457,Lookups!$BR$67:$CC$127,E457,FALSE),VLOOKUP(OY457,Lookups!$BR$130:$CC$190,E457,FALSE))))))</f>
        <v>Null</v>
      </c>
      <c r="PT457" t="str">
        <f t="shared" si="677"/>
        <v>Null</v>
      </c>
      <c r="PU457" t="str">
        <f t="shared" si="678"/>
        <v>Null</v>
      </c>
      <c r="PV457" t="str">
        <f t="shared" si="679"/>
        <v>Null</v>
      </c>
      <c r="PW457" t="str">
        <f t="shared" si="680"/>
        <v>No PI Tests</v>
      </c>
      <c r="PX457">
        <f t="shared" si="681"/>
        <v>0</v>
      </c>
      <c r="PY457">
        <f t="shared" si="682"/>
        <v>0</v>
      </c>
      <c r="PZ457" t="str">
        <f t="shared" si="683"/>
        <v>Null</v>
      </c>
      <c r="QA457" t="str">
        <f t="shared" si="684"/>
        <v>Null</v>
      </c>
      <c r="QB457" t="str">
        <f t="shared" si="685"/>
        <v>Null</v>
      </c>
      <c r="QC457" t="str">
        <f>IF($MS457="System 44 Record",IF(BQ457&lt;MEDIAN(Directions!$F$3,Directions!$F$6),"Mid-Year Exited Student","Full Year Participant")&amp;IF(BP457&lt;Directions!$F$3,", Started Prior Year",", Started This Year"),"Null")</f>
        <v>Null</v>
      </c>
      <c r="QD457" t="str">
        <f t="shared" si="686"/>
        <v>Null</v>
      </c>
      <c r="QE457">
        <f t="shared" si="687"/>
        <v>0</v>
      </c>
      <c r="QF457">
        <f t="shared" si="688"/>
        <v>0</v>
      </c>
      <c r="QG457">
        <f t="shared" si="689"/>
        <v>0</v>
      </c>
      <c r="QH457">
        <f t="shared" si="690"/>
        <v>0</v>
      </c>
      <c r="QI457">
        <f t="shared" si="691"/>
        <v>0</v>
      </c>
      <c r="QJ457" t="str">
        <f t="shared" si="692"/>
        <v>Used None</v>
      </c>
      <c r="QK457" t="str">
        <f t="shared" si="693"/>
        <v>Null</v>
      </c>
      <c r="QL457" t="str">
        <f t="shared" si="694"/>
        <v>Null</v>
      </c>
      <c r="QM457" t="str">
        <f>IF($MS457="READ 180 Record",IF(AQ457="","Null",VLOOKUP(JJ457,Lookups!$DX$3:$EB$2054,AN457+1,FALSE)),"Null")</f>
        <v>Null</v>
      </c>
      <c r="QN457" t="str">
        <f t="shared" si="695"/>
        <v>Null</v>
      </c>
    </row>
    <row r="458" spans="1:456" x14ac:dyDescent="0.25">
      <c r="A458" s="161" t="s">
        <v>1447</v>
      </c>
      <c r="B458" s="161" t="s">
        <v>1447</v>
      </c>
      <c r="C458" s="161" t="s">
        <v>1447</v>
      </c>
      <c r="D458" s="161" t="s">
        <v>1447</v>
      </c>
      <c r="E458" s="161">
        <v>5</v>
      </c>
      <c r="F458" s="161" t="s">
        <v>1447</v>
      </c>
      <c r="G458" s="161" t="s">
        <v>887</v>
      </c>
      <c r="H458" s="161" t="s">
        <v>932</v>
      </c>
      <c r="I458" s="161">
        <v>211</v>
      </c>
      <c r="J458" s="159">
        <v>42244</v>
      </c>
      <c r="K458" s="161">
        <v>0</v>
      </c>
      <c r="L458" s="161">
        <v>0</v>
      </c>
      <c r="M458" s="161">
        <v>0</v>
      </c>
      <c r="N458" s="161">
        <v>0</v>
      </c>
      <c r="O458" s="161">
        <v>0</v>
      </c>
      <c r="P458" s="161">
        <v>0</v>
      </c>
      <c r="Q458" s="161">
        <v>0</v>
      </c>
      <c r="R458" s="161">
        <v>0</v>
      </c>
      <c r="S458" s="161">
        <v>0</v>
      </c>
      <c r="T458" s="161">
        <v>0</v>
      </c>
      <c r="U458" s="161">
        <v>0</v>
      </c>
      <c r="V458" s="161">
        <v>0</v>
      </c>
      <c r="W458" s="161">
        <v>0</v>
      </c>
      <c r="X458" s="161">
        <v>0</v>
      </c>
      <c r="AB458" s="161" t="s">
        <v>242</v>
      </c>
      <c r="AC458" s="161" t="s">
        <v>242</v>
      </c>
      <c r="AD458" s="161" t="s">
        <v>242</v>
      </c>
      <c r="AE458" s="161" t="s">
        <v>242</v>
      </c>
      <c r="AF458" s="161" t="s">
        <v>242</v>
      </c>
      <c r="AG458" s="161" t="s">
        <v>242</v>
      </c>
      <c r="AH458" s="161" t="s">
        <v>242</v>
      </c>
      <c r="AI458" s="161">
        <v>20150801</v>
      </c>
      <c r="AJ458" s="161">
        <v>20160525</v>
      </c>
      <c r="AK458" s="161" t="s">
        <v>869</v>
      </c>
      <c r="AL458" t="s">
        <v>1078</v>
      </c>
      <c r="BN458" t="s">
        <v>1076</v>
      </c>
      <c r="BO458" t="s">
        <v>932</v>
      </c>
      <c r="BP458" s="159">
        <v>42255</v>
      </c>
      <c r="BQ458" s="159">
        <v>42340</v>
      </c>
      <c r="BR458" t="s">
        <v>877</v>
      </c>
      <c r="BS458" t="e">
        <v>#DIV/0!</v>
      </c>
      <c r="BT458" s="159">
        <v>42340</v>
      </c>
      <c r="BU458">
        <v>2</v>
      </c>
      <c r="BV458">
        <v>6</v>
      </c>
      <c r="BW458">
        <v>14</v>
      </c>
      <c r="BX458">
        <v>25</v>
      </c>
      <c r="BY458">
        <v>378</v>
      </c>
      <c r="BZ458">
        <v>391</v>
      </c>
      <c r="CA458">
        <v>0</v>
      </c>
      <c r="CB458">
        <v>15</v>
      </c>
      <c r="CC458">
        <v>27</v>
      </c>
      <c r="CD458">
        <v>96</v>
      </c>
      <c r="CE458">
        <v>93</v>
      </c>
      <c r="CF458">
        <v>100</v>
      </c>
      <c r="CG458">
        <v>97</v>
      </c>
      <c r="CH458">
        <v>93</v>
      </c>
      <c r="CI458">
        <v>1243</v>
      </c>
      <c r="CJ458">
        <v>2.0832999999999999</v>
      </c>
      <c r="CK458">
        <v>2</v>
      </c>
      <c r="CL458">
        <v>6</v>
      </c>
      <c r="ET458" s="161">
        <v>0</v>
      </c>
      <c r="EU458" s="161">
        <v>0</v>
      </c>
      <c r="EV458" s="161">
        <v>0</v>
      </c>
      <c r="EW458" s="161">
        <v>0</v>
      </c>
      <c r="EX458" s="161">
        <v>0</v>
      </c>
      <c r="EY458" s="161">
        <v>0</v>
      </c>
      <c r="EZ458" s="161">
        <v>0</v>
      </c>
      <c r="FA458" s="161">
        <v>0</v>
      </c>
      <c r="FB458" s="161">
        <v>0</v>
      </c>
      <c r="FC458" s="161">
        <v>0</v>
      </c>
      <c r="FD458" s="161">
        <v>0</v>
      </c>
      <c r="FE458" s="161">
        <v>0</v>
      </c>
      <c r="HN458" s="161" t="s">
        <v>932</v>
      </c>
      <c r="HO458" s="159">
        <v>42249</v>
      </c>
      <c r="HP458" s="159">
        <v>42249</v>
      </c>
      <c r="HQ458" s="161">
        <v>1</v>
      </c>
      <c r="HR458" s="159">
        <v>42249</v>
      </c>
      <c r="HS458" s="161" t="s">
        <v>872</v>
      </c>
      <c r="HT458" s="161" t="s">
        <v>878</v>
      </c>
      <c r="HU458" s="161">
        <v>29</v>
      </c>
      <c r="HV458" s="161">
        <v>7</v>
      </c>
      <c r="HW458" s="161">
        <v>0</v>
      </c>
      <c r="JB458" s="161" t="s">
        <v>932</v>
      </c>
      <c r="JC458" s="161">
        <v>1</v>
      </c>
      <c r="JD458" s="161">
        <v>1</v>
      </c>
      <c r="JE458" s="161">
        <v>1</v>
      </c>
      <c r="JF458" s="161">
        <v>370</v>
      </c>
      <c r="JG458" s="159">
        <v>42244</v>
      </c>
      <c r="JH458" s="161">
        <v>211</v>
      </c>
      <c r="JI458" s="159">
        <v>42244</v>
      </c>
      <c r="JJ458" s="161">
        <v>211</v>
      </c>
      <c r="JK458" s="161">
        <v>10</v>
      </c>
      <c r="MN458" t="str">
        <f t="shared" si="609"/>
        <v>NoNoNoNoNoNo</v>
      </c>
      <c r="MO458" t="str">
        <f>IF(AND(MN458="NoNoNoNoNoNo",JI458=""),"No Programs",VLOOKUP(MN458,Lookups!$DA$4:$DB$67,2,FALSE))</f>
        <v>RI Screening Only</v>
      </c>
      <c r="MP458">
        <f t="shared" si="610"/>
        <v>0</v>
      </c>
      <c r="MQ458" t="str">
        <f t="shared" si="611"/>
        <v>System 44 User</v>
      </c>
      <c r="MR458" t="str">
        <f>Directions!$D$3</f>
        <v>Usage</v>
      </c>
      <c r="MS458" t="str">
        <f>VLOOKUP(MQ458,Lookups!$CU$71:$CV$80,2,FALSE)</f>
        <v>System 44 Record</v>
      </c>
      <c r="MT458">
        <f t="shared" si="612"/>
        <v>1</v>
      </c>
      <c r="MU458">
        <f t="shared" si="613"/>
        <v>1</v>
      </c>
      <c r="MV458">
        <f t="shared" si="614"/>
        <v>0</v>
      </c>
      <c r="MW458">
        <f t="shared" si="615"/>
        <v>0</v>
      </c>
      <c r="MX458">
        <f t="shared" si="616"/>
        <v>0</v>
      </c>
      <c r="MY458" t="str">
        <f t="shared" si="617"/>
        <v>Not Used</v>
      </c>
      <c r="MZ458">
        <f t="shared" si="618"/>
        <v>0</v>
      </c>
      <c r="NA458" t="str">
        <f t="shared" si="619"/>
        <v>Not Available</v>
      </c>
      <c r="NB458" t="str">
        <f t="shared" si="620"/>
        <v>Not Available</v>
      </c>
      <c r="NC458" t="str">
        <f t="shared" si="621"/>
        <v>4 Not Indicated</v>
      </c>
      <c r="ND458" t="str">
        <f t="shared" si="622"/>
        <v>4 Not Indicated</v>
      </c>
      <c r="NE458" t="str">
        <f t="shared" si="623"/>
        <v>4 Not Indicated</v>
      </c>
      <c r="NF458" t="str">
        <f t="shared" si="624"/>
        <v>4 Not Indicated</v>
      </c>
      <c r="NG458" t="str">
        <f t="shared" si="625"/>
        <v>4 Not Indicated</v>
      </c>
      <c r="NH458" s="159">
        <f t="shared" si="626"/>
        <v>42244</v>
      </c>
      <c r="NI458">
        <f t="shared" si="627"/>
        <v>211</v>
      </c>
      <c r="NJ458" s="159">
        <f t="shared" si="628"/>
        <v>42244</v>
      </c>
      <c r="NK458">
        <f t="shared" si="629"/>
        <v>211</v>
      </c>
      <c r="NL458" t="str">
        <f t="shared" si="630"/>
        <v>Lone RI Test</v>
      </c>
      <c r="NM458">
        <f t="shared" si="631"/>
        <v>0</v>
      </c>
      <c r="NN458">
        <f>IF(OR(E458="PK",E458="K",JJ458=""),"Null",INDEX(Lookups!$EZ$4:$FW$18,MATCH($JJ458,Lookups!$EY$4:$EY$18,1),MATCH($E458,Lookups!$EZ$3:$FW$3,0)))</f>
        <v>190</v>
      </c>
      <c r="NO458">
        <f>IF(OR(E458="PK",E458="K",JJ458=""),"Null",INDEX(Lookups!$EZ$4:$FW$18,MATCH($JJ458,Lookups!$EY$4:$EY$18,1),MATCH($E458,Lookups!$EZ$3:$FW$3,0) + 1))</f>
        <v>260</v>
      </c>
      <c r="NP458">
        <f t="shared" si="632"/>
        <v>380</v>
      </c>
      <c r="NQ458" t="str">
        <f t="shared" si="633"/>
        <v>PI is Recommended</v>
      </c>
      <c r="NR458" t="str">
        <f t="shared" si="634"/>
        <v>PI is Recommended</v>
      </c>
      <c r="NS458" t="str">
        <f t="shared" si="635"/>
        <v>200L to 399L</v>
      </c>
      <c r="NT458" t="str">
        <f t="shared" si="636"/>
        <v>200L to 399L</v>
      </c>
      <c r="NU458" t="str">
        <f t="shared" si="637"/>
        <v>200L to 399L</v>
      </c>
      <c r="NV458" s="183" t="str">
        <f t="array" ref="NV458">IF($NL458="No RI Tests","No RI Tests",VLOOKUP(IF(AND(E458="K",JJ458&lt;280),3,IF(AND(E458="K",JJ458&gt;=280),4,MAX(IF(E458=Lookups!$DF$6:$DF$99,IF(JJ458&gt;=Lookups!$DG$6:$DG$99,Lookups!$DH$6:$DH$99))))),Lookups!$DE$104:$DG$108,2,FALSE))</f>
        <v>1 Below Basic</v>
      </c>
      <c r="NW458" s="161" t="str">
        <f t="array" ref="NW458">IF($NL458="No RI Tests","No RI Tests",VLOOKUP(IF(AND(E458="K",JH458&lt;280),3,IF(AND(E458="K",JH458&gt;=280),4,MAX(IF(E458=Lookups!$DF$6:$DF$99,IF(NI458&gt;=Lookups!$DG$6:$DG$99,Lookups!$DH$6:$DH$99))))),Lookups!$DE$104:$DG$108,2,FALSE))</f>
        <v>1 Below Basic</v>
      </c>
      <c r="NX458" s="161" t="str">
        <f t="array" ref="NX458">IF($NL458="No RI Tests","No RI Tests",VLOOKUP(IF(AND(E458="K",NK458&lt;280),3,IF(AND(E458="K",NK458&gt;=280),4,MAX(IF(E458=Lookups!$DF$6:$DF$99,IF(NK458&gt;=Lookups!$DG$6:$DG$99,Lookups!$DH$6:$DH$99))))),Lookups!$DE$104:$DG$108,2,FALSE))</f>
        <v>1 Below Basic</v>
      </c>
      <c r="NY458" t="str">
        <f t="shared" si="638"/>
        <v>Null</v>
      </c>
      <c r="NZ458" t="str">
        <f t="shared" si="639"/>
        <v>Null</v>
      </c>
      <c r="OA458" t="str">
        <f t="shared" si="640"/>
        <v>No RI for Comparison</v>
      </c>
      <c r="OB458" s="161" t="str">
        <f t="array" ref="OB458">IF($NL458="No RI Tests","No RI Tests",IF(E458="K","N/A",VLOOKUP(MAX(IF(E458=Lookups!$DF$6:$DF$99,IF(JJ458&gt;=Lookups!$DG$6:$DG$99,Lookups!$DI$6:$DI$99))),Lookups!$DE$104:$DG$108,3,FALSE)))</f>
        <v>1 Limited</v>
      </c>
      <c r="OC458" s="161" t="str">
        <f t="array" ref="OC458">IF($NL458="No RI Tests","No RI Tests",IF(E458="K","N/A",VLOOKUP(MAX(IF(E458=Lookups!$DF$6:$DF$99,IF(NI458&gt;=Lookups!$DG$6:$DG$99,Lookups!$DI$6:$DI$99))),Lookups!$DE$104:$DG$108,3,FALSE)))</f>
        <v>1 Limited</v>
      </c>
      <c r="OD458" s="161" t="str">
        <f t="array" ref="OD458">IF($NL458="No RI Tests","No RI Tests",IF(E458="K","N/A",VLOOKUP(MAX(IF(E458=Lookups!$DF$6:$DF$99,IF(NK458&gt;=Lookups!$DG$6:$DG$99,Lookups!$DI$6:$DI$99))),Lookups!$DE$104:$DG$108,3,FALSE)))</f>
        <v>1 Limited</v>
      </c>
      <c r="OE458" t="str">
        <f t="shared" si="641"/>
        <v>Null</v>
      </c>
      <c r="OF458" t="str">
        <f t="shared" si="642"/>
        <v>Null</v>
      </c>
      <c r="OG458" t="str">
        <f t="shared" si="643"/>
        <v>No RI for Comparison</v>
      </c>
      <c r="OH458" t="str">
        <f t="shared" si="644"/>
        <v>Null</v>
      </c>
      <c r="OI458" t="str">
        <f t="shared" si="645"/>
        <v>Null</v>
      </c>
      <c r="OJ458" t="str">
        <f t="shared" si="646"/>
        <v>Null</v>
      </c>
      <c r="OK458" t="str">
        <f t="shared" si="647"/>
        <v>Null</v>
      </c>
      <c r="OL458" t="str">
        <f t="shared" si="648"/>
        <v>Null</v>
      </c>
      <c r="OM458" t="str">
        <f t="shared" si="649"/>
        <v>Fall Administration</v>
      </c>
      <c r="ON458" t="str">
        <f t="shared" si="650"/>
        <v>Null</v>
      </c>
      <c r="OO458" t="str">
        <f t="shared" si="651"/>
        <v>Fall Administration RI</v>
      </c>
      <c r="OP458" t="str">
        <f ca="1">IF(AND(HR458&lt;&gt;"",JJ458&lt;600),IF(HT458="Advancing","Tier 2","Tier 3"),IF(JI458="","Null",IF(OR(E458="K",E458&lt;3),"FRA Recommended",IF(JJ458&gt;=IF(E458&lt;6,400,600),IF(JJ458&lt;VLOOKUP(E458,Lookups!$AP$3:$AR$16,3,FALSE),"Tier 2","Core"),IF(JJ458&lt;400,IF(RAND()&lt;0.81,"Tier 3","Tier 2"),IF(RAND()&lt;0.51,"Tier 3","Tier 2"))))))</f>
        <v>Tier 3</v>
      </c>
      <c r="OQ458" t="str">
        <f t="shared" si="652"/>
        <v>Average Reading Invt. Under 15 Minutes Long</v>
      </c>
      <c r="OR458" t="str">
        <f t="shared" si="653"/>
        <v>Null</v>
      </c>
      <c r="OS458" t="str">
        <f t="shared" si="654"/>
        <v>Null</v>
      </c>
      <c r="OT458">
        <f t="shared" si="655"/>
        <v>0</v>
      </c>
      <c r="OU458" s="159">
        <f t="shared" si="656"/>
        <v>42249</v>
      </c>
      <c r="OV458" t="str">
        <f t="shared" si="657"/>
        <v>Form 1</v>
      </c>
      <c r="OW458" t="str">
        <f t="shared" si="658"/>
        <v>Beginning</v>
      </c>
      <c r="OX458">
        <f t="shared" si="659"/>
        <v>29</v>
      </c>
      <c r="OY458">
        <f t="shared" si="660"/>
        <v>7</v>
      </c>
      <c r="OZ458">
        <f t="shared" si="661"/>
        <v>0</v>
      </c>
      <c r="PA458" s="159">
        <f t="shared" si="662"/>
        <v>42249</v>
      </c>
      <c r="PB458" t="str">
        <f t="shared" si="663"/>
        <v>Form 1</v>
      </c>
      <c r="PC458" t="str">
        <f t="shared" si="664"/>
        <v>Beginning</v>
      </c>
      <c r="PD458">
        <f t="shared" si="665"/>
        <v>29</v>
      </c>
      <c r="PE458">
        <f t="shared" si="666"/>
        <v>7</v>
      </c>
      <c r="PF458">
        <f t="shared" si="667"/>
        <v>0</v>
      </c>
      <c r="PG458" t="str">
        <f t="shared" si="668"/>
        <v>Lone PI Test</v>
      </c>
      <c r="PH458">
        <f t="shared" si="669"/>
        <v>0</v>
      </c>
      <c r="PI458">
        <f t="shared" si="670"/>
        <v>1</v>
      </c>
      <c r="PJ458">
        <f t="shared" si="671"/>
        <v>29</v>
      </c>
      <c r="PK458">
        <f>IF(HR458="","Null",IF(E458&lt;3,"Null",IF(HU458=0,0,IF(HS458="Form 1",VLOOKUP(HU458,Lookups!$BE$3:$BP$63,E458,FALSE),IF(HS458="Form 2",VLOOKUP(HU458,Lookups!$BE$67:$BP$127,E458,FALSE),VLOOKUP(HU458,Lookups!$BE$130:$BP$190,E458,FALSE))))))</f>
        <v>3</v>
      </c>
      <c r="PL458" t="str">
        <f t="shared" si="672"/>
        <v>Null</v>
      </c>
      <c r="PM458" t="str">
        <f>IF($PH458=0,"Null",IF(E458&lt;3,"Null",IF(OX458=0,0,IF(OV458="Form 1",VLOOKUP(OX458,Lookups!$BE$3:$BP$63,E458,FALSE),IF(OV458="Form 2",VLOOKUP(OX458,Lookups!$BE$67:$BP$127,E458,FALSE),VLOOKUP(OX458,Lookups!$BE$130:$BP$190,E458,FALSE))))))</f>
        <v>Null</v>
      </c>
      <c r="PN458" t="str">
        <f t="shared" si="673"/>
        <v>Null</v>
      </c>
      <c r="PO458" t="str">
        <f t="shared" si="674"/>
        <v>Null</v>
      </c>
      <c r="PP458">
        <f t="shared" si="675"/>
        <v>7</v>
      </c>
      <c r="PQ458">
        <f>IF(HR458="","Null",IF(E458&lt;3,"Null",IF(HV458=0,0,IF(HS458="Form 1",VLOOKUP(HV458,Lookups!$BR$3:$CC$63,E458,FALSE),IF(HS458="Form 2",VLOOKUP(HV458,Lookups!$BR$67:$CC$127,E458,FALSE),VLOOKUP(HV458,Lookups!$BR$130:$CC$190,E458,FALSE))))))</f>
        <v>8</v>
      </c>
      <c r="PR458" t="str">
        <f t="shared" si="676"/>
        <v>Null</v>
      </c>
      <c r="PS458">
        <f>IF(HR458="","Null",IF(E458&lt;3,"Null",IF(OY458=0,0,IF(OW458="Form 1",VLOOKUP(OY458,Lookups!$BR$3:$CC$63,E458,FALSE),IF(OW458="Form 2",VLOOKUP(OY458,Lookups!$BR$67:$CC$127,E458,FALSE),VLOOKUP(OY458,Lookups!$BR$130:$CC$190,E458,FALSE))))))</f>
        <v>6</v>
      </c>
      <c r="PT458" t="str">
        <f t="shared" si="677"/>
        <v>Null</v>
      </c>
      <c r="PU458" t="str">
        <f t="shared" si="678"/>
        <v>Null</v>
      </c>
      <c r="PV458">
        <f t="shared" si="679"/>
        <v>0</v>
      </c>
      <c r="PW458" t="str">
        <f t="shared" si="680"/>
        <v>Fall PI Administration</v>
      </c>
      <c r="PX458">
        <f t="shared" si="681"/>
        <v>0</v>
      </c>
      <c r="PY458">
        <f t="shared" si="682"/>
        <v>0</v>
      </c>
      <c r="PZ458" t="str">
        <f t="shared" si="683"/>
        <v>20 to 39 Sessions</v>
      </c>
      <c r="QA458" t="str">
        <f t="shared" si="684"/>
        <v>Series 1</v>
      </c>
      <c r="QB458" t="str">
        <f t="shared" si="685"/>
        <v>In Series 1 to 4</v>
      </c>
      <c r="QC458" t="str">
        <f>IF($MS458="System 44 Record",IF(BQ458&lt;MEDIAN(Directions!$F$3,Directions!$F$6),"Mid-Year Exited Student","Full Year Participant")&amp;IF(BP458&lt;Directions!$F$3,", Started Prior Year",", Started This Year"),"Null")</f>
        <v>Mid-Year Exited Student, Started This Year</v>
      </c>
      <c r="QD458">
        <f t="shared" si="686"/>
        <v>0</v>
      </c>
      <c r="QE458">
        <f t="shared" si="687"/>
        <v>0</v>
      </c>
      <c r="QF458">
        <f t="shared" si="688"/>
        <v>1</v>
      </c>
      <c r="QG458">
        <f t="shared" si="689"/>
        <v>0</v>
      </c>
      <c r="QH458">
        <f t="shared" si="690"/>
        <v>0</v>
      </c>
      <c r="QI458">
        <f t="shared" si="691"/>
        <v>0</v>
      </c>
      <c r="QJ458" t="str">
        <f t="shared" si="692"/>
        <v>RC! Only</v>
      </c>
      <c r="QK458" t="str">
        <f t="shared" si="693"/>
        <v>Null</v>
      </c>
      <c r="QL458" t="str">
        <f t="shared" si="694"/>
        <v>Null</v>
      </c>
      <c r="QM458" t="str">
        <f>IF($MS458="READ 180 Record",IF(AQ458="","Null",VLOOKUP(JJ458,Lookups!$DX$3:$EB$2054,AN458+1,FALSE)),"Null")</f>
        <v>Null</v>
      </c>
      <c r="QN458" t="str">
        <f t="shared" si="695"/>
        <v>Null</v>
      </c>
    </row>
    <row r="459" spans="1:456" x14ac:dyDescent="0.25">
      <c r="A459" s="161" t="s">
        <v>1447</v>
      </c>
      <c r="B459" s="161" t="s">
        <v>1447</v>
      </c>
      <c r="C459" s="161" t="s">
        <v>1447</v>
      </c>
      <c r="D459" s="161" t="s">
        <v>1447</v>
      </c>
      <c r="E459" s="161">
        <v>7</v>
      </c>
      <c r="F459" s="161" t="s">
        <v>1447</v>
      </c>
      <c r="G459" s="161" t="s">
        <v>890</v>
      </c>
      <c r="H459" s="161" t="s">
        <v>891</v>
      </c>
      <c r="I459" s="161">
        <v>0</v>
      </c>
      <c r="J459" s="159">
        <v>42501</v>
      </c>
      <c r="K459" s="161">
        <v>0</v>
      </c>
      <c r="L459" s="161">
        <v>0</v>
      </c>
      <c r="M459" s="161">
        <v>0</v>
      </c>
      <c r="N459" s="161">
        <v>0</v>
      </c>
      <c r="O459" s="161">
        <v>0</v>
      </c>
      <c r="P459" s="161">
        <v>0</v>
      </c>
      <c r="Q459" s="161">
        <v>0</v>
      </c>
      <c r="R459" s="161">
        <v>0</v>
      </c>
      <c r="S459" s="161">
        <v>0</v>
      </c>
      <c r="T459" s="161">
        <v>0</v>
      </c>
      <c r="U459" s="161">
        <v>0</v>
      </c>
      <c r="V459" s="161">
        <v>0</v>
      </c>
      <c r="W459" s="161">
        <v>0</v>
      </c>
      <c r="X459" s="161">
        <v>0</v>
      </c>
      <c r="AB459" s="161" t="s">
        <v>242</v>
      </c>
      <c r="AC459" s="161" t="s">
        <v>242</v>
      </c>
      <c r="AD459" s="161" t="s">
        <v>242</v>
      </c>
      <c r="AE459" s="161" t="s">
        <v>242</v>
      </c>
      <c r="AF459" s="161" t="s">
        <v>241</v>
      </c>
      <c r="AG459" s="161" t="s">
        <v>241</v>
      </c>
      <c r="AH459" s="161" t="s">
        <v>242</v>
      </c>
      <c r="AI459" s="161">
        <v>20150801</v>
      </c>
      <c r="AJ459" s="161">
        <v>20160525</v>
      </c>
      <c r="AK459" s="161" t="s">
        <v>869</v>
      </c>
      <c r="AL459" t="s">
        <v>1078</v>
      </c>
      <c r="BN459" t="s">
        <v>1076</v>
      </c>
      <c r="BO459" t="s">
        <v>891</v>
      </c>
      <c r="BP459" s="159">
        <v>42298</v>
      </c>
      <c r="BQ459" s="159">
        <v>42506</v>
      </c>
      <c r="BR459" t="s">
        <v>877</v>
      </c>
      <c r="BS459">
        <v>-43</v>
      </c>
      <c r="BT459" s="159">
        <v>42506</v>
      </c>
      <c r="BU459">
        <v>3</v>
      </c>
      <c r="BV459">
        <v>2</v>
      </c>
      <c r="BW459">
        <v>17</v>
      </c>
      <c r="BX459">
        <v>41</v>
      </c>
      <c r="BY459">
        <v>567</v>
      </c>
      <c r="BZ459">
        <v>593</v>
      </c>
      <c r="CA459">
        <v>0</v>
      </c>
      <c r="CB459">
        <v>8</v>
      </c>
      <c r="CC459">
        <v>33</v>
      </c>
      <c r="CD459">
        <v>77</v>
      </c>
      <c r="CE459">
        <v>88</v>
      </c>
      <c r="CF459">
        <v>93</v>
      </c>
      <c r="CG459">
        <v>88</v>
      </c>
      <c r="CH459">
        <v>83</v>
      </c>
      <c r="CI459">
        <v>6848</v>
      </c>
      <c r="CJ459">
        <v>1.6364000000000001</v>
      </c>
      <c r="CK459">
        <v>3</v>
      </c>
      <c r="CL459">
        <v>1</v>
      </c>
      <c r="ET459" s="161">
        <v>3</v>
      </c>
      <c r="EU459" s="161">
        <v>57</v>
      </c>
      <c r="EV459" s="161">
        <v>57</v>
      </c>
      <c r="EW459" s="161">
        <v>3409</v>
      </c>
      <c r="EX459" s="161">
        <v>0</v>
      </c>
      <c r="EY459" s="161">
        <v>0</v>
      </c>
      <c r="EZ459" s="161">
        <v>0</v>
      </c>
      <c r="FA459" s="161">
        <v>0</v>
      </c>
      <c r="FB459" s="161">
        <v>50</v>
      </c>
      <c r="FC459" s="161">
        <v>71</v>
      </c>
      <c r="FD459" s="161">
        <v>0</v>
      </c>
      <c r="FE459" s="161">
        <v>1</v>
      </c>
      <c r="FF459" s="159">
        <v>42418</v>
      </c>
      <c r="FG459" s="161">
        <v>50</v>
      </c>
      <c r="FH459" s="161">
        <v>71</v>
      </c>
      <c r="FI459" s="161">
        <v>58</v>
      </c>
      <c r="FJ459" s="161">
        <v>30</v>
      </c>
      <c r="FK459" s="161">
        <v>63</v>
      </c>
      <c r="HN459" s="161" t="s">
        <v>891</v>
      </c>
      <c r="HO459" s="159">
        <v>42298</v>
      </c>
      <c r="HP459" s="159">
        <v>42348</v>
      </c>
      <c r="HQ459" s="161">
        <v>2</v>
      </c>
      <c r="HR459" s="159">
        <v>42298</v>
      </c>
      <c r="HS459" s="161" t="s">
        <v>872</v>
      </c>
      <c r="HT459" s="161" t="s">
        <v>878</v>
      </c>
      <c r="HU459" s="161">
        <v>35</v>
      </c>
      <c r="HV459" s="161">
        <v>5</v>
      </c>
      <c r="HW459" s="161">
        <v>0</v>
      </c>
      <c r="HX459" s="159">
        <v>42348</v>
      </c>
      <c r="HY459" s="161" t="s">
        <v>874</v>
      </c>
      <c r="HZ459" s="161" t="s">
        <v>873</v>
      </c>
      <c r="IA459" s="161">
        <v>31</v>
      </c>
      <c r="IB459" s="161">
        <v>11</v>
      </c>
      <c r="IC459" s="161">
        <v>0</v>
      </c>
      <c r="JB459" s="161" t="s">
        <v>891</v>
      </c>
      <c r="JC459" s="161">
        <v>13</v>
      </c>
      <c r="JD459" s="161">
        <v>7</v>
      </c>
      <c r="JE459" s="161">
        <v>11</v>
      </c>
      <c r="JF459" s="161">
        <v>5511</v>
      </c>
      <c r="JG459" s="159">
        <v>42501</v>
      </c>
      <c r="JH459" s="161">
        <v>0</v>
      </c>
      <c r="JI459" s="159">
        <v>42249</v>
      </c>
      <c r="JJ459" s="161">
        <v>81</v>
      </c>
      <c r="JK459" s="161">
        <v>13</v>
      </c>
      <c r="JL459" s="159">
        <v>42293</v>
      </c>
      <c r="JM459" s="161">
        <v>0</v>
      </c>
      <c r="JN459" s="161">
        <v>2</v>
      </c>
      <c r="JO459" s="159">
        <v>42348</v>
      </c>
      <c r="JP459" s="161">
        <v>0</v>
      </c>
      <c r="JQ459" s="161">
        <v>12</v>
      </c>
      <c r="JR459" s="159">
        <v>42501</v>
      </c>
      <c r="JS459" s="161">
        <v>0</v>
      </c>
      <c r="JT459" s="161">
        <v>13</v>
      </c>
      <c r="MN459" t="str">
        <f t="shared" si="609"/>
        <v>NoNoNoYesYesNo</v>
      </c>
      <c r="MO459" t="str">
        <f>IF(AND(MN459="NoNoNoNoNoNo",JI459=""),"No Programs",VLOOKUP(MN459,Lookups!$DA$4:$DB$67,2,FALSE))</f>
        <v>System 44 Only</v>
      </c>
      <c r="MP459">
        <f t="shared" si="610"/>
        <v>0</v>
      </c>
      <c r="MQ459" t="str">
        <f t="shared" si="611"/>
        <v>System 44 User</v>
      </c>
      <c r="MR459" t="str">
        <f>Directions!$D$3</f>
        <v>Usage</v>
      </c>
      <c r="MS459" t="str">
        <f>VLOOKUP(MQ459,Lookups!$CU$71:$CV$80,2,FALSE)</f>
        <v>System 44 Record</v>
      </c>
      <c r="MT459">
        <f t="shared" si="612"/>
        <v>1</v>
      </c>
      <c r="MU459">
        <f t="shared" si="613"/>
        <v>1</v>
      </c>
      <c r="MV459">
        <f t="shared" si="614"/>
        <v>1</v>
      </c>
      <c r="MW459">
        <f t="shared" si="615"/>
        <v>0</v>
      </c>
      <c r="MX459">
        <f t="shared" si="616"/>
        <v>7.1428571428571432</v>
      </c>
      <c r="MY459" t="str">
        <f t="shared" si="617"/>
        <v>Not Used</v>
      </c>
      <c r="MZ459">
        <f t="shared" si="618"/>
        <v>0</v>
      </c>
      <c r="NA459" t="str">
        <f t="shared" si="619"/>
        <v>Not Available</v>
      </c>
      <c r="NB459" t="str">
        <f t="shared" si="620"/>
        <v>Not Available</v>
      </c>
      <c r="NC459" t="str">
        <f t="shared" si="621"/>
        <v>4 Not Indicated</v>
      </c>
      <c r="ND459" t="str">
        <f t="shared" si="622"/>
        <v>4 Not Indicated</v>
      </c>
      <c r="NE459" t="str">
        <f t="shared" si="623"/>
        <v>4 Not Indicated</v>
      </c>
      <c r="NF459" t="str">
        <f t="shared" si="624"/>
        <v>4 Not Indicated</v>
      </c>
      <c r="NG459" t="str">
        <f t="shared" si="625"/>
        <v>4 Not Indicated</v>
      </c>
      <c r="NH459" s="159">
        <f t="shared" si="626"/>
        <v>42501</v>
      </c>
      <c r="NI459">
        <f t="shared" si="627"/>
        <v>0</v>
      </c>
      <c r="NJ459" s="159">
        <f t="shared" si="628"/>
        <v>42249</v>
      </c>
      <c r="NK459">
        <f t="shared" si="629"/>
        <v>81</v>
      </c>
      <c r="NL459">
        <f t="shared" si="630"/>
        <v>36</v>
      </c>
      <c r="NM459">
        <f t="shared" si="631"/>
        <v>1</v>
      </c>
      <c r="NN459">
        <f>IF(OR(E459="PK",E459="K",JJ459=""),"Null",INDEX(Lookups!$EZ$4:$FW$18,MATCH($JJ459,Lookups!$EY$4:$EY$18,1),MATCH($E459,Lookups!$EZ$3:$FW$3,0)))</f>
        <v>220</v>
      </c>
      <c r="NO459">
        <f>IF(OR(E459="PK",E459="K",JJ459=""),"Null",INDEX(Lookups!$EZ$4:$FW$18,MATCH($JJ459,Lookups!$EY$4:$EY$18,1),MATCH($E459,Lookups!$EZ$3:$FW$3,0) + 1))</f>
        <v>350</v>
      </c>
      <c r="NP459">
        <f t="shared" si="632"/>
        <v>440</v>
      </c>
      <c r="NQ459" t="str">
        <f t="shared" si="633"/>
        <v>PI is Recommended</v>
      </c>
      <c r="NR459" t="str">
        <f t="shared" si="634"/>
        <v>PI is Recommended</v>
      </c>
      <c r="NS459" t="str">
        <f t="shared" si="635"/>
        <v>BR to 199L</v>
      </c>
      <c r="NT459" t="str">
        <f t="shared" si="636"/>
        <v>BR to 199L</v>
      </c>
      <c r="NU459" t="str">
        <f t="shared" si="637"/>
        <v>BR to 199L</v>
      </c>
      <c r="NV459" s="183" t="str">
        <f t="array" ref="NV459">IF($NL459="No RI Tests","No RI Tests",VLOOKUP(IF(AND(E459="K",JJ459&lt;280),3,IF(AND(E459="K",JJ459&gt;=280),4,MAX(IF(E459=Lookups!$DF$6:$DF$99,IF(JJ459&gt;=Lookups!$DG$6:$DG$99,Lookups!$DH$6:$DH$99))))),Lookups!$DE$104:$DG$108,2,FALSE))</f>
        <v>1 Below Basic</v>
      </c>
      <c r="NW459" s="161" t="str">
        <f t="array" ref="NW459">IF($NL459="No RI Tests","No RI Tests",VLOOKUP(IF(AND(E459="K",JH459&lt;280),3,IF(AND(E459="K",JH459&gt;=280),4,MAX(IF(E459=Lookups!$DF$6:$DF$99,IF(NI459&gt;=Lookups!$DG$6:$DG$99,Lookups!$DH$6:$DH$99))))),Lookups!$DE$104:$DG$108,2,FALSE))</f>
        <v>1 Below Basic</v>
      </c>
      <c r="NX459" s="161" t="str">
        <f t="array" ref="NX459">IF($NL459="No RI Tests","No RI Tests",VLOOKUP(IF(AND(E459="K",NK459&lt;280),3,IF(AND(E459="K",NK459&gt;=280),4,MAX(IF(E459=Lookups!$DF$6:$DF$99,IF(NK459&gt;=Lookups!$DG$6:$DG$99,Lookups!$DH$6:$DH$99))))),Lookups!$DE$104:$DG$108,2,FALSE))</f>
        <v>1 Below Basic</v>
      </c>
      <c r="NY459">
        <f t="shared" si="638"/>
        <v>1</v>
      </c>
      <c r="NZ459">
        <f t="shared" si="639"/>
        <v>0</v>
      </c>
      <c r="OA459" t="str">
        <f t="shared" si="640"/>
        <v>Maintained Performance Level</v>
      </c>
      <c r="OB459" s="161" t="str">
        <f t="array" ref="OB459">IF($NL459="No RI Tests","No RI Tests",IF(E459="K","N/A",VLOOKUP(MAX(IF(E459=Lookups!$DF$6:$DF$99,IF(JJ459&gt;=Lookups!$DG$6:$DG$99,Lookups!$DI$6:$DI$99))),Lookups!$DE$104:$DG$108,3,FALSE)))</f>
        <v>1 Limited</v>
      </c>
      <c r="OC459" s="161" t="str">
        <f t="array" ref="OC459">IF($NL459="No RI Tests","No RI Tests",IF(E459="K","N/A",VLOOKUP(MAX(IF(E459=Lookups!$DF$6:$DF$99,IF(NI459&gt;=Lookups!$DG$6:$DG$99,Lookups!$DI$6:$DI$99))),Lookups!$DE$104:$DG$108,3,FALSE)))</f>
        <v>1 Limited</v>
      </c>
      <c r="OD459" s="161" t="str">
        <f t="array" ref="OD459">IF($NL459="No RI Tests","No RI Tests",IF(E459="K","N/A",VLOOKUP(MAX(IF(E459=Lookups!$DF$6:$DF$99,IF(NK459&gt;=Lookups!$DG$6:$DG$99,Lookups!$DI$6:$DI$99))),Lookups!$DE$104:$DG$108,3,FALSE)))</f>
        <v>1 Limited</v>
      </c>
      <c r="OE459">
        <f t="shared" si="641"/>
        <v>1</v>
      </c>
      <c r="OF459">
        <f t="shared" si="642"/>
        <v>0</v>
      </c>
      <c r="OG459" t="str">
        <f t="shared" si="643"/>
        <v>Maintained Performance Level</v>
      </c>
      <c r="OH459">
        <f t="shared" si="644"/>
        <v>-81</v>
      </c>
      <c r="OI459">
        <f t="shared" si="645"/>
        <v>0</v>
      </c>
      <c r="OJ459">
        <f t="shared" si="646"/>
        <v>0</v>
      </c>
      <c r="OK459">
        <f t="shared" si="647"/>
        <v>0</v>
      </c>
      <c r="OL459">
        <f t="shared" si="648"/>
        <v>-0.28421052631578947</v>
      </c>
      <c r="OM459" t="str">
        <f t="shared" si="649"/>
        <v>Fall Administration</v>
      </c>
      <c r="ON459" t="str">
        <f t="shared" si="650"/>
        <v>Winter Administration</v>
      </c>
      <c r="OO459" t="str">
        <f t="shared" si="651"/>
        <v>Fall to Winter RI</v>
      </c>
      <c r="OP459" t="str">
        <f ca="1">IF(AND(HR459&lt;&gt;"",JJ459&lt;600),IF(HT459="Advancing","Tier 2","Tier 3"),IF(JI459="","Null",IF(OR(E459="K",E459&lt;3),"FRA Recommended",IF(JJ459&gt;=IF(E459&lt;6,400,600),IF(JJ459&lt;VLOOKUP(E459,Lookups!$AP$3:$AR$16,3,FALSE),"Tier 2","Core"),IF(JJ459&lt;400,IF(RAND()&lt;0.81,"Tier 3","Tier 2"),IF(RAND()&lt;0.51,"Tier 3","Tier 2"))))))</f>
        <v>Tier 3</v>
      </c>
      <c r="OQ459" t="str">
        <f t="shared" si="652"/>
        <v>Average Reading Invt. Under 15 Minutes Long</v>
      </c>
      <c r="OR459">
        <f t="shared" si="653"/>
        <v>0</v>
      </c>
      <c r="OS459" t="str">
        <f t="shared" si="654"/>
        <v>Null</v>
      </c>
      <c r="OT459">
        <f t="shared" si="655"/>
        <v>81</v>
      </c>
      <c r="OU459" s="159">
        <f t="shared" si="656"/>
        <v>42348</v>
      </c>
      <c r="OV459" t="str">
        <f t="shared" si="657"/>
        <v>Form 2</v>
      </c>
      <c r="OW459" t="str">
        <f t="shared" si="658"/>
        <v>Developing</v>
      </c>
      <c r="OX459">
        <f t="shared" si="659"/>
        <v>31</v>
      </c>
      <c r="OY459">
        <f t="shared" si="660"/>
        <v>11</v>
      </c>
      <c r="OZ459">
        <f t="shared" si="661"/>
        <v>0</v>
      </c>
      <c r="PA459" s="159">
        <f t="shared" si="662"/>
        <v>42348</v>
      </c>
      <c r="PB459" t="str">
        <f t="shared" si="663"/>
        <v>Form 2</v>
      </c>
      <c r="PC459" t="str">
        <f t="shared" si="664"/>
        <v>Developing</v>
      </c>
      <c r="PD459">
        <f t="shared" si="665"/>
        <v>31</v>
      </c>
      <c r="PE459">
        <f t="shared" si="666"/>
        <v>11</v>
      </c>
      <c r="PF459">
        <f t="shared" si="667"/>
        <v>0</v>
      </c>
      <c r="PG459">
        <f t="shared" si="668"/>
        <v>7.1428571428571432</v>
      </c>
      <c r="PH459">
        <f t="shared" si="669"/>
        <v>0</v>
      </c>
      <c r="PI459">
        <f t="shared" si="670"/>
        <v>1</v>
      </c>
      <c r="PJ459">
        <f t="shared" si="671"/>
        <v>35</v>
      </c>
      <c r="PK459">
        <f>IF(HR459="","Null",IF(E459&lt;3,"Null",IF(HU459=0,0,IF(HS459="Form 1",VLOOKUP(HU459,Lookups!$BE$3:$BP$63,E459,FALSE),IF(HS459="Form 2",VLOOKUP(HU459,Lookups!$BE$67:$BP$127,E459,FALSE),VLOOKUP(HU459,Lookups!$BE$130:$BP$190,E459,FALSE))))))</f>
        <v>1</v>
      </c>
      <c r="PL459" t="str">
        <f t="shared" si="672"/>
        <v>Null</v>
      </c>
      <c r="PM459" t="str">
        <f>IF($PH459=0,"Null",IF(E459&lt;3,"Null",IF(OX459=0,0,IF(OV459="Form 1",VLOOKUP(OX459,Lookups!$BE$3:$BP$63,E459,FALSE),IF(OV459="Form 2",VLOOKUP(OX459,Lookups!$BE$67:$BP$127,E459,FALSE),VLOOKUP(OX459,Lookups!$BE$130:$BP$190,E459,FALSE))))))</f>
        <v>Null</v>
      </c>
      <c r="PN459" t="str">
        <f t="shared" si="673"/>
        <v>Null</v>
      </c>
      <c r="PO459" t="str">
        <f t="shared" si="674"/>
        <v>Null</v>
      </c>
      <c r="PP459">
        <f t="shared" si="675"/>
        <v>5</v>
      </c>
      <c r="PQ459">
        <f>IF(HR459="","Null",IF(E459&lt;3,"Null",IF(HV459=0,0,IF(HS459="Form 1",VLOOKUP(HV459,Lookups!$BR$3:$CC$63,E459,FALSE),IF(HS459="Form 2",VLOOKUP(HV459,Lookups!$BR$67:$CC$127,E459,FALSE),VLOOKUP(HV459,Lookups!$BR$130:$CC$190,E459,FALSE))))))</f>
        <v>0</v>
      </c>
      <c r="PR459" t="str">
        <f t="shared" si="676"/>
        <v>Null</v>
      </c>
      <c r="PS459">
        <f>IF(HR459="","Null",IF(E459&lt;3,"Null",IF(OY459=0,0,IF(OW459="Form 1",VLOOKUP(OY459,Lookups!$BR$3:$CC$63,E459,FALSE),IF(OW459="Form 2",VLOOKUP(OY459,Lookups!$BR$67:$CC$127,E459,FALSE),VLOOKUP(OY459,Lookups!$BR$130:$CC$190,E459,FALSE))))))</f>
        <v>3</v>
      </c>
      <c r="PT459" t="str">
        <f t="shared" si="677"/>
        <v>Null</v>
      </c>
      <c r="PU459" t="str">
        <f t="shared" si="678"/>
        <v>Null</v>
      </c>
      <c r="PV459">
        <f t="shared" si="679"/>
        <v>0</v>
      </c>
      <c r="PW459" t="str">
        <f t="shared" si="680"/>
        <v>Fall PI Administration</v>
      </c>
      <c r="PX459">
        <f t="shared" si="681"/>
        <v>0</v>
      </c>
      <c r="PY459">
        <f t="shared" si="682"/>
        <v>1</v>
      </c>
      <c r="PZ459" t="str">
        <f t="shared" si="683"/>
        <v>40 to 59 Sessions</v>
      </c>
      <c r="QA459" t="str">
        <f t="shared" si="684"/>
        <v>Series 1</v>
      </c>
      <c r="QB459" t="str">
        <f t="shared" si="685"/>
        <v>In Series 1 to 4</v>
      </c>
      <c r="QC459" t="str">
        <f>IF($MS459="System 44 Record",IF(BQ459&lt;MEDIAN(Directions!$F$3,Directions!$F$6),"Mid-Year Exited Student","Full Year Participant")&amp;IF(BP459&lt;Directions!$F$3,", Started Prior Year",", Started This Year"),"Null")</f>
        <v>Full Year Participant, Started This Year</v>
      </c>
      <c r="QD459">
        <f t="shared" si="686"/>
        <v>0</v>
      </c>
      <c r="QE459">
        <f t="shared" si="687"/>
        <v>0</v>
      </c>
      <c r="QF459">
        <f t="shared" si="688"/>
        <v>1</v>
      </c>
      <c r="QG459">
        <f t="shared" si="689"/>
        <v>1</v>
      </c>
      <c r="QH459">
        <f t="shared" si="690"/>
        <v>1</v>
      </c>
      <c r="QI459">
        <f t="shared" si="691"/>
        <v>0.71</v>
      </c>
      <c r="QJ459" t="str">
        <f t="shared" si="692"/>
        <v>Used RC! and rSkills</v>
      </c>
      <c r="QK459" t="str">
        <f t="shared" si="693"/>
        <v>Null</v>
      </c>
      <c r="QL459" t="str">
        <f t="shared" si="694"/>
        <v>Null</v>
      </c>
      <c r="QM459" t="str">
        <f>IF($MS459="READ 180 Record",IF(AQ459="","Null",VLOOKUP(JJ459,Lookups!$DX$3:$EB$2054,AN459+1,FALSE)),"Null")</f>
        <v>Null</v>
      </c>
      <c r="QN459" t="str">
        <f t="shared" si="695"/>
        <v>Null</v>
      </c>
    </row>
    <row r="460" spans="1:456" x14ac:dyDescent="0.25">
      <c r="A460" s="161" t="s">
        <v>1447</v>
      </c>
      <c r="B460" s="161" t="s">
        <v>1447</v>
      </c>
      <c r="C460" s="161" t="s">
        <v>1447</v>
      </c>
      <c r="D460" s="161" t="s">
        <v>1447</v>
      </c>
      <c r="E460" s="161">
        <v>3</v>
      </c>
      <c r="F460" s="161" t="s">
        <v>1447</v>
      </c>
      <c r="G460" s="161" t="s">
        <v>885</v>
      </c>
      <c r="H460" s="161" t="s">
        <v>892</v>
      </c>
      <c r="I460" s="161">
        <v>0</v>
      </c>
      <c r="J460" s="159">
        <v>42500</v>
      </c>
      <c r="K460" s="161">
        <v>0</v>
      </c>
      <c r="L460" s="161">
        <v>0</v>
      </c>
      <c r="M460" s="161">
        <v>0</v>
      </c>
      <c r="N460" s="161">
        <v>0</v>
      </c>
      <c r="O460" s="161">
        <v>0</v>
      </c>
      <c r="P460" s="161">
        <v>0</v>
      </c>
      <c r="Q460" s="161">
        <v>0</v>
      </c>
      <c r="R460" s="161">
        <v>0</v>
      </c>
      <c r="S460" s="161">
        <v>0</v>
      </c>
      <c r="T460" s="161">
        <v>0</v>
      </c>
      <c r="U460" s="161">
        <v>0</v>
      </c>
      <c r="V460" s="161">
        <v>0</v>
      </c>
      <c r="W460" s="161">
        <v>0</v>
      </c>
      <c r="X460" s="161">
        <v>0</v>
      </c>
      <c r="AB460" s="161" t="s">
        <v>242</v>
      </c>
      <c r="AC460" s="161" t="s">
        <v>242</v>
      </c>
      <c r="AD460" s="161" t="s">
        <v>242</v>
      </c>
      <c r="AE460" s="161" t="s">
        <v>242</v>
      </c>
      <c r="AF460" s="161" t="s">
        <v>241</v>
      </c>
      <c r="AG460" s="161" t="s">
        <v>241</v>
      </c>
      <c r="AH460" s="161" t="s">
        <v>242</v>
      </c>
      <c r="AI460" s="161">
        <v>20150801</v>
      </c>
      <c r="AJ460" s="161">
        <v>20160525</v>
      </c>
      <c r="AK460" s="161" t="s">
        <v>869</v>
      </c>
      <c r="AL460" t="s">
        <v>1078</v>
      </c>
      <c r="BN460" t="s">
        <v>1076</v>
      </c>
      <c r="BO460" t="s">
        <v>892</v>
      </c>
      <c r="BP460" s="159">
        <v>42261</v>
      </c>
      <c r="BQ460" s="159">
        <v>42493</v>
      </c>
      <c r="BR460" t="s">
        <v>877</v>
      </c>
      <c r="BS460">
        <v>-302</v>
      </c>
      <c r="BT460" s="159">
        <v>42493</v>
      </c>
      <c r="BU460">
        <v>1</v>
      </c>
      <c r="BV460">
        <v>8</v>
      </c>
      <c r="BW460">
        <v>8</v>
      </c>
      <c r="BX460">
        <v>49</v>
      </c>
      <c r="BY460">
        <v>622</v>
      </c>
      <c r="BZ460">
        <v>648</v>
      </c>
      <c r="CA460">
        <v>0</v>
      </c>
      <c r="CB460">
        <v>20</v>
      </c>
      <c r="CC460">
        <v>78</v>
      </c>
      <c r="CD460">
        <v>60</v>
      </c>
      <c r="CE460">
        <v>79</v>
      </c>
      <c r="CF460">
        <v>67</v>
      </c>
      <c r="CG460">
        <v>63</v>
      </c>
      <c r="CH460">
        <v>58</v>
      </c>
      <c r="CI460">
        <v>5002</v>
      </c>
      <c r="CJ460">
        <v>1.8846000000000001</v>
      </c>
      <c r="CK460">
        <v>1</v>
      </c>
      <c r="CL460">
        <v>8</v>
      </c>
      <c r="ET460" s="161">
        <v>0</v>
      </c>
      <c r="EU460" s="161">
        <v>0</v>
      </c>
      <c r="EV460" s="161">
        <v>0</v>
      </c>
      <c r="EW460" s="161">
        <v>0</v>
      </c>
      <c r="EX460" s="161">
        <v>0</v>
      </c>
      <c r="EY460" s="161">
        <v>0</v>
      </c>
      <c r="EZ460" s="161">
        <v>0</v>
      </c>
      <c r="FA460" s="161">
        <v>0</v>
      </c>
      <c r="FB460" s="161">
        <v>0</v>
      </c>
      <c r="FC460" s="161">
        <v>0</v>
      </c>
      <c r="FD460" s="161">
        <v>0</v>
      </c>
      <c r="FE460" s="161">
        <v>0</v>
      </c>
      <c r="HN460" s="161" t="s">
        <v>892</v>
      </c>
      <c r="HO460" s="159">
        <v>42244</v>
      </c>
      <c r="HP460" s="159">
        <v>42496</v>
      </c>
      <c r="HQ460" s="161">
        <v>3</v>
      </c>
      <c r="HR460" s="159">
        <v>42244</v>
      </c>
      <c r="HS460" s="161" t="s">
        <v>872</v>
      </c>
      <c r="HT460" s="161" t="s">
        <v>906</v>
      </c>
      <c r="HU460" s="161">
        <v>17</v>
      </c>
      <c r="HV460" s="161">
        <v>2</v>
      </c>
      <c r="HW460" s="161">
        <v>0</v>
      </c>
      <c r="HX460" s="159">
        <v>42346</v>
      </c>
      <c r="HY460" s="161" t="s">
        <v>874</v>
      </c>
      <c r="HZ460" s="161" t="s">
        <v>878</v>
      </c>
      <c r="IA460" s="161">
        <v>16</v>
      </c>
      <c r="IB460" s="161">
        <v>0</v>
      </c>
      <c r="IC460" s="161">
        <v>0</v>
      </c>
      <c r="ID460" s="159">
        <v>42496</v>
      </c>
      <c r="IE460" s="161" t="s">
        <v>879</v>
      </c>
      <c r="IF460" s="161" t="s">
        <v>906</v>
      </c>
      <c r="IG460" s="161">
        <v>16</v>
      </c>
      <c r="IH460" s="161">
        <v>1</v>
      </c>
      <c r="II460" s="161">
        <v>0</v>
      </c>
      <c r="JB460" s="161" t="s">
        <v>892</v>
      </c>
      <c r="JC460" s="161">
        <v>14</v>
      </c>
      <c r="JD460" s="161">
        <v>12</v>
      </c>
      <c r="JE460" s="161">
        <v>15</v>
      </c>
      <c r="JF460" s="161">
        <v>4659</v>
      </c>
      <c r="JG460" s="159">
        <v>42500</v>
      </c>
      <c r="JH460" s="161">
        <v>0</v>
      </c>
      <c r="JI460" s="159">
        <v>42243</v>
      </c>
      <c r="JJ460" s="161">
        <v>0</v>
      </c>
      <c r="JK460" s="161">
        <v>4</v>
      </c>
      <c r="JL460" s="159">
        <v>42347</v>
      </c>
      <c r="JM460" s="161">
        <v>0</v>
      </c>
      <c r="JN460" s="161">
        <v>2</v>
      </c>
      <c r="JO460" s="159">
        <v>42500</v>
      </c>
      <c r="JP460" s="161">
        <v>0</v>
      </c>
      <c r="JQ460" s="161">
        <v>17</v>
      </c>
      <c r="MN460" t="str">
        <f t="shared" si="609"/>
        <v>NoNoNoYesYesNo</v>
      </c>
      <c r="MO460" t="str">
        <f>IF(AND(MN460="NoNoNoNoNoNo",JI460=""),"No Programs",VLOOKUP(MN460,Lookups!$DA$4:$DB$67,2,FALSE))</f>
        <v>System 44 Only</v>
      </c>
      <c r="MP460">
        <f t="shared" si="610"/>
        <v>0</v>
      </c>
      <c r="MQ460" t="str">
        <f t="shared" si="611"/>
        <v>System 44 User</v>
      </c>
      <c r="MR460" t="str">
        <f>Directions!$D$3</f>
        <v>Usage</v>
      </c>
      <c r="MS460" t="str">
        <f>VLOOKUP(MQ460,Lookups!$CU$71:$CV$80,2,FALSE)</f>
        <v>System 44 Record</v>
      </c>
      <c r="MT460">
        <f t="shared" si="612"/>
        <v>1</v>
      </c>
      <c r="MU460">
        <f t="shared" si="613"/>
        <v>1</v>
      </c>
      <c r="MV460">
        <f t="shared" si="614"/>
        <v>1</v>
      </c>
      <c r="MW460">
        <f t="shared" si="615"/>
        <v>1</v>
      </c>
      <c r="MX460">
        <f t="shared" si="616"/>
        <v>36</v>
      </c>
      <c r="MY460" t="str">
        <f t="shared" si="617"/>
        <v>Not Used</v>
      </c>
      <c r="MZ460">
        <f t="shared" si="618"/>
        <v>0</v>
      </c>
      <c r="NA460" t="str">
        <f t="shared" si="619"/>
        <v>Not Available</v>
      </c>
      <c r="NB460" t="str">
        <f t="shared" si="620"/>
        <v>Not Available</v>
      </c>
      <c r="NC460" t="str">
        <f t="shared" si="621"/>
        <v>4 Not Indicated</v>
      </c>
      <c r="ND460" t="str">
        <f t="shared" si="622"/>
        <v>4 Not Indicated</v>
      </c>
      <c r="NE460" t="str">
        <f t="shared" si="623"/>
        <v>4 Not Indicated</v>
      </c>
      <c r="NF460" t="str">
        <f t="shared" si="624"/>
        <v>4 Not Indicated</v>
      </c>
      <c r="NG460" t="str">
        <f t="shared" si="625"/>
        <v>4 Not Indicated</v>
      </c>
      <c r="NH460" s="159">
        <f t="shared" si="626"/>
        <v>42500</v>
      </c>
      <c r="NI460">
        <f t="shared" si="627"/>
        <v>0</v>
      </c>
      <c r="NJ460" s="159">
        <f t="shared" si="628"/>
        <v>0</v>
      </c>
      <c r="NK460">
        <f t="shared" si="629"/>
        <v>0</v>
      </c>
      <c r="NL460">
        <f t="shared" si="630"/>
        <v>36.714285714285715</v>
      </c>
      <c r="NM460">
        <f t="shared" si="631"/>
        <v>1</v>
      </c>
      <c r="NN460">
        <f>IF(OR(E460="PK",E460="K",JJ460=""),"Null",INDEX(Lookups!$EZ$4:$FW$18,MATCH($JJ460,Lookups!$EY$4:$EY$18,1),MATCH($E460,Lookups!$EZ$3:$FW$3,0)))</f>
        <v>235</v>
      </c>
      <c r="NO460">
        <f>IF(OR(E460="PK",E460="K",JJ460=""),"Null",INDEX(Lookups!$EZ$4:$FW$18,MATCH($JJ460,Lookups!$EY$4:$EY$18,1),MATCH($E460,Lookups!$EZ$3:$FW$3,0) + 1))</f>
        <v>340</v>
      </c>
      <c r="NP460">
        <f t="shared" si="632"/>
        <v>470</v>
      </c>
      <c r="NQ460" t="str">
        <f t="shared" si="633"/>
        <v>PI is Recommended</v>
      </c>
      <c r="NR460" t="str">
        <f t="shared" si="634"/>
        <v>PI is Recommended</v>
      </c>
      <c r="NS460" t="str">
        <f t="shared" si="635"/>
        <v>BR to 199L</v>
      </c>
      <c r="NT460" t="str">
        <f t="shared" si="636"/>
        <v>BR to 199L</v>
      </c>
      <c r="NU460" t="str">
        <f t="shared" si="637"/>
        <v>BR to 199L</v>
      </c>
      <c r="NV460" s="183" t="str">
        <f t="array" ref="NV460">IF($NL460="No RI Tests","No RI Tests",VLOOKUP(IF(AND(E460="K",JJ460&lt;280),3,IF(AND(E460="K",JJ460&gt;=280),4,MAX(IF(E460=Lookups!$DF$6:$DF$99,IF(JJ460&gt;=Lookups!$DG$6:$DG$99,Lookups!$DH$6:$DH$99))))),Lookups!$DE$104:$DG$108,2,FALSE))</f>
        <v>1 Below Basic</v>
      </c>
      <c r="NW460" s="161" t="str">
        <f t="array" ref="NW460">IF($NL460="No RI Tests","No RI Tests",VLOOKUP(IF(AND(E460="K",JH460&lt;280),3,IF(AND(E460="K",JH460&gt;=280),4,MAX(IF(E460=Lookups!$DF$6:$DF$99,IF(NI460&gt;=Lookups!$DG$6:$DG$99,Lookups!$DH$6:$DH$99))))),Lookups!$DE$104:$DG$108,2,FALSE))</f>
        <v>1 Below Basic</v>
      </c>
      <c r="NX460" s="161" t="str">
        <f t="array" ref="NX460">IF($NL460="No RI Tests","No RI Tests",VLOOKUP(IF(AND(E460="K",NK460&lt;280),3,IF(AND(E460="K",NK460&gt;=280),4,MAX(IF(E460=Lookups!$DF$6:$DF$99,IF(NK460&gt;=Lookups!$DG$6:$DG$99,Lookups!$DH$6:$DH$99))))),Lookups!$DE$104:$DG$108,2,FALSE))</f>
        <v>1 Below Basic</v>
      </c>
      <c r="NY460">
        <f t="shared" si="638"/>
        <v>1</v>
      </c>
      <c r="NZ460">
        <f t="shared" si="639"/>
        <v>0</v>
      </c>
      <c r="OA460" t="str">
        <f t="shared" si="640"/>
        <v>Maintained Performance Level</v>
      </c>
      <c r="OB460" s="161" t="str">
        <f t="array" ref="OB460">IF($NL460="No RI Tests","No RI Tests",IF(E460="K","N/A",VLOOKUP(MAX(IF(E460=Lookups!$DF$6:$DF$99,IF(JJ460&gt;=Lookups!$DG$6:$DG$99,Lookups!$DI$6:$DI$99))),Lookups!$DE$104:$DG$108,3,FALSE)))</f>
        <v>1 Limited</v>
      </c>
      <c r="OC460" s="161" t="str">
        <f t="array" ref="OC460">IF($NL460="No RI Tests","No RI Tests",IF(E460="K","N/A",VLOOKUP(MAX(IF(E460=Lookups!$DF$6:$DF$99,IF(NI460&gt;=Lookups!$DG$6:$DG$99,Lookups!$DI$6:$DI$99))),Lookups!$DE$104:$DG$108,3,FALSE)))</f>
        <v>1 Limited</v>
      </c>
      <c r="OD460" s="161" t="str">
        <f t="array" ref="OD460">IF($NL460="No RI Tests","No RI Tests",IF(E460="K","N/A",VLOOKUP(MAX(IF(E460=Lookups!$DF$6:$DF$99,IF(NK460&gt;=Lookups!$DG$6:$DG$99,Lookups!$DI$6:$DI$99))),Lookups!$DE$104:$DG$108,3,FALSE)))</f>
        <v>1 Limited</v>
      </c>
      <c r="OE460">
        <f t="shared" si="641"/>
        <v>1</v>
      </c>
      <c r="OF460">
        <f t="shared" si="642"/>
        <v>0</v>
      </c>
      <c r="OG460" t="str">
        <f t="shared" si="643"/>
        <v>Maintained Performance Level</v>
      </c>
      <c r="OH460">
        <f t="shared" si="644"/>
        <v>0</v>
      </c>
      <c r="OI460">
        <f t="shared" si="645"/>
        <v>0</v>
      </c>
      <c r="OJ460">
        <f t="shared" si="646"/>
        <v>0</v>
      </c>
      <c r="OK460">
        <f t="shared" si="647"/>
        <v>0</v>
      </c>
      <c r="OL460">
        <f t="shared" si="648"/>
        <v>0</v>
      </c>
      <c r="OM460" t="str">
        <f t="shared" si="649"/>
        <v>Fall Administration</v>
      </c>
      <c r="ON460" t="str">
        <f t="shared" si="650"/>
        <v>Winter Administration</v>
      </c>
      <c r="OO460" t="str">
        <f t="shared" si="651"/>
        <v>Fall to Winter RI</v>
      </c>
      <c r="OP460" t="str">
        <f ca="1">IF(AND(HR460&lt;&gt;"",JJ460&lt;600),IF(HT460="Advancing","Tier 2","Tier 3"),IF(JI460="","Null",IF(OR(E460="K",E460&lt;3),"FRA Recommended",IF(JJ460&gt;=IF(E460&lt;6,400,600),IF(JJ460&lt;VLOOKUP(E460,Lookups!$AP$3:$AR$16,3,FALSE),"Tier 2","Core"),IF(JJ460&lt;400,IF(RAND()&lt;0.81,"Tier 3","Tier 2"),IF(RAND()&lt;0.51,"Tier 3","Tier 2"))))))</f>
        <v>Tier 3</v>
      </c>
      <c r="OQ460" t="str">
        <f t="shared" si="652"/>
        <v>Average Reading Invt. Under 15 Minutes Long</v>
      </c>
      <c r="OR460">
        <f t="shared" si="653"/>
        <v>0</v>
      </c>
      <c r="OS460" t="str">
        <f t="shared" si="654"/>
        <v>Null</v>
      </c>
      <c r="OT460">
        <f t="shared" si="655"/>
        <v>0</v>
      </c>
      <c r="OU460" s="159">
        <f t="shared" si="656"/>
        <v>42496</v>
      </c>
      <c r="OV460" t="str">
        <f t="shared" si="657"/>
        <v>Form 3</v>
      </c>
      <c r="OW460" t="str">
        <f t="shared" si="658"/>
        <v>Pre-Decoder</v>
      </c>
      <c r="OX460">
        <f t="shared" si="659"/>
        <v>16</v>
      </c>
      <c r="OY460">
        <f t="shared" si="660"/>
        <v>1</v>
      </c>
      <c r="OZ460">
        <f t="shared" si="661"/>
        <v>0</v>
      </c>
      <c r="PA460" s="159">
        <f t="shared" si="662"/>
        <v>42244</v>
      </c>
      <c r="PB460" t="str">
        <f t="shared" si="663"/>
        <v>Form 1</v>
      </c>
      <c r="PC460" t="str">
        <f t="shared" si="664"/>
        <v>Pre-Decoder</v>
      </c>
      <c r="PD460">
        <f t="shared" si="665"/>
        <v>17</v>
      </c>
      <c r="PE460">
        <f t="shared" si="666"/>
        <v>2</v>
      </c>
      <c r="PF460">
        <f t="shared" si="667"/>
        <v>0</v>
      </c>
      <c r="PG460">
        <f t="shared" si="668"/>
        <v>36</v>
      </c>
      <c r="PH460">
        <f t="shared" si="669"/>
        <v>1</v>
      </c>
      <c r="PI460">
        <f t="shared" si="670"/>
        <v>1</v>
      </c>
      <c r="PJ460">
        <f t="shared" si="671"/>
        <v>17</v>
      </c>
      <c r="PK460">
        <f>IF(HR460="","Null",IF(E460&lt;3,"Null",IF(HU460=0,0,IF(HS460="Form 1",VLOOKUP(HU460,Lookups!$BE$3:$BP$63,E460,FALSE),IF(HS460="Form 2",VLOOKUP(HU460,Lookups!$BE$67:$BP$127,E460,FALSE),VLOOKUP(HU460,Lookups!$BE$130:$BP$190,E460,FALSE))))))</f>
        <v>0</v>
      </c>
      <c r="PL460">
        <f t="shared" si="672"/>
        <v>16</v>
      </c>
      <c r="PM460">
        <f>IF($PH460=0,"Null",IF(E460&lt;3,"Null",IF(OX460=0,0,IF(OV460="Form 1",VLOOKUP(OX460,Lookups!$BE$3:$BP$63,E460,FALSE),IF(OV460="Form 2",VLOOKUP(OX460,Lookups!$BE$67:$BP$127,E460,FALSE),VLOOKUP(OX460,Lookups!$BE$130:$BP$190,E460,FALSE))))))</f>
        <v>0</v>
      </c>
      <c r="PN460">
        <f t="shared" si="673"/>
        <v>-1</v>
      </c>
      <c r="PO460">
        <f t="shared" si="674"/>
        <v>0</v>
      </c>
      <c r="PP460">
        <f t="shared" si="675"/>
        <v>2</v>
      </c>
      <c r="PQ460">
        <f>IF(HR460="","Null",IF(E460&lt;3,"Null",IF(HV460=0,0,IF(HS460="Form 1",VLOOKUP(HV460,Lookups!$BR$3:$CC$63,E460,FALSE),IF(HS460="Form 2",VLOOKUP(HV460,Lookups!$BR$67:$CC$127,E460,FALSE),VLOOKUP(HV460,Lookups!$BR$130:$CC$190,E460,FALSE))))))</f>
        <v>5</v>
      </c>
      <c r="PR460">
        <f t="shared" si="676"/>
        <v>1</v>
      </c>
      <c r="PS460">
        <f>IF(HR460="","Null",IF(E460&lt;3,"Null",IF(OY460=0,0,IF(OW460="Form 1",VLOOKUP(OY460,Lookups!$BR$3:$CC$63,E460,FALSE),IF(OW460="Form 2",VLOOKUP(OY460,Lookups!$BR$67:$CC$127,E460,FALSE),VLOOKUP(OY460,Lookups!$BR$130:$CC$190,E460,FALSE))))))</f>
        <v>1</v>
      </c>
      <c r="PT460">
        <f t="shared" si="677"/>
        <v>-1</v>
      </c>
      <c r="PU460">
        <f t="shared" si="678"/>
        <v>0</v>
      </c>
      <c r="PV460">
        <f t="shared" si="679"/>
        <v>0</v>
      </c>
      <c r="PW460" t="str">
        <f t="shared" si="680"/>
        <v>Fall to Spring PI Administration</v>
      </c>
      <c r="PX460">
        <f t="shared" si="681"/>
        <v>0</v>
      </c>
      <c r="PY460">
        <f t="shared" si="682"/>
        <v>1</v>
      </c>
      <c r="PZ460" t="str">
        <f t="shared" si="683"/>
        <v>40 to 59 Sessions</v>
      </c>
      <c r="QA460" t="str">
        <f t="shared" si="684"/>
        <v>Series 1</v>
      </c>
      <c r="QB460" t="str">
        <f t="shared" si="685"/>
        <v>In Series 1 to 4</v>
      </c>
      <c r="QC460" t="str">
        <f>IF($MS460="System 44 Record",IF(BQ460&lt;MEDIAN(Directions!$F$3,Directions!$F$6),"Mid-Year Exited Student","Full Year Participant")&amp;IF(BP460&lt;Directions!$F$3,", Started Prior Year",", Started This Year"),"Null")</f>
        <v>Full Year Participant, Started This Year</v>
      </c>
      <c r="QD460">
        <f t="shared" si="686"/>
        <v>0</v>
      </c>
      <c r="QE460">
        <f t="shared" si="687"/>
        <v>0</v>
      </c>
      <c r="QF460">
        <f t="shared" si="688"/>
        <v>1</v>
      </c>
      <c r="QG460">
        <f t="shared" si="689"/>
        <v>0</v>
      </c>
      <c r="QH460">
        <f t="shared" si="690"/>
        <v>0</v>
      </c>
      <c r="QI460">
        <f t="shared" si="691"/>
        <v>0</v>
      </c>
      <c r="QJ460" t="str">
        <f t="shared" si="692"/>
        <v>RC! Only</v>
      </c>
      <c r="QK460" t="str">
        <f t="shared" si="693"/>
        <v>Null</v>
      </c>
      <c r="QL460" t="str">
        <f t="shared" si="694"/>
        <v>Null</v>
      </c>
      <c r="QM460" t="str">
        <f>IF($MS460="READ 180 Record",IF(AQ460="","Null",VLOOKUP(JJ460,Lookups!$DX$3:$EB$2054,AN460+1,FALSE)),"Null")</f>
        <v>Null</v>
      </c>
      <c r="QN460" t="str">
        <f t="shared" si="695"/>
        <v>Null</v>
      </c>
    </row>
    <row r="461" spans="1:456" x14ac:dyDescent="0.25">
      <c r="A461" s="161" t="s">
        <v>1447</v>
      </c>
      <c r="B461" s="161" t="s">
        <v>1447</v>
      </c>
      <c r="C461" s="161" t="s">
        <v>1447</v>
      </c>
      <c r="D461" s="161" t="s">
        <v>1447</v>
      </c>
      <c r="E461" s="161">
        <v>4</v>
      </c>
      <c r="F461" s="161" t="s">
        <v>1447</v>
      </c>
      <c r="G461" s="161" t="s">
        <v>885</v>
      </c>
      <c r="H461" s="161" t="s">
        <v>912</v>
      </c>
      <c r="I461" s="161">
        <v>0</v>
      </c>
      <c r="J461" s="159">
        <v>42499</v>
      </c>
      <c r="K461" s="161">
        <v>0</v>
      </c>
      <c r="L461" s="161">
        <v>0</v>
      </c>
      <c r="M461" s="161">
        <v>0</v>
      </c>
      <c r="N461" s="161">
        <v>0</v>
      </c>
      <c r="O461" s="161">
        <v>0</v>
      </c>
      <c r="P461" s="161">
        <v>0</v>
      </c>
      <c r="Q461" s="161">
        <v>0</v>
      </c>
      <c r="R461" s="161">
        <v>0</v>
      </c>
      <c r="S461" s="161">
        <v>0</v>
      </c>
      <c r="T461" s="161">
        <v>0</v>
      </c>
      <c r="U461" s="161">
        <v>0</v>
      </c>
      <c r="V461" s="161">
        <v>0</v>
      </c>
      <c r="W461" s="161">
        <v>0</v>
      </c>
      <c r="X461" s="161">
        <v>0</v>
      </c>
      <c r="AB461" s="161" t="s">
        <v>242</v>
      </c>
      <c r="AC461" s="161" t="s">
        <v>242</v>
      </c>
      <c r="AD461" s="161" t="s">
        <v>242</v>
      </c>
      <c r="AE461" s="161" t="s">
        <v>242</v>
      </c>
      <c r="AF461" s="161" t="s">
        <v>241</v>
      </c>
      <c r="AG461" s="161" t="s">
        <v>241</v>
      </c>
      <c r="AH461" s="161" t="s">
        <v>242</v>
      </c>
      <c r="AI461" s="161">
        <v>20150801</v>
      </c>
      <c r="AJ461" s="161">
        <v>20160525</v>
      </c>
      <c r="AK461" s="161" t="s">
        <v>869</v>
      </c>
      <c r="AL461" t="s">
        <v>1078</v>
      </c>
      <c r="BN461" t="s">
        <v>1076</v>
      </c>
      <c r="BO461" t="s">
        <v>912</v>
      </c>
      <c r="BP461" s="159">
        <v>42338</v>
      </c>
      <c r="BQ461" s="159">
        <v>42493</v>
      </c>
      <c r="BR461" t="s">
        <v>877</v>
      </c>
      <c r="BS461">
        <v>-477</v>
      </c>
      <c r="BT461" s="159">
        <v>42493</v>
      </c>
      <c r="BU461">
        <v>2</v>
      </c>
      <c r="BV461">
        <v>6</v>
      </c>
      <c r="BW461">
        <v>13</v>
      </c>
      <c r="BX461">
        <v>35</v>
      </c>
      <c r="BY461">
        <v>644</v>
      </c>
      <c r="BZ461">
        <v>660</v>
      </c>
      <c r="CA461">
        <v>0</v>
      </c>
      <c r="CB461">
        <v>18</v>
      </c>
      <c r="CC461">
        <v>50</v>
      </c>
      <c r="CD461">
        <v>61</v>
      </c>
      <c r="CE461">
        <v>87</v>
      </c>
      <c r="CF461">
        <v>86</v>
      </c>
      <c r="CG461">
        <v>75</v>
      </c>
      <c r="CH461">
        <v>63</v>
      </c>
      <c r="CI461">
        <v>1953</v>
      </c>
      <c r="CJ461">
        <v>2.0588000000000002</v>
      </c>
      <c r="CK461">
        <v>2</v>
      </c>
      <c r="CL461">
        <v>5</v>
      </c>
      <c r="ET461" s="161">
        <v>0</v>
      </c>
      <c r="EU461" s="161">
        <v>0</v>
      </c>
      <c r="EV461" s="161">
        <v>0</v>
      </c>
      <c r="EW461" s="161">
        <v>0</v>
      </c>
      <c r="EX461" s="161">
        <v>0</v>
      </c>
      <c r="EY461" s="161">
        <v>0</v>
      </c>
      <c r="EZ461" s="161">
        <v>0</v>
      </c>
      <c r="FA461" s="161">
        <v>0</v>
      </c>
      <c r="FB461" s="161">
        <v>0</v>
      </c>
      <c r="FC461" s="161">
        <v>0</v>
      </c>
      <c r="FD461" s="161">
        <v>0</v>
      </c>
      <c r="FE461" s="161">
        <v>0</v>
      </c>
      <c r="HN461" s="161" t="s">
        <v>912</v>
      </c>
      <c r="HO461" s="159">
        <v>42303</v>
      </c>
      <c r="HP461" s="159">
        <v>42496</v>
      </c>
      <c r="HQ461" s="161">
        <v>3</v>
      </c>
      <c r="HR461" s="159">
        <v>42303</v>
      </c>
      <c r="HS461" s="161" t="s">
        <v>872</v>
      </c>
      <c r="HT461" s="161" t="s">
        <v>878</v>
      </c>
      <c r="HU461" s="161">
        <v>30</v>
      </c>
      <c r="HV461" s="161">
        <v>4</v>
      </c>
      <c r="HW461" s="161">
        <v>0</v>
      </c>
      <c r="HX461" s="159">
        <v>42346</v>
      </c>
      <c r="HY461" s="161" t="s">
        <v>874</v>
      </c>
      <c r="HZ461" s="161" t="s">
        <v>878</v>
      </c>
      <c r="IA461" s="161">
        <v>30</v>
      </c>
      <c r="IB461" s="161">
        <v>4</v>
      </c>
      <c r="IC461" s="161">
        <v>0</v>
      </c>
      <c r="ID461" s="159">
        <v>42496</v>
      </c>
      <c r="IE461" s="161" t="s">
        <v>879</v>
      </c>
      <c r="IF461" s="161" t="s">
        <v>878</v>
      </c>
      <c r="IG461" s="161">
        <v>32</v>
      </c>
      <c r="IH461" s="161">
        <v>4</v>
      </c>
      <c r="II461" s="161">
        <v>0</v>
      </c>
      <c r="JB461" s="161" t="s">
        <v>912</v>
      </c>
      <c r="JC461" s="161">
        <v>7</v>
      </c>
      <c r="JD461" s="161">
        <v>7</v>
      </c>
      <c r="JE461" s="161">
        <v>7</v>
      </c>
      <c r="JF461" s="161">
        <v>1157</v>
      </c>
      <c r="JG461" s="159">
        <v>42499</v>
      </c>
      <c r="JH461" s="161">
        <v>0</v>
      </c>
      <c r="JI461" s="159">
        <v>42303</v>
      </c>
      <c r="JJ461" s="161">
        <v>0</v>
      </c>
      <c r="JK461" s="161">
        <v>20</v>
      </c>
      <c r="JL461" s="159">
        <v>42347</v>
      </c>
      <c r="JM461" s="161">
        <v>0</v>
      </c>
      <c r="JN461" s="161">
        <v>5</v>
      </c>
      <c r="JO461" s="159">
        <v>42499</v>
      </c>
      <c r="JP461" s="161">
        <v>0</v>
      </c>
      <c r="JQ461" s="161">
        <v>4</v>
      </c>
      <c r="MN461" t="str">
        <f t="shared" si="609"/>
        <v>NoNoNoYesYesNo</v>
      </c>
      <c r="MO461" t="str">
        <f>IF(AND(MN461="NoNoNoNoNoNo",JI461=""),"No Programs",VLOOKUP(MN461,Lookups!$DA$4:$DB$67,2,FALSE))</f>
        <v>System 44 Only</v>
      </c>
      <c r="MP461">
        <f t="shared" si="610"/>
        <v>0</v>
      </c>
      <c r="MQ461" t="str">
        <f t="shared" si="611"/>
        <v>System 44 User</v>
      </c>
      <c r="MR461" t="str">
        <f>Directions!$D$3</f>
        <v>Usage</v>
      </c>
      <c r="MS461" t="str">
        <f>VLOOKUP(MQ461,Lookups!$CU$71:$CV$80,2,FALSE)</f>
        <v>System 44 Record</v>
      </c>
      <c r="MT461">
        <f t="shared" si="612"/>
        <v>1</v>
      </c>
      <c r="MU461">
        <f t="shared" si="613"/>
        <v>1</v>
      </c>
      <c r="MV461">
        <f t="shared" si="614"/>
        <v>1</v>
      </c>
      <c r="MW461">
        <f t="shared" si="615"/>
        <v>1</v>
      </c>
      <c r="MX461">
        <f t="shared" si="616"/>
        <v>27.571428571428573</v>
      </c>
      <c r="MY461" t="str">
        <f t="shared" si="617"/>
        <v>Not Used</v>
      </c>
      <c r="MZ461">
        <f t="shared" si="618"/>
        <v>0</v>
      </c>
      <c r="NA461" t="str">
        <f t="shared" si="619"/>
        <v>Not Available</v>
      </c>
      <c r="NB461" t="str">
        <f t="shared" si="620"/>
        <v>Not Available</v>
      </c>
      <c r="NC461" t="str">
        <f t="shared" si="621"/>
        <v>4 Not Indicated</v>
      </c>
      <c r="ND461" t="str">
        <f t="shared" si="622"/>
        <v>4 Not Indicated</v>
      </c>
      <c r="NE461" t="str">
        <f t="shared" si="623"/>
        <v>4 Not Indicated</v>
      </c>
      <c r="NF461" t="str">
        <f t="shared" si="624"/>
        <v>4 Not Indicated</v>
      </c>
      <c r="NG461" t="str">
        <f t="shared" si="625"/>
        <v>4 Not Indicated</v>
      </c>
      <c r="NH461" s="159">
        <f t="shared" si="626"/>
        <v>42499</v>
      </c>
      <c r="NI461">
        <f t="shared" si="627"/>
        <v>0</v>
      </c>
      <c r="NJ461" s="159">
        <f t="shared" si="628"/>
        <v>0</v>
      </c>
      <c r="NK461">
        <f t="shared" si="629"/>
        <v>0</v>
      </c>
      <c r="NL461">
        <f t="shared" si="630"/>
        <v>28</v>
      </c>
      <c r="NM461">
        <f t="shared" si="631"/>
        <v>1</v>
      </c>
      <c r="NN461">
        <f>IF(OR(E461="PK",E461="K",JJ461=""),"Null",INDEX(Lookups!$EZ$4:$FW$18,MATCH($JJ461,Lookups!$EY$4:$EY$18,1),MATCH($E461,Lookups!$EZ$3:$FW$3,0)))</f>
        <v>245</v>
      </c>
      <c r="NO461">
        <f>IF(OR(E461="PK",E461="K",JJ461=""),"Null",INDEX(Lookups!$EZ$4:$FW$18,MATCH($JJ461,Lookups!$EY$4:$EY$18,1),MATCH($E461,Lookups!$EZ$3:$FW$3,0) + 1))</f>
        <v>345</v>
      </c>
      <c r="NP461">
        <f t="shared" si="632"/>
        <v>490</v>
      </c>
      <c r="NQ461" t="str">
        <f t="shared" si="633"/>
        <v>PI is Recommended</v>
      </c>
      <c r="NR461" t="str">
        <f t="shared" si="634"/>
        <v>PI is Recommended</v>
      </c>
      <c r="NS461" t="str">
        <f t="shared" si="635"/>
        <v>BR to 199L</v>
      </c>
      <c r="NT461" t="str">
        <f t="shared" si="636"/>
        <v>BR to 199L</v>
      </c>
      <c r="NU461" t="str">
        <f t="shared" si="637"/>
        <v>BR to 199L</v>
      </c>
      <c r="NV461" s="183" t="str">
        <f t="array" ref="NV461">IF($NL461="No RI Tests","No RI Tests",VLOOKUP(IF(AND(E461="K",JJ461&lt;280),3,IF(AND(E461="K",JJ461&gt;=280),4,MAX(IF(E461=Lookups!$DF$6:$DF$99,IF(JJ461&gt;=Lookups!$DG$6:$DG$99,Lookups!$DH$6:$DH$99))))),Lookups!$DE$104:$DG$108,2,FALSE))</f>
        <v>1 Below Basic</v>
      </c>
      <c r="NW461" s="161" t="str">
        <f t="array" ref="NW461">IF($NL461="No RI Tests","No RI Tests",VLOOKUP(IF(AND(E461="K",JH461&lt;280),3,IF(AND(E461="K",JH461&gt;=280),4,MAX(IF(E461=Lookups!$DF$6:$DF$99,IF(NI461&gt;=Lookups!$DG$6:$DG$99,Lookups!$DH$6:$DH$99))))),Lookups!$DE$104:$DG$108,2,FALSE))</f>
        <v>1 Below Basic</v>
      </c>
      <c r="NX461" s="161" t="str">
        <f t="array" ref="NX461">IF($NL461="No RI Tests","No RI Tests",VLOOKUP(IF(AND(E461="K",NK461&lt;280),3,IF(AND(E461="K",NK461&gt;=280),4,MAX(IF(E461=Lookups!$DF$6:$DF$99,IF(NK461&gt;=Lookups!$DG$6:$DG$99,Lookups!$DH$6:$DH$99))))),Lookups!$DE$104:$DG$108,2,FALSE))</f>
        <v>1 Below Basic</v>
      </c>
      <c r="NY461">
        <f t="shared" si="638"/>
        <v>1</v>
      </c>
      <c r="NZ461">
        <f t="shared" si="639"/>
        <v>0</v>
      </c>
      <c r="OA461" t="str">
        <f t="shared" si="640"/>
        <v>Maintained Performance Level</v>
      </c>
      <c r="OB461" s="161" t="str">
        <f t="array" ref="OB461">IF($NL461="No RI Tests","No RI Tests",IF(E461="K","N/A",VLOOKUP(MAX(IF(E461=Lookups!$DF$6:$DF$99,IF(JJ461&gt;=Lookups!$DG$6:$DG$99,Lookups!$DI$6:$DI$99))),Lookups!$DE$104:$DG$108,3,FALSE)))</f>
        <v>1 Limited</v>
      </c>
      <c r="OC461" s="161" t="str">
        <f t="array" ref="OC461">IF($NL461="No RI Tests","No RI Tests",IF(E461="K","N/A",VLOOKUP(MAX(IF(E461=Lookups!$DF$6:$DF$99,IF(NI461&gt;=Lookups!$DG$6:$DG$99,Lookups!$DI$6:$DI$99))),Lookups!$DE$104:$DG$108,3,FALSE)))</f>
        <v>1 Limited</v>
      </c>
      <c r="OD461" s="161" t="str">
        <f t="array" ref="OD461">IF($NL461="No RI Tests","No RI Tests",IF(E461="K","N/A",VLOOKUP(MAX(IF(E461=Lookups!$DF$6:$DF$99,IF(NK461&gt;=Lookups!$DG$6:$DG$99,Lookups!$DI$6:$DI$99))),Lookups!$DE$104:$DG$108,3,FALSE)))</f>
        <v>1 Limited</v>
      </c>
      <c r="OE461">
        <f t="shared" si="641"/>
        <v>1</v>
      </c>
      <c r="OF461">
        <f t="shared" si="642"/>
        <v>0</v>
      </c>
      <c r="OG461" t="str">
        <f t="shared" si="643"/>
        <v>Maintained Performance Level</v>
      </c>
      <c r="OH461">
        <f t="shared" si="644"/>
        <v>0</v>
      </c>
      <c r="OI461">
        <f t="shared" si="645"/>
        <v>0</v>
      </c>
      <c r="OJ461">
        <f t="shared" si="646"/>
        <v>0</v>
      </c>
      <c r="OK461">
        <f t="shared" si="647"/>
        <v>0</v>
      </c>
      <c r="OL461">
        <f t="shared" si="648"/>
        <v>0</v>
      </c>
      <c r="OM461" t="str">
        <f t="shared" si="649"/>
        <v>Fall Administration</v>
      </c>
      <c r="ON461" t="str">
        <f t="shared" si="650"/>
        <v>Winter Administration</v>
      </c>
      <c r="OO461" t="str">
        <f t="shared" si="651"/>
        <v>Fall to Winter RI</v>
      </c>
      <c r="OP461" t="str">
        <f ca="1">IF(AND(HR461&lt;&gt;"",JJ461&lt;600),IF(HT461="Advancing","Tier 2","Tier 3"),IF(JI461="","Null",IF(OR(E461="K",E461&lt;3),"FRA Recommended",IF(JJ461&gt;=IF(E461&lt;6,400,600),IF(JJ461&lt;VLOOKUP(E461,Lookups!$AP$3:$AR$16,3,FALSE),"Tier 2","Core"),IF(JJ461&lt;400,IF(RAND()&lt;0.81,"Tier 3","Tier 2"),IF(RAND()&lt;0.51,"Tier 3","Tier 2"))))))</f>
        <v>Tier 3</v>
      </c>
      <c r="OQ461" t="str">
        <f t="shared" si="652"/>
        <v>Average Reading Invt. Under 15 Minutes Long</v>
      </c>
      <c r="OR461">
        <f t="shared" si="653"/>
        <v>0</v>
      </c>
      <c r="OS461" t="str">
        <f t="shared" si="654"/>
        <v>Null</v>
      </c>
      <c r="OT461">
        <f t="shared" si="655"/>
        <v>0</v>
      </c>
      <c r="OU461" s="159">
        <f t="shared" si="656"/>
        <v>42496</v>
      </c>
      <c r="OV461" t="str">
        <f t="shared" si="657"/>
        <v>Form 3</v>
      </c>
      <c r="OW461" t="str">
        <f t="shared" si="658"/>
        <v>Beginning</v>
      </c>
      <c r="OX461">
        <f t="shared" si="659"/>
        <v>32</v>
      </c>
      <c r="OY461">
        <f t="shared" si="660"/>
        <v>4</v>
      </c>
      <c r="OZ461">
        <f t="shared" si="661"/>
        <v>0</v>
      </c>
      <c r="PA461" s="159">
        <f t="shared" si="662"/>
        <v>42496</v>
      </c>
      <c r="PB461" t="str">
        <f t="shared" si="663"/>
        <v>Form 3</v>
      </c>
      <c r="PC461" t="str">
        <f t="shared" si="664"/>
        <v>Beginning</v>
      </c>
      <c r="PD461">
        <f t="shared" si="665"/>
        <v>32</v>
      </c>
      <c r="PE461">
        <f t="shared" si="666"/>
        <v>4</v>
      </c>
      <c r="PF461">
        <f t="shared" si="667"/>
        <v>0</v>
      </c>
      <c r="PG461">
        <f t="shared" si="668"/>
        <v>27.571428571428573</v>
      </c>
      <c r="PH461">
        <f t="shared" si="669"/>
        <v>1</v>
      </c>
      <c r="PI461">
        <f t="shared" si="670"/>
        <v>1</v>
      </c>
      <c r="PJ461">
        <f t="shared" si="671"/>
        <v>30</v>
      </c>
      <c r="PK461">
        <f>IF(HR461="","Null",IF(E461&lt;3,"Null",IF(HU461=0,0,IF(HS461="Form 1",VLOOKUP(HU461,Lookups!$BE$3:$BP$63,E461,FALSE),IF(HS461="Form 2",VLOOKUP(HU461,Lookups!$BE$67:$BP$127,E461,FALSE),VLOOKUP(HU461,Lookups!$BE$130:$BP$190,E461,FALSE))))))</f>
        <v>3</v>
      </c>
      <c r="PL461">
        <f t="shared" si="672"/>
        <v>32</v>
      </c>
      <c r="PM461">
        <f>IF($PH461=0,"Null",IF(E461&lt;3,"Null",IF(OX461=0,0,IF(OV461="Form 1",VLOOKUP(OX461,Lookups!$BE$3:$BP$63,E461,FALSE),IF(OV461="Form 2",VLOOKUP(OX461,Lookups!$BE$67:$BP$127,E461,FALSE),VLOOKUP(OX461,Lookups!$BE$130:$BP$190,E461,FALSE))))))</f>
        <v>2</v>
      </c>
      <c r="PN461">
        <f t="shared" si="673"/>
        <v>2</v>
      </c>
      <c r="PO461">
        <f t="shared" si="674"/>
        <v>1</v>
      </c>
      <c r="PP461">
        <f t="shared" si="675"/>
        <v>4</v>
      </c>
      <c r="PQ461">
        <f>IF(HR461="","Null",IF(E461&lt;3,"Null",IF(HV461=0,0,IF(HS461="Form 1",VLOOKUP(HV461,Lookups!$BR$3:$CC$63,E461,FALSE),IF(HS461="Form 2",VLOOKUP(HV461,Lookups!$BR$67:$CC$127,E461,FALSE),VLOOKUP(HV461,Lookups!$BR$130:$CC$190,E461,FALSE))))))</f>
        <v>5</v>
      </c>
      <c r="PR461">
        <f t="shared" si="676"/>
        <v>4</v>
      </c>
      <c r="PS461">
        <f>IF(HR461="","Null",IF(E461&lt;3,"Null",IF(OY461=0,0,IF(OW461="Form 1",VLOOKUP(OY461,Lookups!$BR$3:$CC$63,E461,FALSE),IF(OW461="Form 2",VLOOKUP(OY461,Lookups!$BR$67:$CC$127,E461,FALSE),VLOOKUP(OY461,Lookups!$BR$130:$CC$190,E461,FALSE))))))</f>
        <v>3</v>
      </c>
      <c r="PT461">
        <f t="shared" si="677"/>
        <v>0</v>
      </c>
      <c r="PU461">
        <f t="shared" si="678"/>
        <v>0</v>
      </c>
      <c r="PV461">
        <f t="shared" si="679"/>
        <v>0</v>
      </c>
      <c r="PW461" t="str">
        <f t="shared" si="680"/>
        <v>Fall to Spring PI Administration</v>
      </c>
      <c r="PX461">
        <f t="shared" si="681"/>
        <v>0</v>
      </c>
      <c r="PY461">
        <f t="shared" si="682"/>
        <v>1</v>
      </c>
      <c r="PZ461" t="str">
        <f t="shared" si="683"/>
        <v>20 to 39 Sessions</v>
      </c>
      <c r="QA461" t="str">
        <f t="shared" si="684"/>
        <v>Series 1</v>
      </c>
      <c r="QB461" t="str">
        <f t="shared" si="685"/>
        <v>In Series 1 to 4</v>
      </c>
      <c r="QC461" t="str">
        <f>IF($MS461="System 44 Record",IF(BQ461&lt;MEDIAN(Directions!$F$3,Directions!$F$6),"Mid-Year Exited Student","Full Year Participant")&amp;IF(BP461&lt;Directions!$F$3,", Started Prior Year",", Started This Year"),"Null")</f>
        <v>Full Year Participant, Started This Year</v>
      </c>
      <c r="QD461">
        <f t="shared" si="686"/>
        <v>0</v>
      </c>
      <c r="QE461">
        <f t="shared" si="687"/>
        <v>0</v>
      </c>
      <c r="QF461">
        <f t="shared" si="688"/>
        <v>1</v>
      </c>
      <c r="QG461">
        <f t="shared" si="689"/>
        <v>0</v>
      </c>
      <c r="QH461">
        <f t="shared" si="690"/>
        <v>0</v>
      </c>
      <c r="QI461">
        <f t="shared" si="691"/>
        <v>0</v>
      </c>
      <c r="QJ461" t="str">
        <f t="shared" si="692"/>
        <v>RC! Only</v>
      </c>
      <c r="QK461" t="str">
        <f t="shared" si="693"/>
        <v>Null</v>
      </c>
      <c r="QL461" t="str">
        <f t="shared" si="694"/>
        <v>Null</v>
      </c>
      <c r="QM461" t="str">
        <f>IF($MS461="READ 180 Record",IF(AQ461="","Null",VLOOKUP(JJ461,Lookups!$DX$3:$EB$2054,AN461+1,FALSE)),"Null")</f>
        <v>Null</v>
      </c>
      <c r="QN461" t="str">
        <f t="shared" si="695"/>
        <v>Null</v>
      </c>
    </row>
    <row r="462" spans="1:456" x14ac:dyDescent="0.25">
      <c r="A462" s="161" t="s">
        <v>1447</v>
      </c>
      <c r="B462" s="161" t="s">
        <v>1447</v>
      </c>
      <c r="C462" s="161" t="s">
        <v>1447</v>
      </c>
      <c r="D462" s="161" t="s">
        <v>1447</v>
      </c>
      <c r="E462" s="161">
        <v>7</v>
      </c>
      <c r="F462" s="161" t="s">
        <v>1447</v>
      </c>
      <c r="G462" s="161" t="s">
        <v>890</v>
      </c>
      <c r="H462" s="161" t="s">
        <v>891</v>
      </c>
      <c r="I462" s="161">
        <v>0</v>
      </c>
      <c r="J462" s="159">
        <v>42500</v>
      </c>
      <c r="K462" s="161">
        <v>0</v>
      </c>
      <c r="L462" s="161">
        <v>0</v>
      </c>
      <c r="M462" s="161">
        <v>0</v>
      </c>
      <c r="N462" s="161">
        <v>0</v>
      </c>
      <c r="O462" s="161">
        <v>0</v>
      </c>
      <c r="P462" s="161">
        <v>0</v>
      </c>
      <c r="Q462" s="161">
        <v>0</v>
      </c>
      <c r="R462" s="161">
        <v>0</v>
      </c>
      <c r="S462" s="161">
        <v>0</v>
      </c>
      <c r="T462" s="161">
        <v>0</v>
      </c>
      <c r="U462" s="161">
        <v>0</v>
      </c>
      <c r="V462" s="161">
        <v>0</v>
      </c>
      <c r="W462" s="161">
        <v>0</v>
      </c>
      <c r="X462" s="161">
        <v>0</v>
      </c>
      <c r="AB462" s="161" t="s">
        <v>242</v>
      </c>
      <c r="AC462" s="161" t="s">
        <v>242</v>
      </c>
      <c r="AD462" s="161" t="s">
        <v>242</v>
      </c>
      <c r="AE462" s="161" t="s">
        <v>242</v>
      </c>
      <c r="AF462" s="161" t="s">
        <v>241</v>
      </c>
      <c r="AG462" s="161" t="s">
        <v>241</v>
      </c>
      <c r="AH462" s="161" t="s">
        <v>242</v>
      </c>
      <c r="AI462" s="161">
        <v>20150801</v>
      </c>
      <c r="AJ462" s="161">
        <v>20160525</v>
      </c>
      <c r="AK462" s="161" t="s">
        <v>869</v>
      </c>
      <c r="AL462" t="s">
        <v>1078</v>
      </c>
      <c r="BN462" t="s">
        <v>1076</v>
      </c>
      <c r="BO462" t="s">
        <v>891</v>
      </c>
      <c r="BP462" s="159">
        <v>42293</v>
      </c>
      <c r="BQ462" s="159">
        <v>42507</v>
      </c>
      <c r="BR462" t="s">
        <v>871</v>
      </c>
      <c r="BS462">
        <v>-110</v>
      </c>
      <c r="BT462" s="159">
        <v>42507</v>
      </c>
      <c r="BU462">
        <v>5</v>
      </c>
      <c r="BV462">
        <v>4</v>
      </c>
      <c r="BW462">
        <v>33</v>
      </c>
      <c r="BX462">
        <v>41</v>
      </c>
      <c r="BY462">
        <v>766</v>
      </c>
      <c r="BZ462">
        <v>794</v>
      </c>
      <c r="CA462">
        <v>24</v>
      </c>
      <c r="CB462">
        <v>23</v>
      </c>
      <c r="CC462">
        <v>85</v>
      </c>
      <c r="CD462">
        <v>67</v>
      </c>
      <c r="CE462">
        <v>73</v>
      </c>
      <c r="CF462">
        <v>70</v>
      </c>
      <c r="CG462">
        <v>74</v>
      </c>
      <c r="CH462">
        <v>67</v>
      </c>
      <c r="CI462">
        <v>2133</v>
      </c>
      <c r="CJ462">
        <v>1.7726999999999999</v>
      </c>
      <c r="CK462">
        <v>5</v>
      </c>
      <c r="CL462">
        <v>3</v>
      </c>
      <c r="ET462" s="161">
        <v>3</v>
      </c>
      <c r="EU462" s="161">
        <v>65</v>
      </c>
      <c r="EV462" s="161">
        <v>65</v>
      </c>
      <c r="EW462" s="161">
        <v>3916</v>
      </c>
      <c r="EX462" s="161">
        <v>0</v>
      </c>
      <c r="EY462" s="161">
        <v>0</v>
      </c>
      <c r="EZ462" s="161">
        <v>0</v>
      </c>
      <c r="FA462" s="161">
        <v>0</v>
      </c>
      <c r="FB462" s="161">
        <v>30</v>
      </c>
      <c r="FC462" s="161">
        <v>55</v>
      </c>
      <c r="FD462" s="161">
        <v>0</v>
      </c>
      <c r="FE462" s="161">
        <v>1</v>
      </c>
      <c r="FF462" s="159">
        <v>42418</v>
      </c>
      <c r="FG462" s="161">
        <v>30</v>
      </c>
      <c r="FH462" s="161">
        <v>55</v>
      </c>
      <c r="FI462" s="161">
        <v>42</v>
      </c>
      <c r="FJ462" s="161">
        <v>10</v>
      </c>
      <c r="FK462" s="161">
        <v>38</v>
      </c>
      <c r="HN462" s="161" t="s">
        <v>891</v>
      </c>
      <c r="HO462" s="159">
        <v>42250</v>
      </c>
      <c r="HP462" s="159">
        <v>42500</v>
      </c>
      <c r="HQ462" s="161">
        <v>3</v>
      </c>
      <c r="HR462" s="159">
        <v>42250</v>
      </c>
      <c r="HS462" s="161" t="s">
        <v>872</v>
      </c>
      <c r="HT462" s="161" t="s">
        <v>873</v>
      </c>
      <c r="HU462" s="161">
        <v>17</v>
      </c>
      <c r="HV462" s="161">
        <v>11</v>
      </c>
      <c r="HW462" s="161">
        <v>0</v>
      </c>
      <c r="HX462" s="159">
        <v>42348</v>
      </c>
      <c r="HY462" s="161" t="s">
        <v>874</v>
      </c>
      <c r="HZ462" s="161" t="s">
        <v>873</v>
      </c>
      <c r="IA462" s="161">
        <v>28</v>
      </c>
      <c r="IB462" s="161">
        <v>12</v>
      </c>
      <c r="IC462" s="161">
        <v>0</v>
      </c>
      <c r="ID462" s="159">
        <v>42500</v>
      </c>
      <c r="IE462" s="161" t="s">
        <v>879</v>
      </c>
      <c r="IF462" s="161" t="s">
        <v>873</v>
      </c>
      <c r="IG462" s="161">
        <v>24</v>
      </c>
      <c r="IH462" s="161">
        <v>15</v>
      </c>
      <c r="II462" s="161">
        <v>0</v>
      </c>
      <c r="JB462" s="161" t="s">
        <v>891</v>
      </c>
      <c r="JC462" s="161">
        <v>5</v>
      </c>
      <c r="JD462" s="161">
        <v>0</v>
      </c>
      <c r="JE462" s="161">
        <v>0</v>
      </c>
      <c r="JF462" s="161">
        <v>0</v>
      </c>
      <c r="JG462" s="159">
        <v>42500</v>
      </c>
      <c r="JH462" s="161">
        <v>0</v>
      </c>
      <c r="JI462" s="159">
        <v>42249</v>
      </c>
      <c r="JJ462" s="161">
        <v>0</v>
      </c>
      <c r="JK462" s="161">
        <v>4</v>
      </c>
      <c r="JL462" s="159">
        <v>42348</v>
      </c>
      <c r="JM462" s="161">
        <v>0</v>
      </c>
      <c r="JN462" s="161">
        <v>12</v>
      </c>
      <c r="JO462" s="159">
        <v>42500</v>
      </c>
      <c r="JP462" s="161">
        <v>0</v>
      </c>
      <c r="JQ462" s="161">
        <v>15</v>
      </c>
      <c r="MN462" t="str">
        <f t="shared" si="609"/>
        <v>NoNoNoYesYesNo</v>
      </c>
      <c r="MO462" t="str">
        <f>IF(AND(MN462="NoNoNoNoNoNo",JI462=""),"No Programs",VLOOKUP(MN462,Lookups!$DA$4:$DB$67,2,FALSE))</f>
        <v>System 44 Only</v>
      </c>
      <c r="MP462">
        <f t="shared" si="610"/>
        <v>0</v>
      </c>
      <c r="MQ462" t="str">
        <f t="shared" si="611"/>
        <v>System 44 User</v>
      </c>
      <c r="MR462" t="str">
        <f>Directions!$D$3</f>
        <v>Usage</v>
      </c>
      <c r="MS462" t="str">
        <f>VLOOKUP(MQ462,Lookups!$CU$71:$CV$80,2,FALSE)</f>
        <v>System 44 Record</v>
      </c>
      <c r="MT462">
        <f t="shared" si="612"/>
        <v>1</v>
      </c>
      <c r="MU462">
        <f t="shared" si="613"/>
        <v>1</v>
      </c>
      <c r="MV462">
        <f t="shared" si="614"/>
        <v>1</v>
      </c>
      <c r="MW462">
        <f t="shared" si="615"/>
        <v>1</v>
      </c>
      <c r="MX462">
        <f t="shared" si="616"/>
        <v>35.714285714285715</v>
      </c>
      <c r="MY462" t="str">
        <f t="shared" si="617"/>
        <v>Not Used</v>
      </c>
      <c r="MZ462">
        <f t="shared" si="618"/>
        <v>0</v>
      </c>
      <c r="NA462" t="str">
        <f t="shared" si="619"/>
        <v>Not Available</v>
      </c>
      <c r="NB462" t="str">
        <f t="shared" si="620"/>
        <v>Not Available</v>
      </c>
      <c r="NC462" t="str">
        <f t="shared" si="621"/>
        <v>4 Not Indicated</v>
      </c>
      <c r="ND462" t="str">
        <f t="shared" si="622"/>
        <v>4 Not Indicated</v>
      </c>
      <c r="NE462" t="str">
        <f t="shared" si="623"/>
        <v>4 Not Indicated</v>
      </c>
      <c r="NF462" t="str">
        <f t="shared" si="624"/>
        <v>4 Not Indicated</v>
      </c>
      <c r="NG462" t="str">
        <f t="shared" si="625"/>
        <v>4 Not Indicated</v>
      </c>
      <c r="NH462" s="159">
        <f t="shared" si="626"/>
        <v>42500</v>
      </c>
      <c r="NI462">
        <f t="shared" si="627"/>
        <v>0</v>
      </c>
      <c r="NJ462" s="159">
        <f t="shared" si="628"/>
        <v>0</v>
      </c>
      <c r="NK462">
        <f t="shared" si="629"/>
        <v>0</v>
      </c>
      <c r="NL462">
        <f t="shared" si="630"/>
        <v>35.857142857142854</v>
      </c>
      <c r="NM462">
        <f t="shared" si="631"/>
        <v>1</v>
      </c>
      <c r="NN462">
        <f>IF(OR(E462="PK",E462="K",JJ462=""),"Null",INDEX(Lookups!$EZ$4:$FW$18,MATCH($JJ462,Lookups!$EY$4:$EY$18,1),MATCH($E462,Lookups!$EZ$3:$FW$3,0)))</f>
        <v>220</v>
      </c>
      <c r="NO462">
        <f>IF(OR(E462="PK",E462="K",JJ462=""),"Null",INDEX(Lookups!$EZ$4:$FW$18,MATCH($JJ462,Lookups!$EY$4:$EY$18,1),MATCH($E462,Lookups!$EZ$3:$FW$3,0) + 1))</f>
        <v>350</v>
      </c>
      <c r="NP462">
        <f t="shared" si="632"/>
        <v>440</v>
      </c>
      <c r="NQ462" t="str">
        <f t="shared" si="633"/>
        <v>PI is Recommended</v>
      </c>
      <c r="NR462" t="str">
        <f t="shared" si="634"/>
        <v>PI is Recommended</v>
      </c>
      <c r="NS462" t="str">
        <f t="shared" si="635"/>
        <v>BR to 199L</v>
      </c>
      <c r="NT462" t="str">
        <f t="shared" si="636"/>
        <v>BR to 199L</v>
      </c>
      <c r="NU462" t="str">
        <f t="shared" si="637"/>
        <v>BR to 199L</v>
      </c>
      <c r="NV462" s="183" t="str">
        <f t="array" ref="NV462">IF($NL462="No RI Tests","No RI Tests",VLOOKUP(IF(AND(E462="K",JJ462&lt;280),3,IF(AND(E462="K",JJ462&gt;=280),4,MAX(IF(E462=Lookups!$DF$6:$DF$99,IF(JJ462&gt;=Lookups!$DG$6:$DG$99,Lookups!$DH$6:$DH$99))))),Lookups!$DE$104:$DG$108,2,FALSE))</f>
        <v>1 Below Basic</v>
      </c>
      <c r="NW462" s="161" t="str">
        <f t="array" ref="NW462">IF($NL462="No RI Tests","No RI Tests",VLOOKUP(IF(AND(E462="K",JH462&lt;280),3,IF(AND(E462="K",JH462&gt;=280),4,MAX(IF(E462=Lookups!$DF$6:$DF$99,IF(NI462&gt;=Lookups!$DG$6:$DG$99,Lookups!$DH$6:$DH$99))))),Lookups!$DE$104:$DG$108,2,FALSE))</f>
        <v>1 Below Basic</v>
      </c>
      <c r="NX462" s="161" t="str">
        <f t="array" ref="NX462">IF($NL462="No RI Tests","No RI Tests",VLOOKUP(IF(AND(E462="K",NK462&lt;280),3,IF(AND(E462="K",NK462&gt;=280),4,MAX(IF(E462=Lookups!$DF$6:$DF$99,IF(NK462&gt;=Lookups!$DG$6:$DG$99,Lookups!$DH$6:$DH$99))))),Lookups!$DE$104:$DG$108,2,FALSE))</f>
        <v>1 Below Basic</v>
      </c>
      <c r="NY462">
        <f t="shared" si="638"/>
        <v>1</v>
      </c>
      <c r="NZ462">
        <f t="shared" si="639"/>
        <v>0</v>
      </c>
      <c r="OA462" t="str">
        <f t="shared" si="640"/>
        <v>Maintained Performance Level</v>
      </c>
      <c r="OB462" s="161" t="str">
        <f t="array" ref="OB462">IF($NL462="No RI Tests","No RI Tests",IF(E462="K","N/A",VLOOKUP(MAX(IF(E462=Lookups!$DF$6:$DF$99,IF(JJ462&gt;=Lookups!$DG$6:$DG$99,Lookups!$DI$6:$DI$99))),Lookups!$DE$104:$DG$108,3,FALSE)))</f>
        <v>1 Limited</v>
      </c>
      <c r="OC462" s="161" t="str">
        <f t="array" ref="OC462">IF($NL462="No RI Tests","No RI Tests",IF(E462="K","N/A",VLOOKUP(MAX(IF(E462=Lookups!$DF$6:$DF$99,IF(NI462&gt;=Lookups!$DG$6:$DG$99,Lookups!$DI$6:$DI$99))),Lookups!$DE$104:$DG$108,3,FALSE)))</f>
        <v>1 Limited</v>
      </c>
      <c r="OD462" s="161" t="str">
        <f t="array" ref="OD462">IF($NL462="No RI Tests","No RI Tests",IF(E462="K","N/A",VLOOKUP(MAX(IF(E462=Lookups!$DF$6:$DF$99,IF(NK462&gt;=Lookups!$DG$6:$DG$99,Lookups!$DI$6:$DI$99))),Lookups!$DE$104:$DG$108,3,FALSE)))</f>
        <v>1 Limited</v>
      </c>
      <c r="OE462">
        <f t="shared" si="641"/>
        <v>1</v>
      </c>
      <c r="OF462">
        <f t="shared" si="642"/>
        <v>0</v>
      </c>
      <c r="OG462" t="str">
        <f t="shared" si="643"/>
        <v>Maintained Performance Level</v>
      </c>
      <c r="OH462">
        <f t="shared" si="644"/>
        <v>0</v>
      </c>
      <c r="OI462">
        <f t="shared" si="645"/>
        <v>0</v>
      </c>
      <c r="OJ462">
        <f t="shared" si="646"/>
        <v>0</v>
      </c>
      <c r="OK462">
        <f t="shared" si="647"/>
        <v>0</v>
      </c>
      <c r="OL462">
        <f t="shared" si="648"/>
        <v>0</v>
      </c>
      <c r="OM462" t="str">
        <f t="shared" si="649"/>
        <v>Fall Administration</v>
      </c>
      <c r="ON462" t="str">
        <f t="shared" si="650"/>
        <v>Winter Administration</v>
      </c>
      <c r="OO462" t="str">
        <f t="shared" si="651"/>
        <v>Fall to Winter RI</v>
      </c>
      <c r="OP462" t="str">
        <f ca="1">IF(AND(HR462&lt;&gt;"",JJ462&lt;600),IF(HT462="Advancing","Tier 2","Tier 3"),IF(JI462="","Null",IF(OR(E462="K",E462&lt;3),"FRA Recommended",IF(JJ462&gt;=IF(E462&lt;6,400,600),IF(JJ462&lt;VLOOKUP(E462,Lookups!$AP$3:$AR$16,3,FALSE),"Tier 2","Core"),IF(JJ462&lt;400,IF(RAND()&lt;0.81,"Tier 3","Tier 2"),IF(RAND()&lt;0.51,"Tier 3","Tier 2"))))))</f>
        <v>Tier 3</v>
      </c>
      <c r="OQ462" t="str">
        <f t="shared" si="652"/>
        <v>Average Reading Invt. Under 15 Minutes Long</v>
      </c>
      <c r="OR462">
        <f t="shared" si="653"/>
        <v>0</v>
      </c>
      <c r="OS462" t="str">
        <f t="shared" si="654"/>
        <v>Null</v>
      </c>
      <c r="OT462">
        <f t="shared" si="655"/>
        <v>0</v>
      </c>
      <c r="OU462" s="159">
        <f t="shared" si="656"/>
        <v>42500</v>
      </c>
      <c r="OV462" t="str">
        <f t="shared" si="657"/>
        <v>Form 3</v>
      </c>
      <c r="OW462" t="str">
        <f t="shared" si="658"/>
        <v>Developing</v>
      </c>
      <c r="OX462">
        <f t="shared" si="659"/>
        <v>24</v>
      </c>
      <c r="OY462">
        <f t="shared" si="660"/>
        <v>15</v>
      </c>
      <c r="OZ462">
        <f t="shared" si="661"/>
        <v>0</v>
      </c>
      <c r="PA462" s="159">
        <f t="shared" si="662"/>
        <v>42500</v>
      </c>
      <c r="PB462" t="str">
        <f t="shared" si="663"/>
        <v>Form 3</v>
      </c>
      <c r="PC462" t="str">
        <f t="shared" si="664"/>
        <v>Developing</v>
      </c>
      <c r="PD462">
        <f t="shared" si="665"/>
        <v>24</v>
      </c>
      <c r="PE462">
        <f t="shared" si="666"/>
        <v>15</v>
      </c>
      <c r="PF462">
        <f t="shared" si="667"/>
        <v>0</v>
      </c>
      <c r="PG462">
        <f t="shared" si="668"/>
        <v>35.714285714285715</v>
      </c>
      <c r="PH462">
        <f t="shared" si="669"/>
        <v>1</v>
      </c>
      <c r="PI462">
        <f t="shared" si="670"/>
        <v>1</v>
      </c>
      <c r="PJ462">
        <f t="shared" si="671"/>
        <v>17</v>
      </c>
      <c r="PK462">
        <f>IF(HR462="","Null",IF(E462&lt;3,"Null",IF(HU462=0,0,IF(HS462="Form 1",VLOOKUP(HU462,Lookups!$BE$3:$BP$63,E462,FALSE),IF(HS462="Form 2",VLOOKUP(HU462,Lookups!$BE$67:$BP$127,E462,FALSE),VLOOKUP(HU462,Lookups!$BE$130:$BP$190,E462,FALSE))))))</f>
        <v>0</v>
      </c>
      <c r="PL462">
        <f t="shared" si="672"/>
        <v>24</v>
      </c>
      <c r="PM462">
        <f>IF($PH462=0,"Null",IF(E462&lt;3,"Null",IF(OX462=0,0,IF(OV462="Form 1",VLOOKUP(OX462,Lookups!$BE$3:$BP$63,E462,FALSE),IF(OV462="Form 2",VLOOKUP(OX462,Lookups!$BE$67:$BP$127,E462,FALSE),VLOOKUP(OX462,Lookups!$BE$130:$BP$190,E462,FALSE))))))</f>
        <v>1</v>
      </c>
      <c r="PN462">
        <f t="shared" si="673"/>
        <v>7</v>
      </c>
      <c r="PO462">
        <f t="shared" si="674"/>
        <v>1</v>
      </c>
      <c r="PP462">
        <f t="shared" si="675"/>
        <v>11</v>
      </c>
      <c r="PQ462">
        <f>IF(HR462="","Null",IF(E462&lt;3,"Null",IF(HV462=0,0,IF(HS462="Form 1",VLOOKUP(HV462,Lookups!$BR$3:$CC$63,E462,FALSE),IF(HS462="Form 2",VLOOKUP(HV462,Lookups!$BR$67:$CC$127,E462,FALSE),VLOOKUP(HV462,Lookups!$BR$130:$CC$190,E462,FALSE))))))</f>
        <v>2</v>
      </c>
      <c r="PR462">
        <f t="shared" si="676"/>
        <v>15</v>
      </c>
      <c r="PS462">
        <f>IF(HR462="","Null",IF(E462&lt;3,"Null",IF(OY462=0,0,IF(OW462="Form 1",VLOOKUP(OY462,Lookups!$BR$3:$CC$63,E462,FALSE),IF(OW462="Form 2",VLOOKUP(OY462,Lookups!$BR$67:$CC$127,E462,FALSE),VLOOKUP(OY462,Lookups!$BR$130:$CC$190,E462,FALSE))))))</f>
        <v>5</v>
      </c>
      <c r="PT462">
        <f t="shared" si="677"/>
        <v>4</v>
      </c>
      <c r="PU462">
        <f t="shared" si="678"/>
        <v>1</v>
      </c>
      <c r="PV462">
        <f t="shared" si="679"/>
        <v>0</v>
      </c>
      <c r="PW462" t="str">
        <f t="shared" si="680"/>
        <v>Fall to Spring PI Administration</v>
      </c>
      <c r="PX462">
        <f t="shared" si="681"/>
        <v>0</v>
      </c>
      <c r="PY462">
        <f t="shared" si="682"/>
        <v>1</v>
      </c>
      <c r="PZ462" t="str">
        <f t="shared" si="683"/>
        <v>40 to 59 Sessions</v>
      </c>
      <c r="QA462" t="str">
        <f t="shared" si="684"/>
        <v>Series 4</v>
      </c>
      <c r="QB462" t="str">
        <f t="shared" si="685"/>
        <v>In Series 5 to 8</v>
      </c>
      <c r="QC462" t="str">
        <f>IF($MS462="System 44 Record",IF(BQ462&lt;MEDIAN(Directions!$F$3,Directions!$F$6),"Mid-Year Exited Student","Full Year Participant")&amp;IF(BP462&lt;Directions!$F$3,", Started Prior Year",", Started This Year"),"Null")</f>
        <v>Full Year Participant, Started This Year</v>
      </c>
      <c r="QD462">
        <f t="shared" si="686"/>
        <v>0</v>
      </c>
      <c r="QE462">
        <f t="shared" si="687"/>
        <v>0</v>
      </c>
      <c r="QF462">
        <f t="shared" si="688"/>
        <v>1</v>
      </c>
      <c r="QG462">
        <f t="shared" si="689"/>
        <v>1</v>
      </c>
      <c r="QH462">
        <f t="shared" si="690"/>
        <v>1</v>
      </c>
      <c r="QI462">
        <f t="shared" si="691"/>
        <v>0.55000000000000004</v>
      </c>
      <c r="QJ462" t="str">
        <f t="shared" si="692"/>
        <v>Used RC! and rSkills</v>
      </c>
      <c r="QK462" t="str">
        <f t="shared" si="693"/>
        <v>Null</v>
      </c>
      <c r="QL462" t="str">
        <f t="shared" si="694"/>
        <v>Null</v>
      </c>
      <c r="QM462" t="str">
        <f>IF($MS462="READ 180 Record",IF(AQ462="","Null",VLOOKUP(JJ462,Lookups!$DX$3:$EB$2054,AN462+1,FALSE)),"Null")</f>
        <v>Null</v>
      </c>
      <c r="QN462" t="str">
        <f t="shared" si="695"/>
        <v>Null</v>
      </c>
    </row>
    <row r="463" spans="1:456" x14ac:dyDescent="0.25">
      <c r="A463" s="161" t="s">
        <v>1447</v>
      </c>
      <c r="B463" s="161" t="s">
        <v>1447</v>
      </c>
      <c r="C463" s="161" t="s">
        <v>1447</v>
      </c>
      <c r="D463" s="161" t="s">
        <v>1447</v>
      </c>
      <c r="E463" s="161">
        <v>4</v>
      </c>
      <c r="F463" s="161" t="s">
        <v>1447</v>
      </c>
      <c r="G463" s="161" t="s">
        <v>885</v>
      </c>
      <c r="H463" s="161" t="s">
        <v>912</v>
      </c>
      <c r="I463" s="161">
        <v>328</v>
      </c>
      <c r="J463" s="159">
        <v>42499</v>
      </c>
      <c r="K463" s="161">
        <v>0</v>
      </c>
      <c r="L463" s="161">
        <v>0</v>
      </c>
      <c r="M463" s="161">
        <v>0</v>
      </c>
      <c r="N463" s="161">
        <v>0</v>
      </c>
      <c r="O463" s="161">
        <v>0</v>
      </c>
      <c r="P463" s="161">
        <v>0</v>
      </c>
      <c r="Q463" s="161">
        <v>0</v>
      </c>
      <c r="R463" s="161">
        <v>0</v>
      </c>
      <c r="S463" s="161">
        <v>0</v>
      </c>
      <c r="T463" s="161">
        <v>0</v>
      </c>
      <c r="U463" s="161">
        <v>0</v>
      </c>
      <c r="V463" s="161">
        <v>0</v>
      </c>
      <c r="W463" s="161">
        <v>0</v>
      </c>
      <c r="X463" s="161">
        <v>0</v>
      </c>
      <c r="AB463" s="161" t="s">
        <v>242</v>
      </c>
      <c r="AC463" s="161" t="s">
        <v>242</v>
      </c>
      <c r="AD463" s="161" t="s">
        <v>242</v>
      </c>
      <c r="AE463" s="161" t="s">
        <v>242</v>
      </c>
      <c r="AF463" s="161" t="s">
        <v>241</v>
      </c>
      <c r="AG463" s="161" t="s">
        <v>241</v>
      </c>
      <c r="AH463" s="161" t="s">
        <v>242</v>
      </c>
      <c r="AI463" s="161">
        <v>20150801</v>
      </c>
      <c r="AJ463" s="161">
        <v>20160525</v>
      </c>
      <c r="AK463" s="161" t="s">
        <v>869</v>
      </c>
      <c r="AL463" t="s">
        <v>1078</v>
      </c>
      <c r="BN463" t="s">
        <v>1076</v>
      </c>
      <c r="BO463" t="s">
        <v>912</v>
      </c>
      <c r="BP463" s="159">
        <v>42256</v>
      </c>
      <c r="BQ463" s="159">
        <v>42493</v>
      </c>
      <c r="BR463" t="s">
        <v>877</v>
      </c>
      <c r="BS463">
        <v>328</v>
      </c>
      <c r="BT463" s="159">
        <v>42493</v>
      </c>
      <c r="BU463">
        <v>4</v>
      </c>
      <c r="BV463">
        <v>1</v>
      </c>
      <c r="BW463">
        <v>24</v>
      </c>
      <c r="BX463">
        <v>46</v>
      </c>
      <c r="BY463">
        <v>838</v>
      </c>
      <c r="BZ463">
        <v>856</v>
      </c>
      <c r="CA463">
        <v>0</v>
      </c>
      <c r="CB463">
        <v>17</v>
      </c>
      <c r="CC463">
        <v>35</v>
      </c>
      <c r="CD463">
        <v>87</v>
      </c>
      <c r="CE463">
        <v>89</v>
      </c>
      <c r="CF463">
        <v>89</v>
      </c>
      <c r="CG463">
        <v>93</v>
      </c>
      <c r="CH463">
        <v>87</v>
      </c>
      <c r="CI463">
        <v>8771</v>
      </c>
      <c r="CJ463">
        <v>2.0909</v>
      </c>
      <c r="CK463">
        <v>3</v>
      </c>
      <c r="CL463">
        <v>8</v>
      </c>
      <c r="ET463" s="161">
        <v>0</v>
      </c>
      <c r="EU463" s="161">
        <v>0</v>
      </c>
      <c r="EV463" s="161">
        <v>0</v>
      </c>
      <c r="EW463" s="161">
        <v>0</v>
      </c>
      <c r="EX463" s="161">
        <v>0</v>
      </c>
      <c r="EY463" s="161">
        <v>0</v>
      </c>
      <c r="EZ463" s="161">
        <v>0</v>
      </c>
      <c r="FA463" s="161">
        <v>0</v>
      </c>
      <c r="FB463" s="161">
        <v>0</v>
      </c>
      <c r="FC463" s="161">
        <v>0</v>
      </c>
      <c r="FD463" s="161">
        <v>0</v>
      </c>
      <c r="FE463" s="161">
        <v>0</v>
      </c>
      <c r="HN463" s="161" t="s">
        <v>912</v>
      </c>
      <c r="HO463" s="159">
        <v>42243</v>
      </c>
      <c r="HP463" s="159">
        <v>42500</v>
      </c>
      <c r="HQ463" s="161">
        <v>3</v>
      </c>
      <c r="HR463" s="159">
        <v>42243</v>
      </c>
      <c r="HS463" s="161" t="s">
        <v>872</v>
      </c>
      <c r="HT463" s="161" t="s">
        <v>878</v>
      </c>
      <c r="HU463" s="161">
        <v>28</v>
      </c>
      <c r="HV463" s="161">
        <v>1</v>
      </c>
      <c r="HW463" s="161">
        <v>0</v>
      </c>
      <c r="HX463" s="159">
        <v>42346</v>
      </c>
      <c r="HY463" s="161" t="s">
        <v>874</v>
      </c>
      <c r="HZ463" s="161" t="s">
        <v>878</v>
      </c>
      <c r="IA463" s="161">
        <v>30</v>
      </c>
      <c r="IB463" s="161">
        <v>8</v>
      </c>
      <c r="IC463" s="161">
        <v>0</v>
      </c>
      <c r="ID463" s="159">
        <v>42500</v>
      </c>
      <c r="IE463" s="161" t="s">
        <v>879</v>
      </c>
      <c r="IF463" s="161" t="s">
        <v>873</v>
      </c>
      <c r="IG463" s="161">
        <v>34</v>
      </c>
      <c r="IH463" s="161">
        <v>20</v>
      </c>
      <c r="II463" s="161">
        <v>0</v>
      </c>
      <c r="JB463" s="161" t="s">
        <v>912</v>
      </c>
      <c r="JC463" s="161">
        <v>20</v>
      </c>
      <c r="JD463" s="161">
        <v>17</v>
      </c>
      <c r="JE463" s="161">
        <v>19</v>
      </c>
      <c r="JF463" s="161">
        <v>6596</v>
      </c>
      <c r="JG463" s="159">
        <v>42499</v>
      </c>
      <c r="JH463" s="161">
        <v>328</v>
      </c>
      <c r="JI463" s="159">
        <v>42241</v>
      </c>
      <c r="JJ463" s="161">
        <v>378</v>
      </c>
      <c r="JK463" s="161">
        <v>30</v>
      </c>
      <c r="JL463" s="159">
        <v>42348</v>
      </c>
      <c r="JM463" s="161">
        <v>369</v>
      </c>
      <c r="JN463" s="161">
        <v>21</v>
      </c>
      <c r="JO463" s="159">
        <v>42499</v>
      </c>
      <c r="JP463" s="161">
        <v>328</v>
      </c>
      <c r="JQ463" s="161">
        <v>22</v>
      </c>
      <c r="MN463" t="str">
        <f t="shared" si="609"/>
        <v>NoNoNoYesYesNo</v>
      </c>
      <c r="MO463" t="str">
        <f>IF(AND(MN463="NoNoNoNoNoNo",JI463=""),"No Programs",VLOOKUP(MN463,Lookups!$DA$4:$DB$67,2,FALSE))</f>
        <v>System 44 Only</v>
      </c>
      <c r="MP463">
        <f t="shared" si="610"/>
        <v>0</v>
      </c>
      <c r="MQ463" t="str">
        <f t="shared" si="611"/>
        <v>System 44 User</v>
      </c>
      <c r="MR463" t="str">
        <f>Directions!$D$3</f>
        <v>Usage</v>
      </c>
      <c r="MS463" t="str">
        <f>VLOOKUP(MQ463,Lookups!$CU$71:$CV$80,2,FALSE)</f>
        <v>System 44 Record</v>
      </c>
      <c r="MT463">
        <f t="shared" si="612"/>
        <v>1</v>
      </c>
      <c r="MU463">
        <f t="shared" si="613"/>
        <v>1</v>
      </c>
      <c r="MV463">
        <f t="shared" si="614"/>
        <v>1</v>
      </c>
      <c r="MW463">
        <f t="shared" si="615"/>
        <v>1</v>
      </c>
      <c r="MX463">
        <f t="shared" si="616"/>
        <v>36.714285714285715</v>
      </c>
      <c r="MY463" t="str">
        <f t="shared" si="617"/>
        <v>Not Used</v>
      </c>
      <c r="MZ463">
        <f t="shared" si="618"/>
        <v>0</v>
      </c>
      <c r="NA463" t="str">
        <f t="shared" si="619"/>
        <v>Not Available</v>
      </c>
      <c r="NB463" t="str">
        <f t="shared" si="620"/>
        <v>Not Available</v>
      </c>
      <c r="NC463" t="str">
        <f t="shared" si="621"/>
        <v>4 Not Indicated</v>
      </c>
      <c r="ND463" t="str">
        <f t="shared" si="622"/>
        <v>4 Not Indicated</v>
      </c>
      <c r="NE463" t="str">
        <f t="shared" si="623"/>
        <v>4 Not Indicated</v>
      </c>
      <c r="NF463" t="str">
        <f t="shared" si="624"/>
        <v>4 Not Indicated</v>
      </c>
      <c r="NG463" t="str">
        <f t="shared" si="625"/>
        <v>4 Not Indicated</v>
      </c>
      <c r="NH463" s="159">
        <f t="shared" si="626"/>
        <v>42499</v>
      </c>
      <c r="NI463">
        <f t="shared" si="627"/>
        <v>328</v>
      </c>
      <c r="NJ463" s="159">
        <f t="shared" si="628"/>
        <v>42241</v>
      </c>
      <c r="NK463">
        <f t="shared" si="629"/>
        <v>378</v>
      </c>
      <c r="NL463">
        <f t="shared" si="630"/>
        <v>36.857142857142854</v>
      </c>
      <c r="NM463">
        <f t="shared" si="631"/>
        <v>1</v>
      </c>
      <c r="NN463">
        <f>IF(OR(E463="PK",E463="K",JJ463=""),"Null",INDEX(Lookups!$EZ$4:$FW$18,MATCH($JJ463,Lookups!$EY$4:$EY$18,1),MATCH($E463,Lookups!$EZ$3:$FW$3,0)))</f>
        <v>160</v>
      </c>
      <c r="NO463">
        <f>IF(OR(E463="PK",E463="K",JJ463=""),"Null",INDEX(Lookups!$EZ$4:$FW$18,MATCH($JJ463,Lookups!$EY$4:$EY$18,1),MATCH($E463,Lookups!$EZ$3:$FW$3,0) + 1))</f>
        <v>210</v>
      </c>
      <c r="NP463">
        <f t="shared" si="632"/>
        <v>320</v>
      </c>
      <c r="NQ463" t="str">
        <f t="shared" si="633"/>
        <v>PI is Recommended</v>
      </c>
      <c r="NR463" t="str">
        <f t="shared" si="634"/>
        <v>PI is Recommended</v>
      </c>
      <c r="NS463" t="str">
        <f t="shared" si="635"/>
        <v>200L to 399L</v>
      </c>
      <c r="NT463" t="str">
        <f t="shared" si="636"/>
        <v>200L to 399L</v>
      </c>
      <c r="NU463" t="str">
        <f t="shared" si="637"/>
        <v>200L to 399L</v>
      </c>
      <c r="NV463" s="183" t="str">
        <f t="array" ref="NV463">IF($NL463="No RI Tests","No RI Tests",VLOOKUP(IF(AND(E463="K",JJ463&lt;280),3,IF(AND(E463="K",JJ463&gt;=280),4,MAX(IF(E463=Lookups!$DF$6:$DF$99,IF(JJ463&gt;=Lookups!$DG$6:$DG$99,Lookups!$DH$6:$DH$99))))),Lookups!$DE$104:$DG$108,2,FALSE))</f>
        <v>1 Below Basic</v>
      </c>
      <c r="NW463" s="161" t="str">
        <f t="array" ref="NW463">IF($NL463="No RI Tests","No RI Tests",VLOOKUP(IF(AND(E463="K",JH463&lt;280),3,IF(AND(E463="K",JH463&gt;=280),4,MAX(IF(E463=Lookups!$DF$6:$DF$99,IF(NI463&gt;=Lookups!$DG$6:$DG$99,Lookups!$DH$6:$DH$99))))),Lookups!$DE$104:$DG$108,2,FALSE))</f>
        <v>1 Below Basic</v>
      </c>
      <c r="NX463" s="161" t="str">
        <f t="array" ref="NX463">IF($NL463="No RI Tests","No RI Tests",VLOOKUP(IF(AND(E463="K",NK463&lt;280),3,IF(AND(E463="K",NK463&gt;=280),4,MAX(IF(E463=Lookups!$DF$6:$DF$99,IF(NK463&gt;=Lookups!$DG$6:$DG$99,Lookups!$DH$6:$DH$99))))),Lookups!$DE$104:$DG$108,2,FALSE))</f>
        <v>1 Below Basic</v>
      </c>
      <c r="NY463">
        <f t="shared" si="638"/>
        <v>1</v>
      </c>
      <c r="NZ463">
        <f t="shared" si="639"/>
        <v>0</v>
      </c>
      <c r="OA463" t="str">
        <f t="shared" si="640"/>
        <v>Maintained Performance Level</v>
      </c>
      <c r="OB463" s="161" t="str">
        <f t="array" ref="OB463">IF($NL463="No RI Tests","No RI Tests",IF(E463="K","N/A",VLOOKUP(MAX(IF(E463=Lookups!$DF$6:$DF$99,IF(JJ463&gt;=Lookups!$DG$6:$DG$99,Lookups!$DI$6:$DI$99))),Lookups!$DE$104:$DG$108,3,FALSE)))</f>
        <v>1 Limited</v>
      </c>
      <c r="OC463" s="161" t="str">
        <f t="array" ref="OC463">IF($NL463="No RI Tests","No RI Tests",IF(E463="K","N/A",VLOOKUP(MAX(IF(E463=Lookups!$DF$6:$DF$99,IF(NI463&gt;=Lookups!$DG$6:$DG$99,Lookups!$DI$6:$DI$99))),Lookups!$DE$104:$DG$108,3,FALSE)))</f>
        <v>1 Limited</v>
      </c>
      <c r="OD463" s="161" t="str">
        <f t="array" ref="OD463">IF($NL463="No RI Tests","No RI Tests",IF(E463="K","N/A",VLOOKUP(MAX(IF(E463=Lookups!$DF$6:$DF$99,IF(NK463&gt;=Lookups!$DG$6:$DG$99,Lookups!$DI$6:$DI$99))),Lookups!$DE$104:$DG$108,3,FALSE)))</f>
        <v>1 Limited</v>
      </c>
      <c r="OE463">
        <f t="shared" si="641"/>
        <v>1</v>
      </c>
      <c r="OF463">
        <f t="shared" si="642"/>
        <v>0</v>
      </c>
      <c r="OG463" t="str">
        <f t="shared" si="643"/>
        <v>Maintained Performance Level</v>
      </c>
      <c r="OH463">
        <f t="shared" si="644"/>
        <v>-50</v>
      </c>
      <c r="OI463">
        <f t="shared" si="645"/>
        <v>0</v>
      </c>
      <c r="OJ463">
        <f t="shared" si="646"/>
        <v>0</v>
      </c>
      <c r="OK463">
        <f t="shared" si="647"/>
        <v>0</v>
      </c>
      <c r="OL463">
        <f t="shared" si="648"/>
        <v>-0.27027027027027029</v>
      </c>
      <c r="OM463" t="str">
        <f t="shared" si="649"/>
        <v>Fall Administration</v>
      </c>
      <c r="ON463" t="str">
        <f t="shared" si="650"/>
        <v>Winter Administration</v>
      </c>
      <c r="OO463" t="str">
        <f t="shared" si="651"/>
        <v>Fall to Winter RI</v>
      </c>
      <c r="OP463" t="str">
        <f ca="1">IF(AND(HR463&lt;&gt;"",JJ463&lt;600),IF(HT463="Advancing","Tier 2","Tier 3"),IF(JI463="","Null",IF(OR(E463="K",E463&lt;3),"FRA Recommended",IF(JJ463&gt;=IF(E463&lt;6,400,600),IF(JJ463&lt;VLOOKUP(E463,Lookups!$AP$3:$AR$16,3,FALSE),"Tier 2","Core"),IF(JJ463&lt;400,IF(RAND()&lt;0.81,"Tier 3","Tier 2"),IF(RAND()&lt;0.51,"Tier 3","Tier 2"))))))</f>
        <v>Tier 3</v>
      </c>
      <c r="OQ463" t="str">
        <f t="shared" si="652"/>
        <v>Average Reading Invt. at Least 15 Minutes Long</v>
      </c>
      <c r="OR463">
        <f t="shared" si="653"/>
        <v>0</v>
      </c>
      <c r="OS463" t="str">
        <f t="shared" si="654"/>
        <v>Null</v>
      </c>
      <c r="OT463">
        <f t="shared" si="655"/>
        <v>50</v>
      </c>
      <c r="OU463" s="159">
        <f t="shared" si="656"/>
        <v>42500</v>
      </c>
      <c r="OV463" t="str">
        <f t="shared" si="657"/>
        <v>Form 3</v>
      </c>
      <c r="OW463" t="str">
        <f t="shared" si="658"/>
        <v>Developing</v>
      </c>
      <c r="OX463">
        <f t="shared" si="659"/>
        <v>34</v>
      </c>
      <c r="OY463">
        <f t="shared" si="660"/>
        <v>20</v>
      </c>
      <c r="OZ463">
        <f t="shared" si="661"/>
        <v>0</v>
      </c>
      <c r="PA463" s="159">
        <f t="shared" si="662"/>
        <v>42500</v>
      </c>
      <c r="PB463" t="str">
        <f t="shared" si="663"/>
        <v>Form 3</v>
      </c>
      <c r="PC463" t="str">
        <f t="shared" si="664"/>
        <v>Developing</v>
      </c>
      <c r="PD463">
        <f t="shared" si="665"/>
        <v>34</v>
      </c>
      <c r="PE463">
        <f t="shared" si="666"/>
        <v>20</v>
      </c>
      <c r="PF463">
        <f t="shared" si="667"/>
        <v>0</v>
      </c>
      <c r="PG463">
        <f t="shared" si="668"/>
        <v>36.714285714285715</v>
      </c>
      <c r="PH463">
        <f t="shared" si="669"/>
        <v>1</v>
      </c>
      <c r="PI463">
        <f t="shared" si="670"/>
        <v>1</v>
      </c>
      <c r="PJ463">
        <f t="shared" si="671"/>
        <v>28</v>
      </c>
      <c r="PK463">
        <f>IF(HR463="","Null",IF(E463&lt;3,"Null",IF(HU463=0,0,IF(HS463="Form 1",VLOOKUP(HU463,Lookups!$BE$3:$BP$63,E463,FALSE),IF(HS463="Form 2",VLOOKUP(HU463,Lookups!$BE$67:$BP$127,E463,FALSE),VLOOKUP(HU463,Lookups!$BE$130:$BP$190,E463,FALSE))))))</f>
        <v>2</v>
      </c>
      <c r="PL463">
        <f t="shared" si="672"/>
        <v>34</v>
      </c>
      <c r="PM463">
        <f>IF($PH463=0,"Null",IF(E463&lt;3,"Null",IF(OX463=0,0,IF(OV463="Form 1",VLOOKUP(OX463,Lookups!$BE$3:$BP$63,E463,FALSE),IF(OV463="Form 2",VLOOKUP(OX463,Lookups!$BE$67:$BP$127,E463,FALSE),VLOOKUP(OX463,Lookups!$BE$130:$BP$190,E463,FALSE))))))</f>
        <v>4</v>
      </c>
      <c r="PN463">
        <f t="shared" si="673"/>
        <v>6</v>
      </c>
      <c r="PO463">
        <f t="shared" si="674"/>
        <v>1</v>
      </c>
      <c r="PP463">
        <f t="shared" si="675"/>
        <v>1</v>
      </c>
      <c r="PQ463">
        <f>IF(HR463="","Null",IF(E463&lt;3,"Null",IF(HV463=0,0,IF(HS463="Form 1",VLOOKUP(HV463,Lookups!$BR$3:$CC$63,E463,FALSE),IF(HS463="Form 2",VLOOKUP(HV463,Lookups!$BR$67:$CC$127,E463,FALSE),VLOOKUP(HV463,Lookups!$BR$130:$CC$190,E463,FALSE))))))</f>
        <v>0</v>
      </c>
      <c r="PR463">
        <f t="shared" si="676"/>
        <v>20</v>
      </c>
      <c r="PS463">
        <f>IF(HR463="","Null",IF(E463&lt;3,"Null",IF(OY463=0,0,IF(OW463="Form 1",VLOOKUP(OY463,Lookups!$BR$3:$CC$63,E463,FALSE),IF(OW463="Form 2",VLOOKUP(OY463,Lookups!$BR$67:$CC$127,E463,FALSE),VLOOKUP(OY463,Lookups!$BR$130:$CC$190,E463,FALSE))))))</f>
        <v>53</v>
      </c>
      <c r="PT463">
        <f t="shared" si="677"/>
        <v>19</v>
      </c>
      <c r="PU463">
        <f t="shared" si="678"/>
        <v>1</v>
      </c>
      <c r="PV463">
        <f t="shared" si="679"/>
        <v>0</v>
      </c>
      <c r="PW463" t="str">
        <f t="shared" si="680"/>
        <v>Fall to Spring PI Administration</v>
      </c>
      <c r="PX463">
        <f t="shared" si="681"/>
        <v>0</v>
      </c>
      <c r="PY463">
        <f t="shared" si="682"/>
        <v>1</v>
      </c>
      <c r="PZ463" t="str">
        <f t="shared" si="683"/>
        <v>40 to 59 Sessions</v>
      </c>
      <c r="QA463" t="str">
        <f t="shared" si="684"/>
        <v>Series 1</v>
      </c>
      <c r="QB463" t="str">
        <f t="shared" si="685"/>
        <v>In Series 1 to 4</v>
      </c>
      <c r="QC463" t="str">
        <f>IF($MS463="System 44 Record",IF(BQ463&lt;MEDIAN(Directions!$F$3,Directions!$F$6),"Mid-Year Exited Student","Full Year Participant")&amp;IF(BP463&lt;Directions!$F$3,", Started Prior Year",", Started This Year"),"Null")</f>
        <v>Full Year Participant, Started This Year</v>
      </c>
      <c r="QD463">
        <f t="shared" si="686"/>
        <v>0</v>
      </c>
      <c r="QE463">
        <f t="shared" si="687"/>
        <v>0</v>
      </c>
      <c r="QF463">
        <f t="shared" si="688"/>
        <v>1</v>
      </c>
      <c r="QG463">
        <f t="shared" si="689"/>
        <v>0</v>
      </c>
      <c r="QH463">
        <f t="shared" si="690"/>
        <v>0</v>
      </c>
      <c r="QI463">
        <f t="shared" si="691"/>
        <v>0</v>
      </c>
      <c r="QJ463" t="str">
        <f t="shared" si="692"/>
        <v>RC! Only</v>
      </c>
      <c r="QK463" t="str">
        <f t="shared" si="693"/>
        <v>Null</v>
      </c>
      <c r="QL463" t="str">
        <f t="shared" si="694"/>
        <v>Null</v>
      </c>
      <c r="QM463" t="str">
        <f>IF($MS463="READ 180 Record",IF(AQ463="","Null",VLOOKUP(JJ463,Lookups!$DX$3:$EB$2054,AN463+1,FALSE)),"Null")</f>
        <v>Null</v>
      </c>
      <c r="QN463" t="str">
        <f t="shared" si="695"/>
        <v>Null</v>
      </c>
    </row>
    <row r="464" spans="1:456" x14ac:dyDescent="0.25">
      <c r="A464" s="161" t="s">
        <v>1447</v>
      </c>
      <c r="B464" s="161" t="s">
        <v>1447</v>
      </c>
      <c r="C464" s="161" t="s">
        <v>1447</v>
      </c>
      <c r="D464" s="161" t="s">
        <v>1447</v>
      </c>
      <c r="E464" s="161">
        <v>2</v>
      </c>
      <c r="F464" s="161" t="s">
        <v>1447</v>
      </c>
      <c r="G464" s="161" t="s">
        <v>880</v>
      </c>
      <c r="H464" s="161" t="s">
        <v>881</v>
      </c>
      <c r="K464" s="161">
        <v>0</v>
      </c>
      <c r="L464" s="161">
        <v>0</v>
      </c>
      <c r="M464" s="161">
        <v>0</v>
      </c>
      <c r="N464" s="161">
        <v>0</v>
      </c>
      <c r="O464" s="161">
        <v>0</v>
      </c>
      <c r="P464" s="161">
        <v>0</v>
      </c>
      <c r="Q464" s="161">
        <v>0</v>
      </c>
      <c r="R464" s="161">
        <v>0</v>
      </c>
      <c r="S464" s="161">
        <v>0</v>
      </c>
      <c r="T464" s="161">
        <v>0</v>
      </c>
      <c r="U464" s="161">
        <v>0</v>
      </c>
      <c r="V464" s="161">
        <v>0</v>
      </c>
      <c r="W464" s="161">
        <v>0</v>
      </c>
      <c r="X464" s="161">
        <v>0</v>
      </c>
      <c r="AB464" s="161" t="s">
        <v>242</v>
      </c>
      <c r="AC464" s="161" t="s">
        <v>242</v>
      </c>
      <c r="AD464" s="161" t="s">
        <v>242</v>
      </c>
      <c r="AE464" s="161" t="s">
        <v>242</v>
      </c>
      <c r="AF464" s="161" t="s">
        <v>242</v>
      </c>
      <c r="AG464" s="161" t="s">
        <v>242</v>
      </c>
      <c r="AH464" s="161" t="s">
        <v>242</v>
      </c>
      <c r="AI464" s="161">
        <v>20150801</v>
      </c>
      <c r="AJ464" s="161">
        <v>20160525</v>
      </c>
      <c r="AK464" s="161" t="s">
        <v>869</v>
      </c>
      <c r="AL464" t="s">
        <v>1078</v>
      </c>
      <c r="BN464" t="s">
        <v>1079</v>
      </c>
      <c r="ET464" s="161">
        <v>0</v>
      </c>
      <c r="EU464" s="161">
        <v>0</v>
      </c>
      <c r="EV464" s="161">
        <v>0</v>
      </c>
      <c r="EW464" s="161">
        <v>0</v>
      </c>
      <c r="EX464" s="161">
        <v>0</v>
      </c>
      <c r="EY464" s="161">
        <v>0</v>
      </c>
      <c r="EZ464" s="161">
        <v>0</v>
      </c>
      <c r="FA464" s="161">
        <v>0</v>
      </c>
      <c r="FB464" s="161">
        <v>0</v>
      </c>
      <c r="FC464" s="161">
        <v>0</v>
      </c>
      <c r="FD464" s="161">
        <v>0</v>
      </c>
      <c r="FE464" s="161">
        <v>0</v>
      </c>
      <c r="HN464" s="161" t="s">
        <v>881</v>
      </c>
      <c r="JB464" s="161" t="s">
        <v>881</v>
      </c>
      <c r="JC464" s="161">
        <v>0</v>
      </c>
      <c r="JD464" s="161">
        <v>0</v>
      </c>
      <c r="JE464" s="161">
        <v>0</v>
      </c>
      <c r="JF464" s="161">
        <v>0</v>
      </c>
      <c r="MN464" t="str">
        <f t="shared" si="609"/>
        <v>NoNoNoNoNoNo</v>
      </c>
      <c r="MO464" t="str">
        <f>IF(AND(MN464="NoNoNoNoNoNo",JI464=""),"No Programs",VLOOKUP(MN464,Lookups!$DA$4:$DB$67,2,FALSE))</f>
        <v>No Programs</v>
      </c>
      <c r="MP464">
        <f t="shared" si="610"/>
        <v>0</v>
      </c>
      <c r="MQ464" t="str">
        <f t="shared" si="611"/>
        <v>No Program Use</v>
      </c>
      <c r="MR464" t="str">
        <f>Directions!$D$3</f>
        <v>Usage</v>
      </c>
      <c r="MS464" t="str">
        <f>VLOOKUP(MQ464,Lookups!$CU$71:$CV$80,2,FALSE)</f>
        <v>Exclude</v>
      </c>
      <c r="MT464">
        <f t="shared" si="612"/>
        <v>0</v>
      </c>
      <c r="MU464">
        <f t="shared" si="613"/>
        <v>0</v>
      </c>
      <c r="MV464">
        <f t="shared" si="614"/>
        <v>0</v>
      </c>
      <c r="MW464">
        <f t="shared" si="615"/>
        <v>0</v>
      </c>
      <c r="MX464">
        <f t="shared" si="616"/>
        <v>0</v>
      </c>
      <c r="MY464" t="str">
        <f t="shared" si="617"/>
        <v>Not Used</v>
      </c>
      <c r="MZ464">
        <f t="shared" si="618"/>
        <v>0</v>
      </c>
      <c r="NA464" t="str">
        <f t="shared" si="619"/>
        <v>Not Available</v>
      </c>
      <c r="NB464" t="str">
        <f t="shared" si="620"/>
        <v>Not Available</v>
      </c>
      <c r="NC464" t="str">
        <f t="shared" si="621"/>
        <v>4 Not Indicated</v>
      </c>
      <c r="ND464" t="str">
        <f t="shared" si="622"/>
        <v>4 Not Indicated</v>
      </c>
      <c r="NE464" t="str">
        <f t="shared" si="623"/>
        <v>4 Not Indicated</v>
      </c>
      <c r="NF464" t="str">
        <f t="shared" si="624"/>
        <v>4 Not Indicated</v>
      </c>
      <c r="NG464" t="str">
        <f t="shared" si="625"/>
        <v>4 Not Indicated</v>
      </c>
      <c r="NH464" s="159" t="str">
        <f t="shared" si="626"/>
        <v>Null</v>
      </c>
      <c r="NI464" t="str">
        <f t="shared" si="627"/>
        <v>Null</v>
      </c>
      <c r="NJ464" s="159" t="str">
        <f t="shared" si="628"/>
        <v>Null</v>
      </c>
      <c r="NK464" t="str">
        <f t="shared" si="629"/>
        <v>Null</v>
      </c>
      <c r="NL464" t="str">
        <f t="shared" si="630"/>
        <v>No RI Tests</v>
      </c>
      <c r="NM464">
        <f t="shared" si="631"/>
        <v>0</v>
      </c>
      <c r="NN464" t="str">
        <f>IF(OR(E464="PK",E464="K",JJ464=""),"Null",INDEX(Lookups!$EZ$4:$FW$18,MATCH($JJ464,Lookups!$EY$4:$EY$18,1),MATCH($E464,Lookups!$EZ$3:$FW$3,0)))</f>
        <v>Null</v>
      </c>
      <c r="NO464" t="str">
        <f>IF(OR(E464="PK",E464="K",JJ464=""),"Null",INDEX(Lookups!$EZ$4:$FW$18,MATCH($JJ464,Lookups!$EY$4:$EY$18,1),MATCH($E464,Lookups!$EZ$3:$FW$3,0) + 1))</f>
        <v>Null</v>
      </c>
      <c r="NP464" t="str">
        <f t="shared" si="632"/>
        <v>Null</v>
      </c>
      <c r="NQ464" t="str">
        <f t="shared" si="633"/>
        <v>Null</v>
      </c>
      <c r="NR464" t="str">
        <f t="shared" si="634"/>
        <v>Null</v>
      </c>
      <c r="NS464" t="str">
        <f t="shared" si="635"/>
        <v>No RI Tests</v>
      </c>
      <c r="NT464" t="str">
        <f t="shared" si="636"/>
        <v>No RI Tests</v>
      </c>
      <c r="NU464" t="str">
        <f t="shared" si="637"/>
        <v>No RI Tests</v>
      </c>
      <c r="NV464" s="183" t="str">
        <f t="array" ref="NV464">IF($NL464="No RI Tests","No RI Tests",VLOOKUP(IF(AND(E464="K",JJ464&lt;280),3,IF(AND(E464="K",JJ464&gt;=280),4,MAX(IF(E464=Lookups!$DF$6:$DF$99,IF(JJ464&gt;=Lookups!$DG$6:$DG$99,Lookups!$DH$6:$DH$99))))),Lookups!$DE$104:$DG$108,2,FALSE))</f>
        <v>No RI Tests</v>
      </c>
      <c r="NW464" s="161" t="str">
        <f t="array" ref="NW464">IF($NL464="No RI Tests","No RI Tests",VLOOKUP(IF(AND(E464="K",JH464&lt;280),3,IF(AND(E464="K",JH464&gt;=280),4,MAX(IF(E464=Lookups!$DF$6:$DF$99,IF(NI464&gt;=Lookups!$DG$6:$DG$99,Lookups!$DH$6:$DH$99))))),Lookups!$DE$104:$DG$108,2,FALSE))</f>
        <v>No RI Tests</v>
      </c>
      <c r="NX464" s="161" t="str">
        <f t="array" ref="NX464">IF($NL464="No RI Tests","No RI Tests",VLOOKUP(IF(AND(E464="K",NK464&lt;280),3,IF(AND(E464="K",NK464&gt;=280),4,MAX(IF(E464=Lookups!$DF$6:$DF$99,IF(NK464&gt;=Lookups!$DG$6:$DG$99,Lookups!$DH$6:$DH$99))))),Lookups!$DE$104:$DG$108,2,FALSE))</f>
        <v>No RI Tests</v>
      </c>
      <c r="NY464" t="str">
        <f t="shared" si="638"/>
        <v>Null</v>
      </c>
      <c r="NZ464" t="str">
        <f t="shared" si="639"/>
        <v>Null</v>
      </c>
      <c r="OA464" t="str">
        <f t="shared" si="640"/>
        <v>No RI for Comparison</v>
      </c>
      <c r="OB464" s="161" t="str">
        <f t="array" ref="OB464">IF($NL464="No RI Tests","No RI Tests",IF(E464="K","N/A",VLOOKUP(MAX(IF(E464=Lookups!$DF$6:$DF$99,IF(JJ464&gt;=Lookups!$DG$6:$DG$99,Lookups!$DI$6:$DI$99))),Lookups!$DE$104:$DG$108,3,FALSE)))</f>
        <v>No RI Tests</v>
      </c>
      <c r="OC464" s="161" t="str">
        <f t="array" ref="OC464">IF($NL464="No RI Tests","No RI Tests",IF(E464="K","N/A",VLOOKUP(MAX(IF(E464=Lookups!$DF$6:$DF$99,IF(NI464&gt;=Lookups!$DG$6:$DG$99,Lookups!$DI$6:$DI$99))),Lookups!$DE$104:$DG$108,3,FALSE)))</f>
        <v>No RI Tests</v>
      </c>
      <c r="OD464" s="161" t="str">
        <f t="array" ref="OD464">IF($NL464="No RI Tests","No RI Tests",IF(E464="K","N/A",VLOOKUP(MAX(IF(E464=Lookups!$DF$6:$DF$99,IF(NK464&gt;=Lookups!$DG$6:$DG$99,Lookups!$DI$6:$DI$99))),Lookups!$DE$104:$DG$108,3,FALSE)))</f>
        <v>No RI Tests</v>
      </c>
      <c r="OE464" t="str">
        <f t="shared" si="641"/>
        <v>Null</v>
      </c>
      <c r="OF464" t="str">
        <f t="shared" si="642"/>
        <v>Null</v>
      </c>
      <c r="OG464" t="str">
        <f t="shared" si="643"/>
        <v>No RI for Comparison</v>
      </c>
      <c r="OH464" t="str">
        <f t="shared" si="644"/>
        <v>Null</v>
      </c>
      <c r="OI464" t="str">
        <f t="shared" si="645"/>
        <v>Null</v>
      </c>
      <c r="OJ464" t="str">
        <f t="shared" si="646"/>
        <v>Null</v>
      </c>
      <c r="OK464" t="str">
        <f t="shared" si="647"/>
        <v>Null</v>
      </c>
      <c r="OL464" t="str">
        <f t="shared" si="648"/>
        <v>Null</v>
      </c>
      <c r="OM464" t="str">
        <f t="shared" si="649"/>
        <v>Null</v>
      </c>
      <c r="ON464" t="str">
        <f t="shared" si="650"/>
        <v>Null</v>
      </c>
      <c r="OO464" t="str">
        <f t="shared" si="651"/>
        <v>Null RI</v>
      </c>
      <c r="OP464" t="str">
        <f ca="1">IF(AND(HR464&lt;&gt;"",JJ464&lt;600),IF(HT464="Advancing","Tier 2","Tier 3"),IF(JI464="","Null",IF(OR(E464="K",E464&lt;3),"FRA Recommended",IF(JJ464&gt;=IF(E464&lt;6,400,600),IF(JJ464&lt;VLOOKUP(E464,Lookups!$AP$3:$AR$16,3,FALSE),"Tier 2","Core"),IF(JJ464&lt;400,IF(RAND()&lt;0.81,"Tier 3","Tier 2"),IF(RAND()&lt;0.51,"Tier 3","Tier 2"))))))</f>
        <v>Null</v>
      </c>
      <c r="OQ464" t="str">
        <f t="shared" si="652"/>
        <v>Null</v>
      </c>
      <c r="OR464" t="str">
        <f t="shared" si="653"/>
        <v>Null</v>
      </c>
      <c r="OS464" t="str">
        <f t="shared" si="654"/>
        <v>Null</v>
      </c>
      <c r="OT464" t="str">
        <f t="shared" si="655"/>
        <v>No RI Tests</v>
      </c>
      <c r="OU464" s="159" t="str">
        <f t="shared" si="656"/>
        <v>No PI Tests</v>
      </c>
      <c r="OV464" t="str">
        <f t="shared" si="657"/>
        <v>No PI Tests</v>
      </c>
      <c r="OW464" t="str">
        <f t="shared" si="658"/>
        <v>No PI Tests</v>
      </c>
      <c r="OX464" t="str">
        <f t="shared" si="659"/>
        <v>No PI Tests</v>
      </c>
      <c r="OY464" t="str">
        <f t="shared" si="660"/>
        <v>No PI Tests</v>
      </c>
      <c r="OZ464" t="str">
        <f t="shared" si="661"/>
        <v>No PI Tests</v>
      </c>
      <c r="PA464" s="159" t="str">
        <f t="shared" si="662"/>
        <v>No PI Tests</v>
      </c>
      <c r="PB464" t="str">
        <f t="shared" si="663"/>
        <v>No PI Tests</v>
      </c>
      <c r="PC464" t="str">
        <f t="shared" si="664"/>
        <v>No PI Tests</v>
      </c>
      <c r="PD464" t="str">
        <f t="shared" si="665"/>
        <v>No PI Tests</v>
      </c>
      <c r="PE464" t="str">
        <f t="shared" si="666"/>
        <v>No PI Tests</v>
      </c>
      <c r="PF464" t="str">
        <f t="shared" si="667"/>
        <v>No PI Tests</v>
      </c>
      <c r="PG464" t="str">
        <f t="shared" si="668"/>
        <v>No PI Tests</v>
      </c>
      <c r="PH464">
        <f t="shared" si="669"/>
        <v>0</v>
      </c>
      <c r="PI464">
        <f t="shared" si="670"/>
        <v>0</v>
      </c>
      <c r="PJ464" t="str">
        <f t="shared" si="671"/>
        <v>Null</v>
      </c>
      <c r="PK464" t="str">
        <f>IF(HR464="","Null",IF(E464&lt;3,"Null",IF(HU464=0,0,IF(HS464="Form 1",VLOOKUP(HU464,Lookups!$BE$3:$BP$63,E464,FALSE),IF(HS464="Form 2",VLOOKUP(HU464,Lookups!$BE$67:$BP$127,E464,FALSE),VLOOKUP(HU464,Lookups!$BE$130:$BP$190,E464,FALSE))))))</f>
        <v>Null</v>
      </c>
      <c r="PL464" t="str">
        <f t="shared" si="672"/>
        <v>Null</v>
      </c>
      <c r="PM464" t="str">
        <f>IF($PH464=0,"Null",IF(E464&lt;3,"Null",IF(OX464=0,0,IF(OV464="Form 1",VLOOKUP(OX464,Lookups!$BE$3:$BP$63,E464,FALSE),IF(OV464="Form 2",VLOOKUP(OX464,Lookups!$BE$67:$BP$127,E464,FALSE),VLOOKUP(OX464,Lookups!$BE$130:$BP$190,E464,FALSE))))))</f>
        <v>Null</v>
      </c>
      <c r="PN464" t="str">
        <f t="shared" si="673"/>
        <v>Null</v>
      </c>
      <c r="PO464" t="str">
        <f t="shared" si="674"/>
        <v>Null</v>
      </c>
      <c r="PP464" t="str">
        <f t="shared" si="675"/>
        <v>Null</v>
      </c>
      <c r="PQ464" t="str">
        <f>IF(HR464="","Null",IF(E464&lt;3,"Null",IF(HV464=0,0,IF(HS464="Form 1",VLOOKUP(HV464,Lookups!$BR$3:$CC$63,E464,FALSE),IF(HS464="Form 2",VLOOKUP(HV464,Lookups!$BR$67:$CC$127,E464,FALSE),VLOOKUP(HV464,Lookups!$BR$130:$CC$190,E464,FALSE))))))</f>
        <v>Null</v>
      </c>
      <c r="PR464" t="str">
        <f t="shared" si="676"/>
        <v>Null</v>
      </c>
      <c r="PS464" t="str">
        <f>IF(HR464="","Null",IF(E464&lt;3,"Null",IF(OY464=0,0,IF(OW464="Form 1",VLOOKUP(OY464,Lookups!$BR$3:$CC$63,E464,FALSE),IF(OW464="Form 2",VLOOKUP(OY464,Lookups!$BR$67:$CC$127,E464,FALSE),VLOOKUP(OY464,Lookups!$BR$130:$CC$190,E464,FALSE))))))</f>
        <v>Null</v>
      </c>
      <c r="PT464" t="str">
        <f t="shared" si="677"/>
        <v>Null</v>
      </c>
      <c r="PU464" t="str">
        <f t="shared" si="678"/>
        <v>Null</v>
      </c>
      <c r="PV464" t="str">
        <f t="shared" si="679"/>
        <v>Null</v>
      </c>
      <c r="PW464" t="str">
        <f t="shared" si="680"/>
        <v>No PI Tests</v>
      </c>
      <c r="PX464">
        <f t="shared" si="681"/>
        <v>0</v>
      </c>
      <c r="PY464">
        <f t="shared" si="682"/>
        <v>0</v>
      </c>
      <c r="PZ464" t="str">
        <f t="shared" si="683"/>
        <v>Null</v>
      </c>
      <c r="QA464" t="str">
        <f t="shared" si="684"/>
        <v>Null</v>
      </c>
      <c r="QB464" t="str">
        <f t="shared" si="685"/>
        <v>Null</v>
      </c>
      <c r="QC464" t="str">
        <f>IF($MS464="System 44 Record",IF(BQ464&lt;MEDIAN(Directions!$F$3,Directions!$F$6),"Mid-Year Exited Student","Full Year Participant")&amp;IF(BP464&lt;Directions!$F$3,", Started Prior Year",", Started This Year"),"Null")</f>
        <v>Null</v>
      </c>
      <c r="QD464" t="str">
        <f t="shared" si="686"/>
        <v>Null</v>
      </c>
      <c r="QE464">
        <f t="shared" si="687"/>
        <v>0</v>
      </c>
      <c r="QF464">
        <f t="shared" si="688"/>
        <v>0</v>
      </c>
      <c r="QG464">
        <f t="shared" si="689"/>
        <v>0</v>
      </c>
      <c r="QH464">
        <f t="shared" si="690"/>
        <v>0</v>
      </c>
      <c r="QI464">
        <f t="shared" si="691"/>
        <v>0</v>
      </c>
      <c r="QJ464" t="str">
        <f t="shared" si="692"/>
        <v>Used None</v>
      </c>
      <c r="QK464" t="str">
        <f t="shared" si="693"/>
        <v>Null</v>
      </c>
      <c r="QL464" t="str">
        <f t="shared" si="694"/>
        <v>Null</v>
      </c>
      <c r="QM464" t="str">
        <f>IF($MS464="READ 180 Record",IF(AQ464="","Null",VLOOKUP(JJ464,Lookups!$DX$3:$EB$2054,AN464+1,FALSE)),"Null")</f>
        <v>Null</v>
      </c>
      <c r="QN464" t="str">
        <f t="shared" si="695"/>
        <v>Null</v>
      </c>
    </row>
    <row r="465" spans="1:456" x14ac:dyDescent="0.25">
      <c r="A465" s="161" t="s">
        <v>1447</v>
      </c>
      <c r="B465" s="161" t="s">
        <v>1447</v>
      </c>
      <c r="C465" s="161" t="s">
        <v>1447</v>
      </c>
      <c r="D465" s="161" t="s">
        <v>1447</v>
      </c>
      <c r="E465" s="161">
        <v>2</v>
      </c>
      <c r="F465" s="161" t="s">
        <v>1447</v>
      </c>
      <c r="G465" s="161" t="s">
        <v>880</v>
      </c>
      <c r="H465" s="161" t="s">
        <v>881</v>
      </c>
      <c r="K465" s="161">
        <v>0</v>
      </c>
      <c r="L465" s="161">
        <v>0</v>
      </c>
      <c r="M465" s="161">
        <v>0</v>
      </c>
      <c r="N465" s="161">
        <v>0</v>
      </c>
      <c r="O465" s="161">
        <v>0</v>
      </c>
      <c r="P465" s="161">
        <v>0</v>
      </c>
      <c r="Q465" s="161">
        <v>0</v>
      </c>
      <c r="R465" s="161">
        <v>0</v>
      </c>
      <c r="S465" s="161">
        <v>0</v>
      </c>
      <c r="T465" s="161">
        <v>0</v>
      </c>
      <c r="U465" s="161">
        <v>0</v>
      </c>
      <c r="V465" s="161">
        <v>0</v>
      </c>
      <c r="W465" s="161">
        <v>0</v>
      </c>
      <c r="X465" s="161">
        <v>0</v>
      </c>
      <c r="AB465" s="161" t="s">
        <v>242</v>
      </c>
      <c r="AC465" s="161" t="s">
        <v>242</v>
      </c>
      <c r="AD465" s="161" t="s">
        <v>242</v>
      </c>
      <c r="AE465" s="161" t="s">
        <v>242</v>
      </c>
      <c r="AF465" s="161" t="s">
        <v>242</v>
      </c>
      <c r="AG465" s="161" t="s">
        <v>242</v>
      </c>
      <c r="AH465" s="161" t="s">
        <v>242</v>
      </c>
      <c r="AI465" s="161">
        <v>20150801</v>
      </c>
      <c r="AJ465" s="161">
        <v>20160525</v>
      </c>
      <c r="AK465" s="161" t="s">
        <v>869</v>
      </c>
      <c r="AL465" t="s">
        <v>1078</v>
      </c>
      <c r="BN465" t="s">
        <v>1079</v>
      </c>
      <c r="ET465" s="161">
        <v>0</v>
      </c>
      <c r="EU465" s="161">
        <v>0</v>
      </c>
      <c r="EV465" s="161">
        <v>0</v>
      </c>
      <c r="EW465" s="161">
        <v>0</v>
      </c>
      <c r="EX465" s="161">
        <v>0</v>
      </c>
      <c r="EY465" s="161">
        <v>0</v>
      </c>
      <c r="EZ465" s="161">
        <v>0</v>
      </c>
      <c r="FA465" s="161">
        <v>0</v>
      </c>
      <c r="FB465" s="161">
        <v>0</v>
      </c>
      <c r="FC465" s="161">
        <v>0</v>
      </c>
      <c r="FD465" s="161">
        <v>0</v>
      </c>
      <c r="FE465" s="161">
        <v>0</v>
      </c>
      <c r="HN465" s="161" t="s">
        <v>881</v>
      </c>
      <c r="JB465" s="161" t="s">
        <v>881</v>
      </c>
      <c r="JC465" s="161">
        <v>0</v>
      </c>
      <c r="JD465" s="161">
        <v>0</v>
      </c>
      <c r="JE465" s="161">
        <v>0</v>
      </c>
      <c r="JF465" s="161">
        <v>0</v>
      </c>
      <c r="MN465" t="str">
        <f t="shared" si="609"/>
        <v>NoNoNoNoNoNo</v>
      </c>
      <c r="MO465" t="str">
        <f>IF(AND(MN465="NoNoNoNoNoNo",JI465=""),"No Programs",VLOOKUP(MN465,Lookups!$DA$4:$DB$67,2,FALSE))</f>
        <v>No Programs</v>
      </c>
      <c r="MP465">
        <f t="shared" si="610"/>
        <v>0</v>
      </c>
      <c r="MQ465" t="str">
        <f t="shared" si="611"/>
        <v>No Program Use</v>
      </c>
      <c r="MR465" t="str">
        <f>Directions!$D$3</f>
        <v>Usage</v>
      </c>
      <c r="MS465" t="str">
        <f>VLOOKUP(MQ465,Lookups!$CU$71:$CV$80,2,FALSE)</f>
        <v>Exclude</v>
      </c>
      <c r="MT465">
        <f t="shared" si="612"/>
        <v>0</v>
      </c>
      <c r="MU465">
        <f t="shared" si="613"/>
        <v>0</v>
      </c>
      <c r="MV465">
        <f t="shared" si="614"/>
        <v>0</v>
      </c>
      <c r="MW465">
        <f t="shared" si="615"/>
        <v>0</v>
      </c>
      <c r="MX465">
        <f t="shared" si="616"/>
        <v>0</v>
      </c>
      <c r="MY465" t="str">
        <f t="shared" si="617"/>
        <v>Not Used</v>
      </c>
      <c r="MZ465">
        <f t="shared" si="618"/>
        <v>0</v>
      </c>
      <c r="NA465" t="str">
        <f t="shared" si="619"/>
        <v>Not Available</v>
      </c>
      <c r="NB465" t="str">
        <f t="shared" si="620"/>
        <v>Not Available</v>
      </c>
      <c r="NC465" t="str">
        <f t="shared" si="621"/>
        <v>4 Not Indicated</v>
      </c>
      <c r="ND465" t="str">
        <f t="shared" si="622"/>
        <v>4 Not Indicated</v>
      </c>
      <c r="NE465" t="str">
        <f t="shared" si="623"/>
        <v>4 Not Indicated</v>
      </c>
      <c r="NF465" t="str">
        <f t="shared" si="624"/>
        <v>4 Not Indicated</v>
      </c>
      <c r="NG465" t="str">
        <f t="shared" si="625"/>
        <v>4 Not Indicated</v>
      </c>
      <c r="NH465" s="159" t="str">
        <f t="shared" si="626"/>
        <v>Null</v>
      </c>
      <c r="NI465" t="str">
        <f t="shared" si="627"/>
        <v>Null</v>
      </c>
      <c r="NJ465" s="159" t="str">
        <f t="shared" si="628"/>
        <v>Null</v>
      </c>
      <c r="NK465" t="str">
        <f t="shared" si="629"/>
        <v>Null</v>
      </c>
      <c r="NL465" t="str">
        <f t="shared" si="630"/>
        <v>No RI Tests</v>
      </c>
      <c r="NM465">
        <f t="shared" si="631"/>
        <v>0</v>
      </c>
      <c r="NN465" t="str">
        <f>IF(OR(E465="PK",E465="K",JJ465=""),"Null",INDEX(Lookups!$EZ$4:$FW$18,MATCH($JJ465,Lookups!$EY$4:$EY$18,1),MATCH($E465,Lookups!$EZ$3:$FW$3,0)))</f>
        <v>Null</v>
      </c>
      <c r="NO465" t="str">
        <f>IF(OR(E465="PK",E465="K",JJ465=""),"Null",INDEX(Lookups!$EZ$4:$FW$18,MATCH($JJ465,Lookups!$EY$4:$EY$18,1),MATCH($E465,Lookups!$EZ$3:$FW$3,0) + 1))</f>
        <v>Null</v>
      </c>
      <c r="NP465" t="str">
        <f t="shared" si="632"/>
        <v>Null</v>
      </c>
      <c r="NQ465" t="str">
        <f t="shared" si="633"/>
        <v>Null</v>
      </c>
      <c r="NR465" t="str">
        <f t="shared" si="634"/>
        <v>Null</v>
      </c>
      <c r="NS465" t="str">
        <f t="shared" si="635"/>
        <v>No RI Tests</v>
      </c>
      <c r="NT465" t="str">
        <f t="shared" si="636"/>
        <v>No RI Tests</v>
      </c>
      <c r="NU465" t="str">
        <f t="shared" si="637"/>
        <v>No RI Tests</v>
      </c>
      <c r="NV465" s="183" t="str">
        <f t="array" ref="NV465">IF($NL465="No RI Tests","No RI Tests",VLOOKUP(IF(AND(E465="K",JJ465&lt;280),3,IF(AND(E465="K",JJ465&gt;=280),4,MAX(IF(E465=Lookups!$DF$6:$DF$99,IF(JJ465&gt;=Lookups!$DG$6:$DG$99,Lookups!$DH$6:$DH$99))))),Lookups!$DE$104:$DG$108,2,FALSE))</f>
        <v>No RI Tests</v>
      </c>
      <c r="NW465" s="161" t="str">
        <f t="array" ref="NW465">IF($NL465="No RI Tests","No RI Tests",VLOOKUP(IF(AND(E465="K",JH465&lt;280),3,IF(AND(E465="K",JH465&gt;=280),4,MAX(IF(E465=Lookups!$DF$6:$DF$99,IF(NI465&gt;=Lookups!$DG$6:$DG$99,Lookups!$DH$6:$DH$99))))),Lookups!$DE$104:$DG$108,2,FALSE))</f>
        <v>No RI Tests</v>
      </c>
      <c r="NX465" s="161" t="str">
        <f t="array" ref="NX465">IF($NL465="No RI Tests","No RI Tests",VLOOKUP(IF(AND(E465="K",NK465&lt;280),3,IF(AND(E465="K",NK465&gt;=280),4,MAX(IF(E465=Lookups!$DF$6:$DF$99,IF(NK465&gt;=Lookups!$DG$6:$DG$99,Lookups!$DH$6:$DH$99))))),Lookups!$DE$104:$DG$108,2,FALSE))</f>
        <v>No RI Tests</v>
      </c>
      <c r="NY465" t="str">
        <f t="shared" si="638"/>
        <v>Null</v>
      </c>
      <c r="NZ465" t="str">
        <f t="shared" si="639"/>
        <v>Null</v>
      </c>
      <c r="OA465" t="str">
        <f t="shared" si="640"/>
        <v>No RI for Comparison</v>
      </c>
      <c r="OB465" s="161" t="str">
        <f t="array" ref="OB465">IF($NL465="No RI Tests","No RI Tests",IF(E465="K","N/A",VLOOKUP(MAX(IF(E465=Lookups!$DF$6:$DF$99,IF(JJ465&gt;=Lookups!$DG$6:$DG$99,Lookups!$DI$6:$DI$99))),Lookups!$DE$104:$DG$108,3,FALSE)))</f>
        <v>No RI Tests</v>
      </c>
      <c r="OC465" s="161" t="str">
        <f t="array" ref="OC465">IF($NL465="No RI Tests","No RI Tests",IF(E465="K","N/A",VLOOKUP(MAX(IF(E465=Lookups!$DF$6:$DF$99,IF(NI465&gt;=Lookups!$DG$6:$DG$99,Lookups!$DI$6:$DI$99))),Lookups!$DE$104:$DG$108,3,FALSE)))</f>
        <v>No RI Tests</v>
      </c>
      <c r="OD465" s="161" t="str">
        <f t="array" ref="OD465">IF($NL465="No RI Tests","No RI Tests",IF(E465="K","N/A",VLOOKUP(MAX(IF(E465=Lookups!$DF$6:$DF$99,IF(NK465&gt;=Lookups!$DG$6:$DG$99,Lookups!$DI$6:$DI$99))),Lookups!$DE$104:$DG$108,3,FALSE)))</f>
        <v>No RI Tests</v>
      </c>
      <c r="OE465" t="str">
        <f t="shared" si="641"/>
        <v>Null</v>
      </c>
      <c r="OF465" t="str">
        <f t="shared" si="642"/>
        <v>Null</v>
      </c>
      <c r="OG465" t="str">
        <f t="shared" si="643"/>
        <v>No RI for Comparison</v>
      </c>
      <c r="OH465" t="str">
        <f t="shared" si="644"/>
        <v>Null</v>
      </c>
      <c r="OI465" t="str">
        <f t="shared" si="645"/>
        <v>Null</v>
      </c>
      <c r="OJ465" t="str">
        <f t="shared" si="646"/>
        <v>Null</v>
      </c>
      <c r="OK465" t="str">
        <f t="shared" si="647"/>
        <v>Null</v>
      </c>
      <c r="OL465" t="str">
        <f t="shared" si="648"/>
        <v>Null</v>
      </c>
      <c r="OM465" t="str">
        <f t="shared" si="649"/>
        <v>Null</v>
      </c>
      <c r="ON465" t="str">
        <f t="shared" si="650"/>
        <v>Null</v>
      </c>
      <c r="OO465" t="str">
        <f t="shared" si="651"/>
        <v>Null RI</v>
      </c>
      <c r="OP465" t="str">
        <f ca="1">IF(AND(HR465&lt;&gt;"",JJ465&lt;600),IF(HT465="Advancing","Tier 2","Tier 3"),IF(JI465="","Null",IF(OR(E465="K",E465&lt;3),"FRA Recommended",IF(JJ465&gt;=IF(E465&lt;6,400,600),IF(JJ465&lt;VLOOKUP(E465,Lookups!$AP$3:$AR$16,3,FALSE),"Tier 2","Core"),IF(JJ465&lt;400,IF(RAND()&lt;0.81,"Tier 3","Tier 2"),IF(RAND()&lt;0.51,"Tier 3","Tier 2"))))))</f>
        <v>Null</v>
      </c>
      <c r="OQ465" t="str">
        <f t="shared" si="652"/>
        <v>Null</v>
      </c>
      <c r="OR465" t="str">
        <f t="shared" si="653"/>
        <v>Null</v>
      </c>
      <c r="OS465" t="str">
        <f t="shared" si="654"/>
        <v>Null</v>
      </c>
      <c r="OT465" t="str">
        <f t="shared" si="655"/>
        <v>No RI Tests</v>
      </c>
      <c r="OU465" s="159" t="str">
        <f t="shared" si="656"/>
        <v>No PI Tests</v>
      </c>
      <c r="OV465" t="str">
        <f t="shared" si="657"/>
        <v>No PI Tests</v>
      </c>
      <c r="OW465" t="str">
        <f t="shared" si="658"/>
        <v>No PI Tests</v>
      </c>
      <c r="OX465" t="str">
        <f t="shared" si="659"/>
        <v>No PI Tests</v>
      </c>
      <c r="OY465" t="str">
        <f t="shared" si="660"/>
        <v>No PI Tests</v>
      </c>
      <c r="OZ465" t="str">
        <f t="shared" si="661"/>
        <v>No PI Tests</v>
      </c>
      <c r="PA465" s="159" t="str">
        <f t="shared" si="662"/>
        <v>No PI Tests</v>
      </c>
      <c r="PB465" t="str">
        <f t="shared" si="663"/>
        <v>No PI Tests</v>
      </c>
      <c r="PC465" t="str">
        <f t="shared" si="664"/>
        <v>No PI Tests</v>
      </c>
      <c r="PD465" t="str">
        <f t="shared" si="665"/>
        <v>No PI Tests</v>
      </c>
      <c r="PE465" t="str">
        <f t="shared" si="666"/>
        <v>No PI Tests</v>
      </c>
      <c r="PF465" t="str">
        <f t="shared" si="667"/>
        <v>No PI Tests</v>
      </c>
      <c r="PG465" t="str">
        <f t="shared" si="668"/>
        <v>No PI Tests</v>
      </c>
      <c r="PH465">
        <f t="shared" si="669"/>
        <v>0</v>
      </c>
      <c r="PI465">
        <f t="shared" si="670"/>
        <v>0</v>
      </c>
      <c r="PJ465" t="str">
        <f t="shared" si="671"/>
        <v>Null</v>
      </c>
      <c r="PK465" t="str">
        <f>IF(HR465="","Null",IF(E465&lt;3,"Null",IF(HU465=0,0,IF(HS465="Form 1",VLOOKUP(HU465,Lookups!$BE$3:$BP$63,E465,FALSE),IF(HS465="Form 2",VLOOKUP(HU465,Lookups!$BE$67:$BP$127,E465,FALSE),VLOOKUP(HU465,Lookups!$BE$130:$BP$190,E465,FALSE))))))</f>
        <v>Null</v>
      </c>
      <c r="PL465" t="str">
        <f t="shared" si="672"/>
        <v>Null</v>
      </c>
      <c r="PM465" t="str">
        <f>IF($PH465=0,"Null",IF(E465&lt;3,"Null",IF(OX465=0,0,IF(OV465="Form 1",VLOOKUP(OX465,Lookups!$BE$3:$BP$63,E465,FALSE),IF(OV465="Form 2",VLOOKUP(OX465,Lookups!$BE$67:$BP$127,E465,FALSE),VLOOKUP(OX465,Lookups!$BE$130:$BP$190,E465,FALSE))))))</f>
        <v>Null</v>
      </c>
      <c r="PN465" t="str">
        <f t="shared" si="673"/>
        <v>Null</v>
      </c>
      <c r="PO465" t="str">
        <f t="shared" si="674"/>
        <v>Null</v>
      </c>
      <c r="PP465" t="str">
        <f t="shared" si="675"/>
        <v>Null</v>
      </c>
      <c r="PQ465" t="str">
        <f>IF(HR465="","Null",IF(E465&lt;3,"Null",IF(HV465=0,0,IF(HS465="Form 1",VLOOKUP(HV465,Lookups!$BR$3:$CC$63,E465,FALSE),IF(HS465="Form 2",VLOOKUP(HV465,Lookups!$BR$67:$CC$127,E465,FALSE),VLOOKUP(HV465,Lookups!$BR$130:$CC$190,E465,FALSE))))))</f>
        <v>Null</v>
      </c>
      <c r="PR465" t="str">
        <f t="shared" si="676"/>
        <v>Null</v>
      </c>
      <c r="PS465" t="str">
        <f>IF(HR465="","Null",IF(E465&lt;3,"Null",IF(OY465=0,0,IF(OW465="Form 1",VLOOKUP(OY465,Lookups!$BR$3:$CC$63,E465,FALSE),IF(OW465="Form 2",VLOOKUP(OY465,Lookups!$BR$67:$CC$127,E465,FALSE),VLOOKUP(OY465,Lookups!$BR$130:$CC$190,E465,FALSE))))))</f>
        <v>Null</v>
      </c>
      <c r="PT465" t="str">
        <f t="shared" si="677"/>
        <v>Null</v>
      </c>
      <c r="PU465" t="str">
        <f t="shared" si="678"/>
        <v>Null</v>
      </c>
      <c r="PV465" t="str">
        <f t="shared" si="679"/>
        <v>Null</v>
      </c>
      <c r="PW465" t="str">
        <f t="shared" si="680"/>
        <v>No PI Tests</v>
      </c>
      <c r="PX465">
        <f t="shared" si="681"/>
        <v>0</v>
      </c>
      <c r="PY465">
        <f t="shared" si="682"/>
        <v>0</v>
      </c>
      <c r="PZ465" t="str">
        <f t="shared" si="683"/>
        <v>Null</v>
      </c>
      <c r="QA465" t="str">
        <f t="shared" si="684"/>
        <v>Null</v>
      </c>
      <c r="QB465" t="str">
        <f t="shared" si="685"/>
        <v>Null</v>
      </c>
      <c r="QC465" t="str">
        <f>IF($MS465="System 44 Record",IF(BQ465&lt;MEDIAN(Directions!$F$3,Directions!$F$6),"Mid-Year Exited Student","Full Year Participant")&amp;IF(BP465&lt;Directions!$F$3,", Started Prior Year",", Started This Year"),"Null")</f>
        <v>Null</v>
      </c>
      <c r="QD465" t="str">
        <f t="shared" si="686"/>
        <v>Null</v>
      </c>
      <c r="QE465">
        <f t="shared" si="687"/>
        <v>0</v>
      </c>
      <c r="QF465">
        <f t="shared" si="688"/>
        <v>0</v>
      </c>
      <c r="QG465">
        <f t="shared" si="689"/>
        <v>0</v>
      </c>
      <c r="QH465">
        <f t="shared" si="690"/>
        <v>0</v>
      </c>
      <c r="QI465">
        <f t="shared" si="691"/>
        <v>0</v>
      </c>
      <c r="QJ465" t="str">
        <f t="shared" si="692"/>
        <v>Used None</v>
      </c>
      <c r="QK465" t="str">
        <f t="shared" si="693"/>
        <v>Null</v>
      </c>
      <c r="QL465" t="str">
        <f t="shared" si="694"/>
        <v>Null</v>
      </c>
      <c r="QM465" t="str">
        <f>IF($MS465="READ 180 Record",IF(AQ465="","Null",VLOOKUP(JJ465,Lookups!$DX$3:$EB$2054,AN465+1,FALSE)),"Null")</f>
        <v>Null</v>
      </c>
      <c r="QN465" t="str">
        <f t="shared" si="695"/>
        <v>Null</v>
      </c>
    </row>
    <row r="466" spans="1:456" x14ac:dyDescent="0.25">
      <c r="A466" s="161" t="s">
        <v>1447</v>
      </c>
      <c r="B466" s="161" t="s">
        <v>1447</v>
      </c>
      <c r="C466" s="161" t="s">
        <v>1447</v>
      </c>
      <c r="D466" s="161" t="s">
        <v>1447</v>
      </c>
      <c r="E466" s="161">
        <v>5</v>
      </c>
      <c r="F466" s="161" t="s">
        <v>1447</v>
      </c>
      <c r="G466" s="161" t="s">
        <v>880</v>
      </c>
      <c r="H466" s="161" t="s">
        <v>881</v>
      </c>
      <c r="I466" s="161">
        <v>310</v>
      </c>
      <c r="J466" s="159">
        <v>42352</v>
      </c>
      <c r="K466" s="161">
        <v>0</v>
      </c>
      <c r="L466" s="161">
        <v>0</v>
      </c>
      <c r="M466" s="161">
        <v>0</v>
      </c>
      <c r="N466" s="161">
        <v>0</v>
      </c>
      <c r="O466" s="161">
        <v>0</v>
      </c>
      <c r="P466" s="161">
        <v>1</v>
      </c>
      <c r="Q466" s="161">
        <v>0</v>
      </c>
      <c r="R466" s="161">
        <v>0</v>
      </c>
      <c r="S466" s="161">
        <v>0</v>
      </c>
      <c r="T466" s="161">
        <v>1</v>
      </c>
      <c r="U466" s="161">
        <v>0</v>
      </c>
      <c r="V466" s="161">
        <v>0</v>
      </c>
      <c r="W466" s="161">
        <v>0</v>
      </c>
      <c r="X466" s="161">
        <v>0</v>
      </c>
      <c r="AB466" s="161" t="s">
        <v>242</v>
      </c>
      <c r="AC466" s="161" t="s">
        <v>242</v>
      </c>
      <c r="AD466" s="161" t="s">
        <v>242</v>
      </c>
      <c r="AE466" s="161" t="s">
        <v>242</v>
      </c>
      <c r="AF466" s="161" t="s">
        <v>242</v>
      </c>
      <c r="AG466" s="161" t="s">
        <v>242</v>
      </c>
      <c r="AH466" s="161" t="s">
        <v>242</v>
      </c>
      <c r="AI466" s="161">
        <v>20150801</v>
      </c>
      <c r="AJ466" s="161">
        <v>20160525</v>
      </c>
      <c r="AK466" s="161" t="s">
        <v>869</v>
      </c>
      <c r="AL466" t="s">
        <v>1078</v>
      </c>
      <c r="BN466" t="s">
        <v>1076</v>
      </c>
      <c r="BO466" t="s">
        <v>881</v>
      </c>
      <c r="BP466" s="159">
        <v>42257</v>
      </c>
      <c r="BQ466" s="159">
        <v>42418</v>
      </c>
      <c r="BR466" t="s">
        <v>877</v>
      </c>
      <c r="BS466" t="e">
        <v>#DIV/0!</v>
      </c>
      <c r="BT466" s="159">
        <v>42418</v>
      </c>
      <c r="BU466">
        <v>5</v>
      </c>
      <c r="BV466">
        <v>1</v>
      </c>
      <c r="BW466">
        <v>30</v>
      </c>
      <c r="BX466">
        <v>52</v>
      </c>
      <c r="BY466">
        <v>842</v>
      </c>
      <c r="BZ466">
        <v>875</v>
      </c>
      <c r="CA466">
        <v>0</v>
      </c>
      <c r="CB466">
        <v>14</v>
      </c>
      <c r="CC466">
        <v>28</v>
      </c>
      <c r="CD466">
        <v>89</v>
      </c>
      <c r="CE466">
        <v>86</v>
      </c>
      <c r="CF466">
        <v>96</v>
      </c>
      <c r="CG466">
        <v>94</v>
      </c>
      <c r="CH466">
        <v>91</v>
      </c>
      <c r="CI466">
        <v>6810</v>
      </c>
      <c r="CJ466">
        <v>3.125</v>
      </c>
      <c r="CK466">
        <v>4</v>
      </c>
      <c r="CL466">
        <v>6</v>
      </c>
      <c r="ET466" s="161">
        <v>2</v>
      </c>
      <c r="EU466" s="161">
        <v>67</v>
      </c>
      <c r="EV466" s="161">
        <v>67</v>
      </c>
      <c r="EW466" s="161">
        <v>4021</v>
      </c>
      <c r="EX466" s="161">
        <v>0</v>
      </c>
      <c r="EY466" s="161">
        <v>0</v>
      </c>
      <c r="EZ466" s="161">
        <v>0</v>
      </c>
      <c r="FA466" s="161">
        <v>0</v>
      </c>
      <c r="FB466" s="161">
        <v>70</v>
      </c>
      <c r="FC466" s="161">
        <v>84</v>
      </c>
      <c r="FD466" s="161">
        <v>0</v>
      </c>
      <c r="FE466" s="161">
        <v>1</v>
      </c>
      <c r="FF466" s="159">
        <v>42313</v>
      </c>
      <c r="FG466" s="161">
        <v>70</v>
      </c>
      <c r="FH466" s="161">
        <v>84</v>
      </c>
      <c r="FI466" s="161">
        <v>50</v>
      </c>
      <c r="FJ466" s="161">
        <v>90</v>
      </c>
      <c r="FK466" s="161">
        <v>75</v>
      </c>
      <c r="HN466" s="161" t="s">
        <v>881</v>
      </c>
      <c r="HO466" s="159">
        <v>42256</v>
      </c>
      <c r="HP466" s="159">
        <v>42352</v>
      </c>
      <c r="HQ466" s="161">
        <v>2</v>
      </c>
      <c r="HR466" s="159">
        <v>42256</v>
      </c>
      <c r="HS466" s="161" t="s">
        <v>872</v>
      </c>
      <c r="HT466" s="161" t="s">
        <v>878</v>
      </c>
      <c r="HU466" s="161">
        <v>37</v>
      </c>
      <c r="HV466" s="161">
        <v>8</v>
      </c>
      <c r="HW466" s="161">
        <v>0</v>
      </c>
      <c r="HX466" s="159">
        <v>42352</v>
      </c>
      <c r="HY466" s="161" t="s">
        <v>874</v>
      </c>
      <c r="HZ466" s="161" t="s">
        <v>878</v>
      </c>
      <c r="IA466" s="161">
        <v>47</v>
      </c>
      <c r="IB466" s="161">
        <v>9</v>
      </c>
      <c r="IC466" s="161">
        <v>0</v>
      </c>
      <c r="JB466" s="161" t="s">
        <v>881</v>
      </c>
      <c r="JC466" s="161">
        <v>17</v>
      </c>
      <c r="JD466" s="161">
        <v>8</v>
      </c>
      <c r="JE466" s="161">
        <v>8</v>
      </c>
      <c r="JF466" s="161">
        <v>4117</v>
      </c>
      <c r="JG466" s="159">
        <v>42352</v>
      </c>
      <c r="JH466" s="161">
        <v>310</v>
      </c>
      <c r="JI466" s="159">
        <v>42256</v>
      </c>
      <c r="JJ466" s="161">
        <v>289</v>
      </c>
      <c r="JK466" s="161">
        <v>17</v>
      </c>
      <c r="JL466" s="159">
        <v>42352</v>
      </c>
      <c r="JM466" s="161">
        <v>310</v>
      </c>
      <c r="JN466" s="161">
        <v>13</v>
      </c>
      <c r="MN466" t="str">
        <f t="shared" si="609"/>
        <v>NoNoNoNoNoNo</v>
      </c>
      <c r="MO466" t="str">
        <f>IF(AND(MN466="NoNoNoNoNoNo",JI466=""),"No Programs",VLOOKUP(MN466,Lookups!$DA$4:$DB$67,2,FALSE))</f>
        <v>RI Screening Only</v>
      </c>
      <c r="MP466">
        <f t="shared" si="610"/>
        <v>0</v>
      </c>
      <c r="MQ466" t="str">
        <f t="shared" si="611"/>
        <v>System 44 User</v>
      </c>
      <c r="MR466" t="str">
        <f>Directions!$D$3</f>
        <v>Usage</v>
      </c>
      <c r="MS466" t="str">
        <f>VLOOKUP(MQ466,Lookups!$CU$71:$CV$80,2,FALSE)</f>
        <v>System 44 Record</v>
      </c>
      <c r="MT466">
        <f t="shared" si="612"/>
        <v>1</v>
      </c>
      <c r="MU466">
        <f t="shared" si="613"/>
        <v>1</v>
      </c>
      <c r="MV466">
        <f t="shared" si="614"/>
        <v>1</v>
      </c>
      <c r="MW466">
        <f t="shared" si="615"/>
        <v>1</v>
      </c>
      <c r="MX466">
        <f t="shared" si="616"/>
        <v>13.714285714285714</v>
      </c>
      <c r="MY466" t="str">
        <f t="shared" si="617"/>
        <v>Probable</v>
      </c>
      <c r="MZ466">
        <f t="shared" si="618"/>
        <v>2</v>
      </c>
      <c r="NA466" t="str">
        <f t="shared" si="619"/>
        <v>Female</v>
      </c>
      <c r="NB466" t="str">
        <f t="shared" si="620"/>
        <v>African American</v>
      </c>
      <c r="NC466" t="str">
        <f t="shared" si="621"/>
        <v>2 Not Economically Disadvantaged</v>
      </c>
      <c r="ND466" t="str">
        <f t="shared" si="622"/>
        <v>2 Not Gifted and Talented</v>
      </c>
      <c r="NE466" t="str">
        <f t="shared" si="623"/>
        <v>2 Not Limited English Proficient</v>
      </c>
      <c r="NF466" t="str">
        <f t="shared" si="624"/>
        <v>2 Not Migrant Student</v>
      </c>
      <c r="NG466" t="str">
        <f t="shared" si="625"/>
        <v>2 GENED</v>
      </c>
      <c r="NH466" s="159">
        <f t="shared" si="626"/>
        <v>42352</v>
      </c>
      <c r="NI466">
        <f t="shared" si="627"/>
        <v>310</v>
      </c>
      <c r="NJ466" s="159">
        <f t="shared" si="628"/>
        <v>42352</v>
      </c>
      <c r="NK466">
        <f t="shared" si="629"/>
        <v>310</v>
      </c>
      <c r="NL466">
        <f t="shared" si="630"/>
        <v>13.714285714285714</v>
      </c>
      <c r="NM466">
        <f t="shared" si="631"/>
        <v>1</v>
      </c>
      <c r="NN466">
        <f>IF(OR(E466="PK",E466="K",JJ466=""),"Null",INDEX(Lookups!$EZ$4:$FW$18,MATCH($JJ466,Lookups!$EY$4:$EY$18,1),MATCH($E466,Lookups!$EZ$3:$FW$3,0)))</f>
        <v>190</v>
      </c>
      <c r="NO466">
        <f>IF(OR(E466="PK",E466="K",JJ466=""),"Null",INDEX(Lookups!$EZ$4:$FW$18,MATCH($JJ466,Lookups!$EY$4:$EY$18,1),MATCH($E466,Lookups!$EZ$3:$FW$3,0) + 1))</f>
        <v>260</v>
      </c>
      <c r="NP466">
        <f t="shared" si="632"/>
        <v>380</v>
      </c>
      <c r="NQ466" t="str">
        <f t="shared" si="633"/>
        <v>PI is Recommended</v>
      </c>
      <c r="NR466" t="str">
        <f t="shared" si="634"/>
        <v>PI is Recommended</v>
      </c>
      <c r="NS466" t="str">
        <f t="shared" si="635"/>
        <v>200L to 399L</v>
      </c>
      <c r="NT466" t="str">
        <f t="shared" si="636"/>
        <v>200L to 399L</v>
      </c>
      <c r="NU466" t="str">
        <f t="shared" si="637"/>
        <v>200L to 399L</v>
      </c>
      <c r="NV466" s="183" t="str">
        <f t="array" ref="NV466">IF($NL466="No RI Tests","No RI Tests",VLOOKUP(IF(AND(E466="K",JJ466&lt;280),3,IF(AND(E466="K",JJ466&gt;=280),4,MAX(IF(E466=Lookups!$DF$6:$DF$99,IF(JJ466&gt;=Lookups!$DG$6:$DG$99,Lookups!$DH$6:$DH$99))))),Lookups!$DE$104:$DG$108,2,FALSE))</f>
        <v>1 Below Basic</v>
      </c>
      <c r="NW466" s="161" t="str">
        <f t="array" ref="NW466">IF($NL466="No RI Tests","No RI Tests",VLOOKUP(IF(AND(E466="K",JH466&lt;280),3,IF(AND(E466="K",JH466&gt;=280),4,MAX(IF(E466=Lookups!$DF$6:$DF$99,IF(NI466&gt;=Lookups!$DG$6:$DG$99,Lookups!$DH$6:$DH$99))))),Lookups!$DE$104:$DG$108,2,FALSE))</f>
        <v>1 Below Basic</v>
      </c>
      <c r="NX466" s="161" t="str">
        <f t="array" ref="NX466">IF($NL466="No RI Tests","No RI Tests",VLOOKUP(IF(AND(E466="K",NK466&lt;280),3,IF(AND(E466="K",NK466&gt;=280),4,MAX(IF(E466=Lookups!$DF$6:$DF$99,IF(NK466&gt;=Lookups!$DG$6:$DG$99,Lookups!$DH$6:$DH$99))))),Lookups!$DE$104:$DG$108,2,FALSE))</f>
        <v>1 Below Basic</v>
      </c>
      <c r="NY466">
        <f t="shared" si="638"/>
        <v>1</v>
      </c>
      <c r="NZ466">
        <f t="shared" si="639"/>
        <v>0</v>
      </c>
      <c r="OA466" t="str">
        <f t="shared" si="640"/>
        <v>Maintained Performance Level</v>
      </c>
      <c r="OB466" s="161" t="str">
        <f t="array" ref="OB466">IF($NL466="No RI Tests","No RI Tests",IF(E466="K","N/A",VLOOKUP(MAX(IF(E466=Lookups!$DF$6:$DF$99,IF(JJ466&gt;=Lookups!$DG$6:$DG$99,Lookups!$DI$6:$DI$99))),Lookups!$DE$104:$DG$108,3,FALSE)))</f>
        <v>1 Limited</v>
      </c>
      <c r="OC466" s="161" t="str">
        <f t="array" ref="OC466">IF($NL466="No RI Tests","No RI Tests",IF(E466="K","N/A",VLOOKUP(MAX(IF(E466=Lookups!$DF$6:$DF$99,IF(NI466&gt;=Lookups!$DG$6:$DG$99,Lookups!$DI$6:$DI$99))),Lookups!$DE$104:$DG$108,3,FALSE)))</f>
        <v>1 Limited</v>
      </c>
      <c r="OD466" s="161" t="str">
        <f t="array" ref="OD466">IF($NL466="No RI Tests","No RI Tests",IF(E466="K","N/A",VLOOKUP(MAX(IF(E466=Lookups!$DF$6:$DF$99,IF(NK466&gt;=Lookups!$DG$6:$DG$99,Lookups!$DI$6:$DI$99))),Lookups!$DE$104:$DG$108,3,FALSE)))</f>
        <v>1 Limited</v>
      </c>
      <c r="OE466">
        <f t="shared" si="641"/>
        <v>1</v>
      </c>
      <c r="OF466">
        <f t="shared" si="642"/>
        <v>0</v>
      </c>
      <c r="OG466" t="str">
        <f t="shared" si="643"/>
        <v>Maintained Performance Level</v>
      </c>
      <c r="OH466">
        <f t="shared" si="644"/>
        <v>21</v>
      </c>
      <c r="OI466">
        <f t="shared" si="645"/>
        <v>1</v>
      </c>
      <c r="OJ466">
        <f t="shared" si="646"/>
        <v>0</v>
      </c>
      <c r="OK466">
        <f t="shared" si="647"/>
        <v>0</v>
      </c>
      <c r="OL466">
        <f t="shared" si="648"/>
        <v>9.3333333333333338E-2</v>
      </c>
      <c r="OM466" t="str">
        <f t="shared" si="649"/>
        <v>Fall Administration</v>
      </c>
      <c r="ON466" t="str">
        <f t="shared" si="650"/>
        <v>Winter Administration</v>
      </c>
      <c r="OO466" t="str">
        <f t="shared" si="651"/>
        <v>Fall to Winter RI</v>
      </c>
      <c r="OP466" t="str">
        <f ca="1">IF(AND(HR466&lt;&gt;"",JJ466&lt;600),IF(HT466="Advancing","Tier 2","Tier 3"),IF(JI466="","Null",IF(OR(E466="K",E466&lt;3),"FRA Recommended",IF(JJ466&gt;=IF(E466&lt;6,400,600),IF(JJ466&lt;VLOOKUP(E466,Lookups!$AP$3:$AR$16,3,FALSE),"Tier 2","Core"),IF(JJ466&lt;400,IF(RAND()&lt;0.81,"Tier 3","Tier 2"),IF(RAND()&lt;0.51,"Tier 3","Tier 2"))))))</f>
        <v>Tier 3</v>
      </c>
      <c r="OQ466" t="str">
        <f t="shared" si="652"/>
        <v>Average Reading Invt. at Least 15 Minutes Long</v>
      </c>
      <c r="OR466">
        <f t="shared" si="653"/>
        <v>0</v>
      </c>
      <c r="OS466" t="str">
        <f t="shared" si="654"/>
        <v>Null</v>
      </c>
      <c r="OT466">
        <f t="shared" si="655"/>
        <v>21</v>
      </c>
      <c r="OU466" s="159">
        <f t="shared" si="656"/>
        <v>42352</v>
      </c>
      <c r="OV466" t="str">
        <f t="shared" si="657"/>
        <v>Form 2</v>
      </c>
      <c r="OW466" t="str">
        <f t="shared" si="658"/>
        <v>Beginning</v>
      </c>
      <c r="OX466">
        <f t="shared" si="659"/>
        <v>47</v>
      </c>
      <c r="OY466">
        <f t="shared" si="660"/>
        <v>9</v>
      </c>
      <c r="OZ466">
        <f t="shared" si="661"/>
        <v>0</v>
      </c>
      <c r="PA466" s="159">
        <f t="shared" si="662"/>
        <v>42352</v>
      </c>
      <c r="PB466" t="str">
        <f t="shared" si="663"/>
        <v>Form 2</v>
      </c>
      <c r="PC466" t="str">
        <f t="shared" si="664"/>
        <v>Beginning</v>
      </c>
      <c r="PD466">
        <f t="shared" si="665"/>
        <v>47</v>
      </c>
      <c r="PE466">
        <f t="shared" si="666"/>
        <v>9</v>
      </c>
      <c r="PF466">
        <f t="shared" si="667"/>
        <v>0</v>
      </c>
      <c r="PG466">
        <f t="shared" si="668"/>
        <v>13.714285714285714</v>
      </c>
      <c r="PH466">
        <f t="shared" si="669"/>
        <v>1</v>
      </c>
      <c r="PI466">
        <f t="shared" si="670"/>
        <v>1</v>
      </c>
      <c r="PJ466">
        <f t="shared" si="671"/>
        <v>37</v>
      </c>
      <c r="PK466">
        <f>IF(HR466="","Null",IF(E466&lt;3,"Null",IF(HU466=0,0,IF(HS466="Form 1",VLOOKUP(HU466,Lookups!$BE$3:$BP$63,E466,FALSE),IF(HS466="Form 2",VLOOKUP(HU466,Lookups!$BE$67:$BP$127,E466,FALSE),VLOOKUP(HU466,Lookups!$BE$130:$BP$190,E466,FALSE))))))</f>
        <v>8</v>
      </c>
      <c r="PL466">
        <f t="shared" si="672"/>
        <v>47</v>
      </c>
      <c r="PM466">
        <f>IF($PH466=0,"Null",IF(E466&lt;3,"Null",IF(OX466=0,0,IF(OV466="Form 1",VLOOKUP(OX466,Lookups!$BE$3:$BP$63,E466,FALSE),IF(OV466="Form 2",VLOOKUP(OX466,Lookups!$BE$67:$BP$127,E466,FALSE),VLOOKUP(OX466,Lookups!$BE$130:$BP$190,E466,FALSE))))))</f>
        <v>21</v>
      </c>
      <c r="PN466">
        <f t="shared" si="673"/>
        <v>10</v>
      </c>
      <c r="PO466">
        <f t="shared" si="674"/>
        <v>1</v>
      </c>
      <c r="PP466">
        <f t="shared" si="675"/>
        <v>8</v>
      </c>
      <c r="PQ466">
        <f>IF(HR466="","Null",IF(E466&lt;3,"Null",IF(HV466=0,0,IF(HS466="Form 1",VLOOKUP(HV466,Lookups!$BR$3:$CC$63,E466,FALSE),IF(HS466="Form 2",VLOOKUP(HV466,Lookups!$BR$67:$CC$127,E466,FALSE),VLOOKUP(HV466,Lookups!$BR$130:$CC$190,E466,FALSE))))))</f>
        <v>10</v>
      </c>
      <c r="PR466">
        <f t="shared" si="676"/>
        <v>9</v>
      </c>
      <c r="PS466">
        <f>IF(HR466="","Null",IF(E466&lt;3,"Null",IF(OY466=0,0,IF(OW466="Form 1",VLOOKUP(OY466,Lookups!$BR$3:$CC$63,E466,FALSE),IF(OW466="Form 2",VLOOKUP(OY466,Lookups!$BR$67:$CC$127,E466,FALSE),VLOOKUP(OY466,Lookups!$BR$130:$CC$190,E466,FALSE))))))</f>
        <v>9</v>
      </c>
      <c r="PT466">
        <f t="shared" si="677"/>
        <v>1</v>
      </c>
      <c r="PU466">
        <f t="shared" si="678"/>
        <v>0</v>
      </c>
      <c r="PV466">
        <f t="shared" si="679"/>
        <v>0</v>
      </c>
      <c r="PW466" t="str">
        <f t="shared" si="680"/>
        <v>Fall to Winter PI Administration</v>
      </c>
      <c r="PX466">
        <f t="shared" si="681"/>
        <v>0</v>
      </c>
      <c r="PY466">
        <f t="shared" si="682"/>
        <v>0</v>
      </c>
      <c r="PZ466" t="str">
        <f t="shared" si="683"/>
        <v>40 to 59 Sessions</v>
      </c>
      <c r="QA466" t="str">
        <f t="shared" si="684"/>
        <v>Series 1</v>
      </c>
      <c r="QB466" t="str">
        <f t="shared" si="685"/>
        <v>In Series 5 to 8</v>
      </c>
      <c r="QC466" t="str">
        <f>IF($MS466="System 44 Record",IF(BQ466&lt;MEDIAN(Directions!$F$3,Directions!$F$6),"Mid-Year Exited Student","Full Year Participant")&amp;IF(BP466&lt;Directions!$F$3,", Started Prior Year",", Started This Year"),"Null")</f>
        <v>Full Year Participant, Started This Year</v>
      </c>
      <c r="QD466">
        <f t="shared" si="686"/>
        <v>0</v>
      </c>
      <c r="QE466">
        <f t="shared" si="687"/>
        <v>0</v>
      </c>
      <c r="QF466">
        <f t="shared" si="688"/>
        <v>1</v>
      </c>
      <c r="QG466">
        <f t="shared" si="689"/>
        <v>1</v>
      </c>
      <c r="QH466">
        <f t="shared" si="690"/>
        <v>1</v>
      </c>
      <c r="QI466">
        <f t="shared" si="691"/>
        <v>0.84</v>
      </c>
      <c r="QJ466" t="str">
        <f t="shared" si="692"/>
        <v>Used RC! and rSkills</v>
      </c>
      <c r="QK466" t="str">
        <f t="shared" si="693"/>
        <v>Null</v>
      </c>
      <c r="QL466" t="str">
        <f t="shared" si="694"/>
        <v>Null</v>
      </c>
      <c r="QM466" t="str">
        <f>IF($MS466="READ 180 Record",IF(AQ466="","Null",VLOOKUP(JJ466,Lookups!$DX$3:$EB$2054,AN466+1,FALSE)),"Null")</f>
        <v>Null</v>
      </c>
      <c r="QN466" t="str">
        <f t="shared" si="695"/>
        <v>Null</v>
      </c>
    </row>
    <row r="467" spans="1:456" x14ac:dyDescent="0.25">
      <c r="A467" s="161" t="s">
        <v>1447</v>
      </c>
      <c r="B467" s="161" t="s">
        <v>1447</v>
      </c>
      <c r="C467" s="161" t="s">
        <v>1447</v>
      </c>
      <c r="D467" s="161" t="s">
        <v>1447</v>
      </c>
      <c r="E467" s="161">
        <v>9</v>
      </c>
      <c r="F467" s="161" t="s">
        <v>1447</v>
      </c>
      <c r="G467" s="161" t="s">
        <v>880</v>
      </c>
      <c r="H467" s="161" t="s">
        <v>881</v>
      </c>
      <c r="K467" s="161">
        <v>0</v>
      </c>
      <c r="L467" s="161">
        <v>0</v>
      </c>
      <c r="M467" s="161">
        <v>0</v>
      </c>
      <c r="N467" s="161">
        <v>0</v>
      </c>
      <c r="O467" s="161">
        <v>0</v>
      </c>
      <c r="P467" s="161">
        <v>0</v>
      </c>
      <c r="Q467" s="161">
        <v>0</v>
      </c>
      <c r="R467" s="161">
        <v>0</v>
      </c>
      <c r="S467" s="161">
        <v>0</v>
      </c>
      <c r="T467" s="161">
        <v>0</v>
      </c>
      <c r="U467" s="161">
        <v>0</v>
      </c>
      <c r="V467" s="161">
        <v>0</v>
      </c>
      <c r="W467" s="161">
        <v>0</v>
      </c>
      <c r="X467" s="161">
        <v>0</v>
      </c>
      <c r="AB467" s="161" t="s">
        <v>242</v>
      </c>
      <c r="AC467" s="161" t="s">
        <v>242</v>
      </c>
      <c r="AD467" s="161" t="s">
        <v>242</v>
      </c>
      <c r="AE467" s="161" t="s">
        <v>242</v>
      </c>
      <c r="AF467" s="161" t="s">
        <v>242</v>
      </c>
      <c r="AG467" s="161" t="s">
        <v>242</v>
      </c>
      <c r="AH467" s="161" t="s">
        <v>242</v>
      </c>
      <c r="AI467" s="161">
        <v>20150801</v>
      </c>
      <c r="AJ467" s="161">
        <v>20160525</v>
      </c>
      <c r="AK467" s="161" t="s">
        <v>869</v>
      </c>
      <c r="AL467" t="s">
        <v>1078</v>
      </c>
      <c r="BN467" t="s">
        <v>1079</v>
      </c>
      <c r="ET467" s="161">
        <v>0</v>
      </c>
      <c r="EU467" s="161">
        <v>0</v>
      </c>
      <c r="EV467" s="161">
        <v>0</v>
      </c>
      <c r="EW467" s="161">
        <v>0</v>
      </c>
      <c r="EX467" s="161">
        <v>0</v>
      </c>
      <c r="EY467" s="161">
        <v>0</v>
      </c>
      <c r="EZ467" s="161">
        <v>0</v>
      </c>
      <c r="FA467" s="161">
        <v>0</v>
      </c>
      <c r="FB467" s="161">
        <v>0</v>
      </c>
      <c r="FC467" s="161">
        <v>0</v>
      </c>
      <c r="FD467" s="161">
        <v>0</v>
      </c>
      <c r="FE467" s="161">
        <v>0</v>
      </c>
      <c r="HN467" s="161" t="s">
        <v>881</v>
      </c>
      <c r="JB467" s="161" t="s">
        <v>881</v>
      </c>
      <c r="JC467" s="161">
        <v>0</v>
      </c>
      <c r="JD467" s="161">
        <v>0</v>
      </c>
      <c r="JE467" s="161">
        <v>0</v>
      </c>
      <c r="JF467" s="161">
        <v>0</v>
      </c>
      <c r="MN467" t="str">
        <f t="shared" si="609"/>
        <v>NoNoNoNoNoNo</v>
      </c>
      <c r="MO467" t="str">
        <f>IF(AND(MN467="NoNoNoNoNoNo",JI467=""),"No Programs",VLOOKUP(MN467,Lookups!$DA$4:$DB$67,2,FALSE))</f>
        <v>No Programs</v>
      </c>
      <c r="MP467">
        <f t="shared" si="610"/>
        <v>0</v>
      </c>
      <c r="MQ467" t="str">
        <f t="shared" si="611"/>
        <v>No Program Use</v>
      </c>
      <c r="MR467" t="str">
        <f>Directions!$D$3</f>
        <v>Usage</v>
      </c>
      <c r="MS467" t="str">
        <f>VLOOKUP(MQ467,Lookups!$CU$71:$CV$80,2,FALSE)</f>
        <v>Exclude</v>
      </c>
      <c r="MT467">
        <f t="shared" si="612"/>
        <v>0</v>
      </c>
      <c r="MU467">
        <f t="shared" si="613"/>
        <v>0</v>
      </c>
      <c r="MV467">
        <f t="shared" si="614"/>
        <v>0</v>
      </c>
      <c r="MW467">
        <f t="shared" si="615"/>
        <v>0</v>
      </c>
      <c r="MX467">
        <f t="shared" si="616"/>
        <v>0</v>
      </c>
      <c r="MY467" t="str">
        <f t="shared" si="617"/>
        <v>Not Used</v>
      </c>
      <c r="MZ467">
        <f t="shared" si="618"/>
        <v>0</v>
      </c>
      <c r="NA467" t="str">
        <f t="shared" si="619"/>
        <v>Not Available</v>
      </c>
      <c r="NB467" t="str">
        <f t="shared" si="620"/>
        <v>Not Available</v>
      </c>
      <c r="NC467" t="str">
        <f t="shared" si="621"/>
        <v>4 Not Indicated</v>
      </c>
      <c r="ND467" t="str">
        <f t="shared" si="622"/>
        <v>4 Not Indicated</v>
      </c>
      <c r="NE467" t="str">
        <f t="shared" si="623"/>
        <v>4 Not Indicated</v>
      </c>
      <c r="NF467" t="str">
        <f t="shared" si="624"/>
        <v>4 Not Indicated</v>
      </c>
      <c r="NG467" t="str">
        <f t="shared" si="625"/>
        <v>4 Not Indicated</v>
      </c>
      <c r="NH467" s="159" t="str">
        <f t="shared" si="626"/>
        <v>Null</v>
      </c>
      <c r="NI467" t="str">
        <f t="shared" si="627"/>
        <v>Null</v>
      </c>
      <c r="NJ467" s="159" t="str">
        <f t="shared" si="628"/>
        <v>Null</v>
      </c>
      <c r="NK467" t="str">
        <f t="shared" si="629"/>
        <v>Null</v>
      </c>
      <c r="NL467" t="str">
        <f t="shared" si="630"/>
        <v>No RI Tests</v>
      </c>
      <c r="NM467">
        <f t="shared" si="631"/>
        <v>0</v>
      </c>
      <c r="NN467" t="str">
        <f>IF(OR(E467="PK",E467="K",JJ467=""),"Null",INDEX(Lookups!$EZ$4:$FW$18,MATCH($JJ467,Lookups!$EY$4:$EY$18,1),MATCH($E467,Lookups!$EZ$3:$FW$3,0)))</f>
        <v>Null</v>
      </c>
      <c r="NO467" t="str">
        <f>IF(OR(E467="PK",E467="K",JJ467=""),"Null",INDEX(Lookups!$EZ$4:$FW$18,MATCH($JJ467,Lookups!$EY$4:$EY$18,1),MATCH($E467,Lookups!$EZ$3:$FW$3,0) + 1))</f>
        <v>Null</v>
      </c>
      <c r="NP467" t="str">
        <f t="shared" si="632"/>
        <v>Null</v>
      </c>
      <c r="NQ467" t="str">
        <f t="shared" si="633"/>
        <v>Null</v>
      </c>
      <c r="NR467" t="str">
        <f t="shared" si="634"/>
        <v>Null</v>
      </c>
      <c r="NS467" t="str">
        <f t="shared" si="635"/>
        <v>No RI Tests</v>
      </c>
      <c r="NT467" t="str">
        <f t="shared" si="636"/>
        <v>No RI Tests</v>
      </c>
      <c r="NU467" t="str">
        <f t="shared" si="637"/>
        <v>No RI Tests</v>
      </c>
      <c r="NV467" s="183" t="str">
        <f t="array" ref="NV467">IF($NL467="No RI Tests","No RI Tests",VLOOKUP(IF(AND(E467="K",JJ467&lt;280),3,IF(AND(E467="K",JJ467&gt;=280),4,MAX(IF(E467=Lookups!$DF$6:$DF$99,IF(JJ467&gt;=Lookups!$DG$6:$DG$99,Lookups!$DH$6:$DH$99))))),Lookups!$DE$104:$DG$108,2,FALSE))</f>
        <v>No RI Tests</v>
      </c>
      <c r="NW467" s="161" t="str">
        <f t="array" ref="NW467">IF($NL467="No RI Tests","No RI Tests",VLOOKUP(IF(AND(E467="K",JH467&lt;280),3,IF(AND(E467="K",JH467&gt;=280),4,MAX(IF(E467=Lookups!$DF$6:$DF$99,IF(NI467&gt;=Lookups!$DG$6:$DG$99,Lookups!$DH$6:$DH$99))))),Lookups!$DE$104:$DG$108,2,FALSE))</f>
        <v>No RI Tests</v>
      </c>
      <c r="NX467" s="161" t="str">
        <f t="array" ref="NX467">IF($NL467="No RI Tests","No RI Tests",VLOOKUP(IF(AND(E467="K",NK467&lt;280),3,IF(AND(E467="K",NK467&gt;=280),4,MAX(IF(E467=Lookups!$DF$6:$DF$99,IF(NK467&gt;=Lookups!$DG$6:$DG$99,Lookups!$DH$6:$DH$99))))),Lookups!$DE$104:$DG$108,2,FALSE))</f>
        <v>No RI Tests</v>
      </c>
      <c r="NY467" t="str">
        <f t="shared" si="638"/>
        <v>Null</v>
      </c>
      <c r="NZ467" t="str">
        <f t="shared" si="639"/>
        <v>Null</v>
      </c>
      <c r="OA467" t="str">
        <f t="shared" si="640"/>
        <v>No RI for Comparison</v>
      </c>
      <c r="OB467" s="161" t="str">
        <f t="array" ref="OB467">IF($NL467="No RI Tests","No RI Tests",IF(E467="K","N/A",VLOOKUP(MAX(IF(E467=Lookups!$DF$6:$DF$99,IF(JJ467&gt;=Lookups!$DG$6:$DG$99,Lookups!$DI$6:$DI$99))),Lookups!$DE$104:$DG$108,3,FALSE)))</f>
        <v>No RI Tests</v>
      </c>
      <c r="OC467" s="161" t="str">
        <f t="array" ref="OC467">IF($NL467="No RI Tests","No RI Tests",IF(E467="K","N/A",VLOOKUP(MAX(IF(E467=Lookups!$DF$6:$DF$99,IF(NI467&gt;=Lookups!$DG$6:$DG$99,Lookups!$DI$6:$DI$99))),Lookups!$DE$104:$DG$108,3,FALSE)))</f>
        <v>No RI Tests</v>
      </c>
      <c r="OD467" s="161" t="str">
        <f t="array" ref="OD467">IF($NL467="No RI Tests","No RI Tests",IF(E467="K","N/A",VLOOKUP(MAX(IF(E467=Lookups!$DF$6:$DF$99,IF(NK467&gt;=Lookups!$DG$6:$DG$99,Lookups!$DI$6:$DI$99))),Lookups!$DE$104:$DG$108,3,FALSE)))</f>
        <v>No RI Tests</v>
      </c>
      <c r="OE467" t="str">
        <f t="shared" si="641"/>
        <v>Null</v>
      </c>
      <c r="OF467" t="str">
        <f t="shared" si="642"/>
        <v>Null</v>
      </c>
      <c r="OG467" t="str">
        <f t="shared" si="643"/>
        <v>No RI for Comparison</v>
      </c>
      <c r="OH467" t="str">
        <f t="shared" si="644"/>
        <v>Null</v>
      </c>
      <c r="OI467" t="str">
        <f t="shared" si="645"/>
        <v>Null</v>
      </c>
      <c r="OJ467" t="str">
        <f t="shared" si="646"/>
        <v>Null</v>
      </c>
      <c r="OK467" t="str">
        <f t="shared" si="647"/>
        <v>Null</v>
      </c>
      <c r="OL467" t="str">
        <f t="shared" si="648"/>
        <v>Null</v>
      </c>
      <c r="OM467" t="str">
        <f t="shared" si="649"/>
        <v>Null</v>
      </c>
      <c r="ON467" t="str">
        <f t="shared" si="650"/>
        <v>Null</v>
      </c>
      <c r="OO467" t="str">
        <f t="shared" si="651"/>
        <v>Null RI</v>
      </c>
      <c r="OP467" t="str">
        <f ca="1">IF(AND(HR467&lt;&gt;"",JJ467&lt;600),IF(HT467="Advancing","Tier 2","Tier 3"),IF(JI467="","Null",IF(OR(E467="K",E467&lt;3),"FRA Recommended",IF(JJ467&gt;=IF(E467&lt;6,400,600),IF(JJ467&lt;VLOOKUP(E467,Lookups!$AP$3:$AR$16,3,FALSE),"Tier 2","Core"),IF(JJ467&lt;400,IF(RAND()&lt;0.81,"Tier 3","Tier 2"),IF(RAND()&lt;0.51,"Tier 3","Tier 2"))))))</f>
        <v>Null</v>
      </c>
      <c r="OQ467" t="str">
        <f t="shared" si="652"/>
        <v>Null</v>
      </c>
      <c r="OR467" t="str">
        <f t="shared" si="653"/>
        <v>Null</v>
      </c>
      <c r="OS467" t="str">
        <f t="shared" si="654"/>
        <v>Null</v>
      </c>
      <c r="OT467" t="str">
        <f t="shared" si="655"/>
        <v>No RI Tests</v>
      </c>
      <c r="OU467" s="159" t="str">
        <f t="shared" si="656"/>
        <v>No PI Tests</v>
      </c>
      <c r="OV467" t="str">
        <f t="shared" si="657"/>
        <v>No PI Tests</v>
      </c>
      <c r="OW467" t="str">
        <f t="shared" si="658"/>
        <v>No PI Tests</v>
      </c>
      <c r="OX467" t="str">
        <f t="shared" si="659"/>
        <v>No PI Tests</v>
      </c>
      <c r="OY467" t="str">
        <f t="shared" si="660"/>
        <v>No PI Tests</v>
      </c>
      <c r="OZ467" t="str">
        <f t="shared" si="661"/>
        <v>No PI Tests</v>
      </c>
      <c r="PA467" s="159" t="str">
        <f t="shared" si="662"/>
        <v>No PI Tests</v>
      </c>
      <c r="PB467" t="str">
        <f t="shared" si="663"/>
        <v>No PI Tests</v>
      </c>
      <c r="PC467" t="str">
        <f t="shared" si="664"/>
        <v>No PI Tests</v>
      </c>
      <c r="PD467" t="str">
        <f t="shared" si="665"/>
        <v>No PI Tests</v>
      </c>
      <c r="PE467" t="str">
        <f t="shared" si="666"/>
        <v>No PI Tests</v>
      </c>
      <c r="PF467" t="str">
        <f t="shared" si="667"/>
        <v>No PI Tests</v>
      </c>
      <c r="PG467" t="str">
        <f t="shared" si="668"/>
        <v>No PI Tests</v>
      </c>
      <c r="PH467">
        <f t="shared" si="669"/>
        <v>0</v>
      </c>
      <c r="PI467">
        <f t="shared" si="670"/>
        <v>0</v>
      </c>
      <c r="PJ467" t="str">
        <f t="shared" si="671"/>
        <v>Null</v>
      </c>
      <c r="PK467" t="str">
        <f>IF(HR467="","Null",IF(E467&lt;3,"Null",IF(HU467=0,0,IF(HS467="Form 1",VLOOKUP(HU467,Lookups!$BE$3:$BP$63,E467,FALSE),IF(HS467="Form 2",VLOOKUP(HU467,Lookups!$BE$67:$BP$127,E467,FALSE),VLOOKUP(HU467,Lookups!$BE$130:$BP$190,E467,FALSE))))))</f>
        <v>Null</v>
      </c>
      <c r="PL467" t="str">
        <f t="shared" si="672"/>
        <v>Null</v>
      </c>
      <c r="PM467" t="str">
        <f>IF($PH467=0,"Null",IF(E467&lt;3,"Null",IF(OX467=0,0,IF(OV467="Form 1",VLOOKUP(OX467,Lookups!$BE$3:$BP$63,E467,FALSE),IF(OV467="Form 2",VLOOKUP(OX467,Lookups!$BE$67:$BP$127,E467,FALSE),VLOOKUP(OX467,Lookups!$BE$130:$BP$190,E467,FALSE))))))</f>
        <v>Null</v>
      </c>
      <c r="PN467" t="str">
        <f t="shared" si="673"/>
        <v>Null</v>
      </c>
      <c r="PO467" t="str">
        <f t="shared" si="674"/>
        <v>Null</v>
      </c>
      <c r="PP467" t="str">
        <f t="shared" si="675"/>
        <v>Null</v>
      </c>
      <c r="PQ467" t="str">
        <f>IF(HR467="","Null",IF(E467&lt;3,"Null",IF(HV467=0,0,IF(HS467="Form 1",VLOOKUP(HV467,Lookups!$BR$3:$CC$63,E467,FALSE),IF(HS467="Form 2",VLOOKUP(HV467,Lookups!$BR$67:$CC$127,E467,FALSE),VLOOKUP(HV467,Lookups!$BR$130:$CC$190,E467,FALSE))))))</f>
        <v>Null</v>
      </c>
      <c r="PR467" t="str">
        <f t="shared" si="676"/>
        <v>Null</v>
      </c>
      <c r="PS467" t="str">
        <f>IF(HR467="","Null",IF(E467&lt;3,"Null",IF(OY467=0,0,IF(OW467="Form 1",VLOOKUP(OY467,Lookups!$BR$3:$CC$63,E467,FALSE),IF(OW467="Form 2",VLOOKUP(OY467,Lookups!$BR$67:$CC$127,E467,FALSE),VLOOKUP(OY467,Lookups!$BR$130:$CC$190,E467,FALSE))))))</f>
        <v>Null</v>
      </c>
      <c r="PT467" t="str">
        <f t="shared" si="677"/>
        <v>Null</v>
      </c>
      <c r="PU467" t="str">
        <f t="shared" si="678"/>
        <v>Null</v>
      </c>
      <c r="PV467" t="str">
        <f t="shared" si="679"/>
        <v>Null</v>
      </c>
      <c r="PW467" t="str">
        <f t="shared" si="680"/>
        <v>No PI Tests</v>
      </c>
      <c r="PX467">
        <f t="shared" si="681"/>
        <v>0</v>
      </c>
      <c r="PY467">
        <f t="shared" si="682"/>
        <v>0</v>
      </c>
      <c r="PZ467" t="str">
        <f t="shared" si="683"/>
        <v>Null</v>
      </c>
      <c r="QA467" t="str">
        <f t="shared" si="684"/>
        <v>Null</v>
      </c>
      <c r="QB467" t="str">
        <f t="shared" si="685"/>
        <v>Null</v>
      </c>
      <c r="QC467" t="str">
        <f>IF($MS467="System 44 Record",IF(BQ467&lt;MEDIAN(Directions!$F$3,Directions!$F$6),"Mid-Year Exited Student","Full Year Participant")&amp;IF(BP467&lt;Directions!$F$3,", Started Prior Year",", Started This Year"),"Null")</f>
        <v>Null</v>
      </c>
      <c r="QD467" t="str">
        <f t="shared" si="686"/>
        <v>Null</v>
      </c>
      <c r="QE467">
        <f t="shared" si="687"/>
        <v>0</v>
      </c>
      <c r="QF467">
        <f t="shared" si="688"/>
        <v>0</v>
      </c>
      <c r="QG467">
        <f t="shared" si="689"/>
        <v>0</v>
      </c>
      <c r="QH467">
        <f t="shared" si="690"/>
        <v>0</v>
      </c>
      <c r="QI467">
        <f t="shared" si="691"/>
        <v>0</v>
      </c>
      <c r="QJ467" t="str">
        <f t="shared" si="692"/>
        <v>Used None</v>
      </c>
      <c r="QK467" t="str">
        <f t="shared" si="693"/>
        <v>Null</v>
      </c>
      <c r="QL467" t="str">
        <f t="shared" si="694"/>
        <v>Null</v>
      </c>
      <c r="QM467" t="str">
        <f>IF($MS467="READ 180 Record",IF(AQ467="","Null",VLOOKUP(JJ467,Lookups!$DX$3:$EB$2054,AN467+1,FALSE)),"Null")</f>
        <v>Null</v>
      </c>
      <c r="QN467" t="str">
        <f t="shared" si="695"/>
        <v>Null</v>
      </c>
    </row>
    <row r="468" spans="1:456" x14ac:dyDescent="0.25">
      <c r="A468" s="161" t="s">
        <v>1447</v>
      </c>
      <c r="B468" s="161" t="s">
        <v>1447</v>
      </c>
      <c r="C468" s="161" t="s">
        <v>1447</v>
      </c>
      <c r="D468" s="161" t="s">
        <v>1447</v>
      </c>
      <c r="E468" s="161">
        <v>4</v>
      </c>
      <c r="F468" s="161" t="s">
        <v>1447</v>
      </c>
      <c r="G468" s="161" t="s">
        <v>880</v>
      </c>
      <c r="H468" s="161" t="s">
        <v>881</v>
      </c>
      <c r="K468" s="161">
        <v>0</v>
      </c>
      <c r="L468" s="161">
        <v>0</v>
      </c>
      <c r="M468" s="161">
        <v>0</v>
      </c>
      <c r="N468" s="161">
        <v>0</v>
      </c>
      <c r="O468" s="161">
        <v>0</v>
      </c>
      <c r="P468" s="161">
        <v>0</v>
      </c>
      <c r="Q468" s="161">
        <v>0</v>
      </c>
      <c r="R468" s="161">
        <v>0</v>
      </c>
      <c r="S468" s="161">
        <v>0</v>
      </c>
      <c r="T468" s="161">
        <v>0</v>
      </c>
      <c r="U468" s="161">
        <v>0</v>
      </c>
      <c r="V468" s="161">
        <v>0</v>
      </c>
      <c r="W468" s="161">
        <v>0</v>
      </c>
      <c r="X468" s="161">
        <v>0</v>
      </c>
      <c r="AB468" s="161" t="s">
        <v>242</v>
      </c>
      <c r="AC468" s="161" t="s">
        <v>242</v>
      </c>
      <c r="AD468" s="161" t="s">
        <v>242</v>
      </c>
      <c r="AE468" s="161" t="s">
        <v>242</v>
      </c>
      <c r="AF468" s="161" t="s">
        <v>242</v>
      </c>
      <c r="AG468" s="161" t="s">
        <v>242</v>
      </c>
      <c r="AH468" s="161" t="s">
        <v>242</v>
      </c>
      <c r="AI468" s="161">
        <v>20150801</v>
      </c>
      <c r="AJ468" s="161">
        <v>20160525</v>
      </c>
      <c r="AK468" s="161" t="s">
        <v>869</v>
      </c>
      <c r="AL468" t="s">
        <v>1078</v>
      </c>
      <c r="BN468" t="s">
        <v>1079</v>
      </c>
      <c r="ET468" s="161">
        <v>0</v>
      </c>
      <c r="EU468" s="161">
        <v>0</v>
      </c>
      <c r="EV468" s="161">
        <v>0</v>
      </c>
      <c r="EW468" s="161">
        <v>0</v>
      </c>
      <c r="EX468" s="161">
        <v>0</v>
      </c>
      <c r="EY468" s="161">
        <v>0</v>
      </c>
      <c r="EZ468" s="161">
        <v>0</v>
      </c>
      <c r="FA468" s="161">
        <v>0</v>
      </c>
      <c r="FB468" s="161">
        <v>0</v>
      </c>
      <c r="FC468" s="161">
        <v>0</v>
      </c>
      <c r="FD468" s="161">
        <v>0</v>
      </c>
      <c r="FE468" s="161">
        <v>0</v>
      </c>
      <c r="HN468" s="161" t="s">
        <v>881</v>
      </c>
      <c r="JB468" s="161" t="s">
        <v>881</v>
      </c>
      <c r="JC468" s="161">
        <v>0</v>
      </c>
      <c r="JD468" s="161">
        <v>0</v>
      </c>
      <c r="JE468" s="161">
        <v>0</v>
      </c>
      <c r="JF468" s="161">
        <v>0</v>
      </c>
      <c r="MN468" t="str">
        <f t="shared" si="609"/>
        <v>NoNoNoNoNoNo</v>
      </c>
      <c r="MO468" t="str">
        <f>IF(AND(MN468="NoNoNoNoNoNo",JI468=""),"No Programs",VLOOKUP(MN468,Lookups!$DA$4:$DB$67,2,FALSE))</f>
        <v>No Programs</v>
      </c>
      <c r="MP468">
        <f t="shared" si="610"/>
        <v>0</v>
      </c>
      <c r="MQ468" t="str">
        <f t="shared" si="611"/>
        <v>No Program Use</v>
      </c>
      <c r="MR468" t="str">
        <f>Directions!$D$3</f>
        <v>Usage</v>
      </c>
      <c r="MS468" t="str">
        <f>VLOOKUP(MQ468,Lookups!$CU$71:$CV$80,2,FALSE)</f>
        <v>Exclude</v>
      </c>
      <c r="MT468">
        <f t="shared" si="612"/>
        <v>0</v>
      </c>
      <c r="MU468">
        <f t="shared" si="613"/>
        <v>0</v>
      </c>
      <c r="MV468">
        <f t="shared" si="614"/>
        <v>0</v>
      </c>
      <c r="MW468">
        <f t="shared" si="615"/>
        <v>0</v>
      </c>
      <c r="MX468">
        <f t="shared" si="616"/>
        <v>0</v>
      </c>
      <c r="MY468" t="str">
        <f t="shared" si="617"/>
        <v>Not Used</v>
      </c>
      <c r="MZ468">
        <f t="shared" si="618"/>
        <v>0</v>
      </c>
      <c r="NA468" t="str">
        <f t="shared" si="619"/>
        <v>Not Available</v>
      </c>
      <c r="NB468" t="str">
        <f t="shared" si="620"/>
        <v>Not Available</v>
      </c>
      <c r="NC468" t="str">
        <f t="shared" si="621"/>
        <v>4 Not Indicated</v>
      </c>
      <c r="ND468" t="str">
        <f t="shared" si="622"/>
        <v>4 Not Indicated</v>
      </c>
      <c r="NE468" t="str">
        <f t="shared" si="623"/>
        <v>4 Not Indicated</v>
      </c>
      <c r="NF468" t="str">
        <f t="shared" si="624"/>
        <v>4 Not Indicated</v>
      </c>
      <c r="NG468" t="str">
        <f t="shared" si="625"/>
        <v>4 Not Indicated</v>
      </c>
      <c r="NH468" s="159" t="str">
        <f t="shared" si="626"/>
        <v>Null</v>
      </c>
      <c r="NI468" t="str">
        <f t="shared" si="627"/>
        <v>Null</v>
      </c>
      <c r="NJ468" s="159" t="str">
        <f t="shared" si="628"/>
        <v>Null</v>
      </c>
      <c r="NK468" t="str">
        <f t="shared" si="629"/>
        <v>Null</v>
      </c>
      <c r="NL468" t="str">
        <f t="shared" si="630"/>
        <v>No RI Tests</v>
      </c>
      <c r="NM468">
        <f t="shared" si="631"/>
        <v>0</v>
      </c>
      <c r="NN468" t="str">
        <f>IF(OR(E468="PK",E468="K",JJ468=""),"Null",INDEX(Lookups!$EZ$4:$FW$18,MATCH($JJ468,Lookups!$EY$4:$EY$18,1),MATCH($E468,Lookups!$EZ$3:$FW$3,0)))</f>
        <v>Null</v>
      </c>
      <c r="NO468" t="str">
        <f>IF(OR(E468="PK",E468="K",JJ468=""),"Null",INDEX(Lookups!$EZ$4:$FW$18,MATCH($JJ468,Lookups!$EY$4:$EY$18,1),MATCH($E468,Lookups!$EZ$3:$FW$3,0) + 1))</f>
        <v>Null</v>
      </c>
      <c r="NP468" t="str">
        <f t="shared" si="632"/>
        <v>Null</v>
      </c>
      <c r="NQ468" t="str">
        <f t="shared" si="633"/>
        <v>Null</v>
      </c>
      <c r="NR468" t="str">
        <f t="shared" si="634"/>
        <v>Null</v>
      </c>
      <c r="NS468" t="str">
        <f t="shared" si="635"/>
        <v>No RI Tests</v>
      </c>
      <c r="NT468" t="str">
        <f t="shared" si="636"/>
        <v>No RI Tests</v>
      </c>
      <c r="NU468" t="str">
        <f t="shared" si="637"/>
        <v>No RI Tests</v>
      </c>
      <c r="NV468" s="183" t="str">
        <f t="array" ref="NV468">IF($NL468="No RI Tests","No RI Tests",VLOOKUP(IF(AND(E468="K",JJ468&lt;280),3,IF(AND(E468="K",JJ468&gt;=280),4,MAX(IF(E468=Lookups!$DF$6:$DF$99,IF(JJ468&gt;=Lookups!$DG$6:$DG$99,Lookups!$DH$6:$DH$99))))),Lookups!$DE$104:$DG$108,2,FALSE))</f>
        <v>No RI Tests</v>
      </c>
      <c r="NW468" s="161" t="str">
        <f t="array" ref="NW468">IF($NL468="No RI Tests","No RI Tests",VLOOKUP(IF(AND(E468="K",JH468&lt;280),3,IF(AND(E468="K",JH468&gt;=280),4,MAX(IF(E468=Lookups!$DF$6:$DF$99,IF(NI468&gt;=Lookups!$DG$6:$DG$99,Lookups!$DH$6:$DH$99))))),Lookups!$DE$104:$DG$108,2,FALSE))</f>
        <v>No RI Tests</v>
      </c>
      <c r="NX468" s="161" t="str">
        <f t="array" ref="NX468">IF($NL468="No RI Tests","No RI Tests",VLOOKUP(IF(AND(E468="K",NK468&lt;280),3,IF(AND(E468="K",NK468&gt;=280),4,MAX(IF(E468=Lookups!$DF$6:$DF$99,IF(NK468&gt;=Lookups!$DG$6:$DG$99,Lookups!$DH$6:$DH$99))))),Lookups!$DE$104:$DG$108,2,FALSE))</f>
        <v>No RI Tests</v>
      </c>
      <c r="NY468" t="str">
        <f t="shared" si="638"/>
        <v>Null</v>
      </c>
      <c r="NZ468" t="str">
        <f t="shared" si="639"/>
        <v>Null</v>
      </c>
      <c r="OA468" t="str">
        <f t="shared" si="640"/>
        <v>No RI for Comparison</v>
      </c>
      <c r="OB468" s="161" t="str">
        <f t="array" ref="OB468">IF($NL468="No RI Tests","No RI Tests",IF(E468="K","N/A",VLOOKUP(MAX(IF(E468=Lookups!$DF$6:$DF$99,IF(JJ468&gt;=Lookups!$DG$6:$DG$99,Lookups!$DI$6:$DI$99))),Lookups!$DE$104:$DG$108,3,FALSE)))</f>
        <v>No RI Tests</v>
      </c>
      <c r="OC468" s="161" t="str">
        <f t="array" ref="OC468">IF($NL468="No RI Tests","No RI Tests",IF(E468="K","N/A",VLOOKUP(MAX(IF(E468=Lookups!$DF$6:$DF$99,IF(NI468&gt;=Lookups!$DG$6:$DG$99,Lookups!$DI$6:$DI$99))),Lookups!$DE$104:$DG$108,3,FALSE)))</f>
        <v>No RI Tests</v>
      </c>
      <c r="OD468" s="161" t="str">
        <f t="array" ref="OD468">IF($NL468="No RI Tests","No RI Tests",IF(E468="K","N/A",VLOOKUP(MAX(IF(E468=Lookups!$DF$6:$DF$99,IF(NK468&gt;=Lookups!$DG$6:$DG$99,Lookups!$DI$6:$DI$99))),Lookups!$DE$104:$DG$108,3,FALSE)))</f>
        <v>No RI Tests</v>
      </c>
      <c r="OE468" t="str">
        <f t="shared" si="641"/>
        <v>Null</v>
      </c>
      <c r="OF468" t="str">
        <f t="shared" si="642"/>
        <v>Null</v>
      </c>
      <c r="OG468" t="str">
        <f t="shared" si="643"/>
        <v>No RI for Comparison</v>
      </c>
      <c r="OH468" t="str">
        <f t="shared" si="644"/>
        <v>Null</v>
      </c>
      <c r="OI468" t="str">
        <f t="shared" si="645"/>
        <v>Null</v>
      </c>
      <c r="OJ468" t="str">
        <f t="shared" si="646"/>
        <v>Null</v>
      </c>
      <c r="OK468" t="str">
        <f t="shared" si="647"/>
        <v>Null</v>
      </c>
      <c r="OL468" t="str">
        <f t="shared" si="648"/>
        <v>Null</v>
      </c>
      <c r="OM468" t="str">
        <f t="shared" si="649"/>
        <v>Null</v>
      </c>
      <c r="ON468" t="str">
        <f t="shared" si="650"/>
        <v>Null</v>
      </c>
      <c r="OO468" t="str">
        <f t="shared" si="651"/>
        <v>Null RI</v>
      </c>
      <c r="OP468" t="str">
        <f ca="1">IF(AND(HR468&lt;&gt;"",JJ468&lt;600),IF(HT468="Advancing","Tier 2","Tier 3"),IF(JI468="","Null",IF(OR(E468="K",E468&lt;3),"FRA Recommended",IF(JJ468&gt;=IF(E468&lt;6,400,600),IF(JJ468&lt;VLOOKUP(E468,Lookups!$AP$3:$AR$16,3,FALSE),"Tier 2","Core"),IF(JJ468&lt;400,IF(RAND()&lt;0.81,"Tier 3","Tier 2"),IF(RAND()&lt;0.51,"Tier 3","Tier 2"))))))</f>
        <v>Null</v>
      </c>
      <c r="OQ468" t="str">
        <f t="shared" si="652"/>
        <v>Null</v>
      </c>
      <c r="OR468" t="str">
        <f t="shared" si="653"/>
        <v>Null</v>
      </c>
      <c r="OS468" t="str">
        <f t="shared" si="654"/>
        <v>Null</v>
      </c>
      <c r="OT468" t="str">
        <f t="shared" si="655"/>
        <v>No RI Tests</v>
      </c>
      <c r="OU468" s="159" t="str">
        <f t="shared" si="656"/>
        <v>No PI Tests</v>
      </c>
      <c r="OV468" t="str">
        <f t="shared" si="657"/>
        <v>No PI Tests</v>
      </c>
      <c r="OW468" t="str">
        <f t="shared" si="658"/>
        <v>No PI Tests</v>
      </c>
      <c r="OX468" t="str">
        <f t="shared" si="659"/>
        <v>No PI Tests</v>
      </c>
      <c r="OY468" t="str">
        <f t="shared" si="660"/>
        <v>No PI Tests</v>
      </c>
      <c r="OZ468" t="str">
        <f t="shared" si="661"/>
        <v>No PI Tests</v>
      </c>
      <c r="PA468" s="159" t="str">
        <f t="shared" si="662"/>
        <v>No PI Tests</v>
      </c>
      <c r="PB468" t="str">
        <f t="shared" si="663"/>
        <v>No PI Tests</v>
      </c>
      <c r="PC468" t="str">
        <f t="shared" si="664"/>
        <v>No PI Tests</v>
      </c>
      <c r="PD468" t="str">
        <f t="shared" si="665"/>
        <v>No PI Tests</v>
      </c>
      <c r="PE468" t="str">
        <f t="shared" si="666"/>
        <v>No PI Tests</v>
      </c>
      <c r="PF468" t="str">
        <f t="shared" si="667"/>
        <v>No PI Tests</v>
      </c>
      <c r="PG468" t="str">
        <f t="shared" si="668"/>
        <v>No PI Tests</v>
      </c>
      <c r="PH468">
        <f t="shared" si="669"/>
        <v>0</v>
      </c>
      <c r="PI468">
        <f t="shared" si="670"/>
        <v>0</v>
      </c>
      <c r="PJ468" t="str">
        <f t="shared" si="671"/>
        <v>Null</v>
      </c>
      <c r="PK468" t="str">
        <f>IF(HR468="","Null",IF(E468&lt;3,"Null",IF(HU468=0,0,IF(HS468="Form 1",VLOOKUP(HU468,Lookups!$BE$3:$BP$63,E468,FALSE),IF(HS468="Form 2",VLOOKUP(HU468,Lookups!$BE$67:$BP$127,E468,FALSE),VLOOKUP(HU468,Lookups!$BE$130:$BP$190,E468,FALSE))))))</f>
        <v>Null</v>
      </c>
      <c r="PL468" t="str">
        <f t="shared" si="672"/>
        <v>Null</v>
      </c>
      <c r="PM468" t="str">
        <f>IF($PH468=0,"Null",IF(E468&lt;3,"Null",IF(OX468=0,0,IF(OV468="Form 1",VLOOKUP(OX468,Lookups!$BE$3:$BP$63,E468,FALSE),IF(OV468="Form 2",VLOOKUP(OX468,Lookups!$BE$67:$BP$127,E468,FALSE),VLOOKUP(OX468,Lookups!$BE$130:$BP$190,E468,FALSE))))))</f>
        <v>Null</v>
      </c>
      <c r="PN468" t="str">
        <f t="shared" si="673"/>
        <v>Null</v>
      </c>
      <c r="PO468" t="str">
        <f t="shared" si="674"/>
        <v>Null</v>
      </c>
      <c r="PP468" t="str">
        <f t="shared" si="675"/>
        <v>Null</v>
      </c>
      <c r="PQ468" t="str">
        <f>IF(HR468="","Null",IF(E468&lt;3,"Null",IF(HV468=0,0,IF(HS468="Form 1",VLOOKUP(HV468,Lookups!$BR$3:$CC$63,E468,FALSE),IF(HS468="Form 2",VLOOKUP(HV468,Lookups!$BR$67:$CC$127,E468,FALSE),VLOOKUP(HV468,Lookups!$BR$130:$CC$190,E468,FALSE))))))</f>
        <v>Null</v>
      </c>
      <c r="PR468" t="str">
        <f t="shared" si="676"/>
        <v>Null</v>
      </c>
      <c r="PS468" t="str">
        <f>IF(HR468="","Null",IF(E468&lt;3,"Null",IF(OY468=0,0,IF(OW468="Form 1",VLOOKUP(OY468,Lookups!$BR$3:$CC$63,E468,FALSE),IF(OW468="Form 2",VLOOKUP(OY468,Lookups!$BR$67:$CC$127,E468,FALSE),VLOOKUP(OY468,Lookups!$BR$130:$CC$190,E468,FALSE))))))</f>
        <v>Null</v>
      </c>
      <c r="PT468" t="str">
        <f t="shared" si="677"/>
        <v>Null</v>
      </c>
      <c r="PU468" t="str">
        <f t="shared" si="678"/>
        <v>Null</v>
      </c>
      <c r="PV468" t="str">
        <f t="shared" si="679"/>
        <v>Null</v>
      </c>
      <c r="PW468" t="str">
        <f t="shared" si="680"/>
        <v>No PI Tests</v>
      </c>
      <c r="PX468">
        <f t="shared" si="681"/>
        <v>0</v>
      </c>
      <c r="PY468">
        <f t="shared" si="682"/>
        <v>0</v>
      </c>
      <c r="PZ468" t="str">
        <f t="shared" si="683"/>
        <v>Null</v>
      </c>
      <c r="QA468" t="str">
        <f t="shared" si="684"/>
        <v>Null</v>
      </c>
      <c r="QB468" t="str">
        <f t="shared" si="685"/>
        <v>Null</v>
      </c>
      <c r="QC468" t="str">
        <f>IF($MS468="System 44 Record",IF(BQ468&lt;MEDIAN(Directions!$F$3,Directions!$F$6),"Mid-Year Exited Student","Full Year Participant")&amp;IF(BP468&lt;Directions!$F$3,", Started Prior Year",", Started This Year"),"Null")</f>
        <v>Null</v>
      </c>
      <c r="QD468" t="str">
        <f t="shared" si="686"/>
        <v>Null</v>
      </c>
      <c r="QE468">
        <f t="shared" si="687"/>
        <v>0</v>
      </c>
      <c r="QF468">
        <f t="shared" si="688"/>
        <v>0</v>
      </c>
      <c r="QG468">
        <f t="shared" si="689"/>
        <v>0</v>
      </c>
      <c r="QH468">
        <f t="shared" si="690"/>
        <v>0</v>
      </c>
      <c r="QI468">
        <f t="shared" si="691"/>
        <v>0</v>
      </c>
      <c r="QJ468" t="str">
        <f t="shared" si="692"/>
        <v>Used None</v>
      </c>
      <c r="QK468" t="str">
        <f t="shared" si="693"/>
        <v>Null</v>
      </c>
      <c r="QL468" t="str">
        <f t="shared" si="694"/>
        <v>Null</v>
      </c>
      <c r="QM468" t="str">
        <f>IF($MS468="READ 180 Record",IF(AQ468="","Null",VLOOKUP(JJ468,Lookups!$DX$3:$EB$2054,AN468+1,FALSE)),"Null")</f>
        <v>Null</v>
      </c>
      <c r="QN468" t="str">
        <f t="shared" si="695"/>
        <v>Null</v>
      </c>
    </row>
    <row r="469" spans="1:456" x14ac:dyDescent="0.25">
      <c r="A469" s="161" t="s">
        <v>1447</v>
      </c>
      <c r="B469" s="161" t="s">
        <v>1447</v>
      </c>
      <c r="C469" s="161" t="s">
        <v>1447</v>
      </c>
      <c r="D469" s="161" t="s">
        <v>1447</v>
      </c>
      <c r="E469" s="161">
        <v>3</v>
      </c>
      <c r="F469" s="161" t="s">
        <v>1447</v>
      </c>
      <c r="G469" s="161" t="s">
        <v>885</v>
      </c>
      <c r="H469" s="161" t="s">
        <v>886</v>
      </c>
      <c r="I469" s="161">
        <v>121</v>
      </c>
      <c r="J469" s="159">
        <v>42495</v>
      </c>
      <c r="K469" s="161">
        <v>0</v>
      </c>
      <c r="L469" s="161">
        <v>0</v>
      </c>
      <c r="M469" s="161">
        <v>0</v>
      </c>
      <c r="N469" s="161">
        <v>0</v>
      </c>
      <c r="O469" s="161">
        <v>0</v>
      </c>
      <c r="P469" s="161">
        <v>0</v>
      </c>
      <c r="Q469" s="161">
        <v>0</v>
      </c>
      <c r="R469" s="161">
        <v>0</v>
      </c>
      <c r="S469" s="161">
        <v>0</v>
      </c>
      <c r="T469" s="161">
        <v>0</v>
      </c>
      <c r="U469" s="161">
        <v>0</v>
      </c>
      <c r="V469" s="161">
        <v>0</v>
      </c>
      <c r="W469" s="161">
        <v>0</v>
      </c>
      <c r="X469" s="161">
        <v>0</v>
      </c>
      <c r="AB469" s="161" t="s">
        <v>242</v>
      </c>
      <c r="AC469" s="161" t="s">
        <v>242</v>
      </c>
      <c r="AD469" s="161" t="s">
        <v>242</v>
      </c>
      <c r="AE469" s="161" t="s">
        <v>242</v>
      </c>
      <c r="AF469" s="161" t="s">
        <v>241</v>
      </c>
      <c r="AG469" s="161" t="s">
        <v>241</v>
      </c>
      <c r="AH469" s="161" t="s">
        <v>242</v>
      </c>
      <c r="AI469" s="161">
        <v>20150801</v>
      </c>
      <c r="AJ469" s="161">
        <v>20160525</v>
      </c>
      <c r="AK469" s="161" t="s">
        <v>869</v>
      </c>
      <c r="AL469" t="s">
        <v>1078</v>
      </c>
      <c r="BN469" t="s">
        <v>1076</v>
      </c>
      <c r="BO469" t="s">
        <v>886</v>
      </c>
      <c r="BP469" s="159">
        <v>42256</v>
      </c>
      <c r="BQ469" s="159">
        <v>42502</v>
      </c>
      <c r="BR469" t="s">
        <v>877</v>
      </c>
      <c r="BS469">
        <v>121</v>
      </c>
      <c r="BT469" s="159">
        <v>42502</v>
      </c>
      <c r="BU469">
        <v>2</v>
      </c>
      <c r="BV469">
        <v>4</v>
      </c>
      <c r="BW469">
        <v>11</v>
      </c>
      <c r="BX469">
        <v>46</v>
      </c>
      <c r="BY469">
        <v>823</v>
      </c>
      <c r="BZ469">
        <v>852</v>
      </c>
      <c r="CA469">
        <v>0</v>
      </c>
      <c r="CB469">
        <v>19</v>
      </c>
      <c r="CC469">
        <v>75</v>
      </c>
      <c r="CD469">
        <v>64</v>
      </c>
      <c r="CE469">
        <v>86</v>
      </c>
      <c r="CF469">
        <v>93</v>
      </c>
      <c r="CG469">
        <v>70</v>
      </c>
      <c r="CH469">
        <v>57</v>
      </c>
      <c r="CI469">
        <v>4953</v>
      </c>
      <c r="CJ469">
        <v>1.8</v>
      </c>
      <c r="CK469">
        <v>2</v>
      </c>
      <c r="CL469">
        <v>3</v>
      </c>
      <c r="ET469" s="161">
        <v>0</v>
      </c>
      <c r="EU469" s="161">
        <v>0</v>
      </c>
      <c r="EV469" s="161">
        <v>0</v>
      </c>
      <c r="EW469" s="161">
        <v>0</v>
      </c>
      <c r="EX469" s="161">
        <v>0</v>
      </c>
      <c r="EY469" s="161">
        <v>0</v>
      </c>
      <c r="EZ469" s="161">
        <v>0</v>
      </c>
      <c r="FA469" s="161">
        <v>0</v>
      </c>
      <c r="FB469" s="161">
        <v>0</v>
      </c>
      <c r="FC469" s="161">
        <v>0</v>
      </c>
      <c r="FD469" s="161">
        <v>0</v>
      </c>
      <c r="FE469" s="161">
        <v>0</v>
      </c>
      <c r="HN469" s="161" t="s">
        <v>886</v>
      </c>
      <c r="HO469" s="159">
        <v>42244</v>
      </c>
      <c r="HP469" s="159">
        <v>42499</v>
      </c>
      <c r="HQ469" s="161">
        <v>3</v>
      </c>
      <c r="HR469" s="159">
        <v>42244</v>
      </c>
      <c r="HS469" s="161" t="s">
        <v>872</v>
      </c>
      <c r="HT469" s="161" t="s">
        <v>878</v>
      </c>
      <c r="HU469" s="161">
        <v>24</v>
      </c>
      <c r="HV469" s="161">
        <v>5</v>
      </c>
      <c r="HW469" s="161">
        <v>0</v>
      </c>
      <c r="HX469" s="159">
        <v>42346</v>
      </c>
      <c r="HY469" s="161" t="s">
        <v>874</v>
      </c>
      <c r="HZ469" s="161" t="s">
        <v>878</v>
      </c>
      <c r="IA469" s="161">
        <v>26</v>
      </c>
      <c r="IB469" s="161">
        <v>2</v>
      </c>
      <c r="IC469" s="161">
        <v>0</v>
      </c>
      <c r="ID469" s="159">
        <v>42499</v>
      </c>
      <c r="IE469" s="161" t="s">
        <v>879</v>
      </c>
      <c r="IF469" s="161" t="s">
        <v>878</v>
      </c>
      <c r="IG469" s="161">
        <v>28</v>
      </c>
      <c r="IH469" s="161">
        <v>1</v>
      </c>
      <c r="II469" s="161">
        <v>0</v>
      </c>
      <c r="JB469" s="161" t="s">
        <v>886</v>
      </c>
      <c r="JC469" s="161">
        <v>9</v>
      </c>
      <c r="JD469" s="161">
        <v>7</v>
      </c>
      <c r="JE469" s="161">
        <v>9</v>
      </c>
      <c r="JF469" s="161">
        <v>4268</v>
      </c>
      <c r="JG469" s="159">
        <v>42495</v>
      </c>
      <c r="JH469" s="161">
        <v>121</v>
      </c>
      <c r="JI469" s="159">
        <v>42242</v>
      </c>
      <c r="JJ469" s="161">
        <v>0</v>
      </c>
      <c r="JK469" s="161">
        <v>22</v>
      </c>
      <c r="JL469" s="159">
        <v>42349</v>
      </c>
      <c r="JM469" s="161">
        <v>0</v>
      </c>
      <c r="JN469" s="161">
        <v>23</v>
      </c>
      <c r="JO469" s="159">
        <v>42495</v>
      </c>
      <c r="JP469" s="161">
        <v>121</v>
      </c>
      <c r="JQ469" s="161">
        <v>19</v>
      </c>
      <c r="MN469" t="str">
        <f t="shared" si="609"/>
        <v>NoNoNoYesYesNo</v>
      </c>
      <c r="MO469" t="str">
        <f>IF(AND(MN469="NoNoNoNoNoNo",JI469=""),"No Programs",VLOOKUP(MN469,Lookups!$DA$4:$DB$67,2,FALSE))</f>
        <v>System 44 Only</v>
      </c>
      <c r="MP469">
        <f t="shared" si="610"/>
        <v>0</v>
      </c>
      <c r="MQ469" t="str">
        <f t="shared" si="611"/>
        <v>System 44 User</v>
      </c>
      <c r="MR469" t="str">
        <f>Directions!$D$3</f>
        <v>Usage</v>
      </c>
      <c r="MS469" t="str">
        <f>VLOOKUP(MQ469,Lookups!$CU$71:$CV$80,2,FALSE)</f>
        <v>System 44 Record</v>
      </c>
      <c r="MT469">
        <f t="shared" si="612"/>
        <v>1</v>
      </c>
      <c r="MU469">
        <f t="shared" si="613"/>
        <v>1</v>
      </c>
      <c r="MV469">
        <f t="shared" si="614"/>
        <v>1</v>
      </c>
      <c r="MW469">
        <f t="shared" si="615"/>
        <v>1</v>
      </c>
      <c r="MX469">
        <f t="shared" si="616"/>
        <v>36.428571428571431</v>
      </c>
      <c r="MY469" t="str">
        <f t="shared" si="617"/>
        <v>Not Used</v>
      </c>
      <c r="MZ469">
        <f t="shared" si="618"/>
        <v>0</v>
      </c>
      <c r="NA469" t="str">
        <f t="shared" si="619"/>
        <v>Not Available</v>
      </c>
      <c r="NB469" t="str">
        <f t="shared" si="620"/>
        <v>Not Available</v>
      </c>
      <c r="NC469" t="str">
        <f t="shared" si="621"/>
        <v>4 Not Indicated</v>
      </c>
      <c r="ND469" t="str">
        <f t="shared" si="622"/>
        <v>4 Not Indicated</v>
      </c>
      <c r="NE469" t="str">
        <f t="shared" si="623"/>
        <v>4 Not Indicated</v>
      </c>
      <c r="NF469" t="str">
        <f t="shared" si="624"/>
        <v>4 Not Indicated</v>
      </c>
      <c r="NG469" t="str">
        <f t="shared" si="625"/>
        <v>4 Not Indicated</v>
      </c>
      <c r="NH469" s="159">
        <f t="shared" si="626"/>
        <v>42495</v>
      </c>
      <c r="NI469">
        <f t="shared" si="627"/>
        <v>121</v>
      </c>
      <c r="NJ469" s="159">
        <f t="shared" si="628"/>
        <v>42495</v>
      </c>
      <c r="NK469">
        <f t="shared" si="629"/>
        <v>121</v>
      </c>
      <c r="NL469">
        <f t="shared" si="630"/>
        <v>36.142857142857146</v>
      </c>
      <c r="NM469">
        <f t="shared" si="631"/>
        <v>1</v>
      </c>
      <c r="NN469">
        <f>IF(OR(E469="PK",E469="K",JJ469=""),"Null",INDEX(Lookups!$EZ$4:$FW$18,MATCH($JJ469,Lookups!$EY$4:$EY$18,1),MATCH($E469,Lookups!$EZ$3:$FW$3,0)))</f>
        <v>235</v>
      </c>
      <c r="NO469">
        <f>IF(OR(E469="PK",E469="K",JJ469=""),"Null",INDEX(Lookups!$EZ$4:$FW$18,MATCH($JJ469,Lookups!$EY$4:$EY$18,1),MATCH($E469,Lookups!$EZ$3:$FW$3,0) + 1))</f>
        <v>340</v>
      </c>
      <c r="NP469">
        <f t="shared" si="632"/>
        <v>470</v>
      </c>
      <c r="NQ469" t="str">
        <f t="shared" si="633"/>
        <v>PI is Recommended</v>
      </c>
      <c r="NR469" t="str">
        <f t="shared" si="634"/>
        <v>PI is Recommended</v>
      </c>
      <c r="NS469" t="str">
        <f t="shared" si="635"/>
        <v>BR to 199L</v>
      </c>
      <c r="NT469" t="str">
        <f t="shared" si="636"/>
        <v>BR to 199L</v>
      </c>
      <c r="NU469" t="str">
        <f t="shared" si="637"/>
        <v>BR to 199L</v>
      </c>
      <c r="NV469" s="183" t="str">
        <f t="array" ref="NV469">IF($NL469="No RI Tests","No RI Tests",VLOOKUP(IF(AND(E469="K",JJ469&lt;280),3,IF(AND(E469="K",JJ469&gt;=280),4,MAX(IF(E469=Lookups!$DF$6:$DF$99,IF(JJ469&gt;=Lookups!$DG$6:$DG$99,Lookups!$DH$6:$DH$99))))),Lookups!$DE$104:$DG$108,2,FALSE))</f>
        <v>1 Below Basic</v>
      </c>
      <c r="NW469" s="161" t="str">
        <f t="array" ref="NW469">IF($NL469="No RI Tests","No RI Tests",VLOOKUP(IF(AND(E469="K",JH469&lt;280),3,IF(AND(E469="K",JH469&gt;=280),4,MAX(IF(E469=Lookups!$DF$6:$DF$99,IF(NI469&gt;=Lookups!$DG$6:$DG$99,Lookups!$DH$6:$DH$99))))),Lookups!$DE$104:$DG$108,2,FALSE))</f>
        <v>1 Below Basic</v>
      </c>
      <c r="NX469" s="161" t="str">
        <f t="array" ref="NX469">IF($NL469="No RI Tests","No RI Tests",VLOOKUP(IF(AND(E469="K",NK469&lt;280),3,IF(AND(E469="K",NK469&gt;=280),4,MAX(IF(E469=Lookups!$DF$6:$DF$99,IF(NK469&gt;=Lookups!$DG$6:$DG$99,Lookups!$DH$6:$DH$99))))),Lookups!$DE$104:$DG$108,2,FALSE))</f>
        <v>1 Below Basic</v>
      </c>
      <c r="NY469">
        <f t="shared" si="638"/>
        <v>1</v>
      </c>
      <c r="NZ469">
        <f t="shared" si="639"/>
        <v>0</v>
      </c>
      <c r="OA469" t="str">
        <f t="shared" si="640"/>
        <v>Maintained Performance Level</v>
      </c>
      <c r="OB469" s="161" t="str">
        <f t="array" ref="OB469">IF($NL469="No RI Tests","No RI Tests",IF(E469="K","N/A",VLOOKUP(MAX(IF(E469=Lookups!$DF$6:$DF$99,IF(JJ469&gt;=Lookups!$DG$6:$DG$99,Lookups!$DI$6:$DI$99))),Lookups!$DE$104:$DG$108,3,FALSE)))</f>
        <v>1 Limited</v>
      </c>
      <c r="OC469" s="161" t="str">
        <f t="array" ref="OC469">IF($NL469="No RI Tests","No RI Tests",IF(E469="K","N/A",VLOOKUP(MAX(IF(E469=Lookups!$DF$6:$DF$99,IF(NI469&gt;=Lookups!$DG$6:$DG$99,Lookups!$DI$6:$DI$99))),Lookups!$DE$104:$DG$108,3,FALSE)))</f>
        <v>1 Limited</v>
      </c>
      <c r="OD469" s="161" t="str">
        <f t="array" ref="OD469">IF($NL469="No RI Tests","No RI Tests",IF(E469="K","N/A",VLOOKUP(MAX(IF(E469=Lookups!$DF$6:$DF$99,IF(NK469&gt;=Lookups!$DG$6:$DG$99,Lookups!$DI$6:$DI$99))),Lookups!$DE$104:$DG$108,3,FALSE)))</f>
        <v>1 Limited</v>
      </c>
      <c r="OE469">
        <f t="shared" si="641"/>
        <v>1</v>
      </c>
      <c r="OF469">
        <f t="shared" si="642"/>
        <v>0</v>
      </c>
      <c r="OG469" t="str">
        <f t="shared" si="643"/>
        <v>Maintained Performance Level</v>
      </c>
      <c r="OH469">
        <f t="shared" si="644"/>
        <v>121</v>
      </c>
      <c r="OI469">
        <f t="shared" si="645"/>
        <v>1</v>
      </c>
      <c r="OJ469">
        <f t="shared" si="646"/>
        <v>0</v>
      </c>
      <c r="OK469">
        <f t="shared" si="647"/>
        <v>0</v>
      </c>
      <c r="OL469">
        <f t="shared" si="648"/>
        <v>0.42086956521739133</v>
      </c>
      <c r="OM469" t="str">
        <f t="shared" si="649"/>
        <v>Fall Administration</v>
      </c>
      <c r="ON469" t="str">
        <f t="shared" si="650"/>
        <v>Spring Administration</v>
      </c>
      <c r="OO469" t="str">
        <f t="shared" si="651"/>
        <v>Fall to Spring-Full Year RI</v>
      </c>
      <c r="OP469" t="str">
        <f ca="1">IF(AND(HR469&lt;&gt;"",JJ469&lt;600),IF(HT469="Advancing","Tier 2","Tier 3"),IF(JI469="","Null",IF(OR(E469="K",E469&lt;3),"FRA Recommended",IF(JJ469&gt;=IF(E469&lt;6,400,600),IF(JJ469&lt;VLOOKUP(E469,Lookups!$AP$3:$AR$16,3,FALSE),"Tier 2","Core"),IF(JJ469&lt;400,IF(RAND()&lt;0.81,"Tier 3","Tier 2"),IF(RAND()&lt;0.51,"Tier 3","Tier 2"))))))</f>
        <v>Tier 3</v>
      </c>
      <c r="OQ469" t="str">
        <f t="shared" si="652"/>
        <v>Average Reading Invt. at Least 15 Minutes Long</v>
      </c>
      <c r="OR469">
        <f t="shared" si="653"/>
        <v>0</v>
      </c>
      <c r="OS469" t="str">
        <f t="shared" si="654"/>
        <v>Null</v>
      </c>
      <c r="OT469">
        <f t="shared" si="655"/>
        <v>121</v>
      </c>
      <c r="OU469" s="159">
        <f t="shared" si="656"/>
        <v>42499</v>
      </c>
      <c r="OV469" t="str">
        <f t="shared" si="657"/>
        <v>Form 3</v>
      </c>
      <c r="OW469" t="str">
        <f t="shared" si="658"/>
        <v>Beginning</v>
      </c>
      <c r="OX469">
        <f t="shared" si="659"/>
        <v>28</v>
      </c>
      <c r="OY469">
        <f t="shared" si="660"/>
        <v>1</v>
      </c>
      <c r="OZ469">
        <f t="shared" si="661"/>
        <v>0</v>
      </c>
      <c r="PA469" s="159">
        <f t="shared" si="662"/>
        <v>42244</v>
      </c>
      <c r="PB469" t="str">
        <f t="shared" si="663"/>
        <v>Form 1</v>
      </c>
      <c r="PC469" t="str">
        <f t="shared" si="664"/>
        <v>Beginning</v>
      </c>
      <c r="PD469">
        <f t="shared" si="665"/>
        <v>24</v>
      </c>
      <c r="PE469">
        <f t="shared" si="666"/>
        <v>5</v>
      </c>
      <c r="PF469">
        <f t="shared" si="667"/>
        <v>0</v>
      </c>
      <c r="PG469">
        <f t="shared" si="668"/>
        <v>36.428571428571431</v>
      </c>
      <c r="PH469">
        <f t="shared" si="669"/>
        <v>1</v>
      </c>
      <c r="PI469">
        <f t="shared" si="670"/>
        <v>1</v>
      </c>
      <c r="PJ469">
        <f t="shared" si="671"/>
        <v>24</v>
      </c>
      <c r="PK469">
        <f>IF(HR469="","Null",IF(E469&lt;3,"Null",IF(HU469=0,0,IF(HS469="Form 1",VLOOKUP(HU469,Lookups!$BE$3:$BP$63,E469,FALSE),IF(HS469="Form 2",VLOOKUP(HU469,Lookups!$BE$67:$BP$127,E469,FALSE),VLOOKUP(HU469,Lookups!$BE$130:$BP$190,E469,FALSE))))))</f>
        <v>4</v>
      </c>
      <c r="PL469">
        <f t="shared" si="672"/>
        <v>28</v>
      </c>
      <c r="PM469">
        <f>IF($PH469=0,"Null",IF(E469&lt;3,"Null",IF(OX469=0,0,IF(OV469="Form 1",VLOOKUP(OX469,Lookups!$BE$3:$BP$63,E469,FALSE),IF(OV469="Form 2",VLOOKUP(OX469,Lookups!$BE$67:$BP$127,E469,FALSE),VLOOKUP(OX469,Lookups!$BE$130:$BP$190,E469,FALSE))))))</f>
        <v>7</v>
      </c>
      <c r="PN469">
        <f t="shared" si="673"/>
        <v>4</v>
      </c>
      <c r="PO469">
        <f t="shared" si="674"/>
        <v>1</v>
      </c>
      <c r="PP469">
        <f t="shared" si="675"/>
        <v>5</v>
      </c>
      <c r="PQ469">
        <f>IF(HR469="","Null",IF(E469&lt;3,"Null",IF(HV469=0,0,IF(HS469="Form 1",VLOOKUP(HV469,Lookups!$BR$3:$CC$63,E469,FALSE),IF(HS469="Form 2",VLOOKUP(HV469,Lookups!$BR$67:$CC$127,E469,FALSE),VLOOKUP(HV469,Lookups!$BR$130:$CC$190,E469,FALSE))))))</f>
        <v>22</v>
      </c>
      <c r="PR469">
        <f t="shared" si="676"/>
        <v>1</v>
      </c>
      <c r="PS469">
        <f>IF(HR469="","Null",IF(E469&lt;3,"Null",IF(OY469=0,0,IF(OW469="Form 1",VLOOKUP(OY469,Lookups!$BR$3:$CC$63,E469,FALSE),IF(OW469="Form 2",VLOOKUP(OY469,Lookups!$BR$67:$CC$127,E469,FALSE),VLOOKUP(OY469,Lookups!$BR$130:$CC$190,E469,FALSE))))))</f>
        <v>1</v>
      </c>
      <c r="PT469">
        <f t="shared" si="677"/>
        <v>-4</v>
      </c>
      <c r="PU469">
        <f t="shared" si="678"/>
        <v>0</v>
      </c>
      <c r="PV469">
        <f t="shared" si="679"/>
        <v>0</v>
      </c>
      <c r="PW469" t="str">
        <f t="shared" si="680"/>
        <v>Fall to Spring PI Administration</v>
      </c>
      <c r="PX469">
        <f t="shared" si="681"/>
        <v>0</v>
      </c>
      <c r="PY469">
        <f t="shared" si="682"/>
        <v>1</v>
      </c>
      <c r="PZ469" t="str">
        <f t="shared" si="683"/>
        <v>40 to 59 Sessions</v>
      </c>
      <c r="QA469" t="str">
        <f t="shared" si="684"/>
        <v>Series 1</v>
      </c>
      <c r="QB469" t="str">
        <f t="shared" si="685"/>
        <v>In Series 1 to 4</v>
      </c>
      <c r="QC469" t="str">
        <f>IF($MS469="System 44 Record",IF(BQ469&lt;MEDIAN(Directions!$F$3,Directions!$F$6),"Mid-Year Exited Student","Full Year Participant")&amp;IF(BP469&lt;Directions!$F$3,", Started Prior Year",", Started This Year"),"Null")</f>
        <v>Full Year Participant, Started This Year</v>
      </c>
      <c r="QD469">
        <f t="shared" si="686"/>
        <v>0</v>
      </c>
      <c r="QE469">
        <f t="shared" si="687"/>
        <v>0</v>
      </c>
      <c r="QF469">
        <f t="shared" si="688"/>
        <v>1</v>
      </c>
      <c r="QG469">
        <f t="shared" si="689"/>
        <v>0</v>
      </c>
      <c r="QH469">
        <f t="shared" si="690"/>
        <v>0</v>
      </c>
      <c r="QI469">
        <f t="shared" si="691"/>
        <v>0</v>
      </c>
      <c r="QJ469" t="str">
        <f t="shared" si="692"/>
        <v>RC! Only</v>
      </c>
      <c r="QK469" t="str">
        <f t="shared" si="693"/>
        <v>Null</v>
      </c>
      <c r="QL469" t="str">
        <f t="shared" si="694"/>
        <v>Null</v>
      </c>
      <c r="QM469" t="str">
        <f>IF($MS469="READ 180 Record",IF(AQ469="","Null",VLOOKUP(JJ469,Lookups!$DX$3:$EB$2054,AN469+1,FALSE)),"Null")</f>
        <v>Null</v>
      </c>
      <c r="QN469" t="str">
        <f t="shared" si="695"/>
        <v>Null</v>
      </c>
    </row>
    <row r="470" spans="1:456" x14ac:dyDescent="0.25">
      <c r="A470" s="161" t="s">
        <v>1447</v>
      </c>
      <c r="B470" s="161" t="s">
        <v>1447</v>
      </c>
      <c r="C470" s="161" t="s">
        <v>1447</v>
      </c>
      <c r="D470" s="161" t="s">
        <v>1447</v>
      </c>
      <c r="E470" s="161">
        <v>4</v>
      </c>
      <c r="F470" s="161" t="s">
        <v>1447</v>
      </c>
      <c r="G470" s="161" t="s">
        <v>880</v>
      </c>
      <c r="H470" s="161" t="s">
        <v>881</v>
      </c>
      <c r="K470" s="161">
        <v>0</v>
      </c>
      <c r="L470" s="161">
        <v>0</v>
      </c>
      <c r="M470" s="161">
        <v>0</v>
      </c>
      <c r="N470" s="161">
        <v>0</v>
      </c>
      <c r="O470" s="161">
        <v>0</v>
      </c>
      <c r="P470" s="161">
        <v>0</v>
      </c>
      <c r="Q470" s="161">
        <v>0</v>
      </c>
      <c r="R470" s="161">
        <v>0</v>
      </c>
      <c r="S470" s="161">
        <v>0</v>
      </c>
      <c r="T470" s="161">
        <v>0</v>
      </c>
      <c r="U470" s="161">
        <v>0</v>
      </c>
      <c r="V470" s="161">
        <v>0</v>
      </c>
      <c r="W470" s="161">
        <v>0</v>
      </c>
      <c r="X470" s="161">
        <v>0</v>
      </c>
      <c r="AB470" s="161" t="s">
        <v>242</v>
      </c>
      <c r="AC470" s="161" t="s">
        <v>242</v>
      </c>
      <c r="AD470" s="161" t="s">
        <v>242</v>
      </c>
      <c r="AE470" s="161" t="s">
        <v>242</v>
      </c>
      <c r="AF470" s="161" t="s">
        <v>242</v>
      </c>
      <c r="AG470" s="161" t="s">
        <v>242</v>
      </c>
      <c r="AH470" s="161" t="s">
        <v>242</v>
      </c>
      <c r="AI470" s="161">
        <v>20150801</v>
      </c>
      <c r="AJ470" s="161">
        <v>20160525</v>
      </c>
      <c r="AK470" s="161" t="s">
        <v>869</v>
      </c>
      <c r="AL470" t="s">
        <v>1078</v>
      </c>
      <c r="BN470" t="s">
        <v>1079</v>
      </c>
      <c r="ET470" s="161">
        <v>0</v>
      </c>
      <c r="EU470" s="161">
        <v>0</v>
      </c>
      <c r="EV470" s="161">
        <v>0</v>
      </c>
      <c r="EW470" s="161">
        <v>0</v>
      </c>
      <c r="EX470" s="161">
        <v>0</v>
      </c>
      <c r="EY470" s="161">
        <v>0</v>
      </c>
      <c r="EZ470" s="161">
        <v>0</v>
      </c>
      <c r="FA470" s="161">
        <v>0</v>
      </c>
      <c r="FB470" s="161">
        <v>0</v>
      </c>
      <c r="FC470" s="161">
        <v>0</v>
      </c>
      <c r="FD470" s="161">
        <v>0</v>
      </c>
      <c r="FE470" s="161">
        <v>0</v>
      </c>
      <c r="HN470" s="161" t="s">
        <v>881</v>
      </c>
      <c r="JB470" s="161" t="s">
        <v>881</v>
      </c>
      <c r="JC470" s="161">
        <v>0</v>
      </c>
      <c r="JD470" s="161">
        <v>0</v>
      </c>
      <c r="JE470" s="161">
        <v>0</v>
      </c>
      <c r="JF470" s="161">
        <v>0</v>
      </c>
      <c r="MN470" t="str">
        <f t="shared" si="609"/>
        <v>NoNoNoNoNoNo</v>
      </c>
      <c r="MO470" t="str">
        <f>IF(AND(MN470="NoNoNoNoNoNo",JI470=""),"No Programs",VLOOKUP(MN470,Lookups!$DA$4:$DB$67,2,FALSE))</f>
        <v>No Programs</v>
      </c>
      <c r="MP470">
        <f t="shared" si="610"/>
        <v>0</v>
      </c>
      <c r="MQ470" t="str">
        <f t="shared" si="611"/>
        <v>No Program Use</v>
      </c>
      <c r="MR470" t="str">
        <f>Directions!$D$3</f>
        <v>Usage</v>
      </c>
      <c r="MS470" t="str">
        <f>VLOOKUP(MQ470,Lookups!$CU$71:$CV$80,2,FALSE)</f>
        <v>Exclude</v>
      </c>
      <c r="MT470">
        <f t="shared" si="612"/>
        <v>0</v>
      </c>
      <c r="MU470">
        <f t="shared" si="613"/>
        <v>0</v>
      </c>
      <c r="MV470">
        <f t="shared" si="614"/>
        <v>0</v>
      </c>
      <c r="MW470">
        <f t="shared" si="615"/>
        <v>0</v>
      </c>
      <c r="MX470">
        <f t="shared" si="616"/>
        <v>0</v>
      </c>
      <c r="MY470" t="str">
        <f t="shared" si="617"/>
        <v>Not Used</v>
      </c>
      <c r="MZ470">
        <f t="shared" si="618"/>
        <v>0</v>
      </c>
      <c r="NA470" t="str">
        <f t="shared" si="619"/>
        <v>Not Available</v>
      </c>
      <c r="NB470" t="str">
        <f t="shared" si="620"/>
        <v>Not Available</v>
      </c>
      <c r="NC470" t="str">
        <f t="shared" si="621"/>
        <v>4 Not Indicated</v>
      </c>
      <c r="ND470" t="str">
        <f t="shared" si="622"/>
        <v>4 Not Indicated</v>
      </c>
      <c r="NE470" t="str">
        <f t="shared" si="623"/>
        <v>4 Not Indicated</v>
      </c>
      <c r="NF470" t="str">
        <f t="shared" si="624"/>
        <v>4 Not Indicated</v>
      </c>
      <c r="NG470" t="str">
        <f t="shared" si="625"/>
        <v>4 Not Indicated</v>
      </c>
      <c r="NH470" s="159" t="str">
        <f t="shared" si="626"/>
        <v>Null</v>
      </c>
      <c r="NI470" t="str">
        <f t="shared" si="627"/>
        <v>Null</v>
      </c>
      <c r="NJ470" s="159" t="str">
        <f t="shared" si="628"/>
        <v>Null</v>
      </c>
      <c r="NK470" t="str">
        <f t="shared" si="629"/>
        <v>Null</v>
      </c>
      <c r="NL470" t="str">
        <f t="shared" si="630"/>
        <v>No RI Tests</v>
      </c>
      <c r="NM470">
        <f t="shared" si="631"/>
        <v>0</v>
      </c>
      <c r="NN470" t="str">
        <f>IF(OR(E470="PK",E470="K",JJ470=""),"Null",INDEX(Lookups!$EZ$4:$FW$18,MATCH($JJ470,Lookups!$EY$4:$EY$18,1),MATCH($E470,Lookups!$EZ$3:$FW$3,0)))</f>
        <v>Null</v>
      </c>
      <c r="NO470" t="str">
        <f>IF(OR(E470="PK",E470="K",JJ470=""),"Null",INDEX(Lookups!$EZ$4:$FW$18,MATCH($JJ470,Lookups!$EY$4:$EY$18,1),MATCH($E470,Lookups!$EZ$3:$FW$3,0) + 1))</f>
        <v>Null</v>
      </c>
      <c r="NP470" t="str">
        <f t="shared" si="632"/>
        <v>Null</v>
      </c>
      <c r="NQ470" t="str">
        <f t="shared" si="633"/>
        <v>Null</v>
      </c>
      <c r="NR470" t="str">
        <f t="shared" si="634"/>
        <v>Null</v>
      </c>
      <c r="NS470" t="str">
        <f t="shared" si="635"/>
        <v>No RI Tests</v>
      </c>
      <c r="NT470" t="str">
        <f t="shared" si="636"/>
        <v>No RI Tests</v>
      </c>
      <c r="NU470" t="str">
        <f t="shared" si="637"/>
        <v>No RI Tests</v>
      </c>
      <c r="NV470" s="183" t="str">
        <f t="array" ref="NV470">IF($NL470="No RI Tests","No RI Tests",VLOOKUP(IF(AND(E470="K",JJ470&lt;280),3,IF(AND(E470="K",JJ470&gt;=280),4,MAX(IF(E470=Lookups!$DF$6:$DF$99,IF(JJ470&gt;=Lookups!$DG$6:$DG$99,Lookups!$DH$6:$DH$99))))),Lookups!$DE$104:$DG$108,2,FALSE))</f>
        <v>No RI Tests</v>
      </c>
      <c r="NW470" s="161" t="str">
        <f t="array" ref="NW470">IF($NL470="No RI Tests","No RI Tests",VLOOKUP(IF(AND(E470="K",JH470&lt;280),3,IF(AND(E470="K",JH470&gt;=280),4,MAX(IF(E470=Lookups!$DF$6:$DF$99,IF(NI470&gt;=Lookups!$DG$6:$DG$99,Lookups!$DH$6:$DH$99))))),Lookups!$DE$104:$DG$108,2,FALSE))</f>
        <v>No RI Tests</v>
      </c>
      <c r="NX470" s="161" t="str">
        <f t="array" ref="NX470">IF($NL470="No RI Tests","No RI Tests",VLOOKUP(IF(AND(E470="K",NK470&lt;280),3,IF(AND(E470="K",NK470&gt;=280),4,MAX(IF(E470=Lookups!$DF$6:$DF$99,IF(NK470&gt;=Lookups!$DG$6:$DG$99,Lookups!$DH$6:$DH$99))))),Lookups!$DE$104:$DG$108,2,FALSE))</f>
        <v>No RI Tests</v>
      </c>
      <c r="NY470" t="str">
        <f t="shared" si="638"/>
        <v>Null</v>
      </c>
      <c r="NZ470" t="str">
        <f t="shared" si="639"/>
        <v>Null</v>
      </c>
      <c r="OA470" t="str">
        <f t="shared" si="640"/>
        <v>No RI for Comparison</v>
      </c>
      <c r="OB470" s="161" t="str">
        <f t="array" ref="OB470">IF($NL470="No RI Tests","No RI Tests",IF(E470="K","N/A",VLOOKUP(MAX(IF(E470=Lookups!$DF$6:$DF$99,IF(JJ470&gt;=Lookups!$DG$6:$DG$99,Lookups!$DI$6:$DI$99))),Lookups!$DE$104:$DG$108,3,FALSE)))</f>
        <v>No RI Tests</v>
      </c>
      <c r="OC470" s="161" t="str">
        <f t="array" ref="OC470">IF($NL470="No RI Tests","No RI Tests",IF(E470="K","N/A",VLOOKUP(MAX(IF(E470=Lookups!$DF$6:$DF$99,IF(NI470&gt;=Lookups!$DG$6:$DG$99,Lookups!$DI$6:$DI$99))),Lookups!$DE$104:$DG$108,3,FALSE)))</f>
        <v>No RI Tests</v>
      </c>
      <c r="OD470" s="161" t="str">
        <f t="array" ref="OD470">IF($NL470="No RI Tests","No RI Tests",IF(E470="K","N/A",VLOOKUP(MAX(IF(E470=Lookups!$DF$6:$DF$99,IF(NK470&gt;=Lookups!$DG$6:$DG$99,Lookups!$DI$6:$DI$99))),Lookups!$DE$104:$DG$108,3,FALSE)))</f>
        <v>No RI Tests</v>
      </c>
      <c r="OE470" t="str">
        <f t="shared" si="641"/>
        <v>Null</v>
      </c>
      <c r="OF470" t="str">
        <f t="shared" si="642"/>
        <v>Null</v>
      </c>
      <c r="OG470" t="str">
        <f t="shared" si="643"/>
        <v>No RI for Comparison</v>
      </c>
      <c r="OH470" t="str">
        <f t="shared" si="644"/>
        <v>Null</v>
      </c>
      <c r="OI470" t="str">
        <f t="shared" si="645"/>
        <v>Null</v>
      </c>
      <c r="OJ470" t="str">
        <f t="shared" si="646"/>
        <v>Null</v>
      </c>
      <c r="OK470" t="str">
        <f t="shared" si="647"/>
        <v>Null</v>
      </c>
      <c r="OL470" t="str">
        <f t="shared" si="648"/>
        <v>Null</v>
      </c>
      <c r="OM470" t="str">
        <f t="shared" si="649"/>
        <v>Null</v>
      </c>
      <c r="ON470" t="str">
        <f t="shared" si="650"/>
        <v>Null</v>
      </c>
      <c r="OO470" t="str">
        <f t="shared" si="651"/>
        <v>Null RI</v>
      </c>
      <c r="OP470" t="str">
        <f ca="1">IF(AND(HR470&lt;&gt;"",JJ470&lt;600),IF(HT470="Advancing","Tier 2","Tier 3"),IF(JI470="","Null",IF(OR(E470="K",E470&lt;3),"FRA Recommended",IF(JJ470&gt;=IF(E470&lt;6,400,600),IF(JJ470&lt;VLOOKUP(E470,Lookups!$AP$3:$AR$16,3,FALSE),"Tier 2","Core"),IF(JJ470&lt;400,IF(RAND()&lt;0.81,"Tier 3","Tier 2"),IF(RAND()&lt;0.51,"Tier 3","Tier 2"))))))</f>
        <v>Null</v>
      </c>
      <c r="OQ470" t="str">
        <f t="shared" si="652"/>
        <v>Null</v>
      </c>
      <c r="OR470" t="str">
        <f t="shared" si="653"/>
        <v>Null</v>
      </c>
      <c r="OS470" t="str">
        <f t="shared" si="654"/>
        <v>Null</v>
      </c>
      <c r="OT470" t="str">
        <f t="shared" si="655"/>
        <v>No RI Tests</v>
      </c>
      <c r="OU470" s="159" t="str">
        <f t="shared" si="656"/>
        <v>No PI Tests</v>
      </c>
      <c r="OV470" t="str">
        <f t="shared" si="657"/>
        <v>No PI Tests</v>
      </c>
      <c r="OW470" t="str">
        <f t="shared" si="658"/>
        <v>No PI Tests</v>
      </c>
      <c r="OX470" t="str">
        <f t="shared" si="659"/>
        <v>No PI Tests</v>
      </c>
      <c r="OY470" t="str">
        <f t="shared" si="660"/>
        <v>No PI Tests</v>
      </c>
      <c r="OZ470" t="str">
        <f t="shared" si="661"/>
        <v>No PI Tests</v>
      </c>
      <c r="PA470" s="159" t="str">
        <f t="shared" si="662"/>
        <v>No PI Tests</v>
      </c>
      <c r="PB470" t="str">
        <f t="shared" si="663"/>
        <v>No PI Tests</v>
      </c>
      <c r="PC470" t="str">
        <f t="shared" si="664"/>
        <v>No PI Tests</v>
      </c>
      <c r="PD470" t="str">
        <f t="shared" si="665"/>
        <v>No PI Tests</v>
      </c>
      <c r="PE470" t="str">
        <f t="shared" si="666"/>
        <v>No PI Tests</v>
      </c>
      <c r="PF470" t="str">
        <f t="shared" si="667"/>
        <v>No PI Tests</v>
      </c>
      <c r="PG470" t="str">
        <f t="shared" si="668"/>
        <v>No PI Tests</v>
      </c>
      <c r="PH470">
        <f t="shared" si="669"/>
        <v>0</v>
      </c>
      <c r="PI470">
        <f t="shared" si="670"/>
        <v>0</v>
      </c>
      <c r="PJ470" t="str">
        <f t="shared" si="671"/>
        <v>Null</v>
      </c>
      <c r="PK470" t="str">
        <f>IF(HR470="","Null",IF(E470&lt;3,"Null",IF(HU470=0,0,IF(HS470="Form 1",VLOOKUP(HU470,Lookups!$BE$3:$BP$63,E470,FALSE),IF(HS470="Form 2",VLOOKUP(HU470,Lookups!$BE$67:$BP$127,E470,FALSE),VLOOKUP(HU470,Lookups!$BE$130:$BP$190,E470,FALSE))))))</f>
        <v>Null</v>
      </c>
      <c r="PL470" t="str">
        <f t="shared" si="672"/>
        <v>Null</v>
      </c>
      <c r="PM470" t="str">
        <f>IF($PH470=0,"Null",IF(E470&lt;3,"Null",IF(OX470=0,0,IF(OV470="Form 1",VLOOKUP(OX470,Lookups!$BE$3:$BP$63,E470,FALSE),IF(OV470="Form 2",VLOOKUP(OX470,Lookups!$BE$67:$BP$127,E470,FALSE),VLOOKUP(OX470,Lookups!$BE$130:$BP$190,E470,FALSE))))))</f>
        <v>Null</v>
      </c>
      <c r="PN470" t="str">
        <f t="shared" si="673"/>
        <v>Null</v>
      </c>
      <c r="PO470" t="str">
        <f t="shared" si="674"/>
        <v>Null</v>
      </c>
      <c r="PP470" t="str">
        <f t="shared" si="675"/>
        <v>Null</v>
      </c>
      <c r="PQ470" t="str">
        <f>IF(HR470="","Null",IF(E470&lt;3,"Null",IF(HV470=0,0,IF(HS470="Form 1",VLOOKUP(HV470,Lookups!$BR$3:$CC$63,E470,FALSE),IF(HS470="Form 2",VLOOKUP(HV470,Lookups!$BR$67:$CC$127,E470,FALSE),VLOOKUP(HV470,Lookups!$BR$130:$CC$190,E470,FALSE))))))</f>
        <v>Null</v>
      </c>
      <c r="PR470" t="str">
        <f t="shared" si="676"/>
        <v>Null</v>
      </c>
      <c r="PS470" t="str">
        <f>IF(HR470="","Null",IF(E470&lt;3,"Null",IF(OY470=0,0,IF(OW470="Form 1",VLOOKUP(OY470,Lookups!$BR$3:$CC$63,E470,FALSE),IF(OW470="Form 2",VLOOKUP(OY470,Lookups!$BR$67:$CC$127,E470,FALSE),VLOOKUP(OY470,Lookups!$BR$130:$CC$190,E470,FALSE))))))</f>
        <v>Null</v>
      </c>
      <c r="PT470" t="str">
        <f t="shared" si="677"/>
        <v>Null</v>
      </c>
      <c r="PU470" t="str">
        <f t="shared" si="678"/>
        <v>Null</v>
      </c>
      <c r="PV470" t="str">
        <f t="shared" si="679"/>
        <v>Null</v>
      </c>
      <c r="PW470" t="str">
        <f t="shared" si="680"/>
        <v>No PI Tests</v>
      </c>
      <c r="PX470">
        <f t="shared" si="681"/>
        <v>0</v>
      </c>
      <c r="PY470">
        <f t="shared" si="682"/>
        <v>0</v>
      </c>
      <c r="PZ470" t="str">
        <f t="shared" si="683"/>
        <v>Null</v>
      </c>
      <c r="QA470" t="str">
        <f t="shared" si="684"/>
        <v>Null</v>
      </c>
      <c r="QB470" t="str">
        <f t="shared" si="685"/>
        <v>Null</v>
      </c>
      <c r="QC470" t="str">
        <f>IF($MS470="System 44 Record",IF(BQ470&lt;MEDIAN(Directions!$F$3,Directions!$F$6),"Mid-Year Exited Student","Full Year Participant")&amp;IF(BP470&lt;Directions!$F$3,", Started Prior Year",", Started This Year"),"Null")</f>
        <v>Null</v>
      </c>
      <c r="QD470" t="str">
        <f t="shared" si="686"/>
        <v>Null</v>
      </c>
      <c r="QE470">
        <f t="shared" si="687"/>
        <v>0</v>
      </c>
      <c r="QF470">
        <f t="shared" si="688"/>
        <v>0</v>
      </c>
      <c r="QG470">
        <f t="shared" si="689"/>
        <v>0</v>
      </c>
      <c r="QH470">
        <f t="shared" si="690"/>
        <v>0</v>
      </c>
      <c r="QI470">
        <f t="shared" si="691"/>
        <v>0</v>
      </c>
      <c r="QJ470" t="str">
        <f t="shared" si="692"/>
        <v>Used None</v>
      </c>
      <c r="QK470" t="str">
        <f t="shared" si="693"/>
        <v>Null</v>
      </c>
      <c r="QL470" t="str">
        <f t="shared" si="694"/>
        <v>Null</v>
      </c>
      <c r="QM470" t="str">
        <f>IF($MS470="READ 180 Record",IF(AQ470="","Null",VLOOKUP(JJ470,Lookups!$DX$3:$EB$2054,AN470+1,FALSE)),"Null")</f>
        <v>Null</v>
      </c>
      <c r="QN470" t="str">
        <f t="shared" si="695"/>
        <v>Null</v>
      </c>
    </row>
    <row r="471" spans="1:456" x14ac:dyDescent="0.25">
      <c r="A471" s="161" t="s">
        <v>1447</v>
      </c>
      <c r="B471" s="161" t="s">
        <v>1447</v>
      </c>
      <c r="C471" s="161" t="s">
        <v>1447</v>
      </c>
      <c r="D471" s="161" t="s">
        <v>1447</v>
      </c>
      <c r="E471" s="161">
        <v>4</v>
      </c>
      <c r="F471" s="161" t="s">
        <v>1447</v>
      </c>
      <c r="G471" s="161" t="s">
        <v>880</v>
      </c>
      <c r="H471" s="161" t="s">
        <v>881</v>
      </c>
      <c r="K471" s="161">
        <v>0</v>
      </c>
      <c r="L471" s="161">
        <v>0</v>
      </c>
      <c r="M471" s="161">
        <v>0</v>
      </c>
      <c r="N471" s="161">
        <v>0</v>
      </c>
      <c r="O471" s="161">
        <v>0</v>
      </c>
      <c r="P471" s="161">
        <v>0</v>
      </c>
      <c r="Q471" s="161">
        <v>0</v>
      </c>
      <c r="R471" s="161">
        <v>0</v>
      </c>
      <c r="S471" s="161">
        <v>0</v>
      </c>
      <c r="T471" s="161">
        <v>0</v>
      </c>
      <c r="U471" s="161">
        <v>0</v>
      </c>
      <c r="V471" s="161">
        <v>0</v>
      </c>
      <c r="W471" s="161">
        <v>0</v>
      </c>
      <c r="X471" s="161">
        <v>0</v>
      </c>
      <c r="AB471" s="161" t="s">
        <v>242</v>
      </c>
      <c r="AC471" s="161" t="s">
        <v>242</v>
      </c>
      <c r="AD471" s="161" t="s">
        <v>242</v>
      </c>
      <c r="AE471" s="161" t="s">
        <v>242</v>
      </c>
      <c r="AF471" s="161" t="s">
        <v>242</v>
      </c>
      <c r="AG471" s="161" t="s">
        <v>242</v>
      </c>
      <c r="AH471" s="161" t="s">
        <v>242</v>
      </c>
      <c r="AI471" s="161">
        <v>20150801</v>
      </c>
      <c r="AJ471" s="161">
        <v>20160525</v>
      </c>
      <c r="AK471" s="161" t="s">
        <v>869</v>
      </c>
      <c r="AL471" t="s">
        <v>1078</v>
      </c>
      <c r="BN471" t="s">
        <v>1079</v>
      </c>
      <c r="ET471" s="161">
        <v>0</v>
      </c>
      <c r="EU471" s="161">
        <v>0</v>
      </c>
      <c r="EV471" s="161">
        <v>0</v>
      </c>
      <c r="EW471" s="161">
        <v>0</v>
      </c>
      <c r="EX471" s="161">
        <v>0</v>
      </c>
      <c r="EY471" s="161">
        <v>0</v>
      </c>
      <c r="EZ471" s="161">
        <v>0</v>
      </c>
      <c r="FA471" s="161">
        <v>0</v>
      </c>
      <c r="FB471" s="161">
        <v>0</v>
      </c>
      <c r="FC471" s="161">
        <v>0</v>
      </c>
      <c r="FD471" s="161">
        <v>0</v>
      </c>
      <c r="FE471" s="161">
        <v>0</v>
      </c>
      <c r="HN471" s="161" t="s">
        <v>881</v>
      </c>
      <c r="JB471" s="161" t="s">
        <v>881</v>
      </c>
      <c r="JC471" s="161">
        <v>0</v>
      </c>
      <c r="JD471" s="161">
        <v>0</v>
      </c>
      <c r="JE471" s="161">
        <v>0</v>
      </c>
      <c r="JF471" s="161">
        <v>0</v>
      </c>
      <c r="MN471" t="str">
        <f t="shared" si="609"/>
        <v>NoNoNoNoNoNo</v>
      </c>
      <c r="MO471" t="str">
        <f>IF(AND(MN471="NoNoNoNoNoNo",JI471=""),"No Programs",VLOOKUP(MN471,Lookups!$DA$4:$DB$67,2,FALSE))</f>
        <v>No Programs</v>
      </c>
      <c r="MP471">
        <f t="shared" si="610"/>
        <v>0</v>
      </c>
      <c r="MQ471" t="str">
        <f t="shared" si="611"/>
        <v>No Program Use</v>
      </c>
      <c r="MR471" t="str">
        <f>Directions!$D$3</f>
        <v>Usage</v>
      </c>
      <c r="MS471" t="str">
        <f>VLOOKUP(MQ471,Lookups!$CU$71:$CV$80,2,FALSE)</f>
        <v>Exclude</v>
      </c>
      <c r="MT471">
        <f t="shared" si="612"/>
        <v>0</v>
      </c>
      <c r="MU471">
        <f t="shared" si="613"/>
        <v>0</v>
      </c>
      <c r="MV471">
        <f t="shared" si="614"/>
        <v>0</v>
      </c>
      <c r="MW471">
        <f t="shared" si="615"/>
        <v>0</v>
      </c>
      <c r="MX471">
        <f t="shared" si="616"/>
        <v>0</v>
      </c>
      <c r="MY471" t="str">
        <f t="shared" si="617"/>
        <v>Not Used</v>
      </c>
      <c r="MZ471">
        <f t="shared" si="618"/>
        <v>0</v>
      </c>
      <c r="NA471" t="str">
        <f t="shared" si="619"/>
        <v>Not Available</v>
      </c>
      <c r="NB471" t="str">
        <f t="shared" si="620"/>
        <v>Not Available</v>
      </c>
      <c r="NC471" t="str">
        <f t="shared" si="621"/>
        <v>4 Not Indicated</v>
      </c>
      <c r="ND471" t="str">
        <f t="shared" si="622"/>
        <v>4 Not Indicated</v>
      </c>
      <c r="NE471" t="str">
        <f t="shared" si="623"/>
        <v>4 Not Indicated</v>
      </c>
      <c r="NF471" t="str">
        <f t="shared" si="624"/>
        <v>4 Not Indicated</v>
      </c>
      <c r="NG471" t="str">
        <f t="shared" si="625"/>
        <v>4 Not Indicated</v>
      </c>
      <c r="NH471" s="159" t="str">
        <f t="shared" si="626"/>
        <v>Null</v>
      </c>
      <c r="NI471" t="str">
        <f t="shared" si="627"/>
        <v>Null</v>
      </c>
      <c r="NJ471" s="159" t="str">
        <f t="shared" si="628"/>
        <v>Null</v>
      </c>
      <c r="NK471" t="str">
        <f t="shared" si="629"/>
        <v>Null</v>
      </c>
      <c r="NL471" t="str">
        <f t="shared" si="630"/>
        <v>No RI Tests</v>
      </c>
      <c r="NM471">
        <f t="shared" si="631"/>
        <v>0</v>
      </c>
      <c r="NN471" t="str">
        <f>IF(OR(E471="PK",E471="K",JJ471=""),"Null",INDEX(Lookups!$EZ$4:$FW$18,MATCH($JJ471,Lookups!$EY$4:$EY$18,1),MATCH($E471,Lookups!$EZ$3:$FW$3,0)))</f>
        <v>Null</v>
      </c>
      <c r="NO471" t="str">
        <f>IF(OR(E471="PK",E471="K",JJ471=""),"Null",INDEX(Lookups!$EZ$4:$FW$18,MATCH($JJ471,Lookups!$EY$4:$EY$18,1),MATCH($E471,Lookups!$EZ$3:$FW$3,0) + 1))</f>
        <v>Null</v>
      </c>
      <c r="NP471" t="str">
        <f t="shared" si="632"/>
        <v>Null</v>
      </c>
      <c r="NQ471" t="str">
        <f t="shared" si="633"/>
        <v>Null</v>
      </c>
      <c r="NR471" t="str">
        <f t="shared" si="634"/>
        <v>Null</v>
      </c>
      <c r="NS471" t="str">
        <f t="shared" si="635"/>
        <v>No RI Tests</v>
      </c>
      <c r="NT471" t="str">
        <f t="shared" si="636"/>
        <v>No RI Tests</v>
      </c>
      <c r="NU471" t="str">
        <f t="shared" si="637"/>
        <v>No RI Tests</v>
      </c>
      <c r="NV471" s="183" t="str">
        <f t="array" ref="NV471">IF($NL471="No RI Tests","No RI Tests",VLOOKUP(IF(AND(E471="K",JJ471&lt;280),3,IF(AND(E471="K",JJ471&gt;=280),4,MAX(IF(E471=Lookups!$DF$6:$DF$99,IF(JJ471&gt;=Lookups!$DG$6:$DG$99,Lookups!$DH$6:$DH$99))))),Lookups!$DE$104:$DG$108,2,FALSE))</f>
        <v>No RI Tests</v>
      </c>
      <c r="NW471" s="161" t="str">
        <f t="array" ref="NW471">IF($NL471="No RI Tests","No RI Tests",VLOOKUP(IF(AND(E471="K",JH471&lt;280),3,IF(AND(E471="K",JH471&gt;=280),4,MAX(IF(E471=Lookups!$DF$6:$DF$99,IF(NI471&gt;=Lookups!$DG$6:$DG$99,Lookups!$DH$6:$DH$99))))),Lookups!$DE$104:$DG$108,2,FALSE))</f>
        <v>No RI Tests</v>
      </c>
      <c r="NX471" s="161" t="str">
        <f t="array" ref="NX471">IF($NL471="No RI Tests","No RI Tests",VLOOKUP(IF(AND(E471="K",NK471&lt;280),3,IF(AND(E471="K",NK471&gt;=280),4,MAX(IF(E471=Lookups!$DF$6:$DF$99,IF(NK471&gt;=Lookups!$DG$6:$DG$99,Lookups!$DH$6:$DH$99))))),Lookups!$DE$104:$DG$108,2,FALSE))</f>
        <v>No RI Tests</v>
      </c>
      <c r="NY471" t="str">
        <f t="shared" si="638"/>
        <v>Null</v>
      </c>
      <c r="NZ471" t="str">
        <f t="shared" si="639"/>
        <v>Null</v>
      </c>
      <c r="OA471" t="str">
        <f t="shared" si="640"/>
        <v>No RI for Comparison</v>
      </c>
      <c r="OB471" s="161" t="str">
        <f t="array" ref="OB471">IF($NL471="No RI Tests","No RI Tests",IF(E471="K","N/A",VLOOKUP(MAX(IF(E471=Lookups!$DF$6:$DF$99,IF(JJ471&gt;=Lookups!$DG$6:$DG$99,Lookups!$DI$6:$DI$99))),Lookups!$DE$104:$DG$108,3,FALSE)))</f>
        <v>No RI Tests</v>
      </c>
      <c r="OC471" s="161" t="str">
        <f t="array" ref="OC471">IF($NL471="No RI Tests","No RI Tests",IF(E471="K","N/A",VLOOKUP(MAX(IF(E471=Lookups!$DF$6:$DF$99,IF(NI471&gt;=Lookups!$DG$6:$DG$99,Lookups!$DI$6:$DI$99))),Lookups!$DE$104:$DG$108,3,FALSE)))</f>
        <v>No RI Tests</v>
      </c>
      <c r="OD471" s="161" t="str">
        <f t="array" ref="OD471">IF($NL471="No RI Tests","No RI Tests",IF(E471="K","N/A",VLOOKUP(MAX(IF(E471=Lookups!$DF$6:$DF$99,IF(NK471&gt;=Lookups!$DG$6:$DG$99,Lookups!$DI$6:$DI$99))),Lookups!$DE$104:$DG$108,3,FALSE)))</f>
        <v>No RI Tests</v>
      </c>
      <c r="OE471" t="str">
        <f t="shared" si="641"/>
        <v>Null</v>
      </c>
      <c r="OF471" t="str">
        <f t="shared" si="642"/>
        <v>Null</v>
      </c>
      <c r="OG471" t="str">
        <f t="shared" si="643"/>
        <v>No RI for Comparison</v>
      </c>
      <c r="OH471" t="str">
        <f t="shared" si="644"/>
        <v>Null</v>
      </c>
      <c r="OI471" t="str">
        <f t="shared" si="645"/>
        <v>Null</v>
      </c>
      <c r="OJ471" t="str">
        <f t="shared" si="646"/>
        <v>Null</v>
      </c>
      <c r="OK471" t="str">
        <f t="shared" si="647"/>
        <v>Null</v>
      </c>
      <c r="OL471" t="str">
        <f t="shared" si="648"/>
        <v>Null</v>
      </c>
      <c r="OM471" t="str">
        <f t="shared" si="649"/>
        <v>Null</v>
      </c>
      <c r="ON471" t="str">
        <f t="shared" si="650"/>
        <v>Null</v>
      </c>
      <c r="OO471" t="str">
        <f t="shared" si="651"/>
        <v>Null RI</v>
      </c>
      <c r="OP471" t="str">
        <f ca="1">IF(AND(HR471&lt;&gt;"",JJ471&lt;600),IF(HT471="Advancing","Tier 2","Tier 3"),IF(JI471="","Null",IF(OR(E471="K",E471&lt;3),"FRA Recommended",IF(JJ471&gt;=IF(E471&lt;6,400,600),IF(JJ471&lt;VLOOKUP(E471,Lookups!$AP$3:$AR$16,3,FALSE),"Tier 2","Core"),IF(JJ471&lt;400,IF(RAND()&lt;0.81,"Tier 3","Tier 2"),IF(RAND()&lt;0.51,"Tier 3","Tier 2"))))))</f>
        <v>Null</v>
      </c>
      <c r="OQ471" t="str">
        <f t="shared" si="652"/>
        <v>Null</v>
      </c>
      <c r="OR471" t="str">
        <f t="shared" si="653"/>
        <v>Null</v>
      </c>
      <c r="OS471" t="str">
        <f t="shared" si="654"/>
        <v>Null</v>
      </c>
      <c r="OT471" t="str">
        <f t="shared" si="655"/>
        <v>No RI Tests</v>
      </c>
      <c r="OU471" s="159" t="str">
        <f t="shared" si="656"/>
        <v>No PI Tests</v>
      </c>
      <c r="OV471" t="str">
        <f t="shared" si="657"/>
        <v>No PI Tests</v>
      </c>
      <c r="OW471" t="str">
        <f t="shared" si="658"/>
        <v>No PI Tests</v>
      </c>
      <c r="OX471" t="str">
        <f t="shared" si="659"/>
        <v>No PI Tests</v>
      </c>
      <c r="OY471" t="str">
        <f t="shared" si="660"/>
        <v>No PI Tests</v>
      </c>
      <c r="OZ471" t="str">
        <f t="shared" si="661"/>
        <v>No PI Tests</v>
      </c>
      <c r="PA471" s="159" t="str">
        <f t="shared" si="662"/>
        <v>No PI Tests</v>
      </c>
      <c r="PB471" t="str">
        <f t="shared" si="663"/>
        <v>No PI Tests</v>
      </c>
      <c r="PC471" t="str">
        <f t="shared" si="664"/>
        <v>No PI Tests</v>
      </c>
      <c r="PD471" t="str">
        <f t="shared" si="665"/>
        <v>No PI Tests</v>
      </c>
      <c r="PE471" t="str">
        <f t="shared" si="666"/>
        <v>No PI Tests</v>
      </c>
      <c r="PF471" t="str">
        <f t="shared" si="667"/>
        <v>No PI Tests</v>
      </c>
      <c r="PG471" t="str">
        <f t="shared" si="668"/>
        <v>No PI Tests</v>
      </c>
      <c r="PH471">
        <f t="shared" si="669"/>
        <v>0</v>
      </c>
      <c r="PI471">
        <f t="shared" si="670"/>
        <v>0</v>
      </c>
      <c r="PJ471" t="str">
        <f t="shared" si="671"/>
        <v>Null</v>
      </c>
      <c r="PK471" t="str">
        <f>IF(HR471="","Null",IF(E471&lt;3,"Null",IF(HU471=0,0,IF(HS471="Form 1",VLOOKUP(HU471,Lookups!$BE$3:$BP$63,E471,FALSE),IF(HS471="Form 2",VLOOKUP(HU471,Lookups!$BE$67:$BP$127,E471,FALSE),VLOOKUP(HU471,Lookups!$BE$130:$BP$190,E471,FALSE))))))</f>
        <v>Null</v>
      </c>
      <c r="PL471" t="str">
        <f t="shared" si="672"/>
        <v>Null</v>
      </c>
      <c r="PM471" t="str">
        <f>IF($PH471=0,"Null",IF(E471&lt;3,"Null",IF(OX471=0,0,IF(OV471="Form 1",VLOOKUP(OX471,Lookups!$BE$3:$BP$63,E471,FALSE),IF(OV471="Form 2",VLOOKUP(OX471,Lookups!$BE$67:$BP$127,E471,FALSE),VLOOKUP(OX471,Lookups!$BE$130:$BP$190,E471,FALSE))))))</f>
        <v>Null</v>
      </c>
      <c r="PN471" t="str">
        <f t="shared" si="673"/>
        <v>Null</v>
      </c>
      <c r="PO471" t="str">
        <f t="shared" si="674"/>
        <v>Null</v>
      </c>
      <c r="PP471" t="str">
        <f t="shared" si="675"/>
        <v>Null</v>
      </c>
      <c r="PQ471" t="str">
        <f>IF(HR471="","Null",IF(E471&lt;3,"Null",IF(HV471=0,0,IF(HS471="Form 1",VLOOKUP(HV471,Lookups!$BR$3:$CC$63,E471,FALSE),IF(HS471="Form 2",VLOOKUP(HV471,Lookups!$BR$67:$CC$127,E471,FALSE),VLOOKUP(HV471,Lookups!$BR$130:$CC$190,E471,FALSE))))))</f>
        <v>Null</v>
      </c>
      <c r="PR471" t="str">
        <f t="shared" si="676"/>
        <v>Null</v>
      </c>
      <c r="PS471" t="str">
        <f>IF(HR471="","Null",IF(E471&lt;3,"Null",IF(OY471=0,0,IF(OW471="Form 1",VLOOKUP(OY471,Lookups!$BR$3:$CC$63,E471,FALSE),IF(OW471="Form 2",VLOOKUP(OY471,Lookups!$BR$67:$CC$127,E471,FALSE),VLOOKUP(OY471,Lookups!$BR$130:$CC$190,E471,FALSE))))))</f>
        <v>Null</v>
      </c>
      <c r="PT471" t="str">
        <f t="shared" si="677"/>
        <v>Null</v>
      </c>
      <c r="PU471" t="str">
        <f t="shared" si="678"/>
        <v>Null</v>
      </c>
      <c r="PV471" t="str">
        <f t="shared" si="679"/>
        <v>Null</v>
      </c>
      <c r="PW471" t="str">
        <f t="shared" si="680"/>
        <v>No PI Tests</v>
      </c>
      <c r="PX471">
        <f t="shared" si="681"/>
        <v>0</v>
      </c>
      <c r="PY471">
        <f t="shared" si="682"/>
        <v>0</v>
      </c>
      <c r="PZ471" t="str">
        <f t="shared" si="683"/>
        <v>Null</v>
      </c>
      <c r="QA471" t="str">
        <f t="shared" si="684"/>
        <v>Null</v>
      </c>
      <c r="QB471" t="str">
        <f t="shared" si="685"/>
        <v>Null</v>
      </c>
      <c r="QC471" t="str">
        <f>IF($MS471="System 44 Record",IF(BQ471&lt;MEDIAN(Directions!$F$3,Directions!$F$6),"Mid-Year Exited Student","Full Year Participant")&amp;IF(BP471&lt;Directions!$F$3,", Started Prior Year",", Started This Year"),"Null")</f>
        <v>Null</v>
      </c>
      <c r="QD471" t="str">
        <f t="shared" si="686"/>
        <v>Null</v>
      </c>
      <c r="QE471">
        <f t="shared" si="687"/>
        <v>0</v>
      </c>
      <c r="QF471">
        <f t="shared" si="688"/>
        <v>0</v>
      </c>
      <c r="QG471">
        <f t="shared" si="689"/>
        <v>0</v>
      </c>
      <c r="QH471">
        <f t="shared" si="690"/>
        <v>0</v>
      </c>
      <c r="QI471">
        <f t="shared" si="691"/>
        <v>0</v>
      </c>
      <c r="QJ471" t="str">
        <f t="shared" si="692"/>
        <v>Used None</v>
      </c>
      <c r="QK471" t="str">
        <f t="shared" si="693"/>
        <v>Null</v>
      </c>
      <c r="QL471" t="str">
        <f t="shared" si="694"/>
        <v>Null</v>
      </c>
      <c r="QM471" t="str">
        <f>IF($MS471="READ 180 Record",IF(AQ471="","Null",VLOOKUP(JJ471,Lookups!$DX$3:$EB$2054,AN471+1,FALSE)),"Null")</f>
        <v>Null</v>
      </c>
      <c r="QN471" t="str">
        <f t="shared" si="695"/>
        <v>Null</v>
      </c>
    </row>
    <row r="472" spans="1:456" x14ac:dyDescent="0.25">
      <c r="A472" s="161" t="s">
        <v>1447</v>
      </c>
      <c r="B472" s="161" t="s">
        <v>1447</v>
      </c>
      <c r="C472" s="161" t="s">
        <v>1447</v>
      </c>
      <c r="D472" s="161" t="s">
        <v>1447</v>
      </c>
      <c r="E472" s="161">
        <v>5</v>
      </c>
      <c r="F472" s="161" t="s">
        <v>1447</v>
      </c>
      <c r="G472" s="161" t="s">
        <v>880</v>
      </c>
      <c r="H472" s="161" t="s">
        <v>881</v>
      </c>
      <c r="I472" s="161">
        <v>987</v>
      </c>
      <c r="J472" s="159">
        <v>42501</v>
      </c>
      <c r="K472" s="161">
        <v>0</v>
      </c>
      <c r="L472" s="161">
        <v>0</v>
      </c>
      <c r="M472" s="161">
        <v>0</v>
      </c>
      <c r="N472" s="161">
        <v>0</v>
      </c>
      <c r="O472" s="161">
        <v>0</v>
      </c>
      <c r="P472" s="161">
        <v>0</v>
      </c>
      <c r="Q472" s="161">
        <v>0</v>
      </c>
      <c r="R472" s="161">
        <v>0</v>
      </c>
      <c r="S472" s="161">
        <v>0</v>
      </c>
      <c r="T472" s="161">
        <v>0</v>
      </c>
      <c r="U472" s="161">
        <v>0</v>
      </c>
      <c r="V472" s="161">
        <v>0</v>
      </c>
      <c r="W472" s="161">
        <v>0</v>
      </c>
      <c r="X472" s="161">
        <v>0</v>
      </c>
      <c r="AB472" s="161" t="s">
        <v>241</v>
      </c>
      <c r="AC472" s="161" t="s">
        <v>242</v>
      </c>
      <c r="AD472" s="161" t="s">
        <v>242</v>
      </c>
      <c r="AE472" s="161" t="s">
        <v>242</v>
      </c>
      <c r="AF472" s="161" t="s">
        <v>242</v>
      </c>
      <c r="AG472" s="161" t="s">
        <v>241</v>
      </c>
      <c r="AH472" s="161" t="s">
        <v>242</v>
      </c>
      <c r="AI472" s="161">
        <v>20150801</v>
      </c>
      <c r="AJ472" s="161">
        <v>20160525</v>
      </c>
      <c r="AK472" s="161" t="s">
        <v>869</v>
      </c>
      <c r="AL472" t="s">
        <v>1076</v>
      </c>
      <c r="AM472" t="s">
        <v>881</v>
      </c>
      <c r="AN472">
        <v>4</v>
      </c>
      <c r="AO472" t="s">
        <v>870</v>
      </c>
      <c r="AP472">
        <v>19</v>
      </c>
      <c r="AQ472">
        <v>114</v>
      </c>
      <c r="AR472">
        <v>2149</v>
      </c>
      <c r="AS472">
        <v>563</v>
      </c>
      <c r="AT472">
        <v>350</v>
      </c>
      <c r="AU472">
        <v>788</v>
      </c>
      <c r="AV472">
        <v>253</v>
      </c>
      <c r="AW472">
        <v>74</v>
      </c>
      <c r="AX472">
        <v>19.2834</v>
      </c>
      <c r="AY472">
        <v>6.4</v>
      </c>
      <c r="AZ472">
        <v>3.5625</v>
      </c>
      <c r="BA472">
        <v>108.2252</v>
      </c>
      <c r="BB472">
        <v>55638</v>
      </c>
      <c r="BC472">
        <v>77.202072537999996</v>
      </c>
      <c r="BD472">
        <v>77.570093456999999</v>
      </c>
      <c r="BE472">
        <v>1154</v>
      </c>
      <c r="BF472">
        <v>1284</v>
      </c>
      <c r="BG472">
        <v>60</v>
      </c>
      <c r="BH472">
        <v>97</v>
      </c>
      <c r="BI472">
        <v>4</v>
      </c>
      <c r="BJ472">
        <v>3</v>
      </c>
      <c r="BK472">
        <v>197</v>
      </c>
      <c r="BL472">
        <v>2</v>
      </c>
      <c r="BM472" t="s">
        <v>1080</v>
      </c>
      <c r="BN472" t="s">
        <v>1079</v>
      </c>
      <c r="ET472" s="161">
        <v>3</v>
      </c>
      <c r="EU472" s="161">
        <v>144</v>
      </c>
      <c r="EV472" s="161">
        <v>48</v>
      </c>
      <c r="EW472" s="161">
        <v>8654</v>
      </c>
      <c r="EX472" s="161">
        <v>0</v>
      </c>
      <c r="EY472" s="161">
        <v>0</v>
      </c>
      <c r="EZ472" s="161">
        <v>59</v>
      </c>
      <c r="FA472" s="161">
        <v>76</v>
      </c>
      <c r="FB472" s="161">
        <v>81</v>
      </c>
      <c r="FC472" s="161">
        <v>90</v>
      </c>
      <c r="FD472" s="161">
        <v>2</v>
      </c>
      <c r="FE472" s="161">
        <v>1</v>
      </c>
      <c r="FF472" s="159">
        <v>42390</v>
      </c>
      <c r="FG472" s="161">
        <v>81</v>
      </c>
      <c r="FH472" s="161">
        <v>90</v>
      </c>
      <c r="FI472" s="161">
        <v>70</v>
      </c>
      <c r="FJ472" s="161">
        <v>75</v>
      </c>
      <c r="FK472" s="161">
        <v>100</v>
      </c>
      <c r="FL472" s="159">
        <v>42389</v>
      </c>
      <c r="FM472" s="161">
        <v>39</v>
      </c>
      <c r="FN472" s="161">
        <v>63</v>
      </c>
      <c r="FO472" s="161">
        <v>42</v>
      </c>
      <c r="FP472" s="161">
        <v>25</v>
      </c>
      <c r="FQ472" s="161">
        <v>50</v>
      </c>
      <c r="FR472" s="159">
        <v>42312</v>
      </c>
      <c r="FS472" s="161">
        <v>79</v>
      </c>
      <c r="FT472" s="161">
        <v>89</v>
      </c>
      <c r="FU472" s="161">
        <v>83</v>
      </c>
      <c r="FV472" s="161">
        <v>78</v>
      </c>
      <c r="FW472" s="161">
        <v>75</v>
      </c>
      <c r="HN472" s="161" t="s">
        <v>881</v>
      </c>
      <c r="HO472" s="159">
        <v>42502</v>
      </c>
      <c r="HP472" s="159">
        <v>42502</v>
      </c>
      <c r="HQ472" s="161">
        <v>1</v>
      </c>
      <c r="HR472" s="159">
        <v>42502</v>
      </c>
      <c r="HS472" s="161" t="s">
        <v>872</v>
      </c>
      <c r="HT472" s="161" t="s">
        <v>882</v>
      </c>
      <c r="HU472" s="161">
        <v>48</v>
      </c>
      <c r="HV472" s="161">
        <v>35</v>
      </c>
      <c r="HW472" s="161">
        <v>0</v>
      </c>
      <c r="JB472" s="161" t="s">
        <v>881</v>
      </c>
      <c r="JC472" s="161">
        <v>25</v>
      </c>
      <c r="JD472" s="161">
        <v>12</v>
      </c>
      <c r="JE472" s="161">
        <v>37</v>
      </c>
      <c r="JF472" s="161">
        <v>65447</v>
      </c>
      <c r="JG472" s="159">
        <v>42501</v>
      </c>
      <c r="JH472" s="161">
        <v>987</v>
      </c>
      <c r="JI472" s="159">
        <v>42243</v>
      </c>
      <c r="JJ472" s="161">
        <v>689</v>
      </c>
      <c r="JK472" s="161">
        <v>18</v>
      </c>
      <c r="JL472" s="159">
        <v>42352</v>
      </c>
      <c r="JM472" s="161">
        <v>846</v>
      </c>
      <c r="JN472" s="161">
        <v>17</v>
      </c>
      <c r="JO472" s="159">
        <v>42501</v>
      </c>
      <c r="JP472" s="161">
        <v>987</v>
      </c>
      <c r="JQ472" s="161">
        <v>19</v>
      </c>
      <c r="MN472" t="str">
        <f t="shared" si="609"/>
        <v>YesNoNoNoYesNo</v>
      </c>
      <c r="MO472" t="str">
        <f>IF(AND(MN472="NoNoNoNoNoNo",JI472=""),"No Programs",VLOOKUP(MN472,Lookups!$DA$4:$DB$67,2,FALSE))</f>
        <v>READ 180 Only</v>
      </c>
      <c r="MP472">
        <f t="shared" si="610"/>
        <v>1</v>
      </c>
      <c r="MQ472" t="str">
        <f t="shared" si="611"/>
        <v>READ 180 User</v>
      </c>
      <c r="MR472" t="str">
        <f>Directions!$D$3</f>
        <v>Usage</v>
      </c>
      <c r="MS472" t="str">
        <f>VLOOKUP(MQ472,Lookups!$CU$71:$CV$80,2,FALSE)</f>
        <v>READ 180 Record</v>
      </c>
      <c r="MT472">
        <f t="shared" si="612"/>
        <v>1</v>
      </c>
      <c r="MU472">
        <f t="shared" si="613"/>
        <v>1</v>
      </c>
      <c r="MV472">
        <f t="shared" si="614"/>
        <v>1</v>
      </c>
      <c r="MW472">
        <f t="shared" si="615"/>
        <v>1</v>
      </c>
      <c r="MX472">
        <f t="shared" si="616"/>
        <v>36.857142857142854</v>
      </c>
      <c r="MY472" t="str">
        <f t="shared" si="617"/>
        <v>Not Used</v>
      </c>
      <c r="MZ472">
        <f t="shared" si="618"/>
        <v>0</v>
      </c>
      <c r="NA472" t="str">
        <f t="shared" si="619"/>
        <v>Not Available</v>
      </c>
      <c r="NB472" t="str">
        <f t="shared" si="620"/>
        <v>Not Available</v>
      </c>
      <c r="NC472" t="str">
        <f t="shared" si="621"/>
        <v>4 Not Indicated</v>
      </c>
      <c r="ND472" t="str">
        <f t="shared" si="622"/>
        <v>4 Not Indicated</v>
      </c>
      <c r="NE472" t="str">
        <f t="shared" si="623"/>
        <v>4 Not Indicated</v>
      </c>
      <c r="NF472" t="str">
        <f t="shared" si="624"/>
        <v>4 Not Indicated</v>
      </c>
      <c r="NG472" t="str">
        <f t="shared" si="625"/>
        <v>4 Not Indicated</v>
      </c>
      <c r="NH472" s="159">
        <f t="shared" si="626"/>
        <v>42501</v>
      </c>
      <c r="NI472">
        <f t="shared" si="627"/>
        <v>987</v>
      </c>
      <c r="NJ472" s="159">
        <f t="shared" si="628"/>
        <v>42501</v>
      </c>
      <c r="NK472">
        <f t="shared" si="629"/>
        <v>987</v>
      </c>
      <c r="NL472">
        <f t="shared" si="630"/>
        <v>36.857142857142854</v>
      </c>
      <c r="NM472">
        <f t="shared" si="631"/>
        <v>1</v>
      </c>
      <c r="NN472">
        <f>IF(OR(E472="PK",E472="K",JJ472=""),"Null",INDEX(Lookups!$EZ$4:$FW$18,MATCH($JJ472,Lookups!$EY$4:$EY$18,1),MATCH($E472,Lookups!$EZ$3:$FW$3,0)))</f>
        <v>85</v>
      </c>
      <c r="NO472">
        <f>IF(OR(E472="PK",E472="K",JJ472=""),"Null",INDEX(Lookups!$EZ$4:$FW$18,MATCH($JJ472,Lookups!$EY$4:$EY$18,1),MATCH($E472,Lookups!$EZ$3:$FW$3,0) + 1))</f>
        <v>130</v>
      </c>
      <c r="NP472">
        <f t="shared" si="632"/>
        <v>170</v>
      </c>
      <c r="NQ472" t="str">
        <f t="shared" si="633"/>
        <v>No PI Needed</v>
      </c>
      <c r="NR472" t="str">
        <f t="shared" si="634"/>
        <v>No PI Needed</v>
      </c>
      <c r="NS472" t="str">
        <f t="shared" si="635"/>
        <v>600L to 799L</v>
      </c>
      <c r="NT472" t="str">
        <f t="shared" si="636"/>
        <v>800L to 999L</v>
      </c>
      <c r="NU472" t="str">
        <f t="shared" si="637"/>
        <v>800L to 999L</v>
      </c>
      <c r="NV472" s="183" t="str">
        <f t="array" ref="NV472">IF($NL472="No RI Tests","No RI Tests",VLOOKUP(IF(AND(E472="K",JJ472&lt;280),3,IF(AND(E472="K",JJ472&gt;=280),4,MAX(IF(E472=Lookups!$DF$6:$DF$99,IF(JJ472&gt;=Lookups!$DG$6:$DG$99,Lookups!$DH$6:$DH$99))))),Lookups!$DE$104:$DG$108,2,FALSE))</f>
        <v>2 Basic</v>
      </c>
      <c r="NW472" s="161" t="str">
        <f t="array" ref="NW472">IF($NL472="No RI Tests","No RI Tests",VLOOKUP(IF(AND(E472="K",JH472&lt;280),3,IF(AND(E472="K",JH472&gt;=280),4,MAX(IF(E472=Lookups!$DF$6:$DF$99,IF(NI472&gt;=Lookups!$DG$6:$DG$99,Lookups!$DH$6:$DH$99))))),Lookups!$DE$104:$DG$108,2,FALSE))</f>
        <v>3 Proficient</v>
      </c>
      <c r="NX472" s="161" t="str">
        <f t="array" ref="NX472">IF($NL472="No RI Tests","No RI Tests",VLOOKUP(IF(AND(E472="K",NK472&lt;280),3,IF(AND(E472="K",NK472&gt;=280),4,MAX(IF(E472=Lookups!$DF$6:$DF$99,IF(NK472&gt;=Lookups!$DG$6:$DG$99,Lookups!$DH$6:$DH$99))))),Lookups!$DE$104:$DG$108,2,FALSE))</f>
        <v>3 Proficient</v>
      </c>
      <c r="NY472">
        <f t="shared" si="638"/>
        <v>0</v>
      </c>
      <c r="NZ472">
        <f t="shared" si="639"/>
        <v>1</v>
      </c>
      <c r="OA472" t="str">
        <f t="shared" si="640"/>
        <v>Improved Performance Level</v>
      </c>
      <c r="OB472" s="161" t="str">
        <f t="array" ref="OB472">IF($NL472="No RI Tests","No RI Tests",IF(E472="K","N/A",VLOOKUP(MAX(IF(E472=Lookups!$DF$6:$DF$99,IF(JJ472&gt;=Lookups!$DG$6:$DG$99,Lookups!$DI$6:$DI$99))),Lookups!$DE$104:$DG$108,3,FALSE)))</f>
        <v>1 Limited</v>
      </c>
      <c r="OC472" s="161" t="str">
        <f t="array" ref="OC472">IF($NL472="No RI Tests","No RI Tests",IF(E472="K","N/A",VLOOKUP(MAX(IF(E472=Lookups!$DF$6:$DF$99,IF(NI472&gt;=Lookups!$DG$6:$DG$99,Lookups!$DI$6:$DI$99))),Lookups!$DE$104:$DG$108,3,FALSE)))</f>
        <v>3 Sufficient</v>
      </c>
      <c r="OD472" s="161" t="str">
        <f t="array" ref="OD472">IF($NL472="No RI Tests","No RI Tests",IF(E472="K","N/A",VLOOKUP(MAX(IF(E472=Lookups!$DF$6:$DF$99,IF(NK472&gt;=Lookups!$DG$6:$DG$99,Lookups!$DI$6:$DI$99))),Lookups!$DE$104:$DG$108,3,FALSE)))</f>
        <v>3 Sufficient</v>
      </c>
      <c r="OE472">
        <f t="shared" si="641"/>
        <v>0</v>
      </c>
      <c r="OF472">
        <f t="shared" si="642"/>
        <v>1</v>
      </c>
      <c r="OG472" t="str">
        <f t="shared" si="643"/>
        <v>Improved Performance Level</v>
      </c>
      <c r="OH472">
        <f t="shared" si="644"/>
        <v>298</v>
      </c>
      <c r="OI472">
        <f t="shared" si="645"/>
        <v>1</v>
      </c>
      <c r="OJ472">
        <f t="shared" si="646"/>
        <v>1</v>
      </c>
      <c r="OK472">
        <f t="shared" si="647"/>
        <v>1</v>
      </c>
      <c r="OL472">
        <f t="shared" si="648"/>
        <v>2.7720930232558141</v>
      </c>
      <c r="OM472" t="str">
        <f t="shared" si="649"/>
        <v>Fall Administration</v>
      </c>
      <c r="ON472" t="str">
        <f t="shared" si="650"/>
        <v>Fall Administration</v>
      </c>
      <c r="OO472" t="str">
        <f t="shared" si="651"/>
        <v>Fall Administration RI</v>
      </c>
      <c r="OP472" t="str">
        <f ca="1">IF(AND(HR472&lt;&gt;"",JJ472&lt;600),IF(HT472="Advancing","Tier 2","Tier 3"),IF(JI472="","Null",IF(OR(E472="K",E472&lt;3),"FRA Recommended",IF(JJ472&gt;=IF(E472&lt;6,400,600),IF(JJ472&lt;VLOOKUP(E472,Lookups!$AP$3:$AR$16,3,FALSE),"Tier 2","Core"),IF(JJ472&lt;400,IF(RAND()&lt;0.81,"Tier 3","Tier 2"),IF(RAND()&lt;0.51,"Tier 3","Tier 2"))))))</f>
        <v>Tier 2</v>
      </c>
      <c r="OQ472" t="str">
        <f t="shared" si="652"/>
        <v>Average Reading Invt. at Least 15 Minutes Long</v>
      </c>
      <c r="OR472">
        <f t="shared" si="653"/>
        <v>0</v>
      </c>
      <c r="OS472">
        <f t="shared" si="654"/>
        <v>1</v>
      </c>
      <c r="OT472">
        <f t="shared" si="655"/>
        <v>298</v>
      </c>
      <c r="OU472" s="159">
        <f t="shared" si="656"/>
        <v>42502</v>
      </c>
      <c r="OV472" t="str">
        <f t="shared" si="657"/>
        <v>Form 1</v>
      </c>
      <c r="OW472" t="str">
        <f t="shared" si="658"/>
        <v>Advancing</v>
      </c>
      <c r="OX472">
        <f t="shared" si="659"/>
        <v>48</v>
      </c>
      <c r="OY472">
        <f t="shared" si="660"/>
        <v>35</v>
      </c>
      <c r="OZ472">
        <f t="shared" si="661"/>
        <v>0</v>
      </c>
      <c r="PA472" s="159">
        <f t="shared" si="662"/>
        <v>42502</v>
      </c>
      <c r="PB472" t="str">
        <f t="shared" si="663"/>
        <v>Form 1</v>
      </c>
      <c r="PC472" t="str">
        <f t="shared" si="664"/>
        <v>Advancing</v>
      </c>
      <c r="PD472">
        <f t="shared" si="665"/>
        <v>48</v>
      </c>
      <c r="PE472">
        <f t="shared" si="666"/>
        <v>35</v>
      </c>
      <c r="PF472">
        <f t="shared" si="667"/>
        <v>0</v>
      </c>
      <c r="PG472" t="str">
        <f t="shared" si="668"/>
        <v>Lone PI Test</v>
      </c>
      <c r="PH472">
        <f t="shared" si="669"/>
        <v>0</v>
      </c>
      <c r="PI472">
        <f t="shared" si="670"/>
        <v>0</v>
      </c>
      <c r="PJ472">
        <f t="shared" si="671"/>
        <v>48</v>
      </c>
      <c r="PK472">
        <f>IF(HR472="","Null",IF(E472&lt;3,"Null",IF(HU472=0,0,IF(HS472="Form 1",VLOOKUP(HU472,Lookups!$BE$3:$BP$63,E472,FALSE),IF(HS472="Form 2",VLOOKUP(HU472,Lookups!$BE$67:$BP$127,E472,FALSE),VLOOKUP(HU472,Lookups!$BE$130:$BP$190,E472,FALSE))))))</f>
        <v>44</v>
      </c>
      <c r="PL472" t="str">
        <f t="shared" si="672"/>
        <v>Null</v>
      </c>
      <c r="PM472" t="str">
        <f>IF($PH472=0,"Null",IF(E472&lt;3,"Null",IF(OX472=0,0,IF(OV472="Form 1",VLOOKUP(OX472,Lookups!$BE$3:$BP$63,E472,FALSE),IF(OV472="Form 2",VLOOKUP(OX472,Lookups!$BE$67:$BP$127,E472,FALSE),VLOOKUP(OX472,Lookups!$BE$130:$BP$190,E472,FALSE))))))</f>
        <v>Null</v>
      </c>
      <c r="PN472" t="str">
        <f t="shared" si="673"/>
        <v>Null</v>
      </c>
      <c r="PO472" t="str">
        <f t="shared" si="674"/>
        <v>Null</v>
      </c>
      <c r="PP472">
        <f t="shared" si="675"/>
        <v>35</v>
      </c>
      <c r="PQ472">
        <f>IF(HR472="","Null",IF(E472&lt;3,"Null",IF(HV472=0,0,IF(HS472="Form 1",VLOOKUP(HV472,Lookups!$BR$3:$CC$63,E472,FALSE),IF(HS472="Form 2",VLOOKUP(HV472,Lookups!$BR$67:$CC$127,E472,FALSE),VLOOKUP(HV472,Lookups!$BR$130:$CC$190,E472,FALSE))))))</f>
        <v>93</v>
      </c>
      <c r="PR472" t="str">
        <f t="shared" si="676"/>
        <v>Null</v>
      </c>
      <c r="PS472">
        <f>IF(HR472="","Null",IF(E472&lt;3,"Null",IF(OY472=0,0,IF(OW472="Form 1",VLOOKUP(OY472,Lookups!$BR$3:$CC$63,E472,FALSE),IF(OW472="Form 2",VLOOKUP(OY472,Lookups!$BR$67:$CC$127,E472,FALSE),VLOOKUP(OY472,Lookups!$BR$130:$CC$190,E472,FALSE))))))</f>
        <v>85</v>
      </c>
      <c r="PT472" t="str">
        <f t="shared" si="677"/>
        <v>Null</v>
      </c>
      <c r="PU472" t="str">
        <f t="shared" si="678"/>
        <v>Null</v>
      </c>
      <c r="PV472">
        <f t="shared" si="679"/>
        <v>1</v>
      </c>
      <c r="PW472" t="str">
        <f t="shared" si="680"/>
        <v>Spring PI Administration</v>
      </c>
      <c r="PX472">
        <f t="shared" si="681"/>
        <v>1</v>
      </c>
      <c r="PY472">
        <f t="shared" si="682"/>
        <v>0</v>
      </c>
      <c r="PZ472" t="str">
        <f t="shared" si="683"/>
        <v>Null</v>
      </c>
      <c r="QA472" t="str">
        <f t="shared" si="684"/>
        <v>Null</v>
      </c>
      <c r="QB472" t="str">
        <f t="shared" si="685"/>
        <v>Null</v>
      </c>
      <c r="QC472" t="str">
        <f>IF($MS472="System 44 Record",IF(BQ472&lt;MEDIAN(Directions!$F$3,Directions!$F$6),"Mid-Year Exited Student","Full Year Participant")&amp;IF(BP472&lt;Directions!$F$3,", Started Prior Year",", Started This Year"),"Null")</f>
        <v>Null</v>
      </c>
      <c r="QD472" t="str">
        <f t="shared" si="686"/>
        <v>Null</v>
      </c>
      <c r="QE472">
        <f t="shared" si="687"/>
        <v>1</v>
      </c>
      <c r="QF472">
        <f t="shared" si="688"/>
        <v>1</v>
      </c>
      <c r="QG472">
        <f t="shared" si="689"/>
        <v>1</v>
      </c>
      <c r="QH472">
        <f t="shared" si="690"/>
        <v>3</v>
      </c>
      <c r="QI472">
        <f t="shared" si="691"/>
        <v>0.80666666666666664</v>
      </c>
      <c r="QJ472" t="str">
        <f t="shared" si="692"/>
        <v>Used All 3</v>
      </c>
      <c r="QK472" t="str">
        <f t="shared" si="693"/>
        <v>100 or More Sessions</v>
      </c>
      <c r="QL472" t="str">
        <f t="shared" si="694"/>
        <v>13 or More Segments</v>
      </c>
      <c r="QM472" t="str">
        <f>IF($MS472="READ 180 Record",IF(AQ472="","Null",VLOOKUP(JJ472,Lookups!$DX$3:$EB$2054,AN472+1,FALSE)),"Null")</f>
        <v>Level is Above Lexile Score</v>
      </c>
      <c r="QN472" t="str">
        <f t="shared" si="695"/>
        <v>Null</v>
      </c>
    </row>
    <row r="473" spans="1:456" x14ac:dyDescent="0.25">
      <c r="A473" s="161" t="s">
        <v>1447</v>
      </c>
      <c r="B473" s="161" t="s">
        <v>1447</v>
      </c>
      <c r="C473" s="161" t="s">
        <v>1447</v>
      </c>
      <c r="D473" s="161" t="s">
        <v>1447</v>
      </c>
      <c r="E473" s="161">
        <v>1</v>
      </c>
      <c r="F473" s="161" t="s">
        <v>1447</v>
      </c>
      <c r="G473" s="161" t="s">
        <v>880</v>
      </c>
      <c r="H473" s="161" t="s">
        <v>881</v>
      </c>
      <c r="K473" s="161">
        <v>0</v>
      </c>
      <c r="L473" s="161">
        <v>0</v>
      </c>
      <c r="M473" s="161">
        <v>0</v>
      </c>
      <c r="N473" s="161">
        <v>0</v>
      </c>
      <c r="O473" s="161">
        <v>0</v>
      </c>
      <c r="P473" s="161">
        <v>0</v>
      </c>
      <c r="Q473" s="161">
        <v>0</v>
      </c>
      <c r="R473" s="161">
        <v>0</v>
      </c>
      <c r="S473" s="161">
        <v>0</v>
      </c>
      <c r="T473" s="161">
        <v>0</v>
      </c>
      <c r="U473" s="161">
        <v>0</v>
      </c>
      <c r="V473" s="161">
        <v>0</v>
      </c>
      <c r="W473" s="161">
        <v>0</v>
      </c>
      <c r="X473" s="161">
        <v>0</v>
      </c>
      <c r="AB473" s="161" t="s">
        <v>242</v>
      </c>
      <c r="AC473" s="161" t="s">
        <v>242</v>
      </c>
      <c r="AD473" s="161" t="s">
        <v>242</v>
      </c>
      <c r="AE473" s="161" t="s">
        <v>242</v>
      </c>
      <c r="AF473" s="161" t="s">
        <v>242</v>
      </c>
      <c r="AG473" s="161" t="s">
        <v>242</v>
      </c>
      <c r="AH473" s="161" t="s">
        <v>242</v>
      </c>
      <c r="AI473" s="161">
        <v>20150801</v>
      </c>
      <c r="AJ473" s="161">
        <v>20160525</v>
      </c>
      <c r="AK473" s="161" t="s">
        <v>869</v>
      </c>
      <c r="AL473" t="s">
        <v>1078</v>
      </c>
      <c r="BN473" t="s">
        <v>1079</v>
      </c>
      <c r="ET473" s="161">
        <v>0</v>
      </c>
      <c r="EU473" s="161">
        <v>0</v>
      </c>
      <c r="EV473" s="161">
        <v>0</v>
      </c>
      <c r="EW473" s="161">
        <v>0</v>
      </c>
      <c r="EX473" s="161">
        <v>0</v>
      </c>
      <c r="EY473" s="161">
        <v>0</v>
      </c>
      <c r="EZ473" s="161">
        <v>0</v>
      </c>
      <c r="FA473" s="161">
        <v>0</v>
      </c>
      <c r="FB473" s="161">
        <v>0</v>
      </c>
      <c r="FC473" s="161">
        <v>0</v>
      </c>
      <c r="FD473" s="161">
        <v>0</v>
      </c>
      <c r="FE473" s="161">
        <v>0</v>
      </c>
      <c r="HN473" s="161" t="s">
        <v>881</v>
      </c>
      <c r="JB473" s="161" t="s">
        <v>881</v>
      </c>
      <c r="JC473" s="161">
        <v>0</v>
      </c>
      <c r="JD473" s="161">
        <v>0</v>
      </c>
      <c r="JE473" s="161">
        <v>0</v>
      </c>
      <c r="JF473" s="161">
        <v>0</v>
      </c>
      <c r="MN473" t="str">
        <f t="shared" si="609"/>
        <v>NoNoNoNoNoNo</v>
      </c>
      <c r="MO473" t="str">
        <f>IF(AND(MN473="NoNoNoNoNoNo",JI473=""),"No Programs",VLOOKUP(MN473,Lookups!$DA$4:$DB$67,2,FALSE))</f>
        <v>No Programs</v>
      </c>
      <c r="MP473">
        <f t="shared" si="610"/>
        <v>0</v>
      </c>
      <c r="MQ473" t="str">
        <f t="shared" si="611"/>
        <v>No Program Use</v>
      </c>
      <c r="MR473" t="str">
        <f>Directions!$D$3</f>
        <v>Usage</v>
      </c>
      <c r="MS473" t="str">
        <f>VLOOKUP(MQ473,Lookups!$CU$71:$CV$80,2,FALSE)</f>
        <v>Exclude</v>
      </c>
      <c r="MT473">
        <f t="shared" si="612"/>
        <v>0</v>
      </c>
      <c r="MU473">
        <f t="shared" si="613"/>
        <v>0</v>
      </c>
      <c r="MV473">
        <f t="shared" si="614"/>
        <v>0</v>
      </c>
      <c r="MW473">
        <f t="shared" si="615"/>
        <v>0</v>
      </c>
      <c r="MX473">
        <f t="shared" si="616"/>
        <v>0</v>
      </c>
      <c r="MY473" t="str">
        <f t="shared" si="617"/>
        <v>Not Used</v>
      </c>
      <c r="MZ473">
        <f t="shared" si="618"/>
        <v>0</v>
      </c>
      <c r="NA473" t="str">
        <f t="shared" si="619"/>
        <v>Not Available</v>
      </c>
      <c r="NB473" t="str">
        <f t="shared" si="620"/>
        <v>Not Available</v>
      </c>
      <c r="NC473" t="str">
        <f t="shared" si="621"/>
        <v>4 Not Indicated</v>
      </c>
      <c r="ND473" t="str">
        <f t="shared" si="622"/>
        <v>4 Not Indicated</v>
      </c>
      <c r="NE473" t="str">
        <f t="shared" si="623"/>
        <v>4 Not Indicated</v>
      </c>
      <c r="NF473" t="str">
        <f t="shared" si="624"/>
        <v>4 Not Indicated</v>
      </c>
      <c r="NG473" t="str">
        <f t="shared" si="625"/>
        <v>4 Not Indicated</v>
      </c>
      <c r="NH473" s="159" t="str">
        <f t="shared" si="626"/>
        <v>Null</v>
      </c>
      <c r="NI473" t="str">
        <f t="shared" si="627"/>
        <v>Null</v>
      </c>
      <c r="NJ473" s="159" t="str">
        <f t="shared" si="628"/>
        <v>Null</v>
      </c>
      <c r="NK473" t="str">
        <f t="shared" si="629"/>
        <v>Null</v>
      </c>
      <c r="NL473" t="str">
        <f t="shared" si="630"/>
        <v>No RI Tests</v>
      </c>
      <c r="NM473">
        <f t="shared" si="631"/>
        <v>0</v>
      </c>
      <c r="NN473" t="str">
        <f>IF(OR(E473="PK",E473="K",JJ473=""),"Null",INDEX(Lookups!$EZ$4:$FW$18,MATCH($JJ473,Lookups!$EY$4:$EY$18,1),MATCH($E473,Lookups!$EZ$3:$FW$3,0)))</f>
        <v>Null</v>
      </c>
      <c r="NO473" t="str">
        <f>IF(OR(E473="PK",E473="K",JJ473=""),"Null",INDEX(Lookups!$EZ$4:$FW$18,MATCH($JJ473,Lookups!$EY$4:$EY$18,1),MATCH($E473,Lookups!$EZ$3:$FW$3,0) + 1))</f>
        <v>Null</v>
      </c>
      <c r="NP473" t="str">
        <f t="shared" si="632"/>
        <v>Null</v>
      </c>
      <c r="NQ473" t="str">
        <f t="shared" si="633"/>
        <v>Null</v>
      </c>
      <c r="NR473" t="str">
        <f t="shared" si="634"/>
        <v>Null</v>
      </c>
      <c r="NS473" t="str">
        <f t="shared" si="635"/>
        <v>No RI Tests</v>
      </c>
      <c r="NT473" t="str">
        <f t="shared" si="636"/>
        <v>No RI Tests</v>
      </c>
      <c r="NU473" t="str">
        <f t="shared" si="637"/>
        <v>No RI Tests</v>
      </c>
      <c r="NV473" s="183" t="str">
        <f t="array" ref="NV473">IF($NL473="No RI Tests","No RI Tests",VLOOKUP(IF(AND(E473="K",JJ473&lt;280),3,IF(AND(E473="K",JJ473&gt;=280),4,MAX(IF(E473=Lookups!$DF$6:$DF$99,IF(JJ473&gt;=Lookups!$DG$6:$DG$99,Lookups!$DH$6:$DH$99))))),Lookups!$DE$104:$DG$108,2,FALSE))</f>
        <v>No RI Tests</v>
      </c>
      <c r="NW473" s="161" t="str">
        <f t="array" ref="NW473">IF($NL473="No RI Tests","No RI Tests",VLOOKUP(IF(AND(E473="K",JH473&lt;280),3,IF(AND(E473="K",JH473&gt;=280),4,MAX(IF(E473=Lookups!$DF$6:$DF$99,IF(NI473&gt;=Lookups!$DG$6:$DG$99,Lookups!$DH$6:$DH$99))))),Lookups!$DE$104:$DG$108,2,FALSE))</f>
        <v>No RI Tests</v>
      </c>
      <c r="NX473" s="161" t="str">
        <f t="array" ref="NX473">IF($NL473="No RI Tests","No RI Tests",VLOOKUP(IF(AND(E473="K",NK473&lt;280),3,IF(AND(E473="K",NK473&gt;=280),4,MAX(IF(E473=Lookups!$DF$6:$DF$99,IF(NK473&gt;=Lookups!$DG$6:$DG$99,Lookups!$DH$6:$DH$99))))),Lookups!$DE$104:$DG$108,2,FALSE))</f>
        <v>No RI Tests</v>
      </c>
      <c r="NY473" t="str">
        <f t="shared" si="638"/>
        <v>Null</v>
      </c>
      <c r="NZ473" t="str">
        <f t="shared" si="639"/>
        <v>Null</v>
      </c>
      <c r="OA473" t="str">
        <f t="shared" si="640"/>
        <v>No RI for Comparison</v>
      </c>
      <c r="OB473" s="161" t="str">
        <f t="array" ref="OB473">IF($NL473="No RI Tests","No RI Tests",IF(E473="K","N/A",VLOOKUP(MAX(IF(E473=Lookups!$DF$6:$DF$99,IF(JJ473&gt;=Lookups!$DG$6:$DG$99,Lookups!$DI$6:$DI$99))),Lookups!$DE$104:$DG$108,3,FALSE)))</f>
        <v>No RI Tests</v>
      </c>
      <c r="OC473" s="161" t="str">
        <f t="array" ref="OC473">IF($NL473="No RI Tests","No RI Tests",IF(E473="K","N/A",VLOOKUP(MAX(IF(E473=Lookups!$DF$6:$DF$99,IF(NI473&gt;=Lookups!$DG$6:$DG$99,Lookups!$DI$6:$DI$99))),Lookups!$DE$104:$DG$108,3,FALSE)))</f>
        <v>No RI Tests</v>
      </c>
      <c r="OD473" s="161" t="str">
        <f t="array" ref="OD473">IF($NL473="No RI Tests","No RI Tests",IF(E473="K","N/A",VLOOKUP(MAX(IF(E473=Lookups!$DF$6:$DF$99,IF(NK473&gt;=Lookups!$DG$6:$DG$99,Lookups!$DI$6:$DI$99))),Lookups!$DE$104:$DG$108,3,FALSE)))</f>
        <v>No RI Tests</v>
      </c>
      <c r="OE473" t="str">
        <f t="shared" si="641"/>
        <v>Null</v>
      </c>
      <c r="OF473" t="str">
        <f t="shared" si="642"/>
        <v>Null</v>
      </c>
      <c r="OG473" t="str">
        <f t="shared" si="643"/>
        <v>No RI for Comparison</v>
      </c>
      <c r="OH473" t="str">
        <f t="shared" si="644"/>
        <v>Null</v>
      </c>
      <c r="OI473" t="str">
        <f t="shared" si="645"/>
        <v>Null</v>
      </c>
      <c r="OJ473" t="str">
        <f t="shared" si="646"/>
        <v>Null</v>
      </c>
      <c r="OK473" t="str">
        <f t="shared" si="647"/>
        <v>Null</v>
      </c>
      <c r="OL473" t="str">
        <f t="shared" si="648"/>
        <v>Null</v>
      </c>
      <c r="OM473" t="str">
        <f t="shared" si="649"/>
        <v>Null</v>
      </c>
      <c r="ON473" t="str">
        <f t="shared" si="650"/>
        <v>Null</v>
      </c>
      <c r="OO473" t="str">
        <f t="shared" si="651"/>
        <v>Null RI</v>
      </c>
      <c r="OP473" t="str">
        <f ca="1">IF(AND(HR473&lt;&gt;"",JJ473&lt;600),IF(HT473="Advancing","Tier 2","Tier 3"),IF(JI473="","Null",IF(OR(E473="K",E473&lt;3),"FRA Recommended",IF(JJ473&gt;=IF(E473&lt;6,400,600),IF(JJ473&lt;VLOOKUP(E473,Lookups!$AP$3:$AR$16,3,FALSE),"Tier 2","Core"),IF(JJ473&lt;400,IF(RAND()&lt;0.81,"Tier 3","Tier 2"),IF(RAND()&lt;0.51,"Tier 3","Tier 2"))))))</f>
        <v>Null</v>
      </c>
      <c r="OQ473" t="str">
        <f t="shared" si="652"/>
        <v>Null</v>
      </c>
      <c r="OR473" t="str">
        <f t="shared" si="653"/>
        <v>Null</v>
      </c>
      <c r="OS473" t="str">
        <f t="shared" si="654"/>
        <v>Null</v>
      </c>
      <c r="OT473" t="str">
        <f t="shared" si="655"/>
        <v>No RI Tests</v>
      </c>
      <c r="OU473" s="159" t="str">
        <f t="shared" si="656"/>
        <v>No PI Tests</v>
      </c>
      <c r="OV473" t="str">
        <f t="shared" si="657"/>
        <v>No PI Tests</v>
      </c>
      <c r="OW473" t="str">
        <f t="shared" si="658"/>
        <v>No PI Tests</v>
      </c>
      <c r="OX473" t="str">
        <f t="shared" si="659"/>
        <v>No PI Tests</v>
      </c>
      <c r="OY473" t="str">
        <f t="shared" si="660"/>
        <v>No PI Tests</v>
      </c>
      <c r="OZ473" t="str">
        <f t="shared" si="661"/>
        <v>No PI Tests</v>
      </c>
      <c r="PA473" s="159" t="str">
        <f t="shared" si="662"/>
        <v>No PI Tests</v>
      </c>
      <c r="PB473" t="str">
        <f t="shared" si="663"/>
        <v>No PI Tests</v>
      </c>
      <c r="PC473" t="str">
        <f t="shared" si="664"/>
        <v>No PI Tests</v>
      </c>
      <c r="PD473" t="str">
        <f t="shared" si="665"/>
        <v>No PI Tests</v>
      </c>
      <c r="PE473" t="str">
        <f t="shared" si="666"/>
        <v>No PI Tests</v>
      </c>
      <c r="PF473" t="str">
        <f t="shared" si="667"/>
        <v>No PI Tests</v>
      </c>
      <c r="PG473" t="str">
        <f t="shared" si="668"/>
        <v>No PI Tests</v>
      </c>
      <c r="PH473">
        <f t="shared" si="669"/>
        <v>0</v>
      </c>
      <c r="PI473">
        <f t="shared" si="670"/>
        <v>0</v>
      </c>
      <c r="PJ473" t="str">
        <f t="shared" si="671"/>
        <v>Null</v>
      </c>
      <c r="PK473" t="str">
        <f>IF(HR473="","Null",IF(E473&lt;3,"Null",IF(HU473=0,0,IF(HS473="Form 1",VLOOKUP(HU473,Lookups!$BE$3:$BP$63,E473,FALSE),IF(HS473="Form 2",VLOOKUP(HU473,Lookups!$BE$67:$BP$127,E473,FALSE),VLOOKUP(HU473,Lookups!$BE$130:$BP$190,E473,FALSE))))))</f>
        <v>Null</v>
      </c>
      <c r="PL473" t="str">
        <f t="shared" si="672"/>
        <v>Null</v>
      </c>
      <c r="PM473" t="str">
        <f>IF($PH473=0,"Null",IF(E473&lt;3,"Null",IF(OX473=0,0,IF(OV473="Form 1",VLOOKUP(OX473,Lookups!$BE$3:$BP$63,E473,FALSE),IF(OV473="Form 2",VLOOKUP(OX473,Lookups!$BE$67:$BP$127,E473,FALSE),VLOOKUP(OX473,Lookups!$BE$130:$BP$190,E473,FALSE))))))</f>
        <v>Null</v>
      </c>
      <c r="PN473" t="str">
        <f t="shared" si="673"/>
        <v>Null</v>
      </c>
      <c r="PO473" t="str">
        <f t="shared" si="674"/>
        <v>Null</v>
      </c>
      <c r="PP473" t="str">
        <f t="shared" si="675"/>
        <v>Null</v>
      </c>
      <c r="PQ473" t="str">
        <f>IF(HR473="","Null",IF(E473&lt;3,"Null",IF(HV473=0,0,IF(HS473="Form 1",VLOOKUP(HV473,Lookups!$BR$3:$CC$63,E473,FALSE),IF(HS473="Form 2",VLOOKUP(HV473,Lookups!$BR$67:$CC$127,E473,FALSE),VLOOKUP(HV473,Lookups!$BR$130:$CC$190,E473,FALSE))))))</f>
        <v>Null</v>
      </c>
      <c r="PR473" t="str">
        <f t="shared" si="676"/>
        <v>Null</v>
      </c>
      <c r="PS473" t="str">
        <f>IF(HR473="","Null",IF(E473&lt;3,"Null",IF(OY473=0,0,IF(OW473="Form 1",VLOOKUP(OY473,Lookups!$BR$3:$CC$63,E473,FALSE),IF(OW473="Form 2",VLOOKUP(OY473,Lookups!$BR$67:$CC$127,E473,FALSE),VLOOKUP(OY473,Lookups!$BR$130:$CC$190,E473,FALSE))))))</f>
        <v>Null</v>
      </c>
      <c r="PT473" t="str">
        <f t="shared" si="677"/>
        <v>Null</v>
      </c>
      <c r="PU473" t="str">
        <f t="shared" si="678"/>
        <v>Null</v>
      </c>
      <c r="PV473" t="str">
        <f t="shared" si="679"/>
        <v>Null</v>
      </c>
      <c r="PW473" t="str">
        <f t="shared" si="680"/>
        <v>No PI Tests</v>
      </c>
      <c r="PX473">
        <f t="shared" si="681"/>
        <v>0</v>
      </c>
      <c r="PY473">
        <f t="shared" si="682"/>
        <v>0</v>
      </c>
      <c r="PZ473" t="str">
        <f t="shared" si="683"/>
        <v>Null</v>
      </c>
      <c r="QA473" t="str">
        <f t="shared" si="684"/>
        <v>Null</v>
      </c>
      <c r="QB473" t="str">
        <f t="shared" si="685"/>
        <v>Null</v>
      </c>
      <c r="QC473" t="str">
        <f>IF($MS473="System 44 Record",IF(BQ473&lt;MEDIAN(Directions!$F$3,Directions!$F$6),"Mid-Year Exited Student","Full Year Participant")&amp;IF(BP473&lt;Directions!$F$3,", Started Prior Year",", Started This Year"),"Null")</f>
        <v>Null</v>
      </c>
      <c r="QD473" t="str">
        <f t="shared" si="686"/>
        <v>Null</v>
      </c>
      <c r="QE473">
        <f t="shared" si="687"/>
        <v>0</v>
      </c>
      <c r="QF473">
        <f t="shared" si="688"/>
        <v>0</v>
      </c>
      <c r="QG473">
        <f t="shared" si="689"/>
        <v>0</v>
      </c>
      <c r="QH473">
        <f t="shared" si="690"/>
        <v>0</v>
      </c>
      <c r="QI473">
        <f t="shared" si="691"/>
        <v>0</v>
      </c>
      <c r="QJ473" t="str">
        <f t="shared" si="692"/>
        <v>Used None</v>
      </c>
      <c r="QK473" t="str">
        <f t="shared" si="693"/>
        <v>Null</v>
      </c>
      <c r="QL473" t="str">
        <f t="shared" si="694"/>
        <v>Null</v>
      </c>
      <c r="QM473" t="str">
        <f>IF($MS473="READ 180 Record",IF(AQ473="","Null",VLOOKUP(JJ473,Lookups!$DX$3:$EB$2054,AN473+1,FALSE)),"Null")</f>
        <v>Null</v>
      </c>
      <c r="QN473" t="str">
        <f t="shared" si="695"/>
        <v>Null</v>
      </c>
    </row>
    <row r="474" spans="1:456" x14ac:dyDescent="0.25">
      <c r="A474" s="161" t="s">
        <v>1447</v>
      </c>
      <c r="B474" s="161" t="s">
        <v>1447</v>
      </c>
      <c r="C474" s="161" t="s">
        <v>1447</v>
      </c>
      <c r="D474" s="161" t="s">
        <v>1447</v>
      </c>
      <c r="E474" s="161">
        <v>10</v>
      </c>
      <c r="F474" s="161" t="s">
        <v>1447</v>
      </c>
      <c r="G474" s="161" t="s">
        <v>880</v>
      </c>
      <c r="H474" s="161" t="s">
        <v>881</v>
      </c>
      <c r="K474" s="161">
        <v>0</v>
      </c>
      <c r="L474" s="161">
        <v>0</v>
      </c>
      <c r="M474" s="161">
        <v>0</v>
      </c>
      <c r="N474" s="161">
        <v>0</v>
      </c>
      <c r="O474" s="161">
        <v>0</v>
      </c>
      <c r="P474" s="161">
        <v>0</v>
      </c>
      <c r="Q474" s="161">
        <v>0</v>
      </c>
      <c r="R474" s="161">
        <v>0</v>
      </c>
      <c r="S474" s="161">
        <v>0</v>
      </c>
      <c r="T474" s="161">
        <v>0</v>
      </c>
      <c r="U474" s="161">
        <v>0</v>
      </c>
      <c r="V474" s="161">
        <v>0</v>
      </c>
      <c r="W474" s="161">
        <v>0</v>
      </c>
      <c r="X474" s="161">
        <v>0</v>
      </c>
      <c r="AB474" s="161" t="s">
        <v>242</v>
      </c>
      <c r="AC474" s="161" t="s">
        <v>242</v>
      </c>
      <c r="AD474" s="161" t="s">
        <v>242</v>
      </c>
      <c r="AE474" s="161" t="s">
        <v>242</v>
      </c>
      <c r="AF474" s="161" t="s">
        <v>242</v>
      </c>
      <c r="AG474" s="161" t="s">
        <v>242</v>
      </c>
      <c r="AH474" s="161" t="s">
        <v>242</v>
      </c>
      <c r="AI474" s="161">
        <v>20150801</v>
      </c>
      <c r="AJ474" s="161">
        <v>20160525</v>
      </c>
      <c r="AK474" s="161" t="s">
        <v>869</v>
      </c>
      <c r="AL474" t="s">
        <v>1078</v>
      </c>
      <c r="BN474" t="s">
        <v>1079</v>
      </c>
      <c r="ET474" s="161">
        <v>0</v>
      </c>
      <c r="EU474" s="161">
        <v>0</v>
      </c>
      <c r="EV474" s="161">
        <v>0</v>
      </c>
      <c r="EW474" s="161">
        <v>0</v>
      </c>
      <c r="EX474" s="161">
        <v>0</v>
      </c>
      <c r="EY474" s="161">
        <v>0</v>
      </c>
      <c r="EZ474" s="161">
        <v>0</v>
      </c>
      <c r="FA474" s="161">
        <v>0</v>
      </c>
      <c r="FB474" s="161">
        <v>0</v>
      </c>
      <c r="FC474" s="161">
        <v>0</v>
      </c>
      <c r="FD474" s="161">
        <v>0</v>
      </c>
      <c r="FE474" s="161">
        <v>0</v>
      </c>
      <c r="HN474" s="161" t="s">
        <v>881</v>
      </c>
      <c r="JB474" s="161" t="s">
        <v>881</v>
      </c>
      <c r="JC474" s="161">
        <v>0</v>
      </c>
      <c r="JD474" s="161">
        <v>0</v>
      </c>
      <c r="JE474" s="161">
        <v>0</v>
      </c>
      <c r="JF474" s="161">
        <v>0</v>
      </c>
      <c r="MN474" t="str">
        <f t="shared" si="609"/>
        <v>NoNoNoNoNoNo</v>
      </c>
      <c r="MO474" t="str">
        <f>IF(AND(MN474="NoNoNoNoNoNo",JI474=""),"No Programs",VLOOKUP(MN474,Lookups!$DA$4:$DB$67,2,FALSE))</f>
        <v>No Programs</v>
      </c>
      <c r="MP474">
        <f t="shared" si="610"/>
        <v>0</v>
      </c>
      <c r="MQ474" t="str">
        <f t="shared" si="611"/>
        <v>No Program Use</v>
      </c>
      <c r="MR474" t="str">
        <f>Directions!$D$3</f>
        <v>Usage</v>
      </c>
      <c r="MS474" t="str">
        <f>VLOOKUP(MQ474,Lookups!$CU$71:$CV$80,2,FALSE)</f>
        <v>Exclude</v>
      </c>
      <c r="MT474">
        <f t="shared" si="612"/>
        <v>0</v>
      </c>
      <c r="MU474">
        <f t="shared" si="613"/>
        <v>0</v>
      </c>
      <c r="MV474">
        <f t="shared" si="614"/>
        <v>0</v>
      </c>
      <c r="MW474">
        <f t="shared" si="615"/>
        <v>0</v>
      </c>
      <c r="MX474">
        <f t="shared" si="616"/>
        <v>0</v>
      </c>
      <c r="MY474" t="str">
        <f t="shared" si="617"/>
        <v>Not Used</v>
      </c>
      <c r="MZ474">
        <f t="shared" si="618"/>
        <v>0</v>
      </c>
      <c r="NA474" t="str">
        <f t="shared" si="619"/>
        <v>Not Available</v>
      </c>
      <c r="NB474" t="str">
        <f t="shared" si="620"/>
        <v>Not Available</v>
      </c>
      <c r="NC474" t="str">
        <f t="shared" si="621"/>
        <v>4 Not Indicated</v>
      </c>
      <c r="ND474" t="str">
        <f t="shared" si="622"/>
        <v>4 Not Indicated</v>
      </c>
      <c r="NE474" t="str">
        <f t="shared" si="623"/>
        <v>4 Not Indicated</v>
      </c>
      <c r="NF474" t="str">
        <f t="shared" si="624"/>
        <v>4 Not Indicated</v>
      </c>
      <c r="NG474" t="str">
        <f t="shared" si="625"/>
        <v>4 Not Indicated</v>
      </c>
      <c r="NH474" s="159" t="str">
        <f t="shared" si="626"/>
        <v>Null</v>
      </c>
      <c r="NI474" t="str">
        <f t="shared" si="627"/>
        <v>Null</v>
      </c>
      <c r="NJ474" s="159" t="str">
        <f t="shared" si="628"/>
        <v>Null</v>
      </c>
      <c r="NK474" t="str">
        <f t="shared" si="629"/>
        <v>Null</v>
      </c>
      <c r="NL474" t="str">
        <f t="shared" si="630"/>
        <v>No RI Tests</v>
      </c>
      <c r="NM474">
        <f t="shared" si="631"/>
        <v>0</v>
      </c>
      <c r="NN474" t="str">
        <f>IF(OR(E474="PK",E474="K",JJ474=""),"Null",INDEX(Lookups!$EZ$4:$FW$18,MATCH($JJ474,Lookups!$EY$4:$EY$18,1),MATCH($E474,Lookups!$EZ$3:$FW$3,0)))</f>
        <v>Null</v>
      </c>
      <c r="NO474" t="str">
        <f>IF(OR(E474="PK",E474="K",JJ474=""),"Null",INDEX(Lookups!$EZ$4:$FW$18,MATCH($JJ474,Lookups!$EY$4:$EY$18,1),MATCH($E474,Lookups!$EZ$3:$FW$3,0) + 1))</f>
        <v>Null</v>
      </c>
      <c r="NP474" t="str">
        <f t="shared" si="632"/>
        <v>Null</v>
      </c>
      <c r="NQ474" t="str">
        <f t="shared" si="633"/>
        <v>Null</v>
      </c>
      <c r="NR474" t="str">
        <f t="shared" si="634"/>
        <v>Null</v>
      </c>
      <c r="NS474" t="str">
        <f t="shared" si="635"/>
        <v>No RI Tests</v>
      </c>
      <c r="NT474" t="str">
        <f t="shared" si="636"/>
        <v>No RI Tests</v>
      </c>
      <c r="NU474" t="str">
        <f t="shared" si="637"/>
        <v>No RI Tests</v>
      </c>
      <c r="NV474" s="183" t="str">
        <f t="array" ref="NV474">IF($NL474="No RI Tests","No RI Tests",VLOOKUP(IF(AND(E474="K",JJ474&lt;280),3,IF(AND(E474="K",JJ474&gt;=280),4,MAX(IF(E474=Lookups!$DF$6:$DF$99,IF(JJ474&gt;=Lookups!$DG$6:$DG$99,Lookups!$DH$6:$DH$99))))),Lookups!$DE$104:$DG$108,2,FALSE))</f>
        <v>No RI Tests</v>
      </c>
      <c r="NW474" s="161" t="str">
        <f t="array" ref="NW474">IF($NL474="No RI Tests","No RI Tests",VLOOKUP(IF(AND(E474="K",JH474&lt;280),3,IF(AND(E474="K",JH474&gt;=280),4,MAX(IF(E474=Lookups!$DF$6:$DF$99,IF(NI474&gt;=Lookups!$DG$6:$DG$99,Lookups!$DH$6:$DH$99))))),Lookups!$DE$104:$DG$108,2,FALSE))</f>
        <v>No RI Tests</v>
      </c>
      <c r="NX474" s="161" t="str">
        <f t="array" ref="NX474">IF($NL474="No RI Tests","No RI Tests",VLOOKUP(IF(AND(E474="K",NK474&lt;280),3,IF(AND(E474="K",NK474&gt;=280),4,MAX(IF(E474=Lookups!$DF$6:$DF$99,IF(NK474&gt;=Lookups!$DG$6:$DG$99,Lookups!$DH$6:$DH$99))))),Lookups!$DE$104:$DG$108,2,FALSE))</f>
        <v>No RI Tests</v>
      </c>
      <c r="NY474" t="str">
        <f t="shared" si="638"/>
        <v>Null</v>
      </c>
      <c r="NZ474" t="str">
        <f t="shared" si="639"/>
        <v>Null</v>
      </c>
      <c r="OA474" t="str">
        <f t="shared" si="640"/>
        <v>No RI for Comparison</v>
      </c>
      <c r="OB474" s="161" t="str">
        <f t="array" ref="OB474">IF($NL474="No RI Tests","No RI Tests",IF(E474="K","N/A",VLOOKUP(MAX(IF(E474=Lookups!$DF$6:$DF$99,IF(JJ474&gt;=Lookups!$DG$6:$DG$99,Lookups!$DI$6:$DI$99))),Lookups!$DE$104:$DG$108,3,FALSE)))</f>
        <v>No RI Tests</v>
      </c>
      <c r="OC474" s="161" t="str">
        <f t="array" ref="OC474">IF($NL474="No RI Tests","No RI Tests",IF(E474="K","N/A",VLOOKUP(MAX(IF(E474=Lookups!$DF$6:$DF$99,IF(NI474&gt;=Lookups!$DG$6:$DG$99,Lookups!$DI$6:$DI$99))),Lookups!$DE$104:$DG$108,3,FALSE)))</f>
        <v>No RI Tests</v>
      </c>
      <c r="OD474" s="161" t="str">
        <f t="array" ref="OD474">IF($NL474="No RI Tests","No RI Tests",IF(E474="K","N/A",VLOOKUP(MAX(IF(E474=Lookups!$DF$6:$DF$99,IF(NK474&gt;=Lookups!$DG$6:$DG$99,Lookups!$DI$6:$DI$99))),Lookups!$DE$104:$DG$108,3,FALSE)))</f>
        <v>No RI Tests</v>
      </c>
      <c r="OE474" t="str">
        <f t="shared" si="641"/>
        <v>Null</v>
      </c>
      <c r="OF474" t="str">
        <f t="shared" si="642"/>
        <v>Null</v>
      </c>
      <c r="OG474" t="str">
        <f t="shared" si="643"/>
        <v>No RI for Comparison</v>
      </c>
      <c r="OH474" t="str">
        <f t="shared" si="644"/>
        <v>Null</v>
      </c>
      <c r="OI474" t="str">
        <f t="shared" si="645"/>
        <v>Null</v>
      </c>
      <c r="OJ474" t="str">
        <f t="shared" si="646"/>
        <v>Null</v>
      </c>
      <c r="OK474" t="str">
        <f t="shared" si="647"/>
        <v>Null</v>
      </c>
      <c r="OL474" t="str">
        <f t="shared" si="648"/>
        <v>Null</v>
      </c>
      <c r="OM474" t="str">
        <f t="shared" si="649"/>
        <v>Null</v>
      </c>
      <c r="ON474" t="str">
        <f t="shared" si="650"/>
        <v>Null</v>
      </c>
      <c r="OO474" t="str">
        <f t="shared" si="651"/>
        <v>Null RI</v>
      </c>
      <c r="OP474" t="str">
        <f ca="1">IF(AND(HR474&lt;&gt;"",JJ474&lt;600),IF(HT474="Advancing","Tier 2","Tier 3"),IF(JI474="","Null",IF(OR(E474="K",E474&lt;3),"FRA Recommended",IF(JJ474&gt;=IF(E474&lt;6,400,600),IF(JJ474&lt;VLOOKUP(E474,Lookups!$AP$3:$AR$16,3,FALSE),"Tier 2","Core"),IF(JJ474&lt;400,IF(RAND()&lt;0.81,"Tier 3","Tier 2"),IF(RAND()&lt;0.51,"Tier 3","Tier 2"))))))</f>
        <v>Null</v>
      </c>
      <c r="OQ474" t="str">
        <f t="shared" si="652"/>
        <v>Null</v>
      </c>
      <c r="OR474" t="str">
        <f t="shared" si="653"/>
        <v>Null</v>
      </c>
      <c r="OS474" t="str">
        <f t="shared" si="654"/>
        <v>Null</v>
      </c>
      <c r="OT474" t="str">
        <f t="shared" si="655"/>
        <v>No RI Tests</v>
      </c>
      <c r="OU474" s="159" t="str">
        <f t="shared" si="656"/>
        <v>No PI Tests</v>
      </c>
      <c r="OV474" t="str">
        <f t="shared" si="657"/>
        <v>No PI Tests</v>
      </c>
      <c r="OW474" t="str">
        <f t="shared" si="658"/>
        <v>No PI Tests</v>
      </c>
      <c r="OX474" t="str">
        <f t="shared" si="659"/>
        <v>No PI Tests</v>
      </c>
      <c r="OY474" t="str">
        <f t="shared" si="660"/>
        <v>No PI Tests</v>
      </c>
      <c r="OZ474" t="str">
        <f t="shared" si="661"/>
        <v>No PI Tests</v>
      </c>
      <c r="PA474" s="159" t="str">
        <f t="shared" si="662"/>
        <v>No PI Tests</v>
      </c>
      <c r="PB474" t="str">
        <f t="shared" si="663"/>
        <v>No PI Tests</v>
      </c>
      <c r="PC474" t="str">
        <f t="shared" si="664"/>
        <v>No PI Tests</v>
      </c>
      <c r="PD474" t="str">
        <f t="shared" si="665"/>
        <v>No PI Tests</v>
      </c>
      <c r="PE474" t="str">
        <f t="shared" si="666"/>
        <v>No PI Tests</v>
      </c>
      <c r="PF474" t="str">
        <f t="shared" si="667"/>
        <v>No PI Tests</v>
      </c>
      <c r="PG474" t="str">
        <f t="shared" si="668"/>
        <v>No PI Tests</v>
      </c>
      <c r="PH474">
        <f t="shared" si="669"/>
        <v>0</v>
      </c>
      <c r="PI474">
        <f t="shared" si="670"/>
        <v>0</v>
      </c>
      <c r="PJ474" t="str">
        <f t="shared" si="671"/>
        <v>Null</v>
      </c>
      <c r="PK474" t="str">
        <f>IF(HR474="","Null",IF(E474&lt;3,"Null",IF(HU474=0,0,IF(HS474="Form 1",VLOOKUP(HU474,Lookups!$BE$3:$BP$63,E474,FALSE),IF(HS474="Form 2",VLOOKUP(HU474,Lookups!$BE$67:$BP$127,E474,FALSE),VLOOKUP(HU474,Lookups!$BE$130:$BP$190,E474,FALSE))))))</f>
        <v>Null</v>
      </c>
      <c r="PL474" t="str">
        <f t="shared" si="672"/>
        <v>Null</v>
      </c>
      <c r="PM474" t="str">
        <f>IF($PH474=0,"Null",IF(E474&lt;3,"Null",IF(OX474=0,0,IF(OV474="Form 1",VLOOKUP(OX474,Lookups!$BE$3:$BP$63,E474,FALSE),IF(OV474="Form 2",VLOOKUP(OX474,Lookups!$BE$67:$BP$127,E474,FALSE),VLOOKUP(OX474,Lookups!$BE$130:$BP$190,E474,FALSE))))))</f>
        <v>Null</v>
      </c>
      <c r="PN474" t="str">
        <f t="shared" si="673"/>
        <v>Null</v>
      </c>
      <c r="PO474" t="str">
        <f t="shared" si="674"/>
        <v>Null</v>
      </c>
      <c r="PP474" t="str">
        <f t="shared" si="675"/>
        <v>Null</v>
      </c>
      <c r="PQ474" t="str">
        <f>IF(HR474="","Null",IF(E474&lt;3,"Null",IF(HV474=0,0,IF(HS474="Form 1",VLOOKUP(HV474,Lookups!$BR$3:$CC$63,E474,FALSE),IF(HS474="Form 2",VLOOKUP(HV474,Lookups!$BR$67:$CC$127,E474,FALSE),VLOOKUP(HV474,Lookups!$BR$130:$CC$190,E474,FALSE))))))</f>
        <v>Null</v>
      </c>
      <c r="PR474" t="str">
        <f t="shared" si="676"/>
        <v>Null</v>
      </c>
      <c r="PS474" t="str">
        <f>IF(HR474="","Null",IF(E474&lt;3,"Null",IF(OY474=0,0,IF(OW474="Form 1",VLOOKUP(OY474,Lookups!$BR$3:$CC$63,E474,FALSE),IF(OW474="Form 2",VLOOKUP(OY474,Lookups!$BR$67:$CC$127,E474,FALSE),VLOOKUP(OY474,Lookups!$BR$130:$CC$190,E474,FALSE))))))</f>
        <v>Null</v>
      </c>
      <c r="PT474" t="str">
        <f t="shared" si="677"/>
        <v>Null</v>
      </c>
      <c r="PU474" t="str">
        <f t="shared" si="678"/>
        <v>Null</v>
      </c>
      <c r="PV474" t="str">
        <f t="shared" si="679"/>
        <v>Null</v>
      </c>
      <c r="PW474" t="str">
        <f t="shared" si="680"/>
        <v>No PI Tests</v>
      </c>
      <c r="PX474">
        <f t="shared" si="681"/>
        <v>0</v>
      </c>
      <c r="PY474">
        <f t="shared" si="682"/>
        <v>0</v>
      </c>
      <c r="PZ474" t="str">
        <f t="shared" si="683"/>
        <v>Null</v>
      </c>
      <c r="QA474" t="str">
        <f t="shared" si="684"/>
        <v>Null</v>
      </c>
      <c r="QB474" t="str">
        <f t="shared" si="685"/>
        <v>Null</v>
      </c>
      <c r="QC474" t="str">
        <f>IF($MS474="System 44 Record",IF(BQ474&lt;MEDIAN(Directions!$F$3,Directions!$F$6),"Mid-Year Exited Student","Full Year Participant")&amp;IF(BP474&lt;Directions!$F$3,", Started Prior Year",", Started This Year"),"Null")</f>
        <v>Null</v>
      </c>
      <c r="QD474" t="str">
        <f t="shared" si="686"/>
        <v>Null</v>
      </c>
      <c r="QE474">
        <f t="shared" si="687"/>
        <v>0</v>
      </c>
      <c r="QF474">
        <f t="shared" si="688"/>
        <v>0</v>
      </c>
      <c r="QG474">
        <f t="shared" si="689"/>
        <v>0</v>
      </c>
      <c r="QH474">
        <f t="shared" si="690"/>
        <v>0</v>
      </c>
      <c r="QI474">
        <f t="shared" si="691"/>
        <v>0</v>
      </c>
      <c r="QJ474" t="str">
        <f t="shared" si="692"/>
        <v>Used None</v>
      </c>
      <c r="QK474" t="str">
        <f t="shared" si="693"/>
        <v>Null</v>
      </c>
      <c r="QL474" t="str">
        <f t="shared" si="694"/>
        <v>Null</v>
      </c>
      <c r="QM474" t="str">
        <f>IF($MS474="READ 180 Record",IF(AQ474="","Null",VLOOKUP(JJ474,Lookups!$DX$3:$EB$2054,AN474+1,FALSE)),"Null")</f>
        <v>Null</v>
      </c>
      <c r="QN474" t="str">
        <f t="shared" si="695"/>
        <v>Null</v>
      </c>
    </row>
    <row r="475" spans="1:456" x14ac:dyDescent="0.25">
      <c r="A475" s="161" t="s">
        <v>1447</v>
      </c>
      <c r="B475" s="161" t="s">
        <v>1447</v>
      </c>
      <c r="C475" s="161" t="s">
        <v>1447</v>
      </c>
      <c r="D475" s="161" t="s">
        <v>1447</v>
      </c>
      <c r="E475" s="161">
        <v>4</v>
      </c>
      <c r="F475" s="161" t="s">
        <v>1447</v>
      </c>
      <c r="G475" s="161" t="s">
        <v>875</v>
      </c>
      <c r="H475" s="161" t="s">
        <v>876</v>
      </c>
      <c r="I475" s="161">
        <v>0</v>
      </c>
      <c r="J475" s="159">
        <v>42500</v>
      </c>
      <c r="K475" s="161">
        <v>0</v>
      </c>
      <c r="L475" s="161">
        <v>0</v>
      </c>
      <c r="M475" s="161">
        <v>0</v>
      </c>
      <c r="N475" s="161">
        <v>0</v>
      </c>
      <c r="O475" s="161">
        <v>0</v>
      </c>
      <c r="P475" s="161">
        <v>0</v>
      </c>
      <c r="Q475" s="161">
        <v>0</v>
      </c>
      <c r="R475" s="161">
        <v>0</v>
      </c>
      <c r="S475" s="161">
        <v>0</v>
      </c>
      <c r="T475" s="161">
        <v>0</v>
      </c>
      <c r="U475" s="161">
        <v>0</v>
      </c>
      <c r="V475" s="161">
        <v>0</v>
      </c>
      <c r="W475" s="161">
        <v>0</v>
      </c>
      <c r="X475" s="161">
        <v>0</v>
      </c>
      <c r="AB475" s="161" t="s">
        <v>242</v>
      </c>
      <c r="AC475" s="161" t="s">
        <v>242</v>
      </c>
      <c r="AD475" s="161" t="s">
        <v>242</v>
      </c>
      <c r="AE475" s="161" t="s">
        <v>242</v>
      </c>
      <c r="AF475" s="161" t="s">
        <v>241</v>
      </c>
      <c r="AG475" s="161" t="s">
        <v>241</v>
      </c>
      <c r="AH475" s="161" t="s">
        <v>242</v>
      </c>
      <c r="AI475" s="161">
        <v>20150801</v>
      </c>
      <c r="AJ475" s="161">
        <v>20160525</v>
      </c>
      <c r="AK475" s="161" t="s">
        <v>869</v>
      </c>
      <c r="AL475" t="s">
        <v>1078</v>
      </c>
      <c r="BN475" t="s">
        <v>1076</v>
      </c>
      <c r="BO475" t="s">
        <v>876</v>
      </c>
      <c r="BP475" s="159">
        <v>42264</v>
      </c>
      <c r="BQ475" s="159">
        <v>42486</v>
      </c>
      <c r="BR475" t="s">
        <v>877</v>
      </c>
      <c r="BS475">
        <v>-151</v>
      </c>
      <c r="BT475" s="159">
        <v>42486</v>
      </c>
      <c r="BU475">
        <v>3</v>
      </c>
      <c r="BV475">
        <v>7</v>
      </c>
      <c r="BW475">
        <v>22</v>
      </c>
      <c r="BX475">
        <v>60</v>
      </c>
      <c r="BY475">
        <v>862</v>
      </c>
      <c r="BZ475">
        <v>897</v>
      </c>
      <c r="CA475">
        <v>0</v>
      </c>
      <c r="CB475">
        <v>17</v>
      </c>
      <c r="CC475">
        <v>39</v>
      </c>
      <c r="CD475">
        <v>78</v>
      </c>
      <c r="CE475">
        <v>96</v>
      </c>
      <c r="CF475">
        <v>88</v>
      </c>
      <c r="CG475">
        <v>89</v>
      </c>
      <c r="CH475">
        <v>77</v>
      </c>
      <c r="CI475">
        <v>6147</v>
      </c>
      <c r="CJ475">
        <v>2.4</v>
      </c>
      <c r="CK475">
        <v>3</v>
      </c>
      <c r="CL475">
        <v>6</v>
      </c>
      <c r="ET475" s="161">
        <v>0</v>
      </c>
      <c r="EU475" s="161">
        <v>0</v>
      </c>
      <c r="EV475" s="161">
        <v>0</v>
      </c>
      <c r="EW475" s="161">
        <v>0</v>
      </c>
      <c r="EX475" s="161">
        <v>0</v>
      </c>
      <c r="EY475" s="161">
        <v>0</v>
      </c>
      <c r="EZ475" s="161">
        <v>0</v>
      </c>
      <c r="FA475" s="161">
        <v>0</v>
      </c>
      <c r="FB475" s="161">
        <v>0</v>
      </c>
      <c r="FC475" s="161">
        <v>0</v>
      </c>
      <c r="FD475" s="161">
        <v>0</v>
      </c>
      <c r="FE475" s="161">
        <v>0</v>
      </c>
      <c r="HN475" s="161" t="s">
        <v>876</v>
      </c>
      <c r="HO475" s="159">
        <v>42244</v>
      </c>
      <c r="HP475" s="159">
        <v>42500</v>
      </c>
      <c r="HQ475" s="161">
        <v>3</v>
      </c>
      <c r="HR475" s="159">
        <v>42244</v>
      </c>
      <c r="HS475" s="161" t="s">
        <v>872</v>
      </c>
      <c r="HT475" s="161" t="s">
        <v>878</v>
      </c>
      <c r="HU475" s="161">
        <v>33</v>
      </c>
      <c r="HV475" s="161">
        <v>4</v>
      </c>
      <c r="HW475" s="161">
        <v>0</v>
      </c>
      <c r="HX475" s="159">
        <v>42345</v>
      </c>
      <c r="HY475" s="161" t="s">
        <v>874</v>
      </c>
      <c r="HZ475" s="161" t="s">
        <v>878</v>
      </c>
      <c r="IA475" s="161">
        <v>36</v>
      </c>
      <c r="IB475" s="161">
        <v>4</v>
      </c>
      <c r="IC475" s="161">
        <v>0</v>
      </c>
      <c r="ID475" s="159">
        <v>42500</v>
      </c>
      <c r="IE475" s="161" t="s">
        <v>879</v>
      </c>
      <c r="IF475" s="161" t="s">
        <v>878</v>
      </c>
      <c r="IG475" s="161">
        <v>31</v>
      </c>
      <c r="IH475" s="161">
        <v>7</v>
      </c>
      <c r="II475" s="161">
        <v>0</v>
      </c>
      <c r="JB475" s="161" t="s">
        <v>876</v>
      </c>
      <c r="JC475" s="161">
        <v>11</v>
      </c>
      <c r="JD475" s="161">
        <v>9</v>
      </c>
      <c r="JE475" s="161">
        <v>9</v>
      </c>
      <c r="JF475" s="161">
        <v>4173</v>
      </c>
      <c r="JG475" s="159">
        <v>42500</v>
      </c>
      <c r="JH475" s="161">
        <v>0</v>
      </c>
      <c r="JI475" s="159">
        <v>42243</v>
      </c>
      <c r="JJ475" s="161">
        <v>0</v>
      </c>
      <c r="JK475" s="161">
        <v>5</v>
      </c>
      <c r="JL475" s="159">
        <v>42345</v>
      </c>
      <c r="JM475" s="161">
        <v>0</v>
      </c>
      <c r="JN475" s="161">
        <v>12</v>
      </c>
      <c r="JO475" s="159">
        <v>42500</v>
      </c>
      <c r="JP475" s="161">
        <v>0</v>
      </c>
      <c r="JQ475" s="161">
        <v>5</v>
      </c>
      <c r="MN475" t="str">
        <f t="shared" si="609"/>
        <v>NoNoNoYesYesNo</v>
      </c>
      <c r="MO475" t="str">
        <f>IF(AND(MN475="NoNoNoNoNoNo",JI475=""),"No Programs",VLOOKUP(MN475,Lookups!$DA$4:$DB$67,2,FALSE))</f>
        <v>System 44 Only</v>
      </c>
      <c r="MP475">
        <f t="shared" si="610"/>
        <v>0</v>
      </c>
      <c r="MQ475" t="str">
        <f t="shared" si="611"/>
        <v>System 44 User</v>
      </c>
      <c r="MR475" t="str">
        <f>Directions!$D$3</f>
        <v>Usage</v>
      </c>
      <c r="MS475" t="str">
        <f>VLOOKUP(MQ475,Lookups!$CU$71:$CV$80,2,FALSE)</f>
        <v>System 44 Record</v>
      </c>
      <c r="MT475">
        <f t="shared" si="612"/>
        <v>1</v>
      </c>
      <c r="MU475">
        <f t="shared" si="613"/>
        <v>1</v>
      </c>
      <c r="MV475">
        <f t="shared" si="614"/>
        <v>1</v>
      </c>
      <c r="MW475">
        <f t="shared" si="615"/>
        <v>1</v>
      </c>
      <c r="MX475">
        <f t="shared" si="616"/>
        <v>36.571428571428569</v>
      </c>
      <c r="MY475" t="str">
        <f t="shared" si="617"/>
        <v>Not Used</v>
      </c>
      <c r="MZ475">
        <f t="shared" si="618"/>
        <v>0</v>
      </c>
      <c r="NA475" t="str">
        <f t="shared" si="619"/>
        <v>Not Available</v>
      </c>
      <c r="NB475" t="str">
        <f t="shared" si="620"/>
        <v>Not Available</v>
      </c>
      <c r="NC475" t="str">
        <f t="shared" si="621"/>
        <v>4 Not Indicated</v>
      </c>
      <c r="ND475" t="str">
        <f t="shared" si="622"/>
        <v>4 Not Indicated</v>
      </c>
      <c r="NE475" t="str">
        <f t="shared" si="623"/>
        <v>4 Not Indicated</v>
      </c>
      <c r="NF475" t="str">
        <f t="shared" si="624"/>
        <v>4 Not Indicated</v>
      </c>
      <c r="NG475" t="str">
        <f t="shared" si="625"/>
        <v>4 Not Indicated</v>
      </c>
      <c r="NH475" s="159">
        <f t="shared" si="626"/>
        <v>42500</v>
      </c>
      <c r="NI475">
        <f t="shared" si="627"/>
        <v>0</v>
      </c>
      <c r="NJ475" s="159">
        <f t="shared" si="628"/>
        <v>0</v>
      </c>
      <c r="NK475">
        <f t="shared" si="629"/>
        <v>0</v>
      </c>
      <c r="NL475">
        <f t="shared" si="630"/>
        <v>36.714285714285715</v>
      </c>
      <c r="NM475">
        <f t="shared" si="631"/>
        <v>1</v>
      </c>
      <c r="NN475">
        <f>IF(OR(E475="PK",E475="K",JJ475=""),"Null",INDEX(Lookups!$EZ$4:$FW$18,MATCH($JJ475,Lookups!$EY$4:$EY$18,1),MATCH($E475,Lookups!$EZ$3:$FW$3,0)))</f>
        <v>245</v>
      </c>
      <c r="NO475">
        <f>IF(OR(E475="PK",E475="K",JJ475=""),"Null",INDEX(Lookups!$EZ$4:$FW$18,MATCH($JJ475,Lookups!$EY$4:$EY$18,1),MATCH($E475,Lookups!$EZ$3:$FW$3,0) + 1))</f>
        <v>345</v>
      </c>
      <c r="NP475">
        <f t="shared" si="632"/>
        <v>490</v>
      </c>
      <c r="NQ475" t="str">
        <f t="shared" si="633"/>
        <v>PI is Recommended</v>
      </c>
      <c r="NR475" t="str">
        <f t="shared" si="634"/>
        <v>PI is Recommended</v>
      </c>
      <c r="NS475" t="str">
        <f t="shared" si="635"/>
        <v>BR to 199L</v>
      </c>
      <c r="NT475" t="str">
        <f t="shared" si="636"/>
        <v>BR to 199L</v>
      </c>
      <c r="NU475" t="str">
        <f t="shared" si="637"/>
        <v>BR to 199L</v>
      </c>
      <c r="NV475" s="183" t="str">
        <f t="array" ref="NV475">IF($NL475="No RI Tests","No RI Tests",VLOOKUP(IF(AND(E475="K",JJ475&lt;280),3,IF(AND(E475="K",JJ475&gt;=280),4,MAX(IF(E475=Lookups!$DF$6:$DF$99,IF(JJ475&gt;=Lookups!$DG$6:$DG$99,Lookups!$DH$6:$DH$99))))),Lookups!$DE$104:$DG$108,2,FALSE))</f>
        <v>1 Below Basic</v>
      </c>
      <c r="NW475" s="161" t="str">
        <f t="array" ref="NW475">IF($NL475="No RI Tests","No RI Tests",VLOOKUP(IF(AND(E475="K",JH475&lt;280),3,IF(AND(E475="K",JH475&gt;=280),4,MAX(IF(E475=Lookups!$DF$6:$DF$99,IF(NI475&gt;=Lookups!$DG$6:$DG$99,Lookups!$DH$6:$DH$99))))),Lookups!$DE$104:$DG$108,2,FALSE))</f>
        <v>1 Below Basic</v>
      </c>
      <c r="NX475" s="161" t="str">
        <f t="array" ref="NX475">IF($NL475="No RI Tests","No RI Tests",VLOOKUP(IF(AND(E475="K",NK475&lt;280),3,IF(AND(E475="K",NK475&gt;=280),4,MAX(IF(E475=Lookups!$DF$6:$DF$99,IF(NK475&gt;=Lookups!$DG$6:$DG$99,Lookups!$DH$6:$DH$99))))),Lookups!$DE$104:$DG$108,2,FALSE))</f>
        <v>1 Below Basic</v>
      </c>
      <c r="NY475">
        <f t="shared" si="638"/>
        <v>1</v>
      </c>
      <c r="NZ475">
        <f t="shared" si="639"/>
        <v>0</v>
      </c>
      <c r="OA475" t="str">
        <f t="shared" si="640"/>
        <v>Maintained Performance Level</v>
      </c>
      <c r="OB475" s="161" t="str">
        <f t="array" ref="OB475">IF($NL475="No RI Tests","No RI Tests",IF(E475="K","N/A",VLOOKUP(MAX(IF(E475=Lookups!$DF$6:$DF$99,IF(JJ475&gt;=Lookups!$DG$6:$DG$99,Lookups!$DI$6:$DI$99))),Lookups!$DE$104:$DG$108,3,FALSE)))</f>
        <v>1 Limited</v>
      </c>
      <c r="OC475" s="161" t="str">
        <f t="array" ref="OC475">IF($NL475="No RI Tests","No RI Tests",IF(E475="K","N/A",VLOOKUP(MAX(IF(E475=Lookups!$DF$6:$DF$99,IF(NI475&gt;=Lookups!$DG$6:$DG$99,Lookups!$DI$6:$DI$99))),Lookups!$DE$104:$DG$108,3,FALSE)))</f>
        <v>1 Limited</v>
      </c>
      <c r="OD475" s="161" t="str">
        <f t="array" ref="OD475">IF($NL475="No RI Tests","No RI Tests",IF(E475="K","N/A",VLOOKUP(MAX(IF(E475=Lookups!$DF$6:$DF$99,IF(NK475&gt;=Lookups!$DG$6:$DG$99,Lookups!$DI$6:$DI$99))),Lookups!$DE$104:$DG$108,3,FALSE)))</f>
        <v>1 Limited</v>
      </c>
      <c r="OE475">
        <f t="shared" si="641"/>
        <v>1</v>
      </c>
      <c r="OF475">
        <f t="shared" si="642"/>
        <v>0</v>
      </c>
      <c r="OG475" t="str">
        <f t="shared" si="643"/>
        <v>Maintained Performance Level</v>
      </c>
      <c r="OH475">
        <f t="shared" si="644"/>
        <v>0</v>
      </c>
      <c r="OI475">
        <f t="shared" si="645"/>
        <v>0</v>
      </c>
      <c r="OJ475">
        <f t="shared" si="646"/>
        <v>0</v>
      </c>
      <c r="OK475">
        <f t="shared" si="647"/>
        <v>0</v>
      </c>
      <c r="OL475">
        <f t="shared" si="648"/>
        <v>0</v>
      </c>
      <c r="OM475" t="str">
        <f t="shared" si="649"/>
        <v>Fall Administration</v>
      </c>
      <c r="ON475" t="str">
        <f t="shared" si="650"/>
        <v>Winter Administration</v>
      </c>
      <c r="OO475" t="str">
        <f t="shared" si="651"/>
        <v>Fall to Winter RI</v>
      </c>
      <c r="OP475" t="str">
        <f ca="1">IF(AND(HR475&lt;&gt;"",JJ475&lt;600),IF(HT475="Advancing","Tier 2","Tier 3"),IF(JI475="","Null",IF(OR(E475="K",E475&lt;3),"FRA Recommended",IF(JJ475&gt;=IF(E475&lt;6,400,600),IF(JJ475&lt;VLOOKUP(E475,Lookups!$AP$3:$AR$16,3,FALSE),"Tier 2","Core"),IF(JJ475&lt;400,IF(RAND()&lt;0.81,"Tier 3","Tier 2"),IF(RAND()&lt;0.51,"Tier 3","Tier 2"))))))</f>
        <v>Tier 3</v>
      </c>
      <c r="OQ475" t="str">
        <f t="shared" si="652"/>
        <v>Average Reading Invt. Under 15 Minutes Long</v>
      </c>
      <c r="OR475">
        <f t="shared" si="653"/>
        <v>0</v>
      </c>
      <c r="OS475" t="str">
        <f t="shared" si="654"/>
        <v>Null</v>
      </c>
      <c r="OT475">
        <f t="shared" si="655"/>
        <v>0</v>
      </c>
      <c r="OU475" s="159">
        <f t="shared" si="656"/>
        <v>42500</v>
      </c>
      <c r="OV475" t="str">
        <f t="shared" si="657"/>
        <v>Form 3</v>
      </c>
      <c r="OW475" t="str">
        <f t="shared" si="658"/>
        <v>Beginning</v>
      </c>
      <c r="OX475">
        <f t="shared" si="659"/>
        <v>31</v>
      </c>
      <c r="OY475">
        <f t="shared" si="660"/>
        <v>7</v>
      </c>
      <c r="OZ475">
        <f t="shared" si="661"/>
        <v>0</v>
      </c>
      <c r="PA475" s="159">
        <f t="shared" si="662"/>
        <v>42500</v>
      </c>
      <c r="PB475" t="str">
        <f t="shared" si="663"/>
        <v>Form 3</v>
      </c>
      <c r="PC475" t="str">
        <f t="shared" si="664"/>
        <v>Beginning</v>
      </c>
      <c r="PD475">
        <f t="shared" si="665"/>
        <v>31</v>
      </c>
      <c r="PE475">
        <f t="shared" si="666"/>
        <v>7</v>
      </c>
      <c r="PF475">
        <f t="shared" si="667"/>
        <v>0</v>
      </c>
      <c r="PG475">
        <f t="shared" si="668"/>
        <v>36.571428571428569</v>
      </c>
      <c r="PH475">
        <f t="shared" si="669"/>
        <v>1</v>
      </c>
      <c r="PI475">
        <f t="shared" si="670"/>
        <v>1</v>
      </c>
      <c r="PJ475">
        <f t="shared" si="671"/>
        <v>33</v>
      </c>
      <c r="PK475">
        <f>IF(HR475="","Null",IF(E475&lt;3,"Null",IF(HU475=0,0,IF(HS475="Form 1",VLOOKUP(HU475,Lookups!$BE$3:$BP$63,E475,FALSE),IF(HS475="Form 2",VLOOKUP(HU475,Lookups!$BE$67:$BP$127,E475,FALSE),VLOOKUP(HU475,Lookups!$BE$130:$BP$190,E475,FALSE))))))</f>
        <v>5</v>
      </c>
      <c r="PL475">
        <f t="shared" si="672"/>
        <v>31</v>
      </c>
      <c r="PM475">
        <f>IF($PH475=0,"Null",IF(E475&lt;3,"Null",IF(OX475=0,0,IF(OV475="Form 1",VLOOKUP(OX475,Lookups!$BE$3:$BP$63,E475,FALSE),IF(OV475="Form 2",VLOOKUP(OX475,Lookups!$BE$67:$BP$127,E475,FALSE),VLOOKUP(OX475,Lookups!$BE$130:$BP$190,E475,FALSE))))))</f>
        <v>2</v>
      </c>
      <c r="PN475">
        <f t="shared" si="673"/>
        <v>-2</v>
      </c>
      <c r="PO475">
        <f t="shared" si="674"/>
        <v>0</v>
      </c>
      <c r="PP475">
        <f t="shared" si="675"/>
        <v>4</v>
      </c>
      <c r="PQ475">
        <f>IF(HR475="","Null",IF(E475&lt;3,"Null",IF(HV475=0,0,IF(HS475="Form 1",VLOOKUP(HV475,Lookups!$BR$3:$CC$63,E475,FALSE),IF(HS475="Form 2",VLOOKUP(HV475,Lookups!$BR$67:$CC$127,E475,FALSE),VLOOKUP(HV475,Lookups!$BR$130:$CC$190,E475,FALSE))))))</f>
        <v>5</v>
      </c>
      <c r="PR475">
        <f t="shared" si="676"/>
        <v>7</v>
      </c>
      <c r="PS475">
        <f>IF(HR475="","Null",IF(E475&lt;3,"Null",IF(OY475=0,0,IF(OW475="Form 1",VLOOKUP(OY475,Lookups!$BR$3:$CC$63,E475,FALSE),IF(OW475="Form 2",VLOOKUP(OY475,Lookups!$BR$67:$CC$127,E475,FALSE),VLOOKUP(OY475,Lookups!$BR$130:$CC$190,E475,FALSE))))))</f>
        <v>10</v>
      </c>
      <c r="PT475">
        <f t="shared" si="677"/>
        <v>3</v>
      </c>
      <c r="PU475">
        <f t="shared" si="678"/>
        <v>0</v>
      </c>
      <c r="PV475">
        <f t="shared" si="679"/>
        <v>0</v>
      </c>
      <c r="PW475" t="str">
        <f t="shared" si="680"/>
        <v>Fall to Spring PI Administration</v>
      </c>
      <c r="PX475">
        <f t="shared" si="681"/>
        <v>0</v>
      </c>
      <c r="PY475">
        <f t="shared" si="682"/>
        <v>1</v>
      </c>
      <c r="PZ475" t="str">
        <f t="shared" si="683"/>
        <v>60 to 79 Sessions</v>
      </c>
      <c r="QA475" t="str">
        <f t="shared" si="684"/>
        <v>Series 1</v>
      </c>
      <c r="QB475" t="str">
        <f t="shared" si="685"/>
        <v>In Series 1 to 4</v>
      </c>
      <c r="QC475" t="str">
        <f>IF($MS475="System 44 Record",IF(BQ475&lt;MEDIAN(Directions!$F$3,Directions!$F$6),"Mid-Year Exited Student","Full Year Participant")&amp;IF(BP475&lt;Directions!$F$3,", Started Prior Year",", Started This Year"),"Null")</f>
        <v>Full Year Participant, Started This Year</v>
      </c>
      <c r="QD475">
        <f t="shared" si="686"/>
        <v>0</v>
      </c>
      <c r="QE475">
        <f t="shared" si="687"/>
        <v>0</v>
      </c>
      <c r="QF475">
        <f t="shared" si="688"/>
        <v>1</v>
      </c>
      <c r="QG475">
        <f t="shared" si="689"/>
        <v>0</v>
      </c>
      <c r="QH475">
        <f t="shared" si="690"/>
        <v>0</v>
      </c>
      <c r="QI475">
        <f t="shared" si="691"/>
        <v>0</v>
      </c>
      <c r="QJ475" t="str">
        <f t="shared" si="692"/>
        <v>RC! Only</v>
      </c>
      <c r="QK475" t="str">
        <f t="shared" si="693"/>
        <v>Null</v>
      </c>
      <c r="QL475" t="str">
        <f t="shared" si="694"/>
        <v>Null</v>
      </c>
      <c r="QM475" t="str">
        <f>IF($MS475="READ 180 Record",IF(AQ475="","Null",VLOOKUP(JJ475,Lookups!$DX$3:$EB$2054,AN475+1,FALSE)),"Null")</f>
        <v>Null</v>
      </c>
      <c r="QN475" t="str">
        <f t="shared" si="695"/>
        <v>Null</v>
      </c>
    </row>
    <row r="476" spans="1:456" x14ac:dyDescent="0.25">
      <c r="A476" s="161" t="s">
        <v>1447</v>
      </c>
      <c r="B476" s="161" t="s">
        <v>1447</v>
      </c>
      <c r="C476" s="161" t="s">
        <v>1447</v>
      </c>
      <c r="D476" s="161" t="s">
        <v>1447</v>
      </c>
      <c r="E476" s="161">
        <v>7</v>
      </c>
      <c r="F476" s="161" t="s">
        <v>1447</v>
      </c>
      <c r="G476" s="161" t="s">
        <v>880</v>
      </c>
      <c r="H476" s="161" t="s">
        <v>881</v>
      </c>
      <c r="K476" s="161">
        <v>0</v>
      </c>
      <c r="L476" s="161">
        <v>0</v>
      </c>
      <c r="M476" s="161">
        <v>0</v>
      </c>
      <c r="N476" s="161">
        <v>0</v>
      </c>
      <c r="O476" s="161">
        <v>0</v>
      </c>
      <c r="P476" s="161">
        <v>0</v>
      </c>
      <c r="Q476" s="161">
        <v>0</v>
      </c>
      <c r="R476" s="161">
        <v>0</v>
      </c>
      <c r="S476" s="161">
        <v>0</v>
      </c>
      <c r="T476" s="161">
        <v>0</v>
      </c>
      <c r="U476" s="161">
        <v>0</v>
      </c>
      <c r="V476" s="161">
        <v>0</v>
      </c>
      <c r="W476" s="161">
        <v>0</v>
      </c>
      <c r="X476" s="161">
        <v>0</v>
      </c>
      <c r="AB476" s="161" t="s">
        <v>242</v>
      </c>
      <c r="AC476" s="161" t="s">
        <v>242</v>
      </c>
      <c r="AD476" s="161" t="s">
        <v>242</v>
      </c>
      <c r="AE476" s="161" t="s">
        <v>242</v>
      </c>
      <c r="AF476" s="161" t="s">
        <v>242</v>
      </c>
      <c r="AG476" s="161" t="s">
        <v>242</v>
      </c>
      <c r="AH476" s="161" t="s">
        <v>242</v>
      </c>
      <c r="AI476" s="161">
        <v>20150801</v>
      </c>
      <c r="AJ476" s="161">
        <v>20160525</v>
      </c>
      <c r="AK476" s="161" t="s">
        <v>869</v>
      </c>
      <c r="AL476" t="s">
        <v>1078</v>
      </c>
      <c r="BN476" t="s">
        <v>1079</v>
      </c>
      <c r="ET476" s="161">
        <v>0</v>
      </c>
      <c r="EU476" s="161">
        <v>0</v>
      </c>
      <c r="EV476" s="161">
        <v>0</v>
      </c>
      <c r="EW476" s="161">
        <v>0</v>
      </c>
      <c r="EX476" s="161">
        <v>0</v>
      </c>
      <c r="EY476" s="161">
        <v>0</v>
      </c>
      <c r="EZ476" s="161">
        <v>0</v>
      </c>
      <c r="FA476" s="161">
        <v>0</v>
      </c>
      <c r="FB476" s="161">
        <v>0</v>
      </c>
      <c r="FC476" s="161">
        <v>0</v>
      </c>
      <c r="FD476" s="161">
        <v>0</v>
      </c>
      <c r="FE476" s="161">
        <v>0</v>
      </c>
      <c r="HN476" s="161" t="s">
        <v>881</v>
      </c>
      <c r="JB476" s="161" t="s">
        <v>881</v>
      </c>
      <c r="JC476" s="161">
        <v>0</v>
      </c>
      <c r="JD476" s="161">
        <v>0</v>
      </c>
      <c r="JE476" s="161">
        <v>0</v>
      </c>
      <c r="JF476" s="161">
        <v>0</v>
      </c>
      <c r="MN476" t="str">
        <f t="shared" si="609"/>
        <v>NoNoNoNoNoNo</v>
      </c>
      <c r="MO476" t="str">
        <f>IF(AND(MN476="NoNoNoNoNoNo",JI476=""),"No Programs",VLOOKUP(MN476,Lookups!$DA$4:$DB$67,2,FALSE))</f>
        <v>No Programs</v>
      </c>
      <c r="MP476">
        <f t="shared" si="610"/>
        <v>0</v>
      </c>
      <c r="MQ476" t="str">
        <f t="shared" si="611"/>
        <v>No Program Use</v>
      </c>
      <c r="MR476" t="str">
        <f>Directions!$D$3</f>
        <v>Usage</v>
      </c>
      <c r="MS476" t="str">
        <f>VLOOKUP(MQ476,Lookups!$CU$71:$CV$80,2,FALSE)</f>
        <v>Exclude</v>
      </c>
      <c r="MT476">
        <f t="shared" si="612"/>
        <v>0</v>
      </c>
      <c r="MU476">
        <f t="shared" si="613"/>
        <v>0</v>
      </c>
      <c r="MV476">
        <f t="shared" si="614"/>
        <v>0</v>
      </c>
      <c r="MW476">
        <f t="shared" si="615"/>
        <v>0</v>
      </c>
      <c r="MX476">
        <f t="shared" si="616"/>
        <v>0</v>
      </c>
      <c r="MY476" t="str">
        <f t="shared" si="617"/>
        <v>Not Used</v>
      </c>
      <c r="MZ476">
        <f t="shared" si="618"/>
        <v>0</v>
      </c>
      <c r="NA476" t="str">
        <f t="shared" si="619"/>
        <v>Not Available</v>
      </c>
      <c r="NB476" t="str">
        <f t="shared" si="620"/>
        <v>Not Available</v>
      </c>
      <c r="NC476" t="str">
        <f t="shared" si="621"/>
        <v>4 Not Indicated</v>
      </c>
      <c r="ND476" t="str">
        <f t="shared" si="622"/>
        <v>4 Not Indicated</v>
      </c>
      <c r="NE476" t="str">
        <f t="shared" si="623"/>
        <v>4 Not Indicated</v>
      </c>
      <c r="NF476" t="str">
        <f t="shared" si="624"/>
        <v>4 Not Indicated</v>
      </c>
      <c r="NG476" t="str">
        <f t="shared" si="625"/>
        <v>4 Not Indicated</v>
      </c>
      <c r="NH476" s="159" t="str">
        <f t="shared" si="626"/>
        <v>Null</v>
      </c>
      <c r="NI476" t="str">
        <f t="shared" si="627"/>
        <v>Null</v>
      </c>
      <c r="NJ476" s="159" t="str">
        <f t="shared" si="628"/>
        <v>Null</v>
      </c>
      <c r="NK476" t="str">
        <f t="shared" si="629"/>
        <v>Null</v>
      </c>
      <c r="NL476" t="str">
        <f t="shared" si="630"/>
        <v>No RI Tests</v>
      </c>
      <c r="NM476">
        <f t="shared" si="631"/>
        <v>0</v>
      </c>
      <c r="NN476" t="str">
        <f>IF(OR(E476="PK",E476="K",JJ476=""),"Null",INDEX(Lookups!$EZ$4:$FW$18,MATCH($JJ476,Lookups!$EY$4:$EY$18,1),MATCH($E476,Lookups!$EZ$3:$FW$3,0)))</f>
        <v>Null</v>
      </c>
      <c r="NO476" t="str">
        <f>IF(OR(E476="PK",E476="K",JJ476=""),"Null",INDEX(Lookups!$EZ$4:$FW$18,MATCH($JJ476,Lookups!$EY$4:$EY$18,1),MATCH($E476,Lookups!$EZ$3:$FW$3,0) + 1))</f>
        <v>Null</v>
      </c>
      <c r="NP476" t="str">
        <f t="shared" si="632"/>
        <v>Null</v>
      </c>
      <c r="NQ476" t="str">
        <f t="shared" si="633"/>
        <v>Null</v>
      </c>
      <c r="NR476" t="str">
        <f t="shared" si="634"/>
        <v>Null</v>
      </c>
      <c r="NS476" t="str">
        <f t="shared" si="635"/>
        <v>No RI Tests</v>
      </c>
      <c r="NT476" t="str">
        <f t="shared" si="636"/>
        <v>No RI Tests</v>
      </c>
      <c r="NU476" t="str">
        <f t="shared" si="637"/>
        <v>No RI Tests</v>
      </c>
      <c r="NV476" s="183" t="str">
        <f t="array" ref="NV476">IF($NL476="No RI Tests","No RI Tests",VLOOKUP(IF(AND(E476="K",JJ476&lt;280),3,IF(AND(E476="K",JJ476&gt;=280),4,MAX(IF(E476=Lookups!$DF$6:$DF$99,IF(JJ476&gt;=Lookups!$DG$6:$DG$99,Lookups!$DH$6:$DH$99))))),Lookups!$DE$104:$DG$108,2,FALSE))</f>
        <v>No RI Tests</v>
      </c>
      <c r="NW476" s="161" t="str">
        <f t="array" ref="NW476">IF($NL476="No RI Tests","No RI Tests",VLOOKUP(IF(AND(E476="K",JH476&lt;280),3,IF(AND(E476="K",JH476&gt;=280),4,MAX(IF(E476=Lookups!$DF$6:$DF$99,IF(NI476&gt;=Lookups!$DG$6:$DG$99,Lookups!$DH$6:$DH$99))))),Lookups!$DE$104:$DG$108,2,FALSE))</f>
        <v>No RI Tests</v>
      </c>
      <c r="NX476" s="161" t="str">
        <f t="array" ref="NX476">IF($NL476="No RI Tests","No RI Tests",VLOOKUP(IF(AND(E476="K",NK476&lt;280),3,IF(AND(E476="K",NK476&gt;=280),4,MAX(IF(E476=Lookups!$DF$6:$DF$99,IF(NK476&gt;=Lookups!$DG$6:$DG$99,Lookups!$DH$6:$DH$99))))),Lookups!$DE$104:$DG$108,2,FALSE))</f>
        <v>No RI Tests</v>
      </c>
      <c r="NY476" t="str">
        <f t="shared" si="638"/>
        <v>Null</v>
      </c>
      <c r="NZ476" t="str">
        <f t="shared" si="639"/>
        <v>Null</v>
      </c>
      <c r="OA476" t="str">
        <f t="shared" si="640"/>
        <v>No RI for Comparison</v>
      </c>
      <c r="OB476" s="161" t="str">
        <f t="array" ref="OB476">IF($NL476="No RI Tests","No RI Tests",IF(E476="K","N/A",VLOOKUP(MAX(IF(E476=Lookups!$DF$6:$DF$99,IF(JJ476&gt;=Lookups!$DG$6:$DG$99,Lookups!$DI$6:$DI$99))),Lookups!$DE$104:$DG$108,3,FALSE)))</f>
        <v>No RI Tests</v>
      </c>
      <c r="OC476" s="161" t="str">
        <f t="array" ref="OC476">IF($NL476="No RI Tests","No RI Tests",IF(E476="K","N/A",VLOOKUP(MAX(IF(E476=Lookups!$DF$6:$DF$99,IF(NI476&gt;=Lookups!$DG$6:$DG$99,Lookups!$DI$6:$DI$99))),Lookups!$DE$104:$DG$108,3,FALSE)))</f>
        <v>No RI Tests</v>
      </c>
      <c r="OD476" s="161" t="str">
        <f t="array" ref="OD476">IF($NL476="No RI Tests","No RI Tests",IF(E476="K","N/A",VLOOKUP(MAX(IF(E476=Lookups!$DF$6:$DF$99,IF(NK476&gt;=Lookups!$DG$6:$DG$99,Lookups!$DI$6:$DI$99))),Lookups!$DE$104:$DG$108,3,FALSE)))</f>
        <v>No RI Tests</v>
      </c>
      <c r="OE476" t="str">
        <f t="shared" si="641"/>
        <v>Null</v>
      </c>
      <c r="OF476" t="str">
        <f t="shared" si="642"/>
        <v>Null</v>
      </c>
      <c r="OG476" t="str">
        <f t="shared" si="643"/>
        <v>No RI for Comparison</v>
      </c>
      <c r="OH476" t="str">
        <f t="shared" si="644"/>
        <v>Null</v>
      </c>
      <c r="OI476" t="str">
        <f t="shared" si="645"/>
        <v>Null</v>
      </c>
      <c r="OJ476" t="str">
        <f t="shared" si="646"/>
        <v>Null</v>
      </c>
      <c r="OK476" t="str">
        <f t="shared" si="647"/>
        <v>Null</v>
      </c>
      <c r="OL476" t="str">
        <f t="shared" si="648"/>
        <v>Null</v>
      </c>
      <c r="OM476" t="str">
        <f t="shared" si="649"/>
        <v>Null</v>
      </c>
      <c r="ON476" t="str">
        <f t="shared" si="650"/>
        <v>Null</v>
      </c>
      <c r="OO476" t="str">
        <f t="shared" si="651"/>
        <v>Null RI</v>
      </c>
      <c r="OP476" t="str">
        <f ca="1">IF(AND(HR476&lt;&gt;"",JJ476&lt;600),IF(HT476="Advancing","Tier 2","Tier 3"),IF(JI476="","Null",IF(OR(E476="K",E476&lt;3),"FRA Recommended",IF(JJ476&gt;=IF(E476&lt;6,400,600),IF(JJ476&lt;VLOOKUP(E476,Lookups!$AP$3:$AR$16,3,FALSE),"Tier 2","Core"),IF(JJ476&lt;400,IF(RAND()&lt;0.81,"Tier 3","Tier 2"),IF(RAND()&lt;0.51,"Tier 3","Tier 2"))))))</f>
        <v>Null</v>
      </c>
      <c r="OQ476" t="str">
        <f t="shared" si="652"/>
        <v>Null</v>
      </c>
      <c r="OR476" t="str">
        <f t="shared" si="653"/>
        <v>Null</v>
      </c>
      <c r="OS476" t="str">
        <f t="shared" si="654"/>
        <v>Null</v>
      </c>
      <c r="OT476" t="str">
        <f t="shared" si="655"/>
        <v>No RI Tests</v>
      </c>
      <c r="OU476" s="159" t="str">
        <f t="shared" si="656"/>
        <v>No PI Tests</v>
      </c>
      <c r="OV476" t="str">
        <f t="shared" si="657"/>
        <v>No PI Tests</v>
      </c>
      <c r="OW476" t="str">
        <f t="shared" si="658"/>
        <v>No PI Tests</v>
      </c>
      <c r="OX476" t="str">
        <f t="shared" si="659"/>
        <v>No PI Tests</v>
      </c>
      <c r="OY476" t="str">
        <f t="shared" si="660"/>
        <v>No PI Tests</v>
      </c>
      <c r="OZ476" t="str">
        <f t="shared" si="661"/>
        <v>No PI Tests</v>
      </c>
      <c r="PA476" s="159" t="str">
        <f t="shared" si="662"/>
        <v>No PI Tests</v>
      </c>
      <c r="PB476" t="str">
        <f t="shared" si="663"/>
        <v>No PI Tests</v>
      </c>
      <c r="PC476" t="str">
        <f t="shared" si="664"/>
        <v>No PI Tests</v>
      </c>
      <c r="PD476" t="str">
        <f t="shared" si="665"/>
        <v>No PI Tests</v>
      </c>
      <c r="PE476" t="str">
        <f t="shared" si="666"/>
        <v>No PI Tests</v>
      </c>
      <c r="PF476" t="str">
        <f t="shared" si="667"/>
        <v>No PI Tests</v>
      </c>
      <c r="PG476" t="str">
        <f t="shared" si="668"/>
        <v>No PI Tests</v>
      </c>
      <c r="PH476">
        <f t="shared" si="669"/>
        <v>0</v>
      </c>
      <c r="PI476">
        <f t="shared" si="670"/>
        <v>0</v>
      </c>
      <c r="PJ476" t="str">
        <f t="shared" si="671"/>
        <v>Null</v>
      </c>
      <c r="PK476" t="str">
        <f>IF(HR476="","Null",IF(E476&lt;3,"Null",IF(HU476=0,0,IF(HS476="Form 1",VLOOKUP(HU476,Lookups!$BE$3:$BP$63,E476,FALSE),IF(HS476="Form 2",VLOOKUP(HU476,Lookups!$BE$67:$BP$127,E476,FALSE),VLOOKUP(HU476,Lookups!$BE$130:$BP$190,E476,FALSE))))))</f>
        <v>Null</v>
      </c>
      <c r="PL476" t="str">
        <f t="shared" si="672"/>
        <v>Null</v>
      </c>
      <c r="PM476" t="str">
        <f>IF($PH476=0,"Null",IF(E476&lt;3,"Null",IF(OX476=0,0,IF(OV476="Form 1",VLOOKUP(OX476,Lookups!$BE$3:$BP$63,E476,FALSE),IF(OV476="Form 2",VLOOKUP(OX476,Lookups!$BE$67:$BP$127,E476,FALSE),VLOOKUP(OX476,Lookups!$BE$130:$BP$190,E476,FALSE))))))</f>
        <v>Null</v>
      </c>
      <c r="PN476" t="str">
        <f t="shared" si="673"/>
        <v>Null</v>
      </c>
      <c r="PO476" t="str">
        <f t="shared" si="674"/>
        <v>Null</v>
      </c>
      <c r="PP476" t="str">
        <f t="shared" si="675"/>
        <v>Null</v>
      </c>
      <c r="PQ476" t="str">
        <f>IF(HR476="","Null",IF(E476&lt;3,"Null",IF(HV476=0,0,IF(HS476="Form 1",VLOOKUP(HV476,Lookups!$BR$3:$CC$63,E476,FALSE),IF(HS476="Form 2",VLOOKUP(HV476,Lookups!$BR$67:$CC$127,E476,FALSE),VLOOKUP(HV476,Lookups!$BR$130:$CC$190,E476,FALSE))))))</f>
        <v>Null</v>
      </c>
      <c r="PR476" t="str">
        <f t="shared" si="676"/>
        <v>Null</v>
      </c>
      <c r="PS476" t="str">
        <f>IF(HR476="","Null",IF(E476&lt;3,"Null",IF(OY476=0,0,IF(OW476="Form 1",VLOOKUP(OY476,Lookups!$BR$3:$CC$63,E476,FALSE),IF(OW476="Form 2",VLOOKUP(OY476,Lookups!$BR$67:$CC$127,E476,FALSE),VLOOKUP(OY476,Lookups!$BR$130:$CC$190,E476,FALSE))))))</f>
        <v>Null</v>
      </c>
      <c r="PT476" t="str">
        <f t="shared" si="677"/>
        <v>Null</v>
      </c>
      <c r="PU476" t="str">
        <f t="shared" si="678"/>
        <v>Null</v>
      </c>
      <c r="PV476" t="str">
        <f t="shared" si="679"/>
        <v>Null</v>
      </c>
      <c r="PW476" t="str">
        <f t="shared" si="680"/>
        <v>No PI Tests</v>
      </c>
      <c r="PX476">
        <f t="shared" si="681"/>
        <v>0</v>
      </c>
      <c r="PY476">
        <f t="shared" si="682"/>
        <v>0</v>
      </c>
      <c r="PZ476" t="str">
        <f t="shared" si="683"/>
        <v>Null</v>
      </c>
      <c r="QA476" t="str">
        <f t="shared" si="684"/>
        <v>Null</v>
      </c>
      <c r="QB476" t="str">
        <f t="shared" si="685"/>
        <v>Null</v>
      </c>
      <c r="QC476" t="str">
        <f>IF($MS476="System 44 Record",IF(BQ476&lt;MEDIAN(Directions!$F$3,Directions!$F$6),"Mid-Year Exited Student","Full Year Participant")&amp;IF(BP476&lt;Directions!$F$3,", Started Prior Year",", Started This Year"),"Null")</f>
        <v>Null</v>
      </c>
      <c r="QD476" t="str">
        <f t="shared" si="686"/>
        <v>Null</v>
      </c>
      <c r="QE476">
        <f t="shared" si="687"/>
        <v>0</v>
      </c>
      <c r="QF476">
        <f t="shared" si="688"/>
        <v>0</v>
      </c>
      <c r="QG476">
        <f t="shared" si="689"/>
        <v>0</v>
      </c>
      <c r="QH476">
        <f t="shared" si="690"/>
        <v>0</v>
      </c>
      <c r="QI476">
        <f t="shared" si="691"/>
        <v>0</v>
      </c>
      <c r="QJ476" t="str">
        <f t="shared" si="692"/>
        <v>Used None</v>
      </c>
      <c r="QK476" t="str">
        <f t="shared" si="693"/>
        <v>Null</v>
      </c>
      <c r="QL476" t="str">
        <f t="shared" si="694"/>
        <v>Null</v>
      </c>
      <c r="QM476" t="str">
        <f>IF($MS476="READ 180 Record",IF(AQ476="","Null",VLOOKUP(JJ476,Lookups!$DX$3:$EB$2054,AN476+1,FALSE)),"Null")</f>
        <v>Null</v>
      </c>
      <c r="QN476" t="str">
        <f t="shared" si="695"/>
        <v>Null</v>
      </c>
    </row>
    <row r="477" spans="1:456" x14ac:dyDescent="0.25">
      <c r="A477" s="161" t="s">
        <v>1447</v>
      </c>
      <c r="B477" s="161" t="s">
        <v>1447</v>
      </c>
      <c r="C477" s="161" t="s">
        <v>1447</v>
      </c>
      <c r="D477" s="161" t="s">
        <v>1447</v>
      </c>
      <c r="E477" s="161">
        <v>6</v>
      </c>
      <c r="F477" s="161" t="s">
        <v>1447</v>
      </c>
      <c r="G477" s="161" t="s">
        <v>883</v>
      </c>
      <c r="H477" s="161" t="s">
        <v>889</v>
      </c>
      <c r="I477" s="161">
        <v>993</v>
      </c>
      <c r="J477" s="159">
        <v>42500</v>
      </c>
      <c r="K477" s="161">
        <v>0</v>
      </c>
      <c r="L477" s="161">
        <v>0</v>
      </c>
      <c r="M477" s="161">
        <v>0</v>
      </c>
      <c r="N477" s="161">
        <v>0</v>
      </c>
      <c r="O477" s="161">
        <v>0</v>
      </c>
      <c r="P477" s="161">
        <v>0</v>
      </c>
      <c r="Q477" s="161">
        <v>0</v>
      </c>
      <c r="R477" s="161">
        <v>0</v>
      </c>
      <c r="S477" s="161">
        <v>0</v>
      </c>
      <c r="T477" s="161">
        <v>0</v>
      </c>
      <c r="U477" s="161">
        <v>0</v>
      </c>
      <c r="V477" s="161">
        <v>0</v>
      </c>
      <c r="W477" s="161">
        <v>0</v>
      </c>
      <c r="X477" s="161">
        <v>0</v>
      </c>
      <c r="AB477" s="161" t="s">
        <v>241</v>
      </c>
      <c r="AC477" s="161" t="s">
        <v>242</v>
      </c>
      <c r="AD477" s="161" t="s">
        <v>242</v>
      </c>
      <c r="AE477" s="161" t="s">
        <v>242</v>
      </c>
      <c r="AF477" s="161" t="s">
        <v>242</v>
      </c>
      <c r="AG477" s="161" t="s">
        <v>241</v>
      </c>
      <c r="AH477" s="161" t="s">
        <v>242</v>
      </c>
      <c r="AI477" s="161">
        <v>20150801</v>
      </c>
      <c r="AJ477" s="161">
        <v>20160525</v>
      </c>
      <c r="AK477" s="161" t="s">
        <v>869</v>
      </c>
      <c r="AL477" t="s">
        <v>1076</v>
      </c>
      <c r="AM477" t="s">
        <v>889</v>
      </c>
      <c r="AN477">
        <v>4</v>
      </c>
      <c r="AO477" t="s">
        <v>870</v>
      </c>
      <c r="AP477">
        <v>7</v>
      </c>
      <c r="AQ477">
        <v>86</v>
      </c>
      <c r="AR477">
        <v>1979</v>
      </c>
      <c r="AS477">
        <v>340</v>
      </c>
      <c r="AT477">
        <v>282</v>
      </c>
      <c r="AU477">
        <v>1143</v>
      </c>
      <c r="AV477">
        <v>137</v>
      </c>
      <c r="AW477">
        <v>46</v>
      </c>
      <c r="AX477">
        <v>20.4833</v>
      </c>
      <c r="AY477">
        <v>11.375</v>
      </c>
      <c r="AZ477">
        <v>2.8666999999999998</v>
      </c>
      <c r="BA477">
        <v>255.54169999999999</v>
      </c>
      <c r="BB477">
        <v>32354</v>
      </c>
      <c r="BC477">
        <v>86.956521738999996</v>
      </c>
      <c r="BD477">
        <v>92.857142856999999</v>
      </c>
      <c r="BE477">
        <v>516</v>
      </c>
      <c r="BF477">
        <v>265</v>
      </c>
      <c r="BG477">
        <v>44</v>
      </c>
      <c r="BH477">
        <v>95</v>
      </c>
      <c r="BI477">
        <v>3</v>
      </c>
      <c r="BJ477">
        <v>0</v>
      </c>
      <c r="BK477">
        <v>78</v>
      </c>
      <c r="BL477">
        <v>0</v>
      </c>
      <c r="BM477" t="s">
        <v>1080</v>
      </c>
      <c r="BN477" t="s">
        <v>1079</v>
      </c>
      <c r="ET477" s="161">
        <v>4</v>
      </c>
      <c r="EU477" s="161">
        <v>119</v>
      </c>
      <c r="EV477" s="161">
        <v>40</v>
      </c>
      <c r="EW477" s="161">
        <v>7142</v>
      </c>
      <c r="EX477" s="161">
        <v>0</v>
      </c>
      <c r="EY477" s="161">
        <v>0</v>
      </c>
      <c r="EZ477" s="161">
        <v>86</v>
      </c>
      <c r="FA477" s="161">
        <v>93</v>
      </c>
      <c r="FB477" s="161">
        <v>66</v>
      </c>
      <c r="FC477" s="161">
        <v>81</v>
      </c>
      <c r="FD477" s="161">
        <v>1</v>
      </c>
      <c r="FE477" s="161">
        <v>2</v>
      </c>
      <c r="FF477" s="159">
        <v>42436</v>
      </c>
      <c r="FG477" s="161">
        <v>86</v>
      </c>
      <c r="FH477" s="161">
        <v>93</v>
      </c>
      <c r="FI477" s="161">
        <v>92</v>
      </c>
      <c r="FJ477" s="161">
        <v>88</v>
      </c>
      <c r="FK477" s="161">
        <v>75</v>
      </c>
      <c r="FL477" s="159">
        <v>42349</v>
      </c>
      <c r="FM477" s="161">
        <v>81</v>
      </c>
      <c r="FN477" s="161">
        <v>90</v>
      </c>
      <c r="FO477" s="161">
        <v>60</v>
      </c>
      <c r="FP477" s="161">
        <v>100</v>
      </c>
      <c r="FQ477" s="161">
        <v>88</v>
      </c>
      <c r="FR477" s="159">
        <v>42304</v>
      </c>
      <c r="FS477" s="161">
        <v>50</v>
      </c>
      <c r="FT477" s="161">
        <v>71</v>
      </c>
      <c r="FU477" s="161">
        <v>33</v>
      </c>
      <c r="FV477" s="161">
        <v>60</v>
      </c>
      <c r="FW477" s="161">
        <v>63</v>
      </c>
      <c r="HN477" s="161" t="s">
        <v>889</v>
      </c>
      <c r="JB477" s="161" t="s">
        <v>889</v>
      </c>
      <c r="JC477" s="161">
        <v>11</v>
      </c>
      <c r="JD477" s="161">
        <v>8</v>
      </c>
      <c r="JE477" s="161">
        <v>42</v>
      </c>
      <c r="JF477" s="161">
        <v>83925</v>
      </c>
      <c r="JG477" s="159">
        <v>42500</v>
      </c>
      <c r="JH477" s="161">
        <v>993</v>
      </c>
      <c r="JI477" s="159">
        <v>42242</v>
      </c>
      <c r="JJ477" s="161">
        <v>918</v>
      </c>
      <c r="JK477" s="161">
        <v>20</v>
      </c>
      <c r="JL477" s="159">
        <v>42346</v>
      </c>
      <c r="JM477" s="161">
        <v>899</v>
      </c>
      <c r="JN477" s="161">
        <v>19</v>
      </c>
      <c r="JO477" s="159">
        <v>42500</v>
      </c>
      <c r="JP477" s="161">
        <v>993</v>
      </c>
      <c r="JQ477" s="161">
        <v>31</v>
      </c>
      <c r="MN477" t="str">
        <f t="shared" si="609"/>
        <v>YesNoNoNoYesNo</v>
      </c>
      <c r="MO477" t="str">
        <f>IF(AND(MN477="NoNoNoNoNoNo",JI477=""),"No Programs",VLOOKUP(MN477,Lookups!$DA$4:$DB$67,2,FALSE))</f>
        <v>READ 180 Only</v>
      </c>
      <c r="MP477">
        <f t="shared" si="610"/>
        <v>1</v>
      </c>
      <c r="MQ477" t="str">
        <f t="shared" si="611"/>
        <v>READ 180 User</v>
      </c>
      <c r="MR477" t="str">
        <f>Directions!$D$3</f>
        <v>Usage</v>
      </c>
      <c r="MS477" t="str">
        <f>VLOOKUP(MQ477,Lookups!$CU$71:$CV$80,2,FALSE)</f>
        <v>READ 180 Record</v>
      </c>
      <c r="MT477">
        <f t="shared" si="612"/>
        <v>1</v>
      </c>
      <c r="MU477">
        <f t="shared" si="613"/>
        <v>1</v>
      </c>
      <c r="MV477">
        <f t="shared" si="614"/>
        <v>1</v>
      </c>
      <c r="MW477">
        <f t="shared" si="615"/>
        <v>1</v>
      </c>
      <c r="MX477">
        <f t="shared" si="616"/>
        <v>36.857142857142854</v>
      </c>
      <c r="MY477" t="str">
        <f t="shared" si="617"/>
        <v>Not Used</v>
      </c>
      <c r="MZ477">
        <f t="shared" si="618"/>
        <v>0</v>
      </c>
      <c r="NA477" t="str">
        <f t="shared" si="619"/>
        <v>Not Available</v>
      </c>
      <c r="NB477" t="str">
        <f t="shared" si="620"/>
        <v>Not Available</v>
      </c>
      <c r="NC477" t="str">
        <f t="shared" si="621"/>
        <v>4 Not Indicated</v>
      </c>
      <c r="ND477" t="str">
        <f t="shared" si="622"/>
        <v>4 Not Indicated</v>
      </c>
      <c r="NE477" t="str">
        <f t="shared" si="623"/>
        <v>4 Not Indicated</v>
      </c>
      <c r="NF477" t="str">
        <f t="shared" si="624"/>
        <v>4 Not Indicated</v>
      </c>
      <c r="NG477" t="str">
        <f t="shared" si="625"/>
        <v>4 Not Indicated</v>
      </c>
      <c r="NH477" s="159">
        <f t="shared" si="626"/>
        <v>42500</v>
      </c>
      <c r="NI477">
        <f t="shared" si="627"/>
        <v>993</v>
      </c>
      <c r="NJ477" s="159">
        <f t="shared" si="628"/>
        <v>42500</v>
      </c>
      <c r="NK477">
        <f t="shared" si="629"/>
        <v>993</v>
      </c>
      <c r="NL477">
        <f t="shared" si="630"/>
        <v>36.857142857142854</v>
      </c>
      <c r="NM477">
        <f t="shared" si="631"/>
        <v>1</v>
      </c>
      <c r="NN477">
        <f>IF(OR(E477="PK",E477="K",JJ477=""),"Null",INDEX(Lookups!$EZ$4:$FW$18,MATCH($JJ477,Lookups!$EY$4:$EY$18,1),MATCH($E477,Lookups!$EZ$3:$FW$3,0)))</f>
        <v>30</v>
      </c>
      <c r="NO477">
        <f>IF(OR(E477="PK",E477="K",JJ477=""),"Null",INDEX(Lookups!$EZ$4:$FW$18,MATCH($JJ477,Lookups!$EY$4:$EY$18,1),MATCH($E477,Lookups!$EZ$3:$FW$3,0) + 1))</f>
        <v>55</v>
      </c>
      <c r="NP477">
        <f t="shared" si="632"/>
        <v>60</v>
      </c>
      <c r="NQ477" t="str">
        <f t="shared" si="633"/>
        <v>No PI Needed</v>
      </c>
      <c r="NR477" t="str">
        <f t="shared" si="634"/>
        <v>No PI Needed</v>
      </c>
      <c r="NS477" t="str">
        <f t="shared" si="635"/>
        <v>800L to 999L</v>
      </c>
      <c r="NT477" t="str">
        <f t="shared" si="636"/>
        <v>800L to 999L</v>
      </c>
      <c r="NU477" t="str">
        <f t="shared" si="637"/>
        <v>800L to 999L</v>
      </c>
      <c r="NV477" s="183" t="str">
        <f t="array" ref="NV477">IF($NL477="No RI Tests","No RI Tests",VLOOKUP(IF(AND(E477="K",JJ477&lt;280),3,IF(AND(E477="K",JJ477&gt;=280),4,MAX(IF(E477=Lookups!$DF$6:$DF$99,IF(JJ477&gt;=Lookups!$DG$6:$DG$99,Lookups!$DH$6:$DH$99))))),Lookups!$DE$104:$DG$108,2,FALSE))</f>
        <v>2 Basic</v>
      </c>
      <c r="NW477" s="161" t="str">
        <f t="array" ref="NW477">IF($NL477="No RI Tests","No RI Tests",VLOOKUP(IF(AND(E477="K",JH477&lt;280),3,IF(AND(E477="K",JH477&gt;=280),4,MAX(IF(E477=Lookups!$DF$6:$DF$99,IF(NI477&gt;=Lookups!$DG$6:$DG$99,Lookups!$DH$6:$DH$99))))),Lookups!$DE$104:$DG$108,2,FALSE))</f>
        <v>3 Proficient</v>
      </c>
      <c r="NX477" s="161" t="str">
        <f t="array" ref="NX477">IF($NL477="No RI Tests","No RI Tests",VLOOKUP(IF(AND(E477="K",NK477&lt;280),3,IF(AND(E477="K",NK477&gt;=280),4,MAX(IF(E477=Lookups!$DF$6:$DF$99,IF(NK477&gt;=Lookups!$DG$6:$DG$99,Lookups!$DH$6:$DH$99))))),Lookups!$DE$104:$DG$108,2,FALSE))</f>
        <v>3 Proficient</v>
      </c>
      <c r="NY477">
        <f t="shared" si="638"/>
        <v>0</v>
      </c>
      <c r="NZ477">
        <f t="shared" si="639"/>
        <v>1</v>
      </c>
      <c r="OA477" t="str">
        <f t="shared" si="640"/>
        <v>Improved Performance Level</v>
      </c>
      <c r="OB477" s="161" t="str">
        <f t="array" ref="OB477">IF($NL477="No RI Tests","No RI Tests",IF(E477="K","N/A",VLOOKUP(MAX(IF(E477=Lookups!$DF$6:$DF$99,IF(JJ477&gt;=Lookups!$DG$6:$DG$99,Lookups!$DI$6:$DI$99))),Lookups!$DE$104:$DG$108,3,FALSE)))</f>
        <v>2 Partial</v>
      </c>
      <c r="OC477" s="161" t="str">
        <f t="array" ref="OC477">IF($NL477="No RI Tests","No RI Tests",IF(E477="K","N/A",VLOOKUP(MAX(IF(E477=Lookups!$DF$6:$DF$99,IF(NI477&gt;=Lookups!$DG$6:$DG$99,Lookups!$DI$6:$DI$99))),Lookups!$DE$104:$DG$108,3,FALSE)))</f>
        <v>2 Partial</v>
      </c>
      <c r="OD477" s="161" t="str">
        <f t="array" ref="OD477">IF($NL477="No RI Tests","No RI Tests",IF(E477="K","N/A",VLOOKUP(MAX(IF(E477=Lookups!$DF$6:$DF$99,IF(NK477&gt;=Lookups!$DG$6:$DG$99,Lookups!$DI$6:$DI$99))),Lookups!$DE$104:$DG$108,3,FALSE)))</f>
        <v>2 Partial</v>
      </c>
      <c r="OE477">
        <f t="shared" si="641"/>
        <v>1</v>
      </c>
      <c r="OF477">
        <f t="shared" si="642"/>
        <v>0</v>
      </c>
      <c r="OG477" t="str">
        <f t="shared" si="643"/>
        <v>Maintained Performance Level</v>
      </c>
      <c r="OH477">
        <f t="shared" si="644"/>
        <v>75</v>
      </c>
      <c r="OI477">
        <f t="shared" si="645"/>
        <v>1</v>
      </c>
      <c r="OJ477">
        <f t="shared" si="646"/>
        <v>1</v>
      </c>
      <c r="OK477">
        <f t="shared" si="647"/>
        <v>1</v>
      </c>
      <c r="OL477">
        <f t="shared" si="648"/>
        <v>1.7647058823529411</v>
      </c>
      <c r="OM477" t="str">
        <f t="shared" si="649"/>
        <v>Fall Administration</v>
      </c>
      <c r="ON477" t="str">
        <f t="shared" si="650"/>
        <v>Fall Administration</v>
      </c>
      <c r="OO477" t="str">
        <f t="shared" si="651"/>
        <v>Fall Administration RI</v>
      </c>
      <c r="OP477" t="str">
        <f ca="1">IF(AND(HR477&lt;&gt;"",JJ477&lt;600),IF(HT477="Advancing","Tier 2","Tier 3"),IF(JI477="","Null",IF(OR(E477="K",E477&lt;3),"FRA Recommended",IF(JJ477&gt;=IF(E477&lt;6,400,600),IF(JJ477&lt;VLOOKUP(E477,Lookups!$AP$3:$AR$16,3,FALSE),"Tier 2","Core"),IF(JJ477&lt;400,IF(RAND()&lt;0.81,"Tier 3","Tier 2"),IF(RAND()&lt;0.51,"Tier 3","Tier 2"))))))</f>
        <v>Tier 2</v>
      </c>
      <c r="OQ477" t="str">
        <f t="shared" si="652"/>
        <v>Average Reading Invt. at Least 15 Minutes Long</v>
      </c>
      <c r="OR477">
        <f t="shared" si="653"/>
        <v>0</v>
      </c>
      <c r="OS477">
        <f t="shared" si="654"/>
        <v>1</v>
      </c>
      <c r="OT477">
        <f t="shared" si="655"/>
        <v>94</v>
      </c>
      <c r="OU477" s="159" t="str">
        <f t="shared" si="656"/>
        <v>No PI Tests</v>
      </c>
      <c r="OV477" t="str">
        <f t="shared" si="657"/>
        <v>No PI Tests</v>
      </c>
      <c r="OW477" t="str">
        <f t="shared" si="658"/>
        <v>No PI Tests</v>
      </c>
      <c r="OX477" t="str">
        <f t="shared" si="659"/>
        <v>No PI Tests</v>
      </c>
      <c r="OY477" t="str">
        <f t="shared" si="660"/>
        <v>No PI Tests</v>
      </c>
      <c r="OZ477" t="str">
        <f t="shared" si="661"/>
        <v>No PI Tests</v>
      </c>
      <c r="PA477" s="159" t="str">
        <f t="shared" si="662"/>
        <v>No PI Tests</v>
      </c>
      <c r="PB477" t="str">
        <f t="shared" si="663"/>
        <v>No PI Tests</v>
      </c>
      <c r="PC477" t="str">
        <f t="shared" si="664"/>
        <v>No PI Tests</v>
      </c>
      <c r="PD477" t="str">
        <f t="shared" si="665"/>
        <v>No PI Tests</v>
      </c>
      <c r="PE477" t="str">
        <f t="shared" si="666"/>
        <v>No PI Tests</v>
      </c>
      <c r="PF477" t="str">
        <f t="shared" si="667"/>
        <v>No PI Tests</v>
      </c>
      <c r="PG477" t="str">
        <f t="shared" si="668"/>
        <v>No PI Tests</v>
      </c>
      <c r="PH477">
        <f t="shared" si="669"/>
        <v>0</v>
      </c>
      <c r="PI477">
        <f t="shared" si="670"/>
        <v>0</v>
      </c>
      <c r="PJ477" t="str">
        <f t="shared" si="671"/>
        <v>Null</v>
      </c>
      <c r="PK477" t="str">
        <f>IF(HR477="","Null",IF(E477&lt;3,"Null",IF(HU477=0,0,IF(HS477="Form 1",VLOOKUP(HU477,Lookups!$BE$3:$BP$63,E477,FALSE),IF(HS477="Form 2",VLOOKUP(HU477,Lookups!$BE$67:$BP$127,E477,FALSE),VLOOKUP(HU477,Lookups!$BE$130:$BP$190,E477,FALSE))))))</f>
        <v>Null</v>
      </c>
      <c r="PL477" t="str">
        <f t="shared" si="672"/>
        <v>Null</v>
      </c>
      <c r="PM477" t="str">
        <f>IF($PH477=0,"Null",IF(E477&lt;3,"Null",IF(OX477=0,0,IF(OV477="Form 1",VLOOKUP(OX477,Lookups!$BE$3:$BP$63,E477,FALSE),IF(OV477="Form 2",VLOOKUP(OX477,Lookups!$BE$67:$BP$127,E477,FALSE),VLOOKUP(OX477,Lookups!$BE$130:$BP$190,E477,FALSE))))))</f>
        <v>Null</v>
      </c>
      <c r="PN477" t="str">
        <f t="shared" si="673"/>
        <v>Null</v>
      </c>
      <c r="PO477" t="str">
        <f t="shared" si="674"/>
        <v>Null</v>
      </c>
      <c r="PP477" t="str">
        <f t="shared" si="675"/>
        <v>Null</v>
      </c>
      <c r="PQ477" t="str">
        <f>IF(HR477="","Null",IF(E477&lt;3,"Null",IF(HV477=0,0,IF(HS477="Form 1",VLOOKUP(HV477,Lookups!$BR$3:$CC$63,E477,FALSE),IF(HS477="Form 2",VLOOKUP(HV477,Lookups!$BR$67:$CC$127,E477,FALSE),VLOOKUP(HV477,Lookups!$BR$130:$CC$190,E477,FALSE))))))</f>
        <v>Null</v>
      </c>
      <c r="PR477" t="str">
        <f t="shared" si="676"/>
        <v>Null</v>
      </c>
      <c r="PS477" t="str">
        <f>IF(HR477="","Null",IF(E477&lt;3,"Null",IF(OY477=0,0,IF(OW477="Form 1",VLOOKUP(OY477,Lookups!$BR$3:$CC$63,E477,FALSE),IF(OW477="Form 2",VLOOKUP(OY477,Lookups!$BR$67:$CC$127,E477,FALSE),VLOOKUP(OY477,Lookups!$BR$130:$CC$190,E477,FALSE))))))</f>
        <v>Null</v>
      </c>
      <c r="PT477" t="str">
        <f t="shared" si="677"/>
        <v>Null</v>
      </c>
      <c r="PU477" t="str">
        <f t="shared" si="678"/>
        <v>Null</v>
      </c>
      <c r="PV477" t="str">
        <f t="shared" si="679"/>
        <v>Null</v>
      </c>
      <c r="PW477" t="str">
        <f t="shared" si="680"/>
        <v>No PI Tests</v>
      </c>
      <c r="PX477">
        <f t="shared" si="681"/>
        <v>1</v>
      </c>
      <c r="PY477">
        <f t="shared" si="682"/>
        <v>0</v>
      </c>
      <c r="PZ477" t="str">
        <f t="shared" si="683"/>
        <v>Null</v>
      </c>
      <c r="QA477" t="str">
        <f t="shared" si="684"/>
        <v>Null</v>
      </c>
      <c r="QB477" t="str">
        <f t="shared" si="685"/>
        <v>Null</v>
      </c>
      <c r="QC477" t="str">
        <f>IF($MS477="System 44 Record",IF(BQ477&lt;MEDIAN(Directions!$F$3,Directions!$F$6),"Mid-Year Exited Student","Full Year Participant")&amp;IF(BP477&lt;Directions!$F$3,", Started Prior Year",", Started This Year"),"Null")</f>
        <v>Null</v>
      </c>
      <c r="QD477" t="str">
        <f t="shared" si="686"/>
        <v>Null</v>
      </c>
      <c r="QE477">
        <f t="shared" si="687"/>
        <v>1</v>
      </c>
      <c r="QF477">
        <f t="shared" si="688"/>
        <v>1</v>
      </c>
      <c r="QG477">
        <f t="shared" si="689"/>
        <v>1</v>
      </c>
      <c r="QH477">
        <f t="shared" si="690"/>
        <v>3</v>
      </c>
      <c r="QI477">
        <f t="shared" si="691"/>
        <v>0.85</v>
      </c>
      <c r="QJ477" t="str">
        <f t="shared" si="692"/>
        <v>Used All 3</v>
      </c>
      <c r="QK477" t="str">
        <f t="shared" si="693"/>
        <v>80 to 99 Sessions</v>
      </c>
      <c r="QL477" t="str">
        <f t="shared" si="694"/>
        <v>5 to 8 Segments</v>
      </c>
      <c r="QM477" t="str">
        <f>IF($MS477="READ 180 Record",IF(AQ477="","Null",VLOOKUP(JJ477,Lookups!$DX$3:$EB$2054,AN477+1,FALSE)),"Null")</f>
        <v>Level Matches Lexile Score</v>
      </c>
      <c r="QN477" t="str">
        <f t="shared" si="695"/>
        <v>Null</v>
      </c>
    </row>
    <row r="478" spans="1:456" x14ac:dyDescent="0.25">
      <c r="A478" s="161" t="s">
        <v>1447</v>
      </c>
      <c r="B478" s="161" t="s">
        <v>1447</v>
      </c>
      <c r="C478" s="161" t="s">
        <v>1447</v>
      </c>
      <c r="D478" s="161" t="s">
        <v>1447</v>
      </c>
      <c r="E478" s="161">
        <v>1</v>
      </c>
      <c r="F478" s="161" t="s">
        <v>1447</v>
      </c>
      <c r="G478" s="161" t="s">
        <v>880</v>
      </c>
      <c r="H478" s="161" t="s">
        <v>881</v>
      </c>
      <c r="K478" s="161">
        <v>0</v>
      </c>
      <c r="L478" s="161">
        <v>0</v>
      </c>
      <c r="M478" s="161">
        <v>0</v>
      </c>
      <c r="N478" s="161">
        <v>0</v>
      </c>
      <c r="O478" s="161">
        <v>0</v>
      </c>
      <c r="P478" s="161">
        <v>0</v>
      </c>
      <c r="Q478" s="161">
        <v>0</v>
      </c>
      <c r="R478" s="161">
        <v>0</v>
      </c>
      <c r="S478" s="161">
        <v>0</v>
      </c>
      <c r="T478" s="161">
        <v>0</v>
      </c>
      <c r="U478" s="161">
        <v>0</v>
      </c>
      <c r="V478" s="161">
        <v>0</v>
      </c>
      <c r="W478" s="161">
        <v>0</v>
      </c>
      <c r="X478" s="161">
        <v>0</v>
      </c>
      <c r="AB478" s="161" t="s">
        <v>242</v>
      </c>
      <c r="AC478" s="161" t="s">
        <v>242</v>
      </c>
      <c r="AD478" s="161" t="s">
        <v>242</v>
      </c>
      <c r="AE478" s="161" t="s">
        <v>242</v>
      </c>
      <c r="AF478" s="161" t="s">
        <v>242</v>
      </c>
      <c r="AG478" s="161" t="s">
        <v>242</v>
      </c>
      <c r="AH478" s="161" t="s">
        <v>242</v>
      </c>
      <c r="AI478" s="161">
        <v>20150801</v>
      </c>
      <c r="AJ478" s="161">
        <v>20160525</v>
      </c>
      <c r="AK478" s="161" t="s">
        <v>869</v>
      </c>
      <c r="AL478" t="s">
        <v>1078</v>
      </c>
      <c r="BN478" t="s">
        <v>1079</v>
      </c>
      <c r="ET478" s="161">
        <v>0</v>
      </c>
      <c r="EU478" s="161">
        <v>0</v>
      </c>
      <c r="EV478" s="161">
        <v>0</v>
      </c>
      <c r="EW478" s="161">
        <v>0</v>
      </c>
      <c r="EX478" s="161">
        <v>0</v>
      </c>
      <c r="EY478" s="161">
        <v>0</v>
      </c>
      <c r="EZ478" s="161">
        <v>0</v>
      </c>
      <c r="FA478" s="161">
        <v>0</v>
      </c>
      <c r="FB478" s="161">
        <v>0</v>
      </c>
      <c r="FC478" s="161">
        <v>0</v>
      </c>
      <c r="FD478" s="161">
        <v>0</v>
      </c>
      <c r="FE478" s="161">
        <v>0</v>
      </c>
      <c r="HN478" s="161" t="s">
        <v>881</v>
      </c>
      <c r="JB478" s="161" t="s">
        <v>881</v>
      </c>
      <c r="JC478" s="161">
        <v>0</v>
      </c>
      <c r="JD478" s="161">
        <v>0</v>
      </c>
      <c r="JE478" s="161">
        <v>0</v>
      </c>
      <c r="JF478" s="161">
        <v>0</v>
      </c>
      <c r="MN478" t="str">
        <f t="shared" si="609"/>
        <v>NoNoNoNoNoNo</v>
      </c>
      <c r="MO478" t="str">
        <f>IF(AND(MN478="NoNoNoNoNoNo",JI478=""),"No Programs",VLOOKUP(MN478,Lookups!$DA$4:$DB$67,2,FALSE))</f>
        <v>No Programs</v>
      </c>
      <c r="MP478">
        <f t="shared" si="610"/>
        <v>0</v>
      </c>
      <c r="MQ478" t="str">
        <f t="shared" si="611"/>
        <v>No Program Use</v>
      </c>
      <c r="MR478" t="str">
        <f>Directions!$D$3</f>
        <v>Usage</v>
      </c>
      <c r="MS478" t="str">
        <f>VLOOKUP(MQ478,Lookups!$CU$71:$CV$80,2,FALSE)</f>
        <v>Exclude</v>
      </c>
      <c r="MT478">
        <f t="shared" si="612"/>
        <v>0</v>
      </c>
      <c r="MU478">
        <f t="shared" si="613"/>
        <v>0</v>
      </c>
      <c r="MV478">
        <f t="shared" si="614"/>
        <v>0</v>
      </c>
      <c r="MW478">
        <f t="shared" si="615"/>
        <v>0</v>
      </c>
      <c r="MX478">
        <f t="shared" si="616"/>
        <v>0</v>
      </c>
      <c r="MY478" t="str">
        <f t="shared" si="617"/>
        <v>Not Used</v>
      </c>
      <c r="MZ478">
        <f t="shared" si="618"/>
        <v>0</v>
      </c>
      <c r="NA478" t="str">
        <f t="shared" si="619"/>
        <v>Not Available</v>
      </c>
      <c r="NB478" t="str">
        <f t="shared" si="620"/>
        <v>Not Available</v>
      </c>
      <c r="NC478" t="str">
        <f t="shared" si="621"/>
        <v>4 Not Indicated</v>
      </c>
      <c r="ND478" t="str">
        <f t="shared" si="622"/>
        <v>4 Not Indicated</v>
      </c>
      <c r="NE478" t="str">
        <f t="shared" si="623"/>
        <v>4 Not Indicated</v>
      </c>
      <c r="NF478" t="str">
        <f t="shared" si="624"/>
        <v>4 Not Indicated</v>
      </c>
      <c r="NG478" t="str">
        <f t="shared" si="625"/>
        <v>4 Not Indicated</v>
      </c>
      <c r="NH478" s="159" t="str">
        <f t="shared" si="626"/>
        <v>Null</v>
      </c>
      <c r="NI478" t="str">
        <f t="shared" si="627"/>
        <v>Null</v>
      </c>
      <c r="NJ478" s="159" t="str">
        <f t="shared" si="628"/>
        <v>Null</v>
      </c>
      <c r="NK478" t="str">
        <f t="shared" si="629"/>
        <v>Null</v>
      </c>
      <c r="NL478" t="str">
        <f t="shared" si="630"/>
        <v>No RI Tests</v>
      </c>
      <c r="NM478">
        <f t="shared" si="631"/>
        <v>0</v>
      </c>
      <c r="NN478" t="str">
        <f>IF(OR(E478="PK",E478="K",JJ478=""),"Null",INDEX(Lookups!$EZ$4:$FW$18,MATCH($JJ478,Lookups!$EY$4:$EY$18,1),MATCH($E478,Lookups!$EZ$3:$FW$3,0)))</f>
        <v>Null</v>
      </c>
      <c r="NO478" t="str">
        <f>IF(OR(E478="PK",E478="K",JJ478=""),"Null",INDEX(Lookups!$EZ$4:$FW$18,MATCH($JJ478,Lookups!$EY$4:$EY$18,1),MATCH($E478,Lookups!$EZ$3:$FW$3,0) + 1))</f>
        <v>Null</v>
      </c>
      <c r="NP478" t="str">
        <f t="shared" si="632"/>
        <v>Null</v>
      </c>
      <c r="NQ478" t="str">
        <f t="shared" si="633"/>
        <v>Null</v>
      </c>
      <c r="NR478" t="str">
        <f t="shared" si="634"/>
        <v>Null</v>
      </c>
      <c r="NS478" t="str">
        <f t="shared" si="635"/>
        <v>No RI Tests</v>
      </c>
      <c r="NT478" t="str">
        <f t="shared" si="636"/>
        <v>No RI Tests</v>
      </c>
      <c r="NU478" t="str">
        <f t="shared" si="637"/>
        <v>No RI Tests</v>
      </c>
      <c r="NV478" s="183" t="str">
        <f t="array" ref="NV478">IF($NL478="No RI Tests","No RI Tests",VLOOKUP(IF(AND(E478="K",JJ478&lt;280),3,IF(AND(E478="K",JJ478&gt;=280),4,MAX(IF(E478=Lookups!$DF$6:$DF$99,IF(JJ478&gt;=Lookups!$DG$6:$DG$99,Lookups!$DH$6:$DH$99))))),Lookups!$DE$104:$DG$108,2,FALSE))</f>
        <v>No RI Tests</v>
      </c>
      <c r="NW478" s="161" t="str">
        <f t="array" ref="NW478">IF($NL478="No RI Tests","No RI Tests",VLOOKUP(IF(AND(E478="K",JH478&lt;280),3,IF(AND(E478="K",JH478&gt;=280),4,MAX(IF(E478=Lookups!$DF$6:$DF$99,IF(NI478&gt;=Lookups!$DG$6:$DG$99,Lookups!$DH$6:$DH$99))))),Lookups!$DE$104:$DG$108,2,FALSE))</f>
        <v>No RI Tests</v>
      </c>
      <c r="NX478" s="161" t="str">
        <f t="array" ref="NX478">IF($NL478="No RI Tests","No RI Tests",VLOOKUP(IF(AND(E478="K",NK478&lt;280),3,IF(AND(E478="K",NK478&gt;=280),4,MAX(IF(E478=Lookups!$DF$6:$DF$99,IF(NK478&gt;=Lookups!$DG$6:$DG$99,Lookups!$DH$6:$DH$99))))),Lookups!$DE$104:$DG$108,2,FALSE))</f>
        <v>No RI Tests</v>
      </c>
      <c r="NY478" t="str">
        <f t="shared" si="638"/>
        <v>Null</v>
      </c>
      <c r="NZ478" t="str">
        <f t="shared" si="639"/>
        <v>Null</v>
      </c>
      <c r="OA478" t="str">
        <f t="shared" si="640"/>
        <v>No RI for Comparison</v>
      </c>
      <c r="OB478" s="161" t="str">
        <f t="array" ref="OB478">IF($NL478="No RI Tests","No RI Tests",IF(E478="K","N/A",VLOOKUP(MAX(IF(E478=Lookups!$DF$6:$DF$99,IF(JJ478&gt;=Lookups!$DG$6:$DG$99,Lookups!$DI$6:$DI$99))),Lookups!$DE$104:$DG$108,3,FALSE)))</f>
        <v>No RI Tests</v>
      </c>
      <c r="OC478" s="161" t="str">
        <f t="array" ref="OC478">IF($NL478="No RI Tests","No RI Tests",IF(E478="K","N/A",VLOOKUP(MAX(IF(E478=Lookups!$DF$6:$DF$99,IF(NI478&gt;=Lookups!$DG$6:$DG$99,Lookups!$DI$6:$DI$99))),Lookups!$DE$104:$DG$108,3,FALSE)))</f>
        <v>No RI Tests</v>
      </c>
      <c r="OD478" s="161" t="str">
        <f t="array" ref="OD478">IF($NL478="No RI Tests","No RI Tests",IF(E478="K","N/A",VLOOKUP(MAX(IF(E478=Lookups!$DF$6:$DF$99,IF(NK478&gt;=Lookups!$DG$6:$DG$99,Lookups!$DI$6:$DI$99))),Lookups!$DE$104:$DG$108,3,FALSE)))</f>
        <v>No RI Tests</v>
      </c>
      <c r="OE478" t="str">
        <f t="shared" si="641"/>
        <v>Null</v>
      </c>
      <c r="OF478" t="str">
        <f t="shared" si="642"/>
        <v>Null</v>
      </c>
      <c r="OG478" t="str">
        <f t="shared" si="643"/>
        <v>No RI for Comparison</v>
      </c>
      <c r="OH478" t="str">
        <f t="shared" si="644"/>
        <v>Null</v>
      </c>
      <c r="OI478" t="str">
        <f t="shared" si="645"/>
        <v>Null</v>
      </c>
      <c r="OJ478" t="str">
        <f t="shared" si="646"/>
        <v>Null</v>
      </c>
      <c r="OK478" t="str">
        <f t="shared" si="647"/>
        <v>Null</v>
      </c>
      <c r="OL478" t="str">
        <f t="shared" si="648"/>
        <v>Null</v>
      </c>
      <c r="OM478" t="str">
        <f t="shared" si="649"/>
        <v>Null</v>
      </c>
      <c r="ON478" t="str">
        <f t="shared" si="650"/>
        <v>Null</v>
      </c>
      <c r="OO478" t="str">
        <f t="shared" si="651"/>
        <v>Null RI</v>
      </c>
      <c r="OP478" t="str">
        <f ca="1">IF(AND(HR478&lt;&gt;"",JJ478&lt;600),IF(HT478="Advancing","Tier 2","Tier 3"),IF(JI478="","Null",IF(OR(E478="K",E478&lt;3),"FRA Recommended",IF(JJ478&gt;=IF(E478&lt;6,400,600),IF(JJ478&lt;VLOOKUP(E478,Lookups!$AP$3:$AR$16,3,FALSE),"Tier 2","Core"),IF(JJ478&lt;400,IF(RAND()&lt;0.81,"Tier 3","Tier 2"),IF(RAND()&lt;0.51,"Tier 3","Tier 2"))))))</f>
        <v>Null</v>
      </c>
      <c r="OQ478" t="str">
        <f t="shared" si="652"/>
        <v>Null</v>
      </c>
      <c r="OR478" t="str">
        <f t="shared" si="653"/>
        <v>Null</v>
      </c>
      <c r="OS478" t="str">
        <f t="shared" si="654"/>
        <v>Null</v>
      </c>
      <c r="OT478" t="str">
        <f t="shared" si="655"/>
        <v>No RI Tests</v>
      </c>
      <c r="OU478" s="159" t="str">
        <f t="shared" si="656"/>
        <v>No PI Tests</v>
      </c>
      <c r="OV478" t="str">
        <f t="shared" si="657"/>
        <v>No PI Tests</v>
      </c>
      <c r="OW478" t="str">
        <f t="shared" si="658"/>
        <v>No PI Tests</v>
      </c>
      <c r="OX478" t="str">
        <f t="shared" si="659"/>
        <v>No PI Tests</v>
      </c>
      <c r="OY478" t="str">
        <f t="shared" si="660"/>
        <v>No PI Tests</v>
      </c>
      <c r="OZ478" t="str">
        <f t="shared" si="661"/>
        <v>No PI Tests</v>
      </c>
      <c r="PA478" s="159" t="str">
        <f t="shared" si="662"/>
        <v>No PI Tests</v>
      </c>
      <c r="PB478" t="str">
        <f t="shared" si="663"/>
        <v>No PI Tests</v>
      </c>
      <c r="PC478" t="str">
        <f t="shared" si="664"/>
        <v>No PI Tests</v>
      </c>
      <c r="PD478" t="str">
        <f t="shared" si="665"/>
        <v>No PI Tests</v>
      </c>
      <c r="PE478" t="str">
        <f t="shared" si="666"/>
        <v>No PI Tests</v>
      </c>
      <c r="PF478" t="str">
        <f t="shared" si="667"/>
        <v>No PI Tests</v>
      </c>
      <c r="PG478" t="str">
        <f t="shared" si="668"/>
        <v>No PI Tests</v>
      </c>
      <c r="PH478">
        <f t="shared" si="669"/>
        <v>0</v>
      </c>
      <c r="PI478">
        <f t="shared" si="670"/>
        <v>0</v>
      </c>
      <c r="PJ478" t="str">
        <f t="shared" si="671"/>
        <v>Null</v>
      </c>
      <c r="PK478" t="str">
        <f>IF(HR478="","Null",IF(E478&lt;3,"Null",IF(HU478=0,0,IF(HS478="Form 1",VLOOKUP(HU478,Lookups!$BE$3:$BP$63,E478,FALSE),IF(HS478="Form 2",VLOOKUP(HU478,Lookups!$BE$67:$BP$127,E478,FALSE),VLOOKUP(HU478,Lookups!$BE$130:$BP$190,E478,FALSE))))))</f>
        <v>Null</v>
      </c>
      <c r="PL478" t="str">
        <f t="shared" si="672"/>
        <v>Null</v>
      </c>
      <c r="PM478" t="str">
        <f>IF($PH478=0,"Null",IF(E478&lt;3,"Null",IF(OX478=0,0,IF(OV478="Form 1",VLOOKUP(OX478,Lookups!$BE$3:$BP$63,E478,FALSE),IF(OV478="Form 2",VLOOKUP(OX478,Lookups!$BE$67:$BP$127,E478,FALSE),VLOOKUP(OX478,Lookups!$BE$130:$BP$190,E478,FALSE))))))</f>
        <v>Null</v>
      </c>
      <c r="PN478" t="str">
        <f t="shared" si="673"/>
        <v>Null</v>
      </c>
      <c r="PO478" t="str">
        <f t="shared" si="674"/>
        <v>Null</v>
      </c>
      <c r="PP478" t="str">
        <f t="shared" si="675"/>
        <v>Null</v>
      </c>
      <c r="PQ478" t="str">
        <f>IF(HR478="","Null",IF(E478&lt;3,"Null",IF(HV478=0,0,IF(HS478="Form 1",VLOOKUP(HV478,Lookups!$BR$3:$CC$63,E478,FALSE),IF(HS478="Form 2",VLOOKUP(HV478,Lookups!$BR$67:$CC$127,E478,FALSE),VLOOKUP(HV478,Lookups!$BR$130:$CC$190,E478,FALSE))))))</f>
        <v>Null</v>
      </c>
      <c r="PR478" t="str">
        <f t="shared" si="676"/>
        <v>Null</v>
      </c>
      <c r="PS478" t="str">
        <f>IF(HR478="","Null",IF(E478&lt;3,"Null",IF(OY478=0,0,IF(OW478="Form 1",VLOOKUP(OY478,Lookups!$BR$3:$CC$63,E478,FALSE),IF(OW478="Form 2",VLOOKUP(OY478,Lookups!$BR$67:$CC$127,E478,FALSE),VLOOKUP(OY478,Lookups!$BR$130:$CC$190,E478,FALSE))))))</f>
        <v>Null</v>
      </c>
      <c r="PT478" t="str">
        <f t="shared" si="677"/>
        <v>Null</v>
      </c>
      <c r="PU478" t="str">
        <f t="shared" si="678"/>
        <v>Null</v>
      </c>
      <c r="PV478" t="str">
        <f t="shared" si="679"/>
        <v>Null</v>
      </c>
      <c r="PW478" t="str">
        <f t="shared" si="680"/>
        <v>No PI Tests</v>
      </c>
      <c r="PX478">
        <f t="shared" si="681"/>
        <v>0</v>
      </c>
      <c r="PY478">
        <f t="shared" si="682"/>
        <v>0</v>
      </c>
      <c r="PZ478" t="str">
        <f t="shared" si="683"/>
        <v>Null</v>
      </c>
      <c r="QA478" t="str">
        <f t="shared" si="684"/>
        <v>Null</v>
      </c>
      <c r="QB478" t="str">
        <f t="shared" si="685"/>
        <v>Null</v>
      </c>
      <c r="QC478" t="str">
        <f>IF($MS478="System 44 Record",IF(BQ478&lt;MEDIAN(Directions!$F$3,Directions!$F$6),"Mid-Year Exited Student","Full Year Participant")&amp;IF(BP478&lt;Directions!$F$3,", Started Prior Year",", Started This Year"),"Null")</f>
        <v>Null</v>
      </c>
      <c r="QD478" t="str">
        <f t="shared" si="686"/>
        <v>Null</v>
      </c>
      <c r="QE478">
        <f t="shared" si="687"/>
        <v>0</v>
      </c>
      <c r="QF478">
        <f t="shared" si="688"/>
        <v>0</v>
      </c>
      <c r="QG478">
        <f t="shared" si="689"/>
        <v>0</v>
      </c>
      <c r="QH478">
        <f t="shared" si="690"/>
        <v>0</v>
      </c>
      <c r="QI478">
        <f t="shared" si="691"/>
        <v>0</v>
      </c>
      <c r="QJ478" t="str">
        <f t="shared" si="692"/>
        <v>Used None</v>
      </c>
      <c r="QK478" t="str">
        <f t="shared" si="693"/>
        <v>Null</v>
      </c>
      <c r="QL478" t="str">
        <f t="shared" si="694"/>
        <v>Null</v>
      </c>
      <c r="QM478" t="str">
        <f>IF($MS478="READ 180 Record",IF(AQ478="","Null",VLOOKUP(JJ478,Lookups!$DX$3:$EB$2054,AN478+1,FALSE)),"Null")</f>
        <v>Null</v>
      </c>
      <c r="QN478" t="str">
        <f t="shared" si="695"/>
        <v>Null</v>
      </c>
    </row>
    <row r="479" spans="1:456" x14ac:dyDescent="0.25">
      <c r="A479" s="161" t="s">
        <v>1447</v>
      </c>
      <c r="B479" s="161" t="s">
        <v>1447</v>
      </c>
      <c r="C479" s="161" t="s">
        <v>1447</v>
      </c>
      <c r="D479" s="161" t="s">
        <v>1447</v>
      </c>
      <c r="E479" s="161">
        <v>2</v>
      </c>
      <c r="F479" s="161" t="s">
        <v>1447</v>
      </c>
      <c r="G479" s="161" t="s">
        <v>880</v>
      </c>
      <c r="H479" s="161" t="s">
        <v>881</v>
      </c>
      <c r="K479" s="161">
        <v>0</v>
      </c>
      <c r="L479" s="161">
        <v>0</v>
      </c>
      <c r="M479" s="161">
        <v>0</v>
      </c>
      <c r="N479" s="161">
        <v>0</v>
      </c>
      <c r="O479" s="161">
        <v>0</v>
      </c>
      <c r="P479" s="161">
        <v>0</v>
      </c>
      <c r="Q479" s="161">
        <v>0</v>
      </c>
      <c r="R479" s="161">
        <v>0</v>
      </c>
      <c r="S479" s="161">
        <v>0</v>
      </c>
      <c r="T479" s="161">
        <v>0</v>
      </c>
      <c r="U479" s="161">
        <v>0</v>
      </c>
      <c r="V479" s="161">
        <v>0</v>
      </c>
      <c r="W479" s="161">
        <v>0</v>
      </c>
      <c r="X479" s="161">
        <v>0</v>
      </c>
      <c r="AB479" s="161" t="s">
        <v>242</v>
      </c>
      <c r="AC479" s="161" t="s">
        <v>242</v>
      </c>
      <c r="AD479" s="161" t="s">
        <v>242</v>
      </c>
      <c r="AE479" s="161" t="s">
        <v>242</v>
      </c>
      <c r="AF479" s="161" t="s">
        <v>242</v>
      </c>
      <c r="AG479" s="161" t="s">
        <v>242</v>
      </c>
      <c r="AH479" s="161" t="s">
        <v>242</v>
      </c>
      <c r="AI479" s="161">
        <v>20150801</v>
      </c>
      <c r="AJ479" s="161">
        <v>20160525</v>
      </c>
      <c r="AK479" s="161" t="s">
        <v>869</v>
      </c>
      <c r="AL479" t="s">
        <v>1078</v>
      </c>
      <c r="BN479" t="s">
        <v>1079</v>
      </c>
      <c r="ET479" s="161">
        <v>0</v>
      </c>
      <c r="EU479" s="161">
        <v>0</v>
      </c>
      <c r="EV479" s="161">
        <v>0</v>
      </c>
      <c r="EW479" s="161">
        <v>0</v>
      </c>
      <c r="EX479" s="161">
        <v>0</v>
      </c>
      <c r="EY479" s="161">
        <v>0</v>
      </c>
      <c r="EZ479" s="161">
        <v>0</v>
      </c>
      <c r="FA479" s="161">
        <v>0</v>
      </c>
      <c r="FB479" s="161">
        <v>0</v>
      </c>
      <c r="FC479" s="161">
        <v>0</v>
      </c>
      <c r="FD479" s="161">
        <v>0</v>
      </c>
      <c r="FE479" s="161">
        <v>0</v>
      </c>
      <c r="HN479" s="161" t="s">
        <v>881</v>
      </c>
      <c r="JB479" s="161" t="s">
        <v>881</v>
      </c>
      <c r="JC479" s="161">
        <v>0</v>
      </c>
      <c r="JD479" s="161">
        <v>0</v>
      </c>
      <c r="JE479" s="161">
        <v>0</v>
      </c>
      <c r="JF479" s="161">
        <v>0</v>
      </c>
      <c r="MN479" t="str">
        <f t="shared" si="609"/>
        <v>NoNoNoNoNoNo</v>
      </c>
      <c r="MO479" t="str">
        <f>IF(AND(MN479="NoNoNoNoNoNo",JI479=""),"No Programs",VLOOKUP(MN479,Lookups!$DA$4:$DB$67,2,FALSE))</f>
        <v>No Programs</v>
      </c>
      <c r="MP479">
        <f t="shared" si="610"/>
        <v>0</v>
      </c>
      <c r="MQ479" t="str">
        <f t="shared" si="611"/>
        <v>No Program Use</v>
      </c>
      <c r="MR479" t="str">
        <f>Directions!$D$3</f>
        <v>Usage</v>
      </c>
      <c r="MS479" t="str">
        <f>VLOOKUP(MQ479,Lookups!$CU$71:$CV$80,2,FALSE)</f>
        <v>Exclude</v>
      </c>
      <c r="MT479">
        <f t="shared" si="612"/>
        <v>0</v>
      </c>
      <c r="MU479">
        <f t="shared" si="613"/>
        <v>0</v>
      </c>
      <c r="MV479">
        <f t="shared" si="614"/>
        <v>0</v>
      </c>
      <c r="MW479">
        <f t="shared" si="615"/>
        <v>0</v>
      </c>
      <c r="MX479">
        <f t="shared" si="616"/>
        <v>0</v>
      </c>
      <c r="MY479" t="str">
        <f t="shared" si="617"/>
        <v>Not Used</v>
      </c>
      <c r="MZ479">
        <f t="shared" si="618"/>
        <v>0</v>
      </c>
      <c r="NA479" t="str">
        <f t="shared" si="619"/>
        <v>Not Available</v>
      </c>
      <c r="NB479" t="str">
        <f t="shared" si="620"/>
        <v>Not Available</v>
      </c>
      <c r="NC479" t="str">
        <f t="shared" si="621"/>
        <v>4 Not Indicated</v>
      </c>
      <c r="ND479" t="str">
        <f t="shared" si="622"/>
        <v>4 Not Indicated</v>
      </c>
      <c r="NE479" t="str">
        <f t="shared" si="623"/>
        <v>4 Not Indicated</v>
      </c>
      <c r="NF479" t="str">
        <f t="shared" si="624"/>
        <v>4 Not Indicated</v>
      </c>
      <c r="NG479" t="str">
        <f t="shared" si="625"/>
        <v>4 Not Indicated</v>
      </c>
      <c r="NH479" s="159" t="str">
        <f t="shared" si="626"/>
        <v>Null</v>
      </c>
      <c r="NI479" t="str">
        <f t="shared" si="627"/>
        <v>Null</v>
      </c>
      <c r="NJ479" s="159" t="str">
        <f t="shared" si="628"/>
        <v>Null</v>
      </c>
      <c r="NK479" t="str">
        <f t="shared" si="629"/>
        <v>Null</v>
      </c>
      <c r="NL479" t="str">
        <f t="shared" si="630"/>
        <v>No RI Tests</v>
      </c>
      <c r="NM479">
        <f t="shared" si="631"/>
        <v>0</v>
      </c>
      <c r="NN479" t="str">
        <f>IF(OR(E479="PK",E479="K",JJ479=""),"Null",INDEX(Lookups!$EZ$4:$FW$18,MATCH($JJ479,Lookups!$EY$4:$EY$18,1),MATCH($E479,Lookups!$EZ$3:$FW$3,0)))</f>
        <v>Null</v>
      </c>
      <c r="NO479" t="str">
        <f>IF(OR(E479="PK",E479="K",JJ479=""),"Null",INDEX(Lookups!$EZ$4:$FW$18,MATCH($JJ479,Lookups!$EY$4:$EY$18,1),MATCH($E479,Lookups!$EZ$3:$FW$3,0) + 1))</f>
        <v>Null</v>
      </c>
      <c r="NP479" t="str">
        <f t="shared" si="632"/>
        <v>Null</v>
      </c>
      <c r="NQ479" t="str">
        <f t="shared" si="633"/>
        <v>Null</v>
      </c>
      <c r="NR479" t="str">
        <f t="shared" si="634"/>
        <v>Null</v>
      </c>
      <c r="NS479" t="str">
        <f t="shared" si="635"/>
        <v>No RI Tests</v>
      </c>
      <c r="NT479" t="str">
        <f t="shared" si="636"/>
        <v>No RI Tests</v>
      </c>
      <c r="NU479" t="str">
        <f t="shared" si="637"/>
        <v>No RI Tests</v>
      </c>
      <c r="NV479" s="183" t="str">
        <f t="array" ref="NV479">IF($NL479="No RI Tests","No RI Tests",VLOOKUP(IF(AND(E479="K",JJ479&lt;280),3,IF(AND(E479="K",JJ479&gt;=280),4,MAX(IF(E479=Lookups!$DF$6:$DF$99,IF(JJ479&gt;=Lookups!$DG$6:$DG$99,Lookups!$DH$6:$DH$99))))),Lookups!$DE$104:$DG$108,2,FALSE))</f>
        <v>No RI Tests</v>
      </c>
      <c r="NW479" s="161" t="str">
        <f t="array" ref="NW479">IF($NL479="No RI Tests","No RI Tests",VLOOKUP(IF(AND(E479="K",JH479&lt;280),3,IF(AND(E479="K",JH479&gt;=280),4,MAX(IF(E479=Lookups!$DF$6:$DF$99,IF(NI479&gt;=Lookups!$DG$6:$DG$99,Lookups!$DH$6:$DH$99))))),Lookups!$DE$104:$DG$108,2,FALSE))</f>
        <v>No RI Tests</v>
      </c>
      <c r="NX479" s="161" t="str">
        <f t="array" ref="NX479">IF($NL479="No RI Tests","No RI Tests",VLOOKUP(IF(AND(E479="K",NK479&lt;280),3,IF(AND(E479="K",NK479&gt;=280),4,MAX(IF(E479=Lookups!$DF$6:$DF$99,IF(NK479&gt;=Lookups!$DG$6:$DG$99,Lookups!$DH$6:$DH$99))))),Lookups!$DE$104:$DG$108,2,FALSE))</f>
        <v>No RI Tests</v>
      </c>
      <c r="NY479" t="str">
        <f t="shared" si="638"/>
        <v>Null</v>
      </c>
      <c r="NZ479" t="str">
        <f t="shared" si="639"/>
        <v>Null</v>
      </c>
      <c r="OA479" t="str">
        <f t="shared" si="640"/>
        <v>No RI for Comparison</v>
      </c>
      <c r="OB479" s="161" t="str">
        <f t="array" ref="OB479">IF($NL479="No RI Tests","No RI Tests",IF(E479="K","N/A",VLOOKUP(MAX(IF(E479=Lookups!$DF$6:$DF$99,IF(JJ479&gt;=Lookups!$DG$6:$DG$99,Lookups!$DI$6:$DI$99))),Lookups!$DE$104:$DG$108,3,FALSE)))</f>
        <v>No RI Tests</v>
      </c>
      <c r="OC479" s="161" t="str">
        <f t="array" ref="OC479">IF($NL479="No RI Tests","No RI Tests",IF(E479="K","N/A",VLOOKUP(MAX(IF(E479=Lookups!$DF$6:$DF$99,IF(NI479&gt;=Lookups!$DG$6:$DG$99,Lookups!$DI$6:$DI$99))),Lookups!$DE$104:$DG$108,3,FALSE)))</f>
        <v>No RI Tests</v>
      </c>
      <c r="OD479" s="161" t="str">
        <f t="array" ref="OD479">IF($NL479="No RI Tests","No RI Tests",IF(E479="K","N/A",VLOOKUP(MAX(IF(E479=Lookups!$DF$6:$DF$99,IF(NK479&gt;=Lookups!$DG$6:$DG$99,Lookups!$DI$6:$DI$99))),Lookups!$DE$104:$DG$108,3,FALSE)))</f>
        <v>No RI Tests</v>
      </c>
      <c r="OE479" t="str">
        <f t="shared" si="641"/>
        <v>Null</v>
      </c>
      <c r="OF479" t="str">
        <f t="shared" si="642"/>
        <v>Null</v>
      </c>
      <c r="OG479" t="str">
        <f t="shared" si="643"/>
        <v>No RI for Comparison</v>
      </c>
      <c r="OH479" t="str">
        <f t="shared" si="644"/>
        <v>Null</v>
      </c>
      <c r="OI479" t="str">
        <f t="shared" si="645"/>
        <v>Null</v>
      </c>
      <c r="OJ479" t="str">
        <f t="shared" si="646"/>
        <v>Null</v>
      </c>
      <c r="OK479" t="str">
        <f t="shared" si="647"/>
        <v>Null</v>
      </c>
      <c r="OL479" t="str">
        <f t="shared" si="648"/>
        <v>Null</v>
      </c>
      <c r="OM479" t="str">
        <f t="shared" si="649"/>
        <v>Null</v>
      </c>
      <c r="ON479" t="str">
        <f t="shared" si="650"/>
        <v>Null</v>
      </c>
      <c r="OO479" t="str">
        <f t="shared" si="651"/>
        <v>Null RI</v>
      </c>
      <c r="OP479" t="str">
        <f ca="1">IF(AND(HR479&lt;&gt;"",JJ479&lt;600),IF(HT479="Advancing","Tier 2","Tier 3"),IF(JI479="","Null",IF(OR(E479="K",E479&lt;3),"FRA Recommended",IF(JJ479&gt;=IF(E479&lt;6,400,600),IF(JJ479&lt;VLOOKUP(E479,Lookups!$AP$3:$AR$16,3,FALSE),"Tier 2","Core"),IF(JJ479&lt;400,IF(RAND()&lt;0.81,"Tier 3","Tier 2"),IF(RAND()&lt;0.51,"Tier 3","Tier 2"))))))</f>
        <v>Null</v>
      </c>
      <c r="OQ479" t="str">
        <f t="shared" si="652"/>
        <v>Null</v>
      </c>
      <c r="OR479" t="str">
        <f t="shared" si="653"/>
        <v>Null</v>
      </c>
      <c r="OS479" t="str">
        <f t="shared" si="654"/>
        <v>Null</v>
      </c>
      <c r="OT479" t="str">
        <f t="shared" si="655"/>
        <v>No RI Tests</v>
      </c>
      <c r="OU479" s="159" t="str">
        <f t="shared" si="656"/>
        <v>No PI Tests</v>
      </c>
      <c r="OV479" t="str">
        <f t="shared" si="657"/>
        <v>No PI Tests</v>
      </c>
      <c r="OW479" t="str">
        <f t="shared" si="658"/>
        <v>No PI Tests</v>
      </c>
      <c r="OX479" t="str">
        <f t="shared" si="659"/>
        <v>No PI Tests</v>
      </c>
      <c r="OY479" t="str">
        <f t="shared" si="660"/>
        <v>No PI Tests</v>
      </c>
      <c r="OZ479" t="str">
        <f t="shared" si="661"/>
        <v>No PI Tests</v>
      </c>
      <c r="PA479" s="159" t="str">
        <f t="shared" si="662"/>
        <v>No PI Tests</v>
      </c>
      <c r="PB479" t="str">
        <f t="shared" si="663"/>
        <v>No PI Tests</v>
      </c>
      <c r="PC479" t="str">
        <f t="shared" si="664"/>
        <v>No PI Tests</v>
      </c>
      <c r="PD479" t="str">
        <f t="shared" si="665"/>
        <v>No PI Tests</v>
      </c>
      <c r="PE479" t="str">
        <f t="shared" si="666"/>
        <v>No PI Tests</v>
      </c>
      <c r="PF479" t="str">
        <f t="shared" si="667"/>
        <v>No PI Tests</v>
      </c>
      <c r="PG479" t="str">
        <f t="shared" si="668"/>
        <v>No PI Tests</v>
      </c>
      <c r="PH479">
        <f t="shared" si="669"/>
        <v>0</v>
      </c>
      <c r="PI479">
        <f t="shared" si="670"/>
        <v>0</v>
      </c>
      <c r="PJ479" t="str">
        <f t="shared" si="671"/>
        <v>Null</v>
      </c>
      <c r="PK479" t="str">
        <f>IF(HR479="","Null",IF(E479&lt;3,"Null",IF(HU479=0,0,IF(HS479="Form 1",VLOOKUP(HU479,Lookups!$BE$3:$BP$63,E479,FALSE),IF(HS479="Form 2",VLOOKUP(HU479,Lookups!$BE$67:$BP$127,E479,FALSE),VLOOKUP(HU479,Lookups!$BE$130:$BP$190,E479,FALSE))))))</f>
        <v>Null</v>
      </c>
      <c r="PL479" t="str">
        <f t="shared" si="672"/>
        <v>Null</v>
      </c>
      <c r="PM479" t="str">
        <f>IF($PH479=0,"Null",IF(E479&lt;3,"Null",IF(OX479=0,0,IF(OV479="Form 1",VLOOKUP(OX479,Lookups!$BE$3:$BP$63,E479,FALSE),IF(OV479="Form 2",VLOOKUP(OX479,Lookups!$BE$67:$BP$127,E479,FALSE),VLOOKUP(OX479,Lookups!$BE$130:$BP$190,E479,FALSE))))))</f>
        <v>Null</v>
      </c>
      <c r="PN479" t="str">
        <f t="shared" si="673"/>
        <v>Null</v>
      </c>
      <c r="PO479" t="str">
        <f t="shared" si="674"/>
        <v>Null</v>
      </c>
      <c r="PP479" t="str">
        <f t="shared" si="675"/>
        <v>Null</v>
      </c>
      <c r="PQ479" t="str">
        <f>IF(HR479="","Null",IF(E479&lt;3,"Null",IF(HV479=0,0,IF(HS479="Form 1",VLOOKUP(HV479,Lookups!$BR$3:$CC$63,E479,FALSE),IF(HS479="Form 2",VLOOKUP(HV479,Lookups!$BR$67:$CC$127,E479,FALSE),VLOOKUP(HV479,Lookups!$BR$130:$CC$190,E479,FALSE))))))</f>
        <v>Null</v>
      </c>
      <c r="PR479" t="str">
        <f t="shared" si="676"/>
        <v>Null</v>
      </c>
      <c r="PS479" t="str">
        <f>IF(HR479="","Null",IF(E479&lt;3,"Null",IF(OY479=0,0,IF(OW479="Form 1",VLOOKUP(OY479,Lookups!$BR$3:$CC$63,E479,FALSE),IF(OW479="Form 2",VLOOKUP(OY479,Lookups!$BR$67:$CC$127,E479,FALSE),VLOOKUP(OY479,Lookups!$BR$130:$CC$190,E479,FALSE))))))</f>
        <v>Null</v>
      </c>
      <c r="PT479" t="str">
        <f t="shared" si="677"/>
        <v>Null</v>
      </c>
      <c r="PU479" t="str">
        <f t="shared" si="678"/>
        <v>Null</v>
      </c>
      <c r="PV479" t="str">
        <f t="shared" si="679"/>
        <v>Null</v>
      </c>
      <c r="PW479" t="str">
        <f t="shared" si="680"/>
        <v>No PI Tests</v>
      </c>
      <c r="PX479">
        <f t="shared" si="681"/>
        <v>0</v>
      </c>
      <c r="PY479">
        <f t="shared" si="682"/>
        <v>0</v>
      </c>
      <c r="PZ479" t="str">
        <f t="shared" si="683"/>
        <v>Null</v>
      </c>
      <c r="QA479" t="str">
        <f t="shared" si="684"/>
        <v>Null</v>
      </c>
      <c r="QB479" t="str">
        <f t="shared" si="685"/>
        <v>Null</v>
      </c>
      <c r="QC479" t="str">
        <f>IF($MS479="System 44 Record",IF(BQ479&lt;MEDIAN(Directions!$F$3,Directions!$F$6),"Mid-Year Exited Student","Full Year Participant")&amp;IF(BP479&lt;Directions!$F$3,", Started Prior Year",", Started This Year"),"Null")</f>
        <v>Null</v>
      </c>
      <c r="QD479" t="str">
        <f t="shared" si="686"/>
        <v>Null</v>
      </c>
      <c r="QE479">
        <f t="shared" si="687"/>
        <v>0</v>
      </c>
      <c r="QF479">
        <f t="shared" si="688"/>
        <v>0</v>
      </c>
      <c r="QG479">
        <f t="shared" si="689"/>
        <v>0</v>
      </c>
      <c r="QH479">
        <f t="shared" si="690"/>
        <v>0</v>
      </c>
      <c r="QI479">
        <f t="shared" si="691"/>
        <v>0</v>
      </c>
      <c r="QJ479" t="str">
        <f t="shared" si="692"/>
        <v>Used None</v>
      </c>
      <c r="QK479" t="str">
        <f t="shared" si="693"/>
        <v>Null</v>
      </c>
      <c r="QL479" t="str">
        <f t="shared" si="694"/>
        <v>Null</v>
      </c>
      <c r="QM479" t="str">
        <f>IF($MS479="READ 180 Record",IF(AQ479="","Null",VLOOKUP(JJ479,Lookups!$DX$3:$EB$2054,AN479+1,FALSE)),"Null")</f>
        <v>Null</v>
      </c>
      <c r="QN479" t="str">
        <f t="shared" si="695"/>
        <v>Null</v>
      </c>
    </row>
    <row r="480" spans="1:456" x14ac:dyDescent="0.25">
      <c r="A480" s="161" t="s">
        <v>1447</v>
      </c>
      <c r="B480" s="161" t="s">
        <v>1447</v>
      </c>
      <c r="C480" s="161" t="s">
        <v>1447</v>
      </c>
      <c r="D480" s="161" t="s">
        <v>1447</v>
      </c>
      <c r="E480" s="161">
        <v>9</v>
      </c>
      <c r="F480" s="161" t="s">
        <v>1447</v>
      </c>
      <c r="G480" s="161" t="s">
        <v>880</v>
      </c>
      <c r="H480" s="161" t="s">
        <v>881</v>
      </c>
      <c r="K480" s="161">
        <v>0</v>
      </c>
      <c r="L480" s="161">
        <v>0</v>
      </c>
      <c r="M480" s="161">
        <v>0</v>
      </c>
      <c r="N480" s="161">
        <v>0</v>
      </c>
      <c r="O480" s="161">
        <v>0</v>
      </c>
      <c r="P480" s="161">
        <v>0</v>
      </c>
      <c r="Q480" s="161">
        <v>0</v>
      </c>
      <c r="R480" s="161">
        <v>0</v>
      </c>
      <c r="S480" s="161">
        <v>0</v>
      </c>
      <c r="T480" s="161">
        <v>0</v>
      </c>
      <c r="U480" s="161">
        <v>0</v>
      </c>
      <c r="V480" s="161">
        <v>0</v>
      </c>
      <c r="W480" s="161">
        <v>0</v>
      </c>
      <c r="X480" s="161">
        <v>0</v>
      </c>
      <c r="AB480" s="161" t="s">
        <v>242</v>
      </c>
      <c r="AC480" s="161" t="s">
        <v>242</v>
      </c>
      <c r="AD480" s="161" t="s">
        <v>242</v>
      </c>
      <c r="AE480" s="161" t="s">
        <v>242</v>
      </c>
      <c r="AF480" s="161" t="s">
        <v>242</v>
      </c>
      <c r="AG480" s="161" t="s">
        <v>242</v>
      </c>
      <c r="AH480" s="161" t="s">
        <v>242</v>
      </c>
      <c r="AI480" s="161">
        <v>20150801</v>
      </c>
      <c r="AJ480" s="161">
        <v>20160525</v>
      </c>
      <c r="AK480" s="161" t="s">
        <v>869</v>
      </c>
      <c r="AL480" t="s">
        <v>1078</v>
      </c>
      <c r="BN480" t="s">
        <v>1079</v>
      </c>
      <c r="ET480" s="161">
        <v>0</v>
      </c>
      <c r="EU480" s="161">
        <v>0</v>
      </c>
      <c r="EV480" s="161">
        <v>0</v>
      </c>
      <c r="EW480" s="161">
        <v>0</v>
      </c>
      <c r="EX480" s="161">
        <v>0</v>
      </c>
      <c r="EY480" s="161">
        <v>0</v>
      </c>
      <c r="EZ480" s="161">
        <v>0</v>
      </c>
      <c r="FA480" s="161">
        <v>0</v>
      </c>
      <c r="FB480" s="161">
        <v>0</v>
      </c>
      <c r="FC480" s="161">
        <v>0</v>
      </c>
      <c r="FD480" s="161">
        <v>0</v>
      </c>
      <c r="FE480" s="161">
        <v>0</v>
      </c>
      <c r="HN480" s="161" t="s">
        <v>881</v>
      </c>
      <c r="JB480" s="161" t="s">
        <v>881</v>
      </c>
      <c r="JC480" s="161">
        <v>0</v>
      </c>
      <c r="JD480" s="161">
        <v>0</v>
      </c>
      <c r="JE480" s="161">
        <v>0</v>
      </c>
      <c r="JF480" s="161">
        <v>0</v>
      </c>
      <c r="MN480" t="str">
        <f t="shared" si="609"/>
        <v>NoNoNoNoNoNo</v>
      </c>
      <c r="MO480" t="str">
        <f>IF(AND(MN480="NoNoNoNoNoNo",JI480=""),"No Programs",VLOOKUP(MN480,Lookups!$DA$4:$DB$67,2,FALSE))</f>
        <v>No Programs</v>
      </c>
      <c r="MP480">
        <f t="shared" si="610"/>
        <v>0</v>
      </c>
      <c r="MQ480" t="str">
        <f t="shared" si="611"/>
        <v>No Program Use</v>
      </c>
      <c r="MR480" t="str">
        <f>Directions!$D$3</f>
        <v>Usage</v>
      </c>
      <c r="MS480" t="str">
        <f>VLOOKUP(MQ480,Lookups!$CU$71:$CV$80,2,FALSE)</f>
        <v>Exclude</v>
      </c>
      <c r="MT480">
        <f t="shared" si="612"/>
        <v>0</v>
      </c>
      <c r="MU480">
        <f t="shared" si="613"/>
        <v>0</v>
      </c>
      <c r="MV480">
        <f t="shared" si="614"/>
        <v>0</v>
      </c>
      <c r="MW480">
        <f t="shared" si="615"/>
        <v>0</v>
      </c>
      <c r="MX480">
        <f t="shared" si="616"/>
        <v>0</v>
      </c>
      <c r="MY480" t="str">
        <f t="shared" si="617"/>
        <v>Not Used</v>
      </c>
      <c r="MZ480">
        <f t="shared" si="618"/>
        <v>0</v>
      </c>
      <c r="NA480" t="str">
        <f t="shared" si="619"/>
        <v>Not Available</v>
      </c>
      <c r="NB480" t="str">
        <f t="shared" si="620"/>
        <v>Not Available</v>
      </c>
      <c r="NC480" t="str">
        <f t="shared" si="621"/>
        <v>4 Not Indicated</v>
      </c>
      <c r="ND480" t="str">
        <f t="shared" si="622"/>
        <v>4 Not Indicated</v>
      </c>
      <c r="NE480" t="str">
        <f t="shared" si="623"/>
        <v>4 Not Indicated</v>
      </c>
      <c r="NF480" t="str">
        <f t="shared" si="624"/>
        <v>4 Not Indicated</v>
      </c>
      <c r="NG480" t="str">
        <f t="shared" si="625"/>
        <v>4 Not Indicated</v>
      </c>
      <c r="NH480" s="159" t="str">
        <f t="shared" si="626"/>
        <v>Null</v>
      </c>
      <c r="NI480" t="str">
        <f t="shared" si="627"/>
        <v>Null</v>
      </c>
      <c r="NJ480" s="159" t="str">
        <f t="shared" si="628"/>
        <v>Null</v>
      </c>
      <c r="NK480" t="str">
        <f t="shared" si="629"/>
        <v>Null</v>
      </c>
      <c r="NL480" t="str">
        <f t="shared" si="630"/>
        <v>No RI Tests</v>
      </c>
      <c r="NM480">
        <f t="shared" si="631"/>
        <v>0</v>
      </c>
      <c r="NN480" t="str">
        <f>IF(OR(E480="PK",E480="K",JJ480=""),"Null",INDEX(Lookups!$EZ$4:$FW$18,MATCH($JJ480,Lookups!$EY$4:$EY$18,1),MATCH($E480,Lookups!$EZ$3:$FW$3,0)))</f>
        <v>Null</v>
      </c>
      <c r="NO480" t="str">
        <f>IF(OR(E480="PK",E480="K",JJ480=""),"Null",INDEX(Lookups!$EZ$4:$FW$18,MATCH($JJ480,Lookups!$EY$4:$EY$18,1),MATCH($E480,Lookups!$EZ$3:$FW$3,0) + 1))</f>
        <v>Null</v>
      </c>
      <c r="NP480" t="str">
        <f t="shared" si="632"/>
        <v>Null</v>
      </c>
      <c r="NQ480" t="str">
        <f t="shared" si="633"/>
        <v>Null</v>
      </c>
      <c r="NR480" t="str">
        <f t="shared" si="634"/>
        <v>Null</v>
      </c>
      <c r="NS480" t="str">
        <f t="shared" si="635"/>
        <v>No RI Tests</v>
      </c>
      <c r="NT480" t="str">
        <f t="shared" si="636"/>
        <v>No RI Tests</v>
      </c>
      <c r="NU480" t="str">
        <f t="shared" si="637"/>
        <v>No RI Tests</v>
      </c>
      <c r="NV480" s="183" t="str">
        <f t="array" ref="NV480">IF($NL480="No RI Tests","No RI Tests",VLOOKUP(IF(AND(E480="K",JJ480&lt;280),3,IF(AND(E480="K",JJ480&gt;=280),4,MAX(IF(E480=Lookups!$DF$6:$DF$99,IF(JJ480&gt;=Lookups!$DG$6:$DG$99,Lookups!$DH$6:$DH$99))))),Lookups!$DE$104:$DG$108,2,FALSE))</f>
        <v>No RI Tests</v>
      </c>
      <c r="NW480" s="161" t="str">
        <f t="array" ref="NW480">IF($NL480="No RI Tests","No RI Tests",VLOOKUP(IF(AND(E480="K",JH480&lt;280),3,IF(AND(E480="K",JH480&gt;=280),4,MAX(IF(E480=Lookups!$DF$6:$DF$99,IF(NI480&gt;=Lookups!$DG$6:$DG$99,Lookups!$DH$6:$DH$99))))),Lookups!$DE$104:$DG$108,2,FALSE))</f>
        <v>No RI Tests</v>
      </c>
      <c r="NX480" s="161" t="str">
        <f t="array" ref="NX480">IF($NL480="No RI Tests","No RI Tests",VLOOKUP(IF(AND(E480="K",NK480&lt;280),3,IF(AND(E480="K",NK480&gt;=280),4,MAX(IF(E480=Lookups!$DF$6:$DF$99,IF(NK480&gt;=Lookups!$DG$6:$DG$99,Lookups!$DH$6:$DH$99))))),Lookups!$DE$104:$DG$108,2,FALSE))</f>
        <v>No RI Tests</v>
      </c>
      <c r="NY480" t="str">
        <f t="shared" si="638"/>
        <v>Null</v>
      </c>
      <c r="NZ480" t="str">
        <f t="shared" si="639"/>
        <v>Null</v>
      </c>
      <c r="OA480" t="str">
        <f t="shared" si="640"/>
        <v>No RI for Comparison</v>
      </c>
      <c r="OB480" s="161" t="str">
        <f t="array" ref="OB480">IF($NL480="No RI Tests","No RI Tests",IF(E480="K","N/A",VLOOKUP(MAX(IF(E480=Lookups!$DF$6:$DF$99,IF(JJ480&gt;=Lookups!$DG$6:$DG$99,Lookups!$DI$6:$DI$99))),Lookups!$DE$104:$DG$108,3,FALSE)))</f>
        <v>No RI Tests</v>
      </c>
      <c r="OC480" s="161" t="str">
        <f t="array" ref="OC480">IF($NL480="No RI Tests","No RI Tests",IF(E480="K","N/A",VLOOKUP(MAX(IF(E480=Lookups!$DF$6:$DF$99,IF(NI480&gt;=Lookups!$DG$6:$DG$99,Lookups!$DI$6:$DI$99))),Lookups!$DE$104:$DG$108,3,FALSE)))</f>
        <v>No RI Tests</v>
      </c>
      <c r="OD480" s="161" t="str">
        <f t="array" ref="OD480">IF($NL480="No RI Tests","No RI Tests",IF(E480="K","N/A",VLOOKUP(MAX(IF(E480=Lookups!$DF$6:$DF$99,IF(NK480&gt;=Lookups!$DG$6:$DG$99,Lookups!$DI$6:$DI$99))),Lookups!$DE$104:$DG$108,3,FALSE)))</f>
        <v>No RI Tests</v>
      </c>
      <c r="OE480" t="str">
        <f t="shared" si="641"/>
        <v>Null</v>
      </c>
      <c r="OF480" t="str">
        <f t="shared" si="642"/>
        <v>Null</v>
      </c>
      <c r="OG480" t="str">
        <f t="shared" si="643"/>
        <v>No RI for Comparison</v>
      </c>
      <c r="OH480" t="str">
        <f t="shared" si="644"/>
        <v>Null</v>
      </c>
      <c r="OI480" t="str">
        <f t="shared" si="645"/>
        <v>Null</v>
      </c>
      <c r="OJ480" t="str">
        <f t="shared" si="646"/>
        <v>Null</v>
      </c>
      <c r="OK480" t="str">
        <f t="shared" si="647"/>
        <v>Null</v>
      </c>
      <c r="OL480" t="str">
        <f t="shared" si="648"/>
        <v>Null</v>
      </c>
      <c r="OM480" t="str">
        <f t="shared" si="649"/>
        <v>Null</v>
      </c>
      <c r="ON480" t="str">
        <f t="shared" si="650"/>
        <v>Null</v>
      </c>
      <c r="OO480" t="str">
        <f t="shared" si="651"/>
        <v>Null RI</v>
      </c>
      <c r="OP480" t="str">
        <f ca="1">IF(AND(HR480&lt;&gt;"",JJ480&lt;600),IF(HT480="Advancing","Tier 2","Tier 3"),IF(JI480="","Null",IF(OR(E480="K",E480&lt;3),"FRA Recommended",IF(JJ480&gt;=IF(E480&lt;6,400,600),IF(JJ480&lt;VLOOKUP(E480,Lookups!$AP$3:$AR$16,3,FALSE),"Tier 2","Core"),IF(JJ480&lt;400,IF(RAND()&lt;0.81,"Tier 3","Tier 2"),IF(RAND()&lt;0.51,"Tier 3","Tier 2"))))))</f>
        <v>Null</v>
      </c>
      <c r="OQ480" t="str">
        <f t="shared" si="652"/>
        <v>Null</v>
      </c>
      <c r="OR480" t="str">
        <f t="shared" si="653"/>
        <v>Null</v>
      </c>
      <c r="OS480" t="str">
        <f t="shared" si="654"/>
        <v>Null</v>
      </c>
      <c r="OT480" t="str">
        <f t="shared" si="655"/>
        <v>No RI Tests</v>
      </c>
      <c r="OU480" s="159" t="str">
        <f t="shared" si="656"/>
        <v>No PI Tests</v>
      </c>
      <c r="OV480" t="str">
        <f t="shared" si="657"/>
        <v>No PI Tests</v>
      </c>
      <c r="OW480" t="str">
        <f t="shared" si="658"/>
        <v>No PI Tests</v>
      </c>
      <c r="OX480" t="str">
        <f t="shared" si="659"/>
        <v>No PI Tests</v>
      </c>
      <c r="OY480" t="str">
        <f t="shared" si="660"/>
        <v>No PI Tests</v>
      </c>
      <c r="OZ480" t="str">
        <f t="shared" si="661"/>
        <v>No PI Tests</v>
      </c>
      <c r="PA480" s="159" t="str">
        <f t="shared" si="662"/>
        <v>No PI Tests</v>
      </c>
      <c r="PB480" t="str">
        <f t="shared" si="663"/>
        <v>No PI Tests</v>
      </c>
      <c r="PC480" t="str">
        <f t="shared" si="664"/>
        <v>No PI Tests</v>
      </c>
      <c r="PD480" t="str">
        <f t="shared" si="665"/>
        <v>No PI Tests</v>
      </c>
      <c r="PE480" t="str">
        <f t="shared" si="666"/>
        <v>No PI Tests</v>
      </c>
      <c r="PF480" t="str">
        <f t="shared" si="667"/>
        <v>No PI Tests</v>
      </c>
      <c r="PG480" t="str">
        <f t="shared" si="668"/>
        <v>No PI Tests</v>
      </c>
      <c r="PH480">
        <f t="shared" si="669"/>
        <v>0</v>
      </c>
      <c r="PI480">
        <f t="shared" si="670"/>
        <v>0</v>
      </c>
      <c r="PJ480" t="str">
        <f t="shared" si="671"/>
        <v>Null</v>
      </c>
      <c r="PK480" t="str">
        <f>IF(HR480="","Null",IF(E480&lt;3,"Null",IF(HU480=0,0,IF(HS480="Form 1",VLOOKUP(HU480,Lookups!$BE$3:$BP$63,E480,FALSE),IF(HS480="Form 2",VLOOKUP(HU480,Lookups!$BE$67:$BP$127,E480,FALSE),VLOOKUP(HU480,Lookups!$BE$130:$BP$190,E480,FALSE))))))</f>
        <v>Null</v>
      </c>
      <c r="PL480" t="str">
        <f t="shared" si="672"/>
        <v>Null</v>
      </c>
      <c r="PM480" t="str">
        <f>IF($PH480=0,"Null",IF(E480&lt;3,"Null",IF(OX480=0,0,IF(OV480="Form 1",VLOOKUP(OX480,Lookups!$BE$3:$BP$63,E480,FALSE),IF(OV480="Form 2",VLOOKUP(OX480,Lookups!$BE$67:$BP$127,E480,FALSE),VLOOKUP(OX480,Lookups!$BE$130:$BP$190,E480,FALSE))))))</f>
        <v>Null</v>
      </c>
      <c r="PN480" t="str">
        <f t="shared" si="673"/>
        <v>Null</v>
      </c>
      <c r="PO480" t="str">
        <f t="shared" si="674"/>
        <v>Null</v>
      </c>
      <c r="PP480" t="str">
        <f t="shared" si="675"/>
        <v>Null</v>
      </c>
      <c r="PQ480" t="str">
        <f>IF(HR480="","Null",IF(E480&lt;3,"Null",IF(HV480=0,0,IF(HS480="Form 1",VLOOKUP(HV480,Lookups!$BR$3:$CC$63,E480,FALSE),IF(HS480="Form 2",VLOOKUP(HV480,Lookups!$BR$67:$CC$127,E480,FALSE),VLOOKUP(HV480,Lookups!$BR$130:$CC$190,E480,FALSE))))))</f>
        <v>Null</v>
      </c>
      <c r="PR480" t="str">
        <f t="shared" si="676"/>
        <v>Null</v>
      </c>
      <c r="PS480" t="str">
        <f>IF(HR480="","Null",IF(E480&lt;3,"Null",IF(OY480=0,0,IF(OW480="Form 1",VLOOKUP(OY480,Lookups!$BR$3:$CC$63,E480,FALSE),IF(OW480="Form 2",VLOOKUP(OY480,Lookups!$BR$67:$CC$127,E480,FALSE),VLOOKUP(OY480,Lookups!$BR$130:$CC$190,E480,FALSE))))))</f>
        <v>Null</v>
      </c>
      <c r="PT480" t="str">
        <f t="shared" si="677"/>
        <v>Null</v>
      </c>
      <c r="PU480" t="str">
        <f t="shared" si="678"/>
        <v>Null</v>
      </c>
      <c r="PV480" t="str">
        <f t="shared" si="679"/>
        <v>Null</v>
      </c>
      <c r="PW480" t="str">
        <f t="shared" si="680"/>
        <v>No PI Tests</v>
      </c>
      <c r="PX480">
        <f t="shared" si="681"/>
        <v>0</v>
      </c>
      <c r="PY480">
        <f t="shared" si="682"/>
        <v>0</v>
      </c>
      <c r="PZ480" t="str">
        <f t="shared" si="683"/>
        <v>Null</v>
      </c>
      <c r="QA480" t="str">
        <f t="shared" si="684"/>
        <v>Null</v>
      </c>
      <c r="QB480" t="str">
        <f t="shared" si="685"/>
        <v>Null</v>
      </c>
      <c r="QC480" t="str">
        <f>IF($MS480="System 44 Record",IF(BQ480&lt;MEDIAN(Directions!$F$3,Directions!$F$6),"Mid-Year Exited Student","Full Year Participant")&amp;IF(BP480&lt;Directions!$F$3,", Started Prior Year",", Started This Year"),"Null")</f>
        <v>Null</v>
      </c>
      <c r="QD480" t="str">
        <f t="shared" si="686"/>
        <v>Null</v>
      </c>
      <c r="QE480">
        <f t="shared" si="687"/>
        <v>0</v>
      </c>
      <c r="QF480">
        <f t="shared" si="688"/>
        <v>0</v>
      </c>
      <c r="QG480">
        <f t="shared" si="689"/>
        <v>0</v>
      </c>
      <c r="QH480">
        <f t="shared" si="690"/>
        <v>0</v>
      </c>
      <c r="QI480">
        <f t="shared" si="691"/>
        <v>0</v>
      </c>
      <c r="QJ480" t="str">
        <f t="shared" si="692"/>
        <v>Used None</v>
      </c>
      <c r="QK480" t="str">
        <f t="shared" si="693"/>
        <v>Null</v>
      </c>
      <c r="QL480" t="str">
        <f t="shared" si="694"/>
        <v>Null</v>
      </c>
      <c r="QM480" t="str">
        <f>IF($MS480="READ 180 Record",IF(AQ480="","Null",VLOOKUP(JJ480,Lookups!$DX$3:$EB$2054,AN480+1,FALSE)),"Null")</f>
        <v>Null</v>
      </c>
      <c r="QN480" t="str">
        <f t="shared" si="695"/>
        <v>Null</v>
      </c>
    </row>
    <row r="481" spans="1:456" x14ac:dyDescent="0.25">
      <c r="A481" s="161" t="s">
        <v>1447</v>
      </c>
      <c r="B481" s="161" t="s">
        <v>1447</v>
      </c>
      <c r="C481" s="161" t="s">
        <v>1447</v>
      </c>
      <c r="D481" s="161" t="s">
        <v>1447</v>
      </c>
      <c r="E481" s="161">
        <v>10</v>
      </c>
      <c r="F481" s="161" t="s">
        <v>1447</v>
      </c>
      <c r="G481" s="161" t="s">
        <v>880</v>
      </c>
      <c r="H481" s="161" t="s">
        <v>881</v>
      </c>
      <c r="K481" s="161">
        <v>0</v>
      </c>
      <c r="L481" s="161">
        <v>0</v>
      </c>
      <c r="M481" s="161">
        <v>0</v>
      </c>
      <c r="N481" s="161">
        <v>0</v>
      </c>
      <c r="O481" s="161">
        <v>0</v>
      </c>
      <c r="P481" s="161">
        <v>0</v>
      </c>
      <c r="Q481" s="161">
        <v>0</v>
      </c>
      <c r="R481" s="161">
        <v>0</v>
      </c>
      <c r="S481" s="161">
        <v>0</v>
      </c>
      <c r="T481" s="161">
        <v>0</v>
      </c>
      <c r="U481" s="161">
        <v>0</v>
      </c>
      <c r="V481" s="161">
        <v>0</v>
      </c>
      <c r="W481" s="161">
        <v>0</v>
      </c>
      <c r="X481" s="161">
        <v>0</v>
      </c>
      <c r="AB481" s="161" t="s">
        <v>242</v>
      </c>
      <c r="AC481" s="161" t="s">
        <v>242</v>
      </c>
      <c r="AD481" s="161" t="s">
        <v>242</v>
      </c>
      <c r="AE481" s="161" t="s">
        <v>242</v>
      </c>
      <c r="AF481" s="161" t="s">
        <v>242</v>
      </c>
      <c r="AG481" s="161" t="s">
        <v>242</v>
      </c>
      <c r="AH481" s="161" t="s">
        <v>242</v>
      </c>
      <c r="AI481" s="161">
        <v>20150801</v>
      </c>
      <c r="AJ481" s="161">
        <v>20160525</v>
      </c>
      <c r="AK481" s="161" t="s">
        <v>869</v>
      </c>
      <c r="AL481" t="s">
        <v>1078</v>
      </c>
      <c r="BN481" t="s">
        <v>1079</v>
      </c>
      <c r="ET481" s="161">
        <v>0</v>
      </c>
      <c r="EU481" s="161">
        <v>0</v>
      </c>
      <c r="EV481" s="161">
        <v>0</v>
      </c>
      <c r="EW481" s="161">
        <v>0</v>
      </c>
      <c r="EX481" s="161">
        <v>0</v>
      </c>
      <c r="EY481" s="161">
        <v>0</v>
      </c>
      <c r="EZ481" s="161">
        <v>0</v>
      </c>
      <c r="FA481" s="161">
        <v>0</v>
      </c>
      <c r="FB481" s="161">
        <v>0</v>
      </c>
      <c r="FC481" s="161">
        <v>0</v>
      </c>
      <c r="FD481" s="161">
        <v>0</v>
      </c>
      <c r="FE481" s="161">
        <v>0</v>
      </c>
      <c r="HN481" s="161" t="s">
        <v>881</v>
      </c>
      <c r="JB481" s="161" t="s">
        <v>881</v>
      </c>
      <c r="JC481" s="161">
        <v>0</v>
      </c>
      <c r="JD481" s="161">
        <v>0</v>
      </c>
      <c r="JE481" s="161">
        <v>0</v>
      </c>
      <c r="JF481" s="161">
        <v>0</v>
      </c>
      <c r="MN481" t="str">
        <f t="shared" si="609"/>
        <v>NoNoNoNoNoNo</v>
      </c>
      <c r="MO481" t="str">
        <f>IF(AND(MN481="NoNoNoNoNoNo",JI481=""),"No Programs",VLOOKUP(MN481,Lookups!$DA$4:$DB$67,2,FALSE))</f>
        <v>No Programs</v>
      </c>
      <c r="MP481">
        <f t="shared" si="610"/>
        <v>0</v>
      </c>
      <c r="MQ481" t="str">
        <f t="shared" si="611"/>
        <v>No Program Use</v>
      </c>
      <c r="MR481" t="str">
        <f>Directions!$D$3</f>
        <v>Usage</v>
      </c>
      <c r="MS481" t="str">
        <f>VLOOKUP(MQ481,Lookups!$CU$71:$CV$80,2,FALSE)</f>
        <v>Exclude</v>
      </c>
      <c r="MT481">
        <f t="shared" si="612"/>
        <v>0</v>
      </c>
      <c r="MU481">
        <f t="shared" si="613"/>
        <v>0</v>
      </c>
      <c r="MV481">
        <f t="shared" si="614"/>
        <v>0</v>
      </c>
      <c r="MW481">
        <f t="shared" si="615"/>
        <v>0</v>
      </c>
      <c r="MX481">
        <f t="shared" si="616"/>
        <v>0</v>
      </c>
      <c r="MY481" t="str">
        <f t="shared" si="617"/>
        <v>Not Used</v>
      </c>
      <c r="MZ481">
        <f t="shared" si="618"/>
        <v>0</v>
      </c>
      <c r="NA481" t="str">
        <f t="shared" si="619"/>
        <v>Not Available</v>
      </c>
      <c r="NB481" t="str">
        <f t="shared" si="620"/>
        <v>Not Available</v>
      </c>
      <c r="NC481" t="str">
        <f t="shared" si="621"/>
        <v>4 Not Indicated</v>
      </c>
      <c r="ND481" t="str">
        <f t="shared" si="622"/>
        <v>4 Not Indicated</v>
      </c>
      <c r="NE481" t="str">
        <f t="shared" si="623"/>
        <v>4 Not Indicated</v>
      </c>
      <c r="NF481" t="str">
        <f t="shared" si="624"/>
        <v>4 Not Indicated</v>
      </c>
      <c r="NG481" t="str">
        <f t="shared" si="625"/>
        <v>4 Not Indicated</v>
      </c>
      <c r="NH481" s="159" t="str">
        <f t="shared" si="626"/>
        <v>Null</v>
      </c>
      <c r="NI481" t="str">
        <f t="shared" si="627"/>
        <v>Null</v>
      </c>
      <c r="NJ481" s="159" t="str">
        <f t="shared" si="628"/>
        <v>Null</v>
      </c>
      <c r="NK481" t="str">
        <f t="shared" si="629"/>
        <v>Null</v>
      </c>
      <c r="NL481" t="str">
        <f t="shared" si="630"/>
        <v>No RI Tests</v>
      </c>
      <c r="NM481">
        <f t="shared" si="631"/>
        <v>0</v>
      </c>
      <c r="NN481" t="str">
        <f>IF(OR(E481="PK",E481="K",JJ481=""),"Null",INDEX(Lookups!$EZ$4:$FW$18,MATCH($JJ481,Lookups!$EY$4:$EY$18,1),MATCH($E481,Lookups!$EZ$3:$FW$3,0)))</f>
        <v>Null</v>
      </c>
      <c r="NO481" t="str">
        <f>IF(OR(E481="PK",E481="K",JJ481=""),"Null",INDEX(Lookups!$EZ$4:$FW$18,MATCH($JJ481,Lookups!$EY$4:$EY$18,1),MATCH($E481,Lookups!$EZ$3:$FW$3,0) + 1))</f>
        <v>Null</v>
      </c>
      <c r="NP481" t="str">
        <f t="shared" si="632"/>
        <v>Null</v>
      </c>
      <c r="NQ481" t="str">
        <f t="shared" si="633"/>
        <v>Null</v>
      </c>
      <c r="NR481" t="str">
        <f t="shared" si="634"/>
        <v>Null</v>
      </c>
      <c r="NS481" t="str">
        <f t="shared" si="635"/>
        <v>No RI Tests</v>
      </c>
      <c r="NT481" t="str">
        <f t="shared" si="636"/>
        <v>No RI Tests</v>
      </c>
      <c r="NU481" t="str">
        <f t="shared" si="637"/>
        <v>No RI Tests</v>
      </c>
      <c r="NV481" s="183" t="str">
        <f t="array" ref="NV481">IF($NL481="No RI Tests","No RI Tests",VLOOKUP(IF(AND(E481="K",JJ481&lt;280),3,IF(AND(E481="K",JJ481&gt;=280),4,MAX(IF(E481=Lookups!$DF$6:$DF$99,IF(JJ481&gt;=Lookups!$DG$6:$DG$99,Lookups!$DH$6:$DH$99))))),Lookups!$DE$104:$DG$108,2,FALSE))</f>
        <v>No RI Tests</v>
      </c>
      <c r="NW481" s="161" t="str">
        <f t="array" ref="NW481">IF($NL481="No RI Tests","No RI Tests",VLOOKUP(IF(AND(E481="K",JH481&lt;280),3,IF(AND(E481="K",JH481&gt;=280),4,MAX(IF(E481=Lookups!$DF$6:$DF$99,IF(NI481&gt;=Lookups!$DG$6:$DG$99,Lookups!$DH$6:$DH$99))))),Lookups!$DE$104:$DG$108,2,FALSE))</f>
        <v>No RI Tests</v>
      </c>
      <c r="NX481" s="161" t="str">
        <f t="array" ref="NX481">IF($NL481="No RI Tests","No RI Tests",VLOOKUP(IF(AND(E481="K",NK481&lt;280),3,IF(AND(E481="K",NK481&gt;=280),4,MAX(IF(E481=Lookups!$DF$6:$DF$99,IF(NK481&gt;=Lookups!$DG$6:$DG$99,Lookups!$DH$6:$DH$99))))),Lookups!$DE$104:$DG$108,2,FALSE))</f>
        <v>No RI Tests</v>
      </c>
      <c r="NY481" t="str">
        <f t="shared" si="638"/>
        <v>Null</v>
      </c>
      <c r="NZ481" t="str">
        <f t="shared" si="639"/>
        <v>Null</v>
      </c>
      <c r="OA481" t="str">
        <f t="shared" si="640"/>
        <v>No RI for Comparison</v>
      </c>
      <c r="OB481" s="161" t="str">
        <f t="array" ref="OB481">IF($NL481="No RI Tests","No RI Tests",IF(E481="K","N/A",VLOOKUP(MAX(IF(E481=Lookups!$DF$6:$DF$99,IF(JJ481&gt;=Lookups!$DG$6:$DG$99,Lookups!$DI$6:$DI$99))),Lookups!$DE$104:$DG$108,3,FALSE)))</f>
        <v>No RI Tests</v>
      </c>
      <c r="OC481" s="161" t="str">
        <f t="array" ref="OC481">IF($NL481="No RI Tests","No RI Tests",IF(E481="K","N/A",VLOOKUP(MAX(IF(E481=Lookups!$DF$6:$DF$99,IF(NI481&gt;=Lookups!$DG$6:$DG$99,Lookups!$DI$6:$DI$99))),Lookups!$DE$104:$DG$108,3,FALSE)))</f>
        <v>No RI Tests</v>
      </c>
      <c r="OD481" s="161" t="str">
        <f t="array" ref="OD481">IF($NL481="No RI Tests","No RI Tests",IF(E481="K","N/A",VLOOKUP(MAX(IF(E481=Lookups!$DF$6:$DF$99,IF(NK481&gt;=Lookups!$DG$6:$DG$99,Lookups!$DI$6:$DI$99))),Lookups!$DE$104:$DG$108,3,FALSE)))</f>
        <v>No RI Tests</v>
      </c>
      <c r="OE481" t="str">
        <f t="shared" si="641"/>
        <v>Null</v>
      </c>
      <c r="OF481" t="str">
        <f t="shared" si="642"/>
        <v>Null</v>
      </c>
      <c r="OG481" t="str">
        <f t="shared" si="643"/>
        <v>No RI for Comparison</v>
      </c>
      <c r="OH481" t="str">
        <f t="shared" si="644"/>
        <v>Null</v>
      </c>
      <c r="OI481" t="str">
        <f t="shared" si="645"/>
        <v>Null</v>
      </c>
      <c r="OJ481" t="str">
        <f t="shared" si="646"/>
        <v>Null</v>
      </c>
      <c r="OK481" t="str">
        <f t="shared" si="647"/>
        <v>Null</v>
      </c>
      <c r="OL481" t="str">
        <f t="shared" si="648"/>
        <v>Null</v>
      </c>
      <c r="OM481" t="str">
        <f t="shared" si="649"/>
        <v>Null</v>
      </c>
      <c r="ON481" t="str">
        <f t="shared" si="650"/>
        <v>Null</v>
      </c>
      <c r="OO481" t="str">
        <f t="shared" si="651"/>
        <v>Null RI</v>
      </c>
      <c r="OP481" t="str">
        <f ca="1">IF(AND(HR481&lt;&gt;"",JJ481&lt;600),IF(HT481="Advancing","Tier 2","Tier 3"),IF(JI481="","Null",IF(OR(E481="K",E481&lt;3),"FRA Recommended",IF(JJ481&gt;=IF(E481&lt;6,400,600),IF(JJ481&lt;VLOOKUP(E481,Lookups!$AP$3:$AR$16,3,FALSE),"Tier 2","Core"),IF(JJ481&lt;400,IF(RAND()&lt;0.81,"Tier 3","Tier 2"),IF(RAND()&lt;0.51,"Tier 3","Tier 2"))))))</f>
        <v>Null</v>
      </c>
      <c r="OQ481" t="str">
        <f t="shared" si="652"/>
        <v>Null</v>
      </c>
      <c r="OR481" t="str">
        <f t="shared" si="653"/>
        <v>Null</v>
      </c>
      <c r="OS481" t="str">
        <f t="shared" si="654"/>
        <v>Null</v>
      </c>
      <c r="OT481" t="str">
        <f t="shared" si="655"/>
        <v>No RI Tests</v>
      </c>
      <c r="OU481" s="159" t="str">
        <f t="shared" si="656"/>
        <v>No PI Tests</v>
      </c>
      <c r="OV481" t="str">
        <f t="shared" si="657"/>
        <v>No PI Tests</v>
      </c>
      <c r="OW481" t="str">
        <f t="shared" si="658"/>
        <v>No PI Tests</v>
      </c>
      <c r="OX481" t="str">
        <f t="shared" si="659"/>
        <v>No PI Tests</v>
      </c>
      <c r="OY481" t="str">
        <f t="shared" si="660"/>
        <v>No PI Tests</v>
      </c>
      <c r="OZ481" t="str">
        <f t="shared" si="661"/>
        <v>No PI Tests</v>
      </c>
      <c r="PA481" s="159" t="str">
        <f t="shared" si="662"/>
        <v>No PI Tests</v>
      </c>
      <c r="PB481" t="str">
        <f t="shared" si="663"/>
        <v>No PI Tests</v>
      </c>
      <c r="PC481" t="str">
        <f t="shared" si="664"/>
        <v>No PI Tests</v>
      </c>
      <c r="PD481" t="str">
        <f t="shared" si="665"/>
        <v>No PI Tests</v>
      </c>
      <c r="PE481" t="str">
        <f t="shared" si="666"/>
        <v>No PI Tests</v>
      </c>
      <c r="PF481" t="str">
        <f t="shared" si="667"/>
        <v>No PI Tests</v>
      </c>
      <c r="PG481" t="str">
        <f t="shared" si="668"/>
        <v>No PI Tests</v>
      </c>
      <c r="PH481">
        <f t="shared" si="669"/>
        <v>0</v>
      </c>
      <c r="PI481">
        <f t="shared" si="670"/>
        <v>0</v>
      </c>
      <c r="PJ481" t="str">
        <f t="shared" si="671"/>
        <v>Null</v>
      </c>
      <c r="PK481" t="str">
        <f>IF(HR481="","Null",IF(E481&lt;3,"Null",IF(HU481=0,0,IF(HS481="Form 1",VLOOKUP(HU481,Lookups!$BE$3:$BP$63,E481,FALSE),IF(HS481="Form 2",VLOOKUP(HU481,Lookups!$BE$67:$BP$127,E481,FALSE),VLOOKUP(HU481,Lookups!$BE$130:$BP$190,E481,FALSE))))))</f>
        <v>Null</v>
      </c>
      <c r="PL481" t="str">
        <f t="shared" si="672"/>
        <v>Null</v>
      </c>
      <c r="PM481" t="str">
        <f>IF($PH481=0,"Null",IF(E481&lt;3,"Null",IF(OX481=0,0,IF(OV481="Form 1",VLOOKUP(OX481,Lookups!$BE$3:$BP$63,E481,FALSE),IF(OV481="Form 2",VLOOKUP(OX481,Lookups!$BE$67:$BP$127,E481,FALSE),VLOOKUP(OX481,Lookups!$BE$130:$BP$190,E481,FALSE))))))</f>
        <v>Null</v>
      </c>
      <c r="PN481" t="str">
        <f t="shared" si="673"/>
        <v>Null</v>
      </c>
      <c r="PO481" t="str">
        <f t="shared" si="674"/>
        <v>Null</v>
      </c>
      <c r="PP481" t="str">
        <f t="shared" si="675"/>
        <v>Null</v>
      </c>
      <c r="PQ481" t="str">
        <f>IF(HR481="","Null",IF(E481&lt;3,"Null",IF(HV481=0,0,IF(HS481="Form 1",VLOOKUP(HV481,Lookups!$BR$3:$CC$63,E481,FALSE),IF(HS481="Form 2",VLOOKUP(HV481,Lookups!$BR$67:$CC$127,E481,FALSE),VLOOKUP(HV481,Lookups!$BR$130:$CC$190,E481,FALSE))))))</f>
        <v>Null</v>
      </c>
      <c r="PR481" t="str">
        <f t="shared" si="676"/>
        <v>Null</v>
      </c>
      <c r="PS481" t="str">
        <f>IF(HR481="","Null",IF(E481&lt;3,"Null",IF(OY481=0,0,IF(OW481="Form 1",VLOOKUP(OY481,Lookups!$BR$3:$CC$63,E481,FALSE),IF(OW481="Form 2",VLOOKUP(OY481,Lookups!$BR$67:$CC$127,E481,FALSE),VLOOKUP(OY481,Lookups!$BR$130:$CC$190,E481,FALSE))))))</f>
        <v>Null</v>
      </c>
      <c r="PT481" t="str">
        <f t="shared" si="677"/>
        <v>Null</v>
      </c>
      <c r="PU481" t="str">
        <f t="shared" si="678"/>
        <v>Null</v>
      </c>
      <c r="PV481" t="str">
        <f t="shared" si="679"/>
        <v>Null</v>
      </c>
      <c r="PW481" t="str">
        <f t="shared" si="680"/>
        <v>No PI Tests</v>
      </c>
      <c r="PX481">
        <f t="shared" si="681"/>
        <v>0</v>
      </c>
      <c r="PY481">
        <f t="shared" si="682"/>
        <v>0</v>
      </c>
      <c r="PZ481" t="str">
        <f t="shared" si="683"/>
        <v>Null</v>
      </c>
      <c r="QA481" t="str">
        <f t="shared" si="684"/>
        <v>Null</v>
      </c>
      <c r="QB481" t="str">
        <f t="shared" si="685"/>
        <v>Null</v>
      </c>
      <c r="QC481" t="str">
        <f>IF($MS481="System 44 Record",IF(BQ481&lt;MEDIAN(Directions!$F$3,Directions!$F$6),"Mid-Year Exited Student","Full Year Participant")&amp;IF(BP481&lt;Directions!$F$3,", Started Prior Year",", Started This Year"),"Null")</f>
        <v>Null</v>
      </c>
      <c r="QD481" t="str">
        <f t="shared" si="686"/>
        <v>Null</v>
      </c>
      <c r="QE481">
        <f t="shared" si="687"/>
        <v>0</v>
      </c>
      <c r="QF481">
        <f t="shared" si="688"/>
        <v>0</v>
      </c>
      <c r="QG481">
        <f t="shared" si="689"/>
        <v>0</v>
      </c>
      <c r="QH481">
        <f t="shared" si="690"/>
        <v>0</v>
      </c>
      <c r="QI481">
        <f t="shared" si="691"/>
        <v>0</v>
      </c>
      <c r="QJ481" t="str">
        <f t="shared" si="692"/>
        <v>Used None</v>
      </c>
      <c r="QK481" t="str">
        <f t="shared" si="693"/>
        <v>Null</v>
      </c>
      <c r="QL481" t="str">
        <f t="shared" si="694"/>
        <v>Null</v>
      </c>
      <c r="QM481" t="str">
        <f>IF($MS481="READ 180 Record",IF(AQ481="","Null",VLOOKUP(JJ481,Lookups!$DX$3:$EB$2054,AN481+1,FALSE)),"Null")</f>
        <v>Null</v>
      </c>
      <c r="QN481" t="str">
        <f t="shared" si="695"/>
        <v>Null</v>
      </c>
    </row>
    <row r="482" spans="1:456" x14ac:dyDescent="0.25">
      <c r="A482" s="161" t="s">
        <v>1447</v>
      </c>
      <c r="B482" s="161" t="s">
        <v>1447</v>
      </c>
      <c r="C482" s="161" t="s">
        <v>1447</v>
      </c>
      <c r="D482" s="161" t="s">
        <v>1447</v>
      </c>
      <c r="E482" s="161">
        <v>9</v>
      </c>
      <c r="F482" s="161" t="s">
        <v>1447</v>
      </c>
      <c r="G482" s="161" t="s">
        <v>880</v>
      </c>
      <c r="H482" s="161" t="s">
        <v>881</v>
      </c>
      <c r="K482" s="161">
        <v>0</v>
      </c>
      <c r="L482" s="161">
        <v>0</v>
      </c>
      <c r="M482" s="161">
        <v>0</v>
      </c>
      <c r="N482" s="161">
        <v>0</v>
      </c>
      <c r="O482" s="161">
        <v>0</v>
      </c>
      <c r="P482" s="161">
        <v>0</v>
      </c>
      <c r="Q482" s="161">
        <v>0</v>
      </c>
      <c r="R482" s="161">
        <v>0</v>
      </c>
      <c r="S482" s="161">
        <v>0</v>
      </c>
      <c r="T482" s="161">
        <v>0</v>
      </c>
      <c r="U482" s="161">
        <v>0</v>
      </c>
      <c r="V482" s="161">
        <v>0</v>
      </c>
      <c r="W482" s="161">
        <v>0</v>
      </c>
      <c r="X482" s="161">
        <v>0</v>
      </c>
      <c r="AB482" s="161" t="s">
        <v>242</v>
      </c>
      <c r="AC482" s="161" t="s">
        <v>242</v>
      </c>
      <c r="AD482" s="161" t="s">
        <v>242</v>
      </c>
      <c r="AE482" s="161" t="s">
        <v>242</v>
      </c>
      <c r="AF482" s="161" t="s">
        <v>242</v>
      </c>
      <c r="AG482" s="161" t="s">
        <v>242</v>
      </c>
      <c r="AH482" s="161" t="s">
        <v>242</v>
      </c>
      <c r="AI482" s="161">
        <v>20150801</v>
      </c>
      <c r="AJ482" s="161">
        <v>20160525</v>
      </c>
      <c r="AK482" s="161" t="s">
        <v>869</v>
      </c>
      <c r="AL482" t="s">
        <v>1078</v>
      </c>
      <c r="BN482" t="s">
        <v>1079</v>
      </c>
      <c r="ET482" s="161">
        <v>0</v>
      </c>
      <c r="EU482" s="161">
        <v>0</v>
      </c>
      <c r="EV482" s="161">
        <v>0</v>
      </c>
      <c r="EW482" s="161">
        <v>0</v>
      </c>
      <c r="EX482" s="161">
        <v>0</v>
      </c>
      <c r="EY482" s="161">
        <v>0</v>
      </c>
      <c r="EZ482" s="161">
        <v>0</v>
      </c>
      <c r="FA482" s="161">
        <v>0</v>
      </c>
      <c r="FB482" s="161">
        <v>0</v>
      </c>
      <c r="FC482" s="161">
        <v>0</v>
      </c>
      <c r="FD482" s="161">
        <v>0</v>
      </c>
      <c r="FE482" s="161">
        <v>0</v>
      </c>
      <c r="HN482" s="161" t="s">
        <v>881</v>
      </c>
      <c r="JB482" s="161" t="s">
        <v>881</v>
      </c>
      <c r="JC482" s="161">
        <v>0</v>
      </c>
      <c r="JD482" s="161">
        <v>0</v>
      </c>
      <c r="JE482" s="161">
        <v>0</v>
      </c>
      <c r="JF482" s="161">
        <v>0</v>
      </c>
      <c r="MN482" t="str">
        <f t="shared" si="609"/>
        <v>NoNoNoNoNoNo</v>
      </c>
      <c r="MO482" t="str">
        <f>IF(AND(MN482="NoNoNoNoNoNo",JI482=""),"No Programs",VLOOKUP(MN482,Lookups!$DA$4:$DB$67,2,FALSE))</f>
        <v>No Programs</v>
      </c>
      <c r="MP482">
        <f t="shared" si="610"/>
        <v>0</v>
      </c>
      <c r="MQ482" t="str">
        <f t="shared" si="611"/>
        <v>No Program Use</v>
      </c>
      <c r="MR482" t="str">
        <f>Directions!$D$3</f>
        <v>Usage</v>
      </c>
      <c r="MS482" t="str">
        <f>VLOOKUP(MQ482,Lookups!$CU$71:$CV$80,2,FALSE)</f>
        <v>Exclude</v>
      </c>
      <c r="MT482">
        <f t="shared" si="612"/>
        <v>0</v>
      </c>
      <c r="MU482">
        <f t="shared" si="613"/>
        <v>0</v>
      </c>
      <c r="MV482">
        <f t="shared" si="614"/>
        <v>0</v>
      </c>
      <c r="MW482">
        <f t="shared" si="615"/>
        <v>0</v>
      </c>
      <c r="MX482">
        <f t="shared" si="616"/>
        <v>0</v>
      </c>
      <c r="MY482" t="str">
        <f t="shared" si="617"/>
        <v>Not Used</v>
      </c>
      <c r="MZ482">
        <f t="shared" si="618"/>
        <v>0</v>
      </c>
      <c r="NA482" t="str">
        <f t="shared" si="619"/>
        <v>Not Available</v>
      </c>
      <c r="NB482" t="str">
        <f t="shared" si="620"/>
        <v>Not Available</v>
      </c>
      <c r="NC482" t="str">
        <f t="shared" si="621"/>
        <v>4 Not Indicated</v>
      </c>
      <c r="ND482" t="str">
        <f t="shared" si="622"/>
        <v>4 Not Indicated</v>
      </c>
      <c r="NE482" t="str">
        <f t="shared" si="623"/>
        <v>4 Not Indicated</v>
      </c>
      <c r="NF482" t="str">
        <f t="shared" si="624"/>
        <v>4 Not Indicated</v>
      </c>
      <c r="NG482" t="str">
        <f t="shared" si="625"/>
        <v>4 Not Indicated</v>
      </c>
      <c r="NH482" s="159" t="str">
        <f t="shared" si="626"/>
        <v>Null</v>
      </c>
      <c r="NI482" t="str">
        <f t="shared" si="627"/>
        <v>Null</v>
      </c>
      <c r="NJ482" s="159" t="str">
        <f t="shared" si="628"/>
        <v>Null</v>
      </c>
      <c r="NK482" t="str">
        <f t="shared" si="629"/>
        <v>Null</v>
      </c>
      <c r="NL482" t="str">
        <f t="shared" si="630"/>
        <v>No RI Tests</v>
      </c>
      <c r="NM482">
        <f t="shared" si="631"/>
        <v>0</v>
      </c>
      <c r="NN482" t="str">
        <f>IF(OR(E482="PK",E482="K",JJ482=""),"Null",INDEX(Lookups!$EZ$4:$FW$18,MATCH($JJ482,Lookups!$EY$4:$EY$18,1),MATCH($E482,Lookups!$EZ$3:$FW$3,0)))</f>
        <v>Null</v>
      </c>
      <c r="NO482" t="str">
        <f>IF(OR(E482="PK",E482="K",JJ482=""),"Null",INDEX(Lookups!$EZ$4:$FW$18,MATCH($JJ482,Lookups!$EY$4:$EY$18,1),MATCH($E482,Lookups!$EZ$3:$FW$3,0) + 1))</f>
        <v>Null</v>
      </c>
      <c r="NP482" t="str">
        <f t="shared" si="632"/>
        <v>Null</v>
      </c>
      <c r="NQ482" t="str">
        <f t="shared" si="633"/>
        <v>Null</v>
      </c>
      <c r="NR482" t="str">
        <f t="shared" si="634"/>
        <v>Null</v>
      </c>
      <c r="NS482" t="str">
        <f t="shared" si="635"/>
        <v>No RI Tests</v>
      </c>
      <c r="NT482" t="str">
        <f t="shared" si="636"/>
        <v>No RI Tests</v>
      </c>
      <c r="NU482" t="str">
        <f t="shared" si="637"/>
        <v>No RI Tests</v>
      </c>
      <c r="NV482" s="183" t="str">
        <f t="array" ref="NV482">IF($NL482="No RI Tests","No RI Tests",VLOOKUP(IF(AND(E482="K",JJ482&lt;280),3,IF(AND(E482="K",JJ482&gt;=280),4,MAX(IF(E482=Lookups!$DF$6:$DF$99,IF(JJ482&gt;=Lookups!$DG$6:$DG$99,Lookups!$DH$6:$DH$99))))),Lookups!$DE$104:$DG$108,2,FALSE))</f>
        <v>No RI Tests</v>
      </c>
      <c r="NW482" s="161" t="str">
        <f t="array" ref="NW482">IF($NL482="No RI Tests","No RI Tests",VLOOKUP(IF(AND(E482="K",JH482&lt;280),3,IF(AND(E482="K",JH482&gt;=280),4,MAX(IF(E482=Lookups!$DF$6:$DF$99,IF(NI482&gt;=Lookups!$DG$6:$DG$99,Lookups!$DH$6:$DH$99))))),Lookups!$DE$104:$DG$108,2,FALSE))</f>
        <v>No RI Tests</v>
      </c>
      <c r="NX482" s="161" t="str">
        <f t="array" ref="NX482">IF($NL482="No RI Tests","No RI Tests",VLOOKUP(IF(AND(E482="K",NK482&lt;280),3,IF(AND(E482="K",NK482&gt;=280),4,MAX(IF(E482=Lookups!$DF$6:$DF$99,IF(NK482&gt;=Lookups!$DG$6:$DG$99,Lookups!$DH$6:$DH$99))))),Lookups!$DE$104:$DG$108,2,FALSE))</f>
        <v>No RI Tests</v>
      </c>
      <c r="NY482" t="str">
        <f t="shared" si="638"/>
        <v>Null</v>
      </c>
      <c r="NZ482" t="str">
        <f t="shared" si="639"/>
        <v>Null</v>
      </c>
      <c r="OA482" t="str">
        <f t="shared" si="640"/>
        <v>No RI for Comparison</v>
      </c>
      <c r="OB482" s="161" t="str">
        <f t="array" ref="OB482">IF($NL482="No RI Tests","No RI Tests",IF(E482="K","N/A",VLOOKUP(MAX(IF(E482=Lookups!$DF$6:$DF$99,IF(JJ482&gt;=Lookups!$DG$6:$DG$99,Lookups!$DI$6:$DI$99))),Lookups!$DE$104:$DG$108,3,FALSE)))</f>
        <v>No RI Tests</v>
      </c>
      <c r="OC482" s="161" t="str">
        <f t="array" ref="OC482">IF($NL482="No RI Tests","No RI Tests",IF(E482="K","N/A",VLOOKUP(MAX(IF(E482=Lookups!$DF$6:$DF$99,IF(NI482&gt;=Lookups!$DG$6:$DG$99,Lookups!$DI$6:$DI$99))),Lookups!$DE$104:$DG$108,3,FALSE)))</f>
        <v>No RI Tests</v>
      </c>
      <c r="OD482" s="161" t="str">
        <f t="array" ref="OD482">IF($NL482="No RI Tests","No RI Tests",IF(E482="K","N/A",VLOOKUP(MAX(IF(E482=Lookups!$DF$6:$DF$99,IF(NK482&gt;=Lookups!$DG$6:$DG$99,Lookups!$DI$6:$DI$99))),Lookups!$DE$104:$DG$108,3,FALSE)))</f>
        <v>No RI Tests</v>
      </c>
      <c r="OE482" t="str">
        <f t="shared" si="641"/>
        <v>Null</v>
      </c>
      <c r="OF482" t="str">
        <f t="shared" si="642"/>
        <v>Null</v>
      </c>
      <c r="OG482" t="str">
        <f t="shared" si="643"/>
        <v>No RI for Comparison</v>
      </c>
      <c r="OH482" t="str">
        <f t="shared" si="644"/>
        <v>Null</v>
      </c>
      <c r="OI482" t="str">
        <f t="shared" si="645"/>
        <v>Null</v>
      </c>
      <c r="OJ482" t="str">
        <f t="shared" si="646"/>
        <v>Null</v>
      </c>
      <c r="OK482" t="str">
        <f t="shared" si="647"/>
        <v>Null</v>
      </c>
      <c r="OL482" t="str">
        <f t="shared" si="648"/>
        <v>Null</v>
      </c>
      <c r="OM482" t="str">
        <f t="shared" si="649"/>
        <v>Null</v>
      </c>
      <c r="ON482" t="str">
        <f t="shared" si="650"/>
        <v>Null</v>
      </c>
      <c r="OO482" t="str">
        <f t="shared" si="651"/>
        <v>Null RI</v>
      </c>
      <c r="OP482" t="str">
        <f ca="1">IF(AND(HR482&lt;&gt;"",JJ482&lt;600),IF(HT482="Advancing","Tier 2","Tier 3"),IF(JI482="","Null",IF(OR(E482="K",E482&lt;3),"FRA Recommended",IF(JJ482&gt;=IF(E482&lt;6,400,600),IF(JJ482&lt;VLOOKUP(E482,Lookups!$AP$3:$AR$16,3,FALSE),"Tier 2","Core"),IF(JJ482&lt;400,IF(RAND()&lt;0.81,"Tier 3","Tier 2"),IF(RAND()&lt;0.51,"Tier 3","Tier 2"))))))</f>
        <v>Null</v>
      </c>
      <c r="OQ482" t="str">
        <f t="shared" si="652"/>
        <v>Null</v>
      </c>
      <c r="OR482" t="str">
        <f t="shared" si="653"/>
        <v>Null</v>
      </c>
      <c r="OS482" t="str">
        <f t="shared" si="654"/>
        <v>Null</v>
      </c>
      <c r="OT482" t="str">
        <f t="shared" si="655"/>
        <v>No RI Tests</v>
      </c>
      <c r="OU482" s="159" t="str">
        <f t="shared" si="656"/>
        <v>No PI Tests</v>
      </c>
      <c r="OV482" t="str">
        <f t="shared" si="657"/>
        <v>No PI Tests</v>
      </c>
      <c r="OW482" t="str">
        <f t="shared" si="658"/>
        <v>No PI Tests</v>
      </c>
      <c r="OX482" t="str">
        <f t="shared" si="659"/>
        <v>No PI Tests</v>
      </c>
      <c r="OY482" t="str">
        <f t="shared" si="660"/>
        <v>No PI Tests</v>
      </c>
      <c r="OZ482" t="str">
        <f t="shared" si="661"/>
        <v>No PI Tests</v>
      </c>
      <c r="PA482" s="159" t="str">
        <f t="shared" si="662"/>
        <v>No PI Tests</v>
      </c>
      <c r="PB482" t="str">
        <f t="shared" si="663"/>
        <v>No PI Tests</v>
      </c>
      <c r="PC482" t="str">
        <f t="shared" si="664"/>
        <v>No PI Tests</v>
      </c>
      <c r="PD482" t="str">
        <f t="shared" si="665"/>
        <v>No PI Tests</v>
      </c>
      <c r="PE482" t="str">
        <f t="shared" si="666"/>
        <v>No PI Tests</v>
      </c>
      <c r="PF482" t="str">
        <f t="shared" si="667"/>
        <v>No PI Tests</v>
      </c>
      <c r="PG482" t="str">
        <f t="shared" si="668"/>
        <v>No PI Tests</v>
      </c>
      <c r="PH482">
        <f t="shared" si="669"/>
        <v>0</v>
      </c>
      <c r="PI482">
        <f t="shared" si="670"/>
        <v>0</v>
      </c>
      <c r="PJ482" t="str">
        <f t="shared" si="671"/>
        <v>Null</v>
      </c>
      <c r="PK482" t="str">
        <f>IF(HR482="","Null",IF(E482&lt;3,"Null",IF(HU482=0,0,IF(HS482="Form 1",VLOOKUP(HU482,Lookups!$BE$3:$BP$63,E482,FALSE),IF(HS482="Form 2",VLOOKUP(HU482,Lookups!$BE$67:$BP$127,E482,FALSE),VLOOKUP(HU482,Lookups!$BE$130:$BP$190,E482,FALSE))))))</f>
        <v>Null</v>
      </c>
      <c r="PL482" t="str">
        <f t="shared" si="672"/>
        <v>Null</v>
      </c>
      <c r="PM482" t="str">
        <f>IF($PH482=0,"Null",IF(E482&lt;3,"Null",IF(OX482=0,0,IF(OV482="Form 1",VLOOKUP(OX482,Lookups!$BE$3:$BP$63,E482,FALSE),IF(OV482="Form 2",VLOOKUP(OX482,Lookups!$BE$67:$BP$127,E482,FALSE),VLOOKUP(OX482,Lookups!$BE$130:$BP$190,E482,FALSE))))))</f>
        <v>Null</v>
      </c>
      <c r="PN482" t="str">
        <f t="shared" si="673"/>
        <v>Null</v>
      </c>
      <c r="PO482" t="str">
        <f t="shared" si="674"/>
        <v>Null</v>
      </c>
      <c r="PP482" t="str">
        <f t="shared" si="675"/>
        <v>Null</v>
      </c>
      <c r="PQ482" t="str">
        <f>IF(HR482="","Null",IF(E482&lt;3,"Null",IF(HV482=0,0,IF(HS482="Form 1",VLOOKUP(HV482,Lookups!$BR$3:$CC$63,E482,FALSE),IF(HS482="Form 2",VLOOKUP(HV482,Lookups!$BR$67:$CC$127,E482,FALSE),VLOOKUP(HV482,Lookups!$BR$130:$CC$190,E482,FALSE))))))</f>
        <v>Null</v>
      </c>
      <c r="PR482" t="str">
        <f t="shared" si="676"/>
        <v>Null</v>
      </c>
      <c r="PS482" t="str">
        <f>IF(HR482="","Null",IF(E482&lt;3,"Null",IF(OY482=0,0,IF(OW482="Form 1",VLOOKUP(OY482,Lookups!$BR$3:$CC$63,E482,FALSE),IF(OW482="Form 2",VLOOKUP(OY482,Lookups!$BR$67:$CC$127,E482,FALSE),VLOOKUP(OY482,Lookups!$BR$130:$CC$190,E482,FALSE))))))</f>
        <v>Null</v>
      </c>
      <c r="PT482" t="str">
        <f t="shared" si="677"/>
        <v>Null</v>
      </c>
      <c r="PU482" t="str">
        <f t="shared" si="678"/>
        <v>Null</v>
      </c>
      <c r="PV482" t="str">
        <f t="shared" si="679"/>
        <v>Null</v>
      </c>
      <c r="PW482" t="str">
        <f t="shared" si="680"/>
        <v>No PI Tests</v>
      </c>
      <c r="PX482">
        <f t="shared" si="681"/>
        <v>0</v>
      </c>
      <c r="PY482">
        <f t="shared" si="682"/>
        <v>0</v>
      </c>
      <c r="PZ482" t="str">
        <f t="shared" si="683"/>
        <v>Null</v>
      </c>
      <c r="QA482" t="str">
        <f t="shared" si="684"/>
        <v>Null</v>
      </c>
      <c r="QB482" t="str">
        <f t="shared" si="685"/>
        <v>Null</v>
      </c>
      <c r="QC482" t="str">
        <f>IF($MS482="System 44 Record",IF(BQ482&lt;MEDIAN(Directions!$F$3,Directions!$F$6),"Mid-Year Exited Student","Full Year Participant")&amp;IF(BP482&lt;Directions!$F$3,", Started Prior Year",", Started This Year"),"Null")</f>
        <v>Null</v>
      </c>
      <c r="QD482" t="str">
        <f t="shared" si="686"/>
        <v>Null</v>
      </c>
      <c r="QE482">
        <f t="shared" si="687"/>
        <v>0</v>
      </c>
      <c r="QF482">
        <f t="shared" si="688"/>
        <v>0</v>
      </c>
      <c r="QG482">
        <f t="shared" si="689"/>
        <v>0</v>
      </c>
      <c r="QH482">
        <f t="shared" si="690"/>
        <v>0</v>
      </c>
      <c r="QI482">
        <f t="shared" si="691"/>
        <v>0</v>
      </c>
      <c r="QJ482" t="str">
        <f t="shared" si="692"/>
        <v>Used None</v>
      </c>
      <c r="QK482" t="str">
        <f t="shared" si="693"/>
        <v>Null</v>
      </c>
      <c r="QL482" t="str">
        <f t="shared" si="694"/>
        <v>Null</v>
      </c>
      <c r="QM482" t="str">
        <f>IF($MS482="READ 180 Record",IF(AQ482="","Null",VLOOKUP(JJ482,Lookups!$DX$3:$EB$2054,AN482+1,FALSE)),"Null")</f>
        <v>Null</v>
      </c>
      <c r="QN482" t="str">
        <f t="shared" si="695"/>
        <v>Null</v>
      </c>
    </row>
    <row r="483" spans="1:456" x14ac:dyDescent="0.25">
      <c r="A483" s="161" t="s">
        <v>1447</v>
      </c>
      <c r="B483" s="161" t="s">
        <v>1447</v>
      </c>
      <c r="C483" s="161" t="s">
        <v>1447</v>
      </c>
      <c r="D483" s="161" t="s">
        <v>1447</v>
      </c>
      <c r="E483" s="161">
        <v>8</v>
      </c>
      <c r="F483" s="161" t="s">
        <v>1447</v>
      </c>
      <c r="G483" s="161" t="s">
        <v>880</v>
      </c>
      <c r="H483" s="161" t="s">
        <v>881</v>
      </c>
      <c r="K483" s="161">
        <v>0</v>
      </c>
      <c r="L483" s="161">
        <v>0</v>
      </c>
      <c r="M483" s="161">
        <v>0</v>
      </c>
      <c r="N483" s="161">
        <v>0</v>
      </c>
      <c r="O483" s="161">
        <v>0</v>
      </c>
      <c r="P483" s="161">
        <v>0</v>
      </c>
      <c r="Q483" s="161">
        <v>0</v>
      </c>
      <c r="R483" s="161">
        <v>0</v>
      </c>
      <c r="S483" s="161">
        <v>0</v>
      </c>
      <c r="T483" s="161">
        <v>0</v>
      </c>
      <c r="U483" s="161">
        <v>0</v>
      </c>
      <c r="V483" s="161">
        <v>0</v>
      </c>
      <c r="W483" s="161">
        <v>0</v>
      </c>
      <c r="X483" s="161">
        <v>0</v>
      </c>
      <c r="AB483" s="161" t="s">
        <v>242</v>
      </c>
      <c r="AC483" s="161" t="s">
        <v>242</v>
      </c>
      <c r="AD483" s="161" t="s">
        <v>242</v>
      </c>
      <c r="AE483" s="161" t="s">
        <v>242</v>
      </c>
      <c r="AF483" s="161" t="s">
        <v>242</v>
      </c>
      <c r="AG483" s="161" t="s">
        <v>242</v>
      </c>
      <c r="AH483" s="161" t="s">
        <v>242</v>
      </c>
      <c r="AI483" s="161">
        <v>20150801</v>
      </c>
      <c r="AJ483" s="161">
        <v>20160525</v>
      </c>
      <c r="AK483" s="161" t="s">
        <v>869</v>
      </c>
      <c r="AL483" t="s">
        <v>1078</v>
      </c>
      <c r="BN483" t="s">
        <v>1079</v>
      </c>
      <c r="ET483" s="161">
        <v>0</v>
      </c>
      <c r="EU483" s="161">
        <v>0</v>
      </c>
      <c r="EV483" s="161">
        <v>0</v>
      </c>
      <c r="EW483" s="161">
        <v>0</v>
      </c>
      <c r="EX483" s="161">
        <v>0</v>
      </c>
      <c r="EY483" s="161">
        <v>0</v>
      </c>
      <c r="EZ483" s="161">
        <v>0</v>
      </c>
      <c r="FA483" s="161">
        <v>0</v>
      </c>
      <c r="FB483" s="161">
        <v>0</v>
      </c>
      <c r="FC483" s="161">
        <v>0</v>
      </c>
      <c r="FD483" s="161">
        <v>0</v>
      </c>
      <c r="FE483" s="161">
        <v>0</v>
      </c>
      <c r="HN483" s="161" t="s">
        <v>881</v>
      </c>
      <c r="JB483" s="161" t="s">
        <v>881</v>
      </c>
      <c r="JC483" s="161">
        <v>0</v>
      </c>
      <c r="JD483" s="161">
        <v>0</v>
      </c>
      <c r="JE483" s="161">
        <v>0</v>
      </c>
      <c r="JF483" s="161">
        <v>0</v>
      </c>
      <c r="MN483" t="str">
        <f t="shared" si="609"/>
        <v>NoNoNoNoNoNo</v>
      </c>
      <c r="MO483" t="str">
        <f>IF(AND(MN483="NoNoNoNoNoNo",JI483=""),"No Programs",VLOOKUP(MN483,Lookups!$DA$4:$DB$67,2,FALSE))</f>
        <v>No Programs</v>
      </c>
      <c r="MP483">
        <f t="shared" si="610"/>
        <v>0</v>
      </c>
      <c r="MQ483" t="str">
        <f t="shared" si="611"/>
        <v>No Program Use</v>
      </c>
      <c r="MR483" t="str">
        <f>Directions!$D$3</f>
        <v>Usage</v>
      </c>
      <c r="MS483" t="str">
        <f>VLOOKUP(MQ483,Lookups!$CU$71:$CV$80,2,FALSE)</f>
        <v>Exclude</v>
      </c>
      <c r="MT483">
        <f t="shared" si="612"/>
        <v>0</v>
      </c>
      <c r="MU483">
        <f t="shared" si="613"/>
        <v>0</v>
      </c>
      <c r="MV483">
        <f t="shared" si="614"/>
        <v>0</v>
      </c>
      <c r="MW483">
        <f t="shared" si="615"/>
        <v>0</v>
      </c>
      <c r="MX483">
        <f t="shared" si="616"/>
        <v>0</v>
      </c>
      <c r="MY483" t="str">
        <f t="shared" si="617"/>
        <v>Not Used</v>
      </c>
      <c r="MZ483">
        <f t="shared" si="618"/>
        <v>0</v>
      </c>
      <c r="NA483" t="str">
        <f t="shared" si="619"/>
        <v>Not Available</v>
      </c>
      <c r="NB483" t="str">
        <f t="shared" si="620"/>
        <v>Not Available</v>
      </c>
      <c r="NC483" t="str">
        <f t="shared" si="621"/>
        <v>4 Not Indicated</v>
      </c>
      <c r="ND483" t="str">
        <f t="shared" si="622"/>
        <v>4 Not Indicated</v>
      </c>
      <c r="NE483" t="str">
        <f t="shared" si="623"/>
        <v>4 Not Indicated</v>
      </c>
      <c r="NF483" t="str">
        <f t="shared" si="624"/>
        <v>4 Not Indicated</v>
      </c>
      <c r="NG483" t="str">
        <f t="shared" si="625"/>
        <v>4 Not Indicated</v>
      </c>
      <c r="NH483" s="159" t="str">
        <f t="shared" si="626"/>
        <v>Null</v>
      </c>
      <c r="NI483" t="str">
        <f t="shared" si="627"/>
        <v>Null</v>
      </c>
      <c r="NJ483" s="159" t="str">
        <f t="shared" si="628"/>
        <v>Null</v>
      </c>
      <c r="NK483" t="str">
        <f t="shared" si="629"/>
        <v>Null</v>
      </c>
      <c r="NL483" t="str">
        <f t="shared" si="630"/>
        <v>No RI Tests</v>
      </c>
      <c r="NM483">
        <f t="shared" si="631"/>
        <v>0</v>
      </c>
      <c r="NN483" t="str">
        <f>IF(OR(E483="PK",E483="K",JJ483=""),"Null",INDEX(Lookups!$EZ$4:$FW$18,MATCH($JJ483,Lookups!$EY$4:$EY$18,1),MATCH($E483,Lookups!$EZ$3:$FW$3,0)))</f>
        <v>Null</v>
      </c>
      <c r="NO483" t="str">
        <f>IF(OR(E483="PK",E483="K",JJ483=""),"Null",INDEX(Lookups!$EZ$4:$FW$18,MATCH($JJ483,Lookups!$EY$4:$EY$18,1),MATCH($E483,Lookups!$EZ$3:$FW$3,0) + 1))</f>
        <v>Null</v>
      </c>
      <c r="NP483" t="str">
        <f t="shared" si="632"/>
        <v>Null</v>
      </c>
      <c r="NQ483" t="str">
        <f t="shared" si="633"/>
        <v>Null</v>
      </c>
      <c r="NR483" t="str">
        <f t="shared" si="634"/>
        <v>Null</v>
      </c>
      <c r="NS483" t="str">
        <f t="shared" si="635"/>
        <v>No RI Tests</v>
      </c>
      <c r="NT483" t="str">
        <f t="shared" si="636"/>
        <v>No RI Tests</v>
      </c>
      <c r="NU483" t="str">
        <f t="shared" si="637"/>
        <v>No RI Tests</v>
      </c>
      <c r="NV483" s="183" t="str">
        <f t="array" ref="NV483">IF($NL483="No RI Tests","No RI Tests",VLOOKUP(IF(AND(E483="K",JJ483&lt;280),3,IF(AND(E483="K",JJ483&gt;=280),4,MAX(IF(E483=Lookups!$DF$6:$DF$99,IF(JJ483&gt;=Lookups!$DG$6:$DG$99,Lookups!$DH$6:$DH$99))))),Lookups!$DE$104:$DG$108,2,FALSE))</f>
        <v>No RI Tests</v>
      </c>
      <c r="NW483" s="161" t="str">
        <f t="array" ref="NW483">IF($NL483="No RI Tests","No RI Tests",VLOOKUP(IF(AND(E483="K",JH483&lt;280),3,IF(AND(E483="K",JH483&gt;=280),4,MAX(IF(E483=Lookups!$DF$6:$DF$99,IF(NI483&gt;=Lookups!$DG$6:$DG$99,Lookups!$DH$6:$DH$99))))),Lookups!$DE$104:$DG$108,2,FALSE))</f>
        <v>No RI Tests</v>
      </c>
      <c r="NX483" s="161" t="str">
        <f t="array" ref="NX483">IF($NL483="No RI Tests","No RI Tests",VLOOKUP(IF(AND(E483="K",NK483&lt;280),3,IF(AND(E483="K",NK483&gt;=280),4,MAX(IF(E483=Lookups!$DF$6:$DF$99,IF(NK483&gt;=Lookups!$DG$6:$DG$99,Lookups!$DH$6:$DH$99))))),Lookups!$DE$104:$DG$108,2,FALSE))</f>
        <v>No RI Tests</v>
      </c>
      <c r="NY483" t="str">
        <f t="shared" si="638"/>
        <v>Null</v>
      </c>
      <c r="NZ483" t="str">
        <f t="shared" si="639"/>
        <v>Null</v>
      </c>
      <c r="OA483" t="str">
        <f t="shared" si="640"/>
        <v>No RI for Comparison</v>
      </c>
      <c r="OB483" s="161" t="str">
        <f t="array" ref="OB483">IF($NL483="No RI Tests","No RI Tests",IF(E483="K","N/A",VLOOKUP(MAX(IF(E483=Lookups!$DF$6:$DF$99,IF(JJ483&gt;=Lookups!$DG$6:$DG$99,Lookups!$DI$6:$DI$99))),Lookups!$DE$104:$DG$108,3,FALSE)))</f>
        <v>No RI Tests</v>
      </c>
      <c r="OC483" s="161" t="str">
        <f t="array" ref="OC483">IF($NL483="No RI Tests","No RI Tests",IF(E483="K","N/A",VLOOKUP(MAX(IF(E483=Lookups!$DF$6:$DF$99,IF(NI483&gt;=Lookups!$DG$6:$DG$99,Lookups!$DI$6:$DI$99))),Lookups!$DE$104:$DG$108,3,FALSE)))</f>
        <v>No RI Tests</v>
      </c>
      <c r="OD483" s="161" t="str">
        <f t="array" ref="OD483">IF($NL483="No RI Tests","No RI Tests",IF(E483="K","N/A",VLOOKUP(MAX(IF(E483=Lookups!$DF$6:$DF$99,IF(NK483&gt;=Lookups!$DG$6:$DG$99,Lookups!$DI$6:$DI$99))),Lookups!$DE$104:$DG$108,3,FALSE)))</f>
        <v>No RI Tests</v>
      </c>
      <c r="OE483" t="str">
        <f t="shared" si="641"/>
        <v>Null</v>
      </c>
      <c r="OF483" t="str">
        <f t="shared" si="642"/>
        <v>Null</v>
      </c>
      <c r="OG483" t="str">
        <f t="shared" si="643"/>
        <v>No RI for Comparison</v>
      </c>
      <c r="OH483" t="str">
        <f t="shared" si="644"/>
        <v>Null</v>
      </c>
      <c r="OI483" t="str">
        <f t="shared" si="645"/>
        <v>Null</v>
      </c>
      <c r="OJ483" t="str">
        <f t="shared" si="646"/>
        <v>Null</v>
      </c>
      <c r="OK483" t="str">
        <f t="shared" si="647"/>
        <v>Null</v>
      </c>
      <c r="OL483" t="str">
        <f t="shared" si="648"/>
        <v>Null</v>
      </c>
      <c r="OM483" t="str">
        <f t="shared" si="649"/>
        <v>Null</v>
      </c>
      <c r="ON483" t="str">
        <f t="shared" si="650"/>
        <v>Null</v>
      </c>
      <c r="OO483" t="str">
        <f t="shared" si="651"/>
        <v>Null RI</v>
      </c>
      <c r="OP483" t="str">
        <f ca="1">IF(AND(HR483&lt;&gt;"",JJ483&lt;600),IF(HT483="Advancing","Tier 2","Tier 3"),IF(JI483="","Null",IF(OR(E483="K",E483&lt;3),"FRA Recommended",IF(JJ483&gt;=IF(E483&lt;6,400,600),IF(JJ483&lt;VLOOKUP(E483,Lookups!$AP$3:$AR$16,3,FALSE),"Tier 2","Core"),IF(JJ483&lt;400,IF(RAND()&lt;0.81,"Tier 3","Tier 2"),IF(RAND()&lt;0.51,"Tier 3","Tier 2"))))))</f>
        <v>Null</v>
      </c>
      <c r="OQ483" t="str">
        <f t="shared" si="652"/>
        <v>Null</v>
      </c>
      <c r="OR483" t="str">
        <f t="shared" si="653"/>
        <v>Null</v>
      </c>
      <c r="OS483" t="str">
        <f t="shared" si="654"/>
        <v>Null</v>
      </c>
      <c r="OT483" t="str">
        <f t="shared" si="655"/>
        <v>No RI Tests</v>
      </c>
      <c r="OU483" s="159" t="str">
        <f t="shared" si="656"/>
        <v>No PI Tests</v>
      </c>
      <c r="OV483" t="str">
        <f t="shared" si="657"/>
        <v>No PI Tests</v>
      </c>
      <c r="OW483" t="str">
        <f t="shared" si="658"/>
        <v>No PI Tests</v>
      </c>
      <c r="OX483" t="str">
        <f t="shared" si="659"/>
        <v>No PI Tests</v>
      </c>
      <c r="OY483" t="str">
        <f t="shared" si="660"/>
        <v>No PI Tests</v>
      </c>
      <c r="OZ483" t="str">
        <f t="shared" si="661"/>
        <v>No PI Tests</v>
      </c>
      <c r="PA483" s="159" t="str">
        <f t="shared" si="662"/>
        <v>No PI Tests</v>
      </c>
      <c r="PB483" t="str">
        <f t="shared" si="663"/>
        <v>No PI Tests</v>
      </c>
      <c r="PC483" t="str">
        <f t="shared" si="664"/>
        <v>No PI Tests</v>
      </c>
      <c r="PD483" t="str">
        <f t="shared" si="665"/>
        <v>No PI Tests</v>
      </c>
      <c r="PE483" t="str">
        <f t="shared" si="666"/>
        <v>No PI Tests</v>
      </c>
      <c r="PF483" t="str">
        <f t="shared" si="667"/>
        <v>No PI Tests</v>
      </c>
      <c r="PG483" t="str">
        <f t="shared" si="668"/>
        <v>No PI Tests</v>
      </c>
      <c r="PH483">
        <f t="shared" si="669"/>
        <v>0</v>
      </c>
      <c r="PI483">
        <f t="shared" si="670"/>
        <v>0</v>
      </c>
      <c r="PJ483" t="str">
        <f t="shared" si="671"/>
        <v>Null</v>
      </c>
      <c r="PK483" t="str">
        <f>IF(HR483="","Null",IF(E483&lt;3,"Null",IF(HU483=0,0,IF(HS483="Form 1",VLOOKUP(HU483,Lookups!$BE$3:$BP$63,E483,FALSE),IF(HS483="Form 2",VLOOKUP(HU483,Lookups!$BE$67:$BP$127,E483,FALSE),VLOOKUP(HU483,Lookups!$BE$130:$BP$190,E483,FALSE))))))</f>
        <v>Null</v>
      </c>
      <c r="PL483" t="str">
        <f t="shared" si="672"/>
        <v>Null</v>
      </c>
      <c r="PM483" t="str">
        <f>IF($PH483=0,"Null",IF(E483&lt;3,"Null",IF(OX483=0,0,IF(OV483="Form 1",VLOOKUP(OX483,Lookups!$BE$3:$BP$63,E483,FALSE),IF(OV483="Form 2",VLOOKUP(OX483,Lookups!$BE$67:$BP$127,E483,FALSE),VLOOKUP(OX483,Lookups!$BE$130:$BP$190,E483,FALSE))))))</f>
        <v>Null</v>
      </c>
      <c r="PN483" t="str">
        <f t="shared" si="673"/>
        <v>Null</v>
      </c>
      <c r="PO483" t="str">
        <f t="shared" si="674"/>
        <v>Null</v>
      </c>
      <c r="PP483" t="str">
        <f t="shared" si="675"/>
        <v>Null</v>
      </c>
      <c r="PQ483" t="str">
        <f>IF(HR483="","Null",IF(E483&lt;3,"Null",IF(HV483=0,0,IF(HS483="Form 1",VLOOKUP(HV483,Lookups!$BR$3:$CC$63,E483,FALSE),IF(HS483="Form 2",VLOOKUP(HV483,Lookups!$BR$67:$CC$127,E483,FALSE),VLOOKUP(HV483,Lookups!$BR$130:$CC$190,E483,FALSE))))))</f>
        <v>Null</v>
      </c>
      <c r="PR483" t="str">
        <f t="shared" si="676"/>
        <v>Null</v>
      </c>
      <c r="PS483" t="str">
        <f>IF(HR483="","Null",IF(E483&lt;3,"Null",IF(OY483=0,0,IF(OW483="Form 1",VLOOKUP(OY483,Lookups!$BR$3:$CC$63,E483,FALSE),IF(OW483="Form 2",VLOOKUP(OY483,Lookups!$BR$67:$CC$127,E483,FALSE),VLOOKUP(OY483,Lookups!$BR$130:$CC$190,E483,FALSE))))))</f>
        <v>Null</v>
      </c>
      <c r="PT483" t="str">
        <f t="shared" si="677"/>
        <v>Null</v>
      </c>
      <c r="PU483" t="str">
        <f t="shared" si="678"/>
        <v>Null</v>
      </c>
      <c r="PV483" t="str">
        <f t="shared" si="679"/>
        <v>Null</v>
      </c>
      <c r="PW483" t="str">
        <f t="shared" si="680"/>
        <v>No PI Tests</v>
      </c>
      <c r="PX483">
        <f t="shared" si="681"/>
        <v>0</v>
      </c>
      <c r="PY483">
        <f t="shared" si="682"/>
        <v>0</v>
      </c>
      <c r="PZ483" t="str">
        <f t="shared" si="683"/>
        <v>Null</v>
      </c>
      <c r="QA483" t="str">
        <f t="shared" si="684"/>
        <v>Null</v>
      </c>
      <c r="QB483" t="str">
        <f t="shared" si="685"/>
        <v>Null</v>
      </c>
      <c r="QC483" t="str">
        <f>IF($MS483="System 44 Record",IF(BQ483&lt;MEDIAN(Directions!$F$3,Directions!$F$6),"Mid-Year Exited Student","Full Year Participant")&amp;IF(BP483&lt;Directions!$F$3,", Started Prior Year",", Started This Year"),"Null")</f>
        <v>Null</v>
      </c>
      <c r="QD483" t="str">
        <f t="shared" si="686"/>
        <v>Null</v>
      </c>
      <c r="QE483">
        <f t="shared" si="687"/>
        <v>0</v>
      </c>
      <c r="QF483">
        <f t="shared" si="688"/>
        <v>0</v>
      </c>
      <c r="QG483">
        <f t="shared" si="689"/>
        <v>0</v>
      </c>
      <c r="QH483">
        <f t="shared" si="690"/>
        <v>0</v>
      </c>
      <c r="QI483">
        <f t="shared" si="691"/>
        <v>0</v>
      </c>
      <c r="QJ483" t="str">
        <f t="shared" si="692"/>
        <v>Used None</v>
      </c>
      <c r="QK483" t="str">
        <f t="shared" si="693"/>
        <v>Null</v>
      </c>
      <c r="QL483" t="str">
        <f t="shared" si="694"/>
        <v>Null</v>
      </c>
      <c r="QM483" t="str">
        <f>IF($MS483="READ 180 Record",IF(AQ483="","Null",VLOOKUP(JJ483,Lookups!$DX$3:$EB$2054,AN483+1,FALSE)),"Null")</f>
        <v>Null</v>
      </c>
      <c r="QN483" t="str">
        <f t="shared" si="695"/>
        <v>Null</v>
      </c>
    </row>
    <row r="484" spans="1:456" x14ac:dyDescent="0.25">
      <c r="A484" s="161" t="s">
        <v>1447</v>
      </c>
      <c r="B484" s="161" t="s">
        <v>1447</v>
      </c>
      <c r="C484" s="161" t="s">
        <v>1447</v>
      </c>
      <c r="D484" s="161" t="s">
        <v>1447</v>
      </c>
      <c r="E484" s="161">
        <v>6</v>
      </c>
      <c r="F484" s="161" t="s">
        <v>1447</v>
      </c>
      <c r="G484" s="161" t="s">
        <v>880</v>
      </c>
      <c r="H484" s="161" t="s">
        <v>907</v>
      </c>
      <c r="I484" s="161">
        <v>545</v>
      </c>
      <c r="J484" s="159">
        <v>42501</v>
      </c>
      <c r="K484" s="161">
        <v>0</v>
      </c>
      <c r="L484" s="161">
        <v>0</v>
      </c>
      <c r="M484" s="161">
        <v>0</v>
      </c>
      <c r="N484" s="161">
        <v>0</v>
      </c>
      <c r="O484" s="161">
        <v>0</v>
      </c>
      <c r="P484" s="161">
        <v>0</v>
      </c>
      <c r="Q484" s="161">
        <v>0</v>
      </c>
      <c r="R484" s="161">
        <v>0</v>
      </c>
      <c r="S484" s="161">
        <v>0</v>
      </c>
      <c r="T484" s="161">
        <v>0</v>
      </c>
      <c r="U484" s="161">
        <v>0</v>
      </c>
      <c r="V484" s="161">
        <v>0</v>
      </c>
      <c r="W484" s="161">
        <v>0</v>
      </c>
      <c r="X484" s="161">
        <v>0</v>
      </c>
      <c r="AB484" s="161" t="s">
        <v>241</v>
      </c>
      <c r="AC484" s="161" t="s">
        <v>242</v>
      </c>
      <c r="AD484" s="161" t="s">
        <v>242</v>
      </c>
      <c r="AE484" s="161" t="s">
        <v>242</v>
      </c>
      <c r="AF484" s="161" t="s">
        <v>242</v>
      </c>
      <c r="AG484" s="161" t="s">
        <v>241</v>
      </c>
      <c r="AH484" s="161" t="s">
        <v>242</v>
      </c>
      <c r="AI484" s="161">
        <v>20150801</v>
      </c>
      <c r="AJ484" s="161">
        <v>20160525</v>
      </c>
      <c r="AK484" s="161" t="s">
        <v>869</v>
      </c>
      <c r="AL484" t="s">
        <v>1076</v>
      </c>
      <c r="AM484" t="s">
        <v>907</v>
      </c>
      <c r="AN484">
        <v>3</v>
      </c>
      <c r="AO484" t="s">
        <v>870</v>
      </c>
      <c r="AP484">
        <v>38</v>
      </c>
      <c r="AQ484">
        <v>122</v>
      </c>
      <c r="AR484">
        <v>3361</v>
      </c>
      <c r="AS484">
        <v>653</v>
      </c>
      <c r="AT484">
        <v>500</v>
      </c>
      <c r="AU484">
        <v>1211</v>
      </c>
      <c r="AV484">
        <v>606</v>
      </c>
      <c r="AW484">
        <v>73</v>
      </c>
      <c r="AX484">
        <v>27.1</v>
      </c>
      <c r="AY484">
        <v>3.8974000000000002</v>
      </c>
      <c r="AZ484">
        <v>3.6970000000000001</v>
      </c>
      <c r="BA484">
        <v>78.3</v>
      </c>
      <c r="BB484">
        <v>97669</v>
      </c>
      <c r="BC484">
        <v>63.611859838000001</v>
      </c>
      <c r="BD484">
        <v>70.673076922999996</v>
      </c>
      <c r="BE484">
        <v>1842</v>
      </c>
      <c r="BF484">
        <v>2564</v>
      </c>
      <c r="BG484">
        <v>39</v>
      </c>
      <c r="BH484">
        <v>82</v>
      </c>
      <c r="BI484">
        <v>4</v>
      </c>
      <c r="BJ484">
        <v>3</v>
      </c>
      <c r="BK484">
        <v>390</v>
      </c>
      <c r="BL484">
        <v>2</v>
      </c>
      <c r="BM484" t="s">
        <v>1080</v>
      </c>
      <c r="BN484" t="s">
        <v>1079</v>
      </c>
      <c r="ET484" s="161">
        <v>4</v>
      </c>
      <c r="EU484" s="161">
        <v>84</v>
      </c>
      <c r="EV484" s="161">
        <v>42</v>
      </c>
      <c r="EW484" s="161">
        <v>5031</v>
      </c>
      <c r="EX484" s="161">
        <v>0</v>
      </c>
      <c r="EY484" s="161">
        <v>0</v>
      </c>
      <c r="EZ484" s="161">
        <v>46</v>
      </c>
      <c r="FA484" s="161">
        <v>68</v>
      </c>
      <c r="FB484" s="161">
        <v>0</v>
      </c>
      <c r="FC484" s="161">
        <v>0</v>
      </c>
      <c r="FD484" s="161">
        <v>2</v>
      </c>
      <c r="FE484" s="161">
        <v>0</v>
      </c>
      <c r="FF484" s="159">
        <v>42388</v>
      </c>
      <c r="FG484" s="161">
        <v>50</v>
      </c>
      <c r="FH484" s="161">
        <v>71</v>
      </c>
      <c r="FI484" s="161">
        <v>42</v>
      </c>
      <c r="FJ484" s="161">
        <v>75</v>
      </c>
      <c r="FK484" s="161">
        <v>38</v>
      </c>
      <c r="FL484" s="159">
        <v>42310</v>
      </c>
      <c r="FM484" s="161">
        <v>41</v>
      </c>
      <c r="FN484" s="161">
        <v>64</v>
      </c>
      <c r="FO484" s="161">
        <v>42</v>
      </c>
      <c r="FP484" s="161">
        <v>33</v>
      </c>
      <c r="FQ484" s="161">
        <v>50</v>
      </c>
      <c r="HN484" s="161" t="s">
        <v>907</v>
      </c>
      <c r="HO484" s="159">
        <v>42501</v>
      </c>
      <c r="HP484" s="159">
        <v>42501</v>
      </c>
      <c r="HQ484" s="161">
        <v>1</v>
      </c>
      <c r="HR484" s="159">
        <v>42501</v>
      </c>
      <c r="HS484" s="161" t="s">
        <v>872</v>
      </c>
      <c r="HT484" s="161" t="s">
        <v>882</v>
      </c>
      <c r="HU484" s="161">
        <v>51</v>
      </c>
      <c r="HV484" s="161">
        <v>32</v>
      </c>
      <c r="HW484" s="161">
        <v>0</v>
      </c>
      <c r="JB484" s="161" t="s">
        <v>907</v>
      </c>
      <c r="JC484" s="161">
        <v>57</v>
      </c>
      <c r="JD484" s="161">
        <v>19</v>
      </c>
      <c r="JE484" s="161">
        <v>77</v>
      </c>
      <c r="JF484" s="161">
        <v>122395</v>
      </c>
      <c r="JG484" s="159">
        <v>42501</v>
      </c>
      <c r="JH484" s="161">
        <v>545</v>
      </c>
      <c r="JI484" s="159">
        <v>42243</v>
      </c>
      <c r="JJ484" s="161">
        <v>603</v>
      </c>
      <c r="JK484" s="161">
        <v>16</v>
      </c>
      <c r="JL484" s="159">
        <v>42340</v>
      </c>
      <c r="JM484" s="161">
        <v>648</v>
      </c>
      <c r="JN484" s="161">
        <v>13</v>
      </c>
      <c r="JO484" s="159">
        <v>42501</v>
      </c>
      <c r="JP484" s="161">
        <v>545</v>
      </c>
      <c r="JQ484" s="161">
        <v>12</v>
      </c>
      <c r="MN484" t="str">
        <f t="shared" si="609"/>
        <v>YesNoNoNoYesNo</v>
      </c>
      <c r="MO484" t="str">
        <f>IF(AND(MN484="NoNoNoNoNoNo",JI484=""),"No Programs",VLOOKUP(MN484,Lookups!$DA$4:$DB$67,2,FALSE))</f>
        <v>READ 180 Only</v>
      </c>
      <c r="MP484">
        <f t="shared" si="610"/>
        <v>1</v>
      </c>
      <c r="MQ484" t="str">
        <f t="shared" si="611"/>
        <v>READ 180 User</v>
      </c>
      <c r="MR484" t="str">
        <f>Directions!$D$3</f>
        <v>Usage</v>
      </c>
      <c r="MS484" t="str">
        <f>VLOOKUP(MQ484,Lookups!$CU$71:$CV$80,2,FALSE)</f>
        <v>READ 180 Record</v>
      </c>
      <c r="MT484">
        <f t="shared" si="612"/>
        <v>1</v>
      </c>
      <c r="MU484">
        <f t="shared" si="613"/>
        <v>1</v>
      </c>
      <c r="MV484">
        <f t="shared" si="614"/>
        <v>1</v>
      </c>
      <c r="MW484">
        <f t="shared" si="615"/>
        <v>1</v>
      </c>
      <c r="MX484">
        <f t="shared" si="616"/>
        <v>36.857142857142854</v>
      </c>
      <c r="MY484" t="str">
        <f t="shared" si="617"/>
        <v>Not Used</v>
      </c>
      <c r="MZ484">
        <f t="shared" si="618"/>
        <v>0</v>
      </c>
      <c r="NA484" t="str">
        <f t="shared" si="619"/>
        <v>Not Available</v>
      </c>
      <c r="NB484" t="str">
        <f t="shared" si="620"/>
        <v>Not Available</v>
      </c>
      <c r="NC484" t="str">
        <f t="shared" si="621"/>
        <v>4 Not Indicated</v>
      </c>
      <c r="ND484" t="str">
        <f t="shared" si="622"/>
        <v>4 Not Indicated</v>
      </c>
      <c r="NE484" t="str">
        <f t="shared" si="623"/>
        <v>4 Not Indicated</v>
      </c>
      <c r="NF484" t="str">
        <f t="shared" si="624"/>
        <v>4 Not Indicated</v>
      </c>
      <c r="NG484" t="str">
        <f t="shared" si="625"/>
        <v>4 Not Indicated</v>
      </c>
      <c r="NH484" s="159">
        <f t="shared" si="626"/>
        <v>42501</v>
      </c>
      <c r="NI484">
        <f t="shared" si="627"/>
        <v>545</v>
      </c>
      <c r="NJ484" s="159">
        <f t="shared" si="628"/>
        <v>42340</v>
      </c>
      <c r="NK484">
        <f t="shared" si="629"/>
        <v>648</v>
      </c>
      <c r="NL484">
        <f t="shared" si="630"/>
        <v>36.857142857142854</v>
      </c>
      <c r="NM484">
        <f t="shared" si="631"/>
        <v>1</v>
      </c>
      <c r="NN484">
        <f>IF(OR(E484="PK",E484="K",JJ484=""),"Null",INDEX(Lookups!$EZ$4:$FW$18,MATCH($JJ484,Lookups!$EY$4:$EY$18,1),MATCH($E484,Lookups!$EZ$3:$FW$3,0)))</f>
        <v>55</v>
      </c>
      <c r="NO484">
        <f>IF(OR(E484="PK",E484="K",JJ484=""),"Null",INDEX(Lookups!$EZ$4:$FW$18,MATCH($JJ484,Lookups!$EY$4:$EY$18,1),MATCH($E484,Lookups!$EZ$3:$FW$3,0) + 1))</f>
        <v>90</v>
      </c>
      <c r="NP484">
        <f t="shared" si="632"/>
        <v>110</v>
      </c>
      <c r="NQ484" t="str">
        <f t="shared" si="633"/>
        <v>No PI Needed</v>
      </c>
      <c r="NR484" t="str">
        <f t="shared" si="634"/>
        <v>No PI Needed</v>
      </c>
      <c r="NS484" t="str">
        <f t="shared" si="635"/>
        <v>600L to 799L</v>
      </c>
      <c r="NT484" t="str">
        <f t="shared" si="636"/>
        <v>400L to 599L</v>
      </c>
      <c r="NU484" t="str">
        <f t="shared" si="637"/>
        <v>600L to 799L</v>
      </c>
      <c r="NV484" s="183" t="str">
        <f t="array" ref="NV484">IF($NL484="No RI Tests","No RI Tests",VLOOKUP(IF(AND(E484="K",JJ484&lt;280),3,IF(AND(E484="K",JJ484&gt;=280),4,MAX(IF(E484=Lookups!$DF$6:$DF$99,IF(JJ484&gt;=Lookups!$DG$6:$DG$99,Lookups!$DH$6:$DH$99))))),Lookups!$DE$104:$DG$108,2,FALSE))</f>
        <v>1 Below Basic</v>
      </c>
      <c r="NW484" s="161" t="str">
        <f t="array" ref="NW484">IF($NL484="No RI Tests","No RI Tests",VLOOKUP(IF(AND(E484="K",JH484&lt;280),3,IF(AND(E484="K",JH484&gt;=280),4,MAX(IF(E484=Lookups!$DF$6:$DF$99,IF(NI484&gt;=Lookups!$DG$6:$DG$99,Lookups!$DH$6:$DH$99))))),Lookups!$DE$104:$DG$108,2,FALSE))</f>
        <v>1 Below Basic</v>
      </c>
      <c r="NX484" s="161" t="str">
        <f t="array" ref="NX484">IF($NL484="No RI Tests","No RI Tests",VLOOKUP(IF(AND(E484="K",NK484&lt;280),3,IF(AND(E484="K",NK484&gt;=280),4,MAX(IF(E484=Lookups!$DF$6:$DF$99,IF(NK484&gt;=Lookups!$DG$6:$DG$99,Lookups!$DH$6:$DH$99))))),Lookups!$DE$104:$DG$108,2,FALSE))</f>
        <v>1 Below Basic</v>
      </c>
      <c r="NY484">
        <f t="shared" si="638"/>
        <v>1</v>
      </c>
      <c r="NZ484">
        <f t="shared" si="639"/>
        <v>0</v>
      </c>
      <c r="OA484" t="str">
        <f t="shared" si="640"/>
        <v>Maintained Performance Level</v>
      </c>
      <c r="OB484" s="161" t="str">
        <f t="array" ref="OB484">IF($NL484="No RI Tests","No RI Tests",IF(E484="K","N/A",VLOOKUP(MAX(IF(E484=Lookups!$DF$6:$DF$99,IF(JJ484&gt;=Lookups!$DG$6:$DG$99,Lookups!$DI$6:$DI$99))),Lookups!$DE$104:$DG$108,3,FALSE)))</f>
        <v>1 Limited</v>
      </c>
      <c r="OC484" s="161" t="str">
        <f t="array" ref="OC484">IF($NL484="No RI Tests","No RI Tests",IF(E484="K","N/A",VLOOKUP(MAX(IF(E484=Lookups!$DF$6:$DF$99,IF(NI484&gt;=Lookups!$DG$6:$DG$99,Lookups!$DI$6:$DI$99))),Lookups!$DE$104:$DG$108,3,FALSE)))</f>
        <v>1 Limited</v>
      </c>
      <c r="OD484" s="161" t="str">
        <f t="array" ref="OD484">IF($NL484="No RI Tests","No RI Tests",IF(E484="K","N/A",VLOOKUP(MAX(IF(E484=Lookups!$DF$6:$DF$99,IF(NK484&gt;=Lookups!$DG$6:$DG$99,Lookups!$DI$6:$DI$99))),Lookups!$DE$104:$DG$108,3,FALSE)))</f>
        <v>1 Limited</v>
      </c>
      <c r="OE484">
        <f t="shared" si="641"/>
        <v>1</v>
      </c>
      <c r="OF484">
        <f t="shared" si="642"/>
        <v>0</v>
      </c>
      <c r="OG484" t="str">
        <f t="shared" si="643"/>
        <v>Maintained Performance Level</v>
      </c>
      <c r="OH484">
        <f t="shared" si="644"/>
        <v>-58</v>
      </c>
      <c r="OI484">
        <f t="shared" si="645"/>
        <v>0</v>
      </c>
      <c r="OJ484">
        <f t="shared" si="646"/>
        <v>0</v>
      </c>
      <c r="OK484">
        <f t="shared" si="647"/>
        <v>0</v>
      </c>
      <c r="OL484">
        <f t="shared" si="648"/>
        <v>-0.8</v>
      </c>
      <c r="OM484" t="str">
        <f t="shared" si="649"/>
        <v>Fall Administration</v>
      </c>
      <c r="ON484" t="str">
        <f t="shared" si="650"/>
        <v>Spring Administration</v>
      </c>
      <c r="OO484" t="str">
        <f t="shared" si="651"/>
        <v>Fall to Spring-Full Year RI</v>
      </c>
      <c r="OP484" t="str">
        <f ca="1">IF(AND(HR484&lt;&gt;"",JJ484&lt;600),IF(HT484="Advancing","Tier 2","Tier 3"),IF(JI484="","Null",IF(OR(E484="K",E484&lt;3),"FRA Recommended",IF(JJ484&gt;=IF(E484&lt;6,400,600),IF(JJ484&lt;VLOOKUP(E484,Lookups!$AP$3:$AR$16,3,FALSE),"Tier 2","Core"),IF(JJ484&lt;400,IF(RAND()&lt;0.81,"Tier 3","Tier 2"),IF(RAND()&lt;0.51,"Tier 3","Tier 2"))))))</f>
        <v>Tier 2</v>
      </c>
      <c r="OQ484" t="str">
        <f t="shared" si="652"/>
        <v>Average Reading Invt. Under 15 Minutes Long</v>
      </c>
      <c r="OR484">
        <f t="shared" si="653"/>
        <v>0</v>
      </c>
      <c r="OS484">
        <f t="shared" si="654"/>
        <v>0</v>
      </c>
      <c r="OT484">
        <f t="shared" si="655"/>
        <v>103</v>
      </c>
      <c r="OU484" s="159">
        <f t="shared" si="656"/>
        <v>42501</v>
      </c>
      <c r="OV484" t="str">
        <f t="shared" si="657"/>
        <v>Form 1</v>
      </c>
      <c r="OW484" t="str">
        <f t="shared" si="658"/>
        <v>Advancing</v>
      </c>
      <c r="OX484">
        <f t="shared" si="659"/>
        <v>51</v>
      </c>
      <c r="OY484">
        <f t="shared" si="660"/>
        <v>32</v>
      </c>
      <c r="OZ484">
        <f t="shared" si="661"/>
        <v>0</v>
      </c>
      <c r="PA484" s="159">
        <f t="shared" si="662"/>
        <v>42501</v>
      </c>
      <c r="PB484" t="str">
        <f t="shared" si="663"/>
        <v>Form 1</v>
      </c>
      <c r="PC484" t="str">
        <f t="shared" si="664"/>
        <v>Advancing</v>
      </c>
      <c r="PD484">
        <f t="shared" si="665"/>
        <v>51</v>
      </c>
      <c r="PE484">
        <f t="shared" si="666"/>
        <v>32</v>
      </c>
      <c r="PF484">
        <f t="shared" si="667"/>
        <v>0</v>
      </c>
      <c r="PG484" t="str">
        <f t="shared" si="668"/>
        <v>Lone PI Test</v>
      </c>
      <c r="PH484">
        <f t="shared" si="669"/>
        <v>0</v>
      </c>
      <c r="PI484">
        <f t="shared" si="670"/>
        <v>0</v>
      </c>
      <c r="PJ484">
        <f t="shared" si="671"/>
        <v>51</v>
      </c>
      <c r="PK484">
        <f>IF(HR484="","Null",IF(E484&lt;3,"Null",IF(HU484=0,0,IF(HS484="Form 1",VLOOKUP(HU484,Lookups!$BE$3:$BP$63,E484,FALSE),IF(HS484="Form 2",VLOOKUP(HU484,Lookups!$BE$67:$BP$127,E484,FALSE),VLOOKUP(HU484,Lookups!$BE$130:$BP$190,E484,FALSE))))))</f>
        <v>60</v>
      </c>
      <c r="PL484" t="str">
        <f t="shared" si="672"/>
        <v>Null</v>
      </c>
      <c r="PM484" t="str">
        <f>IF($PH484=0,"Null",IF(E484&lt;3,"Null",IF(OX484=0,0,IF(OV484="Form 1",VLOOKUP(OX484,Lookups!$BE$3:$BP$63,E484,FALSE),IF(OV484="Form 2",VLOOKUP(OX484,Lookups!$BE$67:$BP$127,E484,FALSE),VLOOKUP(OX484,Lookups!$BE$130:$BP$190,E484,FALSE))))))</f>
        <v>Null</v>
      </c>
      <c r="PN484" t="str">
        <f t="shared" si="673"/>
        <v>Null</v>
      </c>
      <c r="PO484" t="str">
        <f t="shared" si="674"/>
        <v>Null</v>
      </c>
      <c r="PP484">
        <f t="shared" si="675"/>
        <v>32</v>
      </c>
      <c r="PQ484">
        <f>IF(HR484="","Null",IF(E484&lt;3,"Null",IF(HV484=0,0,IF(HS484="Form 1",VLOOKUP(HV484,Lookups!$BR$3:$CC$63,E484,FALSE),IF(HS484="Form 2",VLOOKUP(HV484,Lookups!$BR$67:$CC$127,E484,FALSE),VLOOKUP(HV484,Lookups!$BR$130:$CC$190,E484,FALSE))))))</f>
        <v>71</v>
      </c>
      <c r="PR484" t="str">
        <f t="shared" si="676"/>
        <v>Null</v>
      </c>
      <c r="PS484">
        <f>IF(HR484="","Null",IF(E484&lt;3,"Null",IF(OY484=0,0,IF(OW484="Form 1",VLOOKUP(OY484,Lookups!$BR$3:$CC$63,E484,FALSE),IF(OW484="Form 2",VLOOKUP(OY484,Lookups!$BR$67:$CC$127,E484,FALSE),VLOOKUP(OY484,Lookups!$BR$130:$CC$190,E484,FALSE))))))</f>
        <v>62</v>
      </c>
      <c r="PT484" t="str">
        <f t="shared" si="677"/>
        <v>Null</v>
      </c>
      <c r="PU484" t="str">
        <f t="shared" si="678"/>
        <v>Null</v>
      </c>
      <c r="PV484">
        <f t="shared" si="679"/>
        <v>1</v>
      </c>
      <c r="PW484" t="str">
        <f t="shared" si="680"/>
        <v>Spring PI Administration</v>
      </c>
      <c r="PX484">
        <f t="shared" si="681"/>
        <v>1</v>
      </c>
      <c r="PY484">
        <f t="shared" si="682"/>
        <v>0</v>
      </c>
      <c r="PZ484" t="str">
        <f t="shared" si="683"/>
        <v>Null</v>
      </c>
      <c r="QA484" t="str">
        <f t="shared" si="684"/>
        <v>Null</v>
      </c>
      <c r="QB484" t="str">
        <f t="shared" si="685"/>
        <v>Null</v>
      </c>
      <c r="QC484" t="str">
        <f>IF($MS484="System 44 Record",IF(BQ484&lt;MEDIAN(Directions!$F$3,Directions!$F$6),"Mid-Year Exited Student","Full Year Participant")&amp;IF(BP484&lt;Directions!$F$3,", Started Prior Year",", Started This Year"),"Null")</f>
        <v>Null</v>
      </c>
      <c r="QD484" t="str">
        <f t="shared" si="686"/>
        <v>Null</v>
      </c>
      <c r="QE484">
        <f t="shared" si="687"/>
        <v>1</v>
      </c>
      <c r="QF484">
        <f t="shared" si="688"/>
        <v>1</v>
      </c>
      <c r="QG484">
        <f t="shared" si="689"/>
        <v>1</v>
      </c>
      <c r="QH484">
        <f t="shared" si="690"/>
        <v>2</v>
      </c>
      <c r="QI484">
        <f t="shared" si="691"/>
        <v>0.68</v>
      </c>
      <c r="QJ484" t="str">
        <f t="shared" si="692"/>
        <v>Used All 3</v>
      </c>
      <c r="QK484" t="str">
        <f t="shared" si="693"/>
        <v>100 or More Sessions</v>
      </c>
      <c r="QL484" t="str">
        <f t="shared" si="694"/>
        <v>13 or More Segments</v>
      </c>
      <c r="QM484" t="str">
        <f>IF($MS484="READ 180 Record",IF(AQ484="","Null",VLOOKUP(JJ484,Lookups!$DX$3:$EB$2054,AN484+1,FALSE)),"Null")</f>
        <v>Level Matches Lexile Score</v>
      </c>
      <c r="QN484" t="str">
        <f t="shared" si="695"/>
        <v>Null</v>
      </c>
    </row>
    <row r="485" spans="1:456" x14ac:dyDescent="0.25">
      <c r="A485" s="161" t="s">
        <v>1447</v>
      </c>
      <c r="B485" s="161" t="s">
        <v>1447</v>
      </c>
      <c r="C485" s="161" t="s">
        <v>1447</v>
      </c>
      <c r="D485" s="161" t="s">
        <v>1447</v>
      </c>
      <c r="E485" s="161">
        <v>3</v>
      </c>
      <c r="F485" s="161" t="s">
        <v>1447</v>
      </c>
      <c r="G485" s="161" t="s">
        <v>885</v>
      </c>
      <c r="H485" s="161" t="s">
        <v>918</v>
      </c>
      <c r="I485" s="161">
        <v>128</v>
      </c>
      <c r="J485" s="159">
        <v>42495</v>
      </c>
      <c r="K485" s="161">
        <v>0</v>
      </c>
      <c r="L485" s="161">
        <v>0</v>
      </c>
      <c r="M485" s="161">
        <v>0</v>
      </c>
      <c r="N485" s="161">
        <v>0</v>
      </c>
      <c r="O485" s="161">
        <v>0</v>
      </c>
      <c r="P485" s="161">
        <v>0</v>
      </c>
      <c r="Q485" s="161">
        <v>0</v>
      </c>
      <c r="R485" s="161">
        <v>0</v>
      </c>
      <c r="S485" s="161">
        <v>0</v>
      </c>
      <c r="T485" s="161">
        <v>0</v>
      </c>
      <c r="U485" s="161">
        <v>0</v>
      </c>
      <c r="V485" s="161">
        <v>0</v>
      </c>
      <c r="W485" s="161">
        <v>0</v>
      </c>
      <c r="X485" s="161">
        <v>0</v>
      </c>
      <c r="AB485" s="161" t="s">
        <v>242</v>
      </c>
      <c r="AC485" s="161" t="s">
        <v>242</v>
      </c>
      <c r="AD485" s="161" t="s">
        <v>242</v>
      </c>
      <c r="AE485" s="161" t="s">
        <v>242</v>
      </c>
      <c r="AF485" s="161" t="s">
        <v>241</v>
      </c>
      <c r="AG485" s="161" t="s">
        <v>241</v>
      </c>
      <c r="AH485" s="161" t="s">
        <v>242</v>
      </c>
      <c r="AI485" s="161">
        <v>20150801</v>
      </c>
      <c r="AJ485" s="161">
        <v>20160525</v>
      </c>
      <c r="AK485" s="161" t="s">
        <v>869</v>
      </c>
      <c r="AL485" t="s">
        <v>1078</v>
      </c>
      <c r="BN485" t="s">
        <v>1076</v>
      </c>
      <c r="BO485" t="s">
        <v>918</v>
      </c>
      <c r="BP485" s="159">
        <v>42394</v>
      </c>
      <c r="BQ485" s="159">
        <v>42502</v>
      </c>
      <c r="BR485" t="s">
        <v>871</v>
      </c>
      <c r="BS485">
        <v>128</v>
      </c>
      <c r="BT485" s="159">
        <v>42502</v>
      </c>
      <c r="BU485">
        <v>6</v>
      </c>
      <c r="BV485">
        <v>3</v>
      </c>
      <c r="BW485">
        <v>38</v>
      </c>
      <c r="BX485">
        <v>28</v>
      </c>
      <c r="BY485">
        <v>566</v>
      </c>
      <c r="BZ485">
        <v>585</v>
      </c>
      <c r="CA485">
        <v>24</v>
      </c>
      <c r="CB485">
        <v>22</v>
      </c>
      <c r="CC485">
        <v>40</v>
      </c>
      <c r="CD485">
        <v>84</v>
      </c>
      <c r="CE485">
        <v>78</v>
      </c>
      <c r="CF485">
        <v>91</v>
      </c>
      <c r="CG485">
        <v>95</v>
      </c>
      <c r="CH485">
        <v>90</v>
      </c>
      <c r="CI485">
        <v>5858</v>
      </c>
      <c r="CJ485">
        <v>2.3332999999999999</v>
      </c>
      <c r="CK485">
        <v>6</v>
      </c>
      <c r="CL485">
        <v>2</v>
      </c>
      <c r="ET485" s="161">
        <v>0</v>
      </c>
      <c r="EU485" s="161">
        <v>0</v>
      </c>
      <c r="EV485" s="161">
        <v>0</v>
      </c>
      <c r="EW485" s="161">
        <v>0</v>
      </c>
      <c r="EX485" s="161">
        <v>0</v>
      </c>
      <c r="EY485" s="161">
        <v>0</v>
      </c>
      <c r="EZ485" s="161">
        <v>0</v>
      </c>
      <c r="FA485" s="161">
        <v>0</v>
      </c>
      <c r="FB485" s="161">
        <v>0</v>
      </c>
      <c r="FC485" s="161">
        <v>0</v>
      </c>
      <c r="FD485" s="161">
        <v>0</v>
      </c>
      <c r="FE485" s="161">
        <v>0</v>
      </c>
      <c r="HN485" s="161" t="s">
        <v>918</v>
      </c>
      <c r="HO485" s="159">
        <v>42389</v>
      </c>
      <c r="HP485" s="159">
        <v>42499</v>
      </c>
      <c r="HQ485" s="161">
        <v>2</v>
      </c>
      <c r="HR485" s="159">
        <v>42389</v>
      </c>
      <c r="HS485" s="161" t="s">
        <v>872</v>
      </c>
      <c r="HT485" s="161" t="s">
        <v>873</v>
      </c>
      <c r="HU485" s="161">
        <v>37</v>
      </c>
      <c r="HV485" s="161">
        <v>11</v>
      </c>
      <c r="HW485" s="161">
        <v>0</v>
      </c>
      <c r="HX485" s="159">
        <v>42499</v>
      </c>
      <c r="HY485" s="161" t="s">
        <v>874</v>
      </c>
      <c r="HZ485" s="161" t="s">
        <v>878</v>
      </c>
      <c r="IA485" s="161">
        <v>33</v>
      </c>
      <c r="IB485" s="161">
        <v>9</v>
      </c>
      <c r="IC485" s="161">
        <v>0</v>
      </c>
      <c r="JB485" s="161" t="s">
        <v>918</v>
      </c>
      <c r="JC485" s="161">
        <v>11</v>
      </c>
      <c r="JD485" s="161">
        <v>9</v>
      </c>
      <c r="JE485" s="161">
        <v>10</v>
      </c>
      <c r="JF485" s="161">
        <v>3562</v>
      </c>
      <c r="JG485" s="159">
        <v>42495</v>
      </c>
      <c r="JH485" s="161">
        <v>128</v>
      </c>
      <c r="JI485" s="159">
        <v>42390</v>
      </c>
      <c r="JJ485" s="161">
        <v>73</v>
      </c>
      <c r="JK485" s="161">
        <v>6</v>
      </c>
      <c r="JL485" s="159">
        <v>42495</v>
      </c>
      <c r="JM485" s="161">
        <v>128</v>
      </c>
      <c r="JN485" s="161">
        <v>9</v>
      </c>
      <c r="MN485" t="str">
        <f t="shared" si="609"/>
        <v>NoNoNoYesYesNo</v>
      </c>
      <c r="MO485" t="str">
        <f>IF(AND(MN485="NoNoNoNoNoNo",JI485=""),"No Programs",VLOOKUP(MN485,Lookups!$DA$4:$DB$67,2,FALSE))</f>
        <v>System 44 Only</v>
      </c>
      <c r="MP485">
        <f t="shared" si="610"/>
        <v>0</v>
      </c>
      <c r="MQ485" t="str">
        <f t="shared" si="611"/>
        <v>System 44 User</v>
      </c>
      <c r="MR485" t="str">
        <f>Directions!$D$3</f>
        <v>Usage</v>
      </c>
      <c r="MS485" t="str">
        <f>VLOOKUP(MQ485,Lookups!$CU$71:$CV$80,2,FALSE)</f>
        <v>System 44 Record</v>
      </c>
      <c r="MT485">
        <f t="shared" si="612"/>
        <v>1</v>
      </c>
      <c r="MU485">
        <f t="shared" si="613"/>
        <v>1</v>
      </c>
      <c r="MV485">
        <f t="shared" si="614"/>
        <v>1</v>
      </c>
      <c r="MW485">
        <f t="shared" si="615"/>
        <v>1</v>
      </c>
      <c r="MX485">
        <f t="shared" si="616"/>
        <v>15.714285714285714</v>
      </c>
      <c r="MY485" t="str">
        <f t="shared" si="617"/>
        <v>Not Used</v>
      </c>
      <c r="MZ485">
        <f t="shared" si="618"/>
        <v>0</v>
      </c>
      <c r="NA485" t="str">
        <f t="shared" si="619"/>
        <v>Not Available</v>
      </c>
      <c r="NB485" t="str">
        <f t="shared" si="620"/>
        <v>Not Available</v>
      </c>
      <c r="NC485" t="str">
        <f t="shared" si="621"/>
        <v>4 Not Indicated</v>
      </c>
      <c r="ND485" t="str">
        <f t="shared" si="622"/>
        <v>4 Not Indicated</v>
      </c>
      <c r="NE485" t="str">
        <f t="shared" si="623"/>
        <v>4 Not Indicated</v>
      </c>
      <c r="NF485" t="str">
        <f t="shared" si="624"/>
        <v>4 Not Indicated</v>
      </c>
      <c r="NG485" t="str">
        <f t="shared" si="625"/>
        <v>4 Not Indicated</v>
      </c>
      <c r="NH485" s="159">
        <f t="shared" si="626"/>
        <v>42495</v>
      </c>
      <c r="NI485">
        <f t="shared" si="627"/>
        <v>128</v>
      </c>
      <c r="NJ485" s="159">
        <f t="shared" si="628"/>
        <v>42495</v>
      </c>
      <c r="NK485">
        <f t="shared" si="629"/>
        <v>128</v>
      </c>
      <c r="NL485">
        <f t="shared" si="630"/>
        <v>15</v>
      </c>
      <c r="NM485">
        <f t="shared" si="631"/>
        <v>1</v>
      </c>
      <c r="NN485">
        <f>IF(OR(E485="PK",E485="K",JJ485=""),"Null",INDEX(Lookups!$EZ$4:$FW$18,MATCH($JJ485,Lookups!$EY$4:$EY$18,1),MATCH($E485,Lookups!$EZ$3:$FW$3,0)))</f>
        <v>235</v>
      </c>
      <c r="NO485">
        <f>IF(OR(E485="PK",E485="K",JJ485=""),"Null",INDEX(Lookups!$EZ$4:$FW$18,MATCH($JJ485,Lookups!$EY$4:$EY$18,1),MATCH($E485,Lookups!$EZ$3:$FW$3,0) + 1))</f>
        <v>340</v>
      </c>
      <c r="NP485">
        <f t="shared" si="632"/>
        <v>470</v>
      </c>
      <c r="NQ485" t="str">
        <f t="shared" si="633"/>
        <v>PI is Recommended</v>
      </c>
      <c r="NR485" t="str">
        <f t="shared" si="634"/>
        <v>PI is Recommended</v>
      </c>
      <c r="NS485" t="str">
        <f t="shared" si="635"/>
        <v>BR to 199L</v>
      </c>
      <c r="NT485" t="str">
        <f t="shared" si="636"/>
        <v>BR to 199L</v>
      </c>
      <c r="NU485" t="str">
        <f t="shared" si="637"/>
        <v>BR to 199L</v>
      </c>
      <c r="NV485" s="183" t="str">
        <f t="array" ref="NV485">IF($NL485="No RI Tests","No RI Tests",VLOOKUP(IF(AND(E485="K",JJ485&lt;280),3,IF(AND(E485="K",JJ485&gt;=280),4,MAX(IF(E485=Lookups!$DF$6:$DF$99,IF(JJ485&gt;=Lookups!$DG$6:$DG$99,Lookups!$DH$6:$DH$99))))),Lookups!$DE$104:$DG$108,2,FALSE))</f>
        <v>1 Below Basic</v>
      </c>
      <c r="NW485" s="161" t="str">
        <f t="array" ref="NW485">IF($NL485="No RI Tests","No RI Tests",VLOOKUP(IF(AND(E485="K",JH485&lt;280),3,IF(AND(E485="K",JH485&gt;=280),4,MAX(IF(E485=Lookups!$DF$6:$DF$99,IF(NI485&gt;=Lookups!$DG$6:$DG$99,Lookups!$DH$6:$DH$99))))),Lookups!$DE$104:$DG$108,2,FALSE))</f>
        <v>1 Below Basic</v>
      </c>
      <c r="NX485" s="161" t="str">
        <f t="array" ref="NX485">IF($NL485="No RI Tests","No RI Tests",VLOOKUP(IF(AND(E485="K",NK485&lt;280),3,IF(AND(E485="K",NK485&gt;=280),4,MAX(IF(E485=Lookups!$DF$6:$DF$99,IF(NK485&gt;=Lookups!$DG$6:$DG$99,Lookups!$DH$6:$DH$99))))),Lookups!$DE$104:$DG$108,2,FALSE))</f>
        <v>1 Below Basic</v>
      </c>
      <c r="NY485">
        <f t="shared" si="638"/>
        <v>1</v>
      </c>
      <c r="NZ485">
        <f t="shared" si="639"/>
        <v>0</v>
      </c>
      <c r="OA485" t="str">
        <f t="shared" si="640"/>
        <v>Maintained Performance Level</v>
      </c>
      <c r="OB485" s="161" t="str">
        <f t="array" ref="OB485">IF($NL485="No RI Tests","No RI Tests",IF(E485="K","N/A",VLOOKUP(MAX(IF(E485=Lookups!$DF$6:$DF$99,IF(JJ485&gt;=Lookups!$DG$6:$DG$99,Lookups!$DI$6:$DI$99))),Lookups!$DE$104:$DG$108,3,FALSE)))</f>
        <v>1 Limited</v>
      </c>
      <c r="OC485" s="161" t="str">
        <f t="array" ref="OC485">IF($NL485="No RI Tests","No RI Tests",IF(E485="K","N/A",VLOOKUP(MAX(IF(E485=Lookups!$DF$6:$DF$99,IF(NI485&gt;=Lookups!$DG$6:$DG$99,Lookups!$DI$6:$DI$99))),Lookups!$DE$104:$DG$108,3,FALSE)))</f>
        <v>1 Limited</v>
      </c>
      <c r="OD485" s="161" t="str">
        <f t="array" ref="OD485">IF($NL485="No RI Tests","No RI Tests",IF(E485="K","N/A",VLOOKUP(MAX(IF(E485=Lookups!$DF$6:$DF$99,IF(NK485&gt;=Lookups!$DG$6:$DG$99,Lookups!$DI$6:$DI$99))),Lookups!$DE$104:$DG$108,3,FALSE)))</f>
        <v>1 Limited</v>
      </c>
      <c r="OE485">
        <f t="shared" si="641"/>
        <v>1</v>
      </c>
      <c r="OF485">
        <f t="shared" si="642"/>
        <v>0</v>
      </c>
      <c r="OG485" t="str">
        <f t="shared" si="643"/>
        <v>Maintained Performance Level</v>
      </c>
      <c r="OH485">
        <f t="shared" si="644"/>
        <v>55</v>
      </c>
      <c r="OI485">
        <f t="shared" si="645"/>
        <v>1</v>
      </c>
      <c r="OJ485">
        <f t="shared" si="646"/>
        <v>0</v>
      </c>
      <c r="OK485">
        <f t="shared" si="647"/>
        <v>0</v>
      </c>
      <c r="OL485">
        <f t="shared" si="648"/>
        <v>0.19130434782608696</v>
      </c>
      <c r="OM485" t="str">
        <f t="shared" si="649"/>
        <v>Winter Administration</v>
      </c>
      <c r="ON485" t="str">
        <f t="shared" si="650"/>
        <v>Spring Administration</v>
      </c>
      <c r="OO485" t="str">
        <f t="shared" si="651"/>
        <v>Winter to Spring RI</v>
      </c>
      <c r="OP485" t="str">
        <f ca="1">IF(AND(HR485&lt;&gt;"",JJ485&lt;600),IF(HT485="Advancing","Tier 2","Tier 3"),IF(JI485="","Null",IF(OR(E485="K",E485&lt;3),"FRA Recommended",IF(JJ485&gt;=IF(E485&lt;6,400,600),IF(JJ485&lt;VLOOKUP(E485,Lookups!$AP$3:$AR$16,3,FALSE),"Tier 2","Core"),IF(JJ485&lt;400,IF(RAND()&lt;0.81,"Tier 3","Tier 2"),IF(RAND()&lt;0.51,"Tier 3","Tier 2"))))))</f>
        <v>Tier 3</v>
      </c>
      <c r="OQ485" t="str">
        <f t="shared" si="652"/>
        <v>Average Reading Invt. Under 15 Minutes Long</v>
      </c>
      <c r="OR485">
        <f t="shared" si="653"/>
        <v>0</v>
      </c>
      <c r="OS485" t="str">
        <f t="shared" si="654"/>
        <v>Null</v>
      </c>
      <c r="OT485">
        <f t="shared" si="655"/>
        <v>55</v>
      </c>
      <c r="OU485" s="159">
        <f t="shared" si="656"/>
        <v>42499</v>
      </c>
      <c r="OV485" t="str">
        <f t="shared" si="657"/>
        <v>Form 2</v>
      </c>
      <c r="OW485" t="str">
        <f t="shared" si="658"/>
        <v>Beginning</v>
      </c>
      <c r="OX485">
        <f t="shared" si="659"/>
        <v>33</v>
      </c>
      <c r="OY485">
        <f t="shared" si="660"/>
        <v>9</v>
      </c>
      <c r="OZ485">
        <f t="shared" si="661"/>
        <v>0</v>
      </c>
      <c r="PA485" s="159">
        <f t="shared" si="662"/>
        <v>42389</v>
      </c>
      <c r="PB485" t="str">
        <f t="shared" si="663"/>
        <v>Form 1</v>
      </c>
      <c r="PC485" t="str">
        <f t="shared" si="664"/>
        <v>Developing</v>
      </c>
      <c r="PD485">
        <f t="shared" si="665"/>
        <v>37</v>
      </c>
      <c r="PE485">
        <f t="shared" si="666"/>
        <v>11</v>
      </c>
      <c r="PF485">
        <f t="shared" si="667"/>
        <v>0</v>
      </c>
      <c r="PG485">
        <f t="shared" si="668"/>
        <v>15.714285714285714</v>
      </c>
      <c r="PH485">
        <f t="shared" si="669"/>
        <v>1</v>
      </c>
      <c r="PI485">
        <f t="shared" si="670"/>
        <v>1</v>
      </c>
      <c r="PJ485">
        <f t="shared" si="671"/>
        <v>37</v>
      </c>
      <c r="PK485">
        <f>IF(HR485="","Null",IF(E485&lt;3,"Null",IF(HU485=0,0,IF(HS485="Form 1",VLOOKUP(HU485,Lookups!$BE$3:$BP$63,E485,FALSE),IF(HS485="Form 2",VLOOKUP(HU485,Lookups!$BE$67:$BP$127,E485,FALSE),VLOOKUP(HU485,Lookups!$BE$130:$BP$190,E485,FALSE))))))</f>
        <v>26</v>
      </c>
      <c r="PL485">
        <f t="shared" si="672"/>
        <v>33</v>
      </c>
      <c r="PM485">
        <f>IF($PH485=0,"Null",IF(E485&lt;3,"Null",IF(OX485=0,0,IF(OV485="Form 1",VLOOKUP(OX485,Lookups!$BE$3:$BP$63,E485,FALSE),IF(OV485="Form 2",VLOOKUP(OX485,Lookups!$BE$67:$BP$127,E485,FALSE),VLOOKUP(OX485,Lookups!$BE$130:$BP$190,E485,FALSE))))))</f>
        <v>9</v>
      </c>
      <c r="PN485">
        <f t="shared" si="673"/>
        <v>-4</v>
      </c>
      <c r="PO485">
        <f t="shared" si="674"/>
        <v>0</v>
      </c>
      <c r="PP485">
        <f t="shared" si="675"/>
        <v>11</v>
      </c>
      <c r="PQ485">
        <f>IF(HR485="","Null",IF(E485&lt;3,"Null",IF(HV485=0,0,IF(HS485="Form 1",VLOOKUP(HV485,Lookups!$BR$3:$CC$63,E485,FALSE),IF(HS485="Form 2",VLOOKUP(HV485,Lookups!$BR$67:$CC$127,E485,FALSE),VLOOKUP(HV485,Lookups!$BR$130:$CC$190,E485,FALSE))))))</f>
        <v>57</v>
      </c>
      <c r="PR485">
        <f t="shared" si="676"/>
        <v>9</v>
      </c>
      <c r="PS485">
        <f>IF(HR485="","Null",IF(E485&lt;3,"Null",IF(OY485=0,0,IF(OW485="Form 1",VLOOKUP(OY485,Lookups!$BR$3:$CC$63,E485,FALSE),IF(OW485="Form 2",VLOOKUP(OY485,Lookups!$BR$67:$CC$127,E485,FALSE),VLOOKUP(OY485,Lookups!$BR$130:$CC$190,E485,FALSE))))))</f>
        <v>33</v>
      </c>
      <c r="PT485">
        <f t="shared" si="677"/>
        <v>-2</v>
      </c>
      <c r="PU485">
        <f t="shared" si="678"/>
        <v>0</v>
      </c>
      <c r="PV485">
        <f t="shared" si="679"/>
        <v>0</v>
      </c>
      <c r="PW485" t="str">
        <f t="shared" si="680"/>
        <v>Winter to Spring PI Administration</v>
      </c>
      <c r="PX485">
        <f t="shared" si="681"/>
        <v>0</v>
      </c>
      <c r="PY485">
        <f t="shared" si="682"/>
        <v>1</v>
      </c>
      <c r="PZ485" t="str">
        <f t="shared" si="683"/>
        <v>20 to 39 Sessions</v>
      </c>
      <c r="QA485" t="str">
        <f t="shared" si="684"/>
        <v>Series 4</v>
      </c>
      <c r="QB485" t="str">
        <f t="shared" si="685"/>
        <v>In Series 5 to 8</v>
      </c>
      <c r="QC485" t="str">
        <f>IF($MS485="System 44 Record",IF(BQ485&lt;MEDIAN(Directions!$F$3,Directions!$F$6),"Mid-Year Exited Student","Full Year Participant")&amp;IF(BP485&lt;Directions!$F$3,", Started Prior Year",", Started This Year"),"Null")</f>
        <v>Full Year Participant, Started This Year</v>
      </c>
      <c r="QD485">
        <f t="shared" si="686"/>
        <v>0</v>
      </c>
      <c r="QE485">
        <f t="shared" si="687"/>
        <v>0</v>
      </c>
      <c r="QF485">
        <f t="shared" si="688"/>
        <v>1</v>
      </c>
      <c r="QG485">
        <f t="shared" si="689"/>
        <v>0</v>
      </c>
      <c r="QH485">
        <f t="shared" si="690"/>
        <v>0</v>
      </c>
      <c r="QI485">
        <f t="shared" si="691"/>
        <v>0</v>
      </c>
      <c r="QJ485" t="str">
        <f t="shared" si="692"/>
        <v>RC! Only</v>
      </c>
      <c r="QK485" t="str">
        <f t="shared" si="693"/>
        <v>Null</v>
      </c>
      <c r="QL485" t="str">
        <f t="shared" si="694"/>
        <v>Null</v>
      </c>
      <c r="QM485" t="str">
        <f>IF($MS485="READ 180 Record",IF(AQ485="","Null",VLOOKUP(JJ485,Lookups!$DX$3:$EB$2054,AN485+1,FALSE)),"Null")</f>
        <v>Null</v>
      </c>
      <c r="QN485" t="str">
        <f t="shared" si="695"/>
        <v>Null</v>
      </c>
    </row>
    <row r="486" spans="1:456" x14ac:dyDescent="0.25">
      <c r="A486" s="161" t="s">
        <v>1447</v>
      </c>
      <c r="B486" s="161" t="s">
        <v>1447</v>
      </c>
      <c r="C486" s="161" t="s">
        <v>1447</v>
      </c>
      <c r="D486" s="161" t="s">
        <v>1447</v>
      </c>
      <c r="E486" s="161">
        <v>12</v>
      </c>
      <c r="F486" s="161" t="s">
        <v>1447</v>
      </c>
      <c r="G486" s="161" t="s">
        <v>880</v>
      </c>
      <c r="H486" s="161" t="s">
        <v>881</v>
      </c>
      <c r="K486" s="161">
        <v>0</v>
      </c>
      <c r="L486" s="161">
        <v>0</v>
      </c>
      <c r="M486" s="161">
        <v>0</v>
      </c>
      <c r="N486" s="161">
        <v>0</v>
      </c>
      <c r="O486" s="161">
        <v>0</v>
      </c>
      <c r="P486" s="161">
        <v>0</v>
      </c>
      <c r="Q486" s="161">
        <v>0</v>
      </c>
      <c r="R486" s="161">
        <v>0</v>
      </c>
      <c r="S486" s="161">
        <v>0</v>
      </c>
      <c r="T486" s="161">
        <v>0</v>
      </c>
      <c r="U486" s="161">
        <v>0</v>
      </c>
      <c r="V486" s="161">
        <v>0</v>
      </c>
      <c r="W486" s="161">
        <v>0</v>
      </c>
      <c r="X486" s="161">
        <v>0</v>
      </c>
      <c r="AB486" s="161" t="s">
        <v>242</v>
      </c>
      <c r="AC486" s="161" t="s">
        <v>242</v>
      </c>
      <c r="AD486" s="161" t="s">
        <v>242</v>
      </c>
      <c r="AE486" s="161" t="s">
        <v>242</v>
      </c>
      <c r="AF486" s="161" t="s">
        <v>242</v>
      </c>
      <c r="AG486" s="161" t="s">
        <v>242</v>
      </c>
      <c r="AH486" s="161" t="s">
        <v>242</v>
      </c>
      <c r="AI486" s="161">
        <v>20150801</v>
      </c>
      <c r="AJ486" s="161">
        <v>20160525</v>
      </c>
      <c r="AK486" s="161" t="s">
        <v>869</v>
      </c>
      <c r="AL486" t="s">
        <v>1078</v>
      </c>
      <c r="BN486" t="s">
        <v>1079</v>
      </c>
      <c r="ET486" s="161">
        <v>0</v>
      </c>
      <c r="EU486" s="161">
        <v>0</v>
      </c>
      <c r="EV486" s="161">
        <v>0</v>
      </c>
      <c r="EW486" s="161">
        <v>0</v>
      </c>
      <c r="EX486" s="161">
        <v>0</v>
      </c>
      <c r="EY486" s="161">
        <v>0</v>
      </c>
      <c r="EZ486" s="161">
        <v>0</v>
      </c>
      <c r="FA486" s="161">
        <v>0</v>
      </c>
      <c r="FB486" s="161">
        <v>0</v>
      </c>
      <c r="FC486" s="161">
        <v>0</v>
      </c>
      <c r="FD486" s="161">
        <v>0</v>
      </c>
      <c r="FE486" s="161">
        <v>0</v>
      </c>
      <c r="HN486" s="161" t="s">
        <v>881</v>
      </c>
      <c r="JB486" s="161" t="s">
        <v>881</v>
      </c>
      <c r="JC486" s="161">
        <v>0</v>
      </c>
      <c r="JD486" s="161">
        <v>0</v>
      </c>
      <c r="JE486" s="161">
        <v>0</v>
      </c>
      <c r="JF486" s="161">
        <v>0</v>
      </c>
      <c r="MN486" t="str">
        <f t="shared" si="609"/>
        <v>NoNoNoNoNoNo</v>
      </c>
      <c r="MO486" t="str">
        <f>IF(AND(MN486="NoNoNoNoNoNo",JI486=""),"No Programs",VLOOKUP(MN486,Lookups!$DA$4:$DB$67,2,FALSE))</f>
        <v>No Programs</v>
      </c>
      <c r="MP486">
        <f t="shared" si="610"/>
        <v>0</v>
      </c>
      <c r="MQ486" t="str">
        <f t="shared" si="611"/>
        <v>No Program Use</v>
      </c>
      <c r="MR486" t="str">
        <f>Directions!$D$3</f>
        <v>Usage</v>
      </c>
      <c r="MS486" t="str">
        <f>VLOOKUP(MQ486,Lookups!$CU$71:$CV$80,2,FALSE)</f>
        <v>Exclude</v>
      </c>
      <c r="MT486">
        <f t="shared" si="612"/>
        <v>0</v>
      </c>
      <c r="MU486">
        <f t="shared" si="613"/>
        <v>0</v>
      </c>
      <c r="MV486">
        <f t="shared" si="614"/>
        <v>0</v>
      </c>
      <c r="MW486">
        <f t="shared" si="615"/>
        <v>0</v>
      </c>
      <c r="MX486">
        <f t="shared" si="616"/>
        <v>0</v>
      </c>
      <c r="MY486" t="str">
        <f t="shared" si="617"/>
        <v>Not Used</v>
      </c>
      <c r="MZ486">
        <f t="shared" si="618"/>
        <v>0</v>
      </c>
      <c r="NA486" t="str">
        <f t="shared" si="619"/>
        <v>Not Available</v>
      </c>
      <c r="NB486" t="str">
        <f t="shared" si="620"/>
        <v>Not Available</v>
      </c>
      <c r="NC486" t="str">
        <f t="shared" si="621"/>
        <v>4 Not Indicated</v>
      </c>
      <c r="ND486" t="str">
        <f t="shared" si="622"/>
        <v>4 Not Indicated</v>
      </c>
      <c r="NE486" t="str">
        <f t="shared" si="623"/>
        <v>4 Not Indicated</v>
      </c>
      <c r="NF486" t="str">
        <f t="shared" si="624"/>
        <v>4 Not Indicated</v>
      </c>
      <c r="NG486" t="str">
        <f t="shared" si="625"/>
        <v>4 Not Indicated</v>
      </c>
      <c r="NH486" s="159" t="str">
        <f t="shared" si="626"/>
        <v>Null</v>
      </c>
      <c r="NI486" t="str">
        <f t="shared" si="627"/>
        <v>Null</v>
      </c>
      <c r="NJ486" s="159" t="str">
        <f t="shared" si="628"/>
        <v>Null</v>
      </c>
      <c r="NK486" t="str">
        <f t="shared" si="629"/>
        <v>Null</v>
      </c>
      <c r="NL486" t="str">
        <f t="shared" si="630"/>
        <v>No RI Tests</v>
      </c>
      <c r="NM486">
        <f t="shared" si="631"/>
        <v>0</v>
      </c>
      <c r="NN486" t="str">
        <f>IF(OR(E486="PK",E486="K",JJ486=""),"Null",INDEX(Lookups!$EZ$4:$FW$18,MATCH($JJ486,Lookups!$EY$4:$EY$18,1),MATCH($E486,Lookups!$EZ$3:$FW$3,0)))</f>
        <v>Null</v>
      </c>
      <c r="NO486" t="str">
        <f>IF(OR(E486="PK",E486="K",JJ486=""),"Null",INDEX(Lookups!$EZ$4:$FW$18,MATCH($JJ486,Lookups!$EY$4:$EY$18,1),MATCH($E486,Lookups!$EZ$3:$FW$3,0) + 1))</f>
        <v>Null</v>
      </c>
      <c r="NP486" t="str">
        <f t="shared" si="632"/>
        <v>Null</v>
      </c>
      <c r="NQ486" t="str">
        <f t="shared" si="633"/>
        <v>Null</v>
      </c>
      <c r="NR486" t="str">
        <f t="shared" si="634"/>
        <v>Null</v>
      </c>
      <c r="NS486" t="str">
        <f t="shared" si="635"/>
        <v>No RI Tests</v>
      </c>
      <c r="NT486" t="str">
        <f t="shared" si="636"/>
        <v>No RI Tests</v>
      </c>
      <c r="NU486" t="str">
        <f t="shared" si="637"/>
        <v>No RI Tests</v>
      </c>
      <c r="NV486" s="183" t="str">
        <f t="array" ref="NV486">IF($NL486="No RI Tests","No RI Tests",VLOOKUP(IF(AND(E486="K",JJ486&lt;280),3,IF(AND(E486="K",JJ486&gt;=280),4,MAX(IF(E486=Lookups!$DF$6:$DF$99,IF(JJ486&gt;=Lookups!$DG$6:$DG$99,Lookups!$DH$6:$DH$99))))),Lookups!$DE$104:$DG$108,2,FALSE))</f>
        <v>No RI Tests</v>
      </c>
      <c r="NW486" s="161" t="str">
        <f t="array" ref="NW486">IF($NL486="No RI Tests","No RI Tests",VLOOKUP(IF(AND(E486="K",JH486&lt;280),3,IF(AND(E486="K",JH486&gt;=280),4,MAX(IF(E486=Lookups!$DF$6:$DF$99,IF(NI486&gt;=Lookups!$DG$6:$DG$99,Lookups!$DH$6:$DH$99))))),Lookups!$DE$104:$DG$108,2,FALSE))</f>
        <v>No RI Tests</v>
      </c>
      <c r="NX486" s="161" t="str">
        <f t="array" ref="NX486">IF($NL486="No RI Tests","No RI Tests",VLOOKUP(IF(AND(E486="K",NK486&lt;280),3,IF(AND(E486="K",NK486&gt;=280),4,MAX(IF(E486=Lookups!$DF$6:$DF$99,IF(NK486&gt;=Lookups!$DG$6:$DG$99,Lookups!$DH$6:$DH$99))))),Lookups!$DE$104:$DG$108,2,FALSE))</f>
        <v>No RI Tests</v>
      </c>
      <c r="NY486" t="str">
        <f t="shared" si="638"/>
        <v>Null</v>
      </c>
      <c r="NZ486" t="str">
        <f t="shared" si="639"/>
        <v>Null</v>
      </c>
      <c r="OA486" t="str">
        <f t="shared" si="640"/>
        <v>No RI for Comparison</v>
      </c>
      <c r="OB486" s="161" t="str">
        <f t="array" ref="OB486">IF($NL486="No RI Tests","No RI Tests",IF(E486="K","N/A",VLOOKUP(MAX(IF(E486=Lookups!$DF$6:$DF$99,IF(JJ486&gt;=Lookups!$DG$6:$DG$99,Lookups!$DI$6:$DI$99))),Lookups!$DE$104:$DG$108,3,FALSE)))</f>
        <v>No RI Tests</v>
      </c>
      <c r="OC486" s="161" t="str">
        <f t="array" ref="OC486">IF($NL486="No RI Tests","No RI Tests",IF(E486="K","N/A",VLOOKUP(MAX(IF(E486=Lookups!$DF$6:$DF$99,IF(NI486&gt;=Lookups!$DG$6:$DG$99,Lookups!$DI$6:$DI$99))),Lookups!$DE$104:$DG$108,3,FALSE)))</f>
        <v>No RI Tests</v>
      </c>
      <c r="OD486" s="161" t="str">
        <f t="array" ref="OD486">IF($NL486="No RI Tests","No RI Tests",IF(E486="K","N/A",VLOOKUP(MAX(IF(E486=Lookups!$DF$6:$DF$99,IF(NK486&gt;=Lookups!$DG$6:$DG$99,Lookups!$DI$6:$DI$99))),Lookups!$DE$104:$DG$108,3,FALSE)))</f>
        <v>No RI Tests</v>
      </c>
      <c r="OE486" t="str">
        <f t="shared" si="641"/>
        <v>Null</v>
      </c>
      <c r="OF486" t="str">
        <f t="shared" si="642"/>
        <v>Null</v>
      </c>
      <c r="OG486" t="str">
        <f t="shared" si="643"/>
        <v>No RI for Comparison</v>
      </c>
      <c r="OH486" t="str">
        <f t="shared" si="644"/>
        <v>Null</v>
      </c>
      <c r="OI486" t="str">
        <f t="shared" si="645"/>
        <v>Null</v>
      </c>
      <c r="OJ486" t="str">
        <f t="shared" si="646"/>
        <v>Null</v>
      </c>
      <c r="OK486" t="str">
        <f t="shared" si="647"/>
        <v>Null</v>
      </c>
      <c r="OL486" t="str">
        <f t="shared" si="648"/>
        <v>Null</v>
      </c>
      <c r="OM486" t="str">
        <f t="shared" si="649"/>
        <v>Null</v>
      </c>
      <c r="ON486" t="str">
        <f t="shared" si="650"/>
        <v>Null</v>
      </c>
      <c r="OO486" t="str">
        <f t="shared" si="651"/>
        <v>Null RI</v>
      </c>
      <c r="OP486" t="str">
        <f ca="1">IF(AND(HR486&lt;&gt;"",JJ486&lt;600),IF(HT486="Advancing","Tier 2","Tier 3"),IF(JI486="","Null",IF(OR(E486="K",E486&lt;3),"FRA Recommended",IF(JJ486&gt;=IF(E486&lt;6,400,600),IF(JJ486&lt;VLOOKUP(E486,Lookups!$AP$3:$AR$16,3,FALSE),"Tier 2","Core"),IF(JJ486&lt;400,IF(RAND()&lt;0.81,"Tier 3","Tier 2"),IF(RAND()&lt;0.51,"Tier 3","Tier 2"))))))</f>
        <v>Null</v>
      </c>
      <c r="OQ486" t="str">
        <f t="shared" si="652"/>
        <v>Null</v>
      </c>
      <c r="OR486" t="str">
        <f t="shared" si="653"/>
        <v>Null</v>
      </c>
      <c r="OS486" t="str">
        <f t="shared" si="654"/>
        <v>Null</v>
      </c>
      <c r="OT486" t="str">
        <f t="shared" si="655"/>
        <v>No RI Tests</v>
      </c>
      <c r="OU486" s="159" t="str">
        <f t="shared" si="656"/>
        <v>No PI Tests</v>
      </c>
      <c r="OV486" t="str">
        <f t="shared" si="657"/>
        <v>No PI Tests</v>
      </c>
      <c r="OW486" t="str">
        <f t="shared" si="658"/>
        <v>No PI Tests</v>
      </c>
      <c r="OX486" t="str">
        <f t="shared" si="659"/>
        <v>No PI Tests</v>
      </c>
      <c r="OY486" t="str">
        <f t="shared" si="660"/>
        <v>No PI Tests</v>
      </c>
      <c r="OZ486" t="str">
        <f t="shared" si="661"/>
        <v>No PI Tests</v>
      </c>
      <c r="PA486" s="159" t="str">
        <f t="shared" si="662"/>
        <v>No PI Tests</v>
      </c>
      <c r="PB486" t="str">
        <f t="shared" si="663"/>
        <v>No PI Tests</v>
      </c>
      <c r="PC486" t="str">
        <f t="shared" si="664"/>
        <v>No PI Tests</v>
      </c>
      <c r="PD486" t="str">
        <f t="shared" si="665"/>
        <v>No PI Tests</v>
      </c>
      <c r="PE486" t="str">
        <f t="shared" si="666"/>
        <v>No PI Tests</v>
      </c>
      <c r="PF486" t="str">
        <f t="shared" si="667"/>
        <v>No PI Tests</v>
      </c>
      <c r="PG486" t="str">
        <f t="shared" si="668"/>
        <v>No PI Tests</v>
      </c>
      <c r="PH486">
        <f t="shared" si="669"/>
        <v>0</v>
      </c>
      <c r="PI486">
        <f t="shared" si="670"/>
        <v>0</v>
      </c>
      <c r="PJ486" t="str">
        <f t="shared" si="671"/>
        <v>Null</v>
      </c>
      <c r="PK486" t="str">
        <f>IF(HR486="","Null",IF(E486&lt;3,"Null",IF(HU486=0,0,IF(HS486="Form 1",VLOOKUP(HU486,Lookups!$BE$3:$BP$63,E486,FALSE),IF(HS486="Form 2",VLOOKUP(HU486,Lookups!$BE$67:$BP$127,E486,FALSE),VLOOKUP(HU486,Lookups!$BE$130:$BP$190,E486,FALSE))))))</f>
        <v>Null</v>
      </c>
      <c r="PL486" t="str">
        <f t="shared" si="672"/>
        <v>Null</v>
      </c>
      <c r="PM486" t="str">
        <f>IF($PH486=0,"Null",IF(E486&lt;3,"Null",IF(OX486=0,0,IF(OV486="Form 1",VLOOKUP(OX486,Lookups!$BE$3:$BP$63,E486,FALSE),IF(OV486="Form 2",VLOOKUP(OX486,Lookups!$BE$67:$BP$127,E486,FALSE),VLOOKUP(OX486,Lookups!$BE$130:$BP$190,E486,FALSE))))))</f>
        <v>Null</v>
      </c>
      <c r="PN486" t="str">
        <f t="shared" si="673"/>
        <v>Null</v>
      </c>
      <c r="PO486" t="str">
        <f t="shared" si="674"/>
        <v>Null</v>
      </c>
      <c r="PP486" t="str">
        <f t="shared" si="675"/>
        <v>Null</v>
      </c>
      <c r="PQ486" t="str">
        <f>IF(HR486="","Null",IF(E486&lt;3,"Null",IF(HV486=0,0,IF(HS486="Form 1",VLOOKUP(HV486,Lookups!$BR$3:$CC$63,E486,FALSE),IF(HS486="Form 2",VLOOKUP(HV486,Lookups!$BR$67:$CC$127,E486,FALSE),VLOOKUP(HV486,Lookups!$BR$130:$CC$190,E486,FALSE))))))</f>
        <v>Null</v>
      </c>
      <c r="PR486" t="str">
        <f t="shared" si="676"/>
        <v>Null</v>
      </c>
      <c r="PS486" t="str">
        <f>IF(HR486="","Null",IF(E486&lt;3,"Null",IF(OY486=0,0,IF(OW486="Form 1",VLOOKUP(OY486,Lookups!$BR$3:$CC$63,E486,FALSE),IF(OW486="Form 2",VLOOKUP(OY486,Lookups!$BR$67:$CC$127,E486,FALSE),VLOOKUP(OY486,Lookups!$BR$130:$CC$190,E486,FALSE))))))</f>
        <v>Null</v>
      </c>
      <c r="PT486" t="str">
        <f t="shared" si="677"/>
        <v>Null</v>
      </c>
      <c r="PU486" t="str">
        <f t="shared" si="678"/>
        <v>Null</v>
      </c>
      <c r="PV486" t="str">
        <f t="shared" si="679"/>
        <v>Null</v>
      </c>
      <c r="PW486" t="str">
        <f t="shared" si="680"/>
        <v>No PI Tests</v>
      </c>
      <c r="PX486">
        <f t="shared" si="681"/>
        <v>0</v>
      </c>
      <c r="PY486">
        <f t="shared" si="682"/>
        <v>0</v>
      </c>
      <c r="PZ486" t="str">
        <f t="shared" si="683"/>
        <v>Null</v>
      </c>
      <c r="QA486" t="str">
        <f t="shared" si="684"/>
        <v>Null</v>
      </c>
      <c r="QB486" t="str">
        <f t="shared" si="685"/>
        <v>Null</v>
      </c>
      <c r="QC486" t="str">
        <f>IF($MS486="System 44 Record",IF(BQ486&lt;MEDIAN(Directions!$F$3,Directions!$F$6),"Mid-Year Exited Student","Full Year Participant")&amp;IF(BP486&lt;Directions!$F$3,", Started Prior Year",", Started This Year"),"Null")</f>
        <v>Null</v>
      </c>
      <c r="QD486" t="str">
        <f t="shared" si="686"/>
        <v>Null</v>
      </c>
      <c r="QE486">
        <f t="shared" si="687"/>
        <v>0</v>
      </c>
      <c r="QF486">
        <f t="shared" si="688"/>
        <v>0</v>
      </c>
      <c r="QG486">
        <f t="shared" si="689"/>
        <v>0</v>
      </c>
      <c r="QH486">
        <f t="shared" si="690"/>
        <v>0</v>
      </c>
      <c r="QI486">
        <f t="shared" si="691"/>
        <v>0</v>
      </c>
      <c r="QJ486" t="str">
        <f t="shared" si="692"/>
        <v>Used None</v>
      </c>
      <c r="QK486" t="str">
        <f t="shared" si="693"/>
        <v>Null</v>
      </c>
      <c r="QL486" t="str">
        <f t="shared" si="694"/>
        <v>Null</v>
      </c>
      <c r="QM486" t="str">
        <f>IF($MS486="READ 180 Record",IF(AQ486="","Null",VLOOKUP(JJ486,Lookups!$DX$3:$EB$2054,AN486+1,FALSE)),"Null")</f>
        <v>Null</v>
      </c>
      <c r="QN486" t="str">
        <f t="shared" si="695"/>
        <v>Null</v>
      </c>
    </row>
    <row r="487" spans="1:456" x14ac:dyDescent="0.25">
      <c r="A487" s="161" t="s">
        <v>1447</v>
      </c>
      <c r="B487" s="161" t="s">
        <v>1447</v>
      </c>
      <c r="C487" s="161" t="s">
        <v>1447</v>
      </c>
      <c r="D487" s="161" t="s">
        <v>1447</v>
      </c>
      <c r="E487" s="161">
        <v>3</v>
      </c>
      <c r="F487" s="161" t="s">
        <v>1447</v>
      </c>
      <c r="G487" s="161" t="s">
        <v>880</v>
      </c>
      <c r="H487" s="161" t="s">
        <v>881</v>
      </c>
      <c r="K487" s="161">
        <v>0</v>
      </c>
      <c r="L487" s="161">
        <v>0</v>
      </c>
      <c r="M487" s="161">
        <v>0</v>
      </c>
      <c r="N487" s="161">
        <v>0</v>
      </c>
      <c r="O487" s="161">
        <v>0</v>
      </c>
      <c r="P487" s="161">
        <v>0</v>
      </c>
      <c r="Q487" s="161">
        <v>0</v>
      </c>
      <c r="R487" s="161">
        <v>0</v>
      </c>
      <c r="S487" s="161">
        <v>0</v>
      </c>
      <c r="T487" s="161">
        <v>0</v>
      </c>
      <c r="U487" s="161">
        <v>0</v>
      </c>
      <c r="V487" s="161">
        <v>0</v>
      </c>
      <c r="W487" s="161">
        <v>0</v>
      </c>
      <c r="X487" s="161">
        <v>0</v>
      </c>
      <c r="AB487" s="161" t="s">
        <v>242</v>
      </c>
      <c r="AC487" s="161" t="s">
        <v>242</v>
      </c>
      <c r="AD487" s="161" t="s">
        <v>242</v>
      </c>
      <c r="AE487" s="161" t="s">
        <v>242</v>
      </c>
      <c r="AF487" s="161" t="s">
        <v>242</v>
      </c>
      <c r="AG487" s="161" t="s">
        <v>242</v>
      </c>
      <c r="AH487" s="161" t="s">
        <v>242</v>
      </c>
      <c r="AI487" s="161">
        <v>20150801</v>
      </c>
      <c r="AJ487" s="161">
        <v>20160525</v>
      </c>
      <c r="AK487" s="161" t="s">
        <v>869</v>
      </c>
      <c r="AL487" t="s">
        <v>1078</v>
      </c>
      <c r="BN487" t="s">
        <v>1079</v>
      </c>
      <c r="ET487" s="161">
        <v>0</v>
      </c>
      <c r="EU487" s="161">
        <v>0</v>
      </c>
      <c r="EV487" s="161">
        <v>0</v>
      </c>
      <c r="EW487" s="161">
        <v>0</v>
      </c>
      <c r="EX487" s="161">
        <v>0</v>
      </c>
      <c r="EY487" s="161">
        <v>0</v>
      </c>
      <c r="EZ487" s="161">
        <v>0</v>
      </c>
      <c r="FA487" s="161">
        <v>0</v>
      </c>
      <c r="FB487" s="161">
        <v>0</v>
      </c>
      <c r="FC487" s="161">
        <v>0</v>
      </c>
      <c r="FD487" s="161">
        <v>0</v>
      </c>
      <c r="FE487" s="161">
        <v>0</v>
      </c>
      <c r="HN487" s="161" t="s">
        <v>881</v>
      </c>
      <c r="JB487" s="161" t="s">
        <v>881</v>
      </c>
      <c r="JC487" s="161">
        <v>0</v>
      </c>
      <c r="JD487" s="161">
        <v>0</v>
      </c>
      <c r="JE487" s="161">
        <v>0</v>
      </c>
      <c r="JF487" s="161">
        <v>0</v>
      </c>
      <c r="MN487" t="str">
        <f t="shared" si="609"/>
        <v>NoNoNoNoNoNo</v>
      </c>
      <c r="MO487" t="str">
        <f>IF(AND(MN487="NoNoNoNoNoNo",JI487=""),"No Programs",VLOOKUP(MN487,Lookups!$DA$4:$DB$67,2,FALSE))</f>
        <v>No Programs</v>
      </c>
      <c r="MP487">
        <f t="shared" si="610"/>
        <v>0</v>
      </c>
      <c r="MQ487" t="str">
        <f t="shared" si="611"/>
        <v>No Program Use</v>
      </c>
      <c r="MR487" t="str">
        <f>Directions!$D$3</f>
        <v>Usage</v>
      </c>
      <c r="MS487" t="str">
        <f>VLOOKUP(MQ487,Lookups!$CU$71:$CV$80,2,FALSE)</f>
        <v>Exclude</v>
      </c>
      <c r="MT487">
        <f t="shared" si="612"/>
        <v>0</v>
      </c>
      <c r="MU487">
        <f t="shared" si="613"/>
        <v>0</v>
      </c>
      <c r="MV487">
        <f t="shared" si="614"/>
        <v>0</v>
      </c>
      <c r="MW487">
        <f t="shared" si="615"/>
        <v>0</v>
      </c>
      <c r="MX487">
        <f t="shared" si="616"/>
        <v>0</v>
      </c>
      <c r="MY487" t="str">
        <f t="shared" si="617"/>
        <v>Not Used</v>
      </c>
      <c r="MZ487">
        <f t="shared" si="618"/>
        <v>0</v>
      </c>
      <c r="NA487" t="str">
        <f t="shared" si="619"/>
        <v>Not Available</v>
      </c>
      <c r="NB487" t="str">
        <f t="shared" si="620"/>
        <v>Not Available</v>
      </c>
      <c r="NC487" t="str">
        <f t="shared" si="621"/>
        <v>4 Not Indicated</v>
      </c>
      <c r="ND487" t="str">
        <f t="shared" si="622"/>
        <v>4 Not Indicated</v>
      </c>
      <c r="NE487" t="str">
        <f t="shared" si="623"/>
        <v>4 Not Indicated</v>
      </c>
      <c r="NF487" t="str">
        <f t="shared" si="624"/>
        <v>4 Not Indicated</v>
      </c>
      <c r="NG487" t="str">
        <f t="shared" si="625"/>
        <v>4 Not Indicated</v>
      </c>
      <c r="NH487" s="159" t="str">
        <f t="shared" si="626"/>
        <v>Null</v>
      </c>
      <c r="NI487" t="str">
        <f t="shared" si="627"/>
        <v>Null</v>
      </c>
      <c r="NJ487" s="159" t="str">
        <f t="shared" si="628"/>
        <v>Null</v>
      </c>
      <c r="NK487" t="str">
        <f t="shared" si="629"/>
        <v>Null</v>
      </c>
      <c r="NL487" t="str">
        <f t="shared" si="630"/>
        <v>No RI Tests</v>
      </c>
      <c r="NM487">
        <f t="shared" si="631"/>
        <v>0</v>
      </c>
      <c r="NN487" t="str">
        <f>IF(OR(E487="PK",E487="K",JJ487=""),"Null",INDEX(Lookups!$EZ$4:$FW$18,MATCH($JJ487,Lookups!$EY$4:$EY$18,1),MATCH($E487,Lookups!$EZ$3:$FW$3,0)))</f>
        <v>Null</v>
      </c>
      <c r="NO487" t="str">
        <f>IF(OR(E487="PK",E487="K",JJ487=""),"Null",INDEX(Lookups!$EZ$4:$FW$18,MATCH($JJ487,Lookups!$EY$4:$EY$18,1),MATCH($E487,Lookups!$EZ$3:$FW$3,0) + 1))</f>
        <v>Null</v>
      </c>
      <c r="NP487" t="str">
        <f t="shared" si="632"/>
        <v>Null</v>
      </c>
      <c r="NQ487" t="str">
        <f t="shared" si="633"/>
        <v>Null</v>
      </c>
      <c r="NR487" t="str">
        <f t="shared" si="634"/>
        <v>Null</v>
      </c>
      <c r="NS487" t="str">
        <f t="shared" si="635"/>
        <v>No RI Tests</v>
      </c>
      <c r="NT487" t="str">
        <f t="shared" si="636"/>
        <v>No RI Tests</v>
      </c>
      <c r="NU487" t="str">
        <f t="shared" si="637"/>
        <v>No RI Tests</v>
      </c>
      <c r="NV487" s="183" t="str">
        <f t="array" ref="NV487">IF($NL487="No RI Tests","No RI Tests",VLOOKUP(IF(AND(E487="K",JJ487&lt;280),3,IF(AND(E487="K",JJ487&gt;=280),4,MAX(IF(E487=Lookups!$DF$6:$DF$99,IF(JJ487&gt;=Lookups!$DG$6:$DG$99,Lookups!$DH$6:$DH$99))))),Lookups!$DE$104:$DG$108,2,FALSE))</f>
        <v>No RI Tests</v>
      </c>
      <c r="NW487" s="161" t="str">
        <f t="array" ref="NW487">IF($NL487="No RI Tests","No RI Tests",VLOOKUP(IF(AND(E487="K",JH487&lt;280),3,IF(AND(E487="K",JH487&gt;=280),4,MAX(IF(E487=Lookups!$DF$6:$DF$99,IF(NI487&gt;=Lookups!$DG$6:$DG$99,Lookups!$DH$6:$DH$99))))),Lookups!$DE$104:$DG$108,2,FALSE))</f>
        <v>No RI Tests</v>
      </c>
      <c r="NX487" s="161" t="str">
        <f t="array" ref="NX487">IF($NL487="No RI Tests","No RI Tests",VLOOKUP(IF(AND(E487="K",NK487&lt;280),3,IF(AND(E487="K",NK487&gt;=280),4,MAX(IF(E487=Lookups!$DF$6:$DF$99,IF(NK487&gt;=Lookups!$DG$6:$DG$99,Lookups!$DH$6:$DH$99))))),Lookups!$DE$104:$DG$108,2,FALSE))</f>
        <v>No RI Tests</v>
      </c>
      <c r="NY487" t="str">
        <f t="shared" si="638"/>
        <v>Null</v>
      </c>
      <c r="NZ487" t="str">
        <f t="shared" si="639"/>
        <v>Null</v>
      </c>
      <c r="OA487" t="str">
        <f t="shared" si="640"/>
        <v>No RI for Comparison</v>
      </c>
      <c r="OB487" s="161" t="str">
        <f t="array" ref="OB487">IF($NL487="No RI Tests","No RI Tests",IF(E487="K","N/A",VLOOKUP(MAX(IF(E487=Lookups!$DF$6:$DF$99,IF(JJ487&gt;=Lookups!$DG$6:$DG$99,Lookups!$DI$6:$DI$99))),Lookups!$DE$104:$DG$108,3,FALSE)))</f>
        <v>No RI Tests</v>
      </c>
      <c r="OC487" s="161" t="str">
        <f t="array" ref="OC487">IF($NL487="No RI Tests","No RI Tests",IF(E487="K","N/A",VLOOKUP(MAX(IF(E487=Lookups!$DF$6:$DF$99,IF(NI487&gt;=Lookups!$DG$6:$DG$99,Lookups!$DI$6:$DI$99))),Lookups!$DE$104:$DG$108,3,FALSE)))</f>
        <v>No RI Tests</v>
      </c>
      <c r="OD487" s="161" t="str">
        <f t="array" ref="OD487">IF($NL487="No RI Tests","No RI Tests",IF(E487="K","N/A",VLOOKUP(MAX(IF(E487=Lookups!$DF$6:$DF$99,IF(NK487&gt;=Lookups!$DG$6:$DG$99,Lookups!$DI$6:$DI$99))),Lookups!$DE$104:$DG$108,3,FALSE)))</f>
        <v>No RI Tests</v>
      </c>
      <c r="OE487" t="str">
        <f t="shared" si="641"/>
        <v>Null</v>
      </c>
      <c r="OF487" t="str">
        <f t="shared" si="642"/>
        <v>Null</v>
      </c>
      <c r="OG487" t="str">
        <f t="shared" si="643"/>
        <v>No RI for Comparison</v>
      </c>
      <c r="OH487" t="str">
        <f t="shared" si="644"/>
        <v>Null</v>
      </c>
      <c r="OI487" t="str">
        <f t="shared" si="645"/>
        <v>Null</v>
      </c>
      <c r="OJ487" t="str">
        <f t="shared" si="646"/>
        <v>Null</v>
      </c>
      <c r="OK487" t="str">
        <f t="shared" si="647"/>
        <v>Null</v>
      </c>
      <c r="OL487" t="str">
        <f t="shared" si="648"/>
        <v>Null</v>
      </c>
      <c r="OM487" t="str">
        <f t="shared" si="649"/>
        <v>Null</v>
      </c>
      <c r="ON487" t="str">
        <f t="shared" si="650"/>
        <v>Null</v>
      </c>
      <c r="OO487" t="str">
        <f t="shared" si="651"/>
        <v>Null RI</v>
      </c>
      <c r="OP487" t="str">
        <f ca="1">IF(AND(HR487&lt;&gt;"",JJ487&lt;600),IF(HT487="Advancing","Tier 2","Tier 3"),IF(JI487="","Null",IF(OR(E487="K",E487&lt;3),"FRA Recommended",IF(JJ487&gt;=IF(E487&lt;6,400,600),IF(JJ487&lt;VLOOKUP(E487,Lookups!$AP$3:$AR$16,3,FALSE),"Tier 2","Core"),IF(JJ487&lt;400,IF(RAND()&lt;0.81,"Tier 3","Tier 2"),IF(RAND()&lt;0.51,"Tier 3","Tier 2"))))))</f>
        <v>Null</v>
      </c>
      <c r="OQ487" t="str">
        <f t="shared" si="652"/>
        <v>Null</v>
      </c>
      <c r="OR487" t="str">
        <f t="shared" si="653"/>
        <v>Null</v>
      </c>
      <c r="OS487" t="str">
        <f t="shared" si="654"/>
        <v>Null</v>
      </c>
      <c r="OT487" t="str">
        <f t="shared" si="655"/>
        <v>No RI Tests</v>
      </c>
      <c r="OU487" s="159" t="str">
        <f t="shared" si="656"/>
        <v>No PI Tests</v>
      </c>
      <c r="OV487" t="str">
        <f t="shared" si="657"/>
        <v>No PI Tests</v>
      </c>
      <c r="OW487" t="str">
        <f t="shared" si="658"/>
        <v>No PI Tests</v>
      </c>
      <c r="OX487" t="str">
        <f t="shared" si="659"/>
        <v>No PI Tests</v>
      </c>
      <c r="OY487" t="str">
        <f t="shared" si="660"/>
        <v>No PI Tests</v>
      </c>
      <c r="OZ487" t="str">
        <f t="shared" si="661"/>
        <v>No PI Tests</v>
      </c>
      <c r="PA487" s="159" t="str">
        <f t="shared" si="662"/>
        <v>No PI Tests</v>
      </c>
      <c r="PB487" t="str">
        <f t="shared" si="663"/>
        <v>No PI Tests</v>
      </c>
      <c r="PC487" t="str">
        <f t="shared" si="664"/>
        <v>No PI Tests</v>
      </c>
      <c r="PD487" t="str">
        <f t="shared" si="665"/>
        <v>No PI Tests</v>
      </c>
      <c r="PE487" t="str">
        <f t="shared" si="666"/>
        <v>No PI Tests</v>
      </c>
      <c r="PF487" t="str">
        <f t="shared" si="667"/>
        <v>No PI Tests</v>
      </c>
      <c r="PG487" t="str">
        <f t="shared" si="668"/>
        <v>No PI Tests</v>
      </c>
      <c r="PH487">
        <f t="shared" si="669"/>
        <v>0</v>
      </c>
      <c r="PI487">
        <f t="shared" si="670"/>
        <v>0</v>
      </c>
      <c r="PJ487" t="str">
        <f t="shared" si="671"/>
        <v>Null</v>
      </c>
      <c r="PK487" t="str">
        <f>IF(HR487="","Null",IF(E487&lt;3,"Null",IF(HU487=0,0,IF(HS487="Form 1",VLOOKUP(HU487,Lookups!$BE$3:$BP$63,E487,FALSE),IF(HS487="Form 2",VLOOKUP(HU487,Lookups!$BE$67:$BP$127,E487,FALSE),VLOOKUP(HU487,Lookups!$BE$130:$BP$190,E487,FALSE))))))</f>
        <v>Null</v>
      </c>
      <c r="PL487" t="str">
        <f t="shared" si="672"/>
        <v>Null</v>
      </c>
      <c r="PM487" t="str">
        <f>IF($PH487=0,"Null",IF(E487&lt;3,"Null",IF(OX487=0,0,IF(OV487="Form 1",VLOOKUP(OX487,Lookups!$BE$3:$BP$63,E487,FALSE),IF(OV487="Form 2",VLOOKUP(OX487,Lookups!$BE$67:$BP$127,E487,FALSE),VLOOKUP(OX487,Lookups!$BE$130:$BP$190,E487,FALSE))))))</f>
        <v>Null</v>
      </c>
      <c r="PN487" t="str">
        <f t="shared" si="673"/>
        <v>Null</v>
      </c>
      <c r="PO487" t="str">
        <f t="shared" si="674"/>
        <v>Null</v>
      </c>
      <c r="PP487" t="str">
        <f t="shared" si="675"/>
        <v>Null</v>
      </c>
      <c r="PQ487" t="str">
        <f>IF(HR487="","Null",IF(E487&lt;3,"Null",IF(HV487=0,0,IF(HS487="Form 1",VLOOKUP(HV487,Lookups!$BR$3:$CC$63,E487,FALSE),IF(HS487="Form 2",VLOOKUP(HV487,Lookups!$BR$67:$CC$127,E487,FALSE),VLOOKUP(HV487,Lookups!$BR$130:$CC$190,E487,FALSE))))))</f>
        <v>Null</v>
      </c>
      <c r="PR487" t="str">
        <f t="shared" si="676"/>
        <v>Null</v>
      </c>
      <c r="PS487" t="str">
        <f>IF(HR487="","Null",IF(E487&lt;3,"Null",IF(OY487=0,0,IF(OW487="Form 1",VLOOKUP(OY487,Lookups!$BR$3:$CC$63,E487,FALSE),IF(OW487="Form 2",VLOOKUP(OY487,Lookups!$BR$67:$CC$127,E487,FALSE),VLOOKUP(OY487,Lookups!$BR$130:$CC$190,E487,FALSE))))))</f>
        <v>Null</v>
      </c>
      <c r="PT487" t="str">
        <f t="shared" si="677"/>
        <v>Null</v>
      </c>
      <c r="PU487" t="str">
        <f t="shared" si="678"/>
        <v>Null</v>
      </c>
      <c r="PV487" t="str">
        <f t="shared" si="679"/>
        <v>Null</v>
      </c>
      <c r="PW487" t="str">
        <f t="shared" si="680"/>
        <v>No PI Tests</v>
      </c>
      <c r="PX487">
        <f t="shared" si="681"/>
        <v>0</v>
      </c>
      <c r="PY487">
        <f t="shared" si="682"/>
        <v>0</v>
      </c>
      <c r="PZ487" t="str">
        <f t="shared" si="683"/>
        <v>Null</v>
      </c>
      <c r="QA487" t="str">
        <f t="shared" si="684"/>
        <v>Null</v>
      </c>
      <c r="QB487" t="str">
        <f t="shared" si="685"/>
        <v>Null</v>
      </c>
      <c r="QC487" t="str">
        <f>IF($MS487="System 44 Record",IF(BQ487&lt;MEDIAN(Directions!$F$3,Directions!$F$6),"Mid-Year Exited Student","Full Year Participant")&amp;IF(BP487&lt;Directions!$F$3,", Started Prior Year",", Started This Year"),"Null")</f>
        <v>Null</v>
      </c>
      <c r="QD487" t="str">
        <f t="shared" si="686"/>
        <v>Null</v>
      </c>
      <c r="QE487">
        <f t="shared" si="687"/>
        <v>0</v>
      </c>
      <c r="QF487">
        <f t="shared" si="688"/>
        <v>0</v>
      </c>
      <c r="QG487">
        <f t="shared" si="689"/>
        <v>0</v>
      </c>
      <c r="QH487">
        <f t="shared" si="690"/>
        <v>0</v>
      </c>
      <c r="QI487">
        <f t="shared" si="691"/>
        <v>0</v>
      </c>
      <c r="QJ487" t="str">
        <f t="shared" si="692"/>
        <v>Used None</v>
      </c>
      <c r="QK487" t="str">
        <f t="shared" si="693"/>
        <v>Null</v>
      </c>
      <c r="QL487" t="str">
        <f t="shared" si="694"/>
        <v>Null</v>
      </c>
      <c r="QM487" t="str">
        <f>IF($MS487="READ 180 Record",IF(AQ487="","Null",VLOOKUP(JJ487,Lookups!$DX$3:$EB$2054,AN487+1,FALSE)),"Null")</f>
        <v>Null</v>
      </c>
      <c r="QN487" t="str">
        <f t="shared" si="695"/>
        <v>Null</v>
      </c>
    </row>
    <row r="488" spans="1:456" x14ac:dyDescent="0.25">
      <c r="A488" s="161" t="s">
        <v>1447</v>
      </c>
      <c r="B488" s="161" t="s">
        <v>1447</v>
      </c>
      <c r="C488" s="161" t="s">
        <v>1447</v>
      </c>
      <c r="D488" s="161" t="s">
        <v>1447</v>
      </c>
      <c r="E488" s="161">
        <v>7</v>
      </c>
      <c r="F488" s="161" t="s">
        <v>1447</v>
      </c>
      <c r="G488" s="161" t="s">
        <v>880</v>
      </c>
      <c r="H488" s="161" t="s">
        <v>881</v>
      </c>
      <c r="K488" s="161">
        <v>0</v>
      </c>
      <c r="L488" s="161">
        <v>0</v>
      </c>
      <c r="M488" s="161">
        <v>0</v>
      </c>
      <c r="N488" s="161">
        <v>0</v>
      </c>
      <c r="O488" s="161">
        <v>0</v>
      </c>
      <c r="P488" s="161">
        <v>0</v>
      </c>
      <c r="Q488" s="161">
        <v>0</v>
      </c>
      <c r="R488" s="161">
        <v>0</v>
      </c>
      <c r="S488" s="161">
        <v>0</v>
      </c>
      <c r="T488" s="161">
        <v>0</v>
      </c>
      <c r="U488" s="161">
        <v>0</v>
      </c>
      <c r="V488" s="161">
        <v>0</v>
      </c>
      <c r="W488" s="161">
        <v>0</v>
      </c>
      <c r="X488" s="161">
        <v>0</v>
      </c>
      <c r="AB488" s="161" t="s">
        <v>242</v>
      </c>
      <c r="AC488" s="161" t="s">
        <v>242</v>
      </c>
      <c r="AD488" s="161" t="s">
        <v>242</v>
      </c>
      <c r="AE488" s="161" t="s">
        <v>242</v>
      </c>
      <c r="AF488" s="161" t="s">
        <v>242</v>
      </c>
      <c r="AG488" s="161" t="s">
        <v>242</v>
      </c>
      <c r="AH488" s="161" t="s">
        <v>242</v>
      </c>
      <c r="AI488" s="161">
        <v>20150801</v>
      </c>
      <c r="AJ488" s="161">
        <v>20160525</v>
      </c>
      <c r="AK488" s="161" t="s">
        <v>869</v>
      </c>
      <c r="AL488" t="s">
        <v>1078</v>
      </c>
      <c r="BN488" t="s">
        <v>1079</v>
      </c>
      <c r="ET488" s="161">
        <v>0</v>
      </c>
      <c r="EU488" s="161">
        <v>0</v>
      </c>
      <c r="EV488" s="161">
        <v>0</v>
      </c>
      <c r="EW488" s="161">
        <v>0</v>
      </c>
      <c r="EX488" s="161">
        <v>0</v>
      </c>
      <c r="EY488" s="161">
        <v>0</v>
      </c>
      <c r="EZ488" s="161">
        <v>0</v>
      </c>
      <c r="FA488" s="161">
        <v>0</v>
      </c>
      <c r="FB488" s="161">
        <v>0</v>
      </c>
      <c r="FC488" s="161">
        <v>0</v>
      </c>
      <c r="FD488" s="161">
        <v>0</v>
      </c>
      <c r="FE488" s="161">
        <v>0</v>
      </c>
      <c r="HN488" s="161" t="s">
        <v>881</v>
      </c>
      <c r="JB488" s="161" t="s">
        <v>881</v>
      </c>
      <c r="JC488" s="161">
        <v>0</v>
      </c>
      <c r="JD488" s="161">
        <v>0</v>
      </c>
      <c r="JE488" s="161">
        <v>0</v>
      </c>
      <c r="JF488" s="161">
        <v>0</v>
      </c>
      <c r="MN488" t="str">
        <f t="shared" si="609"/>
        <v>NoNoNoNoNoNo</v>
      </c>
      <c r="MO488" t="str">
        <f>IF(AND(MN488="NoNoNoNoNoNo",JI488=""),"No Programs",VLOOKUP(MN488,Lookups!$DA$4:$DB$67,2,FALSE))</f>
        <v>No Programs</v>
      </c>
      <c r="MP488">
        <f t="shared" si="610"/>
        <v>0</v>
      </c>
      <c r="MQ488" t="str">
        <f t="shared" si="611"/>
        <v>No Program Use</v>
      </c>
      <c r="MR488" t="str">
        <f>Directions!$D$3</f>
        <v>Usage</v>
      </c>
      <c r="MS488" t="str">
        <f>VLOOKUP(MQ488,Lookups!$CU$71:$CV$80,2,FALSE)</f>
        <v>Exclude</v>
      </c>
      <c r="MT488">
        <f t="shared" si="612"/>
        <v>0</v>
      </c>
      <c r="MU488">
        <f t="shared" si="613"/>
        <v>0</v>
      </c>
      <c r="MV488">
        <f t="shared" si="614"/>
        <v>0</v>
      </c>
      <c r="MW488">
        <f t="shared" si="615"/>
        <v>0</v>
      </c>
      <c r="MX488">
        <f t="shared" si="616"/>
        <v>0</v>
      </c>
      <c r="MY488" t="str">
        <f t="shared" si="617"/>
        <v>Not Used</v>
      </c>
      <c r="MZ488">
        <f t="shared" si="618"/>
        <v>0</v>
      </c>
      <c r="NA488" t="str">
        <f t="shared" si="619"/>
        <v>Not Available</v>
      </c>
      <c r="NB488" t="str">
        <f t="shared" si="620"/>
        <v>Not Available</v>
      </c>
      <c r="NC488" t="str">
        <f t="shared" si="621"/>
        <v>4 Not Indicated</v>
      </c>
      <c r="ND488" t="str">
        <f t="shared" si="622"/>
        <v>4 Not Indicated</v>
      </c>
      <c r="NE488" t="str">
        <f t="shared" si="623"/>
        <v>4 Not Indicated</v>
      </c>
      <c r="NF488" t="str">
        <f t="shared" si="624"/>
        <v>4 Not Indicated</v>
      </c>
      <c r="NG488" t="str">
        <f t="shared" si="625"/>
        <v>4 Not Indicated</v>
      </c>
      <c r="NH488" s="159" t="str">
        <f t="shared" si="626"/>
        <v>Null</v>
      </c>
      <c r="NI488" t="str">
        <f t="shared" si="627"/>
        <v>Null</v>
      </c>
      <c r="NJ488" s="159" t="str">
        <f t="shared" si="628"/>
        <v>Null</v>
      </c>
      <c r="NK488" t="str">
        <f t="shared" si="629"/>
        <v>Null</v>
      </c>
      <c r="NL488" t="str">
        <f t="shared" si="630"/>
        <v>No RI Tests</v>
      </c>
      <c r="NM488">
        <f t="shared" si="631"/>
        <v>0</v>
      </c>
      <c r="NN488" t="str">
        <f>IF(OR(E488="PK",E488="K",JJ488=""),"Null",INDEX(Lookups!$EZ$4:$FW$18,MATCH($JJ488,Lookups!$EY$4:$EY$18,1),MATCH($E488,Lookups!$EZ$3:$FW$3,0)))</f>
        <v>Null</v>
      </c>
      <c r="NO488" t="str">
        <f>IF(OR(E488="PK",E488="K",JJ488=""),"Null",INDEX(Lookups!$EZ$4:$FW$18,MATCH($JJ488,Lookups!$EY$4:$EY$18,1),MATCH($E488,Lookups!$EZ$3:$FW$3,0) + 1))</f>
        <v>Null</v>
      </c>
      <c r="NP488" t="str">
        <f t="shared" si="632"/>
        <v>Null</v>
      </c>
      <c r="NQ488" t="str">
        <f t="shared" si="633"/>
        <v>Null</v>
      </c>
      <c r="NR488" t="str">
        <f t="shared" si="634"/>
        <v>Null</v>
      </c>
      <c r="NS488" t="str">
        <f t="shared" si="635"/>
        <v>No RI Tests</v>
      </c>
      <c r="NT488" t="str">
        <f t="shared" si="636"/>
        <v>No RI Tests</v>
      </c>
      <c r="NU488" t="str">
        <f t="shared" si="637"/>
        <v>No RI Tests</v>
      </c>
      <c r="NV488" s="183" t="str">
        <f t="array" ref="NV488">IF($NL488="No RI Tests","No RI Tests",VLOOKUP(IF(AND(E488="K",JJ488&lt;280),3,IF(AND(E488="K",JJ488&gt;=280),4,MAX(IF(E488=Lookups!$DF$6:$DF$99,IF(JJ488&gt;=Lookups!$DG$6:$DG$99,Lookups!$DH$6:$DH$99))))),Lookups!$DE$104:$DG$108,2,FALSE))</f>
        <v>No RI Tests</v>
      </c>
      <c r="NW488" s="161" t="str">
        <f t="array" ref="NW488">IF($NL488="No RI Tests","No RI Tests",VLOOKUP(IF(AND(E488="K",JH488&lt;280),3,IF(AND(E488="K",JH488&gt;=280),4,MAX(IF(E488=Lookups!$DF$6:$DF$99,IF(NI488&gt;=Lookups!$DG$6:$DG$99,Lookups!$DH$6:$DH$99))))),Lookups!$DE$104:$DG$108,2,FALSE))</f>
        <v>No RI Tests</v>
      </c>
      <c r="NX488" s="161" t="str">
        <f t="array" ref="NX488">IF($NL488="No RI Tests","No RI Tests",VLOOKUP(IF(AND(E488="K",NK488&lt;280),3,IF(AND(E488="K",NK488&gt;=280),4,MAX(IF(E488=Lookups!$DF$6:$DF$99,IF(NK488&gt;=Lookups!$DG$6:$DG$99,Lookups!$DH$6:$DH$99))))),Lookups!$DE$104:$DG$108,2,FALSE))</f>
        <v>No RI Tests</v>
      </c>
      <c r="NY488" t="str">
        <f t="shared" si="638"/>
        <v>Null</v>
      </c>
      <c r="NZ488" t="str">
        <f t="shared" si="639"/>
        <v>Null</v>
      </c>
      <c r="OA488" t="str">
        <f t="shared" si="640"/>
        <v>No RI for Comparison</v>
      </c>
      <c r="OB488" s="161" t="str">
        <f t="array" ref="OB488">IF($NL488="No RI Tests","No RI Tests",IF(E488="K","N/A",VLOOKUP(MAX(IF(E488=Lookups!$DF$6:$DF$99,IF(JJ488&gt;=Lookups!$DG$6:$DG$99,Lookups!$DI$6:$DI$99))),Lookups!$DE$104:$DG$108,3,FALSE)))</f>
        <v>No RI Tests</v>
      </c>
      <c r="OC488" s="161" t="str">
        <f t="array" ref="OC488">IF($NL488="No RI Tests","No RI Tests",IF(E488="K","N/A",VLOOKUP(MAX(IF(E488=Lookups!$DF$6:$DF$99,IF(NI488&gt;=Lookups!$DG$6:$DG$99,Lookups!$DI$6:$DI$99))),Lookups!$DE$104:$DG$108,3,FALSE)))</f>
        <v>No RI Tests</v>
      </c>
      <c r="OD488" s="161" t="str">
        <f t="array" ref="OD488">IF($NL488="No RI Tests","No RI Tests",IF(E488="K","N/A",VLOOKUP(MAX(IF(E488=Lookups!$DF$6:$DF$99,IF(NK488&gt;=Lookups!$DG$6:$DG$99,Lookups!$DI$6:$DI$99))),Lookups!$DE$104:$DG$108,3,FALSE)))</f>
        <v>No RI Tests</v>
      </c>
      <c r="OE488" t="str">
        <f t="shared" si="641"/>
        <v>Null</v>
      </c>
      <c r="OF488" t="str">
        <f t="shared" si="642"/>
        <v>Null</v>
      </c>
      <c r="OG488" t="str">
        <f t="shared" si="643"/>
        <v>No RI for Comparison</v>
      </c>
      <c r="OH488" t="str">
        <f t="shared" si="644"/>
        <v>Null</v>
      </c>
      <c r="OI488" t="str">
        <f t="shared" si="645"/>
        <v>Null</v>
      </c>
      <c r="OJ488" t="str">
        <f t="shared" si="646"/>
        <v>Null</v>
      </c>
      <c r="OK488" t="str">
        <f t="shared" si="647"/>
        <v>Null</v>
      </c>
      <c r="OL488" t="str">
        <f t="shared" si="648"/>
        <v>Null</v>
      </c>
      <c r="OM488" t="str">
        <f t="shared" si="649"/>
        <v>Null</v>
      </c>
      <c r="ON488" t="str">
        <f t="shared" si="650"/>
        <v>Null</v>
      </c>
      <c r="OO488" t="str">
        <f t="shared" si="651"/>
        <v>Null RI</v>
      </c>
      <c r="OP488" t="str">
        <f ca="1">IF(AND(HR488&lt;&gt;"",JJ488&lt;600),IF(HT488="Advancing","Tier 2","Tier 3"),IF(JI488="","Null",IF(OR(E488="K",E488&lt;3),"FRA Recommended",IF(JJ488&gt;=IF(E488&lt;6,400,600),IF(JJ488&lt;VLOOKUP(E488,Lookups!$AP$3:$AR$16,3,FALSE),"Tier 2","Core"),IF(JJ488&lt;400,IF(RAND()&lt;0.81,"Tier 3","Tier 2"),IF(RAND()&lt;0.51,"Tier 3","Tier 2"))))))</f>
        <v>Null</v>
      </c>
      <c r="OQ488" t="str">
        <f t="shared" si="652"/>
        <v>Null</v>
      </c>
      <c r="OR488" t="str">
        <f t="shared" si="653"/>
        <v>Null</v>
      </c>
      <c r="OS488" t="str">
        <f t="shared" si="654"/>
        <v>Null</v>
      </c>
      <c r="OT488" t="str">
        <f t="shared" si="655"/>
        <v>No RI Tests</v>
      </c>
      <c r="OU488" s="159" t="str">
        <f t="shared" si="656"/>
        <v>No PI Tests</v>
      </c>
      <c r="OV488" t="str">
        <f t="shared" si="657"/>
        <v>No PI Tests</v>
      </c>
      <c r="OW488" t="str">
        <f t="shared" si="658"/>
        <v>No PI Tests</v>
      </c>
      <c r="OX488" t="str">
        <f t="shared" si="659"/>
        <v>No PI Tests</v>
      </c>
      <c r="OY488" t="str">
        <f t="shared" si="660"/>
        <v>No PI Tests</v>
      </c>
      <c r="OZ488" t="str">
        <f t="shared" si="661"/>
        <v>No PI Tests</v>
      </c>
      <c r="PA488" s="159" t="str">
        <f t="shared" si="662"/>
        <v>No PI Tests</v>
      </c>
      <c r="PB488" t="str">
        <f t="shared" si="663"/>
        <v>No PI Tests</v>
      </c>
      <c r="PC488" t="str">
        <f t="shared" si="664"/>
        <v>No PI Tests</v>
      </c>
      <c r="PD488" t="str">
        <f t="shared" si="665"/>
        <v>No PI Tests</v>
      </c>
      <c r="PE488" t="str">
        <f t="shared" si="666"/>
        <v>No PI Tests</v>
      </c>
      <c r="PF488" t="str">
        <f t="shared" si="667"/>
        <v>No PI Tests</v>
      </c>
      <c r="PG488" t="str">
        <f t="shared" si="668"/>
        <v>No PI Tests</v>
      </c>
      <c r="PH488">
        <f t="shared" si="669"/>
        <v>0</v>
      </c>
      <c r="PI488">
        <f t="shared" si="670"/>
        <v>0</v>
      </c>
      <c r="PJ488" t="str">
        <f t="shared" si="671"/>
        <v>Null</v>
      </c>
      <c r="PK488" t="str">
        <f>IF(HR488="","Null",IF(E488&lt;3,"Null",IF(HU488=0,0,IF(HS488="Form 1",VLOOKUP(HU488,Lookups!$BE$3:$BP$63,E488,FALSE),IF(HS488="Form 2",VLOOKUP(HU488,Lookups!$BE$67:$BP$127,E488,FALSE),VLOOKUP(HU488,Lookups!$BE$130:$BP$190,E488,FALSE))))))</f>
        <v>Null</v>
      </c>
      <c r="PL488" t="str">
        <f t="shared" si="672"/>
        <v>Null</v>
      </c>
      <c r="PM488" t="str">
        <f>IF($PH488=0,"Null",IF(E488&lt;3,"Null",IF(OX488=0,0,IF(OV488="Form 1",VLOOKUP(OX488,Lookups!$BE$3:$BP$63,E488,FALSE),IF(OV488="Form 2",VLOOKUP(OX488,Lookups!$BE$67:$BP$127,E488,FALSE),VLOOKUP(OX488,Lookups!$BE$130:$BP$190,E488,FALSE))))))</f>
        <v>Null</v>
      </c>
      <c r="PN488" t="str">
        <f t="shared" si="673"/>
        <v>Null</v>
      </c>
      <c r="PO488" t="str">
        <f t="shared" si="674"/>
        <v>Null</v>
      </c>
      <c r="PP488" t="str">
        <f t="shared" si="675"/>
        <v>Null</v>
      </c>
      <c r="PQ488" t="str">
        <f>IF(HR488="","Null",IF(E488&lt;3,"Null",IF(HV488=0,0,IF(HS488="Form 1",VLOOKUP(HV488,Lookups!$BR$3:$CC$63,E488,FALSE),IF(HS488="Form 2",VLOOKUP(HV488,Lookups!$BR$67:$CC$127,E488,FALSE),VLOOKUP(HV488,Lookups!$BR$130:$CC$190,E488,FALSE))))))</f>
        <v>Null</v>
      </c>
      <c r="PR488" t="str">
        <f t="shared" si="676"/>
        <v>Null</v>
      </c>
      <c r="PS488" t="str">
        <f>IF(HR488="","Null",IF(E488&lt;3,"Null",IF(OY488=0,0,IF(OW488="Form 1",VLOOKUP(OY488,Lookups!$BR$3:$CC$63,E488,FALSE),IF(OW488="Form 2",VLOOKUP(OY488,Lookups!$BR$67:$CC$127,E488,FALSE),VLOOKUP(OY488,Lookups!$BR$130:$CC$190,E488,FALSE))))))</f>
        <v>Null</v>
      </c>
      <c r="PT488" t="str">
        <f t="shared" si="677"/>
        <v>Null</v>
      </c>
      <c r="PU488" t="str">
        <f t="shared" si="678"/>
        <v>Null</v>
      </c>
      <c r="PV488" t="str">
        <f t="shared" si="679"/>
        <v>Null</v>
      </c>
      <c r="PW488" t="str">
        <f t="shared" si="680"/>
        <v>No PI Tests</v>
      </c>
      <c r="PX488">
        <f t="shared" si="681"/>
        <v>0</v>
      </c>
      <c r="PY488">
        <f t="shared" si="682"/>
        <v>0</v>
      </c>
      <c r="PZ488" t="str">
        <f t="shared" si="683"/>
        <v>Null</v>
      </c>
      <c r="QA488" t="str">
        <f t="shared" si="684"/>
        <v>Null</v>
      </c>
      <c r="QB488" t="str">
        <f t="shared" si="685"/>
        <v>Null</v>
      </c>
      <c r="QC488" t="str">
        <f>IF($MS488="System 44 Record",IF(BQ488&lt;MEDIAN(Directions!$F$3,Directions!$F$6),"Mid-Year Exited Student","Full Year Participant")&amp;IF(BP488&lt;Directions!$F$3,", Started Prior Year",", Started This Year"),"Null")</f>
        <v>Null</v>
      </c>
      <c r="QD488" t="str">
        <f t="shared" si="686"/>
        <v>Null</v>
      </c>
      <c r="QE488">
        <f t="shared" si="687"/>
        <v>0</v>
      </c>
      <c r="QF488">
        <f t="shared" si="688"/>
        <v>0</v>
      </c>
      <c r="QG488">
        <f t="shared" si="689"/>
        <v>0</v>
      </c>
      <c r="QH488">
        <f t="shared" si="690"/>
        <v>0</v>
      </c>
      <c r="QI488">
        <f t="shared" si="691"/>
        <v>0</v>
      </c>
      <c r="QJ488" t="str">
        <f t="shared" si="692"/>
        <v>Used None</v>
      </c>
      <c r="QK488" t="str">
        <f t="shared" si="693"/>
        <v>Null</v>
      </c>
      <c r="QL488" t="str">
        <f t="shared" si="694"/>
        <v>Null</v>
      </c>
      <c r="QM488" t="str">
        <f>IF($MS488="READ 180 Record",IF(AQ488="","Null",VLOOKUP(JJ488,Lookups!$DX$3:$EB$2054,AN488+1,FALSE)),"Null")</f>
        <v>Null</v>
      </c>
      <c r="QN488" t="str">
        <f t="shared" si="695"/>
        <v>Null</v>
      </c>
    </row>
    <row r="489" spans="1:456" x14ac:dyDescent="0.25">
      <c r="A489" s="161" t="s">
        <v>1447</v>
      </c>
      <c r="B489" s="161" t="s">
        <v>1447</v>
      </c>
      <c r="C489" s="161" t="s">
        <v>1447</v>
      </c>
      <c r="D489" s="161" t="s">
        <v>1447</v>
      </c>
      <c r="E489" s="161">
        <v>10</v>
      </c>
      <c r="F489" s="161" t="s">
        <v>1447</v>
      </c>
      <c r="G489" s="161" t="s">
        <v>880</v>
      </c>
      <c r="H489" s="161" t="s">
        <v>881</v>
      </c>
      <c r="K489" s="161">
        <v>0</v>
      </c>
      <c r="L489" s="161">
        <v>0</v>
      </c>
      <c r="M489" s="161">
        <v>0</v>
      </c>
      <c r="N489" s="161">
        <v>0</v>
      </c>
      <c r="O489" s="161">
        <v>0</v>
      </c>
      <c r="P489" s="161">
        <v>0</v>
      </c>
      <c r="Q489" s="161">
        <v>0</v>
      </c>
      <c r="R489" s="161">
        <v>0</v>
      </c>
      <c r="S489" s="161">
        <v>0</v>
      </c>
      <c r="T489" s="161">
        <v>0</v>
      </c>
      <c r="U489" s="161">
        <v>0</v>
      </c>
      <c r="V489" s="161">
        <v>0</v>
      </c>
      <c r="W489" s="161">
        <v>0</v>
      </c>
      <c r="X489" s="161">
        <v>0</v>
      </c>
      <c r="AB489" s="161" t="s">
        <v>242</v>
      </c>
      <c r="AC489" s="161" t="s">
        <v>242</v>
      </c>
      <c r="AD489" s="161" t="s">
        <v>242</v>
      </c>
      <c r="AE489" s="161" t="s">
        <v>242</v>
      </c>
      <c r="AF489" s="161" t="s">
        <v>242</v>
      </c>
      <c r="AG489" s="161" t="s">
        <v>242</v>
      </c>
      <c r="AH489" s="161" t="s">
        <v>242</v>
      </c>
      <c r="AI489" s="161">
        <v>20150801</v>
      </c>
      <c r="AJ489" s="161">
        <v>20160525</v>
      </c>
      <c r="AK489" s="161" t="s">
        <v>869</v>
      </c>
      <c r="AL489" t="s">
        <v>1078</v>
      </c>
      <c r="BN489" t="s">
        <v>1079</v>
      </c>
      <c r="ET489" s="161">
        <v>0</v>
      </c>
      <c r="EU489" s="161">
        <v>0</v>
      </c>
      <c r="EV489" s="161">
        <v>0</v>
      </c>
      <c r="EW489" s="161">
        <v>0</v>
      </c>
      <c r="EX489" s="161">
        <v>0</v>
      </c>
      <c r="EY489" s="161">
        <v>0</v>
      </c>
      <c r="EZ489" s="161">
        <v>0</v>
      </c>
      <c r="FA489" s="161">
        <v>0</v>
      </c>
      <c r="FB489" s="161">
        <v>0</v>
      </c>
      <c r="FC489" s="161">
        <v>0</v>
      </c>
      <c r="FD489" s="161">
        <v>0</v>
      </c>
      <c r="FE489" s="161">
        <v>0</v>
      </c>
      <c r="HN489" s="161" t="s">
        <v>881</v>
      </c>
      <c r="JB489" s="161" t="s">
        <v>881</v>
      </c>
      <c r="JC489" s="161">
        <v>0</v>
      </c>
      <c r="JD489" s="161">
        <v>0</v>
      </c>
      <c r="JE489" s="161">
        <v>0</v>
      </c>
      <c r="JF489" s="161">
        <v>0</v>
      </c>
      <c r="MN489" t="str">
        <f t="shared" si="609"/>
        <v>NoNoNoNoNoNo</v>
      </c>
      <c r="MO489" t="str">
        <f>IF(AND(MN489="NoNoNoNoNoNo",JI489=""),"No Programs",VLOOKUP(MN489,Lookups!$DA$4:$DB$67,2,FALSE))</f>
        <v>No Programs</v>
      </c>
      <c r="MP489">
        <f t="shared" si="610"/>
        <v>0</v>
      </c>
      <c r="MQ489" t="str">
        <f t="shared" si="611"/>
        <v>No Program Use</v>
      </c>
      <c r="MR489" t="str">
        <f>Directions!$D$3</f>
        <v>Usage</v>
      </c>
      <c r="MS489" t="str">
        <f>VLOOKUP(MQ489,Lookups!$CU$71:$CV$80,2,FALSE)</f>
        <v>Exclude</v>
      </c>
      <c r="MT489">
        <f t="shared" si="612"/>
        <v>0</v>
      </c>
      <c r="MU489">
        <f t="shared" si="613"/>
        <v>0</v>
      </c>
      <c r="MV489">
        <f t="shared" si="614"/>
        <v>0</v>
      </c>
      <c r="MW489">
        <f t="shared" si="615"/>
        <v>0</v>
      </c>
      <c r="MX489">
        <f t="shared" si="616"/>
        <v>0</v>
      </c>
      <c r="MY489" t="str">
        <f t="shared" si="617"/>
        <v>Not Used</v>
      </c>
      <c r="MZ489">
        <f t="shared" si="618"/>
        <v>0</v>
      </c>
      <c r="NA489" t="str">
        <f t="shared" si="619"/>
        <v>Not Available</v>
      </c>
      <c r="NB489" t="str">
        <f t="shared" si="620"/>
        <v>Not Available</v>
      </c>
      <c r="NC489" t="str">
        <f t="shared" si="621"/>
        <v>4 Not Indicated</v>
      </c>
      <c r="ND489" t="str">
        <f t="shared" si="622"/>
        <v>4 Not Indicated</v>
      </c>
      <c r="NE489" t="str">
        <f t="shared" si="623"/>
        <v>4 Not Indicated</v>
      </c>
      <c r="NF489" t="str">
        <f t="shared" si="624"/>
        <v>4 Not Indicated</v>
      </c>
      <c r="NG489" t="str">
        <f t="shared" si="625"/>
        <v>4 Not Indicated</v>
      </c>
      <c r="NH489" s="159" t="str">
        <f t="shared" si="626"/>
        <v>Null</v>
      </c>
      <c r="NI489" t="str">
        <f t="shared" si="627"/>
        <v>Null</v>
      </c>
      <c r="NJ489" s="159" t="str">
        <f t="shared" si="628"/>
        <v>Null</v>
      </c>
      <c r="NK489" t="str">
        <f t="shared" si="629"/>
        <v>Null</v>
      </c>
      <c r="NL489" t="str">
        <f t="shared" si="630"/>
        <v>No RI Tests</v>
      </c>
      <c r="NM489">
        <f t="shared" si="631"/>
        <v>0</v>
      </c>
      <c r="NN489" t="str">
        <f>IF(OR(E489="PK",E489="K",JJ489=""),"Null",INDEX(Lookups!$EZ$4:$FW$18,MATCH($JJ489,Lookups!$EY$4:$EY$18,1),MATCH($E489,Lookups!$EZ$3:$FW$3,0)))</f>
        <v>Null</v>
      </c>
      <c r="NO489" t="str">
        <f>IF(OR(E489="PK",E489="K",JJ489=""),"Null",INDEX(Lookups!$EZ$4:$FW$18,MATCH($JJ489,Lookups!$EY$4:$EY$18,1),MATCH($E489,Lookups!$EZ$3:$FW$3,0) + 1))</f>
        <v>Null</v>
      </c>
      <c r="NP489" t="str">
        <f t="shared" si="632"/>
        <v>Null</v>
      </c>
      <c r="NQ489" t="str">
        <f t="shared" si="633"/>
        <v>Null</v>
      </c>
      <c r="NR489" t="str">
        <f t="shared" si="634"/>
        <v>Null</v>
      </c>
      <c r="NS489" t="str">
        <f t="shared" si="635"/>
        <v>No RI Tests</v>
      </c>
      <c r="NT489" t="str">
        <f t="shared" si="636"/>
        <v>No RI Tests</v>
      </c>
      <c r="NU489" t="str">
        <f t="shared" si="637"/>
        <v>No RI Tests</v>
      </c>
      <c r="NV489" s="183" t="str">
        <f t="array" ref="NV489">IF($NL489="No RI Tests","No RI Tests",VLOOKUP(IF(AND(E489="K",JJ489&lt;280),3,IF(AND(E489="K",JJ489&gt;=280),4,MAX(IF(E489=Lookups!$DF$6:$DF$99,IF(JJ489&gt;=Lookups!$DG$6:$DG$99,Lookups!$DH$6:$DH$99))))),Lookups!$DE$104:$DG$108,2,FALSE))</f>
        <v>No RI Tests</v>
      </c>
      <c r="NW489" s="161" t="str">
        <f t="array" ref="NW489">IF($NL489="No RI Tests","No RI Tests",VLOOKUP(IF(AND(E489="K",JH489&lt;280),3,IF(AND(E489="K",JH489&gt;=280),4,MAX(IF(E489=Lookups!$DF$6:$DF$99,IF(NI489&gt;=Lookups!$DG$6:$DG$99,Lookups!$DH$6:$DH$99))))),Lookups!$DE$104:$DG$108,2,FALSE))</f>
        <v>No RI Tests</v>
      </c>
      <c r="NX489" s="161" t="str">
        <f t="array" ref="NX489">IF($NL489="No RI Tests","No RI Tests",VLOOKUP(IF(AND(E489="K",NK489&lt;280),3,IF(AND(E489="K",NK489&gt;=280),4,MAX(IF(E489=Lookups!$DF$6:$DF$99,IF(NK489&gt;=Lookups!$DG$6:$DG$99,Lookups!$DH$6:$DH$99))))),Lookups!$DE$104:$DG$108,2,FALSE))</f>
        <v>No RI Tests</v>
      </c>
      <c r="NY489" t="str">
        <f t="shared" si="638"/>
        <v>Null</v>
      </c>
      <c r="NZ489" t="str">
        <f t="shared" si="639"/>
        <v>Null</v>
      </c>
      <c r="OA489" t="str">
        <f t="shared" si="640"/>
        <v>No RI for Comparison</v>
      </c>
      <c r="OB489" s="161" t="str">
        <f t="array" ref="OB489">IF($NL489="No RI Tests","No RI Tests",IF(E489="K","N/A",VLOOKUP(MAX(IF(E489=Lookups!$DF$6:$DF$99,IF(JJ489&gt;=Lookups!$DG$6:$DG$99,Lookups!$DI$6:$DI$99))),Lookups!$DE$104:$DG$108,3,FALSE)))</f>
        <v>No RI Tests</v>
      </c>
      <c r="OC489" s="161" t="str">
        <f t="array" ref="OC489">IF($NL489="No RI Tests","No RI Tests",IF(E489="K","N/A",VLOOKUP(MAX(IF(E489=Lookups!$DF$6:$DF$99,IF(NI489&gt;=Lookups!$DG$6:$DG$99,Lookups!$DI$6:$DI$99))),Lookups!$DE$104:$DG$108,3,FALSE)))</f>
        <v>No RI Tests</v>
      </c>
      <c r="OD489" s="161" t="str">
        <f t="array" ref="OD489">IF($NL489="No RI Tests","No RI Tests",IF(E489="K","N/A",VLOOKUP(MAX(IF(E489=Lookups!$DF$6:$DF$99,IF(NK489&gt;=Lookups!$DG$6:$DG$99,Lookups!$DI$6:$DI$99))),Lookups!$DE$104:$DG$108,3,FALSE)))</f>
        <v>No RI Tests</v>
      </c>
      <c r="OE489" t="str">
        <f t="shared" si="641"/>
        <v>Null</v>
      </c>
      <c r="OF489" t="str">
        <f t="shared" si="642"/>
        <v>Null</v>
      </c>
      <c r="OG489" t="str">
        <f t="shared" si="643"/>
        <v>No RI for Comparison</v>
      </c>
      <c r="OH489" t="str">
        <f t="shared" si="644"/>
        <v>Null</v>
      </c>
      <c r="OI489" t="str">
        <f t="shared" si="645"/>
        <v>Null</v>
      </c>
      <c r="OJ489" t="str">
        <f t="shared" si="646"/>
        <v>Null</v>
      </c>
      <c r="OK489" t="str">
        <f t="shared" si="647"/>
        <v>Null</v>
      </c>
      <c r="OL489" t="str">
        <f t="shared" si="648"/>
        <v>Null</v>
      </c>
      <c r="OM489" t="str">
        <f t="shared" si="649"/>
        <v>Null</v>
      </c>
      <c r="ON489" t="str">
        <f t="shared" si="650"/>
        <v>Null</v>
      </c>
      <c r="OO489" t="str">
        <f t="shared" si="651"/>
        <v>Null RI</v>
      </c>
      <c r="OP489" t="str">
        <f ca="1">IF(AND(HR489&lt;&gt;"",JJ489&lt;600),IF(HT489="Advancing","Tier 2","Tier 3"),IF(JI489="","Null",IF(OR(E489="K",E489&lt;3),"FRA Recommended",IF(JJ489&gt;=IF(E489&lt;6,400,600),IF(JJ489&lt;VLOOKUP(E489,Lookups!$AP$3:$AR$16,3,FALSE),"Tier 2","Core"),IF(JJ489&lt;400,IF(RAND()&lt;0.81,"Tier 3","Tier 2"),IF(RAND()&lt;0.51,"Tier 3","Tier 2"))))))</f>
        <v>Null</v>
      </c>
      <c r="OQ489" t="str">
        <f t="shared" si="652"/>
        <v>Null</v>
      </c>
      <c r="OR489" t="str">
        <f t="shared" si="653"/>
        <v>Null</v>
      </c>
      <c r="OS489" t="str">
        <f t="shared" si="654"/>
        <v>Null</v>
      </c>
      <c r="OT489" t="str">
        <f t="shared" si="655"/>
        <v>No RI Tests</v>
      </c>
      <c r="OU489" s="159" t="str">
        <f t="shared" si="656"/>
        <v>No PI Tests</v>
      </c>
      <c r="OV489" t="str">
        <f t="shared" si="657"/>
        <v>No PI Tests</v>
      </c>
      <c r="OW489" t="str">
        <f t="shared" si="658"/>
        <v>No PI Tests</v>
      </c>
      <c r="OX489" t="str">
        <f t="shared" si="659"/>
        <v>No PI Tests</v>
      </c>
      <c r="OY489" t="str">
        <f t="shared" si="660"/>
        <v>No PI Tests</v>
      </c>
      <c r="OZ489" t="str">
        <f t="shared" si="661"/>
        <v>No PI Tests</v>
      </c>
      <c r="PA489" s="159" t="str">
        <f t="shared" si="662"/>
        <v>No PI Tests</v>
      </c>
      <c r="PB489" t="str">
        <f t="shared" si="663"/>
        <v>No PI Tests</v>
      </c>
      <c r="PC489" t="str">
        <f t="shared" si="664"/>
        <v>No PI Tests</v>
      </c>
      <c r="PD489" t="str">
        <f t="shared" si="665"/>
        <v>No PI Tests</v>
      </c>
      <c r="PE489" t="str">
        <f t="shared" si="666"/>
        <v>No PI Tests</v>
      </c>
      <c r="PF489" t="str">
        <f t="shared" si="667"/>
        <v>No PI Tests</v>
      </c>
      <c r="PG489" t="str">
        <f t="shared" si="668"/>
        <v>No PI Tests</v>
      </c>
      <c r="PH489">
        <f t="shared" si="669"/>
        <v>0</v>
      </c>
      <c r="PI489">
        <f t="shared" si="670"/>
        <v>0</v>
      </c>
      <c r="PJ489" t="str">
        <f t="shared" si="671"/>
        <v>Null</v>
      </c>
      <c r="PK489" t="str">
        <f>IF(HR489="","Null",IF(E489&lt;3,"Null",IF(HU489=0,0,IF(HS489="Form 1",VLOOKUP(HU489,Lookups!$BE$3:$BP$63,E489,FALSE),IF(HS489="Form 2",VLOOKUP(HU489,Lookups!$BE$67:$BP$127,E489,FALSE),VLOOKUP(HU489,Lookups!$BE$130:$BP$190,E489,FALSE))))))</f>
        <v>Null</v>
      </c>
      <c r="PL489" t="str">
        <f t="shared" si="672"/>
        <v>Null</v>
      </c>
      <c r="PM489" t="str">
        <f>IF($PH489=0,"Null",IF(E489&lt;3,"Null",IF(OX489=0,0,IF(OV489="Form 1",VLOOKUP(OX489,Lookups!$BE$3:$BP$63,E489,FALSE),IF(OV489="Form 2",VLOOKUP(OX489,Lookups!$BE$67:$BP$127,E489,FALSE),VLOOKUP(OX489,Lookups!$BE$130:$BP$190,E489,FALSE))))))</f>
        <v>Null</v>
      </c>
      <c r="PN489" t="str">
        <f t="shared" si="673"/>
        <v>Null</v>
      </c>
      <c r="PO489" t="str">
        <f t="shared" si="674"/>
        <v>Null</v>
      </c>
      <c r="PP489" t="str">
        <f t="shared" si="675"/>
        <v>Null</v>
      </c>
      <c r="PQ489" t="str">
        <f>IF(HR489="","Null",IF(E489&lt;3,"Null",IF(HV489=0,0,IF(HS489="Form 1",VLOOKUP(HV489,Lookups!$BR$3:$CC$63,E489,FALSE),IF(HS489="Form 2",VLOOKUP(HV489,Lookups!$BR$67:$CC$127,E489,FALSE),VLOOKUP(HV489,Lookups!$BR$130:$CC$190,E489,FALSE))))))</f>
        <v>Null</v>
      </c>
      <c r="PR489" t="str">
        <f t="shared" si="676"/>
        <v>Null</v>
      </c>
      <c r="PS489" t="str">
        <f>IF(HR489="","Null",IF(E489&lt;3,"Null",IF(OY489=0,0,IF(OW489="Form 1",VLOOKUP(OY489,Lookups!$BR$3:$CC$63,E489,FALSE),IF(OW489="Form 2",VLOOKUP(OY489,Lookups!$BR$67:$CC$127,E489,FALSE),VLOOKUP(OY489,Lookups!$BR$130:$CC$190,E489,FALSE))))))</f>
        <v>Null</v>
      </c>
      <c r="PT489" t="str">
        <f t="shared" si="677"/>
        <v>Null</v>
      </c>
      <c r="PU489" t="str">
        <f t="shared" si="678"/>
        <v>Null</v>
      </c>
      <c r="PV489" t="str">
        <f t="shared" si="679"/>
        <v>Null</v>
      </c>
      <c r="PW489" t="str">
        <f t="shared" si="680"/>
        <v>No PI Tests</v>
      </c>
      <c r="PX489">
        <f t="shared" si="681"/>
        <v>0</v>
      </c>
      <c r="PY489">
        <f t="shared" si="682"/>
        <v>0</v>
      </c>
      <c r="PZ489" t="str">
        <f t="shared" si="683"/>
        <v>Null</v>
      </c>
      <c r="QA489" t="str">
        <f t="shared" si="684"/>
        <v>Null</v>
      </c>
      <c r="QB489" t="str">
        <f t="shared" si="685"/>
        <v>Null</v>
      </c>
      <c r="QC489" t="str">
        <f>IF($MS489="System 44 Record",IF(BQ489&lt;MEDIAN(Directions!$F$3,Directions!$F$6),"Mid-Year Exited Student","Full Year Participant")&amp;IF(BP489&lt;Directions!$F$3,", Started Prior Year",", Started This Year"),"Null")</f>
        <v>Null</v>
      </c>
      <c r="QD489" t="str">
        <f t="shared" si="686"/>
        <v>Null</v>
      </c>
      <c r="QE489">
        <f t="shared" si="687"/>
        <v>0</v>
      </c>
      <c r="QF489">
        <f t="shared" si="688"/>
        <v>0</v>
      </c>
      <c r="QG489">
        <f t="shared" si="689"/>
        <v>0</v>
      </c>
      <c r="QH489">
        <f t="shared" si="690"/>
        <v>0</v>
      </c>
      <c r="QI489">
        <f t="shared" si="691"/>
        <v>0</v>
      </c>
      <c r="QJ489" t="str">
        <f t="shared" si="692"/>
        <v>Used None</v>
      </c>
      <c r="QK489" t="str">
        <f t="shared" si="693"/>
        <v>Null</v>
      </c>
      <c r="QL489" t="str">
        <f t="shared" si="694"/>
        <v>Null</v>
      </c>
      <c r="QM489" t="str">
        <f>IF($MS489="READ 180 Record",IF(AQ489="","Null",VLOOKUP(JJ489,Lookups!$DX$3:$EB$2054,AN489+1,FALSE)),"Null")</f>
        <v>Null</v>
      </c>
      <c r="QN489" t="str">
        <f t="shared" si="695"/>
        <v>Null</v>
      </c>
    </row>
    <row r="490" spans="1:456" x14ac:dyDescent="0.25">
      <c r="A490" s="161" t="s">
        <v>1447</v>
      </c>
      <c r="B490" s="161" t="s">
        <v>1447</v>
      </c>
      <c r="C490" s="161" t="s">
        <v>1447</v>
      </c>
      <c r="D490" s="161" t="s">
        <v>1447</v>
      </c>
      <c r="E490" s="161">
        <v>9</v>
      </c>
      <c r="F490" s="161" t="s">
        <v>1447</v>
      </c>
      <c r="G490" s="161" t="s">
        <v>880</v>
      </c>
      <c r="H490" s="161" t="s">
        <v>881</v>
      </c>
      <c r="K490" s="161">
        <v>0</v>
      </c>
      <c r="L490" s="161">
        <v>0</v>
      </c>
      <c r="M490" s="161">
        <v>0</v>
      </c>
      <c r="N490" s="161">
        <v>0</v>
      </c>
      <c r="O490" s="161">
        <v>0</v>
      </c>
      <c r="P490" s="161">
        <v>0</v>
      </c>
      <c r="Q490" s="161">
        <v>0</v>
      </c>
      <c r="R490" s="161">
        <v>0</v>
      </c>
      <c r="S490" s="161">
        <v>0</v>
      </c>
      <c r="T490" s="161">
        <v>0</v>
      </c>
      <c r="U490" s="161">
        <v>0</v>
      </c>
      <c r="V490" s="161">
        <v>0</v>
      </c>
      <c r="W490" s="161">
        <v>0</v>
      </c>
      <c r="X490" s="161">
        <v>0</v>
      </c>
      <c r="AB490" s="161" t="s">
        <v>242</v>
      </c>
      <c r="AC490" s="161" t="s">
        <v>242</v>
      </c>
      <c r="AD490" s="161" t="s">
        <v>242</v>
      </c>
      <c r="AE490" s="161" t="s">
        <v>242</v>
      </c>
      <c r="AF490" s="161" t="s">
        <v>242</v>
      </c>
      <c r="AG490" s="161" t="s">
        <v>242</v>
      </c>
      <c r="AH490" s="161" t="s">
        <v>242</v>
      </c>
      <c r="AI490" s="161">
        <v>20150801</v>
      </c>
      <c r="AJ490" s="161">
        <v>20160525</v>
      </c>
      <c r="AK490" s="161" t="s">
        <v>869</v>
      </c>
      <c r="AL490" t="s">
        <v>1078</v>
      </c>
      <c r="BN490" t="s">
        <v>1079</v>
      </c>
      <c r="ET490" s="161">
        <v>0</v>
      </c>
      <c r="EU490" s="161">
        <v>0</v>
      </c>
      <c r="EV490" s="161">
        <v>0</v>
      </c>
      <c r="EW490" s="161">
        <v>0</v>
      </c>
      <c r="EX490" s="161">
        <v>0</v>
      </c>
      <c r="EY490" s="161">
        <v>0</v>
      </c>
      <c r="EZ490" s="161">
        <v>0</v>
      </c>
      <c r="FA490" s="161">
        <v>0</v>
      </c>
      <c r="FB490" s="161">
        <v>0</v>
      </c>
      <c r="FC490" s="161">
        <v>0</v>
      </c>
      <c r="FD490" s="161">
        <v>0</v>
      </c>
      <c r="FE490" s="161">
        <v>0</v>
      </c>
      <c r="HN490" s="161" t="s">
        <v>881</v>
      </c>
      <c r="JB490" s="161" t="s">
        <v>881</v>
      </c>
      <c r="JC490" s="161">
        <v>0</v>
      </c>
      <c r="JD490" s="161">
        <v>0</v>
      </c>
      <c r="JE490" s="161">
        <v>0</v>
      </c>
      <c r="JF490" s="161">
        <v>0</v>
      </c>
      <c r="MN490" t="str">
        <f t="shared" si="609"/>
        <v>NoNoNoNoNoNo</v>
      </c>
      <c r="MO490" t="str">
        <f>IF(AND(MN490="NoNoNoNoNoNo",JI490=""),"No Programs",VLOOKUP(MN490,Lookups!$DA$4:$DB$67,2,FALSE))</f>
        <v>No Programs</v>
      </c>
      <c r="MP490">
        <f t="shared" si="610"/>
        <v>0</v>
      </c>
      <c r="MQ490" t="str">
        <f t="shared" si="611"/>
        <v>No Program Use</v>
      </c>
      <c r="MR490" t="str">
        <f>Directions!$D$3</f>
        <v>Usage</v>
      </c>
      <c r="MS490" t="str">
        <f>VLOOKUP(MQ490,Lookups!$CU$71:$CV$80,2,FALSE)</f>
        <v>Exclude</v>
      </c>
      <c r="MT490">
        <f t="shared" si="612"/>
        <v>0</v>
      </c>
      <c r="MU490">
        <f t="shared" si="613"/>
        <v>0</v>
      </c>
      <c r="MV490">
        <f t="shared" si="614"/>
        <v>0</v>
      </c>
      <c r="MW490">
        <f t="shared" si="615"/>
        <v>0</v>
      </c>
      <c r="MX490">
        <f t="shared" si="616"/>
        <v>0</v>
      </c>
      <c r="MY490" t="str">
        <f t="shared" si="617"/>
        <v>Not Used</v>
      </c>
      <c r="MZ490">
        <f t="shared" si="618"/>
        <v>0</v>
      </c>
      <c r="NA490" t="str">
        <f t="shared" si="619"/>
        <v>Not Available</v>
      </c>
      <c r="NB490" t="str">
        <f t="shared" si="620"/>
        <v>Not Available</v>
      </c>
      <c r="NC490" t="str">
        <f t="shared" si="621"/>
        <v>4 Not Indicated</v>
      </c>
      <c r="ND490" t="str">
        <f t="shared" si="622"/>
        <v>4 Not Indicated</v>
      </c>
      <c r="NE490" t="str">
        <f t="shared" si="623"/>
        <v>4 Not Indicated</v>
      </c>
      <c r="NF490" t="str">
        <f t="shared" si="624"/>
        <v>4 Not Indicated</v>
      </c>
      <c r="NG490" t="str">
        <f t="shared" si="625"/>
        <v>4 Not Indicated</v>
      </c>
      <c r="NH490" s="159" t="str">
        <f t="shared" si="626"/>
        <v>Null</v>
      </c>
      <c r="NI490" t="str">
        <f t="shared" si="627"/>
        <v>Null</v>
      </c>
      <c r="NJ490" s="159" t="str">
        <f t="shared" si="628"/>
        <v>Null</v>
      </c>
      <c r="NK490" t="str">
        <f t="shared" si="629"/>
        <v>Null</v>
      </c>
      <c r="NL490" t="str">
        <f t="shared" si="630"/>
        <v>No RI Tests</v>
      </c>
      <c r="NM490">
        <f t="shared" si="631"/>
        <v>0</v>
      </c>
      <c r="NN490" t="str">
        <f>IF(OR(E490="PK",E490="K",JJ490=""),"Null",INDEX(Lookups!$EZ$4:$FW$18,MATCH($JJ490,Lookups!$EY$4:$EY$18,1),MATCH($E490,Lookups!$EZ$3:$FW$3,0)))</f>
        <v>Null</v>
      </c>
      <c r="NO490" t="str">
        <f>IF(OR(E490="PK",E490="K",JJ490=""),"Null",INDEX(Lookups!$EZ$4:$FW$18,MATCH($JJ490,Lookups!$EY$4:$EY$18,1),MATCH($E490,Lookups!$EZ$3:$FW$3,0) + 1))</f>
        <v>Null</v>
      </c>
      <c r="NP490" t="str">
        <f t="shared" si="632"/>
        <v>Null</v>
      </c>
      <c r="NQ490" t="str">
        <f t="shared" si="633"/>
        <v>Null</v>
      </c>
      <c r="NR490" t="str">
        <f t="shared" si="634"/>
        <v>Null</v>
      </c>
      <c r="NS490" t="str">
        <f t="shared" si="635"/>
        <v>No RI Tests</v>
      </c>
      <c r="NT490" t="str">
        <f t="shared" si="636"/>
        <v>No RI Tests</v>
      </c>
      <c r="NU490" t="str">
        <f t="shared" si="637"/>
        <v>No RI Tests</v>
      </c>
      <c r="NV490" s="183" t="str">
        <f t="array" ref="NV490">IF($NL490="No RI Tests","No RI Tests",VLOOKUP(IF(AND(E490="K",JJ490&lt;280),3,IF(AND(E490="K",JJ490&gt;=280),4,MAX(IF(E490=Lookups!$DF$6:$DF$99,IF(JJ490&gt;=Lookups!$DG$6:$DG$99,Lookups!$DH$6:$DH$99))))),Lookups!$DE$104:$DG$108,2,FALSE))</f>
        <v>No RI Tests</v>
      </c>
      <c r="NW490" s="161" t="str">
        <f t="array" ref="NW490">IF($NL490="No RI Tests","No RI Tests",VLOOKUP(IF(AND(E490="K",JH490&lt;280),3,IF(AND(E490="K",JH490&gt;=280),4,MAX(IF(E490=Lookups!$DF$6:$DF$99,IF(NI490&gt;=Lookups!$DG$6:$DG$99,Lookups!$DH$6:$DH$99))))),Lookups!$DE$104:$DG$108,2,FALSE))</f>
        <v>No RI Tests</v>
      </c>
      <c r="NX490" s="161" t="str">
        <f t="array" ref="NX490">IF($NL490="No RI Tests","No RI Tests",VLOOKUP(IF(AND(E490="K",NK490&lt;280),3,IF(AND(E490="K",NK490&gt;=280),4,MAX(IF(E490=Lookups!$DF$6:$DF$99,IF(NK490&gt;=Lookups!$DG$6:$DG$99,Lookups!$DH$6:$DH$99))))),Lookups!$DE$104:$DG$108,2,FALSE))</f>
        <v>No RI Tests</v>
      </c>
      <c r="NY490" t="str">
        <f t="shared" si="638"/>
        <v>Null</v>
      </c>
      <c r="NZ490" t="str">
        <f t="shared" si="639"/>
        <v>Null</v>
      </c>
      <c r="OA490" t="str">
        <f t="shared" si="640"/>
        <v>No RI for Comparison</v>
      </c>
      <c r="OB490" s="161" t="str">
        <f t="array" ref="OB490">IF($NL490="No RI Tests","No RI Tests",IF(E490="K","N/A",VLOOKUP(MAX(IF(E490=Lookups!$DF$6:$DF$99,IF(JJ490&gt;=Lookups!$DG$6:$DG$99,Lookups!$DI$6:$DI$99))),Lookups!$DE$104:$DG$108,3,FALSE)))</f>
        <v>No RI Tests</v>
      </c>
      <c r="OC490" s="161" t="str">
        <f t="array" ref="OC490">IF($NL490="No RI Tests","No RI Tests",IF(E490="K","N/A",VLOOKUP(MAX(IF(E490=Lookups!$DF$6:$DF$99,IF(NI490&gt;=Lookups!$DG$6:$DG$99,Lookups!$DI$6:$DI$99))),Lookups!$DE$104:$DG$108,3,FALSE)))</f>
        <v>No RI Tests</v>
      </c>
      <c r="OD490" s="161" t="str">
        <f t="array" ref="OD490">IF($NL490="No RI Tests","No RI Tests",IF(E490="K","N/A",VLOOKUP(MAX(IF(E490=Lookups!$DF$6:$DF$99,IF(NK490&gt;=Lookups!$DG$6:$DG$99,Lookups!$DI$6:$DI$99))),Lookups!$DE$104:$DG$108,3,FALSE)))</f>
        <v>No RI Tests</v>
      </c>
      <c r="OE490" t="str">
        <f t="shared" si="641"/>
        <v>Null</v>
      </c>
      <c r="OF490" t="str">
        <f t="shared" si="642"/>
        <v>Null</v>
      </c>
      <c r="OG490" t="str">
        <f t="shared" si="643"/>
        <v>No RI for Comparison</v>
      </c>
      <c r="OH490" t="str">
        <f t="shared" si="644"/>
        <v>Null</v>
      </c>
      <c r="OI490" t="str">
        <f t="shared" si="645"/>
        <v>Null</v>
      </c>
      <c r="OJ490" t="str">
        <f t="shared" si="646"/>
        <v>Null</v>
      </c>
      <c r="OK490" t="str">
        <f t="shared" si="647"/>
        <v>Null</v>
      </c>
      <c r="OL490" t="str">
        <f t="shared" si="648"/>
        <v>Null</v>
      </c>
      <c r="OM490" t="str">
        <f t="shared" si="649"/>
        <v>Null</v>
      </c>
      <c r="ON490" t="str">
        <f t="shared" si="650"/>
        <v>Null</v>
      </c>
      <c r="OO490" t="str">
        <f t="shared" si="651"/>
        <v>Null RI</v>
      </c>
      <c r="OP490" t="str">
        <f ca="1">IF(AND(HR490&lt;&gt;"",JJ490&lt;600),IF(HT490="Advancing","Tier 2","Tier 3"),IF(JI490="","Null",IF(OR(E490="K",E490&lt;3),"FRA Recommended",IF(JJ490&gt;=IF(E490&lt;6,400,600),IF(JJ490&lt;VLOOKUP(E490,Lookups!$AP$3:$AR$16,3,FALSE),"Tier 2","Core"),IF(JJ490&lt;400,IF(RAND()&lt;0.81,"Tier 3","Tier 2"),IF(RAND()&lt;0.51,"Tier 3","Tier 2"))))))</f>
        <v>Null</v>
      </c>
      <c r="OQ490" t="str">
        <f t="shared" si="652"/>
        <v>Null</v>
      </c>
      <c r="OR490" t="str">
        <f t="shared" si="653"/>
        <v>Null</v>
      </c>
      <c r="OS490" t="str">
        <f t="shared" si="654"/>
        <v>Null</v>
      </c>
      <c r="OT490" t="str">
        <f t="shared" si="655"/>
        <v>No RI Tests</v>
      </c>
      <c r="OU490" s="159" t="str">
        <f t="shared" si="656"/>
        <v>No PI Tests</v>
      </c>
      <c r="OV490" t="str">
        <f t="shared" si="657"/>
        <v>No PI Tests</v>
      </c>
      <c r="OW490" t="str">
        <f t="shared" si="658"/>
        <v>No PI Tests</v>
      </c>
      <c r="OX490" t="str">
        <f t="shared" si="659"/>
        <v>No PI Tests</v>
      </c>
      <c r="OY490" t="str">
        <f t="shared" si="660"/>
        <v>No PI Tests</v>
      </c>
      <c r="OZ490" t="str">
        <f t="shared" si="661"/>
        <v>No PI Tests</v>
      </c>
      <c r="PA490" s="159" t="str">
        <f t="shared" si="662"/>
        <v>No PI Tests</v>
      </c>
      <c r="PB490" t="str">
        <f t="shared" si="663"/>
        <v>No PI Tests</v>
      </c>
      <c r="PC490" t="str">
        <f t="shared" si="664"/>
        <v>No PI Tests</v>
      </c>
      <c r="PD490" t="str">
        <f t="shared" si="665"/>
        <v>No PI Tests</v>
      </c>
      <c r="PE490" t="str">
        <f t="shared" si="666"/>
        <v>No PI Tests</v>
      </c>
      <c r="PF490" t="str">
        <f t="shared" si="667"/>
        <v>No PI Tests</v>
      </c>
      <c r="PG490" t="str">
        <f t="shared" si="668"/>
        <v>No PI Tests</v>
      </c>
      <c r="PH490">
        <f t="shared" si="669"/>
        <v>0</v>
      </c>
      <c r="PI490">
        <f t="shared" si="670"/>
        <v>0</v>
      </c>
      <c r="PJ490" t="str">
        <f t="shared" si="671"/>
        <v>Null</v>
      </c>
      <c r="PK490" t="str">
        <f>IF(HR490="","Null",IF(E490&lt;3,"Null",IF(HU490=0,0,IF(HS490="Form 1",VLOOKUP(HU490,Lookups!$BE$3:$BP$63,E490,FALSE),IF(HS490="Form 2",VLOOKUP(HU490,Lookups!$BE$67:$BP$127,E490,FALSE),VLOOKUP(HU490,Lookups!$BE$130:$BP$190,E490,FALSE))))))</f>
        <v>Null</v>
      </c>
      <c r="PL490" t="str">
        <f t="shared" si="672"/>
        <v>Null</v>
      </c>
      <c r="PM490" t="str">
        <f>IF($PH490=0,"Null",IF(E490&lt;3,"Null",IF(OX490=0,0,IF(OV490="Form 1",VLOOKUP(OX490,Lookups!$BE$3:$BP$63,E490,FALSE),IF(OV490="Form 2",VLOOKUP(OX490,Lookups!$BE$67:$BP$127,E490,FALSE),VLOOKUP(OX490,Lookups!$BE$130:$BP$190,E490,FALSE))))))</f>
        <v>Null</v>
      </c>
      <c r="PN490" t="str">
        <f t="shared" si="673"/>
        <v>Null</v>
      </c>
      <c r="PO490" t="str">
        <f t="shared" si="674"/>
        <v>Null</v>
      </c>
      <c r="PP490" t="str">
        <f t="shared" si="675"/>
        <v>Null</v>
      </c>
      <c r="PQ490" t="str">
        <f>IF(HR490="","Null",IF(E490&lt;3,"Null",IF(HV490=0,0,IF(HS490="Form 1",VLOOKUP(HV490,Lookups!$BR$3:$CC$63,E490,FALSE),IF(HS490="Form 2",VLOOKUP(HV490,Lookups!$BR$67:$CC$127,E490,FALSE),VLOOKUP(HV490,Lookups!$BR$130:$CC$190,E490,FALSE))))))</f>
        <v>Null</v>
      </c>
      <c r="PR490" t="str">
        <f t="shared" si="676"/>
        <v>Null</v>
      </c>
      <c r="PS490" t="str">
        <f>IF(HR490="","Null",IF(E490&lt;3,"Null",IF(OY490=0,0,IF(OW490="Form 1",VLOOKUP(OY490,Lookups!$BR$3:$CC$63,E490,FALSE),IF(OW490="Form 2",VLOOKUP(OY490,Lookups!$BR$67:$CC$127,E490,FALSE),VLOOKUP(OY490,Lookups!$BR$130:$CC$190,E490,FALSE))))))</f>
        <v>Null</v>
      </c>
      <c r="PT490" t="str">
        <f t="shared" si="677"/>
        <v>Null</v>
      </c>
      <c r="PU490" t="str">
        <f t="shared" si="678"/>
        <v>Null</v>
      </c>
      <c r="PV490" t="str">
        <f t="shared" si="679"/>
        <v>Null</v>
      </c>
      <c r="PW490" t="str">
        <f t="shared" si="680"/>
        <v>No PI Tests</v>
      </c>
      <c r="PX490">
        <f t="shared" si="681"/>
        <v>0</v>
      </c>
      <c r="PY490">
        <f t="shared" si="682"/>
        <v>0</v>
      </c>
      <c r="PZ490" t="str">
        <f t="shared" si="683"/>
        <v>Null</v>
      </c>
      <c r="QA490" t="str">
        <f t="shared" si="684"/>
        <v>Null</v>
      </c>
      <c r="QB490" t="str">
        <f t="shared" si="685"/>
        <v>Null</v>
      </c>
      <c r="QC490" t="str">
        <f>IF($MS490="System 44 Record",IF(BQ490&lt;MEDIAN(Directions!$F$3,Directions!$F$6),"Mid-Year Exited Student","Full Year Participant")&amp;IF(BP490&lt;Directions!$F$3,", Started Prior Year",", Started This Year"),"Null")</f>
        <v>Null</v>
      </c>
      <c r="QD490" t="str">
        <f t="shared" si="686"/>
        <v>Null</v>
      </c>
      <c r="QE490">
        <f t="shared" si="687"/>
        <v>0</v>
      </c>
      <c r="QF490">
        <f t="shared" si="688"/>
        <v>0</v>
      </c>
      <c r="QG490">
        <f t="shared" si="689"/>
        <v>0</v>
      </c>
      <c r="QH490">
        <f t="shared" si="690"/>
        <v>0</v>
      </c>
      <c r="QI490">
        <f t="shared" si="691"/>
        <v>0</v>
      </c>
      <c r="QJ490" t="str">
        <f t="shared" si="692"/>
        <v>Used None</v>
      </c>
      <c r="QK490" t="str">
        <f t="shared" si="693"/>
        <v>Null</v>
      </c>
      <c r="QL490" t="str">
        <f t="shared" si="694"/>
        <v>Null</v>
      </c>
      <c r="QM490" t="str">
        <f>IF($MS490="READ 180 Record",IF(AQ490="","Null",VLOOKUP(JJ490,Lookups!$DX$3:$EB$2054,AN490+1,FALSE)),"Null")</f>
        <v>Null</v>
      </c>
      <c r="QN490" t="str">
        <f t="shared" si="695"/>
        <v>Null</v>
      </c>
    </row>
    <row r="491" spans="1:456" x14ac:dyDescent="0.25">
      <c r="A491" s="161" t="s">
        <v>1447</v>
      </c>
      <c r="B491" s="161" t="s">
        <v>1447</v>
      </c>
      <c r="C491" s="161" t="s">
        <v>1447</v>
      </c>
      <c r="D491" s="161" t="s">
        <v>1447</v>
      </c>
      <c r="E491" s="161">
        <v>11</v>
      </c>
      <c r="F491" s="161" t="s">
        <v>1447</v>
      </c>
      <c r="G491" s="161" t="s">
        <v>880</v>
      </c>
      <c r="H491" s="161" t="s">
        <v>881</v>
      </c>
      <c r="K491" s="161">
        <v>0</v>
      </c>
      <c r="L491" s="161">
        <v>0</v>
      </c>
      <c r="M491" s="161">
        <v>0</v>
      </c>
      <c r="N491" s="161">
        <v>0</v>
      </c>
      <c r="O491" s="161">
        <v>0</v>
      </c>
      <c r="P491" s="161">
        <v>0</v>
      </c>
      <c r="Q491" s="161">
        <v>0</v>
      </c>
      <c r="R491" s="161">
        <v>0</v>
      </c>
      <c r="S491" s="161">
        <v>0</v>
      </c>
      <c r="T491" s="161">
        <v>0</v>
      </c>
      <c r="U491" s="161">
        <v>0</v>
      </c>
      <c r="V491" s="161">
        <v>0</v>
      </c>
      <c r="W491" s="161">
        <v>0</v>
      </c>
      <c r="X491" s="161">
        <v>0</v>
      </c>
      <c r="AB491" s="161" t="s">
        <v>242</v>
      </c>
      <c r="AC491" s="161" t="s">
        <v>242</v>
      </c>
      <c r="AD491" s="161" t="s">
        <v>242</v>
      </c>
      <c r="AE491" s="161" t="s">
        <v>242</v>
      </c>
      <c r="AF491" s="161" t="s">
        <v>242</v>
      </c>
      <c r="AG491" s="161" t="s">
        <v>242</v>
      </c>
      <c r="AH491" s="161" t="s">
        <v>242</v>
      </c>
      <c r="AI491" s="161">
        <v>20150801</v>
      </c>
      <c r="AJ491" s="161">
        <v>20160525</v>
      </c>
      <c r="AK491" s="161" t="s">
        <v>869</v>
      </c>
      <c r="AL491" t="s">
        <v>1078</v>
      </c>
      <c r="BN491" t="s">
        <v>1079</v>
      </c>
      <c r="ET491" s="161">
        <v>0</v>
      </c>
      <c r="EU491" s="161">
        <v>0</v>
      </c>
      <c r="EV491" s="161">
        <v>0</v>
      </c>
      <c r="EW491" s="161">
        <v>0</v>
      </c>
      <c r="EX491" s="161">
        <v>0</v>
      </c>
      <c r="EY491" s="161">
        <v>0</v>
      </c>
      <c r="EZ491" s="161">
        <v>0</v>
      </c>
      <c r="FA491" s="161">
        <v>0</v>
      </c>
      <c r="FB491" s="161">
        <v>0</v>
      </c>
      <c r="FC491" s="161">
        <v>0</v>
      </c>
      <c r="FD491" s="161">
        <v>0</v>
      </c>
      <c r="FE491" s="161">
        <v>0</v>
      </c>
      <c r="HN491" s="161" t="s">
        <v>881</v>
      </c>
      <c r="JB491" s="161" t="s">
        <v>881</v>
      </c>
      <c r="JC491" s="161">
        <v>0</v>
      </c>
      <c r="JD491" s="161">
        <v>0</v>
      </c>
      <c r="JE491" s="161">
        <v>0</v>
      </c>
      <c r="JF491" s="161">
        <v>0</v>
      </c>
      <c r="MN491" t="str">
        <f t="shared" si="609"/>
        <v>NoNoNoNoNoNo</v>
      </c>
      <c r="MO491" t="str">
        <f>IF(AND(MN491="NoNoNoNoNoNo",JI491=""),"No Programs",VLOOKUP(MN491,Lookups!$DA$4:$DB$67,2,FALSE))</f>
        <v>No Programs</v>
      </c>
      <c r="MP491">
        <f t="shared" si="610"/>
        <v>0</v>
      </c>
      <c r="MQ491" t="str">
        <f t="shared" si="611"/>
        <v>No Program Use</v>
      </c>
      <c r="MR491" t="str">
        <f>Directions!$D$3</f>
        <v>Usage</v>
      </c>
      <c r="MS491" t="str">
        <f>VLOOKUP(MQ491,Lookups!$CU$71:$CV$80,2,FALSE)</f>
        <v>Exclude</v>
      </c>
      <c r="MT491">
        <f t="shared" si="612"/>
        <v>0</v>
      </c>
      <c r="MU491">
        <f t="shared" si="613"/>
        <v>0</v>
      </c>
      <c r="MV491">
        <f t="shared" si="614"/>
        <v>0</v>
      </c>
      <c r="MW491">
        <f t="shared" si="615"/>
        <v>0</v>
      </c>
      <c r="MX491">
        <f t="shared" si="616"/>
        <v>0</v>
      </c>
      <c r="MY491" t="str">
        <f t="shared" si="617"/>
        <v>Not Used</v>
      </c>
      <c r="MZ491">
        <f t="shared" si="618"/>
        <v>0</v>
      </c>
      <c r="NA491" t="str">
        <f t="shared" si="619"/>
        <v>Not Available</v>
      </c>
      <c r="NB491" t="str">
        <f t="shared" si="620"/>
        <v>Not Available</v>
      </c>
      <c r="NC491" t="str">
        <f t="shared" si="621"/>
        <v>4 Not Indicated</v>
      </c>
      <c r="ND491" t="str">
        <f t="shared" si="622"/>
        <v>4 Not Indicated</v>
      </c>
      <c r="NE491" t="str">
        <f t="shared" si="623"/>
        <v>4 Not Indicated</v>
      </c>
      <c r="NF491" t="str">
        <f t="shared" si="624"/>
        <v>4 Not Indicated</v>
      </c>
      <c r="NG491" t="str">
        <f t="shared" si="625"/>
        <v>4 Not Indicated</v>
      </c>
      <c r="NH491" s="159" t="str">
        <f t="shared" si="626"/>
        <v>Null</v>
      </c>
      <c r="NI491" t="str">
        <f t="shared" si="627"/>
        <v>Null</v>
      </c>
      <c r="NJ491" s="159" t="str">
        <f t="shared" si="628"/>
        <v>Null</v>
      </c>
      <c r="NK491" t="str">
        <f t="shared" si="629"/>
        <v>Null</v>
      </c>
      <c r="NL491" t="str">
        <f t="shared" si="630"/>
        <v>No RI Tests</v>
      </c>
      <c r="NM491">
        <f t="shared" si="631"/>
        <v>0</v>
      </c>
      <c r="NN491" t="str">
        <f>IF(OR(E491="PK",E491="K",JJ491=""),"Null",INDEX(Lookups!$EZ$4:$FW$18,MATCH($JJ491,Lookups!$EY$4:$EY$18,1),MATCH($E491,Lookups!$EZ$3:$FW$3,0)))</f>
        <v>Null</v>
      </c>
      <c r="NO491" t="str">
        <f>IF(OR(E491="PK",E491="K",JJ491=""),"Null",INDEX(Lookups!$EZ$4:$FW$18,MATCH($JJ491,Lookups!$EY$4:$EY$18,1),MATCH($E491,Lookups!$EZ$3:$FW$3,0) + 1))</f>
        <v>Null</v>
      </c>
      <c r="NP491" t="str">
        <f t="shared" si="632"/>
        <v>Null</v>
      </c>
      <c r="NQ491" t="str">
        <f t="shared" si="633"/>
        <v>Null</v>
      </c>
      <c r="NR491" t="str">
        <f t="shared" si="634"/>
        <v>Null</v>
      </c>
      <c r="NS491" t="str">
        <f t="shared" si="635"/>
        <v>No RI Tests</v>
      </c>
      <c r="NT491" t="str">
        <f t="shared" si="636"/>
        <v>No RI Tests</v>
      </c>
      <c r="NU491" t="str">
        <f t="shared" si="637"/>
        <v>No RI Tests</v>
      </c>
      <c r="NV491" s="183" t="str">
        <f t="array" ref="NV491">IF($NL491="No RI Tests","No RI Tests",VLOOKUP(IF(AND(E491="K",JJ491&lt;280),3,IF(AND(E491="K",JJ491&gt;=280),4,MAX(IF(E491=Lookups!$DF$6:$DF$99,IF(JJ491&gt;=Lookups!$DG$6:$DG$99,Lookups!$DH$6:$DH$99))))),Lookups!$DE$104:$DG$108,2,FALSE))</f>
        <v>No RI Tests</v>
      </c>
      <c r="NW491" s="161" t="str">
        <f t="array" ref="NW491">IF($NL491="No RI Tests","No RI Tests",VLOOKUP(IF(AND(E491="K",JH491&lt;280),3,IF(AND(E491="K",JH491&gt;=280),4,MAX(IF(E491=Lookups!$DF$6:$DF$99,IF(NI491&gt;=Lookups!$DG$6:$DG$99,Lookups!$DH$6:$DH$99))))),Lookups!$DE$104:$DG$108,2,FALSE))</f>
        <v>No RI Tests</v>
      </c>
      <c r="NX491" s="161" t="str">
        <f t="array" ref="NX491">IF($NL491="No RI Tests","No RI Tests",VLOOKUP(IF(AND(E491="K",NK491&lt;280),3,IF(AND(E491="K",NK491&gt;=280),4,MAX(IF(E491=Lookups!$DF$6:$DF$99,IF(NK491&gt;=Lookups!$DG$6:$DG$99,Lookups!$DH$6:$DH$99))))),Lookups!$DE$104:$DG$108,2,FALSE))</f>
        <v>No RI Tests</v>
      </c>
      <c r="NY491" t="str">
        <f t="shared" si="638"/>
        <v>Null</v>
      </c>
      <c r="NZ491" t="str">
        <f t="shared" si="639"/>
        <v>Null</v>
      </c>
      <c r="OA491" t="str">
        <f t="shared" si="640"/>
        <v>No RI for Comparison</v>
      </c>
      <c r="OB491" s="161" t="str">
        <f t="array" ref="OB491">IF($NL491="No RI Tests","No RI Tests",IF(E491="K","N/A",VLOOKUP(MAX(IF(E491=Lookups!$DF$6:$DF$99,IF(JJ491&gt;=Lookups!$DG$6:$DG$99,Lookups!$DI$6:$DI$99))),Lookups!$DE$104:$DG$108,3,FALSE)))</f>
        <v>No RI Tests</v>
      </c>
      <c r="OC491" s="161" t="str">
        <f t="array" ref="OC491">IF($NL491="No RI Tests","No RI Tests",IF(E491="K","N/A",VLOOKUP(MAX(IF(E491=Lookups!$DF$6:$DF$99,IF(NI491&gt;=Lookups!$DG$6:$DG$99,Lookups!$DI$6:$DI$99))),Lookups!$DE$104:$DG$108,3,FALSE)))</f>
        <v>No RI Tests</v>
      </c>
      <c r="OD491" s="161" t="str">
        <f t="array" ref="OD491">IF($NL491="No RI Tests","No RI Tests",IF(E491="K","N/A",VLOOKUP(MAX(IF(E491=Lookups!$DF$6:$DF$99,IF(NK491&gt;=Lookups!$DG$6:$DG$99,Lookups!$DI$6:$DI$99))),Lookups!$DE$104:$DG$108,3,FALSE)))</f>
        <v>No RI Tests</v>
      </c>
      <c r="OE491" t="str">
        <f t="shared" si="641"/>
        <v>Null</v>
      </c>
      <c r="OF491" t="str">
        <f t="shared" si="642"/>
        <v>Null</v>
      </c>
      <c r="OG491" t="str">
        <f t="shared" si="643"/>
        <v>No RI for Comparison</v>
      </c>
      <c r="OH491" t="str">
        <f t="shared" si="644"/>
        <v>Null</v>
      </c>
      <c r="OI491" t="str">
        <f t="shared" si="645"/>
        <v>Null</v>
      </c>
      <c r="OJ491" t="str">
        <f t="shared" si="646"/>
        <v>Null</v>
      </c>
      <c r="OK491" t="str">
        <f t="shared" si="647"/>
        <v>Null</v>
      </c>
      <c r="OL491" t="str">
        <f t="shared" si="648"/>
        <v>Null</v>
      </c>
      <c r="OM491" t="str">
        <f t="shared" si="649"/>
        <v>Null</v>
      </c>
      <c r="ON491" t="str">
        <f t="shared" si="650"/>
        <v>Null</v>
      </c>
      <c r="OO491" t="str">
        <f t="shared" si="651"/>
        <v>Null RI</v>
      </c>
      <c r="OP491" t="str">
        <f ca="1">IF(AND(HR491&lt;&gt;"",JJ491&lt;600),IF(HT491="Advancing","Tier 2","Tier 3"),IF(JI491="","Null",IF(OR(E491="K",E491&lt;3),"FRA Recommended",IF(JJ491&gt;=IF(E491&lt;6,400,600),IF(JJ491&lt;VLOOKUP(E491,Lookups!$AP$3:$AR$16,3,FALSE),"Tier 2","Core"),IF(JJ491&lt;400,IF(RAND()&lt;0.81,"Tier 3","Tier 2"),IF(RAND()&lt;0.51,"Tier 3","Tier 2"))))))</f>
        <v>Null</v>
      </c>
      <c r="OQ491" t="str">
        <f t="shared" si="652"/>
        <v>Null</v>
      </c>
      <c r="OR491" t="str">
        <f t="shared" si="653"/>
        <v>Null</v>
      </c>
      <c r="OS491" t="str">
        <f t="shared" si="654"/>
        <v>Null</v>
      </c>
      <c r="OT491" t="str">
        <f t="shared" si="655"/>
        <v>No RI Tests</v>
      </c>
      <c r="OU491" s="159" t="str">
        <f t="shared" si="656"/>
        <v>No PI Tests</v>
      </c>
      <c r="OV491" t="str">
        <f t="shared" si="657"/>
        <v>No PI Tests</v>
      </c>
      <c r="OW491" t="str">
        <f t="shared" si="658"/>
        <v>No PI Tests</v>
      </c>
      <c r="OX491" t="str">
        <f t="shared" si="659"/>
        <v>No PI Tests</v>
      </c>
      <c r="OY491" t="str">
        <f t="shared" si="660"/>
        <v>No PI Tests</v>
      </c>
      <c r="OZ491" t="str">
        <f t="shared" si="661"/>
        <v>No PI Tests</v>
      </c>
      <c r="PA491" s="159" t="str">
        <f t="shared" si="662"/>
        <v>No PI Tests</v>
      </c>
      <c r="PB491" t="str">
        <f t="shared" si="663"/>
        <v>No PI Tests</v>
      </c>
      <c r="PC491" t="str">
        <f t="shared" si="664"/>
        <v>No PI Tests</v>
      </c>
      <c r="PD491" t="str">
        <f t="shared" si="665"/>
        <v>No PI Tests</v>
      </c>
      <c r="PE491" t="str">
        <f t="shared" si="666"/>
        <v>No PI Tests</v>
      </c>
      <c r="PF491" t="str">
        <f t="shared" si="667"/>
        <v>No PI Tests</v>
      </c>
      <c r="PG491" t="str">
        <f t="shared" si="668"/>
        <v>No PI Tests</v>
      </c>
      <c r="PH491">
        <f t="shared" si="669"/>
        <v>0</v>
      </c>
      <c r="PI491">
        <f t="shared" si="670"/>
        <v>0</v>
      </c>
      <c r="PJ491" t="str">
        <f t="shared" si="671"/>
        <v>Null</v>
      </c>
      <c r="PK491" t="str">
        <f>IF(HR491="","Null",IF(E491&lt;3,"Null",IF(HU491=0,0,IF(HS491="Form 1",VLOOKUP(HU491,Lookups!$BE$3:$BP$63,E491,FALSE),IF(HS491="Form 2",VLOOKUP(HU491,Lookups!$BE$67:$BP$127,E491,FALSE),VLOOKUP(HU491,Lookups!$BE$130:$BP$190,E491,FALSE))))))</f>
        <v>Null</v>
      </c>
      <c r="PL491" t="str">
        <f t="shared" si="672"/>
        <v>Null</v>
      </c>
      <c r="PM491" t="str">
        <f>IF($PH491=0,"Null",IF(E491&lt;3,"Null",IF(OX491=0,0,IF(OV491="Form 1",VLOOKUP(OX491,Lookups!$BE$3:$BP$63,E491,FALSE),IF(OV491="Form 2",VLOOKUP(OX491,Lookups!$BE$67:$BP$127,E491,FALSE),VLOOKUP(OX491,Lookups!$BE$130:$BP$190,E491,FALSE))))))</f>
        <v>Null</v>
      </c>
      <c r="PN491" t="str">
        <f t="shared" si="673"/>
        <v>Null</v>
      </c>
      <c r="PO491" t="str">
        <f t="shared" si="674"/>
        <v>Null</v>
      </c>
      <c r="PP491" t="str">
        <f t="shared" si="675"/>
        <v>Null</v>
      </c>
      <c r="PQ491" t="str">
        <f>IF(HR491="","Null",IF(E491&lt;3,"Null",IF(HV491=0,0,IF(HS491="Form 1",VLOOKUP(HV491,Lookups!$BR$3:$CC$63,E491,FALSE),IF(HS491="Form 2",VLOOKUP(HV491,Lookups!$BR$67:$CC$127,E491,FALSE),VLOOKUP(HV491,Lookups!$BR$130:$CC$190,E491,FALSE))))))</f>
        <v>Null</v>
      </c>
      <c r="PR491" t="str">
        <f t="shared" si="676"/>
        <v>Null</v>
      </c>
      <c r="PS491" t="str">
        <f>IF(HR491="","Null",IF(E491&lt;3,"Null",IF(OY491=0,0,IF(OW491="Form 1",VLOOKUP(OY491,Lookups!$BR$3:$CC$63,E491,FALSE),IF(OW491="Form 2",VLOOKUP(OY491,Lookups!$BR$67:$CC$127,E491,FALSE),VLOOKUP(OY491,Lookups!$BR$130:$CC$190,E491,FALSE))))))</f>
        <v>Null</v>
      </c>
      <c r="PT491" t="str">
        <f t="shared" si="677"/>
        <v>Null</v>
      </c>
      <c r="PU491" t="str">
        <f t="shared" si="678"/>
        <v>Null</v>
      </c>
      <c r="PV491" t="str">
        <f t="shared" si="679"/>
        <v>Null</v>
      </c>
      <c r="PW491" t="str">
        <f t="shared" si="680"/>
        <v>No PI Tests</v>
      </c>
      <c r="PX491">
        <f t="shared" si="681"/>
        <v>0</v>
      </c>
      <c r="PY491">
        <f t="shared" si="682"/>
        <v>0</v>
      </c>
      <c r="PZ491" t="str">
        <f t="shared" si="683"/>
        <v>Null</v>
      </c>
      <c r="QA491" t="str">
        <f t="shared" si="684"/>
        <v>Null</v>
      </c>
      <c r="QB491" t="str">
        <f t="shared" si="685"/>
        <v>Null</v>
      </c>
      <c r="QC491" t="str">
        <f>IF($MS491="System 44 Record",IF(BQ491&lt;MEDIAN(Directions!$F$3,Directions!$F$6),"Mid-Year Exited Student","Full Year Participant")&amp;IF(BP491&lt;Directions!$F$3,", Started Prior Year",", Started This Year"),"Null")</f>
        <v>Null</v>
      </c>
      <c r="QD491" t="str">
        <f t="shared" si="686"/>
        <v>Null</v>
      </c>
      <c r="QE491">
        <f t="shared" si="687"/>
        <v>0</v>
      </c>
      <c r="QF491">
        <f t="shared" si="688"/>
        <v>0</v>
      </c>
      <c r="QG491">
        <f t="shared" si="689"/>
        <v>0</v>
      </c>
      <c r="QH491">
        <f t="shared" si="690"/>
        <v>0</v>
      </c>
      <c r="QI491">
        <f t="shared" si="691"/>
        <v>0</v>
      </c>
      <c r="QJ491" t="str">
        <f t="shared" si="692"/>
        <v>Used None</v>
      </c>
      <c r="QK491" t="str">
        <f t="shared" si="693"/>
        <v>Null</v>
      </c>
      <c r="QL491" t="str">
        <f t="shared" si="694"/>
        <v>Null</v>
      </c>
      <c r="QM491" t="str">
        <f>IF($MS491="READ 180 Record",IF(AQ491="","Null",VLOOKUP(JJ491,Lookups!$DX$3:$EB$2054,AN491+1,FALSE)),"Null")</f>
        <v>Null</v>
      </c>
      <c r="QN491" t="str">
        <f t="shared" si="695"/>
        <v>Null</v>
      </c>
    </row>
    <row r="492" spans="1:456" x14ac:dyDescent="0.25">
      <c r="A492" s="161" t="s">
        <v>1447</v>
      </c>
      <c r="B492" s="161" t="s">
        <v>1447</v>
      </c>
      <c r="C492" s="161" t="s">
        <v>1447</v>
      </c>
      <c r="D492" s="161" t="s">
        <v>1447</v>
      </c>
      <c r="E492" s="161">
        <v>1</v>
      </c>
      <c r="F492" s="161" t="s">
        <v>1447</v>
      </c>
      <c r="G492" s="161" t="s">
        <v>880</v>
      </c>
      <c r="H492" s="161" t="s">
        <v>881</v>
      </c>
      <c r="K492" s="161">
        <v>0</v>
      </c>
      <c r="L492" s="161">
        <v>0</v>
      </c>
      <c r="M492" s="161">
        <v>0</v>
      </c>
      <c r="N492" s="161">
        <v>0</v>
      </c>
      <c r="O492" s="161">
        <v>0</v>
      </c>
      <c r="P492" s="161">
        <v>0</v>
      </c>
      <c r="Q492" s="161">
        <v>0</v>
      </c>
      <c r="R492" s="161">
        <v>0</v>
      </c>
      <c r="S492" s="161">
        <v>0</v>
      </c>
      <c r="T492" s="161">
        <v>0</v>
      </c>
      <c r="U492" s="161">
        <v>0</v>
      </c>
      <c r="V492" s="161">
        <v>0</v>
      </c>
      <c r="W492" s="161">
        <v>0</v>
      </c>
      <c r="X492" s="161">
        <v>0</v>
      </c>
      <c r="AB492" s="161" t="s">
        <v>242</v>
      </c>
      <c r="AC492" s="161" t="s">
        <v>242</v>
      </c>
      <c r="AD492" s="161" t="s">
        <v>242</v>
      </c>
      <c r="AE492" s="161" t="s">
        <v>242</v>
      </c>
      <c r="AF492" s="161" t="s">
        <v>242</v>
      </c>
      <c r="AG492" s="161" t="s">
        <v>242</v>
      </c>
      <c r="AH492" s="161" t="s">
        <v>242</v>
      </c>
      <c r="AI492" s="161">
        <v>20150801</v>
      </c>
      <c r="AJ492" s="161">
        <v>20160525</v>
      </c>
      <c r="AK492" s="161" t="s">
        <v>869</v>
      </c>
      <c r="AL492" t="s">
        <v>1078</v>
      </c>
      <c r="BN492" t="s">
        <v>1079</v>
      </c>
      <c r="ET492" s="161">
        <v>0</v>
      </c>
      <c r="EU492" s="161">
        <v>0</v>
      </c>
      <c r="EV492" s="161">
        <v>0</v>
      </c>
      <c r="EW492" s="161">
        <v>0</v>
      </c>
      <c r="EX492" s="161">
        <v>0</v>
      </c>
      <c r="EY492" s="161">
        <v>0</v>
      </c>
      <c r="EZ492" s="161">
        <v>0</v>
      </c>
      <c r="FA492" s="161">
        <v>0</v>
      </c>
      <c r="FB492" s="161">
        <v>0</v>
      </c>
      <c r="FC492" s="161">
        <v>0</v>
      </c>
      <c r="FD492" s="161">
        <v>0</v>
      </c>
      <c r="FE492" s="161">
        <v>0</v>
      </c>
      <c r="HN492" s="161" t="s">
        <v>881</v>
      </c>
      <c r="JB492" s="161" t="s">
        <v>881</v>
      </c>
      <c r="JC492" s="161">
        <v>0</v>
      </c>
      <c r="JD492" s="161">
        <v>0</v>
      </c>
      <c r="JE492" s="161">
        <v>0</v>
      </c>
      <c r="JF492" s="161">
        <v>0</v>
      </c>
      <c r="MN492" t="str">
        <f t="shared" si="609"/>
        <v>NoNoNoNoNoNo</v>
      </c>
      <c r="MO492" t="str">
        <f>IF(AND(MN492="NoNoNoNoNoNo",JI492=""),"No Programs",VLOOKUP(MN492,Lookups!$DA$4:$DB$67,2,FALSE))</f>
        <v>No Programs</v>
      </c>
      <c r="MP492">
        <f t="shared" si="610"/>
        <v>0</v>
      </c>
      <c r="MQ492" t="str">
        <f t="shared" si="611"/>
        <v>No Program Use</v>
      </c>
      <c r="MR492" t="str">
        <f>Directions!$D$3</f>
        <v>Usage</v>
      </c>
      <c r="MS492" t="str">
        <f>VLOOKUP(MQ492,Lookups!$CU$71:$CV$80,2,FALSE)</f>
        <v>Exclude</v>
      </c>
      <c r="MT492">
        <f t="shared" si="612"/>
        <v>0</v>
      </c>
      <c r="MU492">
        <f t="shared" si="613"/>
        <v>0</v>
      </c>
      <c r="MV492">
        <f t="shared" si="614"/>
        <v>0</v>
      </c>
      <c r="MW492">
        <f t="shared" si="615"/>
        <v>0</v>
      </c>
      <c r="MX492">
        <f t="shared" si="616"/>
        <v>0</v>
      </c>
      <c r="MY492" t="str">
        <f t="shared" si="617"/>
        <v>Not Used</v>
      </c>
      <c r="MZ492">
        <f t="shared" si="618"/>
        <v>0</v>
      </c>
      <c r="NA492" t="str">
        <f t="shared" si="619"/>
        <v>Not Available</v>
      </c>
      <c r="NB492" t="str">
        <f t="shared" si="620"/>
        <v>Not Available</v>
      </c>
      <c r="NC492" t="str">
        <f t="shared" si="621"/>
        <v>4 Not Indicated</v>
      </c>
      <c r="ND492" t="str">
        <f t="shared" si="622"/>
        <v>4 Not Indicated</v>
      </c>
      <c r="NE492" t="str">
        <f t="shared" si="623"/>
        <v>4 Not Indicated</v>
      </c>
      <c r="NF492" t="str">
        <f t="shared" si="624"/>
        <v>4 Not Indicated</v>
      </c>
      <c r="NG492" t="str">
        <f t="shared" si="625"/>
        <v>4 Not Indicated</v>
      </c>
      <c r="NH492" s="159" t="str">
        <f t="shared" si="626"/>
        <v>Null</v>
      </c>
      <c r="NI492" t="str">
        <f t="shared" si="627"/>
        <v>Null</v>
      </c>
      <c r="NJ492" s="159" t="str">
        <f t="shared" si="628"/>
        <v>Null</v>
      </c>
      <c r="NK492" t="str">
        <f t="shared" si="629"/>
        <v>Null</v>
      </c>
      <c r="NL492" t="str">
        <f t="shared" si="630"/>
        <v>No RI Tests</v>
      </c>
      <c r="NM492">
        <f t="shared" si="631"/>
        <v>0</v>
      </c>
      <c r="NN492" t="str">
        <f>IF(OR(E492="PK",E492="K",JJ492=""),"Null",INDEX(Lookups!$EZ$4:$FW$18,MATCH($JJ492,Lookups!$EY$4:$EY$18,1),MATCH($E492,Lookups!$EZ$3:$FW$3,0)))</f>
        <v>Null</v>
      </c>
      <c r="NO492" t="str">
        <f>IF(OR(E492="PK",E492="K",JJ492=""),"Null",INDEX(Lookups!$EZ$4:$FW$18,MATCH($JJ492,Lookups!$EY$4:$EY$18,1),MATCH($E492,Lookups!$EZ$3:$FW$3,0) + 1))</f>
        <v>Null</v>
      </c>
      <c r="NP492" t="str">
        <f t="shared" si="632"/>
        <v>Null</v>
      </c>
      <c r="NQ492" t="str">
        <f t="shared" si="633"/>
        <v>Null</v>
      </c>
      <c r="NR492" t="str">
        <f t="shared" si="634"/>
        <v>Null</v>
      </c>
      <c r="NS492" t="str">
        <f t="shared" si="635"/>
        <v>No RI Tests</v>
      </c>
      <c r="NT492" t="str">
        <f t="shared" si="636"/>
        <v>No RI Tests</v>
      </c>
      <c r="NU492" t="str">
        <f t="shared" si="637"/>
        <v>No RI Tests</v>
      </c>
      <c r="NV492" s="183" t="str">
        <f t="array" ref="NV492">IF($NL492="No RI Tests","No RI Tests",VLOOKUP(IF(AND(E492="K",JJ492&lt;280),3,IF(AND(E492="K",JJ492&gt;=280),4,MAX(IF(E492=Lookups!$DF$6:$DF$99,IF(JJ492&gt;=Lookups!$DG$6:$DG$99,Lookups!$DH$6:$DH$99))))),Lookups!$DE$104:$DG$108,2,FALSE))</f>
        <v>No RI Tests</v>
      </c>
      <c r="NW492" s="161" t="str">
        <f t="array" ref="NW492">IF($NL492="No RI Tests","No RI Tests",VLOOKUP(IF(AND(E492="K",JH492&lt;280),3,IF(AND(E492="K",JH492&gt;=280),4,MAX(IF(E492=Lookups!$DF$6:$DF$99,IF(NI492&gt;=Lookups!$DG$6:$DG$99,Lookups!$DH$6:$DH$99))))),Lookups!$DE$104:$DG$108,2,FALSE))</f>
        <v>No RI Tests</v>
      </c>
      <c r="NX492" s="161" t="str">
        <f t="array" ref="NX492">IF($NL492="No RI Tests","No RI Tests",VLOOKUP(IF(AND(E492="K",NK492&lt;280),3,IF(AND(E492="K",NK492&gt;=280),4,MAX(IF(E492=Lookups!$DF$6:$DF$99,IF(NK492&gt;=Lookups!$DG$6:$DG$99,Lookups!$DH$6:$DH$99))))),Lookups!$DE$104:$DG$108,2,FALSE))</f>
        <v>No RI Tests</v>
      </c>
      <c r="NY492" t="str">
        <f t="shared" si="638"/>
        <v>Null</v>
      </c>
      <c r="NZ492" t="str">
        <f t="shared" si="639"/>
        <v>Null</v>
      </c>
      <c r="OA492" t="str">
        <f t="shared" si="640"/>
        <v>No RI for Comparison</v>
      </c>
      <c r="OB492" s="161" t="str">
        <f t="array" ref="OB492">IF($NL492="No RI Tests","No RI Tests",IF(E492="K","N/A",VLOOKUP(MAX(IF(E492=Lookups!$DF$6:$DF$99,IF(JJ492&gt;=Lookups!$DG$6:$DG$99,Lookups!$DI$6:$DI$99))),Lookups!$DE$104:$DG$108,3,FALSE)))</f>
        <v>No RI Tests</v>
      </c>
      <c r="OC492" s="161" t="str">
        <f t="array" ref="OC492">IF($NL492="No RI Tests","No RI Tests",IF(E492="K","N/A",VLOOKUP(MAX(IF(E492=Lookups!$DF$6:$DF$99,IF(NI492&gt;=Lookups!$DG$6:$DG$99,Lookups!$DI$6:$DI$99))),Lookups!$DE$104:$DG$108,3,FALSE)))</f>
        <v>No RI Tests</v>
      </c>
      <c r="OD492" s="161" t="str">
        <f t="array" ref="OD492">IF($NL492="No RI Tests","No RI Tests",IF(E492="K","N/A",VLOOKUP(MAX(IF(E492=Lookups!$DF$6:$DF$99,IF(NK492&gt;=Lookups!$DG$6:$DG$99,Lookups!$DI$6:$DI$99))),Lookups!$DE$104:$DG$108,3,FALSE)))</f>
        <v>No RI Tests</v>
      </c>
      <c r="OE492" t="str">
        <f t="shared" si="641"/>
        <v>Null</v>
      </c>
      <c r="OF492" t="str">
        <f t="shared" si="642"/>
        <v>Null</v>
      </c>
      <c r="OG492" t="str">
        <f t="shared" si="643"/>
        <v>No RI for Comparison</v>
      </c>
      <c r="OH492" t="str">
        <f t="shared" si="644"/>
        <v>Null</v>
      </c>
      <c r="OI492" t="str">
        <f t="shared" si="645"/>
        <v>Null</v>
      </c>
      <c r="OJ492" t="str">
        <f t="shared" si="646"/>
        <v>Null</v>
      </c>
      <c r="OK492" t="str">
        <f t="shared" si="647"/>
        <v>Null</v>
      </c>
      <c r="OL492" t="str">
        <f t="shared" si="648"/>
        <v>Null</v>
      </c>
      <c r="OM492" t="str">
        <f t="shared" si="649"/>
        <v>Null</v>
      </c>
      <c r="ON492" t="str">
        <f t="shared" si="650"/>
        <v>Null</v>
      </c>
      <c r="OO492" t="str">
        <f t="shared" si="651"/>
        <v>Null RI</v>
      </c>
      <c r="OP492" t="str">
        <f ca="1">IF(AND(HR492&lt;&gt;"",JJ492&lt;600),IF(HT492="Advancing","Tier 2","Tier 3"),IF(JI492="","Null",IF(OR(E492="K",E492&lt;3),"FRA Recommended",IF(JJ492&gt;=IF(E492&lt;6,400,600),IF(JJ492&lt;VLOOKUP(E492,Lookups!$AP$3:$AR$16,3,FALSE),"Tier 2","Core"),IF(JJ492&lt;400,IF(RAND()&lt;0.81,"Tier 3","Tier 2"),IF(RAND()&lt;0.51,"Tier 3","Tier 2"))))))</f>
        <v>Null</v>
      </c>
      <c r="OQ492" t="str">
        <f t="shared" si="652"/>
        <v>Null</v>
      </c>
      <c r="OR492" t="str">
        <f t="shared" si="653"/>
        <v>Null</v>
      </c>
      <c r="OS492" t="str">
        <f t="shared" si="654"/>
        <v>Null</v>
      </c>
      <c r="OT492" t="str">
        <f t="shared" si="655"/>
        <v>No RI Tests</v>
      </c>
      <c r="OU492" s="159" t="str">
        <f t="shared" si="656"/>
        <v>No PI Tests</v>
      </c>
      <c r="OV492" t="str">
        <f t="shared" si="657"/>
        <v>No PI Tests</v>
      </c>
      <c r="OW492" t="str">
        <f t="shared" si="658"/>
        <v>No PI Tests</v>
      </c>
      <c r="OX492" t="str">
        <f t="shared" si="659"/>
        <v>No PI Tests</v>
      </c>
      <c r="OY492" t="str">
        <f t="shared" si="660"/>
        <v>No PI Tests</v>
      </c>
      <c r="OZ492" t="str">
        <f t="shared" si="661"/>
        <v>No PI Tests</v>
      </c>
      <c r="PA492" s="159" t="str">
        <f t="shared" si="662"/>
        <v>No PI Tests</v>
      </c>
      <c r="PB492" t="str">
        <f t="shared" si="663"/>
        <v>No PI Tests</v>
      </c>
      <c r="PC492" t="str">
        <f t="shared" si="664"/>
        <v>No PI Tests</v>
      </c>
      <c r="PD492" t="str">
        <f t="shared" si="665"/>
        <v>No PI Tests</v>
      </c>
      <c r="PE492" t="str">
        <f t="shared" si="666"/>
        <v>No PI Tests</v>
      </c>
      <c r="PF492" t="str">
        <f t="shared" si="667"/>
        <v>No PI Tests</v>
      </c>
      <c r="PG492" t="str">
        <f t="shared" si="668"/>
        <v>No PI Tests</v>
      </c>
      <c r="PH492">
        <f t="shared" si="669"/>
        <v>0</v>
      </c>
      <c r="PI492">
        <f t="shared" si="670"/>
        <v>0</v>
      </c>
      <c r="PJ492" t="str">
        <f t="shared" si="671"/>
        <v>Null</v>
      </c>
      <c r="PK492" t="str">
        <f>IF(HR492="","Null",IF(E492&lt;3,"Null",IF(HU492=0,0,IF(HS492="Form 1",VLOOKUP(HU492,Lookups!$BE$3:$BP$63,E492,FALSE),IF(HS492="Form 2",VLOOKUP(HU492,Lookups!$BE$67:$BP$127,E492,FALSE),VLOOKUP(HU492,Lookups!$BE$130:$BP$190,E492,FALSE))))))</f>
        <v>Null</v>
      </c>
      <c r="PL492" t="str">
        <f t="shared" si="672"/>
        <v>Null</v>
      </c>
      <c r="PM492" t="str">
        <f>IF($PH492=0,"Null",IF(E492&lt;3,"Null",IF(OX492=0,0,IF(OV492="Form 1",VLOOKUP(OX492,Lookups!$BE$3:$BP$63,E492,FALSE),IF(OV492="Form 2",VLOOKUP(OX492,Lookups!$BE$67:$BP$127,E492,FALSE),VLOOKUP(OX492,Lookups!$BE$130:$BP$190,E492,FALSE))))))</f>
        <v>Null</v>
      </c>
      <c r="PN492" t="str">
        <f t="shared" si="673"/>
        <v>Null</v>
      </c>
      <c r="PO492" t="str">
        <f t="shared" si="674"/>
        <v>Null</v>
      </c>
      <c r="PP492" t="str">
        <f t="shared" si="675"/>
        <v>Null</v>
      </c>
      <c r="PQ492" t="str">
        <f>IF(HR492="","Null",IF(E492&lt;3,"Null",IF(HV492=0,0,IF(HS492="Form 1",VLOOKUP(HV492,Lookups!$BR$3:$CC$63,E492,FALSE),IF(HS492="Form 2",VLOOKUP(HV492,Lookups!$BR$67:$CC$127,E492,FALSE),VLOOKUP(HV492,Lookups!$BR$130:$CC$190,E492,FALSE))))))</f>
        <v>Null</v>
      </c>
      <c r="PR492" t="str">
        <f t="shared" si="676"/>
        <v>Null</v>
      </c>
      <c r="PS492" t="str">
        <f>IF(HR492="","Null",IF(E492&lt;3,"Null",IF(OY492=0,0,IF(OW492="Form 1",VLOOKUP(OY492,Lookups!$BR$3:$CC$63,E492,FALSE),IF(OW492="Form 2",VLOOKUP(OY492,Lookups!$BR$67:$CC$127,E492,FALSE),VLOOKUP(OY492,Lookups!$BR$130:$CC$190,E492,FALSE))))))</f>
        <v>Null</v>
      </c>
      <c r="PT492" t="str">
        <f t="shared" si="677"/>
        <v>Null</v>
      </c>
      <c r="PU492" t="str">
        <f t="shared" si="678"/>
        <v>Null</v>
      </c>
      <c r="PV492" t="str">
        <f t="shared" si="679"/>
        <v>Null</v>
      </c>
      <c r="PW492" t="str">
        <f t="shared" si="680"/>
        <v>No PI Tests</v>
      </c>
      <c r="PX492">
        <f t="shared" si="681"/>
        <v>0</v>
      </c>
      <c r="PY492">
        <f t="shared" si="682"/>
        <v>0</v>
      </c>
      <c r="PZ492" t="str">
        <f t="shared" si="683"/>
        <v>Null</v>
      </c>
      <c r="QA492" t="str">
        <f t="shared" si="684"/>
        <v>Null</v>
      </c>
      <c r="QB492" t="str">
        <f t="shared" si="685"/>
        <v>Null</v>
      </c>
      <c r="QC492" t="str">
        <f>IF($MS492="System 44 Record",IF(BQ492&lt;MEDIAN(Directions!$F$3,Directions!$F$6),"Mid-Year Exited Student","Full Year Participant")&amp;IF(BP492&lt;Directions!$F$3,", Started Prior Year",", Started This Year"),"Null")</f>
        <v>Null</v>
      </c>
      <c r="QD492" t="str">
        <f t="shared" si="686"/>
        <v>Null</v>
      </c>
      <c r="QE492">
        <f t="shared" si="687"/>
        <v>0</v>
      </c>
      <c r="QF492">
        <f t="shared" si="688"/>
        <v>0</v>
      </c>
      <c r="QG492">
        <f t="shared" si="689"/>
        <v>0</v>
      </c>
      <c r="QH492">
        <f t="shared" si="690"/>
        <v>0</v>
      </c>
      <c r="QI492">
        <f t="shared" si="691"/>
        <v>0</v>
      </c>
      <c r="QJ492" t="str">
        <f t="shared" si="692"/>
        <v>Used None</v>
      </c>
      <c r="QK492" t="str">
        <f t="shared" si="693"/>
        <v>Null</v>
      </c>
      <c r="QL492" t="str">
        <f t="shared" si="694"/>
        <v>Null</v>
      </c>
      <c r="QM492" t="str">
        <f>IF($MS492="READ 180 Record",IF(AQ492="","Null",VLOOKUP(JJ492,Lookups!$DX$3:$EB$2054,AN492+1,FALSE)),"Null")</f>
        <v>Null</v>
      </c>
      <c r="QN492" t="str">
        <f t="shared" si="695"/>
        <v>Null</v>
      </c>
    </row>
    <row r="493" spans="1:456" x14ac:dyDescent="0.25">
      <c r="A493" s="161" t="s">
        <v>1447</v>
      </c>
      <c r="B493" s="161" t="s">
        <v>1447</v>
      </c>
      <c r="C493" s="161" t="s">
        <v>1447</v>
      </c>
      <c r="D493" s="161" t="s">
        <v>1447</v>
      </c>
      <c r="E493" s="161">
        <v>11</v>
      </c>
      <c r="F493" s="161" t="s">
        <v>1447</v>
      </c>
      <c r="G493" s="161" t="s">
        <v>880</v>
      </c>
      <c r="H493" s="161" t="s">
        <v>881</v>
      </c>
      <c r="K493" s="161">
        <v>0</v>
      </c>
      <c r="L493" s="161">
        <v>0</v>
      </c>
      <c r="M493" s="161">
        <v>0</v>
      </c>
      <c r="N493" s="161">
        <v>0</v>
      </c>
      <c r="O493" s="161">
        <v>0</v>
      </c>
      <c r="P493" s="161">
        <v>0</v>
      </c>
      <c r="Q493" s="161">
        <v>0</v>
      </c>
      <c r="R493" s="161">
        <v>0</v>
      </c>
      <c r="S493" s="161">
        <v>0</v>
      </c>
      <c r="T493" s="161">
        <v>0</v>
      </c>
      <c r="U493" s="161">
        <v>0</v>
      </c>
      <c r="V493" s="161">
        <v>0</v>
      </c>
      <c r="W493" s="161">
        <v>0</v>
      </c>
      <c r="X493" s="161">
        <v>0</v>
      </c>
      <c r="AB493" s="161" t="s">
        <v>242</v>
      </c>
      <c r="AC493" s="161" t="s">
        <v>242</v>
      </c>
      <c r="AD493" s="161" t="s">
        <v>242</v>
      </c>
      <c r="AE493" s="161" t="s">
        <v>242</v>
      </c>
      <c r="AF493" s="161" t="s">
        <v>242</v>
      </c>
      <c r="AG493" s="161" t="s">
        <v>242</v>
      </c>
      <c r="AH493" s="161" t="s">
        <v>242</v>
      </c>
      <c r="AI493" s="161">
        <v>20150801</v>
      </c>
      <c r="AJ493" s="161">
        <v>20160525</v>
      </c>
      <c r="AK493" s="161" t="s">
        <v>869</v>
      </c>
      <c r="AL493" t="s">
        <v>1078</v>
      </c>
      <c r="BN493" t="s">
        <v>1079</v>
      </c>
      <c r="ET493" s="161">
        <v>0</v>
      </c>
      <c r="EU493" s="161">
        <v>0</v>
      </c>
      <c r="EV493" s="161">
        <v>0</v>
      </c>
      <c r="EW493" s="161">
        <v>0</v>
      </c>
      <c r="EX493" s="161">
        <v>0</v>
      </c>
      <c r="EY493" s="161">
        <v>0</v>
      </c>
      <c r="EZ493" s="161">
        <v>0</v>
      </c>
      <c r="FA493" s="161">
        <v>0</v>
      </c>
      <c r="FB493" s="161">
        <v>0</v>
      </c>
      <c r="FC493" s="161">
        <v>0</v>
      </c>
      <c r="FD493" s="161">
        <v>0</v>
      </c>
      <c r="FE493" s="161">
        <v>0</v>
      </c>
      <c r="HN493" s="161" t="s">
        <v>881</v>
      </c>
      <c r="JB493" s="161" t="s">
        <v>881</v>
      </c>
      <c r="JC493" s="161">
        <v>0</v>
      </c>
      <c r="JD493" s="161">
        <v>0</v>
      </c>
      <c r="JE493" s="161">
        <v>0</v>
      </c>
      <c r="JF493" s="161">
        <v>0</v>
      </c>
      <c r="MN493" t="str">
        <f t="shared" si="609"/>
        <v>NoNoNoNoNoNo</v>
      </c>
      <c r="MO493" t="str">
        <f>IF(AND(MN493="NoNoNoNoNoNo",JI493=""),"No Programs",VLOOKUP(MN493,Lookups!$DA$4:$DB$67,2,FALSE))</f>
        <v>No Programs</v>
      </c>
      <c r="MP493">
        <f t="shared" si="610"/>
        <v>0</v>
      </c>
      <c r="MQ493" t="str">
        <f t="shared" si="611"/>
        <v>No Program Use</v>
      </c>
      <c r="MR493" t="str">
        <f>Directions!$D$3</f>
        <v>Usage</v>
      </c>
      <c r="MS493" t="str">
        <f>VLOOKUP(MQ493,Lookups!$CU$71:$CV$80,2,FALSE)</f>
        <v>Exclude</v>
      </c>
      <c r="MT493">
        <f t="shared" si="612"/>
        <v>0</v>
      </c>
      <c r="MU493">
        <f t="shared" si="613"/>
        <v>0</v>
      </c>
      <c r="MV493">
        <f t="shared" si="614"/>
        <v>0</v>
      </c>
      <c r="MW493">
        <f t="shared" si="615"/>
        <v>0</v>
      </c>
      <c r="MX493">
        <f t="shared" si="616"/>
        <v>0</v>
      </c>
      <c r="MY493" t="str">
        <f t="shared" si="617"/>
        <v>Not Used</v>
      </c>
      <c r="MZ493">
        <f t="shared" si="618"/>
        <v>0</v>
      </c>
      <c r="NA493" t="str">
        <f t="shared" si="619"/>
        <v>Not Available</v>
      </c>
      <c r="NB493" t="str">
        <f t="shared" si="620"/>
        <v>Not Available</v>
      </c>
      <c r="NC493" t="str">
        <f t="shared" si="621"/>
        <v>4 Not Indicated</v>
      </c>
      <c r="ND493" t="str">
        <f t="shared" si="622"/>
        <v>4 Not Indicated</v>
      </c>
      <c r="NE493" t="str">
        <f t="shared" si="623"/>
        <v>4 Not Indicated</v>
      </c>
      <c r="NF493" t="str">
        <f t="shared" si="624"/>
        <v>4 Not Indicated</v>
      </c>
      <c r="NG493" t="str">
        <f t="shared" si="625"/>
        <v>4 Not Indicated</v>
      </c>
      <c r="NH493" s="159" t="str">
        <f t="shared" si="626"/>
        <v>Null</v>
      </c>
      <c r="NI493" t="str">
        <f t="shared" si="627"/>
        <v>Null</v>
      </c>
      <c r="NJ493" s="159" t="str">
        <f t="shared" si="628"/>
        <v>Null</v>
      </c>
      <c r="NK493" t="str">
        <f t="shared" si="629"/>
        <v>Null</v>
      </c>
      <c r="NL493" t="str">
        <f t="shared" si="630"/>
        <v>No RI Tests</v>
      </c>
      <c r="NM493">
        <f t="shared" si="631"/>
        <v>0</v>
      </c>
      <c r="NN493" t="str">
        <f>IF(OR(E493="PK",E493="K",JJ493=""),"Null",INDEX(Lookups!$EZ$4:$FW$18,MATCH($JJ493,Lookups!$EY$4:$EY$18,1),MATCH($E493,Lookups!$EZ$3:$FW$3,0)))</f>
        <v>Null</v>
      </c>
      <c r="NO493" t="str">
        <f>IF(OR(E493="PK",E493="K",JJ493=""),"Null",INDEX(Lookups!$EZ$4:$FW$18,MATCH($JJ493,Lookups!$EY$4:$EY$18,1),MATCH($E493,Lookups!$EZ$3:$FW$3,0) + 1))</f>
        <v>Null</v>
      </c>
      <c r="NP493" t="str">
        <f t="shared" si="632"/>
        <v>Null</v>
      </c>
      <c r="NQ493" t="str">
        <f t="shared" si="633"/>
        <v>Null</v>
      </c>
      <c r="NR493" t="str">
        <f t="shared" si="634"/>
        <v>Null</v>
      </c>
      <c r="NS493" t="str">
        <f t="shared" si="635"/>
        <v>No RI Tests</v>
      </c>
      <c r="NT493" t="str">
        <f t="shared" si="636"/>
        <v>No RI Tests</v>
      </c>
      <c r="NU493" t="str">
        <f t="shared" si="637"/>
        <v>No RI Tests</v>
      </c>
      <c r="NV493" s="183" t="str">
        <f t="array" ref="NV493">IF($NL493="No RI Tests","No RI Tests",VLOOKUP(IF(AND(E493="K",JJ493&lt;280),3,IF(AND(E493="K",JJ493&gt;=280),4,MAX(IF(E493=Lookups!$DF$6:$DF$99,IF(JJ493&gt;=Lookups!$DG$6:$DG$99,Lookups!$DH$6:$DH$99))))),Lookups!$DE$104:$DG$108,2,FALSE))</f>
        <v>No RI Tests</v>
      </c>
      <c r="NW493" s="161" t="str">
        <f t="array" ref="NW493">IF($NL493="No RI Tests","No RI Tests",VLOOKUP(IF(AND(E493="K",JH493&lt;280),3,IF(AND(E493="K",JH493&gt;=280),4,MAX(IF(E493=Lookups!$DF$6:$DF$99,IF(NI493&gt;=Lookups!$DG$6:$DG$99,Lookups!$DH$6:$DH$99))))),Lookups!$DE$104:$DG$108,2,FALSE))</f>
        <v>No RI Tests</v>
      </c>
      <c r="NX493" s="161" t="str">
        <f t="array" ref="NX493">IF($NL493="No RI Tests","No RI Tests",VLOOKUP(IF(AND(E493="K",NK493&lt;280),3,IF(AND(E493="K",NK493&gt;=280),4,MAX(IF(E493=Lookups!$DF$6:$DF$99,IF(NK493&gt;=Lookups!$DG$6:$DG$99,Lookups!$DH$6:$DH$99))))),Lookups!$DE$104:$DG$108,2,FALSE))</f>
        <v>No RI Tests</v>
      </c>
      <c r="NY493" t="str">
        <f t="shared" si="638"/>
        <v>Null</v>
      </c>
      <c r="NZ493" t="str">
        <f t="shared" si="639"/>
        <v>Null</v>
      </c>
      <c r="OA493" t="str">
        <f t="shared" si="640"/>
        <v>No RI for Comparison</v>
      </c>
      <c r="OB493" s="161" t="str">
        <f t="array" ref="OB493">IF($NL493="No RI Tests","No RI Tests",IF(E493="K","N/A",VLOOKUP(MAX(IF(E493=Lookups!$DF$6:$DF$99,IF(JJ493&gt;=Lookups!$DG$6:$DG$99,Lookups!$DI$6:$DI$99))),Lookups!$DE$104:$DG$108,3,FALSE)))</f>
        <v>No RI Tests</v>
      </c>
      <c r="OC493" s="161" t="str">
        <f t="array" ref="OC493">IF($NL493="No RI Tests","No RI Tests",IF(E493="K","N/A",VLOOKUP(MAX(IF(E493=Lookups!$DF$6:$DF$99,IF(NI493&gt;=Lookups!$DG$6:$DG$99,Lookups!$DI$6:$DI$99))),Lookups!$DE$104:$DG$108,3,FALSE)))</f>
        <v>No RI Tests</v>
      </c>
      <c r="OD493" s="161" t="str">
        <f t="array" ref="OD493">IF($NL493="No RI Tests","No RI Tests",IF(E493="K","N/A",VLOOKUP(MAX(IF(E493=Lookups!$DF$6:$DF$99,IF(NK493&gt;=Lookups!$DG$6:$DG$99,Lookups!$DI$6:$DI$99))),Lookups!$DE$104:$DG$108,3,FALSE)))</f>
        <v>No RI Tests</v>
      </c>
      <c r="OE493" t="str">
        <f t="shared" si="641"/>
        <v>Null</v>
      </c>
      <c r="OF493" t="str">
        <f t="shared" si="642"/>
        <v>Null</v>
      </c>
      <c r="OG493" t="str">
        <f t="shared" si="643"/>
        <v>No RI for Comparison</v>
      </c>
      <c r="OH493" t="str">
        <f t="shared" si="644"/>
        <v>Null</v>
      </c>
      <c r="OI493" t="str">
        <f t="shared" si="645"/>
        <v>Null</v>
      </c>
      <c r="OJ493" t="str">
        <f t="shared" si="646"/>
        <v>Null</v>
      </c>
      <c r="OK493" t="str">
        <f t="shared" si="647"/>
        <v>Null</v>
      </c>
      <c r="OL493" t="str">
        <f t="shared" si="648"/>
        <v>Null</v>
      </c>
      <c r="OM493" t="str">
        <f t="shared" si="649"/>
        <v>Null</v>
      </c>
      <c r="ON493" t="str">
        <f t="shared" si="650"/>
        <v>Null</v>
      </c>
      <c r="OO493" t="str">
        <f t="shared" si="651"/>
        <v>Null RI</v>
      </c>
      <c r="OP493" t="str">
        <f ca="1">IF(AND(HR493&lt;&gt;"",JJ493&lt;600),IF(HT493="Advancing","Tier 2","Tier 3"),IF(JI493="","Null",IF(OR(E493="K",E493&lt;3),"FRA Recommended",IF(JJ493&gt;=IF(E493&lt;6,400,600),IF(JJ493&lt;VLOOKUP(E493,Lookups!$AP$3:$AR$16,3,FALSE),"Tier 2","Core"),IF(JJ493&lt;400,IF(RAND()&lt;0.81,"Tier 3","Tier 2"),IF(RAND()&lt;0.51,"Tier 3","Tier 2"))))))</f>
        <v>Null</v>
      </c>
      <c r="OQ493" t="str">
        <f t="shared" si="652"/>
        <v>Null</v>
      </c>
      <c r="OR493" t="str">
        <f t="shared" si="653"/>
        <v>Null</v>
      </c>
      <c r="OS493" t="str">
        <f t="shared" si="654"/>
        <v>Null</v>
      </c>
      <c r="OT493" t="str">
        <f t="shared" si="655"/>
        <v>No RI Tests</v>
      </c>
      <c r="OU493" s="159" t="str">
        <f t="shared" si="656"/>
        <v>No PI Tests</v>
      </c>
      <c r="OV493" t="str">
        <f t="shared" si="657"/>
        <v>No PI Tests</v>
      </c>
      <c r="OW493" t="str">
        <f t="shared" si="658"/>
        <v>No PI Tests</v>
      </c>
      <c r="OX493" t="str">
        <f t="shared" si="659"/>
        <v>No PI Tests</v>
      </c>
      <c r="OY493" t="str">
        <f t="shared" si="660"/>
        <v>No PI Tests</v>
      </c>
      <c r="OZ493" t="str">
        <f t="shared" si="661"/>
        <v>No PI Tests</v>
      </c>
      <c r="PA493" s="159" t="str">
        <f t="shared" si="662"/>
        <v>No PI Tests</v>
      </c>
      <c r="PB493" t="str">
        <f t="shared" si="663"/>
        <v>No PI Tests</v>
      </c>
      <c r="PC493" t="str">
        <f t="shared" si="664"/>
        <v>No PI Tests</v>
      </c>
      <c r="PD493" t="str">
        <f t="shared" si="665"/>
        <v>No PI Tests</v>
      </c>
      <c r="PE493" t="str">
        <f t="shared" si="666"/>
        <v>No PI Tests</v>
      </c>
      <c r="PF493" t="str">
        <f t="shared" si="667"/>
        <v>No PI Tests</v>
      </c>
      <c r="PG493" t="str">
        <f t="shared" si="668"/>
        <v>No PI Tests</v>
      </c>
      <c r="PH493">
        <f t="shared" si="669"/>
        <v>0</v>
      </c>
      <c r="PI493">
        <f t="shared" si="670"/>
        <v>0</v>
      </c>
      <c r="PJ493" t="str">
        <f t="shared" si="671"/>
        <v>Null</v>
      </c>
      <c r="PK493" t="str">
        <f>IF(HR493="","Null",IF(E493&lt;3,"Null",IF(HU493=0,0,IF(HS493="Form 1",VLOOKUP(HU493,Lookups!$BE$3:$BP$63,E493,FALSE),IF(HS493="Form 2",VLOOKUP(HU493,Lookups!$BE$67:$BP$127,E493,FALSE),VLOOKUP(HU493,Lookups!$BE$130:$BP$190,E493,FALSE))))))</f>
        <v>Null</v>
      </c>
      <c r="PL493" t="str">
        <f t="shared" si="672"/>
        <v>Null</v>
      </c>
      <c r="PM493" t="str">
        <f>IF($PH493=0,"Null",IF(E493&lt;3,"Null",IF(OX493=0,0,IF(OV493="Form 1",VLOOKUP(OX493,Lookups!$BE$3:$BP$63,E493,FALSE),IF(OV493="Form 2",VLOOKUP(OX493,Lookups!$BE$67:$BP$127,E493,FALSE),VLOOKUP(OX493,Lookups!$BE$130:$BP$190,E493,FALSE))))))</f>
        <v>Null</v>
      </c>
      <c r="PN493" t="str">
        <f t="shared" si="673"/>
        <v>Null</v>
      </c>
      <c r="PO493" t="str">
        <f t="shared" si="674"/>
        <v>Null</v>
      </c>
      <c r="PP493" t="str">
        <f t="shared" si="675"/>
        <v>Null</v>
      </c>
      <c r="PQ493" t="str">
        <f>IF(HR493="","Null",IF(E493&lt;3,"Null",IF(HV493=0,0,IF(HS493="Form 1",VLOOKUP(HV493,Lookups!$BR$3:$CC$63,E493,FALSE),IF(HS493="Form 2",VLOOKUP(HV493,Lookups!$BR$67:$CC$127,E493,FALSE),VLOOKUP(HV493,Lookups!$BR$130:$CC$190,E493,FALSE))))))</f>
        <v>Null</v>
      </c>
      <c r="PR493" t="str">
        <f t="shared" si="676"/>
        <v>Null</v>
      </c>
      <c r="PS493" t="str">
        <f>IF(HR493="","Null",IF(E493&lt;3,"Null",IF(OY493=0,0,IF(OW493="Form 1",VLOOKUP(OY493,Lookups!$BR$3:$CC$63,E493,FALSE),IF(OW493="Form 2",VLOOKUP(OY493,Lookups!$BR$67:$CC$127,E493,FALSE),VLOOKUP(OY493,Lookups!$BR$130:$CC$190,E493,FALSE))))))</f>
        <v>Null</v>
      </c>
      <c r="PT493" t="str">
        <f t="shared" si="677"/>
        <v>Null</v>
      </c>
      <c r="PU493" t="str">
        <f t="shared" si="678"/>
        <v>Null</v>
      </c>
      <c r="PV493" t="str">
        <f t="shared" si="679"/>
        <v>Null</v>
      </c>
      <c r="PW493" t="str">
        <f t="shared" si="680"/>
        <v>No PI Tests</v>
      </c>
      <c r="PX493">
        <f t="shared" si="681"/>
        <v>0</v>
      </c>
      <c r="PY493">
        <f t="shared" si="682"/>
        <v>0</v>
      </c>
      <c r="PZ493" t="str">
        <f t="shared" si="683"/>
        <v>Null</v>
      </c>
      <c r="QA493" t="str">
        <f t="shared" si="684"/>
        <v>Null</v>
      </c>
      <c r="QB493" t="str">
        <f t="shared" si="685"/>
        <v>Null</v>
      </c>
      <c r="QC493" t="str">
        <f>IF($MS493="System 44 Record",IF(BQ493&lt;MEDIAN(Directions!$F$3,Directions!$F$6),"Mid-Year Exited Student","Full Year Participant")&amp;IF(BP493&lt;Directions!$F$3,", Started Prior Year",", Started This Year"),"Null")</f>
        <v>Null</v>
      </c>
      <c r="QD493" t="str">
        <f t="shared" si="686"/>
        <v>Null</v>
      </c>
      <c r="QE493">
        <f t="shared" si="687"/>
        <v>0</v>
      </c>
      <c r="QF493">
        <f t="shared" si="688"/>
        <v>0</v>
      </c>
      <c r="QG493">
        <f t="shared" si="689"/>
        <v>0</v>
      </c>
      <c r="QH493">
        <f t="shared" si="690"/>
        <v>0</v>
      </c>
      <c r="QI493">
        <f t="shared" si="691"/>
        <v>0</v>
      </c>
      <c r="QJ493" t="str">
        <f t="shared" si="692"/>
        <v>Used None</v>
      </c>
      <c r="QK493" t="str">
        <f t="shared" si="693"/>
        <v>Null</v>
      </c>
      <c r="QL493" t="str">
        <f t="shared" si="694"/>
        <v>Null</v>
      </c>
      <c r="QM493" t="str">
        <f>IF($MS493="READ 180 Record",IF(AQ493="","Null",VLOOKUP(JJ493,Lookups!$DX$3:$EB$2054,AN493+1,FALSE)),"Null")</f>
        <v>Null</v>
      </c>
      <c r="QN493" t="str">
        <f t="shared" si="695"/>
        <v>Null</v>
      </c>
    </row>
    <row r="494" spans="1:456" x14ac:dyDescent="0.25">
      <c r="A494" s="161" t="s">
        <v>1447</v>
      </c>
      <c r="B494" s="161" t="s">
        <v>1447</v>
      </c>
      <c r="C494" s="161" t="s">
        <v>1447</v>
      </c>
      <c r="D494" s="161" t="s">
        <v>1447</v>
      </c>
      <c r="E494" s="161">
        <v>12</v>
      </c>
      <c r="F494" s="161" t="s">
        <v>1447</v>
      </c>
      <c r="G494" s="161" t="s">
        <v>880</v>
      </c>
      <c r="H494" s="161" t="s">
        <v>881</v>
      </c>
      <c r="K494" s="161">
        <v>0</v>
      </c>
      <c r="L494" s="161">
        <v>0</v>
      </c>
      <c r="M494" s="161">
        <v>0</v>
      </c>
      <c r="N494" s="161">
        <v>0</v>
      </c>
      <c r="O494" s="161">
        <v>0</v>
      </c>
      <c r="P494" s="161">
        <v>0</v>
      </c>
      <c r="Q494" s="161">
        <v>0</v>
      </c>
      <c r="R494" s="161">
        <v>0</v>
      </c>
      <c r="S494" s="161">
        <v>0</v>
      </c>
      <c r="T494" s="161">
        <v>0</v>
      </c>
      <c r="U494" s="161">
        <v>0</v>
      </c>
      <c r="V494" s="161">
        <v>0</v>
      </c>
      <c r="W494" s="161">
        <v>0</v>
      </c>
      <c r="X494" s="161">
        <v>0</v>
      </c>
      <c r="AB494" s="161" t="s">
        <v>242</v>
      </c>
      <c r="AC494" s="161" t="s">
        <v>242</v>
      </c>
      <c r="AD494" s="161" t="s">
        <v>242</v>
      </c>
      <c r="AE494" s="161" t="s">
        <v>242</v>
      </c>
      <c r="AF494" s="161" t="s">
        <v>242</v>
      </c>
      <c r="AG494" s="161" t="s">
        <v>242</v>
      </c>
      <c r="AH494" s="161" t="s">
        <v>242</v>
      </c>
      <c r="AI494" s="161">
        <v>20150801</v>
      </c>
      <c r="AJ494" s="161">
        <v>20160525</v>
      </c>
      <c r="AK494" s="161" t="s">
        <v>869</v>
      </c>
      <c r="AL494" t="s">
        <v>1078</v>
      </c>
      <c r="BN494" t="s">
        <v>1079</v>
      </c>
      <c r="ET494" s="161">
        <v>0</v>
      </c>
      <c r="EU494" s="161">
        <v>0</v>
      </c>
      <c r="EV494" s="161">
        <v>0</v>
      </c>
      <c r="EW494" s="161">
        <v>0</v>
      </c>
      <c r="EX494" s="161">
        <v>0</v>
      </c>
      <c r="EY494" s="161">
        <v>0</v>
      </c>
      <c r="EZ494" s="161">
        <v>0</v>
      </c>
      <c r="FA494" s="161">
        <v>0</v>
      </c>
      <c r="FB494" s="161">
        <v>0</v>
      </c>
      <c r="FC494" s="161">
        <v>0</v>
      </c>
      <c r="FD494" s="161">
        <v>0</v>
      </c>
      <c r="FE494" s="161">
        <v>0</v>
      </c>
      <c r="HN494" s="161" t="s">
        <v>881</v>
      </c>
      <c r="JB494" s="161" t="s">
        <v>881</v>
      </c>
      <c r="JC494" s="161">
        <v>0</v>
      </c>
      <c r="JD494" s="161">
        <v>0</v>
      </c>
      <c r="JE494" s="161">
        <v>0</v>
      </c>
      <c r="JF494" s="161">
        <v>0</v>
      </c>
      <c r="MN494" t="str">
        <f t="shared" si="609"/>
        <v>NoNoNoNoNoNo</v>
      </c>
      <c r="MO494" t="str">
        <f>IF(AND(MN494="NoNoNoNoNoNo",JI494=""),"No Programs",VLOOKUP(MN494,Lookups!$DA$4:$DB$67,2,FALSE))</f>
        <v>No Programs</v>
      </c>
      <c r="MP494">
        <f t="shared" si="610"/>
        <v>0</v>
      </c>
      <c r="MQ494" t="str">
        <f t="shared" si="611"/>
        <v>No Program Use</v>
      </c>
      <c r="MR494" t="str">
        <f>Directions!$D$3</f>
        <v>Usage</v>
      </c>
      <c r="MS494" t="str">
        <f>VLOOKUP(MQ494,Lookups!$CU$71:$CV$80,2,FALSE)</f>
        <v>Exclude</v>
      </c>
      <c r="MT494">
        <f t="shared" si="612"/>
        <v>0</v>
      </c>
      <c r="MU494">
        <f t="shared" si="613"/>
        <v>0</v>
      </c>
      <c r="MV494">
        <f t="shared" si="614"/>
        <v>0</v>
      </c>
      <c r="MW494">
        <f t="shared" si="615"/>
        <v>0</v>
      </c>
      <c r="MX494">
        <f t="shared" si="616"/>
        <v>0</v>
      </c>
      <c r="MY494" t="str">
        <f t="shared" si="617"/>
        <v>Not Used</v>
      </c>
      <c r="MZ494">
        <f t="shared" si="618"/>
        <v>0</v>
      </c>
      <c r="NA494" t="str">
        <f t="shared" si="619"/>
        <v>Not Available</v>
      </c>
      <c r="NB494" t="str">
        <f t="shared" si="620"/>
        <v>Not Available</v>
      </c>
      <c r="NC494" t="str">
        <f t="shared" si="621"/>
        <v>4 Not Indicated</v>
      </c>
      <c r="ND494" t="str">
        <f t="shared" si="622"/>
        <v>4 Not Indicated</v>
      </c>
      <c r="NE494" t="str">
        <f t="shared" si="623"/>
        <v>4 Not Indicated</v>
      </c>
      <c r="NF494" t="str">
        <f t="shared" si="624"/>
        <v>4 Not Indicated</v>
      </c>
      <c r="NG494" t="str">
        <f t="shared" si="625"/>
        <v>4 Not Indicated</v>
      </c>
      <c r="NH494" s="159" t="str">
        <f t="shared" si="626"/>
        <v>Null</v>
      </c>
      <c r="NI494" t="str">
        <f t="shared" si="627"/>
        <v>Null</v>
      </c>
      <c r="NJ494" s="159" t="str">
        <f t="shared" si="628"/>
        <v>Null</v>
      </c>
      <c r="NK494" t="str">
        <f t="shared" si="629"/>
        <v>Null</v>
      </c>
      <c r="NL494" t="str">
        <f t="shared" si="630"/>
        <v>No RI Tests</v>
      </c>
      <c r="NM494">
        <f t="shared" si="631"/>
        <v>0</v>
      </c>
      <c r="NN494" t="str">
        <f>IF(OR(E494="PK",E494="K",JJ494=""),"Null",INDEX(Lookups!$EZ$4:$FW$18,MATCH($JJ494,Lookups!$EY$4:$EY$18,1),MATCH($E494,Lookups!$EZ$3:$FW$3,0)))</f>
        <v>Null</v>
      </c>
      <c r="NO494" t="str">
        <f>IF(OR(E494="PK",E494="K",JJ494=""),"Null",INDEX(Lookups!$EZ$4:$FW$18,MATCH($JJ494,Lookups!$EY$4:$EY$18,1),MATCH($E494,Lookups!$EZ$3:$FW$3,0) + 1))</f>
        <v>Null</v>
      </c>
      <c r="NP494" t="str">
        <f t="shared" si="632"/>
        <v>Null</v>
      </c>
      <c r="NQ494" t="str">
        <f t="shared" si="633"/>
        <v>Null</v>
      </c>
      <c r="NR494" t="str">
        <f t="shared" si="634"/>
        <v>Null</v>
      </c>
      <c r="NS494" t="str">
        <f t="shared" si="635"/>
        <v>No RI Tests</v>
      </c>
      <c r="NT494" t="str">
        <f t="shared" si="636"/>
        <v>No RI Tests</v>
      </c>
      <c r="NU494" t="str">
        <f t="shared" si="637"/>
        <v>No RI Tests</v>
      </c>
      <c r="NV494" s="183" t="str">
        <f t="array" ref="NV494">IF($NL494="No RI Tests","No RI Tests",VLOOKUP(IF(AND(E494="K",JJ494&lt;280),3,IF(AND(E494="K",JJ494&gt;=280),4,MAX(IF(E494=Lookups!$DF$6:$DF$99,IF(JJ494&gt;=Lookups!$DG$6:$DG$99,Lookups!$DH$6:$DH$99))))),Lookups!$DE$104:$DG$108,2,FALSE))</f>
        <v>No RI Tests</v>
      </c>
      <c r="NW494" s="161" t="str">
        <f t="array" ref="NW494">IF($NL494="No RI Tests","No RI Tests",VLOOKUP(IF(AND(E494="K",JH494&lt;280),3,IF(AND(E494="K",JH494&gt;=280),4,MAX(IF(E494=Lookups!$DF$6:$DF$99,IF(NI494&gt;=Lookups!$DG$6:$DG$99,Lookups!$DH$6:$DH$99))))),Lookups!$DE$104:$DG$108,2,FALSE))</f>
        <v>No RI Tests</v>
      </c>
      <c r="NX494" s="161" t="str">
        <f t="array" ref="NX494">IF($NL494="No RI Tests","No RI Tests",VLOOKUP(IF(AND(E494="K",NK494&lt;280),3,IF(AND(E494="K",NK494&gt;=280),4,MAX(IF(E494=Lookups!$DF$6:$DF$99,IF(NK494&gt;=Lookups!$DG$6:$DG$99,Lookups!$DH$6:$DH$99))))),Lookups!$DE$104:$DG$108,2,FALSE))</f>
        <v>No RI Tests</v>
      </c>
      <c r="NY494" t="str">
        <f t="shared" si="638"/>
        <v>Null</v>
      </c>
      <c r="NZ494" t="str">
        <f t="shared" si="639"/>
        <v>Null</v>
      </c>
      <c r="OA494" t="str">
        <f t="shared" si="640"/>
        <v>No RI for Comparison</v>
      </c>
      <c r="OB494" s="161" t="str">
        <f t="array" ref="OB494">IF($NL494="No RI Tests","No RI Tests",IF(E494="K","N/A",VLOOKUP(MAX(IF(E494=Lookups!$DF$6:$DF$99,IF(JJ494&gt;=Lookups!$DG$6:$DG$99,Lookups!$DI$6:$DI$99))),Lookups!$DE$104:$DG$108,3,FALSE)))</f>
        <v>No RI Tests</v>
      </c>
      <c r="OC494" s="161" t="str">
        <f t="array" ref="OC494">IF($NL494="No RI Tests","No RI Tests",IF(E494="K","N/A",VLOOKUP(MAX(IF(E494=Lookups!$DF$6:$DF$99,IF(NI494&gt;=Lookups!$DG$6:$DG$99,Lookups!$DI$6:$DI$99))),Lookups!$DE$104:$DG$108,3,FALSE)))</f>
        <v>No RI Tests</v>
      </c>
      <c r="OD494" s="161" t="str">
        <f t="array" ref="OD494">IF($NL494="No RI Tests","No RI Tests",IF(E494="K","N/A",VLOOKUP(MAX(IF(E494=Lookups!$DF$6:$DF$99,IF(NK494&gt;=Lookups!$DG$6:$DG$99,Lookups!$DI$6:$DI$99))),Lookups!$DE$104:$DG$108,3,FALSE)))</f>
        <v>No RI Tests</v>
      </c>
      <c r="OE494" t="str">
        <f t="shared" si="641"/>
        <v>Null</v>
      </c>
      <c r="OF494" t="str">
        <f t="shared" si="642"/>
        <v>Null</v>
      </c>
      <c r="OG494" t="str">
        <f t="shared" si="643"/>
        <v>No RI for Comparison</v>
      </c>
      <c r="OH494" t="str">
        <f t="shared" si="644"/>
        <v>Null</v>
      </c>
      <c r="OI494" t="str">
        <f t="shared" si="645"/>
        <v>Null</v>
      </c>
      <c r="OJ494" t="str">
        <f t="shared" si="646"/>
        <v>Null</v>
      </c>
      <c r="OK494" t="str">
        <f t="shared" si="647"/>
        <v>Null</v>
      </c>
      <c r="OL494" t="str">
        <f t="shared" si="648"/>
        <v>Null</v>
      </c>
      <c r="OM494" t="str">
        <f t="shared" si="649"/>
        <v>Null</v>
      </c>
      <c r="ON494" t="str">
        <f t="shared" si="650"/>
        <v>Null</v>
      </c>
      <c r="OO494" t="str">
        <f t="shared" si="651"/>
        <v>Null RI</v>
      </c>
      <c r="OP494" t="str">
        <f ca="1">IF(AND(HR494&lt;&gt;"",JJ494&lt;600),IF(HT494="Advancing","Tier 2","Tier 3"),IF(JI494="","Null",IF(OR(E494="K",E494&lt;3),"FRA Recommended",IF(JJ494&gt;=IF(E494&lt;6,400,600),IF(JJ494&lt;VLOOKUP(E494,Lookups!$AP$3:$AR$16,3,FALSE),"Tier 2","Core"),IF(JJ494&lt;400,IF(RAND()&lt;0.81,"Tier 3","Tier 2"),IF(RAND()&lt;0.51,"Tier 3","Tier 2"))))))</f>
        <v>Null</v>
      </c>
      <c r="OQ494" t="str">
        <f t="shared" si="652"/>
        <v>Null</v>
      </c>
      <c r="OR494" t="str">
        <f t="shared" si="653"/>
        <v>Null</v>
      </c>
      <c r="OS494" t="str">
        <f t="shared" si="654"/>
        <v>Null</v>
      </c>
      <c r="OT494" t="str">
        <f t="shared" si="655"/>
        <v>No RI Tests</v>
      </c>
      <c r="OU494" s="159" t="str">
        <f t="shared" si="656"/>
        <v>No PI Tests</v>
      </c>
      <c r="OV494" t="str">
        <f t="shared" si="657"/>
        <v>No PI Tests</v>
      </c>
      <c r="OW494" t="str">
        <f t="shared" si="658"/>
        <v>No PI Tests</v>
      </c>
      <c r="OX494" t="str">
        <f t="shared" si="659"/>
        <v>No PI Tests</v>
      </c>
      <c r="OY494" t="str">
        <f t="shared" si="660"/>
        <v>No PI Tests</v>
      </c>
      <c r="OZ494" t="str">
        <f t="shared" si="661"/>
        <v>No PI Tests</v>
      </c>
      <c r="PA494" s="159" t="str">
        <f t="shared" si="662"/>
        <v>No PI Tests</v>
      </c>
      <c r="PB494" t="str">
        <f t="shared" si="663"/>
        <v>No PI Tests</v>
      </c>
      <c r="PC494" t="str">
        <f t="shared" si="664"/>
        <v>No PI Tests</v>
      </c>
      <c r="PD494" t="str">
        <f t="shared" si="665"/>
        <v>No PI Tests</v>
      </c>
      <c r="PE494" t="str">
        <f t="shared" si="666"/>
        <v>No PI Tests</v>
      </c>
      <c r="PF494" t="str">
        <f t="shared" si="667"/>
        <v>No PI Tests</v>
      </c>
      <c r="PG494" t="str">
        <f t="shared" si="668"/>
        <v>No PI Tests</v>
      </c>
      <c r="PH494">
        <f t="shared" si="669"/>
        <v>0</v>
      </c>
      <c r="PI494">
        <f t="shared" si="670"/>
        <v>0</v>
      </c>
      <c r="PJ494" t="str">
        <f t="shared" si="671"/>
        <v>Null</v>
      </c>
      <c r="PK494" t="str">
        <f>IF(HR494="","Null",IF(E494&lt;3,"Null",IF(HU494=0,0,IF(HS494="Form 1",VLOOKUP(HU494,Lookups!$BE$3:$BP$63,E494,FALSE),IF(HS494="Form 2",VLOOKUP(HU494,Lookups!$BE$67:$BP$127,E494,FALSE),VLOOKUP(HU494,Lookups!$BE$130:$BP$190,E494,FALSE))))))</f>
        <v>Null</v>
      </c>
      <c r="PL494" t="str">
        <f t="shared" si="672"/>
        <v>Null</v>
      </c>
      <c r="PM494" t="str">
        <f>IF($PH494=0,"Null",IF(E494&lt;3,"Null",IF(OX494=0,0,IF(OV494="Form 1",VLOOKUP(OX494,Lookups!$BE$3:$BP$63,E494,FALSE),IF(OV494="Form 2",VLOOKUP(OX494,Lookups!$BE$67:$BP$127,E494,FALSE),VLOOKUP(OX494,Lookups!$BE$130:$BP$190,E494,FALSE))))))</f>
        <v>Null</v>
      </c>
      <c r="PN494" t="str">
        <f t="shared" si="673"/>
        <v>Null</v>
      </c>
      <c r="PO494" t="str">
        <f t="shared" si="674"/>
        <v>Null</v>
      </c>
      <c r="PP494" t="str">
        <f t="shared" si="675"/>
        <v>Null</v>
      </c>
      <c r="PQ494" t="str">
        <f>IF(HR494="","Null",IF(E494&lt;3,"Null",IF(HV494=0,0,IF(HS494="Form 1",VLOOKUP(HV494,Lookups!$BR$3:$CC$63,E494,FALSE),IF(HS494="Form 2",VLOOKUP(HV494,Lookups!$BR$67:$CC$127,E494,FALSE),VLOOKUP(HV494,Lookups!$BR$130:$CC$190,E494,FALSE))))))</f>
        <v>Null</v>
      </c>
      <c r="PR494" t="str">
        <f t="shared" si="676"/>
        <v>Null</v>
      </c>
      <c r="PS494" t="str">
        <f>IF(HR494="","Null",IF(E494&lt;3,"Null",IF(OY494=0,0,IF(OW494="Form 1",VLOOKUP(OY494,Lookups!$BR$3:$CC$63,E494,FALSE),IF(OW494="Form 2",VLOOKUP(OY494,Lookups!$BR$67:$CC$127,E494,FALSE),VLOOKUP(OY494,Lookups!$BR$130:$CC$190,E494,FALSE))))))</f>
        <v>Null</v>
      </c>
      <c r="PT494" t="str">
        <f t="shared" si="677"/>
        <v>Null</v>
      </c>
      <c r="PU494" t="str">
        <f t="shared" si="678"/>
        <v>Null</v>
      </c>
      <c r="PV494" t="str">
        <f t="shared" si="679"/>
        <v>Null</v>
      </c>
      <c r="PW494" t="str">
        <f t="shared" si="680"/>
        <v>No PI Tests</v>
      </c>
      <c r="PX494">
        <f t="shared" si="681"/>
        <v>0</v>
      </c>
      <c r="PY494">
        <f t="shared" si="682"/>
        <v>0</v>
      </c>
      <c r="PZ494" t="str">
        <f t="shared" si="683"/>
        <v>Null</v>
      </c>
      <c r="QA494" t="str">
        <f t="shared" si="684"/>
        <v>Null</v>
      </c>
      <c r="QB494" t="str">
        <f t="shared" si="685"/>
        <v>Null</v>
      </c>
      <c r="QC494" t="str">
        <f>IF($MS494="System 44 Record",IF(BQ494&lt;MEDIAN(Directions!$F$3,Directions!$F$6),"Mid-Year Exited Student","Full Year Participant")&amp;IF(BP494&lt;Directions!$F$3,", Started Prior Year",", Started This Year"),"Null")</f>
        <v>Null</v>
      </c>
      <c r="QD494" t="str">
        <f t="shared" si="686"/>
        <v>Null</v>
      </c>
      <c r="QE494">
        <f t="shared" si="687"/>
        <v>0</v>
      </c>
      <c r="QF494">
        <f t="shared" si="688"/>
        <v>0</v>
      </c>
      <c r="QG494">
        <f t="shared" si="689"/>
        <v>0</v>
      </c>
      <c r="QH494">
        <f t="shared" si="690"/>
        <v>0</v>
      </c>
      <c r="QI494">
        <f t="shared" si="691"/>
        <v>0</v>
      </c>
      <c r="QJ494" t="str">
        <f t="shared" si="692"/>
        <v>Used None</v>
      </c>
      <c r="QK494" t="str">
        <f t="shared" si="693"/>
        <v>Null</v>
      </c>
      <c r="QL494" t="str">
        <f t="shared" si="694"/>
        <v>Null</v>
      </c>
      <c r="QM494" t="str">
        <f>IF($MS494="READ 180 Record",IF(AQ494="","Null",VLOOKUP(JJ494,Lookups!$DX$3:$EB$2054,AN494+1,FALSE)),"Null")</f>
        <v>Null</v>
      </c>
      <c r="QN494" t="str">
        <f t="shared" si="695"/>
        <v>Null</v>
      </c>
    </row>
    <row r="495" spans="1:456" x14ac:dyDescent="0.25">
      <c r="A495" s="161" t="s">
        <v>1447</v>
      </c>
      <c r="B495" s="161" t="s">
        <v>1447</v>
      </c>
      <c r="C495" s="161" t="s">
        <v>1447</v>
      </c>
      <c r="D495" s="161" t="s">
        <v>1447</v>
      </c>
      <c r="E495" s="161">
        <v>2</v>
      </c>
      <c r="F495" s="161" t="s">
        <v>1447</v>
      </c>
      <c r="G495" s="161" t="s">
        <v>880</v>
      </c>
      <c r="H495" s="161" t="s">
        <v>881</v>
      </c>
      <c r="K495" s="161">
        <v>0</v>
      </c>
      <c r="L495" s="161">
        <v>0</v>
      </c>
      <c r="M495" s="161">
        <v>0</v>
      </c>
      <c r="N495" s="161">
        <v>0</v>
      </c>
      <c r="O495" s="161">
        <v>0</v>
      </c>
      <c r="P495" s="161">
        <v>0</v>
      </c>
      <c r="Q495" s="161">
        <v>0</v>
      </c>
      <c r="R495" s="161">
        <v>0</v>
      </c>
      <c r="S495" s="161">
        <v>0</v>
      </c>
      <c r="T495" s="161">
        <v>0</v>
      </c>
      <c r="U495" s="161">
        <v>0</v>
      </c>
      <c r="V495" s="161">
        <v>0</v>
      </c>
      <c r="W495" s="161">
        <v>0</v>
      </c>
      <c r="X495" s="161">
        <v>0</v>
      </c>
      <c r="AB495" s="161" t="s">
        <v>242</v>
      </c>
      <c r="AC495" s="161" t="s">
        <v>242</v>
      </c>
      <c r="AD495" s="161" t="s">
        <v>242</v>
      </c>
      <c r="AE495" s="161" t="s">
        <v>242</v>
      </c>
      <c r="AF495" s="161" t="s">
        <v>242</v>
      </c>
      <c r="AG495" s="161" t="s">
        <v>242</v>
      </c>
      <c r="AH495" s="161" t="s">
        <v>242</v>
      </c>
      <c r="AI495" s="161">
        <v>20150801</v>
      </c>
      <c r="AJ495" s="161">
        <v>20160525</v>
      </c>
      <c r="AK495" s="161" t="s">
        <v>869</v>
      </c>
      <c r="AL495" t="s">
        <v>1078</v>
      </c>
      <c r="BN495" t="s">
        <v>1079</v>
      </c>
      <c r="ET495" s="161">
        <v>0</v>
      </c>
      <c r="EU495" s="161">
        <v>0</v>
      </c>
      <c r="EV495" s="161">
        <v>0</v>
      </c>
      <c r="EW495" s="161">
        <v>0</v>
      </c>
      <c r="EX495" s="161">
        <v>0</v>
      </c>
      <c r="EY495" s="161">
        <v>0</v>
      </c>
      <c r="EZ495" s="161">
        <v>0</v>
      </c>
      <c r="FA495" s="161">
        <v>0</v>
      </c>
      <c r="FB495" s="161">
        <v>0</v>
      </c>
      <c r="FC495" s="161">
        <v>0</v>
      </c>
      <c r="FD495" s="161">
        <v>0</v>
      </c>
      <c r="FE495" s="161">
        <v>0</v>
      </c>
      <c r="HN495" s="161" t="s">
        <v>881</v>
      </c>
      <c r="JB495" s="161" t="s">
        <v>881</v>
      </c>
      <c r="JC495" s="161">
        <v>0</v>
      </c>
      <c r="JD495" s="161">
        <v>0</v>
      </c>
      <c r="JE495" s="161">
        <v>0</v>
      </c>
      <c r="JF495" s="161">
        <v>0</v>
      </c>
      <c r="MN495" t="str">
        <f t="shared" si="609"/>
        <v>NoNoNoNoNoNo</v>
      </c>
      <c r="MO495" t="str">
        <f>IF(AND(MN495="NoNoNoNoNoNo",JI495=""),"No Programs",VLOOKUP(MN495,Lookups!$DA$4:$DB$67,2,FALSE))</f>
        <v>No Programs</v>
      </c>
      <c r="MP495">
        <f t="shared" si="610"/>
        <v>0</v>
      </c>
      <c r="MQ495" t="str">
        <f t="shared" si="611"/>
        <v>No Program Use</v>
      </c>
      <c r="MR495" t="str">
        <f>Directions!$D$3</f>
        <v>Usage</v>
      </c>
      <c r="MS495" t="str">
        <f>VLOOKUP(MQ495,Lookups!$CU$71:$CV$80,2,FALSE)</f>
        <v>Exclude</v>
      </c>
      <c r="MT495">
        <f t="shared" si="612"/>
        <v>0</v>
      </c>
      <c r="MU495">
        <f t="shared" si="613"/>
        <v>0</v>
      </c>
      <c r="MV495">
        <f t="shared" si="614"/>
        <v>0</v>
      </c>
      <c r="MW495">
        <f t="shared" si="615"/>
        <v>0</v>
      </c>
      <c r="MX495">
        <f t="shared" si="616"/>
        <v>0</v>
      </c>
      <c r="MY495" t="str">
        <f t="shared" si="617"/>
        <v>Not Used</v>
      </c>
      <c r="MZ495">
        <f t="shared" si="618"/>
        <v>0</v>
      </c>
      <c r="NA495" t="str">
        <f t="shared" si="619"/>
        <v>Not Available</v>
      </c>
      <c r="NB495" t="str">
        <f t="shared" si="620"/>
        <v>Not Available</v>
      </c>
      <c r="NC495" t="str">
        <f t="shared" si="621"/>
        <v>4 Not Indicated</v>
      </c>
      <c r="ND495" t="str">
        <f t="shared" si="622"/>
        <v>4 Not Indicated</v>
      </c>
      <c r="NE495" t="str">
        <f t="shared" si="623"/>
        <v>4 Not Indicated</v>
      </c>
      <c r="NF495" t="str">
        <f t="shared" si="624"/>
        <v>4 Not Indicated</v>
      </c>
      <c r="NG495" t="str">
        <f t="shared" si="625"/>
        <v>4 Not Indicated</v>
      </c>
      <c r="NH495" s="159" t="str">
        <f t="shared" si="626"/>
        <v>Null</v>
      </c>
      <c r="NI495" t="str">
        <f t="shared" si="627"/>
        <v>Null</v>
      </c>
      <c r="NJ495" s="159" t="str">
        <f t="shared" si="628"/>
        <v>Null</v>
      </c>
      <c r="NK495" t="str">
        <f t="shared" si="629"/>
        <v>Null</v>
      </c>
      <c r="NL495" t="str">
        <f t="shared" si="630"/>
        <v>No RI Tests</v>
      </c>
      <c r="NM495">
        <f t="shared" si="631"/>
        <v>0</v>
      </c>
      <c r="NN495" t="str">
        <f>IF(OR(E495="PK",E495="K",JJ495=""),"Null",INDEX(Lookups!$EZ$4:$FW$18,MATCH($JJ495,Lookups!$EY$4:$EY$18,1),MATCH($E495,Lookups!$EZ$3:$FW$3,0)))</f>
        <v>Null</v>
      </c>
      <c r="NO495" t="str">
        <f>IF(OR(E495="PK",E495="K",JJ495=""),"Null",INDEX(Lookups!$EZ$4:$FW$18,MATCH($JJ495,Lookups!$EY$4:$EY$18,1),MATCH($E495,Lookups!$EZ$3:$FW$3,0) + 1))</f>
        <v>Null</v>
      </c>
      <c r="NP495" t="str">
        <f t="shared" si="632"/>
        <v>Null</v>
      </c>
      <c r="NQ495" t="str">
        <f t="shared" si="633"/>
        <v>Null</v>
      </c>
      <c r="NR495" t="str">
        <f t="shared" si="634"/>
        <v>Null</v>
      </c>
      <c r="NS495" t="str">
        <f t="shared" si="635"/>
        <v>No RI Tests</v>
      </c>
      <c r="NT495" t="str">
        <f t="shared" si="636"/>
        <v>No RI Tests</v>
      </c>
      <c r="NU495" t="str">
        <f t="shared" si="637"/>
        <v>No RI Tests</v>
      </c>
      <c r="NV495" s="183" t="str">
        <f t="array" ref="NV495">IF($NL495="No RI Tests","No RI Tests",VLOOKUP(IF(AND(E495="K",JJ495&lt;280),3,IF(AND(E495="K",JJ495&gt;=280),4,MAX(IF(E495=Lookups!$DF$6:$DF$99,IF(JJ495&gt;=Lookups!$DG$6:$DG$99,Lookups!$DH$6:$DH$99))))),Lookups!$DE$104:$DG$108,2,FALSE))</f>
        <v>No RI Tests</v>
      </c>
      <c r="NW495" s="161" t="str">
        <f t="array" ref="NW495">IF($NL495="No RI Tests","No RI Tests",VLOOKUP(IF(AND(E495="K",JH495&lt;280),3,IF(AND(E495="K",JH495&gt;=280),4,MAX(IF(E495=Lookups!$DF$6:$DF$99,IF(NI495&gt;=Lookups!$DG$6:$DG$99,Lookups!$DH$6:$DH$99))))),Lookups!$DE$104:$DG$108,2,FALSE))</f>
        <v>No RI Tests</v>
      </c>
      <c r="NX495" s="161" t="str">
        <f t="array" ref="NX495">IF($NL495="No RI Tests","No RI Tests",VLOOKUP(IF(AND(E495="K",NK495&lt;280),3,IF(AND(E495="K",NK495&gt;=280),4,MAX(IF(E495=Lookups!$DF$6:$DF$99,IF(NK495&gt;=Lookups!$DG$6:$DG$99,Lookups!$DH$6:$DH$99))))),Lookups!$DE$104:$DG$108,2,FALSE))</f>
        <v>No RI Tests</v>
      </c>
      <c r="NY495" t="str">
        <f t="shared" si="638"/>
        <v>Null</v>
      </c>
      <c r="NZ495" t="str">
        <f t="shared" si="639"/>
        <v>Null</v>
      </c>
      <c r="OA495" t="str">
        <f t="shared" si="640"/>
        <v>No RI for Comparison</v>
      </c>
      <c r="OB495" s="161" t="str">
        <f t="array" ref="OB495">IF($NL495="No RI Tests","No RI Tests",IF(E495="K","N/A",VLOOKUP(MAX(IF(E495=Lookups!$DF$6:$DF$99,IF(JJ495&gt;=Lookups!$DG$6:$DG$99,Lookups!$DI$6:$DI$99))),Lookups!$DE$104:$DG$108,3,FALSE)))</f>
        <v>No RI Tests</v>
      </c>
      <c r="OC495" s="161" t="str">
        <f t="array" ref="OC495">IF($NL495="No RI Tests","No RI Tests",IF(E495="K","N/A",VLOOKUP(MAX(IF(E495=Lookups!$DF$6:$DF$99,IF(NI495&gt;=Lookups!$DG$6:$DG$99,Lookups!$DI$6:$DI$99))),Lookups!$DE$104:$DG$108,3,FALSE)))</f>
        <v>No RI Tests</v>
      </c>
      <c r="OD495" s="161" t="str">
        <f t="array" ref="OD495">IF($NL495="No RI Tests","No RI Tests",IF(E495="K","N/A",VLOOKUP(MAX(IF(E495=Lookups!$DF$6:$DF$99,IF(NK495&gt;=Lookups!$DG$6:$DG$99,Lookups!$DI$6:$DI$99))),Lookups!$DE$104:$DG$108,3,FALSE)))</f>
        <v>No RI Tests</v>
      </c>
      <c r="OE495" t="str">
        <f t="shared" si="641"/>
        <v>Null</v>
      </c>
      <c r="OF495" t="str">
        <f t="shared" si="642"/>
        <v>Null</v>
      </c>
      <c r="OG495" t="str">
        <f t="shared" si="643"/>
        <v>No RI for Comparison</v>
      </c>
      <c r="OH495" t="str">
        <f t="shared" si="644"/>
        <v>Null</v>
      </c>
      <c r="OI495" t="str">
        <f t="shared" si="645"/>
        <v>Null</v>
      </c>
      <c r="OJ495" t="str">
        <f t="shared" si="646"/>
        <v>Null</v>
      </c>
      <c r="OK495" t="str">
        <f t="shared" si="647"/>
        <v>Null</v>
      </c>
      <c r="OL495" t="str">
        <f t="shared" si="648"/>
        <v>Null</v>
      </c>
      <c r="OM495" t="str">
        <f t="shared" si="649"/>
        <v>Null</v>
      </c>
      <c r="ON495" t="str">
        <f t="shared" si="650"/>
        <v>Null</v>
      </c>
      <c r="OO495" t="str">
        <f t="shared" si="651"/>
        <v>Null RI</v>
      </c>
      <c r="OP495" t="str">
        <f ca="1">IF(AND(HR495&lt;&gt;"",JJ495&lt;600),IF(HT495="Advancing","Tier 2","Tier 3"),IF(JI495="","Null",IF(OR(E495="K",E495&lt;3),"FRA Recommended",IF(JJ495&gt;=IF(E495&lt;6,400,600),IF(JJ495&lt;VLOOKUP(E495,Lookups!$AP$3:$AR$16,3,FALSE),"Tier 2","Core"),IF(JJ495&lt;400,IF(RAND()&lt;0.81,"Tier 3","Tier 2"),IF(RAND()&lt;0.51,"Tier 3","Tier 2"))))))</f>
        <v>Null</v>
      </c>
      <c r="OQ495" t="str">
        <f t="shared" si="652"/>
        <v>Null</v>
      </c>
      <c r="OR495" t="str">
        <f t="shared" si="653"/>
        <v>Null</v>
      </c>
      <c r="OS495" t="str">
        <f t="shared" si="654"/>
        <v>Null</v>
      </c>
      <c r="OT495" t="str">
        <f t="shared" si="655"/>
        <v>No RI Tests</v>
      </c>
      <c r="OU495" s="159" t="str">
        <f t="shared" si="656"/>
        <v>No PI Tests</v>
      </c>
      <c r="OV495" t="str">
        <f t="shared" si="657"/>
        <v>No PI Tests</v>
      </c>
      <c r="OW495" t="str">
        <f t="shared" si="658"/>
        <v>No PI Tests</v>
      </c>
      <c r="OX495" t="str">
        <f t="shared" si="659"/>
        <v>No PI Tests</v>
      </c>
      <c r="OY495" t="str">
        <f t="shared" si="660"/>
        <v>No PI Tests</v>
      </c>
      <c r="OZ495" t="str">
        <f t="shared" si="661"/>
        <v>No PI Tests</v>
      </c>
      <c r="PA495" s="159" t="str">
        <f t="shared" si="662"/>
        <v>No PI Tests</v>
      </c>
      <c r="PB495" t="str">
        <f t="shared" si="663"/>
        <v>No PI Tests</v>
      </c>
      <c r="PC495" t="str">
        <f t="shared" si="664"/>
        <v>No PI Tests</v>
      </c>
      <c r="PD495" t="str">
        <f t="shared" si="665"/>
        <v>No PI Tests</v>
      </c>
      <c r="PE495" t="str">
        <f t="shared" si="666"/>
        <v>No PI Tests</v>
      </c>
      <c r="PF495" t="str">
        <f t="shared" si="667"/>
        <v>No PI Tests</v>
      </c>
      <c r="PG495" t="str">
        <f t="shared" si="668"/>
        <v>No PI Tests</v>
      </c>
      <c r="PH495">
        <f t="shared" si="669"/>
        <v>0</v>
      </c>
      <c r="PI495">
        <f t="shared" si="670"/>
        <v>0</v>
      </c>
      <c r="PJ495" t="str">
        <f t="shared" si="671"/>
        <v>Null</v>
      </c>
      <c r="PK495" t="str">
        <f>IF(HR495="","Null",IF(E495&lt;3,"Null",IF(HU495=0,0,IF(HS495="Form 1",VLOOKUP(HU495,Lookups!$BE$3:$BP$63,E495,FALSE),IF(HS495="Form 2",VLOOKUP(HU495,Lookups!$BE$67:$BP$127,E495,FALSE),VLOOKUP(HU495,Lookups!$BE$130:$BP$190,E495,FALSE))))))</f>
        <v>Null</v>
      </c>
      <c r="PL495" t="str">
        <f t="shared" si="672"/>
        <v>Null</v>
      </c>
      <c r="PM495" t="str">
        <f>IF($PH495=0,"Null",IF(E495&lt;3,"Null",IF(OX495=0,0,IF(OV495="Form 1",VLOOKUP(OX495,Lookups!$BE$3:$BP$63,E495,FALSE),IF(OV495="Form 2",VLOOKUP(OX495,Lookups!$BE$67:$BP$127,E495,FALSE),VLOOKUP(OX495,Lookups!$BE$130:$BP$190,E495,FALSE))))))</f>
        <v>Null</v>
      </c>
      <c r="PN495" t="str">
        <f t="shared" si="673"/>
        <v>Null</v>
      </c>
      <c r="PO495" t="str">
        <f t="shared" si="674"/>
        <v>Null</v>
      </c>
      <c r="PP495" t="str">
        <f t="shared" si="675"/>
        <v>Null</v>
      </c>
      <c r="PQ495" t="str">
        <f>IF(HR495="","Null",IF(E495&lt;3,"Null",IF(HV495=0,0,IF(HS495="Form 1",VLOOKUP(HV495,Lookups!$BR$3:$CC$63,E495,FALSE),IF(HS495="Form 2",VLOOKUP(HV495,Lookups!$BR$67:$CC$127,E495,FALSE),VLOOKUP(HV495,Lookups!$BR$130:$CC$190,E495,FALSE))))))</f>
        <v>Null</v>
      </c>
      <c r="PR495" t="str">
        <f t="shared" si="676"/>
        <v>Null</v>
      </c>
      <c r="PS495" t="str">
        <f>IF(HR495="","Null",IF(E495&lt;3,"Null",IF(OY495=0,0,IF(OW495="Form 1",VLOOKUP(OY495,Lookups!$BR$3:$CC$63,E495,FALSE),IF(OW495="Form 2",VLOOKUP(OY495,Lookups!$BR$67:$CC$127,E495,FALSE),VLOOKUP(OY495,Lookups!$BR$130:$CC$190,E495,FALSE))))))</f>
        <v>Null</v>
      </c>
      <c r="PT495" t="str">
        <f t="shared" si="677"/>
        <v>Null</v>
      </c>
      <c r="PU495" t="str">
        <f t="shared" si="678"/>
        <v>Null</v>
      </c>
      <c r="PV495" t="str">
        <f t="shared" si="679"/>
        <v>Null</v>
      </c>
      <c r="PW495" t="str">
        <f t="shared" si="680"/>
        <v>No PI Tests</v>
      </c>
      <c r="PX495">
        <f t="shared" si="681"/>
        <v>0</v>
      </c>
      <c r="PY495">
        <f t="shared" si="682"/>
        <v>0</v>
      </c>
      <c r="PZ495" t="str">
        <f t="shared" si="683"/>
        <v>Null</v>
      </c>
      <c r="QA495" t="str">
        <f t="shared" si="684"/>
        <v>Null</v>
      </c>
      <c r="QB495" t="str">
        <f t="shared" si="685"/>
        <v>Null</v>
      </c>
      <c r="QC495" t="str">
        <f>IF($MS495="System 44 Record",IF(BQ495&lt;MEDIAN(Directions!$F$3,Directions!$F$6),"Mid-Year Exited Student","Full Year Participant")&amp;IF(BP495&lt;Directions!$F$3,", Started Prior Year",", Started This Year"),"Null")</f>
        <v>Null</v>
      </c>
      <c r="QD495" t="str">
        <f t="shared" si="686"/>
        <v>Null</v>
      </c>
      <c r="QE495">
        <f t="shared" si="687"/>
        <v>0</v>
      </c>
      <c r="QF495">
        <f t="shared" si="688"/>
        <v>0</v>
      </c>
      <c r="QG495">
        <f t="shared" si="689"/>
        <v>0</v>
      </c>
      <c r="QH495">
        <f t="shared" si="690"/>
        <v>0</v>
      </c>
      <c r="QI495">
        <f t="shared" si="691"/>
        <v>0</v>
      </c>
      <c r="QJ495" t="str">
        <f t="shared" si="692"/>
        <v>Used None</v>
      </c>
      <c r="QK495" t="str">
        <f t="shared" si="693"/>
        <v>Null</v>
      </c>
      <c r="QL495" t="str">
        <f t="shared" si="694"/>
        <v>Null</v>
      </c>
      <c r="QM495" t="str">
        <f>IF($MS495="READ 180 Record",IF(AQ495="","Null",VLOOKUP(JJ495,Lookups!$DX$3:$EB$2054,AN495+1,FALSE)),"Null")</f>
        <v>Null</v>
      </c>
      <c r="QN495" t="str">
        <f t="shared" si="695"/>
        <v>Null</v>
      </c>
    </row>
    <row r="496" spans="1:456" x14ac:dyDescent="0.25">
      <c r="A496" s="161" t="s">
        <v>1447</v>
      </c>
      <c r="B496" s="161" t="s">
        <v>1447</v>
      </c>
      <c r="C496" s="161" t="s">
        <v>1447</v>
      </c>
      <c r="D496" s="161" t="s">
        <v>1447</v>
      </c>
      <c r="E496" s="161">
        <v>3</v>
      </c>
      <c r="F496" s="161" t="s">
        <v>1447</v>
      </c>
      <c r="G496" s="161" t="s">
        <v>885</v>
      </c>
      <c r="H496" s="161" t="s">
        <v>918</v>
      </c>
      <c r="I496" s="161">
        <v>199</v>
      </c>
      <c r="J496" s="159">
        <v>42495</v>
      </c>
      <c r="K496" s="161">
        <v>0</v>
      </c>
      <c r="L496" s="161">
        <v>0</v>
      </c>
      <c r="M496" s="161">
        <v>0</v>
      </c>
      <c r="N496" s="161">
        <v>0</v>
      </c>
      <c r="O496" s="161">
        <v>0</v>
      </c>
      <c r="P496" s="161">
        <v>0</v>
      </c>
      <c r="Q496" s="161">
        <v>0</v>
      </c>
      <c r="R496" s="161">
        <v>0</v>
      </c>
      <c r="S496" s="161">
        <v>0</v>
      </c>
      <c r="T496" s="161">
        <v>0</v>
      </c>
      <c r="U496" s="161">
        <v>0</v>
      </c>
      <c r="V496" s="161">
        <v>0</v>
      </c>
      <c r="W496" s="161">
        <v>0</v>
      </c>
      <c r="X496" s="161">
        <v>0</v>
      </c>
      <c r="AB496" s="161" t="s">
        <v>242</v>
      </c>
      <c r="AC496" s="161" t="s">
        <v>242</v>
      </c>
      <c r="AD496" s="161" t="s">
        <v>242</v>
      </c>
      <c r="AE496" s="161" t="s">
        <v>242</v>
      </c>
      <c r="AF496" s="161" t="s">
        <v>241</v>
      </c>
      <c r="AG496" s="161" t="s">
        <v>241</v>
      </c>
      <c r="AH496" s="161" t="s">
        <v>242</v>
      </c>
      <c r="AI496" s="161">
        <v>20150801</v>
      </c>
      <c r="AJ496" s="161">
        <v>20160525</v>
      </c>
      <c r="AK496" s="161" t="s">
        <v>869</v>
      </c>
      <c r="AL496" t="s">
        <v>1078</v>
      </c>
      <c r="BN496" t="s">
        <v>1076</v>
      </c>
      <c r="BO496" t="s">
        <v>918</v>
      </c>
      <c r="BP496" s="159">
        <v>42258</v>
      </c>
      <c r="BQ496" s="159">
        <v>42502</v>
      </c>
      <c r="BR496" t="s">
        <v>877</v>
      </c>
      <c r="BS496">
        <v>199</v>
      </c>
      <c r="BT496" s="159">
        <v>42502</v>
      </c>
      <c r="BU496">
        <v>4</v>
      </c>
      <c r="BV496">
        <v>3</v>
      </c>
      <c r="BW496">
        <v>26</v>
      </c>
      <c r="BX496">
        <v>67</v>
      </c>
      <c r="BY496">
        <v>1136</v>
      </c>
      <c r="BZ496">
        <v>1156</v>
      </c>
      <c r="CA496">
        <v>0</v>
      </c>
      <c r="CB496">
        <v>16</v>
      </c>
      <c r="CC496">
        <v>44</v>
      </c>
      <c r="CD496">
        <v>79</v>
      </c>
      <c r="CE496">
        <v>91</v>
      </c>
      <c r="CF496">
        <v>86</v>
      </c>
      <c r="CG496">
        <v>84</v>
      </c>
      <c r="CH496">
        <v>77</v>
      </c>
      <c r="CI496">
        <v>6250</v>
      </c>
      <c r="CJ496">
        <v>2.3214000000000001</v>
      </c>
      <c r="CK496">
        <v>4</v>
      </c>
      <c r="CL496">
        <v>2</v>
      </c>
      <c r="ET496" s="161">
        <v>0</v>
      </c>
      <c r="EU496" s="161">
        <v>0</v>
      </c>
      <c r="EV496" s="161">
        <v>0</v>
      </c>
      <c r="EW496" s="161">
        <v>0</v>
      </c>
      <c r="EX496" s="161">
        <v>0</v>
      </c>
      <c r="EY496" s="161">
        <v>0</v>
      </c>
      <c r="EZ496" s="161">
        <v>0</v>
      </c>
      <c r="FA496" s="161">
        <v>0</v>
      </c>
      <c r="FB496" s="161">
        <v>0</v>
      </c>
      <c r="FC496" s="161">
        <v>0</v>
      </c>
      <c r="FD496" s="161">
        <v>0</v>
      </c>
      <c r="FE496" s="161">
        <v>0</v>
      </c>
      <c r="HN496" s="161" t="s">
        <v>918</v>
      </c>
      <c r="HO496" s="159">
        <v>42244</v>
      </c>
      <c r="HP496" s="159">
        <v>42496</v>
      </c>
      <c r="HQ496" s="161">
        <v>3</v>
      </c>
      <c r="HR496" s="159">
        <v>42244</v>
      </c>
      <c r="HS496" s="161" t="s">
        <v>872</v>
      </c>
      <c r="HT496" s="161" t="s">
        <v>878</v>
      </c>
      <c r="HU496" s="161">
        <v>30</v>
      </c>
      <c r="HV496" s="161">
        <v>10</v>
      </c>
      <c r="HW496" s="161">
        <v>0</v>
      </c>
      <c r="HX496" s="159">
        <v>42345</v>
      </c>
      <c r="HY496" s="161" t="s">
        <v>874</v>
      </c>
      <c r="HZ496" s="161" t="s">
        <v>873</v>
      </c>
      <c r="IA496" s="161">
        <v>34</v>
      </c>
      <c r="IB496" s="161">
        <v>14</v>
      </c>
      <c r="IC496" s="161">
        <v>0</v>
      </c>
      <c r="ID496" s="159">
        <v>42496</v>
      </c>
      <c r="IE496" s="161" t="s">
        <v>879</v>
      </c>
      <c r="IF496" s="161" t="s">
        <v>873</v>
      </c>
      <c r="IG496" s="161">
        <v>30</v>
      </c>
      <c r="IH496" s="161">
        <v>12</v>
      </c>
      <c r="II496" s="161">
        <v>0</v>
      </c>
      <c r="JB496" s="161" t="s">
        <v>918</v>
      </c>
      <c r="JC496" s="161">
        <v>12</v>
      </c>
      <c r="JD496" s="161">
        <v>9</v>
      </c>
      <c r="JE496" s="161">
        <v>12</v>
      </c>
      <c r="JF496" s="161">
        <v>4000</v>
      </c>
      <c r="JG496" s="159">
        <v>42495</v>
      </c>
      <c r="JH496" s="161">
        <v>199</v>
      </c>
      <c r="JI496" s="159">
        <v>42247</v>
      </c>
      <c r="JJ496" s="161">
        <v>205</v>
      </c>
      <c r="JK496" s="161">
        <v>21</v>
      </c>
      <c r="JL496" s="159">
        <v>42346</v>
      </c>
      <c r="JM496" s="161">
        <v>0</v>
      </c>
      <c r="JN496" s="161">
        <v>17</v>
      </c>
      <c r="JO496" s="159">
        <v>42495</v>
      </c>
      <c r="JP496" s="161">
        <v>199</v>
      </c>
      <c r="JQ496" s="161">
        <v>28</v>
      </c>
      <c r="MN496" t="str">
        <f t="shared" si="609"/>
        <v>NoNoNoYesYesNo</v>
      </c>
      <c r="MO496" t="str">
        <f>IF(AND(MN496="NoNoNoNoNoNo",JI496=""),"No Programs",VLOOKUP(MN496,Lookups!$DA$4:$DB$67,2,FALSE))</f>
        <v>System 44 Only</v>
      </c>
      <c r="MP496">
        <f t="shared" si="610"/>
        <v>0</v>
      </c>
      <c r="MQ496" t="str">
        <f t="shared" si="611"/>
        <v>System 44 User</v>
      </c>
      <c r="MR496" t="str">
        <f>Directions!$D$3</f>
        <v>Usage</v>
      </c>
      <c r="MS496" t="str">
        <f>VLOOKUP(MQ496,Lookups!$CU$71:$CV$80,2,FALSE)</f>
        <v>System 44 Record</v>
      </c>
      <c r="MT496">
        <f t="shared" si="612"/>
        <v>1</v>
      </c>
      <c r="MU496">
        <f t="shared" si="613"/>
        <v>1</v>
      </c>
      <c r="MV496">
        <f t="shared" si="614"/>
        <v>1</v>
      </c>
      <c r="MW496">
        <f t="shared" si="615"/>
        <v>1</v>
      </c>
      <c r="MX496">
        <f t="shared" si="616"/>
        <v>36</v>
      </c>
      <c r="MY496" t="str">
        <f t="shared" si="617"/>
        <v>Not Used</v>
      </c>
      <c r="MZ496">
        <f t="shared" si="618"/>
        <v>0</v>
      </c>
      <c r="NA496" t="str">
        <f t="shared" si="619"/>
        <v>Not Available</v>
      </c>
      <c r="NB496" t="str">
        <f t="shared" si="620"/>
        <v>Not Available</v>
      </c>
      <c r="NC496" t="str">
        <f t="shared" si="621"/>
        <v>4 Not Indicated</v>
      </c>
      <c r="ND496" t="str">
        <f t="shared" si="622"/>
        <v>4 Not Indicated</v>
      </c>
      <c r="NE496" t="str">
        <f t="shared" si="623"/>
        <v>4 Not Indicated</v>
      </c>
      <c r="NF496" t="str">
        <f t="shared" si="624"/>
        <v>4 Not Indicated</v>
      </c>
      <c r="NG496" t="str">
        <f t="shared" si="625"/>
        <v>4 Not Indicated</v>
      </c>
      <c r="NH496" s="159">
        <f t="shared" si="626"/>
        <v>42495</v>
      </c>
      <c r="NI496">
        <f t="shared" si="627"/>
        <v>199</v>
      </c>
      <c r="NJ496" s="159">
        <f t="shared" si="628"/>
        <v>42247</v>
      </c>
      <c r="NK496">
        <f t="shared" si="629"/>
        <v>205</v>
      </c>
      <c r="NL496">
        <f t="shared" si="630"/>
        <v>35.428571428571431</v>
      </c>
      <c r="NM496">
        <f t="shared" si="631"/>
        <v>1</v>
      </c>
      <c r="NN496">
        <f>IF(OR(E496="PK",E496="K",JJ496=""),"Null",INDEX(Lookups!$EZ$4:$FW$18,MATCH($JJ496,Lookups!$EY$4:$EY$18,1),MATCH($E496,Lookups!$EZ$3:$FW$3,0)))</f>
        <v>190</v>
      </c>
      <c r="NO496">
        <f>IF(OR(E496="PK",E496="K",JJ496=""),"Null",INDEX(Lookups!$EZ$4:$FW$18,MATCH($JJ496,Lookups!$EY$4:$EY$18,1),MATCH($E496,Lookups!$EZ$3:$FW$3,0) + 1))</f>
        <v>245</v>
      </c>
      <c r="NP496">
        <f t="shared" si="632"/>
        <v>380</v>
      </c>
      <c r="NQ496" t="str">
        <f t="shared" si="633"/>
        <v>PI is Recommended</v>
      </c>
      <c r="NR496" t="str">
        <f t="shared" si="634"/>
        <v>PI is Recommended</v>
      </c>
      <c r="NS496" t="str">
        <f t="shared" si="635"/>
        <v>200L to 399L</v>
      </c>
      <c r="NT496" t="str">
        <f t="shared" si="636"/>
        <v>BR to 199L</v>
      </c>
      <c r="NU496" t="str">
        <f t="shared" si="637"/>
        <v>200L to 399L</v>
      </c>
      <c r="NV496" s="183" t="str">
        <f t="array" ref="NV496">IF($NL496="No RI Tests","No RI Tests",VLOOKUP(IF(AND(E496="K",JJ496&lt;280),3,IF(AND(E496="K",JJ496&gt;=280),4,MAX(IF(E496=Lookups!$DF$6:$DF$99,IF(JJ496&gt;=Lookups!$DG$6:$DG$99,Lookups!$DH$6:$DH$99))))),Lookups!$DE$104:$DG$108,2,FALSE))</f>
        <v>1 Below Basic</v>
      </c>
      <c r="NW496" s="161" t="str">
        <f t="array" ref="NW496">IF($NL496="No RI Tests","No RI Tests",VLOOKUP(IF(AND(E496="K",JH496&lt;280),3,IF(AND(E496="K",JH496&gt;=280),4,MAX(IF(E496=Lookups!$DF$6:$DF$99,IF(NI496&gt;=Lookups!$DG$6:$DG$99,Lookups!$DH$6:$DH$99))))),Lookups!$DE$104:$DG$108,2,FALSE))</f>
        <v>1 Below Basic</v>
      </c>
      <c r="NX496" s="161" t="str">
        <f t="array" ref="NX496">IF($NL496="No RI Tests","No RI Tests",VLOOKUP(IF(AND(E496="K",NK496&lt;280),3,IF(AND(E496="K",NK496&gt;=280),4,MAX(IF(E496=Lookups!$DF$6:$DF$99,IF(NK496&gt;=Lookups!$DG$6:$DG$99,Lookups!$DH$6:$DH$99))))),Lookups!$DE$104:$DG$108,2,FALSE))</f>
        <v>1 Below Basic</v>
      </c>
      <c r="NY496">
        <f t="shared" si="638"/>
        <v>1</v>
      </c>
      <c r="NZ496">
        <f t="shared" si="639"/>
        <v>0</v>
      </c>
      <c r="OA496" t="str">
        <f t="shared" si="640"/>
        <v>Maintained Performance Level</v>
      </c>
      <c r="OB496" s="161" t="str">
        <f t="array" ref="OB496">IF($NL496="No RI Tests","No RI Tests",IF(E496="K","N/A",VLOOKUP(MAX(IF(E496=Lookups!$DF$6:$DF$99,IF(JJ496&gt;=Lookups!$DG$6:$DG$99,Lookups!$DI$6:$DI$99))),Lookups!$DE$104:$DG$108,3,FALSE)))</f>
        <v>1 Limited</v>
      </c>
      <c r="OC496" s="161" t="str">
        <f t="array" ref="OC496">IF($NL496="No RI Tests","No RI Tests",IF(E496="K","N/A",VLOOKUP(MAX(IF(E496=Lookups!$DF$6:$DF$99,IF(NI496&gt;=Lookups!$DG$6:$DG$99,Lookups!$DI$6:$DI$99))),Lookups!$DE$104:$DG$108,3,FALSE)))</f>
        <v>1 Limited</v>
      </c>
      <c r="OD496" s="161" t="str">
        <f t="array" ref="OD496">IF($NL496="No RI Tests","No RI Tests",IF(E496="K","N/A",VLOOKUP(MAX(IF(E496=Lookups!$DF$6:$DF$99,IF(NK496&gt;=Lookups!$DG$6:$DG$99,Lookups!$DI$6:$DI$99))),Lookups!$DE$104:$DG$108,3,FALSE)))</f>
        <v>1 Limited</v>
      </c>
      <c r="OE496">
        <f t="shared" si="641"/>
        <v>1</v>
      </c>
      <c r="OF496">
        <f t="shared" si="642"/>
        <v>0</v>
      </c>
      <c r="OG496" t="str">
        <f t="shared" si="643"/>
        <v>Maintained Performance Level</v>
      </c>
      <c r="OH496">
        <f t="shared" si="644"/>
        <v>-6</v>
      </c>
      <c r="OI496">
        <f t="shared" si="645"/>
        <v>0</v>
      </c>
      <c r="OJ496">
        <f t="shared" si="646"/>
        <v>0</v>
      </c>
      <c r="OK496">
        <f t="shared" si="647"/>
        <v>0</v>
      </c>
      <c r="OL496">
        <f t="shared" si="648"/>
        <v>-2.7586206896551724E-2</v>
      </c>
      <c r="OM496" t="str">
        <f t="shared" si="649"/>
        <v>Fall Administration</v>
      </c>
      <c r="ON496" t="str">
        <f t="shared" si="650"/>
        <v>Spring Administration</v>
      </c>
      <c r="OO496" t="str">
        <f t="shared" si="651"/>
        <v>Fall to Spring-Full Year RI</v>
      </c>
      <c r="OP496" t="str">
        <f ca="1">IF(AND(HR496&lt;&gt;"",JJ496&lt;600),IF(HT496="Advancing","Tier 2","Tier 3"),IF(JI496="","Null",IF(OR(E496="K",E496&lt;3),"FRA Recommended",IF(JJ496&gt;=IF(E496&lt;6,400,600),IF(JJ496&lt;VLOOKUP(E496,Lookups!$AP$3:$AR$16,3,FALSE),"Tier 2","Core"),IF(JJ496&lt;400,IF(RAND()&lt;0.81,"Tier 3","Tier 2"),IF(RAND()&lt;0.51,"Tier 3","Tier 2"))))))</f>
        <v>Tier 3</v>
      </c>
      <c r="OQ496" t="str">
        <f t="shared" si="652"/>
        <v>Average Reading Invt. at Least 15 Minutes Long</v>
      </c>
      <c r="OR496">
        <f t="shared" si="653"/>
        <v>0</v>
      </c>
      <c r="OS496" t="str">
        <f t="shared" si="654"/>
        <v>Null</v>
      </c>
      <c r="OT496">
        <f t="shared" si="655"/>
        <v>205</v>
      </c>
      <c r="OU496" s="159">
        <f t="shared" si="656"/>
        <v>42496</v>
      </c>
      <c r="OV496" t="str">
        <f t="shared" si="657"/>
        <v>Form 3</v>
      </c>
      <c r="OW496" t="str">
        <f t="shared" si="658"/>
        <v>Developing</v>
      </c>
      <c r="OX496">
        <f t="shared" si="659"/>
        <v>30</v>
      </c>
      <c r="OY496">
        <f t="shared" si="660"/>
        <v>12</v>
      </c>
      <c r="OZ496">
        <f t="shared" si="661"/>
        <v>0</v>
      </c>
      <c r="PA496" s="159">
        <f t="shared" si="662"/>
        <v>42345</v>
      </c>
      <c r="PB496" t="str">
        <f t="shared" si="663"/>
        <v>Form 2</v>
      </c>
      <c r="PC496" t="str">
        <f t="shared" si="664"/>
        <v>Developing</v>
      </c>
      <c r="PD496">
        <f t="shared" si="665"/>
        <v>34</v>
      </c>
      <c r="PE496">
        <f t="shared" si="666"/>
        <v>14</v>
      </c>
      <c r="PF496">
        <f t="shared" si="667"/>
        <v>0</v>
      </c>
      <c r="PG496">
        <f t="shared" si="668"/>
        <v>36</v>
      </c>
      <c r="PH496">
        <f t="shared" si="669"/>
        <v>1</v>
      </c>
      <c r="PI496">
        <f t="shared" si="670"/>
        <v>1</v>
      </c>
      <c r="PJ496">
        <f t="shared" si="671"/>
        <v>30</v>
      </c>
      <c r="PK496">
        <f>IF(HR496="","Null",IF(E496&lt;3,"Null",IF(HU496=0,0,IF(HS496="Form 1",VLOOKUP(HU496,Lookups!$BE$3:$BP$63,E496,FALSE),IF(HS496="Form 2",VLOOKUP(HU496,Lookups!$BE$67:$BP$127,E496,FALSE),VLOOKUP(HU496,Lookups!$BE$130:$BP$190,E496,FALSE))))))</f>
        <v>10</v>
      </c>
      <c r="PL496">
        <f t="shared" si="672"/>
        <v>30</v>
      </c>
      <c r="PM496">
        <f>IF($PH496=0,"Null",IF(E496&lt;3,"Null",IF(OX496=0,0,IF(OV496="Form 1",VLOOKUP(OX496,Lookups!$BE$3:$BP$63,E496,FALSE),IF(OV496="Form 2",VLOOKUP(OX496,Lookups!$BE$67:$BP$127,E496,FALSE),VLOOKUP(OX496,Lookups!$BE$130:$BP$190,E496,FALSE))))))</f>
        <v>8</v>
      </c>
      <c r="PN496">
        <f t="shared" si="673"/>
        <v>0</v>
      </c>
      <c r="PO496">
        <f t="shared" si="674"/>
        <v>0</v>
      </c>
      <c r="PP496">
        <f t="shared" si="675"/>
        <v>10</v>
      </c>
      <c r="PQ496">
        <f>IF(HR496="","Null",IF(E496&lt;3,"Null",IF(HV496=0,0,IF(HS496="Form 1",VLOOKUP(HV496,Lookups!$BR$3:$CC$63,E496,FALSE),IF(HS496="Form 2",VLOOKUP(HV496,Lookups!$BR$67:$CC$127,E496,FALSE),VLOOKUP(HV496,Lookups!$BR$130:$CC$190,E496,FALSE))))))</f>
        <v>51</v>
      </c>
      <c r="PR496">
        <f t="shared" si="676"/>
        <v>12</v>
      </c>
      <c r="PS496">
        <f>IF(HR496="","Null",IF(E496&lt;3,"Null",IF(OY496=0,0,IF(OW496="Form 1",VLOOKUP(OY496,Lookups!$BR$3:$CC$63,E496,FALSE),IF(OW496="Form 2",VLOOKUP(OY496,Lookups!$BR$67:$CC$127,E496,FALSE),VLOOKUP(OY496,Lookups!$BR$130:$CC$190,E496,FALSE))))))</f>
        <v>49</v>
      </c>
      <c r="PT496">
        <f t="shared" si="677"/>
        <v>2</v>
      </c>
      <c r="PU496">
        <f t="shared" si="678"/>
        <v>0</v>
      </c>
      <c r="PV496">
        <f t="shared" si="679"/>
        <v>0</v>
      </c>
      <c r="PW496" t="str">
        <f t="shared" si="680"/>
        <v>Fall to Spring PI Administration</v>
      </c>
      <c r="PX496">
        <f t="shared" si="681"/>
        <v>0</v>
      </c>
      <c r="PY496">
        <f t="shared" si="682"/>
        <v>1</v>
      </c>
      <c r="PZ496" t="str">
        <f t="shared" si="683"/>
        <v>60 to 79 Sessions</v>
      </c>
      <c r="QA496" t="str">
        <f t="shared" si="684"/>
        <v>Series 1</v>
      </c>
      <c r="QB496" t="str">
        <f t="shared" si="685"/>
        <v>In Series 1 to 4</v>
      </c>
      <c r="QC496" t="str">
        <f>IF($MS496="System 44 Record",IF(BQ496&lt;MEDIAN(Directions!$F$3,Directions!$F$6),"Mid-Year Exited Student","Full Year Participant")&amp;IF(BP496&lt;Directions!$F$3,", Started Prior Year",", Started This Year"),"Null")</f>
        <v>Full Year Participant, Started This Year</v>
      </c>
      <c r="QD496">
        <f t="shared" si="686"/>
        <v>0</v>
      </c>
      <c r="QE496">
        <f t="shared" si="687"/>
        <v>0</v>
      </c>
      <c r="QF496">
        <f t="shared" si="688"/>
        <v>1</v>
      </c>
      <c r="QG496">
        <f t="shared" si="689"/>
        <v>0</v>
      </c>
      <c r="QH496">
        <f t="shared" si="690"/>
        <v>0</v>
      </c>
      <c r="QI496">
        <f t="shared" si="691"/>
        <v>0</v>
      </c>
      <c r="QJ496" t="str">
        <f t="shared" si="692"/>
        <v>RC! Only</v>
      </c>
      <c r="QK496" t="str">
        <f t="shared" si="693"/>
        <v>Null</v>
      </c>
      <c r="QL496" t="str">
        <f t="shared" si="694"/>
        <v>Null</v>
      </c>
      <c r="QM496" t="str">
        <f>IF($MS496="READ 180 Record",IF(AQ496="","Null",VLOOKUP(JJ496,Lookups!$DX$3:$EB$2054,AN496+1,FALSE)),"Null")</f>
        <v>Null</v>
      </c>
      <c r="QN496" t="str">
        <f t="shared" si="695"/>
        <v>Null</v>
      </c>
    </row>
    <row r="497" spans="1:456" x14ac:dyDescent="0.25">
      <c r="A497" s="161" t="s">
        <v>1447</v>
      </c>
      <c r="B497" s="161" t="s">
        <v>1447</v>
      </c>
      <c r="C497" s="161" t="s">
        <v>1447</v>
      </c>
      <c r="D497" s="161" t="s">
        <v>1447</v>
      </c>
      <c r="E497" s="161">
        <v>2</v>
      </c>
      <c r="F497" s="161" t="s">
        <v>1447</v>
      </c>
      <c r="G497" s="161" t="s">
        <v>880</v>
      </c>
      <c r="H497" s="161" t="s">
        <v>881</v>
      </c>
      <c r="K497" s="161">
        <v>0</v>
      </c>
      <c r="L497" s="161">
        <v>0</v>
      </c>
      <c r="M497" s="161">
        <v>0</v>
      </c>
      <c r="N497" s="161">
        <v>0</v>
      </c>
      <c r="O497" s="161">
        <v>0</v>
      </c>
      <c r="P497" s="161">
        <v>0</v>
      </c>
      <c r="Q497" s="161">
        <v>0</v>
      </c>
      <c r="R497" s="161">
        <v>0</v>
      </c>
      <c r="S497" s="161">
        <v>0</v>
      </c>
      <c r="T497" s="161">
        <v>0</v>
      </c>
      <c r="U497" s="161">
        <v>0</v>
      </c>
      <c r="V497" s="161">
        <v>0</v>
      </c>
      <c r="W497" s="161">
        <v>0</v>
      </c>
      <c r="X497" s="161">
        <v>0</v>
      </c>
      <c r="AB497" s="161" t="s">
        <v>242</v>
      </c>
      <c r="AC497" s="161" t="s">
        <v>242</v>
      </c>
      <c r="AD497" s="161" t="s">
        <v>242</v>
      </c>
      <c r="AE497" s="161" t="s">
        <v>242</v>
      </c>
      <c r="AF497" s="161" t="s">
        <v>242</v>
      </c>
      <c r="AG497" s="161" t="s">
        <v>242</v>
      </c>
      <c r="AH497" s="161" t="s">
        <v>242</v>
      </c>
      <c r="AI497" s="161">
        <v>20150801</v>
      </c>
      <c r="AJ497" s="161">
        <v>20160525</v>
      </c>
      <c r="AK497" s="161" t="s">
        <v>869</v>
      </c>
      <c r="AL497" t="s">
        <v>1078</v>
      </c>
      <c r="BN497" t="s">
        <v>1079</v>
      </c>
      <c r="ET497" s="161">
        <v>0</v>
      </c>
      <c r="EU497" s="161">
        <v>0</v>
      </c>
      <c r="EV497" s="161">
        <v>0</v>
      </c>
      <c r="EW497" s="161">
        <v>0</v>
      </c>
      <c r="EX497" s="161">
        <v>0</v>
      </c>
      <c r="EY497" s="161">
        <v>0</v>
      </c>
      <c r="EZ497" s="161">
        <v>0</v>
      </c>
      <c r="FA497" s="161">
        <v>0</v>
      </c>
      <c r="FB497" s="161">
        <v>0</v>
      </c>
      <c r="FC497" s="161">
        <v>0</v>
      </c>
      <c r="FD497" s="161">
        <v>0</v>
      </c>
      <c r="FE497" s="161">
        <v>0</v>
      </c>
      <c r="HN497" s="161" t="s">
        <v>881</v>
      </c>
      <c r="JB497" s="161" t="s">
        <v>881</v>
      </c>
      <c r="JC497" s="161">
        <v>0</v>
      </c>
      <c r="JD497" s="161">
        <v>0</v>
      </c>
      <c r="JE497" s="161">
        <v>0</v>
      </c>
      <c r="JF497" s="161">
        <v>0</v>
      </c>
      <c r="MN497" t="str">
        <f t="shared" si="609"/>
        <v>NoNoNoNoNoNo</v>
      </c>
      <c r="MO497" t="str">
        <f>IF(AND(MN497="NoNoNoNoNoNo",JI497=""),"No Programs",VLOOKUP(MN497,Lookups!$DA$4:$DB$67,2,FALSE))</f>
        <v>No Programs</v>
      </c>
      <c r="MP497">
        <f t="shared" si="610"/>
        <v>0</v>
      </c>
      <c r="MQ497" t="str">
        <f t="shared" si="611"/>
        <v>No Program Use</v>
      </c>
      <c r="MR497" t="str">
        <f>Directions!$D$3</f>
        <v>Usage</v>
      </c>
      <c r="MS497" t="str">
        <f>VLOOKUP(MQ497,Lookups!$CU$71:$CV$80,2,FALSE)</f>
        <v>Exclude</v>
      </c>
      <c r="MT497">
        <f t="shared" si="612"/>
        <v>0</v>
      </c>
      <c r="MU497">
        <f t="shared" si="613"/>
        <v>0</v>
      </c>
      <c r="MV497">
        <f t="shared" si="614"/>
        <v>0</v>
      </c>
      <c r="MW497">
        <f t="shared" si="615"/>
        <v>0</v>
      </c>
      <c r="MX497">
        <f t="shared" si="616"/>
        <v>0</v>
      </c>
      <c r="MY497" t="str">
        <f t="shared" si="617"/>
        <v>Not Used</v>
      </c>
      <c r="MZ497">
        <f t="shared" si="618"/>
        <v>0</v>
      </c>
      <c r="NA497" t="str">
        <f t="shared" si="619"/>
        <v>Not Available</v>
      </c>
      <c r="NB497" t="str">
        <f t="shared" si="620"/>
        <v>Not Available</v>
      </c>
      <c r="NC497" t="str">
        <f t="shared" si="621"/>
        <v>4 Not Indicated</v>
      </c>
      <c r="ND497" t="str">
        <f t="shared" si="622"/>
        <v>4 Not Indicated</v>
      </c>
      <c r="NE497" t="str">
        <f t="shared" si="623"/>
        <v>4 Not Indicated</v>
      </c>
      <c r="NF497" t="str">
        <f t="shared" si="624"/>
        <v>4 Not Indicated</v>
      </c>
      <c r="NG497" t="str">
        <f t="shared" si="625"/>
        <v>4 Not Indicated</v>
      </c>
      <c r="NH497" s="159" t="str">
        <f t="shared" si="626"/>
        <v>Null</v>
      </c>
      <c r="NI497" t="str">
        <f t="shared" si="627"/>
        <v>Null</v>
      </c>
      <c r="NJ497" s="159" t="str">
        <f t="shared" si="628"/>
        <v>Null</v>
      </c>
      <c r="NK497" t="str">
        <f t="shared" si="629"/>
        <v>Null</v>
      </c>
      <c r="NL497" t="str">
        <f t="shared" si="630"/>
        <v>No RI Tests</v>
      </c>
      <c r="NM497">
        <f t="shared" si="631"/>
        <v>0</v>
      </c>
      <c r="NN497" t="str">
        <f>IF(OR(E497="PK",E497="K",JJ497=""),"Null",INDEX(Lookups!$EZ$4:$FW$18,MATCH($JJ497,Lookups!$EY$4:$EY$18,1),MATCH($E497,Lookups!$EZ$3:$FW$3,0)))</f>
        <v>Null</v>
      </c>
      <c r="NO497" t="str">
        <f>IF(OR(E497="PK",E497="K",JJ497=""),"Null",INDEX(Lookups!$EZ$4:$FW$18,MATCH($JJ497,Lookups!$EY$4:$EY$18,1),MATCH($E497,Lookups!$EZ$3:$FW$3,0) + 1))</f>
        <v>Null</v>
      </c>
      <c r="NP497" t="str">
        <f t="shared" si="632"/>
        <v>Null</v>
      </c>
      <c r="NQ497" t="str">
        <f t="shared" si="633"/>
        <v>Null</v>
      </c>
      <c r="NR497" t="str">
        <f t="shared" si="634"/>
        <v>Null</v>
      </c>
      <c r="NS497" t="str">
        <f t="shared" si="635"/>
        <v>No RI Tests</v>
      </c>
      <c r="NT497" t="str">
        <f t="shared" si="636"/>
        <v>No RI Tests</v>
      </c>
      <c r="NU497" t="str">
        <f t="shared" si="637"/>
        <v>No RI Tests</v>
      </c>
      <c r="NV497" s="183" t="str">
        <f t="array" ref="NV497">IF($NL497="No RI Tests","No RI Tests",VLOOKUP(IF(AND(E497="K",JJ497&lt;280),3,IF(AND(E497="K",JJ497&gt;=280),4,MAX(IF(E497=Lookups!$DF$6:$DF$99,IF(JJ497&gt;=Lookups!$DG$6:$DG$99,Lookups!$DH$6:$DH$99))))),Lookups!$DE$104:$DG$108,2,FALSE))</f>
        <v>No RI Tests</v>
      </c>
      <c r="NW497" s="161" t="str">
        <f t="array" ref="NW497">IF($NL497="No RI Tests","No RI Tests",VLOOKUP(IF(AND(E497="K",JH497&lt;280),3,IF(AND(E497="K",JH497&gt;=280),4,MAX(IF(E497=Lookups!$DF$6:$DF$99,IF(NI497&gt;=Lookups!$DG$6:$DG$99,Lookups!$DH$6:$DH$99))))),Lookups!$DE$104:$DG$108,2,FALSE))</f>
        <v>No RI Tests</v>
      </c>
      <c r="NX497" s="161" t="str">
        <f t="array" ref="NX497">IF($NL497="No RI Tests","No RI Tests",VLOOKUP(IF(AND(E497="K",NK497&lt;280),3,IF(AND(E497="K",NK497&gt;=280),4,MAX(IF(E497=Lookups!$DF$6:$DF$99,IF(NK497&gt;=Lookups!$DG$6:$DG$99,Lookups!$DH$6:$DH$99))))),Lookups!$DE$104:$DG$108,2,FALSE))</f>
        <v>No RI Tests</v>
      </c>
      <c r="NY497" t="str">
        <f t="shared" si="638"/>
        <v>Null</v>
      </c>
      <c r="NZ497" t="str">
        <f t="shared" si="639"/>
        <v>Null</v>
      </c>
      <c r="OA497" t="str">
        <f t="shared" si="640"/>
        <v>No RI for Comparison</v>
      </c>
      <c r="OB497" s="161" t="str">
        <f t="array" ref="OB497">IF($NL497="No RI Tests","No RI Tests",IF(E497="K","N/A",VLOOKUP(MAX(IF(E497=Lookups!$DF$6:$DF$99,IF(JJ497&gt;=Lookups!$DG$6:$DG$99,Lookups!$DI$6:$DI$99))),Lookups!$DE$104:$DG$108,3,FALSE)))</f>
        <v>No RI Tests</v>
      </c>
      <c r="OC497" s="161" t="str">
        <f t="array" ref="OC497">IF($NL497="No RI Tests","No RI Tests",IF(E497="K","N/A",VLOOKUP(MAX(IF(E497=Lookups!$DF$6:$DF$99,IF(NI497&gt;=Lookups!$DG$6:$DG$99,Lookups!$DI$6:$DI$99))),Lookups!$DE$104:$DG$108,3,FALSE)))</f>
        <v>No RI Tests</v>
      </c>
      <c r="OD497" s="161" t="str">
        <f t="array" ref="OD497">IF($NL497="No RI Tests","No RI Tests",IF(E497="K","N/A",VLOOKUP(MAX(IF(E497=Lookups!$DF$6:$DF$99,IF(NK497&gt;=Lookups!$DG$6:$DG$99,Lookups!$DI$6:$DI$99))),Lookups!$DE$104:$DG$108,3,FALSE)))</f>
        <v>No RI Tests</v>
      </c>
      <c r="OE497" t="str">
        <f t="shared" si="641"/>
        <v>Null</v>
      </c>
      <c r="OF497" t="str">
        <f t="shared" si="642"/>
        <v>Null</v>
      </c>
      <c r="OG497" t="str">
        <f t="shared" si="643"/>
        <v>No RI for Comparison</v>
      </c>
      <c r="OH497" t="str">
        <f t="shared" si="644"/>
        <v>Null</v>
      </c>
      <c r="OI497" t="str">
        <f t="shared" si="645"/>
        <v>Null</v>
      </c>
      <c r="OJ497" t="str">
        <f t="shared" si="646"/>
        <v>Null</v>
      </c>
      <c r="OK497" t="str">
        <f t="shared" si="647"/>
        <v>Null</v>
      </c>
      <c r="OL497" t="str">
        <f t="shared" si="648"/>
        <v>Null</v>
      </c>
      <c r="OM497" t="str">
        <f t="shared" si="649"/>
        <v>Null</v>
      </c>
      <c r="ON497" t="str">
        <f t="shared" si="650"/>
        <v>Null</v>
      </c>
      <c r="OO497" t="str">
        <f t="shared" si="651"/>
        <v>Null RI</v>
      </c>
      <c r="OP497" t="str">
        <f ca="1">IF(AND(HR497&lt;&gt;"",JJ497&lt;600),IF(HT497="Advancing","Tier 2","Tier 3"),IF(JI497="","Null",IF(OR(E497="K",E497&lt;3),"FRA Recommended",IF(JJ497&gt;=IF(E497&lt;6,400,600),IF(JJ497&lt;VLOOKUP(E497,Lookups!$AP$3:$AR$16,3,FALSE),"Tier 2","Core"),IF(JJ497&lt;400,IF(RAND()&lt;0.81,"Tier 3","Tier 2"),IF(RAND()&lt;0.51,"Tier 3","Tier 2"))))))</f>
        <v>Null</v>
      </c>
      <c r="OQ497" t="str">
        <f t="shared" si="652"/>
        <v>Null</v>
      </c>
      <c r="OR497" t="str">
        <f t="shared" si="653"/>
        <v>Null</v>
      </c>
      <c r="OS497" t="str">
        <f t="shared" si="654"/>
        <v>Null</v>
      </c>
      <c r="OT497" t="str">
        <f t="shared" si="655"/>
        <v>No RI Tests</v>
      </c>
      <c r="OU497" s="159" t="str">
        <f t="shared" si="656"/>
        <v>No PI Tests</v>
      </c>
      <c r="OV497" t="str">
        <f t="shared" si="657"/>
        <v>No PI Tests</v>
      </c>
      <c r="OW497" t="str">
        <f t="shared" si="658"/>
        <v>No PI Tests</v>
      </c>
      <c r="OX497" t="str">
        <f t="shared" si="659"/>
        <v>No PI Tests</v>
      </c>
      <c r="OY497" t="str">
        <f t="shared" si="660"/>
        <v>No PI Tests</v>
      </c>
      <c r="OZ497" t="str">
        <f t="shared" si="661"/>
        <v>No PI Tests</v>
      </c>
      <c r="PA497" s="159" t="str">
        <f t="shared" si="662"/>
        <v>No PI Tests</v>
      </c>
      <c r="PB497" t="str">
        <f t="shared" si="663"/>
        <v>No PI Tests</v>
      </c>
      <c r="PC497" t="str">
        <f t="shared" si="664"/>
        <v>No PI Tests</v>
      </c>
      <c r="PD497" t="str">
        <f t="shared" si="665"/>
        <v>No PI Tests</v>
      </c>
      <c r="PE497" t="str">
        <f t="shared" si="666"/>
        <v>No PI Tests</v>
      </c>
      <c r="PF497" t="str">
        <f t="shared" si="667"/>
        <v>No PI Tests</v>
      </c>
      <c r="PG497" t="str">
        <f t="shared" si="668"/>
        <v>No PI Tests</v>
      </c>
      <c r="PH497">
        <f t="shared" si="669"/>
        <v>0</v>
      </c>
      <c r="PI497">
        <f t="shared" si="670"/>
        <v>0</v>
      </c>
      <c r="PJ497" t="str">
        <f t="shared" si="671"/>
        <v>Null</v>
      </c>
      <c r="PK497" t="str">
        <f>IF(HR497="","Null",IF(E497&lt;3,"Null",IF(HU497=0,0,IF(HS497="Form 1",VLOOKUP(HU497,Lookups!$BE$3:$BP$63,E497,FALSE),IF(HS497="Form 2",VLOOKUP(HU497,Lookups!$BE$67:$BP$127,E497,FALSE),VLOOKUP(HU497,Lookups!$BE$130:$BP$190,E497,FALSE))))))</f>
        <v>Null</v>
      </c>
      <c r="PL497" t="str">
        <f t="shared" si="672"/>
        <v>Null</v>
      </c>
      <c r="PM497" t="str">
        <f>IF($PH497=0,"Null",IF(E497&lt;3,"Null",IF(OX497=0,0,IF(OV497="Form 1",VLOOKUP(OX497,Lookups!$BE$3:$BP$63,E497,FALSE),IF(OV497="Form 2",VLOOKUP(OX497,Lookups!$BE$67:$BP$127,E497,FALSE),VLOOKUP(OX497,Lookups!$BE$130:$BP$190,E497,FALSE))))))</f>
        <v>Null</v>
      </c>
      <c r="PN497" t="str">
        <f t="shared" si="673"/>
        <v>Null</v>
      </c>
      <c r="PO497" t="str">
        <f t="shared" si="674"/>
        <v>Null</v>
      </c>
      <c r="PP497" t="str">
        <f t="shared" si="675"/>
        <v>Null</v>
      </c>
      <c r="PQ497" t="str">
        <f>IF(HR497="","Null",IF(E497&lt;3,"Null",IF(HV497=0,0,IF(HS497="Form 1",VLOOKUP(HV497,Lookups!$BR$3:$CC$63,E497,FALSE),IF(HS497="Form 2",VLOOKUP(HV497,Lookups!$BR$67:$CC$127,E497,FALSE),VLOOKUP(HV497,Lookups!$BR$130:$CC$190,E497,FALSE))))))</f>
        <v>Null</v>
      </c>
      <c r="PR497" t="str">
        <f t="shared" si="676"/>
        <v>Null</v>
      </c>
      <c r="PS497" t="str">
        <f>IF(HR497="","Null",IF(E497&lt;3,"Null",IF(OY497=0,0,IF(OW497="Form 1",VLOOKUP(OY497,Lookups!$BR$3:$CC$63,E497,FALSE),IF(OW497="Form 2",VLOOKUP(OY497,Lookups!$BR$67:$CC$127,E497,FALSE),VLOOKUP(OY497,Lookups!$BR$130:$CC$190,E497,FALSE))))))</f>
        <v>Null</v>
      </c>
      <c r="PT497" t="str">
        <f t="shared" si="677"/>
        <v>Null</v>
      </c>
      <c r="PU497" t="str">
        <f t="shared" si="678"/>
        <v>Null</v>
      </c>
      <c r="PV497" t="str">
        <f t="shared" si="679"/>
        <v>Null</v>
      </c>
      <c r="PW497" t="str">
        <f t="shared" si="680"/>
        <v>No PI Tests</v>
      </c>
      <c r="PX497">
        <f t="shared" si="681"/>
        <v>0</v>
      </c>
      <c r="PY497">
        <f t="shared" si="682"/>
        <v>0</v>
      </c>
      <c r="PZ497" t="str">
        <f t="shared" si="683"/>
        <v>Null</v>
      </c>
      <c r="QA497" t="str">
        <f t="shared" si="684"/>
        <v>Null</v>
      </c>
      <c r="QB497" t="str">
        <f t="shared" si="685"/>
        <v>Null</v>
      </c>
      <c r="QC497" t="str">
        <f>IF($MS497="System 44 Record",IF(BQ497&lt;MEDIAN(Directions!$F$3,Directions!$F$6),"Mid-Year Exited Student","Full Year Participant")&amp;IF(BP497&lt;Directions!$F$3,", Started Prior Year",", Started This Year"),"Null")</f>
        <v>Null</v>
      </c>
      <c r="QD497" t="str">
        <f t="shared" si="686"/>
        <v>Null</v>
      </c>
      <c r="QE497">
        <f t="shared" si="687"/>
        <v>0</v>
      </c>
      <c r="QF497">
        <f t="shared" si="688"/>
        <v>0</v>
      </c>
      <c r="QG497">
        <f t="shared" si="689"/>
        <v>0</v>
      </c>
      <c r="QH497">
        <f t="shared" si="690"/>
        <v>0</v>
      </c>
      <c r="QI497">
        <f t="shared" si="691"/>
        <v>0</v>
      </c>
      <c r="QJ497" t="str">
        <f t="shared" si="692"/>
        <v>Used None</v>
      </c>
      <c r="QK497" t="str">
        <f t="shared" si="693"/>
        <v>Null</v>
      </c>
      <c r="QL497" t="str">
        <f t="shared" si="694"/>
        <v>Null</v>
      </c>
      <c r="QM497" t="str">
        <f>IF($MS497="READ 180 Record",IF(AQ497="","Null",VLOOKUP(JJ497,Lookups!$DX$3:$EB$2054,AN497+1,FALSE)),"Null")</f>
        <v>Null</v>
      </c>
      <c r="QN497" t="str">
        <f t="shared" si="695"/>
        <v>Null</v>
      </c>
    </row>
    <row r="498" spans="1:456" x14ac:dyDescent="0.25">
      <c r="A498" s="161" t="s">
        <v>1447</v>
      </c>
      <c r="B498" s="161" t="s">
        <v>1447</v>
      </c>
      <c r="C498" s="161" t="s">
        <v>1447</v>
      </c>
      <c r="D498" s="161" t="s">
        <v>1447</v>
      </c>
      <c r="E498" s="161">
        <v>9</v>
      </c>
      <c r="F498" s="161" t="s">
        <v>1447</v>
      </c>
      <c r="G498" s="161" t="s">
        <v>880</v>
      </c>
      <c r="H498" s="161" t="s">
        <v>881</v>
      </c>
      <c r="K498" s="161">
        <v>0</v>
      </c>
      <c r="L498" s="161">
        <v>0</v>
      </c>
      <c r="M498" s="161">
        <v>0</v>
      </c>
      <c r="N498" s="161">
        <v>0</v>
      </c>
      <c r="O498" s="161">
        <v>0</v>
      </c>
      <c r="P498" s="161">
        <v>0</v>
      </c>
      <c r="Q498" s="161">
        <v>0</v>
      </c>
      <c r="R498" s="161">
        <v>0</v>
      </c>
      <c r="S498" s="161">
        <v>0</v>
      </c>
      <c r="T498" s="161">
        <v>0</v>
      </c>
      <c r="U498" s="161">
        <v>0</v>
      </c>
      <c r="V498" s="161">
        <v>0</v>
      </c>
      <c r="W498" s="161">
        <v>0</v>
      </c>
      <c r="X498" s="161">
        <v>0</v>
      </c>
      <c r="AB498" s="161" t="s">
        <v>242</v>
      </c>
      <c r="AC498" s="161" t="s">
        <v>242</v>
      </c>
      <c r="AD498" s="161" t="s">
        <v>242</v>
      </c>
      <c r="AE498" s="161" t="s">
        <v>242</v>
      </c>
      <c r="AF498" s="161" t="s">
        <v>242</v>
      </c>
      <c r="AG498" s="161" t="s">
        <v>242</v>
      </c>
      <c r="AH498" s="161" t="s">
        <v>242</v>
      </c>
      <c r="AI498" s="161">
        <v>20150801</v>
      </c>
      <c r="AJ498" s="161">
        <v>20160525</v>
      </c>
      <c r="AK498" s="161" t="s">
        <v>869</v>
      </c>
      <c r="AL498" t="s">
        <v>1078</v>
      </c>
      <c r="BN498" t="s">
        <v>1079</v>
      </c>
      <c r="ET498" s="161">
        <v>0</v>
      </c>
      <c r="EU498" s="161">
        <v>0</v>
      </c>
      <c r="EV498" s="161">
        <v>0</v>
      </c>
      <c r="EW498" s="161">
        <v>0</v>
      </c>
      <c r="EX498" s="161">
        <v>0</v>
      </c>
      <c r="EY498" s="161">
        <v>0</v>
      </c>
      <c r="EZ498" s="161">
        <v>0</v>
      </c>
      <c r="FA498" s="161">
        <v>0</v>
      </c>
      <c r="FB498" s="161">
        <v>0</v>
      </c>
      <c r="FC498" s="161">
        <v>0</v>
      </c>
      <c r="FD498" s="161">
        <v>0</v>
      </c>
      <c r="FE498" s="161">
        <v>0</v>
      </c>
      <c r="HN498" s="161" t="s">
        <v>881</v>
      </c>
      <c r="JB498" s="161" t="s">
        <v>881</v>
      </c>
      <c r="JC498" s="161">
        <v>0</v>
      </c>
      <c r="JD498" s="161">
        <v>0</v>
      </c>
      <c r="JE498" s="161">
        <v>0</v>
      </c>
      <c r="JF498" s="161">
        <v>0</v>
      </c>
      <c r="MN498" t="str">
        <f t="shared" si="609"/>
        <v>NoNoNoNoNoNo</v>
      </c>
      <c r="MO498" t="str">
        <f>IF(AND(MN498="NoNoNoNoNoNo",JI498=""),"No Programs",VLOOKUP(MN498,Lookups!$DA$4:$DB$67,2,FALSE))</f>
        <v>No Programs</v>
      </c>
      <c r="MP498">
        <f t="shared" si="610"/>
        <v>0</v>
      </c>
      <c r="MQ498" t="str">
        <f t="shared" si="611"/>
        <v>No Program Use</v>
      </c>
      <c r="MR498" t="str">
        <f>Directions!$D$3</f>
        <v>Usage</v>
      </c>
      <c r="MS498" t="str">
        <f>VLOOKUP(MQ498,Lookups!$CU$71:$CV$80,2,FALSE)</f>
        <v>Exclude</v>
      </c>
      <c r="MT498">
        <f t="shared" si="612"/>
        <v>0</v>
      </c>
      <c r="MU498">
        <f t="shared" si="613"/>
        <v>0</v>
      </c>
      <c r="MV498">
        <f t="shared" si="614"/>
        <v>0</v>
      </c>
      <c r="MW498">
        <f t="shared" si="615"/>
        <v>0</v>
      </c>
      <c r="MX498">
        <f t="shared" si="616"/>
        <v>0</v>
      </c>
      <c r="MY498" t="str">
        <f t="shared" si="617"/>
        <v>Not Used</v>
      </c>
      <c r="MZ498">
        <f t="shared" si="618"/>
        <v>0</v>
      </c>
      <c r="NA498" t="str">
        <f t="shared" si="619"/>
        <v>Not Available</v>
      </c>
      <c r="NB498" t="str">
        <f t="shared" si="620"/>
        <v>Not Available</v>
      </c>
      <c r="NC498" t="str">
        <f t="shared" si="621"/>
        <v>4 Not Indicated</v>
      </c>
      <c r="ND498" t="str">
        <f t="shared" si="622"/>
        <v>4 Not Indicated</v>
      </c>
      <c r="NE498" t="str">
        <f t="shared" si="623"/>
        <v>4 Not Indicated</v>
      </c>
      <c r="NF498" t="str">
        <f t="shared" si="624"/>
        <v>4 Not Indicated</v>
      </c>
      <c r="NG498" t="str">
        <f t="shared" si="625"/>
        <v>4 Not Indicated</v>
      </c>
      <c r="NH498" s="159" t="str">
        <f t="shared" si="626"/>
        <v>Null</v>
      </c>
      <c r="NI498" t="str">
        <f t="shared" si="627"/>
        <v>Null</v>
      </c>
      <c r="NJ498" s="159" t="str">
        <f t="shared" si="628"/>
        <v>Null</v>
      </c>
      <c r="NK498" t="str">
        <f t="shared" si="629"/>
        <v>Null</v>
      </c>
      <c r="NL498" t="str">
        <f t="shared" si="630"/>
        <v>No RI Tests</v>
      </c>
      <c r="NM498">
        <f t="shared" si="631"/>
        <v>0</v>
      </c>
      <c r="NN498" t="str">
        <f>IF(OR(E498="PK",E498="K",JJ498=""),"Null",INDEX(Lookups!$EZ$4:$FW$18,MATCH($JJ498,Lookups!$EY$4:$EY$18,1),MATCH($E498,Lookups!$EZ$3:$FW$3,0)))</f>
        <v>Null</v>
      </c>
      <c r="NO498" t="str">
        <f>IF(OR(E498="PK",E498="K",JJ498=""),"Null",INDEX(Lookups!$EZ$4:$FW$18,MATCH($JJ498,Lookups!$EY$4:$EY$18,1),MATCH($E498,Lookups!$EZ$3:$FW$3,0) + 1))</f>
        <v>Null</v>
      </c>
      <c r="NP498" t="str">
        <f t="shared" si="632"/>
        <v>Null</v>
      </c>
      <c r="NQ498" t="str">
        <f t="shared" si="633"/>
        <v>Null</v>
      </c>
      <c r="NR498" t="str">
        <f t="shared" si="634"/>
        <v>Null</v>
      </c>
      <c r="NS498" t="str">
        <f t="shared" si="635"/>
        <v>No RI Tests</v>
      </c>
      <c r="NT498" t="str">
        <f t="shared" si="636"/>
        <v>No RI Tests</v>
      </c>
      <c r="NU498" t="str">
        <f t="shared" si="637"/>
        <v>No RI Tests</v>
      </c>
      <c r="NV498" s="183" t="str">
        <f t="array" ref="NV498">IF($NL498="No RI Tests","No RI Tests",VLOOKUP(IF(AND(E498="K",JJ498&lt;280),3,IF(AND(E498="K",JJ498&gt;=280),4,MAX(IF(E498=Lookups!$DF$6:$DF$99,IF(JJ498&gt;=Lookups!$DG$6:$DG$99,Lookups!$DH$6:$DH$99))))),Lookups!$DE$104:$DG$108,2,FALSE))</f>
        <v>No RI Tests</v>
      </c>
      <c r="NW498" s="161" t="str">
        <f t="array" ref="NW498">IF($NL498="No RI Tests","No RI Tests",VLOOKUP(IF(AND(E498="K",JH498&lt;280),3,IF(AND(E498="K",JH498&gt;=280),4,MAX(IF(E498=Lookups!$DF$6:$DF$99,IF(NI498&gt;=Lookups!$DG$6:$DG$99,Lookups!$DH$6:$DH$99))))),Lookups!$DE$104:$DG$108,2,FALSE))</f>
        <v>No RI Tests</v>
      </c>
      <c r="NX498" s="161" t="str">
        <f t="array" ref="NX498">IF($NL498="No RI Tests","No RI Tests",VLOOKUP(IF(AND(E498="K",NK498&lt;280),3,IF(AND(E498="K",NK498&gt;=280),4,MAX(IF(E498=Lookups!$DF$6:$DF$99,IF(NK498&gt;=Lookups!$DG$6:$DG$99,Lookups!$DH$6:$DH$99))))),Lookups!$DE$104:$DG$108,2,FALSE))</f>
        <v>No RI Tests</v>
      </c>
      <c r="NY498" t="str">
        <f t="shared" si="638"/>
        <v>Null</v>
      </c>
      <c r="NZ498" t="str">
        <f t="shared" si="639"/>
        <v>Null</v>
      </c>
      <c r="OA498" t="str">
        <f t="shared" si="640"/>
        <v>No RI for Comparison</v>
      </c>
      <c r="OB498" s="161" t="str">
        <f t="array" ref="OB498">IF($NL498="No RI Tests","No RI Tests",IF(E498="K","N/A",VLOOKUP(MAX(IF(E498=Lookups!$DF$6:$DF$99,IF(JJ498&gt;=Lookups!$DG$6:$DG$99,Lookups!$DI$6:$DI$99))),Lookups!$DE$104:$DG$108,3,FALSE)))</f>
        <v>No RI Tests</v>
      </c>
      <c r="OC498" s="161" t="str">
        <f t="array" ref="OC498">IF($NL498="No RI Tests","No RI Tests",IF(E498="K","N/A",VLOOKUP(MAX(IF(E498=Lookups!$DF$6:$DF$99,IF(NI498&gt;=Lookups!$DG$6:$DG$99,Lookups!$DI$6:$DI$99))),Lookups!$DE$104:$DG$108,3,FALSE)))</f>
        <v>No RI Tests</v>
      </c>
      <c r="OD498" s="161" t="str">
        <f t="array" ref="OD498">IF($NL498="No RI Tests","No RI Tests",IF(E498="K","N/A",VLOOKUP(MAX(IF(E498=Lookups!$DF$6:$DF$99,IF(NK498&gt;=Lookups!$DG$6:$DG$99,Lookups!$DI$6:$DI$99))),Lookups!$DE$104:$DG$108,3,FALSE)))</f>
        <v>No RI Tests</v>
      </c>
      <c r="OE498" t="str">
        <f t="shared" si="641"/>
        <v>Null</v>
      </c>
      <c r="OF498" t="str">
        <f t="shared" si="642"/>
        <v>Null</v>
      </c>
      <c r="OG498" t="str">
        <f t="shared" si="643"/>
        <v>No RI for Comparison</v>
      </c>
      <c r="OH498" t="str">
        <f t="shared" si="644"/>
        <v>Null</v>
      </c>
      <c r="OI498" t="str">
        <f t="shared" si="645"/>
        <v>Null</v>
      </c>
      <c r="OJ498" t="str">
        <f t="shared" si="646"/>
        <v>Null</v>
      </c>
      <c r="OK498" t="str">
        <f t="shared" si="647"/>
        <v>Null</v>
      </c>
      <c r="OL498" t="str">
        <f t="shared" si="648"/>
        <v>Null</v>
      </c>
      <c r="OM498" t="str">
        <f t="shared" si="649"/>
        <v>Null</v>
      </c>
      <c r="ON498" t="str">
        <f t="shared" si="650"/>
        <v>Null</v>
      </c>
      <c r="OO498" t="str">
        <f t="shared" si="651"/>
        <v>Null RI</v>
      </c>
      <c r="OP498" t="str">
        <f ca="1">IF(AND(HR498&lt;&gt;"",JJ498&lt;600),IF(HT498="Advancing","Tier 2","Tier 3"),IF(JI498="","Null",IF(OR(E498="K",E498&lt;3),"FRA Recommended",IF(JJ498&gt;=IF(E498&lt;6,400,600),IF(JJ498&lt;VLOOKUP(E498,Lookups!$AP$3:$AR$16,3,FALSE),"Tier 2","Core"),IF(JJ498&lt;400,IF(RAND()&lt;0.81,"Tier 3","Tier 2"),IF(RAND()&lt;0.51,"Tier 3","Tier 2"))))))</f>
        <v>Null</v>
      </c>
      <c r="OQ498" t="str">
        <f t="shared" si="652"/>
        <v>Null</v>
      </c>
      <c r="OR498" t="str">
        <f t="shared" si="653"/>
        <v>Null</v>
      </c>
      <c r="OS498" t="str">
        <f t="shared" si="654"/>
        <v>Null</v>
      </c>
      <c r="OT498" t="str">
        <f t="shared" si="655"/>
        <v>No RI Tests</v>
      </c>
      <c r="OU498" s="159" t="str">
        <f t="shared" si="656"/>
        <v>No PI Tests</v>
      </c>
      <c r="OV498" t="str">
        <f t="shared" si="657"/>
        <v>No PI Tests</v>
      </c>
      <c r="OW498" t="str">
        <f t="shared" si="658"/>
        <v>No PI Tests</v>
      </c>
      <c r="OX498" t="str">
        <f t="shared" si="659"/>
        <v>No PI Tests</v>
      </c>
      <c r="OY498" t="str">
        <f t="shared" si="660"/>
        <v>No PI Tests</v>
      </c>
      <c r="OZ498" t="str">
        <f t="shared" si="661"/>
        <v>No PI Tests</v>
      </c>
      <c r="PA498" s="159" t="str">
        <f t="shared" si="662"/>
        <v>No PI Tests</v>
      </c>
      <c r="PB498" t="str">
        <f t="shared" si="663"/>
        <v>No PI Tests</v>
      </c>
      <c r="PC498" t="str">
        <f t="shared" si="664"/>
        <v>No PI Tests</v>
      </c>
      <c r="PD498" t="str">
        <f t="shared" si="665"/>
        <v>No PI Tests</v>
      </c>
      <c r="PE498" t="str">
        <f t="shared" si="666"/>
        <v>No PI Tests</v>
      </c>
      <c r="PF498" t="str">
        <f t="shared" si="667"/>
        <v>No PI Tests</v>
      </c>
      <c r="PG498" t="str">
        <f t="shared" si="668"/>
        <v>No PI Tests</v>
      </c>
      <c r="PH498">
        <f t="shared" si="669"/>
        <v>0</v>
      </c>
      <c r="PI498">
        <f t="shared" si="670"/>
        <v>0</v>
      </c>
      <c r="PJ498" t="str">
        <f t="shared" si="671"/>
        <v>Null</v>
      </c>
      <c r="PK498" t="str">
        <f>IF(HR498="","Null",IF(E498&lt;3,"Null",IF(HU498=0,0,IF(HS498="Form 1",VLOOKUP(HU498,Lookups!$BE$3:$BP$63,E498,FALSE),IF(HS498="Form 2",VLOOKUP(HU498,Lookups!$BE$67:$BP$127,E498,FALSE),VLOOKUP(HU498,Lookups!$BE$130:$BP$190,E498,FALSE))))))</f>
        <v>Null</v>
      </c>
      <c r="PL498" t="str">
        <f t="shared" si="672"/>
        <v>Null</v>
      </c>
      <c r="PM498" t="str">
        <f>IF($PH498=0,"Null",IF(E498&lt;3,"Null",IF(OX498=0,0,IF(OV498="Form 1",VLOOKUP(OX498,Lookups!$BE$3:$BP$63,E498,FALSE),IF(OV498="Form 2",VLOOKUP(OX498,Lookups!$BE$67:$BP$127,E498,FALSE),VLOOKUP(OX498,Lookups!$BE$130:$BP$190,E498,FALSE))))))</f>
        <v>Null</v>
      </c>
      <c r="PN498" t="str">
        <f t="shared" si="673"/>
        <v>Null</v>
      </c>
      <c r="PO498" t="str">
        <f t="shared" si="674"/>
        <v>Null</v>
      </c>
      <c r="PP498" t="str">
        <f t="shared" si="675"/>
        <v>Null</v>
      </c>
      <c r="PQ498" t="str">
        <f>IF(HR498="","Null",IF(E498&lt;3,"Null",IF(HV498=0,0,IF(HS498="Form 1",VLOOKUP(HV498,Lookups!$BR$3:$CC$63,E498,FALSE),IF(HS498="Form 2",VLOOKUP(HV498,Lookups!$BR$67:$CC$127,E498,FALSE),VLOOKUP(HV498,Lookups!$BR$130:$CC$190,E498,FALSE))))))</f>
        <v>Null</v>
      </c>
      <c r="PR498" t="str">
        <f t="shared" si="676"/>
        <v>Null</v>
      </c>
      <c r="PS498" t="str">
        <f>IF(HR498="","Null",IF(E498&lt;3,"Null",IF(OY498=0,0,IF(OW498="Form 1",VLOOKUP(OY498,Lookups!$BR$3:$CC$63,E498,FALSE),IF(OW498="Form 2",VLOOKUP(OY498,Lookups!$BR$67:$CC$127,E498,FALSE),VLOOKUP(OY498,Lookups!$BR$130:$CC$190,E498,FALSE))))))</f>
        <v>Null</v>
      </c>
      <c r="PT498" t="str">
        <f t="shared" si="677"/>
        <v>Null</v>
      </c>
      <c r="PU498" t="str">
        <f t="shared" si="678"/>
        <v>Null</v>
      </c>
      <c r="PV498" t="str">
        <f t="shared" si="679"/>
        <v>Null</v>
      </c>
      <c r="PW498" t="str">
        <f t="shared" si="680"/>
        <v>No PI Tests</v>
      </c>
      <c r="PX498">
        <f t="shared" si="681"/>
        <v>0</v>
      </c>
      <c r="PY498">
        <f t="shared" si="682"/>
        <v>0</v>
      </c>
      <c r="PZ498" t="str">
        <f t="shared" si="683"/>
        <v>Null</v>
      </c>
      <c r="QA498" t="str">
        <f t="shared" si="684"/>
        <v>Null</v>
      </c>
      <c r="QB498" t="str">
        <f t="shared" si="685"/>
        <v>Null</v>
      </c>
      <c r="QC498" t="str">
        <f>IF($MS498="System 44 Record",IF(BQ498&lt;MEDIAN(Directions!$F$3,Directions!$F$6),"Mid-Year Exited Student","Full Year Participant")&amp;IF(BP498&lt;Directions!$F$3,", Started Prior Year",", Started This Year"),"Null")</f>
        <v>Null</v>
      </c>
      <c r="QD498" t="str">
        <f t="shared" si="686"/>
        <v>Null</v>
      </c>
      <c r="QE498">
        <f t="shared" si="687"/>
        <v>0</v>
      </c>
      <c r="QF498">
        <f t="shared" si="688"/>
        <v>0</v>
      </c>
      <c r="QG498">
        <f t="shared" si="689"/>
        <v>0</v>
      </c>
      <c r="QH498">
        <f t="shared" si="690"/>
        <v>0</v>
      </c>
      <c r="QI498">
        <f t="shared" si="691"/>
        <v>0</v>
      </c>
      <c r="QJ498" t="str">
        <f t="shared" si="692"/>
        <v>Used None</v>
      </c>
      <c r="QK498" t="str">
        <f t="shared" si="693"/>
        <v>Null</v>
      </c>
      <c r="QL498" t="str">
        <f t="shared" si="694"/>
        <v>Null</v>
      </c>
      <c r="QM498" t="str">
        <f>IF($MS498="READ 180 Record",IF(AQ498="","Null",VLOOKUP(JJ498,Lookups!$DX$3:$EB$2054,AN498+1,FALSE)),"Null")</f>
        <v>Null</v>
      </c>
      <c r="QN498" t="str">
        <f t="shared" si="695"/>
        <v>Null</v>
      </c>
    </row>
    <row r="499" spans="1:456" x14ac:dyDescent="0.25">
      <c r="A499" s="161" t="s">
        <v>1447</v>
      </c>
      <c r="B499" s="161" t="s">
        <v>1447</v>
      </c>
      <c r="C499" s="161" t="s">
        <v>1447</v>
      </c>
      <c r="D499" s="161" t="s">
        <v>1447</v>
      </c>
      <c r="E499" s="161">
        <v>7</v>
      </c>
      <c r="F499" s="161" t="s">
        <v>1447</v>
      </c>
      <c r="G499" s="161" t="s">
        <v>880</v>
      </c>
      <c r="H499" s="161" t="s">
        <v>881</v>
      </c>
      <c r="K499" s="161">
        <v>0</v>
      </c>
      <c r="L499" s="161">
        <v>0</v>
      </c>
      <c r="M499" s="161">
        <v>0</v>
      </c>
      <c r="N499" s="161">
        <v>0</v>
      </c>
      <c r="O499" s="161">
        <v>0</v>
      </c>
      <c r="P499" s="161">
        <v>0</v>
      </c>
      <c r="Q499" s="161">
        <v>0</v>
      </c>
      <c r="R499" s="161">
        <v>0</v>
      </c>
      <c r="S499" s="161">
        <v>0</v>
      </c>
      <c r="T499" s="161">
        <v>0</v>
      </c>
      <c r="U499" s="161">
        <v>0</v>
      </c>
      <c r="V499" s="161">
        <v>0</v>
      </c>
      <c r="W499" s="161">
        <v>0</v>
      </c>
      <c r="X499" s="161">
        <v>0</v>
      </c>
      <c r="AB499" s="161" t="s">
        <v>242</v>
      </c>
      <c r="AC499" s="161" t="s">
        <v>242</v>
      </c>
      <c r="AD499" s="161" t="s">
        <v>242</v>
      </c>
      <c r="AE499" s="161" t="s">
        <v>242</v>
      </c>
      <c r="AF499" s="161" t="s">
        <v>242</v>
      </c>
      <c r="AG499" s="161" t="s">
        <v>242</v>
      </c>
      <c r="AH499" s="161" t="s">
        <v>242</v>
      </c>
      <c r="AI499" s="161">
        <v>20150801</v>
      </c>
      <c r="AJ499" s="161">
        <v>20160525</v>
      </c>
      <c r="AK499" s="161" t="s">
        <v>869</v>
      </c>
      <c r="AL499" t="s">
        <v>1078</v>
      </c>
      <c r="BN499" t="s">
        <v>1079</v>
      </c>
      <c r="ET499" s="161">
        <v>0</v>
      </c>
      <c r="EU499" s="161">
        <v>0</v>
      </c>
      <c r="EV499" s="161">
        <v>0</v>
      </c>
      <c r="EW499" s="161">
        <v>0</v>
      </c>
      <c r="EX499" s="161">
        <v>0</v>
      </c>
      <c r="EY499" s="161">
        <v>0</v>
      </c>
      <c r="EZ499" s="161">
        <v>0</v>
      </c>
      <c r="FA499" s="161">
        <v>0</v>
      </c>
      <c r="FB499" s="161">
        <v>0</v>
      </c>
      <c r="FC499" s="161">
        <v>0</v>
      </c>
      <c r="FD499" s="161">
        <v>0</v>
      </c>
      <c r="FE499" s="161">
        <v>0</v>
      </c>
      <c r="HN499" s="161" t="s">
        <v>881</v>
      </c>
      <c r="JB499" s="161" t="s">
        <v>881</v>
      </c>
      <c r="JC499" s="161">
        <v>0</v>
      </c>
      <c r="JD499" s="161">
        <v>0</v>
      </c>
      <c r="JE499" s="161">
        <v>0</v>
      </c>
      <c r="JF499" s="161">
        <v>0</v>
      </c>
      <c r="MN499" t="str">
        <f t="shared" si="609"/>
        <v>NoNoNoNoNoNo</v>
      </c>
      <c r="MO499" t="str">
        <f>IF(AND(MN499="NoNoNoNoNoNo",JI499=""),"No Programs",VLOOKUP(MN499,Lookups!$DA$4:$DB$67,2,FALSE))</f>
        <v>No Programs</v>
      </c>
      <c r="MP499">
        <f t="shared" si="610"/>
        <v>0</v>
      </c>
      <c r="MQ499" t="str">
        <f t="shared" si="611"/>
        <v>No Program Use</v>
      </c>
      <c r="MR499" t="str">
        <f>Directions!$D$3</f>
        <v>Usage</v>
      </c>
      <c r="MS499" t="str">
        <f>VLOOKUP(MQ499,Lookups!$CU$71:$CV$80,2,FALSE)</f>
        <v>Exclude</v>
      </c>
      <c r="MT499">
        <f t="shared" si="612"/>
        <v>0</v>
      </c>
      <c r="MU499">
        <f t="shared" si="613"/>
        <v>0</v>
      </c>
      <c r="MV499">
        <f t="shared" si="614"/>
        <v>0</v>
      </c>
      <c r="MW499">
        <f t="shared" si="615"/>
        <v>0</v>
      </c>
      <c r="MX499">
        <f t="shared" si="616"/>
        <v>0</v>
      </c>
      <c r="MY499" t="str">
        <f t="shared" si="617"/>
        <v>Not Used</v>
      </c>
      <c r="MZ499">
        <f t="shared" si="618"/>
        <v>0</v>
      </c>
      <c r="NA499" t="str">
        <f t="shared" si="619"/>
        <v>Not Available</v>
      </c>
      <c r="NB499" t="str">
        <f t="shared" si="620"/>
        <v>Not Available</v>
      </c>
      <c r="NC499" t="str">
        <f t="shared" si="621"/>
        <v>4 Not Indicated</v>
      </c>
      <c r="ND499" t="str">
        <f t="shared" si="622"/>
        <v>4 Not Indicated</v>
      </c>
      <c r="NE499" t="str">
        <f t="shared" si="623"/>
        <v>4 Not Indicated</v>
      </c>
      <c r="NF499" t="str">
        <f t="shared" si="624"/>
        <v>4 Not Indicated</v>
      </c>
      <c r="NG499" t="str">
        <f t="shared" si="625"/>
        <v>4 Not Indicated</v>
      </c>
      <c r="NH499" s="159" t="str">
        <f t="shared" si="626"/>
        <v>Null</v>
      </c>
      <c r="NI499" t="str">
        <f t="shared" si="627"/>
        <v>Null</v>
      </c>
      <c r="NJ499" s="159" t="str">
        <f t="shared" si="628"/>
        <v>Null</v>
      </c>
      <c r="NK499" t="str">
        <f t="shared" si="629"/>
        <v>Null</v>
      </c>
      <c r="NL499" t="str">
        <f t="shared" si="630"/>
        <v>No RI Tests</v>
      </c>
      <c r="NM499">
        <f t="shared" si="631"/>
        <v>0</v>
      </c>
      <c r="NN499" t="str">
        <f>IF(OR(E499="PK",E499="K",JJ499=""),"Null",INDEX(Lookups!$EZ$4:$FW$18,MATCH($JJ499,Lookups!$EY$4:$EY$18,1),MATCH($E499,Lookups!$EZ$3:$FW$3,0)))</f>
        <v>Null</v>
      </c>
      <c r="NO499" t="str">
        <f>IF(OR(E499="PK",E499="K",JJ499=""),"Null",INDEX(Lookups!$EZ$4:$FW$18,MATCH($JJ499,Lookups!$EY$4:$EY$18,1),MATCH($E499,Lookups!$EZ$3:$FW$3,0) + 1))</f>
        <v>Null</v>
      </c>
      <c r="NP499" t="str">
        <f t="shared" si="632"/>
        <v>Null</v>
      </c>
      <c r="NQ499" t="str">
        <f t="shared" si="633"/>
        <v>Null</v>
      </c>
      <c r="NR499" t="str">
        <f t="shared" si="634"/>
        <v>Null</v>
      </c>
      <c r="NS499" t="str">
        <f t="shared" si="635"/>
        <v>No RI Tests</v>
      </c>
      <c r="NT499" t="str">
        <f t="shared" si="636"/>
        <v>No RI Tests</v>
      </c>
      <c r="NU499" t="str">
        <f t="shared" si="637"/>
        <v>No RI Tests</v>
      </c>
      <c r="NV499" s="183" t="str">
        <f t="array" ref="NV499">IF($NL499="No RI Tests","No RI Tests",VLOOKUP(IF(AND(E499="K",JJ499&lt;280),3,IF(AND(E499="K",JJ499&gt;=280),4,MAX(IF(E499=Lookups!$DF$6:$DF$99,IF(JJ499&gt;=Lookups!$DG$6:$DG$99,Lookups!$DH$6:$DH$99))))),Lookups!$DE$104:$DG$108,2,FALSE))</f>
        <v>No RI Tests</v>
      </c>
      <c r="NW499" s="161" t="str">
        <f t="array" ref="NW499">IF($NL499="No RI Tests","No RI Tests",VLOOKUP(IF(AND(E499="K",JH499&lt;280),3,IF(AND(E499="K",JH499&gt;=280),4,MAX(IF(E499=Lookups!$DF$6:$DF$99,IF(NI499&gt;=Lookups!$DG$6:$DG$99,Lookups!$DH$6:$DH$99))))),Lookups!$DE$104:$DG$108,2,FALSE))</f>
        <v>No RI Tests</v>
      </c>
      <c r="NX499" s="161" t="str">
        <f t="array" ref="NX499">IF($NL499="No RI Tests","No RI Tests",VLOOKUP(IF(AND(E499="K",NK499&lt;280),3,IF(AND(E499="K",NK499&gt;=280),4,MAX(IF(E499=Lookups!$DF$6:$DF$99,IF(NK499&gt;=Lookups!$DG$6:$DG$99,Lookups!$DH$6:$DH$99))))),Lookups!$DE$104:$DG$108,2,FALSE))</f>
        <v>No RI Tests</v>
      </c>
      <c r="NY499" t="str">
        <f t="shared" si="638"/>
        <v>Null</v>
      </c>
      <c r="NZ499" t="str">
        <f t="shared" si="639"/>
        <v>Null</v>
      </c>
      <c r="OA499" t="str">
        <f t="shared" si="640"/>
        <v>No RI for Comparison</v>
      </c>
      <c r="OB499" s="161" t="str">
        <f t="array" ref="OB499">IF($NL499="No RI Tests","No RI Tests",IF(E499="K","N/A",VLOOKUP(MAX(IF(E499=Lookups!$DF$6:$DF$99,IF(JJ499&gt;=Lookups!$DG$6:$DG$99,Lookups!$DI$6:$DI$99))),Lookups!$DE$104:$DG$108,3,FALSE)))</f>
        <v>No RI Tests</v>
      </c>
      <c r="OC499" s="161" t="str">
        <f t="array" ref="OC499">IF($NL499="No RI Tests","No RI Tests",IF(E499="K","N/A",VLOOKUP(MAX(IF(E499=Lookups!$DF$6:$DF$99,IF(NI499&gt;=Lookups!$DG$6:$DG$99,Lookups!$DI$6:$DI$99))),Lookups!$DE$104:$DG$108,3,FALSE)))</f>
        <v>No RI Tests</v>
      </c>
      <c r="OD499" s="161" t="str">
        <f t="array" ref="OD499">IF($NL499="No RI Tests","No RI Tests",IF(E499="K","N/A",VLOOKUP(MAX(IF(E499=Lookups!$DF$6:$DF$99,IF(NK499&gt;=Lookups!$DG$6:$DG$99,Lookups!$DI$6:$DI$99))),Lookups!$DE$104:$DG$108,3,FALSE)))</f>
        <v>No RI Tests</v>
      </c>
      <c r="OE499" t="str">
        <f t="shared" si="641"/>
        <v>Null</v>
      </c>
      <c r="OF499" t="str">
        <f t="shared" si="642"/>
        <v>Null</v>
      </c>
      <c r="OG499" t="str">
        <f t="shared" si="643"/>
        <v>No RI for Comparison</v>
      </c>
      <c r="OH499" t="str">
        <f t="shared" si="644"/>
        <v>Null</v>
      </c>
      <c r="OI499" t="str">
        <f t="shared" si="645"/>
        <v>Null</v>
      </c>
      <c r="OJ499" t="str">
        <f t="shared" si="646"/>
        <v>Null</v>
      </c>
      <c r="OK499" t="str">
        <f t="shared" si="647"/>
        <v>Null</v>
      </c>
      <c r="OL499" t="str">
        <f t="shared" si="648"/>
        <v>Null</v>
      </c>
      <c r="OM499" t="str">
        <f t="shared" si="649"/>
        <v>Null</v>
      </c>
      <c r="ON499" t="str">
        <f t="shared" si="650"/>
        <v>Null</v>
      </c>
      <c r="OO499" t="str">
        <f t="shared" si="651"/>
        <v>Null RI</v>
      </c>
      <c r="OP499" t="str">
        <f ca="1">IF(AND(HR499&lt;&gt;"",JJ499&lt;600),IF(HT499="Advancing","Tier 2","Tier 3"),IF(JI499="","Null",IF(OR(E499="K",E499&lt;3),"FRA Recommended",IF(JJ499&gt;=IF(E499&lt;6,400,600),IF(JJ499&lt;VLOOKUP(E499,Lookups!$AP$3:$AR$16,3,FALSE),"Tier 2","Core"),IF(JJ499&lt;400,IF(RAND()&lt;0.81,"Tier 3","Tier 2"),IF(RAND()&lt;0.51,"Tier 3","Tier 2"))))))</f>
        <v>Null</v>
      </c>
      <c r="OQ499" t="str">
        <f t="shared" si="652"/>
        <v>Null</v>
      </c>
      <c r="OR499" t="str">
        <f t="shared" si="653"/>
        <v>Null</v>
      </c>
      <c r="OS499" t="str">
        <f t="shared" si="654"/>
        <v>Null</v>
      </c>
      <c r="OT499" t="str">
        <f t="shared" si="655"/>
        <v>No RI Tests</v>
      </c>
      <c r="OU499" s="159" t="str">
        <f t="shared" si="656"/>
        <v>No PI Tests</v>
      </c>
      <c r="OV499" t="str">
        <f t="shared" si="657"/>
        <v>No PI Tests</v>
      </c>
      <c r="OW499" t="str">
        <f t="shared" si="658"/>
        <v>No PI Tests</v>
      </c>
      <c r="OX499" t="str">
        <f t="shared" si="659"/>
        <v>No PI Tests</v>
      </c>
      <c r="OY499" t="str">
        <f t="shared" si="660"/>
        <v>No PI Tests</v>
      </c>
      <c r="OZ499" t="str">
        <f t="shared" si="661"/>
        <v>No PI Tests</v>
      </c>
      <c r="PA499" s="159" t="str">
        <f t="shared" si="662"/>
        <v>No PI Tests</v>
      </c>
      <c r="PB499" t="str">
        <f t="shared" si="663"/>
        <v>No PI Tests</v>
      </c>
      <c r="PC499" t="str">
        <f t="shared" si="664"/>
        <v>No PI Tests</v>
      </c>
      <c r="PD499" t="str">
        <f t="shared" si="665"/>
        <v>No PI Tests</v>
      </c>
      <c r="PE499" t="str">
        <f t="shared" si="666"/>
        <v>No PI Tests</v>
      </c>
      <c r="PF499" t="str">
        <f t="shared" si="667"/>
        <v>No PI Tests</v>
      </c>
      <c r="PG499" t="str">
        <f t="shared" si="668"/>
        <v>No PI Tests</v>
      </c>
      <c r="PH499">
        <f t="shared" si="669"/>
        <v>0</v>
      </c>
      <c r="PI499">
        <f t="shared" si="670"/>
        <v>0</v>
      </c>
      <c r="PJ499" t="str">
        <f t="shared" si="671"/>
        <v>Null</v>
      </c>
      <c r="PK499" t="str">
        <f>IF(HR499="","Null",IF(E499&lt;3,"Null",IF(HU499=0,0,IF(HS499="Form 1",VLOOKUP(HU499,Lookups!$BE$3:$BP$63,E499,FALSE),IF(HS499="Form 2",VLOOKUP(HU499,Lookups!$BE$67:$BP$127,E499,FALSE),VLOOKUP(HU499,Lookups!$BE$130:$BP$190,E499,FALSE))))))</f>
        <v>Null</v>
      </c>
      <c r="PL499" t="str">
        <f t="shared" si="672"/>
        <v>Null</v>
      </c>
      <c r="PM499" t="str">
        <f>IF($PH499=0,"Null",IF(E499&lt;3,"Null",IF(OX499=0,0,IF(OV499="Form 1",VLOOKUP(OX499,Lookups!$BE$3:$BP$63,E499,FALSE),IF(OV499="Form 2",VLOOKUP(OX499,Lookups!$BE$67:$BP$127,E499,FALSE),VLOOKUP(OX499,Lookups!$BE$130:$BP$190,E499,FALSE))))))</f>
        <v>Null</v>
      </c>
      <c r="PN499" t="str">
        <f t="shared" si="673"/>
        <v>Null</v>
      </c>
      <c r="PO499" t="str">
        <f t="shared" si="674"/>
        <v>Null</v>
      </c>
      <c r="PP499" t="str">
        <f t="shared" si="675"/>
        <v>Null</v>
      </c>
      <c r="PQ499" t="str">
        <f>IF(HR499="","Null",IF(E499&lt;3,"Null",IF(HV499=0,0,IF(HS499="Form 1",VLOOKUP(HV499,Lookups!$BR$3:$CC$63,E499,FALSE),IF(HS499="Form 2",VLOOKUP(HV499,Lookups!$BR$67:$CC$127,E499,FALSE),VLOOKUP(HV499,Lookups!$BR$130:$CC$190,E499,FALSE))))))</f>
        <v>Null</v>
      </c>
      <c r="PR499" t="str">
        <f t="shared" si="676"/>
        <v>Null</v>
      </c>
      <c r="PS499" t="str">
        <f>IF(HR499="","Null",IF(E499&lt;3,"Null",IF(OY499=0,0,IF(OW499="Form 1",VLOOKUP(OY499,Lookups!$BR$3:$CC$63,E499,FALSE),IF(OW499="Form 2",VLOOKUP(OY499,Lookups!$BR$67:$CC$127,E499,FALSE),VLOOKUP(OY499,Lookups!$BR$130:$CC$190,E499,FALSE))))))</f>
        <v>Null</v>
      </c>
      <c r="PT499" t="str">
        <f t="shared" si="677"/>
        <v>Null</v>
      </c>
      <c r="PU499" t="str">
        <f t="shared" si="678"/>
        <v>Null</v>
      </c>
      <c r="PV499" t="str">
        <f t="shared" si="679"/>
        <v>Null</v>
      </c>
      <c r="PW499" t="str">
        <f t="shared" si="680"/>
        <v>No PI Tests</v>
      </c>
      <c r="PX499">
        <f t="shared" si="681"/>
        <v>0</v>
      </c>
      <c r="PY499">
        <f t="shared" si="682"/>
        <v>0</v>
      </c>
      <c r="PZ499" t="str">
        <f t="shared" si="683"/>
        <v>Null</v>
      </c>
      <c r="QA499" t="str">
        <f t="shared" si="684"/>
        <v>Null</v>
      </c>
      <c r="QB499" t="str">
        <f t="shared" si="685"/>
        <v>Null</v>
      </c>
      <c r="QC499" t="str">
        <f>IF($MS499="System 44 Record",IF(BQ499&lt;MEDIAN(Directions!$F$3,Directions!$F$6),"Mid-Year Exited Student","Full Year Participant")&amp;IF(BP499&lt;Directions!$F$3,", Started Prior Year",", Started This Year"),"Null")</f>
        <v>Null</v>
      </c>
      <c r="QD499" t="str">
        <f t="shared" si="686"/>
        <v>Null</v>
      </c>
      <c r="QE499">
        <f t="shared" si="687"/>
        <v>0</v>
      </c>
      <c r="QF499">
        <f t="shared" si="688"/>
        <v>0</v>
      </c>
      <c r="QG499">
        <f t="shared" si="689"/>
        <v>0</v>
      </c>
      <c r="QH499">
        <f t="shared" si="690"/>
        <v>0</v>
      </c>
      <c r="QI499">
        <f t="shared" si="691"/>
        <v>0</v>
      </c>
      <c r="QJ499" t="str">
        <f t="shared" si="692"/>
        <v>Used None</v>
      </c>
      <c r="QK499" t="str">
        <f t="shared" si="693"/>
        <v>Null</v>
      </c>
      <c r="QL499" t="str">
        <f t="shared" si="694"/>
        <v>Null</v>
      </c>
      <c r="QM499" t="str">
        <f>IF($MS499="READ 180 Record",IF(AQ499="","Null",VLOOKUP(JJ499,Lookups!$DX$3:$EB$2054,AN499+1,FALSE)),"Null")</f>
        <v>Null</v>
      </c>
      <c r="QN499" t="str">
        <f t="shared" si="695"/>
        <v>Null</v>
      </c>
    </row>
    <row r="500" spans="1:456" x14ac:dyDescent="0.25">
      <c r="A500" s="161" t="s">
        <v>1447</v>
      </c>
      <c r="B500" s="161" t="s">
        <v>1447</v>
      </c>
      <c r="C500" s="161" t="s">
        <v>1447</v>
      </c>
      <c r="D500" s="161" t="s">
        <v>1447</v>
      </c>
      <c r="E500" s="161">
        <v>7</v>
      </c>
      <c r="F500" s="161" t="s">
        <v>1447</v>
      </c>
      <c r="G500" s="161" t="s">
        <v>880</v>
      </c>
      <c r="H500" s="161" t="s">
        <v>881</v>
      </c>
      <c r="K500" s="161">
        <v>0</v>
      </c>
      <c r="L500" s="161">
        <v>0</v>
      </c>
      <c r="M500" s="161">
        <v>0</v>
      </c>
      <c r="N500" s="161">
        <v>0</v>
      </c>
      <c r="O500" s="161">
        <v>0</v>
      </c>
      <c r="P500" s="161">
        <v>0</v>
      </c>
      <c r="Q500" s="161">
        <v>0</v>
      </c>
      <c r="R500" s="161">
        <v>0</v>
      </c>
      <c r="S500" s="161">
        <v>0</v>
      </c>
      <c r="T500" s="161">
        <v>0</v>
      </c>
      <c r="U500" s="161">
        <v>0</v>
      </c>
      <c r="V500" s="161">
        <v>0</v>
      </c>
      <c r="W500" s="161">
        <v>0</v>
      </c>
      <c r="X500" s="161">
        <v>0</v>
      </c>
      <c r="AB500" s="161" t="s">
        <v>242</v>
      </c>
      <c r="AC500" s="161" t="s">
        <v>242</v>
      </c>
      <c r="AD500" s="161" t="s">
        <v>242</v>
      </c>
      <c r="AE500" s="161" t="s">
        <v>242</v>
      </c>
      <c r="AF500" s="161" t="s">
        <v>242</v>
      </c>
      <c r="AG500" s="161" t="s">
        <v>242</v>
      </c>
      <c r="AH500" s="161" t="s">
        <v>242</v>
      </c>
      <c r="AI500" s="161">
        <v>20150801</v>
      </c>
      <c r="AJ500" s="161">
        <v>20160525</v>
      </c>
      <c r="AK500" s="161" t="s">
        <v>869</v>
      </c>
      <c r="AL500" t="s">
        <v>1078</v>
      </c>
      <c r="BN500" t="s">
        <v>1079</v>
      </c>
      <c r="ET500" s="161">
        <v>0</v>
      </c>
      <c r="EU500" s="161">
        <v>0</v>
      </c>
      <c r="EV500" s="161">
        <v>0</v>
      </c>
      <c r="EW500" s="161">
        <v>0</v>
      </c>
      <c r="EX500" s="161">
        <v>0</v>
      </c>
      <c r="EY500" s="161">
        <v>0</v>
      </c>
      <c r="EZ500" s="161">
        <v>0</v>
      </c>
      <c r="FA500" s="161">
        <v>0</v>
      </c>
      <c r="FB500" s="161">
        <v>0</v>
      </c>
      <c r="FC500" s="161">
        <v>0</v>
      </c>
      <c r="FD500" s="161">
        <v>0</v>
      </c>
      <c r="FE500" s="161">
        <v>0</v>
      </c>
      <c r="HN500" s="161" t="s">
        <v>881</v>
      </c>
      <c r="JB500" s="161" t="s">
        <v>881</v>
      </c>
      <c r="JC500" s="161">
        <v>0</v>
      </c>
      <c r="JD500" s="161">
        <v>0</v>
      </c>
      <c r="JE500" s="161">
        <v>0</v>
      </c>
      <c r="JF500" s="161">
        <v>0</v>
      </c>
      <c r="MN500" t="str">
        <f t="shared" si="609"/>
        <v>NoNoNoNoNoNo</v>
      </c>
      <c r="MO500" t="str">
        <f>IF(AND(MN500="NoNoNoNoNoNo",JI500=""),"No Programs",VLOOKUP(MN500,Lookups!$DA$4:$DB$67,2,FALSE))</f>
        <v>No Programs</v>
      </c>
      <c r="MP500">
        <f t="shared" si="610"/>
        <v>0</v>
      </c>
      <c r="MQ500" t="str">
        <f t="shared" si="611"/>
        <v>No Program Use</v>
      </c>
      <c r="MR500" t="str">
        <f>Directions!$D$3</f>
        <v>Usage</v>
      </c>
      <c r="MS500" t="str">
        <f>VLOOKUP(MQ500,Lookups!$CU$71:$CV$80,2,FALSE)</f>
        <v>Exclude</v>
      </c>
      <c r="MT500">
        <f t="shared" si="612"/>
        <v>0</v>
      </c>
      <c r="MU500">
        <f t="shared" si="613"/>
        <v>0</v>
      </c>
      <c r="MV500">
        <f t="shared" si="614"/>
        <v>0</v>
      </c>
      <c r="MW500">
        <f t="shared" si="615"/>
        <v>0</v>
      </c>
      <c r="MX500">
        <f t="shared" si="616"/>
        <v>0</v>
      </c>
      <c r="MY500" t="str">
        <f t="shared" si="617"/>
        <v>Not Used</v>
      </c>
      <c r="MZ500">
        <f t="shared" si="618"/>
        <v>0</v>
      </c>
      <c r="NA500" t="str">
        <f t="shared" si="619"/>
        <v>Not Available</v>
      </c>
      <c r="NB500" t="str">
        <f t="shared" si="620"/>
        <v>Not Available</v>
      </c>
      <c r="NC500" t="str">
        <f t="shared" si="621"/>
        <v>4 Not Indicated</v>
      </c>
      <c r="ND500" t="str">
        <f t="shared" si="622"/>
        <v>4 Not Indicated</v>
      </c>
      <c r="NE500" t="str">
        <f t="shared" si="623"/>
        <v>4 Not Indicated</v>
      </c>
      <c r="NF500" t="str">
        <f t="shared" si="624"/>
        <v>4 Not Indicated</v>
      </c>
      <c r="NG500" t="str">
        <f t="shared" si="625"/>
        <v>4 Not Indicated</v>
      </c>
      <c r="NH500" s="159" t="str">
        <f t="shared" si="626"/>
        <v>Null</v>
      </c>
      <c r="NI500" t="str">
        <f t="shared" si="627"/>
        <v>Null</v>
      </c>
      <c r="NJ500" s="159" t="str">
        <f t="shared" si="628"/>
        <v>Null</v>
      </c>
      <c r="NK500" t="str">
        <f t="shared" si="629"/>
        <v>Null</v>
      </c>
      <c r="NL500" t="str">
        <f t="shared" si="630"/>
        <v>No RI Tests</v>
      </c>
      <c r="NM500">
        <f t="shared" si="631"/>
        <v>0</v>
      </c>
      <c r="NN500" t="str">
        <f>IF(OR(E500="PK",E500="K",JJ500=""),"Null",INDEX(Lookups!$EZ$4:$FW$18,MATCH($JJ500,Lookups!$EY$4:$EY$18,1),MATCH($E500,Lookups!$EZ$3:$FW$3,0)))</f>
        <v>Null</v>
      </c>
      <c r="NO500" t="str">
        <f>IF(OR(E500="PK",E500="K",JJ500=""),"Null",INDEX(Lookups!$EZ$4:$FW$18,MATCH($JJ500,Lookups!$EY$4:$EY$18,1),MATCH($E500,Lookups!$EZ$3:$FW$3,0) + 1))</f>
        <v>Null</v>
      </c>
      <c r="NP500" t="str">
        <f t="shared" si="632"/>
        <v>Null</v>
      </c>
      <c r="NQ500" t="str">
        <f t="shared" si="633"/>
        <v>Null</v>
      </c>
      <c r="NR500" t="str">
        <f t="shared" si="634"/>
        <v>Null</v>
      </c>
      <c r="NS500" t="str">
        <f t="shared" si="635"/>
        <v>No RI Tests</v>
      </c>
      <c r="NT500" t="str">
        <f t="shared" si="636"/>
        <v>No RI Tests</v>
      </c>
      <c r="NU500" t="str">
        <f t="shared" si="637"/>
        <v>No RI Tests</v>
      </c>
      <c r="NV500" s="183" t="str">
        <f t="array" ref="NV500">IF($NL500="No RI Tests","No RI Tests",VLOOKUP(IF(AND(E500="K",JJ500&lt;280),3,IF(AND(E500="K",JJ500&gt;=280),4,MAX(IF(E500=Lookups!$DF$6:$DF$99,IF(JJ500&gt;=Lookups!$DG$6:$DG$99,Lookups!$DH$6:$DH$99))))),Lookups!$DE$104:$DG$108,2,FALSE))</f>
        <v>No RI Tests</v>
      </c>
      <c r="NW500" s="161" t="str">
        <f t="array" ref="NW500">IF($NL500="No RI Tests","No RI Tests",VLOOKUP(IF(AND(E500="K",JH500&lt;280),3,IF(AND(E500="K",JH500&gt;=280),4,MAX(IF(E500=Lookups!$DF$6:$DF$99,IF(NI500&gt;=Lookups!$DG$6:$DG$99,Lookups!$DH$6:$DH$99))))),Lookups!$DE$104:$DG$108,2,FALSE))</f>
        <v>No RI Tests</v>
      </c>
      <c r="NX500" s="161" t="str">
        <f t="array" ref="NX500">IF($NL500="No RI Tests","No RI Tests",VLOOKUP(IF(AND(E500="K",NK500&lt;280),3,IF(AND(E500="K",NK500&gt;=280),4,MAX(IF(E500=Lookups!$DF$6:$DF$99,IF(NK500&gt;=Lookups!$DG$6:$DG$99,Lookups!$DH$6:$DH$99))))),Lookups!$DE$104:$DG$108,2,FALSE))</f>
        <v>No RI Tests</v>
      </c>
      <c r="NY500" t="str">
        <f t="shared" si="638"/>
        <v>Null</v>
      </c>
      <c r="NZ500" t="str">
        <f t="shared" si="639"/>
        <v>Null</v>
      </c>
      <c r="OA500" t="str">
        <f t="shared" si="640"/>
        <v>No RI for Comparison</v>
      </c>
      <c r="OB500" s="161" t="str">
        <f t="array" ref="OB500">IF($NL500="No RI Tests","No RI Tests",IF(E500="K","N/A",VLOOKUP(MAX(IF(E500=Lookups!$DF$6:$DF$99,IF(JJ500&gt;=Lookups!$DG$6:$DG$99,Lookups!$DI$6:$DI$99))),Lookups!$DE$104:$DG$108,3,FALSE)))</f>
        <v>No RI Tests</v>
      </c>
      <c r="OC500" s="161" t="str">
        <f t="array" ref="OC500">IF($NL500="No RI Tests","No RI Tests",IF(E500="K","N/A",VLOOKUP(MAX(IF(E500=Lookups!$DF$6:$DF$99,IF(NI500&gt;=Lookups!$DG$6:$DG$99,Lookups!$DI$6:$DI$99))),Lookups!$DE$104:$DG$108,3,FALSE)))</f>
        <v>No RI Tests</v>
      </c>
      <c r="OD500" s="161" t="str">
        <f t="array" ref="OD500">IF($NL500="No RI Tests","No RI Tests",IF(E500="K","N/A",VLOOKUP(MAX(IF(E500=Lookups!$DF$6:$DF$99,IF(NK500&gt;=Lookups!$DG$6:$DG$99,Lookups!$DI$6:$DI$99))),Lookups!$DE$104:$DG$108,3,FALSE)))</f>
        <v>No RI Tests</v>
      </c>
      <c r="OE500" t="str">
        <f t="shared" si="641"/>
        <v>Null</v>
      </c>
      <c r="OF500" t="str">
        <f t="shared" si="642"/>
        <v>Null</v>
      </c>
      <c r="OG500" t="str">
        <f t="shared" si="643"/>
        <v>No RI for Comparison</v>
      </c>
      <c r="OH500" t="str">
        <f t="shared" si="644"/>
        <v>Null</v>
      </c>
      <c r="OI500" t="str">
        <f t="shared" si="645"/>
        <v>Null</v>
      </c>
      <c r="OJ500" t="str">
        <f t="shared" si="646"/>
        <v>Null</v>
      </c>
      <c r="OK500" t="str">
        <f t="shared" si="647"/>
        <v>Null</v>
      </c>
      <c r="OL500" t="str">
        <f t="shared" si="648"/>
        <v>Null</v>
      </c>
      <c r="OM500" t="str">
        <f t="shared" si="649"/>
        <v>Null</v>
      </c>
      <c r="ON500" t="str">
        <f t="shared" si="650"/>
        <v>Null</v>
      </c>
      <c r="OO500" t="str">
        <f t="shared" si="651"/>
        <v>Null RI</v>
      </c>
      <c r="OP500" t="str">
        <f ca="1">IF(AND(HR500&lt;&gt;"",JJ500&lt;600),IF(HT500="Advancing","Tier 2","Tier 3"),IF(JI500="","Null",IF(OR(E500="K",E500&lt;3),"FRA Recommended",IF(JJ500&gt;=IF(E500&lt;6,400,600),IF(JJ500&lt;VLOOKUP(E500,Lookups!$AP$3:$AR$16,3,FALSE),"Tier 2","Core"),IF(JJ500&lt;400,IF(RAND()&lt;0.81,"Tier 3","Tier 2"),IF(RAND()&lt;0.51,"Tier 3","Tier 2"))))))</f>
        <v>Null</v>
      </c>
      <c r="OQ500" t="str">
        <f t="shared" si="652"/>
        <v>Null</v>
      </c>
      <c r="OR500" t="str">
        <f t="shared" si="653"/>
        <v>Null</v>
      </c>
      <c r="OS500" t="str">
        <f t="shared" si="654"/>
        <v>Null</v>
      </c>
      <c r="OT500" t="str">
        <f t="shared" si="655"/>
        <v>No RI Tests</v>
      </c>
      <c r="OU500" s="159" t="str">
        <f t="shared" si="656"/>
        <v>No PI Tests</v>
      </c>
      <c r="OV500" t="str">
        <f t="shared" si="657"/>
        <v>No PI Tests</v>
      </c>
      <c r="OW500" t="str">
        <f t="shared" si="658"/>
        <v>No PI Tests</v>
      </c>
      <c r="OX500" t="str">
        <f t="shared" si="659"/>
        <v>No PI Tests</v>
      </c>
      <c r="OY500" t="str">
        <f t="shared" si="660"/>
        <v>No PI Tests</v>
      </c>
      <c r="OZ500" t="str">
        <f t="shared" si="661"/>
        <v>No PI Tests</v>
      </c>
      <c r="PA500" s="159" t="str">
        <f t="shared" si="662"/>
        <v>No PI Tests</v>
      </c>
      <c r="PB500" t="str">
        <f t="shared" si="663"/>
        <v>No PI Tests</v>
      </c>
      <c r="PC500" t="str">
        <f t="shared" si="664"/>
        <v>No PI Tests</v>
      </c>
      <c r="PD500" t="str">
        <f t="shared" si="665"/>
        <v>No PI Tests</v>
      </c>
      <c r="PE500" t="str">
        <f t="shared" si="666"/>
        <v>No PI Tests</v>
      </c>
      <c r="PF500" t="str">
        <f t="shared" si="667"/>
        <v>No PI Tests</v>
      </c>
      <c r="PG500" t="str">
        <f t="shared" si="668"/>
        <v>No PI Tests</v>
      </c>
      <c r="PH500">
        <f t="shared" si="669"/>
        <v>0</v>
      </c>
      <c r="PI500">
        <f t="shared" si="670"/>
        <v>0</v>
      </c>
      <c r="PJ500" t="str">
        <f t="shared" si="671"/>
        <v>Null</v>
      </c>
      <c r="PK500" t="str">
        <f>IF(HR500="","Null",IF(E500&lt;3,"Null",IF(HU500=0,0,IF(HS500="Form 1",VLOOKUP(HU500,Lookups!$BE$3:$BP$63,E500,FALSE),IF(HS500="Form 2",VLOOKUP(HU500,Lookups!$BE$67:$BP$127,E500,FALSE),VLOOKUP(HU500,Lookups!$BE$130:$BP$190,E500,FALSE))))))</f>
        <v>Null</v>
      </c>
      <c r="PL500" t="str">
        <f t="shared" si="672"/>
        <v>Null</v>
      </c>
      <c r="PM500" t="str">
        <f>IF($PH500=0,"Null",IF(E500&lt;3,"Null",IF(OX500=0,0,IF(OV500="Form 1",VLOOKUP(OX500,Lookups!$BE$3:$BP$63,E500,FALSE),IF(OV500="Form 2",VLOOKUP(OX500,Lookups!$BE$67:$BP$127,E500,FALSE),VLOOKUP(OX500,Lookups!$BE$130:$BP$190,E500,FALSE))))))</f>
        <v>Null</v>
      </c>
      <c r="PN500" t="str">
        <f t="shared" si="673"/>
        <v>Null</v>
      </c>
      <c r="PO500" t="str">
        <f t="shared" si="674"/>
        <v>Null</v>
      </c>
      <c r="PP500" t="str">
        <f t="shared" si="675"/>
        <v>Null</v>
      </c>
      <c r="PQ500" t="str">
        <f>IF(HR500="","Null",IF(E500&lt;3,"Null",IF(HV500=0,0,IF(HS500="Form 1",VLOOKUP(HV500,Lookups!$BR$3:$CC$63,E500,FALSE),IF(HS500="Form 2",VLOOKUP(HV500,Lookups!$BR$67:$CC$127,E500,FALSE),VLOOKUP(HV500,Lookups!$BR$130:$CC$190,E500,FALSE))))))</f>
        <v>Null</v>
      </c>
      <c r="PR500" t="str">
        <f t="shared" si="676"/>
        <v>Null</v>
      </c>
      <c r="PS500" t="str">
        <f>IF(HR500="","Null",IF(E500&lt;3,"Null",IF(OY500=0,0,IF(OW500="Form 1",VLOOKUP(OY500,Lookups!$BR$3:$CC$63,E500,FALSE),IF(OW500="Form 2",VLOOKUP(OY500,Lookups!$BR$67:$CC$127,E500,FALSE),VLOOKUP(OY500,Lookups!$BR$130:$CC$190,E500,FALSE))))))</f>
        <v>Null</v>
      </c>
      <c r="PT500" t="str">
        <f t="shared" si="677"/>
        <v>Null</v>
      </c>
      <c r="PU500" t="str">
        <f t="shared" si="678"/>
        <v>Null</v>
      </c>
      <c r="PV500" t="str">
        <f t="shared" si="679"/>
        <v>Null</v>
      </c>
      <c r="PW500" t="str">
        <f t="shared" si="680"/>
        <v>No PI Tests</v>
      </c>
      <c r="PX500">
        <f t="shared" si="681"/>
        <v>0</v>
      </c>
      <c r="PY500">
        <f t="shared" si="682"/>
        <v>0</v>
      </c>
      <c r="PZ500" t="str">
        <f t="shared" si="683"/>
        <v>Null</v>
      </c>
      <c r="QA500" t="str">
        <f t="shared" si="684"/>
        <v>Null</v>
      </c>
      <c r="QB500" t="str">
        <f t="shared" si="685"/>
        <v>Null</v>
      </c>
      <c r="QC500" t="str">
        <f>IF($MS500="System 44 Record",IF(BQ500&lt;MEDIAN(Directions!$F$3,Directions!$F$6),"Mid-Year Exited Student","Full Year Participant")&amp;IF(BP500&lt;Directions!$F$3,", Started Prior Year",", Started This Year"),"Null")</f>
        <v>Null</v>
      </c>
      <c r="QD500" t="str">
        <f t="shared" si="686"/>
        <v>Null</v>
      </c>
      <c r="QE500">
        <f t="shared" si="687"/>
        <v>0</v>
      </c>
      <c r="QF500">
        <f t="shared" si="688"/>
        <v>0</v>
      </c>
      <c r="QG500">
        <f t="shared" si="689"/>
        <v>0</v>
      </c>
      <c r="QH500">
        <f t="shared" si="690"/>
        <v>0</v>
      </c>
      <c r="QI500">
        <f t="shared" si="691"/>
        <v>0</v>
      </c>
      <c r="QJ500" t="str">
        <f t="shared" si="692"/>
        <v>Used None</v>
      </c>
      <c r="QK500" t="str">
        <f t="shared" si="693"/>
        <v>Null</v>
      </c>
      <c r="QL500" t="str">
        <f t="shared" si="694"/>
        <v>Null</v>
      </c>
      <c r="QM500" t="str">
        <f>IF($MS500="READ 180 Record",IF(AQ500="","Null",VLOOKUP(JJ500,Lookups!$DX$3:$EB$2054,AN500+1,FALSE)),"Null")</f>
        <v>Null</v>
      </c>
      <c r="QN500" t="str">
        <f t="shared" si="695"/>
        <v>Null</v>
      </c>
    </row>
    <row r="501" spans="1:456" x14ac:dyDescent="0.25">
      <c r="A501" s="161" t="s">
        <v>1447</v>
      </c>
      <c r="B501" s="161" t="s">
        <v>1447</v>
      </c>
      <c r="C501" s="161" t="s">
        <v>1447</v>
      </c>
      <c r="D501" s="161" t="s">
        <v>1447</v>
      </c>
      <c r="E501" s="161">
        <v>6</v>
      </c>
      <c r="F501" s="161" t="s">
        <v>1447</v>
      </c>
      <c r="G501" s="161" t="s">
        <v>883</v>
      </c>
      <c r="H501" s="161" t="s">
        <v>889</v>
      </c>
      <c r="I501" s="161">
        <v>700</v>
      </c>
      <c r="J501" s="159">
        <v>42500</v>
      </c>
      <c r="K501" s="161">
        <v>0</v>
      </c>
      <c r="L501" s="161">
        <v>0</v>
      </c>
      <c r="M501" s="161">
        <v>0</v>
      </c>
      <c r="N501" s="161">
        <v>0</v>
      </c>
      <c r="O501" s="161">
        <v>0</v>
      </c>
      <c r="P501" s="161">
        <v>0</v>
      </c>
      <c r="Q501" s="161">
        <v>0</v>
      </c>
      <c r="R501" s="161">
        <v>0</v>
      </c>
      <c r="S501" s="161">
        <v>0</v>
      </c>
      <c r="T501" s="161">
        <v>0</v>
      </c>
      <c r="U501" s="161">
        <v>0</v>
      </c>
      <c r="V501" s="161">
        <v>0</v>
      </c>
      <c r="W501" s="161">
        <v>0</v>
      </c>
      <c r="X501" s="161">
        <v>0</v>
      </c>
      <c r="AB501" s="161" t="s">
        <v>241</v>
      </c>
      <c r="AC501" s="161" t="s">
        <v>242</v>
      </c>
      <c r="AD501" s="161" t="s">
        <v>242</v>
      </c>
      <c r="AE501" s="161" t="s">
        <v>242</v>
      </c>
      <c r="AF501" s="161" t="s">
        <v>242</v>
      </c>
      <c r="AG501" s="161" t="s">
        <v>241</v>
      </c>
      <c r="AH501" s="161" t="s">
        <v>242</v>
      </c>
      <c r="AI501" s="161">
        <v>20150801</v>
      </c>
      <c r="AJ501" s="161">
        <v>20160525</v>
      </c>
      <c r="AK501" s="161" t="s">
        <v>869</v>
      </c>
      <c r="AL501" t="s">
        <v>1076</v>
      </c>
      <c r="AM501" t="s">
        <v>889</v>
      </c>
      <c r="AN501">
        <v>2</v>
      </c>
      <c r="AO501" t="s">
        <v>870</v>
      </c>
      <c r="AP501">
        <v>11</v>
      </c>
      <c r="AQ501">
        <v>70</v>
      </c>
      <c r="AR501">
        <v>1188</v>
      </c>
      <c r="AS501">
        <v>423</v>
      </c>
      <c r="AT501">
        <v>209</v>
      </c>
      <c r="AU501">
        <v>396</v>
      </c>
      <c r="AV501">
        <v>73</v>
      </c>
      <c r="AW501">
        <v>59</v>
      </c>
      <c r="AX501">
        <v>13.7</v>
      </c>
      <c r="AY501">
        <v>7.0909000000000004</v>
      </c>
      <c r="AZ501">
        <v>2.4138000000000002</v>
      </c>
      <c r="BA501">
        <v>108.55</v>
      </c>
      <c r="BB501">
        <v>26546</v>
      </c>
      <c r="BC501">
        <v>71.287128711999998</v>
      </c>
      <c r="BD501">
        <v>79.310344826999994</v>
      </c>
      <c r="BE501">
        <v>647</v>
      </c>
      <c r="BF501">
        <v>746</v>
      </c>
      <c r="BG501">
        <v>63</v>
      </c>
      <c r="BH501">
        <v>93</v>
      </c>
      <c r="BI501">
        <v>5</v>
      </c>
      <c r="BJ501">
        <v>0</v>
      </c>
      <c r="BK501">
        <v>87</v>
      </c>
      <c r="BL501">
        <v>0</v>
      </c>
      <c r="BM501" t="s">
        <v>1077</v>
      </c>
      <c r="BN501" t="s">
        <v>1079</v>
      </c>
      <c r="ET501" s="161">
        <v>3</v>
      </c>
      <c r="EU501" s="161">
        <v>72</v>
      </c>
      <c r="EV501" s="161">
        <v>24</v>
      </c>
      <c r="EW501" s="161">
        <v>4342</v>
      </c>
      <c r="EX501" s="161">
        <v>0</v>
      </c>
      <c r="EY501" s="161">
        <v>0</v>
      </c>
      <c r="EZ501" s="161">
        <v>0</v>
      </c>
      <c r="FA501" s="161">
        <v>0</v>
      </c>
      <c r="FB501" s="161">
        <v>66</v>
      </c>
      <c r="FC501" s="161">
        <v>81</v>
      </c>
      <c r="FD501" s="161">
        <v>0</v>
      </c>
      <c r="FE501" s="161">
        <v>3</v>
      </c>
      <c r="FF501" s="159">
        <v>42436</v>
      </c>
      <c r="FG501" s="161">
        <v>82</v>
      </c>
      <c r="FH501" s="161">
        <v>91</v>
      </c>
      <c r="FI501" s="161">
        <v>67</v>
      </c>
      <c r="FJ501" s="161">
        <v>88</v>
      </c>
      <c r="FK501" s="161">
        <v>100</v>
      </c>
      <c r="FL501" s="159">
        <v>42349</v>
      </c>
      <c r="FM501" s="161">
        <v>73</v>
      </c>
      <c r="FN501" s="161">
        <v>85</v>
      </c>
      <c r="FO501" s="161">
        <v>50</v>
      </c>
      <c r="FP501" s="161">
        <v>88</v>
      </c>
      <c r="FQ501" s="161">
        <v>88</v>
      </c>
      <c r="FR501" s="159">
        <v>42304</v>
      </c>
      <c r="FS501" s="161">
        <v>43</v>
      </c>
      <c r="FT501" s="161">
        <v>66</v>
      </c>
      <c r="FU501" s="161">
        <v>25</v>
      </c>
      <c r="FV501" s="161">
        <v>30</v>
      </c>
      <c r="FW501" s="161">
        <v>88</v>
      </c>
      <c r="HN501" s="161" t="s">
        <v>889</v>
      </c>
      <c r="HO501" s="159">
        <v>42244</v>
      </c>
      <c r="HP501" s="159">
        <v>42244</v>
      </c>
      <c r="HQ501" s="161">
        <v>1</v>
      </c>
      <c r="HR501" s="159">
        <v>42244</v>
      </c>
      <c r="HS501" s="161" t="s">
        <v>872</v>
      </c>
      <c r="HT501" s="161" t="s">
        <v>882</v>
      </c>
      <c r="HU501" s="161">
        <v>50</v>
      </c>
      <c r="HV501" s="161">
        <v>27</v>
      </c>
      <c r="HW501" s="161">
        <v>0</v>
      </c>
      <c r="JB501" s="161" t="s">
        <v>889</v>
      </c>
      <c r="JC501" s="161">
        <v>24</v>
      </c>
      <c r="JD501" s="161">
        <v>15</v>
      </c>
      <c r="JE501" s="161">
        <v>39</v>
      </c>
      <c r="JF501" s="161">
        <v>36180</v>
      </c>
      <c r="JG501" s="159">
        <v>42500</v>
      </c>
      <c r="JH501" s="161">
        <v>700</v>
      </c>
      <c r="JI501" s="159">
        <v>42242</v>
      </c>
      <c r="JJ501" s="161">
        <v>489</v>
      </c>
      <c r="JK501" s="161">
        <v>11</v>
      </c>
      <c r="JL501" s="159">
        <v>42346</v>
      </c>
      <c r="JM501" s="161">
        <v>541</v>
      </c>
      <c r="JN501" s="161">
        <v>11</v>
      </c>
      <c r="JO501" s="159">
        <v>42500</v>
      </c>
      <c r="JP501" s="161">
        <v>700</v>
      </c>
      <c r="JQ501" s="161">
        <v>14</v>
      </c>
      <c r="MN501" t="str">
        <f t="shared" si="609"/>
        <v>YesNoNoNoYesNo</v>
      </c>
      <c r="MO501" t="str">
        <f>IF(AND(MN501="NoNoNoNoNoNo",JI501=""),"No Programs",VLOOKUP(MN501,Lookups!$DA$4:$DB$67,2,FALSE))</f>
        <v>READ 180 Only</v>
      </c>
      <c r="MP501">
        <f t="shared" si="610"/>
        <v>1</v>
      </c>
      <c r="MQ501" t="str">
        <f t="shared" si="611"/>
        <v>READ 180 User</v>
      </c>
      <c r="MR501" t="str">
        <f>Directions!$D$3</f>
        <v>Usage</v>
      </c>
      <c r="MS501" t="str">
        <f>VLOOKUP(MQ501,Lookups!$CU$71:$CV$80,2,FALSE)</f>
        <v>READ 180 Record</v>
      </c>
      <c r="MT501">
        <f t="shared" si="612"/>
        <v>1</v>
      </c>
      <c r="MU501">
        <f t="shared" si="613"/>
        <v>1</v>
      </c>
      <c r="MV501">
        <f t="shared" si="614"/>
        <v>1</v>
      </c>
      <c r="MW501">
        <f t="shared" si="615"/>
        <v>1</v>
      </c>
      <c r="MX501">
        <f t="shared" si="616"/>
        <v>36.857142857142854</v>
      </c>
      <c r="MY501" t="str">
        <f t="shared" si="617"/>
        <v>Not Used</v>
      </c>
      <c r="MZ501">
        <f t="shared" si="618"/>
        <v>0</v>
      </c>
      <c r="NA501" t="str">
        <f t="shared" si="619"/>
        <v>Not Available</v>
      </c>
      <c r="NB501" t="str">
        <f t="shared" si="620"/>
        <v>Not Available</v>
      </c>
      <c r="NC501" t="str">
        <f t="shared" si="621"/>
        <v>4 Not Indicated</v>
      </c>
      <c r="ND501" t="str">
        <f t="shared" si="622"/>
        <v>4 Not Indicated</v>
      </c>
      <c r="NE501" t="str">
        <f t="shared" si="623"/>
        <v>4 Not Indicated</v>
      </c>
      <c r="NF501" t="str">
        <f t="shared" si="624"/>
        <v>4 Not Indicated</v>
      </c>
      <c r="NG501" t="str">
        <f t="shared" si="625"/>
        <v>4 Not Indicated</v>
      </c>
      <c r="NH501" s="159">
        <f t="shared" si="626"/>
        <v>42500</v>
      </c>
      <c r="NI501">
        <f t="shared" si="627"/>
        <v>700</v>
      </c>
      <c r="NJ501" s="159">
        <f t="shared" si="628"/>
        <v>42500</v>
      </c>
      <c r="NK501">
        <f t="shared" si="629"/>
        <v>700</v>
      </c>
      <c r="NL501">
        <f t="shared" si="630"/>
        <v>36.857142857142854</v>
      </c>
      <c r="NM501">
        <f t="shared" si="631"/>
        <v>1</v>
      </c>
      <c r="NN501">
        <f>IF(OR(E501="PK",E501="K",JJ501=""),"Null",INDEX(Lookups!$EZ$4:$FW$18,MATCH($JJ501,Lookups!$EY$4:$EY$18,1),MATCH($E501,Lookups!$EZ$3:$FW$3,0)))</f>
        <v>90</v>
      </c>
      <c r="NO501">
        <f>IF(OR(E501="PK",E501="K",JJ501=""),"Null",INDEX(Lookups!$EZ$4:$FW$18,MATCH($JJ501,Lookups!$EY$4:$EY$18,1),MATCH($E501,Lookups!$EZ$3:$FW$3,0) + 1))</f>
        <v>135</v>
      </c>
      <c r="NP501">
        <f t="shared" si="632"/>
        <v>180</v>
      </c>
      <c r="NQ501" t="str">
        <f t="shared" si="633"/>
        <v>PI is Recommended</v>
      </c>
      <c r="NR501" t="str">
        <f t="shared" si="634"/>
        <v>No PI Needed</v>
      </c>
      <c r="NS501" t="str">
        <f t="shared" si="635"/>
        <v>400L to 599L</v>
      </c>
      <c r="NT501" t="str">
        <f t="shared" si="636"/>
        <v>600L to 799L</v>
      </c>
      <c r="NU501" t="str">
        <f t="shared" si="637"/>
        <v>600L to 799L</v>
      </c>
      <c r="NV501" s="183" t="str">
        <f t="array" ref="NV501">IF($NL501="No RI Tests","No RI Tests",VLOOKUP(IF(AND(E501="K",JJ501&lt;280),3,IF(AND(E501="K",JJ501&gt;=280),4,MAX(IF(E501=Lookups!$DF$6:$DF$99,IF(JJ501&gt;=Lookups!$DG$6:$DG$99,Lookups!$DH$6:$DH$99))))),Lookups!$DE$104:$DG$108,2,FALSE))</f>
        <v>1 Below Basic</v>
      </c>
      <c r="NW501" s="161" t="str">
        <f t="array" ref="NW501">IF($NL501="No RI Tests","No RI Tests",VLOOKUP(IF(AND(E501="K",JH501&lt;280),3,IF(AND(E501="K",JH501&gt;=280),4,MAX(IF(E501=Lookups!$DF$6:$DF$99,IF(NI501&gt;=Lookups!$DG$6:$DG$99,Lookups!$DH$6:$DH$99))))),Lookups!$DE$104:$DG$108,2,FALSE))</f>
        <v>1 Below Basic</v>
      </c>
      <c r="NX501" s="161" t="str">
        <f t="array" ref="NX501">IF($NL501="No RI Tests","No RI Tests",VLOOKUP(IF(AND(E501="K",NK501&lt;280),3,IF(AND(E501="K",NK501&gt;=280),4,MAX(IF(E501=Lookups!$DF$6:$DF$99,IF(NK501&gt;=Lookups!$DG$6:$DG$99,Lookups!$DH$6:$DH$99))))),Lookups!$DE$104:$DG$108,2,FALSE))</f>
        <v>1 Below Basic</v>
      </c>
      <c r="NY501">
        <f t="shared" si="638"/>
        <v>1</v>
      </c>
      <c r="NZ501">
        <f t="shared" si="639"/>
        <v>0</v>
      </c>
      <c r="OA501" t="str">
        <f t="shared" si="640"/>
        <v>Maintained Performance Level</v>
      </c>
      <c r="OB501" s="161" t="str">
        <f t="array" ref="OB501">IF($NL501="No RI Tests","No RI Tests",IF(E501="K","N/A",VLOOKUP(MAX(IF(E501=Lookups!$DF$6:$DF$99,IF(JJ501&gt;=Lookups!$DG$6:$DG$99,Lookups!$DI$6:$DI$99))),Lookups!$DE$104:$DG$108,3,FALSE)))</f>
        <v>1 Limited</v>
      </c>
      <c r="OC501" s="161" t="str">
        <f t="array" ref="OC501">IF($NL501="No RI Tests","No RI Tests",IF(E501="K","N/A",VLOOKUP(MAX(IF(E501=Lookups!$DF$6:$DF$99,IF(NI501&gt;=Lookups!$DG$6:$DG$99,Lookups!$DI$6:$DI$99))),Lookups!$DE$104:$DG$108,3,FALSE)))</f>
        <v>1 Limited</v>
      </c>
      <c r="OD501" s="161" t="str">
        <f t="array" ref="OD501">IF($NL501="No RI Tests","No RI Tests",IF(E501="K","N/A",VLOOKUP(MAX(IF(E501=Lookups!$DF$6:$DF$99,IF(NK501&gt;=Lookups!$DG$6:$DG$99,Lookups!$DI$6:$DI$99))),Lookups!$DE$104:$DG$108,3,FALSE)))</f>
        <v>1 Limited</v>
      </c>
      <c r="OE501">
        <f t="shared" si="641"/>
        <v>1</v>
      </c>
      <c r="OF501">
        <f t="shared" si="642"/>
        <v>0</v>
      </c>
      <c r="OG501" t="str">
        <f t="shared" si="643"/>
        <v>Maintained Performance Level</v>
      </c>
      <c r="OH501">
        <f t="shared" si="644"/>
        <v>211</v>
      </c>
      <c r="OI501">
        <f t="shared" si="645"/>
        <v>1</v>
      </c>
      <c r="OJ501">
        <f t="shared" si="646"/>
        <v>1</v>
      </c>
      <c r="OK501">
        <f t="shared" si="647"/>
        <v>1</v>
      </c>
      <c r="OL501">
        <f t="shared" si="648"/>
        <v>1.8755555555555556</v>
      </c>
      <c r="OM501" t="str">
        <f t="shared" si="649"/>
        <v>Fall Administration</v>
      </c>
      <c r="ON501" t="str">
        <f t="shared" si="650"/>
        <v>Winter Administration</v>
      </c>
      <c r="OO501" t="str">
        <f t="shared" si="651"/>
        <v>Fall to Winter RI</v>
      </c>
      <c r="OP501" t="str">
        <f ca="1">IF(AND(HR501&lt;&gt;"",JJ501&lt;600),IF(HT501="Advancing","Tier 2","Tier 3"),IF(JI501="","Null",IF(OR(E501="K",E501&lt;3),"FRA Recommended",IF(JJ501&gt;=IF(E501&lt;6,400,600),IF(JJ501&lt;VLOOKUP(E501,Lookups!$AP$3:$AR$16,3,FALSE),"Tier 2","Core"),IF(JJ501&lt;400,IF(RAND()&lt;0.81,"Tier 3","Tier 2"),IF(RAND()&lt;0.51,"Tier 3","Tier 2"))))))</f>
        <v>Tier 2</v>
      </c>
      <c r="OQ501" t="str">
        <f t="shared" si="652"/>
        <v>Average Reading Invt. Under 15 Minutes Long</v>
      </c>
      <c r="OR501">
        <f t="shared" si="653"/>
        <v>0</v>
      </c>
      <c r="OS501">
        <f t="shared" si="654"/>
        <v>1</v>
      </c>
      <c r="OT501">
        <f t="shared" si="655"/>
        <v>211</v>
      </c>
      <c r="OU501" s="159">
        <f t="shared" si="656"/>
        <v>42244</v>
      </c>
      <c r="OV501" t="str">
        <f t="shared" si="657"/>
        <v>Form 1</v>
      </c>
      <c r="OW501" t="str">
        <f t="shared" si="658"/>
        <v>Advancing</v>
      </c>
      <c r="OX501">
        <f t="shared" si="659"/>
        <v>50</v>
      </c>
      <c r="OY501">
        <f t="shared" si="660"/>
        <v>27</v>
      </c>
      <c r="OZ501">
        <f t="shared" si="661"/>
        <v>0</v>
      </c>
      <c r="PA501" s="159">
        <f t="shared" si="662"/>
        <v>42244</v>
      </c>
      <c r="PB501" t="str">
        <f t="shared" si="663"/>
        <v>Form 1</v>
      </c>
      <c r="PC501" t="str">
        <f t="shared" si="664"/>
        <v>Advancing</v>
      </c>
      <c r="PD501">
        <f t="shared" si="665"/>
        <v>50</v>
      </c>
      <c r="PE501">
        <f t="shared" si="666"/>
        <v>27</v>
      </c>
      <c r="PF501">
        <f t="shared" si="667"/>
        <v>0</v>
      </c>
      <c r="PG501" t="str">
        <f t="shared" si="668"/>
        <v>Lone PI Test</v>
      </c>
      <c r="PH501">
        <f t="shared" si="669"/>
        <v>0</v>
      </c>
      <c r="PI501">
        <f t="shared" si="670"/>
        <v>1</v>
      </c>
      <c r="PJ501">
        <f t="shared" si="671"/>
        <v>50</v>
      </c>
      <c r="PK501">
        <f>IF(HR501="","Null",IF(E501&lt;3,"Null",IF(HU501=0,0,IF(HS501="Form 1",VLOOKUP(HU501,Lookups!$BE$3:$BP$63,E501,FALSE),IF(HS501="Form 2",VLOOKUP(HU501,Lookups!$BE$67:$BP$127,E501,FALSE),VLOOKUP(HU501,Lookups!$BE$130:$BP$190,E501,FALSE))))))</f>
        <v>51</v>
      </c>
      <c r="PL501" t="str">
        <f t="shared" si="672"/>
        <v>Null</v>
      </c>
      <c r="PM501" t="str">
        <f>IF($PH501=0,"Null",IF(E501&lt;3,"Null",IF(OX501=0,0,IF(OV501="Form 1",VLOOKUP(OX501,Lookups!$BE$3:$BP$63,E501,FALSE),IF(OV501="Form 2",VLOOKUP(OX501,Lookups!$BE$67:$BP$127,E501,FALSE),VLOOKUP(OX501,Lookups!$BE$130:$BP$190,E501,FALSE))))))</f>
        <v>Null</v>
      </c>
      <c r="PN501" t="str">
        <f t="shared" si="673"/>
        <v>Null</v>
      </c>
      <c r="PO501" t="str">
        <f t="shared" si="674"/>
        <v>Null</v>
      </c>
      <c r="PP501">
        <f t="shared" si="675"/>
        <v>27</v>
      </c>
      <c r="PQ501">
        <f>IF(HR501="","Null",IF(E501&lt;3,"Null",IF(HV501=0,0,IF(HS501="Form 1",VLOOKUP(HV501,Lookups!$BR$3:$CC$63,E501,FALSE),IF(HS501="Form 2",VLOOKUP(HV501,Lookups!$BR$67:$CC$127,E501,FALSE),VLOOKUP(HV501,Lookups!$BR$130:$CC$190,E501,FALSE))))))</f>
        <v>52</v>
      </c>
      <c r="PR501" t="str">
        <f t="shared" si="676"/>
        <v>Null</v>
      </c>
      <c r="PS501">
        <f>IF(HR501="","Null",IF(E501&lt;3,"Null",IF(OY501=0,0,IF(OW501="Form 1",VLOOKUP(OY501,Lookups!$BR$3:$CC$63,E501,FALSE),IF(OW501="Form 2",VLOOKUP(OY501,Lookups!$BR$67:$CC$127,E501,FALSE),VLOOKUP(OY501,Lookups!$BR$130:$CC$190,E501,FALSE))))))</f>
        <v>46</v>
      </c>
      <c r="PT501" t="str">
        <f t="shared" si="677"/>
        <v>Null</v>
      </c>
      <c r="PU501" t="str">
        <f t="shared" si="678"/>
        <v>Null</v>
      </c>
      <c r="PV501">
        <f t="shared" si="679"/>
        <v>1</v>
      </c>
      <c r="PW501" t="str">
        <f t="shared" si="680"/>
        <v>Fall PI Administration</v>
      </c>
      <c r="PX501">
        <f t="shared" si="681"/>
        <v>1</v>
      </c>
      <c r="PY501">
        <f t="shared" si="682"/>
        <v>0</v>
      </c>
      <c r="PZ501" t="str">
        <f t="shared" si="683"/>
        <v>Null</v>
      </c>
      <c r="QA501" t="str">
        <f t="shared" si="684"/>
        <v>Null</v>
      </c>
      <c r="QB501" t="str">
        <f t="shared" si="685"/>
        <v>Null</v>
      </c>
      <c r="QC501" t="str">
        <f>IF($MS501="System 44 Record",IF(BQ501&lt;MEDIAN(Directions!$F$3,Directions!$F$6),"Mid-Year Exited Student","Full Year Participant")&amp;IF(BP501&lt;Directions!$F$3,", Started Prior Year",", Started This Year"),"Null")</f>
        <v>Null</v>
      </c>
      <c r="QD501" t="str">
        <f t="shared" si="686"/>
        <v>Null</v>
      </c>
      <c r="QE501">
        <f t="shared" si="687"/>
        <v>1</v>
      </c>
      <c r="QF501">
        <f t="shared" si="688"/>
        <v>1</v>
      </c>
      <c r="QG501">
        <f t="shared" si="689"/>
        <v>1</v>
      </c>
      <c r="QH501">
        <f t="shared" si="690"/>
        <v>3</v>
      </c>
      <c r="QI501">
        <f t="shared" si="691"/>
        <v>0.81</v>
      </c>
      <c r="QJ501" t="str">
        <f t="shared" si="692"/>
        <v>Used All 3</v>
      </c>
      <c r="QK501" t="str">
        <f t="shared" si="693"/>
        <v>60 to 79 Sessions</v>
      </c>
      <c r="QL501" t="str">
        <f t="shared" si="694"/>
        <v>9 to 12 Segments</v>
      </c>
      <c r="QM501" t="str">
        <f>IF($MS501="READ 180 Record",IF(AQ501="","Null",VLOOKUP(JJ501,Lookups!$DX$3:$EB$2054,AN501+1,FALSE)),"Null")</f>
        <v>Level Matches Lexile Score</v>
      </c>
      <c r="QN501" t="str">
        <f t="shared" si="695"/>
        <v>Null</v>
      </c>
    </row>
    <row r="502" spans="1:456" x14ac:dyDescent="0.25">
      <c r="A502" s="161" t="s">
        <v>1447</v>
      </c>
      <c r="B502" s="161" t="s">
        <v>1447</v>
      </c>
      <c r="C502" s="161" t="s">
        <v>1447</v>
      </c>
      <c r="D502" s="161" t="s">
        <v>1447</v>
      </c>
      <c r="E502" s="161">
        <v>4</v>
      </c>
      <c r="F502" s="161" t="s">
        <v>1447</v>
      </c>
      <c r="G502" s="161" t="s">
        <v>885</v>
      </c>
      <c r="H502" s="161" t="s">
        <v>912</v>
      </c>
      <c r="I502" s="161">
        <v>134</v>
      </c>
      <c r="J502" s="159">
        <v>42499</v>
      </c>
      <c r="K502" s="161">
        <v>0</v>
      </c>
      <c r="L502" s="161">
        <v>0</v>
      </c>
      <c r="M502" s="161">
        <v>0</v>
      </c>
      <c r="N502" s="161">
        <v>0</v>
      </c>
      <c r="O502" s="161">
        <v>0</v>
      </c>
      <c r="P502" s="161">
        <v>0</v>
      </c>
      <c r="Q502" s="161">
        <v>0</v>
      </c>
      <c r="R502" s="161">
        <v>0</v>
      </c>
      <c r="S502" s="161">
        <v>0</v>
      </c>
      <c r="T502" s="161">
        <v>0</v>
      </c>
      <c r="U502" s="161">
        <v>0</v>
      </c>
      <c r="V502" s="161">
        <v>0</v>
      </c>
      <c r="W502" s="161">
        <v>0</v>
      </c>
      <c r="X502" s="161">
        <v>0</v>
      </c>
      <c r="AB502" s="161" t="s">
        <v>242</v>
      </c>
      <c r="AC502" s="161" t="s">
        <v>242</v>
      </c>
      <c r="AD502" s="161" t="s">
        <v>242</v>
      </c>
      <c r="AE502" s="161" t="s">
        <v>242</v>
      </c>
      <c r="AF502" s="161" t="s">
        <v>241</v>
      </c>
      <c r="AG502" s="161" t="s">
        <v>241</v>
      </c>
      <c r="AH502" s="161" t="s">
        <v>242</v>
      </c>
      <c r="AI502" s="161">
        <v>20150801</v>
      </c>
      <c r="AJ502" s="161">
        <v>20160525</v>
      </c>
      <c r="AK502" s="161" t="s">
        <v>869</v>
      </c>
      <c r="AL502" t="s">
        <v>1078</v>
      </c>
      <c r="BN502" t="s">
        <v>1076</v>
      </c>
      <c r="BO502" t="s">
        <v>912</v>
      </c>
      <c r="BP502" s="159">
        <v>42256</v>
      </c>
      <c r="BQ502" s="159">
        <v>42493</v>
      </c>
      <c r="BR502" t="s">
        <v>877</v>
      </c>
      <c r="BS502">
        <v>134</v>
      </c>
      <c r="BT502" s="159">
        <v>42493</v>
      </c>
      <c r="BU502">
        <v>4</v>
      </c>
      <c r="BV502">
        <v>4</v>
      </c>
      <c r="BW502">
        <v>27</v>
      </c>
      <c r="BX502">
        <v>57</v>
      </c>
      <c r="BY502">
        <v>1091</v>
      </c>
      <c r="BZ502">
        <v>1122</v>
      </c>
      <c r="CA502">
        <v>0</v>
      </c>
      <c r="CB502">
        <v>19</v>
      </c>
      <c r="CC502">
        <v>40</v>
      </c>
      <c r="CD502">
        <v>76</v>
      </c>
      <c r="CE502">
        <v>86</v>
      </c>
      <c r="CF502">
        <v>88</v>
      </c>
      <c r="CG502">
        <v>93</v>
      </c>
      <c r="CH502">
        <v>85</v>
      </c>
      <c r="CI502">
        <v>7540</v>
      </c>
      <c r="CJ502">
        <v>2</v>
      </c>
      <c r="CK502">
        <v>4</v>
      </c>
      <c r="CL502">
        <v>3</v>
      </c>
      <c r="ET502" s="161">
        <v>0</v>
      </c>
      <c r="EU502" s="161">
        <v>0</v>
      </c>
      <c r="EV502" s="161">
        <v>0</v>
      </c>
      <c r="EW502" s="161">
        <v>0</v>
      </c>
      <c r="EX502" s="161">
        <v>0</v>
      </c>
      <c r="EY502" s="161">
        <v>0</v>
      </c>
      <c r="EZ502" s="161">
        <v>0</v>
      </c>
      <c r="FA502" s="161">
        <v>0</v>
      </c>
      <c r="FB502" s="161">
        <v>0</v>
      </c>
      <c r="FC502" s="161">
        <v>0</v>
      </c>
      <c r="FD502" s="161">
        <v>0</v>
      </c>
      <c r="FE502" s="161">
        <v>0</v>
      </c>
      <c r="HN502" s="161" t="s">
        <v>912</v>
      </c>
      <c r="HO502" s="159">
        <v>42244</v>
      </c>
      <c r="HP502" s="159">
        <v>42496</v>
      </c>
      <c r="HQ502" s="161">
        <v>3</v>
      </c>
      <c r="HR502" s="159">
        <v>42244</v>
      </c>
      <c r="HS502" s="161" t="s">
        <v>872</v>
      </c>
      <c r="HT502" s="161" t="s">
        <v>906</v>
      </c>
      <c r="HU502" s="161">
        <v>24</v>
      </c>
      <c r="HV502" s="161">
        <v>9</v>
      </c>
      <c r="HW502" s="161">
        <v>0</v>
      </c>
      <c r="HX502" s="159">
        <v>42346</v>
      </c>
      <c r="HY502" s="161" t="s">
        <v>874</v>
      </c>
      <c r="HZ502" s="161" t="s">
        <v>878</v>
      </c>
      <c r="IA502" s="161">
        <v>38</v>
      </c>
      <c r="IB502" s="161">
        <v>7</v>
      </c>
      <c r="IC502" s="161">
        <v>0</v>
      </c>
      <c r="ID502" s="159">
        <v>42496</v>
      </c>
      <c r="IE502" s="161" t="s">
        <v>879</v>
      </c>
      <c r="IF502" s="161" t="s">
        <v>878</v>
      </c>
      <c r="IG502" s="161">
        <v>36</v>
      </c>
      <c r="IH502" s="161">
        <v>9</v>
      </c>
      <c r="II502" s="161">
        <v>0</v>
      </c>
      <c r="JB502" s="161" t="s">
        <v>912</v>
      </c>
      <c r="JC502" s="161">
        <v>24</v>
      </c>
      <c r="JD502" s="161">
        <v>12</v>
      </c>
      <c r="JE502" s="161">
        <v>14</v>
      </c>
      <c r="JF502" s="161">
        <v>5085</v>
      </c>
      <c r="JG502" s="159">
        <v>42499</v>
      </c>
      <c r="JH502" s="161">
        <v>134</v>
      </c>
      <c r="JI502" s="159">
        <v>42242</v>
      </c>
      <c r="JJ502" s="161">
        <v>0</v>
      </c>
      <c r="JK502" s="161">
        <v>4</v>
      </c>
      <c r="JL502" s="159">
        <v>42347</v>
      </c>
      <c r="JM502" s="161">
        <v>122</v>
      </c>
      <c r="JN502" s="161">
        <v>16</v>
      </c>
      <c r="JO502" s="159">
        <v>42499</v>
      </c>
      <c r="JP502" s="161">
        <v>134</v>
      </c>
      <c r="JQ502" s="161">
        <v>10</v>
      </c>
      <c r="MN502" t="str">
        <f t="shared" si="609"/>
        <v>NoNoNoYesYesNo</v>
      </c>
      <c r="MO502" t="str">
        <f>IF(AND(MN502="NoNoNoNoNoNo",JI502=""),"No Programs",VLOOKUP(MN502,Lookups!$DA$4:$DB$67,2,FALSE))</f>
        <v>System 44 Only</v>
      </c>
      <c r="MP502">
        <f t="shared" si="610"/>
        <v>0</v>
      </c>
      <c r="MQ502" t="str">
        <f t="shared" si="611"/>
        <v>System 44 User</v>
      </c>
      <c r="MR502" t="str">
        <f>Directions!$D$3</f>
        <v>Usage</v>
      </c>
      <c r="MS502" t="str">
        <f>VLOOKUP(MQ502,Lookups!$CU$71:$CV$80,2,FALSE)</f>
        <v>System 44 Record</v>
      </c>
      <c r="MT502">
        <f t="shared" si="612"/>
        <v>1</v>
      </c>
      <c r="MU502">
        <f t="shared" si="613"/>
        <v>1</v>
      </c>
      <c r="MV502">
        <f t="shared" si="614"/>
        <v>1</v>
      </c>
      <c r="MW502">
        <f t="shared" si="615"/>
        <v>1</v>
      </c>
      <c r="MX502">
        <f t="shared" si="616"/>
        <v>36</v>
      </c>
      <c r="MY502" t="str">
        <f t="shared" si="617"/>
        <v>Not Used</v>
      </c>
      <c r="MZ502">
        <f t="shared" si="618"/>
        <v>0</v>
      </c>
      <c r="NA502" t="str">
        <f t="shared" si="619"/>
        <v>Not Available</v>
      </c>
      <c r="NB502" t="str">
        <f t="shared" si="620"/>
        <v>Not Available</v>
      </c>
      <c r="NC502" t="str">
        <f t="shared" si="621"/>
        <v>4 Not Indicated</v>
      </c>
      <c r="ND502" t="str">
        <f t="shared" si="622"/>
        <v>4 Not Indicated</v>
      </c>
      <c r="NE502" t="str">
        <f t="shared" si="623"/>
        <v>4 Not Indicated</v>
      </c>
      <c r="NF502" t="str">
        <f t="shared" si="624"/>
        <v>4 Not Indicated</v>
      </c>
      <c r="NG502" t="str">
        <f t="shared" si="625"/>
        <v>4 Not Indicated</v>
      </c>
      <c r="NH502" s="159">
        <f t="shared" si="626"/>
        <v>42499</v>
      </c>
      <c r="NI502">
        <f t="shared" si="627"/>
        <v>134</v>
      </c>
      <c r="NJ502" s="159">
        <f t="shared" si="628"/>
        <v>42499</v>
      </c>
      <c r="NK502">
        <f t="shared" si="629"/>
        <v>134</v>
      </c>
      <c r="NL502">
        <f t="shared" si="630"/>
        <v>36.714285714285715</v>
      </c>
      <c r="NM502">
        <f t="shared" si="631"/>
        <v>1</v>
      </c>
      <c r="NN502">
        <f>IF(OR(E502="PK",E502="K",JJ502=""),"Null",INDEX(Lookups!$EZ$4:$FW$18,MATCH($JJ502,Lookups!$EY$4:$EY$18,1),MATCH($E502,Lookups!$EZ$3:$FW$3,0)))</f>
        <v>245</v>
      </c>
      <c r="NO502">
        <f>IF(OR(E502="PK",E502="K",JJ502=""),"Null",INDEX(Lookups!$EZ$4:$FW$18,MATCH($JJ502,Lookups!$EY$4:$EY$18,1),MATCH($E502,Lookups!$EZ$3:$FW$3,0) + 1))</f>
        <v>345</v>
      </c>
      <c r="NP502">
        <f t="shared" si="632"/>
        <v>490</v>
      </c>
      <c r="NQ502" t="str">
        <f t="shared" si="633"/>
        <v>PI is Recommended</v>
      </c>
      <c r="NR502" t="str">
        <f t="shared" si="634"/>
        <v>PI is Recommended</v>
      </c>
      <c r="NS502" t="str">
        <f t="shared" si="635"/>
        <v>BR to 199L</v>
      </c>
      <c r="NT502" t="str">
        <f t="shared" si="636"/>
        <v>BR to 199L</v>
      </c>
      <c r="NU502" t="str">
        <f t="shared" si="637"/>
        <v>BR to 199L</v>
      </c>
      <c r="NV502" s="183" t="str">
        <f t="array" ref="NV502">IF($NL502="No RI Tests","No RI Tests",VLOOKUP(IF(AND(E502="K",JJ502&lt;280),3,IF(AND(E502="K",JJ502&gt;=280),4,MAX(IF(E502=Lookups!$DF$6:$DF$99,IF(JJ502&gt;=Lookups!$DG$6:$DG$99,Lookups!$DH$6:$DH$99))))),Lookups!$DE$104:$DG$108,2,FALSE))</f>
        <v>1 Below Basic</v>
      </c>
      <c r="NW502" s="161" t="str">
        <f t="array" ref="NW502">IF($NL502="No RI Tests","No RI Tests",VLOOKUP(IF(AND(E502="K",JH502&lt;280),3,IF(AND(E502="K",JH502&gt;=280),4,MAX(IF(E502=Lookups!$DF$6:$DF$99,IF(NI502&gt;=Lookups!$DG$6:$DG$99,Lookups!$DH$6:$DH$99))))),Lookups!$DE$104:$DG$108,2,FALSE))</f>
        <v>1 Below Basic</v>
      </c>
      <c r="NX502" s="161" t="str">
        <f t="array" ref="NX502">IF($NL502="No RI Tests","No RI Tests",VLOOKUP(IF(AND(E502="K",NK502&lt;280),3,IF(AND(E502="K",NK502&gt;=280),4,MAX(IF(E502=Lookups!$DF$6:$DF$99,IF(NK502&gt;=Lookups!$DG$6:$DG$99,Lookups!$DH$6:$DH$99))))),Lookups!$DE$104:$DG$108,2,FALSE))</f>
        <v>1 Below Basic</v>
      </c>
      <c r="NY502">
        <f t="shared" si="638"/>
        <v>1</v>
      </c>
      <c r="NZ502">
        <f t="shared" si="639"/>
        <v>0</v>
      </c>
      <c r="OA502" t="str">
        <f t="shared" si="640"/>
        <v>Maintained Performance Level</v>
      </c>
      <c r="OB502" s="161" t="str">
        <f t="array" ref="OB502">IF($NL502="No RI Tests","No RI Tests",IF(E502="K","N/A",VLOOKUP(MAX(IF(E502=Lookups!$DF$6:$DF$99,IF(JJ502&gt;=Lookups!$DG$6:$DG$99,Lookups!$DI$6:$DI$99))),Lookups!$DE$104:$DG$108,3,FALSE)))</f>
        <v>1 Limited</v>
      </c>
      <c r="OC502" s="161" t="str">
        <f t="array" ref="OC502">IF($NL502="No RI Tests","No RI Tests",IF(E502="K","N/A",VLOOKUP(MAX(IF(E502=Lookups!$DF$6:$DF$99,IF(NI502&gt;=Lookups!$DG$6:$DG$99,Lookups!$DI$6:$DI$99))),Lookups!$DE$104:$DG$108,3,FALSE)))</f>
        <v>1 Limited</v>
      </c>
      <c r="OD502" s="161" t="str">
        <f t="array" ref="OD502">IF($NL502="No RI Tests","No RI Tests",IF(E502="K","N/A",VLOOKUP(MAX(IF(E502=Lookups!$DF$6:$DF$99,IF(NK502&gt;=Lookups!$DG$6:$DG$99,Lookups!$DI$6:$DI$99))),Lookups!$DE$104:$DG$108,3,FALSE)))</f>
        <v>1 Limited</v>
      </c>
      <c r="OE502">
        <f t="shared" si="641"/>
        <v>1</v>
      </c>
      <c r="OF502">
        <f t="shared" si="642"/>
        <v>0</v>
      </c>
      <c r="OG502" t="str">
        <f t="shared" si="643"/>
        <v>Maintained Performance Level</v>
      </c>
      <c r="OH502">
        <f t="shared" si="644"/>
        <v>134</v>
      </c>
      <c r="OI502">
        <f t="shared" si="645"/>
        <v>1</v>
      </c>
      <c r="OJ502">
        <f t="shared" si="646"/>
        <v>0</v>
      </c>
      <c r="OK502">
        <f t="shared" si="647"/>
        <v>0</v>
      </c>
      <c r="OL502">
        <f t="shared" si="648"/>
        <v>0.45423728813559322</v>
      </c>
      <c r="OM502" t="str">
        <f t="shared" si="649"/>
        <v>Fall Administration</v>
      </c>
      <c r="ON502" t="str">
        <f t="shared" si="650"/>
        <v>Spring Administration</v>
      </c>
      <c r="OO502" t="str">
        <f t="shared" si="651"/>
        <v>Fall to Spring-Full Year RI</v>
      </c>
      <c r="OP502" t="str">
        <f ca="1">IF(AND(HR502&lt;&gt;"",JJ502&lt;600),IF(HT502="Advancing","Tier 2","Tier 3"),IF(JI502="","Null",IF(OR(E502="K",E502&lt;3),"FRA Recommended",IF(JJ502&gt;=IF(E502&lt;6,400,600),IF(JJ502&lt;VLOOKUP(E502,Lookups!$AP$3:$AR$16,3,FALSE),"Tier 2","Core"),IF(JJ502&lt;400,IF(RAND()&lt;0.81,"Tier 3","Tier 2"),IF(RAND()&lt;0.51,"Tier 3","Tier 2"))))))</f>
        <v>Tier 3</v>
      </c>
      <c r="OQ502" t="str">
        <f t="shared" si="652"/>
        <v>Average Reading Invt. Under 15 Minutes Long</v>
      </c>
      <c r="OR502">
        <f t="shared" si="653"/>
        <v>0</v>
      </c>
      <c r="OS502" t="str">
        <f t="shared" si="654"/>
        <v>Null</v>
      </c>
      <c r="OT502">
        <f t="shared" si="655"/>
        <v>134</v>
      </c>
      <c r="OU502" s="159">
        <f t="shared" si="656"/>
        <v>42496</v>
      </c>
      <c r="OV502" t="str">
        <f t="shared" si="657"/>
        <v>Form 3</v>
      </c>
      <c r="OW502" t="str">
        <f t="shared" si="658"/>
        <v>Beginning</v>
      </c>
      <c r="OX502">
        <f t="shared" si="659"/>
        <v>36</v>
      </c>
      <c r="OY502">
        <f t="shared" si="660"/>
        <v>9</v>
      </c>
      <c r="OZ502">
        <f t="shared" si="661"/>
        <v>0</v>
      </c>
      <c r="PA502" s="159">
        <f t="shared" si="662"/>
        <v>42496</v>
      </c>
      <c r="PB502" t="str">
        <f t="shared" si="663"/>
        <v>Form 3</v>
      </c>
      <c r="PC502" t="str">
        <f t="shared" si="664"/>
        <v>Beginning</v>
      </c>
      <c r="PD502">
        <f t="shared" si="665"/>
        <v>36</v>
      </c>
      <c r="PE502">
        <f t="shared" si="666"/>
        <v>9</v>
      </c>
      <c r="PF502">
        <f t="shared" si="667"/>
        <v>0</v>
      </c>
      <c r="PG502">
        <f t="shared" si="668"/>
        <v>36</v>
      </c>
      <c r="PH502">
        <f t="shared" si="669"/>
        <v>1</v>
      </c>
      <c r="PI502">
        <f t="shared" si="670"/>
        <v>1</v>
      </c>
      <c r="PJ502">
        <f t="shared" si="671"/>
        <v>24</v>
      </c>
      <c r="PK502">
        <f>IF(HR502="","Null",IF(E502&lt;3,"Null",IF(HU502=0,0,IF(HS502="Form 1",VLOOKUP(HU502,Lookups!$BE$3:$BP$63,E502,FALSE),IF(HS502="Form 2",VLOOKUP(HU502,Lookups!$BE$67:$BP$127,E502,FALSE),VLOOKUP(HU502,Lookups!$BE$130:$BP$190,E502,FALSE))))))</f>
        <v>0</v>
      </c>
      <c r="PL502">
        <f t="shared" si="672"/>
        <v>36</v>
      </c>
      <c r="PM502">
        <f>IF($PH502=0,"Null",IF(E502&lt;3,"Null",IF(OX502=0,0,IF(OV502="Form 1",VLOOKUP(OX502,Lookups!$BE$3:$BP$63,E502,FALSE),IF(OV502="Form 2",VLOOKUP(OX502,Lookups!$BE$67:$BP$127,E502,FALSE),VLOOKUP(OX502,Lookups!$BE$130:$BP$190,E502,FALSE))))))</f>
        <v>5</v>
      </c>
      <c r="PN502">
        <f t="shared" si="673"/>
        <v>12</v>
      </c>
      <c r="PO502">
        <f t="shared" si="674"/>
        <v>1</v>
      </c>
      <c r="PP502">
        <f t="shared" si="675"/>
        <v>9</v>
      </c>
      <c r="PQ502">
        <f>IF(HR502="","Null",IF(E502&lt;3,"Null",IF(HV502=0,0,IF(HS502="Form 1",VLOOKUP(HV502,Lookups!$BR$3:$CC$63,E502,FALSE),IF(HS502="Form 2",VLOOKUP(HV502,Lookups!$BR$67:$CC$127,E502,FALSE),VLOOKUP(HV502,Lookups!$BR$130:$CC$190,E502,FALSE))))))</f>
        <v>18</v>
      </c>
      <c r="PR502">
        <f t="shared" si="676"/>
        <v>9</v>
      </c>
      <c r="PS502">
        <f>IF(HR502="","Null",IF(E502&lt;3,"Null",IF(OY502=0,0,IF(OW502="Form 1",VLOOKUP(OY502,Lookups!$BR$3:$CC$63,E502,FALSE),IF(OW502="Form 2",VLOOKUP(OY502,Lookups!$BR$67:$CC$127,E502,FALSE),VLOOKUP(OY502,Lookups!$BR$130:$CC$190,E502,FALSE))))))</f>
        <v>16</v>
      </c>
      <c r="PT502">
        <f t="shared" si="677"/>
        <v>0</v>
      </c>
      <c r="PU502">
        <f t="shared" si="678"/>
        <v>0</v>
      </c>
      <c r="PV502">
        <f t="shared" si="679"/>
        <v>0</v>
      </c>
      <c r="PW502" t="str">
        <f t="shared" si="680"/>
        <v>Fall to Spring PI Administration</v>
      </c>
      <c r="PX502">
        <f t="shared" si="681"/>
        <v>0</v>
      </c>
      <c r="PY502">
        <f t="shared" si="682"/>
        <v>1</v>
      </c>
      <c r="PZ502" t="str">
        <f t="shared" si="683"/>
        <v>40 to 59 Sessions</v>
      </c>
      <c r="QA502" t="str">
        <f t="shared" si="684"/>
        <v>Series 1</v>
      </c>
      <c r="QB502" t="str">
        <f t="shared" si="685"/>
        <v>In Series 1 to 4</v>
      </c>
      <c r="QC502" t="str">
        <f>IF($MS502="System 44 Record",IF(BQ502&lt;MEDIAN(Directions!$F$3,Directions!$F$6),"Mid-Year Exited Student","Full Year Participant")&amp;IF(BP502&lt;Directions!$F$3,", Started Prior Year",", Started This Year"),"Null")</f>
        <v>Full Year Participant, Started This Year</v>
      </c>
      <c r="QD502">
        <f t="shared" si="686"/>
        <v>0</v>
      </c>
      <c r="QE502">
        <f t="shared" si="687"/>
        <v>0</v>
      </c>
      <c r="QF502">
        <f t="shared" si="688"/>
        <v>1</v>
      </c>
      <c r="QG502">
        <f t="shared" si="689"/>
        <v>0</v>
      </c>
      <c r="QH502">
        <f t="shared" si="690"/>
        <v>0</v>
      </c>
      <c r="QI502">
        <f t="shared" si="691"/>
        <v>0</v>
      </c>
      <c r="QJ502" t="str">
        <f t="shared" si="692"/>
        <v>RC! Only</v>
      </c>
      <c r="QK502" t="str">
        <f t="shared" si="693"/>
        <v>Null</v>
      </c>
      <c r="QL502" t="str">
        <f t="shared" si="694"/>
        <v>Null</v>
      </c>
      <c r="QM502" t="str">
        <f>IF($MS502="READ 180 Record",IF(AQ502="","Null",VLOOKUP(JJ502,Lookups!$DX$3:$EB$2054,AN502+1,FALSE)),"Null")</f>
        <v>Null</v>
      </c>
      <c r="QN502" t="str">
        <f t="shared" si="695"/>
        <v>Null</v>
      </c>
    </row>
    <row r="503" spans="1:456" x14ac:dyDescent="0.25">
      <c r="A503" s="161" t="s">
        <v>1447</v>
      </c>
      <c r="B503" s="161" t="s">
        <v>1447</v>
      </c>
      <c r="C503" s="161" t="s">
        <v>1447</v>
      </c>
      <c r="D503" s="161" t="s">
        <v>1447</v>
      </c>
      <c r="E503" s="161">
        <v>7</v>
      </c>
      <c r="F503" s="161" t="s">
        <v>1447</v>
      </c>
      <c r="G503" s="161" t="s">
        <v>890</v>
      </c>
      <c r="H503" s="161" t="s">
        <v>891</v>
      </c>
      <c r="I503" s="161">
        <v>424</v>
      </c>
      <c r="J503" s="159">
        <v>42500</v>
      </c>
      <c r="K503" s="161">
        <v>0</v>
      </c>
      <c r="L503" s="161">
        <v>0</v>
      </c>
      <c r="M503" s="161">
        <v>0</v>
      </c>
      <c r="N503" s="161">
        <v>0</v>
      </c>
      <c r="O503" s="161">
        <v>0</v>
      </c>
      <c r="P503" s="161">
        <v>0</v>
      </c>
      <c r="Q503" s="161">
        <v>0</v>
      </c>
      <c r="R503" s="161">
        <v>0</v>
      </c>
      <c r="S503" s="161">
        <v>0</v>
      </c>
      <c r="T503" s="161">
        <v>0</v>
      </c>
      <c r="U503" s="161">
        <v>0</v>
      </c>
      <c r="V503" s="161">
        <v>0</v>
      </c>
      <c r="W503" s="161">
        <v>0</v>
      </c>
      <c r="X503" s="161">
        <v>0</v>
      </c>
      <c r="AB503" s="161" t="s">
        <v>242</v>
      </c>
      <c r="AC503" s="161" t="s">
        <v>242</v>
      </c>
      <c r="AD503" s="161" t="s">
        <v>242</v>
      </c>
      <c r="AE503" s="161" t="s">
        <v>242</v>
      </c>
      <c r="AF503" s="161" t="s">
        <v>241</v>
      </c>
      <c r="AG503" s="161" t="s">
        <v>241</v>
      </c>
      <c r="AH503" s="161" t="s">
        <v>242</v>
      </c>
      <c r="AI503" s="161">
        <v>20150801</v>
      </c>
      <c r="AJ503" s="161">
        <v>20160525</v>
      </c>
      <c r="AK503" s="161" t="s">
        <v>869</v>
      </c>
      <c r="AL503" t="s">
        <v>1078</v>
      </c>
      <c r="BN503" t="s">
        <v>1076</v>
      </c>
      <c r="BO503" t="s">
        <v>891</v>
      </c>
      <c r="BP503" s="159">
        <v>42271</v>
      </c>
      <c r="BQ503" s="159">
        <v>42507</v>
      </c>
      <c r="BR503" t="s">
        <v>877</v>
      </c>
      <c r="BS503">
        <v>424</v>
      </c>
      <c r="BT503" s="159">
        <v>42507</v>
      </c>
      <c r="BU503">
        <v>5</v>
      </c>
      <c r="BV503">
        <v>4</v>
      </c>
      <c r="BW503">
        <v>33</v>
      </c>
      <c r="BX503">
        <v>52</v>
      </c>
      <c r="BY503">
        <v>889</v>
      </c>
      <c r="BZ503">
        <v>935</v>
      </c>
      <c r="CA503">
        <v>0</v>
      </c>
      <c r="CB503">
        <v>20</v>
      </c>
      <c r="CC503">
        <v>27</v>
      </c>
      <c r="CD503">
        <v>97</v>
      </c>
      <c r="CE503">
        <v>96</v>
      </c>
      <c r="CF503">
        <v>100</v>
      </c>
      <c r="CG503">
        <v>99</v>
      </c>
      <c r="CH503">
        <v>94</v>
      </c>
      <c r="CI503">
        <v>9705</v>
      </c>
      <c r="CJ503">
        <v>2.0870000000000002</v>
      </c>
      <c r="CK503">
        <v>5</v>
      </c>
      <c r="CL503">
        <v>3</v>
      </c>
      <c r="ET503" s="161">
        <v>4</v>
      </c>
      <c r="EU503" s="161">
        <v>122</v>
      </c>
      <c r="EV503" s="161">
        <v>122</v>
      </c>
      <c r="EW503" s="161">
        <v>7316</v>
      </c>
      <c r="EX503" s="161">
        <v>0</v>
      </c>
      <c r="EY503" s="161">
        <v>0</v>
      </c>
      <c r="EZ503" s="161">
        <v>0</v>
      </c>
      <c r="FA503" s="161">
        <v>0</v>
      </c>
      <c r="FB503" s="161">
        <v>47</v>
      </c>
      <c r="FC503" s="161">
        <v>68</v>
      </c>
      <c r="FD503" s="161">
        <v>0</v>
      </c>
      <c r="FE503" s="161">
        <v>1</v>
      </c>
      <c r="FF503" s="159">
        <v>42418</v>
      </c>
      <c r="FG503" s="161">
        <v>47</v>
      </c>
      <c r="FH503" s="161">
        <v>68</v>
      </c>
      <c r="FI503" s="161">
        <v>50</v>
      </c>
      <c r="FJ503" s="161">
        <v>20</v>
      </c>
      <c r="FK503" s="161">
        <v>75</v>
      </c>
      <c r="HN503" s="161" t="s">
        <v>891</v>
      </c>
      <c r="HO503" s="159">
        <v>42250</v>
      </c>
      <c r="HP503" s="159">
        <v>42500</v>
      </c>
      <c r="HQ503" s="161">
        <v>3</v>
      </c>
      <c r="HR503" s="159">
        <v>42250</v>
      </c>
      <c r="HS503" s="161" t="s">
        <v>872</v>
      </c>
      <c r="HT503" s="161" t="s">
        <v>878</v>
      </c>
      <c r="HU503" s="161">
        <v>46</v>
      </c>
      <c r="HV503" s="161">
        <v>7</v>
      </c>
      <c r="HW503" s="161">
        <v>0</v>
      </c>
      <c r="HX503" s="159">
        <v>42349</v>
      </c>
      <c r="HY503" s="161" t="s">
        <v>874</v>
      </c>
      <c r="HZ503" s="161" t="s">
        <v>873</v>
      </c>
      <c r="IA503" s="161">
        <v>49</v>
      </c>
      <c r="IB503" s="161">
        <v>14</v>
      </c>
      <c r="IC503" s="161">
        <v>0</v>
      </c>
      <c r="ID503" s="159">
        <v>42500</v>
      </c>
      <c r="IE503" s="161" t="s">
        <v>879</v>
      </c>
      <c r="IF503" s="161" t="s">
        <v>882</v>
      </c>
      <c r="IG503" s="161">
        <v>51</v>
      </c>
      <c r="IH503" s="161">
        <v>25</v>
      </c>
      <c r="II503" s="161">
        <v>0</v>
      </c>
      <c r="JB503" s="161" t="s">
        <v>891</v>
      </c>
      <c r="JC503" s="161">
        <v>13</v>
      </c>
      <c r="JD503" s="161">
        <v>8</v>
      </c>
      <c r="JE503" s="161">
        <v>12</v>
      </c>
      <c r="JF503" s="161">
        <v>7112</v>
      </c>
      <c r="JG503" s="159">
        <v>42500</v>
      </c>
      <c r="JH503" s="161">
        <v>424</v>
      </c>
      <c r="JI503" s="159">
        <v>42249</v>
      </c>
      <c r="JJ503" s="161">
        <v>320</v>
      </c>
      <c r="JK503" s="161">
        <v>15</v>
      </c>
      <c r="JL503" s="159">
        <v>42348</v>
      </c>
      <c r="JM503" s="161">
        <v>379</v>
      </c>
      <c r="JN503" s="161">
        <v>22</v>
      </c>
      <c r="JO503" s="159">
        <v>42500</v>
      </c>
      <c r="JP503" s="161">
        <v>424</v>
      </c>
      <c r="JQ503" s="161">
        <v>25</v>
      </c>
      <c r="MN503" t="str">
        <f t="shared" si="609"/>
        <v>NoNoNoYesYesNo</v>
      </c>
      <c r="MO503" t="str">
        <f>IF(AND(MN503="NoNoNoNoNoNo",JI503=""),"No Programs",VLOOKUP(MN503,Lookups!$DA$4:$DB$67,2,FALSE))</f>
        <v>System 44 Only</v>
      </c>
      <c r="MP503">
        <f t="shared" si="610"/>
        <v>0</v>
      </c>
      <c r="MQ503" t="str">
        <f t="shared" si="611"/>
        <v>System 44 User</v>
      </c>
      <c r="MR503" t="str">
        <f>Directions!$D$3</f>
        <v>Usage</v>
      </c>
      <c r="MS503" t="str">
        <f>VLOOKUP(MQ503,Lookups!$CU$71:$CV$80,2,FALSE)</f>
        <v>System 44 Record</v>
      </c>
      <c r="MT503">
        <f t="shared" si="612"/>
        <v>1</v>
      </c>
      <c r="MU503">
        <f t="shared" si="613"/>
        <v>1</v>
      </c>
      <c r="MV503">
        <f t="shared" si="614"/>
        <v>1</v>
      </c>
      <c r="MW503">
        <f t="shared" si="615"/>
        <v>1</v>
      </c>
      <c r="MX503">
        <f t="shared" si="616"/>
        <v>35.714285714285715</v>
      </c>
      <c r="MY503" t="str">
        <f t="shared" si="617"/>
        <v>Not Used</v>
      </c>
      <c r="MZ503">
        <f t="shared" si="618"/>
        <v>0</v>
      </c>
      <c r="NA503" t="str">
        <f t="shared" si="619"/>
        <v>Not Available</v>
      </c>
      <c r="NB503" t="str">
        <f t="shared" si="620"/>
        <v>Not Available</v>
      </c>
      <c r="NC503" t="str">
        <f t="shared" si="621"/>
        <v>4 Not Indicated</v>
      </c>
      <c r="ND503" t="str">
        <f t="shared" si="622"/>
        <v>4 Not Indicated</v>
      </c>
      <c r="NE503" t="str">
        <f t="shared" si="623"/>
        <v>4 Not Indicated</v>
      </c>
      <c r="NF503" t="str">
        <f t="shared" si="624"/>
        <v>4 Not Indicated</v>
      </c>
      <c r="NG503" t="str">
        <f t="shared" si="625"/>
        <v>4 Not Indicated</v>
      </c>
      <c r="NH503" s="159">
        <f t="shared" si="626"/>
        <v>42500</v>
      </c>
      <c r="NI503">
        <f t="shared" si="627"/>
        <v>424</v>
      </c>
      <c r="NJ503" s="159">
        <f t="shared" si="628"/>
        <v>42500</v>
      </c>
      <c r="NK503">
        <f t="shared" si="629"/>
        <v>424</v>
      </c>
      <c r="NL503">
        <f t="shared" si="630"/>
        <v>35.857142857142854</v>
      </c>
      <c r="NM503">
        <f t="shared" si="631"/>
        <v>1</v>
      </c>
      <c r="NN503">
        <f>IF(OR(E503="PK",E503="K",JJ503=""),"Null",INDEX(Lookups!$EZ$4:$FW$18,MATCH($JJ503,Lookups!$EY$4:$EY$18,1),MATCH($E503,Lookups!$EZ$3:$FW$3,0)))</f>
        <v>125</v>
      </c>
      <c r="NO503">
        <f>IF(OR(E503="PK",E503="K",JJ503=""),"Null",INDEX(Lookups!$EZ$4:$FW$18,MATCH($JJ503,Lookups!$EY$4:$EY$18,1),MATCH($E503,Lookups!$EZ$3:$FW$3,0) + 1))</f>
        <v>185</v>
      </c>
      <c r="NP503">
        <f t="shared" si="632"/>
        <v>250</v>
      </c>
      <c r="NQ503" t="str">
        <f t="shared" si="633"/>
        <v>PI is Recommended</v>
      </c>
      <c r="NR503" t="str">
        <f t="shared" si="634"/>
        <v>PI is Recommended</v>
      </c>
      <c r="NS503" t="str">
        <f t="shared" si="635"/>
        <v>200L to 399L</v>
      </c>
      <c r="NT503" t="str">
        <f t="shared" si="636"/>
        <v>400L to 599L</v>
      </c>
      <c r="NU503" t="str">
        <f t="shared" si="637"/>
        <v>400L to 599L</v>
      </c>
      <c r="NV503" s="183" t="str">
        <f t="array" ref="NV503">IF($NL503="No RI Tests","No RI Tests",VLOOKUP(IF(AND(E503="K",JJ503&lt;280),3,IF(AND(E503="K",JJ503&gt;=280),4,MAX(IF(E503=Lookups!$DF$6:$DF$99,IF(JJ503&gt;=Lookups!$DG$6:$DG$99,Lookups!$DH$6:$DH$99))))),Lookups!$DE$104:$DG$108,2,FALSE))</f>
        <v>1 Below Basic</v>
      </c>
      <c r="NW503" s="161" t="str">
        <f t="array" ref="NW503">IF($NL503="No RI Tests","No RI Tests",VLOOKUP(IF(AND(E503="K",JH503&lt;280),3,IF(AND(E503="K",JH503&gt;=280),4,MAX(IF(E503=Lookups!$DF$6:$DF$99,IF(NI503&gt;=Lookups!$DG$6:$DG$99,Lookups!$DH$6:$DH$99))))),Lookups!$DE$104:$DG$108,2,FALSE))</f>
        <v>1 Below Basic</v>
      </c>
      <c r="NX503" s="161" t="str">
        <f t="array" ref="NX503">IF($NL503="No RI Tests","No RI Tests",VLOOKUP(IF(AND(E503="K",NK503&lt;280),3,IF(AND(E503="K",NK503&gt;=280),4,MAX(IF(E503=Lookups!$DF$6:$DF$99,IF(NK503&gt;=Lookups!$DG$6:$DG$99,Lookups!$DH$6:$DH$99))))),Lookups!$DE$104:$DG$108,2,FALSE))</f>
        <v>1 Below Basic</v>
      </c>
      <c r="NY503">
        <f t="shared" si="638"/>
        <v>1</v>
      </c>
      <c r="NZ503">
        <f t="shared" si="639"/>
        <v>0</v>
      </c>
      <c r="OA503" t="str">
        <f t="shared" si="640"/>
        <v>Maintained Performance Level</v>
      </c>
      <c r="OB503" s="161" t="str">
        <f t="array" ref="OB503">IF($NL503="No RI Tests","No RI Tests",IF(E503="K","N/A",VLOOKUP(MAX(IF(E503=Lookups!$DF$6:$DF$99,IF(JJ503&gt;=Lookups!$DG$6:$DG$99,Lookups!$DI$6:$DI$99))),Lookups!$DE$104:$DG$108,3,FALSE)))</f>
        <v>1 Limited</v>
      </c>
      <c r="OC503" s="161" t="str">
        <f t="array" ref="OC503">IF($NL503="No RI Tests","No RI Tests",IF(E503="K","N/A",VLOOKUP(MAX(IF(E503=Lookups!$DF$6:$DF$99,IF(NI503&gt;=Lookups!$DG$6:$DG$99,Lookups!$DI$6:$DI$99))),Lookups!$DE$104:$DG$108,3,FALSE)))</f>
        <v>1 Limited</v>
      </c>
      <c r="OD503" s="161" t="str">
        <f t="array" ref="OD503">IF($NL503="No RI Tests","No RI Tests",IF(E503="K","N/A",VLOOKUP(MAX(IF(E503=Lookups!$DF$6:$DF$99,IF(NK503&gt;=Lookups!$DG$6:$DG$99,Lookups!$DI$6:$DI$99))),Lookups!$DE$104:$DG$108,3,FALSE)))</f>
        <v>1 Limited</v>
      </c>
      <c r="OE503">
        <f t="shared" si="641"/>
        <v>1</v>
      </c>
      <c r="OF503">
        <f t="shared" si="642"/>
        <v>0</v>
      </c>
      <c r="OG503" t="str">
        <f t="shared" si="643"/>
        <v>Maintained Performance Level</v>
      </c>
      <c r="OH503">
        <f t="shared" si="644"/>
        <v>104</v>
      </c>
      <c r="OI503">
        <f t="shared" si="645"/>
        <v>1</v>
      </c>
      <c r="OJ503">
        <f t="shared" si="646"/>
        <v>0</v>
      </c>
      <c r="OK503">
        <f t="shared" si="647"/>
        <v>0</v>
      </c>
      <c r="OL503">
        <f t="shared" si="648"/>
        <v>0.67096774193548392</v>
      </c>
      <c r="OM503" t="str">
        <f t="shared" si="649"/>
        <v>Fall Administration</v>
      </c>
      <c r="ON503" t="str">
        <f t="shared" si="650"/>
        <v>Winter Administration</v>
      </c>
      <c r="OO503" t="str">
        <f t="shared" si="651"/>
        <v>Fall to Winter RI</v>
      </c>
      <c r="OP503" t="str">
        <f ca="1">IF(AND(HR503&lt;&gt;"",JJ503&lt;600),IF(HT503="Advancing","Tier 2","Tier 3"),IF(JI503="","Null",IF(OR(E503="K",E503&lt;3),"FRA Recommended",IF(JJ503&gt;=IF(E503&lt;6,400,600),IF(JJ503&lt;VLOOKUP(E503,Lookups!$AP$3:$AR$16,3,FALSE),"Tier 2","Core"),IF(JJ503&lt;400,IF(RAND()&lt;0.81,"Tier 3","Tier 2"),IF(RAND()&lt;0.51,"Tier 3","Tier 2"))))))</f>
        <v>Tier 3</v>
      </c>
      <c r="OQ503" t="str">
        <f t="shared" si="652"/>
        <v>Average Reading Invt. at Least 15 Minutes Long</v>
      </c>
      <c r="OR503">
        <f t="shared" si="653"/>
        <v>0</v>
      </c>
      <c r="OS503" t="str">
        <f t="shared" si="654"/>
        <v>Null</v>
      </c>
      <c r="OT503">
        <f t="shared" si="655"/>
        <v>104</v>
      </c>
      <c r="OU503" s="159">
        <f t="shared" si="656"/>
        <v>42500</v>
      </c>
      <c r="OV503" t="str">
        <f t="shared" si="657"/>
        <v>Form 3</v>
      </c>
      <c r="OW503" t="str">
        <f t="shared" si="658"/>
        <v>Advancing</v>
      </c>
      <c r="OX503">
        <f t="shared" si="659"/>
        <v>51</v>
      </c>
      <c r="OY503">
        <f t="shared" si="660"/>
        <v>25</v>
      </c>
      <c r="OZ503">
        <f t="shared" si="661"/>
        <v>0</v>
      </c>
      <c r="PA503" s="159">
        <f t="shared" si="662"/>
        <v>42500</v>
      </c>
      <c r="PB503" t="str">
        <f t="shared" si="663"/>
        <v>Form 3</v>
      </c>
      <c r="PC503" t="str">
        <f t="shared" si="664"/>
        <v>Advancing</v>
      </c>
      <c r="PD503">
        <f t="shared" si="665"/>
        <v>51</v>
      </c>
      <c r="PE503">
        <f t="shared" si="666"/>
        <v>25</v>
      </c>
      <c r="PF503">
        <f t="shared" si="667"/>
        <v>0</v>
      </c>
      <c r="PG503">
        <f t="shared" si="668"/>
        <v>35.714285714285715</v>
      </c>
      <c r="PH503">
        <f t="shared" si="669"/>
        <v>1</v>
      </c>
      <c r="PI503">
        <f t="shared" si="670"/>
        <v>1</v>
      </c>
      <c r="PJ503">
        <f t="shared" si="671"/>
        <v>46</v>
      </c>
      <c r="PK503">
        <f>IF(HR503="","Null",IF(E503&lt;3,"Null",IF(HU503=0,0,IF(HS503="Form 1",VLOOKUP(HU503,Lookups!$BE$3:$BP$63,E503,FALSE),IF(HS503="Form 2",VLOOKUP(HU503,Lookups!$BE$67:$BP$127,E503,FALSE),VLOOKUP(HU503,Lookups!$BE$130:$BP$190,E503,FALSE))))))</f>
        <v>17</v>
      </c>
      <c r="PL503">
        <f t="shared" si="672"/>
        <v>51</v>
      </c>
      <c r="PM503">
        <f>IF($PH503=0,"Null",IF(E503&lt;3,"Null",IF(OX503=0,0,IF(OV503="Form 1",VLOOKUP(OX503,Lookups!$BE$3:$BP$63,E503,FALSE),IF(OV503="Form 2",VLOOKUP(OX503,Lookups!$BE$67:$BP$127,E503,FALSE),VLOOKUP(OX503,Lookups!$BE$130:$BP$190,E503,FALSE))))))</f>
        <v>25</v>
      </c>
      <c r="PN503">
        <f t="shared" si="673"/>
        <v>5</v>
      </c>
      <c r="PO503">
        <f t="shared" si="674"/>
        <v>1</v>
      </c>
      <c r="PP503">
        <f t="shared" si="675"/>
        <v>7</v>
      </c>
      <c r="PQ503">
        <f>IF(HR503="","Null",IF(E503&lt;3,"Null",IF(HV503=0,0,IF(HS503="Form 1",VLOOKUP(HV503,Lookups!$BR$3:$CC$63,E503,FALSE),IF(HS503="Form 2",VLOOKUP(HV503,Lookups!$BR$67:$CC$127,E503,FALSE),VLOOKUP(HV503,Lookups!$BR$130:$CC$190,E503,FALSE))))))</f>
        <v>1</v>
      </c>
      <c r="PR503">
        <f t="shared" si="676"/>
        <v>25</v>
      </c>
      <c r="PS503">
        <f>IF(HR503="","Null",IF(E503&lt;3,"Null",IF(OY503=0,0,IF(OW503="Form 1",VLOOKUP(OY503,Lookups!$BR$3:$CC$63,E503,FALSE),IF(OW503="Form 2",VLOOKUP(OY503,Lookups!$BR$67:$CC$127,E503,FALSE),VLOOKUP(OY503,Lookups!$BR$130:$CC$190,E503,FALSE))))))</f>
        <v>22</v>
      </c>
      <c r="PT503">
        <f t="shared" si="677"/>
        <v>18</v>
      </c>
      <c r="PU503">
        <f t="shared" si="678"/>
        <v>1</v>
      </c>
      <c r="PV503">
        <f t="shared" si="679"/>
        <v>1</v>
      </c>
      <c r="PW503" t="str">
        <f t="shared" si="680"/>
        <v>Fall to Spring PI Administration</v>
      </c>
      <c r="PX503">
        <f t="shared" si="681"/>
        <v>0</v>
      </c>
      <c r="PY503">
        <f t="shared" si="682"/>
        <v>1</v>
      </c>
      <c r="PZ503" t="str">
        <f t="shared" si="683"/>
        <v>40 to 59 Sessions</v>
      </c>
      <c r="QA503" t="str">
        <f t="shared" si="684"/>
        <v>Series 1</v>
      </c>
      <c r="QB503" t="str">
        <f t="shared" si="685"/>
        <v>In Series 5 to 8</v>
      </c>
      <c r="QC503" t="str">
        <f>IF($MS503="System 44 Record",IF(BQ503&lt;MEDIAN(Directions!$F$3,Directions!$F$6),"Mid-Year Exited Student","Full Year Participant")&amp;IF(BP503&lt;Directions!$F$3,", Started Prior Year",", Started This Year"),"Null")</f>
        <v>Full Year Participant, Started This Year</v>
      </c>
      <c r="QD503">
        <f t="shared" si="686"/>
        <v>1</v>
      </c>
      <c r="QE503">
        <f t="shared" si="687"/>
        <v>0</v>
      </c>
      <c r="QF503">
        <f t="shared" si="688"/>
        <v>1</v>
      </c>
      <c r="QG503">
        <f t="shared" si="689"/>
        <v>1</v>
      </c>
      <c r="QH503">
        <f t="shared" si="690"/>
        <v>1</v>
      </c>
      <c r="QI503">
        <f t="shared" si="691"/>
        <v>0.68</v>
      </c>
      <c r="QJ503" t="str">
        <f t="shared" si="692"/>
        <v>Used RC! and rSkills</v>
      </c>
      <c r="QK503" t="str">
        <f t="shared" si="693"/>
        <v>Null</v>
      </c>
      <c r="QL503" t="str">
        <f t="shared" si="694"/>
        <v>Null</v>
      </c>
      <c r="QM503" t="str">
        <f>IF($MS503="READ 180 Record",IF(AQ503="","Null",VLOOKUP(JJ503,Lookups!$DX$3:$EB$2054,AN503+1,FALSE)),"Null")</f>
        <v>Null</v>
      </c>
      <c r="QN503" t="str">
        <f t="shared" si="695"/>
        <v>Null</v>
      </c>
    </row>
    <row r="504" spans="1:456" x14ac:dyDescent="0.25">
      <c r="A504" s="161" t="s">
        <v>1447</v>
      </c>
      <c r="B504" s="161" t="s">
        <v>1447</v>
      </c>
      <c r="C504" s="161" t="s">
        <v>1447</v>
      </c>
      <c r="D504" s="161" t="s">
        <v>1447</v>
      </c>
      <c r="E504" s="161">
        <v>7</v>
      </c>
      <c r="F504" s="161" t="s">
        <v>1447</v>
      </c>
      <c r="G504" s="161" t="s">
        <v>867</v>
      </c>
      <c r="H504" s="161" t="s">
        <v>899</v>
      </c>
      <c r="I504" s="161">
        <v>798</v>
      </c>
      <c r="J504" s="159">
        <v>42500</v>
      </c>
      <c r="K504" s="161">
        <v>0</v>
      </c>
      <c r="L504" s="161">
        <v>0</v>
      </c>
      <c r="M504" s="161">
        <v>0</v>
      </c>
      <c r="N504" s="161">
        <v>0</v>
      </c>
      <c r="O504" s="161">
        <v>0</v>
      </c>
      <c r="P504" s="161">
        <v>0</v>
      </c>
      <c r="Q504" s="161">
        <v>0</v>
      </c>
      <c r="R504" s="161">
        <v>0</v>
      </c>
      <c r="S504" s="161">
        <v>0</v>
      </c>
      <c r="T504" s="161">
        <v>0</v>
      </c>
      <c r="U504" s="161">
        <v>0</v>
      </c>
      <c r="V504" s="161">
        <v>0</v>
      </c>
      <c r="W504" s="161">
        <v>0</v>
      </c>
      <c r="X504" s="161">
        <v>0</v>
      </c>
      <c r="AB504" s="161" t="s">
        <v>241</v>
      </c>
      <c r="AC504" s="161" t="s">
        <v>242</v>
      </c>
      <c r="AD504" s="161" t="s">
        <v>242</v>
      </c>
      <c r="AE504" s="161" t="s">
        <v>242</v>
      </c>
      <c r="AF504" s="161" t="s">
        <v>242</v>
      </c>
      <c r="AG504" s="161" t="s">
        <v>241</v>
      </c>
      <c r="AH504" s="161" t="s">
        <v>242</v>
      </c>
      <c r="AI504" s="161">
        <v>20150801</v>
      </c>
      <c r="AJ504" s="161">
        <v>20160525</v>
      </c>
      <c r="AK504" s="161" t="s">
        <v>869</v>
      </c>
      <c r="AL504" t="s">
        <v>1076</v>
      </c>
      <c r="AM504" t="s">
        <v>899</v>
      </c>
      <c r="AN504">
        <v>2</v>
      </c>
      <c r="AO504" t="s">
        <v>870</v>
      </c>
      <c r="AP504">
        <v>6</v>
      </c>
      <c r="AQ504">
        <v>87</v>
      </c>
      <c r="AR504">
        <v>1007</v>
      </c>
      <c r="AS504">
        <v>261</v>
      </c>
      <c r="AT504">
        <v>176</v>
      </c>
      <c r="AU504">
        <v>449</v>
      </c>
      <c r="AV504">
        <v>61</v>
      </c>
      <c r="AW504">
        <v>83</v>
      </c>
      <c r="AX504">
        <v>11.083299999999999</v>
      </c>
      <c r="AY504">
        <v>12.7143</v>
      </c>
      <c r="AZ504">
        <v>2.6364000000000001</v>
      </c>
      <c r="BA504">
        <v>134.0667</v>
      </c>
      <c r="BB504">
        <v>11566</v>
      </c>
      <c r="BC504">
        <v>77.966101694000002</v>
      </c>
      <c r="BD504">
        <v>77.419354838000004</v>
      </c>
      <c r="BE504">
        <v>304</v>
      </c>
      <c r="BF504">
        <v>362</v>
      </c>
      <c r="BG504">
        <v>17</v>
      </c>
      <c r="BH504">
        <v>96</v>
      </c>
      <c r="BI504">
        <v>4</v>
      </c>
      <c r="BJ504">
        <v>3</v>
      </c>
      <c r="BK504">
        <v>59</v>
      </c>
      <c r="BL504">
        <v>3</v>
      </c>
      <c r="BM504" t="s">
        <v>1077</v>
      </c>
      <c r="BN504" t="s">
        <v>1079</v>
      </c>
      <c r="ET504" s="161">
        <v>2</v>
      </c>
      <c r="EU504" s="161">
        <v>61</v>
      </c>
      <c r="EV504" s="161">
        <v>31</v>
      </c>
      <c r="EW504" s="161">
        <v>3679</v>
      </c>
      <c r="EX504" s="161">
        <v>0</v>
      </c>
      <c r="EY504" s="161">
        <v>0</v>
      </c>
      <c r="EZ504" s="161">
        <v>0</v>
      </c>
      <c r="FA504" s="161">
        <v>0</v>
      </c>
      <c r="FB504" s="161">
        <v>42</v>
      </c>
      <c r="FC504" s="161">
        <v>63</v>
      </c>
      <c r="FD504" s="161">
        <v>0</v>
      </c>
      <c r="FE504" s="161">
        <v>2</v>
      </c>
      <c r="FF504" s="159">
        <v>42410</v>
      </c>
      <c r="FG504" s="161">
        <v>21</v>
      </c>
      <c r="FH504" s="161">
        <v>46</v>
      </c>
      <c r="FI504" s="161">
        <v>25</v>
      </c>
      <c r="FJ504" s="161">
        <v>13</v>
      </c>
      <c r="FK504" s="161">
        <v>25</v>
      </c>
      <c r="FL504" s="159">
        <v>42311</v>
      </c>
      <c r="FM504" s="161">
        <v>64</v>
      </c>
      <c r="FN504" s="161">
        <v>80</v>
      </c>
      <c r="FO504" s="161">
        <v>50</v>
      </c>
      <c r="FP504" s="161">
        <v>88</v>
      </c>
      <c r="FQ504" s="161">
        <v>63</v>
      </c>
      <c r="HN504" s="161" t="s">
        <v>899</v>
      </c>
      <c r="JB504" s="161" t="s">
        <v>899</v>
      </c>
      <c r="JC504" s="161">
        <v>42</v>
      </c>
      <c r="JD504" s="161">
        <v>38</v>
      </c>
      <c r="JE504" s="161">
        <v>46</v>
      </c>
      <c r="JF504" s="161">
        <v>22232</v>
      </c>
      <c r="JG504" s="159">
        <v>42500</v>
      </c>
      <c r="JH504" s="161">
        <v>798</v>
      </c>
      <c r="JI504" s="159">
        <v>42237</v>
      </c>
      <c r="JJ504" s="161">
        <v>754</v>
      </c>
      <c r="JK504" s="161">
        <v>17</v>
      </c>
      <c r="JL504" s="159">
        <v>42346</v>
      </c>
      <c r="JM504" s="161">
        <v>730</v>
      </c>
      <c r="JN504" s="161">
        <v>25</v>
      </c>
      <c r="JO504" s="159">
        <v>42500</v>
      </c>
      <c r="JP504" s="161">
        <v>798</v>
      </c>
      <c r="JQ504" s="161">
        <v>19</v>
      </c>
      <c r="MN504" t="str">
        <f t="shared" si="609"/>
        <v>YesNoNoNoYesNo</v>
      </c>
      <c r="MO504" t="str">
        <f>IF(AND(MN504="NoNoNoNoNoNo",JI504=""),"No Programs",VLOOKUP(MN504,Lookups!$DA$4:$DB$67,2,FALSE))</f>
        <v>READ 180 Only</v>
      </c>
      <c r="MP504">
        <f t="shared" si="610"/>
        <v>1</v>
      </c>
      <c r="MQ504" t="str">
        <f t="shared" si="611"/>
        <v>READ 180 User</v>
      </c>
      <c r="MR504" t="str">
        <f>Directions!$D$3</f>
        <v>Usage</v>
      </c>
      <c r="MS504" t="str">
        <f>VLOOKUP(MQ504,Lookups!$CU$71:$CV$80,2,FALSE)</f>
        <v>READ 180 Record</v>
      </c>
      <c r="MT504">
        <f t="shared" si="612"/>
        <v>1</v>
      </c>
      <c r="MU504">
        <f t="shared" si="613"/>
        <v>1</v>
      </c>
      <c r="MV504">
        <f t="shared" si="614"/>
        <v>1</v>
      </c>
      <c r="MW504">
        <f t="shared" si="615"/>
        <v>1</v>
      </c>
      <c r="MX504">
        <f t="shared" si="616"/>
        <v>37.571428571428569</v>
      </c>
      <c r="MY504" t="str">
        <f t="shared" si="617"/>
        <v>Not Used</v>
      </c>
      <c r="MZ504">
        <f t="shared" si="618"/>
        <v>0</v>
      </c>
      <c r="NA504" t="str">
        <f t="shared" si="619"/>
        <v>Not Available</v>
      </c>
      <c r="NB504" t="str">
        <f t="shared" si="620"/>
        <v>Not Available</v>
      </c>
      <c r="NC504" t="str">
        <f t="shared" si="621"/>
        <v>4 Not Indicated</v>
      </c>
      <c r="ND504" t="str">
        <f t="shared" si="622"/>
        <v>4 Not Indicated</v>
      </c>
      <c r="NE504" t="str">
        <f t="shared" si="623"/>
        <v>4 Not Indicated</v>
      </c>
      <c r="NF504" t="str">
        <f t="shared" si="624"/>
        <v>4 Not Indicated</v>
      </c>
      <c r="NG504" t="str">
        <f t="shared" si="625"/>
        <v>4 Not Indicated</v>
      </c>
      <c r="NH504" s="159">
        <f t="shared" si="626"/>
        <v>42500</v>
      </c>
      <c r="NI504">
        <f t="shared" si="627"/>
        <v>798</v>
      </c>
      <c r="NJ504" s="159">
        <f t="shared" si="628"/>
        <v>42500</v>
      </c>
      <c r="NK504">
        <f t="shared" si="629"/>
        <v>798</v>
      </c>
      <c r="NL504">
        <f t="shared" si="630"/>
        <v>37.571428571428569</v>
      </c>
      <c r="NM504">
        <f t="shared" si="631"/>
        <v>1</v>
      </c>
      <c r="NN504">
        <f>IF(OR(E504="PK",E504="K",JJ504=""),"Null",INDEX(Lookups!$EZ$4:$FW$18,MATCH($JJ504,Lookups!$EY$4:$EY$18,1),MATCH($E504,Lookups!$EZ$3:$FW$3,0)))</f>
        <v>45</v>
      </c>
      <c r="NO504">
        <f>IF(OR(E504="PK",E504="K",JJ504=""),"Null",INDEX(Lookups!$EZ$4:$FW$18,MATCH($JJ504,Lookups!$EY$4:$EY$18,1),MATCH($E504,Lookups!$EZ$3:$FW$3,0) + 1))</f>
        <v>75</v>
      </c>
      <c r="NP504">
        <f t="shared" si="632"/>
        <v>90</v>
      </c>
      <c r="NQ504" t="str">
        <f t="shared" si="633"/>
        <v>No PI Needed</v>
      </c>
      <c r="NR504" t="str">
        <f t="shared" si="634"/>
        <v>No PI Needed</v>
      </c>
      <c r="NS504" t="str">
        <f t="shared" si="635"/>
        <v>600L to 799L</v>
      </c>
      <c r="NT504" t="str">
        <f t="shared" si="636"/>
        <v>600L to 799L</v>
      </c>
      <c r="NU504" t="str">
        <f t="shared" si="637"/>
        <v>600L to 799L</v>
      </c>
      <c r="NV504" s="183" t="str">
        <f t="array" ref="NV504">IF($NL504="No RI Tests","No RI Tests",VLOOKUP(IF(AND(E504="K",JJ504&lt;280),3,IF(AND(E504="K",JJ504&gt;=280),4,MAX(IF(E504=Lookups!$DF$6:$DF$99,IF(JJ504&gt;=Lookups!$DG$6:$DG$99,Lookups!$DH$6:$DH$99))))),Lookups!$DE$104:$DG$108,2,FALSE))</f>
        <v>1 Below Basic</v>
      </c>
      <c r="NW504" s="161" t="str">
        <f t="array" ref="NW504">IF($NL504="No RI Tests","No RI Tests",VLOOKUP(IF(AND(E504="K",JH504&lt;280),3,IF(AND(E504="K",JH504&gt;=280),4,MAX(IF(E504=Lookups!$DF$6:$DF$99,IF(NI504&gt;=Lookups!$DG$6:$DG$99,Lookups!$DH$6:$DH$99))))),Lookups!$DE$104:$DG$108,2,FALSE))</f>
        <v>2 Basic</v>
      </c>
      <c r="NX504" s="161" t="str">
        <f t="array" ref="NX504">IF($NL504="No RI Tests","No RI Tests",VLOOKUP(IF(AND(E504="K",NK504&lt;280),3,IF(AND(E504="K",NK504&gt;=280),4,MAX(IF(E504=Lookups!$DF$6:$DF$99,IF(NK504&gt;=Lookups!$DG$6:$DG$99,Lookups!$DH$6:$DH$99))))),Lookups!$DE$104:$DG$108,2,FALSE))</f>
        <v>2 Basic</v>
      </c>
      <c r="NY504">
        <f t="shared" si="638"/>
        <v>0</v>
      </c>
      <c r="NZ504">
        <f t="shared" si="639"/>
        <v>1</v>
      </c>
      <c r="OA504" t="str">
        <f t="shared" si="640"/>
        <v>Improved Performance Level</v>
      </c>
      <c r="OB504" s="161" t="str">
        <f t="array" ref="OB504">IF($NL504="No RI Tests","No RI Tests",IF(E504="K","N/A",VLOOKUP(MAX(IF(E504=Lookups!$DF$6:$DF$99,IF(JJ504&gt;=Lookups!$DG$6:$DG$99,Lookups!$DI$6:$DI$99))),Lookups!$DE$104:$DG$108,3,FALSE)))</f>
        <v>1 Limited</v>
      </c>
      <c r="OC504" s="161" t="str">
        <f t="array" ref="OC504">IF($NL504="No RI Tests","No RI Tests",IF(E504="K","N/A",VLOOKUP(MAX(IF(E504=Lookups!$DF$6:$DF$99,IF(NI504&gt;=Lookups!$DG$6:$DG$99,Lookups!$DI$6:$DI$99))),Lookups!$DE$104:$DG$108,3,FALSE)))</f>
        <v>1 Limited</v>
      </c>
      <c r="OD504" s="161" t="str">
        <f t="array" ref="OD504">IF($NL504="No RI Tests","No RI Tests",IF(E504="K","N/A",VLOOKUP(MAX(IF(E504=Lookups!$DF$6:$DF$99,IF(NK504&gt;=Lookups!$DG$6:$DG$99,Lookups!$DI$6:$DI$99))),Lookups!$DE$104:$DG$108,3,FALSE)))</f>
        <v>1 Limited</v>
      </c>
      <c r="OE504">
        <f t="shared" si="641"/>
        <v>1</v>
      </c>
      <c r="OF504">
        <f t="shared" si="642"/>
        <v>0</v>
      </c>
      <c r="OG504" t="str">
        <f t="shared" si="643"/>
        <v>Maintained Performance Level</v>
      </c>
      <c r="OH504">
        <f t="shared" si="644"/>
        <v>44</v>
      </c>
      <c r="OI504">
        <f t="shared" si="645"/>
        <v>1</v>
      </c>
      <c r="OJ504">
        <f t="shared" si="646"/>
        <v>0</v>
      </c>
      <c r="OK504">
        <f t="shared" si="647"/>
        <v>0</v>
      </c>
      <c r="OL504">
        <f t="shared" si="648"/>
        <v>0.73333333333333328</v>
      </c>
      <c r="OM504" t="str">
        <f t="shared" si="649"/>
        <v>Fall Administration</v>
      </c>
      <c r="ON504" t="str">
        <f t="shared" si="650"/>
        <v>Winter Administration</v>
      </c>
      <c r="OO504" t="str">
        <f t="shared" si="651"/>
        <v>Fall to Winter RI</v>
      </c>
      <c r="OP504" t="str">
        <f ca="1">IF(AND(HR504&lt;&gt;"",JJ504&lt;600),IF(HT504="Advancing","Tier 2","Tier 3"),IF(JI504="","Null",IF(OR(E504="K",E504&lt;3),"FRA Recommended",IF(JJ504&gt;=IF(E504&lt;6,400,600),IF(JJ504&lt;VLOOKUP(E504,Lookups!$AP$3:$AR$16,3,FALSE),"Tier 2","Core"),IF(JJ504&lt;400,IF(RAND()&lt;0.81,"Tier 3","Tier 2"),IF(RAND()&lt;0.51,"Tier 3","Tier 2"))))))</f>
        <v>Tier 2</v>
      </c>
      <c r="OQ504" t="str">
        <f t="shared" si="652"/>
        <v>Average Reading Invt. at Least 15 Minutes Long</v>
      </c>
      <c r="OR504">
        <f t="shared" si="653"/>
        <v>0</v>
      </c>
      <c r="OS504">
        <f t="shared" si="654"/>
        <v>0</v>
      </c>
      <c r="OT504">
        <f t="shared" si="655"/>
        <v>68</v>
      </c>
      <c r="OU504" s="159" t="str">
        <f t="shared" si="656"/>
        <v>No PI Tests</v>
      </c>
      <c r="OV504" t="str">
        <f t="shared" si="657"/>
        <v>No PI Tests</v>
      </c>
      <c r="OW504" t="str">
        <f t="shared" si="658"/>
        <v>No PI Tests</v>
      </c>
      <c r="OX504" t="str">
        <f t="shared" si="659"/>
        <v>No PI Tests</v>
      </c>
      <c r="OY504" t="str">
        <f t="shared" si="660"/>
        <v>No PI Tests</v>
      </c>
      <c r="OZ504" t="str">
        <f t="shared" si="661"/>
        <v>No PI Tests</v>
      </c>
      <c r="PA504" s="159" t="str">
        <f t="shared" si="662"/>
        <v>No PI Tests</v>
      </c>
      <c r="PB504" t="str">
        <f t="shared" si="663"/>
        <v>No PI Tests</v>
      </c>
      <c r="PC504" t="str">
        <f t="shared" si="664"/>
        <v>No PI Tests</v>
      </c>
      <c r="PD504" t="str">
        <f t="shared" si="665"/>
        <v>No PI Tests</v>
      </c>
      <c r="PE504" t="str">
        <f t="shared" si="666"/>
        <v>No PI Tests</v>
      </c>
      <c r="PF504" t="str">
        <f t="shared" si="667"/>
        <v>No PI Tests</v>
      </c>
      <c r="PG504" t="str">
        <f t="shared" si="668"/>
        <v>No PI Tests</v>
      </c>
      <c r="PH504">
        <f t="shared" si="669"/>
        <v>0</v>
      </c>
      <c r="PI504">
        <f t="shared" si="670"/>
        <v>0</v>
      </c>
      <c r="PJ504" t="str">
        <f t="shared" si="671"/>
        <v>Null</v>
      </c>
      <c r="PK504" t="str">
        <f>IF(HR504="","Null",IF(E504&lt;3,"Null",IF(HU504=0,0,IF(HS504="Form 1",VLOOKUP(HU504,Lookups!$BE$3:$BP$63,E504,FALSE),IF(HS504="Form 2",VLOOKUP(HU504,Lookups!$BE$67:$BP$127,E504,FALSE),VLOOKUP(HU504,Lookups!$BE$130:$BP$190,E504,FALSE))))))</f>
        <v>Null</v>
      </c>
      <c r="PL504" t="str">
        <f t="shared" si="672"/>
        <v>Null</v>
      </c>
      <c r="PM504" t="str">
        <f>IF($PH504=0,"Null",IF(E504&lt;3,"Null",IF(OX504=0,0,IF(OV504="Form 1",VLOOKUP(OX504,Lookups!$BE$3:$BP$63,E504,FALSE),IF(OV504="Form 2",VLOOKUP(OX504,Lookups!$BE$67:$BP$127,E504,FALSE),VLOOKUP(OX504,Lookups!$BE$130:$BP$190,E504,FALSE))))))</f>
        <v>Null</v>
      </c>
      <c r="PN504" t="str">
        <f t="shared" si="673"/>
        <v>Null</v>
      </c>
      <c r="PO504" t="str">
        <f t="shared" si="674"/>
        <v>Null</v>
      </c>
      <c r="PP504" t="str">
        <f t="shared" si="675"/>
        <v>Null</v>
      </c>
      <c r="PQ504" t="str">
        <f>IF(HR504="","Null",IF(E504&lt;3,"Null",IF(HV504=0,0,IF(HS504="Form 1",VLOOKUP(HV504,Lookups!$BR$3:$CC$63,E504,FALSE),IF(HS504="Form 2",VLOOKUP(HV504,Lookups!$BR$67:$CC$127,E504,FALSE),VLOOKUP(HV504,Lookups!$BR$130:$CC$190,E504,FALSE))))))</f>
        <v>Null</v>
      </c>
      <c r="PR504" t="str">
        <f t="shared" si="676"/>
        <v>Null</v>
      </c>
      <c r="PS504" t="str">
        <f>IF(HR504="","Null",IF(E504&lt;3,"Null",IF(OY504=0,0,IF(OW504="Form 1",VLOOKUP(OY504,Lookups!$BR$3:$CC$63,E504,FALSE),IF(OW504="Form 2",VLOOKUP(OY504,Lookups!$BR$67:$CC$127,E504,FALSE),VLOOKUP(OY504,Lookups!$BR$130:$CC$190,E504,FALSE))))))</f>
        <v>Null</v>
      </c>
      <c r="PT504" t="str">
        <f t="shared" si="677"/>
        <v>Null</v>
      </c>
      <c r="PU504" t="str">
        <f t="shared" si="678"/>
        <v>Null</v>
      </c>
      <c r="PV504" t="str">
        <f t="shared" si="679"/>
        <v>Null</v>
      </c>
      <c r="PW504" t="str">
        <f t="shared" si="680"/>
        <v>No PI Tests</v>
      </c>
      <c r="PX504">
        <f t="shared" si="681"/>
        <v>1</v>
      </c>
      <c r="PY504">
        <f t="shared" si="682"/>
        <v>0</v>
      </c>
      <c r="PZ504" t="str">
        <f t="shared" si="683"/>
        <v>Null</v>
      </c>
      <c r="QA504" t="str">
        <f t="shared" si="684"/>
        <v>Null</v>
      </c>
      <c r="QB504" t="str">
        <f t="shared" si="685"/>
        <v>Null</v>
      </c>
      <c r="QC504" t="str">
        <f>IF($MS504="System 44 Record",IF(BQ504&lt;MEDIAN(Directions!$F$3,Directions!$F$6),"Mid-Year Exited Student","Full Year Participant")&amp;IF(BP504&lt;Directions!$F$3,", Started Prior Year",", Started This Year"),"Null")</f>
        <v>Null</v>
      </c>
      <c r="QD504" t="str">
        <f t="shared" si="686"/>
        <v>Null</v>
      </c>
      <c r="QE504">
        <f t="shared" si="687"/>
        <v>1</v>
      </c>
      <c r="QF504">
        <f t="shared" si="688"/>
        <v>1</v>
      </c>
      <c r="QG504">
        <f t="shared" si="689"/>
        <v>1</v>
      </c>
      <c r="QH504">
        <f t="shared" si="690"/>
        <v>2</v>
      </c>
      <c r="QI504">
        <f t="shared" si="691"/>
        <v>0.63</v>
      </c>
      <c r="QJ504" t="str">
        <f t="shared" si="692"/>
        <v>Used All 3</v>
      </c>
      <c r="QK504" t="str">
        <f t="shared" si="693"/>
        <v>80 to 99 Sessions</v>
      </c>
      <c r="QL504" t="str">
        <f t="shared" si="694"/>
        <v>5 to 8 Segments</v>
      </c>
      <c r="QM504" t="str">
        <f>IF($MS504="READ 180 Record",IF(AQ504="","Null",VLOOKUP(JJ504,Lookups!$DX$3:$EB$2054,AN504+1,FALSE)),"Null")</f>
        <v>Level Below Lexile Score</v>
      </c>
      <c r="QN504" t="str">
        <f t="shared" si="695"/>
        <v>Null</v>
      </c>
    </row>
    <row r="505" spans="1:456" x14ac:dyDescent="0.25">
      <c r="A505" s="161" t="s">
        <v>1447</v>
      </c>
      <c r="B505" s="161" t="s">
        <v>1447</v>
      </c>
      <c r="C505" s="161" t="s">
        <v>1447</v>
      </c>
      <c r="D505" s="161" t="s">
        <v>1447</v>
      </c>
      <c r="E505" s="161">
        <v>6</v>
      </c>
      <c r="F505" s="161" t="s">
        <v>1447</v>
      </c>
      <c r="G505" s="161" t="s">
        <v>883</v>
      </c>
      <c r="H505" s="161" t="s">
        <v>889</v>
      </c>
      <c r="I505" s="161">
        <v>591</v>
      </c>
      <c r="J505" s="159">
        <v>42506</v>
      </c>
      <c r="K505" s="161">
        <v>0</v>
      </c>
      <c r="L505" s="161">
        <v>0</v>
      </c>
      <c r="M505" s="161">
        <v>0</v>
      </c>
      <c r="N505" s="161">
        <v>0</v>
      </c>
      <c r="O505" s="161">
        <v>0</v>
      </c>
      <c r="P505" s="161">
        <v>0</v>
      </c>
      <c r="Q505" s="161">
        <v>0</v>
      </c>
      <c r="R505" s="161">
        <v>0</v>
      </c>
      <c r="S505" s="161">
        <v>0</v>
      </c>
      <c r="T505" s="161">
        <v>0</v>
      </c>
      <c r="U505" s="161">
        <v>0</v>
      </c>
      <c r="V505" s="161">
        <v>0</v>
      </c>
      <c r="W505" s="161">
        <v>0</v>
      </c>
      <c r="X505" s="161">
        <v>0</v>
      </c>
      <c r="AB505" s="161" t="s">
        <v>241</v>
      </c>
      <c r="AC505" s="161" t="s">
        <v>242</v>
      </c>
      <c r="AD505" s="161" t="s">
        <v>242</v>
      </c>
      <c r="AE505" s="161" t="s">
        <v>242</v>
      </c>
      <c r="AF505" s="161" t="s">
        <v>242</v>
      </c>
      <c r="AG505" s="161" t="s">
        <v>241</v>
      </c>
      <c r="AH505" s="161" t="s">
        <v>242</v>
      </c>
      <c r="AI505" s="161">
        <v>20150801</v>
      </c>
      <c r="AJ505" s="161">
        <v>20160525</v>
      </c>
      <c r="AK505" s="161" t="s">
        <v>869</v>
      </c>
      <c r="AL505" t="s">
        <v>1076</v>
      </c>
      <c r="AM505" t="s">
        <v>889</v>
      </c>
      <c r="AN505">
        <v>3</v>
      </c>
      <c r="AO505" t="s">
        <v>870</v>
      </c>
      <c r="AP505">
        <v>10</v>
      </c>
      <c r="AQ505">
        <v>92</v>
      </c>
      <c r="AR505">
        <v>1522</v>
      </c>
      <c r="AS505">
        <v>419</v>
      </c>
      <c r="AT505">
        <v>238</v>
      </c>
      <c r="AU505">
        <v>719</v>
      </c>
      <c r="AV505">
        <v>77</v>
      </c>
      <c r="AW505">
        <v>66</v>
      </c>
      <c r="AX505">
        <v>17.491700000000002</v>
      </c>
      <c r="AY505">
        <v>9.1818000000000008</v>
      </c>
      <c r="AZ505">
        <v>3.0667</v>
      </c>
      <c r="BA505">
        <v>134.59979999999999</v>
      </c>
      <c r="BB505">
        <v>28805</v>
      </c>
      <c r="BC505">
        <v>88.679245283</v>
      </c>
      <c r="BD505">
        <v>88.135593220000004</v>
      </c>
      <c r="BE505">
        <v>697</v>
      </c>
      <c r="BF505">
        <v>581</v>
      </c>
      <c r="BG505">
        <v>83</v>
      </c>
      <c r="BH505">
        <v>94</v>
      </c>
      <c r="BI505">
        <v>6</v>
      </c>
      <c r="BJ505">
        <v>0</v>
      </c>
      <c r="BK505">
        <v>69</v>
      </c>
      <c r="BL505">
        <v>0</v>
      </c>
      <c r="BM505" t="s">
        <v>1080</v>
      </c>
      <c r="BN505" t="s">
        <v>1079</v>
      </c>
      <c r="ET505" s="161">
        <v>4</v>
      </c>
      <c r="EU505" s="161">
        <v>96</v>
      </c>
      <c r="EV505" s="161">
        <v>32</v>
      </c>
      <c r="EW505" s="161">
        <v>5758</v>
      </c>
      <c r="EX505" s="161">
        <v>0</v>
      </c>
      <c r="EY505" s="161">
        <v>0</v>
      </c>
      <c r="EZ505" s="161">
        <v>75</v>
      </c>
      <c r="FA505" s="161">
        <v>87</v>
      </c>
      <c r="FB505" s="161">
        <v>62</v>
      </c>
      <c r="FC505" s="161">
        <v>78</v>
      </c>
      <c r="FD505" s="161">
        <v>1</v>
      </c>
      <c r="FE505" s="161">
        <v>2</v>
      </c>
      <c r="FF505" s="159">
        <v>42436</v>
      </c>
      <c r="FG505" s="161">
        <v>75</v>
      </c>
      <c r="FH505" s="161">
        <v>87</v>
      </c>
      <c r="FI505" s="161">
        <v>67</v>
      </c>
      <c r="FJ505" s="161">
        <v>63</v>
      </c>
      <c r="FK505" s="161">
        <v>100</v>
      </c>
      <c r="FL505" s="159">
        <v>42349</v>
      </c>
      <c r="FM505" s="161">
        <v>77</v>
      </c>
      <c r="FN505" s="161">
        <v>88</v>
      </c>
      <c r="FO505" s="161">
        <v>90</v>
      </c>
      <c r="FP505" s="161">
        <v>50</v>
      </c>
      <c r="FQ505" s="161">
        <v>88</v>
      </c>
      <c r="FR505" s="159">
        <v>42304</v>
      </c>
      <c r="FS505" s="161">
        <v>47</v>
      </c>
      <c r="FT505" s="161">
        <v>68</v>
      </c>
      <c r="FU505" s="161">
        <v>33</v>
      </c>
      <c r="FV505" s="161">
        <v>40</v>
      </c>
      <c r="FW505" s="161">
        <v>75</v>
      </c>
      <c r="HN505" s="161" t="s">
        <v>889</v>
      </c>
      <c r="HO505" s="159">
        <v>42255</v>
      </c>
      <c r="HP505" s="159">
        <v>42317</v>
      </c>
      <c r="HQ505" s="161">
        <v>2</v>
      </c>
      <c r="HR505" s="159">
        <v>42255</v>
      </c>
      <c r="HS505" s="161" t="s">
        <v>872</v>
      </c>
      <c r="HT505" s="161" t="s">
        <v>873</v>
      </c>
      <c r="HU505" s="161">
        <v>35</v>
      </c>
      <c r="HV505" s="161">
        <v>20</v>
      </c>
      <c r="HW505" s="161">
        <v>0</v>
      </c>
      <c r="HX505" s="159">
        <v>42317</v>
      </c>
      <c r="HY505" s="161" t="s">
        <v>874</v>
      </c>
      <c r="HZ505" s="161" t="s">
        <v>873</v>
      </c>
      <c r="IA505" s="161">
        <v>47</v>
      </c>
      <c r="IB505" s="161">
        <v>19</v>
      </c>
      <c r="IC505" s="161">
        <v>0</v>
      </c>
      <c r="JB505" s="161" t="s">
        <v>889</v>
      </c>
      <c r="JC505" s="161">
        <v>31</v>
      </c>
      <c r="JD505" s="161">
        <v>27</v>
      </c>
      <c r="JE505" s="161">
        <v>96</v>
      </c>
      <c r="JF505" s="161">
        <v>100242</v>
      </c>
      <c r="JG505" s="159">
        <v>42506</v>
      </c>
      <c r="JH505" s="161">
        <v>591</v>
      </c>
      <c r="JI505" s="159">
        <v>42242</v>
      </c>
      <c r="JJ505" s="161">
        <v>529</v>
      </c>
      <c r="JK505" s="161">
        <v>9</v>
      </c>
      <c r="JL505" s="159">
        <v>42346</v>
      </c>
      <c r="JM505" s="161">
        <v>676</v>
      </c>
      <c r="JN505" s="161">
        <v>11</v>
      </c>
      <c r="JO505" s="159">
        <v>42500</v>
      </c>
      <c r="JP505" s="161">
        <v>512</v>
      </c>
      <c r="JQ505" s="161">
        <v>11</v>
      </c>
      <c r="JR505" s="159">
        <v>42506</v>
      </c>
      <c r="JS505" s="161">
        <v>591</v>
      </c>
      <c r="JT505" s="161">
        <v>20</v>
      </c>
      <c r="MN505" t="str">
        <f t="shared" si="609"/>
        <v>YesNoNoNoYesNo</v>
      </c>
      <c r="MO505" t="str">
        <f>IF(AND(MN505="NoNoNoNoNoNo",JI505=""),"No Programs",VLOOKUP(MN505,Lookups!$DA$4:$DB$67,2,FALSE))</f>
        <v>READ 180 Only</v>
      </c>
      <c r="MP505">
        <f t="shared" si="610"/>
        <v>1</v>
      </c>
      <c r="MQ505" t="str">
        <f t="shared" si="611"/>
        <v>READ 180 User</v>
      </c>
      <c r="MR505" t="str">
        <f>Directions!$D$3</f>
        <v>Usage</v>
      </c>
      <c r="MS505" t="str">
        <f>VLOOKUP(MQ505,Lookups!$CU$71:$CV$80,2,FALSE)</f>
        <v>READ 180 Record</v>
      </c>
      <c r="MT505">
        <f t="shared" si="612"/>
        <v>1</v>
      </c>
      <c r="MU505">
        <f t="shared" si="613"/>
        <v>1</v>
      </c>
      <c r="MV505">
        <f t="shared" si="614"/>
        <v>1</v>
      </c>
      <c r="MW505">
        <f t="shared" si="615"/>
        <v>1</v>
      </c>
      <c r="MX505">
        <f t="shared" si="616"/>
        <v>37.714285714285715</v>
      </c>
      <c r="MY505" t="str">
        <f t="shared" si="617"/>
        <v>Not Used</v>
      </c>
      <c r="MZ505">
        <f t="shared" si="618"/>
        <v>0</v>
      </c>
      <c r="NA505" t="str">
        <f t="shared" si="619"/>
        <v>Not Available</v>
      </c>
      <c r="NB505" t="str">
        <f t="shared" si="620"/>
        <v>Not Available</v>
      </c>
      <c r="NC505" t="str">
        <f t="shared" si="621"/>
        <v>4 Not Indicated</v>
      </c>
      <c r="ND505" t="str">
        <f t="shared" si="622"/>
        <v>4 Not Indicated</v>
      </c>
      <c r="NE505" t="str">
        <f t="shared" si="623"/>
        <v>4 Not Indicated</v>
      </c>
      <c r="NF505" t="str">
        <f t="shared" si="624"/>
        <v>4 Not Indicated</v>
      </c>
      <c r="NG505" t="str">
        <f t="shared" si="625"/>
        <v>4 Not Indicated</v>
      </c>
      <c r="NH505" s="159">
        <f t="shared" si="626"/>
        <v>42506</v>
      </c>
      <c r="NI505">
        <f t="shared" si="627"/>
        <v>591</v>
      </c>
      <c r="NJ505" s="159">
        <f t="shared" si="628"/>
        <v>42346</v>
      </c>
      <c r="NK505">
        <f t="shared" si="629"/>
        <v>676</v>
      </c>
      <c r="NL505">
        <f t="shared" si="630"/>
        <v>37.714285714285715</v>
      </c>
      <c r="NM505">
        <f t="shared" si="631"/>
        <v>1</v>
      </c>
      <c r="NN505">
        <f>IF(OR(E505="PK",E505="K",JJ505=""),"Null",INDEX(Lookups!$EZ$4:$FW$18,MATCH($JJ505,Lookups!$EY$4:$EY$18,1),MATCH($E505,Lookups!$EZ$3:$FW$3,0)))</f>
        <v>70</v>
      </c>
      <c r="NO505">
        <f>IF(OR(E505="PK",E505="K",JJ505=""),"Null",INDEX(Lookups!$EZ$4:$FW$18,MATCH($JJ505,Lookups!$EY$4:$EY$18,1),MATCH($E505,Lookups!$EZ$3:$FW$3,0) + 1))</f>
        <v>110</v>
      </c>
      <c r="NP505">
        <f t="shared" si="632"/>
        <v>140</v>
      </c>
      <c r="NQ505" t="str">
        <f t="shared" si="633"/>
        <v>PI is Recommended</v>
      </c>
      <c r="NR505" t="str">
        <f t="shared" si="634"/>
        <v>No PI Needed</v>
      </c>
      <c r="NS505" t="str">
        <f t="shared" si="635"/>
        <v>400L to 599L</v>
      </c>
      <c r="NT505" t="str">
        <f t="shared" si="636"/>
        <v>400L to 599L</v>
      </c>
      <c r="NU505" t="str">
        <f t="shared" si="637"/>
        <v>600L to 799L</v>
      </c>
      <c r="NV505" s="183" t="str">
        <f t="array" ref="NV505">IF($NL505="No RI Tests","No RI Tests",VLOOKUP(IF(AND(E505="K",JJ505&lt;280),3,IF(AND(E505="K",JJ505&gt;=280),4,MAX(IF(E505=Lookups!$DF$6:$DF$99,IF(JJ505&gt;=Lookups!$DG$6:$DG$99,Lookups!$DH$6:$DH$99))))),Lookups!$DE$104:$DG$108,2,FALSE))</f>
        <v>1 Below Basic</v>
      </c>
      <c r="NW505" s="161" t="str">
        <f t="array" ref="NW505">IF($NL505="No RI Tests","No RI Tests",VLOOKUP(IF(AND(E505="K",JH505&lt;280),3,IF(AND(E505="K",JH505&gt;=280),4,MAX(IF(E505=Lookups!$DF$6:$DF$99,IF(NI505&gt;=Lookups!$DG$6:$DG$99,Lookups!$DH$6:$DH$99))))),Lookups!$DE$104:$DG$108,2,FALSE))</f>
        <v>1 Below Basic</v>
      </c>
      <c r="NX505" s="161" t="str">
        <f t="array" ref="NX505">IF($NL505="No RI Tests","No RI Tests",VLOOKUP(IF(AND(E505="K",NK505&lt;280),3,IF(AND(E505="K",NK505&gt;=280),4,MAX(IF(E505=Lookups!$DF$6:$DF$99,IF(NK505&gt;=Lookups!$DG$6:$DG$99,Lookups!$DH$6:$DH$99))))),Lookups!$DE$104:$DG$108,2,FALSE))</f>
        <v>1 Below Basic</v>
      </c>
      <c r="NY505">
        <f t="shared" si="638"/>
        <v>1</v>
      </c>
      <c r="NZ505">
        <f t="shared" si="639"/>
        <v>0</v>
      </c>
      <c r="OA505" t="str">
        <f t="shared" si="640"/>
        <v>Maintained Performance Level</v>
      </c>
      <c r="OB505" s="161" t="str">
        <f t="array" ref="OB505">IF($NL505="No RI Tests","No RI Tests",IF(E505="K","N/A",VLOOKUP(MAX(IF(E505=Lookups!$DF$6:$DF$99,IF(JJ505&gt;=Lookups!$DG$6:$DG$99,Lookups!$DI$6:$DI$99))),Lookups!$DE$104:$DG$108,3,FALSE)))</f>
        <v>1 Limited</v>
      </c>
      <c r="OC505" s="161" t="str">
        <f t="array" ref="OC505">IF($NL505="No RI Tests","No RI Tests",IF(E505="K","N/A",VLOOKUP(MAX(IF(E505=Lookups!$DF$6:$DF$99,IF(NI505&gt;=Lookups!$DG$6:$DG$99,Lookups!$DI$6:$DI$99))),Lookups!$DE$104:$DG$108,3,FALSE)))</f>
        <v>1 Limited</v>
      </c>
      <c r="OD505" s="161" t="str">
        <f t="array" ref="OD505">IF($NL505="No RI Tests","No RI Tests",IF(E505="K","N/A",VLOOKUP(MAX(IF(E505=Lookups!$DF$6:$DF$99,IF(NK505&gt;=Lookups!$DG$6:$DG$99,Lookups!$DI$6:$DI$99))),Lookups!$DE$104:$DG$108,3,FALSE)))</f>
        <v>1 Limited</v>
      </c>
      <c r="OE505">
        <f t="shared" si="641"/>
        <v>1</v>
      </c>
      <c r="OF505">
        <f t="shared" si="642"/>
        <v>0</v>
      </c>
      <c r="OG505" t="str">
        <f t="shared" si="643"/>
        <v>Maintained Performance Level</v>
      </c>
      <c r="OH505">
        <f t="shared" si="644"/>
        <v>62</v>
      </c>
      <c r="OI505">
        <f t="shared" si="645"/>
        <v>1</v>
      </c>
      <c r="OJ505">
        <f t="shared" si="646"/>
        <v>0</v>
      </c>
      <c r="OK505">
        <f t="shared" si="647"/>
        <v>0</v>
      </c>
      <c r="OL505">
        <f t="shared" si="648"/>
        <v>0.68888888888888888</v>
      </c>
      <c r="OM505" t="str">
        <f t="shared" si="649"/>
        <v>Fall Administration</v>
      </c>
      <c r="ON505" t="str">
        <f t="shared" si="650"/>
        <v>Fall Administration</v>
      </c>
      <c r="OO505" t="str">
        <f t="shared" si="651"/>
        <v>Fall Administration RI</v>
      </c>
      <c r="OP505" t="str">
        <f ca="1">IF(AND(HR505&lt;&gt;"",JJ505&lt;600),IF(HT505="Advancing","Tier 2","Tier 3"),IF(JI505="","Null",IF(OR(E505="K",E505&lt;3),"FRA Recommended",IF(JJ505&gt;=IF(E505&lt;6,400,600),IF(JJ505&lt;VLOOKUP(E505,Lookups!$AP$3:$AR$16,3,FALSE),"Tier 2","Core"),IF(JJ505&lt;400,IF(RAND()&lt;0.81,"Tier 3","Tier 2"),IF(RAND()&lt;0.51,"Tier 3","Tier 2"))))))</f>
        <v>Tier 3</v>
      </c>
      <c r="OQ505" t="str">
        <f t="shared" si="652"/>
        <v>Average Reading Invt. Under 15 Minutes Long</v>
      </c>
      <c r="OR505">
        <f t="shared" si="653"/>
        <v>0</v>
      </c>
      <c r="OS505">
        <f t="shared" si="654"/>
        <v>0</v>
      </c>
      <c r="OT505">
        <f t="shared" si="655"/>
        <v>164</v>
      </c>
      <c r="OU505" s="159">
        <f t="shared" si="656"/>
        <v>42317</v>
      </c>
      <c r="OV505" t="str">
        <f t="shared" si="657"/>
        <v>Form 2</v>
      </c>
      <c r="OW505" t="str">
        <f t="shared" si="658"/>
        <v>Developing</v>
      </c>
      <c r="OX505">
        <f t="shared" si="659"/>
        <v>47</v>
      </c>
      <c r="OY505">
        <f t="shared" si="660"/>
        <v>19</v>
      </c>
      <c r="OZ505">
        <f t="shared" si="661"/>
        <v>0</v>
      </c>
      <c r="PA505" s="159">
        <f t="shared" si="662"/>
        <v>42255</v>
      </c>
      <c r="PB505" t="str">
        <f t="shared" si="663"/>
        <v>Form 1</v>
      </c>
      <c r="PC505" t="str">
        <f t="shared" si="664"/>
        <v>Developing</v>
      </c>
      <c r="PD505">
        <f t="shared" si="665"/>
        <v>35</v>
      </c>
      <c r="PE505">
        <f t="shared" si="666"/>
        <v>20</v>
      </c>
      <c r="PF505">
        <f t="shared" si="667"/>
        <v>0</v>
      </c>
      <c r="PG505">
        <f t="shared" si="668"/>
        <v>8.8571428571428577</v>
      </c>
      <c r="PH505">
        <f t="shared" si="669"/>
        <v>1</v>
      </c>
      <c r="PI505">
        <f t="shared" si="670"/>
        <v>1</v>
      </c>
      <c r="PJ505">
        <f t="shared" si="671"/>
        <v>35</v>
      </c>
      <c r="PK505">
        <f>IF(HR505="","Null",IF(E505&lt;3,"Null",IF(HU505=0,0,IF(HS505="Form 1",VLOOKUP(HU505,Lookups!$BE$3:$BP$63,E505,FALSE),IF(HS505="Form 2",VLOOKUP(HU505,Lookups!$BE$67:$BP$127,E505,FALSE),VLOOKUP(HU505,Lookups!$BE$130:$BP$190,E505,FALSE))))))</f>
        <v>3</v>
      </c>
      <c r="PL505">
        <f t="shared" si="672"/>
        <v>47</v>
      </c>
      <c r="PM505">
        <f>IF($PH505=0,"Null",IF(E505&lt;3,"Null",IF(OX505=0,0,IF(OV505="Form 1",VLOOKUP(OX505,Lookups!$BE$3:$BP$63,E505,FALSE),IF(OV505="Form 2",VLOOKUP(OX505,Lookups!$BE$67:$BP$127,E505,FALSE),VLOOKUP(OX505,Lookups!$BE$130:$BP$190,E505,FALSE))))))</f>
        <v>22</v>
      </c>
      <c r="PN505">
        <f t="shared" si="673"/>
        <v>12</v>
      </c>
      <c r="PO505">
        <f t="shared" si="674"/>
        <v>1</v>
      </c>
      <c r="PP505">
        <f t="shared" si="675"/>
        <v>20</v>
      </c>
      <c r="PQ505">
        <f>IF(HR505="","Null",IF(E505&lt;3,"Null",IF(HV505=0,0,IF(HS505="Form 1",VLOOKUP(HV505,Lookups!$BR$3:$CC$63,E505,FALSE),IF(HS505="Form 2",VLOOKUP(HV505,Lookups!$BR$67:$CC$127,E505,FALSE),VLOOKUP(HV505,Lookups!$BR$130:$CC$190,E505,FALSE))))))</f>
        <v>26</v>
      </c>
      <c r="PR505">
        <f t="shared" si="676"/>
        <v>19</v>
      </c>
      <c r="PS505">
        <f>IF(HR505="","Null",IF(E505&lt;3,"Null",IF(OY505=0,0,IF(OW505="Form 1",VLOOKUP(OY505,Lookups!$BR$3:$CC$63,E505,FALSE),IF(OW505="Form 2",VLOOKUP(OY505,Lookups!$BR$67:$CC$127,E505,FALSE),VLOOKUP(OY505,Lookups!$BR$130:$CC$190,E505,FALSE))))))</f>
        <v>21</v>
      </c>
      <c r="PT505">
        <f t="shared" si="677"/>
        <v>-1</v>
      </c>
      <c r="PU505">
        <f t="shared" si="678"/>
        <v>0</v>
      </c>
      <c r="PV505">
        <f t="shared" si="679"/>
        <v>0</v>
      </c>
      <c r="PW505" t="str">
        <f t="shared" si="680"/>
        <v>Fall to Winter PI Administration</v>
      </c>
      <c r="PX505">
        <f t="shared" si="681"/>
        <v>1</v>
      </c>
      <c r="PY505">
        <f t="shared" si="682"/>
        <v>0</v>
      </c>
      <c r="PZ505" t="str">
        <f t="shared" si="683"/>
        <v>Null</v>
      </c>
      <c r="QA505" t="str">
        <f t="shared" si="684"/>
        <v>Null</v>
      </c>
      <c r="QB505" t="str">
        <f t="shared" si="685"/>
        <v>Null</v>
      </c>
      <c r="QC505" t="str">
        <f>IF($MS505="System 44 Record",IF(BQ505&lt;MEDIAN(Directions!$F$3,Directions!$F$6),"Mid-Year Exited Student","Full Year Participant")&amp;IF(BP505&lt;Directions!$F$3,", Started Prior Year",", Started This Year"),"Null")</f>
        <v>Null</v>
      </c>
      <c r="QD505" t="str">
        <f t="shared" si="686"/>
        <v>Null</v>
      </c>
      <c r="QE505">
        <f t="shared" si="687"/>
        <v>1</v>
      </c>
      <c r="QF505">
        <f t="shared" si="688"/>
        <v>1</v>
      </c>
      <c r="QG505">
        <f t="shared" si="689"/>
        <v>1</v>
      </c>
      <c r="QH505">
        <f t="shared" si="690"/>
        <v>3</v>
      </c>
      <c r="QI505">
        <f t="shared" si="691"/>
        <v>0.81</v>
      </c>
      <c r="QJ505" t="str">
        <f t="shared" si="692"/>
        <v>Used All 3</v>
      </c>
      <c r="QK505" t="str">
        <f t="shared" si="693"/>
        <v>80 to 99 Sessions</v>
      </c>
      <c r="QL505" t="str">
        <f t="shared" si="694"/>
        <v>9 to 12 Segments</v>
      </c>
      <c r="QM505" t="str">
        <f>IF($MS505="READ 180 Record",IF(AQ505="","Null",VLOOKUP(JJ505,Lookups!$DX$3:$EB$2054,AN505+1,FALSE)),"Null")</f>
        <v>Level Matches Lexile Score</v>
      </c>
      <c r="QN505" t="str">
        <f t="shared" si="695"/>
        <v>Null</v>
      </c>
    </row>
    <row r="506" spans="1:456" x14ac:dyDescent="0.25">
      <c r="A506" s="161" t="s">
        <v>1447</v>
      </c>
      <c r="B506" s="161" t="s">
        <v>1447</v>
      </c>
      <c r="C506" s="161" t="s">
        <v>1447</v>
      </c>
      <c r="D506" s="161" t="s">
        <v>1447</v>
      </c>
      <c r="E506" s="161">
        <v>3</v>
      </c>
      <c r="F506" s="161" t="s">
        <v>1447</v>
      </c>
      <c r="G506" s="161" t="s">
        <v>880</v>
      </c>
      <c r="H506" s="161" t="s">
        <v>881</v>
      </c>
      <c r="K506" s="161">
        <v>0</v>
      </c>
      <c r="L506" s="161">
        <v>0</v>
      </c>
      <c r="M506" s="161">
        <v>0</v>
      </c>
      <c r="N506" s="161">
        <v>0</v>
      </c>
      <c r="O506" s="161">
        <v>0</v>
      </c>
      <c r="P506" s="161">
        <v>0</v>
      </c>
      <c r="Q506" s="161">
        <v>0</v>
      </c>
      <c r="R506" s="161">
        <v>0</v>
      </c>
      <c r="S506" s="161">
        <v>0</v>
      </c>
      <c r="T506" s="161">
        <v>0</v>
      </c>
      <c r="U506" s="161">
        <v>0</v>
      </c>
      <c r="V506" s="161">
        <v>0</v>
      </c>
      <c r="W506" s="161">
        <v>0</v>
      </c>
      <c r="X506" s="161">
        <v>0</v>
      </c>
      <c r="AB506" s="161" t="s">
        <v>242</v>
      </c>
      <c r="AC506" s="161" t="s">
        <v>242</v>
      </c>
      <c r="AD506" s="161" t="s">
        <v>242</v>
      </c>
      <c r="AE506" s="161" t="s">
        <v>242</v>
      </c>
      <c r="AF506" s="161" t="s">
        <v>242</v>
      </c>
      <c r="AG506" s="161" t="s">
        <v>242</v>
      </c>
      <c r="AH506" s="161" t="s">
        <v>242</v>
      </c>
      <c r="AI506" s="161">
        <v>20150801</v>
      </c>
      <c r="AJ506" s="161">
        <v>20160525</v>
      </c>
      <c r="AK506" s="161" t="s">
        <v>869</v>
      </c>
      <c r="AL506" t="s">
        <v>1078</v>
      </c>
      <c r="BN506" t="s">
        <v>1079</v>
      </c>
      <c r="ET506" s="161">
        <v>0</v>
      </c>
      <c r="EU506" s="161">
        <v>0</v>
      </c>
      <c r="EV506" s="161">
        <v>0</v>
      </c>
      <c r="EW506" s="161">
        <v>0</v>
      </c>
      <c r="EX506" s="161">
        <v>0</v>
      </c>
      <c r="EY506" s="161">
        <v>0</v>
      </c>
      <c r="EZ506" s="161">
        <v>0</v>
      </c>
      <c r="FA506" s="161">
        <v>0</v>
      </c>
      <c r="FB506" s="161">
        <v>0</v>
      </c>
      <c r="FC506" s="161">
        <v>0</v>
      </c>
      <c r="FD506" s="161">
        <v>0</v>
      </c>
      <c r="FE506" s="161">
        <v>0</v>
      </c>
      <c r="HN506" s="161" t="s">
        <v>881</v>
      </c>
      <c r="JB506" s="161" t="s">
        <v>881</v>
      </c>
      <c r="JC506" s="161">
        <v>0</v>
      </c>
      <c r="JD506" s="161">
        <v>0</v>
      </c>
      <c r="JE506" s="161">
        <v>0</v>
      </c>
      <c r="JF506" s="161">
        <v>0</v>
      </c>
      <c r="MN506" t="str">
        <f t="shared" si="609"/>
        <v>NoNoNoNoNoNo</v>
      </c>
      <c r="MO506" t="str">
        <f>IF(AND(MN506="NoNoNoNoNoNo",JI506=""),"No Programs",VLOOKUP(MN506,Lookups!$DA$4:$DB$67,2,FALSE))</f>
        <v>No Programs</v>
      </c>
      <c r="MP506">
        <f t="shared" si="610"/>
        <v>0</v>
      </c>
      <c r="MQ506" t="str">
        <f t="shared" si="611"/>
        <v>No Program Use</v>
      </c>
      <c r="MR506" t="str">
        <f>Directions!$D$3</f>
        <v>Usage</v>
      </c>
      <c r="MS506" t="str">
        <f>VLOOKUP(MQ506,Lookups!$CU$71:$CV$80,2,FALSE)</f>
        <v>Exclude</v>
      </c>
      <c r="MT506">
        <f t="shared" si="612"/>
        <v>0</v>
      </c>
      <c r="MU506">
        <f t="shared" si="613"/>
        <v>0</v>
      </c>
      <c r="MV506">
        <f t="shared" si="614"/>
        <v>0</v>
      </c>
      <c r="MW506">
        <f t="shared" si="615"/>
        <v>0</v>
      </c>
      <c r="MX506">
        <f t="shared" si="616"/>
        <v>0</v>
      </c>
      <c r="MY506" t="str">
        <f t="shared" si="617"/>
        <v>Not Used</v>
      </c>
      <c r="MZ506">
        <f t="shared" si="618"/>
        <v>0</v>
      </c>
      <c r="NA506" t="str">
        <f t="shared" si="619"/>
        <v>Not Available</v>
      </c>
      <c r="NB506" t="str">
        <f t="shared" si="620"/>
        <v>Not Available</v>
      </c>
      <c r="NC506" t="str">
        <f t="shared" si="621"/>
        <v>4 Not Indicated</v>
      </c>
      <c r="ND506" t="str">
        <f t="shared" si="622"/>
        <v>4 Not Indicated</v>
      </c>
      <c r="NE506" t="str">
        <f t="shared" si="623"/>
        <v>4 Not Indicated</v>
      </c>
      <c r="NF506" t="str">
        <f t="shared" si="624"/>
        <v>4 Not Indicated</v>
      </c>
      <c r="NG506" t="str">
        <f t="shared" si="625"/>
        <v>4 Not Indicated</v>
      </c>
      <c r="NH506" s="159" t="str">
        <f t="shared" si="626"/>
        <v>Null</v>
      </c>
      <c r="NI506" t="str">
        <f t="shared" si="627"/>
        <v>Null</v>
      </c>
      <c r="NJ506" s="159" t="str">
        <f t="shared" si="628"/>
        <v>Null</v>
      </c>
      <c r="NK506" t="str">
        <f t="shared" si="629"/>
        <v>Null</v>
      </c>
      <c r="NL506" t="str">
        <f t="shared" si="630"/>
        <v>No RI Tests</v>
      </c>
      <c r="NM506">
        <f t="shared" si="631"/>
        <v>0</v>
      </c>
      <c r="NN506" t="str">
        <f>IF(OR(E506="PK",E506="K",JJ506=""),"Null",INDEX(Lookups!$EZ$4:$FW$18,MATCH($JJ506,Lookups!$EY$4:$EY$18,1),MATCH($E506,Lookups!$EZ$3:$FW$3,0)))</f>
        <v>Null</v>
      </c>
      <c r="NO506" t="str">
        <f>IF(OR(E506="PK",E506="K",JJ506=""),"Null",INDEX(Lookups!$EZ$4:$FW$18,MATCH($JJ506,Lookups!$EY$4:$EY$18,1),MATCH($E506,Lookups!$EZ$3:$FW$3,0) + 1))</f>
        <v>Null</v>
      </c>
      <c r="NP506" t="str">
        <f t="shared" si="632"/>
        <v>Null</v>
      </c>
      <c r="NQ506" t="str">
        <f t="shared" si="633"/>
        <v>Null</v>
      </c>
      <c r="NR506" t="str">
        <f t="shared" si="634"/>
        <v>Null</v>
      </c>
      <c r="NS506" t="str">
        <f t="shared" si="635"/>
        <v>No RI Tests</v>
      </c>
      <c r="NT506" t="str">
        <f t="shared" si="636"/>
        <v>No RI Tests</v>
      </c>
      <c r="NU506" t="str">
        <f t="shared" si="637"/>
        <v>No RI Tests</v>
      </c>
      <c r="NV506" s="183" t="str">
        <f t="array" ref="NV506">IF($NL506="No RI Tests","No RI Tests",VLOOKUP(IF(AND(E506="K",JJ506&lt;280),3,IF(AND(E506="K",JJ506&gt;=280),4,MAX(IF(E506=Lookups!$DF$6:$DF$99,IF(JJ506&gt;=Lookups!$DG$6:$DG$99,Lookups!$DH$6:$DH$99))))),Lookups!$DE$104:$DG$108,2,FALSE))</f>
        <v>No RI Tests</v>
      </c>
      <c r="NW506" s="161" t="str">
        <f t="array" ref="NW506">IF($NL506="No RI Tests","No RI Tests",VLOOKUP(IF(AND(E506="K",JH506&lt;280),3,IF(AND(E506="K",JH506&gt;=280),4,MAX(IF(E506=Lookups!$DF$6:$DF$99,IF(NI506&gt;=Lookups!$DG$6:$DG$99,Lookups!$DH$6:$DH$99))))),Lookups!$DE$104:$DG$108,2,FALSE))</f>
        <v>No RI Tests</v>
      </c>
      <c r="NX506" s="161" t="str">
        <f t="array" ref="NX506">IF($NL506="No RI Tests","No RI Tests",VLOOKUP(IF(AND(E506="K",NK506&lt;280),3,IF(AND(E506="K",NK506&gt;=280),4,MAX(IF(E506=Lookups!$DF$6:$DF$99,IF(NK506&gt;=Lookups!$DG$6:$DG$99,Lookups!$DH$6:$DH$99))))),Lookups!$DE$104:$DG$108,2,FALSE))</f>
        <v>No RI Tests</v>
      </c>
      <c r="NY506" t="str">
        <f t="shared" si="638"/>
        <v>Null</v>
      </c>
      <c r="NZ506" t="str">
        <f t="shared" si="639"/>
        <v>Null</v>
      </c>
      <c r="OA506" t="str">
        <f t="shared" si="640"/>
        <v>No RI for Comparison</v>
      </c>
      <c r="OB506" s="161" t="str">
        <f t="array" ref="OB506">IF($NL506="No RI Tests","No RI Tests",IF(E506="K","N/A",VLOOKUP(MAX(IF(E506=Lookups!$DF$6:$DF$99,IF(JJ506&gt;=Lookups!$DG$6:$DG$99,Lookups!$DI$6:$DI$99))),Lookups!$DE$104:$DG$108,3,FALSE)))</f>
        <v>No RI Tests</v>
      </c>
      <c r="OC506" s="161" t="str">
        <f t="array" ref="OC506">IF($NL506="No RI Tests","No RI Tests",IF(E506="K","N/A",VLOOKUP(MAX(IF(E506=Lookups!$DF$6:$DF$99,IF(NI506&gt;=Lookups!$DG$6:$DG$99,Lookups!$DI$6:$DI$99))),Lookups!$DE$104:$DG$108,3,FALSE)))</f>
        <v>No RI Tests</v>
      </c>
      <c r="OD506" s="161" t="str">
        <f t="array" ref="OD506">IF($NL506="No RI Tests","No RI Tests",IF(E506="K","N/A",VLOOKUP(MAX(IF(E506=Lookups!$DF$6:$DF$99,IF(NK506&gt;=Lookups!$DG$6:$DG$99,Lookups!$DI$6:$DI$99))),Lookups!$DE$104:$DG$108,3,FALSE)))</f>
        <v>No RI Tests</v>
      </c>
      <c r="OE506" t="str">
        <f t="shared" si="641"/>
        <v>Null</v>
      </c>
      <c r="OF506" t="str">
        <f t="shared" si="642"/>
        <v>Null</v>
      </c>
      <c r="OG506" t="str">
        <f t="shared" si="643"/>
        <v>No RI for Comparison</v>
      </c>
      <c r="OH506" t="str">
        <f t="shared" si="644"/>
        <v>Null</v>
      </c>
      <c r="OI506" t="str">
        <f t="shared" si="645"/>
        <v>Null</v>
      </c>
      <c r="OJ506" t="str">
        <f t="shared" si="646"/>
        <v>Null</v>
      </c>
      <c r="OK506" t="str">
        <f t="shared" si="647"/>
        <v>Null</v>
      </c>
      <c r="OL506" t="str">
        <f t="shared" si="648"/>
        <v>Null</v>
      </c>
      <c r="OM506" t="str">
        <f t="shared" si="649"/>
        <v>Null</v>
      </c>
      <c r="ON506" t="str">
        <f t="shared" si="650"/>
        <v>Null</v>
      </c>
      <c r="OO506" t="str">
        <f t="shared" si="651"/>
        <v>Null RI</v>
      </c>
      <c r="OP506" t="str">
        <f ca="1">IF(AND(HR506&lt;&gt;"",JJ506&lt;600),IF(HT506="Advancing","Tier 2","Tier 3"),IF(JI506="","Null",IF(OR(E506="K",E506&lt;3),"FRA Recommended",IF(JJ506&gt;=IF(E506&lt;6,400,600),IF(JJ506&lt;VLOOKUP(E506,Lookups!$AP$3:$AR$16,3,FALSE),"Tier 2","Core"),IF(JJ506&lt;400,IF(RAND()&lt;0.81,"Tier 3","Tier 2"),IF(RAND()&lt;0.51,"Tier 3","Tier 2"))))))</f>
        <v>Null</v>
      </c>
      <c r="OQ506" t="str">
        <f t="shared" si="652"/>
        <v>Null</v>
      </c>
      <c r="OR506" t="str">
        <f t="shared" si="653"/>
        <v>Null</v>
      </c>
      <c r="OS506" t="str">
        <f t="shared" si="654"/>
        <v>Null</v>
      </c>
      <c r="OT506" t="str">
        <f t="shared" si="655"/>
        <v>No RI Tests</v>
      </c>
      <c r="OU506" s="159" t="str">
        <f t="shared" si="656"/>
        <v>No PI Tests</v>
      </c>
      <c r="OV506" t="str">
        <f t="shared" si="657"/>
        <v>No PI Tests</v>
      </c>
      <c r="OW506" t="str">
        <f t="shared" si="658"/>
        <v>No PI Tests</v>
      </c>
      <c r="OX506" t="str">
        <f t="shared" si="659"/>
        <v>No PI Tests</v>
      </c>
      <c r="OY506" t="str">
        <f t="shared" si="660"/>
        <v>No PI Tests</v>
      </c>
      <c r="OZ506" t="str">
        <f t="shared" si="661"/>
        <v>No PI Tests</v>
      </c>
      <c r="PA506" s="159" t="str">
        <f t="shared" si="662"/>
        <v>No PI Tests</v>
      </c>
      <c r="PB506" t="str">
        <f t="shared" si="663"/>
        <v>No PI Tests</v>
      </c>
      <c r="PC506" t="str">
        <f t="shared" si="664"/>
        <v>No PI Tests</v>
      </c>
      <c r="PD506" t="str">
        <f t="shared" si="665"/>
        <v>No PI Tests</v>
      </c>
      <c r="PE506" t="str">
        <f t="shared" si="666"/>
        <v>No PI Tests</v>
      </c>
      <c r="PF506" t="str">
        <f t="shared" si="667"/>
        <v>No PI Tests</v>
      </c>
      <c r="PG506" t="str">
        <f t="shared" si="668"/>
        <v>No PI Tests</v>
      </c>
      <c r="PH506">
        <f t="shared" si="669"/>
        <v>0</v>
      </c>
      <c r="PI506">
        <f t="shared" si="670"/>
        <v>0</v>
      </c>
      <c r="PJ506" t="str">
        <f t="shared" si="671"/>
        <v>Null</v>
      </c>
      <c r="PK506" t="str">
        <f>IF(HR506="","Null",IF(E506&lt;3,"Null",IF(HU506=0,0,IF(HS506="Form 1",VLOOKUP(HU506,Lookups!$BE$3:$BP$63,E506,FALSE),IF(HS506="Form 2",VLOOKUP(HU506,Lookups!$BE$67:$BP$127,E506,FALSE),VLOOKUP(HU506,Lookups!$BE$130:$BP$190,E506,FALSE))))))</f>
        <v>Null</v>
      </c>
      <c r="PL506" t="str">
        <f t="shared" si="672"/>
        <v>Null</v>
      </c>
      <c r="PM506" t="str">
        <f>IF($PH506=0,"Null",IF(E506&lt;3,"Null",IF(OX506=0,0,IF(OV506="Form 1",VLOOKUP(OX506,Lookups!$BE$3:$BP$63,E506,FALSE),IF(OV506="Form 2",VLOOKUP(OX506,Lookups!$BE$67:$BP$127,E506,FALSE),VLOOKUP(OX506,Lookups!$BE$130:$BP$190,E506,FALSE))))))</f>
        <v>Null</v>
      </c>
      <c r="PN506" t="str">
        <f t="shared" si="673"/>
        <v>Null</v>
      </c>
      <c r="PO506" t="str">
        <f t="shared" si="674"/>
        <v>Null</v>
      </c>
      <c r="PP506" t="str">
        <f t="shared" si="675"/>
        <v>Null</v>
      </c>
      <c r="PQ506" t="str">
        <f>IF(HR506="","Null",IF(E506&lt;3,"Null",IF(HV506=0,0,IF(HS506="Form 1",VLOOKUP(HV506,Lookups!$BR$3:$CC$63,E506,FALSE),IF(HS506="Form 2",VLOOKUP(HV506,Lookups!$BR$67:$CC$127,E506,FALSE),VLOOKUP(HV506,Lookups!$BR$130:$CC$190,E506,FALSE))))))</f>
        <v>Null</v>
      </c>
      <c r="PR506" t="str">
        <f t="shared" si="676"/>
        <v>Null</v>
      </c>
      <c r="PS506" t="str">
        <f>IF(HR506="","Null",IF(E506&lt;3,"Null",IF(OY506=0,0,IF(OW506="Form 1",VLOOKUP(OY506,Lookups!$BR$3:$CC$63,E506,FALSE),IF(OW506="Form 2",VLOOKUP(OY506,Lookups!$BR$67:$CC$127,E506,FALSE),VLOOKUP(OY506,Lookups!$BR$130:$CC$190,E506,FALSE))))))</f>
        <v>Null</v>
      </c>
      <c r="PT506" t="str">
        <f t="shared" si="677"/>
        <v>Null</v>
      </c>
      <c r="PU506" t="str">
        <f t="shared" si="678"/>
        <v>Null</v>
      </c>
      <c r="PV506" t="str">
        <f t="shared" si="679"/>
        <v>Null</v>
      </c>
      <c r="PW506" t="str">
        <f t="shared" si="680"/>
        <v>No PI Tests</v>
      </c>
      <c r="PX506">
        <f t="shared" si="681"/>
        <v>0</v>
      </c>
      <c r="PY506">
        <f t="shared" si="682"/>
        <v>0</v>
      </c>
      <c r="PZ506" t="str">
        <f t="shared" si="683"/>
        <v>Null</v>
      </c>
      <c r="QA506" t="str">
        <f t="shared" si="684"/>
        <v>Null</v>
      </c>
      <c r="QB506" t="str">
        <f t="shared" si="685"/>
        <v>Null</v>
      </c>
      <c r="QC506" t="str">
        <f>IF($MS506="System 44 Record",IF(BQ506&lt;MEDIAN(Directions!$F$3,Directions!$F$6),"Mid-Year Exited Student","Full Year Participant")&amp;IF(BP506&lt;Directions!$F$3,", Started Prior Year",", Started This Year"),"Null")</f>
        <v>Null</v>
      </c>
      <c r="QD506" t="str">
        <f t="shared" si="686"/>
        <v>Null</v>
      </c>
      <c r="QE506">
        <f t="shared" si="687"/>
        <v>0</v>
      </c>
      <c r="QF506">
        <f t="shared" si="688"/>
        <v>0</v>
      </c>
      <c r="QG506">
        <f t="shared" si="689"/>
        <v>0</v>
      </c>
      <c r="QH506">
        <f t="shared" si="690"/>
        <v>0</v>
      </c>
      <c r="QI506">
        <f t="shared" si="691"/>
        <v>0</v>
      </c>
      <c r="QJ506" t="str">
        <f t="shared" si="692"/>
        <v>Used None</v>
      </c>
      <c r="QK506" t="str">
        <f t="shared" si="693"/>
        <v>Null</v>
      </c>
      <c r="QL506" t="str">
        <f t="shared" si="694"/>
        <v>Null</v>
      </c>
      <c r="QM506" t="str">
        <f>IF($MS506="READ 180 Record",IF(AQ506="","Null",VLOOKUP(JJ506,Lookups!$DX$3:$EB$2054,AN506+1,FALSE)),"Null")</f>
        <v>Null</v>
      </c>
      <c r="QN506" t="str">
        <f t="shared" si="695"/>
        <v>Null</v>
      </c>
    </row>
    <row r="507" spans="1:456" x14ac:dyDescent="0.25">
      <c r="A507" s="161" t="s">
        <v>1447</v>
      </c>
      <c r="B507" s="161" t="s">
        <v>1447</v>
      </c>
      <c r="C507" s="161" t="s">
        <v>1447</v>
      </c>
      <c r="D507" s="161" t="s">
        <v>1447</v>
      </c>
      <c r="E507" s="161">
        <v>7</v>
      </c>
      <c r="F507" s="161" t="s">
        <v>1447</v>
      </c>
      <c r="G507" s="161" t="s">
        <v>867</v>
      </c>
      <c r="H507" s="161" t="s">
        <v>899</v>
      </c>
      <c r="I507" s="161">
        <v>793</v>
      </c>
      <c r="J507" s="159">
        <v>42500</v>
      </c>
      <c r="K507" s="161">
        <v>0</v>
      </c>
      <c r="L507" s="161">
        <v>0</v>
      </c>
      <c r="M507" s="161">
        <v>0</v>
      </c>
      <c r="N507" s="161">
        <v>0</v>
      </c>
      <c r="O507" s="161">
        <v>0</v>
      </c>
      <c r="P507" s="161">
        <v>0</v>
      </c>
      <c r="Q507" s="161">
        <v>0</v>
      </c>
      <c r="R507" s="161">
        <v>0</v>
      </c>
      <c r="S507" s="161">
        <v>0</v>
      </c>
      <c r="T507" s="161">
        <v>0</v>
      </c>
      <c r="U507" s="161">
        <v>0</v>
      </c>
      <c r="V507" s="161">
        <v>0</v>
      </c>
      <c r="W507" s="161">
        <v>0</v>
      </c>
      <c r="X507" s="161">
        <v>0</v>
      </c>
      <c r="AB507" s="161" t="s">
        <v>242</v>
      </c>
      <c r="AC507" s="161" t="s">
        <v>242</v>
      </c>
      <c r="AD507" s="161" t="s">
        <v>242</v>
      </c>
      <c r="AE507" s="161" t="s">
        <v>242</v>
      </c>
      <c r="AF507" s="161" t="s">
        <v>241</v>
      </c>
      <c r="AG507" s="161" t="s">
        <v>241</v>
      </c>
      <c r="AH507" s="161" t="s">
        <v>242</v>
      </c>
      <c r="AI507" s="161">
        <v>20150801</v>
      </c>
      <c r="AJ507" s="161">
        <v>20160525</v>
      </c>
      <c r="AK507" s="161" t="s">
        <v>869</v>
      </c>
      <c r="AL507" t="s">
        <v>1078</v>
      </c>
      <c r="BN507" t="s">
        <v>1076</v>
      </c>
      <c r="BO507" t="s">
        <v>899</v>
      </c>
      <c r="BP507" s="159">
        <v>42247</v>
      </c>
      <c r="BQ507" s="159">
        <v>42514</v>
      </c>
      <c r="BR507" t="s">
        <v>871</v>
      </c>
      <c r="BS507">
        <v>793</v>
      </c>
      <c r="BT507" s="159">
        <v>42514</v>
      </c>
      <c r="BU507">
        <v>9</v>
      </c>
      <c r="BV507">
        <v>5</v>
      </c>
      <c r="BW507">
        <v>61</v>
      </c>
      <c r="BX507">
        <v>74</v>
      </c>
      <c r="BY507">
        <v>817</v>
      </c>
      <c r="BZ507">
        <v>914</v>
      </c>
      <c r="CA507">
        <v>33</v>
      </c>
      <c r="CB507">
        <v>13</v>
      </c>
      <c r="CC507">
        <v>29</v>
      </c>
      <c r="CD507">
        <v>92</v>
      </c>
      <c r="CE507">
        <v>91</v>
      </c>
      <c r="CF507">
        <v>88</v>
      </c>
      <c r="CG507">
        <v>96</v>
      </c>
      <c r="CH507">
        <v>92</v>
      </c>
      <c r="CI507">
        <v>9004</v>
      </c>
      <c r="CJ507">
        <v>2.2121</v>
      </c>
      <c r="CK507">
        <v>9</v>
      </c>
      <c r="CL507">
        <v>4</v>
      </c>
      <c r="ET507" s="161">
        <v>2</v>
      </c>
      <c r="EU507" s="161">
        <v>20</v>
      </c>
      <c r="EV507" s="161">
        <v>10</v>
      </c>
      <c r="EW507" s="161">
        <v>1221</v>
      </c>
      <c r="EX507" s="161">
        <v>0</v>
      </c>
      <c r="EY507" s="161">
        <v>0</v>
      </c>
      <c r="EZ507" s="161">
        <v>0</v>
      </c>
      <c r="FA507" s="161">
        <v>0</v>
      </c>
      <c r="FB507" s="161">
        <v>38</v>
      </c>
      <c r="FC507" s="161">
        <v>61</v>
      </c>
      <c r="FD507" s="161">
        <v>0</v>
      </c>
      <c r="FE507" s="161">
        <v>2</v>
      </c>
      <c r="FF507" s="159">
        <v>42410</v>
      </c>
      <c r="FG507" s="161">
        <v>39</v>
      </c>
      <c r="FH507" s="161">
        <v>63</v>
      </c>
      <c r="FI507" s="161">
        <v>33</v>
      </c>
      <c r="FJ507" s="161">
        <v>38</v>
      </c>
      <c r="FK507" s="161">
        <v>50</v>
      </c>
      <c r="FL507" s="159">
        <v>42311</v>
      </c>
      <c r="FM507" s="161">
        <v>36</v>
      </c>
      <c r="FN507" s="161">
        <v>60</v>
      </c>
      <c r="FO507" s="161">
        <v>50</v>
      </c>
      <c r="FP507" s="161">
        <v>25</v>
      </c>
      <c r="FQ507" s="161">
        <v>25</v>
      </c>
      <c r="HN507" s="161" t="s">
        <v>899</v>
      </c>
      <c r="HO507" s="159">
        <v>42240</v>
      </c>
      <c r="HP507" s="159">
        <v>42500</v>
      </c>
      <c r="HQ507" s="161">
        <v>3</v>
      </c>
      <c r="HR507" s="159">
        <v>42240</v>
      </c>
      <c r="HS507" s="161" t="s">
        <v>872</v>
      </c>
      <c r="HT507" s="161" t="s">
        <v>873</v>
      </c>
      <c r="HU507" s="161">
        <v>48</v>
      </c>
      <c r="HV507" s="161">
        <v>22</v>
      </c>
      <c r="HW507" s="161">
        <v>0</v>
      </c>
      <c r="HX507" s="159">
        <v>42347</v>
      </c>
      <c r="HY507" s="161" t="s">
        <v>874</v>
      </c>
      <c r="HZ507" s="161" t="s">
        <v>873</v>
      </c>
      <c r="IA507" s="161">
        <v>49</v>
      </c>
      <c r="IB507" s="161">
        <v>20</v>
      </c>
      <c r="IC507" s="161">
        <v>0</v>
      </c>
      <c r="ID507" s="159">
        <v>42500</v>
      </c>
      <c r="IE507" s="161" t="s">
        <v>879</v>
      </c>
      <c r="IF507" s="161" t="s">
        <v>882</v>
      </c>
      <c r="IG507" s="161">
        <v>50</v>
      </c>
      <c r="IH507" s="161">
        <v>25</v>
      </c>
      <c r="II507" s="161">
        <v>0</v>
      </c>
      <c r="JB507" s="161" t="s">
        <v>899</v>
      </c>
      <c r="JC507" s="161">
        <v>14</v>
      </c>
      <c r="JD507" s="161">
        <v>8</v>
      </c>
      <c r="JE507" s="161">
        <v>11</v>
      </c>
      <c r="JF507" s="161">
        <v>4230</v>
      </c>
      <c r="JG507" s="159">
        <v>42500</v>
      </c>
      <c r="JH507" s="161">
        <v>793</v>
      </c>
      <c r="JI507" s="159">
        <v>42236</v>
      </c>
      <c r="JJ507" s="161">
        <v>569</v>
      </c>
      <c r="JK507" s="161">
        <v>10</v>
      </c>
      <c r="JL507" s="159">
        <v>42348</v>
      </c>
      <c r="JM507" s="161">
        <v>711</v>
      </c>
      <c r="JN507" s="161">
        <v>12</v>
      </c>
      <c r="JO507" s="159">
        <v>42500</v>
      </c>
      <c r="JP507" s="161">
        <v>793</v>
      </c>
      <c r="JQ507" s="161">
        <v>16</v>
      </c>
      <c r="MN507" t="str">
        <f t="shared" si="609"/>
        <v>NoNoNoYesYesNo</v>
      </c>
      <c r="MO507" t="str">
        <f>IF(AND(MN507="NoNoNoNoNoNo",JI507=""),"No Programs",VLOOKUP(MN507,Lookups!$DA$4:$DB$67,2,FALSE))</f>
        <v>System 44 Only</v>
      </c>
      <c r="MP507">
        <f t="shared" si="610"/>
        <v>0</v>
      </c>
      <c r="MQ507" t="str">
        <f t="shared" si="611"/>
        <v>System 44 User</v>
      </c>
      <c r="MR507" t="str">
        <f>Directions!$D$3</f>
        <v>Usage</v>
      </c>
      <c r="MS507" t="str">
        <f>VLOOKUP(MQ507,Lookups!$CU$71:$CV$80,2,FALSE)</f>
        <v>System 44 Record</v>
      </c>
      <c r="MT507">
        <f t="shared" si="612"/>
        <v>1</v>
      </c>
      <c r="MU507">
        <f t="shared" si="613"/>
        <v>1</v>
      </c>
      <c r="MV507">
        <f t="shared" si="614"/>
        <v>1</v>
      </c>
      <c r="MW507">
        <f t="shared" si="615"/>
        <v>1</v>
      </c>
      <c r="MX507">
        <f t="shared" si="616"/>
        <v>37.142857142857146</v>
      </c>
      <c r="MY507" t="str">
        <f t="shared" si="617"/>
        <v>Not Used</v>
      </c>
      <c r="MZ507">
        <f t="shared" si="618"/>
        <v>0</v>
      </c>
      <c r="NA507" t="str">
        <f t="shared" si="619"/>
        <v>Not Available</v>
      </c>
      <c r="NB507" t="str">
        <f t="shared" si="620"/>
        <v>Not Available</v>
      </c>
      <c r="NC507" t="str">
        <f t="shared" si="621"/>
        <v>4 Not Indicated</v>
      </c>
      <c r="ND507" t="str">
        <f t="shared" si="622"/>
        <v>4 Not Indicated</v>
      </c>
      <c r="NE507" t="str">
        <f t="shared" si="623"/>
        <v>4 Not Indicated</v>
      </c>
      <c r="NF507" t="str">
        <f t="shared" si="624"/>
        <v>4 Not Indicated</v>
      </c>
      <c r="NG507" t="str">
        <f t="shared" si="625"/>
        <v>4 Not Indicated</v>
      </c>
      <c r="NH507" s="159">
        <f t="shared" si="626"/>
        <v>42500</v>
      </c>
      <c r="NI507">
        <f t="shared" si="627"/>
        <v>793</v>
      </c>
      <c r="NJ507" s="159">
        <f t="shared" si="628"/>
        <v>42500</v>
      </c>
      <c r="NK507">
        <f t="shared" si="629"/>
        <v>793</v>
      </c>
      <c r="NL507">
        <f t="shared" si="630"/>
        <v>37.714285714285715</v>
      </c>
      <c r="NM507">
        <f t="shared" si="631"/>
        <v>1</v>
      </c>
      <c r="NN507">
        <f>IF(OR(E507="PK",E507="K",JJ507=""),"Null",INDEX(Lookups!$EZ$4:$FW$18,MATCH($JJ507,Lookups!$EY$4:$EY$18,1),MATCH($E507,Lookups!$EZ$3:$FW$3,0)))</f>
        <v>70</v>
      </c>
      <c r="NO507">
        <f>IF(OR(E507="PK",E507="K",JJ507=""),"Null",INDEX(Lookups!$EZ$4:$FW$18,MATCH($JJ507,Lookups!$EY$4:$EY$18,1),MATCH($E507,Lookups!$EZ$3:$FW$3,0) + 1))</f>
        <v>115</v>
      </c>
      <c r="NP507">
        <f t="shared" si="632"/>
        <v>140</v>
      </c>
      <c r="NQ507" t="str">
        <f t="shared" si="633"/>
        <v>PI is Recommended</v>
      </c>
      <c r="NR507" t="str">
        <f t="shared" si="634"/>
        <v>No PI Needed</v>
      </c>
      <c r="NS507" t="str">
        <f t="shared" si="635"/>
        <v>400L to 599L</v>
      </c>
      <c r="NT507" t="str">
        <f t="shared" si="636"/>
        <v>600L to 799L</v>
      </c>
      <c r="NU507" t="str">
        <f t="shared" si="637"/>
        <v>600L to 799L</v>
      </c>
      <c r="NV507" s="183" t="str">
        <f t="array" ref="NV507">IF($NL507="No RI Tests","No RI Tests",VLOOKUP(IF(AND(E507="K",JJ507&lt;280),3,IF(AND(E507="K",JJ507&gt;=280),4,MAX(IF(E507=Lookups!$DF$6:$DF$99,IF(JJ507&gt;=Lookups!$DG$6:$DG$99,Lookups!$DH$6:$DH$99))))),Lookups!$DE$104:$DG$108,2,FALSE))</f>
        <v>1 Below Basic</v>
      </c>
      <c r="NW507" s="161" t="str">
        <f t="array" ref="NW507">IF($NL507="No RI Tests","No RI Tests",VLOOKUP(IF(AND(E507="K",JH507&lt;280),3,IF(AND(E507="K",JH507&gt;=280),4,MAX(IF(E507=Lookups!$DF$6:$DF$99,IF(NI507&gt;=Lookups!$DG$6:$DG$99,Lookups!$DH$6:$DH$99))))),Lookups!$DE$104:$DG$108,2,FALSE))</f>
        <v>2 Basic</v>
      </c>
      <c r="NX507" s="161" t="str">
        <f t="array" ref="NX507">IF($NL507="No RI Tests","No RI Tests",VLOOKUP(IF(AND(E507="K",NK507&lt;280),3,IF(AND(E507="K",NK507&gt;=280),4,MAX(IF(E507=Lookups!$DF$6:$DF$99,IF(NK507&gt;=Lookups!$DG$6:$DG$99,Lookups!$DH$6:$DH$99))))),Lookups!$DE$104:$DG$108,2,FALSE))</f>
        <v>2 Basic</v>
      </c>
      <c r="NY507">
        <f t="shared" si="638"/>
        <v>0</v>
      </c>
      <c r="NZ507">
        <f t="shared" si="639"/>
        <v>1</v>
      </c>
      <c r="OA507" t="str">
        <f t="shared" si="640"/>
        <v>Improved Performance Level</v>
      </c>
      <c r="OB507" s="161" t="str">
        <f t="array" ref="OB507">IF($NL507="No RI Tests","No RI Tests",IF(E507="K","N/A",VLOOKUP(MAX(IF(E507=Lookups!$DF$6:$DF$99,IF(JJ507&gt;=Lookups!$DG$6:$DG$99,Lookups!$DI$6:$DI$99))),Lookups!$DE$104:$DG$108,3,FALSE)))</f>
        <v>1 Limited</v>
      </c>
      <c r="OC507" s="161" t="str">
        <f t="array" ref="OC507">IF($NL507="No RI Tests","No RI Tests",IF(E507="K","N/A",VLOOKUP(MAX(IF(E507=Lookups!$DF$6:$DF$99,IF(NI507&gt;=Lookups!$DG$6:$DG$99,Lookups!$DI$6:$DI$99))),Lookups!$DE$104:$DG$108,3,FALSE)))</f>
        <v>1 Limited</v>
      </c>
      <c r="OD507" s="161" t="str">
        <f t="array" ref="OD507">IF($NL507="No RI Tests","No RI Tests",IF(E507="K","N/A",VLOOKUP(MAX(IF(E507=Lookups!$DF$6:$DF$99,IF(NK507&gt;=Lookups!$DG$6:$DG$99,Lookups!$DI$6:$DI$99))),Lookups!$DE$104:$DG$108,3,FALSE)))</f>
        <v>1 Limited</v>
      </c>
      <c r="OE507">
        <f t="shared" si="641"/>
        <v>1</v>
      </c>
      <c r="OF507">
        <f t="shared" si="642"/>
        <v>0</v>
      </c>
      <c r="OG507" t="str">
        <f t="shared" si="643"/>
        <v>Maintained Performance Level</v>
      </c>
      <c r="OH507">
        <f t="shared" si="644"/>
        <v>224</v>
      </c>
      <c r="OI507">
        <f t="shared" si="645"/>
        <v>1</v>
      </c>
      <c r="OJ507">
        <f t="shared" si="646"/>
        <v>1</v>
      </c>
      <c r="OK507">
        <f t="shared" si="647"/>
        <v>1</v>
      </c>
      <c r="OL507">
        <f t="shared" si="648"/>
        <v>2.4216216216216218</v>
      </c>
      <c r="OM507" t="str">
        <f t="shared" si="649"/>
        <v>Fall Administration</v>
      </c>
      <c r="ON507" t="str">
        <f t="shared" si="650"/>
        <v>Winter Administration</v>
      </c>
      <c r="OO507" t="str">
        <f t="shared" si="651"/>
        <v>Fall to Winter RI</v>
      </c>
      <c r="OP507" t="str">
        <f ca="1">IF(AND(HR507&lt;&gt;"",JJ507&lt;600),IF(HT507="Advancing","Tier 2","Tier 3"),IF(JI507="","Null",IF(OR(E507="K",E507&lt;3),"FRA Recommended",IF(JJ507&gt;=IF(E507&lt;6,400,600),IF(JJ507&lt;VLOOKUP(E507,Lookups!$AP$3:$AR$16,3,FALSE),"Tier 2","Core"),IF(JJ507&lt;400,IF(RAND()&lt;0.81,"Tier 3","Tier 2"),IF(RAND()&lt;0.51,"Tier 3","Tier 2"))))))</f>
        <v>Tier 3</v>
      </c>
      <c r="OQ507" t="str">
        <f t="shared" si="652"/>
        <v>Average Reading Invt. Under 15 Minutes Long</v>
      </c>
      <c r="OR507">
        <f t="shared" si="653"/>
        <v>0</v>
      </c>
      <c r="OS507" t="str">
        <f t="shared" si="654"/>
        <v>Null</v>
      </c>
      <c r="OT507">
        <f t="shared" si="655"/>
        <v>224</v>
      </c>
      <c r="OU507" s="159">
        <f t="shared" si="656"/>
        <v>42500</v>
      </c>
      <c r="OV507" t="str">
        <f t="shared" si="657"/>
        <v>Form 3</v>
      </c>
      <c r="OW507" t="str">
        <f t="shared" si="658"/>
        <v>Advancing</v>
      </c>
      <c r="OX507">
        <f t="shared" si="659"/>
        <v>50</v>
      </c>
      <c r="OY507">
        <f t="shared" si="660"/>
        <v>25</v>
      </c>
      <c r="OZ507">
        <f t="shared" si="661"/>
        <v>0</v>
      </c>
      <c r="PA507" s="159">
        <f t="shared" si="662"/>
        <v>42500</v>
      </c>
      <c r="PB507" t="str">
        <f t="shared" si="663"/>
        <v>Form 3</v>
      </c>
      <c r="PC507" t="str">
        <f t="shared" si="664"/>
        <v>Advancing</v>
      </c>
      <c r="PD507">
        <f t="shared" si="665"/>
        <v>50</v>
      </c>
      <c r="PE507">
        <f t="shared" si="666"/>
        <v>25</v>
      </c>
      <c r="PF507">
        <f t="shared" si="667"/>
        <v>0</v>
      </c>
      <c r="PG507">
        <f t="shared" si="668"/>
        <v>37.142857142857146</v>
      </c>
      <c r="PH507">
        <f t="shared" si="669"/>
        <v>1</v>
      </c>
      <c r="PI507">
        <f t="shared" si="670"/>
        <v>1</v>
      </c>
      <c r="PJ507">
        <f t="shared" si="671"/>
        <v>48</v>
      </c>
      <c r="PK507">
        <f>IF(HR507="","Null",IF(E507&lt;3,"Null",IF(HU507=0,0,IF(HS507="Form 1",VLOOKUP(HU507,Lookups!$BE$3:$BP$63,E507,FALSE),IF(HS507="Form 2",VLOOKUP(HU507,Lookups!$BE$67:$BP$127,E507,FALSE),VLOOKUP(HU507,Lookups!$BE$130:$BP$190,E507,FALSE))))))</f>
        <v>30</v>
      </c>
      <c r="PL507">
        <f t="shared" si="672"/>
        <v>50</v>
      </c>
      <c r="PM507">
        <f>IF($PH507=0,"Null",IF(E507&lt;3,"Null",IF(OX507=0,0,IF(OV507="Form 1",VLOOKUP(OX507,Lookups!$BE$3:$BP$63,E507,FALSE),IF(OV507="Form 2",VLOOKUP(OX507,Lookups!$BE$67:$BP$127,E507,FALSE),VLOOKUP(OX507,Lookups!$BE$130:$BP$190,E507,FALSE))))))</f>
        <v>20</v>
      </c>
      <c r="PN507">
        <f t="shared" si="673"/>
        <v>2</v>
      </c>
      <c r="PO507">
        <f t="shared" si="674"/>
        <v>1</v>
      </c>
      <c r="PP507">
        <f t="shared" si="675"/>
        <v>22</v>
      </c>
      <c r="PQ507">
        <f>IF(HR507="","Null",IF(E507&lt;3,"Null",IF(HV507=0,0,IF(HS507="Form 1",VLOOKUP(HV507,Lookups!$BR$3:$CC$63,E507,FALSE),IF(HS507="Form 2",VLOOKUP(HV507,Lookups!$BR$67:$CC$127,E507,FALSE),VLOOKUP(HV507,Lookups!$BR$130:$CC$190,E507,FALSE))))))</f>
        <v>22</v>
      </c>
      <c r="PR507">
        <f t="shared" si="676"/>
        <v>25</v>
      </c>
      <c r="PS507">
        <f>IF(HR507="","Null",IF(E507&lt;3,"Null",IF(OY507=0,0,IF(OW507="Form 1",VLOOKUP(OY507,Lookups!$BR$3:$CC$63,E507,FALSE),IF(OW507="Form 2",VLOOKUP(OY507,Lookups!$BR$67:$CC$127,E507,FALSE),VLOOKUP(OY507,Lookups!$BR$130:$CC$190,E507,FALSE))))))</f>
        <v>22</v>
      </c>
      <c r="PT507">
        <f t="shared" si="677"/>
        <v>3</v>
      </c>
      <c r="PU507">
        <f t="shared" si="678"/>
        <v>0</v>
      </c>
      <c r="PV507">
        <f t="shared" si="679"/>
        <v>1</v>
      </c>
      <c r="PW507" t="str">
        <f t="shared" si="680"/>
        <v>Fall to Spring PI Administration</v>
      </c>
      <c r="PX507">
        <f t="shared" si="681"/>
        <v>0</v>
      </c>
      <c r="PY507">
        <f t="shared" si="682"/>
        <v>1</v>
      </c>
      <c r="PZ507" t="str">
        <f t="shared" si="683"/>
        <v>60 to 79 Sessions</v>
      </c>
      <c r="QA507" t="str">
        <f t="shared" si="684"/>
        <v>Series 4</v>
      </c>
      <c r="QB507" t="str">
        <f t="shared" si="685"/>
        <v>In Series 9 to 12</v>
      </c>
      <c r="QC507" t="str">
        <f>IF($MS507="System 44 Record",IF(BQ507&lt;MEDIAN(Directions!$F$3,Directions!$F$6),"Mid-Year Exited Student","Full Year Participant")&amp;IF(BP507&lt;Directions!$F$3,", Started Prior Year",", Started This Year"),"Null")</f>
        <v>Full Year Participant, Started This Year</v>
      </c>
      <c r="QD507">
        <f t="shared" si="686"/>
        <v>1</v>
      </c>
      <c r="QE507">
        <f t="shared" si="687"/>
        <v>0</v>
      </c>
      <c r="QF507">
        <f t="shared" si="688"/>
        <v>1</v>
      </c>
      <c r="QG507">
        <f t="shared" si="689"/>
        <v>1</v>
      </c>
      <c r="QH507">
        <f t="shared" si="690"/>
        <v>2</v>
      </c>
      <c r="QI507">
        <f t="shared" si="691"/>
        <v>0.61</v>
      </c>
      <c r="QJ507" t="str">
        <f t="shared" si="692"/>
        <v>Used RC! and rSkills</v>
      </c>
      <c r="QK507" t="str">
        <f t="shared" si="693"/>
        <v>Null</v>
      </c>
      <c r="QL507" t="str">
        <f t="shared" si="694"/>
        <v>Null</v>
      </c>
      <c r="QM507" t="str">
        <f>IF($MS507="READ 180 Record",IF(AQ507="","Null",VLOOKUP(JJ507,Lookups!$DX$3:$EB$2054,AN507+1,FALSE)),"Null")</f>
        <v>Null</v>
      </c>
      <c r="QN507" t="str">
        <f t="shared" si="695"/>
        <v>Null</v>
      </c>
    </row>
    <row r="508" spans="1:456" x14ac:dyDescent="0.25">
      <c r="A508" s="161" t="s">
        <v>1447</v>
      </c>
      <c r="B508" s="161" t="s">
        <v>1447</v>
      </c>
      <c r="C508" s="161" t="s">
        <v>1447</v>
      </c>
      <c r="D508" s="161" t="s">
        <v>1447</v>
      </c>
      <c r="E508" s="161">
        <v>7</v>
      </c>
      <c r="F508" s="161" t="s">
        <v>1447</v>
      </c>
      <c r="G508" s="161" t="s">
        <v>890</v>
      </c>
      <c r="H508" s="161" t="s">
        <v>895</v>
      </c>
      <c r="I508" s="161">
        <v>762</v>
      </c>
      <c r="J508" s="159">
        <v>42500</v>
      </c>
      <c r="K508" s="161">
        <v>0</v>
      </c>
      <c r="L508" s="161">
        <v>0</v>
      </c>
      <c r="M508" s="161">
        <v>0</v>
      </c>
      <c r="N508" s="161">
        <v>0</v>
      </c>
      <c r="O508" s="161">
        <v>0</v>
      </c>
      <c r="P508" s="161">
        <v>0</v>
      </c>
      <c r="Q508" s="161">
        <v>0</v>
      </c>
      <c r="R508" s="161">
        <v>0</v>
      </c>
      <c r="S508" s="161">
        <v>0</v>
      </c>
      <c r="T508" s="161">
        <v>0</v>
      </c>
      <c r="U508" s="161">
        <v>0</v>
      </c>
      <c r="V508" s="161">
        <v>0</v>
      </c>
      <c r="W508" s="161">
        <v>0</v>
      </c>
      <c r="X508" s="161">
        <v>0</v>
      </c>
      <c r="AB508" s="161" t="s">
        <v>241</v>
      </c>
      <c r="AC508" s="161" t="s">
        <v>242</v>
      </c>
      <c r="AD508" s="161" t="s">
        <v>242</v>
      </c>
      <c r="AE508" s="161" t="s">
        <v>242</v>
      </c>
      <c r="AF508" s="161" t="s">
        <v>242</v>
      </c>
      <c r="AG508" s="161" t="s">
        <v>241</v>
      </c>
      <c r="AH508" s="161" t="s">
        <v>242</v>
      </c>
      <c r="AI508" s="161">
        <v>20150801</v>
      </c>
      <c r="AJ508" s="161">
        <v>20160525</v>
      </c>
      <c r="AK508" s="161" t="s">
        <v>869</v>
      </c>
      <c r="AL508" t="s">
        <v>1076</v>
      </c>
      <c r="AM508" t="s">
        <v>895</v>
      </c>
      <c r="AN508">
        <v>4</v>
      </c>
      <c r="AO508" t="s">
        <v>870</v>
      </c>
      <c r="AP508">
        <v>6</v>
      </c>
      <c r="AQ508">
        <v>25</v>
      </c>
      <c r="AR508">
        <v>501</v>
      </c>
      <c r="AS508">
        <v>199</v>
      </c>
      <c r="AT508">
        <v>94</v>
      </c>
      <c r="AU508">
        <v>118</v>
      </c>
      <c r="AV508">
        <v>64</v>
      </c>
      <c r="AW508">
        <v>22</v>
      </c>
      <c r="AX508">
        <v>20.4666</v>
      </c>
      <c r="AY508">
        <v>4</v>
      </c>
      <c r="AZ508">
        <v>2.5</v>
      </c>
      <c r="BA508">
        <v>63.349899999999998</v>
      </c>
      <c r="BB508">
        <v>21811</v>
      </c>
      <c r="BC508">
        <v>83.870967741000001</v>
      </c>
      <c r="BD508">
        <v>91.666666665999998</v>
      </c>
      <c r="BE508">
        <v>387</v>
      </c>
      <c r="BF508">
        <v>399</v>
      </c>
      <c r="BG508">
        <v>29</v>
      </c>
      <c r="BH508">
        <v>98</v>
      </c>
      <c r="BI508">
        <v>6</v>
      </c>
      <c r="BJ508">
        <v>0</v>
      </c>
      <c r="BK508">
        <v>26</v>
      </c>
      <c r="BL508">
        <v>0</v>
      </c>
      <c r="BM508" t="s">
        <v>1080</v>
      </c>
      <c r="BN508" t="s">
        <v>1079</v>
      </c>
      <c r="ET508" s="161">
        <v>1</v>
      </c>
      <c r="EU508" s="161">
        <v>26</v>
      </c>
      <c r="EV508" s="161">
        <v>26</v>
      </c>
      <c r="EW508" s="161">
        <v>1550</v>
      </c>
      <c r="EX508" s="161">
        <v>0</v>
      </c>
      <c r="EY508" s="161">
        <v>0</v>
      </c>
      <c r="EZ508" s="161">
        <v>0</v>
      </c>
      <c r="FA508" s="161">
        <v>0</v>
      </c>
      <c r="FB508" s="161">
        <v>77</v>
      </c>
      <c r="FC508" s="161">
        <v>88</v>
      </c>
      <c r="FD508" s="161">
        <v>0</v>
      </c>
      <c r="FE508" s="161">
        <v>1</v>
      </c>
      <c r="FF508" s="159">
        <v>42411</v>
      </c>
      <c r="FG508" s="161">
        <v>77</v>
      </c>
      <c r="FH508" s="161">
        <v>88</v>
      </c>
      <c r="FI508" s="161">
        <v>58</v>
      </c>
      <c r="FJ508" s="161">
        <v>80</v>
      </c>
      <c r="FK508" s="161">
        <v>100</v>
      </c>
      <c r="HN508" s="161" t="s">
        <v>895</v>
      </c>
      <c r="JB508" s="161" t="s">
        <v>895</v>
      </c>
      <c r="JC508" s="161">
        <v>5</v>
      </c>
      <c r="JD508" s="161">
        <v>5</v>
      </c>
      <c r="JE508" s="161">
        <v>19</v>
      </c>
      <c r="JF508" s="161">
        <v>10024</v>
      </c>
      <c r="JG508" s="159">
        <v>42500</v>
      </c>
      <c r="JH508" s="161">
        <v>762</v>
      </c>
      <c r="JI508" s="159">
        <v>42389</v>
      </c>
      <c r="JJ508" s="161">
        <v>731</v>
      </c>
      <c r="JK508" s="161">
        <v>13</v>
      </c>
      <c r="JL508" s="159">
        <v>42500</v>
      </c>
      <c r="JM508" s="161">
        <v>762</v>
      </c>
      <c r="JN508" s="161">
        <v>7</v>
      </c>
      <c r="MN508" t="str">
        <f t="shared" si="609"/>
        <v>YesNoNoNoYesNo</v>
      </c>
      <c r="MO508" t="str">
        <f>IF(AND(MN508="NoNoNoNoNoNo",JI508=""),"No Programs",VLOOKUP(MN508,Lookups!$DA$4:$DB$67,2,FALSE))</f>
        <v>READ 180 Only</v>
      </c>
      <c r="MP508">
        <f t="shared" si="610"/>
        <v>1</v>
      </c>
      <c r="MQ508" t="str">
        <f t="shared" si="611"/>
        <v>READ 180 User</v>
      </c>
      <c r="MR508" t="str">
        <f>Directions!$D$3</f>
        <v>Usage</v>
      </c>
      <c r="MS508" t="str">
        <f>VLOOKUP(MQ508,Lookups!$CU$71:$CV$80,2,FALSE)</f>
        <v>READ 180 Record</v>
      </c>
      <c r="MT508">
        <f t="shared" si="612"/>
        <v>1</v>
      </c>
      <c r="MU508">
        <f t="shared" si="613"/>
        <v>1</v>
      </c>
      <c r="MV508">
        <f t="shared" si="614"/>
        <v>1</v>
      </c>
      <c r="MW508">
        <f t="shared" si="615"/>
        <v>1</v>
      </c>
      <c r="MX508">
        <f t="shared" si="616"/>
        <v>15.857142857142858</v>
      </c>
      <c r="MY508" t="str">
        <f t="shared" si="617"/>
        <v>Not Used</v>
      </c>
      <c r="MZ508">
        <f t="shared" si="618"/>
        <v>0</v>
      </c>
      <c r="NA508" t="str">
        <f t="shared" si="619"/>
        <v>Not Available</v>
      </c>
      <c r="NB508" t="str">
        <f t="shared" si="620"/>
        <v>Not Available</v>
      </c>
      <c r="NC508" t="str">
        <f t="shared" si="621"/>
        <v>4 Not Indicated</v>
      </c>
      <c r="ND508" t="str">
        <f t="shared" si="622"/>
        <v>4 Not Indicated</v>
      </c>
      <c r="NE508" t="str">
        <f t="shared" si="623"/>
        <v>4 Not Indicated</v>
      </c>
      <c r="NF508" t="str">
        <f t="shared" si="624"/>
        <v>4 Not Indicated</v>
      </c>
      <c r="NG508" t="str">
        <f t="shared" si="625"/>
        <v>4 Not Indicated</v>
      </c>
      <c r="NH508" s="159">
        <f t="shared" si="626"/>
        <v>42500</v>
      </c>
      <c r="NI508">
        <f t="shared" si="627"/>
        <v>762</v>
      </c>
      <c r="NJ508" s="159">
        <f t="shared" si="628"/>
        <v>42500</v>
      </c>
      <c r="NK508">
        <f t="shared" si="629"/>
        <v>762</v>
      </c>
      <c r="NL508">
        <f t="shared" si="630"/>
        <v>15.857142857142858</v>
      </c>
      <c r="NM508">
        <f t="shared" si="631"/>
        <v>1</v>
      </c>
      <c r="NN508">
        <f>IF(OR(E508="PK",E508="K",JJ508=""),"Null",INDEX(Lookups!$EZ$4:$FW$18,MATCH($JJ508,Lookups!$EY$4:$EY$18,1),MATCH($E508,Lookups!$EZ$3:$FW$3,0)))</f>
        <v>45</v>
      </c>
      <c r="NO508">
        <f>IF(OR(E508="PK",E508="K",JJ508=""),"Null",INDEX(Lookups!$EZ$4:$FW$18,MATCH($JJ508,Lookups!$EY$4:$EY$18,1),MATCH($E508,Lookups!$EZ$3:$FW$3,0) + 1))</f>
        <v>75</v>
      </c>
      <c r="NP508">
        <f t="shared" si="632"/>
        <v>90</v>
      </c>
      <c r="NQ508" t="str">
        <f t="shared" si="633"/>
        <v>No PI Needed</v>
      </c>
      <c r="NR508" t="str">
        <f t="shared" si="634"/>
        <v>No PI Needed</v>
      </c>
      <c r="NS508" t="str">
        <f t="shared" si="635"/>
        <v>600L to 799L</v>
      </c>
      <c r="NT508" t="str">
        <f t="shared" si="636"/>
        <v>600L to 799L</v>
      </c>
      <c r="NU508" t="str">
        <f t="shared" si="637"/>
        <v>600L to 799L</v>
      </c>
      <c r="NV508" s="183" t="str">
        <f t="array" ref="NV508">IF($NL508="No RI Tests","No RI Tests",VLOOKUP(IF(AND(E508="K",JJ508&lt;280),3,IF(AND(E508="K",JJ508&gt;=280),4,MAX(IF(E508=Lookups!$DF$6:$DF$99,IF(JJ508&gt;=Lookups!$DG$6:$DG$99,Lookups!$DH$6:$DH$99))))),Lookups!$DE$104:$DG$108,2,FALSE))</f>
        <v>1 Below Basic</v>
      </c>
      <c r="NW508" s="161" t="str">
        <f t="array" ref="NW508">IF($NL508="No RI Tests","No RI Tests",VLOOKUP(IF(AND(E508="K",JH508&lt;280),3,IF(AND(E508="K",JH508&gt;=280),4,MAX(IF(E508=Lookups!$DF$6:$DF$99,IF(NI508&gt;=Lookups!$DG$6:$DG$99,Lookups!$DH$6:$DH$99))))),Lookups!$DE$104:$DG$108,2,FALSE))</f>
        <v>1 Below Basic</v>
      </c>
      <c r="NX508" s="161" t="str">
        <f t="array" ref="NX508">IF($NL508="No RI Tests","No RI Tests",VLOOKUP(IF(AND(E508="K",NK508&lt;280),3,IF(AND(E508="K",NK508&gt;=280),4,MAX(IF(E508=Lookups!$DF$6:$DF$99,IF(NK508&gt;=Lookups!$DG$6:$DG$99,Lookups!$DH$6:$DH$99))))),Lookups!$DE$104:$DG$108,2,FALSE))</f>
        <v>1 Below Basic</v>
      </c>
      <c r="NY508">
        <f t="shared" si="638"/>
        <v>1</v>
      </c>
      <c r="NZ508">
        <f t="shared" si="639"/>
        <v>0</v>
      </c>
      <c r="OA508" t="str">
        <f t="shared" si="640"/>
        <v>Maintained Performance Level</v>
      </c>
      <c r="OB508" s="161" t="str">
        <f t="array" ref="OB508">IF($NL508="No RI Tests","No RI Tests",IF(E508="K","N/A",VLOOKUP(MAX(IF(E508=Lookups!$DF$6:$DF$99,IF(JJ508&gt;=Lookups!$DG$6:$DG$99,Lookups!$DI$6:$DI$99))),Lookups!$DE$104:$DG$108,3,FALSE)))</f>
        <v>1 Limited</v>
      </c>
      <c r="OC508" s="161" t="str">
        <f t="array" ref="OC508">IF($NL508="No RI Tests","No RI Tests",IF(E508="K","N/A",VLOOKUP(MAX(IF(E508=Lookups!$DF$6:$DF$99,IF(NI508&gt;=Lookups!$DG$6:$DG$99,Lookups!$DI$6:$DI$99))),Lookups!$DE$104:$DG$108,3,FALSE)))</f>
        <v>1 Limited</v>
      </c>
      <c r="OD508" s="161" t="str">
        <f t="array" ref="OD508">IF($NL508="No RI Tests","No RI Tests",IF(E508="K","N/A",VLOOKUP(MAX(IF(E508=Lookups!$DF$6:$DF$99,IF(NK508&gt;=Lookups!$DG$6:$DG$99,Lookups!$DI$6:$DI$99))),Lookups!$DE$104:$DG$108,3,FALSE)))</f>
        <v>1 Limited</v>
      </c>
      <c r="OE508">
        <f t="shared" si="641"/>
        <v>1</v>
      </c>
      <c r="OF508">
        <f t="shared" si="642"/>
        <v>0</v>
      </c>
      <c r="OG508" t="str">
        <f t="shared" si="643"/>
        <v>Maintained Performance Level</v>
      </c>
      <c r="OH508">
        <f t="shared" si="644"/>
        <v>31</v>
      </c>
      <c r="OI508">
        <f t="shared" si="645"/>
        <v>1</v>
      </c>
      <c r="OJ508">
        <f t="shared" si="646"/>
        <v>0</v>
      </c>
      <c r="OK508">
        <f t="shared" si="647"/>
        <v>0</v>
      </c>
      <c r="OL508">
        <f t="shared" si="648"/>
        <v>0.51666666666666672</v>
      </c>
      <c r="OM508" t="str">
        <f t="shared" si="649"/>
        <v>Winter Administration</v>
      </c>
      <c r="ON508" t="str">
        <f t="shared" si="650"/>
        <v>Winter Administration</v>
      </c>
      <c r="OO508" t="str">
        <f t="shared" si="651"/>
        <v>Winter Administration RI</v>
      </c>
      <c r="OP508" t="str">
        <f ca="1">IF(AND(HR508&lt;&gt;"",JJ508&lt;600),IF(HT508="Advancing","Tier 2","Tier 3"),IF(JI508="","Null",IF(OR(E508="K",E508&lt;3),"FRA Recommended",IF(JJ508&gt;=IF(E508&lt;6,400,600),IF(JJ508&lt;VLOOKUP(E508,Lookups!$AP$3:$AR$16,3,FALSE),"Tier 2","Core"),IF(JJ508&lt;400,IF(RAND()&lt;0.81,"Tier 3","Tier 2"),IF(RAND()&lt;0.51,"Tier 3","Tier 2"))))))</f>
        <v>Tier 2</v>
      </c>
      <c r="OQ508" t="str">
        <f t="shared" si="652"/>
        <v>Average Reading Invt. Under 15 Minutes Long</v>
      </c>
      <c r="OR508">
        <f t="shared" si="653"/>
        <v>0</v>
      </c>
      <c r="OS508">
        <f t="shared" si="654"/>
        <v>0</v>
      </c>
      <c r="OT508">
        <f t="shared" si="655"/>
        <v>31</v>
      </c>
      <c r="OU508" s="159" t="str">
        <f t="shared" si="656"/>
        <v>No PI Tests</v>
      </c>
      <c r="OV508" t="str">
        <f t="shared" si="657"/>
        <v>No PI Tests</v>
      </c>
      <c r="OW508" t="str">
        <f t="shared" si="658"/>
        <v>No PI Tests</v>
      </c>
      <c r="OX508" t="str">
        <f t="shared" si="659"/>
        <v>No PI Tests</v>
      </c>
      <c r="OY508" t="str">
        <f t="shared" si="660"/>
        <v>No PI Tests</v>
      </c>
      <c r="OZ508" t="str">
        <f t="shared" si="661"/>
        <v>No PI Tests</v>
      </c>
      <c r="PA508" s="159" t="str">
        <f t="shared" si="662"/>
        <v>No PI Tests</v>
      </c>
      <c r="PB508" t="str">
        <f t="shared" si="663"/>
        <v>No PI Tests</v>
      </c>
      <c r="PC508" t="str">
        <f t="shared" si="664"/>
        <v>No PI Tests</v>
      </c>
      <c r="PD508" t="str">
        <f t="shared" si="665"/>
        <v>No PI Tests</v>
      </c>
      <c r="PE508" t="str">
        <f t="shared" si="666"/>
        <v>No PI Tests</v>
      </c>
      <c r="PF508" t="str">
        <f t="shared" si="667"/>
        <v>No PI Tests</v>
      </c>
      <c r="PG508" t="str">
        <f t="shared" si="668"/>
        <v>No PI Tests</v>
      </c>
      <c r="PH508">
        <f t="shared" si="669"/>
        <v>0</v>
      </c>
      <c r="PI508">
        <f t="shared" si="670"/>
        <v>0</v>
      </c>
      <c r="PJ508" t="str">
        <f t="shared" si="671"/>
        <v>Null</v>
      </c>
      <c r="PK508" t="str">
        <f>IF(HR508="","Null",IF(E508&lt;3,"Null",IF(HU508=0,0,IF(HS508="Form 1",VLOOKUP(HU508,Lookups!$BE$3:$BP$63,E508,FALSE),IF(HS508="Form 2",VLOOKUP(HU508,Lookups!$BE$67:$BP$127,E508,FALSE),VLOOKUP(HU508,Lookups!$BE$130:$BP$190,E508,FALSE))))))</f>
        <v>Null</v>
      </c>
      <c r="PL508" t="str">
        <f t="shared" si="672"/>
        <v>Null</v>
      </c>
      <c r="PM508" t="str">
        <f>IF($PH508=0,"Null",IF(E508&lt;3,"Null",IF(OX508=0,0,IF(OV508="Form 1",VLOOKUP(OX508,Lookups!$BE$3:$BP$63,E508,FALSE),IF(OV508="Form 2",VLOOKUP(OX508,Lookups!$BE$67:$BP$127,E508,FALSE),VLOOKUP(OX508,Lookups!$BE$130:$BP$190,E508,FALSE))))))</f>
        <v>Null</v>
      </c>
      <c r="PN508" t="str">
        <f t="shared" si="673"/>
        <v>Null</v>
      </c>
      <c r="PO508" t="str">
        <f t="shared" si="674"/>
        <v>Null</v>
      </c>
      <c r="PP508" t="str">
        <f t="shared" si="675"/>
        <v>Null</v>
      </c>
      <c r="PQ508" t="str">
        <f>IF(HR508="","Null",IF(E508&lt;3,"Null",IF(HV508=0,0,IF(HS508="Form 1",VLOOKUP(HV508,Lookups!$BR$3:$CC$63,E508,FALSE),IF(HS508="Form 2",VLOOKUP(HV508,Lookups!$BR$67:$CC$127,E508,FALSE),VLOOKUP(HV508,Lookups!$BR$130:$CC$190,E508,FALSE))))))</f>
        <v>Null</v>
      </c>
      <c r="PR508" t="str">
        <f t="shared" si="676"/>
        <v>Null</v>
      </c>
      <c r="PS508" t="str">
        <f>IF(HR508="","Null",IF(E508&lt;3,"Null",IF(OY508=0,0,IF(OW508="Form 1",VLOOKUP(OY508,Lookups!$BR$3:$CC$63,E508,FALSE),IF(OW508="Form 2",VLOOKUP(OY508,Lookups!$BR$67:$CC$127,E508,FALSE),VLOOKUP(OY508,Lookups!$BR$130:$CC$190,E508,FALSE))))))</f>
        <v>Null</v>
      </c>
      <c r="PT508" t="str">
        <f t="shared" si="677"/>
        <v>Null</v>
      </c>
      <c r="PU508" t="str">
        <f t="shared" si="678"/>
        <v>Null</v>
      </c>
      <c r="PV508" t="str">
        <f t="shared" si="679"/>
        <v>Null</v>
      </c>
      <c r="PW508" t="str">
        <f t="shared" si="680"/>
        <v>No PI Tests</v>
      </c>
      <c r="PX508">
        <f t="shared" si="681"/>
        <v>1</v>
      </c>
      <c r="PY508">
        <f t="shared" si="682"/>
        <v>0</v>
      </c>
      <c r="PZ508" t="str">
        <f t="shared" si="683"/>
        <v>Null</v>
      </c>
      <c r="QA508" t="str">
        <f t="shared" si="684"/>
        <v>Null</v>
      </c>
      <c r="QB508" t="str">
        <f t="shared" si="685"/>
        <v>Null</v>
      </c>
      <c r="QC508" t="str">
        <f>IF($MS508="System 44 Record",IF(BQ508&lt;MEDIAN(Directions!$F$3,Directions!$F$6),"Mid-Year Exited Student","Full Year Participant")&amp;IF(BP508&lt;Directions!$F$3,", Started Prior Year",", Started This Year"),"Null")</f>
        <v>Null</v>
      </c>
      <c r="QD508" t="str">
        <f t="shared" si="686"/>
        <v>Null</v>
      </c>
      <c r="QE508">
        <f t="shared" si="687"/>
        <v>1</v>
      </c>
      <c r="QF508">
        <f t="shared" si="688"/>
        <v>1</v>
      </c>
      <c r="QG508">
        <f t="shared" si="689"/>
        <v>1</v>
      </c>
      <c r="QH508">
        <f t="shared" si="690"/>
        <v>1</v>
      </c>
      <c r="QI508">
        <f t="shared" si="691"/>
        <v>0.88</v>
      </c>
      <c r="QJ508" t="str">
        <f t="shared" si="692"/>
        <v>Used All 3</v>
      </c>
      <c r="QK508" t="str">
        <f t="shared" si="693"/>
        <v>20 to 39 Sessions</v>
      </c>
      <c r="QL508" t="str">
        <f t="shared" si="694"/>
        <v>5 to 8 Segments</v>
      </c>
      <c r="QM508" t="str">
        <f>IF($MS508="READ 180 Record",IF(AQ508="","Null",VLOOKUP(JJ508,Lookups!$DX$3:$EB$2054,AN508+1,FALSE)),"Null")</f>
        <v>Level is Above Lexile Score</v>
      </c>
      <c r="QN508" t="str">
        <f t="shared" si="695"/>
        <v>Null</v>
      </c>
    </row>
    <row r="509" spans="1:456" x14ac:dyDescent="0.25">
      <c r="A509" s="161" t="s">
        <v>1447</v>
      </c>
      <c r="B509" s="161" t="s">
        <v>1447</v>
      </c>
      <c r="C509" s="161" t="s">
        <v>1447</v>
      </c>
      <c r="D509" s="161" t="s">
        <v>1447</v>
      </c>
      <c r="E509" s="161">
        <v>5</v>
      </c>
      <c r="F509" s="161" t="s">
        <v>1447</v>
      </c>
      <c r="G509" s="161" t="s">
        <v>880</v>
      </c>
      <c r="H509" s="161" t="s">
        <v>881</v>
      </c>
      <c r="I509" s="161">
        <v>656</v>
      </c>
      <c r="J509" s="159">
        <v>42501</v>
      </c>
      <c r="K509" s="161">
        <v>0</v>
      </c>
      <c r="L509" s="161">
        <v>0</v>
      </c>
      <c r="M509" s="161">
        <v>0</v>
      </c>
      <c r="N509" s="161">
        <v>0</v>
      </c>
      <c r="O509" s="161">
        <v>0</v>
      </c>
      <c r="P509" s="161">
        <v>0</v>
      </c>
      <c r="Q509" s="161">
        <v>0</v>
      </c>
      <c r="R509" s="161">
        <v>0</v>
      </c>
      <c r="S509" s="161">
        <v>0</v>
      </c>
      <c r="T509" s="161">
        <v>0</v>
      </c>
      <c r="U509" s="161">
        <v>0</v>
      </c>
      <c r="V509" s="161">
        <v>0</v>
      </c>
      <c r="W509" s="161">
        <v>0</v>
      </c>
      <c r="X509" s="161">
        <v>0</v>
      </c>
      <c r="AB509" s="161" t="s">
        <v>241</v>
      </c>
      <c r="AC509" s="161" t="s">
        <v>242</v>
      </c>
      <c r="AD509" s="161" t="s">
        <v>242</v>
      </c>
      <c r="AE509" s="161" t="s">
        <v>242</v>
      </c>
      <c r="AF509" s="161" t="s">
        <v>242</v>
      </c>
      <c r="AG509" s="161" t="s">
        <v>241</v>
      </c>
      <c r="AH509" s="161" t="s">
        <v>242</v>
      </c>
      <c r="AI509" s="161">
        <v>20150801</v>
      </c>
      <c r="AJ509" s="161">
        <v>20160525</v>
      </c>
      <c r="AK509" s="161" t="s">
        <v>869</v>
      </c>
      <c r="AL509" t="s">
        <v>1076</v>
      </c>
      <c r="AM509" t="s">
        <v>881</v>
      </c>
      <c r="AN509">
        <v>3</v>
      </c>
      <c r="AO509" t="s">
        <v>870</v>
      </c>
      <c r="AP509">
        <v>11</v>
      </c>
      <c r="AQ509">
        <v>111</v>
      </c>
      <c r="AR509">
        <v>2015</v>
      </c>
      <c r="AS509">
        <v>468</v>
      </c>
      <c r="AT509">
        <v>251</v>
      </c>
      <c r="AU509">
        <v>902</v>
      </c>
      <c r="AV509">
        <v>240</v>
      </c>
      <c r="AW509">
        <v>107</v>
      </c>
      <c r="AX509">
        <v>20.441649999999999</v>
      </c>
      <c r="AY509">
        <v>9.9167000000000005</v>
      </c>
      <c r="AZ509">
        <v>3.3635999999999999</v>
      </c>
      <c r="BA509">
        <v>168.6</v>
      </c>
      <c r="BB509">
        <v>43517</v>
      </c>
      <c r="BC509">
        <v>67.826086955999997</v>
      </c>
      <c r="BD509">
        <v>63.076923076</v>
      </c>
      <c r="BE509">
        <v>681</v>
      </c>
      <c r="BF509">
        <v>715</v>
      </c>
      <c r="BG509">
        <v>50</v>
      </c>
      <c r="BH509">
        <v>78</v>
      </c>
      <c r="BI509">
        <v>3</v>
      </c>
      <c r="BJ509">
        <v>4</v>
      </c>
      <c r="BK509">
        <v>153</v>
      </c>
      <c r="BL509">
        <v>0</v>
      </c>
      <c r="BM509" t="s">
        <v>1080</v>
      </c>
      <c r="BN509" t="s">
        <v>1079</v>
      </c>
      <c r="ET509" s="161">
        <v>2</v>
      </c>
      <c r="EU509" s="161">
        <v>150</v>
      </c>
      <c r="EV509" s="161">
        <v>75</v>
      </c>
      <c r="EW509" s="161">
        <v>9024</v>
      </c>
      <c r="EX509" s="161">
        <v>0</v>
      </c>
      <c r="EY509" s="161">
        <v>0</v>
      </c>
      <c r="EZ509" s="161">
        <v>70</v>
      </c>
      <c r="FA509" s="161">
        <v>83</v>
      </c>
      <c r="FB509" s="161">
        <v>0</v>
      </c>
      <c r="FC509" s="161">
        <v>0</v>
      </c>
      <c r="FD509" s="161">
        <v>2</v>
      </c>
      <c r="FE509" s="161">
        <v>0</v>
      </c>
      <c r="FF509" s="159">
        <v>42388</v>
      </c>
      <c r="FG509" s="161">
        <v>89</v>
      </c>
      <c r="FH509" s="161">
        <v>94</v>
      </c>
      <c r="FI509" s="161">
        <v>92</v>
      </c>
      <c r="FJ509" s="161">
        <v>100</v>
      </c>
      <c r="FK509" s="161">
        <v>75</v>
      </c>
      <c r="FL509" s="159">
        <v>42312</v>
      </c>
      <c r="FM509" s="161">
        <v>52</v>
      </c>
      <c r="FN509" s="161">
        <v>72</v>
      </c>
      <c r="FO509" s="161">
        <v>33</v>
      </c>
      <c r="FP509" s="161">
        <v>67</v>
      </c>
      <c r="FQ509" s="161">
        <v>63</v>
      </c>
      <c r="HN509" s="161" t="s">
        <v>881</v>
      </c>
      <c r="HO509" s="159">
        <v>42501</v>
      </c>
      <c r="HP509" s="159">
        <v>42501</v>
      </c>
      <c r="HQ509" s="161">
        <v>1</v>
      </c>
      <c r="HR509" s="159">
        <v>42501</v>
      </c>
      <c r="HS509" s="161" t="s">
        <v>872</v>
      </c>
      <c r="HT509" s="161" t="s">
        <v>882</v>
      </c>
      <c r="HU509" s="161">
        <v>44</v>
      </c>
      <c r="HV509" s="161">
        <v>25</v>
      </c>
      <c r="HW509" s="161">
        <v>0</v>
      </c>
      <c r="JB509" s="161" t="s">
        <v>881</v>
      </c>
      <c r="JC509" s="161">
        <v>22</v>
      </c>
      <c r="JD509" s="161">
        <v>12</v>
      </c>
      <c r="JE509" s="161">
        <v>42</v>
      </c>
      <c r="JF509" s="161">
        <v>41397</v>
      </c>
      <c r="JG509" s="159">
        <v>42501</v>
      </c>
      <c r="JH509" s="161">
        <v>656</v>
      </c>
      <c r="JI509" s="159">
        <v>42243</v>
      </c>
      <c r="JJ509" s="161">
        <v>621</v>
      </c>
      <c r="JK509" s="161">
        <v>25</v>
      </c>
      <c r="JL509" s="159">
        <v>42352</v>
      </c>
      <c r="JM509" s="161">
        <v>603</v>
      </c>
      <c r="JN509" s="161">
        <v>32</v>
      </c>
      <c r="JO509" s="159">
        <v>42501</v>
      </c>
      <c r="JP509" s="161">
        <v>656</v>
      </c>
      <c r="JQ509" s="161">
        <v>7</v>
      </c>
      <c r="MN509" t="str">
        <f t="shared" si="609"/>
        <v>YesNoNoNoYesNo</v>
      </c>
      <c r="MO509" t="str">
        <f>IF(AND(MN509="NoNoNoNoNoNo",JI509=""),"No Programs",VLOOKUP(MN509,Lookups!$DA$4:$DB$67,2,FALSE))</f>
        <v>READ 180 Only</v>
      </c>
      <c r="MP509">
        <f t="shared" si="610"/>
        <v>1</v>
      </c>
      <c r="MQ509" t="str">
        <f t="shared" si="611"/>
        <v>READ 180 User</v>
      </c>
      <c r="MR509" t="str">
        <f>Directions!$D$3</f>
        <v>Usage</v>
      </c>
      <c r="MS509" t="str">
        <f>VLOOKUP(MQ509,Lookups!$CU$71:$CV$80,2,FALSE)</f>
        <v>READ 180 Record</v>
      </c>
      <c r="MT509">
        <f t="shared" si="612"/>
        <v>1</v>
      </c>
      <c r="MU509">
        <f t="shared" si="613"/>
        <v>1</v>
      </c>
      <c r="MV509">
        <f t="shared" si="614"/>
        <v>1</v>
      </c>
      <c r="MW509">
        <f t="shared" si="615"/>
        <v>1</v>
      </c>
      <c r="MX509">
        <f t="shared" si="616"/>
        <v>36.857142857142854</v>
      </c>
      <c r="MY509" t="str">
        <f t="shared" si="617"/>
        <v>Not Used</v>
      </c>
      <c r="MZ509">
        <f t="shared" si="618"/>
        <v>0</v>
      </c>
      <c r="NA509" t="str">
        <f t="shared" si="619"/>
        <v>Not Available</v>
      </c>
      <c r="NB509" t="str">
        <f t="shared" si="620"/>
        <v>Not Available</v>
      </c>
      <c r="NC509" t="str">
        <f t="shared" si="621"/>
        <v>4 Not Indicated</v>
      </c>
      <c r="ND509" t="str">
        <f t="shared" si="622"/>
        <v>4 Not Indicated</v>
      </c>
      <c r="NE509" t="str">
        <f t="shared" si="623"/>
        <v>4 Not Indicated</v>
      </c>
      <c r="NF509" t="str">
        <f t="shared" si="624"/>
        <v>4 Not Indicated</v>
      </c>
      <c r="NG509" t="str">
        <f t="shared" si="625"/>
        <v>4 Not Indicated</v>
      </c>
      <c r="NH509" s="159">
        <f t="shared" si="626"/>
        <v>42501</v>
      </c>
      <c r="NI509">
        <f t="shared" si="627"/>
        <v>656</v>
      </c>
      <c r="NJ509" s="159">
        <f t="shared" si="628"/>
        <v>42501</v>
      </c>
      <c r="NK509">
        <f t="shared" si="629"/>
        <v>656</v>
      </c>
      <c r="NL509">
        <f t="shared" si="630"/>
        <v>36.857142857142854</v>
      </c>
      <c r="NM509">
        <f t="shared" si="631"/>
        <v>1</v>
      </c>
      <c r="NN509">
        <f>IF(OR(E509="PK",E509="K",JJ509=""),"Null",INDEX(Lookups!$EZ$4:$FW$18,MATCH($JJ509,Lookups!$EY$4:$EY$18,1),MATCH($E509,Lookups!$EZ$3:$FW$3,0)))</f>
        <v>85</v>
      </c>
      <c r="NO509">
        <f>IF(OR(E509="PK",E509="K",JJ509=""),"Null",INDEX(Lookups!$EZ$4:$FW$18,MATCH($JJ509,Lookups!$EY$4:$EY$18,1),MATCH($E509,Lookups!$EZ$3:$FW$3,0) + 1))</f>
        <v>130</v>
      </c>
      <c r="NP509">
        <f t="shared" si="632"/>
        <v>170</v>
      </c>
      <c r="NQ509" t="str">
        <f t="shared" si="633"/>
        <v>No PI Needed</v>
      </c>
      <c r="NR509" t="str">
        <f t="shared" si="634"/>
        <v>No PI Needed</v>
      </c>
      <c r="NS509" t="str">
        <f t="shared" si="635"/>
        <v>600L to 799L</v>
      </c>
      <c r="NT509" t="str">
        <f t="shared" si="636"/>
        <v>600L to 799L</v>
      </c>
      <c r="NU509" t="str">
        <f t="shared" si="637"/>
        <v>600L to 799L</v>
      </c>
      <c r="NV509" s="183" t="str">
        <f t="array" ref="NV509">IF($NL509="No RI Tests","No RI Tests",VLOOKUP(IF(AND(E509="K",JJ509&lt;280),3,IF(AND(E509="K",JJ509&gt;=280),4,MAX(IF(E509=Lookups!$DF$6:$DF$99,IF(JJ509&gt;=Lookups!$DG$6:$DG$99,Lookups!$DH$6:$DH$99))))),Lookups!$DE$104:$DG$108,2,FALSE))</f>
        <v>2 Basic</v>
      </c>
      <c r="NW509" s="161" t="str">
        <f t="array" ref="NW509">IF($NL509="No RI Tests","No RI Tests",VLOOKUP(IF(AND(E509="K",JH509&lt;280),3,IF(AND(E509="K",JH509&gt;=280),4,MAX(IF(E509=Lookups!$DF$6:$DF$99,IF(NI509&gt;=Lookups!$DG$6:$DG$99,Lookups!$DH$6:$DH$99))))),Lookups!$DE$104:$DG$108,2,FALSE))</f>
        <v>2 Basic</v>
      </c>
      <c r="NX509" s="161" t="str">
        <f t="array" ref="NX509">IF($NL509="No RI Tests","No RI Tests",VLOOKUP(IF(AND(E509="K",NK509&lt;280),3,IF(AND(E509="K",NK509&gt;=280),4,MAX(IF(E509=Lookups!$DF$6:$DF$99,IF(NK509&gt;=Lookups!$DG$6:$DG$99,Lookups!$DH$6:$DH$99))))),Lookups!$DE$104:$DG$108,2,FALSE))</f>
        <v>2 Basic</v>
      </c>
      <c r="NY509">
        <f t="shared" si="638"/>
        <v>1</v>
      </c>
      <c r="NZ509">
        <f t="shared" si="639"/>
        <v>0</v>
      </c>
      <c r="OA509" t="str">
        <f t="shared" si="640"/>
        <v>Maintained Performance Level</v>
      </c>
      <c r="OB509" s="161" t="str">
        <f t="array" ref="OB509">IF($NL509="No RI Tests","No RI Tests",IF(E509="K","N/A",VLOOKUP(MAX(IF(E509=Lookups!$DF$6:$DF$99,IF(JJ509&gt;=Lookups!$DG$6:$DG$99,Lookups!$DI$6:$DI$99))),Lookups!$DE$104:$DG$108,3,FALSE)))</f>
        <v>1 Limited</v>
      </c>
      <c r="OC509" s="161" t="str">
        <f t="array" ref="OC509">IF($NL509="No RI Tests","No RI Tests",IF(E509="K","N/A",VLOOKUP(MAX(IF(E509=Lookups!$DF$6:$DF$99,IF(NI509&gt;=Lookups!$DG$6:$DG$99,Lookups!$DI$6:$DI$99))),Lookups!$DE$104:$DG$108,3,FALSE)))</f>
        <v>1 Limited</v>
      </c>
      <c r="OD509" s="161" t="str">
        <f t="array" ref="OD509">IF($NL509="No RI Tests","No RI Tests",IF(E509="K","N/A",VLOOKUP(MAX(IF(E509=Lookups!$DF$6:$DF$99,IF(NK509&gt;=Lookups!$DG$6:$DG$99,Lookups!$DI$6:$DI$99))),Lookups!$DE$104:$DG$108,3,FALSE)))</f>
        <v>1 Limited</v>
      </c>
      <c r="OE509">
        <f t="shared" si="641"/>
        <v>1</v>
      </c>
      <c r="OF509">
        <f t="shared" si="642"/>
        <v>0</v>
      </c>
      <c r="OG509" t="str">
        <f t="shared" si="643"/>
        <v>Maintained Performance Level</v>
      </c>
      <c r="OH509">
        <f t="shared" si="644"/>
        <v>35</v>
      </c>
      <c r="OI509">
        <f t="shared" si="645"/>
        <v>1</v>
      </c>
      <c r="OJ509">
        <f t="shared" si="646"/>
        <v>0</v>
      </c>
      <c r="OK509">
        <f t="shared" si="647"/>
        <v>0</v>
      </c>
      <c r="OL509">
        <f t="shared" si="648"/>
        <v>0.32558139534883723</v>
      </c>
      <c r="OM509" t="str">
        <f t="shared" si="649"/>
        <v>Fall Administration</v>
      </c>
      <c r="ON509" t="str">
        <f t="shared" si="650"/>
        <v>Fall Administration</v>
      </c>
      <c r="OO509" t="str">
        <f t="shared" si="651"/>
        <v>Fall Administration RI</v>
      </c>
      <c r="OP509" t="str">
        <f ca="1">IF(AND(HR509&lt;&gt;"",JJ509&lt;600),IF(HT509="Advancing","Tier 2","Tier 3"),IF(JI509="","Null",IF(OR(E509="K",E509&lt;3),"FRA Recommended",IF(JJ509&gt;=IF(E509&lt;6,400,600),IF(JJ509&lt;VLOOKUP(E509,Lookups!$AP$3:$AR$16,3,FALSE),"Tier 2","Core"),IF(JJ509&lt;400,IF(RAND()&lt;0.81,"Tier 3","Tier 2"),IF(RAND()&lt;0.51,"Tier 3","Tier 2"))))))</f>
        <v>Tier 2</v>
      </c>
      <c r="OQ509" t="str">
        <f t="shared" si="652"/>
        <v>Average Reading Invt. at Least 15 Minutes Long</v>
      </c>
      <c r="OR509">
        <f t="shared" si="653"/>
        <v>0</v>
      </c>
      <c r="OS509">
        <f t="shared" si="654"/>
        <v>0</v>
      </c>
      <c r="OT509">
        <f t="shared" si="655"/>
        <v>53</v>
      </c>
      <c r="OU509" s="159">
        <f t="shared" si="656"/>
        <v>42501</v>
      </c>
      <c r="OV509" t="str">
        <f t="shared" si="657"/>
        <v>Form 1</v>
      </c>
      <c r="OW509" t="str">
        <f t="shared" si="658"/>
        <v>Advancing</v>
      </c>
      <c r="OX509">
        <f t="shared" si="659"/>
        <v>44</v>
      </c>
      <c r="OY509">
        <f t="shared" si="660"/>
        <v>25</v>
      </c>
      <c r="OZ509">
        <f t="shared" si="661"/>
        <v>0</v>
      </c>
      <c r="PA509" s="159">
        <f t="shared" si="662"/>
        <v>42501</v>
      </c>
      <c r="PB509" t="str">
        <f t="shared" si="663"/>
        <v>Form 1</v>
      </c>
      <c r="PC509" t="str">
        <f t="shared" si="664"/>
        <v>Advancing</v>
      </c>
      <c r="PD509">
        <f t="shared" si="665"/>
        <v>44</v>
      </c>
      <c r="PE509">
        <f t="shared" si="666"/>
        <v>25</v>
      </c>
      <c r="PF509">
        <f t="shared" si="667"/>
        <v>0</v>
      </c>
      <c r="PG509" t="str">
        <f t="shared" si="668"/>
        <v>Lone PI Test</v>
      </c>
      <c r="PH509">
        <f t="shared" si="669"/>
        <v>0</v>
      </c>
      <c r="PI509">
        <f t="shared" si="670"/>
        <v>0</v>
      </c>
      <c r="PJ509">
        <f t="shared" si="671"/>
        <v>44</v>
      </c>
      <c r="PK509">
        <f>IF(HR509="","Null",IF(E509&lt;3,"Null",IF(HU509=0,0,IF(HS509="Form 1",VLOOKUP(HU509,Lookups!$BE$3:$BP$63,E509,FALSE),IF(HS509="Form 2",VLOOKUP(HU509,Lookups!$BE$67:$BP$127,E509,FALSE),VLOOKUP(HU509,Lookups!$BE$130:$BP$190,E509,FALSE))))))</f>
        <v>20</v>
      </c>
      <c r="PL509" t="str">
        <f t="shared" si="672"/>
        <v>Null</v>
      </c>
      <c r="PM509" t="str">
        <f>IF($PH509=0,"Null",IF(E509&lt;3,"Null",IF(OX509=0,0,IF(OV509="Form 1",VLOOKUP(OX509,Lookups!$BE$3:$BP$63,E509,FALSE),IF(OV509="Form 2",VLOOKUP(OX509,Lookups!$BE$67:$BP$127,E509,FALSE),VLOOKUP(OX509,Lookups!$BE$130:$BP$190,E509,FALSE))))))</f>
        <v>Null</v>
      </c>
      <c r="PN509" t="str">
        <f t="shared" si="673"/>
        <v>Null</v>
      </c>
      <c r="PO509" t="str">
        <f t="shared" si="674"/>
        <v>Null</v>
      </c>
      <c r="PP509">
        <f t="shared" si="675"/>
        <v>25</v>
      </c>
      <c r="PQ509">
        <f>IF(HR509="","Null",IF(E509&lt;3,"Null",IF(HV509=0,0,IF(HS509="Form 1",VLOOKUP(HV509,Lookups!$BR$3:$CC$63,E509,FALSE),IF(HS509="Form 2",VLOOKUP(HV509,Lookups!$BR$67:$CC$127,E509,FALSE),VLOOKUP(HV509,Lookups!$BR$130:$CC$190,E509,FALSE))))))</f>
        <v>62</v>
      </c>
      <c r="PR509" t="str">
        <f t="shared" si="676"/>
        <v>Null</v>
      </c>
      <c r="PS509">
        <f>IF(HR509="","Null",IF(E509&lt;3,"Null",IF(OY509=0,0,IF(OW509="Form 1",VLOOKUP(OY509,Lookups!$BR$3:$CC$63,E509,FALSE),IF(OW509="Form 2",VLOOKUP(OY509,Lookups!$BR$67:$CC$127,E509,FALSE),VLOOKUP(OY509,Lookups!$BR$130:$CC$190,E509,FALSE))))))</f>
        <v>55</v>
      </c>
      <c r="PT509" t="str">
        <f t="shared" si="677"/>
        <v>Null</v>
      </c>
      <c r="PU509" t="str">
        <f t="shared" si="678"/>
        <v>Null</v>
      </c>
      <c r="PV509">
        <f t="shared" si="679"/>
        <v>1</v>
      </c>
      <c r="PW509" t="str">
        <f t="shared" si="680"/>
        <v>Spring PI Administration</v>
      </c>
      <c r="PX509">
        <f t="shared" si="681"/>
        <v>1</v>
      </c>
      <c r="PY509">
        <f t="shared" si="682"/>
        <v>0</v>
      </c>
      <c r="PZ509" t="str">
        <f t="shared" si="683"/>
        <v>Null</v>
      </c>
      <c r="QA509" t="str">
        <f t="shared" si="684"/>
        <v>Null</v>
      </c>
      <c r="QB509" t="str">
        <f t="shared" si="685"/>
        <v>Null</v>
      </c>
      <c r="QC509" t="str">
        <f>IF($MS509="System 44 Record",IF(BQ509&lt;MEDIAN(Directions!$F$3,Directions!$F$6),"Mid-Year Exited Student","Full Year Participant")&amp;IF(BP509&lt;Directions!$F$3,", Started Prior Year",", Started This Year"),"Null")</f>
        <v>Null</v>
      </c>
      <c r="QD509" t="str">
        <f t="shared" si="686"/>
        <v>Null</v>
      </c>
      <c r="QE509">
        <f t="shared" si="687"/>
        <v>1</v>
      </c>
      <c r="QF509">
        <f t="shared" si="688"/>
        <v>1</v>
      </c>
      <c r="QG509">
        <f t="shared" si="689"/>
        <v>1</v>
      </c>
      <c r="QH509">
        <f t="shared" si="690"/>
        <v>2</v>
      </c>
      <c r="QI509">
        <f t="shared" si="691"/>
        <v>0.83</v>
      </c>
      <c r="QJ509" t="str">
        <f t="shared" si="692"/>
        <v>Used All 3</v>
      </c>
      <c r="QK509" t="str">
        <f t="shared" si="693"/>
        <v>100 or More Sessions</v>
      </c>
      <c r="QL509" t="str">
        <f t="shared" si="694"/>
        <v>9 to 12 Segments</v>
      </c>
      <c r="QM509" t="str">
        <f>IF($MS509="READ 180 Record",IF(AQ509="","Null",VLOOKUP(JJ509,Lookups!$DX$3:$EB$2054,AN509+1,FALSE)),"Null")</f>
        <v>Level Matches Lexile Score</v>
      </c>
      <c r="QN509" t="str">
        <f t="shared" si="695"/>
        <v>Null</v>
      </c>
    </row>
    <row r="510" spans="1:456" x14ac:dyDescent="0.25">
      <c r="A510" s="161" t="s">
        <v>1447</v>
      </c>
      <c r="B510" s="161" t="s">
        <v>1447</v>
      </c>
      <c r="C510" s="161" t="s">
        <v>1447</v>
      </c>
      <c r="D510" s="161" t="s">
        <v>1447</v>
      </c>
      <c r="E510" s="161">
        <v>3</v>
      </c>
      <c r="F510" s="161" t="s">
        <v>1447</v>
      </c>
      <c r="G510" s="161" t="s">
        <v>885</v>
      </c>
      <c r="H510" s="161" t="s">
        <v>918</v>
      </c>
      <c r="I510" s="161">
        <v>332</v>
      </c>
      <c r="J510" s="159">
        <v>42405</v>
      </c>
      <c r="K510" s="161">
        <v>0</v>
      </c>
      <c r="L510" s="161">
        <v>0</v>
      </c>
      <c r="M510" s="161">
        <v>0</v>
      </c>
      <c r="N510" s="161">
        <v>0</v>
      </c>
      <c r="O510" s="161">
        <v>0</v>
      </c>
      <c r="P510" s="161">
        <v>0</v>
      </c>
      <c r="Q510" s="161">
        <v>0</v>
      </c>
      <c r="R510" s="161">
        <v>0</v>
      </c>
      <c r="S510" s="161">
        <v>0</v>
      </c>
      <c r="T510" s="161">
        <v>0</v>
      </c>
      <c r="U510" s="161">
        <v>0</v>
      </c>
      <c r="V510" s="161">
        <v>0</v>
      </c>
      <c r="W510" s="161">
        <v>0</v>
      </c>
      <c r="X510" s="161">
        <v>0</v>
      </c>
      <c r="AB510" s="161" t="s">
        <v>242</v>
      </c>
      <c r="AC510" s="161" t="s">
        <v>242</v>
      </c>
      <c r="AD510" s="161" t="s">
        <v>242</v>
      </c>
      <c r="AE510" s="161" t="s">
        <v>242</v>
      </c>
      <c r="AF510" s="161" t="s">
        <v>242</v>
      </c>
      <c r="AG510" s="161" t="s">
        <v>242</v>
      </c>
      <c r="AH510" s="161" t="s">
        <v>242</v>
      </c>
      <c r="AI510" s="161">
        <v>20150801</v>
      </c>
      <c r="AJ510" s="161">
        <v>20160525</v>
      </c>
      <c r="AK510" s="161" t="s">
        <v>869</v>
      </c>
      <c r="AL510" t="s">
        <v>1078</v>
      </c>
      <c r="BN510" t="s">
        <v>1079</v>
      </c>
      <c r="ET510" s="161">
        <v>0</v>
      </c>
      <c r="EU510" s="161">
        <v>0</v>
      </c>
      <c r="EV510" s="161">
        <v>0</v>
      </c>
      <c r="EW510" s="161">
        <v>0</v>
      </c>
      <c r="EX510" s="161">
        <v>0</v>
      </c>
      <c r="EY510" s="161">
        <v>0</v>
      </c>
      <c r="EZ510" s="161">
        <v>0</v>
      </c>
      <c r="FA510" s="161">
        <v>0</v>
      </c>
      <c r="FB510" s="161">
        <v>0</v>
      </c>
      <c r="FC510" s="161">
        <v>0</v>
      </c>
      <c r="FD510" s="161">
        <v>0</v>
      </c>
      <c r="FE510" s="161">
        <v>0</v>
      </c>
      <c r="HN510" s="161" t="s">
        <v>918</v>
      </c>
      <c r="HO510" s="159">
        <v>42409</v>
      </c>
      <c r="HP510" s="159">
        <v>42409</v>
      </c>
      <c r="HQ510" s="161">
        <v>1</v>
      </c>
      <c r="HR510" s="159">
        <v>42409</v>
      </c>
      <c r="HS510" s="161" t="s">
        <v>872</v>
      </c>
      <c r="HT510" s="161" t="s">
        <v>873</v>
      </c>
      <c r="HU510" s="161">
        <v>49</v>
      </c>
      <c r="HV510" s="161">
        <v>12</v>
      </c>
      <c r="HW510" s="161">
        <v>0</v>
      </c>
      <c r="JB510" s="161" t="s">
        <v>918</v>
      </c>
      <c r="JC510" s="161">
        <v>0</v>
      </c>
      <c r="JD510" s="161">
        <v>0</v>
      </c>
      <c r="JE510" s="161">
        <v>0</v>
      </c>
      <c r="JF510" s="161">
        <v>0</v>
      </c>
      <c r="JG510" s="159">
        <v>42405</v>
      </c>
      <c r="JH510" s="161">
        <v>332</v>
      </c>
      <c r="JI510" s="159">
        <v>42405</v>
      </c>
      <c r="JJ510" s="161">
        <v>332</v>
      </c>
      <c r="JK510" s="161">
        <v>20</v>
      </c>
      <c r="MN510" t="str">
        <f t="shared" si="609"/>
        <v>NoNoNoNoNoNo</v>
      </c>
      <c r="MO510" t="str">
        <f>IF(AND(MN510="NoNoNoNoNoNo",JI510=""),"No Programs",VLOOKUP(MN510,Lookups!$DA$4:$DB$67,2,FALSE))</f>
        <v>RI Screening Only</v>
      </c>
      <c r="MP510">
        <f t="shared" si="610"/>
        <v>0</v>
      </c>
      <c r="MQ510" t="str">
        <f t="shared" si="611"/>
        <v>RI User</v>
      </c>
      <c r="MR510" t="str">
        <f>Directions!$D$3</f>
        <v>Usage</v>
      </c>
      <c r="MS510" t="str">
        <f>VLOOKUP(MQ510,Lookups!$CU$71:$CV$80,2,FALSE)</f>
        <v>RI Record</v>
      </c>
      <c r="MT510">
        <f t="shared" si="612"/>
        <v>1</v>
      </c>
      <c r="MU510">
        <f t="shared" si="613"/>
        <v>1</v>
      </c>
      <c r="MV510">
        <f t="shared" si="614"/>
        <v>0</v>
      </c>
      <c r="MW510">
        <f t="shared" si="615"/>
        <v>0</v>
      </c>
      <c r="MX510">
        <f t="shared" si="616"/>
        <v>0</v>
      </c>
      <c r="MY510" t="str">
        <f t="shared" si="617"/>
        <v>Not Used</v>
      </c>
      <c r="MZ510">
        <f t="shared" si="618"/>
        <v>0</v>
      </c>
      <c r="NA510" t="str">
        <f t="shared" si="619"/>
        <v>Not Available</v>
      </c>
      <c r="NB510" t="str">
        <f t="shared" si="620"/>
        <v>Not Available</v>
      </c>
      <c r="NC510" t="str">
        <f t="shared" si="621"/>
        <v>4 Not Indicated</v>
      </c>
      <c r="ND510" t="str">
        <f t="shared" si="622"/>
        <v>4 Not Indicated</v>
      </c>
      <c r="NE510" t="str">
        <f t="shared" si="623"/>
        <v>4 Not Indicated</v>
      </c>
      <c r="NF510" t="str">
        <f t="shared" si="624"/>
        <v>4 Not Indicated</v>
      </c>
      <c r="NG510" t="str">
        <f t="shared" si="625"/>
        <v>4 Not Indicated</v>
      </c>
      <c r="NH510" s="159">
        <f t="shared" si="626"/>
        <v>42405</v>
      </c>
      <c r="NI510">
        <f t="shared" si="627"/>
        <v>332</v>
      </c>
      <c r="NJ510" s="159">
        <f t="shared" si="628"/>
        <v>42405</v>
      </c>
      <c r="NK510">
        <f t="shared" si="629"/>
        <v>332</v>
      </c>
      <c r="NL510" t="str">
        <f t="shared" si="630"/>
        <v>Lone RI Test</v>
      </c>
      <c r="NM510">
        <f t="shared" si="631"/>
        <v>0</v>
      </c>
      <c r="NN510">
        <f>IF(OR(E510="PK",E510="K",JJ510=""),"Null",INDEX(Lookups!$EZ$4:$FW$18,MATCH($JJ510,Lookups!$EY$4:$EY$18,1),MATCH($E510,Lookups!$EZ$3:$FW$3,0)))</f>
        <v>150</v>
      </c>
      <c r="NO510">
        <f>IF(OR(E510="PK",E510="K",JJ510=""),"Null",INDEX(Lookups!$EZ$4:$FW$18,MATCH($JJ510,Lookups!$EY$4:$EY$18,1),MATCH($E510,Lookups!$EZ$3:$FW$3,0) + 1))</f>
        <v>200</v>
      </c>
      <c r="NP510">
        <f t="shared" si="632"/>
        <v>300</v>
      </c>
      <c r="NQ510" t="str">
        <f t="shared" si="633"/>
        <v>PI is Recommended</v>
      </c>
      <c r="NR510" t="str">
        <f t="shared" si="634"/>
        <v>PI is Recommended</v>
      </c>
      <c r="NS510" t="str">
        <f t="shared" si="635"/>
        <v>200L to 399L</v>
      </c>
      <c r="NT510" t="str">
        <f t="shared" si="636"/>
        <v>200L to 399L</v>
      </c>
      <c r="NU510" t="str">
        <f t="shared" si="637"/>
        <v>200L to 399L</v>
      </c>
      <c r="NV510" s="183" t="str">
        <f t="array" ref="NV510">IF($NL510="No RI Tests","No RI Tests",VLOOKUP(IF(AND(E510="K",JJ510&lt;280),3,IF(AND(E510="K",JJ510&gt;=280),4,MAX(IF(E510=Lookups!$DF$6:$DF$99,IF(JJ510&gt;=Lookups!$DG$6:$DG$99,Lookups!$DH$6:$DH$99))))),Lookups!$DE$104:$DG$108,2,FALSE))</f>
        <v>2 Basic</v>
      </c>
      <c r="NW510" s="161" t="str">
        <f t="array" ref="NW510">IF($NL510="No RI Tests","No RI Tests",VLOOKUP(IF(AND(E510="K",JH510&lt;280),3,IF(AND(E510="K",JH510&gt;=280),4,MAX(IF(E510=Lookups!$DF$6:$DF$99,IF(NI510&gt;=Lookups!$DG$6:$DG$99,Lookups!$DH$6:$DH$99))))),Lookups!$DE$104:$DG$108,2,FALSE))</f>
        <v>2 Basic</v>
      </c>
      <c r="NX510" s="161" t="str">
        <f t="array" ref="NX510">IF($NL510="No RI Tests","No RI Tests",VLOOKUP(IF(AND(E510="K",NK510&lt;280),3,IF(AND(E510="K",NK510&gt;=280),4,MAX(IF(E510=Lookups!$DF$6:$DF$99,IF(NK510&gt;=Lookups!$DG$6:$DG$99,Lookups!$DH$6:$DH$99))))),Lookups!$DE$104:$DG$108,2,FALSE))</f>
        <v>2 Basic</v>
      </c>
      <c r="NY510" t="str">
        <f t="shared" si="638"/>
        <v>Null</v>
      </c>
      <c r="NZ510" t="str">
        <f t="shared" si="639"/>
        <v>Null</v>
      </c>
      <c r="OA510" t="str">
        <f t="shared" si="640"/>
        <v>No RI for Comparison</v>
      </c>
      <c r="OB510" s="161" t="str">
        <f t="array" ref="OB510">IF($NL510="No RI Tests","No RI Tests",IF(E510="K","N/A",VLOOKUP(MAX(IF(E510=Lookups!$DF$6:$DF$99,IF(JJ510&gt;=Lookups!$DG$6:$DG$99,Lookups!$DI$6:$DI$99))),Lookups!$DE$104:$DG$108,3,FALSE)))</f>
        <v>1 Limited</v>
      </c>
      <c r="OC510" s="161" t="str">
        <f t="array" ref="OC510">IF($NL510="No RI Tests","No RI Tests",IF(E510="K","N/A",VLOOKUP(MAX(IF(E510=Lookups!$DF$6:$DF$99,IF(NI510&gt;=Lookups!$DG$6:$DG$99,Lookups!$DI$6:$DI$99))),Lookups!$DE$104:$DG$108,3,FALSE)))</f>
        <v>1 Limited</v>
      </c>
      <c r="OD510" s="161" t="str">
        <f t="array" ref="OD510">IF($NL510="No RI Tests","No RI Tests",IF(E510="K","N/A",VLOOKUP(MAX(IF(E510=Lookups!$DF$6:$DF$99,IF(NK510&gt;=Lookups!$DG$6:$DG$99,Lookups!$DI$6:$DI$99))),Lookups!$DE$104:$DG$108,3,FALSE)))</f>
        <v>1 Limited</v>
      </c>
      <c r="OE510" t="str">
        <f t="shared" si="641"/>
        <v>Null</v>
      </c>
      <c r="OF510" t="str">
        <f t="shared" si="642"/>
        <v>Null</v>
      </c>
      <c r="OG510" t="str">
        <f t="shared" si="643"/>
        <v>No RI for Comparison</v>
      </c>
      <c r="OH510" t="str">
        <f t="shared" si="644"/>
        <v>Null</v>
      </c>
      <c r="OI510" t="str">
        <f t="shared" si="645"/>
        <v>Null</v>
      </c>
      <c r="OJ510" t="str">
        <f t="shared" si="646"/>
        <v>Null</v>
      </c>
      <c r="OK510" t="str">
        <f t="shared" si="647"/>
        <v>Null</v>
      </c>
      <c r="OL510" t="str">
        <f t="shared" si="648"/>
        <v>Null</v>
      </c>
      <c r="OM510" t="str">
        <f t="shared" si="649"/>
        <v>Winter Administration</v>
      </c>
      <c r="ON510" t="str">
        <f t="shared" si="650"/>
        <v>Null</v>
      </c>
      <c r="OO510" t="str">
        <f t="shared" si="651"/>
        <v>Winter Administration RI</v>
      </c>
      <c r="OP510" t="str">
        <f ca="1">IF(AND(HR510&lt;&gt;"",JJ510&lt;600),IF(HT510="Advancing","Tier 2","Tier 3"),IF(JI510="","Null",IF(OR(E510="K",E510&lt;3),"FRA Recommended",IF(JJ510&gt;=IF(E510&lt;6,400,600),IF(JJ510&lt;VLOOKUP(E510,Lookups!$AP$3:$AR$16,3,FALSE),"Tier 2","Core"),IF(JJ510&lt;400,IF(RAND()&lt;0.81,"Tier 3","Tier 2"),IF(RAND()&lt;0.51,"Tier 3","Tier 2"))))))</f>
        <v>Tier 3</v>
      </c>
      <c r="OQ510" t="str">
        <f t="shared" si="652"/>
        <v>Average Reading Invt. at Least 15 Minutes Long</v>
      </c>
      <c r="OR510" t="str">
        <f t="shared" si="653"/>
        <v>Null</v>
      </c>
      <c r="OS510" t="str">
        <f t="shared" si="654"/>
        <v>Null</v>
      </c>
      <c r="OT510">
        <f t="shared" si="655"/>
        <v>0</v>
      </c>
      <c r="OU510" s="159">
        <f t="shared" si="656"/>
        <v>42409</v>
      </c>
      <c r="OV510" t="str">
        <f t="shared" si="657"/>
        <v>Form 1</v>
      </c>
      <c r="OW510" t="str">
        <f t="shared" si="658"/>
        <v>Developing</v>
      </c>
      <c r="OX510">
        <f t="shared" si="659"/>
        <v>49</v>
      </c>
      <c r="OY510">
        <f t="shared" si="660"/>
        <v>12</v>
      </c>
      <c r="OZ510">
        <f t="shared" si="661"/>
        <v>0</v>
      </c>
      <c r="PA510" s="159">
        <f t="shared" si="662"/>
        <v>42409</v>
      </c>
      <c r="PB510" t="str">
        <f t="shared" si="663"/>
        <v>Form 1</v>
      </c>
      <c r="PC510" t="str">
        <f t="shared" si="664"/>
        <v>Developing</v>
      </c>
      <c r="PD510">
        <f t="shared" si="665"/>
        <v>49</v>
      </c>
      <c r="PE510">
        <f t="shared" si="666"/>
        <v>12</v>
      </c>
      <c r="PF510">
        <f t="shared" si="667"/>
        <v>0</v>
      </c>
      <c r="PG510" t="str">
        <f t="shared" si="668"/>
        <v>Lone PI Test</v>
      </c>
      <c r="PH510">
        <f t="shared" si="669"/>
        <v>0</v>
      </c>
      <c r="PI510">
        <f t="shared" si="670"/>
        <v>1</v>
      </c>
      <c r="PJ510">
        <f t="shared" si="671"/>
        <v>49</v>
      </c>
      <c r="PK510">
        <f>IF(HR510="","Null",IF(E510&lt;3,"Null",IF(HU510=0,0,IF(HS510="Form 1",VLOOKUP(HU510,Lookups!$BE$3:$BP$63,E510,FALSE),IF(HS510="Form 2",VLOOKUP(HU510,Lookups!$BE$67:$BP$127,E510,FALSE),VLOOKUP(HU510,Lookups!$BE$130:$BP$190,E510,FALSE))))))</f>
        <v>77</v>
      </c>
      <c r="PL510" t="str">
        <f t="shared" si="672"/>
        <v>Null</v>
      </c>
      <c r="PM510" t="str">
        <f>IF($PH510=0,"Null",IF(E510&lt;3,"Null",IF(OX510=0,0,IF(OV510="Form 1",VLOOKUP(OX510,Lookups!$BE$3:$BP$63,E510,FALSE),IF(OV510="Form 2",VLOOKUP(OX510,Lookups!$BE$67:$BP$127,E510,FALSE),VLOOKUP(OX510,Lookups!$BE$130:$BP$190,E510,FALSE))))))</f>
        <v>Null</v>
      </c>
      <c r="PN510" t="str">
        <f t="shared" si="673"/>
        <v>Null</v>
      </c>
      <c r="PO510" t="str">
        <f t="shared" si="674"/>
        <v>Null</v>
      </c>
      <c r="PP510">
        <f t="shared" si="675"/>
        <v>12</v>
      </c>
      <c r="PQ510">
        <f>IF(HR510="","Null",IF(E510&lt;3,"Null",IF(HV510=0,0,IF(HS510="Form 1",VLOOKUP(HV510,Lookups!$BR$3:$CC$63,E510,FALSE),IF(HS510="Form 2",VLOOKUP(HV510,Lookups!$BR$67:$CC$127,E510,FALSE),VLOOKUP(HV510,Lookups!$BR$130:$CC$190,E510,FALSE))))))</f>
        <v>64</v>
      </c>
      <c r="PR510" t="str">
        <f t="shared" si="676"/>
        <v>Null</v>
      </c>
      <c r="PS510">
        <f>IF(HR510="","Null",IF(E510&lt;3,"Null",IF(OY510=0,0,IF(OW510="Form 1",VLOOKUP(OY510,Lookups!$BR$3:$CC$63,E510,FALSE),IF(OW510="Form 2",VLOOKUP(OY510,Lookups!$BR$67:$CC$127,E510,FALSE),VLOOKUP(OY510,Lookups!$BR$130:$CC$190,E510,FALSE))))))</f>
        <v>49</v>
      </c>
      <c r="PT510" t="str">
        <f t="shared" si="677"/>
        <v>Null</v>
      </c>
      <c r="PU510" t="str">
        <f t="shared" si="678"/>
        <v>Null</v>
      </c>
      <c r="PV510">
        <f t="shared" si="679"/>
        <v>0</v>
      </c>
      <c r="PW510" t="str">
        <f t="shared" si="680"/>
        <v>Winter PI Administration</v>
      </c>
      <c r="PX510">
        <f t="shared" si="681"/>
        <v>0</v>
      </c>
      <c r="PY510">
        <f t="shared" si="682"/>
        <v>0</v>
      </c>
      <c r="PZ510" t="str">
        <f t="shared" si="683"/>
        <v>Null</v>
      </c>
      <c r="QA510" t="str">
        <f t="shared" si="684"/>
        <v>Null</v>
      </c>
      <c r="QB510" t="str">
        <f t="shared" si="685"/>
        <v>Null</v>
      </c>
      <c r="QC510" t="str">
        <f>IF($MS510="System 44 Record",IF(BQ510&lt;MEDIAN(Directions!$F$3,Directions!$F$6),"Mid-Year Exited Student","Full Year Participant")&amp;IF(BP510&lt;Directions!$F$3,", Started Prior Year",", Started This Year"),"Null")</f>
        <v>Null</v>
      </c>
      <c r="QD510" t="str">
        <f t="shared" si="686"/>
        <v>Null</v>
      </c>
      <c r="QE510">
        <f t="shared" si="687"/>
        <v>0</v>
      </c>
      <c r="QF510">
        <f t="shared" si="688"/>
        <v>0</v>
      </c>
      <c r="QG510">
        <f t="shared" si="689"/>
        <v>0</v>
      </c>
      <c r="QH510">
        <f t="shared" si="690"/>
        <v>0</v>
      </c>
      <c r="QI510">
        <f t="shared" si="691"/>
        <v>0</v>
      </c>
      <c r="QJ510" t="str">
        <f t="shared" si="692"/>
        <v>Used None</v>
      </c>
      <c r="QK510" t="str">
        <f t="shared" si="693"/>
        <v>Null</v>
      </c>
      <c r="QL510" t="str">
        <f t="shared" si="694"/>
        <v>Null</v>
      </c>
      <c r="QM510" t="str">
        <f>IF($MS510="READ 180 Record",IF(AQ510="","Null",VLOOKUP(JJ510,Lookups!$DX$3:$EB$2054,AN510+1,FALSE)),"Null")</f>
        <v>Null</v>
      </c>
      <c r="QN510" t="str">
        <f t="shared" si="695"/>
        <v>Null</v>
      </c>
    </row>
    <row r="511" spans="1:456" x14ac:dyDescent="0.25">
      <c r="A511" s="161" t="s">
        <v>1447</v>
      </c>
      <c r="B511" s="161" t="s">
        <v>1447</v>
      </c>
      <c r="C511" s="161" t="s">
        <v>1447</v>
      </c>
      <c r="D511" s="161" t="s">
        <v>1447</v>
      </c>
      <c r="E511" s="161">
        <v>2</v>
      </c>
      <c r="F511" s="161" t="s">
        <v>1447</v>
      </c>
      <c r="G511" s="161" t="s">
        <v>880</v>
      </c>
      <c r="H511" s="161" t="s">
        <v>881</v>
      </c>
      <c r="K511" s="161">
        <v>0</v>
      </c>
      <c r="L511" s="161">
        <v>0</v>
      </c>
      <c r="M511" s="161">
        <v>0</v>
      </c>
      <c r="N511" s="161">
        <v>0</v>
      </c>
      <c r="O511" s="161">
        <v>0</v>
      </c>
      <c r="P511" s="161">
        <v>0</v>
      </c>
      <c r="Q511" s="161">
        <v>0</v>
      </c>
      <c r="R511" s="161">
        <v>0</v>
      </c>
      <c r="S511" s="161">
        <v>0</v>
      </c>
      <c r="T511" s="161">
        <v>0</v>
      </c>
      <c r="U511" s="161">
        <v>0</v>
      </c>
      <c r="V511" s="161">
        <v>0</v>
      </c>
      <c r="W511" s="161">
        <v>0</v>
      </c>
      <c r="X511" s="161">
        <v>0</v>
      </c>
      <c r="AB511" s="161" t="s">
        <v>242</v>
      </c>
      <c r="AC511" s="161" t="s">
        <v>242</v>
      </c>
      <c r="AD511" s="161" t="s">
        <v>242</v>
      </c>
      <c r="AE511" s="161" t="s">
        <v>242</v>
      </c>
      <c r="AF511" s="161" t="s">
        <v>242</v>
      </c>
      <c r="AG511" s="161" t="s">
        <v>242</v>
      </c>
      <c r="AH511" s="161" t="s">
        <v>242</v>
      </c>
      <c r="AI511" s="161">
        <v>20150801</v>
      </c>
      <c r="AJ511" s="161">
        <v>20160525</v>
      </c>
      <c r="AK511" s="161" t="s">
        <v>869</v>
      </c>
      <c r="AL511" t="s">
        <v>1078</v>
      </c>
      <c r="BN511" t="s">
        <v>1079</v>
      </c>
      <c r="ET511" s="161">
        <v>0</v>
      </c>
      <c r="EU511" s="161">
        <v>0</v>
      </c>
      <c r="EV511" s="161">
        <v>0</v>
      </c>
      <c r="EW511" s="161">
        <v>0</v>
      </c>
      <c r="EX511" s="161">
        <v>0</v>
      </c>
      <c r="EY511" s="161">
        <v>0</v>
      </c>
      <c r="EZ511" s="161">
        <v>0</v>
      </c>
      <c r="FA511" s="161">
        <v>0</v>
      </c>
      <c r="FB511" s="161">
        <v>0</v>
      </c>
      <c r="FC511" s="161">
        <v>0</v>
      </c>
      <c r="FD511" s="161">
        <v>0</v>
      </c>
      <c r="FE511" s="161">
        <v>0</v>
      </c>
      <c r="HN511" s="161" t="s">
        <v>881</v>
      </c>
      <c r="JB511" s="161" t="s">
        <v>881</v>
      </c>
      <c r="JC511" s="161">
        <v>0</v>
      </c>
      <c r="JD511" s="161">
        <v>0</v>
      </c>
      <c r="JE511" s="161">
        <v>0</v>
      </c>
      <c r="JF511" s="161">
        <v>0</v>
      </c>
      <c r="MN511" t="str">
        <f t="shared" si="609"/>
        <v>NoNoNoNoNoNo</v>
      </c>
      <c r="MO511" t="str">
        <f>IF(AND(MN511="NoNoNoNoNoNo",JI511=""),"No Programs",VLOOKUP(MN511,Lookups!$DA$4:$DB$67,2,FALSE))</f>
        <v>No Programs</v>
      </c>
      <c r="MP511">
        <f t="shared" si="610"/>
        <v>0</v>
      </c>
      <c r="MQ511" t="str">
        <f t="shared" si="611"/>
        <v>No Program Use</v>
      </c>
      <c r="MR511" t="str">
        <f>Directions!$D$3</f>
        <v>Usage</v>
      </c>
      <c r="MS511" t="str">
        <f>VLOOKUP(MQ511,Lookups!$CU$71:$CV$80,2,FALSE)</f>
        <v>Exclude</v>
      </c>
      <c r="MT511">
        <f t="shared" si="612"/>
        <v>0</v>
      </c>
      <c r="MU511">
        <f t="shared" si="613"/>
        <v>0</v>
      </c>
      <c r="MV511">
        <f t="shared" si="614"/>
        <v>0</v>
      </c>
      <c r="MW511">
        <f t="shared" si="615"/>
        <v>0</v>
      </c>
      <c r="MX511">
        <f t="shared" si="616"/>
        <v>0</v>
      </c>
      <c r="MY511" t="str">
        <f t="shared" si="617"/>
        <v>Not Used</v>
      </c>
      <c r="MZ511">
        <f t="shared" si="618"/>
        <v>0</v>
      </c>
      <c r="NA511" t="str">
        <f t="shared" si="619"/>
        <v>Not Available</v>
      </c>
      <c r="NB511" t="str">
        <f t="shared" si="620"/>
        <v>Not Available</v>
      </c>
      <c r="NC511" t="str">
        <f t="shared" si="621"/>
        <v>4 Not Indicated</v>
      </c>
      <c r="ND511" t="str">
        <f t="shared" si="622"/>
        <v>4 Not Indicated</v>
      </c>
      <c r="NE511" t="str">
        <f t="shared" si="623"/>
        <v>4 Not Indicated</v>
      </c>
      <c r="NF511" t="str">
        <f t="shared" si="624"/>
        <v>4 Not Indicated</v>
      </c>
      <c r="NG511" t="str">
        <f t="shared" si="625"/>
        <v>4 Not Indicated</v>
      </c>
      <c r="NH511" s="159" t="str">
        <f t="shared" si="626"/>
        <v>Null</v>
      </c>
      <c r="NI511" t="str">
        <f t="shared" si="627"/>
        <v>Null</v>
      </c>
      <c r="NJ511" s="159" t="str">
        <f t="shared" si="628"/>
        <v>Null</v>
      </c>
      <c r="NK511" t="str">
        <f t="shared" si="629"/>
        <v>Null</v>
      </c>
      <c r="NL511" t="str">
        <f t="shared" si="630"/>
        <v>No RI Tests</v>
      </c>
      <c r="NM511">
        <f t="shared" si="631"/>
        <v>0</v>
      </c>
      <c r="NN511" t="str">
        <f>IF(OR(E511="PK",E511="K",JJ511=""),"Null",INDEX(Lookups!$EZ$4:$FW$18,MATCH($JJ511,Lookups!$EY$4:$EY$18,1),MATCH($E511,Lookups!$EZ$3:$FW$3,0)))</f>
        <v>Null</v>
      </c>
      <c r="NO511" t="str">
        <f>IF(OR(E511="PK",E511="K",JJ511=""),"Null",INDEX(Lookups!$EZ$4:$FW$18,MATCH($JJ511,Lookups!$EY$4:$EY$18,1),MATCH($E511,Lookups!$EZ$3:$FW$3,0) + 1))</f>
        <v>Null</v>
      </c>
      <c r="NP511" t="str">
        <f t="shared" si="632"/>
        <v>Null</v>
      </c>
      <c r="NQ511" t="str">
        <f t="shared" si="633"/>
        <v>Null</v>
      </c>
      <c r="NR511" t="str">
        <f t="shared" si="634"/>
        <v>Null</v>
      </c>
      <c r="NS511" t="str">
        <f t="shared" si="635"/>
        <v>No RI Tests</v>
      </c>
      <c r="NT511" t="str">
        <f t="shared" si="636"/>
        <v>No RI Tests</v>
      </c>
      <c r="NU511" t="str">
        <f t="shared" si="637"/>
        <v>No RI Tests</v>
      </c>
      <c r="NV511" s="183" t="str">
        <f t="array" ref="NV511">IF($NL511="No RI Tests","No RI Tests",VLOOKUP(IF(AND(E511="K",JJ511&lt;280),3,IF(AND(E511="K",JJ511&gt;=280),4,MAX(IF(E511=Lookups!$DF$6:$DF$99,IF(JJ511&gt;=Lookups!$DG$6:$DG$99,Lookups!$DH$6:$DH$99))))),Lookups!$DE$104:$DG$108,2,FALSE))</f>
        <v>No RI Tests</v>
      </c>
      <c r="NW511" s="161" t="str">
        <f t="array" ref="NW511">IF($NL511="No RI Tests","No RI Tests",VLOOKUP(IF(AND(E511="K",JH511&lt;280),3,IF(AND(E511="K",JH511&gt;=280),4,MAX(IF(E511=Lookups!$DF$6:$DF$99,IF(NI511&gt;=Lookups!$DG$6:$DG$99,Lookups!$DH$6:$DH$99))))),Lookups!$DE$104:$DG$108,2,FALSE))</f>
        <v>No RI Tests</v>
      </c>
      <c r="NX511" s="161" t="str">
        <f t="array" ref="NX511">IF($NL511="No RI Tests","No RI Tests",VLOOKUP(IF(AND(E511="K",NK511&lt;280),3,IF(AND(E511="K",NK511&gt;=280),4,MAX(IF(E511=Lookups!$DF$6:$DF$99,IF(NK511&gt;=Lookups!$DG$6:$DG$99,Lookups!$DH$6:$DH$99))))),Lookups!$DE$104:$DG$108,2,FALSE))</f>
        <v>No RI Tests</v>
      </c>
      <c r="NY511" t="str">
        <f t="shared" si="638"/>
        <v>Null</v>
      </c>
      <c r="NZ511" t="str">
        <f t="shared" si="639"/>
        <v>Null</v>
      </c>
      <c r="OA511" t="str">
        <f t="shared" si="640"/>
        <v>No RI for Comparison</v>
      </c>
      <c r="OB511" s="161" t="str">
        <f t="array" ref="OB511">IF($NL511="No RI Tests","No RI Tests",IF(E511="K","N/A",VLOOKUP(MAX(IF(E511=Lookups!$DF$6:$DF$99,IF(JJ511&gt;=Lookups!$DG$6:$DG$99,Lookups!$DI$6:$DI$99))),Lookups!$DE$104:$DG$108,3,FALSE)))</f>
        <v>No RI Tests</v>
      </c>
      <c r="OC511" s="161" t="str">
        <f t="array" ref="OC511">IF($NL511="No RI Tests","No RI Tests",IF(E511="K","N/A",VLOOKUP(MAX(IF(E511=Lookups!$DF$6:$DF$99,IF(NI511&gt;=Lookups!$DG$6:$DG$99,Lookups!$DI$6:$DI$99))),Lookups!$DE$104:$DG$108,3,FALSE)))</f>
        <v>No RI Tests</v>
      </c>
      <c r="OD511" s="161" t="str">
        <f t="array" ref="OD511">IF($NL511="No RI Tests","No RI Tests",IF(E511="K","N/A",VLOOKUP(MAX(IF(E511=Lookups!$DF$6:$DF$99,IF(NK511&gt;=Lookups!$DG$6:$DG$99,Lookups!$DI$6:$DI$99))),Lookups!$DE$104:$DG$108,3,FALSE)))</f>
        <v>No RI Tests</v>
      </c>
      <c r="OE511" t="str">
        <f t="shared" si="641"/>
        <v>Null</v>
      </c>
      <c r="OF511" t="str">
        <f t="shared" si="642"/>
        <v>Null</v>
      </c>
      <c r="OG511" t="str">
        <f t="shared" si="643"/>
        <v>No RI for Comparison</v>
      </c>
      <c r="OH511" t="str">
        <f t="shared" si="644"/>
        <v>Null</v>
      </c>
      <c r="OI511" t="str">
        <f t="shared" si="645"/>
        <v>Null</v>
      </c>
      <c r="OJ511" t="str">
        <f t="shared" si="646"/>
        <v>Null</v>
      </c>
      <c r="OK511" t="str">
        <f t="shared" si="647"/>
        <v>Null</v>
      </c>
      <c r="OL511" t="str">
        <f t="shared" si="648"/>
        <v>Null</v>
      </c>
      <c r="OM511" t="str">
        <f t="shared" si="649"/>
        <v>Null</v>
      </c>
      <c r="ON511" t="str">
        <f t="shared" si="650"/>
        <v>Null</v>
      </c>
      <c r="OO511" t="str">
        <f t="shared" si="651"/>
        <v>Null RI</v>
      </c>
      <c r="OP511" t="str">
        <f ca="1">IF(AND(HR511&lt;&gt;"",JJ511&lt;600),IF(HT511="Advancing","Tier 2","Tier 3"),IF(JI511="","Null",IF(OR(E511="K",E511&lt;3),"FRA Recommended",IF(JJ511&gt;=IF(E511&lt;6,400,600),IF(JJ511&lt;VLOOKUP(E511,Lookups!$AP$3:$AR$16,3,FALSE),"Tier 2","Core"),IF(JJ511&lt;400,IF(RAND()&lt;0.81,"Tier 3","Tier 2"),IF(RAND()&lt;0.51,"Tier 3","Tier 2"))))))</f>
        <v>Null</v>
      </c>
      <c r="OQ511" t="str">
        <f t="shared" si="652"/>
        <v>Null</v>
      </c>
      <c r="OR511" t="str">
        <f t="shared" si="653"/>
        <v>Null</v>
      </c>
      <c r="OS511" t="str">
        <f t="shared" si="654"/>
        <v>Null</v>
      </c>
      <c r="OT511" t="str">
        <f t="shared" si="655"/>
        <v>No RI Tests</v>
      </c>
      <c r="OU511" s="159" t="str">
        <f t="shared" si="656"/>
        <v>No PI Tests</v>
      </c>
      <c r="OV511" t="str">
        <f t="shared" si="657"/>
        <v>No PI Tests</v>
      </c>
      <c r="OW511" t="str">
        <f t="shared" si="658"/>
        <v>No PI Tests</v>
      </c>
      <c r="OX511" t="str">
        <f t="shared" si="659"/>
        <v>No PI Tests</v>
      </c>
      <c r="OY511" t="str">
        <f t="shared" si="660"/>
        <v>No PI Tests</v>
      </c>
      <c r="OZ511" t="str">
        <f t="shared" si="661"/>
        <v>No PI Tests</v>
      </c>
      <c r="PA511" s="159" t="str">
        <f t="shared" si="662"/>
        <v>No PI Tests</v>
      </c>
      <c r="PB511" t="str">
        <f t="shared" si="663"/>
        <v>No PI Tests</v>
      </c>
      <c r="PC511" t="str">
        <f t="shared" si="664"/>
        <v>No PI Tests</v>
      </c>
      <c r="PD511" t="str">
        <f t="shared" si="665"/>
        <v>No PI Tests</v>
      </c>
      <c r="PE511" t="str">
        <f t="shared" si="666"/>
        <v>No PI Tests</v>
      </c>
      <c r="PF511" t="str">
        <f t="shared" si="667"/>
        <v>No PI Tests</v>
      </c>
      <c r="PG511" t="str">
        <f t="shared" si="668"/>
        <v>No PI Tests</v>
      </c>
      <c r="PH511">
        <f t="shared" si="669"/>
        <v>0</v>
      </c>
      <c r="PI511">
        <f t="shared" si="670"/>
        <v>0</v>
      </c>
      <c r="PJ511" t="str">
        <f t="shared" si="671"/>
        <v>Null</v>
      </c>
      <c r="PK511" t="str">
        <f>IF(HR511="","Null",IF(E511&lt;3,"Null",IF(HU511=0,0,IF(HS511="Form 1",VLOOKUP(HU511,Lookups!$BE$3:$BP$63,E511,FALSE),IF(HS511="Form 2",VLOOKUP(HU511,Lookups!$BE$67:$BP$127,E511,FALSE),VLOOKUP(HU511,Lookups!$BE$130:$BP$190,E511,FALSE))))))</f>
        <v>Null</v>
      </c>
      <c r="PL511" t="str">
        <f t="shared" si="672"/>
        <v>Null</v>
      </c>
      <c r="PM511" t="str">
        <f>IF($PH511=0,"Null",IF(E511&lt;3,"Null",IF(OX511=0,0,IF(OV511="Form 1",VLOOKUP(OX511,Lookups!$BE$3:$BP$63,E511,FALSE),IF(OV511="Form 2",VLOOKUP(OX511,Lookups!$BE$67:$BP$127,E511,FALSE),VLOOKUP(OX511,Lookups!$BE$130:$BP$190,E511,FALSE))))))</f>
        <v>Null</v>
      </c>
      <c r="PN511" t="str">
        <f t="shared" si="673"/>
        <v>Null</v>
      </c>
      <c r="PO511" t="str">
        <f t="shared" si="674"/>
        <v>Null</v>
      </c>
      <c r="PP511" t="str">
        <f t="shared" si="675"/>
        <v>Null</v>
      </c>
      <c r="PQ511" t="str">
        <f>IF(HR511="","Null",IF(E511&lt;3,"Null",IF(HV511=0,0,IF(HS511="Form 1",VLOOKUP(HV511,Lookups!$BR$3:$CC$63,E511,FALSE),IF(HS511="Form 2",VLOOKUP(HV511,Lookups!$BR$67:$CC$127,E511,FALSE),VLOOKUP(HV511,Lookups!$BR$130:$CC$190,E511,FALSE))))))</f>
        <v>Null</v>
      </c>
      <c r="PR511" t="str">
        <f t="shared" si="676"/>
        <v>Null</v>
      </c>
      <c r="PS511" t="str">
        <f>IF(HR511="","Null",IF(E511&lt;3,"Null",IF(OY511=0,0,IF(OW511="Form 1",VLOOKUP(OY511,Lookups!$BR$3:$CC$63,E511,FALSE),IF(OW511="Form 2",VLOOKUP(OY511,Lookups!$BR$67:$CC$127,E511,FALSE),VLOOKUP(OY511,Lookups!$BR$130:$CC$190,E511,FALSE))))))</f>
        <v>Null</v>
      </c>
      <c r="PT511" t="str">
        <f t="shared" si="677"/>
        <v>Null</v>
      </c>
      <c r="PU511" t="str">
        <f t="shared" si="678"/>
        <v>Null</v>
      </c>
      <c r="PV511" t="str">
        <f t="shared" si="679"/>
        <v>Null</v>
      </c>
      <c r="PW511" t="str">
        <f t="shared" si="680"/>
        <v>No PI Tests</v>
      </c>
      <c r="PX511">
        <f t="shared" si="681"/>
        <v>0</v>
      </c>
      <c r="PY511">
        <f t="shared" si="682"/>
        <v>0</v>
      </c>
      <c r="PZ511" t="str">
        <f t="shared" si="683"/>
        <v>Null</v>
      </c>
      <c r="QA511" t="str">
        <f t="shared" si="684"/>
        <v>Null</v>
      </c>
      <c r="QB511" t="str">
        <f t="shared" si="685"/>
        <v>Null</v>
      </c>
      <c r="QC511" t="str">
        <f>IF($MS511="System 44 Record",IF(BQ511&lt;MEDIAN(Directions!$F$3,Directions!$F$6),"Mid-Year Exited Student","Full Year Participant")&amp;IF(BP511&lt;Directions!$F$3,", Started Prior Year",", Started This Year"),"Null")</f>
        <v>Null</v>
      </c>
      <c r="QD511" t="str">
        <f t="shared" si="686"/>
        <v>Null</v>
      </c>
      <c r="QE511">
        <f t="shared" si="687"/>
        <v>0</v>
      </c>
      <c r="QF511">
        <f t="shared" si="688"/>
        <v>0</v>
      </c>
      <c r="QG511">
        <f t="shared" si="689"/>
        <v>0</v>
      </c>
      <c r="QH511">
        <f t="shared" si="690"/>
        <v>0</v>
      </c>
      <c r="QI511">
        <f t="shared" si="691"/>
        <v>0</v>
      </c>
      <c r="QJ511" t="str">
        <f t="shared" si="692"/>
        <v>Used None</v>
      </c>
      <c r="QK511" t="str">
        <f t="shared" si="693"/>
        <v>Null</v>
      </c>
      <c r="QL511" t="str">
        <f t="shared" si="694"/>
        <v>Null</v>
      </c>
      <c r="QM511" t="str">
        <f>IF($MS511="READ 180 Record",IF(AQ511="","Null",VLOOKUP(JJ511,Lookups!$DX$3:$EB$2054,AN511+1,FALSE)),"Null")</f>
        <v>Null</v>
      </c>
      <c r="QN511" t="str">
        <f t="shared" si="695"/>
        <v>Null</v>
      </c>
    </row>
    <row r="512" spans="1:456" x14ac:dyDescent="0.25">
      <c r="A512" s="161" t="s">
        <v>1447</v>
      </c>
      <c r="B512" s="161" t="s">
        <v>1447</v>
      </c>
      <c r="C512" s="161" t="s">
        <v>1447</v>
      </c>
      <c r="D512" s="161" t="s">
        <v>1447</v>
      </c>
      <c r="E512" s="161">
        <v>1</v>
      </c>
      <c r="F512" s="161" t="s">
        <v>1447</v>
      </c>
      <c r="G512" s="161" t="s">
        <v>880</v>
      </c>
      <c r="H512" s="161" t="s">
        <v>881</v>
      </c>
      <c r="K512" s="161">
        <v>0</v>
      </c>
      <c r="L512" s="161">
        <v>0</v>
      </c>
      <c r="M512" s="161">
        <v>0</v>
      </c>
      <c r="N512" s="161">
        <v>0</v>
      </c>
      <c r="O512" s="161">
        <v>0</v>
      </c>
      <c r="P512" s="161">
        <v>0</v>
      </c>
      <c r="Q512" s="161">
        <v>0</v>
      </c>
      <c r="R512" s="161">
        <v>0</v>
      </c>
      <c r="S512" s="161">
        <v>0</v>
      </c>
      <c r="T512" s="161">
        <v>0</v>
      </c>
      <c r="U512" s="161">
        <v>0</v>
      </c>
      <c r="V512" s="161">
        <v>0</v>
      </c>
      <c r="W512" s="161">
        <v>0</v>
      </c>
      <c r="X512" s="161">
        <v>0</v>
      </c>
      <c r="AB512" s="161" t="s">
        <v>242</v>
      </c>
      <c r="AC512" s="161" t="s">
        <v>242</v>
      </c>
      <c r="AD512" s="161" t="s">
        <v>242</v>
      </c>
      <c r="AE512" s="161" t="s">
        <v>242</v>
      </c>
      <c r="AF512" s="161" t="s">
        <v>242</v>
      </c>
      <c r="AG512" s="161" t="s">
        <v>242</v>
      </c>
      <c r="AH512" s="161" t="s">
        <v>242</v>
      </c>
      <c r="AI512" s="161">
        <v>20150801</v>
      </c>
      <c r="AJ512" s="161">
        <v>20160525</v>
      </c>
      <c r="AK512" s="161" t="s">
        <v>869</v>
      </c>
      <c r="AL512" t="s">
        <v>1078</v>
      </c>
      <c r="BN512" t="s">
        <v>1079</v>
      </c>
      <c r="ET512" s="161">
        <v>0</v>
      </c>
      <c r="EU512" s="161">
        <v>0</v>
      </c>
      <c r="EV512" s="161">
        <v>0</v>
      </c>
      <c r="EW512" s="161">
        <v>0</v>
      </c>
      <c r="EX512" s="161">
        <v>0</v>
      </c>
      <c r="EY512" s="161">
        <v>0</v>
      </c>
      <c r="EZ512" s="161">
        <v>0</v>
      </c>
      <c r="FA512" s="161">
        <v>0</v>
      </c>
      <c r="FB512" s="161">
        <v>0</v>
      </c>
      <c r="FC512" s="161">
        <v>0</v>
      </c>
      <c r="FD512" s="161">
        <v>0</v>
      </c>
      <c r="FE512" s="161">
        <v>0</v>
      </c>
      <c r="HN512" s="161" t="s">
        <v>881</v>
      </c>
      <c r="JB512" s="161" t="s">
        <v>881</v>
      </c>
      <c r="JC512" s="161">
        <v>0</v>
      </c>
      <c r="JD512" s="161">
        <v>0</v>
      </c>
      <c r="JE512" s="161">
        <v>0</v>
      </c>
      <c r="JF512" s="161">
        <v>0</v>
      </c>
      <c r="MN512" t="str">
        <f t="shared" si="609"/>
        <v>NoNoNoNoNoNo</v>
      </c>
      <c r="MO512" t="str">
        <f>IF(AND(MN512="NoNoNoNoNoNo",JI512=""),"No Programs",VLOOKUP(MN512,Lookups!$DA$4:$DB$67,2,FALSE))</f>
        <v>No Programs</v>
      </c>
      <c r="MP512">
        <f t="shared" si="610"/>
        <v>0</v>
      </c>
      <c r="MQ512" t="str">
        <f t="shared" si="611"/>
        <v>No Program Use</v>
      </c>
      <c r="MR512" t="str">
        <f>Directions!$D$3</f>
        <v>Usage</v>
      </c>
      <c r="MS512" t="str">
        <f>VLOOKUP(MQ512,Lookups!$CU$71:$CV$80,2,FALSE)</f>
        <v>Exclude</v>
      </c>
      <c r="MT512">
        <f t="shared" si="612"/>
        <v>0</v>
      </c>
      <c r="MU512">
        <f t="shared" si="613"/>
        <v>0</v>
      </c>
      <c r="MV512">
        <f t="shared" si="614"/>
        <v>0</v>
      </c>
      <c r="MW512">
        <f t="shared" si="615"/>
        <v>0</v>
      </c>
      <c r="MX512">
        <f t="shared" si="616"/>
        <v>0</v>
      </c>
      <c r="MY512" t="str">
        <f t="shared" si="617"/>
        <v>Not Used</v>
      </c>
      <c r="MZ512">
        <f t="shared" si="618"/>
        <v>0</v>
      </c>
      <c r="NA512" t="str">
        <f t="shared" si="619"/>
        <v>Not Available</v>
      </c>
      <c r="NB512" t="str">
        <f t="shared" si="620"/>
        <v>Not Available</v>
      </c>
      <c r="NC512" t="str">
        <f t="shared" si="621"/>
        <v>4 Not Indicated</v>
      </c>
      <c r="ND512" t="str">
        <f t="shared" si="622"/>
        <v>4 Not Indicated</v>
      </c>
      <c r="NE512" t="str">
        <f t="shared" si="623"/>
        <v>4 Not Indicated</v>
      </c>
      <c r="NF512" t="str">
        <f t="shared" si="624"/>
        <v>4 Not Indicated</v>
      </c>
      <c r="NG512" t="str">
        <f t="shared" si="625"/>
        <v>4 Not Indicated</v>
      </c>
      <c r="NH512" s="159" t="str">
        <f t="shared" si="626"/>
        <v>Null</v>
      </c>
      <c r="NI512" t="str">
        <f t="shared" si="627"/>
        <v>Null</v>
      </c>
      <c r="NJ512" s="159" t="str">
        <f t="shared" si="628"/>
        <v>Null</v>
      </c>
      <c r="NK512" t="str">
        <f t="shared" si="629"/>
        <v>Null</v>
      </c>
      <c r="NL512" t="str">
        <f t="shared" si="630"/>
        <v>No RI Tests</v>
      </c>
      <c r="NM512">
        <f t="shared" si="631"/>
        <v>0</v>
      </c>
      <c r="NN512" t="str">
        <f>IF(OR(E512="PK",E512="K",JJ512=""),"Null",INDEX(Lookups!$EZ$4:$FW$18,MATCH($JJ512,Lookups!$EY$4:$EY$18,1),MATCH($E512,Lookups!$EZ$3:$FW$3,0)))</f>
        <v>Null</v>
      </c>
      <c r="NO512" t="str">
        <f>IF(OR(E512="PK",E512="K",JJ512=""),"Null",INDEX(Lookups!$EZ$4:$FW$18,MATCH($JJ512,Lookups!$EY$4:$EY$18,1),MATCH($E512,Lookups!$EZ$3:$FW$3,0) + 1))</f>
        <v>Null</v>
      </c>
      <c r="NP512" t="str">
        <f t="shared" si="632"/>
        <v>Null</v>
      </c>
      <c r="NQ512" t="str">
        <f t="shared" si="633"/>
        <v>Null</v>
      </c>
      <c r="NR512" t="str">
        <f t="shared" si="634"/>
        <v>Null</v>
      </c>
      <c r="NS512" t="str">
        <f t="shared" si="635"/>
        <v>No RI Tests</v>
      </c>
      <c r="NT512" t="str">
        <f t="shared" si="636"/>
        <v>No RI Tests</v>
      </c>
      <c r="NU512" t="str">
        <f t="shared" si="637"/>
        <v>No RI Tests</v>
      </c>
      <c r="NV512" s="183" t="str">
        <f t="array" ref="NV512">IF($NL512="No RI Tests","No RI Tests",VLOOKUP(IF(AND(E512="K",JJ512&lt;280),3,IF(AND(E512="K",JJ512&gt;=280),4,MAX(IF(E512=Lookups!$DF$6:$DF$99,IF(JJ512&gt;=Lookups!$DG$6:$DG$99,Lookups!$DH$6:$DH$99))))),Lookups!$DE$104:$DG$108,2,FALSE))</f>
        <v>No RI Tests</v>
      </c>
      <c r="NW512" s="161" t="str">
        <f t="array" ref="NW512">IF($NL512="No RI Tests","No RI Tests",VLOOKUP(IF(AND(E512="K",JH512&lt;280),3,IF(AND(E512="K",JH512&gt;=280),4,MAX(IF(E512=Lookups!$DF$6:$DF$99,IF(NI512&gt;=Lookups!$DG$6:$DG$99,Lookups!$DH$6:$DH$99))))),Lookups!$DE$104:$DG$108,2,FALSE))</f>
        <v>No RI Tests</v>
      </c>
      <c r="NX512" s="161" t="str">
        <f t="array" ref="NX512">IF($NL512="No RI Tests","No RI Tests",VLOOKUP(IF(AND(E512="K",NK512&lt;280),3,IF(AND(E512="K",NK512&gt;=280),4,MAX(IF(E512=Lookups!$DF$6:$DF$99,IF(NK512&gt;=Lookups!$DG$6:$DG$99,Lookups!$DH$6:$DH$99))))),Lookups!$DE$104:$DG$108,2,FALSE))</f>
        <v>No RI Tests</v>
      </c>
      <c r="NY512" t="str">
        <f t="shared" si="638"/>
        <v>Null</v>
      </c>
      <c r="NZ512" t="str">
        <f t="shared" si="639"/>
        <v>Null</v>
      </c>
      <c r="OA512" t="str">
        <f t="shared" si="640"/>
        <v>No RI for Comparison</v>
      </c>
      <c r="OB512" s="161" t="str">
        <f t="array" ref="OB512">IF($NL512="No RI Tests","No RI Tests",IF(E512="K","N/A",VLOOKUP(MAX(IF(E512=Lookups!$DF$6:$DF$99,IF(JJ512&gt;=Lookups!$DG$6:$DG$99,Lookups!$DI$6:$DI$99))),Lookups!$DE$104:$DG$108,3,FALSE)))</f>
        <v>No RI Tests</v>
      </c>
      <c r="OC512" s="161" t="str">
        <f t="array" ref="OC512">IF($NL512="No RI Tests","No RI Tests",IF(E512="K","N/A",VLOOKUP(MAX(IF(E512=Lookups!$DF$6:$DF$99,IF(NI512&gt;=Lookups!$DG$6:$DG$99,Lookups!$DI$6:$DI$99))),Lookups!$DE$104:$DG$108,3,FALSE)))</f>
        <v>No RI Tests</v>
      </c>
      <c r="OD512" s="161" t="str">
        <f t="array" ref="OD512">IF($NL512="No RI Tests","No RI Tests",IF(E512="K","N/A",VLOOKUP(MAX(IF(E512=Lookups!$DF$6:$DF$99,IF(NK512&gt;=Lookups!$DG$6:$DG$99,Lookups!$DI$6:$DI$99))),Lookups!$DE$104:$DG$108,3,FALSE)))</f>
        <v>No RI Tests</v>
      </c>
      <c r="OE512" t="str">
        <f t="shared" si="641"/>
        <v>Null</v>
      </c>
      <c r="OF512" t="str">
        <f t="shared" si="642"/>
        <v>Null</v>
      </c>
      <c r="OG512" t="str">
        <f t="shared" si="643"/>
        <v>No RI for Comparison</v>
      </c>
      <c r="OH512" t="str">
        <f t="shared" si="644"/>
        <v>Null</v>
      </c>
      <c r="OI512" t="str">
        <f t="shared" si="645"/>
        <v>Null</v>
      </c>
      <c r="OJ512" t="str">
        <f t="shared" si="646"/>
        <v>Null</v>
      </c>
      <c r="OK512" t="str">
        <f t="shared" si="647"/>
        <v>Null</v>
      </c>
      <c r="OL512" t="str">
        <f t="shared" si="648"/>
        <v>Null</v>
      </c>
      <c r="OM512" t="str">
        <f t="shared" si="649"/>
        <v>Null</v>
      </c>
      <c r="ON512" t="str">
        <f t="shared" si="650"/>
        <v>Null</v>
      </c>
      <c r="OO512" t="str">
        <f t="shared" si="651"/>
        <v>Null RI</v>
      </c>
      <c r="OP512" t="str">
        <f ca="1">IF(AND(HR512&lt;&gt;"",JJ512&lt;600),IF(HT512="Advancing","Tier 2","Tier 3"),IF(JI512="","Null",IF(OR(E512="K",E512&lt;3),"FRA Recommended",IF(JJ512&gt;=IF(E512&lt;6,400,600),IF(JJ512&lt;VLOOKUP(E512,Lookups!$AP$3:$AR$16,3,FALSE),"Tier 2","Core"),IF(JJ512&lt;400,IF(RAND()&lt;0.81,"Tier 3","Tier 2"),IF(RAND()&lt;0.51,"Tier 3","Tier 2"))))))</f>
        <v>Null</v>
      </c>
      <c r="OQ512" t="str">
        <f t="shared" si="652"/>
        <v>Null</v>
      </c>
      <c r="OR512" t="str">
        <f t="shared" si="653"/>
        <v>Null</v>
      </c>
      <c r="OS512" t="str">
        <f t="shared" si="654"/>
        <v>Null</v>
      </c>
      <c r="OT512" t="str">
        <f t="shared" si="655"/>
        <v>No RI Tests</v>
      </c>
      <c r="OU512" s="159" t="str">
        <f t="shared" si="656"/>
        <v>No PI Tests</v>
      </c>
      <c r="OV512" t="str">
        <f t="shared" si="657"/>
        <v>No PI Tests</v>
      </c>
      <c r="OW512" t="str">
        <f t="shared" si="658"/>
        <v>No PI Tests</v>
      </c>
      <c r="OX512" t="str">
        <f t="shared" si="659"/>
        <v>No PI Tests</v>
      </c>
      <c r="OY512" t="str">
        <f t="shared" si="660"/>
        <v>No PI Tests</v>
      </c>
      <c r="OZ512" t="str">
        <f t="shared" si="661"/>
        <v>No PI Tests</v>
      </c>
      <c r="PA512" s="159" t="str">
        <f t="shared" si="662"/>
        <v>No PI Tests</v>
      </c>
      <c r="PB512" t="str">
        <f t="shared" si="663"/>
        <v>No PI Tests</v>
      </c>
      <c r="PC512" t="str">
        <f t="shared" si="664"/>
        <v>No PI Tests</v>
      </c>
      <c r="PD512" t="str">
        <f t="shared" si="665"/>
        <v>No PI Tests</v>
      </c>
      <c r="PE512" t="str">
        <f t="shared" si="666"/>
        <v>No PI Tests</v>
      </c>
      <c r="PF512" t="str">
        <f t="shared" si="667"/>
        <v>No PI Tests</v>
      </c>
      <c r="PG512" t="str">
        <f t="shared" si="668"/>
        <v>No PI Tests</v>
      </c>
      <c r="PH512">
        <f t="shared" si="669"/>
        <v>0</v>
      </c>
      <c r="PI512">
        <f t="shared" si="670"/>
        <v>0</v>
      </c>
      <c r="PJ512" t="str">
        <f t="shared" si="671"/>
        <v>Null</v>
      </c>
      <c r="PK512" t="str">
        <f>IF(HR512="","Null",IF(E512&lt;3,"Null",IF(HU512=0,0,IF(HS512="Form 1",VLOOKUP(HU512,Lookups!$BE$3:$BP$63,E512,FALSE),IF(HS512="Form 2",VLOOKUP(HU512,Lookups!$BE$67:$BP$127,E512,FALSE),VLOOKUP(HU512,Lookups!$BE$130:$BP$190,E512,FALSE))))))</f>
        <v>Null</v>
      </c>
      <c r="PL512" t="str">
        <f t="shared" si="672"/>
        <v>Null</v>
      </c>
      <c r="PM512" t="str">
        <f>IF($PH512=0,"Null",IF(E512&lt;3,"Null",IF(OX512=0,0,IF(OV512="Form 1",VLOOKUP(OX512,Lookups!$BE$3:$BP$63,E512,FALSE),IF(OV512="Form 2",VLOOKUP(OX512,Lookups!$BE$67:$BP$127,E512,FALSE),VLOOKUP(OX512,Lookups!$BE$130:$BP$190,E512,FALSE))))))</f>
        <v>Null</v>
      </c>
      <c r="PN512" t="str">
        <f t="shared" si="673"/>
        <v>Null</v>
      </c>
      <c r="PO512" t="str">
        <f t="shared" si="674"/>
        <v>Null</v>
      </c>
      <c r="PP512" t="str">
        <f t="shared" si="675"/>
        <v>Null</v>
      </c>
      <c r="PQ512" t="str">
        <f>IF(HR512="","Null",IF(E512&lt;3,"Null",IF(HV512=0,0,IF(HS512="Form 1",VLOOKUP(HV512,Lookups!$BR$3:$CC$63,E512,FALSE),IF(HS512="Form 2",VLOOKUP(HV512,Lookups!$BR$67:$CC$127,E512,FALSE),VLOOKUP(HV512,Lookups!$BR$130:$CC$190,E512,FALSE))))))</f>
        <v>Null</v>
      </c>
      <c r="PR512" t="str">
        <f t="shared" si="676"/>
        <v>Null</v>
      </c>
      <c r="PS512" t="str">
        <f>IF(HR512="","Null",IF(E512&lt;3,"Null",IF(OY512=0,0,IF(OW512="Form 1",VLOOKUP(OY512,Lookups!$BR$3:$CC$63,E512,FALSE),IF(OW512="Form 2",VLOOKUP(OY512,Lookups!$BR$67:$CC$127,E512,FALSE),VLOOKUP(OY512,Lookups!$BR$130:$CC$190,E512,FALSE))))))</f>
        <v>Null</v>
      </c>
      <c r="PT512" t="str">
        <f t="shared" si="677"/>
        <v>Null</v>
      </c>
      <c r="PU512" t="str">
        <f t="shared" si="678"/>
        <v>Null</v>
      </c>
      <c r="PV512" t="str">
        <f t="shared" si="679"/>
        <v>Null</v>
      </c>
      <c r="PW512" t="str">
        <f t="shared" si="680"/>
        <v>No PI Tests</v>
      </c>
      <c r="PX512">
        <f t="shared" si="681"/>
        <v>0</v>
      </c>
      <c r="PY512">
        <f t="shared" si="682"/>
        <v>0</v>
      </c>
      <c r="PZ512" t="str">
        <f t="shared" si="683"/>
        <v>Null</v>
      </c>
      <c r="QA512" t="str">
        <f t="shared" si="684"/>
        <v>Null</v>
      </c>
      <c r="QB512" t="str">
        <f t="shared" si="685"/>
        <v>Null</v>
      </c>
      <c r="QC512" t="str">
        <f>IF($MS512="System 44 Record",IF(BQ512&lt;MEDIAN(Directions!$F$3,Directions!$F$6),"Mid-Year Exited Student","Full Year Participant")&amp;IF(BP512&lt;Directions!$F$3,", Started Prior Year",", Started This Year"),"Null")</f>
        <v>Null</v>
      </c>
      <c r="QD512" t="str">
        <f t="shared" si="686"/>
        <v>Null</v>
      </c>
      <c r="QE512">
        <f t="shared" si="687"/>
        <v>0</v>
      </c>
      <c r="QF512">
        <f t="shared" si="688"/>
        <v>0</v>
      </c>
      <c r="QG512">
        <f t="shared" si="689"/>
        <v>0</v>
      </c>
      <c r="QH512">
        <f t="shared" si="690"/>
        <v>0</v>
      </c>
      <c r="QI512">
        <f t="shared" si="691"/>
        <v>0</v>
      </c>
      <c r="QJ512" t="str">
        <f t="shared" si="692"/>
        <v>Used None</v>
      </c>
      <c r="QK512" t="str">
        <f t="shared" si="693"/>
        <v>Null</v>
      </c>
      <c r="QL512" t="str">
        <f t="shared" si="694"/>
        <v>Null</v>
      </c>
      <c r="QM512" t="str">
        <f>IF($MS512="READ 180 Record",IF(AQ512="","Null",VLOOKUP(JJ512,Lookups!$DX$3:$EB$2054,AN512+1,FALSE)),"Null")</f>
        <v>Null</v>
      </c>
      <c r="QN512" t="str">
        <f t="shared" si="695"/>
        <v>Null</v>
      </c>
    </row>
    <row r="513" spans="1:456" x14ac:dyDescent="0.25">
      <c r="A513" s="161" t="s">
        <v>1447</v>
      </c>
      <c r="B513" s="161" t="s">
        <v>1447</v>
      </c>
      <c r="C513" s="161" t="s">
        <v>1447</v>
      </c>
      <c r="D513" s="161" t="s">
        <v>1447</v>
      </c>
      <c r="E513" s="161">
        <v>1</v>
      </c>
      <c r="F513" s="161" t="s">
        <v>1447</v>
      </c>
      <c r="G513" s="161" t="s">
        <v>880</v>
      </c>
      <c r="H513" s="161" t="s">
        <v>881</v>
      </c>
      <c r="K513" s="161">
        <v>0</v>
      </c>
      <c r="L513" s="161">
        <v>0</v>
      </c>
      <c r="M513" s="161">
        <v>0</v>
      </c>
      <c r="N513" s="161">
        <v>0</v>
      </c>
      <c r="O513" s="161">
        <v>0</v>
      </c>
      <c r="P513" s="161">
        <v>0</v>
      </c>
      <c r="Q513" s="161">
        <v>0</v>
      </c>
      <c r="R513" s="161">
        <v>0</v>
      </c>
      <c r="S513" s="161">
        <v>0</v>
      </c>
      <c r="T513" s="161">
        <v>0</v>
      </c>
      <c r="U513" s="161">
        <v>0</v>
      </c>
      <c r="V513" s="161">
        <v>0</v>
      </c>
      <c r="W513" s="161">
        <v>0</v>
      </c>
      <c r="X513" s="161">
        <v>0</v>
      </c>
      <c r="AB513" s="161" t="s">
        <v>242</v>
      </c>
      <c r="AC513" s="161" t="s">
        <v>242</v>
      </c>
      <c r="AD513" s="161" t="s">
        <v>242</v>
      </c>
      <c r="AE513" s="161" t="s">
        <v>242</v>
      </c>
      <c r="AF513" s="161" t="s">
        <v>242</v>
      </c>
      <c r="AG513" s="161" t="s">
        <v>242</v>
      </c>
      <c r="AH513" s="161" t="s">
        <v>242</v>
      </c>
      <c r="AI513" s="161">
        <v>20150801</v>
      </c>
      <c r="AJ513" s="161">
        <v>20160525</v>
      </c>
      <c r="AK513" s="161" t="s">
        <v>869</v>
      </c>
      <c r="AL513" t="s">
        <v>1078</v>
      </c>
      <c r="BN513" t="s">
        <v>1079</v>
      </c>
      <c r="ET513" s="161">
        <v>0</v>
      </c>
      <c r="EU513" s="161">
        <v>0</v>
      </c>
      <c r="EV513" s="161">
        <v>0</v>
      </c>
      <c r="EW513" s="161">
        <v>0</v>
      </c>
      <c r="EX513" s="161">
        <v>0</v>
      </c>
      <c r="EY513" s="161">
        <v>0</v>
      </c>
      <c r="EZ513" s="161">
        <v>0</v>
      </c>
      <c r="FA513" s="161">
        <v>0</v>
      </c>
      <c r="FB513" s="161">
        <v>0</v>
      </c>
      <c r="FC513" s="161">
        <v>0</v>
      </c>
      <c r="FD513" s="161">
        <v>0</v>
      </c>
      <c r="FE513" s="161">
        <v>0</v>
      </c>
      <c r="HN513" s="161" t="s">
        <v>881</v>
      </c>
      <c r="JB513" s="161" t="s">
        <v>881</v>
      </c>
      <c r="JC513" s="161">
        <v>0</v>
      </c>
      <c r="JD513" s="161">
        <v>0</v>
      </c>
      <c r="JE513" s="161">
        <v>0</v>
      </c>
      <c r="JF513" s="161">
        <v>0</v>
      </c>
      <c r="MN513" t="str">
        <f t="shared" si="609"/>
        <v>NoNoNoNoNoNo</v>
      </c>
      <c r="MO513" t="str">
        <f>IF(AND(MN513="NoNoNoNoNoNo",JI513=""),"No Programs",VLOOKUP(MN513,Lookups!$DA$4:$DB$67,2,FALSE))</f>
        <v>No Programs</v>
      </c>
      <c r="MP513">
        <f t="shared" si="610"/>
        <v>0</v>
      </c>
      <c r="MQ513" t="str">
        <f t="shared" si="611"/>
        <v>No Program Use</v>
      </c>
      <c r="MR513" t="str">
        <f>Directions!$D$3</f>
        <v>Usage</v>
      </c>
      <c r="MS513" t="str">
        <f>VLOOKUP(MQ513,Lookups!$CU$71:$CV$80,2,FALSE)</f>
        <v>Exclude</v>
      </c>
      <c r="MT513">
        <f t="shared" si="612"/>
        <v>0</v>
      </c>
      <c r="MU513">
        <f t="shared" si="613"/>
        <v>0</v>
      </c>
      <c r="MV513">
        <f t="shared" si="614"/>
        <v>0</v>
      </c>
      <c r="MW513">
        <f t="shared" si="615"/>
        <v>0</v>
      </c>
      <c r="MX513">
        <f t="shared" si="616"/>
        <v>0</v>
      </c>
      <c r="MY513" t="str">
        <f t="shared" si="617"/>
        <v>Not Used</v>
      </c>
      <c r="MZ513">
        <f t="shared" si="618"/>
        <v>0</v>
      </c>
      <c r="NA513" t="str">
        <f t="shared" si="619"/>
        <v>Not Available</v>
      </c>
      <c r="NB513" t="str">
        <f t="shared" si="620"/>
        <v>Not Available</v>
      </c>
      <c r="NC513" t="str">
        <f t="shared" si="621"/>
        <v>4 Not Indicated</v>
      </c>
      <c r="ND513" t="str">
        <f t="shared" si="622"/>
        <v>4 Not Indicated</v>
      </c>
      <c r="NE513" t="str">
        <f t="shared" si="623"/>
        <v>4 Not Indicated</v>
      </c>
      <c r="NF513" t="str">
        <f t="shared" si="624"/>
        <v>4 Not Indicated</v>
      </c>
      <c r="NG513" t="str">
        <f t="shared" si="625"/>
        <v>4 Not Indicated</v>
      </c>
      <c r="NH513" s="159" t="str">
        <f t="shared" si="626"/>
        <v>Null</v>
      </c>
      <c r="NI513" t="str">
        <f t="shared" si="627"/>
        <v>Null</v>
      </c>
      <c r="NJ513" s="159" t="str">
        <f t="shared" si="628"/>
        <v>Null</v>
      </c>
      <c r="NK513" t="str">
        <f t="shared" si="629"/>
        <v>Null</v>
      </c>
      <c r="NL513" t="str">
        <f t="shared" si="630"/>
        <v>No RI Tests</v>
      </c>
      <c r="NM513">
        <f t="shared" si="631"/>
        <v>0</v>
      </c>
      <c r="NN513" t="str">
        <f>IF(OR(E513="PK",E513="K",JJ513=""),"Null",INDEX(Lookups!$EZ$4:$FW$18,MATCH($JJ513,Lookups!$EY$4:$EY$18,1),MATCH($E513,Lookups!$EZ$3:$FW$3,0)))</f>
        <v>Null</v>
      </c>
      <c r="NO513" t="str">
        <f>IF(OR(E513="PK",E513="K",JJ513=""),"Null",INDEX(Lookups!$EZ$4:$FW$18,MATCH($JJ513,Lookups!$EY$4:$EY$18,1),MATCH($E513,Lookups!$EZ$3:$FW$3,0) + 1))</f>
        <v>Null</v>
      </c>
      <c r="NP513" t="str">
        <f t="shared" si="632"/>
        <v>Null</v>
      </c>
      <c r="NQ513" t="str">
        <f t="shared" si="633"/>
        <v>Null</v>
      </c>
      <c r="NR513" t="str">
        <f t="shared" si="634"/>
        <v>Null</v>
      </c>
      <c r="NS513" t="str">
        <f t="shared" si="635"/>
        <v>No RI Tests</v>
      </c>
      <c r="NT513" t="str">
        <f t="shared" si="636"/>
        <v>No RI Tests</v>
      </c>
      <c r="NU513" t="str">
        <f t="shared" si="637"/>
        <v>No RI Tests</v>
      </c>
      <c r="NV513" s="183" t="str">
        <f t="array" ref="NV513">IF($NL513="No RI Tests","No RI Tests",VLOOKUP(IF(AND(E513="K",JJ513&lt;280),3,IF(AND(E513="K",JJ513&gt;=280),4,MAX(IF(E513=Lookups!$DF$6:$DF$99,IF(JJ513&gt;=Lookups!$DG$6:$DG$99,Lookups!$DH$6:$DH$99))))),Lookups!$DE$104:$DG$108,2,FALSE))</f>
        <v>No RI Tests</v>
      </c>
      <c r="NW513" s="161" t="str">
        <f t="array" ref="NW513">IF($NL513="No RI Tests","No RI Tests",VLOOKUP(IF(AND(E513="K",JH513&lt;280),3,IF(AND(E513="K",JH513&gt;=280),4,MAX(IF(E513=Lookups!$DF$6:$DF$99,IF(NI513&gt;=Lookups!$DG$6:$DG$99,Lookups!$DH$6:$DH$99))))),Lookups!$DE$104:$DG$108,2,FALSE))</f>
        <v>No RI Tests</v>
      </c>
      <c r="NX513" s="161" t="str">
        <f t="array" ref="NX513">IF($NL513="No RI Tests","No RI Tests",VLOOKUP(IF(AND(E513="K",NK513&lt;280),3,IF(AND(E513="K",NK513&gt;=280),4,MAX(IF(E513=Lookups!$DF$6:$DF$99,IF(NK513&gt;=Lookups!$DG$6:$DG$99,Lookups!$DH$6:$DH$99))))),Lookups!$DE$104:$DG$108,2,FALSE))</f>
        <v>No RI Tests</v>
      </c>
      <c r="NY513" t="str">
        <f t="shared" si="638"/>
        <v>Null</v>
      </c>
      <c r="NZ513" t="str">
        <f t="shared" si="639"/>
        <v>Null</v>
      </c>
      <c r="OA513" t="str">
        <f t="shared" si="640"/>
        <v>No RI for Comparison</v>
      </c>
      <c r="OB513" s="161" t="str">
        <f t="array" ref="OB513">IF($NL513="No RI Tests","No RI Tests",IF(E513="K","N/A",VLOOKUP(MAX(IF(E513=Lookups!$DF$6:$DF$99,IF(JJ513&gt;=Lookups!$DG$6:$DG$99,Lookups!$DI$6:$DI$99))),Lookups!$DE$104:$DG$108,3,FALSE)))</f>
        <v>No RI Tests</v>
      </c>
      <c r="OC513" s="161" t="str">
        <f t="array" ref="OC513">IF($NL513="No RI Tests","No RI Tests",IF(E513="K","N/A",VLOOKUP(MAX(IF(E513=Lookups!$DF$6:$DF$99,IF(NI513&gt;=Lookups!$DG$6:$DG$99,Lookups!$DI$6:$DI$99))),Lookups!$DE$104:$DG$108,3,FALSE)))</f>
        <v>No RI Tests</v>
      </c>
      <c r="OD513" s="161" t="str">
        <f t="array" ref="OD513">IF($NL513="No RI Tests","No RI Tests",IF(E513="K","N/A",VLOOKUP(MAX(IF(E513=Lookups!$DF$6:$DF$99,IF(NK513&gt;=Lookups!$DG$6:$DG$99,Lookups!$DI$6:$DI$99))),Lookups!$DE$104:$DG$108,3,FALSE)))</f>
        <v>No RI Tests</v>
      </c>
      <c r="OE513" t="str">
        <f t="shared" si="641"/>
        <v>Null</v>
      </c>
      <c r="OF513" t="str">
        <f t="shared" si="642"/>
        <v>Null</v>
      </c>
      <c r="OG513" t="str">
        <f t="shared" si="643"/>
        <v>No RI for Comparison</v>
      </c>
      <c r="OH513" t="str">
        <f t="shared" si="644"/>
        <v>Null</v>
      </c>
      <c r="OI513" t="str">
        <f t="shared" si="645"/>
        <v>Null</v>
      </c>
      <c r="OJ513" t="str">
        <f t="shared" si="646"/>
        <v>Null</v>
      </c>
      <c r="OK513" t="str">
        <f t="shared" si="647"/>
        <v>Null</v>
      </c>
      <c r="OL513" t="str">
        <f t="shared" si="648"/>
        <v>Null</v>
      </c>
      <c r="OM513" t="str">
        <f t="shared" si="649"/>
        <v>Null</v>
      </c>
      <c r="ON513" t="str">
        <f t="shared" si="650"/>
        <v>Null</v>
      </c>
      <c r="OO513" t="str">
        <f t="shared" si="651"/>
        <v>Null RI</v>
      </c>
      <c r="OP513" t="str">
        <f ca="1">IF(AND(HR513&lt;&gt;"",JJ513&lt;600),IF(HT513="Advancing","Tier 2","Tier 3"),IF(JI513="","Null",IF(OR(E513="K",E513&lt;3),"FRA Recommended",IF(JJ513&gt;=IF(E513&lt;6,400,600),IF(JJ513&lt;VLOOKUP(E513,Lookups!$AP$3:$AR$16,3,FALSE),"Tier 2","Core"),IF(JJ513&lt;400,IF(RAND()&lt;0.81,"Tier 3","Tier 2"),IF(RAND()&lt;0.51,"Tier 3","Tier 2"))))))</f>
        <v>Null</v>
      </c>
      <c r="OQ513" t="str">
        <f t="shared" si="652"/>
        <v>Null</v>
      </c>
      <c r="OR513" t="str">
        <f t="shared" si="653"/>
        <v>Null</v>
      </c>
      <c r="OS513" t="str">
        <f t="shared" si="654"/>
        <v>Null</v>
      </c>
      <c r="OT513" t="str">
        <f t="shared" si="655"/>
        <v>No RI Tests</v>
      </c>
      <c r="OU513" s="159" t="str">
        <f t="shared" si="656"/>
        <v>No PI Tests</v>
      </c>
      <c r="OV513" t="str">
        <f t="shared" si="657"/>
        <v>No PI Tests</v>
      </c>
      <c r="OW513" t="str">
        <f t="shared" si="658"/>
        <v>No PI Tests</v>
      </c>
      <c r="OX513" t="str">
        <f t="shared" si="659"/>
        <v>No PI Tests</v>
      </c>
      <c r="OY513" t="str">
        <f t="shared" si="660"/>
        <v>No PI Tests</v>
      </c>
      <c r="OZ513" t="str">
        <f t="shared" si="661"/>
        <v>No PI Tests</v>
      </c>
      <c r="PA513" s="159" t="str">
        <f t="shared" si="662"/>
        <v>No PI Tests</v>
      </c>
      <c r="PB513" t="str">
        <f t="shared" si="663"/>
        <v>No PI Tests</v>
      </c>
      <c r="PC513" t="str">
        <f t="shared" si="664"/>
        <v>No PI Tests</v>
      </c>
      <c r="PD513" t="str">
        <f t="shared" si="665"/>
        <v>No PI Tests</v>
      </c>
      <c r="PE513" t="str">
        <f t="shared" si="666"/>
        <v>No PI Tests</v>
      </c>
      <c r="PF513" t="str">
        <f t="shared" si="667"/>
        <v>No PI Tests</v>
      </c>
      <c r="PG513" t="str">
        <f t="shared" si="668"/>
        <v>No PI Tests</v>
      </c>
      <c r="PH513">
        <f t="shared" si="669"/>
        <v>0</v>
      </c>
      <c r="PI513">
        <f t="shared" si="670"/>
        <v>0</v>
      </c>
      <c r="PJ513" t="str">
        <f t="shared" si="671"/>
        <v>Null</v>
      </c>
      <c r="PK513" t="str">
        <f>IF(HR513="","Null",IF(E513&lt;3,"Null",IF(HU513=0,0,IF(HS513="Form 1",VLOOKUP(HU513,Lookups!$BE$3:$BP$63,E513,FALSE),IF(HS513="Form 2",VLOOKUP(HU513,Lookups!$BE$67:$BP$127,E513,FALSE),VLOOKUP(HU513,Lookups!$BE$130:$BP$190,E513,FALSE))))))</f>
        <v>Null</v>
      </c>
      <c r="PL513" t="str">
        <f t="shared" si="672"/>
        <v>Null</v>
      </c>
      <c r="PM513" t="str">
        <f>IF($PH513=0,"Null",IF(E513&lt;3,"Null",IF(OX513=0,0,IF(OV513="Form 1",VLOOKUP(OX513,Lookups!$BE$3:$BP$63,E513,FALSE),IF(OV513="Form 2",VLOOKUP(OX513,Lookups!$BE$67:$BP$127,E513,FALSE),VLOOKUP(OX513,Lookups!$BE$130:$BP$190,E513,FALSE))))))</f>
        <v>Null</v>
      </c>
      <c r="PN513" t="str">
        <f t="shared" si="673"/>
        <v>Null</v>
      </c>
      <c r="PO513" t="str">
        <f t="shared" si="674"/>
        <v>Null</v>
      </c>
      <c r="PP513" t="str">
        <f t="shared" si="675"/>
        <v>Null</v>
      </c>
      <c r="PQ513" t="str">
        <f>IF(HR513="","Null",IF(E513&lt;3,"Null",IF(HV513=0,0,IF(HS513="Form 1",VLOOKUP(HV513,Lookups!$BR$3:$CC$63,E513,FALSE),IF(HS513="Form 2",VLOOKUP(HV513,Lookups!$BR$67:$CC$127,E513,FALSE),VLOOKUP(HV513,Lookups!$BR$130:$CC$190,E513,FALSE))))))</f>
        <v>Null</v>
      </c>
      <c r="PR513" t="str">
        <f t="shared" si="676"/>
        <v>Null</v>
      </c>
      <c r="PS513" t="str">
        <f>IF(HR513="","Null",IF(E513&lt;3,"Null",IF(OY513=0,0,IF(OW513="Form 1",VLOOKUP(OY513,Lookups!$BR$3:$CC$63,E513,FALSE),IF(OW513="Form 2",VLOOKUP(OY513,Lookups!$BR$67:$CC$127,E513,FALSE),VLOOKUP(OY513,Lookups!$BR$130:$CC$190,E513,FALSE))))))</f>
        <v>Null</v>
      </c>
      <c r="PT513" t="str">
        <f t="shared" si="677"/>
        <v>Null</v>
      </c>
      <c r="PU513" t="str">
        <f t="shared" si="678"/>
        <v>Null</v>
      </c>
      <c r="PV513" t="str">
        <f t="shared" si="679"/>
        <v>Null</v>
      </c>
      <c r="PW513" t="str">
        <f t="shared" si="680"/>
        <v>No PI Tests</v>
      </c>
      <c r="PX513">
        <f t="shared" si="681"/>
        <v>0</v>
      </c>
      <c r="PY513">
        <f t="shared" si="682"/>
        <v>0</v>
      </c>
      <c r="PZ513" t="str">
        <f t="shared" si="683"/>
        <v>Null</v>
      </c>
      <c r="QA513" t="str">
        <f t="shared" si="684"/>
        <v>Null</v>
      </c>
      <c r="QB513" t="str">
        <f t="shared" si="685"/>
        <v>Null</v>
      </c>
      <c r="QC513" t="str">
        <f>IF($MS513="System 44 Record",IF(BQ513&lt;MEDIAN(Directions!$F$3,Directions!$F$6),"Mid-Year Exited Student","Full Year Participant")&amp;IF(BP513&lt;Directions!$F$3,", Started Prior Year",", Started This Year"),"Null")</f>
        <v>Null</v>
      </c>
      <c r="QD513" t="str">
        <f t="shared" si="686"/>
        <v>Null</v>
      </c>
      <c r="QE513">
        <f t="shared" si="687"/>
        <v>0</v>
      </c>
      <c r="QF513">
        <f t="shared" si="688"/>
        <v>0</v>
      </c>
      <c r="QG513">
        <f t="shared" si="689"/>
        <v>0</v>
      </c>
      <c r="QH513">
        <f t="shared" si="690"/>
        <v>0</v>
      </c>
      <c r="QI513">
        <f t="shared" si="691"/>
        <v>0</v>
      </c>
      <c r="QJ513" t="str">
        <f t="shared" si="692"/>
        <v>Used None</v>
      </c>
      <c r="QK513" t="str">
        <f t="shared" si="693"/>
        <v>Null</v>
      </c>
      <c r="QL513" t="str">
        <f t="shared" si="694"/>
        <v>Null</v>
      </c>
      <c r="QM513" t="str">
        <f>IF($MS513="READ 180 Record",IF(AQ513="","Null",VLOOKUP(JJ513,Lookups!$DX$3:$EB$2054,AN513+1,FALSE)),"Null")</f>
        <v>Null</v>
      </c>
      <c r="QN513" t="str">
        <f t="shared" si="695"/>
        <v>Null</v>
      </c>
    </row>
    <row r="514" spans="1:456" x14ac:dyDescent="0.25">
      <c r="A514" s="161" t="s">
        <v>1447</v>
      </c>
      <c r="B514" s="161" t="s">
        <v>1447</v>
      </c>
      <c r="C514" s="161" t="s">
        <v>1447</v>
      </c>
      <c r="D514" s="161" t="s">
        <v>1447</v>
      </c>
      <c r="E514" s="161">
        <v>4</v>
      </c>
      <c r="F514" s="161" t="s">
        <v>1447</v>
      </c>
      <c r="G514" s="161" t="s">
        <v>885</v>
      </c>
      <c r="H514" s="161" t="s">
        <v>912</v>
      </c>
      <c r="I514" s="161">
        <v>320</v>
      </c>
      <c r="J514" s="159">
        <v>42499</v>
      </c>
      <c r="K514" s="161">
        <v>0</v>
      </c>
      <c r="L514" s="161">
        <v>0</v>
      </c>
      <c r="M514" s="161">
        <v>0</v>
      </c>
      <c r="N514" s="161">
        <v>0</v>
      </c>
      <c r="O514" s="161">
        <v>0</v>
      </c>
      <c r="P514" s="161">
        <v>0</v>
      </c>
      <c r="Q514" s="161">
        <v>0</v>
      </c>
      <c r="R514" s="161">
        <v>0</v>
      </c>
      <c r="S514" s="161">
        <v>0</v>
      </c>
      <c r="T514" s="161">
        <v>0</v>
      </c>
      <c r="U514" s="161">
        <v>0</v>
      </c>
      <c r="V514" s="161">
        <v>0</v>
      </c>
      <c r="W514" s="161">
        <v>0</v>
      </c>
      <c r="X514" s="161">
        <v>0</v>
      </c>
      <c r="AB514" s="161" t="s">
        <v>242</v>
      </c>
      <c r="AC514" s="161" t="s">
        <v>242</v>
      </c>
      <c r="AD514" s="161" t="s">
        <v>242</v>
      </c>
      <c r="AE514" s="161" t="s">
        <v>242</v>
      </c>
      <c r="AF514" s="161" t="s">
        <v>241</v>
      </c>
      <c r="AG514" s="161" t="s">
        <v>241</v>
      </c>
      <c r="AH514" s="161" t="s">
        <v>242</v>
      </c>
      <c r="AI514" s="161">
        <v>20150801</v>
      </c>
      <c r="AJ514" s="161">
        <v>20160525</v>
      </c>
      <c r="AK514" s="161" t="s">
        <v>869</v>
      </c>
      <c r="AL514" t="s">
        <v>1078</v>
      </c>
      <c r="BN514" t="s">
        <v>1076</v>
      </c>
      <c r="BO514" t="s">
        <v>912</v>
      </c>
      <c r="BP514" s="159">
        <v>42284</v>
      </c>
      <c r="BQ514" s="159">
        <v>42492</v>
      </c>
      <c r="BR514" t="s">
        <v>877</v>
      </c>
      <c r="BS514">
        <v>320</v>
      </c>
      <c r="BT514" s="159">
        <v>42492</v>
      </c>
      <c r="BU514">
        <v>4</v>
      </c>
      <c r="BV514">
        <v>1</v>
      </c>
      <c r="BW514">
        <v>24</v>
      </c>
      <c r="BX514">
        <v>39</v>
      </c>
      <c r="BY514">
        <v>735</v>
      </c>
      <c r="BZ514">
        <v>753</v>
      </c>
      <c r="CA514">
        <v>0</v>
      </c>
      <c r="CB514">
        <v>17</v>
      </c>
      <c r="CC514">
        <v>31</v>
      </c>
      <c r="CD514">
        <v>85</v>
      </c>
      <c r="CE514">
        <v>95</v>
      </c>
      <c r="CF514">
        <v>95</v>
      </c>
      <c r="CG514">
        <v>95</v>
      </c>
      <c r="CH514">
        <v>88</v>
      </c>
      <c r="CI514">
        <v>8186</v>
      </c>
      <c r="CJ514">
        <v>1.8571</v>
      </c>
      <c r="CK514">
        <v>3</v>
      </c>
      <c r="CL514">
        <v>8</v>
      </c>
      <c r="ET514" s="161">
        <v>0</v>
      </c>
      <c r="EU514" s="161">
        <v>0</v>
      </c>
      <c r="EV514" s="161">
        <v>0</v>
      </c>
      <c r="EW514" s="161">
        <v>0</v>
      </c>
      <c r="EX514" s="161">
        <v>0</v>
      </c>
      <c r="EY514" s="161">
        <v>0</v>
      </c>
      <c r="EZ514" s="161">
        <v>0</v>
      </c>
      <c r="FA514" s="161">
        <v>0</v>
      </c>
      <c r="FB514" s="161">
        <v>0</v>
      </c>
      <c r="FC514" s="161">
        <v>0</v>
      </c>
      <c r="FD514" s="161">
        <v>0</v>
      </c>
      <c r="FE514" s="161">
        <v>0</v>
      </c>
      <c r="HN514" s="161" t="s">
        <v>912</v>
      </c>
      <c r="HO514" s="159">
        <v>42250</v>
      </c>
      <c r="HP514" s="159">
        <v>42496</v>
      </c>
      <c r="HQ514" s="161">
        <v>3</v>
      </c>
      <c r="HR514" s="159">
        <v>42250</v>
      </c>
      <c r="HS514" s="161" t="s">
        <v>872</v>
      </c>
      <c r="HT514" s="161" t="s">
        <v>878</v>
      </c>
      <c r="HU514" s="161">
        <v>20</v>
      </c>
      <c r="HV514" s="161">
        <v>7</v>
      </c>
      <c r="HW514" s="161">
        <v>0</v>
      </c>
      <c r="HX514" s="159">
        <v>42346</v>
      </c>
      <c r="HY514" s="161" t="s">
        <v>874</v>
      </c>
      <c r="HZ514" s="161" t="s">
        <v>878</v>
      </c>
      <c r="IA514" s="161">
        <v>28</v>
      </c>
      <c r="IB514" s="161">
        <v>10</v>
      </c>
      <c r="IC514" s="161">
        <v>0</v>
      </c>
      <c r="ID514" s="159">
        <v>42496</v>
      </c>
      <c r="IE514" s="161" t="s">
        <v>879</v>
      </c>
      <c r="IF514" s="161" t="s">
        <v>878</v>
      </c>
      <c r="IG514" s="161">
        <v>39</v>
      </c>
      <c r="IH514" s="161">
        <v>4</v>
      </c>
      <c r="II514" s="161">
        <v>0</v>
      </c>
      <c r="JB514" s="161" t="s">
        <v>912</v>
      </c>
      <c r="JC514" s="161">
        <v>13</v>
      </c>
      <c r="JD514" s="161">
        <v>9</v>
      </c>
      <c r="JE514" s="161">
        <v>12</v>
      </c>
      <c r="JF514" s="161">
        <v>6279</v>
      </c>
      <c r="JG514" s="159">
        <v>42499</v>
      </c>
      <c r="JH514" s="161">
        <v>320</v>
      </c>
      <c r="JI514" s="159">
        <v>42249</v>
      </c>
      <c r="JJ514" s="161">
        <v>223</v>
      </c>
      <c r="JK514" s="161">
        <v>15</v>
      </c>
      <c r="JL514" s="159">
        <v>42347</v>
      </c>
      <c r="JM514" s="161">
        <v>253</v>
      </c>
      <c r="JN514" s="161">
        <v>15</v>
      </c>
      <c r="JO514" s="159">
        <v>42499</v>
      </c>
      <c r="JP514" s="161">
        <v>320</v>
      </c>
      <c r="JQ514" s="161">
        <v>17</v>
      </c>
      <c r="MN514" t="str">
        <f t="shared" ref="MN514:MN539" si="696">AB514&amp;AD514&amp;AE514&amp;AF514&amp;AG514&amp;AH514</f>
        <v>NoNoNoYesYesNo</v>
      </c>
      <c r="MO514" t="str">
        <f>IF(AND(MN514="NoNoNoNoNoNo",JI514=""),"No Programs",VLOOKUP(MN514,Lookups!$DA$4:$DB$67,2,FALSE))</f>
        <v>System 44 Only</v>
      </c>
      <c r="MP514">
        <f t="shared" ref="MP514:MP539" si="697">IFERROR(AQ514/(AQ514+BX514),0)</f>
        <v>0</v>
      </c>
      <c r="MQ514" t="str">
        <f t="shared" ref="MQ514:MQ539" si="698">IF(SUM(AQ514,BX514,LD514)=0,IF(JG514="","No Program Use","RI User"),IF(LD514&gt;0,"xSkills User",IF(MP514&lt;0.667,"System 44 User","READ 180 User")))</f>
        <v>System 44 User</v>
      </c>
      <c r="MR514" t="str">
        <f>Directions!$D$3</f>
        <v>Usage</v>
      </c>
      <c r="MS514" t="str">
        <f>VLOOKUP(MQ514,Lookups!$CU$71:$CV$80,2,FALSE)</f>
        <v>System 44 Record</v>
      </c>
      <c r="MT514">
        <f t="shared" ref="MT514:MT539" si="699">IF(OR(AND(MS514="READ 180 Record",JI514&lt;&gt;""),AND(MS514="Expert 21 Record",JI514&lt;&gt;""),AND(MS514="RI Record",JI514&lt;&gt;"")),1,IF(AND(MS514="System 44 Record",HR514&lt;&gt;""),1,0))</f>
        <v>1</v>
      </c>
      <c r="MU514">
        <f t="shared" ref="MU514:MU539" si="700">IF(MT514=0,0,IF(OR(AND(MS514="READ 180 Record",AQ514&gt;19),AND(MS514="Expert 21 Record",AH514="Yes"),AND(MS514="RI Record",JI514&lt;&gt;"")),1,IF(AND(MS514="System 44 Record",BX514&gt;19),1,0)))</f>
        <v>1</v>
      </c>
      <c r="MV514">
        <f t="shared" ref="MV514:MV539" si="701">IF(MU514=0,0,IF(OR(AND(MS514="READ 180 Record",JL514&lt;&gt;""),AND(MS514="Expert 21 Record",JL514&lt;&gt;""),AND(MS514="RI Record",JL514&lt;&gt;"")),1,IF(AND(MS514="System 44 Record",HX514&lt;&gt;""),1,0)))</f>
        <v>1</v>
      </c>
      <c r="MW514">
        <f t="shared" ref="MW514:MW539" si="702">IF(MV514=0,0,IF(MX514&lt;8,0,1))</f>
        <v>1</v>
      </c>
      <c r="MX514">
        <f t="shared" ref="MX514:MX539" si="703">IFERROR(IF(MS514="System 44 Record",(HP514-HR514)/7,(NH514-JI514)/7),0)</f>
        <v>35.142857142857146</v>
      </c>
      <c r="MY514" t="str">
        <f t="shared" ref="MY514:MY539" si="704">IF(SUM(K514:X514)=0+COUNTA(Y514:AA514),"Not Used",IF(SUM(K514:X514)+COUNTA(Y514:AA514)=1,"Unlikely",IF(SUM(K514:X514)+COUNTA(Y514:AA514)=2,"Probable","Definite")))</f>
        <v>Not Used</v>
      </c>
      <c r="MZ514">
        <f t="shared" ref="MZ514:MZ539" si="705">SUM(K514:O514)+IF(SUM(P514:Q514)&gt;0,1,0)+IF(SUM(R514:X514)&gt;0,1,0)+COUNTA(Y514:AA514)</f>
        <v>0</v>
      </c>
      <c r="NA514" t="str">
        <f t="shared" ref="NA514:NA539" si="706">IF(OR(SUM(P514:Q514)=2,SUM(P514:Q514)=0),"Not Available",IF(P514=1,"Female","Male"))</f>
        <v>Not Available</v>
      </c>
      <c r="NB514" t="str">
        <f t="shared" ref="NB514:NB539" si="707">IF(SUM(R514:X514)=0,"Not Available",IF(OR(SUM(R514:W514)&gt;1,X514=1),"Multiple Races",IF(R514=1,"Alaska-Native American",IF(S514=1,"Asian",IF(T514=1,"African American",IF(U514=1,"Hispanic",IF(V514=1,"Pacific Islander","Caucasian")))))))</f>
        <v>Not Available</v>
      </c>
      <c r="NC514" t="str">
        <f t="shared" ref="NC514:NC539" si="708">IF($MY514="Not Used","4 Not Indicated",IF(K514=1,"1 Economically Disadvantaged",IF($MY514="Unlikely","3 May Not Be ED","2 Not Economically Disadvantaged")))</f>
        <v>4 Not Indicated</v>
      </c>
      <c r="ND514" t="str">
        <f t="shared" ref="ND514:ND539" si="709">IF($MY514="Not Used","4 Not Indicated",IF(L514=1,"1 Gifted and Talented",IF($MY514="Unlikely","3 May Not Be Gifted","2 Not Gifted and Talented")))</f>
        <v>4 Not Indicated</v>
      </c>
      <c r="NE514" t="str">
        <f t="shared" ref="NE514:NE539" si="710">IF($MY514="Not Used","4 Not Indicated",IF(M514=1,"1 Limited English Proficient",IF($MY514="Unlikely","3 May Not Be LEP","2 Not Limited English Proficient")))</f>
        <v>4 Not Indicated</v>
      </c>
      <c r="NF514" t="str">
        <f t="shared" ref="NF514:NF539" si="711">IF($MY514="Not Used","4 Not Indicated",IF(N514=1,"1 Migrant Student",IF($MY514="Unlikely","3 May Not Be Migrant","2 Not Migrant Student")))</f>
        <v>4 Not Indicated</v>
      </c>
      <c r="NG514" t="str">
        <f t="shared" ref="NG514:NG539" si="712">IF($MY514="Not Used","4 Not Indicated",IF(O514=1,"1 SPED",IF($MY514="Unlikely","3 May Not Be SPED","2 GENED")))</f>
        <v>4 Not Indicated</v>
      </c>
      <c r="NH514" s="159">
        <f t="shared" ref="NH514:NH539" si="713">IF(JI514="","Null",MAX(JI514,JL514,JO514,JR514,JU514,JX514,KA514,KD514,KG514,KJ514,KM514,KP514,KS514,KV514,KY514))</f>
        <v>42499</v>
      </c>
      <c r="NI514">
        <f t="shared" ref="NI514:NI539" si="714">IF(JI514="","Null",IF(NH514=KY514,KZ514,IF(NH514=KV514,KW514,IF(NH514=KS514,KT514,IF(NH514=KP514,KQ514,IF(NH514=KM514,KN514,IF(NH514=KJ514,KK514,IF(NH514=KG514,KH514,IF(NH514=KD514,KE514,IF(NH514=KA514,KB514,IF(NH514=JX514,JY514,IF(NH514=JU514,JV514,IF(NH514=JR514,JS514,IF(NH514=JO514,JP514,IF(NH514=JL514,JM514,JJ514)))))))))))))))</f>
        <v>320</v>
      </c>
      <c r="NJ514" s="159">
        <f t="shared" ref="NJ514:NJ539" si="715">IF(JI514="","Null",IF(NK514=KZ514,KY514,IF(NK514=KW514,KV514,IF(NK514=KT514,KS514,IF(NK514=KQ514,KP514,IF(NK514=KN514,KM514,IF(NK514=KK514,KJ514,IF(NK514=KH514,KG514,IF(NK514=KE514,KD514,IF(NK514=KB514,KA514,IF(NK514=JY514,JX514,IF(NK514=JV514,JU514,IF(NK514=JS514,JR514,IF(NK514=JP514,JO514,IF(NK514=JM514,JL514,JI514)))))))))))))))</f>
        <v>42499</v>
      </c>
      <c r="NK514">
        <f t="shared" ref="NK514:NK539" si="716">IF(JI514="","Null",MAX(JJ514,JM514,JP514,JS514,JV514,JY514,KB514,KE514,KH514,KK514,KN514,KQ514,KT514,KW514,KZ514))</f>
        <v>320</v>
      </c>
      <c r="NL514">
        <f t="shared" ref="NL514:NL539" si="717">IF(JI514="","No RI Tests",IF(JL514="","Lone RI Test",(NH514-JI514)/7))</f>
        <v>35.714285714285715</v>
      </c>
      <c r="NM514">
        <f t="shared" ref="NM514:NM539" si="718">IF(OR($NL514="No RI Tests",$NL514="Lone RI Test"),0,IF(NL514&lt;8,0,1))</f>
        <v>1</v>
      </c>
      <c r="NN514">
        <f>IF(OR(E514="PK",E514="K",JJ514=""),"Null",INDEX(Lookups!$EZ$4:$FW$18,MATCH($JJ514,Lookups!$EY$4:$EY$18,1),MATCH($E514,Lookups!$EZ$3:$FW$3,0)))</f>
        <v>200</v>
      </c>
      <c r="NO514">
        <f>IF(OR(E514="PK",E514="K",JJ514=""),"Null",INDEX(Lookups!$EZ$4:$FW$18,MATCH($JJ514,Lookups!$EY$4:$EY$18,1),MATCH($E514,Lookups!$EZ$3:$FW$3,0) + 1))</f>
        <v>260</v>
      </c>
      <c r="NP514">
        <f t="shared" ref="NP514:NP539" si="719">IF(NN514="Null","Null",NN514*2)</f>
        <v>400</v>
      </c>
      <c r="NQ514" t="str">
        <f t="shared" ref="NQ514:NQ539" si="720">IF(NL514="No RI Tests","Null",IF(JJ514&lt;IF(E514&lt;6,400,600),"PI is Recommended","No PI Needed"))</f>
        <v>PI is Recommended</v>
      </c>
      <c r="NR514" t="str">
        <f t="shared" ref="NR514:NR539" si="721">IF(NL514="No RI Tests","Null",IF(NK514&lt;IF(E514&lt;6,400,600),"PI is Recommended","No PI Needed"))</f>
        <v>PI is Recommended</v>
      </c>
      <c r="NS514" t="str">
        <f t="shared" ref="NS514:NS539" si="722">IF($NL514="No RI Tests","No RI Tests",IF(JJ514&lt;200,"BR to 199L",IF(JJ514&lt;400,"200L to 399L",IF(JJ514&lt;600,"400L to 599L",IF(JJ514&lt;800,"600L to 799L",IF(JJ514&lt;1000,"800L to 999L",IF(JJ514&lt;1200,"1000L to 1199L","1200L or More")))))))</f>
        <v>200L to 399L</v>
      </c>
      <c r="NT514" t="str">
        <f t="shared" ref="NT514:NT539" si="723">IF($NL514="No RI Tests","No RI Tests",IF(NI514&lt;200,"BR to 199L",IF(NI514&lt;400,"200L to 399L",IF(NI514&lt;600,"400L to 599L",IF(NI514&lt;800,"600L to 799L",IF(NI514&lt;1000,"800L to 999L",IF(NI514&lt;1200,"1000L to 1199L","1200L or More")))))))</f>
        <v>200L to 399L</v>
      </c>
      <c r="NU514" t="str">
        <f t="shared" ref="NU514:NU539" si="724">IF($NL514="No RI Tests","No RI Tests",IF(NK514&lt;200,"BR to 199L",IF(NK514&lt;400,"200L to 399L",IF(NK514&lt;600,"400L to 599L",IF(NK514&lt;800,"600L to 799L",IF(NK514&lt;1000,"800L to 999L",IF(NK514&lt;1200,"1000L to 1199L","1200L or More")))))))</f>
        <v>200L to 399L</v>
      </c>
      <c r="NV514" s="183" t="str">
        <f t="array" ref="NV514">IF($NL514="No RI Tests","No RI Tests",VLOOKUP(IF(AND(E514="K",JJ514&lt;280),3,IF(AND(E514="K",JJ514&gt;=280),4,MAX(IF(E514=Lookups!$DF$6:$DF$99,IF(JJ514&gt;=Lookups!$DG$6:$DG$99,Lookups!$DH$6:$DH$99))))),Lookups!$DE$104:$DG$108,2,FALSE))</f>
        <v>1 Below Basic</v>
      </c>
      <c r="NW514" s="161" t="str">
        <f t="array" ref="NW514">IF($NL514="No RI Tests","No RI Tests",VLOOKUP(IF(AND(E514="K",JH514&lt;280),3,IF(AND(E514="K",JH514&gt;=280),4,MAX(IF(E514=Lookups!$DF$6:$DF$99,IF(NI514&gt;=Lookups!$DG$6:$DG$99,Lookups!$DH$6:$DH$99))))),Lookups!$DE$104:$DG$108,2,FALSE))</f>
        <v>1 Below Basic</v>
      </c>
      <c r="NX514" s="161" t="str">
        <f t="array" ref="NX514">IF($NL514="No RI Tests","No RI Tests",VLOOKUP(IF(AND(E514="K",NK514&lt;280),3,IF(AND(E514="K",NK514&gt;=280),4,MAX(IF(E514=Lookups!$DF$6:$DF$99,IF(NK514&gt;=Lookups!$DG$6:$DG$99,Lookups!$DH$6:$DH$99))))),Lookups!$DE$104:$DG$108,2,FALSE))</f>
        <v>1 Below Basic</v>
      </c>
      <c r="NY514">
        <f t="shared" ref="NY514:NY539" si="725">IF(NM514=0,"Null",IF(NV514=NW514,1,0))</f>
        <v>1</v>
      </c>
      <c r="NZ514">
        <f t="shared" ref="NZ514:NZ539" si="726">IF(NM514=0,"Null",IF(NV514="4 Advanced",0,IF(NV514=NW514,0,IF(OR(AND(NV514="2 Basic",NW514="1 Below Basic"),AND(NV514="3 Proficient",NW514="1 Below Basic"),AND(NV514="3 Proficient",NW514="2 Basic")),0,1))))</f>
        <v>0</v>
      </c>
      <c r="OA514" t="str">
        <f t="shared" ref="OA514:OA539" si="727">IF(NM514=0,"No RI for Comparison",IF(NY514=1,"Maintained Performance Level",IF(NZ514=1,"Improved Performance Level","Lowered Performance Level")))</f>
        <v>Maintained Performance Level</v>
      </c>
      <c r="OB514" s="161" t="str">
        <f t="array" ref="OB514">IF($NL514="No RI Tests","No RI Tests",IF(E514="K","N/A",VLOOKUP(MAX(IF(E514=Lookups!$DF$6:$DF$99,IF(JJ514&gt;=Lookups!$DG$6:$DG$99,Lookups!$DI$6:$DI$99))),Lookups!$DE$104:$DG$108,3,FALSE)))</f>
        <v>1 Limited</v>
      </c>
      <c r="OC514" s="161" t="str">
        <f t="array" ref="OC514">IF($NL514="No RI Tests","No RI Tests",IF(E514="K","N/A",VLOOKUP(MAX(IF(E514=Lookups!$DF$6:$DF$99,IF(NI514&gt;=Lookups!$DG$6:$DG$99,Lookups!$DI$6:$DI$99))),Lookups!$DE$104:$DG$108,3,FALSE)))</f>
        <v>1 Limited</v>
      </c>
      <c r="OD514" s="161" t="str">
        <f t="array" ref="OD514">IF($NL514="No RI Tests","No RI Tests",IF(E514="K","N/A",VLOOKUP(MAX(IF(E514=Lookups!$DF$6:$DF$99,IF(NK514&gt;=Lookups!$DG$6:$DG$99,Lookups!$DI$6:$DI$99))),Lookups!$DE$104:$DG$108,3,FALSE)))</f>
        <v>1 Limited</v>
      </c>
      <c r="OE514">
        <f t="shared" ref="OE514:OE539" si="728">IF(NM514=0,"Null",IF(OB514=OC514,1,0))</f>
        <v>1</v>
      </c>
      <c r="OF514">
        <f t="shared" ref="OF514:OF539" si="729">IF(NM514=0,"Null",IF(OB514="5 Superior",0,IF(OC514="1 Limited",0,IF(OB514=OC514,0,IF(OR(AND(OB514="3 Sufficient",OC514="2 Partial"),AND(OB514="4 Solid",OC514="2 Partial"),AND(OB514="4 Solid",OC514="3 Sufficient")),0,1)))))</f>
        <v>0</v>
      </c>
      <c r="OG514" t="str">
        <f t="shared" ref="OG514:OG539" si="730">IF(NM514=0,"No RI for Comparison",IF(OE514=1,"Maintained Performance Level",IF(OF514=1,"Improved Performance Level","Lowered Performance Level")))</f>
        <v>Maintained Performance Level</v>
      </c>
      <c r="OH514">
        <f t="shared" ref="OH514:OH539" si="731">IF(NM514=0,"Null",NI514-JJ514)</f>
        <v>97</v>
      </c>
      <c r="OI514">
        <f t="shared" ref="OI514:OI539" si="732">IF(NM514=0,"Null",IF(OH514&gt;0,1,0))</f>
        <v>1</v>
      </c>
      <c r="OJ514">
        <f t="shared" ref="OJ514:OJ539" si="733">IF(NM514=0,"Null",IF(OH514&lt;NN514,0,1))</f>
        <v>0</v>
      </c>
      <c r="OK514">
        <f t="shared" ref="OK514:OK539" si="734">IF(NM514=0,"Null",IF(OH514&lt;2*NN514,0,1))</f>
        <v>0</v>
      </c>
      <c r="OL514">
        <f t="shared" ref="OL514:OL539" si="735">IF(NM514=0,"Null",MIN(6,IF(AND(OH514&gt;-1,NN514=0),1,IFERROR(OH514/AVERAGE(NN514,NO514),0))))</f>
        <v>0.42173913043478262</v>
      </c>
      <c r="OM514" t="str">
        <f t="shared" ref="OM514:OM539" si="736">IF(JI514="","Null",IF(OR(MONTH(JI514)=8,MONTH(JI514)=9,MONTH(JI514)=10),"Fall Administration",IF(OR(MONTH(JI514)=4,MONTH(JI514)=5,MONTH(JI514)=6,MONTH(JI514)=7),"Spring Administration","Winter Administration")))</f>
        <v>Fall Administration</v>
      </c>
      <c r="ON514" t="str">
        <f t="shared" ref="ON514:ON539" si="737">IF(NM514=0,"Null",IF(OR(MONTH(NI514)=8,MONTH(NI514)=9,MONTH(NI514)=10),"Fall Administration",IF(OR(MONTH(NI514)=4,MONTH(NI514)=5,MONTH(NI514)=6,MONTH(NI514)=7),"Spring Administration","Winter Administration")))</f>
        <v>Winter Administration</v>
      </c>
      <c r="OO514" t="str">
        <f t="shared" ref="OO514:OO539" si="738">IF(NM514=0,OM514&amp;" RI",IF(OM514=ON514,OM514&amp;" RI",IF(OM514="Winter Administration","Winter to Spring RI",IF(ON514="Winter Administration","Fall to Winter RI","Fall to Spring-Full Year RI"))))</f>
        <v>Fall to Winter RI</v>
      </c>
      <c r="OP514" t="str">
        <f ca="1">IF(AND(HR514&lt;&gt;"",JJ514&lt;600),IF(HT514="Advancing","Tier 2","Tier 3"),IF(JI514="","Null",IF(OR(E514="K",E514&lt;3),"FRA Recommended",IF(JJ514&gt;=IF(E514&lt;6,400,600),IF(JJ514&lt;VLOOKUP(E514,Lookups!$AP$3:$AR$16,3,FALSE),"Tier 2","Core"),IF(JJ514&lt;400,IF(RAND()&lt;0.81,"Tier 3","Tier 2"),IF(RAND()&lt;0.51,"Tier 3","Tier 2"))))))</f>
        <v>Tier 3</v>
      </c>
      <c r="OQ514" t="str">
        <f t="shared" ref="OQ514:OQ539" si="739">IF(JI514="","Null",IF(AVERAGE(JK514,JN514,JQ514,JT514,JW514,JZ514,KC514,KF514,KI514,KL514,KO514,KR514,KU514,KX514,LA514)&lt;15,"Average Reading Invt. Under 15 Minutes Long","Average Reading Invt. at Least 15 Minutes Long"))</f>
        <v>Average Reading Invt. at Least 15 Minutes Long</v>
      </c>
      <c r="OR514">
        <f t="shared" ref="OR514:OR539" si="740">IF(OH514="Null","Null",IF(OH514&gt;=-100,0,1))</f>
        <v>0</v>
      </c>
      <c r="OS514" t="str">
        <f t="shared" ref="OS514:OS539" si="741">IF(MS514="READ 180 Record",IF(AND(JJ514&gt;=100,AQ514&gt;=20,OL514&gt;=1,OL514&lt;=4,AP514&gt;=1),1,0),"Null")</f>
        <v>Null</v>
      </c>
      <c r="OT514">
        <f t="shared" ref="OT514:OT539" si="742">IF(JI514="","No RI Tests",MAX(JJ514,JM514,JP514,JS514,JV514,JY514,KB514,KE514,KH514,KK514,KN514,KQ514,KT514,KW514,KZ514)-MIN(JJ514,JM514,JP514,JS514,JV514,JY514,KB514,KE514,KH514,KK514,KN514,KQ514,KT514,KW514,KZ514))</f>
        <v>97</v>
      </c>
      <c r="OU514" s="159">
        <f t="shared" ref="OU514:OU539" si="743">IF(HR514="","No PI Tests",IF(IV514="",IF(IP514="",IF(IJ514="",IF(ID514="",IF(HX514="",HR514,HX514),ID514),IJ514),IP514),IV514))</f>
        <v>42496</v>
      </c>
      <c r="OV514" t="str">
        <f t="shared" ref="OV514:OV539" si="744">IF(HR514="","No PI Tests",INDEX(HR514:JA514,MATCH(HP514,HR514:JA514,0)+1))</f>
        <v>Form 3</v>
      </c>
      <c r="OW514" t="str">
        <f t="shared" ref="OW514:OW539" si="745">IFERROR(INDEX(HR514:JA514,MATCH(OU514,HR514:JA514,0)+2),"No PI Tests")</f>
        <v>Beginning</v>
      </c>
      <c r="OX514">
        <f t="shared" ref="OX514:OX539" si="746">IF(HR514="","No PI Tests",IFERROR(VLOOKUP(OU514,IV514:JA514,4,FALSE),IFERROR(VLOOKUP(OU514,IP514:IU514,4,FALSE),IFERROR(VLOOKUP(OU514,IJ514:IO514,4,FALSE),IFERROR(VLOOKUP(OU514,ID514:II514,4,FALSE),IFERROR(VLOOKUP(OU514,HX514:IC514,4,FALSE),HU514))))))</f>
        <v>39</v>
      </c>
      <c r="OY514">
        <f t="shared" ref="OY514:OY539" si="747">IF(HR514="","No PI Tests",IFERROR(VLOOKUP(OU514,IV514:JA514,5,FALSE),IFERROR(VLOOKUP(OU514,IP514:IU514,5,FALSE),IFERROR(VLOOKUP(OU514,IJ514:IO514,5,FALSE),IFERROR(VLOOKUP(OU514,ID514:II514,5,FALSE),IFERROR(VLOOKUP(OU514,HX514:IC514,5,FALSE),HV514))))))</f>
        <v>4</v>
      </c>
      <c r="OZ514">
        <f t="shared" ref="OZ514:OZ539" si="748">IF(HR514="","No PI Tests",IFERROR(VLOOKUP(OU514,IV514:JA514,6,FALSE),IFERROR(VLOOKUP(OU514,IP514:IU514,6,FALSE),IFERROR(VLOOKUP(OU514,IJ514:IO514,6,FALSE),IFERROR(VLOOKUP(OU514,ID514:II514,6,FALSE),IFERROR(VLOOKUP(OU514,HX514:IC514,6,FALSE),HW514))))))</f>
        <v>0</v>
      </c>
      <c r="PA514" s="159">
        <f t="shared" ref="PA514:PA539" si="749">IF(HR514="","No PI Tests",IF(PE514=IZ514,IV514,IF(PE514=IT514,IP514,IF(PE514=IN514,IJ514,IF(PE514=IH514,ID514,IF(PE514=IB514,HX514,HR514))))))</f>
        <v>42346</v>
      </c>
      <c r="PB514" t="str">
        <f t="shared" ref="PB514:PB539" si="750">IF(HR514="","No PI Tests",IF(PE514=IZ514,IW514,IF(PE514=IT514,IQ514,IF(PE514=IN514,IK514,IF(PE514=IH514,IE514,IF(PE514=IB514,HY514,HS514))))))</f>
        <v>Form 2</v>
      </c>
      <c r="PC514" t="str">
        <f t="shared" ref="PC514:PC539" si="751">IF(HR514="","No PI Tests",IF(PE514=IZ514,IX514,IF(PE514=IT514,IR514,IF(PE514=IN514,IL514,IF(PE514=IH514,IF514,IF(PE514=IB514,HZ514,HT514))))))</f>
        <v>Beginning</v>
      </c>
      <c r="PD514">
        <f t="shared" ref="PD514:PD539" si="752">IF(HR514="","No PI Tests",IF(PE514=IZ514,IY514,IF(PE514=IT514,IS514,IF(PE514=IN514,IM514,IF(PE514=IH514,IG514,IF(PE514=IB514,IA514,HU514))))))</f>
        <v>28</v>
      </c>
      <c r="PE514">
        <f t="shared" ref="PE514:PE539" si="753">IF(HR514="","No PI Tests",MAX(HV514,IB514,IH514,IN514,IT514,IZ514))</f>
        <v>10</v>
      </c>
      <c r="PF514">
        <f t="shared" ref="PF514:PF539" si="754">IF(HR514="","No PI Tests",IF(PE514=IZ514,JA514,IF(PE514=IT514,IU514,IF(PE514=IN514,IO514,IF(PE514=IH514,II514,IF(PE514=IB514,IC514,HW514))))))</f>
        <v>0</v>
      </c>
      <c r="PG514">
        <f t="shared" ref="PG514:PG539" si="755">IF(HR514="","No PI Tests",IF(HX514="","Lone PI Test",(OU514-HR514)/7))</f>
        <v>35.142857142857146</v>
      </c>
      <c r="PH514">
        <f t="shared" ref="PH514:PH539" si="756">IF(OR(PG514="No PI Tests",PG514="Lone PI Test"),0,IF(PG514&lt;8,0,1))</f>
        <v>1</v>
      </c>
      <c r="PI514">
        <f t="shared" ref="PI514:PI539" si="757">IF(JI514="",0,IF(AND(JJ514&lt;IF(E514&lt;6,400,600),HR514&lt;&gt;""),1,0))</f>
        <v>1</v>
      </c>
      <c r="PJ514">
        <f t="shared" ref="PJ514:PJ539" si="758">IF(HR514="","Null",HU514)</f>
        <v>20</v>
      </c>
      <c r="PK514">
        <f>IF(HR514="","Null",IF(E514&lt;3,"Null",IF(HU514=0,0,IF(HS514="Form 1",VLOOKUP(HU514,Lookups!$BE$3:$BP$63,E514,FALSE),IF(HS514="Form 2",VLOOKUP(HU514,Lookups!$BE$67:$BP$127,E514,FALSE),VLOOKUP(HU514,Lookups!$BE$130:$BP$190,E514,FALSE))))))</f>
        <v>0</v>
      </c>
      <c r="PL514">
        <f t="shared" ref="PL514:PL539" si="759">IF($PH514=0,"Null",OX514)</f>
        <v>39</v>
      </c>
      <c r="PM514">
        <f>IF($PH514=0,"Null",IF(E514&lt;3,"Null",IF(OX514=0,0,IF(OV514="Form 1",VLOOKUP(OX514,Lookups!$BE$3:$BP$63,E514,FALSE),IF(OV514="Form 2",VLOOKUP(OX514,Lookups!$BE$67:$BP$127,E514,FALSE),VLOOKUP(OX514,Lookups!$BE$130:$BP$190,E514,FALSE))))))</f>
        <v>8</v>
      </c>
      <c r="PN514">
        <f t="shared" ref="PN514:PN539" si="760">IF($PH514=0,"Null",PL514-PJ514)</f>
        <v>19</v>
      </c>
      <c r="PO514">
        <f t="shared" ref="PO514:PO539" si="761">IF($PH514=0,"Null",IF(PN514&gt;0,1,0))</f>
        <v>1</v>
      </c>
      <c r="PP514">
        <f t="shared" ref="PP514:PP539" si="762">IF(HR514="","Null",HV514)</f>
        <v>7</v>
      </c>
      <c r="PQ514">
        <f>IF(HR514="","Null",IF(E514&lt;3,"Null",IF(HV514=0,0,IF(HS514="Form 1",VLOOKUP(HV514,Lookups!$BR$3:$CC$63,E514,FALSE),IF(HS514="Form 2",VLOOKUP(HV514,Lookups!$BR$67:$CC$127,E514,FALSE),VLOOKUP(HV514,Lookups!$BR$130:$CC$190,E514,FALSE))))))</f>
        <v>11</v>
      </c>
      <c r="PR514">
        <f t="shared" ref="PR514:PR539" si="763">IF($PH514=0,"Null",OY514)</f>
        <v>4</v>
      </c>
      <c r="PS514">
        <f>IF(HR514="","Null",IF(E514&lt;3,"Null",IF(OY514=0,0,IF(OW514="Form 1",VLOOKUP(OY514,Lookups!$BR$3:$CC$63,E514,FALSE),IF(OW514="Form 2",VLOOKUP(OY514,Lookups!$BR$67:$CC$127,E514,FALSE),VLOOKUP(OY514,Lookups!$BR$130:$CC$190,E514,FALSE))))))</f>
        <v>3</v>
      </c>
      <c r="PT514">
        <f t="shared" ref="PT514:PT539" si="764">IF($PH514=0,"Null",PR514-PP514)</f>
        <v>-3</v>
      </c>
      <c r="PU514">
        <f t="shared" ref="PU514:PU539" si="765">IF($PH514=0,"Null",IF(PT514&lt;4,0,1))</f>
        <v>0</v>
      </c>
      <c r="PV514">
        <f t="shared" ref="PV514:PV539" si="766">IF(HR514="","Null",IF(PC514="Advancing",1,0))</f>
        <v>0</v>
      </c>
      <c r="PW514" t="str">
        <f t="shared" ref="PW514:PW539" si="767">IF(PH514=0,IF(HR514="","No PI Tests",IF(OR(MONTH(HR514)=8,MONTH(HR514)=9,MONTH(HR514)=10),"Fall PI Administration", IF(OR(MONTH(HR514)=4,MONTH(HR514)=5,MONTH(HR514)=6,MONTH(HR514)=7),"Spring PI Administration","Winter PI Administration"))), IF(OR(MONTH(HR514)=8,MONTH(HR514)=9,MONTH(HR514)=10),"Fall to ", IF(OR(MONTH(HR514)=4,MONTH(HR514)=5,MONTH(HR514)=6,MONTH(HR514)=7),"Spring to ","Winter to "))&amp;IF(OR(MONTH(OU514)=8,MONTH(OU514)=9,MONTH(OU514)=10),"Fall PI Administration",  IF(OR(MONTH(OU514)=4,MONTH(OU514)=5,MONTH(OU514)=6,MONTH(OU514)=7),"Spring PI Administration","Winter PI Administration")) )</f>
        <v>Fall to Spring PI Administration</v>
      </c>
      <c r="PX514">
        <f t="shared" ref="PX514:PX539" si="768">IF(OR(AB514="Yes",AC514="Yes",AD514="Yes"),1,0)</f>
        <v>0</v>
      </c>
      <c r="PY514">
        <f t="shared" ref="PY514:PY539" si="769">IF(OR(AE514="Yes",AF514="Yes"),1,0)</f>
        <v>1</v>
      </c>
      <c r="PZ514" t="str">
        <f t="shared" ref="PZ514:PZ539" si="770">IF($MS514="System 44 Record",IF(BX514&lt;20,"Under 20 Sessions",IF(BX514&lt;40,"20 to 39 Sessions",IF(BX514&lt;60,"40 to 59 Sessions",IF(BX514&lt;80,"60 to 79 Sessions",IF(BX514&lt;100,"80 to 99 Sessions","100 or More Sessions"))))),"Null")</f>
        <v>20 to 39 Sessions</v>
      </c>
      <c r="QA514" t="str">
        <f t="shared" ref="QA514:QA539" si="771">IF($MS514="System 44 Record",IF(BR514="Other","Manual Placement",IF(BR514="Level I","Series 1","Series 4")),"Null")</f>
        <v>Series 1</v>
      </c>
      <c r="QB514" t="str">
        <f t="shared" ref="QB514:QB539" si="772">IF($MS514="System 44 Record",IF(BU514&lt;5,"In Series 1 to 4",IF(BU514&lt;9,"In Series 5 to 8",IF(BU514&lt;13,"In Series 9 to 12",IF(BU514&lt;17,"In Series 13 to 16",IF(BU514&lt;21,"In Series 17 to 20","In Series 21 to 25"))))),"Null")</f>
        <v>In Series 1 to 4</v>
      </c>
      <c r="QC514" t="str">
        <f>IF($MS514="System 44 Record",IF(BQ514&lt;MEDIAN(Directions!$F$3,Directions!$F$6),"Mid-Year Exited Student","Full Year Participant")&amp;IF(BP514&lt;Directions!$F$3,", Started Prior Year",", Started This Year"),"Null")</f>
        <v>Full Year Participant, Started This Year</v>
      </c>
      <c r="QD514">
        <f t="shared" ref="QD514:QD539" si="773">IF($MS514="System 44 Record",IF(OR(PV514=1,NK514&gt;600,BU514=25),1,0),"Null")</f>
        <v>0</v>
      </c>
      <c r="QE514">
        <f t="shared" ref="QE514:QE539" si="774">IF(AQ514&lt;1,0,1)</f>
        <v>0</v>
      </c>
      <c r="QF514">
        <f t="shared" ref="QF514:QF539" si="775">IF(JC514&lt;1,0,1)</f>
        <v>1</v>
      </c>
      <c r="QG514">
        <f t="shared" ref="QG514:QG539" si="776">IF(SUM(CT514,CU514,FD514,FE514)&gt;0,1,0)</f>
        <v>0</v>
      </c>
      <c r="QH514">
        <f t="shared" ref="QH514:QH539" si="777">CT514+CU514+FD514+FE514</f>
        <v>0</v>
      </c>
      <c r="QI514">
        <f t="shared" ref="QI514:QI539" si="778">IFERROR((CR514*CT514+CS514*CU514+FA514*FD514+FC514*FE514)/(100*QH514),0)</f>
        <v>0</v>
      </c>
      <c r="QJ514" t="str">
        <f t="shared" ref="QJ514:QJ539" si="779">IF(SUM(QE514:QG514)=0,"Used None",IF(SUM(QE514:QG514)=3,"Used All 3",IF(AND(QE514=1,QF514=1),"Used READ 180 and RC!",IF(AND(QE514=1,QG514=1),"Used READ 180 and rSkills",IF(AND(QF514=1,QG514=1),"Used RC! and rSkills",IF(QE514=1,"READ 180 Only",IF(QF514=1,"RC! Only","rSkills Only")))))))</f>
        <v>RC! Only</v>
      </c>
      <c r="QK514" t="str">
        <f t="shared" ref="QK514:QK539" si="780">IF($MS514="READ 180 Record",IF(AQ514="","Null",IF(AQ514&lt;20,"Under 20 Sessions",IF(AQ514&lt;40,"20 to 39 Sessions",IF(AQ514&lt;60,"40 to 59 Sessions",IF(AQ514&lt;80,"60 to 79 Sessions",IF(AQ514&lt;100,"80 to 99 Sessions","100 or More Sessions")))))),"Null")</f>
        <v>Null</v>
      </c>
      <c r="QL514" t="str">
        <f t="shared" ref="QL514:QL539" si="781">IF($MS514="READ 180 Record",IF(AQ514="","Null",IF(AP514&lt;5,"Under 5 Segments",IF(AP514&lt;9,"5 to 8 Segments",IF(AP514&lt;13,"9 to 12 Segments","13 or More Segments")))),"Null")</f>
        <v>Null</v>
      </c>
      <c r="QM514" t="str">
        <f>IF($MS514="READ 180 Record",IF(AQ514="","Null",VLOOKUP(JJ514,Lookups!$DX$3:$EB$2054,AN514+1,FALSE)),"Null")</f>
        <v>Null</v>
      </c>
      <c r="QN514" t="str">
        <f t="shared" ref="QN514:QN539" si="782">IF($MS514="Expert 21 Record",COUNT(LL514,LO514,LR514,LU514,LX514,MA514,MD514,MG514,MJ514,MM514),"Null")</f>
        <v>Null</v>
      </c>
    </row>
    <row r="515" spans="1:456" x14ac:dyDescent="0.25">
      <c r="A515" s="161" t="s">
        <v>1447</v>
      </c>
      <c r="B515" s="161" t="s">
        <v>1447</v>
      </c>
      <c r="C515" s="161" t="s">
        <v>1447</v>
      </c>
      <c r="D515" s="161" t="s">
        <v>1447</v>
      </c>
      <c r="E515" s="161">
        <v>6</v>
      </c>
      <c r="F515" s="161" t="s">
        <v>1447</v>
      </c>
      <c r="G515" s="161" t="s">
        <v>880</v>
      </c>
      <c r="H515" s="161" t="s">
        <v>907</v>
      </c>
      <c r="I515" s="161">
        <v>986</v>
      </c>
      <c r="J515" s="159">
        <v>42243</v>
      </c>
      <c r="K515" s="161">
        <v>0</v>
      </c>
      <c r="L515" s="161">
        <v>0</v>
      </c>
      <c r="M515" s="161">
        <v>0</v>
      </c>
      <c r="N515" s="161">
        <v>0</v>
      </c>
      <c r="O515" s="161">
        <v>0</v>
      </c>
      <c r="P515" s="161">
        <v>0</v>
      </c>
      <c r="Q515" s="161">
        <v>0</v>
      </c>
      <c r="R515" s="161">
        <v>0</v>
      </c>
      <c r="S515" s="161">
        <v>0</v>
      </c>
      <c r="T515" s="161">
        <v>0</v>
      </c>
      <c r="U515" s="161">
        <v>0</v>
      </c>
      <c r="V515" s="161">
        <v>0</v>
      </c>
      <c r="W515" s="161">
        <v>0</v>
      </c>
      <c r="X515" s="161">
        <v>0</v>
      </c>
      <c r="AB515" s="161" t="s">
        <v>242</v>
      </c>
      <c r="AC515" s="161" t="s">
        <v>242</v>
      </c>
      <c r="AD515" s="161" t="s">
        <v>242</v>
      </c>
      <c r="AE515" s="161" t="s">
        <v>242</v>
      </c>
      <c r="AF515" s="161" t="s">
        <v>242</v>
      </c>
      <c r="AG515" s="161" t="s">
        <v>242</v>
      </c>
      <c r="AH515" s="161" t="s">
        <v>242</v>
      </c>
      <c r="AI515" s="161">
        <v>20150801</v>
      </c>
      <c r="AJ515" s="161">
        <v>20160525</v>
      </c>
      <c r="AK515" s="161" t="s">
        <v>869</v>
      </c>
      <c r="AL515" t="s">
        <v>1076</v>
      </c>
      <c r="AM515" t="s">
        <v>907</v>
      </c>
      <c r="AN515">
        <v>4</v>
      </c>
      <c r="AO515" t="s">
        <v>870</v>
      </c>
      <c r="AP515">
        <v>1</v>
      </c>
      <c r="AQ515">
        <v>21</v>
      </c>
      <c r="AR515">
        <v>405</v>
      </c>
      <c r="AS515">
        <v>130</v>
      </c>
      <c r="AT515">
        <v>88</v>
      </c>
      <c r="AU515">
        <v>163</v>
      </c>
      <c r="AV515">
        <v>23</v>
      </c>
      <c r="AW515">
        <v>13</v>
      </c>
      <c r="AX515">
        <v>16.725000000000001</v>
      </c>
      <c r="AY515">
        <v>11</v>
      </c>
      <c r="AZ515">
        <v>3</v>
      </c>
      <c r="BA515">
        <v>202.3167</v>
      </c>
      <c r="BB515">
        <v>8588</v>
      </c>
      <c r="BC515">
        <v>76.923076922999996</v>
      </c>
      <c r="BD515">
        <v>62.5</v>
      </c>
      <c r="BE515">
        <v>132</v>
      </c>
      <c r="BF515">
        <v>50</v>
      </c>
      <c r="BG515">
        <v>50</v>
      </c>
      <c r="BH515">
        <v>100</v>
      </c>
      <c r="BI515">
        <v>3</v>
      </c>
      <c r="BJ515">
        <v>5</v>
      </c>
      <c r="BK515">
        <v>0</v>
      </c>
      <c r="BL515">
        <v>0</v>
      </c>
      <c r="BM515" t="s">
        <v>1080</v>
      </c>
      <c r="BN515" t="s">
        <v>1079</v>
      </c>
      <c r="ET515" s="161">
        <v>0</v>
      </c>
      <c r="EU515" s="161">
        <v>0</v>
      </c>
      <c r="EV515" s="161">
        <v>0</v>
      </c>
      <c r="EW515" s="161">
        <v>0</v>
      </c>
      <c r="EX515" s="161">
        <v>0</v>
      </c>
      <c r="EY515" s="161">
        <v>0</v>
      </c>
      <c r="EZ515" s="161">
        <v>0</v>
      </c>
      <c r="FA515" s="161">
        <v>0</v>
      </c>
      <c r="FB515" s="161">
        <v>0</v>
      </c>
      <c r="FC515" s="161">
        <v>0</v>
      </c>
      <c r="FD515" s="161">
        <v>0</v>
      </c>
      <c r="FE515" s="161">
        <v>0</v>
      </c>
      <c r="HN515" s="161" t="s">
        <v>907</v>
      </c>
      <c r="JB515" s="161" t="s">
        <v>907</v>
      </c>
      <c r="JC515" s="161">
        <v>0</v>
      </c>
      <c r="JD515" s="161">
        <v>0</v>
      </c>
      <c r="JE515" s="161">
        <v>0</v>
      </c>
      <c r="JF515" s="161">
        <v>0</v>
      </c>
      <c r="JG515" s="159">
        <v>42243</v>
      </c>
      <c r="JH515" s="161">
        <v>986</v>
      </c>
      <c r="JI515" s="159">
        <v>42243</v>
      </c>
      <c r="JJ515" s="161">
        <v>986</v>
      </c>
      <c r="JK515" s="161">
        <v>23</v>
      </c>
      <c r="MN515" t="str">
        <f t="shared" si="696"/>
        <v>NoNoNoNoNoNo</v>
      </c>
      <c r="MO515" t="str">
        <f>IF(AND(MN515="NoNoNoNoNoNo",JI515=""),"No Programs",VLOOKUP(MN515,Lookups!$DA$4:$DB$67,2,FALSE))</f>
        <v>RI Screening Only</v>
      </c>
      <c r="MP515">
        <f t="shared" si="697"/>
        <v>1</v>
      </c>
      <c r="MQ515" t="str">
        <f t="shared" si="698"/>
        <v>READ 180 User</v>
      </c>
      <c r="MR515" t="str">
        <f>Directions!$D$3</f>
        <v>Usage</v>
      </c>
      <c r="MS515" t="str">
        <f>VLOOKUP(MQ515,Lookups!$CU$71:$CV$80,2,FALSE)</f>
        <v>READ 180 Record</v>
      </c>
      <c r="MT515">
        <f t="shared" si="699"/>
        <v>1</v>
      </c>
      <c r="MU515">
        <f t="shared" si="700"/>
        <v>1</v>
      </c>
      <c r="MV515">
        <f t="shared" si="701"/>
        <v>0</v>
      </c>
      <c r="MW515">
        <f t="shared" si="702"/>
        <v>0</v>
      </c>
      <c r="MX515">
        <f t="shared" si="703"/>
        <v>0</v>
      </c>
      <c r="MY515" t="str">
        <f t="shared" si="704"/>
        <v>Not Used</v>
      </c>
      <c r="MZ515">
        <f t="shared" si="705"/>
        <v>0</v>
      </c>
      <c r="NA515" t="str">
        <f t="shared" si="706"/>
        <v>Not Available</v>
      </c>
      <c r="NB515" t="str">
        <f t="shared" si="707"/>
        <v>Not Available</v>
      </c>
      <c r="NC515" t="str">
        <f t="shared" si="708"/>
        <v>4 Not Indicated</v>
      </c>
      <c r="ND515" t="str">
        <f t="shared" si="709"/>
        <v>4 Not Indicated</v>
      </c>
      <c r="NE515" t="str">
        <f t="shared" si="710"/>
        <v>4 Not Indicated</v>
      </c>
      <c r="NF515" t="str">
        <f t="shared" si="711"/>
        <v>4 Not Indicated</v>
      </c>
      <c r="NG515" t="str">
        <f t="shared" si="712"/>
        <v>4 Not Indicated</v>
      </c>
      <c r="NH515" s="159">
        <f t="shared" si="713"/>
        <v>42243</v>
      </c>
      <c r="NI515">
        <f t="shared" si="714"/>
        <v>986</v>
      </c>
      <c r="NJ515" s="159">
        <f t="shared" si="715"/>
        <v>42243</v>
      </c>
      <c r="NK515">
        <f t="shared" si="716"/>
        <v>986</v>
      </c>
      <c r="NL515" t="str">
        <f t="shared" si="717"/>
        <v>Lone RI Test</v>
      </c>
      <c r="NM515">
        <f t="shared" si="718"/>
        <v>0</v>
      </c>
      <c r="NN515">
        <f>IF(OR(E515="PK",E515="K",JJ515=""),"Null",INDEX(Lookups!$EZ$4:$FW$18,MATCH($JJ515,Lookups!$EY$4:$EY$18,1),MATCH($E515,Lookups!$EZ$3:$FW$3,0)))</f>
        <v>30</v>
      </c>
      <c r="NO515">
        <f>IF(OR(E515="PK",E515="K",JJ515=""),"Null",INDEX(Lookups!$EZ$4:$FW$18,MATCH($JJ515,Lookups!$EY$4:$EY$18,1),MATCH($E515,Lookups!$EZ$3:$FW$3,0) + 1))</f>
        <v>55</v>
      </c>
      <c r="NP515">
        <f t="shared" si="719"/>
        <v>60</v>
      </c>
      <c r="NQ515" t="str">
        <f t="shared" si="720"/>
        <v>No PI Needed</v>
      </c>
      <c r="NR515" t="str">
        <f t="shared" si="721"/>
        <v>No PI Needed</v>
      </c>
      <c r="NS515" t="str">
        <f t="shared" si="722"/>
        <v>800L to 999L</v>
      </c>
      <c r="NT515" t="str">
        <f t="shared" si="723"/>
        <v>800L to 999L</v>
      </c>
      <c r="NU515" t="str">
        <f t="shared" si="724"/>
        <v>800L to 999L</v>
      </c>
      <c r="NV515" s="183" t="str">
        <f t="array" ref="NV515">IF($NL515="No RI Tests","No RI Tests",VLOOKUP(IF(AND(E515="K",JJ515&lt;280),3,IF(AND(E515="K",JJ515&gt;=280),4,MAX(IF(E515=Lookups!$DF$6:$DF$99,IF(JJ515&gt;=Lookups!$DG$6:$DG$99,Lookups!$DH$6:$DH$99))))),Lookups!$DE$104:$DG$108,2,FALSE))</f>
        <v>3 Proficient</v>
      </c>
      <c r="NW515" s="161" t="str">
        <f t="array" ref="NW515">IF($NL515="No RI Tests","No RI Tests",VLOOKUP(IF(AND(E515="K",JH515&lt;280),3,IF(AND(E515="K",JH515&gt;=280),4,MAX(IF(E515=Lookups!$DF$6:$DF$99,IF(NI515&gt;=Lookups!$DG$6:$DG$99,Lookups!$DH$6:$DH$99))))),Lookups!$DE$104:$DG$108,2,FALSE))</f>
        <v>3 Proficient</v>
      </c>
      <c r="NX515" s="161" t="str">
        <f t="array" ref="NX515">IF($NL515="No RI Tests","No RI Tests",VLOOKUP(IF(AND(E515="K",NK515&lt;280),3,IF(AND(E515="K",NK515&gt;=280),4,MAX(IF(E515=Lookups!$DF$6:$DF$99,IF(NK515&gt;=Lookups!$DG$6:$DG$99,Lookups!$DH$6:$DH$99))))),Lookups!$DE$104:$DG$108,2,FALSE))</f>
        <v>3 Proficient</v>
      </c>
      <c r="NY515" t="str">
        <f t="shared" si="725"/>
        <v>Null</v>
      </c>
      <c r="NZ515" t="str">
        <f t="shared" si="726"/>
        <v>Null</v>
      </c>
      <c r="OA515" t="str">
        <f t="shared" si="727"/>
        <v>No RI for Comparison</v>
      </c>
      <c r="OB515" s="161" t="str">
        <f t="array" ref="OB515">IF($NL515="No RI Tests","No RI Tests",IF(E515="K","N/A",VLOOKUP(MAX(IF(E515=Lookups!$DF$6:$DF$99,IF(JJ515&gt;=Lookups!$DG$6:$DG$99,Lookups!$DI$6:$DI$99))),Lookups!$DE$104:$DG$108,3,FALSE)))</f>
        <v>2 Partial</v>
      </c>
      <c r="OC515" s="161" t="str">
        <f t="array" ref="OC515">IF($NL515="No RI Tests","No RI Tests",IF(E515="K","N/A",VLOOKUP(MAX(IF(E515=Lookups!$DF$6:$DF$99,IF(NI515&gt;=Lookups!$DG$6:$DG$99,Lookups!$DI$6:$DI$99))),Lookups!$DE$104:$DG$108,3,FALSE)))</f>
        <v>2 Partial</v>
      </c>
      <c r="OD515" s="161" t="str">
        <f t="array" ref="OD515">IF($NL515="No RI Tests","No RI Tests",IF(E515="K","N/A",VLOOKUP(MAX(IF(E515=Lookups!$DF$6:$DF$99,IF(NK515&gt;=Lookups!$DG$6:$DG$99,Lookups!$DI$6:$DI$99))),Lookups!$DE$104:$DG$108,3,FALSE)))</f>
        <v>2 Partial</v>
      </c>
      <c r="OE515" t="str">
        <f t="shared" si="728"/>
        <v>Null</v>
      </c>
      <c r="OF515" t="str">
        <f t="shared" si="729"/>
        <v>Null</v>
      </c>
      <c r="OG515" t="str">
        <f t="shared" si="730"/>
        <v>No RI for Comparison</v>
      </c>
      <c r="OH515" t="str">
        <f t="shared" si="731"/>
        <v>Null</v>
      </c>
      <c r="OI515" t="str">
        <f t="shared" si="732"/>
        <v>Null</v>
      </c>
      <c r="OJ515" t="str">
        <f t="shared" si="733"/>
        <v>Null</v>
      </c>
      <c r="OK515" t="str">
        <f t="shared" si="734"/>
        <v>Null</v>
      </c>
      <c r="OL515" t="str">
        <f t="shared" si="735"/>
        <v>Null</v>
      </c>
      <c r="OM515" t="str">
        <f t="shared" si="736"/>
        <v>Fall Administration</v>
      </c>
      <c r="ON515" t="str">
        <f t="shared" si="737"/>
        <v>Null</v>
      </c>
      <c r="OO515" t="str">
        <f t="shared" si="738"/>
        <v>Fall Administration RI</v>
      </c>
      <c r="OP515" t="str">
        <f ca="1">IF(AND(HR515&lt;&gt;"",JJ515&lt;600),IF(HT515="Advancing","Tier 2","Tier 3"),IF(JI515="","Null",IF(OR(E515="K",E515&lt;3),"FRA Recommended",IF(JJ515&gt;=IF(E515&lt;6,400,600),IF(JJ515&lt;VLOOKUP(E515,Lookups!$AP$3:$AR$16,3,FALSE),"Tier 2","Core"),IF(JJ515&lt;400,IF(RAND()&lt;0.81,"Tier 3","Tier 2"),IF(RAND()&lt;0.51,"Tier 3","Tier 2"))))))</f>
        <v>Core</v>
      </c>
      <c r="OQ515" t="str">
        <f t="shared" si="739"/>
        <v>Average Reading Invt. at Least 15 Minutes Long</v>
      </c>
      <c r="OR515" t="str">
        <f t="shared" si="740"/>
        <v>Null</v>
      </c>
      <c r="OS515">
        <f t="shared" si="741"/>
        <v>0</v>
      </c>
      <c r="OT515">
        <f t="shared" si="742"/>
        <v>0</v>
      </c>
      <c r="OU515" s="159" t="str">
        <f t="shared" si="743"/>
        <v>No PI Tests</v>
      </c>
      <c r="OV515" t="str">
        <f t="shared" si="744"/>
        <v>No PI Tests</v>
      </c>
      <c r="OW515" t="str">
        <f t="shared" si="745"/>
        <v>No PI Tests</v>
      </c>
      <c r="OX515" t="str">
        <f t="shared" si="746"/>
        <v>No PI Tests</v>
      </c>
      <c r="OY515" t="str">
        <f t="shared" si="747"/>
        <v>No PI Tests</v>
      </c>
      <c r="OZ515" t="str">
        <f t="shared" si="748"/>
        <v>No PI Tests</v>
      </c>
      <c r="PA515" s="159" t="str">
        <f t="shared" si="749"/>
        <v>No PI Tests</v>
      </c>
      <c r="PB515" t="str">
        <f t="shared" si="750"/>
        <v>No PI Tests</v>
      </c>
      <c r="PC515" t="str">
        <f t="shared" si="751"/>
        <v>No PI Tests</v>
      </c>
      <c r="PD515" t="str">
        <f t="shared" si="752"/>
        <v>No PI Tests</v>
      </c>
      <c r="PE515" t="str">
        <f t="shared" si="753"/>
        <v>No PI Tests</v>
      </c>
      <c r="PF515" t="str">
        <f t="shared" si="754"/>
        <v>No PI Tests</v>
      </c>
      <c r="PG515" t="str">
        <f t="shared" si="755"/>
        <v>No PI Tests</v>
      </c>
      <c r="PH515">
        <f t="shared" si="756"/>
        <v>0</v>
      </c>
      <c r="PI515">
        <f t="shared" si="757"/>
        <v>0</v>
      </c>
      <c r="PJ515" t="str">
        <f t="shared" si="758"/>
        <v>Null</v>
      </c>
      <c r="PK515" t="str">
        <f>IF(HR515="","Null",IF(E515&lt;3,"Null",IF(HU515=0,0,IF(HS515="Form 1",VLOOKUP(HU515,Lookups!$BE$3:$BP$63,E515,FALSE),IF(HS515="Form 2",VLOOKUP(HU515,Lookups!$BE$67:$BP$127,E515,FALSE),VLOOKUP(HU515,Lookups!$BE$130:$BP$190,E515,FALSE))))))</f>
        <v>Null</v>
      </c>
      <c r="PL515" t="str">
        <f t="shared" si="759"/>
        <v>Null</v>
      </c>
      <c r="PM515" t="str">
        <f>IF($PH515=0,"Null",IF(E515&lt;3,"Null",IF(OX515=0,0,IF(OV515="Form 1",VLOOKUP(OX515,Lookups!$BE$3:$BP$63,E515,FALSE),IF(OV515="Form 2",VLOOKUP(OX515,Lookups!$BE$67:$BP$127,E515,FALSE),VLOOKUP(OX515,Lookups!$BE$130:$BP$190,E515,FALSE))))))</f>
        <v>Null</v>
      </c>
      <c r="PN515" t="str">
        <f t="shared" si="760"/>
        <v>Null</v>
      </c>
      <c r="PO515" t="str">
        <f t="shared" si="761"/>
        <v>Null</v>
      </c>
      <c r="PP515" t="str">
        <f t="shared" si="762"/>
        <v>Null</v>
      </c>
      <c r="PQ515" t="str">
        <f>IF(HR515="","Null",IF(E515&lt;3,"Null",IF(HV515=0,0,IF(HS515="Form 1",VLOOKUP(HV515,Lookups!$BR$3:$CC$63,E515,FALSE),IF(HS515="Form 2",VLOOKUP(HV515,Lookups!$BR$67:$CC$127,E515,FALSE),VLOOKUP(HV515,Lookups!$BR$130:$CC$190,E515,FALSE))))))</f>
        <v>Null</v>
      </c>
      <c r="PR515" t="str">
        <f t="shared" si="763"/>
        <v>Null</v>
      </c>
      <c r="PS515" t="str">
        <f>IF(HR515="","Null",IF(E515&lt;3,"Null",IF(OY515=0,0,IF(OW515="Form 1",VLOOKUP(OY515,Lookups!$BR$3:$CC$63,E515,FALSE),IF(OW515="Form 2",VLOOKUP(OY515,Lookups!$BR$67:$CC$127,E515,FALSE),VLOOKUP(OY515,Lookups!$BR$130:$CC$190,E515,FALSE))))))</f>
        <v>Null</v>
      </c>
      <c r="PT515" t="str">
        <f t="shared" si="764"/>
        <v>Null</v>
      </c>
      <c r="PU515" t="str">
        <f t="shared" si="765"/>
        <v>Null</v>
      </c>
      <c r="PV515" t="str">
        <f t="shared" si="766"/>
        <v>Null</v>
      </c>
      <c r="PW515" t="str">
        <f t="shared" si="767"/>
        <v>No PI Tests</v>
      </c>
      <c r="PX515">
        <f t="shared" si="768"/>
        <v>0</v>
      </c>
      <c r="PY515">
        <f t="shared" si="769"/>
        <v>0</v>
      </c>
      <c r="PZ515" t="str">
        <f t="shared" si="770"/>
        <v>Null</v>
      </c>
      <c r="QA515" t="str">
        <f t="shared" si="771"/>
        <v>Null</v>
      </c>
      <c r="QB515" t="str">
        <f t="shared" si="772"/>
        <v>Null</v>
      </c>
      <c r="QC515" t="str">
        <f>IF($MS515="System 44 Record",IF(BQ515&lt;MEDIAN(Directions!$F$3,Directions!$F$6),"Mid-Year Exited Student","Full Year Participant")&amp;IF(BP515&lt;Directions!$F$3,", Started Prior Year",", Started This Year"),"Null")</f>
        <v>Null</v>
      </c>
      <c r="QD515" t="str">
        <f t="shared" si="773"/>
        <v>Null</v>
      </c>
      <c r="QE515">
        <f t="shared" si="774"/>
        <v>1</v>
      </c>
      <c r="QF515">
        <f t="shared" si="775"/>
        <v>0</v>
      </c>
      <c r="QG515">
        <f t="shared" si="776"/>
        <v>0</v>
      </c>
      <c r="QH515">
        <f t="shared" si="777"/>
        <v>0</v>
      </c>
      <c r="QI515">
        <f t="shared" si="778"/>
        <v>0</v>
      </c>
      <c r="QJ515" t="str">
        <f t="shared" si="779"/>
        <v>READ 180 Only</v>
      </c>
      <c r="QK515" t="str">
        <f t="shared" si="780"/>
        <v>20 to 39 Sessions</v>
      </c>
      <c r="QL515" t="str">
        <f t="shared" si="781"/>
        <v>Under 5 Segments</v>
      </c>
      <c r="QM515" t="str">
        <f>IF($MS515="READ 180 Record",IF(AQ515="","Null",VLOOKUP(JJ515,Lookups!$DX$3:$EB$2054,AN515+1,FALSE)),"Null")</f>
        <v>Level Matches Lexile Score</v>
      </c>
      <c r="QN515" t="str">
        <f t="shared" si="782"/>
        <v>Null</v>
      </c>
    </row>
    <row r="516" spans="1:456" x14ac:dyDescent="0.25">
      <c r="A516" s="161" t="s">
        <v>1447</v>
      </c>
      <c r="B516" s="161" t="s">
        <v>1447</v>
      </c>
      <c r="C516" s="161" t="s">
        <v>1447</v>
      </c>
      <c r="D516" s="161" t="s">
        <v>1447</v>
      </c>
      <c r="E516" s="161">
        <v>6</v>
      </c>
      <c r="F516" s="161" t="s">
        <v>1447</v>
      </c>
      <c r="G516" s="161" t="s">
        <v>867</v>
      </c>
      <c r="H516" s="161" t="s">
        <v>868</v>
      </c>
      <c r="I516" s="161">
        <v>153</v>
      </c>
      <c r="J516" s="159">
        <v>42499</v>
      </c>
      <c r="K516" s="161">
        <v>0</v>
      </c>
      <c r="L516" s="161">
        <v>0</v>
      </c>
      <c r="M516" s="161">
        <v>0</v>
      </c>
      <c r="N516" s="161">
        <v>0</v>
      </c>
      <c r="O516" s="161">
        <v>0</v>
      </c>
      <c r="P516" s="161">
        <v>0</v>
      </c>
      <c r="Q516" s="161">
        <v>0</v>
      </c>
      <c r="R516" s="161">
        <v>0</v>
      </c>
      <c r="S516" s="161">
        <v>0</v>
      </c>
      <c r="T516" s="161">
        <v>0</v>
      </c>
      <c r="U516" s="161">
        <v>0</v>
      </c>
      <c r="V516" s="161">
        <v>0</v>
      </c>
      <c r="W516" s="161">
        <v>0</v>
      </c>
      <c r="X516" s="161">
        <v>0</v>
      </c>
      <c r="AB516" s="161" t="s">
        <v>241</v>
      </c>
      <c r="AC516" s="161" t="s">
        <v>242</v>
      </c>
      <c r="AD516" s="161" t="s">
        <v>242</v>
      </c>
      <c r="AE516" s="161" t="s">
        <v>242</v>
      </c>
      <c r="AF516" s="161" t="s">
        <v>242</v>
      </c>
      <c r="AG516" s="161" t="s">
        <v>241</v>
      </c>
      <c r="AH516" s="161" t="s">
        <v>242</v>
      </c>
      <c r="AI516" s="161">
        <v>20150801</v>
      </c>
      <c r="AJ516" s="161">
        <v>20160525</v>
      </c>
      <c r="AK516" s="161" t="s">
        <v>869</v>
      </c>
      <c r="AL516" t="s">
        <v>1076</v>
      </c>
      <c r="AM516" t="s">
        <v>868</v>
      </c>
      <c r="AN516">
        <v>2</v>
      </c>
      <c r="AO516" t="s">
        <v>870</v>
      </c>
      <c r="AP516">
        <v>7</v>
      </c>
      <c r="AQ516">
        <v>66</v>
      </c>
      <c r="AR516">
        <v>1365</v>
      </c>
      <c r="AS516">
        <v>217</v>
      </c>
      <c r="AT516">
        <v>340</v>
      </c>
      <c r="AU516">
        <v>663</v>
      </c>
      <c r="AV516">
        <v>69</v>
      </c>
      <c r="AW516">
        <v>56</v>
      </c>
      <c r="AX516">
        <v>21.066600000000001</v>
      </c>
      <c r="AY516">
        <v>8.75</v>
      </c>
      <c r="AZ516">
        <v>3.3</v>
      </c>
      <c r="BA516">
        <v>198.98339999999999</v>
      </c>
      <c r="BB516">
        <v>12673</v>
      </c>
      <c r="BC516">
        <v>78.787878786999997</v>
      </c>
      <c r="BD516">
        <v>74.358974357999998</v>
      </c>
      <c r="BE516">
        <v>409</v>
      </c>
      <c r="BF516">
        <v>355</v>
      </c>
      <c r="BG516">
        <v>0</v>
      </c>
      <c r="BH516">
        <v>88</v>
      </c>
      <c r="BI516">
        <v>3</v>
      </c>
      <c r="BJ516">
        <v>0</v>
      </c>
      <c r="BK516">
        <v>76</v>
      </c>
      <c r="BL516">
        <v>0</v>
      </c>
      <c r="BM516" t="s">
        <v>1077</v>
      </c>
      <c r="BN516" t="s">
        <v>1076</v>
      </c>
      <c r="BO516" t="s">
        <v>868</v>
      </c>
      <c r="BP516" s="159">
        <v>42258</v>
      </c>
      <c r="BQ516" s="159">
        <v>42345</v>
      </c>
      <c r="BR516" t="s">
        <v>871</v>
      </c>
      <c r="BS516">
        <v>153</v>
      </c>
      <c r="BT516" s="159">
        <v>42345</v>
      </c>
      <c r="BU516">
        <v>7</v>
      </c>
      <c r="BV516">
        <v>3</v>
      </c>
      <c r="BW516">
        <v>44</v>
      </c>
      <c r="BX516">
        <v>37</v>
      </c>
      <c r="BY516">
        <v>787</v>
      </c>
      <c r="BZ516">
        <v>858</v>
      </c>
      <c r="CA516">
        <v>24</v>
      </c>
      <c r="CB516">
        <v>21</v>
      </c>
      <c r="CC516">
        <v>39</v>
      </c>
      <c r="CD516">
        <v>88</v>
      </c>
      <c r="CE516">
        <v>94</v>
      </c>
      <c r="CF516">
        <v>93</v>
      </c>
      <c r="CG516">
        <v>93</v>
      </c>
      <c r="CH516">
        <v>90</v>
      </c>
      <c r="CI516">
        <v>19983</v>
      </c>
      <c r="CJ516">
        <v>2.7692000000000001</v>
      </c>
      <c r="CK516">
        <v>7</v>
      </c>
      <c r="CL516">
        <v>2</v>
      </c>
      <c r="ET516" s="161">
        <v>1</v>
      </c>
      <c r="EU516" s="161">
        <v>43</v>
      </c>
      <c r="EV516" s="161">
        <v>43</v>
      </c>
      <c r="EW516" s="161">
        <v>2600</v>
      </c>
      <c r="EX516" s="161">
        <v>0</v>
      </c>
      <c r="EY516" s="161">
        <v>0</v>
      </c>
      <c r="EZ516" s="161">
        <v>0</v>
      </c>
      <c r="FA516" s="161">
        <v>0</v>
      </c>
      <c r="FB516" s="161">
        <v>47</v>
      </c>
      <c r="FC516" s="161">
        <v>68</v>
      </c>
      <c r="FD516" s="161">
        <v>0</v>
      </c>
      <c r="FE516" s="161">
        <v>1</v>
      </c>
      <c r="FF516" s="159">
        <v>42327</v>
      </c>
      <c r="FG516" s="161">
        <v>47</v>
      </c>
      <c r="FH516" s="161">
        <v>68</v>
      </c>
      <c r="FI516" s="161">
        <v>17</v>
      </c>
      <c r="FJ516" s="161">
        <v>70</v>
      </c>
      <c r="FK516" s="161">
        <v>63</v>
      </c>
      <c r="HN516" s="161" t="s">
        <v>868</v>
      </c>
      <c r="HO516" s="159">
        <v>42243</v>
      </c>
      <c r="HP516" s="159">
        <v>42348</v>
      </c>
      <c r="HQ516" s="161">
        <v>2</v>
      </c>
      <c r="HR516" s="159">
        <v>42243</v>
      </c>
      <c r="HS516" s="161" t="s">
        <v>872</v>
      </c>
      <c r="HT516" s="161" t="s">
        <v>873</v>
      </c>
      <c r="HU516" s="161">
        <v>30</v>
      </c>
      <c r="HV516" s="161">
        <v>12</v>
      </c>
      <c r="HW516" s="161">
        <v>0</v>
      </c>
      <c r="HX516" s="159">
        <v>42348</v>
      </c>
      <c r="HY516" s="161" t="s">
        <v>874</v>
      </c>
      <c r="HZ516" s="161" t="s">
        <v>878</v>
      </c>
      <c r="IA516" s="161">
        <v>47</v>
      </c>
      <c r="IB516" s="161">
        <v>10</v>
      </c>
      <c r="IC516" s="161">
        <v>0</v>
      </c>
      <c r="JB516" s="161" t="s">
        <v>868</v>
      </c>
      <c r="JC516" s="161">
        <v>23</v>
      </c>
      <c r="JD516" s="161">
        <v>14</v>
      </c>
      <c r="JE516" s="161">
        <v>25</v>
      </c>
      <c r="JF516" s="161">
        <v>16779</v>
      </c>
      <c r="JG516" s="159">
        <v>42499</v>
      </c>
      <c r="JH516" s="161">
        <v>153</v>
      </c>
      <c r="JI516" s="159">
        <v>42244</v>
      </c>
      <c r="JJ516" s="161">
        <v>0</v>
      </c>
      <c r="JK516" s="161">
        <v>6</v>
      </c>
      <c r="JL516" s="159">
        <v>42348</v>
      </c>
      <c r="JM516" s="161">
        <v>68</v>
      </c>
      <c r="JN516" s="161">
        <v>7</v>
      </c>
      <c r="JO516" s="159">
        <v>42499</v>
      </c>
      <c r="JP516" s="161">
        <v>153</v>
      </c>
      <c r="JQ516" s="161">
        <v>10</v>
      </c>
      <c r="MN516" t="str">
        <f t="shared" si="696"/>
        <v>YesNoNoNoYesNo</v>
      </c>
      <c r="MO516" t="str">
        <f>IF(AND(MN516="NoNoNoNoNoNo",JI516=""),"No Programs",VLOOKUP(MN516,Lookups!$DA$4:$DB$67,2,FALSE))</f>
        <v>READ 180 Only</v>
      </c>
      <c r="MP516">
        <f t="shared" si="697"/>
        <v>0.64077669902912626</v>
      </c>
      <c r="MQ516" t="str">
        <f t="shared" si="698"/>
        <v>System 44 User</v>
      </c>
      <c r="MR516" t="str">
        <f>Directions!$D$3</f>
        <v>Usage</v>
      </c>
      <c r="MS516" t="str">
        <f>VLOOKUP(MQ516,Lookups!$CU$71:$CV$80,2,FALSE)</f>
        <v>System 44 Record</v>
      </c>
      <c r="MT516">
        <f t="shared" si="699"/>
        <v>1</v>
      </c>
      <c r="MU516">
        <f t="shared" si="700"/>
        <v>1</v>
      </c>
      <c r="MV516">
        <f t="shared" si="701"/>
        <v>1</v>
      </c>
      <c r="MW516">
        <f t="shared" si="702"/>
        <v>1</v>
      </c>
      <c r="MX516">
        <f t="shared" si="703"/>
        <v>15</v>
      </c>
      <c r="MY516" t="str">
        <f t="shared" si="704"/>
        <v>Not Used</v>
      </c>
      <c r="MZ516">
        <f t="shared" si="705"/>
        <v>0</v>
      </c>
      <c r="NA516" t="str">
        <f t="shared" si="706"/>
        <v>Not Available</v>
      </c>
      <c r="NB516" t="str">
        <f t="shared" si="707"/>
        <v>Not Available</v>
      </c>
      <c r="NC516" t="str">
        <f t="shared" si="708"/>
        <v>4 Not Indicated</v>
      </c>
      <c r="ND516" t="str">
        <f t="shared" si="709"/>
        <v>4 Not Indicated</v>
      </c>
      <c r="NE516" t="str">
        <f t="shared" si="710"/>
        <v>4 Not Indicated</v>
      </c>
      <c r="NF516" t="str">
        <f t="shared" si="711"/>
        <v>4 Not Indicated</v>
      </c>
      <c r="NG516" t="str">
        <f t="shared" si="712"/>
        <v>4 Not Indicated</v>
      </c>
      <c r="NH516" s="159">
        <f t="shared" si="713"/>
        <v>42499</v>
      </c>
      <c r="NI516">
        <f t="shared" si="714"/>
        <v>153</v>
      </c>
      <c r="NJ516" s="159">
        <f t="shared" si="715"/>
        <v>42499</v>
      </c>
      <c r="NK516">
        <f t="shared" si="716"/>
        <v>153</v>
      </c>
      <c r="NL516">
        <f t="shared" si="717"/>
        <v>36.428571428571431</v>
      </c>
      <c r="NM516">
        <f t="shared" si="718"/>
        <v>1</v>
      </c>
      <c r="NN516">
        <f>IF(OR(E516="PK",E516="K",JJ516=""),"Null",INDEX(Lookups!$EZ$4:$FW$18,MATCH($JJ516,Lookups!$EY$4:$EY$18,1),MATCH($E516,Lookups!$EZ$3:$FW$3,0)))</f>
        <v>205</v>
      </c>
      <c r="NO516">
        <f>IF(OR(E516="PK",E516="K",JJ516=""),"Null",INDEX(Lookups!$EZ$4:$FW$18,MATCH($JJ516,Lookups!$EY$4:$EY$18,1),MATCH($E516,Lookups!$EZ$3:$FW$3,0) + 1))</f>
        <v>315</v>
      </c>
      <c r="NP516">
        <f t="shared" si="719"/>
        <v>410</v>
      </c>
      <c r="NQ516" t="str">
        <f t="shared" si="720"/>
        <v>PI is Recommended</v>
      </c>
      <c r="NR516" t="str">
        <f t="shared" si="721"/>
        <v>PI is Recommended</v>
      </c>
      <c r="NS516" t="str">
        <f t="shared" si="722"/>
        <v>BR to 199L</v>
      </c>
      <c r="NT516" t="str">
        <f t="shared" si="723"/>
        <v>BR to 199L</v>
      </c>
      <c r="NU516" t="str">
        <f t="shared" si="724"/>
        <v>BR to 199L</v>
      </c>
      <c r="NV516" s="183" t="str">
        <f t="array" ref="NV516">IF($NL516="No RI Tests","No RI Tests",VLOOKUP(IF(AND(E516="K",JJ516&lt;280),3,IF(AND(E516="K",JJ516&gt;=280),4,MAX(IF(E516=Lookups!$DF$6:$DF$99,IF(JJ516&gt;=Lookups!$DG$6:$DG$99,Lookups!$DH$6:$DH$99))))),Lookups!$DE$104:$DG$108,2,FALSE))</f>
        <v>1 Below Basic</v>
      </c>
      <c r="NW516" s="161" t="str">
        <f t="array" ref="NW516">IF($NL516="No RI Tests","No RI Tests",VLOOKUP(IF(AND(E516="K",JH516&lt;280),3,IF(AND(E516="K",JH516&gt;=280),4,MAX(IF(E516=Lookups!$DF$6:$DF$99,IF(NI516&gt;=Lookups!$DG$6:$DG$99,Lookups!$DH$6:$DH$99))))),Lookups!$DE$104:$DG$108,2,FALSE))</f>
        <v>1 Below Basic</v>
      </c>
      <c r="NX516" s="161" t="str">
        <f t="array" ref="NX516">IF($NL516="No RI Tests","No RI Tests",VLOOKUP(IF(AND(E516="K",NK516&lt;280),3,IF(AND(E516="K",NK516&gt;=280),4,MAX(IF(E516=Lookups!$DF$6:$DF$99,IF(NK516&gt;=Lookups!$DG$6:$DG$99,Lookups!$DH$6:$DH$99))))),Lookups!$DE$104:$DG$108,2,FALSE))</f>
        <v>1 Below Basic</v>
      </c>
      <c r="NY516">
        <f t="shared" si="725"/>
        <v>1</v>
      </c>
      <c r="NZ516">
        <f t="shared" si="726"/>
        <v>0</v>
      </c>
      <c r="OA516" t="str">
        <f t="shared" si="727"/>
        <v>Maintained Performance Level</v>
      </c>
      <c r="OB516" s="161" t="str">
        <f t="array" ref="OB516">IF($NL516="No RI Tests","No RI Tests",IF(E516="K","N/A",VLOOKUP(MAX(IF(E516=Lookups!$DF$6:$DF$99,IF(JJ516&gt;=Lookups!$DG$6:$DG$99,Lookups!$DI$6:$DI$99))),Lookups!$DE$104:$DG$108,3,FALSE)))</f>
        <v>1 Limited</v>
      </c>
      <c r="OC516" s="161" t="str">
        <f t="array" ref="OC516">IF($NL516="No RI Tests","No RI Tests",IF(E516="K","N/A",VLOOKUP(MAX(IF(E516=Lookups!$DF$6:$DF$99,IF(NI516&gt;=Lookups!$DG$6:$DG$99,Lookups!$DI$6:$DI$99))),Lookups!$DE$104:$DG$108,3,FALSE)))</f>
        <v>1 Limited</v>
      </c>
      <c r="OD516" s="161" t="str">
        <f t="array" ref="OD516">IF($NL516="No RI Tests","No RI Tests",IF(E516="K","N/A",VLOOKUP(MAX(IF(E516=Lookups!$DF$6:$DF$99,IF(NK516&gt;=Lookups!$DG$6:$DG$99,Lookups!$DI$6:$DI$99))),Lookups!$DE$104:$DG$108,3,FALSE)))</f>
        <v>1 Limited</v>
      </c>
      <c r="OE516">
        <f t="shared" si="728"/>
        <v>1</v>
      </c>
      <c r="OF516">
        <f t="shared" si="729"/>
        <v>0</v>
      </c>
      <c r="OG516" t="str">
        <f t="shared" si="730"/>
        <v>Maintained Performance Level</v>
      </c>
      <c r="OH516">
        <f t="shared" si="731"/>
        <v>153</v>
      </c>
      <c r="OI516">
        <f t="shared" si="732"/>
        <v>1</v>
      </c>
      <c r="OJ516">
        <f t="shared" si="733"/>
        <v>0</v>
      </c>
      <c r="OK516">
        <f t="shared" si="734"/>
        <v>0</v>
      </c>
      <c r="OL516">
        <f t="shared" si="735"/>
        <v>0.58846153846153848</v>
      </c>
      <c r="OM516" t="str">
        <f t="shared" si="736"/>
        <v>Fall Administration</v>
      </c>
      <c r="ON516" t="str">
        <f t="shared" si="737"/>
        <v>Spring Administration</v>
      </c>
      <c r="OO516" t="str">
        <f t="shared" si="738"/>
        <v>Fall to Spring-Full Year RI</v>
      </c>
      <c r="OP516" t="str">
        <f ca="1">IF(AND(HR516&lt;&gt;"",JJ516&lt;600),IF(HT516="Advancing","Tier 2","Tier 3"),IF(JI516="","Null",IF(OR(E516="K",E516&lt;3),"FRA Recommended",IF(JJ516&gt;=IF(E516&lt;6,400,600),IF(JJ516&lt;VLOOKUP(E516,Lookups!$AP$3:$AR$16,3,FALSE),"Tier 2","Core"),IF(JJ516&lt;400,IF(RAND()&lt;0.81,"Tier 3","Tier 2"),IF(RAND()&lt;0.51,"Tier 3","Tier 2"))))))</f>
        <v>Tier 3</v>
      </c>
      <c r="OQ516" t="str">
        <f t="shared" si="739"/>
        <v>Average Reading Invt. Under 15 Minutes Long</v>
      </c>
      <c r="OR516">
        <f t="shared" si="740"/>
        <v>0</v>
      </c>
      <c r="OS516" t="str">
        <f t="shared" si="741"/>
        <v>Null</v>
      </c>
      <c r="OT516">
        <f t="shared" si="742"/>
        <v>153</v>
      </c>
      <c r="OU516" s="159">
        <f t="shared" si="743"/>
        <v>42348</v>
      </c>
      <c r="OV516" t="str">
        <f t="shared" si="744"/>
        <v>Form 2</v>
      </c>
      <c r="OW516" t="str">
        <f t="shared" si="745"/>
        <v>Beginning</v>
      </c>
      <c r="OX516">
        <f t="shared" si="746"/>
        <v>47</v>
      </c>
      <c r="OY516">
        <f t="shared" si="747"/>
        <v>10</v>
      </c>
      <c r="OZ516">
        <f t="shared" si="748"/>
        <v>0</v>
      </c>
      <c r="PA516" s="159">
        <f t="shared" si="749"/>
        <v>42243</v>
      </c>
      <c r="PB516" t="str">
        <f t="shared" si="750"/>
        <v>Form 1</v>
      </c>
      <c r="PC516" t="str">
        <f t="shared" si="751"/>
        <v>Developing</v>
      </c>
      <c r="PD516">
        <f t="shared" si="752"/>
        <v>30</v>
      </c>
      <c r="PE516">
        <f t="shared" si="753"/>
        <v>12</v>
      </c>
      <c r="PF516">
        <f t="shared" si="754"/>
        <v>0</v>
      </c>
      <c r="PG516">
        <f t="shared" si="755"/>
        <v>15</v>
      </c>
      <c r="PH516">
        <f t="shared" si="756"/>
        <v>1</v>
      </c>
      <c r="PI516">
        <f t="shared" si="757"/>
        <v>1</v>
      </c>
      <c r="PJ516">
        <f t="shared" si="758"/>
        <v>30</v>
      </c>
      <c r="PK516">
        <f>IF(HR516="","Null",IF(E516&lt;3,"Null",IF(HU516=0,0,IF(HS516="Form 1",VLOOKUP(HU516,Lookups!$BE$3:$BP$63,E516,FALSE),IF(HS516="Form 2",VLOOKUP(HU516,Lookups!$BE$67:$BP$127,E516,FALSE),VLOOKUP(HU516,Lookups!$BE$130:$BP$190,E516,FALSE))))))</f>
        <v>2</v>
      </c>
      <c r="PL516">
        <f t="shared" si="759"/>
        <v>47</v>
      </c>
      <c r="PM516">
        <f>IF($PH516=0,"Null",IF(E516&lt;3,"Null",IF(OX516=0,0,IF(OV516="Form 1",VLOOKUP(OX516,Lookups!$BE$3:$BP$63,E516,FALSE),IF(OV516="Form 2",VLOOKUP(OX516,Lookups!$BE$67:$BP$127,E516,FALSE),VLOOKUP(OX516,Lookups!$BE$130:$BP$190,E516,FALSE))))))</f>
        <v>22</v>
      </c>
      <c r="PN516">
        <f t="shared" si="760"/>
        <v>17</v>
      </c>
      <c r="PO516">
        <f t="shared" si="761"/>
        <v>1</v>
      </c>
      <c r="PP516">
        <f t="shared" si="762"/>
        <v>12</v>
      </c>
      <c r="PQ516">
        <f>IF(HR516="","Null",IF(E516&lt;3,"Null",IF(HV516=0,0,IF(HS516="Form 1",VLOOKUP(HV516,Lookups!$BR$3:$CC$63,E516,FALSE),IF(HS516="Form 2",VLOOKUP(HV516,Lookups!$BR$67:$CC$127,E516,FALSE),VLOOKUP(HV516,Lookups!$BR$130:$CC$190,E516,FALSE))))))</f>
        <v>7</v>
      </c>
      <c r="PR516">
        <f t="shared" si="763"/>
        <v>10</v>
      </c>
      <c r="PS516">
        <f>IF(HR516="","Null",IF(E516&lt;3,"Null",IF(OY516=0,0,IF(OW516="Form 1",VLOOKUP(OY516,Lookups!$BR$3:$CC$63,E516,FALSE),IF(OW516="Form 2",VLOOKUP(OY516,Lookups!$BR$67:$CC$127,E516,FALSE),VLOOKUP(OY516,Lookups!$BR$130:$CC$190,E516,FALSE))))))</f>
        <v>4</v>
      </c>
      <c r="PT516">
        <f t="shared" si="764"/>
        <v>-2</v>
      </c>
      <c r="PU516">
        <f t="shared" si="765"/>
        <v>0</v>
      </c>
      <c r="PV516">
        <f t="shared" si="766"/>
        <v>0</v>
      </c>
      <c r="PW516" t="str">
        <f t="shared" si="767"/>
        <v>Fall to Winter PI Administration</v>
      </c>
      <c r="PX516">
        <f t="shared" si="768"/>
        <v>1</v>
      </c>
      <c r="PY516">
        <f t="shared" si="769"/>
        <v>0</v>
      </c>
      <c r="PZ516" t="str">
        <f t="shared" si="770"/>
        <v>20 to 39 Sessions</v>
      </c>
      <c r="QA516" t="str">
        <f t="shared" si="771"/>
        <v>Series 4</v>
      </c>
      <c r="QB516" t="str">
        <f t="shared" si="772"/>
        <v>In Series 5 to 8</v>
      </c>
      <c r="QC516" t="str">
        <f>IF($MS516="System 44 Record",IF(BQ516&lt;MEDIAN(Directions!$F$3,Directions!$F$6),"Mid-Year Exited Student","Full Year Participant")&amp;IF(BP516&lt;Directions!$F$3,", Started Prior Year",", Started This Year"),"Null")</f>
        <v>Mid-Year Exited Student, Started This Year</v>
      </c>
      <c r="QD516">
        <f t="shared" si="773"/>
        <v>0</v>
      </c>
      <c r="QE516">
        <f t="shared" si="774"/>
        <v>1</v>
      </c>
      <c r="QF516">
        <f t="shared" si="775"/>
        <v>1</v>
      </c>
      <c r="QG516">
        <f t="shared" si="776"/>
        <v>1</v>
      </c>
      <c r="QH516">
        <f t="shared" si="777"/>
        <v>1</v>
      </c>
      <c r="QI516">
        <f t="shared" si="778"/>
        <v>0.68</v>
      </c>
      <c r="QJ516" t="str">
        <f t="shared" si="779"/>
        <v>Used All 3</v>
      </c>
      <c r="QK516" t="str">
        <f t="shared" si="780"/>
        <v>Null</v>
      </c>
      <c r="QL516" t="str">
        <f t="shared" si="781"/>
        <v>Null</v>
      </c>
      <c r="QM516" t="str">
        <f>IF($MS516="READ 180 Record",IF(AQ516="","Null",VLOOKUP(JJ516,Lookups!$DX$3:$EB$2054,AN516+1,FALSE)),"Null")</f>
        <v>Null</v>
      </c>
      <c r="QN516" t="str">
        <f t="shared" si="782"/>
        <v>Null</v>
      </c>
    </row>
    <row r="517" spans="1:456" x14ac:dyDescent="0.25">
      <c r="A517" s="161" t="s">
        <v>1447</v>
      </c>
      <c r="B517" s="161" t="s">
        <v>1447</v>
      </c>
      <c r="C517" s="161" t="s">
        <v>1447</v>
      </c>
      <c r="D517" s="161" t="s">
        <v>1447</v>
      </c>
      <c r="E517" s="161">
        <v>9</v>
      </c>
      <c r="F517" s="161" t="s">
        <v>1447</v>
      </c>
      <c r="G517" s="161" t="s">
        <v>880</v>
      </c>
      <c r="H517" s="161" t="s">
        <v>881</v>
      </c>
      <c r="K517" s="161">
        <v>0</v>
      </c>
      <c r="L517" s="161">
        <v>0</v>
      </c>
      <c r="M517" s="161">
        <v>0</v>
      </c>
      <c r="N517" s="161">
        <v>0</v>
      </c>
      <c r="O517" s="161">
        <v>0</v>
      </c>
      <c r="P517" s="161">
        <v>0</v>
      </c>
      <c r="Q517" s="161">
        <v>0</v>
      </c>
      <c r="R517" s="161">
        <v>0</v>
      </c>
      <c r="S517" s="161">
        <v>0</v>
      </c>
      <c r="T517" s="161">
        <v>0</v>
      </c>
      <c r="U517" s="161">
        <v>0</v>
      </c>
      <c r="V517" s="161">
        <v>0</v>
      </c>
      <c r="W517" s="161">
        <v>0</v>
      </c>
      <c r="X517" s="161">
        <v>0</v>
      </c>
      <c r="AB517" s="161" t="s">
        <v>242</v>
      </c>
      <c r="AC517" s="161" t="s">
        <v>242</v>
      </c>
      <c r="AD517" s="161" t="s">
        <v>242</v>
      </c>
      <c r="AE517" s="161" t="s">
        <v>242</v>
      </c>
      <c r="AF517" s="161" t="s">
        <v>242</v>
      </c>
      <c r="AG517" s="161" t="s">
        <v>242</v>
      </c>
      <c r="AH517" s="161" t="s">
        <v>242</v>
      </c>
      <c r="AI517" s="161">
        <v>20150801</v>
      </c>
      <c r="AJ517" s="161">
        <v>20160525</v>
      </c>
      <c r="AK517" s="161" t="s">
        <v>869</v>
      </c>
      <c r="AL517" t="s">
        <v>1078</v>
      </c>
      <c r="BN517" t="s">
        <v>1079</v>
      </c>
      <c r="ET517" s="161">
        <v>0</v>
      </c>
      <c r="EU517" s="161">
        <v>0</v>
      </c>
      <c r="EV517" s="161">
        <v>0</v>
      </c>
      <c r="EW517" s="161">
        <v>0</v>
      </c>
      <c r="EX517" s="161">
        <v>0</v>
      </c>
      <c r="EY517" s="161">
        <v>0</v>
      </c>
      <c r="EZ517" s="161">
        <v>0</v>
      </c>
      <c r="FA517" s="161">
        <v>0</v>
      </c>
      <c r="FB517" s="161">
        <v>0</v>
      </c>
      <c r="FC517" s="161">
        <v>0</v>
      </c>
      <c r="FD517" s="161">
        <v>0</v>
      </c>
      <c r="FE517" s="161">
        <v>0</v>
      </c>
      <c r="HN517" s="161" t="s">
        <v>881</v>
      </c>
      <c r="JB517" s="161" t="s">
        <v>881</v>
      </c>
      <c r="JC517" s="161">
        <v>0</v>
      </c>
      <c r="JD517" s="161">
        <v>0</v>
      </c>
      <c r="JE517" s="161">
        <v>0</v>
      </c>
      <c r="JF517" s="161">
        <v>0</v>
      </c>
      <c r="MN517" t="str">
        <f t="shared" si="696"/>
        <v>NoNoNoNoNoNo</v>
      </c>
      <c r="MO517" t="str">
        <f>IF(AND(MN517="NoNoNoNoNoNo",JI517=""),"No Programs",VLOOKUP(MN517,Lookups!$DA$4:$DB$67,2,FALSE))</f>
        <v>No Programs</v>
      </c>
      <c r="MP517">
        <f t="shared" si="697"/>
        <v>0</v>
      </c>
      <c r="MQ517" t="str">
        <f t="shared" si="698"/>
        <v>No Program Use</v>
      </c>
      <c r="MR517" t="str">
        <f>Directions!$D$3</f>
        <v>Usage</v>
      </c>
      <c r="MS517" t="str">
        <f>VLOOKUP(MQ517,Lookups!$CU$71:$CV$80,2,FALSE)</f>
        <v>Exclude</v>
      </c>
      <c r="MT517">
        <f t="shared" si="699"/>
        <v>0</v>
      </c>
      <c r="MU517">
        <f t="shared" si="700"/>
        <v>0</v>
      </c>
      <c r="MV517">
        <f t="shared" si="701"/>
        <v>0</v>
      </c>
      <c r="MW517">
        <f t="shared" si="702"/>
        <v>0</v>
      </c>
      <c r="MX517">
        <f t="shared" si="703"/>
        <v>0</v>
      </c>
      <c r="MY517" t="str">
        <f t="shared" si="704"/>
        <v>Not Used</v>
      </c>
      <c r="MZ517">
        <f t="shared" si="705"/>
        <v>0</v>
      </c>
      <c r="NA517" t="str">
        <f t="shared" si="706"/>
        <v>Not Available</v>
      </c>
      <c r="NB517" t="str">
        <f t="shared" si="707"/>
        <v>Not Available</v>
      </c>
      <c r="NC517" t="str">
        <f t="shared" si="708"/>
        <v>4 Not Indicated</v>
      </c>
      <c r="ND517" t="str">
        <f t="shared" si="709"/>
        <v>4 Not Indicated</v>
      </c>
      <c r="NE517" t="str">
        <f t="shared" si="710"/>
        <v>4 Not Indicated</v>
      </c>
      <c r="NF517" t="str">
        <f t="shared" si="711"/>
        <v>4 Not Indicated</v>
      </c>
      <c r="NG517" t="str">
        <f t="shared" si="712"/>
        <v>4 Not Indicated</v>
      </c>
      <c r="NH517" s="159" t="str">
        <f t="shared" si="713"/>
        <v>Null</v>
      </c>
      <c r="NI517" t="str">
        <f t="shared" si="714"/>
        <v>Null</v>
      </c>
      <c r="NJ517" s="159" t="str">
        <f t="shared" si="715"/>
        <v>Null</v>
      </c>
      <c r="NK517" t="str">
        <f t="shared" si="716"/>
        <v>Null</v>
      </c>
      <c r="NL517" t="str">
        <f t="shared" si="717"/>
        <v>No RI Tests</v>
      </c>
      <c r="NM517">
        <f t="shared" si="718"/>
        <v>0</v>
      </c>
      <c r="NN517" t="str">
        <f>IF(OR(E517="PK",E517="K",JJ517=""),"Null",INDEX(Lookups!$EZ$4:$FW$18,MATCH($JJ517,Lookups!$EY$4:$EY$18,1),MATCH($E517,Lookups!$EZ$3:$FW$3,0)))</f>
        <v>Null</v>
      </c>
      <c r="NO517" t="str">
        <f>IF(OR(E517="PK",E517="K",JJ517=""),"Null",INDEX(Lookups!$EZ$4:$FW$18,MATCH($JJ517,Lookups!$EY$4:$EY$18,1),MATCH($E517,Lookups!$EZ$3:$FW$3,0) + 1))</f>
        <v>Null</v>
      </c>
      <c r="NP517" t="str">
        <f t="shared" si="719"/>
        <v>Null</v>
      </c>
      <c r="NQ517" t="str">
        <f t="shared" si="720"/>
        <v>Null</v>
      </c>
      <c r="NR517" t="str">
        <f t="shared" si="721"/>
        <v>Null</v>
      </c>
      <c r="NS517" t="str">
        <f t="shared" si="722"/>
        <v>No RI Tests</v>
      </c>
      <c r="NT517" t="str">
        <f t="shared" si="723"/>
        <v>No RI Tests</v>
      </c>
      <c r="NU517" t="str">
        <f t="shared" si="724"/>
        <v>No RI Tests</v>
      </c>
      <c r="NV517" s="183" t="str">
        <f t="array" ref="NV517">IF($NL517="No RI Tests","No RI Tests",VLOOKUP(IF(AND(E517="K",JJ517&lt;280),3,IF(AND(E517="K",JJ517&gt;=280),4,MAX(IF(E517=Lookups!$DF$6:$DF$99,IF(JJ517&gt;=Lookups!$DG$6:$DG$99,Lookups!$DH$6:$DH$99))))),Lookups!$DE$104:$DG$108,2,FALSE))</f>
        <v>No RI Tests</v>
      </c>
      <c r="NW517" s="161" t="str">
        <f t="array" ref="NW517">IF($NL517="No RI Tests","No RI Tests",VLOOKUP(IF(AND(E517="K",JH517&lt;280),3,IF(AND(E517="K",JH517&gt;=280),4,MAX(IF(E517=Lookups!$DF$6:$DF$99,IF(NI517&gt;=Lookups!$DG$6:$DG$99,Lookups!$DH$6:$DH$99))))),Lookups!$DE$104:$DG$108,2,FALSE))</f>
        <v>No RI Tests</v>
      </c>
      <c r="NX517" s="161" t="str">
        <f t="array" ref="NX517">IF($NL517="No RI Tests","No RI Tests",VLOOKUP(IF(AND(E517="K",NK517&lt;280),3,IF(AND(E517="K",NK517&gt;=280),4,MAX(IF(E517=Lookups!$DF$6:$DF$99,IF(NK517&gt;=Lookups!$DG$6:$DG$99,Lookups!$DH$6:$DH$99))))),Lookups!$DE$104:$DG$108,2,FALSE))</f>
        <v>No RI Tests</v>
      </c>
      <c r="NY517" t="str">
        <f t="shared" si="725"/>
        <v>Null</v>
      </c>
      <c r="NZ517" t="str">
        <f t="shared" si="726"/>
        <v>Null</v>
      </c>
      <c r="OA517" t="str">
        <f t="shared" si="727"/>
        <v>No RI for Comparison</v>
      </c>
      <c r="OB517" s="161" t="str">
        <f t="array" ref="OB517">IF($NL517="No RI Tests","No RI Tests",IF(E517="K","N/A",VLOOKUP(MAX(IF(E517=Lookups!$DF$6:$DF$99,IF(JJ517&gt;=Lookups!$DG$6:$DG$99,Lookups!$DI$6:$DI$99))),Lookups!$DE$104:$DG$108,3,FALSE)))</f>
        <v>No RI Tests</v>
      </c>
      <c r="OC517" s="161" t="str">
        <f t="array" ref="OC517">IF($NL517="No RI Tests","No RI Tests",IF(E517="K","N/A",VLOOKUP(MAX(IF(E517=Lookups!$DF$6:$DF$99,IF(NI517&gt;=Lookups!$DG$6:$DG$99,Lookups!$DI$6:$DI$99))),Lookups!$DE$104:$DG$108,3,FALSE)))</f>
        <v>No RI Tests</v>
      </c>
      <c r="OD517" s="161" t="str">
        <f t="array" ref="OD517">IF($NL517="No RI Tests","No RI Tests",IF(E517="K","N/A",VLOOKUP(MAX(IF(E517=Lookups!$DF$6:$DF$99,IF(NK517&gt;=Lookups!$DG$6:$DG$99,Lookups!$DI$6:$DI$99))),Lookups!$DE$104:$DG$108,3,FALSE)))</f>
        <v>No RI Tests</v>
      </c>
      <c r="OE517" t="str">
        <f t="shared" si="728"/>
        <v>Null</v>
      </c>
      <c r="OF517" t="str">
        <f t="shared" si="729"/>
        <v>Null</v>
      </c>
      <c r="OG517" t="str">
        <f t="shared" si="730"/>
        <v>No RI for Comparison</v>
      </c>
      <c r="OH517" t="str">
        <f t="shared" si="731"/>
        <v>Null</v>
      </c>
      <c r="OI517" t="str">
        <f t="shared" si="732"/>
        <v>Null</v>
      </c>
      <c r="OJ517" t="str">
        <f t="shared" si="733"/>
        <v>Null</v>
      </c>
      <c r="OK517" t="str">
        <f t="shared" si="734"/>
        <v>Null</v>
      </c>
      <c r="OL517" t="str">
        <f t="shared" si="735"/>
        <v>Null</v>
      </c>
      <c r="OM517" t="str">
        <f t="shared" si="736"/>
        <v>Null</v>
      </c>
      <c r="ON517" t="str">
        <f t="shared" si="737"/>
        <v>Null</v>
      </c>
      <c r="OO517" t="str">
        <f t="shared" si="738"/>
        <v>Null RI</v>
      </c>
      <c r="OP517" t="str">
        <f ca="1">IF(AND(HR517&lt;&gt;"",JJ517&lt;600),IF(HT517="Advancing","Tier 2","Tier 3"),IF(JI517="","Null",IF(OR(E517="K",E517&lt;3),"FRA Recommended",IF(JJ517&gt;=IF(E517&lt;6,400,600),IF(JJ517&lt;VLOOKUP(E517,Lookups!$AP$3:$AR$16,3,FALSE),"Tier 2","Core"),IF(JJ517&lt;400,IF(RAND()&lt;0.81,"Tier 3","Tier 2"),IF(RAND()&lt;0.51,"Tier 3","Tier 2"))))))</f>
        <v>Null</v>
      </c>
      <c r="OQ517" t="str">
        <f t="shared" si="739"/>
        <v>Null</v>
      </c>
      <c r="OR517" t="str">
        <f t="shared" si="740"/>
        <v>Null</v>
      </c>
      <c r="OS517" t="str">
        <f t="shared" si="741"/>
        <v>Null</v>
      </c>
      <c r="OT517" t="str">
        <f t="shared" si="742"/>
        <v>No RI Tests</v>
      </c>
      <c r="OU517" s="159" t="str">
        <f t="shared" si="743"/>
        <v>No PI Tests</v>
      </c>
      <c r="OV517" t="str">
        <f t="shared" si="744"/>
        <v>No PI Tests</v>
      </c>
      <c r="OW517" t="str">
        <f t="shared" si="745"/>
        <v>No PI Tests</v>
      </c>
      <c r="OX517" t="str">
        <f t="shared" si="746"/>
        <v>No PI Tests</v>
      </c>
      <c r="OY517" t="str">
        <f t="shared" si="747"/>
        <v>No PI Tests</v>
      </c>
      <c r="OZ517" t="str">
        <f t="shared" si="748"/>
        <v>No PI Tests</v>
      </c>
      <c r="PA517" s="159" t="str">
        <f t="shared" si="749"/>
        <v>No PI Tests</v>
      </c>
      <c r="PB517" t="str">
        <f t="shared" si="750"/>
        <v>No PI Tests</v>
      </c>
      <c r="PC517" t="str">
        <f t="shared" si="751"/>
        <v>No PI Tests</v>
      </c>
      <c r="PD517" t="str">
        <f t="shared" si="752"/>
        <v>No PI Tests</v>
      </c>
      <c r="PE517" t="str">
        <f t="shared" si="753"/>
        <v>No PI Tests</v>
      </c>
      <c r="PF517" t="str">
        <f t="shared" si="754"/>
        <v>No PI Tests</v>
      </c>
      <c r="PG517" t="str">
        <f t="shared" si="755"/>
        <v>No PI Tests</v>
      </c>
      <c r="PH517">
        <f t="shared" si="756"/>
        <v>0</v>
      </c>
      <c r="PI517">
        <f t="shared" si="757"/>
        <v>0</v>
      </c>
      <c r="PJ517" t="str">
        <f t="shared" si="758"/>
        <v>Null</v>
      </c>
      <c r="PK517" t="str">
        <f>IF(HR517="","Null",IF(E517&lt;3,"Null",IF(HU517=0,0,IF(HS517="Form 1",VLOOKUP(HU517,Lookups!$BE$3:$BP$63,E517,FALSE),IF(HS517="Form 2",VLOOKUP(HU517,Lookups!$BE$67:$BP$127,E517,FALSE),VLOOKUP(HU517,Lookups!$BE$130:$BP$190,E517,FALSE))))))</f>
        <v>Null</v>
      </c>
      <c r="PL517" t="str">
        <f t="shared" si="759"/>
        <v>Null</v>
      </c>
      <c r="PM517" t="str">
        <f>IF($PH517=0,"Null",IF(E517&lt;3,"Null",IF(OX517=0,0,IF(OV517="Form 1",VLOOKUP(OX517,Lookups!$BE$3:$BP$63,E517,FALSE),IF(OV517="Form 2",VLOOKUP(OX517,Lookups!$BE$67:$BP$127,E517,FALSE),VLOOKUP(OX517,Lookups!$BE$130:$BP$190,E517,FALSE))))))</f>
        <v>Null</v>
      </c>
      <c r="PN517" t="str">
        <f t="shared" si="760"/>
        <v>Null</v>
      </c>
      <c r="PO517" t="str">
        <f t="shared" si="761"/>
        <v>Null</v>
      </c>
      <c r="PP517" t="str">
        <f t="shared" si="762"/>
        <v>Null</v>
      </c>
      <c r="PQ517" t="str">
        <f>IF(HR517="","Null",IF(E517&lt;3,"Null",IF(HV517=0,0,IF(HS517="Form 1",VLOOKUP(HV517,Lookups!$BR$3:$CC$63,E517,FALSE),IF(HS517="Form 2",VLOOKUP(HV517,Lookups!$BR$67:$CC$127,E517,FALSE),VLOOKUP(HV517,Lookups!$BR$130:$CC$190,E517,FALSE))))))</f>
        <v>Null</v>
      </c>
      <c r="PR517" t="str">
        <f t="shared" si="763"/>
        <v>Null</v>
      </c>
      <c r="PS517" t="str">
        <f>IF(HR517="","Null",IF(E517&lt;3,"Null",IF(OY517=0,0,IF(OW517="Form 1",VLOOKUP(OY517,Lookups!$BR$3:$CC$63,E517,FALSE),IF(OW517="Form 2",VLOOKUP(OY517,Lookups!$BR$67:$CC$127,E517,FALSE),VLOOKUP(OY517,Lookups!$BR$130:$CC$190,E517,FALSE))))))</f>
        <v>Null</v>
      </c>
      <c r="PT517" t="str">
        <f t="shared" si="764"/>
        <v>Null</v>
      </c>
      <c r="PU517" t="str">
        <f t="shared" si="765"/>
        <v>Null</v>
      </c>
      <c r="PV517" t="str">
        <f t="shared" si="766"/>
        <v>Null</v>
      </c>
      <c r="PW517" t="str">
        <f t="shared" si="767"/>
        <v>No PI Tests</v>
      </c>
      <c r="PX517">
        <f t="shared" si="768"/>
        <v>0</v>
      </c>
      <c r="PY517">
        <f t="shared" si="769"/>
        <v>0</v>
      </c>
      <c r="PZ517" t="str">
        <f t="shared" si="770"/>
        <v>Null</v>
      </c>
      <c r="QA517" t="str">
        <f t="shared" si="771"/>
        <v>Null</v>
      </c>
      <c r="QB517" t="str">
        <f t="shared" si="772"/>
        <v>Null</v>
      </c>
      <c r="QC517" t="str">
        <f>IF($MS517="System 44 Record",IF(BQ517&lt;MEDIAN(Directions!$F$3,Directions!$F$6),"Mid-Year Exited Student","Full Year Participant")&amp;IF(BP517&lt;Directions!$F$3,", Started Prior Year",", Started This Year"),"Null")</f>
        <v>Null</v>
      </c>
      <c r="QD517" t="str">
        <f t="shared" si="773"/>
        <v>Null</v>
      </c>
      <c r="QE517">
        <f t="shared" si="774"/>
        <v>0</v>
      </c>
      <c r="QF517">
        <f t="shared" si="775"/>
        <v>0</v>
      </c>
      <c r="QG517">
        <f t="shared" si="776"/>
        <v>0</v>
      </c>
      <c r="QH517">
        <f t="shared" si="777"/>
        <v>0</v>
      </c>
      <c r="QI517">
        <f t="shared" si="778"/>
        <v>0</v>
      </c>
      <c r="QJ517" t="str">
        <f t="shared" si="779"/>
        <v>Used None</v>
      </c>
      <c r="QK517" t="str">
        <f t="shared" si="780"/>
        <v>Null</v>
      </c>
      <c r="QL517" t="str">
        <f t="shared" si="781"/>
        <v>Null</v>
      </c>
      <c r="QM517" t="str">
        <f>IF($MS517="READ 180 Record",IF(AQ517="","Null",VLOOKUP(JJ517,Lookups!$DX$3:$EB$2054,AN517+1,FALSE)),"Null")</f>
        <v>Null</v>
      </c>
      <c r="QN517" t="str">
        <f t="shared" si="782"/>
        <v>Null</v>
      </c>
    </row>
    <row r="518" spans="1:456" x14ac:dyDescent="0.25">
      <c r="A518" s="161" t="s">
        <v>1447</v>
      </c>
      <c r="B518" s="161" t="s">
        <v>1447</v>
      </c>
      <c r="C518" s="161" t="s">
        <v>1447</v>
      </c>
      <c r="D518" s="161" t="s">
        <v>1447</v>
      </c>
      <c r="E518" s="161">
        <v>4</v>
      </c>
      <c r="F518" s="161" t="s">
        <v>1447</v>
      </c>
      <c r="G518" s="161" t="s">
        <v>880</v>
      </c>
      <c r="H518" s="161" t="s">
        <v>881</v>
      </c>
      <c r="K518" s="161">
        <v>0</v>
      </c>
      <c r="L518" s="161">
        <v>0</v>
      </c>
      <c r="M518" s="161">
        <v>0</v>
      </c>
      <c r="N518" s="161">
        <v>0</v>
      </c>
      <c r="O518" s="161">
        <v>0</v>
      </c>
      <c r="P518" s="161">
        <v>0</v>
      </c>
      <c r="Q518" s="161">
        <v>0</v>
      </c>
      <c r="R518" s="161">
        <v>0</v>
      </c>
      <c r="S518" s="161">
        <v>0</v>
      </c>
      <c r="T518" s="161">
        <v>0</v>
      </c>
      <c r="U518" s="161">
        <v>0</v>
      </c>
      <c r="V518" s="161">
        <v>0</v>
      </c>
      <c r="W518" s="161">
        <v>0</v>
      </c>
      <c r="X518" s="161">
        <v>0</v>
      </c>
      <c r="AB518" s="161" t="s">
        <v>242</v>
      </c>
      <c r="AC518" s="161" t="s">
        <v>242</v>
      </c>
      <c r="AD518" s="161" t="s">
        <v>242</v>
      </c>
      <c r="AE518" s="161" t="s">
        <v>242</v>
      </c>
      <c r="AF518" s="161" t="s">
        <v>242</v>
      </c>
      <c r="AG518" s="161" t="s">
        <v>242</v>
      </c>
      <c r="AH518" s="161" t="s">
        <v>242</v>
      </c>
      <c r="AI518" s="161">
        <v>20150801</v>
      </c>
      <c r="AJ518" s="161">
        <v>20160525</v>
      </c>
      <c r="AK518" s="161" t="s">
        <v>869</v>
      </c>
      <c r="AL518" t="s">
        <v>1078</v>
      </c>
      <c r="BN518" t="s">
        <v>1079</v>
      </c>
      <c r="ET518" s="161">
        <v>0</v>
      </c>
      <c r="EU518" s="161">
        <v>0</v>
      </c>
      <c r="EV518" s="161">
        <v>0</v>
      </c>
      <c r="EW518" s="161">
        <v>0</v>
      </c>
      <c r="EX518" s="161">
        <v>0</v>
      </c>
      <c r="EY518" s="161">
        <v>0</v>
      </c>
      <c r="EZ518" s="161">
        <v>0</v>
      </c>
      <c r="FA518" s="161">
        <v>0</v>
      </c>
      <c r="FB518" s="161">
        <v>0</v>
      </c>
      <c r="FC518" s="161">
        <v>0</v>
      </c>
      <c r="FD518" s="161">
        <v>0</v>
      </c>
      <c r="FE518" s="161">
        <v>0</v>
      </c>
      <c r="HN518" s="161" t="s">
        <v>881</v>
      </c>
      <c r="JB518" s="161" t="s">
        <v>881</v>
      </c>
      <c r="JC518" s="161">
        <v>0</v>
      </c>
      <c r="JD518" s="161">
        <v>0</v>
      </c>
      <c r="JE518" s="161">
        <v>0</v>
      </c>
      <c r="JF518" s="161">
        <v>0</v>
      </c>
      <c r="MN518" t="str">
        <f t="shared" si="696"/>
        <v>NoNoNoNoNoNo</v>
      </c>
      <c r="MO518" t="str">
        <f>IF(AND(MN518="NoNoNoNoNoNo",JI518=""),"No Programs",VLOOKUP(MN518,Lookups!$DA$4:$DB$67,2,FALSE))</f>
        <v>No Programs</v>
      </c>
      <c r="MP518">
        <f t="shared" si="697"/>
        <v>0</v>
      </c>
      <c r="MQ518" t="str">
        <f t="shared" si="698"/>
        <v>No Program Use</v>
      </c>
      <c r="MR518" t="str">
        <f>Directions!$D$3</f>
        <v>Usage</v>
      </c>
      <c r="MS518" t="str">
        <f>VLOOKUP(MQ518,Lookups!$CU$71:$CV$80,2,FALSE)</f>
        <v>Exclude</v>
      </c>
      <c r="MT518">
        <f t="shared" si="699"/>
        <v>0</v>
      </c>
      <c r="MU518">
        <f t="shared" si="700"/>
        <v>0</v>
      </c>
      <c r="MV518">
        <f t="shared" si="701"/>
        <v>0</v>
      </c>
      <c r="MW518">
        <f t="shared" si="702"/>
        <v>0</v>
      </c>
      <c r="MX518">
        <f t="shared" si="703"/>
        <v>0</v>
      </c>
      <c r="MY518" t="str">
        <f t="shared" si="704"/>
        <v>Not Used</v>
      </c>
      <c r="MZ518">
        <f t="shared" si="705"/>
        <v>0</v>
      </c>
      <c r="NA518" t="str">
        <f t="shared" si="706"/>
        <v>Not Available</v>
      </c>
      <c r="NB518" t="str">
        <f t="shared" si="707"/>
        <v>Not Available</v>
      </c>
      <c r="NC518" t="str">
        <f t="shared" si="708"/>
        <v>4 Not Indicated</v>
      </c>
      <c r="ND518" t="str">
        <f t="shared" si="709"/>
        <v>4 Not Indicated</v>
      </c>
      <c r="NE518" t="str">
        <f t="shared" si="710"/>
        <v>4 Not Indicated</v>
      </c>
      <c r="NF518" t="str">
        <f t="shared" si="711"/>
        <v>4 Not Indicated</v>
      </c>
      <c r="NG518" t="str">
        <f t="shared" si="712"/>
        <v>4 Not Indicated</v>
      </c>
      <c r="NH518" s="159" t="str">
        <f t="shared" si="713"/>
        <v>Null</v>
      </c>
      <c r="NI518" t="str">
        <f t="shared" si="714"/>
        <v>Null</v>
      </c>
      <c r="NJ518" s="159" t="str">
        <f t="shared" si="715"/>
        <v>Null</v>
      </c>
      <c r="NK518" t="str">
        <f t="shared" si="716"/>
        <v>Null</v>
      </c>
      <c r="NL518" t="str">
        <f t="shared" si="717"/>
        <v>No RI Tests</v>
      </c>
      <c r="NM518">
        <f t="shared" si="718"/>
        <v>0</v>
      </c>
      <c r="NN518" t="str">
        <f>IF(OR(E518="PK",E518="K",JJ518=""),"Null",INDEX(Lookups!$EZ$4:$FW$18,MATCH($JJ518,Lookups!$EY$4:$EY$18,1),MATCH($E518,Lookups!$EZ$3:$FW$3,0)))</f>
        <v>Null</v>
      </c>
      <c r="NO518" t="str">
        <f>IF(OR(E518="PK",E518="K",JJ518=""),"Null",INDEX(Lookups!$EZ$4:$FW$18,MATCH($JJ518,Lookups!$EY$4:$EY$18,1),MATCH($E518,Lookups!$EZ$3:$FW$3,0) + 1))</f>
        <v>Null</v>
      </c>
      <c r="NP518" t="str">
        <f t="shared" si="719"/>
        <v>Null</v>
      </c>
      <c r="NQ518" t="str">
        <f t="shared" si="720"/>
        <v>Null</v>
      </c>
      <c r="NR518" t="str">
        <f t="shared" si="721"/>
        <v>Null</v>
      </c>
      <c r="NS518" t="str">
        <f t="shared" si="722"/>
        <v>No RI Tests</v>
      </c>
      <c r="NT518" t="str">
        <f t="shared" si="723"/>
        <v>No RI Tests</v>
      </c>
      <c r="NU518" t="str">
        <f t="shared" si="724"/>
        <v>No RI Tests</v>
      </c>
      <c r="NV518" s="183" t="str">
        <f t="array" ref="NV518">IF($NL518="No RI Tests","No RI Tests",VLOOKUP(IF(AND(E518="K",JJ518&lt;280),3,IF(AND(E518="K",JJ518&gt;=280),4,MAX(IF(E518=Lookups!$DF$6:$DF$99,IF(JJ518&gt;=Lookups!$DG$6:$DG$99,Lookups!$DH$6:$DH$99))))),Lookups!$DE$104:$DG$108,2,FALSE))</f>
        <v>No RI Tests</v>
      </c>
      <c r="NW518" s="161" t="str">
        <f t="array" ref="NW518">IF($NL518="No RI Tests","No RI Tests",VLOOKUP(IF(AND(E518="K",JH518&lt;280),3,IF(AND(E518="K",JH518&gt;=280),4,MAX(IF(E518=Lookups!$DF$6:$DF$99,IF(NI518&gt;=Lookups!$DG$6:$DG$99,Lookups!$DH$6:$DH$99))))),Lookups!$DE$104:$DG$108,2,FALSE))</f>
        <v>No RI Tests</v>
      </c>
      <c r="NX518" s="161" t="str">
        <f t="array" ref="NX518">IF($NL518="No RI Tests","No RI Tests",VLOOKUP(IF(AND(E518="K",NK518&lt;280),3,IF(AND(E518="K",NK518&gt;=280),4,MAX(IF(E518=Lookups!$DF$6:$DF$99,IF(NK518&gt;=Lookups!$DG$6:$DG$99,Lookups!$DH$6:$DH$99))))),Lookups!$DE$104:$DG$108,2,FALSE))</f>
        <v>No RI Tests</v>
      </c>
      <c r="NY518" t="str">
        <f t="shared" si="725"/>
        <v>Null</v>
      </c>
      <c r="NZ518" t="str">
        <f t="shared" si="726"/>
        <v>Null</v>
      </c>
      <c r="OA518" t="str">
        <f t="shared" si="727"/>
        <v>No RI for Comparison</v>
      </c>
      <c r="OB518" s="161" t="str">
        <f t="array" ref="OB518">IF($NL518="No RI Tests","No RI Tests",IF(E518="K","N/A",VLOOKUP(MAX(IF(E518=Lookups!$DF$6:$DF$99,IF(JJ518&gt;=Lookups!$DG$6:$DG$99,Lookups!$DI$6:$DI$99))),Lookups!$DE$104:$DG$108,3,FALSE)))</f>
        <v>No RI Tests</v>
      </c>
      <c r="OC518" s="161" t="str">
        <f t="array" ref="OC518">IF($NL518="No RI Tests","No RI Tests",IF(E518="K","N/A",VLOOKUP(MAX(IF(E518=Lookups!$DF$6:$DF$99,IF(NI518&gt;=Lookups!$DG$6:$DG$99,Lookups!$DI$6:$DI$99))),Lookups!$DE$104:$DG$108,3,FALSE)))</f>
        <v>No RI Tests</v>
      </c>
      <c r="OD518" s="161" t="str">
        <f t="array" ref="OD518">IF($NL518="No RI Tests","No RI Tests",IF(E518="K","N/A",VLOOKUP(MAX(IF(E518=Lookups!$DF$6:$DF$99,IF(NK518&gt;=Lookups!$DG$6:$DG$99,Lookups!$DI$6:$DI$99))),Lookups!$DE$104:$DG$108,3,FALSE)))</f>
        <v>No RI Tests</v>
      </c>
      <c r="OE518" t="str">
        <f t="shared" si="728"/>
        <v>Null</v>
      </c>
      <c r="OF518" t="str">
        <f t="shared" si="729"/>
        <v>Null</v>
      </c>
      <c r="OG518" t="str">
        <f t="shared" si="730"/>
        <v>No RI for Comparison</v>
      </c>
      <c r="OH518" t="str">
        <f t="shared" si="731"/>
        <v>Null</v>
      </c>
      <c r="OI518" t="str">
        <f t="shared" si="732"/>
        <v>Null</v>
      </c>
      <c r="OJ518" t="str">
        <f t="shared" si="733"/>
        <v>Null</v>
      </c>
      <c r="OK518" t="str">
        <f t="shared" si="734"/>
        <v>Null</v>
      </c>
      <c r="OL518" t="str">
        <f t="shared" si="735"/>
        <v>Null</v>
      </c>
      <c r="OM518" t="str">
        <f t="shared" si="736"/>
        <v>Null</v>
      </c>
      <c r="ON518" t="str">
        <f t="shared" si="737"/>
        <v>Null</v>
      </c>
      <c r="OO518" t="str">
        <f t="shared" si="738"/>
        <v>Null RI</v>
      </c>
      <c r="OP518" t="str">
        <f ca="1">IF(AND(HR518&lt;&gt;"",JJ518&lt;600),IF(HT518="Advancing","Tier 2","Tier 3"),IF(JI518="","Null",IF(OR(E518="K",E518&lt;3),"FRA Recommended",IF(JJ518&gt;=IF(E518&lt;6,400,600),IF(JJ518&lt;VLOOKUP(E518,Lookups!$AP$3:$AR$16,3,FALSE),"Tier 2","Core"),IF(JJ518&lt;400,IF(RAND()&lt;0.81,"Tier 3","Tier 2"),IF(RAND()&lt;0.51,"Tier 3","Tier 2"))))))</f>
        <v>Null</v>
      </c>
      <c r="OQ518" t="str">
        <f t="shared" si="739"/>
        <v>Null</v>
      </c>
      <c r="OR518" t="str">
        <f t="shared" si="740"/>
        <v>Null</v>
      </c>
      <c r="OS518" t="str">
        <f t="shared" si="741"/>
        <v>Null</v>
      </c>
      <c r="OT518" t="str">
        <f t="shared" si="742"/>
        <v>No RI Tests</v>
      </c>
      <c r="OU518" s="159" t="str">
        <f t="shared" si="743"/>
        <v>No PI Tests</v>
      </c>
      <c r="OV518" t="str">
        <f t="shared" si="744"/>
        <v>No PI Tests</v>
      </c>
      <c r="OW518" t="str">
        <f t="shared" si="745"/>
        <v>No PI Tests</v>
      </c>
      <c r="OX518" t="str">
        <f t="shared" si="746"/>
        <v>No PI Tests</v>
      </c>
      <c r="OY518" t="str">
        <f t="shared" si="747"/>
        <v>No PI Tests</v>
      </c>
      <c r="OZ518" t="str">
        <f t="shared" si="748"/>
        <v>No PI Tests</v>
      </c>
      <c r="PA518" s="159" t="str">
        <f t="shared" si="749"/>
        <v>No PI Tests</v>
      </c>
      <c r="PB518" t="str">
        <f t="shared" si="750"/>
        <v>No PI Tests</v>
      </c>
      <c r="PC518" t="str">
        <f t="shared" si="751"/>
        <v>No PI Tests</v>
      </c>
      <c r="PD518" t="str">
        <f t="shared" si="752"/>
        <v>No PI Tests</v>
      </c>
      <c r="PE518" t="str">
        <f t="shared" si="753"/>
        <v>No PI Tests</v>
      </c>
      <c r="PF518" t="str">
        <f t="shared" si="754"/>
        <v>No PI Tests</v>
      </c>
      <c r="PG518" t="str">
        <f t="shared" si="755"/>
        <v>No PI Tests</v>
      </c>
      <c r="PH518">
        <f t="shared" si="756"/>
        <v>0</v>
      </c>
      <c r="PI518">
        <f t="shared" si="757"/>
        <v>0</v>
      </c>
      <c r="PJ518" t="str">
        <f t="shared" si="758"/>
        <v>Null</v>
      </c>
      <c r="PK518" t="str">
        <f>IF(HR518="","Null",IF(E518&lt;3,"Null",IF(HU518=0,0,IF(HS518="Form 1",VLOOKUP(HU518,Lookups!$BE$3:$BP$63,E518,FALSE),IF(HS518="Form 2",VLOOKUP(HU518,Lookups!$BE$67:$BP$127,E518,FALSE),VLOOKUP(HU518,Lookups!$BE$130:$BP$190,E518,FALSE))))))</f>
        <v>Null</v>
      </c>
      <c r="PL518" t="str">
        <f t="shared" si="759"/>
        <v>Null</v>
      </c>
      <c r="PM518" t="str">
        <f>IF($PH518=0,"Null",IF(E518&lt;3,"Null",IF(OX518=0,0,IF(OV518="Form 1",VLOOKUP(OX518,Lookups!$BE$3:$BP$63,E518,FALSE),IF(OV518="Form 2",VLOOKUP(OX518,Lookups!$BE$67:$BP$127,E518,FALSE),VLOOKUP(OX518,Lookups!$BE$130:$BP$190,E518,FALSE))))))</f>
        <v>Null</v>
      </c>
      <c r="PN518" t="str">
        <f t="shared" si="760"/>
        <v>Null</v>
      </c>
      <c r="PO518" t="str">
        <f t="shared" si="761"/>
        <v>Null</v>
      </c>
      <c r="PP518" t="str">
        <f t="shared" si="762"/>
        <v>Null</v>
      </c>
      <c r="PQ518" t="str">
        <f>IF(HR518="","Null",IF(E518&lt;3,"Null",IF(HV518=0,0,IF(HS518="Form 1",VLOOKUP(HV518,Lookups!$BR$3:$CC$63,E518,FALSE),IF(HS518="Form 2",VLOOKUP(HV518,Lookups!$BR$67:$CC$127,E518,FALSE),VLOOKUP(HV518,Lookups!$BR$130:$CC$190,E518,FALSE))))))</f>
        <v>Null</v>
      </c>
      <c r="PR518" t="str">
        <f t="shared" si="763"/>
        <v>Null</v>
      </c>
      <c r="PS518" t="str">
        <f>IF(HR518="","Null",IF(E518&lt;3,"Null",IF(OY518=0,0,IF(OW518="Form 1",VLOOKUP(OY518,Lookups!$BR$3:$CC$63,E518,FALSE),IF(OW518="Form 2",VLOOKUP(OY518,Lookups!$BR$67:$CC$127,E518,FALSE),VLOOKUP(OY518,Lookups!$BR$130:$CC$190,E518,FALSE))))))</f>
        <v>Null</v>
      </c>
      <c r="PT518" t="str">
        <f t="shared" si="764"/>
        <v>Null</v>
      </c>
      <c r="PU518" t="str">
        <f t="shared" si="765"/>
        <v>Null</v>
      </c>
      <c r="PV518" t="str">
        <f t="shared" si="766"/>
        <v>Null</v>
      </c>
      <c r="PW518" t="str">
        <f t="shared" si="767"/>
        <v>No PI Tests</v>
      </c>
      <c r="PX518">
        <f t="shared" si="768"/>
        <v>0</v>
      </c>
      <c r="PY518">
        <f t="shared" si="769"/>
        <v>0</v>
      </c>
      <c r="PZ518" t="str">
        <f t="shared" si="770"/>
        <v>Null</v>
      </c>
      <c r="QA518" t="str">
        <f t="shared" si="771"/>
        <v>Null</v>
      </c>
      <c r="QB518" t="str">
        <f t="shared" si="772"/>
        <v>Null</v>
      </c>
      <c r="QC518" t="str">
        <f>IF($MS518="System 44 Record",IF(BQ518&lt;MEDIAN(Directions!$F$3,Directions!$F$6),"Mid-Year Exited Student","Full Year Participant")&amp;IF(BP518&lt;Directions!$F$3,", Started Prior Year",", Started This Year"),"Null")</f>
        <v>Null</v>
      </c>
      <c r="QD518" t="str">
        <f t="shared" si="773"/>
        <v>Null</v>
      </c>
      <c r="QE518">
        <f t="shared" si="774"/>
        <v>0</v>
      </c>
      <c r="QF518">
        <f t="shared" si="775"/>
        <v>0</v>
      </c>
      <c r="QG518">
        <f t="shared" si="776"/>
        <v>0</v>
      </c>
      <c r="QH518">
        <f t="shared" si="777"/>
        <v>0</v>
      </c>
      <c r="QI518">
        <f t="shared" si="778"/>
        <v>0</v>
      </c>
      <c r="QJ518" t="str">
        <f t="shared" si="779"/>
        <v>Used None</v>
      </c>
      <c r="QK518" t="str">
        <f t="shared" si="780"/>
        <v>Null</v>
      </c>
      <c r="QL518" t="str">
        <f t="shared" si="781"/>
        <v>Null</v>
      </c>
      <c r="QM518" t="str">
        <f>IF($MS518="READ 180 Record",IF(AQ518="","Null",VLOOKUP(JJ518,Lookups!$DX$3:$EB$2054,AN518+1,FALSE)),"Null")</f>
        <v>Null</v>
      </c>
      <c r="QN518" t="str">
        <f t="shared" si="782"/>
        <v>Null</v>
      </c>
    </row>
    <row r="519" spans="1:456" x14ac:dyDescent="0.25">
      <c r="A519" s="161" t="s">
        <v>1447</v>
      </c>
      <c r="B519" s="161" t="s">
        <v>1447</v>
      </c>
      <c r="C519" s="161" t="s">
        <v>1447</v>
      </c>
      <c r="D519" s="161" t="s">
        <v>1447</v>
      </c>
      <c r="E519" s="161">
        <v>8</v>
      </c>
      <c r="F519" s="161" t="s">
        <v>1447</v>
      </c>
      <c r="G519" s="161" t="s">
        <v>880</v>
      </c>
      <c r="H519" s="161" t="s">
        <v>881</v>
      </c>
      <c r="K519" s="161">
        <v>0</v>
      </c>
      <c r="L519" s="161">
        <v>0</v>
      </c>
      <c r="M519" s="161">
        <v>0</v>
      </c>
      <c r="N519" s="161">
        <v>0</v>
      </c>
      <c r="O519" s="161">
        <v>0</v>
      </c>
      <c r="P519" s="161">
        <v>0</v>
      </c>
      <c r="Q519" s="161">
        <v>0</v>
      </c>
      <c r="R519" s="161">
        <v>0</v>
      </c>
      <c r="S519" s="161">
        <v>0</v>
      </c>
      <c r="T519" s="161">
        <v>0</v>
      </c>
      <c r="U519" s="161">
        <v>0</v>
      </c>
      <c r="V519" s="161">
        <v>0</v>
      </c>
      <c r="W519" s="161">
        <v>0</v>
      </c>
      <c r="X519" s="161">
        <v>0</v>
      </c>
      <c r="AB519" s="161" t="s">
        <v>242</v>
      </c>
      <c r="AC519" s="161" t="s">
        <v>242</v>
      </c>
      <c r="AD519" s="161" t="s">
        <v>242</v>
      </c>
      <c r="AE519" s="161" t="s">
        <v>242</v>
      </c>
      <c r="AF519" s="161" t="s">
        <v>242</v>
      </c>
      <c r="AG519" s="161" t="s">
        <v>242</v>
      </c>
      <c r="AH519" s="161" t="s">
        <v>242</v>
      </c>
      <c r="AI519" s="161">
        <v>20150801</v>
      </c>
      <c r="AJ519" s="161">
        <v>20160525</v>
      </c>
      <c r="AK519" s="161" t="s">
        <v>869</v>
      </c>
      <c r="AL519" t="s">
        <v>1078</v>
      </c>
      <c r="BN519" t="s">
        <v>1079</v>
      </c>
      <c r="ET519" s="161">
        <v>0</v>
      </c>
      <c r="EU519" s="161">
        <v>0</v>
      </c>
      <c r="EV519" s="161">
        <v>0</v>
      </c>
      <c r="EW519" s="161">
        <v>0</v>
      </c>
      <c r="EX519" s="161">
        <v>0</v>
      </c>
      <c r="EY519" s="161">
        <v>0</v>
      </c>
      <c r="EZ519" s="161">
        <v>0</v>
      </c>
      <c r="FA519" s="161">
        <v>0</v>
      </c>
      <c r="FB519" s="161">
        <v>0</v>
      </c>
      <c r="FC519" s="161">
        <v>0</v>
      </c>
      <c r="FD519" s="161">
        <v>0</v>
      </c>
      <c r="FE519" s="161">
        <v>0</v>
      </c>
      <c r="HN519" s="161" t="s">
        <v>881</v>
      </c>
      <c r="JB519" s="161" t="s">
        <v>881</v>
      </c>
      <c r="JC519" s="161">
        <v>0</v>
      </c>
      <c r="JD519" s="161">
        <v>0</v>
      </c>
      <c r="JE519" s="161">
        <v>0</v>
      </c>
      <c r="JF519" s="161">
        <v>0</v>
      </c>
      <c r="MN519" t="str">
        <f t="shared" si="696"/>
        <v>NoNoNoNoNoNo</v>
      </c>
      <c r="MO519" t="str">
        <f>IF(AND(MN519="NoNoNoNoNoNo",JI519=""),"No Programs",VLOOKUP(MN519,Lookups!$DA$4:$DB$67,2,FALSE))</f>
        <v>No Programs</v>
      </c>
      <c r="MP519">
        <f t="shared" si="697"/>
        <v>0</v>
      </c>
      <c r="MQ519" t="str">
        <f t="shared" si="698"/>
        <v>No Program Use</v>
      </c>
      <c r="MR519" t="str">
        <f>Directions!$D$3</f>
        <v>Usage</v>
      </c>
      <c r="MS519" t="str">
        <f>VLOOKUP(MQ519,Lookups!$CU$71:$CV$80,2,FALSE)</f>
        <v>Exclude</v>
      </c>
      <c r="MT519">
        <f t="shared" si="699"/>
        <v>0</v>
      </c>
      <c r="MU519">
        <f t="shared" si="700"/>
        <v>0</v>
      </c>
      <c r="MV519">
        <f t="shared" si="701"/>
        <v>0</v>
      </c>
      <c r="MW519">
        <f t="shared" si="702"/>
        <v>0</v>
      </c>
      <c r="MX519">
        <f t="shared" si="703"/>
        <v>0</v>
      </c>
      <c r="MY519" t="str">
        <f t="shared" si="704"/>
        <v>Not Used</v>
      </c>
      <c r="MZ519">
        <f t="shared" si="705"/>
        <v>0</v>
      </c>
      <c r="NA519" t="str">
        <f t="shared" si="706"/>
        <v>Not Available</v>
      </c>
      <c r="NB519" t="str">
        <f t="shared" si="707"/>
        <v>Not Available</v>
      </c>
      <c r="NC519" t="str">
        <f t="shared" si="708"/>
        <v>4 Not Indicated</v>
      </c>
      <c r="ND519" t="str">
        <f t="shared" si="709"/>
        <v>4 Not Indicated</v>
      </c>
      <c r="NE519" t="str">
        <f t="shared" si="710"/>
        <v>4 Not Indicated</v>
      </c>
      <c r="NF519" t="str">
        <f t="shared" si="711"/>
        <v>4 Not Indicated</v>
      </c>
      <c r="NG519" t="str">
        <f t="shared" si="712"/>
        <v>4 Not Indicated</v>
      </c>
      <c r="NH519" s="159" t="str">
        <f t="shared" si="713"/>
        <v>Null</v>
      </c>
      <c r="NI519" t="str">
        <f t="shared" si="714"/>
        <v>Null</v>
      </c>
      <c r="NJ519" s="159" t="str">
        <f t="shared" si="715"/>
        <v>Null</v>
      </c>
      <c r="NK519" t="str">
        <f t="shared" si="716"/>
        <v>Null</v>
      </c>
      <c r="NL519" t="str">
        <f t="shared" si="717"/>
        <v>No RI Tests</v>
      </c>
      <c r="NM519">
        <f t="shared" si="718"/>
        <v>0</v>
      </c>
      <c r="NN519" t="str">
        <f>IF(OR(E519="PK",E519="K",JJ519=""),"Null",INDEX(Lookups!$EZ$4:$FW$18,MATCH($JJ519,Lookups!$EY$4:$EY$18,1),MATCH($E519,Lookups!$EZ$3:$FW$3,0)))</f>
        <v>Null</v>
      </c>
      <c r="NO519" t="str">
        <f>IF(OR(E519="PK",E519="K",JJ519=""),"Null",INDEX(Lookups!$EZ$4:$FW$18,MATCH($JJ519,Lookups!$EY$4:$EY$18,1),MATCH($E519,Lookups!$EZ$3:$FW$3,0) + 1))</f>
        <v>Null</v>
      </c>
      <c r="NP519" t="str">
        <f t="shared" si="719"/>
        <v>Null</v>
      </c>
      <c r="NQ519" t="str">
        <f t="shared" si="720"/>
        <v>Null</v>
      </c>
      <c r="NR519" t="str">
        <f t="shared" si="721"/>
        <v>Null</v>
      </c>
      <c r="NS519" t="str">
        <f t="shared" si="722"/>
        <v>No RI Tests</v>
      </c>
      <c r="NT519" t="str">
        <f t="shared" si="723"/>
        <v>No RI Tests</v>
      </c>
      <c r="NU519" t="str">
        <f t="shared" si="724"/>
        <v>No RI Tests</v>
      </c>
      <c r="NV519" s="183" t="str">
        <f t="array" ref="NV519">IF($NL519="No RI Tests","No RI Tests",VLOOKUP(IF(AND(E519="K",JJ519&lt;280),3,IF(AND(E519="K",JJ519&gt;=280),4,MAX(IF(E519=Lookups!$DF$6:$DF$99,IF(JJ519&gt;=Lookups!$DG$6:$DG$99,Lookups!$DH$6:$DH$99))))),Lookups!$DE$104:$DG$108,2,FALSE))</f>
        <v>No RI Tests</v>
      </c>
      <c r="NW519" s="161" t="str">
        <f t="array" ref="NW519">IF($NL519="No RI Tests","No RI Tests",VLOOKUP(IF(AND(E519="K",JH519&lt;280),3,IF(AND(E519="K",JH519&gt;=280),4,MAX(IF(E519=Lookups!$DF$6:$DF$99,IF(NI519&gt;=Lookups!$DG$6:$DG$99,Lookups!$DH$6:$DH$99))))),Lookups!$DE$104:$DG$108,2,FALSE))</f>
        <v>No RI Tests</v>
      </c>
      <c r="NX519" s="161" t="str">
        <f t="array" ref="NX519">IF($NL519="No RI Tests","No RI Tests",VLOOKUP(IF(AND(E519="K",NK519&lt;280),3,IF(AND(E519="K",NK519&gt;=280),4,MAX(IF(E519=Lookups!$DF$6:$DF$99,IF(NK519&gt;=Lookups!$DG$6:$DG$99,Lookups!$DH$6:$DH$99))))),Lookups!$DE$104:$DG$108,2,FALSE))</f>
        <v>No RI Tests</v>
      </c>
      <c r="NY519" t="str">
        <f t="shared" si="725"/>
        <v>Null</v>
      </c>
      <c r="NZ519" t="str">
        <f t="shared" si="726"/>
        <v>Null</v>
      </c>
      <c r="OA519" t="str">
        <f t="shared" si="727"/>
        <v>No RI for Comparison</v>
      </c>
      <c r="OB519" s="161" t="str">
        <f t="array" ref="OB519">IF($NL519="No RI Tests","No RI Tests",IF(E519="K","N/A",VLOOKUP(MAX(IF(E519=Lookups!$DF$6:$DF$99,IF(JJ519&gt;=Lookups!$DG$6:$DG$99,Lookups!$DI$6:$DI$99))),Lookups!$DE$104:$DG$108,3,FALSE)))</f>
        <v>No RI Tests</v>
      </c>
      <c r="OC519" s="161" t="str">
        <f t="array" ref="OC519">IF($NL519="No RI Tests","No RI Tests",IF(E519="K","N/A",VLOOKUP(MAX(IF(E519=Lookups!$DF$6:$DF$99,IF(NI519&gt;=Lookups!$DG$6:$DG$99,Lookups!$DI$6:$DI$99))),Lookups!$DE$104:$DG$108,3,FALSE)))</f>
        <v>No RI Tests</v>
      </c>
      <c r="OD519" s="161" t="str">
        <f t="array" ref="OD519">IF($NL519="No RI Tests","No RI Tests",IF(E519="K","N/A",VLOOKUP(MAX(IF(E519=Lookups!$DF$6:$DF$99,IF(NK519&gt;=Lookups!$DG$6:$DG$99,Lookups!$DI$6:$DI$99))),Lookups!$DE$104:$DG$108,3,FALSE)))</f>
        <v>No RI Tests</v>
      </c>
      <c r="OE519" t="str">
        <f t="shared" si="728"/>
        <v>Null</v>
      </c>
      <c r="OF519" t="str">
        <f t="shared" si="729"/>
        <v>Null</v>
      </c>
      <c r="OG519" t="str">
        <f t="shared" si="730"/>
        <v>No RI for Comparison</v>
      </c>
      <c r="OH519" t="str">
        <f t="shared" si="731"/>
        <v>Null</v>
      </c>
      <c r="OI519" t="str">
        <f t="shared" si="732"/>
        <v>Null</v>
      </c>
      <c r="OJ519" t="str">
        <f t="shared" si="733"/>
        <v>Null</v>
      </c>
      <c r="OK519" t="str">
        <f t="shared" si="734"/>
        <v>Null</v>
      </c>
      <c r="OL519" t="str">
        <f t="shared" si="735"/>
        <v>Null</v>
      </c>
      <c r="OM519" t="str">
        <f t="shared" si="736"/>
        <v>Null</v>
      </c>
      <c r="ON519" t="str">
        <f t="shared" si="737"/>
        <v>Null</v>
      </c>
      <c r="OO519" t="str">
        <f t="shared" si="738"/>
        <v>Null RI</v>
      </c>
      <c r="OP519" t="str">
        <f ca="1">IF(AND(HR519&lt;&gt;"",JJ519&lt;600),IF(HT519="Advancing","Tier 2","Tier 3"),IF(JI519="","Null",IF(OR(E519="K",E519&lt;3),"FRA Recommended",IF(JJ519&gt;=IF(E519&lt;6,400,600),IF(JJ519&lt;VLOOKUP(E519,Lookups!$AP$3:$AR$16,3,FALSE),"Tier 2","Core"),IF(JJ519&lt;400,IF(RAND()&lt;0.81,"Tier 3","Tier 2"),IF(RAND()&lt;0.51,"Tier 3","Tier 2"))))))</f>
        <v>Null</v>
      </c>
      <c r="OQ519" t="str">
        <f t="shared" si="739"/>
        <v>Null</v>
      </c>
      <c r="OR519" t="str">
        <f t="shared" si="740"/>
        <v>Null</v>
      </c>
      <c r="OS519" t="str">
        <f t="shared" si="741"/>
        <v>Null</v>
      </c>
      <c r="OT519" t="str">
        <f t="shared" si="742"/>
        <v>No RI Tests</v>
      </c>
      <c r="OU519" s="159" t="str">
        <f t="shared" si="743"/>
        <v>No PI Tests</v>
      </c>
      <c r="OV519" t="str">
        <f t="shared" si="744"/>
        <v>No PI Tests</v>
      </c>
      <c r="OW519" t="str">
        <f t="shared" si="745"/>
        <v>No PI Tests</v>
      </c>
      <c r="OX519" t="str">
        <f t="shared" si="746"/>
        <v>No PI Tests</v>
      </c>
      <c r="OY519" t="str">
        <f t="shared" si="747"/>
        <v>No PI Tests</v>
      </c>
      <c r="OZ519" t="str">
        <f t="shared" si="748"/>
        <v>No PI Tests</v>
      </c>
      <c r="PA519" s="159" t="str">
        <f t="shared" si="749"/>
        <v>No PI Tests</v>
      </c>
      <c r="PB519" t="str">
        <f t="shared" si="750"/>
        <v>No PI Tests</v>
      </c>
      <c r="PC519" t="str">
        <f t="shared" si="751"/>
        <v>No PI Tests</v>
      </c>
      <c r="PD519" t="str">
        <f t="shared" si="752"/>
        <v>No PI Tests</v>
      </c>
      <c r="PE519" t="str">
        <f t="shared" si="753"/>
        <v>No PI Tests</v>
      </c>
      <c r="PF519" t="str">
        <f t="shared" si="754"/>
        <v>No PI Tests</v>
      </c>
      <c r="PG519" t="str">
        <f t="shared" si="755"/>
        <v>No PI Tests</v>
      </c>
      <c r="PH519">
        <f t="shared" si="756"/>
        <v>0</v>
      </c>
      <c r="PI519">
        <f t="shared" si="757"/>
        <v>0</v>
      </c>
      <c r="PJ519" t="str">
        <f t="shared" si="758"/>
        <v>Null</v>
      </c>
      <c r="PK519" t="str">
        <f>IF(HR519="","Null",IF(E519&lt;3,"Null",IF(HU519=0,0,IF(HS519="Form 1",VLOOKUP(HU519,Lookups!$BE$3:$BP$63,E519,FALSE),IF(HS519="Form 2",VLOOKUP(HU519,Lookups!$BE$67:$BP$127,E519,FALSE),VLOOKUP(HU519,Lookups!$BE$130:$BP$190,E519,FALSE))))))</f>
        <v>Null</v>
      </c>
      <c r="PL519" t="str">
        <f t="shared" si="759"/>
        <v>Null</v>
      </c>
      <c r="PM519" t="str">
        <f>IF($PH519=0,"Null",IF(E519&lt;3,"Null",IF(OX519=0,0,IF(OV519="Form 1",VLOOKUP(OX519,Lookups!$BE$3:$BP$63,E519,FALSE),IF(OV519="Form 2",VLOOKUP(OX519,Lookups!$BE$67:$BP$127,E519,FALSE),VLOOKUP(OX519,Lookups!$BE$130:$BP$190,E519,FALSE))))))</f>
        <v>Null</v>
      </c>
      <c r="PN519" t="str">
        <f t="shared" si="760"/>
        <v>Null</v>
      </c>
      <c r="PO519" t="str">
        <f t="shared" si="761"/>
        <v>Null</v>
      </c>
      <c r="PP519" t="str">
        <f t="shared" si="762"/>
        <v>Null</v>
      </c>
      <c r="PQ519" t="str">
        <f>IF(HR519="","Null",IF(E519&lt;3,"Null",IF(HV519=0,0,IF(HS519="Form 1",VLOOKUP(HV519,Lookups!$BR$3:$CC$63,E519,FALSE),IF(HS519="Form 2",VLOOKUP(HV519,Lookups!$BR$67:$CC$127,E519,FALSE),VLOOKUP(HV519,Lookups!$BR$130:$CC$190,E519,FALSE))))))</f>
        <v>Null</v>
      </c>
      <c r="PR519" t="str">
        <f t="shared" si="763"/>
        <v>Null</v>
      </c>
      <c r="PS519" t="str">
        <f>IF(HR519="","Null",IF(E519&lt;3,"Null",IF(OY519=0,0,IF(OW519="Form 1",VLOOKUP(OY519,Lookups!$BR$3:$CC$63,E519,FALSE),IF(OW519="Form 2",VLOOKUP(OY519,Lookups!$BR$67:$CC$127,E519,FALSE),VLOOKUP(OY519,Lookups!$BR$130:$CC$190,E519,FALSE))))))</f>
        <v>Null</v>
      </c>
      <c r="PT519" t="str">
        <f t="shared" si="764"/>
        <v>Null</v>
      </c>
      <c r="PU519" t="str">
        <f t="shared" si="765"/>
        <v>Null</v>
      </c>
      <c r="PV519" t="str">
        <f t="shared" si="766"/>
        <v>Null</v>
      </c>
      <c r="PW519" t="str">
        <f t="shared" si="767"/>
        <v>No PI Tests</v>
      </c>
      <c r="PX519">
        <f t="shared" si="768"/>
        <v>0</v>
      </c>
      <c r="PY519">
        <f t="shared" si="769"/>
        <v>0</v>
      </c>
      <c r="PZ519" t="str">
        <f t="shared" si="770"/>
        <v>Null</v>
      </c>
      <c r="QA519" t="str">
        <f t="shared" si="771"/>
        <v>Null</v>
      </c>
      <c r="QB519" t="str">
        <f t="shared" si="772"/>
        <v>Null</v>
      </c>
      <c r="QC519" t="str">
        <f>IF($MS519="System 44 Record",IF(BQ519&lt;MEDIAN(Directions!$F$3,Directions!$F$6),"Mid-Year Exited Student","Full Year Participant")&amp;IF(BP519&lt;Directions!$F$3,", Started Prior Year",", Started This Year"),"Null")</f>
        <v>Null</v>
      </c>
      <c r="QD519" t="str">
        <f t="shared" si="773"/>
        <v>Null</v>
      </c>
      <c r="QE519">
        <f t="shared" si="774"/>
        <v>0</v>
      </c>
      <c r="QF519">
        <f t="shared" si="775"/>
        <v>0</v>
      </c>
      <c r="QG519">
        <f t="shared" si="776"/>
        <v>0</v>
      </c>
      <c r="QH519">
        <f t="shared" si="777"/>
        <v>0</v>
      </c>
      <c r="QI519">
        <f t="shared" si="778"/>
        <v>0</v>
      </c>
      <c r="QJ519" t="str">
        <f t="shared" si="779"/>
        <v>Used None</v>
      </c>
      <c r="QK519" t="str">
        <f t="shared" si="780"/>
        <v>Null</v>
      </c>
      <c r="QL519" t="str">
        <f t="shared" si="781"/>
        <v>Null</v>
      </c>
      <c r="QM519" t="str">
        <f>IF($MS519="READ 180 Record",IF(AQ519="","Null",VLOOKUP(JJ519,Lookups!$DX$3:$EB$2054,AN519+1,FALSE)),"Null")</f>
        <v>Null</v>
      </c>
      <c r="QN519" t="str">
        <f t="shared" si="782"/>
        <v>Null</v>
      </c>
    </row>
    <row r="520" spans="1:456" x14ac:dyDescent="0.25">
      <c r="A520" s="161" t="s">
        <v>1447</v>
      </c>
      <c r="B520" s="161" t="s">
        <v>1447</v>
      </c>
      <c r="C520" s="161" t="s">
        <v>1447</v>
      </c>
      <c r="D520" s="161" t="s">
        <v>1447</v>
      </c>
      <c r="E520" s="161">
        <v>2</v>
      </c>
      <c r="F520" s="161" t="s">
        <v>1447</v>
      </c>
      <c r="G520" s="161" t="s">
        <v>880</v>
      </c>
      <c r="H520" s="161" t="s">
        <v>881</v>
      </c>
      <c r="K520" s="161">
        <v>0</v>
      </c>
      <c r="L520" s="161">
        <v>0</v>
      </c>
      <c r="M520" s="161">
        <v>0</v>
      </c>
      <c r="N520" s="161">
        <v>0</v>
      </c>
      <c r="O520" s="161">
        <v>0</v>
      </c>
      <c r="P520" s="161">
        <v>0</v>
      </c>
      <c r="Q520" s="161">
        <v>0</v>
      </c>
      <c r="R520" s="161">
        <v>0</v>
      </c>
      <c r="S520" s="161">
        <v>0</v>
      </c>
      <c r="T520" s="161">
        <v>0</v>
      </c>
      <c r="U520" s="161">
        <v>0</v>
      </c>
      <c r="V520" s="161">
        <v>0</v>
      </c>
      <c r="W520" s="161">
        <v>0</v>
      </c>
      <c r="X520" s="161">
        <v>0</v>
      </c>
      <c r="AB520" s="161" t="s">
        <v>242</v>
      </c>
      <c r="AC520" s="161" t="s">
        <v>242</v>
      </c>
      <c r="AD520" s="161" t="s">
        <v>242</v>
      </c>
      <c r="AE520" s="161" t="s">
        <v>242</v>
      </c>
      <c r="AF520" s="161" t="s">
        <v>242</v>
      </c>
      <c r="AG520" s="161" t="s">
        <v>242</v>
      </c>
      <c r="AH520" s="161" t="s">
        <v>242</v>
      </c>
      <c r="AI520" s="161">
        <v>20150801</v>
      </c>
      <c r="AJ520" s="161">
        <v>20160525</v>
      </c>
      <c r="AK520" s="161" t="s">
        <v>869</v>
      </c>
      <c r="AL520" t="s">
        <v>1078</v>
      </c>
      <c r="BN520" t="s">
        <v>1079</v>
      </c>
      <c r="ET520" s="161">
        <v>0</v>
      </c>
      <c r="EU520" s="161">
        <v>0</v>
      </c>
      <c r="EV520" s="161">
        <v>0</v>
      </c>
      <c r="EW520" s="161">
        <v>0</v>
      </c>
      <c r="EX520" s="161">
        <v>0</v>
      </c>
      <c r="EY520" s="161">
        <v>0</v>
      </c>
      <c r="EZ520" s="161">
        <v>0</v>
      </c>
      <c r="FA520" s="161">
        <v>0</v>
      </c>
      <c r="FB520" s="161">
        <v>0</v>
      </c>
      <c r="FC520" s="161">
        <v>0</v>
      </c>
      <c r="FD520" s="161">
        <v>0</v>
      </c>
      <c r="FE520" s="161">
        <v>0</v>
      </c>
      <c r="HN520" s="161" t="s">
        <v>881</v>
      </c>
      <c r="JB520" s="161" t="s">
        <v>881</v>
      </c>
      <c r="JC520" s="161">
        <v>0</v>
      </c>
      <c r="JD520" s="161">
        <v>0</v>
      </c>
      <c r="JE520" s="161">
        <v>0</v>
      </c>
      <c r="JF520" s="161">
        <v>0</v>
      </c>
      <c r="MN520" t="str">
        <f t="shared" si="696"/>
        <v>NoNoNoNoNoNo</v>
      </c>
      <c r="MO520" t="str">
        <f>IF(AND(MN520="NoNoNoNoNoNo",JI520=""),"No Programs",VLOOKUP(MN520,Lookups!$DA$4:$DB$67,2,FALSE))</f>
        <v>No Programs</v>
      </c>
      <c r="MP520">
        <f t="shared" si="697"/>
        <v>0</v>
      </c>
      <c r="MQ520" t="str">
        <f t="shared" si="698"/>
        <v>No Program Use</v>
      </c>
      <c r="MR520" t="str">
        <f>Directions!$D$3</f>
        <v>Usage</v>
      </c>
      <c r="MS520" t="str">
        <f>VLOOKUP(MQ520,Lookups!$CU$71:$CV$80,2,FALSE)</f>
        <v>Exclude</v>
      </c>
      <c r="MT520">
        <f t="shared" si="699"/>
        <v>0</v>
      </c>
      <c r="MU520">
        <f t="shared" si="700"/>
        <v>0</v>
      </c>
      <c r="MV520">
        <f t="shared" si="701"/>
        <v>0</v>
      </c>
      <c r="MW520">
        <f t="shared" si="702"/>
        <v>0</v>
      </c>
      <c r="MX520">
        <f t="shared" si="703"/>
        <v>0</v>
      </c>
      <c r="MY520" t="str">
        <f t="shared" si="704"/>
        <v>Not Used</v>
      </c>
      <c r="MZ520">
        <f t="shared" si="705"/>
        <v>0</v>
      </c>
      <c r="NA520" t="str">
        <f t="shared" si="706"/>
        <v>Not Available</v>
      </c>
      <c r="NB520" t="str">
        <f t="shared" si="707"/>
        <v>Not Available</v>
      </c>
      <c r="NC520" t="str">
        <f t="shared" si="708"/>
        <v>4 Not Indicated</v>
      </c>
      <c r="ND520" t="str">
        <f t="shared" si="709"/>
        <v>4 Not Indicated</v>
      </c>
      <c r="NE520" t="str">
        <f t="shared" si="710"/>
        <v>4 Not Indicated</v>
      </c>
      <c r="NF520" t="str">
        <f t="shared" si="711"/>
        <v>4 Not Indicated</v>
      </c>
      <c r="NG520" t="str">
        <f t="shared" si="712"/>
        <v>4 Not Indicated</v>
      </c>
      <c r="NH520" s="159" t="str">
        <f t="shared" si="713"/>
        <v>Null</v>
      </c>
      <c r="NI520" t="str">
        <f t="shared" si="714"/>
        <v>Null</v>
      </c>
      <c r="NJ520" s="159" t="str">
        <f t="shared" si="715"/>
        <v>Null</v>
      </c>
      <c r="NK520" t="str">
        <f t="shared" si="716"/>
        <v>Null</v>
      </c>
      <c r="NL520" t="str">
        <f t="shared" si="717"/>
        <v>No RI Tests</v>
      </c>
      <c r="NM520">
        <f t="shared" si="718"/>
        <v>0</v>
      </c>
      <c r="NN520" t="str">
        <f>IF(OR(E520="PK",E520="K",JJ520=""),"Null",INDEX(Lookups!$EZ$4:$FW$18,MATCH($JJ520,Lookups!$EY$4:$EY$18,1),MATCH($E520,Lookups!$EZ$3:$FW$3,0)))</f>
        <v>Null</v>
      </c>
      <c r="NO520" t="str">
        <f>IF(OR(E520="PK",E520="K",JJ520=""),"Null",INDEX(Lookups!$EZ$4:$FW$18,MATCH($JJ520,Lookups!$EY$4:$EY$18,1),MATCH($E520,Lookups!$EZ$3:$FW$3,0) + 1))</f>
        <v>Null</v>
      </c>
      <c r="NP520" t="str">
        <f t="shared" si="719"/>
        <v>Null</v>
      </c>
      <c r="NQ520" t="str">
        <f t="shared" si="720"/>
        <v>Null</v>
      </c>
      <c r="NR520" t="str">
        <f t="shared" si="721"/>
        <v>Null</v>
      </c>
      <c r="NS520" t="str">
        <f t="shared" si="722"/>
        <v>No RI Tests</v>
      </c>
      <c r="NT520" t="str">
        <f t="shared" si="723"/>
        <v>No RI Tests</v>
      </c>
      <c r="NU520" t="str">
        <f t="shared" si="724"/>
        <v>No RI Tests</v>
      </c>
      <c r="NV520" s="183" t="str">
        <f t="array" ref="NV520">IF($NL520="No RI Tests","No RI Tests",VLOOKUP(IF(AND(E520="K",JJ520&lt;280),3,IF(AND(E520="K",JJ520&gt;=280),4,MAX(IF(E520=Lookups!$DF$6:$DF$99,IF(JJ520&gt;=Lookups!$DG$6:$DG$99,Lookups!$DH$6:$DH$99))))),Lookups!$DE$104:$DG$108,2,FALSE))</f>
        <v>No RI Tests</v>
      </c>
      <c r="NW520" s="161" t="str">
        <f t="array" ref="NW520">IF($NL520="No RI Tests","No RI Tests",VLOOKUP(IF(AND(E520="K",JH520&lt;280),3,IF(AND(E520="K",JH520&gt;=280),4,MAX(IF(E520=Lookups!$DF$6:$DF$99,IF(NI520&gt;=Lookups!$DG$6:$DG$99,Lookups!$DH$6:$DH$99))))),Lookups!$DE$104:$DG$108,2,FALSE))</f>
        <v>No RI Tests</v>
      </c>
      <c r="NX520" s="161" t="str">
        <f t="array" ref="NX520">IF($NL520="No RI Tests","No RI Tests",VLOOKUP(IF(AND(E520="K",NK520&lt;280),3,IF(AND(E520="K",NK520&gt;=280),4,MAX(IF(E520=Lookups!$DF$6:$DF$99,IF(NK520&gt;=Lookups!$DG$6:$DG$99,Lookups!$DH$6:$DH$99))))),Lookups!$DE$104:$DG$108,2,FALSE))</f>
        <v>No RI Tests</v>
      </c>
      <c r="NY520" t="str">
        <f t="shared" si="725"/>
        <v>Null</v>
      </c>
      <c r="NZ520" t="str">
        <f t="shared" si="726"/>
        <v>Null</v>
      </c>
      <c r="OA520" t="str">
        <f t="shared" si="727"/>
        <v>No RI for Comparison</v>
      </c>
      <c r="OB520" s="161" t="str">
        <f t="array" ref="OB520">IF($NL520="No RI Tests","No RI Tests",IF(E520="K","N/A",VLOOKUP(MAX(IF(E520=Lookups!$DF$6:$DF$99,IF(JJ520&gt;=Lookups!$DG$6:$DG$99,Lookups!$DI$6:$DI$99))),Lookups!$DE$104:$DG$108,3,FALSE)))</f>
        <v>No RI Tests</v>
      </c>
      <c r="OC520" s="161" t="str">
        <f t="array" ref="OC520">IF($NL520="No RI Tests","No RI Tests",IF(E520="K","N/A",VLOOKUP(MAX(IF(E520=Lookups!$DF$6:$DF$99,IF(NI520&gt;=Lookups!$DG$6:$DG$99,Lookups!$DI$6:$DI$99))),Lookups!$DE$104:$DG$108,3,FALSE)))</f>
        <v>No RI Tests</v>
      </c>
      <c r="OD520" s="161" t="str">
        <f t="array" ref="OD520">IF($NL520="No RI Tests","No RI Tests",IF(E520="K","N/A",VLOOKUP(MAX(IF(E520=Lookups!$DF$6:$DF$99,IF(NK520&gt;=Lookups!$DG$6:$DG$99,Lookups!$DI$6:$DI$99))),Lookups!$DE$104:$DG$108,3,FALSE)))</f>
        <v>No RI Tests</v>
      </c>
      <c r="OE520" t="str">
        <f t="shared" si="728"/>
        <v>Null</v>
      </c>
      <c r="OF520" t="str">
        <f t="shared" si="729"/>
        <v>Null</v>
      </c>
      <c r="OG520" t="str">
        <f t="shared" si="730"/>
        <v>No RI for Comparison</v>
      </c>
      <c r="OH520" t="str">
        <f t="shared" si="731"/>
        <v>Null</v>
      </c>
      <c r="OI520" t="str">
        <f t="shared" si="732"/>
        <v>Null</v>
      </c>
      <c r="OJ520" t="str">
        <f t="shared" si="733"/>
        <v>Null</v>
      </c>
      <c r="OK520" t="str">
        <f t="shared" si="734"/>
        <v>Null</v>
      </c>
      <c r="OL520" t="str">
        <f t="shared" si="735"/>
        <v>Null</v>
      </c>
      <c r="OM520" t="str">
        <f t="shared" si="736"/>
        <v>Null</v>
      </c>
      <c r="ON520" t="str">
        <f t="shared" si="737"/>
        <v>Null</v>
      </c>
      <c r="OO520" t="str">
        <f t="shared" si="738"/>
        <v>Null RI</v>
      </c>
      <c r="OP520" t="str">
        <f ca="1">IF(AND(HR520&lt;&gt;"",JJ520&lt;600),IF(HT520="Advancing","Tier 2","Tier 3"),IF(JI520="","Null",IF(OR(E520="K",E520&lt;3),"FRA Recommended",IF(JJ520&gt;=IF(E520&lt;6,400,600),IF(JJ520&lt;VLOOKUP(E520,Lookups!$AP$3:$AR$16,3,FALSE),"Tier 2","Core"),IF(JJ520&lt;400,IF(RAND()&lt;0.81,"Tier 3","Tier 2"),IF(RAND()&lt;0.51,"Tier 3","Tier 2"))))))</f>
        <v>Null</v>
      </c>
      <c r="OQ520" t="str">
        <f t="shared" si="739"/>
        <v>Null</v>
      </c>
      <c r="OR520" t="str">
        <f t="shared" si="740"/>
        <v>Null</v>
      </c>
      <c r="OS520" t="str">
        <f t="shared" si="741"/>
        <v>Null</v>
      </c>
      <c r="OT520" t="str">
        <f t="shared" si="742"/>
        <v>No RI Tests</v>
      </c>
      <c r="OU520" s="159" t="str">
        <f t="shared" si="743"/>
        <v>No PI Tests</v>
      </c>
      <c r="OV520" t="str">
        <f t="shared" si="744"/>
        <v>No PI Tests</v>
      </c>
      <c r="OW520" t="str">
        <f t="shared" si="745"/>
        <v>No PI Tests</v>
      </c>
      <c r="OX520" t="str">
        <f t="shared" si="746"/>
        <v>No PI Tests</v>
      </c>
      <c r="OY520" t="str">
        <f t="shared" si="747"/>
        <v>No PI Tests</v>
      </c>
      <c r="OZ520" t="str">
        <f t="shared" si="748"/>
        <v>No PI Tests</v>
      </c>
      <c r="PA520" s="159" t="str">
        <f t="shared" si="749"/>
        <v>No PI Tests</v>
      </c>
      <c r="PB520" t="str">
        <f t="shared" si="750"/>
        <v>No PI Tests</v>
      </c>
      <c r="PC520" t="str">
        <f t="shared" si="751"/>
        <v>No PI Tests</v>
      </c>
      <c r="PD520" t="str">
        <f t="shared" si="752"/>
        <v>No PI Tests</v>
      </c>
      <c r="PE520" t="str">
        <f t="shared" si="753"/>
        <v>No PI Tests</v>
      </c>
      <c r="PF520" t="str">
        <f t="shared" si="754"/>
        <v>No PI Tests</v>
      </c>
      <c r="PG520" t="str">
        <f t="shared" si="755"/>
        <v>No PI Tests</v>
      </c>
      <c r="PH520">
        <f t="shared" si="756"/>
        <v>0</v>
      </c>
      <c r="PI520">
        <f t="shared" si="757"/>
        <v>0</v>
      </c>
      <c r="PJ520" t="str">
        <f t="shared" si="758"/>
        <v>Null</v>
      </c>
      <c r="PK520" t="str">
        <f>IF(HR520="","Null",IF(E520&lt;3,"Null",IF(HU520=0,0,IF(HS520="Form 1",VLOOKUP(HU520,Lookups!$BE$3:$BP$63,E520,FALSE),IF(HS520="Form 2",VLOOKUP(HU520,Lookups!$BE$67:$BP$127,E520,FALSE),VLOOKUP(HU520,Lookups!$BE$130:$BP$190,E520,FALSE))))))</f>
        <v>Null</v>
      </c>
      <c r="PL520" t="str">
        <f t="shared" si="759"/>
        <v>Null</v>
      </c>
      <c r="PM520" t="str">
        <f>IF($PH520=0,"Null",IF(E520&lt;3,"Null",IF(OX520=0,0,IF(OV520="Form 1",VLOOKUP(OX520,Lookups!$BE$3:$BP$63,E520,FALSE),IF(OV520="Form 2",VLOOKUP(OX520,Lookups!$BE$67:$BP$127,E520,FALSE),VLOOKUP(OX520,Lookups!$BE$130:$BP$190,E520,FALSE))))))</f>
        <v>Null</v>
      </c>
      <c r="PN520" t="str">
        <f t="shared" si="760"/>
        <v>Null</v>
      </c>
      <c r="PO520" t="str">
        <f t="shared" si="761"/>
        <v>Null</v>
      </c>
      <c r="PP520" t="str">
        <f t="shared" si="762"/>
        <v>Null</v>
      </c>
      <c r="PQ520" t="str">
        <f>IF(HR520="","Null",IF(E520&lt;3,"Null",IF(HV520=0,0,IF(HS520="Form 1",VLOOKUP(HV520,Lookups!$BR$3:$CC$63,E520,FALSE),IF(HS520="Form 2",VLOOKUP(HV520,Lookups!$BR$67:$CC$127,E520,FALSE),VLOOKUP(HV520,Lookups!$BR$130:$CC$190,E520,FALSE))))))</f>
        <v>Null</v>
      </c>
      <c r="PR520" t="str">
        <f t="shared" si="763"/>
        <v>Null</v>
      </c>
      <c r="PS520" t="str">
        <f>IF(HR520="","Null",IF(E520&lt;3,"Null",IF(OY520=0,0,IF(OW520="Form 1",VLOOKUP(OY520,Lookups!$BR$3:$CC$63,E520,FALSE),IF(OW520="Form 2",VLOOKUP(OY520,Lookups!$BR$67:$CC$127,E520,FALSE),VLOOKUP(OY520,Lookups!$BR$130:$CC$190,E520,FALSE))))))</f>
        <v>Null</v>
      </c>
      <c r="PT520" t="str">
        <f t="shared" si="764"/>
        <v>Null</v>
      </c>
      <c r="PU520" t="str">
        <f t="shared" si="765"/>
        <v>Null</v>
      </c>
      <c r="PV520" t="str">
        <f t="shared" si="766"/>
        <v>Null</v>
      </c>
      <c r="PW520" t="str">
        <f t="shared" si="767"/>
        <v>No PI Tests</v>
      </c>
      <c r="PX520">
        <f t="shared" si="768"/>
        <v>0</v>
      </c>
      <c r="PY520">
        <f t="shared" si="769"/>
        <v>0</v>
      </c>
      <c r="PZ520" t="str">
        <f t="shared" si="770"/>
        <v>Null</v>
      </c>
      <c r="QA520" t="str">
        <f t="shared" si="771"/>
        <v>Null</v>
      </c>
      <c r="QB520" t="str">
        <f t="shared" si="772"/>
        <v>Null</v>
      </c>
      <c r="QC520" t="str">
        <f>IF($MS520="System 44 Record",IF(BQ520&lt;MEDIAN(Directions!$F$3,Directions!$F$6),"Mid-Year Exited Student","Full Year Participant")&amp;IF(BP520&lt;Directions!$F$3,", Started Prior Year",", Started This Year"),"Null")</f>
        <v>Null</v>
      </c>
      <c r="QD520" t="str">
        <f t="shared" si="773"/>
        <v>Null</v>
      </c>
      <c r="QE520">
        <f t="shared" si="774"/>
        <v>0</v>
      </c>
      <c r="QF520">
        <f t="shared" si="775"/>
        <v>0</v>
      </c>
      <c r="QG520">
        <f t="shared" si="776"/>
        <v>0</v>
      </c>
      <c r="QH520">
        <f t="shared" si="777"/>
        <v>0</v>
      </c>
      <c r="QI520">
        <f t="shared" si="778"/>
        <v>0</v>
      </c>
      <c r="QJ520" t="str">
        <f t="shared" si="779"/>
        <v>Used None</v>
      </c>
      <c r="QK520" t="str">
        <f t="shared" si="780"/>
        <v>Null</v>
      </c>
      <c r="QL520" t="str">
        <f t="shared" si="781"/>
        <v>Null</v>
      </c>
      <c r="QM520" t="str">
        <f>IF($MS520="READ 180 Record",IF(AQ520="","Null",VLOOKUP(JJ520,Lookups!$DX$3:$EB$2054,AN520+1,FALSE)),"Null")</f>
        <v>Null</v>
      </c>
      <c r="QN520" t="str">
        <f t="shared" si="782"/>
        <v>Null</v>
      </c>
    </row>
    <row r="521" spans="1:456" x14ac:dyDescent="0.25">
      <c r="A521" s="161" t="s">
        <v>1447</v>
      </c>
      <c r="B521" s="161" t="s">
        <v>1447</v>
      </c>
      <c r="C521" s="161" t="s">
        <v>1447</v>
      </c>
      <c r="D521" s="161" t="s">
        <v>1447</v>
      </c>
      <c r="E521" s="161">
        <v>5</v>
      </c>
      <c r="F521" s="161" t="s">
        <v>1447</v>
      </c>
      <c r="G521" s="161" t="s">
        <v>887</v>
      </c>
      <c r="H521" s="161" t="s">
        <v>932</v>
      </c>
      <c r="I521" s="161">
        <v>0</v>
      </c>
      <c r="J521" s="159">
        <v>42501</v>
      </c>
      <c r="K521" s="161">
        <v>0</v>
      </c>
      <c r="L521" s="161">
        <v>0</v>
      </c>
      <c r="M521" s="161">
        <v>0</v>
      </c>
      <c r="N521" s="161">
        <v>0</v>
      </c>
      <c r="O521" s="161">
        <v>0</v>
      </c>
      <c r="P521" s="161">
        <v>0</v>
      </c>
      <c r="Q521" s="161">
        <v>0</v>
      </c>
      <c r="R521" s="161">
        <v>0</v>
      </c>
      <c r="S521" s="161">
        <v>0</v>
      </c>
      <c r="T521" s="161">
        <v>0</v>
      </c>
      <c r="U521" s="161">
        <v>0</v>
      </c>
      <c r="V521" s="161">
        <v>0</v>
      </c>
      <c r="W521" s="161">
        <v>0</v>
      </c>
      <c r="X521" s="161">
        <v>0</v>
      </c>
      <c r="AB521" s="161" t="s">
        <v>242</v>
      </c>
      <c r="AC521" s="161" t="s">
        <v>242</v>
      </c>
      <c r="AD521" s="161" t="s">
        <v>242</v>
      </c>
      <c r="AE521" s="161" t="s">
        <v>242</v>
      </c>
      <c r="AF521" s="161" t="s">
        <v>241</v>
      </c>
      <c r="AG521" s="161" t="s">
        <v>241</v>
      </c>
      <c r="AH521" s="161" t="s">
        <v>242</v>
      </c>
      <c r="AI521" s="161">
        <v>20150801</v>
      </c>
      <c r="AJ521" s="161">
        <v>20160525</v>
      </c>
      <c r="AK521" s="161" t="s">
        <v>869</v>
      </c>
      <c r="AL521" t="s">
        <v>1078</v>
      </c>
      <c r="BN521" t="s">
        <v>1076</v>
      </c>
      <c r="BO521" t="s">
        <v>932</v>
      </c>
      <c r="BP521" s="159">
        <v>42262</v>
      </c>
      <c r="BQ521" s="159">
        <v>42508</v>
      </c>
      <c r="BR521" t="s">
        <v>871</v>
      </c>
      <c r="BS521">
        <v>-300</v>
      </c>
      <c r="BT521" s="159">
        <v>42508</v>
      </c>
      <c r="BU521">
        <v>6</v>
      </c>
      <c r="BV521">
        <v>5</v>
      </c>
      <c r="BW521">
        <v>40</v>
      </c>
      <c r="BX521">
        <v>72</v>
      </c>
      <c r="BY521">
        <v>994</v>
      </c>
      <c r="BZ521">
        <v>1026</v>
      </c>
      <c r="CA521">
        <v>24</v>
      </c>
      <c r="CB521">
        <v>17</v>
      </c>
      <c r="CC521">
        <v>62</v>
      </c>
      <c r="CD521">
        <v>68</v>
      </c>
      <c r="CE521">
        <v>82</v>
      </c>
      <c r="CF521">
        <v>81</v>
      </c>
      <c r="CG521">
        <v>79</v>
      </c>
      <c r="CH521">
        <v>70</v>
      </c>
      <c r="CI521">
        <v>4274</v>
      </c>
      <c r="CJ521">
        <v>2.2187999999999999</v>
      </c>
      <c r="CK521">
        <v>6</v>
      </c>
      <c r="CL521">
        <v>4</v>
      </c>
      <c r="ET521" s="161">
        <v>0</v>
      </c>
      <c r="EU521" s="161">
        <v>0</v>
      </c>
      <c r="EV521" s="161">
        <v>0</v>
      </c>
      <c r="EW521" s="161">
        <v>0</v>
      </c>
      <c r="EX521" s="161">
        <v>0</v>
      </c>
      <c r="EY521" s="161">
        <v>0</v>
      </c>
      <c r="EZ521" s="161">
        <v>0</v>
      </c>
      <c r="FA521" s="161">
        <v>0</v>
      </c>
      <c r="FB521" s="161">
        <v>0</v>
      </c>
      <c r="FC521" s="161">
        <v>0</v>
      </c>
      <c r="FD521" s="161">
        <v>0</v>
      </c>
      <c r="FE521" s="161">
        <v>0</v>
      </c>
      <c r="HN521" s="161" t="s">
        <v>932</v>
      </c>
      <c r="HO521" s="159">
        <v>42248</v>
      </c>
      <c r="HP521" s="159">
        <v>42501</v>
      </c>
      <c r="HQ521" s="161">
        <v>3</v>
      </c>
      <c r="HR521" s="159">
        <v>42248</v>
      </c>
      <c r="HS521" s="161" t="s">
        <v>872</v>
      </c>
      <c r="HT521" s="161" t="s">
        <v>873</v>
      </c>
      <c r="HU521" s="161">
        <v>35</v>
      </c>
      <c r="HV521" s="161">
        <v>12</v>
      </c>
      <c r="HW521" s="161">
        <v>0</v>
      </c>
      <c r="HX521" s="159">
        <v>42352</v>
      </c>
      <c r="HY521" s="161" t="s">
        <v>874</v>
      </c>
      <c r="HZ521" s="161" t="s">
        <v>873</v>
      </c>
      <c r="IA521" s="161">
        <v>29</v>
      </c>
      <c r="IB521" s="161">
        <v>16</v>
      </c>
      <c r="IC521" s="161">
        <v>0</v>
      </c>
      <c r="ID521" s="159">
        <v>42501</v>
      </c>
      <c r="IE521" s="161" t="s">
        <v>879</v>
      </c>
      <c r="IF521" s="161" t="s">
        <v>873</v>
      </c>
      <c r="IG521" s="161">
        <v>27</v>
      </c>
      <c r="IH521" s="161">
        <v>14</v>
      </c>
      <c r="II521" s="161">
        <v>0</v>
      </c>
      <c r="JB521" s="161" t="s">
        <v>932</v>
      </c>
      <c r="JC521" s="161">
        <v>5</v>
      </c>
      <c r="JD521" s="161">
        <v>2</v>
      </c>
      <c r="JE521" s="161">
        <v>2</v>
      </c>
      <c r="JF521" s="161">
        <v>788</v>
      </c>
      <c r="JG521" s="159">
        <v>42501</v>
      </c>
      <c r="JH521" s="161">
        <v>0</v>
      </c>
      <c r="JI521" s="159">
        <v>42244</v>
      </c>
      <c r="JJ521" s="161">
        <v>61</v>
      </c>
      <c r="JK521" s="161">
        <v>9</v>
      </c>
      <c r="JL521" s="159">
        <v>42352</v>
      </c>
      <c r="JM521" s="161">
        <v>0</v>
      </c>
      <c r="JN521" s="161">
        <v>10</v>
      </c>
      <c r="JO521" s="159">
        <v>42501</v>
      </c>
      <c r="JP521" s="161">
        <v>0</v>
      </c>
      <c r="JQ521" s="161">
        <v>10</v>
      </c>
      <c r="MN521" t="str">
        <f t="shared" si="696"/>
        <v>NoNoNoYesYesNo</v>
      </c>
      <c r="MO521" t="str">
        <f>IF(AND(MN521="NoNoNoNoNoNo",JI521=""),"No Programs",VLOOKUP(MN521,Lookups!$DA$4:$DB$67,2,FALSE))</f>
        <v>System 44 Only</v>
      </c>
      <c r="MP521">
        <f t="shared" si="697"/>
        <v>0</v>
      </c>
      <c r="MQ521" t="str">
        <f t="shared" si="698"/>
        <v>System 44 User</v>
      </c>
      <c r="MR521" t="str">
        <f>Directions!$D$3</f>
        <v>Usage</v>
      </c>
      <c r="MS521" t="str">
        <f>VLOOKUP(MQ521,Lookups!$CU$71:$CV$80,2,FALSE)</f>
        <v>System 44 Record</v>
      </c>
      <c r="MT521">
        <f t="shared" si="699"/>
        <v>1</v>
      </c>
      <c r="MU521">
        <f t="shared" si="700"/>
        <v>1</v>
      </c>
      <c r="MV521">
        <f t="shared" si="701"/>
        <v>1</v>
      </c>
      <c r="MW521">
        <f t="shared" si="702"/>
        <v>1</v>
      </c>
      <c r="MX521">
        <f t="shared" si="703"/>
        <v>36.142857142857146</v>
      </c>
      <c r="MY521" t="str">
        <f t="shared" si="704"/>
        <v>Not Used</v>
      </c>
      <c r="MZ521">
        <f t="shared" si="705"/>
        <v>0</v>
      </c>
      <c r="NA521" t="str">
        <f t="shared" si="706"/>
        <v>Not Available</v>
      </c>
      <c r="NB521" t="str">
        <f t="shared" si="707"/>
        <v>Not Available</v>
      </c>
      <c r="NC521" t="str">
        <f t="shared" si="708"/>
        <v>4 Not Indicated</v>
      </c>
      <c r="ND521" t="str">
        <f t="shared" si="709"/>
        <v>4 Not Indicated</v>
      </c>
      <c r="NE521" t="str">
        <f t="shared" si="710"/>
        <v>4 Not Indicated</v>
      </c>
      <c r="NF521" t="str">
        <f t="shared" si="711"/>
        <v>4 Not Indicated</v>
      </c>
      <c r="NG521" t="str">
        <f t="shared" si="712"/>
        <v>4 Not Indicated</v>
      </c>
      <c r="NH521" s="159">
        <f t="shared" si="713"/>
        <v>42501</v>
      </c>
      <c r="NI521">
        <f t="shared" si="714"/>
        <v>0</v>
      </c>
      <c r="NJ521" s="159">
        <f t="shared" si="715"/>
        <v>42244</v>
      </c>
      <c r="NK521">
        <f t="shared" si="716"/>
        <v>61</v>
      </c>
      <c r="NL521">
        <f t="shared" si="717"/>
        <v>36.714285714285715</v>
      </c>
      <c r="NM521">
        <f t="shared" si="718"/>
        <v>1</v>
      </c>
      <c r="NN521">
        <f>IF(OR(E521="PK",E521="K",JJ521=""),"Null",INDEX(Lookups!$EZ$4:$FW$18,MATCH($JJ521,Lookups!$EY$4:$EY$18,1),MATCH($E521,Lookups!$EZ$3:$FW$3,0)))</f>
        <v>235</v>
      </c>
      <c r="NO521">
        <f>IF(OR(E521="PK",E521="K",JJ521=""),"Null",INDEX(Lookups!$EZ$4:$FW$18,MATCH($JJ521,Lookups!$EY$4:$EY$18,1),MATCH($E521,Lookups!$EZ$3:$FW$3,0) + 1))</f>
        <v>335</v>
      </c>
      <c r="NP521">
        <f t="shared" si="719"/>
        <v>470</v>
      </c>
      <c r="NQ521" t="str">
        <f t="shared" si="720"/>
        <v>PI is Recommended</v>
      </c>
      <c r="NR521" t="str">
        <f t="shared" si="721"/>
        <v>PI is Recommended</v>
      </c>
      <c r="NS521" t="str">
        <f t="shared" si="722"/>
        <v>BR to 199L</v>
      </c>
      <c r="NT521" t="str">
        <f t="shared" si="723"/>
        <v>BR to 199L</v>
      </c>
      <c r="NU521" t="str">
        <f t="shared" si="724"/>
        <v>BR to 199L</v>
      </c>
      <c r="NV521" s="183" t="str">
        <f t="array" ref="NV521">IF($NL521="No RI Tests","No RI Tests",VLOOKUP(IF(AND(E521="K",JJ521&lt;280),3,IF(AND(E521="K",JJ521&gt;=280),4,MAX(IF(E521=Lookups!$DF$6:$DF$99,IF(JJ521&gt;=Lookups!$DG$6:$DG$99,Lookups!$DH$6:$DH$99))))),Lookups!$DE$104:$DG$108,2,FALSE))</f>
        <v>1 Below Basic</v>
      </c>
      <c r="NW521" s="161" t="str">
        <f t="array" ref="NW521">IF($NL521="No RI Tests","No RI Tests",VLOOKUP(IF(AND(E521="K",JH521&lt;280),3,IF(AND(E521="K",JH521&gt;=280),4,MAX(IF(E521=Lookups!$DF$6:$DF$99,IF(NI521&gt;=Lookups!$DG$6:$DG$99,Lookups!$DH$6:$DH$99))))),Lookups!$DE$104:$DG$108,2,FALSE))</f>
        <v>1 Below Basic</v>
      </c>
      <c r="NX521" s="161" t="str">
        <f t="array" ref="NX521">IF($NL521="No RI Tests","No RI Tests",VLOOKUP(IF(AND(E521="K",NK521&lt;280),3,IF(AND(E521="K",NK521&gt;=280),4,MAX(IF(E521=Lookups!$DF$6:$DF$99,IF(NK521&gt;=Lookups!$DG$6:$DG$99,Lookups!$DH$6:$DH$99))))),Lookups!$DE$104:$DG$108,2,FALSE))</f>
        <v>1 Below Basic</v>
      </c>
      <c r="NY521">
        <f t="shared" si="725"/>
        <v>1</v>
      </c>
      <c r="NZ521">
        <f t="shared" si="726"/>
        <v>0</v>
      </c>
      <c r="OA521" t="str">
        <f t="shared" si="727"/>
        <v>Maintained Performance Level</v>
      </c>
      <c r="OB521" s="161" t="str">
        <f t="array" ref="OB521">IF($NL521="No RI Tests","No RI Tests",IF(E521="K","N/A",VLOOKUP(MAX(IF(E521=Lookups!$DF$6:$DF$99,IF(JJ521&gt;=Lookups!$DG$6:$DG$99,Lookups!$DI$6:$DI$99))),Lookups!$DE$104:$DG$108,3,FALSE)))</f>
        <v>1 Limited</v>
      </c>
      <c r="OC521" s="161" t="str">
        <f t="array" ref="OC521">IF($NL521="No RI Tests","No RI Tests",IF(E521="K","N/A",VLOOKUP(MAX(IF(E521=Lookups!$DF$6:$DF$99,IF(NI521&gt;=Lookups!$DG$6:$DG$99,Lookups!$DI$6:$DI$99))),Lookups!$DE$104:$DG$108,3,FALSE)))</f>
        <v>1 Limited</v>
      </c>
      <c r="OD521" s="161" t="str">
        <f t="array" ref="OD521">IF($NL521="No RI Tests","No RI Tests",IF(E521="K","N/A",VLOOKUP(MAX(IF(E521=Lookups!$DF$6:$DF$99,IF(NK521&gt;=Lookups!$DG$6:$DG$99,Lookups!$DI$6:$DI$99))),Lookups!$DE$104:$DG$108,3,FALSE)))</f>
        <v>1 Limited</v>
      </c>
      <c r="OE521">
        <f t="shared" si="728"/>
        <v>1</v>
      </c>
      <c r="OF521">
        <f t="shared" si="729"/>
        <v>0</v>
      </c>
      <c r="OG521" t="str">
        <f t="shared" si="730"/>
        <v>Maintained Performance Level</v>
      </c>
      <c r="OH521">
        <f t="shared" si="731"/>
        <v>-61</v>
      </c>
      <c r="OI521">
        <f t="shared" si="732"/>
        <v>0</v>
      </c>
      <c r="OJ521">
        <f t="shared" si="733"/>
        <v>0</v>
      </c>
      <c r="OK521">
        <f t="shared" si="734"/>
        <v>0</v>
      </c>
      <c r="OL521">
        <f t="shared" si="735"/>
        <v>-0.21403508771929824</v>
      </c>
      <c r="OM521" t="str">
        <f t="shared" si="736"/>
        <v>Fall Administration</v>
      </c>
      <c r="ON521" t="str">
        <f t="shared" si="737"/>
        <v>Winter Administration</v>
      </c>
      <c r="OO521" t="str">
        <f t="shared" si="738"/>
        <v>Fall to Winter RI</v>
      </c>
      <c r="OP521" t="str">
        <f ca="1">IF(AND(HR521&lt;&gt;"",JJ521&lt;600),IF(HT521="Advancing","Tier 2","Tier 3"),IF(JI521="","Null",IF(OR(E521="K",E521&lt;3),"FRA Recommended",IF(JJ521&gt;=IF(E521&lt;6,400,600),IF(JJ521&lt;VLOOKUP(E521,Lookups!$AP$3:$AR$16,3,FALSE),"Tier 2","Core"),IF(JJ521&lt;400,IF(RAND()&lt;0.81,"Tier 3","Tier 2"),IF(RAND()&lt;0.51,"Tier 3","Tier 2"))))))</f>
        <v>Tier 3</v>
      </c>
      <c r="OQ521" t="str">
        <f t="shared" si="739"/>
        <v>Average Reading Invt. Under 15 Minutes Long</v>
      </c>
      <c r="OR521">
        <f t="shared" si="740"/>
        <v>0</v>
      </c>
      <c r="OS521" t="str">
        <f t="shared" si="741"/>
        <v>Null</v>
      </c>
      <c r="OT521">
        <f t="shared" si="742"/>
        <v>61</v>
      </c>
      <c r="OU521" s="159">
        <f t="shared" si="743"/>
        <v>42501</v>
      </c>
      <c r="OV521" t="str">
        <f t="shared" si="744"/>
        <v>Form 3</v>
      </c>
      <c r="OW521" t="str">
        <f t="shared" si="745"/>
        <v>Developing</v>
      </c>
      <c r="OX521">
        <f t="shared" si="746"/>
        <v>27</v>
      </c>
      <c r="OY521">
        <f t="shared" si="747"/>
        <v>14</v>
      </c>
      <c r="OZ521">
        <f t="shared" si="748"/>
        <v>0</v>
      </c>
      <c r="PA521" s="159">
        <f t="shared" si="749"/>
        <v>42352</v>
      </c>
      <c r="PB521" t="str">
        <f t="shared" si="750"/>
        <v>Form 2</v>
      </c>
      <c r="PC521" t="str">
        <f t="shared" si="751"/>
        <v>Developing</v>
      </c>
      <c r="PD521">
        <f t="shared" si="752"/>
        <v>29</v>
      </c>
      <c r="PE521">
        <f t="shared" si="753"/>
        <v>16</v>
      </c>
      <c r="PF521">
        <f t="shared" si="754"/>
        <v>0</v>
      </c>
      <c r="PG521">
        <f t="shared" si="755"/>
        <v>36.142857142857146</v>
      </c>
      <c r="PH521">
        <f t="shared" si="756"/>
        <v>1</v>
      </c>
      <c r="PI521">
        <f t="shared" si="757"/>
        <v>1</v>
      </c>
      <c r="PJ521">
        <f t="shared" si="758"/>
        <v>35</v>
      </c>
      <c r="PK521">
        <f>IF(HR521="","Null",IF(E521&lt;3,"Null",IF(HU521=0,0,IF(HS521="Form 1",VLOOKUP(HU521,Lookups!$BE$3:$BP$63,E521,FALSE),IF(HS521="Form 2",VLOOKUP(HU521,Lookups!$BE$67:$BP$127,E521,FALSE),VLOOKUP(HU521,Lookups!$BE$130:$BP$190,E521,FALSE))))))</f>
        <v>6</v>
      </c>
      <c r="PL521">
        <f t="shared" si="759"/>
        <v>27</v>
      </c>
      <c r="PM521">
        <f>IF($PH521=0,"Null",IF(E521&lt;3,"Null",IF(OX521=0,0,IF(OV521="Form 1",VLOOKUP(OX521,Lookups!$BE$3:$BP$63,E521,FALSE),IF(OV521="Form 2",VLOOKUP(OX521,Lookups!$BE$67:$BP$127,E521,FALSE),VLOOKUP(OX521,Lookups!$BE$130:$BP$190,E521,FALSE))))))</f>
        <v>1</v>
      </c>
      <c r="PN521">
        <f t="shared" si="760"/>
        <v>-8</v>
      </c>
      <c r="PO521">
        <f t="shared" si="761"/>
        <v>0</v>
      </c>
      <c r="PP521">
        <f t="shared" si="762"/>
        <v>12</v>
      </c>
      <c r="PQ521">
        <f>IF(HR521="","Null",IF(E521&lt;3,"Null",IF(HV521=0,0,IF(HS521="Form 1",VLOOKUP(HV521,Lookups!$BR$3:$CC$63,E521,FALSE),IF(HS521="Form 2",VLOOKUP(HV521,Lookups!$BR$67:$CC$127,E521,FALSE),VLOOKUP(HV521,Lookups!$BR$130:$CC$190,E521,FALSE))))))</f>
        <v>20</v>
      </c>
      <c r="PR521">
        <f t="shared" si="763"/>
        <v>14</v>
      </c>
      <c r="PS521">
        <f>IF(HR521="","Null",IF(E521&lt;3,"Null",IF(OY521=0,0,IF(OW521="Form 1",VLOOKUP(OY521,Lookups!$BR$3:$CC$63,E521,FALSE),IF(OW521="Form 2",VLOOKUP(OY521,Lookups!$BR$67:$CC$127,E521,FALSE),VLOOKUP(OY521,Lookups!$BR$130:$CC$190,E521,FALSE))))))</f>
        <v>20</v>
      </c>
      <c r="PT521">
        <f t="shared" si="764"/>
        <v>2</v>
      </c>
      <c r="PU521">
        <f t="shared" si="765"/>
        <v>0</v>
      </c>
      <c r="PV521">
        <f t="shared" si="766"/>
        <v>0</v>
      </c>
      <c r="PW521" t="str">
        <f t="shared" si="767"/>
        <v>Fall to Spring PI Administration</v>
      </c>
      <c r="PX521">
        <f t="shared" si="768"/>
        <v>0</v>
      </c>
      <c r="PY521">
        <f t="shared" si="769"/>
        <v>1</v>
      </c>
      <c r="PZ521" t="str">
        <f t="shared" si="770"/>
        <v>60 to 79 Sessions</v>
      </c>
      <c r="QA521" t="str">
        <f t="shared" si="771"/>
        <v>Series 4</v>
      </c>
      <c r="QB521" t="str">
        <f t="shared" si="772"/>
        <v>In Series 5 to 8</v>
      </c>
      <c r="QC521" t="str">
        <f>IF($MS521="System 44 Record",IF(BQ521&lt;MEDIAN(Directions!$F$3,Directions!$F$6),"Mid-Year Exited Student","Full Year Participant")&amp;IF(BP521&lt;Directions!$F$3,", Started Prior Year",", Started This Year"),"Null")</f>
        <v>Full Year Participant, Started This Year</v>
      </c>
      <c r="QD521">
        <f t="shared" si="773"/>
        <v>0</v>
      </c>
      <c r="QE521">
        <f t="shared" si="774"/>
        <v>0</v>
      </c>
      <c r="QF521">
        <f t="shared" si="775"/>
        <v>1</v>
      </c>
      <c r="QG521">
        <f t="shared" si="776"/>
        <v>0</v>
      </c>
      <c r="QH521">
        <f t="shared" si="777"/>
        <v>0</v>
      </c>
      <c r="QI521">
        <f t="shared" si="778"/>
        <v>0</v>
      </c>
      <c r="QJ521" t="str">
        <f t="shared" si="779"/>
        <v>RC! Only</v>
      </c>
      <c r="QK521" t="str">
        <f t="shared" si="780"/>
        <v>Null</v>
      </c>
      <c r="QL521" t="str">
        <f t="shared" si="781"/>
        <v>Null</v>
      </c>
      <c r="QM521" t="str">
        <f>IF($MS521="READ 180 Record",IF(AQ521="","Null",VLOOKUP(JJ521,Lookups!$DX$3:$EB$2054,AN521+1,FALSE)),"Null")</f>
        <v>Null</v>
      </c>
      <c r="QN521" t="str">
        <f t="shared" si="782"/>
        <v>Null</v>
      </c>
    </row>
    <row r="522" spans="1:456" x14ac:dyDescent="0.25">
      <c r="A522" s="161" t="s">
        <v>1447</v>
      </c>
      <c r="B522" s="161" t="s">
        <v>1447</v>
      </c>
      <c r="C522" s="161" t="s">
        <v>1447</v>
      </c>
      <c r="D522" s="161" t="s">
        <v>1447</v>
      </c>
      <c r="E522" s="161">
        <v>8</v>
      </c>
      <c r="F522" s="161" t="s">
        <v>1447</v>
      </c>
      <c r="G522" s="161" t="s">
        <v>890</v>
      </c>
      <c r="H522" s="161" t="s">
        <v>895</v>
      </c>
      <c r="I522" s="161">
        <v>819</v>
      </c>
      <c r="J522" s="159">
        <v>42500</v>
      </c>
      <c r="K522" s="161">
        <v>0</v>
      </c>
      <c r="L522" s="161">
        <v>0</v>
      </c>
      <c r="M522" s="161">
        <v>0</v>
      </c>
      <c r="N522" s="161">
        <v>0</v>
      </c>
      <c r="O522" s="161">
        <v>0</v>
      </c>
      <c r="P522" s="161">
        <v>0</v>
      </c>
      <c r="Q522" s="161">
        <v>0</v>
      </c>
      <c r="R522" s="161">
        <v>0</v>
      </c>
      <c r="S522" s="161">
        <v>0</v>
      </c>
      <c r="T522" s="161">
        <v>0</v>
      </c>
      <c r="U522" s="161">
        <v>0</v>
      </c>
      <c r="V522" s="161">
        <v>0</v>
      </c>
      <c r="W522" s="161">
        <v>0</v>
      </c>
      <c r="X522" s="161">
        <v>0</v>
      </c>
      <c r="AB522" s="161" t="s">
        <v>241</v>
      </c>
      <c r="AC522" s="161" t="s">
        <v>242</v>
      </c>
      <c r="AD522" s="161" t="s">
        <v>242</v>
      </c>
      <c r="AE522" s="161" t="s">
        <v>242</v>
      </c>
      <c r="AF522" s="161" t="s">
        <v>242</v>
      </c>
      <c r="AG522" s="161" t="s">
        <v>241</v>
      </c>
      <c r="AH522" s="161" t="s">
        <v>242</v>
      </c>
      <c r="AI522" s="161">
        <v>20150801</v>
      </c>
      <c r="AJ522" s="161">
        <v>20160525</v>
      </c>
      <c r="AK522" s="161" t="s">
        <v>869</v>
      </c>
      <c r="AL522" t="s">
        <v>1076</v>
      </c>
      <c r="AM522" t="s">
        <v>895</v>
      </c>
      <c r="AN522">
        <v>4</v>
      </c>
      <c r="AO522" t="s">
        <v>870</v>
      </c>
      <c r="AP522">
        <v>10</v>
      </c>
      <c r="AQ522">
        <v>37</v>
      </c>
      <c r="AR522">
        <v>927</v>
      </c>
      <c r="AS522">
        <v>365</v>
      </c>
      <c r="AT522">
        <v>119</v>
      </c>
      <c r="AU522">
        <v>296</v>
      </c>
      <c r="AV522">
        <v>91</v>
      </c>
      <c r="AW522">
        <v>20</v>
      </c>
      <c r="AX522">
        <v>24.22505</v>
      </c>
      <c r="AY522">
        <v>3.9091</v>
      </c>
      <c r="AZ522">
        <v>2.3125</v>
      </c>
      <c r="BA522">
        <v>80.200199999999995</v>
      </c>
      <c r="BB522">
        <v>41151</v>
      </c>
      <c r="BC522">
        <v>88.775510204</v>
      </c>
      <c r="BD522">
        <v>96.363636362999998</v>
      </c>
      <c r="BE522">
        <v>679</v>
      </c>
      <c r="BF522">
        <v>702</v>
      </c>
      <c r="BG522">
        <v>30</v>
      </c>
      <c r="BH522">
        <v>99</v>
      </c>
      <c r="BI522">
        <v>8</v>
      </c>
      <c r="BJ522">
        <v>0</v>
      </c>
      <c r="BK522">
        <v>56</v>
      </c>
      <c r="BL522">
        <v>0</v>
      </c>
      <c r="BM522" t="s">
        <v>1080</v>
      </c>
      <c r="BN522" t="s">
        <v>1079</v>
      </c>
      <c r="ET522" s="161">
        <v>1</v>
      </c>
      <c r="EU522" s="161">
        <v>47</v>
      </c>
      <c r="EV522" s="161">
        <v>47</v>
      </c>
      <c r="EW522" s="161">
        <v>2836</v>
      </c>
      <c r="EX522" s="161">
        <v>0</v>
      </c>
      <c r="EY522" s="161">
        <v>0</v>
      </c>
      <c r="EZ522" s="161">
        <v>0</v>
      </c>
      <c r="FA522" s="161">
        <v>0</v>
      </c>
      <c r="FB522" s="161">
        <v>83</v>
      </c>
      <c r="FC522" s="161">
        <v>91</v>
      </c>
      <c r="FD522" s="161">
        <v>0</v>
      </c>
      <c r="FE522" s="161">
        <v>1</v>
      </c>
      <c r="FF522" s="159">
        <v>42411</v>
      </c>
      <c r="FG522" s="161">
        <v>83</v>
      </c>
      <c r="FH522" s="161">
        <v>91</v>
      </c>
      <c r="FI522" s="161">
        <v>75</v>
      </c>
      <c r="FJ522" s="161">
        <v>90</v>
      </c>
      <c r="FK522" s="161">
        <v>88</v>
      </c>
      <c r="HN522" s="161" t="s">
        <v>895</v>
      </c>
      <c r="JB522" s="161" t="s">
        <v>895</v>
      </c>
      <c r="JC522" s="161">
        <v>9</v>
      </c>
      <c r="JD522" s="161">
        <v>9</v>
      </c>
      <c r="JE522" s="161">
        <v>31</v>
      </c>
      <c r="JF522" s="161">
        <v>19316</v>
      </c>
      <c r="JG522" s="159">
        <v>42500</v>
      </c>
      <c r="JH522" s="161">
        <v>819</v>
      </c>
      <c r="JI522" s="159">
        <v>42383</v>
      </c>
      <c r="JJ522" s="161">
        <v>779</v>
      </c>
      <c r="JK522" s="161">
        <v>18</v>
      </c>
      <c r="JL522" s="159">
        <v>42500</v>
      </c>
      <c r="JM522" s="161">
        <v>819</v>
      </c>
      <c r="JN522" s="161">
        <v>20</v>
      </c>
      <c r="MN522" t="str">
        <f t="shared" si="696"/>
        <v>YesNoNoNoYesNo</v>
      </c>
      <c r="MO522" t="str">
        <f>IF(AND(MN522="NoNoNoNoNoNo",JI522=""),"No Programs",VLOOKUP(MN522,Lookups!$DA$4:$DB$67,2,FALSE))</f>
        <v>READ 180 Only</v>
      </c>
      <c r="MP522">
        <f t="shared" si="697"/>
        <v>1</v>
      </c>
      <c r="MQ522" t="str">
        <f t="shared" si="698"/>
        <v>READ 180 User</v>
      </c>
      <c r="MR522" t="str">
        <f>Directions!$D$3</f>
        <v>Usage</v>
      </c>
      <c r="MS522" t="str">
        <f>VLOOKUP(MQ522,Lookups!$CU$71:$CV$80,2,FALSE)</f>
        <v>READ 180 Record</v>
      </c>
      <c r="MT522">
        <f t="shared" si="699"/>
        <v>1</v>
      </c>
      <c r="MU522">
        <f t="shared" si="700"/>
        <v>1</v>
      </c>
      <c r="MV522">
        <f t="shared" si="701"/>
        <v>1</v>
      </c>
      <c r="MW522">
        <f t="shared" si="702"/>
        <v>1</v>
      </c>
      <c r="MX522">
        <f t="shared" si="703"/>
        <v>16.714285714285715</v>
      </c>
      <c r="MY522" t="str">
        <f t="shared" si="704"/>
        <v>Not Used</v>
      </c>
      <c r="MZ522">
        <f t="shared" si="705"/>
        <v>0</v>
      </c>
      <c r="NA522" t="str">
        <f t="shared" si="706"/>
        <v>Not Available</v>
      </c>
      <c r="NB522" t="str">
        <f t="shared" si="707"/>
        <v>Not Available</v>
      </c>
      <c r="NC522" t="str">
        <f t="shared" si="708"/>
        <v>4 Not Indicated</v>
      </c>
      <c r="ND522" t="str">
        <f t="shared" si="709"/>
        <v>4 Not Indicated</v>
      </c>
      <c r="NE522" t="str">
        <f t="shared" si="710"/>
        <v>4 Not Indicated</v>
      </c>
      <c r="NF522" t="str">
        <f t="shared" si="711"/>
        <v>4 Not Indicated</v>
      </c>
      <c r="NG522" t="str">
        <f t="shared" si="712"/>
        <v>4 Not Indicated</v>
      </c>
      <c r="NH522" s="159">
        <f t="shared" si="713"/>
        <v>42500</v>
      </c>
      <c r="NI522">
        <f t="shared" si="714"/>
        <v>819</v>
      </c>
      <c r="NJ522" s="159">
        <f t="shared" si="715"/>
        <v>42500</v>
      </c>
      <c r="NK522">
        <f t="shared" si="716"/>
        <v>819</v>
      </c>
      <c r="NL522">
        <f t="shared" si="717"/>
        <v>16.714285714285715</v>
      </c>
      <c r="NM522">
        <f t="shared" si="718"/>
        <v>1</v>
      </c>
      <c r="NN522">
        <f>IF(OR(E522="PK",E522="K",JJ522=""),"Null",INDEX(Lookups!$EZ$4:$FW$18,MATCH($JJ522,Lookups!$EY$4:$EY$18,1),MATCH($E522,Lookups!$EZ$3:$FW$3,0)))</f>
        <v>55</v>
      </c>
      <c r="NO522">
        <f>IF(OR(E522="PK",E522="K",JJ522=""),"Null",INDEX(Lookups!$EZ$4:$FW$18,MATCH($JJ522,Lookups!$EY$4:$EY$18,1),MATCH($E522,Lookups!$EZ$3:$FW$3,0) + 1))</f>
        <v>80</v>
      </c>
      <c r="NP522">
        <f t="shared" si="719"/>
        <v>110</v>
      </c>
      <c r="NQ522" t="str">
        <f t="shared" si="720"/>
        <v>No PI Needed</v>
      </c>
      <c r="NR522" t="str">
        <f t="shared" si="721"/>
        <v>No PI Needed</v>
      </c>
      <c r="NS522" t="str">
        <f t="shared" si="722"/>
        <v>600L to 799L</v>
      </c>
      <c r="NT522" t="str">
        <f t="shared" si="723"/>
        <v>800L to 999L</v>
      </c>
      <c r="NU522" t="str">
        <f t="shared" si="724"/>
        <v>800L to 999L</v>
      </c>
      <c r="NV522" s="183" t="str">
        <f t="array" ref="NV522">IF($NL522="No RI Tests","No RI Tests",VLOOKUP(IF(AND(E522="K",JJ522&lt;280),3,IF(AND(E522="K",JJ522&gt;=280),4,MAX(IF(E522=Lookups!$DF$6:$DF$99,IF(JJ522&gt;=Lookups!$DG$6:$DG$99,Lookups!$DH$6:$DH$99))))),Lookups!$DE$104:$DG$108,2,FALSE))</f>
        <v>1 Below Basic</v>
      </c>
      <c r="NW522" s="161" t="str">
        <f t="array" ref="NW522">IF($NL522="No RI Tests","No RI Tests",VLOOKUP(IF(AND(E522="K",JH522&lt;280),3,IF(AND(E522="K",JH522&gt;=280),4,MAX(IF(E522=Lookups!$DF$6:$DF$99,IF(NI522&gt;=Lookups!$DG$6:$DG$99,Lookups!$DH$6:$DH$99))))),Lookups!$DE$104:$DG$108,2,FALSE))</f>
        <v>2 Basic</v>
      </c>
      <c r="NX522" s="161" t="str">
        <f t="array" ref="NX522">IF($NL522="No RI Tests","No RI Tests",VLOOKUP(IF(AND(E522="K",NK522&lt;280),3,IF(AND(E522="K",NK522&gt;=280),4,MAX(IF(E522=Lookups!$DF$6:$DF$99,IF(NK522&gt;=Lookups!$DG$6:$DG$99,Lookups!$DH$6:$DH$99))))),Lookups!$DE$104:$DG$108,2,FALSE))</f>
        <v>2 Basic</v>
      </c>
      <c r="NY522">
        <f t="shared" si="725"/>
        <v>0</v>
      </c>
      <c r="NZ522">
        <f t="shared" si="726"/>
        <v>1</v>
      </c>
      <c r="OA522" t="str">
        <f t="shared" si="727"/>
        <v>Improved Performance Level</v>
      </c>
      <c r="OB522" s="161" t="str">
        <f t="array" ref="OB522">IF($NL522="No RI Tests","No RI Tests",IF(E522="K","N/A",VLOOKUP(MAX(IF(E522=Lookups!$DF$6:$DF$99,IF(JJ522&gt;=Lookups!$DG$6:$DG$99,Lookups!$DI$6:$DI$99))),Lookups!$DE$104:$DG$108,3,FALSE)))</f>
        <v>1 Limited</v>
      </c>
      <c r="OC522" s="161" t="str">
        <f t="array" ref="OC522">IF($NL522="No RI Tests","No RI Tests",IF(E522="K","N/A",VLOOKUP(MAX(IF(E522=Lookups!$DF$6:$DF$99,IF(NI522&gt;=Lookups!$DG$6:$DG$99,Lookups!$DI$6:$DI$99))),Lookups!$DE$104:$DG$108,3,FALSE)))</f>
        <v>1 Limited</v>
      </c>
      <c r="OD522" s="161" t="str">
        <f t="array" ref="OD522">IF($NL522="No RI Tests","No RI Tests",IF(E522="K","N/A",VLOOKUP(MAX(IF(E522=Lookups!$DF$6:$DF$99,IF(NK522&gt;=Lookups!$DG$6:$DG$99,Lookups!$DI$6:$DI$99))),Lookups!$DE$104:$DG$108,3,FALSE)))</f>
        <v>1 Limited</v>
      </c>
      <c r="OE522">
        <f t="shared" si="728"/>
        <v>1</v>
      </c>
      <c r="OF522">
        <f t="shared" si="729"/>
        <v>0</v>
      </c>
      <c r="OG522" t="str">
        <f t="shared" si="730"/>
        <v>Maintained Performance Level</v>
      </c>
      <c r="OH522">
        <f t="shared" si="731"/>
        <v>40</v>
      </c>
      <c r="OI522">
        <f t="shared" si="732"/>
        <v>1</v>
      </c>
      <c r="OJ522">
        <f t="shared" si="733"/>
        <v>0</v>
      </c>
      <c r="OK522">
        <f t="shared" si="734"/>
        <v>0</v>
      </c>
      <c r="OL522">
        <f t="shared" si="735"/>
        <v>0.59259259259259256</v>
      </c>
      <c r="OM522" t="str">
        <f t="shared" si="736"/>
        <v>Winter Administration</v>
      </c>
      <c r="ON522" t="str">
        <f t="shared" si="737"/>
        <v>Winter Administration</v>
      </c>
      <c r="OO522" t="str">
        <f t="shared" si="738"/>
        <v>Winter Administration RI</v>
      </c>
      <c r="OP522" t="str">
        <f ca="1">IF(AND(HR522&lt;&gt;"",JJ522&lt;600),IF(HT522="Advancing","Tier 2","Tier 3"),IF(JI522="","Null",IF(OR(E522="K",E522&lt;3),"FRA Recommended",IF(JJ522&gt;=IF(E522&lt;6,400,600),IF(JJ522&lt;VLOOKUP(E522,Lookups!$AP$3:$AR$16,3,FALSE),"Tier 2","Core"),IF(JJ522&lt;400,IF(RAND()&lt;0.81,"Tier 3","Tier 2"),IF(RAND()&lt;0.51,"Tier 3","Tier 2"))))))</f>
        <v>Tier 2</v>
      </c>
      <c r="OQ522" t="str">
        <f t="shared" si="739"/>
        <v>Average Reading Invt. at Least 15 Minutes Long</v>
      </c>
      <c r="OR522">
        <f t="shared" si="740"/>
        <v>0</v>
      </c>
      <c r="OS522">
        <f t="shared" si="741"/>
        <v>0</v>
      </c>
      <c r="OT522">
        <f t="shared" si="742"/>
        <v>40</v>
      </c>
      <c r="OU522" s="159" t="str">
        <f t="shared" si="743"/>
        <v>No PI Tests</v>
      </c>
      <c r="OV522" t="str">
        <f t="shared" si="744"/>
        <v>No PI Tests</v>
      </c>
      <c r="OW522" t="str">
        <f t="shared" si="745"/>
        <v>No PI Tests</v>
      </c>
      <c r="OX522" t="str">
        <f t="shared" si="746"/>
        <v>No PI Tests</v>
      </c>
      <c r="OY522" t="str">
        <f t="shared" si="747"/>
        <v>No PI Tests</v>
      </c>
      <c r="OZ522" t="str">
        <f t="shared" si="748"/>
        <v>No PI Tests</v>
      </c>
      <c r="PA522" s="159" t="str">
        <f t="shared" si="749"/>
        <v>No PI Tests</v>
      </c>
      <c r="PB522" t="str">
        <f t="shared" si="750"/>
        <v>No PI Tests</v>
      </c>
      <c r="PC522" t="str">
        <f t="shared" si="751"/>
        <v>No PI Tests</v>
      </c>
      <c r="PD522" t="str">
        <f t="shared" si="752"/>
        <v>No PI Tests</v>
      </c>
      <c r="PE522" t="str">
        <f t="shared" si="753"/>
        <v>No PI Tests</v>
      </c>
      <c r="PF522" t="str">
        <f t="shared" si="754"/>
        <v>No PI Tests</v>
      </c>
      <c r="PG522" t="str">
        <f t="shared" si="755"/>
        <v>No PI Tests</v>
      </c>
      <c r="PH522">
        <f t="shared" si="756"/>
        <v>0</v>
      </c>
      <c r="PI522">
        <f t="shared" si="757"/>
        <v>0</v>
      </c>
      <c r="PJ522" t="str">
        <f t="shared" si="758"/>
        <v>Null</v>
      </c>
      <c r="PK522" t="str">
        <f>IF(HR522="","Null",IF(E522&lt;3,"Null",IF(HU522=0,0,IF(HS522="Form 1",VLOOKUP(HU522,Lookups!$BE$3:$BP$63,E522,FALSE),IF(HS522="Form 2",VLOOKUP(HU522,Lookups!$BE$67:$BP$127,E522,FALSE),VLOOKUP(HU522,Lookups!$BE$130:$BP$190,E522,FALSE))))))</f>
        <v>Null</v>
      </c>
      <c r="PL522" t="str">
        <f t="shared" si="759"/>
        <v>Null</v>
      </c>
      <c r="PM522" t="str">
        <f>IF($PH522=0,"Null",IF(E522&lt;3,"Null",IF(OX522=0,0,IF(OV522="Form 1",VLOOKUP(OX522,Lookups!$BE$3:$BP$63,E522,FALSE),IF(OV522="Form 2",VLOOKUP(OX522,Lookups!$BE$67:$BP$127,E522,FALSE),VLOOKUP(OX522,Lookups!$BE$130:$BP$190,E522,FALSE))))))</f>
        <v>Null</v>
      </c>
      <c r="PN522" t="str">
        <f t="shared" si="760"/>
        <v>Null</v>
      </c>
      <c r="PO522" t="str">
        <f t="shared" si="761"/>
        <v>Null</v>
      </c>
      <c r="PP522" t="str">
        <f t="shared" si="762"/>
        <v>Null</v>
      </c>
      <c r="PQ522" t="str">
        <f>IF(HR522="","Null",IF(E522&lt;3,"Null",IF(HV522=0,0,IF(HS522="Form 1",VLOOKUP(HV522,Lookups!$BR$3:$CC$63,E522,FALSE),IF(HS522="Form 2",VLOOKUP(HV522,Lookups!$BR$67:$CC$127,E522,FALSE),VLOOKUP(HV522,Lookups!$BR$130:$CC$190,E522,FALSE))))))</f>
        <v>Null</v>
      </c>
      <c r="PR522" t="str">
        <f t="shared" si="763"/>
        <v>Null</v>
      </c>
      <c r="PS522" t="str">
        <f>IF(HR522="","Null",IF(E522&lt;3,"Null",IF(OY522=0,0,IF(OW522="Form 1",VLOOKUP(OY522,Lookups!$BR$3:$CC$63,E522,FALSE),IF(OW522="Form 2",VLOOKUP(OY522,Lookups!$BR$67:$CC$127,E522,FALSE),VLOOKUP(OY522,Lookups!$BR$130:$CC$190,E522,FALSE))))))</f>
        <v>Null</v>
      </c>
      <c r="PT522" t="str">
        <f t="shared" si="764"/>
        <v>Null</v>
      </c>
      <c r="PU522" t="str">
        <f t="shared" si="765"/>
        <v>Null</v>
      </c>
      <c r="PV522" t="str">
        <f t="shared" si="766"/>
        <v>Null</v>
      </c>
      <c r="PW522" t="str">
        <f t="shared" si="767"/>
        <v>No PI Tests</v>
      </c>
      <c r="PX522">
        <f t="shared" si="768"/>
        <v>1</v>
      </c>
      <c r="PY522">
        <f t="shared" si="769"/>
        <v>0</v>
      </c>
      <c r="PZ522" t="str">
        <f t="shared" si="770"/>
        <v>Null</v>
      </c>
      <c r="QA522" t="str">
        <f t="shared" si="771"/>
        <v>Null</v>
      </c>
      <c r="QB522" t="str">
        <f t="shared" si="772"/>
        <v>Null</v>
      </c>
      <c r="QC522" t="str">
        <f>IF($MS522="System 44 Record",IF(BQ522&lt;MEDIAN(Directions!$F$3,Directions!$F$6),"Mid-Year Exited Student","Full Year Participant")&amp;IF(BP522&lt;Directions!$F$3,", Started Prior Year",", Started This Year"),"Null")</f>
        <v>Null</v>
      </c>
      <c r="QD522" t="str">
        <f t="shared" si="773"/>
        <v>Null</v>
      </c>
      <c r="QE522">
        <f t="shared" si="774"/>
        <v>1</v>
      </c>
      <c r="QF522">
        <f t="shared" si="775"/>
        <v>1</v>
      </c>
      <c r="QG522">
        <f t="shared" si="776"/>
        <v>1</v>
      </c>
      <c r="QH522">
        <f t="shared" si="777"/>
        <v>1</v>
      </c>
      <c r="QI522">
        <f t="shared" si="778"/>
        <v>0.91</v>
      </c>
      <c r="QJ522" t="str">
        <f t="shared" si="779"/>
        <v>Used All 3</v>
      </c>
      <c r="QK522" t="str">
        <f t="shared" si="780"/>
        <v>20 to 39 Sessions</v>
      </c>
      <c r="QL522" t="str">
        <f t="shared" si="781"/>
        <v>9 to 12 Segments</v>
      </c>
      <c r="QM522" t="str">
        <f>IF($MS522="READ 180 Record",IF(AQ522="","Null",VLOOKUP(JJ522,Lookups!$DX$3:$EB$2054,AN522+1,FALSE)),"Null")</f>
        <v>Level is Above Lexile Score</v>
      </c>
      <c r="QN522" t="str">
        <f t="shared" si="782"/>
        <v>Null</v>
      </c>
    </row>
    <row r="523" spans="1:456" x14ac:dyDescent="0.25">
      <c r="A523" s="161" t="s">
        <v>1447</v>
      </c>
      <c r="B523" s="161" t="s">
        <v>1447</v>
      </c>
      <c r="C523" s="161" t="s">
        <v>1447</v>
      </c>
      <c r="D523" s="161" t="s">
        <v>1447</v>
      </c>
      <c r="E523" s="161">
        <v>2</v>
      </c>
      <c r="F523" s="161" t="s">
        <v>1447</v>
      </c>
      <c r="G523" s="161" t="s">
        <v>880</v>
      </c>
      <c r="H523" s="161" t="s">
        <v>881</v>
      </c>
      <c r="K523" s="161">
        <v>0</v>
      </c>
      <c r="L523" s="161">
        <v>0</v>
      </c>
      <c r="M523" s="161">
        <v>0</v>
      </c>
      <c r="N523" s="161">
        <v>0</v>
      </c>
      <c r="O523" s="161">
        <v>0</v>
      </c>
      <c r="P523" s="161">
        <v>0</v>
      </c>
      <c r="Q523" s="161">
        <v>0</v>
      </c>
      <c r="R523" s="161">
        <v>0</v>
      </c>
      <c r="S523" s="161">
        <v>0</v>
      </c>
      <c r="T523" s="161">
        <v>0</v>
      </c>
      <c r="U523" s="161">
        <v>0</v>
      </c>
      <c r="V523" s="161">
        <v>0</v>
      </c>
      <c r="W523" s="161">
        <v>0</v>
      </c>
      <c r="X523" s="161">
        <v>0</v>
      </c>
      <c r="AB523" s="161" t="s">
        <v>242</v>
      </c>
      <c r="AC523" s="161" t="s">
        <v>242</v>
      </c>
      <c r="AD523" s="161" t="s">
        <v>242</v>
      </c>
      <c r="AE523" s="161" t="s">
        <v>242</v>
      </c>
      <c r="AF523" s="161" t="s">
        <v>242</v>
      </c>
      <c r="AG523" s="161" t="s">
        <v>242</v>
      </c>
      <c r="AH523" s="161" t="s">
        <v>242</v>
      </c>
      <c r="AI523" s="161">
        <v>20150801</v>
      </c>
      <c r="AJ523" s="161">
        <v>20160525</v>
      </c>
      <c r="AK523" s="161" t="s">
        <v>869</v>
      </c>
      <c r="AL523" t="s">
        <v>1078</v>
      </c>
      <c r="BN523" t="s">
        <v>1079</v>
      </c>
      <c r="ET523" s="161">
        <v>0</v>
      </c>
      <c r="EU523" s="161">
        <v>0</v>
      </c>
      <c r="EV523" s="161">
        <v>0</v>
      </c>
      <c r="EW523" s="161">
        <v>0</v>
      </c>
      <c r="EX523" s="161">
        <v>0</v>
      </c>
      <c r="EY523" s="161">
        <v>0</v>
      </c>
      <c r="EZ523" s="161">
        <v>0</v>
      </c>
      <c r="FA523" s="161">
        <v>0</v>
      </c>
      <c r="FB523" s="161">
        <v>0</v>
      </c>
      <c r="FC523" s="161">
        <v>0</v>
      </c>
      <c r="FD523" s="161">
        <v>0</v>
      </c>
      <c r="FE523" s="161">
        <v>0</v>
      </c>
      <c r="HN523" s="161" t="s">
        <v>881</v>
      </c>
      <c r="JB523" s="161" t="s">
        <v>881</v>
      </c>
      <c r="JC523" s="161">
        <v>0</v>
      </c>
      <c r="JD523" s="161">
        <v>0</v>
      </c>
      <c r="JE523" s="161">
        <v>0</v>
      </c>
      <c r="JF523" s="161">
        <v>0</v>
      </c>
      <c r="MN523" t="str">
        <f t="shared" si="696"/>
        <v>NoNoNoNoNoNo</v>
      </c>
      <c r="MO523" t="str">
        <f>IF(AND(MN523="NoNoNoNoNoNo",JI523=""),"No Programs",VLOOKUP(MN523,Lookups!$DA$4:$DB$67,2,FALSE))</f>
        <v>No Programs</v>
      </c>
      <c r="MP523">
        <f t="shared" si="697"/>
        <v>0</v>
      </c>
      <c r="MQ523" t="str">
        <f t="shared" si="698"/>
        <v>No Program Use</v>
      </c>
      <c r="MR523" t="str">
        <f>Directions!$D$3</f>
        <v>Usage</v>
      </c>
      <c r="MS523" t="str">
        <f>VLOOKUP(MQ523,Lookups!$CU$71:$CV$80,2,FALSE)</f>
        <v>Exclude</v>
      </c>
      <c r="MT523">
        <f t="shared" si="699"/>
        <v>0</v>
      </c>
      <c r="MU523">
        <f t="shared" si="700"/>
        <v>0</v>
      </c>
      <c r="MV523">
        <f t="shared" si="701"/>
        <v>0</v>
      </c>
      <c r="MW523">
        <f t="shared" si="702"/>
        <v>0</v>
      </c>
      <c r="MX523">
        <f t="shared" si="703"/>
        <v>0</v>
      </c>
      <c r="MY523" t="str">
        <f t="shared" si="704"/>
        <v>Not Used</v>
      </c>
      <c r="MZ523">
        <f t="shared" si="705"/>
        <v>0</v>
      </c>
      <c r="NA523" t="str">
        <f t="shared" si="706"/>
        <v>Not Available</v>
      </c>
      <c r="NB523" t="str">
        <f t="shared" si="707"/>
        <v>Not Available</v>
      </c>
      <c r="NC523" t="str">
        <f t="shared" si="708"/>
        <v>4 Not Indicated</v>
      </c>
      <c r="ND523" t="str">
        <f t="shared" si="709"/>
        <v>4 Not Indicated</v>
      </c>
      <c r="NE523" t="str">
        <f t="shared" si="710"/>
        <v>4 Not Indicated</v>
      </c>
      <c r="NF523" t="str">
        <f t="shared" si="711"/>
        <v>4 Not Indicated</v>
      </c>
      <c r="NG523" t="str">
        <f t="shared" si="712"/>
        <v>4 Not Indicated</v>
      </c>
      <c r="NH523" s="159" t="str">
        <f t="shared" si="713"/>
        <v>Null</v>
      </c>
      <c r="NI523" t="str">
        <f t="shared" si="714"/>
        <v>Null</v>
      </c>
      <c r="NJ523" s="159" t="str">
        <f t="shared" si="715"/>
        <v>Null</v>
      </c>
      <c r="NK523" t="str">
        <f t="shared" si="716"/>
        <v>Null</v>
      </c>
      <c r="NL523" t="str">
        <f t="shared" si="717"/>
        <v>No RI Tests</v>
      </c>
      <c r="NM523">
        <f t="shared" si="718"/>
        <v>0</v>
      </c>
      <c r="NN523" t="str">
        <f>IF(OR(E523="PK",E523="K",JJ523=""),"Null",INDEX(Lookups!$EZ$4:$FW$18,MATCH($JJ523,Lookups!$EY$4:$EY$18,1),MATCH($E523,Lookups!$EZ$3:$FW$3,0)))</f>
        <v>Null</v>
      </c>
      <c r="NO523" t="str">
        <f>IF(OR(E523="PK",E523="K",JJ523=""),"Null",INDEX(Lookups!$EZ$4:$FW$18,MATCH($JJ523,Lookups!$EY$4:$EY$18,1),MATCH($E523,Lookups!$EZ$3:$FW$3,0) + 1))</f>
        <v>Null</v>
      </c>
      <c r="NP523" t="str">
        <f t="shared" si="719"/>
        <v>Null</v>
      </c>
      <c r="NQ523" t="str">
        <f t="shared" si="720"/>
        <v>Null</v>
      </c>
      <c r="NR523" t="str">
        <f t="shared" si="721"/>
        <v>Null</v>
      </c>
      <c r="NS523" t="str">
        <f t="shared" si="722"/>
        <v>No RI Tests</v>
      </c>
      <c r="NT523" t="str">
        <f t="shared" si="723"/>
        <v>No RI Tests</v>
      </c>
      <c r="NU523" t="str">
        <f t="shared" si="724"/>
        <v>No RI Tests</v>
      </c>
      <c r="NV523" s="183" t="str">
        <f t="array" ref="NV523">IF($NL523="No RI Tests","No RI Tests",VLOOKUP(IF(AND(E523="K",JJ523&lt;280),3,IF(AND(E523="K",JJ523&gt;=280),4,MAX(IF(E523=Lookups!$DF$6:$DF$99,IF(JJ523&gt;=Lookups!$DG$6:$DG$99,Lookups!$DH$6:$DH$99))))),Lookups!$DE$104:$DG$108,2,FALSE))</f>
        <v>No RI Tests</v>
      </c>
      <c r="NW523" s="161" t="str">
        <f t="array" ref="NW523">IF($NL523="No RI Tests","No RI Tests",VLOOKUP(IF(AND(E523="K",JH523&lt;280),3,IF(AND(E523="K",JH523&gt;=280),4,MAX(IF(E523=Lookups!$DF$6:$DF$99,IF(NI523&gt;=Lookups!$DG$6:$DG$99,Lookups!$DH$6:$DH$99))))),Lookups!$DE$104:$DG$108,2,FALSE))</f>
        <v>No RI Tests</v>
      </c>
      <c r="NX523" s="161" t="str">
        <f t="array" ref="NX523">IF($NL523="No RI Tests","No RI Tests",VLOOKUP(IF(AND(E523="K",NK523&lt;280),3,IF(AND(E523="K",NK523&gt;=280),4,MAX(IF(E523=Lookups!$DF$6:$DF$99,IF(NK523&gt;=Lookups!$DG$6:$DG$99,Lookups!$DH$6:$DH$99))))),Lookups!$DE$104:$DG$108,2,FALSE))</f>
        <v>No RI Tests</v>
      </c>
      <c r="NY523" t="str">
        <f t="shared" si="725"/>
        <v>Null</v>
      </c>
      <c r="NZ523" t="str">
        <f t="shared" si="726"/>
        <v>Null</v>
      </c>
      <c r="OA523" t="str">
        <f t="shared" si="727"/>
        <v>No RI for Comparison</v>
      </c>
      <c r="OB523" s="161" t="str">
        <f t="array" ref="OB523">IF($NL523="No RI Tests","No RI Tests",IF(E523="K","N/A",VLOOKUP(MAX(IF(E523=Lookups!$DF$6:$DF$99,IF(JJ523&gt;=Lookups!$DG$6:$DG$99,Lookups!$DI$6:$DI$99))),Lookups!$DE$104:$DG$108,3,FALSE)))</f>
        <v>No RI Tests</v>
      </c>
      <c r="OC523" s="161" t="str">
        <f t="array" ref="OC523">IF($NL523="No RI Tests","No RI Tests",IF(E523="K","N/A",VLOOKUP(MAX(IF(E523=Lookups!$DF$6:$DF$99,IF(NI523&gt;=Lookups!$DG$6:$DG$99,Lookups!$DI$6:$DI$99))),Lookups!$DE$104:$DG$108,3,FALSE)))</f>
        <v>No RI Tests</v>
      </c>
      <c r="OD523" s="161" t="str">
        <f t="array" ref="OD523">IF($NL523="No RI Tests","No RI Tests",IF(E523="K","N/A",VLOOKUP(MAX(IF(E523=Lookups!$DF$6:$DF$99,IF(NK523&gt;=Lookups!$DG$6:$DG$99,Lookups!$DI$6:$DI$99))),Lookups!$DE$104:$DG$108,3,FALSE)))</f>
        <v>No RI Tests</v>
      </c>
      <c r="OE523" t="str">
        <f t="shared" si="728"/>
        <v>Null</v>
      </c>
      <c r="OF523" t="str">
        <f t="shared" si="729"/>
        <v>Null</v>
      </c>
      <c r="OG523" t="str">
        <f t="shared" si="730"/>
        <v>No RI for Comparison</v>
      </c>
      <c r="OH523" t="str">
        <f t="shared" si="731"/>
        <v>Null</v>
      </c>
      <c r="OI523" t="str">
        <f t="shared" si="732"/>
        <v>Null</v>
      </c>
      <c r="OJ523" t="str">
        <f t="shared" si="733"/>
        <v>Null</v>
      </c>
      <c r="OK523" t="str">
        <f t="shared" si="734"/>
        <v>Null</v>
      </c>
      <c r="OL523" t="str">
        <f t="shared" si="735"/>
        <v>Null</v>
      </c>
      <c r="OM523" t="str">
        <f t="shared" si="736"/>
        <v>Null</v>
      </c>
      <c r="ON523" t="str">
        <f t="shared" si="737"/>
        <v>Null</v>
      </c>
      <c r="OO523" t="str">
        <f t="shared" si="738"/>
        <v>Null RI</v>
      </c>
      <c r="OP523" t="str">
        <f ca="1">IF(AND(HR523&lt;&gt;"",JJ523&lt;600),IF(HT523="Advancing","Tier 2","Tier 3"),IF(JI523="","Null",IF(OR(E523="K",E523&lt;3),"FRA Recommended",IF(JJ523&gt;=IF(E523&lt;6,400,600),IF(JJ523&lt;VLOOKUP(E523,Lookups!$AP$3:$AR$16,3,FALSE),"Tier 2","Core"),IF(JJ523&lt;400,IF(RAND()&lt;0.81,"Tier 3","Tier 2"),IF(RAND()&lt;0.51,"Tier 3","Tier 2"))))))</f>
        <v>Null</v>
      </c>
      <c r="OQ523" t="str">
        <f t="shared" si="739"/>
        <v>Null</v>
      </c>
      <c r="OR523" t="str">
        <f t="shared" si="740"/>
        <v>Null</v>
      </c>
      <c r="OS523" t="str">
        <f t="shared" si="741"/>
        <v>Null</v>
      </c>
      <c r="OT523" t="str">
        <f t="shared" si="742"/>
        <v>No RI Tests</v>
      </c>
      <c r="OU523" s="159" t="str">
        <f t="shared" si="743"/>
        <v>No PI Tests</v>
      </c>
      <c r="OV523" t="str">
        <f t="shared" si="744"/>
        <v>No PI Tests</v>
      </c>
      <c r="OW523" t="str">
        <f t="shared" si="745"/>
        <v>No PI Tests</v>
      </c>
      <c r="OX523" t="str">
        <f t="shared" si="746"/>
        <v>No PI Tests</v>
      </c>
      <c r="OY523" t="str">
        <f t="shared" si="747"/>
        <v>No PI Tests</v>
      </c>
      <c r="OZ523" t="str">
        <f t="shared" si="748"/>
        <v>No PI Tests</v>
      </c>
      <c r="PA523" s="159" t="str">
        <f t="shared" si="749"/>
        <v>No PI Tests</v>
      </c>
      <c r="PB523" t="str">
        <f t="shared" si="750"/>
        <v>No PI Tests</v>
      </c>
      <c r="PC523" t="str">
        <f t="shared" si="751"/>
        <v>No PI Tests</v>
      </c>
      <c r="PD523" t="str">
        <f t="shared" si="752"/>
        <v>No PI Tests</v>
      </c>
      <c r="PE523" t="str">
        <f t="shared" si="753"/>
        <v>No PI Tests</v>
      </c>
      <c r="PF523" t="str">
        <f t="shared" si="754"/>
        <v>No PI Tests</v>
      </c>
      <c r="PG523" t="str">
        <f t="shared" si="755"/>
        <v>No PI Tests</v>
      </c>
      <c r="PH523">
        <f t="shared" si="756"/>
        <v>0</v>
      </c>
      <c r="PI523">
        <f t="shared" si="757"/>
        <v>0</v>
      </c>
      <c r="PJ523" t="str">
        <f t="shared" si="758"/>
        <v>Null</v>
      </c>
      <c r="PK523" t="str">
        <f>IF(HR523="","Null",IF(E523&lt;3,"Null",IF(HU523=0,0,IF(HS523="Form 1",VLOOKUP(HU523,Lookups!$BE$3:$BP$63,E523,FALSE),IF(HS523="Form 2",VLOOKUP(HU523,Lookups!$BE$67:$BP$127,E523,FALSE),VLOOKUP(HU523,Lookups!$BE$130:$BP$190,E523,FALSE))))))</f>
        <v>Null</v>
      </c>
      <c r="PL523" t="str">
        <f t="shared" si="759"/>
        <v>Null</v>
      </c>
      <c r="PM523" t="str">
        <f>IF($PH523=0,"Null",IF(E523&lt;3,"Null",IF(OX523=0,0,IF(OV523="Form 1",VLOOKUP(OX523,Lookups!$BE$3:$BP$63,E523,FALSE),IF(OV523="Form 2",VLOOKUP(OX523,Lookups!$BE$67:$BP$127,E523,FALSE),VLOOKUP(OX523,Lookups!$BE$130:$BP$190,E523,FALSE))))))</f>
        <v>Null</v>
      </c>
      <c r="PN523" t="str">
        <f t="shared" si="760"/>
        <v>Null</v>
      </c>
      <c r="PO523" t="str">
        <f t="shared" si="761"/>
        <v>Null</v>
      </c>
      <c r="PP523" t="str">
        <f t="shared" si="762"/>
        <v>Null</v>
      </c>
      <c r="PQ523" t="str">
        <f>IF(HR523="","Null",IF(E523&lt;3,"Null",IF(HV523=0,0,IF(HS523="Form 1",VLOOKUP(HV523,Lookups!$BR$3:$CC$63,E523,FALSE),IF(HS523="Form 2",VLOOKUP(HV523,Lookups!$BR$67:$CC$127,E523,FALSE),VLOOKUP(HV523,Lookups!$BR$130:$CC$190,E523,FALSE))))))</f>
        <v>Null</v>
      </c>
      <c r="PR523" t="str">
        <f t="shared" si="763"/>
        <v>Null</v>
      </c>
      <c r="PS523" t="str">
        <f>IF(HR523="","Null",IF(E523&lt;3,"Null",IF(OY523=0,0,IF(OW523="Form 1",VLOOKUP(OY523,Lookups!$BR$3:$CC$63,E523,FALSE),IF(OW523="Form 2",VLOOKUP(OY523,Lookups!$BR$67:$CC$127,E523,FALSE),VLOOKUP(OY523,Lookups!$BR$130:$CC$190,E523,FALSE))))))</f>
        <v>Null</v>
      </c>
      <c r="PT523" t="str">
        <f t="shared" si="764"/>
        <v>Null</v>
      </c>
      <c r="PU523" t="str">
        <f t="shared" si="765"/>
        <v>Null</v>
      </c>
      <c r="PV523" t="str">
        <f t="shared" si="766"/>
        <v>Null</v>
      </c>
      <c r="PW523" t="str">
        <f t="shared" si="767"/>
        <v>No PI Tests</v>
      </c>
      <c r="PX523">
        <f t="shared" si="768"/>
        <v>0</v>
      </c>
      <c r="PY523">
        <f t="shared" si="769"/>
        <v>0</v>
      </c>
      <c r="PZ523" t="str">
        <f t="shared" si="770"/>
        <v>Null</v>
      </c>
      <c r="QA523" t="str">
        <f t="shared" si="771"/>
        <v>Null</v>
      </c>
      <c r="QB523" t="str">
        <f t="shared" si="772"/>
        <v>Null</v>
      </c>
      <c r="QC523" t="str">
        <f>IF($MS523="System 44 Record",IF(BQ523&lt;MEDIAN(Directions!$F$3,Directions!$F$6),"Mid-Year Exited Student","Full Year Participant")&amp;IF(BP523&lt;Directions!$F$3,", Started Prior Year",", Started This Year"),"Null")</f>
        <v>Null</v>
      </c>
      <c r="QD523" t="str">
        <f t="shared" si="773"/>
        <v>Null</v>
      </c>
      <c r="QE523">
        <f t="shared" si="774"/>
        <v>0</v>
      </c>
      <c r="QF523">
        <f t="shared" si="775"/>
        <v>0</v>
      </c>
      <c r="QG523">
        <f t="shared" si="776"/>
        <v>0</v>
      </c>
      <c r="QH523">
        <f t="shared" si="777"/>
        <v>0</v>
      </c>
      <c r="QI523">
        <f t="shared" si="778"/>
        <v>0</v>
      </c>
      <c r="QJ523" t="str">
        <f t="shared" si="779"/>
        <v>Used None</v>
      </c>
      <c r="QK523" t="str">
        <f t="shared" si="780"/>
        <v>Null</v>
      </c>
      <c r="QL523" t="str">
        <f t="shared" si="781"/>
        <v>Null</v>
      </c>
      <c r="QM523" t="str">
        <f>IF($MS523="READ 180 Record",IF(AQ523="","Null",VLOOKUP(JJ523,Lookups!$DX$3:$EB$2054,AN523+1,FALSE)),"Null")</f>
        <v>Null</v>
      </c>
      <c r="QN523" t="str">
        <f t="shared" si="782"/>
        <v>Null</v>
      </c>
    </row>
    <row r="524" spans="1:456" x14ac:dyDescent="0.25">
      <c r="A524" s="161" t="s">
        <v>1447</v>
      </c>
      <c r="B524" s="161" t="s">
        <v>1447</v>
      </c>
      <c r="C524" s="161" t="s">
        <v>1447</v>
      </c>
      <c r="D524" s="161" t="s">
        <v>1447</v>
      </c>
      <c r="E524" s="161">
        <v>4</v>
      </c>
      <c r="F524" s="161" t="s">
        <v>1447</v>
      </c>
      <c r="G524" s="161" t="s">
        <v>880</v>
      </c>
      <c r="H524" s="161" t="s">
        <v>881</v>
      </c>
      <c r="K524" s="161">
        <v>0</v>
      </c>
      <c r="L524" s="161">
        <v>0</v>
      </c>
      <c r="M524" s="161">
        <v>0</v>
      </c>
      <c r="N524" s="161">
        <v>0</v>
      </c>
      <c r="O524" s="161">
        <v>0</v>
      </c>
      <c r="P524" s="161">
        <v>0</v>
      </c>
      <c r="Q524" s="161">
        <v>0</v>
      </c>
      <c r="R524" s="161">
        <v>0</v>
      </c>
      <c r="S524" s="161">
        <v>0</v>
      </c>
      <c r="T524" s="161">
        <v>0</v>
      </c>
      <c r="U524" s="161">
        <v>0</v>
      </c>
      <c r="V524" s="161">
        <v>0</v>
      </c>
      <c r="W524" s="161">
        <v>0</v>
      </c>
      <c r="X524" s="161">
        <v>0</v>
      </c>
      <c r="AB524" s="161" t="s">
        <v>242</v>
      </c>
      <c r="AC524" s="161" t="s">
        <v>242</v>
      </c>
      <c r="AD524" s="161" t="s">
        <v>242</v>
      </c>
      <c r="AE524" s="161" t="s">
        <v>242</v>
      </c>
      <c r="AF524" s="161" t="s">
        <v>242</v>
      </c>
      <c r="AG524" s="161" t="s">
        <v>242</v>
      </c>
      <c r="AH524" s="161" t="s">
        <v>242</v>
      </c>
      <c r="AI524" s="161">
        <v>20150801</v>
      </c>
      <c r="AJ524" s="161">
        <v>20160525</v>
      </c>
      <c r="AK524" s="161" t="s">
        <v>869</v>
      </c>
      <c r="AL524" t="s">
        <v>1078</v>
      </c>
      <c r="BN524" t="s">
        <v>1079</v>
      </c>
      <c r="ET524" s="161">
        <v>0</v>
      </c>
      <c r="EU524" s="161">
        <v>0</v>
      </c>
      <c r="EV524" s="161">
        <v>0</v>
      </c>
      <c r="EW524" s="161">
        <v>0</v>
      </c>
      <c r="EX524" s="161">
        <v>0</v>
      </c>
      <c r="EY524" s="161">
        <v>0</v>
      </c>
      <c r="EZ524" s="161">
        <v>0</v>
      </c>
      <c r="FA524" s="161">
        <v>0</v>
      </c>
      <c r="FB524" s="161">
        <v>0</v>
      </c>
      <c r="FC524" s="161">
        <v>0</v>
      </c>
      <c r="FD524" s="161">
        <v>0</v>
      </c>
      <c r="FE524" s="161">
        <v>0</v>
      </c>
      <c r="HN524" s="161" t="s">
        <v>881</v>
      </c>
      <c r="JB524" s="161" t="s">
        <v>881</v>
      </c>
      <c r="JC524" s="161">
        <v>0</v>
      </c>
      <c r="JD524" s="161">
        <v>0</v>
      </c>
      <c r="JE524" s="161">
        <v>0</v>
      </c>
      <c r="JF524" s="161">
        <v>0</v>
      </c>
      <c r="MN524" t="str">
        <f t="shared" si="696"/>
        <v>NoNoNoNoNoNo</v>
      </c>
      <c r="MO524" t="str">
        <f>IF(AND(MN524="NoNoNoNoNoNo",JI524=""),"No Programs",VLOOKUP(MN524,Lookups!$DA$4:$DB$67,2,FALSE))</f>
        <v>No Programs</v>
      </c>
      <c r="MP524">
        <f t="shared" si="697"/>
        <v>0</v>
      </c>
      <c r="MQ524" t="str">
        <f t="shared" si="698"/>
        <v>No Program Use</v>
      </c>
      <c r="MR524" t="str">
        <f>Directions!$D$3</f>
        <v>Usage</v>
      </c>
      <c r="MS524" t="str">
        <f>VLOOKUP(MQ524,Lookups!$CU$71:$CV$80,2,FALSE)</f>
        <v>Exclude</v>
      </c>
      <c r="MT524">
        <f t="shared" si="699"/>
        <v>0</v>
      </c>
      <c r="MU524">
        <f t="shared" si="700"/>
        <v>0</v>
      </c>
      <c r="MV524">
        <f t="shared" si="701"/>
        <v>0</v>
      </c>
      <c r="MW524">
        <f t="shared" si="702"/>
        <v>0</v>
      </c>
      <c r="MX524">
        <f t="shared" si="703"/>
        <v>0</v>
      </c>
      <c r="MY524" t="str">
        <f t="shared" si="704"/>
        <v>Not Used</v>
      </c>
      <c r="MZ524">
        <f t="shared" si="705"/>
        <v>0</v>
      </c>
      <c r="NA524" t="str">
        <f t="shared" si="706"/>
        <v>Not Available</v>
      </c>
      <c r="NB524" t="str">
        <f t="shared" si="707"/>
        <v>Not Available</v>
      </c>
      <c r="NC524" t="str">
        <f t="shared" si="708"/>
        <v>4 Not Indicated</v>
      </c>
      <c r="ND524" t="str">
        <f t="shared" si="709"/>
        <v>4 Not Indicated</v>
      </c>
      <c r="NE524" t="str">
        <f t="shared" si="710"/>
        <v>4 Not Indicated</v>
      </c>
      <c r="NF524" t="str">
        <f t="shared" si="711"/>
        <v>4 Not Indicated</v>
      </c>
      <c r="NG524" t="str">
        <f t="shared" si="712"/>
        <v>4 Not Indicated</v>
      </c>
      <c r="NH524" s="159" t="str">
        <f t="shared" si="713"/>
        <v>Null</v>
      </c>
      <c r="NI524" t="str">
        <f t="shared" si="714"/>
        <v>Null</v>
      </c>
      <c r="NJ524" s="159" t="str">
        <f t="shared" si="715"/>
        <v>Null</v>
      </c>
      <c r="NK524" t="str">
        <f t="shared" si="716"/>
        <v>Null</v>
      </c>
      <c r="NL524" t="str">
        <f t="shared" si="717"/>
        <v>No RI Tests</v>
      </c>
      <c r="NM524">
        <f t="shared" si="718"/>
        <v>0</v>
      </c>
      <c r="NN524" t="str">
        <f>IF(OR(E524="PK",E524="K",JJ524=""),"Null",INDEX(Lookups!$EZ$4:$FW$18,MATCH($JJ524,Lookups!$EY$4:$EY$18,1),MATCH($E524,Lookups!$EZ$3:$FW$3,0)))</f>
        <v>Null</v>
      </c>
      <c r="NO524" t="str">
        <f>IF(OR(E524="PK",E524="K",JJ524=""),"Null",INDEX(Lookups!$EZ$4:$FW$18,MATCH($JJ524,Lookups!$EY$4:$EY$18,1),MATCH($E524,Lookups!$EZ$3:$FW$3,0) + 1))</f>
        <v>Null</v>
      </c>
      <c r="NP524" t="str">
        <f t="shared" si="719"/>
        <v>Null</v>
      </c>
      <c r="NQ524" t="str">
        <f t="shared" si="720"/>
        <v>Null</v>
      </c>
      <c r="NR524" t="str">
        <f t="shared" si="721"/>
        <v>Null</v>
      </c>
      <c r="NS524" t="str">
        <f t="shared" si="722"/>
        <v>No RI Tests</v>
      </c>
      <c r="NT524" t="str">
        <f t="shared" si="723"/>
        <v>No RI Tests</v>
      </c>
      <c r="NU524" t="str">
        <f t="shared" si="724"/>
        <v>No RI Tests</v>
      </c>
      <c r="NV524" s="183" t="str">
        <f t="array" ref="NV524">IF($NL524="No RI Tests","No RI Tests",VLOOKUP(IF(AND(E524="K",JJ524&lt;280),3,IF(AND(E524="K",JJ524&gt;=280),4,MAX(IF(E524=Lookups!$DF$6:$DF$99,IF(JJ524&gt;=Lookups!$DG$6:$DG$99,Lookups!$DH$6:$DH$99))))),Lookups!$DE$104:$DG$108,2,FALSE))</f>
        <v>No RI Tests</v>
      </c>
      <c r="NW524" s="161" t="str">
        <f t="array" ref="NW524">IF($NL524="No RI Tests","No RI Tests",VLOOKUP(IF(AND(E524="K",JH524&lt;280),3,IF(AND(E524="K",JH524&gt;=280),4,MAX(IF(E524=Lookups!$DF$6:$DF$99,IF(NI524&gt;=Lookups!$DG$6:$DG$99,Lookups!$DH$6:$DH$99))))),Lookups!$DE$104:$DG$108,2,FALSE))</f>
        <v>No RI Tests</v>
      </c>
      <c r="NX524" s="161" t="str">
        <f t="array" ref="NX524">IF($NL524="No RI Tests","No RI Tests",VLOOKUP(IF(AND(E524="K",NK524&lt;280),3,IF(AND(E524="K",NK524&gt;=280),4,MAX(IF(E524=Lookups!$DF$6:$DF$99,IF(NK524&gt;=Lookups!$DG$6:$DG$99,Lookups!$DH$6:$DH$99))))),Lookups!$DE$104:$DG$108,2,FALSE))</f>
        <v>No RI Tests</v>
      </c>
      <c r="NY524" t="str">
        <f t="shared" si="725"/>
        <v>Null</v>
      </c>
      <c r="NZ524" t="str">
        <f t="shared" si="726"/>
        <v>Null</v>
      </c>
      <c r="OA524" t="str">
        <f t="shared" si="727"/>
        <v>No RI for Comparison</v>
      </c>
      <c r="OB524" s="161" t="str">
        <f t="array" ref="OB524">IF($NL524="No RI Tests","No RI Tests",IF(E524="K","N/A",VLOOKUP(MAX(IF(E524=Lookups!$DF$6:$DF$99,IF(JJ524&gt;=Lookups!$DG$6:$DG$99,Lookups!$DI$6:$DI$99))),Lookups!$DE$104:$DG$108,3,FALSE)))</f>
        <v>No RI Tests</v>
      </c>
      <c r="OC524" s="161" t="str">
        <f t="array" ref="OC524">IF($NL524="No RI Tests","No RI Tests",IF(E524="K","N/A",VLOOKUP(MAX(IF(E524=Lookups!$DF$6:$DF$99,IF(NI524&gt;=Lookups!$DG$6:$DG$99,Lookups!$DI$6:$DI$99))),Lookups!$DE$104:$DG$108,3,FALSE)))</f>
        <v>No RI Tests</v>
      </c>
      <c r="OD524" s="161" t="str">
        <f t="array" ref="OD524">IF($NL524="No RI Tests","No RI Tests",IF(E524="K","N/A",VLOOKUP(MAX(IF(E524=Lookups!$DF$6:$DF$99,IF(NK524&gt;=Lookups!$DG$6:$DG$99,Lookups!$DI$6:$DI$99))),Lookups!$DE$104:$DG$108,3,FALSE)))</f>
        <v>No RI Tests</v>
      </c>
      <c r="OE524" t="str">
        <f t="shared" si="728"/>
        <v>Null</v>
      </c>
      <c r="OF524" t="str">
        <f t="shared" si="729"/>
        <v>Null</v>
      </c>
      <c r="OG524" t="str">
        <f t="shared" si="730"/>
        <v>No RI for Comparison</v>
      </c>
      <c r="OH524" t="str">
        <f t="shared" si="731"/>
        <v>Null</v>
      </c>
      <c r="OI524" t="str">
        <f t="shared" si="732"/>
        <v>Null</v>
      </c>
      <c r="OJ524" t="str">
        <f t="shared" si="733"/>
        <v>Null</v>
      </c>
      <c r="OK524" t="str">
        <f t="shared" si="734"/>
        <v>Null</v>
      </c>
      <c r="OL524" t="str">
        <f t="shared" si="735"/>
        <v>Null</v>
      </c>
      <c r="OM524" t="str">
        <f t="shared" si="736"/>
        <v>Null</v>
      </c>
      <c r="ON524" t="str">
        <f t="shared" si="737"/>
        <v>Null</v>
      </c>
      <c r="OO524" t="str">
        <f t="shared" si="738"/>
        <v>Null RI</v>
      </c>
      <c r="OP524" t="str">
        <f ca="1">IF(AND(HR524&lt;&gt;"",JJ524&lt;600),IF(HT524="Advancing","Tier 2","Tier 3"),IF(JI524="","Null",IF(OR(E524="K",E524&lt;3),"FRA Recommended",IF(JJ524&gt;=IF(E524&lt;6,400,600),IF(JJ524&lt;VLOOKUP(E524,Lookups!$AP$3:$AR$16,3,FALSE),"Tier 2","Core"),IF(JJ524&lt;400,IF(RAND()&lt;0.81,"Tier 3","Tier 2"),IF(RAND()&lt;0.51,"Tier 3","Tier 2"))))))</f>
        <v>Null</v>
      </c>
      <c r="OQ524" t="str">
        <f t="shared" si="739"/>
        <v>Null</v>
      </c>
      <c r="OR524" t="str">
        <f t="shared" si="740"/>
        <v>Null</v>
      </c>
      <c r="OS524" t="str">
        <f t="shared" si="741"/>
        <v>Null</v>
      </c>
      <c r="OT524" t="str">
        <f t="shared" si="742"/>
        <v>No RI Tests</v>
      </c>
      <c r="OU524" s="159" t="str">
        <f t="shared" si="743"/>
        <v>No PI Tests</v>
      </c>
      <c r="OV524" t="str">
        <f t="shared" si="744"/>
        <v>No PI Tests</v>
      </c>
      <c r="OW524" t="str">
        <f t="shared" si="745"/>
        <v>No PI Tests</v>
      </c>
      <c r="OX524" t="str">
        <f t="shared" si="746"/>
        <v>No PI Tests</v>
      </c>
      <c r="OY524" t="str">
        <f t="shared" si="747"/>
        <v>No PI Tests</v>
      </c>
      <c r="OZ524" t="str">
        <f t="shared" si="748"/>
        <v>No PI Tests</v>
      </c>
      <c r="PA524" s="159" t="str">
        <f t="shared" si="749"/>
        <v>No PI Tests</v>
      </c>
      <c r="PB524" t="str">
        <f t="shared" si="750"/>
        <v>No PI Tests</v>
      </c>
      <c r="PC524" t="str">
        <f t="shared" si="751"/>
        <v>No PI Tests</v>
      </c>
      <c r="PD524" t="str">
        <f t="shared" si="752"/>
        <v>No PI Tests</v>
      </c>
      <c r="PE524" t="str">
        <f t="shared" si="753"/>
        <v>No PI Tests</v>
      </c>
      <c r="PF524" t="str">
        <f t="shared" si="754"/>
        <v>No PI Tests</v>
      </c>
      <c r="PG524" t="str">
        <f t="shared" si="755"/>
        <v>No PI Tests</v>
      </c>
      <c r="PH524">
        <f t="shared" si="756"/>
        <v>0</v>
      </c>
      <c r="PI524">
        <f t="shared" si="757"/>
        <v>0</v>
      </c>
      <c r="PJ524" t="str">
        <f t="shared" si="758"/>
        <v>Null</v>
      </c>
      <c r="PK524" t="str">
        <f>IF(HR524="","Null",IF(E524&lt;3,"Null",IF(HU524=0,0,IF(HS524="Form 1",VLOOKUP(HU524,Lookups!$BE$3:$BP$63,E524,FALSE),IF(HS524="Form 2",VLOOKUP(HU524,Lookups!$BE$67:$BP$127,E524,FALSE),VLOOKUP(HU524,Lookups!$BE$130:$BP$190,E524,FALSE))))))</f>
        <v>Null</v>
      </c>
      <c r="PL524" t="str">
        <f t="shared" si="759"/>
        <v>Null</v>
      </c>
      <c r="PM524" t="str">
        <f>IF($PH524=0,"Null",IF(E524&lt;3,"Null",IF(OX524=0,0,IF(OV524="Form 1",VLOOKUP(OX524,Lookups!$BE$3:$BP$63,E524,FALSE),IF(OV524="Form 2",VLOOKUP(OX524,Lookups!$BE$67:$BP$127,E524,FALSE),VLOOKUP(OX524,Lookups!$BE$130:$BP$190,E524,FALSE))))))</f>
        <v>Null</v>
      </c>
      <c r="PN524" t="str">
        <f t="shared" si="760"/>
        <v>Null</v>
      </c>
      <c r="PO524" t="str">
        <f t="shared" si="761"/>
        <v>Null</v>
      </c>
      <c r="PP524" t="str">
        <f t="shared" si="762"/>
        <v>Null</v>
      </c>
      <c r="PQ524" t="str">
        <f>IF(HR524="","Null",IF(E524&lt;3,"Null",IF(HV524=0,0,IF(HS524="Form 1",VLOOKUP(HV524,Lookups!$BR$3:$CC$63,E524,FALSE),IF(HS524="Form 2",VLOOKUP(HV524,Lookups!$BR$67:$CC$127,E524,FALSE),VLOOKUP(HV524,Lookups!$BR$130:$CC$190,E524,FALSE))))))</f>
        <v>Null</v>
      </c>
      <c r="PR524" t="str">
        <f t="shared" si="763"/>
        <v>Null</v>
      </c>
      <c r="PS524" t="str">
        <f>IF(HR524="","Null",IF(E524&lt;3,"Null",IF(OY524=0,0,IF(OW524="Form 1",VLOOKUP(OY524,Lookups!$BR$3:$CC$63,E524,FALSE),IF(OW524="Form 2",VLOOKUP(OY524,Lookups!$BR$67:$CC$127,E524,FALSE),VLOOKUP(OY524,Lookups!$BR$130:$CC$190,E524,FALSE))))))</f>
        <v>Null</v>
      </c>
      <c r="PT524" t="str">
        <f t="shared" si="764"/>
        <v>Null</v>
      </c>
      <c r="PU524" t="str">
        <f t="shared" si="765"/>
        <v>Null</v>
      </c>
      <c r="PV524" t="str">
        <f t="shared" si="766"/>
        <v>Null</v>
      </c>
      <c r="PW524" t="str">
        <f t="shared" si="767"/>
        <v>No PI Tests</v>
      </c>
      <c r="PX524">
        <f t="shared" si="768"/>
        <v>0</v>
      </c>
      <c r="PY524">
        <f t="shared" si="769"/>
        <v>0</v>
      </c>
      <c r="PZ524" t="str">
        <f t="shared" si="770"/>
        <v>Null</v>
      </c>
      <c r="QA524" t="str">
        <f t="shared" si="771"/>
        <v>Null</v>
      </c>
      <c r="QB524" t="str">
        <f t="shared" si="772"/>
        <v>Null</v>
      </c>
      <c r="QC524" t="str">
        <f>IF($MS524="System 44 Record",IF(BQ524&lt;MEDIAN(Directions!$F$3,Directions!$F$6),"Mid-Year Exited Student","Full Year Participant")&amp;IF(BP524&lt;Directions!$F$3,", Started Prior Year",", Started This Year"),"Null")</f>
        <v>Null</v>
      </c>
      <c r="QD524" t="str">
        <f t="shared" si="773"/>
        <v>Null</v>
      </c>
      <c r="QE524">
        <f t="shared" si="774"/>
        <v>0</v>
      </c>
      <c r="QF524">
        <f t="shared" si="775"/>
        <v>0</v>
      </c>
      <c r="QG524">
        <f t="shared" si="776"/>
        <v>0</v>
      </c>
      <c r="QH524">
        <f t="shared" si="777"/>
        <v>0</v>
      </c>
      <c r="QI524">
        <f t="shared" si="778"/>
        <v>0</v>
      </c>
      <c r="QJ524" t="str">
        <f t="shared" si="779"/>
        <v>Used None</v>
      </c>
      <c r="QK524" t="str">
        <f t="shared" si="780"/>
        <v>Null</v>
      </c>
      <c r="QL524" t="str">
        <f t="shared" si="781"/>
        <v>Null</v>
      </c>
      <c r="QM524" t="str">
        <f>IF($MS524="READ 180 Record",IF(AQ524="","Null",VLOOKUP(JJ524,Lookups!$DX$3:$EB$2054,AN524+1,FALSE)),"Null")</f>
        <v>Null</v>
      </c>
      <c r="QN524" t="str">
        <f t="shared" si="782"/>
        <v>Null</v>
      </c>
    </row>
    <row r="525" spans="1:456" x14ac:dyDescent="0.25">
      <c r="A525" s="161" t="s">
        <v>1447</v>
      </c>
      <c r="B525" s="161" t="s">
        <v>1447</v>
      </c>
      <c r="C525" s="161" t="s">
        <v>1447</v>
      </c>
      <c r="D525" s="161" t="s">
        <v>1447</v>
      </c>
      <c r="E525" s="161">
        <v>5</v>
      </c>
      <c r="F525" s="161" t="s">
        <v>1447</v>
      </c>
      <c r="G525" s="161" t="s">
        <v>880</v>
      </c>
      <c r="H525" s="161" t="s">
        <v>881</v>
      </c>
      <c r="I525" s="161">
        <v>528</v>
      </c>
      <c r="J525" s="159">
        <v>42501</v>
      </c>
      <c r="K525" s="161">
        <v>0</v>
      </c>
      <c r="L525" s="161">
        <v>0</v>
      </c>
      <c r="M525" s="161">
        <v>0</v>
      </c>
      <c r="N525" s="161">
        <v>0</v>
      </c>
      <c r="O525" s="161">
        <v>0</v>
      </c>
      <c r="P525" s="161">
        <v>0</v>
      </c>
      <c r="Q525" s="161">
        <v>0</v>
      </c>
      <c r="R525" s="161">
        <v>0</v>
      </c>
      <c r="S525" s="161">
        <v>0</v>
      </c>
      <c r="T525" s="161">
        <v>0</v>
      </c>
      <c r="U525" s="161">
        <v>0</v>
      </c>
      <c r="V525" s="161">
        <v>0</v>
      </c>
      <c r="W525" s="161">
        <v>0</v>
      </c>
      <c r="X525" s="161">
        <v>0</v>
      </c>
      <c r="AB525" s="161" t="s">
        <v>241</v>
      </c>
      <c r="AC525" s="161" t="s">
        <v>242</v>
      </c>
      <c r="AD525" s="161" t="s">
        <v>242</v>
      </c>
      <c r="AE525" s="161" t="s">
        <v>242</v>
      </c>
      <c r="AF525" s="161" t="s">
        <v>242</v>
      </c>
      <c r="AG525" s="161" t="s">
        <v>241</v>
      </c>
      <c r="AH525" s="161" t="s">
        <v>242</v>
      </c>
      <c r="AI525" s="161">
        <v>20150801</v>
      </c>
      <c r="AJ525" s="161">
        <v>20160525</v>
      </c>
      <c r="AK525" s="161" t="s">
        <v>869</v>
      </c>
      <c r="AL525" t="s">
        <v>1076</v>
      </c>
      <c r="AM525" t="s">
        <v>881</v>
      </c>
      <c r="AN525">
        <v>2</v>
      </c>
      <c r="AO525" t="s">
        <v>870</v>
      </c>
      <c r="AP525">
        <v>31</v>
      </c>
      <c r="AQ525">
        <v>53</v>
      </c>
      <c r="AR525">
        <v>1708</v>
      </c>
      <c r="AS525">
        <v>458</v>
      </c>
      <c r="AT525">
        <v>259</v>
      </c>
      <c r="AU525">
        <v>453</v>
      </c>
      <c r="AV525">
        <v>209</v>
      </c>
      <c r="AW525">
        <v>66</v>
      </c>
      <c r="AX525">
        <v>29.283300000000001</v>
      </c>
      <c r="AY525">
        <v>2.4375</v>
      </c>
      <c r="AZ525">
        <v>3.5333000000000001</v>
      </c>
      <c r="BA525">
        <v>50.625</v>
      </c>
      <c r="BB525">
        <v>39811</v>
      </c>
      <c r="BC525">
        <v>65.483870967000001</v>
      </c>
      <c r="BD525">
        <v>82.941176470000002</v>
      </c>
      <c r="BE525">
        <v>1231</v>
      </c>
      <c r="BF525">
        <v>1615</v>
      </c>
      <c r="BG525">
        <v>47</v>
      </c>
      <c r="BH525">
        <v>93</v>
      </c>
      <c r="BI525">
        <v>5</v>
      </c>
      <c r="BJ525">
        <v>0</v>
      </c>
      <c r="BK525">
        <v>329</v>
      </c>
      <c r="BL525">
        <v>0</v>
      </c>
      <c r="BM525" t="s">
        <v>1077</v>
      </c>
      <c r="BN525" t="s">
        <v>1076</v>
      </c>
      <c r="BO525" t="s">
        <v>881</v>
      </c>
      <c r="BP525" s="159">
        <v>42247</v>
      </c>
      <c r="BQ525" s="159">
        <v>42390</v>
      </c>
      <c r="BR525" t="s">
        <v>871</v>
      </c>
      <c r="BS525">
        <v>528</v>
      </c>
      <c r="BT525" s="159">
        <v>42390</v>
      </c>
      <c r="BU525">
        <v>10</v>
      </c>
      <c r="BV525">
        <v>3</v>
      </c>
      <c r="BW525">
        <v>65</v>
      </c>
      <c r="BX525">
        <v>55</v>
      </c>
      <c r="BY525">
        <v>904</v>
      </c>
      <c r="BZ525">
        <v>969</v>
      </c>
      <c r="CA525">
        <v>34</v>
      </c>
      <c r="CB525">
        <v>11</v>
      </c>
      <c r="CC525">
        <v>29</v>
      </c>
      <c r="CD525">
        <v>92</v>
      </c>
      <c r="CE525">
        <v>93</v>
      </c>
      <c r="CF525">
        <v>94</v>
      </c>
      <c r="CG525">
        <v>97</v>
      </c>
      <c r="CH525">
        <v>95</v>
      </c>
      <c r="CI525">
        <v>21953</v>
      </c>
      <c r="CJ525">
        <v>3.375</v>
      </c>
      <c r="CK525">
        <v>10</v>
      </c>
      <c r="CL525">
        <v>2</v>
      </c>
      <c r="ET525" s="161">
        <v>2</v>
      </c>
      <c r="EU525" s="161">
        <v>81</v>
      </c>
      <c r="EV525" s="161">
        <v>81</v>
      </c>
      <c r="EW525" s="161">
        <v>4872</v>
      </c>
      <c r="EX525" s="161">
        <v>0</v>
      </c>
      <c r="EY525" s="161">
        <v>0</v>
      </c>
      <c r="EZ525" s="161">
        <v>0</v>
      </c>
      <c r="FA525" s="161">
        <v>0</v>
      </c>
      <c r="FB525" s="161">
        <v>53</v>
      </c>
      <c r="FC525" s="161">
        <v>73</v>
      </c>
      <c r="FD525" s="161">
        <v>0</v>
      </c>
      <c r="FE525" s="161">
        <v>1</v>
      </c>
      <c r="FF525" s="159">
        <v>42313</v>
      </c>
      <c r="FG525" s="161">
        <v>53</v>
      </c>
      <c r="FH525" s="161">
        <v>73</v>
      </c>
      <c r="FI525" s="161">
        <v>33</v>
      </c>
      <c r="FJ525" s="161">
        <v>60</v>
      </c>
      <c r="FK525" s="161">
        <v>75</v>
      </c>
      <c r="HN525" s="161" t="s">
        <v>881</v>
      </c>
      <c r="HO525" s="159">
        <v>42244</v>
      </c>
      <c r="HP525" s="159">
        <v>42501</v>
      </c>
      <c r="HQ525" s="161">
        <v>3</v>
      </c>
      <c r="HR525" s="159">
        <v>42244</v>
      </c>
      <c r="HS525" s="161" t="s">
        <v>872</v>
      </c>
      <c r="HT525" s="161" t="s">
        <v>873</v>
      </c>
      <c r="HU525" s="161">
        <v>48</v>
      </c>
      <c r="HV525" s="161">
        <v>13</v>
      </c>
      <c r="HW525" s="161">
        <v>0</v>
      </c>
      <c r="HX525" s="159">
        <v>42388</v>
      </c>
      <c r="HY525" s="161" t="s">
        <v>874</v>
      </c>
      <c r="HZ525" s="161" t="s">
        <v>882</v>
      </c>
      <c r="IA525" s="161">
        <v>48</v>
      </c>
      <c r="IB525" s="161">
        <v>38</v>
      </c>
      <c r="IC525" s="161">
        <v>0</v>
      </c>
      <c r="ID525" s="159">
        <v>42501</v>
      </c>
      <c r="IE525" s="161" t="s">
        <v>879</v>
      </c>
      <c r="IF525" s="161" t="s">
        <v>882</v>
      </c>
      <c r="IG525" s="161">
        <v>54</v>
      </c>
      <c r="IH525" s="161">
        <v>34</v>
      </c>
      <c r="II525" s="161">
        <v>0</v>
      </c>
      <c r="JB525" s="161" t="s">
        <v>881</v>
      </c>
      <c r="JC525" s="161">
        <v>33</v>
      </c>
      <c r="JD525" s="161">
        <v>17</v>
      </c>
      <c r="JE525" s="161">
        <v>28</v>
      </c>
      <c r="JF525" s="161">
        <v>17038</v>
      </c>
      <c r="JG525" s="159">
        <v>42501</v>
      </c>
      <c r="JH525" s="161">
        <v>528</v>
      </c>
      <c r="JI525" s="159">
        <v>42243</v>
      </c>
      <c r="JJ525" s="161">
        <v>75</v>
      </c>
      <c r="JK525" s="161">
        <v>15</v>
      </c>
      <c r="JL525" s="159">
        <v>42356</v>
      </c>
      <c r="JM525" s="161">
        <v>301</v>
      </c>
      <c r="JN525" s="161">
        <v>22</v>
      </c>
      <c r="JO525" s="159">
        <v>42388</v>
      </c>
      <c r="JP525" s="161">
        <v>343</v>
      </c>
      <c r="JQ525" s="161">
        <v>18</v>
      </c>
      <c r="JR525" s="159">
        <v>42501</v>
      </c>
      <c r="JS525" s="161">
        <v>528</v>
      </c>
      <c r="JT525" s="161">
        <v>14</v>
      </c>
      <c r="MN525" t="str">
        <f t="shared" si="696"/>
        <v>YesNoNoNoYesNo</v>
      </c>
      <c r="MO525" t="str">
        <f>IF(AND(MN525="NoNoNoNoNoNo",JI525=""),"No Programs",VLOOKUP(MN525,Lookups!$DA$4:$DB$67,2,FALSE))</f>
        <v>READ 180 Only</v>
      </c>
      <c r="MP525">
        <f t="shared" si="697"/>
        <v>0.49074074074074076</v>
      </c>
      <c r="MQ525" t="str">
        <f t="shared" si="698"/>
        <v>System 44 User</v>
      </c>
      <c r="MR525" t="str">
        <f>Directions!$D$3</f>
        <v>Usage</v>
      </c>
      <c r="MS525" t="str">
        <f>VLOOKUP(MQ525,Lookups!$CU$71:$CV$80,2,FALSE)</f>
        <v>System 44 Record</v>
      </c>
      <c r="MT525">
        <f t="shared" si="699"/>
        <v>1</v>
      </c>
      <c r="MU525">
        <f t="shared" si="700"/>
        <v>1</v>
      </c>
      <c r="MV525">
        <f t="shared" si="701"/>
        <v>1</v>
      </c>
      <c r="MW525">
        <f t="shared" si="702"/>
        <v>1</v>
      </c>
      <c r="MX525">
        <f t="shared" si="703"/>
        <v>36.714285714285715</v>
      </c>
      <c r="MY525" t="str">
        <f t="shared" si="704"/>
        <v>Not Used</v>
      </c>
      <c r="MZ525">
        <f t="shared" si="705"/>
        <v>0</v>
      </c>
      <c r="NA525" t="str">
        <f t="shared" si="706"/>
        <v>Not Available</v>
      </c>
      <c r="NB525" t="str">
        <f t="shared" si="707"/>
        <v>Not Available</v>
      </c>
      <c r="NC525" t="str">
        <f t="shared" si="708"/>
        <v>4 Not Indicated</v>
      </c>
      <c r="ND525" t="str">
        <f t="shared" si="709"/>
        <v>4 Not Indicated</v>
      </c>
      <c r="NE525" t="str">
        <f t="shared" si="710"/>
        <v>4 Not Indicated</v>
      </c>
      <c r="NF525" t="str">
        <f t="shared" si="711"/>
        <v>4 Not Indicated</v>
      </c>
      <c r="NG525" t="str">
        <f t="shared" si="712"/>
        <v>4 Not Indicated</v>
      </c>
      <c r="NH525" s="159">
        <f t="shared" si="713"/>
        <v>42501</v>
      </c>
      <c r="NI525">
        <f t="shared" si="714"/>
        <v>528</v>
      </c>
      <c r="NJ525" s="159">
        <f t="shared" si="715"/>
        <v>42501</v>
      </c>
      <c r="NK525">
        <f t="shared" si="716"/>
        <v>528</v>
      </c>
      <c r="NL525">
        <f t="shared" si="717"/>
        <v>36.857142857142854</v>
      </c>
      <c r="NM525">
        <f t="shared" si="718"/>
        <v>1</v>
      </c>
      <c r="NN525">
        <f>IF(OR(E525="PK",E525="K",JJ525=""),"Null",INDEX(Lookups!$EZ$4:$FW$18,MATCH($JJ525,Lookups!$EY$4:$EY$18,1),MATCH($E525,Lookups!$EZ$3:$FW$3,0)))</f>
        <v>235</v>
      </c>
      <c r="NO525">
        <f>IF(OR(E525="PK",E525="K",JJ525=""),"Null",INDEX(Lookups!$EZ$4:$FW$18,MATCH($JJ525,Lookups!$EY$4:$EY$18,1),MATCH($E525,Lookups!$EZ$3:$FW$3,0) + 1))</f>
        <v>335</v>
      </c>
      <c r="NP525">
        <f t="shared" si="719"/>
        <v>470</v>
      </c>
      <c r="NQ525" t="str">
        <f t="shared" si="720"/>
        <v>PI is Recommended</v>
      </c>
      <c r="NR525" t="str">
        <f t="shared" si="721"/>
        <v>No PI Needed</v>
      </c>
      <c r="NS525" t="str">
        <f t="shared" si="722"/>
        <v>BR to 199L</v>
      </c>
      <c r="NT525" t="str">
        <f t="shared" si="723"/>
        <v>400L to 599L</v>
      </c>
      <c r="NU525" t="str">
        <f t="shared" si="724"/>
        <v>400L to 599L</v>
      </c>
      <c r="NV525" s="183" t="str">
        <f t="array" ref="NV525">IF($NL525="No RI Tests","No RI Tests",VLOOKUP(IF(AND(E525="K",JJ525&lt;280),3,IF(AND(E525="K",JJ525&gt;=280),4,MAX(IF(E525=Lookups!$DF$6:$DF$99,IF(JJ525&gt;=Lookups!$DG$6:$DG$99,Lookups!$DH$6:$DH$99))))),Lookups!$DE$104:$DG$108,2,FALSE))</f>
        <v>1 Below Basic</v>
      </c>
      <c r="NW525" s="161" t="str">
        <f t="array" ref="NW525">IF($NL525="No RI Tests","No RI Tests",VLOOKUP(IF(AND(E525="K",JH525&lt;280),3,IF(AND(E525="K",JH525&gt;=280),4,MAX(IF(E525=Lookups!$DF$6:$DF$99,IF(NI525&gt;=Lookups!$DG$6:$DG$99,Lookups!$DH$6:$DH$99))))),Lookups!$DE$104:$DG$108,2,FALSE))</f>
        <v>1 Below Basic</v>
      </c>
      <c r="NX525" s="161" t="str">
        <f t="array" ref="NX525">IF($NL525="No RI Tests","No RI Tests",VLOOKUP(IF(AND(E525="K",NK525&lt;280),3,IF(AND(E525="K",NK525&gt;=280),4,MAX(IF(E525=Lookups!$DF$6:$DF$99,IF(NK525&gt;=Lookups!$DG$6:$DG$99,Lookups!$DH$6:$DH$99))))),Lookups!$DE$104:$DG$108,2,FALSE))</f>
        <v>1 Below Basic</v>
      </c>
      <c r="NY525">
        <f t="shared" si="725"/>
        <v>1</v>
      </c>
      <c r="NZ525">
        <f t="shared" si="726"/>
        <v>0</v>
      </c>
      <c r="OA525" t="str">
        <f t="shared" si="727"/>
        <v>Maintained Performance Level</v>
      </c>
      <c r="OB525" s="161" t="str">
        <f t="array" ref="OB525">IF($NL525="No RI Tests","No RI Tests",IF(E525="K","N/A",VLOOKUP(MAX(IF(E525=Lookups!$DF$6:$DF$99,IF(JJ525&gt;=Lookups!$DG$6:$DG$99,Lookups!$DI$6:$DI$99))),Lookups!$DE$104:$DG$108,3,FALSE)))</f>
        <v>1 Limited</v>
      </c>
      <c r="OC525" s="161" t="str">
        <f t="array" ref="OC525">IF($NL525="No RI Tests","No RI Tests",IF(E525="K","N/A",VLOOKUP(MAX(IF(E525=Lookups!$DF$6:$DF$99,IF(NI525&gt;=Lookups!$DG$6:$DG$99,Lookups!$DI$6:$DI$99))),Lookups!$DE$104:$DG$108,3,FALSE)))</f>
        <v>1 Limited</v>
      </c>
      <c r="OD525" s="161" t="str">
        <f t="array" ref="OD525">IF($NL525="No RI Tests","No RI Tests",IF(E525="K","N/A",VLOOKUP(MAX(IF(E525=Lookups!$DF$6:$DF$99,IF(NK525&gt;=Lookups!$DG$6:$DG$99,Lookups!$DI$6:$DI$99))),Lookups!$DE$104:$DG$108,3,FALSE)))</f>
        <v>1 Limited</v>
      </c>
      <c r="OE525">
        <f t="shared" si="728"/>
        <v>1</v>
      </c>
      <c r="OF525">
        <f t="shared" si="729"/>
        <v>0</v>
      </c>
      <c r="OG525" t="str">
        <f t="shared" si="730"/>
        <v>Maintained Performance Level</v>
      </c>
      <c r="OH525">
        <f t="shared" si="731"/>
        <v>453</v>
      </c>
      <c r="OI525">
        <f t="shared" si="732"/>
        <v>1</v>
      </c>
      <c r="OJ525">
        <f t="shared" si="733"/>
        <v>1</v>
      </c>
      <c r="OK525">
        <f t="shared" si="734"/>
        <v>0</v>
      </c>
      <c r="OL525">
        <f t="shared" si="735"/>
        <v>1.5894736842105264</v>
      </c>
      <c r="OM525" t="str">
        <f t="shared" si="736"/>
        <v>Fall Administration</v>
      </c>
      <c r="ON525" t="str">
        <f t="shared" si="737"/>
        <v>Spring Administration</v>
      </c>
      <c r="OO525" t="str">
        <f t="shared" si="738"/>
        <v>Fall to Spring-Full Year RI</v>
      </c>
      <c r="OP525" t="str">
        <f ca="1">IF(AND(HR525&lt;&gt;"",JJ525&lt;600),IF(HT525="Advancing","Tier 2","Tier 3"),IF(JI525="","Null",IF(OR(E525="K",E525&lt;3),"FRA Recommended",IF(JJ525&gt;=IF(E525&lt;6,400,600),IF(JJ525&lt;VLOOKUP(E525,Lookups!$AP$3:$AR$16,3,FALSE),"Tier 2","Core"),IF(JJ525&lt;400,IF(RAND()&lt;0.81,"Tier 3","Tier 2"),IF(RAND()&lt;0.51,"Tier 3","Tier 2"))))))</f>
        <v>Tier 3</v>
      </c>
      <c r="OQ525" t="str">
        <f t="shared" si="739"/>
        <v>Average Reading Invt. at Least 15 Minutes Long</v>
      </c>
      <c r="OR525">
        <f t="shared" si="740"/>
        <v>0</v>
      </c>
      <c r="OS525" t="str">
        <f t="shared" si="741"/>
        <v>Null</v>
      </c>
      <c r="OT525">
        <f t="shared" si="742"/>
        <v>453</v>
      </c>
      <c r="OU525" s="159">
        <f t="shared" si="743"/>
        <v>42501</v>
      </c>
      <c r="OV525" t="str">
        <f t="shared" si="744"/>
        <v>Form 3</v>
      </c>
      <c r="OW525" t="str">
        <f t="shared" si="745"/>
        <v>Advancing</v>
      </c>
      <c r="OX525">
        <f t="shared" si="746"/>
        <v>54</v>
      </c>
      <c r="OY525">
        <f t="shared" si="747"/>
        <v>34</v>
      </c>
      <c r="OZ525">
        <f t="shared" si="748"/>
        <v>0</v>
      </c>
      <c r="PA525" s="159">
        <f t="shared" si="749"/>
        <v>42388</v>
      </c>
      <c r="PB525" t="str">
        <f t="shared" si="750"/>
        <v>Form 2</v>
      </c>
      <c r="PC525" t="str">
        <f t="shared" si="751"/>
        <v>Advancing</v>
      </c>
      <c r="PD525">
        <f t="shared" si="752"/>
        <v>48</v>
      </c>
      <c r="PE525">
        <f t="shared" si="753"/>
        <v>38</v>
      </c>
      <c r="PF525">
        <f t="shared" si="754"/>
        <v>0</v>
      </c>
      <c r="PG525">
        <f t="shared" si="755"/>
        <v>36.714285714285715</v>
      </c>
      <c r="PH525">
        <f t="shared" si="756"/>
        <v>1</v>
      </c>
      <c r="PI525">
        <f t="shared" si="757"/>
        <v>1</v>
      </c>
      <c r="PJ525">
        <f t="shared" si="758"/>
        <v>48</v>
      </c>
      <c r="PK525">
        <f>IF(HR525="","Null",IF(E525&lt;3,"Null",IF(HU525=0,0,IF(HS525="Form 1",VLOOKUP(HU525,Lookups!$BE$3:$BP$63,E525,FALSE),IF(HS525="Form 2",VLOOKUP(HU525,Lookups!$BE$67:$BP$127,E525,FALSE),VLOOKUP(HU525,Lookups!$BE$130:$BP$190,E525,FALSE))))))</f>
        <v>44</v>
      </c>
      <c r="PL525">
        <f t="shared" si="759"/>
        <v>54</v>
      </c>
      <c r="PM525">
        <f>IF($PH525=0,"Null",IF(E525&lt;3,"Null",IF(OX525=0,0,IF(OV525="Form 1",VLOOKUP(OX525,Lookups!$BE$3:$BP$63,E525,FALSE),IF(OV525="Form 2",VLOOKUP(OX525,Lookups!$BE$67:$BP$127,E525,FALSE),VLOOKUP(OX525,Lookups!$BE$130:$BP$190,E525,FALSE))))))</f>
        <v>56</v>
      </c>
      <c r="PN525">
        <f t="shared" si="760"/>
        <v>6</v>
      </c>
      <c r="PO525">
        <f t="shared" si="761"/>
        <v>1</v>
      </c>
      <c r="PP525">
        <f t="shared" si="762"/>
        <v>13</v>
      </c>
      <c r="PQ525">
        <f>IF(HR525="","Null",IF(E525&lt;3,"Null",IF(HV525=0,0,IF(HS525="Form 1",VLOOKUP(HV525,Lookups!$BR$3:$CC$63,E525,FALSE),IF(HS525="Form 2",VLOOKUP(HV525,Lookups!$BR$67:$CC$127,E525,FALSE),VLOOKUP(HV525,Lookups!$BR$130:$CC$190,E525,FALSE))))))</f>
        <v>23</v>
      </c>
      <c r="PR525">
        <f t="shared" si="763"/>
        <v>34</v>
      </c>
      <c r="PS525">
        <f>IF(HR525="","Null",IF(E525&lt;3,"Null",IF(OY525=0,0,IF(OW525="Form 1",VLOOKUP(OY525,Lookups!$BR$3:$CC$63,E525,FALSE),IF(OW525="Form 2",VLOOKUP(OY525,Lookups!$BR$67:$CC$127,E525,FALSE),VLOOKUP(OY525,Lookups!$BR$130:$CC$190,E525,FALSE))))))</f>
        <v>83</v>
      </c>
      <c r="PT525">
        <f t="shared" si="764"/>
        <v>21</v>
      </c>
      <c r="PU525">
        <f t="shared" si="765"/>
        <v>1</v>
      </c>
      <c r="PV525">
        <f t="shared" si="766"/>
        <v>1</v>
      </c>
      <c r="PW525" t="str">
        <f t="shared" si="767"/>
        <v>Fall to Spring PI Administration</v>
      </c>
      <c r="PX525">
        <f t="shared" si="768"/>
        <v>1</v>
      </c>
      <c r="PY525">
        <f t="shared" si="769"/>
        <v>0</v>
      </c>
      <c r="PZ525" t="str">
        <f t="shared" si="770"/>
        <v>40 to 59 Sessions</v>
      </c>
      <c r="QA525" t="str">
        <f t="shared" si="771"/>
        <v>Series 4</v>
      </c>
      <c r="QB525" t="str">
        <f t="shared" si="772"/>
        <v>In Series 9 to 12</v>
      </c>
      <c r="QC525" t="str">
        <f>IF($MS525="System 44 Record",IF(BQ525&lt;MEDIAN(Directions!$F$3,Directions!$F$6),"Mid-Year Exited Student","Full Year Participant")&amp;IF(BP525&lt;Directions!$F$3,", Started Prior Year",", Started This Year"),"Null")</f>
        <v>Full Year Participant, Started This Year</v>
      </c>
      <c r="QD525">
        <f t="shared" si="773"/>
        <v>1</v>
      </c>
      <c r="QE525">
        <f t="shared" si="774"/>
        <v>1</v>
      </c>
      <c r="QF525">
        <f t="shared" si="775"/>
        <v>1</v>
      </c>
      <c r="QG525">
        <f t="shared" si="776"/>
        <v>1</v>
      </c>
      <c r="QH525">
        <f t="shared" si="777"/>
        <v>1</v>
      </c>
      <c r="QI525">
        <f t="shared" si="778"/>
        <v>0.73</v>
      </c>
      <c r="QJ525" t="str">
        <f t="shared" si="779"/>
        <v>Used All 3</v>
      </c>
      <c r="QK525" t="str">
        <f t="shared" si="780"/>
        <v>Null</v>
      </c>
      <c r="QL525" t="str">
        <f t="shared" si="781"/>
        <v>Null</v>
      </c>
      <c r="QM525" t="str">
        <f>IF($MS525="READ 180 Record",IF(AQ525="","Null",VLOOKUP(JJ525,Lookups!$DX$3:$EB$2054,AN525+1,FALSE)),"Null")</f>
        <v>Null</v>
      </c>
      <c r="QN525" t="str">
        <f t="shared" si="782"/>
        <v>Null</v>
      </c>
    </row>
    <row r="526" spans="1:456" x14ac:dyDescent="0.25">
      <c r="A526" s="161" t="s">
        <v>1447</v>
      </c>
      <c r="B526" s="161" t="s">
        <v>1447</v>
      </c>
      <c r="C526" s="161" t="s">
        <v>1447</v>
      </c>
      <c r="D526" s="161" t="s">
        <v>1447</v>
      </c>
      <c r="E526" s="161">
        <v>11</v>
      </c>
      <c r="F526" s="161" t="s">
        <v>1447</v>
      </c>
      <c r="G526" s="161" t="s">
        <v>880</v>
      </c>
      <c r="H526" s="161" t="s">
        <v>881</v>
      </c>
      <c r="K526" s="161">
        <v>0</v>
      </c>
      <c r="L526" s="161">
        <v>0</v>
      </c>
      <c r="M526" s="161">
        <v>0</v>
      </c>
      <c r="N526" s="161">
        <v>0</v>
      </c>
      <c r="O526" s="161">
        <v>0</v>
      </c>
      <c r="P526" s="161">
        <v>0</v>
      </c>
      <c r="Q526" s="161">
        <v>0</v>
      </c>
      <c r="R526" s="161">
        <v>0</v>
      </c>
      <c r="S526" s="161">
        <v>0</v>
      </c>
      <c r="T526" s="161">
        <v>0</v>
      </c>
      <c r="U526" s="161">
        <v>0</v>
      </c>
      <c r="V526" s="161">
        <v>0</v>
      </c>
      <c r="W526" s="161">
        <v>0</v>
      </c>
      <c r="X526" s="161">
        <v>0</v>
      </c>
      <c r="AB526" s="161" t="s">
        <v>242</v>
      </c>
      <c r="AC526" s="161" t="s">
        <v>242</v>
      </c>
      <c r="AD526" s="161" t="s">
        <v>242</v>
      </c>
      <c r="AE526" s="161" t="s">
        <v>242</v>
      </c>
      <c r="AF526" s="161" t="s">
        <v>242</v>
      </c>
      <c r="AG526" s="161" t="s">
        <v>242</v>
      </c>
      <c r="AH526" s="161" t="s">
        <v>242</v>
      </c>
      <c r="AI526" s="161">
        <v>20150801</v>
      </c>
      <c r="AJ526" s="161">
        <v>20160525</v>
      </c>
      <c r="AK526" s="161" t="s">
        <v>869</v>
      </c>
      <c r="AL526" t="s">
        <v>1078</v>
      </c>
      <c r="BN526" t="s">
        <v>1079</v>
      </c>
      <c r="ET526" s="161">
        <v>0</v>
      </c>
      <c r="EU526" s="161">
        <v>0</v>
      </c>
      <c r="EV526" s="161">
        <v>0</v>
      </c>
      <c r="EW526" s="161">
        <v>0</v>
      </c>
      <c r="EX526" s="161">
        <v>0</v>
      </c>
      <c r="EY526" s="161">
        <v>0</v>
      </c>
      <c r="EZ526" s="161">
        <v>0</v>
      </c>
      <c r="FA526" s="161">
        <v>0</v>
      </c>
      <c r="FB526" s="161">
        <v>0</v>
      </c>
      <c r="FC526" s="161">
        <v>0</v>
      </c>
      <c r="FD526" s="161">
        <v>0</v>
      </c>
      <c r="FE526" s="161">
        <v>0</v>
      </c>
      <c r="HN526" s="161" t="s">
        <v>881</v>
      </c>
      <c r="JB526" s="161" t="s">
        <v>881</v>
      </c>
      <c r="JC526" s="161">
        <v>0</v>
      </c>
      <c r="JD526" s="161">
        <v>0</v>
      </c>
      <c r="JE526" s="161">
        <v>0</v>
      </c>
      <c r="JF526" s="161">
        <v>0</v>
      </c>
      <c r="MN526" t="str">
        <f t="shared" si="696"/>
        <v>NoNoNoNoNoNo</v>
      </c>
      <c r="MO526" t="str">
        <f>IF(AND(MN526="NoNoNoNoNoNo",JI526=""),"No Programs",VLOOKUP(MN526,Lookups!$DA$4:$DB$67,2,FALSE))</f>
        <v>No Programs</v>
      </c>
      <c r="MP526">
        <f t="shared" si="697"/>
        <v>0</v>
      </c>
      <c r="MQ526" t="str">
        <f t="shared" si="698"/>
        <v>No Program Use</v>
      </c>
      <c r="MR526" t="str">
        <f>Directions!$D$3</f>
        <v>Usage</v>
      </c>
      <c r="MS526" t="str">
        <f>VLOOKUP(MQ526,Lookups!$CU$71:$CV$80,2,FALSE)</f>
        <v>Exclude</v>
      </c>
      <c r="MT526">
        <f t="shared" si="699"/>
        <v>0</v>
      </c>
      <c r="MU526">
        <f t="shared" si="700"/>
        <v>0</v>
      </c>
      <c r="MV526">
        <f t="shared" si="701"/>
        <v>0</v>
      </c>
      <c r="MW526">
        <f t="shared" si="702"/>
        <v>0</v>
      </c>
      <c r="MX526">
        <f t="shared" si="703"/>
        <v>0</v>
      </c>
      <c r="MY526" t="str">
        <f t="shared" si="704"/>
        <v>Not Used</v>
      </c>
      <c r="MZ526">
        <f t="shared" si="705"/>
        <v>0</v>
      </c>
      <c r="NA526" t="str">
        <f t="shared" si="706"/>
        <v>Not Available</v>
      </c>
      <c r="NB526" t="str">
        <f t="shared" si="707"/>
        <v>Not Available</v>
      </c>
      <c r="NC526" t="str">
        <f t="shared" si="708"/>
        <v>4 Not Indicated</v>
      </c>
      <c r="ND526" t="str">
        <f t="shared" si="709"/>
        <v>4 Not Indicated</v>
      </c>
      <c r="NE526" t="str">
        <f t="shared" si="710"/>
        <v>4 Not Indicated</v>
      </c>
      <c r="NF526" t="str">
        <f t="shared" si="711"/>
        <v>4 Not Indicated</v>
      </c>
      <c r="NG526" t="str">
        <f t="shared" si="712"/>
        <v>4 Not Indicated</v>
      </c>
      <c r="NH526" s="159" t="str">
        <f t="shared" si="713"/>
        <v>Null</v>
      </c>
      <c r="NI526" t="str">
        <f t="shared" si="714"/>
        <v>Null</v>
      </c>
      <c r="NJ526" s="159" t="str">
        <f t="shared" si="715"/>
        <v>Null</v>
      </c>
      <c r="NK526" t="str">
        <f t="shared" si="716"/>
        <v>Null</v>
      </c>
      <c r="NL526" t="str">
        <f t="shared" si="717"/>
        <v>No RI Tests</v>
      </c>
      <c r="NM526">
        <f t="shared" si="718"/>
        <v>0</v>
      </c>
      <c r="NN526" t="str">
        <f>IF(OR(E526="PK",E526="K",JJ526=""),"Null",INDEX(Lookups!$EZ$4:$FW$18,MATCH($JJ526,Lookups!$EY$4:$EY$18,1),MATCH($E526,Lookups!$EZ$3:$FW$3,0)))</f>
        <v>Null</v>
      </c>
      <c r="NO526" t="str">
        <f>IF(OR(E526="PK",E526="K",JJ526=""),"Null",INDEX(Lookups!$EZ$4:$FW$18,MATCH($JJ526,Lookups!$EY$4:$EY$18,1),MATCH($E526,Lookups!$EZ$3:$FW$3,0) + 1))</f>
        <v>Null</v>
      </c>
      <c r="NP526" t="str">
        <f t="shared" si="719"/>
        <v>Null</v>
      </c>
      <c r="NQ526" t="str">
        <f t="shared" si="720"/>
        <v>Null</v>
      </c>
      <c r="NR526" t="str">
        <f t="shared" si="721"/>
        <v>Null</v>
      </c>
      <c r="NS526" t="str">
        <f t="shared" si="722"/>
        <v>No RI Tests</v>
      </c>
      <c r="NT526" t="str">
        <f t="shared" si="723"/>
        <v>No RI Tests</v>
      </c>
      <c r="NU526" t="str">
        <f t="shared" si="724"/>
        <v>No RI Tests</v>
      </c>
      <c r="NV526" s="183" t="str">
        <f t="array" ref="NV526">IF($NL526="No RI Tests","No RI Tests",VLOOKUP(IF(AND(E526="K",JJ526&lt;280),3,IF(AND(E526="K",JJ526&gt;=280),4,MAX(IF(E526=Lookups!$DF$6:$DF$99,IF(JJ526&gt;=Lookups!$DG$6:$DG$99,Lookups!$DH$6:$DH$99))))),Lookups!$DE$104:$DG$108,2,FALSE))</f>
        <v>No RI Tests</v>
      </c>
      <c r="NW526" s="161" t="str">
        <f t="array" ref="NW526">IF($NL526="No RI Tests","No RI Tests",VLOOKUP(IF(AND(E526="K",JH526&lt;280),3,IF(AND(E526="K",JH526&gt;=280),4,MAX(IF(E526=Lookups!$DF$6:$DF$99,IF(NI526&gt;=Lookups!$DG$6:$DG$99,Lookups!$DH$6:$DH$99))))),Lookups!$DE$104:$DG$108,2,FALSE))</f>
        <v>No RI Tests</v>
      </c>
      <c r="NX526" s="161" t="str">
        <f t="array" ref="NX526">IF($NL526="No RI Tests","No RI Tests",VLOOKUP(IF(AND(E526="K",NK526&lt;280),3,IF(AND(E526="K",NK526&gt;=280),4,MAX(IF(E526=Lookups!$DF$6:$DF$99,IF(NK526&gt;=Lookups!$DG$6:$DG$99,Lookups!$DH$6:$DH$99))))),Lookups!$DE$104:$DG$108,2,FALSE))</f>
        <v>No RI Tests</v>
      </c>
      <c r="NY526" t="str">
        <f t="shared" si="725"/>
        <v>Null</v>
      </c>
      <c r="NZ526" t="str">
        <f t="shared" si="726"/>
        <v>Null</v>
      </c>
      <c r="OA526" t="str">
        <f t="shared" si="727"/>
        <v>No RI for Comparison</v>
      </c>
      <c r="OB526" s="161" t="str">
        <f t="array" ref="OB526">IF($NL526="No RI Tests","No RI Tests",IF(E526="K","N/A",VLOOKUP(MAX(IF(E526=Lookups!$DF$6:$DF$99,IF(JJ526&gt;=Lookups!$DG$6:$DG$99,Lookups!$DI$6:$DI$99))),Lookups!$DE$104:$DG$108,3,FALSE)))</f>
        <v>No RI Tests</v>
      </c>
      <c r="OC526" s="161" t="str">
        <f t="array" ref="OC526">IF($NL526="No RI Tests","No RI Tests",IF(E526="K","N/A",VLOOKUP(MAX(IF(E526=Lookups!$DF$6:$DF$99,IF(NI526&gt;=Lookups!$DG$6:$DG$99,Lookups!$DI$6:$DI$99))),Lookups!$DE$104:$DG$108,3,FALSE)))</f>
        <v>No RI Tests</v>
      </c>
      <c r="OD526" s="161" t="str">
        <f t="array" ref="OD526">IF($NL526="No RI Tests","No RI Tests",IF(E526="K","N/A",VLOOKUP(MAX(IF(E526=Lookups!$DF$6:$DF$99,IF(NK526&gt;=Lookups!$DG$6:$DG$99,Lookups!$DI$6:$DI$99))),Lookups!$DE$104:$DG$108,3,FALSE)))</f>
        <v>No RI Tests</v>
      </c>
      <c r="OE526" t="str">
        <f t="shared" si="728"/>
        <v>Null</v>
      </c>
      <c r="OF526" t="str">
        <f t="shared" si="729"/>
        <v>Null</v>
      </c>
      <c r="OG526" t="str">
        <f t="shared" si="730"/>
        <v>No RI for Comparison</v>
      </c>
      <c r="OH526" t="str">
        <f t="shared" si="731"/>
        <v>Null</v>
      </c>
      <c r="OI526" t="str">
        <f t="shared" si="732"/>
        <v>Null</v>
      </c>
      <c r="OJ526" t="str">
        <f t="shared" si="733"/>
        <v>Null</v>
      </c>
      <c r="OK526" t="str">
        <f t="shared" si="734"/>
        <v>Null</v>
      </c>
      <c r="OL526" t="str">
        <f t="shared" si="735"/>
        <v>Null</v>
      </c>
      <c r="OM526" t="str">
        <f t="shared" si="736"/>
        <v>Null</v>
      </c>
      <c r="ON526" t="str">
        <f t="shared" si="737"/>
        <v>Null</v>
      </c>
      <c r="OO526" t="str">
        <f t="shared" si="738"/>
        <v>Null RI</v>
      </c>
      <c r="OP526" t="str">
        <f ca="1">IF(AND(HR526&lt;&gt;"",JJ526&lt;600),IF(HT526="Advancing","Tier 2","Tier 3"),IF(JI526="","Null",IF(OR(E526="K",E526&lt;3),"FRA Recommended",IF(JJ526&gt;=IF(E526&lt;6,400,600),IF(JJ526&lt;VLOOKUP(E526,Lookups!$AP$3:$AR$16,3,FALSE),"Tier 2","Core"),IF(JJ526&lt;400,IF(RAND()&lt;0.81,"Tier 3","Tier 2"),IF(RAND()&lt;0.51,"Tier 3","Tier 2"))))))</f>
        <v>Null</v>
      </c>
      <c r="OQ526" t="str">
        <f t="shared" si="739"/>
        <v>Null</v>
      </c>
      <c r="OR526" t="str">
        <f t="shared" si="740"/>
        <v>Null</v>
      </c>
      <c r="OS526" t="str">
        <f t="shared" si="741"/>
        <v>Null</v>
      </c>
      <c r="OT526" t="str">
        <f t="shared" si="742"/>
        <v>No RI Tests</v>
      </c>
      <c r="OU526" s="159" t="str">
        <f t="shared" si="743"/>
        <v>No PI Tests</v>
      </c>
      <c r="OV526" t="str">
        <f t="shared" si="744"/>
        <v>No PI Tests</v>
      </c>
      <c r="OW526" t="str">
        <f t="shared" si="745"/>
        <v>No PI Tests</v>
      </c>
      <c r="OX526" t="str">
        <f t="shared" si="746"/>
        <v>No PI Tests</v>
      </c>
      <c r="OY526" t="str">
        <f t="shared" si="747"/>
        <v>No PI Tests</v>
      </c>
      <c r="OZ526" t="str">
        <f t="shared" si="748"/>
        <v>No PI Tests</v>
      </c>
      <c r="PA526" s="159" t="str">
        <f t="shared" si="749"/>
        <v>No PI Tests</v>
      </c>
      <c r="PB526" t="str">
        <f t="shared" si="750"/>
        <v>No PI Tests</v>
      </c>
      <c r="PC526" t="str">
        <f t="shared" si="751"/>
        <v>No PI Tests</v>
      </c>
      <c r="PD526" t="str">
        <f t="shared" si="752"/>
        <v>No PI Tests</v>
      </c>
      <c r="PE526" t="str">
        <f t="shared" si="753"/>
        <v>No PI Tests</v>
      </c>
      <c r="PF526" t="str">
        <f t="shared" si="754"/>
        <v>No PI Tests</v>
      </c>
      <c r="PG526" t="str">
        <f t="shared" si="755"/>
        <v>No PI Tests</v>
      </c>
      <c r="PH526">
        <f t="shared" si="756"/>
        <v>0</v>
      </c>
      <c r="PI526">
        <f t="shared" si="757"/>
        <v>0</v>
      </c>
      <c r="PJ526" t="str">
        <f t="shared" si="758"/>
        <v>Null</v>
      </c>
      <c r="PK526" t="str">
        <f>IF(HR526="","Null",IF(E526&lt;3,"Null",IF(HU526=0,0,IF(HS526="Form 1",VLOOKUP(HU526,Lookups!$BE$3:$BP$63,E526,FALSE),IF(HS526="Form 2",VLOOKUP(HU526,Lookups!$BE$67:$BP$127,E526,FALSE),VLOOKUP(HU526,Lookups!$BE$130:$BP$190,E526,FALSE))))))</f>
        <v>Null</v>
      </c>
      <c r="PL526" t="str">
        <f t="shared" si="759"/>
        <v>Null</v>
      </c>
      <c r="PM526" t="str">
        <f>IF($PH526=0,"Null",IF(E526&lt;3,"Null",IF(OX526=0,0,IF(OV526="Form 1",VLOOKUP(OX526,Lookups!$BE$3:$BP$63,E526,FALSE),IF(OV526="Form 2",VLOOKUP(OX526,Lookups!$BE$67:$BP$127,E526,FALSE),VLOOKUP(OX526,Lookups!$BE$130:$BP$190,E526,FALSE))))))</f>
        <v>Null</v>
      </c>
      <c r="PN526" t="str">
        <f t="shared" si="760"/>
        <v>Null</v>
      </c>
      <c r="PO526" t="str">
        <f t="shared" si="761"/>
        <v>Null</v>
      </c>
      <c r="PP526" t="str">
        <f t="shared" si="762"/>
        <v>Null</v>
      </c>
      <c r="PQ526" t="str">
        <f>IF(HR526="","Null",IF(E526&lt;3,"Null",IF(HV526=0,0,IF(HS526="Form 1",VLOOKUP(HV526,Lookups!$BR$3:$CC$63,E526,FALSE),IF(HS526="Form 2",VLOOKUP(HV526,Lookups!$BR$67:$CC$127,E526,FALSE),VLOOKUP(HV526,Lookups!$BR$130:$CC$190,E526,FALSE))))))</f>
        <v>Null</v>
      </c>
      <c r="PR526" t="str">
        <f t="shared" si="763"/>
        <v>Null</v>
      </c>
      <c r="PS526" t="str">
        <f>IF(HR526="","Null",IF(E526&lt;3,"Null",IF(OY526=0,0,IF(OW526="Form 1",VLOOKUP(OY526,Lookups!$BR$3:$CC$63,E526,FALSE),IF(OW526="Form 2",VLOOKUP(OY526,Lookups!$BR$67:$CC$127,E526,FALSE),VLOOKUP(OY526,Lookups!$BR$130:$CC$190,E526,FALSE))))))</f>
        <v>Null</v>
      </c>
      <c r="PT526" t="str">
        <f t="shared" si="764"/>
        <v>Null</v>
      </c>
      <c r="PU526" t="str">
        <f t="shared" si="765"/>
        <v>Null</v>
      </c>
      <c r="PV526" t="str">
        <f t="shared" si="766"/>
        <v>Null</v>
      </c>
      <c r="PW526" t="str">
        <f t="shared" si="767"/>
        <v>No PI Tests</v>
      </c>
      <c r="PX526">
        <f t="shared" si="768"/>
        <v>0</v>
      </c>
      <c r="PY526">
        <f t="shared" si="769"/>
        <v>0</v>
      </c>
      <c r="PZ526" t="str">
        <f t="shared" si="770"/>
        <v>Null</v>
      </c>
      <c r="QA526" t="str">
        <f t="shared" si="771"/>
        <v>Null</v>
      </c>
      <c r="QB526" t="str">
        <f t="shared" si="772"/>
        <v>Null</v>
      </c>
      <c r="QC526" t="str">
        <f>IF($MS526="System 44 Record",IF(BQ526&lt;MEDIAN(Directions!$F$3,Directions!$F$6),"Mid-Year Exited Student","Full Year Participant")&amp;IF(BP526&lt;Directions!$F$3,", Started Prior Year",", Started This Year"),"Null")</f>
        <v>Null</v>
      </c>
      <c r="QD526" t="str">
        <f t="shared" si="773"/>
        <v>Null</v>
      </c>
      <c r="QE526">
        <f t="shared" si="774"/>
        <v>0</v>
      </c>
      <c r="QF526">
        <f t="shared" si="775"/>
        <v>0</v>
      </c>
      <c r="QG526">
        <f t="shared" si="776"/>
        <v>0</v>
      </c>
      <c r="QH526">
        <f t="shared" si="777"/>
        <v>0</v>
      </c>
      <c r="QI526">
        <f t="shared" si="778"/>
        <v>0</v>
      </c>
      <c r="QJ526" t="str">
        <f t="shared" si="779"/>
        <v>Used None</v>
      </c>
      <c r="QK526" t="str">
        <f t="shared" si="780"/>
        <v>Null</v>
      </c>
      <c r="QL526" t="str">
        <f t="shared" si="781"/>
        <v>Null</v>
      </c>
      <c r="QM526" t="str">
        <f>IF($MS526="READ 180 Record",IF(AQ526="","Null",VLOOKUP(JJ526,Lookups!$DX$3:$EB$2054,AN526+1,FALSE)),"Null")</f>
        <v>Null</v>
      </c>
      <c r="QN526" t="str">
        <f t="shared" si="782"/>
        <v>Null</v>
      </c>
    </row>
    <row r="527" spans="1:456" x14ac:dyDescent="0.25">
      <c r="A527" s="161" t="s">
        <v>1447</v>
      </c>
      <c r="B527" s="161" t="s">
        <v>1447</v>
      </c>
      <c r="C527" s="161" t="s">
        <v>1447</v>
      </c>
      <c r="D527" s="161" t="s">
        <v>1447</v>
      </c>
      <c r="E527" s="161">
        <v>7</v>
      </c>
      <c r="F527" s="161" t="s">
        <v>1447</v>
      </c>
      <c r="G527" s="161" t="s">
        <v>890</v>
      </c>
      <c r="H527" s="161" t="s">
        <v>891</v>
      </c>
      <c r="I527" s="161">
        <v>871</v>
      </c>
      <c r="J527" s="159">
        <v>42500</v>
      </c>
      <c r="K527" s="161">
        <v>0</v>
      </c>
      <c r="L527" s="161">
        <v>0</v>
      </c>
      <c r="M527" s="161">
        <v>0</v>
      </c>
      <c r="N527" s="161">
        <v>0</v>
      </c>
      <c r="O527" s="161">
        <v>0</v>
      </c>
      <c r="P527" s="161">
        <v>0</v>
      </c>
      <c r="Q527" s="161">
        <v>0</v>
      </c>
      <c r="R527" s="161">
        <v>0</v>
      </c>
      <c r="S527" s="161">
        <v>0</v>
      </c>
      <c r="T527" s="161">
        <v>0</v>
      </c>
      <c r="U527" s="161">
        <v>0</v>
      </c>
      <c r="V527" s="161">
        <v>0</v>
      </c>
      <c r="W527" s="161">
        <v>0</v>
      </c>
      <c r="X527" s="161">
        <v>0</v>
      </c>
      <c r="AB527" s="161" t="s">
        <v>241</v>
      </c>
      <c r="AC527" s="161" t="s">
        <v>242</v>
      </c>
      <c r="AD527" s="161" t="s">
        <v>242</v>
      </c>
      <c r="AE527" s="161" t="s">
        <v>242</v>
      </c>
      <c r="AF527" s="161" t="s">
        <v>242</v>
      </c>
      <c r="AG527" s="161" t="s">
        <v>241</v>
      </c>
      <c r="AH527" s="161" t="s">
        <v>242</v>
      </c>
      <c r="AI527" s="161">
        <v>20150801</v>
      </c>
      <c r="AJ527" s="161">
        <v>20160525</v>
      </c>
      <c r="AK527" s="161" t="s">
        <v>869</v>
      </c>
      <c r="AL527" t="s">
        <v>1076</v>
      </c>
      <c r="AM527" t="s">
        <v>891</v>
      </c>
      <c r="AN527">
        <v>3</v>
      </c>
      <c r="AO527" t="s">
        <v>870</v>
      </c>
      <c r="AP527">
        <v>4</v>
      </c>
      <c r="AQ527">
        <v>36</v>
      </c>
      <c r="AR527">
        <v>746</v>
      </c>
      <c r="AS527">
        <v>165</v>
      </c>
      <c r="AT527">
        <v>120</v>
      </c>
      <c r="AU527">
        <v>362</v>
      </c>
      <c r="AV527">
        <v>64</v>
      </c>
      <c r="AW527">
        <v>16</v>
      </c>
      <c r="AX527">
        <v>20.55</v>
      </c>
      <c r="AY527">
        <v>8</v>
      </c>
      <c r="AZ527">
        <v>1.7142999999999999</v>
      </c>
      <c r="BA527">
        <v>136.35</v>
      </c>
      <c r="BB527">
        <v>17297</v>
      </c>
      <c r="BC527">
        <v>68.181818180999997</v>
      </c>
      <c r="BD527">
        <v>61.538461538</v>
      </c>
      <c r="BE527">
        <v>335</v>
      </c>
      <c r="BF527">
        <v>304</v>
      </c>
      <c r="BG527">
        <v>17</v>
      </c>
      <c r="BH527">
        <v>81</v>
      </c>
      <c r="BI527">
        <v>4</v>
      </c>
      <c r="BJ527">
        <v>0</v>
      </c>
      <c r="BK527">
        <v>35</v>
      </c>
      <c r="BL527">
        <v>0</v>
      </c>
      <c r="BM527" t="s">
        <v>1080</v>
      </c>
      <c r="BN527" t="s">
        <v>1079</v>
      </c>
      <c r="ET527" s="161">
        <v>3</v>
      </c>
      <c r="EU527" s="161">
        <v>27</v>
      </c>
      <c r="EV527" s="161">
        <v>27</v>
      </c>
      <c r="EW527" s="161">
        <v>1626</v>
      </c>
      <c r="EX527" s="161">
        <v>0</v>
      </c>
      <c r="EY527" s="161">
        <v>0</v>
      </c>
      <c r="EZ527" s="161">
        <v>0</v>
      </c>
      <c r="FA527" s="161">
        <v>0</v>
      </c>
      <c r="FB527" s="161">
        <v>67</v>
      </c>
      <c r="FC527" s="161">
        <v>82</v>
      </c>
      <c r="FD527" s="161">
        <v>0</v>
      </c>
      <c r="FE527" s="161">
        <v>1</v>
      </c>
      <c r="FF527" s="159">
        <v>42411</v>
      </c>
      <c r="FG527" s="161">
        <v>67</v>
      </c>
      <c r="FH527" s="161">
        <v>82</v>
      </c>
      <c r="FI527" s="161">
        <v>83</v>
      </c>
      <c r="FJ527" s="161">
        <v>40</v>
      </c>
      <c r="FK527" s="161">
        <v>75</v>
      </c>
      <c r="HN527" s="161" t="s">
        <v>891</v>
      </c>
      <c r="JB527" s="161" t="s">
        <v>891</v>
      </c>
      <c r="JC527" s="161">
        <v>4</v>
      </c>
      <c r="JD527" s="161">
        <v>1</v>
      </c>
      <c r="JE527" s="161">
        <v>3</v>
      </c>
      <c r="JF527" s="161">
        <v>5360</v>
      </c>
      <c r="JG527" s="159">
        <v>42500</v>
      </c>
      <c r="JH527" s="161">
        <v>871</v>
      </c>
      <c r="JI527" s="159">
        <v>42249</v>
      </c>
      <c r="JJ527" s="161">
        <v>771</v>
      </c>
      <c r="JK527" s="161">
        <v>17</v>
      </c>
      <c r="JL527" s="159">
        <v>42348</v>
      </c>
      <c r="JM527" s="161">
        <v>719</v>
      </c>
      <c r="JN527" s="161">
        <v>17</v>
      </c>
      <c r="JO527" s="159">
        <v>42500</v>
      </c>
      <c r="JP527" s="161">
        <v>871</v>
      </c>
      <c r="JQ527" s="161">
        <v>21</v>
      </c>
      <c r="MN527" t="str">
        <f t="shared" si="696"/>
        <v>YesNoNoNoYesNo</v>
      </c>
      <c r="MO527" t="str">
        <f>IF(AND(MN527="NoNoNoNoNoNo",JI527=""),"No Programs",VLOOKUP(MN527,Lookups!$DA$4:$DB$67,2,FALSE))</f>
        <v>READ 180 Only</v>
      </c>
      <c r="MP527">
        <f t="shared" si="697"/>
        <v>1</v>
      </c>
      <c r="MQ527" t="str">
        <f t="shared" si="698"/>
        <v>READ 180 User</v>
      </c>
      <c r="MR527" t="str">
        <f>Directions!$D$3</f>
        <v>Usage</v>
      </c>
      <c r="MS527" t="str">
        <f>VLOOKUP(MQ527,Lookups!$CU$71:$CV$80,2,FALSE)</f>
        <v>READ 180 Record</v>
      </c>
      <c r="MT527">
        <f t="shared" si="699"/>
        <v>1</v>
      </c>
      <c r="MU527">
        <f t="shared" si="700"/>
        <v>1</v>
      </c>
      <c r="MV527">
        <f t="shared" si="701"/>
        <v>1</v>
      </c>
      <c r="MW527">
        <f t="shared" si="702"/>
        <v>1</v>
      </c>
      <c r="MX527">
        <f t="shared" si="703"/>
        <v>35.857142857142854</v>
      </c>
      <c r="MY527" t="str">
        <f t="shared" si="704"/>
        <v>Not Used</v>
      </c>
      <c r="MZ527">
        <f t="shared" si="705"/>
        <v>0</v>
      </c>
      <c r="NA527" t="str">
        <f t="shared" si="706"/>
        <v>Not Available</v>
      </c>
      <c r="NB527" t="str">
        <f t="shared" si="707"/>
        <v>Not Available</v>
      </c>
      <c r="NC527" t="str">
        <f t="shared" si="708"/>
        <v>4 Not Indicated</v>
      </c>
      <c r="ND527" t="str">
        <f t="shared" si="709"/>
        <v>4 Not Indicated</v>
      </c>
      <c r="NE527" t="str">
        <f t="shared" si="710"/>
        <v>4 Not Indicated</v>
      </c>
      <c r="NF527" t="str">
        <f t="shared" si="711"/>
        <v>4 Not Indicated</v>
      </c>
      <c r="NG527" t="str">
        <f t="shared" si="712"/>
        <v>4 Not Indicated</v>
      </c>
      <c r="NH527" s="159">
        <f t="shared" si="713"/>
        <v>42500</v>
      </c>
      <c r="NI527">
        <f t="shared" si="714"/>
        <v>871</v>
      </c>
      <c r="NJ527" s="159">
        <f t="shared" si="715"/>
        <v>42500</v>
      </c>
      <c r="NK527">
        <f t="shared" si="716"/>
        <v>871</v>
      </c>
      <c r="NL527">
        <f t="shared" si="717"/>
        <v>35.857142857142854</v>
      </c>
      <c r="NM527">
        <f t="shared" si="718"/>
        <v>1</v>
      </c>
      <c r="NN527">
        <f>IF(OR(E527="PK",E527="K",JJ527=""),"Null",INDEX(Lookups!$EZ$4:$FW$18,MATCH($JJ527,Lookups!$EY$4:$EY$18,1),MATCH($E527,Lookups!$EZ$3:$FW$3,0)))</f>
        <v>45</v>
      </c>
      <c r="NO527">
        <f>IF(OR(E527="PK",E527="K",JJ527=""),"Null",INDEX(Lookups!$EZ$4:$FW$18,MATCH($JJ527,Lookups!$EY$4:$EY$18,1),MATCH($E527,Lookups!$EZ$3:$FW$3,0) + 1))</f>
        <v>75</v>
      </c>
      <c r="NP527">
        <f t="shared" si="719"/>
        <v>90</v>
      </c>
      <c r="NQ527" t="str">
        <f t="shared" si="720"/>
        <v>No PI Needed</v>
      </c>
      <c r="NR527" t="str">
        <f t="shared" si="721"/>
        <v>No PI Needed</v>
      </c>
      <c r="NS527" t="str">
        <f t="shared" si="722"/>
        <v>600L to 799L</v>
      </c>
      <c r="NT527" t="str">
        <f t="shared" si="723"/>
        <v>800L to 999L</v>
      </c>
      <c r="NU527" t="str">
        <f t="shared" si="724"/>
        <v>800L to 999L</v>
      </c>
      <c r="NV527" s="183" t="str">
        <f t="array" ref="NV527">IF($NL527="No RI Tests","No RI Tests",VLOOKUP(IF(AND(E527="K",JJ527&lt;280),3,IF(AND(E527="K",JJ527&gt;=280),4,MAX(IF(E527=Lookups!$DF$6:$DF$99,IF(JJ527&gt;=Lookups!$DG$6:$DG$99,Lookups!$DH$6:$DH$99))))),Lookups!$DE$104:$DG$108,2,FALSE))</f>
        <v>2 Basic</v>
      </c>
      <c r="NW527" s="161" t="str">
        <f t="array" ref="NW527">IF($NL527="No RI Tests","No RI Tests",VLOOKUP(IF(AND(E527="K",JH527&lt;280),3,IF(AND(E527="K",JH527&gt;=280),4,MAX(IF(E527=Lookups!$DF$6:$DF$99,IF(NI527&gt;=Lookups!$DG$6:$DG$99,Lookups!$DH$6:$DH$99))))),Lookups!$DE$104:$DG$108,2,FALSE))</f>
        <v>2 Basic</v>
      </c>
      <c r="NX527" s="161" t="str">
        <f t="array" ref="NX527">IF($NL527="No RI Tests","No RI Tests",VLOOKUP(IF(AND(E527="K",NK527&lt;280),3,IF(AND(E527="K",NK527&gt;=280),4,MAX(IF(E527=Lookups!$DF$6:$DF$99,IF(NK527&gt;=Lookups!$DG$6:$DG$99,Lookups!$DH$6:$DH$99))))),Lookups!$DE$104:$DG$108,2,FALSE))</f>
        <v>2 Basic</v>
      </c>
      <c r="NY527">
        <f t="shared" si="725"/>
        <v>1</v>
      </c>
      <c r="NZ527">
        <f t="shared" si="726"/>
        <v>0</v>
      </c>
      <c r="OA527" t="str">
        <f t="shared" si="727"/>
        <v>Maintained Performance Level</v>
      </c>
      <c r="OB527" s="161" t="str">
        <f t="array" ref="OB527">IF($NL527="No RI Tests","No RI Tests",IF(E527="K","N/A",VLOOKUP(MAX(IF(E527=Lookups!$DF$6:$DF$99,IF(JJ527&gt;=Lookups!$DG$6:$DG$99,Lookups!$DI$6:$DI$99))),Lookups!$DE$104:$DG$108,3,FALSE)))</f>
        <v>1 Limited</v>
      </c>
      <c r="OC527" s="161" t="str">
        <f t="array" ref="OC527">IF($NL527="No RI Tests","No RI Tests",IF(E527="K","N/A",VLOOKUP(MAX(IF(E527=Lookups!$DF$6:$DF$99,IF(NI527&gt;=Lookups!$DG$6:$DG$99,Lookups!$DI$6:$DI$99))),Lookups!$DE$104:$DG$108,3,FALSE)))</f>
        <v>2 Partial</v>
      </c>
      <c r="OD527" s="161" t="str">
        <f t="array" ref="OD527">IF($NL527="No RI Tests","No RI Tests",IF(E527="K","N/A",VLOOKUP(MAX(IF(E527=Lookups!$DF$6:$DF$99,IF(NK527&gt;=Lookups!$DG$6:$DG$99,Lookups!$DI$6:$DI$99))),Lookups!$DE$104:$DG$108,3,FALSE)))</f>
        <v>2 Partial</v>
      </c>
      <c r="OE527">
        <f t="shared" si="728"/>
        <v>0</v>
      </c>
      <c r="OF527">
        <f t="shared" si="729"/>
        <v>1</v>
      </c>
      <c r="OG527" t="str">
        <f t="shared" si="730"/>
        <v>Improved Performance Level</v>
      </c>
      <c r="OH527">
        <f t="shared" si="731"/>
        <v>100</v>
      </c>
      <c r="OI527">
        <f t="shared" si="732"/>
        <v>1</v>
      </c>
      <c r="OJ527">
        <f t="shared" si="733"/>
        <v>1</v>
      </c>
      <c r="OK527">
        <f t="shared" si="734"/>
        <v>1</v>
      </c>
      <c r="OL527">
        <f t="shared" si="735"/>
        <v>1.6666666666666667</v>
      </c>
      <c r="OM527" t="str">
        <f t="shared" si="736"/>
        <v>Fall Administration</v>
      </c>
      <c r="ON527" t="str">
        <f t="shared" si="737"/>
        <v>Spring Administration</v>
      </c>
      <c r="OO527" t="str">
        <f t="shared" si="738"/>
        <v>Fall to Spring-Full Year RI</v>
      </c>
      <c r="OP527" t="str">
        <f ca="1">IF(AND(HR527&lt;&gt;"",JJ527&lt;600),IF(HT527="Advancing","Tier 2","Tier 3"),IF(JI527="","Null",IF(OR(E527="K",E527&lt;3),"FRA Recommended",IF(JJ527&gt;=IF(E527&lt;6,400,600),IF(JJ527&lt;VLOOKUP(E527,Lookups!$AP$3:$AR$16,3,FALSE),"Tier 2","Core"),IF(JJ527&lt;400,IF(RAND()&lt;0.81,"Tier 3","Tier 2"),IF(RAND()&lt;0.51,"Tier 3","Tier 2"))))))</f>
        <v>Tier 2</v>
      </c>
      <c r="OQ527" t="str">
        <f t="shared" si="739"/>
        <v>Average Reading Invt. at Least 15 Minutes Long</v>
      </c>
      <c r="OR527">
        <f t="shared" si="740"/>
        <v>0</v>
      </c>
      <c r="OS527">
        <f t="shared" si="741"/>
        <v>1</v>
      </c>
      <c r="OT527">
        <f t="shared" si="742"/>
        <v>152</v>
      </c>
      <c r="OU527" s="159" t="str">
        <f t="shared" si="743"/>
        <v>No PI Tests</v>
      </c>
      <c r="OV527" t="str">
        <f t="shared" si="744"/>
        <v>No PI Tests</v>
      </c>
      <c r="OW527" t="str">
        <f t="shared" si="745"/>
        <v>No PI Tests</v>
      </c>
      <c r="OX527" t="str">
        <f t="shared" si="746"/>
        <v>No PI Tests</v>
      </c>
      <c r="OY527" t="str">
        <f t="shared" si="747"/>
        <v>No PI Tests</v>
      </c>
      <c r="OZ527" t="str">
        <f t="shared" si="748"/>
        <v>No PI Tests</v>
      </c>
      <c r="PA527" s="159" t="str">
        <f t="shared" si="749"/>
        <v>No PI Tests</v>
      </c>
      <c r="PB527" t="str">
        <f t="shared" si="750"/>
        <v>No PI Tests</v>
      </c>
      <c r="PC527" t="str">
        <f t="shared" si="751"/>
        <v>No PI Tests</v>
      </c>
      <c r="PD527" t="str">
        <f t="shared" si="752"/>
        <v>No PI Tests</v>
      </c>
      <c r="PE527" t="str">
        <f t="shared" si="753"/>
        <v>No PI Tests</v>
      </c>
      <c r="PF527" t="str">
        <f t="shared" si="754"/>
        <v>No PI Tests</v>
      </c>
      <c r="PG527" t="str">
        <f t="shared" si="755"/>
        <v>No PI Tests</v>
      </c>
      <c r="PH527">
        <f t="shared" si="756"/>
        <v>0</v>
      </c>
      <c r="PI527">
        <f t="shared" si="757"/>
        <v>0</v>
      </c>
      <c r="PJ527" t="str">
        <f t="shared" si="758"/>
        <v>Null</v>
      </c>
      <c r="PK527" t="str">
        <f>IF(HR527="","Null",IF(E527&lt;3,"Null",IF(HU527=0,0,IF(HS527="Form 1",VLOOKUP(HU527,Lookups!$BE$3:$BP$63,E527,FALSE),IF(HS527="Form 2",VLOOKUP(HU527,Lookups!$BE$67:$BP$127,E527,FALSE),VLOOKUP(HU527,Lookups!$BE$130:$BP$190,E527,FALSE))))))</f>
        <v>Null</v>
      </c>
      <c r="PL527" t="str">
        <f t="shared" si="759"/>
        <v>Null</v>
      </c>
      <c r="PM527" t="str">
        <f>IF($PH527=0,"Null",IF(E527&lt;3,"Null",IF(OX527=0,0,IF(OV527="Form 1",VLOOKUP(OX527,Lookups!$BE$3:$BP$63,E527,FALSE),IF(OV527="Form 2",VLOOKUP(OX527,Lookups!$BE$67:$BP$127,E527,FALSE),VLOOKUP(OX527,Lookups!$BE$130:$BP$190,E527,FALSE))))))</f>
        <v>Null</v>
      </c>
      <c r="PN527" t="str">
        <f t="shared" si="760"/>
        <v>Null</v>
      </c>
      <c r="PO527" t="str">
        <f t="shared" si="761"/>
        <v>Null</v>
      </c>
      <c r="PP527" t="str">
        <f t="shared" si="762"/>
        <v>Null</v>
      </c>
      <c r="PQ527" t="str">
        <f>IF(HR527="","Null",IF(E527&lt;3,"Null",IF(HV527=0,0,IF(HS527="Form 1",VLOOKUP(HV527,Lookups!$BR$3:$CC$63,E527,FALSE),IF(HS527="Form 2",VLOOKUP(HV527,Lookups!$BR$67:$CC$127,E527,FALSE),VLOOKUP(HV527,Lookups!$BR$130:$CC$190,E527,FALSE))))))</f>
        <v>Null</v>
      </c>
      <c r="PR527" t="str">
        <f t="shared" si="763"/>
        <v>Null</v>
      </c>
      <c r="PS527" t="str">
        <f>IF(HR527="","Null",IF(E527&lt;3,"Null",IF(OY527=0,0,IF(OW527="Form 1",VLOOKUP(OY527,Lookups!$BR$3:$CC$63,E527,FALSE),IF(OW527="Form 2",VLOOKUP(OY527,Lookups!$BR$67:$CC$127,E527,FALSE),VLOOKUP(OY527,Lookups!$BR$130:$CC$190,E527,FALSE))))))</f>
        <v>Null</v>
      </c>
      <c r="PT527" t="str">
        <f t="shared" si="764"/>
        <v>Null</v>
      </c>
      <c r="PU527" t="str">
        <f t="shared" si="765"/>
        <v>Null</v>
      </c>
      <c r="PV527" t="str">
        <f t="shared" si="766"/>
        <v>Null</v>
      </c>
      <c r="PW527" t="str">
        <f t="shared" si="767"/>
        <v>No PI Tests</v>
      </c>
      <c r="PX527">
        <f t="shared" si="768"/>
        <v>1</v>
      </c>
      <c r="PY527">
        <f t="shared" si="769"/>
        <v>0</v>
      </c>
      <c r="PZ527" t="str">
        <f t="shared" si="770"/>
        <v>Null</v>
      </c>
      <c r="QA527" t="str">
        <f t="shared" si="771"/>
        <v>Null</v>
      </c>
      <c r="QB527" t="str">
        <f t="shared" si="772"/>
        <v>Null</v>
      </c>
      <c r="QC527" t="str">
        <f>IF($MS527="System 44 Record",IF(BQ527&lt;MEDIAN(Directions!$F$3,Directions!$F$6),"Mid-Year Exited Student","Full Year Participant")&amp;IF(BP527&lt;Directions!$F$3,", Started Prior Year",", Started This Year"),"Null")</f>
        <v>Null</v>
      </c>
      <c r="QD527" t="str">
        <f t="shared" si="773"/>
        <v>Null</v>
      </c>
      <c r="QE527">
        <f t="shared" si="774"/>
        <v>1</v>
      </c>
      <c r="QF527">
        <f t="shared" si="775"/>
        <v>1</v>
      </c>
      <c r="QG527">
        <f t="shared" si="776"/>
        <v>1</v>
      </c>
      <c r="QH527">
        <f t="shared" si="777"/>
        <v>1</v>
      </c>
      <c r="QI527">
        <f t="shared" si="778"/>
        <v>0.82</v>
      </c>
      <c r="QJ527" t="str">
        <f t="shared" si="779"/>
        <v>Used All 3</v>
      </c>
      <c r="QK527" t="str">
        <f t="shared" si="780"/>
        <v>20 to 39 Sessions</v>
      </c>
      <c r="QL527" t="str">
        <f t="shared" si="781"/>
        <v>Under 5 Segments</v>
      </c>
      <c r="QM527" t="str">
        <f>IF($MS527="READ 180 Record",IF(AQ527="","Null",VLOOKUP(JJ527,Lookups!$DX$3:$EB$2054,AN527+1,FALSE)),"Null")</f>
        <v>Level Matches Lexile Score</v>
      </c>
      <c r="QN527" t="str">
        <f t="shared" si="782"/>
        <v>Null</v>
      </c>
    </row>
    <row r="528" spans="1:456" x14ac:dyDescent="0.25">
      <c r="A528" s="161" t="s">
        <v>1447</v>
      </c>
      <c r="B528" s="161" t="s">
        <v>1447</v>
      </c>
      <c r="C528" s="161" t="s">
        <v>1447</v>
      </c>
      <c r="D528" s="161" t="s">
        <v>1447</v>
      </c>
      <c r="E528" s="161">
        <v>12</v>
      </c>
      <c r="F528" s="161" t="s">
        <v>1447</v>
      </c>
      <c r="G528" s="161" t="s">
        <v>880</v>
      </c>
      <c r="H528" s="161" t="s">
        <v>881</v>
      </c>
      <c r="K528" s="161">
        <v>0</v>
      </c>
      <c r="L528" s="161">
        <v>0</v>
      </c>
      <c r="M528" s="161">
        <v>0</v>
      </c>
      <c r="N528" s="161">
        <v>0</v>
      </c>
      <c r="O528" s="161">
        <v>0</v>
      </c>
      <c r="P528" s="161">
        <v>0</v>
      </c>
      <c r="Q528" s="161">
        <v>0</v>
      </c>
      <c r="R528" s="161">
        <v>0</v>
      </c>
      <c r="S528" s="161">
        <v>0</v>
      </c>
      <c r="T528" s="161">
        <v>0</v>
      </c>
      <c r="U528" s="161">
        <v>0</v>
      </c>
      <c r="V528" s="161">
        <v>0</v>
      </c>
      <c r="W528" s="161">
        <v>0</v>
      </c>
      <c r="X528" s="161">
        <v>0</v>
      </c>
      <c r="AB528" s="161" t="s">
        <v>242</v>
      </c>
      <c r="AC528" s="161" t="s">
        <v>242</v>
      </c>
      <c r="AD528" s="161" t="s">
        <v>242</v>
      </c>
      <c r="AE528" s="161" t="s">
        <v>242</v>
      </c>
      <c r="AF528" s="161" t="s">
        <v>242</v>
      </c>
      <c r="AG528" s="161" t="s">
        <v>242</v>
      </c>
      <c r="AH528" s="161" t="s">
        <v>242</v>
      </c>
      <c r="AI528" s="161">
        <v>20150801</v>
      </c>
      <c r="AJ528" s="161">
        <v>20160525</v>
      </c>
      <c r="AK528" s="161" t="s">
        <v>869</v>
      </c>
      <c r="AL528" t="s">
        <v>1078</v>
      </c>
      <c r="BN528" t="s">
        <v>1079</v>
      </c>
      <c r="ET528" s="161">
        <v>0</v>
      </c>
      <c r="EU528" s="161">
        <v>0</v>
      </c>
      <c r="EV528" s="161">
        <v>0</v>
      </c>
      <c r="EW528" s="161">
        <v>0</v>
      </c>
      <c r="EX528" s="161">
        <v>0</v>
      </c>
      <c r="EY528" s="161">
        <v>0</v>
      </c>
      <c r="EZ528" s="161">
        <v>0</v>
      </c>
      <c r="FA528" s="161">
        <v>0</v>
      </c>
      <c r="FB528" s="161">
        <v>0</v>
      </c>
      <c r="FC528" s="161">
        <v>0</v>
      </c>
      <c r="FD528" s="161">
        <v>0</v>
      </c>
      <c r="FE528" s="161">
        <v>0</v>
      </c>
      <c r="HN528" s="161" t="s">
        <v>881</v>
      </c>
      <c r="JB528" s="161" t="s">
        <v>881</v>
      </c>
      <c r="JC528" s="161">
        <v>0</v>
      </c>
      <c r="JD528" s="161">
        <v>0</v>
      </c>
      <c r="JE528" s="161">
        <v>0</v>
      </c>
      <c r="JF528" s="161">
        <v>0</v>
      </c>
      <c r="MN528" t="str">
        <f t="shared" si="696"/>
        <v>NoNoNoNoNoNo</v>
      </c>
      <c r="MO528" t="str">
        <f>IF(AND(MN528="NoNoNoNoNoNo",JI528=""),"No Programs",VLOOKUP(MN528,Lookups!$DA$4:$DB$67,2,FALSE))</f>
        <v>No Programs</v>
      </c>
      <c r="MP528">
        <f t="shared" si="697"/>
        <v>0</v>
      </c>
      <c r="MQ528" t="str">
        <f t="shared" si="698"/>
        <v>No Program Use</v>
      </c>
      <c r="MR528" t="str">
        <f>Directions!$D$3</f>
        <v>Usage</v>
      </c>
      <c r="MS528" t="str">
        <f>VLOOKUP(MQ528,Lookups!$CU$71:$CV$80,2,FALSE)</f>
        <v>Exclude</v>
      </c>
      <c r="MT528">
        <f t="shared" si="699"/>
        <v>0</v>
      </c>
      <c r="MU528">
        <f t="shared" si="700"/>
        <v>0</v>
      </c>
      <c r="MV528">
        <f t="shared" si="701"/>
        <v>0</v>
      </c>
      <c r="MW528">
        <f t="shared" si="702"/>
        <v>0</v>
      </c>
      <c r="MX528">
        <f t="shared" si="703"/>
        <v>0</v>
      </c>
      <c r="MY528" t="str">
        <f t="shared" si="704"/>
        <v>Not Used</v>
      </c>
      <c r="MZ528">
        <f t="shared" si="705"/>
        <v>0</v>
      </c>
      <c r="NA528" t="str">
        <f t="shared" si="706"/>
        <v>Not Available</v>
      </c>
      <c r="NB528" t="str">
        <f t="shared" si="707"/>
        <v>Not Available</v>
      </c>
      <c r="NC528" t="str">
        <f t="shared" si="708"/>
        <v>4 Not Indicated</v>
      </c>
      <c r="ND528" t="str">
        <f t="shared" si="709"/>
        <v>4 Not Indicated</v>
      </c>
      <c r="NE528" t="str">
        <f t="shared" si="710"/>
        <v>4 Not Indicated</v>
      </c>
      <c r="NF528" t="str">
        <f t="shared" si="711"/>
        <v>4 Not Indicated</v>
      </c>
      <c r="NG528" t="str">
        <f t="shared" si="712"/>
        <v>4 Not Indicated</v>
      </c>
      <c r="NH528" s="159" t="str">
        <f t="shared" si="713"/>
        <v>Null</v>
      </c>
      <c r="NI528" t="str">
        <f t="shared" si="714"/>
        <v>Null</v>
      </c>
      <c r="NJ528" s="159" t="str">
        <f t="shared" si="715"/>
        <v>Null</v>
      </c>
      <c r="NK528" t="str">
        <f t="shared" si="716"/>
        <v>Null</v>
      </c>
      <c r="NL528" t="str">
        <f t="shared" si="717"/>
        <v>No RI Tests</v>
      </c>
      <c r="NM528">
        <f t="shared" si="718"/>
        <v>0</v>
      </c>
      <c r="NN528" t="str">
        <f>IF(OR(E528="PK",E528="K",JJ528=""),"Null",INDEX(Lookups!$EZ$4:$FW$18,MATCH($JJ528,Lookups!$EY$4:$EY$18,1),MATCH($E528,Lookups!$EZ$3:$FW$3,0)))</f>
        <v>Null</v>
      </c>
      <c r="NO528" t="str">
        <f>IF(OR(E528="PK",E528="K",JJ528=""),"Null",INDEX(Lookups!$EZ$4:$FW$18,MATCH($JJ528,Lookups!$EY$4:$EY$18,1),MATCH($E528,Lookups!$EZ$3:$FW$3,0) + 1))</f>
        <v>Null</v>
      </c>
      <c r="NP528" t="str">
        <f t="shared" si="719"/>
        <v>Null</v>
      </c>
      <c r="NQ528" t="str">
        <f t="shared" si="720"/>
        <v>Null</v>
      </c>
      <c r="NR528" t="str">
        <f t="shared" si="721"/>
        <v>Null</v>
      </c>
      <c r="NS528" t="str">
        <f t="shared" si="722"/>
        <v>No RI Tests</v>
      </c>
      <c r="NT528" t="str">
        <f t="shared" si="723"/>
        <v>No RI Tests</v>
      </c>
      <c r="NU528" t="str">
        <f t="shared" si="724"/>
        <v>No RI Tests</v>
      </c>
      <c r="NV528" s="183" t="str">
        <f t="array" ref="NV528">IF($NL528="No RI Tests","No RI Tests",VLOOKUP(IF(AND(E528="K",JJ528&lt;280),3,IF(AND(E528="K",JJ528&gt;=280),4,MAX(IF(E528=Lookups!$DF$6:$DF$99,IF(JJ528&gt;=Lookups!$DG$6:$DG$99,Lookups!$DH$6:$DH$99))))),Lookups!$DE$104:$DG$108,2,FALSE))</f>
        <v>No RI Tests</v>
      </c>
      <c r="NW528" s="161" t="str">
        <f t="array" ref="NW528">IF($NL528="No RI Tests","No RI Tests",VLOOKUP(IF(AND(E528="K",JH528&lt;280),3,IF(AND(E528="K",JH528&gt;=280),4,MAX(IF(E528=Lookups!$DF$6:$DF$99,IF(NI528&gt;=Lookups!$DG$6:$DG$99,Lookups!$DH$6:$DH$99))))),Lookups!$DE$104:$DG$108,2,FALSE))</f>
        <v>No RI Tests</v>
      </c>
      <c r="NX528" s="161" t="str">
        <f t="array" ref="NX528">IF($NL528="No RI Tests","No RI Tests",VLOOKUP(IF(AND(E528="K",NK528&lt;280),3,IF(AND(E528="K",NK528&gt;=280),4,MAX(IF(E528=Lookups!$DF$6:$DF$99,IF(NK528&gt;=Lookups!$DG$6:$DG$99,Lookups!$DH$6:$DH$99))))),Lookups!$DE$104:$DG$108,2,FALSE))</f>
        <v>No RI Tests</v>
      </c>
      <c r="NY528" t="str">
        <f t="shared" si="725"/>
        <v>Null</v>
      </c>
      <c r="NZ528" t="str">
        <f t="shared" si="726"/>
        <v>Null</v>
      </c>
      <c r="OA528" t="str">
        <f t="shared" si="727"/>
        <v>No RI for Comparison</v>
      </c>
      <c r="OB528" s="161" t="str">
        <f t="array" ref="OB528">IF($NL528="No RI Tests","No RI Tests",IF(E528="K","N/A",VLOOKUP(MAX(IF(E528=Lookups!$DF$6:$DF$99,IF(JJ528&gt;=Lookups!$DG$6:$DG$99,Lookups!$DI$6:$DI$99))),Lookups!$DE$104:$DG$108,3,FALSE)))</f>
        <v>No RI Tests</v>
      </c>
      <c r="OC528" s="161" t="str">
        <f t="array" ref="OC528">IF($NL528="No RI Tests","No RI Tests",IF(E528="K","N/A",VLOOKUP(MAX(IF(E528=Lookups!$DF$6:$DF$99,IF(NI528&gt;=Lookups!$DG$6:$DG$99,Lookups!$DI$6:$DI$99))),Lookups!$DE$104:$DG$108,3,FALSE)))</f>
        <v>No RI Tests</v>
      </c>
      <c r="OD528" s="161" t="str">
        <f t="array" ref="OD528">IF($NL528="No RI Tests","No RI Tests",IF(E528="K","N/A",VLOOKUP(MAX(IF(E528=Lookups!$DF$6:$DF$99,IF(NK528&gt;=Lookups!$DG$6:$DG$99,Lookups!$DI$6:$DI$99))),Lookups!$DE$104:$DG$108,3,FALSE)))</f>
        <v>No RI Tests</v>
      </c>
      <c r="OE528" t="str">
        <f t="shared" si="728"/>
        <v>Null</v>
      </c>
      <c r="OF528" t="str">
        <f t="shared" si="729"/>
        <v>Null</v>
      </c>
      <c r="OG528" t="str">
        <f t="shared" si="730"/>
        <v>No RI for Comparison</v>
      </c>
      <c r="OH528" t="str">
        <f t="shared" si="731"/>
        <v>Null</v>
      </c>
      <c r="OI528" t="str">
        <f t="shared" si="732"/>
        <v>Null</v>
      </c>
      <c r="OJ528" t="str">
        <f t="shared" si="733"/>
        <v>Null</v>
      </c>
      <c r="OK528" t="str">
        <f t="shared" si="734"/>
        <v>Null</v>
      </c>
      <c r="OL528" t="str">
        <f t="shared" si="735"/>
        <v>Null</v>
      </c>
      <c r="OM528" t="str">
        <f t="shared" si="736"/>
        <v>Null</v>
      </c>
      <c r="ON528" t="str">
        <f t="shared" si="737"/>
        <v>Null</v>
      </c>
      <c r="OO528" t="str">
        <f t="shared" si="738"/>
        <v>Null RI</v>
      </c>
      <c r="OP528" t="str">
        <f ca="1">IF(AND(HR528&lt;&gt;"",JJ528&lt;600),IF(HT528="Advancing","Tier 2","Tier 3"),IF(JI528="","Null",IF(OR(E528="K",E528&lt;3),"FRA Recommended",IF(JJ528&gt;=IF(E528&lt;6,400,600),IF(JJ528&lt;VLOOKUP(E528,Lookups!$AP$3:$AR$16,3,FALSE),"Tier 2","Core"),IF(JJ528&lt;400,IF(RAND()&lt;0.81,"Tier 3","Tier 2"),IF(RAND()&lt;0.51,"Tier 3","Tier 2"))))))</f>
        <v>Null</v>
      </c>
      <c r="OQ528" t="str">
        <f t="shared" si="739"/>
        <v>Null</v>
      </c>
      <c r="OR528" t="str">
        <f t="shared" si="740"/>
        <v>Null</v>
      </c>
      <c r="OS528" t="str">
        <f t="shared" si="741"/>
        <v>Null</v>
      </c>
      <c r="OT528" t="str">
        <f t="shared" si="742"/>
        <v>No RI Tests</v>
      </c>
      <c r="OU528" s="159" t="str">
        <f t="shared" si="743"/>
        <v>No PI Tests</v>
      </c>
      <c r="OV528" t="str">
        <f t="shared" si="744"/>
        <v>No PI Tests</v>
      </c>
      <c r="OW528" t="str">
        <f t="shared" si="745"/>
        <v>No PI Tests</v>
      </c>
      <c r="OX528" t="str">
        <f t="shared" si="746"/>
        <v>No PI Tests</v>
      </c>
      <c r="OY528" t="str">
        <f t="shared" si="747"/>
        <v>No PI Tests</v>
      </c>
      <c r="OZ528" t="str">
        <f t="shared" si="748"/>
        <v>No PI Tests</v>
      </c>
      <c r="PA528" s="159" t="str">
        <f t="shared" si="749"/>
        <v>No PI Tests</v>
      </c>
      <c r="PB528" t="str">
        <f t="shared" si="750"/>
        <v>No PI Tests</v>
      </c>
      <c r="PC528" t="str">
        <f t="shared" si="751"/>
        <v>No PI Tests</v>
      </c>
      <c r="PD528" t="str">
        <f t="shared" si="752"/>
        <v>No PI Tests</v>
      </c>
      <c r="PE528" t="str">
        <f t="shared" si="753"/>
        <v>No PI Tests</v>
      </c>
      <c r="PF528" t="str">
        <f t="shared" si="754"/>
        <v>No PI Tests</v>
      </c>
      <c r="PG528" t="str">
        <f t="shared" si="755"/>
        <v>No PI Tests</v>
      </c>
      <c r="PH528">
        <f t="shared" si="756"/>
        <v>0</v>
      </c>
      <c r="PI528">
        <f t="shared" si="757"/>
        <v>0</v>
      </c>
      <c r="PJ528" t="str">
        <f t="shared" si="758"/>
        <v>Null</v>
      </c>
      <c r="PK528" t="str">
        <f>IF(HR528="","Null",IF(E528&lt;3,"Null",IF(HU528=0,0,IF(HS528="Form 1",VLOOKUP(HU528,Lookups!$BE$3:$BP$63,E528,FALSE),IF(HS528="Form 2",VLOOKUP(HU528,Lookups!$BE$67:$BP$127,E528,FALSE),VLOOKUP(HU528,Lookups!$BE$130:$BP$190,E528,FALSE))))))</f>
        <v>Null</v>
      </c>
      <c r="PL528" t="str">
        <f t="shared" si="759"/>
        <v>Null</v>
      </c>
      <c r="PM528" t="str">
        <f>IF($PH528=0,"Null",IF(E528&lt;3,"Null",IF(OX528=0,0,IF(OV528="Form 1",VLOOKUP(OX528,Lookups!$BE$3:$BP$63,E528,FALSE),IF(OV528="Form 2",VLOOKUP(OX528,Lookups!$BE$67:$BP$127,E528,FALSE),VLOOKUP(OX528,Lookups!$BE$130:$BP$190,E528,FALSE))))))</f>
        <v>Null</v>
      </c>
      <c r="PN528" t="str">
        <f t="shared" si="760"/>
        <v>Null</v>
      </c>
      <c r="PO528" t="str">
        <f t="shared" si="761"/>
        <v>Null</v>
      </c>
      <c r="PP528" t="str">
        <f t="shared" si="762"/>
        <v>Null</v>
      </c>
      <c r="PQ528" t="str">
        <f>IF(HR528="","Null",IF(E528&lt;3,"Null",IF(HV528=0,0,IF(HS528="Form 1",VLOOKUP(HV528,Lookups!$BR$3:$CC$63,E528,FALSE),IF(HS528="Form 2",VLOOKUP(HV528,Lookups!$BR$67:$CC$127,E528,FALSE),VLOOKUP(HV528,Lookups!$BR$130:$CC$190,E528,FALSE))))))</f>
        <v>Null</v>
      </c>
      <c r="PR528" t="str">
        <f t="shared" si="763"/>
        <v>Null</v>
      </c>
      <c r="PS528" t="str">
        <f>IF(HR528="","Null",IF(E528&lt;3,"Null",IF(OY528=0,0,IF(OW528="Form 1",VLOOKUP(OY528,Lookups!$BR$3:$CC$63,E528,FALSE),IF(OW528="Form 2",VLOOKUP(OY528,Lookups!$BR$67:$CC$127,E528,FALSE),VLOOKUP(OY528,Lookups!$BR$130:$CC$190,E528,FALSE))))))</f>
        <v>Null</v>
      </c>
      <c r="PT528" t="str">
        <f t="shared" si="764"/>
        <v>Null</v>
      </c>
      <c r="PU528" t="str">
        <f t="shared" si="765"/>
        <v>Null</v>
      </c>
      <c r="PV528" t="str">
        <f t="shared" si="766"/>
        <v>Null</v>
      </c>
      <c r="PW528" t="str">
        <f t="shared" si="767"/>
        <v>No PI Tests</v>
      </c>
      <c r="PX528">
        <f t="shared" si="768"/>
        <v>0</v>
      </c>
      <c r="PY528">
        <f t="shared" si="769"/>
        <v>0</v>
      </c>
      <c r="PZ528" t="str">
        <f t="shared" si="770"/>
        <v>Null</v>
      </c>
      <c r="QA528" t="str">
        <f t="shared" si="771"/>
        <v>Null</v>
      </c>
      <c r="QB528" t="str">
        <f t="shared" si="772"/>
        <v>Null</v>
      </c>
      <c r="QC528" t="str">
        <f>IF($MS528="System 44 Record",IF(BQ528&lt;MEDIAN(Directions!$F$3,Directions!$F$6),"Mid-Year Exited Student","Full Year Participant")&amp;IF(BP528&lt;Directions!$F$3,", Started Prior Year",", Started This Year"),"Null")</f>
        <v>Null</v>
      </c>
      <c r="QD528" t="str">
        <f t="shared" si="773"/>
        <v>Null</v>
      </c>
      <c r="QE528">
        <f t="shared" si="774"/>
        <v>0</v>
      </c>
      <c r="QF528">
        <f t="shared" si="775"/>
        <v>0</v>
      </c>
      <c r="QG528">
        <f t="shared" si="776"/>
        <v>0</v>
      </c>
      <c r="QH528">
        <f t="shared" si="777"/>
        <v>0</v>
      </c>
      <c r="QI528">
        <f t="shared" si="778"/>
        <v>0</v>
      </c>
      <c r="QJ528" t="str">
        <f t="shared" si="779"/>
        <v>Used None</v>
      </c>
      <c r="QK528" t="str">
        <f t="shared" si="780"/>
        <v>Null</v>
      </c>
      <c r="QL528" t="str">
        <f t="shared" si="781"/>
        <v>Null</v>
      </c>
      <c r="QM528" t="str">
        <f>IF($MS528="READ 180 Record",IF(AQ528="","Null",VLOOKUP(JJ528,Lookups!$DX$3:$EB$2054,AN528+1,FALSE)),"Null")</f>
        <v>Null</v>
      </c>
      <c r="QN528" t="str">
        <f t="shared" si="782"/>
        <v>Null</v>
      </c>
    </row>
    <row r="529" spans="1:456" x14ac:dyDescent="0.25">
      <c r="A529" s="161" t="s">
        <v>1447</v>
      </c>
      <c r="B529" s="161" t="s">
        <v>1447</v>
      </c>
      <c r="C529" s="161" t="s">
        <v>1447</v>
      </c>
      <c r="D529" s="161" t="s">
        <v>1447</v>
      </c>
      <c r="E529" s="161">
        <v>12</v>
      </c>
      <c r="F529" s="161" t="s">
        <v>1447</v>
      </c>
      <c r="G529" s="161" t="s">
        <v>880</v>
      </c>
      <c r="H529" s="161" t="s">
        <v>881</v>
      </c>
      <c r="K529" s="161">
        <v>0</v>
      </c>
      <c r="L529" s="161">
        <v>0</v>
      </c>
      <c r="M529" s="161">
        <v>0</v>
      </c>
      <c r="N529" s="161">
        <v>0</v>
      </c>
      <c r="O529" s="161">
        <v>0</v>
      </c>
      <c r="P529" s="161">
        <v>0</v>
      </c>
      <c r="Q529" s="161">
        <v>0</v>
      </c>
      <c r="R529" s="161">
        <v>0</v>
      </c>
      <c r="S529" s="161">
        <v>0</v>
      </c>
      <c r="T529" s="161">
        <v>0</v>
      </c>
      <c r="U529" s="161">
        <v>0</v>
      </c>
      <c r="V529" s="161">
        <v>0</v>
      </c>
      <c r="W529" s="161">
        <v>0</v>
      </c>
      <c r="X529" s="161">
        <v>0</v>
      </c>
      <c r="AB529" s="161" t="s">
        <v>242</v>
      </c>
      <c r="AC529" s="161" t="s">
        <v>242</v>
      </c>
      <c r="AD529" s="161" t="s">
        <v>242</v>
      </c>
      <c r="AE529" s="161" t="s">
        <v>242</v>
      </c>
      <c r="AF529" s="161" t="s">
        <v>242</v>
      </c>
      <c r="AG529" s="161" t="s">
        <v>242</v>
      </c>
      <c r="AH529" s="161" t="s">
        <v>242</v>
      </c>
      <c r="AI529" s="161">
        <v>20150801</v>
      </c>
      <c r="AJ529" s="161">
        <v>20160525</v>
      </c>
      <c r="AK529" s="161" t="s">
        <v>869</v>
      </c>
      <c r="AL529" t="s">
        <v>1078</v>
      </c>
      <c r="BN529" t="s">
        <v>1079</v>
      </c>
      <c r="ET529" s="161">
        <v>0</v>
      </c>
      <c r="EU529" s="161">
        <v>0</v>
      </c>
      <c r="EV529" s="161">
        <v>0</v>
      </c>
      <c r="EW529" s="161">
        <v>0</v>
      </c>
      <c r="EX529" s="161">
        <v>0</v>
      </c>
      <c r="EY529" s="161">
        <v>0</v>
      </c>
      <c r="EZ529" s="161">
        <v>0</v>
      </c>
      <c r="FA529" s="161">
        <v>0</v>
      </c>
      <c r="FB529" s="161">
        <v>0</v>
      </c>
      <c r="FC529" s="161">
        <v>0</v>
      </c>
      <c r="FD529" s="161">
        <v>0</v>
      </c>
      <c r="FE529" s="161">
        <v>0</v>
      </c>
      <c r="HN529" s="161" t="s">
        <v>881</v>
      </c>
      <c r="JB529" s="161" t="s">
        <v>881</v>
      </c>
      <c r="JC529" s="161">
        <v>0</v>
      </c>
      <c r="JD529" s="161">
        <v>0</v>
      </c>
      <c r="JE529" s="161">
        <v>0</v>
      </c>
      <c r="JF529" s="161">
        <v>0</v>
      </c>
      <c r="MN529" t="str">
        <f t="shared" si="696"/>
        <v>NoNoNoNoNoNo</v>
      </c>
      <c r="MO529" t="str">
        <f>IF(AND(MN529="NoNoNoNoNoNo",JI529=""),"No Programs",VLOOKUP(MN529,Lookups!$DA$4:$DB$67,2,FALSE))</f>
        <v>No Programs</v>
      </c>
      <c r="MP529">
        <f t="shared" si="697"/>
        <v>0</v>
      </c>
      <c r="MQ529" t="str">
        <f t="shared" si="698"/>
        <v>No Program Use</v>
      </c>
      <c r="MR529" t="str">
        <f>Directions!$D$3</f>
        <v>Usage</v>
      </c>
      <c r="MS529" t="str">
        <f>VLOOKUP(MQ529,Lookups!$CU$71:$CV$80,2,FALSE)</f>
        <v>Exclude</v>
      </c>
      <c r="MT529">
        <f t="shared" si="699"/>
        <v>0</v>
      </c>
      <c r="MU529">
        <f t="shared" si="700"/>
        <v>0</v>
      </c>
      <c r="MV529">
        <f t="shared" si="701"/>
        <v>0</v>
      </c>
      <c r="MW529">
        <f t="shared" si="702"/>
        <v>0</v>
      </c>
      <c r="MX529">
        <f t="shared" si="703"/>
        <v>0</v>
      </c>
      <c r="MY529" t="str">
        <f t="shared" si="704"/>
        <v>Not Used</v>
      </c>
      <c r="MZ529">
        <f t="shared" si="705"/>
        <v>0</v>
      </c>
      <c r="NA529" t="str">
        <f t="shared" si="706"/>
        <v>Not Available</v>
      </c>
      <c r="NB529" t="str">
        <f t="shared" si="707"/>
        <v>Not Available</v>
      </c>
      <c r="NC529" t="str">
        <f t="shared" si="708"/>
        <v>4 Not Indicated</v>
      </c>
      <c r="ND529" t="str">
        <f t="shared" si="709"/>
        <v>4 Not Indicated</v>
      </c>
      <c r="NE529" t="str">
        <f t="shared" si="710"/>
        <v>4 Not Indicated</v>
      </c>
      <c r="NF529" t="str">
        <f t="shared" si="711"/>
        <v>4 Not Indicated</v>
      </c>
      <c r="NG529" t="str">
        <f t="shared" si="712"/>
        <v>4 Not Indicated</v>
      </c>
      <c r="NH529" s="159" t="str">
        <f t="shared" si="713"/>
        <v>Null</v>
      </c>
      <c r="NI529" t="str">
        <f t="shared" si="714"/>
        <v>Null</v>
      </c>
      <c r="NJ529" s="159" t="str">
        <f t="shared" si="715"/>
        <v>Null</v>
      </c>
      <c r="NK529" t="str">
        <f t="shared" si="716"/>
        <v>Null</v>
      </c>
      <c r="NL529" t="str">
        <f t="shared" si="717"/>
        <v>No RI Tests</v>
      </c>
      <c r="NM529">
        <f t="shared" si="718"/>
        <v>0</v>
      </c>
      <c r="NN529" t="str">
        <f>IF(OR(E529="PK",E529="K",JJ529=""),"Null",INDEX(Lookups!$EZ$4:$FW$18,MATCH($JJ529,Lookups!$EY$4:$EY$18,1),MATCH($E529,Lookups!$EZ$3:$FW$3,0)))</f>
        <v>Null</v>
      </c>
      <c r="NO529" t="str">
        <f>IF(OR(E529="PK",E529="K",JJ529=""),"Null",INDEX(Lookups!$EZ$4:$FW$18,MATCH($JJ529,Lookups!$EY$4:$EY$18,1),MATCH($E529,Lookups!$EZ$3:$FW$3,0) + 1))</f>
        <v>Null</v>
      </c>
      <c r="NP529" t="str">
        <f t="shared" si="719"/>
        <v>Null</v>
      </c>
      <c r="NQ529" t="str">
        <f t="shared" si="720"/>
        <v>Null</v>
      </c>
      <c r="NR529" t="str">
        <f t="shared" si="721"/>
        <v>Null</v>
      </c>
      <c r="NS529" t="str">
        <f t="shared" si="722"/>
        <v>No RI Tests</v>
      </c>
      <c r="NT529" t="str">
        <f t="shared" si="723"/>
        <v>No RI Tests</v>
      </c>
      <c r="NU529" t="str">
        <f t="shared" si="724"/>
        <v>No RI Tests</v>
      </c>
      <c r="NV529" s="183" t="str">
        <f t="array" ref="NV529">IF($NL529="No RI Tests","No RI Tests",VLOOKUP(IF(AND(E529="K",JJ529&lt;280),3,IF(AND(E529="K",JJ529&gt;=280),4,MAX(IF(E529=Lookups!$DF$6:$DF$99,IF(JJ529&gt;=Lookups!$DG$6:$DG$99,Lookups!$DH$6:$DH$99))))),Lookups!$DE$104:$DG$108,2,FALSE))</f>
        <v>No RI Tests</v>
      </c>
      <c r="NW529" s="161" t="str">
        <f t="array" ref="NW529">IF($NL529="No RI Tests","No RI Tests",VLOOKUP(IF(AND(E529="K",JH529&lt;280),3,IF(AND(E529="K",JH529&gt;=280),4,MAX(IF(E529=Lookups!$DF$6:$DF$99,IF(NI529&gt;=Lookups!$DG$6:$DG$99,Lookups!$DH$6:$DH$99))))),Lookups!$DE$104:$DG$108,2,FALSE))</f>
        <v>No RI Tests</v>
      </c>
      <c r="NX529" s="161" t="str">
        <f t="array" ref="NX529">IF($NL529="No RI Tests","No RI Tests",VLOOKUP(IF(AND(E529="K",NK529&lt;280),3,IF(AND(E529="K",NK529&gt;=280),4,MAX(IF(E529=Lookups!$DF$6:$DF$99,IF(NK529&gt;=Lookups!$DG$6:$DG$99,Lookups!$DH$6:$DH$99))))),Lookups!$DE$104:$DG$108,2,FALSE))</f>
        <v>No RI Tests</v>
      </c>
      <c r="NY529" t="str">
        <f t="shared" si="725"/>
        <v>Null</v>
      </c>
      <c r="NZ529" t="str">
        <f t="shared" si="726"/>
        <v>Null</v>
      </c>
      <c r="OA529" t="str">
        <f t="shared" si="727"/>
        <v>No RI for Comparison</v>
      </c>
      <c r="OB529" s="161" t="str">
        <f t="array" ref="OB529">IF($NL529="No RI Tests","No RI Tests",IF(E529="K","N/A",VLOOKUP(MAX(IF(E529=Lookups!$DF$6:$DF$99,IF(JJ529&gt;=Lookups!$DG$6:$DG$99,Lookups!$DI$6:$DI$99))),Lookups!$DE$104:$DG$108,3,FALSE)))</f>
        <v>No RI Tests</v>
      </c>
      <c r="OC529" s="161" t="str">
        <f t="array" ref="OC529">IF($NL529="No RI Tests","No RI Tests",IF(E529="K","N/A",VLOOKUP(MAX(IF(E529=Lookups!$DF$6:$DF$99,IF(NI529&gt;=Lookups!$DG$6:$DG$99,Lookups!$DI$6:$DI$99))),Lookups!$DE$104:$DG$108,3,FALSE)))</f>
        <v>No RI Tests</v>
      </c>
      <c r="OD529" s="161" t="str">
        <f t="array" ref="OD529">IF($NL529="No RI Tests","No RI Tests",IF(E529="K","N/A",VLOOKUP(MAX(IF(E529=Lookups!$DF$6:$DF$99,IF(NK529&gt;=Lookups!$DG$6:$DG$99,Lookups!$DI$6:$DI$99))),Lookups!$DE$104:$DG$108,3,FALSE)))</f>
        <v>No RI Tests</v>
      </c>
      <c r="OE529" t="str">
        <f t="shared" si="728"/>
        <v>Null</v>
      </c>
      <c r="OF529" t="str">
        <f t="shared" si="729"/>
        <v>Null</v>
      </c>
      <c r="OG529" t="str">
        <f t="shared" si="730"/>
        <v>No RI for Comparison</v>
      </c>
      <c r="OH529" t="str">
        <f t="shared" si="731"/>
        <v>Null</v>
      </c>
      <c r="OI529" t="str">
        <f t="shared" si="732"/>
        <v>Null</v>
      </c>
      <c r="OJ529" t="str">
        <f t="shared" si="733"/>
        <v>Null</v>
      </c>
      <c r="OK529" t="str">
        <f t="shared" si="734"/>
        <v>Null</v>
      </c>
      <c r="OL529" t="str">
        <f t="shared" si="735"/>
        <v>Null</v>
      </c>
      <c r="OM529" t="str">
        <f t="shared" si="736"/>
        <v>Null</v>
      </c>
      <c r="ON529" t="str">
        <f t="shared" si="737"/>
        <v>Null</v>
      </c>
      <c r="OO529" t="str">
        <f t="shared" si="738"/>
        <v>Null RI</v>
      </c>
      <c r="OP529" t="str">
        <f ca="1">IF(AND(HR529&lt;&gt;"",JJ529&lt;600),IF(HT529="Advancing","Tier 2","Tier 3"),IF(JI529="","Null",IF(OR(E529="K",E529&lt;3),"FRA Recommended",IF(JJ529&gt;=IF(E529&lt;6,400,600),IF(JJ529&lt;VLOOKUP(E529,Lookups!$AP$3:$AR$16,3,FALSE),"Tier 2","Core"),IF(JJ529&lt;400,IF(RAND()&lt;0.81,"Tier 3","Tier 2"),IF(RAND()&lt;0.51,"Tier 3","Tier 2"))))))</f>
        <v>Null</v>
      </c>
      <c r="OQ529" t="str">
        <f t="shared" si="739"/>
        <v>Null</v>
      </c>
      <c r="OR529" t="str">
        <f t="shared" si="740"/>
        <v>Null</v>
      </c>
      <c r="OS529" t="str">
        <f t="shared" si="741"/>
        <v>Null</v>
      </c>
      <c r="OT529" t="str">
        <f t="shared" si="742"/>
        <v>No RI Tests</v>
      </c>
      <c r="OU529" s="159" t="str">
        <f t="shared" si="743"/>
        <v>No PI Tests</v>
      </c>
      <c r="OV529" t="str">
        <f t="shared" si="744"/>
        <v>No PI Tests</v>
      </c>
      <c r="OW529" t="str">
        <f t="shared" si="745"/>
        <v>No PI Tests</v>
      </c>
      <c r="OX529" t="str">
        <f t="shared" si="746"/>
        <v>No PI Tests</v>
      </c>
      <c r="OY529" t="str">
        <f t="shared" si="747"/>
        <v>No PI Tests</v>
      </c>
      <c r="OZ529" t="str">
        <f t="shared" si="748"/>
        <v>No PI Tests</v>
      </c>
      <c r="PA529" s="159" t="str">
        <f t="shared" si="749"/>
        <v>No PI Tests</v>
      </c>
      <c r="PB529" t="str">
        <f t="shared" si="750"/>
        <v>No PI Tests</v>
      </c>
      <c r="PC529" t="str">
        <f t="shared" si="751"/>
        <v>No PI Tests</v>
      </c>
      <c r="PD529" t="str">
        <f t="shared" si="752"/>
        <v>No PI Tests</v>
      </c>
      <c r="PE529" t="str">
        <f t="shared" si="753"/>
        <v>No PI Tests</v>
      </c>
      <c r="PF529" t="str">
        <f t="shared" si="754"/>
        <v>No PI Tests</v>
      </c>
      <c r="PG529" t="str">
        <f t="shared" si="755"/>
        <v>No PI Tests</v>
      </c>
      <c r="PH529">
        <f t="shared" si="756"/>
        <v>0</v>
      </c>
      <c r="PI529">
        <f t="shared" si="757"/>
        <v>0</v>
      </c>
      <c r="PJ529" t="str">
        <f t="shared" si="758"/>
        <v>Null</v>
      </c>
      <c r="PK529" t="str">
        <f>IF(HR529="","Null",IF(E529&lt;3,"Null",IF(HU529=0,0,IF(HS529="Form 1",VLOOKUP(HU529,Lookups!$BE$3:$BP$63,E529,FALSE),IF(HS529="Form 2",VLOOKUP(HU529,Lookups!$BE$67:$BP$127,E529,FALSE),VLOOKUP(HU529,Lookups!$BE$130:$BP$190,E529,FALSE))))))</f>
        <v>Null</v>
      </c>
      <c r="PL529" t="str">
        <f t="shared" si="759"/>
        <v>Null</v>
      </c>
      <c r="PM529" t="str">
        <f>IF($PH529=0,"Null",IF(E529&lt;3,"Null",IF(OX529=0,0,IF(OV529="Form 1",VLOOKUP(OX529,Lookups!$BE$3:$BP$63,E529,FALSE),IF(OV529="Form 2",VLOOKUP(OX529,Lookups!$BE$67:$BP$127,E529,FALSE),VLOOKUP(OX529,Lookups!$BE$130:$BP$190,E529,FALSE))))))</f>
        <v>Null</v>
      </c>
      <c r="PN529" t="str">
        <f t="shared" si="760"/>
        <v>Null</v>
      </c>
      <c r="PO529" t="str">
        <f t="shared" si="761"/>
        <v>Null</v>
      </c>
      <c r="PP529" t="str">
        <f t="shared" si="762"/>
        <v>Null</v>
      </c>
      <c r="PQ529" t="str">
        <f>IF(HR529="","Null",IF(E529&lt;3,"Null",IF(HV529=0,0,IF(HS529="Form 1",VLOOKUP(HV529,Lookups!$BR$3:$CC$63,E529,FALSE),IF(HS529="Form 2",VLOOKUP(HV529,Lookups!$BR$67:$CC$127,E529,FALSE),VLOOKUP(HV529,Lookups!$BR$130:$CC$190,E529,FALSE))))))</f>
        <v>Null</v>
      </c>
      <c r="PR529" t="str">
        <f t="shared" si="763"/>
        <v>Null</v>
      </c>
      <c r="PS529" t="str">
        <f>IF(HR529="","Null",IF(E529&lt;3,"Null",IF(OY529=0,0,IF(OW529="Form 1",VLOOKUP(OY529,Lookups!$BR$3:$CC$63,E529,FALSE),IF(OW529="Form 2",VLOOKUP(OY529,Lookups!$BR$67:$CC$127,E529,FALSE),VLOOKUP(OY529,Lookups!$BR$130:$CC$190,E529,FALSE))))))</f>
        <v>Null</v>
      </c>
      <c r="PT529" t="str">
        <f t="shared" si="764"/>
        <v>Null</v>
      </c>
      <c r="PU529" t="str">
        <f t="shared" si="765"/>
        <v>Null</v>
      </c>
      <c r="PV529" t="str">
        <f t="shared" si="766"/>
        <v>Null</v>
      </c>
      <c r="PW529" t="str">
        <f t="shared" si="767"/>
        <v>No PI Tests</v>
      </c>
      <c r="PX529">
        <f t="shared" si="768"/>
        <v>0</v>
      </c>
      <c r="PY529">
        <f t="shared" si="769"/>
        <v>0</v>
      </c>
      <c r="PZ529" t="str">
        <f t="shared" si="770"/>
        <v>Null</v>
      </c>
      <c r="QA529" t="str">
        <f t="shared" si="771"/>
        <v>Null</v>
      </c>
      <c r="QB529" t="str">
        <f t="shared" si="772"/>
        <v>Null</v>
      </c>
      <c r="QC529" t="str">
        <f>IF($MS529="System 44 Record",IF(BQ529&lt;MEDIAN(Directions!$F$3,Directions!$F$6),"Mid-Year Exited Student","Full Year Participant")&amp;IF(BP529&lt;Directions!$F$3,", Started Prior Year",", Started This Year"),"Null")</f>
        <v>Null</v>
      </c>
      <c r="QD529" t="str">
        <f t="shared" si="773"/>
        <v>Null</v>
      </c>
      <c r="QE529">
        <f t="shared" si="774"/>
        <v>0</v>
      </c>
      <c r="QF529">
        <f t="shared" si="775"/>
        <v>0</v>
      </c>
      <c r="QG529">
        <f t="shared" si="776"/>
        <v>0</v>
      </c>
      <c r="QH529">
        <f t="shared" si="777"/>
        <v>0</v>
      </c>
      <c r="QI529">
        <f t="shared" si="778"/>
        <v>0</v>
      </c>
      <c r="QJ529" t="str">
        <f t="shared" si="779"/>
        <v>Used None</v>
      </c>
      <c r="QK529" t="str">
        <f t="shared" si="780"/>
        <v>Null</v>
      </c>
      <c r="QL529" t="str">
        <f t="shared" si="781"/>
        <v>Null</v>
      </c>
      <c r="QM529" t="str">
        <f>IF($MS529="READ 180 Record",IF(AQ529="","Null",VLOOKUP(JJ529,Lookups!$DX$3:$EB$2054,AN529+1,FALSE)),"Null")</f>
        <v>Null</v>
      </c>
      <c r="QN529" t="str">
        <f t="shared" si="782"/>
        <v>Null</v>
      </c>
    </row>
    <row r="530" spans="1:456" x14ac:dyDescent="0.25">
      <c r="A530" s="161" t="s">
        <v>1447</v>
      </c>
      <c r="B530" s="161" t="s">
        <v>1447</v>
      </c>
      <c r="C530" s="161" t="s">
        <v>1447</v>
      </c>
      <c r="D530" s="161" t="s">
        <v>1447</v>
      </c>
      <c r="E530" s="161">
        <v>8</v>
      </c>
      <c r="F530" s="161" t="s">
        <v>1447</v>
      </c>
      <c r="G530" s="161" t="s">
        <v>880</v>
      </c>
      <c r="H530" s="161" t="s">
        <v>881</v>
      </c>
      <c r="K530" s="161">
        <v>0</v>
      </c>
      <c r="L530" s="161">
        <v>0</v>
      </c>
      <c r="M530" s="161">
        <v>0</v>
      </c>
      <c r="N530" s="161">
        <v>0</v>
      </c>
      <c r="O530" s="161">
        <v>0</v>
      </c>
      <c r="P530" s="161">
        <v>0</v>
      </c>
      <c r="Q530" s="161">
        <v>0</v>
      </c>
      <c r="R530" s="161">
        <v>0</v>
      </c>
      <c r="S530" s="161">
        <v>0</v>
      </c>
      <c r="T530" s="161">
        <v>0</v>
      </c>
      <c r="U530" s="161">
        <v>0</v>
      </c>
      <c r="V530" s="161">
        <v>0</v>
      </c>
      <c r="W530" s="161">
        <v>0</v>
      </c>
      <c r="X530" s="161">
        <v>0</v>
      </c>
      <c r="AB530" s="161" t="s">
        <v>242</v>
      </c>
      <c r="AC530" s="161" t="s">
        <v>242</v>
      </c>
      <c r="AD530" s="161" t="s">
        <v>242</v>
      </c>
      <c r="AE530" s="161" t="s">
        <v>242</v>
      </c>
      <c r="AF530" s="161" t="s">
        <v>242</v>
      </c>
      <c r="AG530" s="161" t="s">
        <v>242</v>
      </c>
      <c r="AH530" s="161" t="s">
        <v>242</v>
      </c>
      <c r="AI530" s="161">
        <v>20150801</v>
      </c>
      <c r="AJ530" s="161">
        <v>20160525</v>
      </c>
      <c r="AK530" s="161" t="s">
        <v>869</v>
      </c>
      <c r="AL530" t="s">
        <v>1078</v>
      </c>
      <c r="BN530" t="s">
        <v>1079</v>
      </c>
      <c r="ET530" s="161">
        <v>0</v>
      </c>
      <c r="EU530" s="161">
        <v>0</v>
      </c>
      <c r="EV530" s="161">
        <v>0</v>
      </c>
      <c r="EW530" s="161">
        <v>0</v>
      </c>
      <c r="EX530" s="161">
        <v>0</v>
      </c>
      <c r="EY530" s="161">
        <v>0</v>
      </c>
      <c r="EZ530" s="161">
        <v>0</v>
      </c>
      <c r="FA530" s="161">
        <v>0</v>
      </c>
      <c r="FB530" s="161">
        <v>0</v>
      </c>
      <c r="FC530" s="161">
        <v>0</v>
      </c>
      <c r="FD530" s="161">
        <v>0</v>
      </c>
      <c r="FE530" s="161">
        <v>0</v>
      </c>
      <c r="HN530" s="161" t="s">
        <v>881</v>
      </c>
      <c r="JB530" s="161" t="s">
        <v>881</v>
      </c>
      <c r="JC530" s="161">
        <v>0</v>
      </c>
      <c r="JD530" s="161">
        <v>0</v>
      </c>
      <c r="JE530" s="161">
        <v>0</v>
      </c>
      <c r="JF530" s="161">
        <v>0</v>
      </c>
      <c r="MN530" t="str">
        <f t="shared" si="696"/>
        <v>NoNoNoNoNoNo</v>
      </c>
      <c r="MO530" t="str">
        <f>IF(AND(MN530="NoNoNoNoNoNo",JI530=""),"No Programs",VLOOKUP(MN530,Lookups!$DA$4:$DB$67,2,FALSE))</f>
        <v>No Programs</v>
      </c>
      <c r="MP530">
        <f t="shared" si="697"/>
        <v>0</v>
      </c>
      <c r="MQ530" t="str">
        <f t="shared" si="698"/>
        <v>No Program Use</v>
      </c>
      <c r="MR530" t="str">
        <f>Directions!$D$3</f>
        <v>Usage</v>
      </c>
      <c r="MS530" t="str">
        <f>VLOOKUP(MQ530,Lookups!$CU$71:$CV$80,2,FALSE)</f>
        <v>Exclude</v>
      </c>
      <c r="MT530">
        <f t="shared" si="699"/>
        <v>0</v>
      </c>
      <c r="MU530">
        <f t="shared" si="700"/>
        <v>0</v>
      </c>
      <c r="MV530">
        <f t="shared" si="701"/>
        <v>0</v>
      </c>
      <c r="MW530">
        <f t="shared" si="702"/>
        <v>0</v>
      </c>
      <c r="MX530">
        <f t="shared" si="703"/>
        <v>0</v>
      </c>
      <c r="MY530" t="str">
        <f t="shared" si="704"/>
        <v>Not Used</v>
      </c>
      <c r="MZ530">
        <f t="shared" si="705"/>
        <v>0</v>
      </c>
      <c r="NA530" t="str">
        <f t="shared" si="706"/>
        <v>Not Available</v>
      </c>
      <c r="NB530" t="str">
        <f t="shared" si="707"/>
        <v>Not Available</v>
      </c>
      <c r="NC530" t="str">
        <f t="shared" si="708"/>
        <v>4 Not Indicated</v>
      </c>
      <c r="ND530" t="str">
        <f t="shared" si="709"/>
        <v>4 Not Indicated</v>
      </c>
      <c r="NE530" t="str">
        <f t="shared" si="710"/>
        <v>4 Not Indicated</v>
      </c>
      <c r="NF530" t="str">
        <f t="shared" si="711"/>
        <v>4 Not Indicated</v>
      </c>
      <c r="NG530" t="str">
        <f t="shared" si="712"/>
        <v>4 Not Indicated</v>
      </c>
      <c r="NH530" s="159" t="str">
        <f t="shared" si="713"/>
        <v>Null</v>
      </c>
      <c r="NI530" t="str">
        <f t="shared" si="714"/>
        <v>Null</v>
      </c>
      <c r="NJ530" s="159" t="str">
        <f t="shared" si="715"/>
        <v>Null</v>
      </c>
      <c r="NK530" t="str">
        <f t="shared" si="716"/>
        <v>Null</v>
      </c>
      <c r="NL530" t="str">
        <f t="shared" si="717"/>
        <v>No RI Tests</v>
      </c>
      <c r="NM530">
        <f t="shared" si="718"/>
        <v>0</v>
      </c>
      <c r="NN530" t="str">
        <f>IF(OR(E530="PK",E530="K",JJ530=""),"Null",INDEX(Lookups!$EZ$4:$FW$18,MATCH($JJ530,Lookups!$EY$4:$EY$18,1),MATCH($E530,Lookups!$EZ$3:$FW$3,0)))</f>
        <v>Null</v>
      </c>
      <c r="NO530" t="str">
        <f>IF(OR(E530="PK",E530="K",JJ530=""),"Null",INDEX(Lookups!$EZ$4:$FW$18,MATCH($JJ530,Lookups!$EY$4:$EY$18,1),MATCH($E530,Lookups!$EZ$3:$FW$3,0) + 1))</f>
        <v>Null</v>
      </c>
      <c r="NP530" t="str">
        <f t="shared" si="719"/>
        <v>Null</v>
      </c>
      <c r="NQ530" t="str">
        <f t="shared" si="720"/>
        <v>Null</v>
      </c>
      <c r="NR530" t="str">
        <f t="shared" si="721"/>
        <v>Null</v>
      </c>
      <c r="NS530" t="str">
        <f t="shared" si="722"/>
        <v>No RI Tests</v>
      </c>
      <c r="NT530" t="str">
        <f t="shared" si="723"/>
        <v>No RI Tests</v>
      </c>
      <c r="NU530" t="str">
        <f t="shared" si="724"/>
        <v>No RI Tests</v>
      </c>
      <c r="NV530" s="183" t="str">
        <f t="array" ref="NV530">IF($NL530="No RI Tests","No RI Tests",VLOOKUP(IF(AND(E530="K",JJ530&lt;280),3,IF(AND(E530="K",JJ530&gt;=280),4,MAX(IF(E530=Lookups!$DF$6:$DF$99,IF(JJ530&gt;=Lookups!$DG$6:$DG$99,Lookups!$DH$6:$DH$99))))),Lookups!$DE$104:$DG$108,2,FALSE))</f>
        <v>No RI Tests</v>
      </c>
      <c r="NW530" s="161" t="str">
        <f t="array" ref="NW530">IF($NL530="No RI Tests","No RI Tests",VLOOKUP(IF(AND(E530="K",JH530&lt;280),3,IF(AND(E530="K",JH530&gt;=280),4,MAX(IF(E530=Lookups!$DF$6:$DF$99,IF(NI530&gt;=Lookups!$DG$6:$DG$99,Lookups!$DH$6:$DH$99))))),Lookups!$DE$104:$DG$108,2,FALSE))</f>
        <v>No RI Tests</v>
      </c>
      <c r="NX530" s="161" t="str">
        <f t="array" ref="NX530">IF($NL530="No RI Tests","No RI Tests",VLOOKUP(IF(AND(E530="K",NK530&lt;280),3,IF(AND(E530="K",NK530&gt;=280),4,MAX(IF(E530=Lookups!$DF$6:$DF$99,IF(NK530&gt;=Lookups!$DG$6:$DG$99,Lookups!$DH$6:$DH$99))))),Lookups!$DE$104:$DG$108,2,FALSE))</f>
        <v>No RI Tests</v>
      </c>
      <c r="NY530" t="str">
        <f t="shared" si="725"/>
        <v>Null</v>
      </c>
      <c r="NZ530" t="str">
        <f t="shared" si="726"/>
        <v>Null</v>
      </c>
      <c r="OA530" t="str">
        <f t="shared" si="727"/>
        <v>No RI for Comparison</v>
      </c>
      <c r="OB530" s="161" t="str">
        <f t="array" ref="OB530">IF($NL530="No RI Tests","No RI Tests",IF(E530="K","N/A",VLOOKUP(MAX(IF(E530=Lookups!$DF$6:$DF$99,IF(JJ530&gt;=Lookups!$DG$6:$DG$99,Lookups!$DI$6:$DI$99))),Lookups!$DE$104:$DG$108,3,FALSE)))</f>
        <v>No RI Tests</v>
      </c>
      <c r="OC530" s="161" t="str">
        <f t="array" ref="OC530">IF($NL530="No RI Tests","No RI Tests",IF(E530="K","N/A",VLOOKUP(MAX(IF(E530=Lookups!$DF$6:$DF$99,IF(NI530&gt;=Lookups!$DG$6:$DG$99,Lookups!$DI$6:$DI$99))),Lookups!$DE$104:$DG$108,3,FALSE)))</f>
        <v>No RI Tests</v>
      </c>
      <c r="OD530" s="161" t="str">
        <f t="array" ref="OD530">IF($NL530="No RI Tests","No RI Tests",IF(E530="K","N/A",VLOOKUP(MAX(IF(E530=Lookups!$DF$6:$DF$99,IF(NK530&gt;=Lookups!$DG$6:$DG$99,Lookups!$DI$6:$DI$99))),Lookups!$DE$104:$DG$108,3,FALSE)))</f>
        <v>No RI Tests</v>
      </c>
      <c r="OE530" t="str">
        <f t="shared" si="728"/>
        <v>Null</v>
      </c>
      <c r="OF530" t="str">
        <f t="shared" si="729"/>
        <v>Null</v>
      </c>
      <c r="OG530" t="str">
        <f t="shared" si="730"/>
        <v>No RI for Comparison</v>
      </c>
      <c r="OH530" t="str">
        <f t="shared" si="731"/>
        <v>Null</v>
      </c>
      <c r="OI530" t="str">
        <f t="shared" si="732"/>
        <v>Null</v>
      </c>
      <c r="OJ530" t="str">
        <f t="shared" si="733"/>
        <v>Null</v>
      </c>
      <c r="OK530" t="str">
        <f t="shared" si="734"/>
        <v>Null</v>
      </c>
      <c r="OL530" t="str">
        <f t="shared" si="735"/>
        <v>Null</v>
      </c>
      <c r="OM530" t="str">
        <f t="shared" si="736"/>
        <v>Null</v>
      </c>
      <c r="ON530" t="str">
        <f t="shared" si="737"/>
        <v>Null</v>
      </c>
      <c r="OO530" t="str">
        <f t="shared" si="738"/>
        <v>Null RI</v>
      </c>
      <c r="OP530" t="str">
        <f ca="1">IF(AND(HR530&lt;&gt;"",JJ530&lt;600),IF(HT530="Advancing","Tier 2","Tier 3"),IF(JI530="","Null",IF(OR(E530="K",E530&lt;3),"FRA Recommended",IF(JJ530&gt;=IF(E530&lt;6,400,600),IF(JJ530&lt;VLOOKUP(E530,Lookups!$AP$3:$AR$16,3,FALSE),"Tier 2","Core"),IF(JJ530&lt;400,IF(RAND()&lt;0.81,"Tier 3","Tier 2"),IF(RAND()&lt;0.51,"Tier 3","Tier 2"))))))</f>
        <v>Null</v>
      </c>
      <c r="OQ530" t="str">
        <f t="shared" si="739"/>
        <v>Null</v>
      </c>
      <c r="OR530" t="str">
        <f t="shared" si="740"/>
        <v>Null</v>
      </c>
      <c r="OS530" t="str">
        <f t="shared" si="741"/>
        <v>Null</v>
      </c>
      <c r="OT530" t="str">
        <f t="shared" si="742"/>
        <v>No RI Tests</v>
      </c>
      <c r="OU530" s="159" t="str">
        <f t="shared" si="743"/>
        <v>No PI Tests</v>
      </c>
      <c r="OV530" t="str">
        <f t="shared" si="744"/>
        <v>No PI Tests</v>
      </c>
      <c r="OW530" t="str">
        <f t="shared" si="745"/>
        <v>No PI Tests</v>
      </c>
      <c r="OX530" t="str">
        <f t="shared" si="746"/>
        <v>No PI Tests</v>
      </c>
      <c r="OY530" t="str">
        <f t="shared" si="747"/>
        <v>No PI Tests</v>
      </c>
      <c r="OZ530" t="str">
        <f t="shared" si="748"/>
        <v>No PI Tests</v>
      </c>
      <c r="PA530" s="159" t="str">
        <f t="shared" si="749"/>
        <v>No PI Tests</v>
      </c>
      <c r="PB530" t="str">
        <f t="shared" si="750"/>
        <v>No PI Tests</v>
      </c>
      <c r="PC530" t="str">
        <f t="shared" si="751"/>
        <v>No PI Tests</v>
      </c>
      <c r="PD530" t="str">
        <f t="shared" si="752"/>
        <v>No PI Tests</v>
      </c>
      <c r="PE530" t="str">
        <f t="shared" si="753"/>
        <v>No PI Tests</v>
      </c>
      <c r="PF530" t="str">
        <f t="shared" si="754"/>
        <v>No PI Tests</v>
      </c>
      <c r="PG530" t="str">
        <f t="shared" si="755"/>
        <v>No PI Tests</v>
      </c>
      <c r="PH530">
        <f t="shared" si="756"/>
        <v>0</v>
      </c>
      <c r="PI530">
        <f t="shared" si="757"/>
        <v>0</v>
      </c>
      <c r="PJ530" t="str">
        <f t="shared" si="758"/>
        <v>Null</v>
      </c>
      <c r="PK530" t="str">
        <f>IF(HR530="","Null",IF(E530&lt;3,"Null",IF(HU530=0,0,IF(HS530="Form 1",VLOOKUP(HU530,Lookups!$BE$3:$BP$63,E530,FALSE),IF(HS530="Form 2",VLOOKUP(HU530,Lookups!$BE$67:$BP$127,E530,FALSE),VLOOKUP(HU530,Lookups!$BE$130:$BP$190,E530,FALSE))))))</f>
        <v>Null</v>
      </c>
      <c r="PL530" t="str">
        <f t="shared" si="759"/>
        <v>Null</v>
      </c>
      <c r="PM530" t="str">
        <f>IF($PH530=0,"Null",IF(E530&lt;3,"Null",IF(OX530=0,0,IF(OV530="Form 1",VLOOKUP(OX530,Lookups!$BE$3:$BP$63,E530,FALSE),IF(OV530="Form 2",VLOOKUP(OX530,Lookups!$BE$67:$BP$127,E530,FALSE),VLOOKUP(OX530,Lookups!$BE$130:$BP$190,E530,FALSE))))))</f>
        <v>Null</v>
      </c>
      <c r="PN530" t="str">
        <f t="shared" si="760"/>
        <v>Null</v>
      </c>
      <c r="PO530" t="str">
        <f t="shared" si="761"/>
        <v>Null</v>
      </c>
      <c r="PP530" t="str">
        <f t="shared" si="762"/>
        <v>Null</v>
      </c>
      <c r="PQ530" t="str">
        <f>IF(HR530="","Null",IF(E530&lt;3,"Null",IF(HV530=0,0,IF(HS530="Form 1",VLOOKUP(HV530,Lookups!$BR$3:$CC$63,E530,FALSE),IF(HS530="Form 2",VLOOKUP(HV530,Lookups!$BR$67:$CC$127,E530,FALSE),VLOOKUP(HV530,Lookups!$BR$130:$CC$190,E530,FALSE))))))</f>
        <v>Null</v>
      </c>
      <c r="PR530" t="str">
        <f t="shared" si="763"/>
        <v>Null</v>
      </c>
      <c r="PS530" t="str">
        <f>IF(HR530="","Null",IF(E530&lt;3,"Null",IF(OY530=0,0,IF(OW530="Form 1",VLOOKUP(OY530,Lookups!$BR$3:$CC$63,E530,FALSE),IF(OW530="Form 2",VLOOKUP(OY530,Lookups!$BR$67:$CC$127,E530,FALSE),VLOOKUP(OY530,Lookups!$BR$130:$CC$190,E530,FALSE))))))</f>
        <v>Null</v>
      </c>
      <c r="PT530" t="str">
        <f t="shared" si="764"/>
        <v>Null</v>
      </c>
      <c r="PU530" t="str">
        <f t="shared" si="765"/>
        <v>Null</v>
      </c>
      <c r="PV530" t="str">
        <f t="shared" si="766"/>
        <v>Null</v>
      </c>
      <c r="PW530" t="str">
        <f t="shared" si="767"/>
        <v>No PI Tests</v>
      </c>
      <c r="PX530">
        <f t="shared" si="768"/>
        <v>0</v>
      </c>
      <c r="PY530">
        <f t="shared" si="769"/>
        <v>0</v>
      </c>
      <c r="PZ530" t="str">
        <f t="shared" si="770"/>
        <v>Null</v>
      </c>
      <c r="QA530" t="str">
        <f t="shared" si="771"/>
        <v>Null</v>
      </c>
      <c r="QB530" t="str">
        <f t="shared" si="772"/>
        <v>Null</v>
      </c>
      <c r="QC530" t="str">
        <f>IF($MS530="System 44 Record",IF(BQ530&lt;MEDIAN(Directions!$F$3,Directions!$F$6),"Mid-Year Exited Student","Full Year Participant")&amp;IF(BP530&lt;Directions!$F$3,", Started Prior Year",", Started This Year"),"Null")</f>
        <v>Null</v>
      </c>
      <c r="QD530" t="str">
        <f t="shared" si="773"/>
        <v>Null</v>
      </c>
      <c r="QE530">
        <f t="shared" si="774"/>
        <v>0</v>
      </c>
      <c r="QF530">
        <f t="shared" si="775"/>
        <v>0</v>
      </c>
      <c r="QG530">
        <f t="shared" si="776"/>
        <v>0</v>
      </c>
      <c r="QH530">
        <f t="shared" si="777"/>
        <v>0</v>
      </c>
      <c r="QI530">
        <f t="shared" si="778"/>
        <v>0</v>
      </c>
      <c r="QJ530" t="str">
        <f t="shared" si="779"/>
        <v>Used None</v>
      </c>
      <c r="QK530" t="str">
        <f t="shared" si="780"/>
        <v>Null</v>
      </c>
      <c r="QL530" t="str">
        <f t="shared" si="781"/>
        <v>Null</v>
      </c>
      <c r="QM530" t="str">
        <f>IF($MS530="READ 180 Record",IF(AQ530="","Null",VLOOKUP(JJ530,Lookups!$DX$3:$EB$2054,AN530+1,FALSE)),"Null")</f>
        <v>Null</v>
      </c>
      <c r="QN530" t="str">
        <f t="shared" si="782"/>
        <v>Null</v>
      </c>
    </row>
    <row r="531" spans="1:456" x14ac:dyDescent="0.25">
      <c r="A531" s="161" t="s">
        <v>1447</v>
      </c>
      <c r="B531" s="161" t="s">
        <v>1447</v>
      </c>
      <c r="C531" s="161" t="s">
        <v>1447</v>
      </c>
      <c r="D531" s="161" t="s">
        <v>1447</v>
      </c>
      <c r="E531" s="161">
        <v>3</v>
      </c>
      <c r="F531" s="161" t="s">
        <v>1447</v>
      </c>
      <c r="G531" s="161" t="s">
        <v>880</v>
      </c>
      <c r="H531" s="161" t="s">
        <v>881</v>
      </c>
      <c r="K531" s="161">
        <v>0</v>
      </c>
      <c r="L531" s="161">
        <v>0</v>
      </c>
      <c r="M531" s="161">
        <v>0</v>
      </c>
      <c r="N531" s="161">
        <v>0</v>
      </c>
      <c r="O531" s="161">
        <v>0</v>
      </c>
      <c r="P531" s="161">
        <v>0</v>
      </c>
      <c r="Q531" s="161">
        <v>0</v>
      </c>
      <c r="R531" s="161">
        <v>0</v>
      </c>
      <c r="S531" s="161">
        <v>0</v>
      </c>
      <c r="T531" s="161">
        <v>0</v>
      </c>
      <c r="U531" s="161">
        <v>0</v>
      </c>
      <c r="V531" s="161">
        <v>0</v>
      </c>
      <c r="W531" s="161">
        <v>0</v>
      </c>
      <c r="X531" s="161">
        <v>0</v>
      </c>
      <c r="AB531" s="161" t="s">
        <v>242</v>
      </c>
      <c r="AC531" s="161" t="s">
        <v>242</v>
      </c>
      <c r="AD531" s="161" t="s">
        <v>242</v>
      </c>
      <c r="AE531" s="161" t="s">
        <v>242</v>
      </c>
      <c r="AF531" s="161" t="s">
        <v>242</v>
      </c>
      <c r="AG531" s="161" t="s">
        <v>242</v>
      </c>
      <c r="AH531" s="161" t="s">
        <v>242</v>
      </c>
      <c r="AI531" s="161">
        <v>20150801</v>
      </c>
      <c r="AJ531" s="161">
        <v>20160525</v>
      </c>
      <c r="AK531" s="161" t="s">
        <v>869</v>
      </c>
      <c r="AL531" t="s">
        <v>1078</v>
      </c>
      <c r="BN531" t="s">
        <v>1079</v>
      </c>
      <c r="ET531" s="161">
        <v>0</v>
      </c>
      <c r="EU531" s="161">
        <v>0</v>
      </c>
      <c r="EV531" s="161">
        <v>0</v>
      </c>
      <c r="EW531" s="161">
        <v>0</v>
      </c>
      <c r="EX531" s="161">
        <v>0</v>
      </c>
      <c r="EY531" s="161">
        <v>0</v>
      </c>
      <c r="EZ531" s="161">
        <v>0</v>
      </c>
      <c r="FA531" s="161">
        <v>0</v>
      </c>
      <c r="FB531" s="161">
        <v>0</v>
      </c>
      <c r="FC531" s="161">
        <v>0</v>
      </c>
      <c r="FD531" s="161">
        <v>0</v>
      </c>
      <c r="FE531" s="161">
        <v>0</v>
      </c>
      <c r="HN531" s="161" t="s">
        <v>881</v>
      </c>
      <c r="JB531" s="161" t="s">
        <v>881</v>
      </c>
      <c r="JC531" s="161">
        <v>0</v>
      </c>
      <c r="JD531" s="161">
        <v>0</v>
      </c>
      <c r="JE531" s="161">
        <v>0</v>
      </c>
      <c r="JF531" s="161">
        <v>0</v>
      </c>
      <c r="MN531" t="str">
        <f t="shared" si="696"/>
        <v>NoNoNoNoNoNo</v>
      </c>
      <c r="MO531" t="str">
        <f>IF(AND(MN531="NoNoNoNoNoNo",JI531=""),"No Programs",VLOOKUP(MN531,Lookups!$DA$4:$DB$67,2,FALSE))</f>
        <v>No Programs</v>
      </c>
      <c r="MP531">
        <f t="shared" si="697"/>
        <v>0</v>
      </c>
      <c r="MQ531" t="str">
        <f t="shared" si="698"/>
        <v>No Program Use</v>
      </c>
      <c r="MR531" t="str">
        <f>Directions!$D$3</f>
        <v>Usage</v>
      </c>
      <c r="MS531" t="str">
        <f>VLOOKUP(MQ531,Lookups!$CU$71:$CV$80,2,FALSE)</f>
        <v>Exclude</v>
      </c>
      <c r="MT531">
        <f t="shared" si="699"/>
        <v>0</v>
      </c>
      <c r="MU531">
        <f t="shared" si="700"/>
        <v>0</v>
      </c>
      <c r="MV531">
        <f t="shared" si="701"/>
        <v>0</v>
      </c>
      <c r="MW531">
        <f t="shared" si="702"/>
        <v>0</v>
      </c>
      <c r="MX531">
        <f t="shared" si="703"/>
        <v>0</v>
      </c>
      <c r="MY531" t="str">
        <f t="shared" si="704"/>
        <v>Not Used</v>
      </c>
      <c r="MZ531">
        <f t="shared" si="705"/>
        <v>0</v>
      </c>
      <c r="NA531" t="str">
        <f t="shared" si="706"/>
        <v>Not Available</v>
      </c>
      <c r="NB531" t="str">
        <f t="shared" si="707"/>
        <v>Not Available</v>
      </c>
      <c r="NC531" t="str">
        <f t="shared" si="708"/>
        <v>4 Not Indicated</v>
      </c>
      <c r="ND531" t="str">
        <f t="shared" si="709"/>
        <v>4 Not Indicated</v>
      </c>
      <c r="NE531" t="str">
        <f t="shared" si="710"/>
        <v>4 Not Indicated</v>
      </c>
      <c r="NF531" t="str">
        <f t="shared" si="711"/>
        <v>4 Not Indicated</v>
      </c>
      <c r="NG531" t="str">
        <f t="shared" si="712"/>
        <v>4 Not Indicated</v>
      </c>
      <c r="NH531" s="159" t="str">
        <f t="shared" si="713"/>
        <v>Null</v>
      </c>
      <c r="NI531" t="str">
        <f t="shared" si="714"/>
        <v>Null</v>
      </c>
      <c r="NJ531" s="159" t="str">
        <f t="shared" si="715"/>
        <v>Null</v>
      </c>
      <c r="NK531" t="str">
        <f t="shared" si="716"/>
        <v>Null</v>
      </c>
      <c r="NL531" t="str">
        <f t="shared" si="717"/>
        <v>No RI Tests</v>
      </c>
      <c r="NM531">
        <f t="shared" si="718"/>
        <v>0</v>
      </c>
      <c r="NN531" t="str">
        <f>IF(OR(E531="PK",E531="K",JJ531=""),"Null",INDEX(Lookups!$EZ$4:$FW$18,MATCH($JJ531,Lookups!$EY$4:$EY$18,1),MATCH($E531,Lookups!$EZ$3:$FW$3,0)))</f>
        <v>Null</v>
      </c>
      <c r="NO531" t="str">
        <f>IF(OR(E531="PK",E531="K",JJ531=""),"Null",INDEX(Lookups!$EZ$4:$FW$18,MATCH($JJ531,Lookups!$EY$4:$EY$18,1),MATCH($E531,Lookups!$EZ$3:$FW$3,0) + 1))</f>
        <v>Null</v>
      </c>
      <c r="NP531" t="str">
        <f t="shared" si="719"/>
        <v>Null</v>
      </c>
      <c r="NQ531" t="str">
        <f t="shared" si="720"/>
        <v>Null</v>
      </c>
      <c r="NR531" t="str">
        <f t="shared" si="721"/>
        <v>Null</v>
      </c>
      <c r="NS531" t="str">
        <f t="shared" si="722"/>
        <v>No RI Tests</v>
      </c>
      <c r="NT531" t="str">
        <f t="shared" si="723"/>
        <v>No RI Tests</v>
      </c>
      <c r="NU531" t="str">
        <f t="shared" si="724"/>
        <v>No RI Tests</v>
      </c>
      <c r="NV531" s="183" t="str">
        <f t="array" ref="NV531">IF($NL531="No RI Tests","No RI Tests",VLOOKUP(IF(AND(E531="K",JJ531&lt;280),3,IF(AND(E531="K",JJ531&gt;=280),4,MAX(IF(E531=Lookups!$DF$6:$DF$99,IF(JJ531&gt;=Lookups!$DG$6:$DG$99,Lookups!$DH$6:$DH$99))))),Lookups!$DE$104:$DG$108,2,FALSE))</f>
        <v>No RI Tests</v>
      </c>
      <c r="NW531" s="161" t="str">
        <f t="array" ref="NW531">IF($NL531="No RI Tests","No RI Tests",VLOOKUP(IF(AND(E531="K",JH531&lt;280),3,IF(AND(E531="K",JH531&gt;=280),4,MAX(IF(E531=Lookups!$DF$6:$DF$99,IF(NI531&gt;=Lookups!$DG$6:$DG$99,Lookups!$DH$6:$DH$99))))),Lookups!$DE$104:$DG$108,2,FALSE))</f>
        <v>No RI Tests</v>
      </c>
      <c r="NX531" s="161" t="str">
        <f t="array" ref="NX531">IF($NL531="No RI Tests","No RI Tests",VLOOKUP(IF(AND(E531="K",NK531&lt;280),3,IF(AND(E531="K",NK531&gt;=280),4,MAX(IF(E531=Lookups!$DF$6:$DF$99,IF(NK531&gt;=Lookups!$DG$6:$DG$99,Lookups!$DH$6:$DH$99))))),Lookups!$DE$104:$DG$108,2,FALSE))</f>
        <v>No RI Tests</v>
      </c>
      <c r="NY531" t="str">
        <f t="shared" si="725"/>
        <v>Null</v>
      </c>
      <c r="NZ531" t="str">
        <f t="shared" si="726"/>
        <v>Null</v>
      </c>
      <c r="OA531" t="str">
        <f t="shared" si="727"/>
        <v>No RI for Comparison</v>
      </c>
      <c r="OB531" s="161" t="str">
        <f t="array" ref="OB531">IF($NL531="No RI Tests","No RI Tests",IF(E531="K","N/A",VLOOKUP(MAX(IF(E531=Lookups!$DF$6:$DF$99,IF(JJ531&gt;=Lookups!$DG$6:$DG$99,Lookups!$DI$6:$DI$99))),Lookups!$DE$104:$DG$108,3,FALSE)))</f>
        <v>No RI Tests</v>
      </c>
      <c r="OC531" s="161" t="str">
        <f t="array" ref="OC531">IF($NL531="No RI Tests","No RI Tests",IF(E531="K","N/A",VLOOKUP(MAX(IF(E531=Lookups!$DF$6:$DF$99,IF(NI531&gt;=Lookups!$DG$6:$DG$99,Lookups!$DI$6:$DI$99))),Lookups!$DE$104:$DG$108,3,FALSE)))</f>
        <v>No RI Tests</v>
      </c>
      <c r="OD531" s="161" t="str">
        <f t="array" ref="OD531">IF($NL531="No RI Tests","No RI Tests",IF(E531="K","N/A",VLOOKUP(MAX(IF(E531=Lookups!$DF$6:$DF$99,IF(NK531&gt;=Lookups!$DG$6:$DG$99,Lookups!$DI$6:$DI$99))),Lookups!$DE$104:$DG$108,3,FALSE)))</f>
        <v>No RI Tests</v>
      </c>
      <c r="OE531" t="str">
        <f t="shared" si="728"/>
        <v>Null</v>
      </c>
      <c r="OF531" t="str">
        <f t="shared" si="729"/>
        <v>Null</v>
      </c>
      <c r="OG531" t="str">
        <f t="shared" si="730"/>
        <v>No RI for Comparison</v>
      </c>
      <c r="OH531" t="str">
        <f t="shared" si="731"/>
        <v>Null</v>
      </c>
      <c r="OI531" t="str">
        <f t="shared" si="732"/>
        <v>Null</v>
      </c>
      <c r="OJ531" t="str">
        <f t="shared" si="733"/>
        <v>Null</v>
      </c>
      <c r="OK531" t="str">
        <f t="shared" si="734"/>
        <v>Null</v>
      </c>
      <c r="OL531" t="str">
        <f t="shared" si="735"/>
        <v>Null</v>
      </c>
      <c r="OM531" t="str">
        <f t="shared" si="736"/>
        <v>Null</v>
      </c>
      <c r="ON531" t="str">
        <f t="shared" si="737"/>
        <v>Null</v>
      </c>
      <c r="OO531" t="str">
        <f t="shared" si="738"/>
        <v>Null RI</v>
      </c>
      <c r="OP531" t="str">
        <f ca="1">IF(AND(HR531&lt;&gt;"",JJ531&lt;600),IF(HT531="Advancing","Tier 2","Tier 3"),IF(JI531="","Null",IF(OR(E531="K",E531&lt;3),"FRA Recommended",IF(JJ531&gt;=IF(E531&lt;6,400,600),IF(JJ531&lt;VLOOKUP(E531,Lookups!$AP$3:$AR$16,3,FALSE),"Tier 2","Core"),IF(JJ531&lt;400,IF(RAND()&lt;0.81,"Tier 3","Tier 2"),IF(RAND()&lt;0.51,"Tier 3","Tier 2"))))))</f>
        <v>Null</v>
      </c>
      <c r="OQ531" t="str">
        <f t="shared" si="739"/>
        <v>Null</v>
      </c>
      <c r="OR531" t="str">
        <f t="shared" si="740"/>
        <v>Null</v>
      </c>
      <c r="OS531" t="str">
        <f t="shared" si="741"/>
        <v>Null</v>
      </c>
      <c r="OT531" t="str">
        <f t="shared" si="742"/>
        <v>No RI Tests</v>
      </c>
      <c r="OU531" s="159" t="str">
        <f t="shared" si="743"/>
        <v>No PI Tests</v>
      </c>
      <c r="OV531" t="str">
        <f t="shared" si="744"/>
        <v>No PI Tests</v>
      </c>
      <c r="OW531" t="str">
        <f t="shared" si="745"/>
        <v>No PI Tests</v>
      </c>
      <c r="OX531" t="str">
        <f t="shared" si="746"/>
        <v>No PI Tests</v>
      </c>
      <c r="OY531" t="str">
        <f t="shared" si="747"/>
        <v>No PI Tests</v>
      </c>
      <c r="OZ531" t="str">
        <f t="shared" si="748"/>
        <v>No PI Tests</v>
      </c>
      <c r="PA531" s="159" t="str">
        <f t="shared" si="749"/>
        <v>No PI Tests</v>
      </c>
      <c r="PB531" t="str">
        <f t="shared" si="750"/>
        <v>No PI Tests</v>
      </c>
      <c r="PC531" t="str">
        <f t="shared" si="751"/>
        <v>No PI Tests</v>
      </c>
      <c r="PD531" t="str">
        <f t="shared" si="752"/>
        <v>No PI Tests</v>
      </c>
      <c r="PE531" t="str">
        <f t="shared" si="753"/>
        <v>No PI Tests</v>
      </c>
      <c r="PF531" t="str">
        <f t="shared" si="754"/>
        <v>No PI Tests</v>
      </c>
      <c r="PG531" t="str">
        <f t="shared" si="755"/>
        <v>No PI Tests</v>
      </c>
      <c r="PH531">
        <f t="shared" si="756"/>
        <v>0</v>
      </c>
      <c r="PI531">
        <f t="shared" si="757"/>
        <v>0</v>
      </c>
      <c r="PJ531" t="str">
        <f t="shared" si="758"/>
        <v>Null</v>
      </c>
      <c r="PK531" t="str">
        <f>IF(HR531="","Null",IF(E531&lt;3,"Null",IF(HU531=0,0,IF(HS531="Form 1",VLOOKUP(HU531,Lookups!$BE$3:$BP$63,E531,FALSE),IF(HS531="Form 2",VLOOKUP(HU531,Lookups!$BE$67:$BP$127,E531,FALSE),VLOOKUP(HU531,Lookups!$BE$130:$BP$190,E531,FALSE))))))</f>
        <v>Null</v>
      </c>
      <c r="PL531" t="str">
        <f t="shared" si="759"/>
        <v>Null</v>
      </c>
      <c r="PM531" t="str">
        <f>IF($PH531=0,"Null",IF(E531&lt;3,"Null",IF(OX531=0,0,IF(OV531="Form 1",VLOOKUP(OX531,Lookups!$BE$3:$BP$63,E531,FALSE),IF(OV531="Form 2",VLOOKUP(OX531,Lookups!$BE$67:$BP$127,E531,FALSE),VLOOKUP(OX531,Lookups!$BE$130:$BP$190,E531,FALSE))))))</f>
        <v>Null</v>
      </c>
      <c r="PN531" t="str">
        <f t="shared" si="760"/>
        <v>Null</v>
      </c>
      <c r="PO531" t="str">
        <f t="shared" si="761"/>
        <v>Null</v>
      </c>
      <c r="PP531" t="str">
        <f t="shared" si="762"/>
        <v>Null</v>
      </c>
      <c r="PQ531" t="str">
        <f>IF(HR531="","Null",IF(E531&lt;3,"Null",IF(HV531=0,0,IF(HS531="Form 1",VLOOKUP(HV531,Lookups!$BR$3:$CC$63,E531,FALSE),IF(HS531="Form 2",VLOOKUP(HV531,Lookups!$BR$67:$CC$127,E531,FALSE),VLOOKUP(HV531,Lookups!$BR$130:$CC$190,E531,FALSE))))))</f>
        <v>Null</v>
      </c>
      <c r="PR531" t="str">
        <f t="shared" si="763"/>
        <v>Null</v>
      </c>
      <c r="PS531" t="str">
        <f>IF(HR531="","Null",IF(E531&lt;3,"Null",IF(OY531=0,0,IF(OW531="Form 1",VLOOKUP(OY531,Lookups!$BR$3:$CC$63,E531,FALSE),IF(OW531="Form 2",VLOOKUP(OY531,Lookups!$BR$67:$CC$127,E531,FALSE),VLOOKUP(OY531,Lookups!$BR$130:$CC$190,E531,FALSE))))))</f>
        <v>Null</v>
      </c>
      <c r="PT531" t="str">
        <f t="shared" si="764"/>
        <v>Null</v>
      </c>
      <c r="PU531" t="str">
        <f t="shared" si="765"/>
        <v>Null</v>
      </c>
      <c r="PV531" t="str">
        <f t="shared" si="766"/>
        <v>Null</v>
      </c>
      <c r="PW531" t="str">
        <f t="shared" si="767"/>
        <v>No PI Tests</v>
      </c>
      <c r="PX531">
        <f t="shared" si="768"/>
        <v>0</v>
      </c>
      <c r="PY531">
        <f t="shared" si="769"/>
        <v>0</v>
      </c>
      <c r="PZ531" t="str">
        <f t="shared" si="770"/>
        <v>Null</v>
      </c>
      <c r="QA531" t="str">
        <f t="shared" si="771"/>
        <v>Null</v>
      </c>
      <c r="QB531" t="str">
        <f t="shared" si="772"/>
        <v>Null</v>
      </c>
      <c r="QC531" t="str">
        <f>IF($MS531="System 44 Record",IF(BQ531&lt;MEDIAN(Directions!$F$3,Directions!$F$6),"Mid-Year Exited Student","Full Year Participant")&amp;IF(BP531&lt;Directions!$F$3,", Started Prior Year",", Started This Year"),"Null")</f>
        <v>Null</v>
      </c>
      <c r="QD531" t="str">
        <f t="shared" si="773"/>
        <v>Null</v>
      </c>
      <c r="QE531">
        <f t="shared" si="774"/>
        <v>0</v>
      </c>
      <c r="QF531">
        <f t="shared" si="775"/>
        <v>0</v>
      </c>
      <c r="QG531">
        <f t="shared" si="776"/>
        <v>0</v>
      </c>
      <c r="QH531">
        <f t="shared" si="777"/>
        <v>0</v>
      </c>
      <c r="QI531">
        <f t="shared" si="778"/>
        <v>0</v>
      </c>
      <c r="QJ531" t="str">
        <f t="shared" si="779"/>
        <v>Used None</v>
      </c>
      <c r="QK531" t="str">
        <f t="shared" si="780"/>
        <v>Null</v>
      </c>
      <c r="QL531" t="str">
        <f t="shared" si="781"/>
        <v>Null</v>
      </c>
      <c r="QM531" t="str">
        <f>IF($MS531="READ 180 Record",IF(AQ531="","Null",VLOOKUP(JJ531,Lookups!$DX$3:$EB$2054,AN531+1,FALSE)),"Null")</f>
        <v>Null</v>
      </c>
      <c r="QN531" t="str">
        <f t="shared" si="782"/>
        <v>Null</v>
      </c>
    </row>
    <row r="532" spans="1:456" x14ac:dyDescent="0.25">
      <c r="A532" s="161" t="s">
        <v>1447</v>
      </c>
      <c r="B532" s="161" t="s">
        <v>1447</v>
      </c>
      <c r="C532" s="161" t="s">
        <v>1447</v>
      </c>
      <c r="D532" s="161" t="s">
        <v>1447</v>
      </c>
      <c r="E532" s="161">
        <v>8</v>
      </c>
      <c r="F532" s="161" t="s">
        <v>1447</v>
      </c>
      <c r="G532" s="161" t="s">
        <v>880</v>
      </c>
      <c r="H532" s="161" t="s">
        <v>881</v>
      </c>
      <c r="K532" s="161">
        <v>0</v>
      </c>
      <c r="L532" s="161">
        <v>0</v>
      </c>
      <c r="M532" s="161">
        <v>0</v>
      </c>
      <c r="N532" s="161">
        <v>0</v>
      </c>
      <c r="O532" s="161">
        <v>0</v>
      </c>
      <c r="P532" s="161">
        <v>0</v>
      </c>
      <c r="Q532" s="161">
        <v>0</v>
      </c>
      <c r="R532" s="161">
        <v>0</v>
      </c>
      <c r="S532" s="161">
        <v>0</v>
      </c>
      <c r="T532" s="161">
        <v>0</v>
      </c>
      <c r="U532" s="161">
        <v>0</v>
      </c>
      <c r="V532" s="161">
        <v>0</v>
      </c>
      <c r="W532" s="161">
        <v>0</v>
      </c>
      <c r="X532" s="161">
        <v>0</v>
      </c>
      <c r="AB532" s="161" t="s">
        <v>242</v>
      </c>
      <c r="AC532" s="161" t="s">
        <v>242</v>
      </c>
      <c r="AD532" s="161" t="s">
        <v>242</v>
      </c>
      <c r="AE532" s="161" t="s">
        <v>242</v>
      </c>
      <c r="AF532" s="161" t="s">
        <v>242</v>
      </c>
      <c r="AG532" s="161" t="s">
        <v>242</v>
      </c>
      <c r="AH532" s="161" t="s">
        <v>242</v>
      </c>
      <c r="AI532" s="161">
        <v>20150801</v>
      </c>
      <c r="AJ532" s="161">
        <v>20160525</v>
      </c>
      <c r="AK532" s="161" t="s">
        <v>869</v>
      </c>
      <c r="AL532" t="s">
        <v>1078</v>
      </c>
      <c r="BN532" t="s">
        <v>1079</v>
      </c>
      <c r="ET532" s="161">
        <v>0</v>
      </c>
      <c r="EU532" s="161">
        <v>0</v>
      </c>
      <c r="EV532" s="161">
        <v>0</v>
      </c>
      <c r="EW532" s="161">
        <v>0</v>
      </c>
      <c r="EX532" s="161">
        <v>0</v>
      </c>
      <c r="EY532" s="161">
        <v>0</v>
      </c>
      <c r="EZ532" s="161">
        <v>0</v>
      </c>
      <c r="FA532" s="161">
        <v>0</v>
      </c>
      <c r="FB532" s="161">
        <v>0</v>
      </c>
      <c r="FC532" s="161">
        <v>0</v>
      </c>
      <c r="FD532" s="161">
        <v>0</v>
      </c>
      <c r="FE532" s="161">
        <v>0</v>
      </c>
      <c r="HN532" s="161" t="s">
        <v>881</v>
      </c>
      <c r="JB532" s="161" t="s">
        <v>881</v>
      </c>
      <c r="JC532" s="161">
        <v>0</v>
      </c>
      <c r="JD532" s="161">
        <v>0</v>
      </c>
      <c r="JE532" s="161">
        <v>0</v>
      </c>
      <c r="JF532" s="161">
        <v>0</v>
      </c>
      <c r="MN532" t="str">
        <f t="shared" si="696"/>
        <v>NoNoNoNoNoNo</v>
      </c>
      <c r="MO532" t="str">
        <f>IF(AND(MN532="NoNoNoNoNoNo",JI532=""),"No Programs",VLOOKUP(MN532,Lookups!$DA$4:$DB$67,2,FALSE))</f>
        <v>No Programs</v>
      </c>
      <c r="MP532">
        <f t="shared" si="697"/>
        <v>0</v>
      </c>
      <c r="MQ532" t="str">
        <f t="shared" si="698"/>
        <v>No Program Use</v>
      </c>
      <c r="MR532" t="str">
        <f>Directions!$D$3</f>
        <v>Usage</v>
      </c>
      <c r="MS532" t="str">
        <f>VLOOKUP(MQ532,Lookups!$CU$71:$CV$80,2,FALSE)</f>
        <v>Exclude</v>
      </c>
      <c r="MT532">
        <f t="shared" si="699"/>
        <v>0</v>
      </c>
      <c r="MU532">
        <f t="shared" si="700"/>
        <v>0</v>
      </c>
      <c r="MV532">
        <f t="shared" si="701"/>
        <v>0</v>
      </c>
      <c r="MW532">
        <f t="shared" si="702"/>
        <v>0</v>
      </c>
      <c r="MX532">
        <f t="shared" si="703"/>
        <v>0</v>
      </c>
      <c r="MY532" t="str">
        <f t="shared" si="704"/>
        <v>Not Used</v>
      </c>
      <c r="MZ532">
        <f t="shared" si="705"/>
        <v>0</v>
      </c>
      <c r="NA532" t="str">
        <f t="shared" si="706"/>
        <v>Not Available</v>
      </c>
      <c r="NB532" t="str">
        <f t="shared" si="707"/>
        <v>Not Available</v>
      </c>
      <c r="NC532" t="str">
        <f t="shared" si="708"/>
        <v>4 Not Indicated</v>
      </c>
      <c r="ND532" t="str">
        <f t="shared" si="709"/>
        <v>4 Not Indicated</v>
      </c>
      <c r="NE532" t="str">
        <f t="shared" si="710"/>
        <v>4 Not Indicated</v>
      </c>
      <c r="NF532" t="str">
        <f t="shared" si="711"/>
        <v>4 Not Indicated</v>
      </c>
      <c r="NG532" t="str">
        <f t="shared" si="712"/>
        <v>4 Not Indicated</v>
      </c>
      <c r="NH532" s="159" t="str">
        <f t="shared" si="713"/>
        <v>Null</v>
      </c>
      <c r="NI532" t="str">
        <f t="shared" si="714"/>
        <v>Null</v>
      </c>
      <c r="NJ532" s="159" t="str">
        <f t="shared" si="715"/>
        <v>Null</v>
      </c>
      <c r="NK532" t="str">
        <f t="shared" si="716"/>
        <v>Null</v>
      </c>
      <c r="NL532" t="str">
        <f t="shared" si="717"/>
        <v>No RI Tests</v>
      </c>
      <c r="NM532">
        <f t="shared" si="718"/>
        <v>0</v>
      </c>
      <c r="NN532" t="str">
        <f>IF(OR(E532="PK",E532="K",JJ532=""),"Null",INDEX(Lookups!$EZ$4:$FW$18,MATCH($JJ532,Lookups!$EY$4:$EY$18,1),MATCH($E532,Lookups!$EZ$3:$FW$3,0)))</f>
        <v>Null</v>
      </c>
      <c r="NO532" t="str">
        <f>IF(OR(E532="PK",E532="K",JJ532=""),"Null",INDEX(Lookups!$EZ$4:$FW$18,MATCH($JJ532,Lookups!$EY$4:$EY$18,1),MATCH($E532,Lookups!$EZ$3:$FW$3,0) + 1))</f>
        <v>Null</v>
      </c>
      <c r="NP532" t="str">
        <f t="shared" si="719"/>
        <v>Null</v>
      </c>
      <c r="NQ532" t="str">
        <f t="shared" si="720"/>
        <v>Null</v>
      </c>
      <c r="NR532" t="str">
        <f t="shared" si="721"/>
        <v>Null</v>
      </c>
      <c r="NS532" t="str">
        <f t="shared" si="722"/>
        <v>No RI Tests</v>
      </c>
      <c r="NT532" t="str">
        <f t="shared" si="723"/>
        <v>No RI Tests</v>
      </c>
      <c r="NU532" t="str">
        <f t="shared" si="724"/>
        <v>No RI Tests</v>
      </c>
      <c r="NV532" s="183" t="str">
        <f t="array" ref="NV532">IF($NL532="No RI Tests","No RI Tests",VLOOKUP(IF(AND(E532="K",JJ532&lt;280),3,IF(AND(E532="K",JJ532&gt;=280),4,MAX(IF(E532=Lookups!$DF$6:$DF$99,IF(JJ532&gt;=Lookups!$DG$6:$DG$99,Lookups!$DH$6:$DH$99))))),Lookups!$DE$104:$DG$108,2,FALSE))</f>
        <v>No RI Tests</v>
      </c>
      <c r="NW532" s="161" t="str">
        <f t="array" ref="NW532">IF($NL532="No RI Tests","No RI Tests",VLOOKUP(IF(AND(E532="K",JH532&lt;280),3,IF(AND(E532="K",JH532&gt;=280),4,MAX(IF(E532=Lookups!$DF$6:$DF$99,IF(NI532&gt;=Lookups!$DG$6:$DG$99,Lookups!$DH$6:$DH$99))))),Lookups!$DE$104:$DG$108,2,FALSE))</f>
        <v>No RI Tests</v>
      </c>
      <c r="NX532" s="161" t="str">
        <f t="array" ref="NX532">IF($NL532="No RI Tests","No RI Tests",VLOOKUP(IF(AND(E532="K",NK532&lt;280),3,IF(AND(E532="K",NK532&gt;=280),4,MAX(IF(E532=Lookups!$DF$6:$DF$99,IF(NK532&gt;=Lookups!$DG$6:$DG$99,Lookups!$DH$6:$DH$99))))),Lookups!$DE$104:$DG$108,2,FALSE))</f>
        <v>No RI Tests</v>
      </c>
      <c r="NY532" t="str">
        <f t="shared" si="725"/>
        <v>Null</v>
      </c>
      <c r="NZ532" t="str">
        <f t="shared" si="726"/>
        <v>Null</v>
      </c>
      <c r="OA532" t="str">
        <f t="shared" si="727"/>
        <v>No RI for Comparison</v>
      </c>
      <c r="OB532" s="161" t="str">
        <f t="array" ref="OB532">IF($NL532="No RI Tests","No RI Tests",IF(E532="K","N/A",VLOOKUP(MAX(IF(E532=Lookups!$DF$6:$DF$99,IF(JJ532&gt;=Lookups!$DG$6:$DG$99,Lookups!$DI$6:$DI$99))),Lookups!$DE$104:$DG$108,3,FALSE)))</f>
        <v>No RI Tests</v>
      </c>
      <c r="OC532" s="161" t="str">
        <f t="array" ref="OC532">IF($NL532="No RI Tests","No RI Tests",IF(E532="K","N/A",VLOOKUP(MAX(IF(E532=Lookups!$DF$6:$DF$99,IF(NI532&gt;=Lookups!$DG$6:$DG$99,Lookups!$DI$6:$DI$99))),Lookups!$DE$104:$DG$108,3,FALSE)))</f>
        <v>No RI Tests</v>
      </c>
      <c r="OD532" s="161" t="str">
        <f t="array" ref="OD532">IF($NL532="No RI Tests","No RI Tests",IF(E532="K","N/A",VLOOKUP(MAX(IF(E532=Lookups!$DF$6:$DF$99,IF(NK532&gt;=Lookups!$DG$6:$DG$99,Lookups!$DI$6:$DI$99))),Lookups!$DE$104:$DG$108,3,FALSE)))</f>
        <v>No RI Tests</v>
      </c>
      <c r="OE532" t="str">
        <f t="shared" si="728"/>
        <v>Null</v>
      </c>
      <c r="OF532" t="str">
        <f t="shared" si="729"/>
        <v>Null</v>
      </c>
      <c r="OG532" t="str">
        <f t="shared" si="730"/>
        <v>No RI for Comparison</v>
      </c>
      <c r="OH532" t="str">
        <f t="shared" si="731"/>
        <v>Null</v>
      </c>
      <c r="OI532" t="str">
        <f t="shared" si="732"/>
        <v>Null</v>
      </c>
      <c r="OJ532" t="str">
        <f t="shared" si="733"/>
        <v>Null</v>
      </c>
      <c r="OK532" t="str">
        <f t="shared" si="734"/>
        <v>Null</v>
      </c>
      <c r="OL532" t="str">
        <f t="shared" si="735"/>
        <v>Null</v>
      </c>
      <c r="OM532" t="str">
        <f t="shared" si="736"/>
        <v>Null</v>
      </c>
      <c r="ON532" t="str">
        <f t="shared" si="737"/>
        <v>Null</v>
      </c>
      <c r="OO532" t="str">
        <f t="shared" si="738"/>
        <v>Null RI</v>
      </c>
      <c r="OP532" t="str">
        <f ca="1">IF(AND(HR532&lt;&gt;"",JJ532&lt;600),IF(HT532="Advancing","Tier 2","Tier 3"),IF(JI532="","Null",IF(OR(E532="K",E532&lt;3),"FRA Recommended",IF(JJ532&gt;=IF(E532&lt;6,400,600),IF(JJ532&lt;VLOOKUP(E532,Lookups!$AP$3:$AR$16,3,FALSE),"Tier 2","Core"),IF(JJ532&lt;400,IF(RAND()&lt;0.81,"Tier 3","Tier 2"),IF(RAND()&lt;0.51,"Tier 3","Tier 2"))))))</f>
        <v>Null</v>
      </c>
      <c r="OQ532" t="str">
        <f t="shared" si="739"/>
        <v>Null</v>
      </c>
      <c r="OR532" t="str">
        <f t="shared" si="740"/>
        <v>Null</v>
      </c>
      <c r="OS532" t="str">
        <f t="shared" si="741"/>
        <v>Null</v>
      </c>
      <c r="OT532" t="str">
        <f t="shared" si="742"/>
        <v>No RI Tests</v>
      </c>
      <c r="OU532" s="159" t="str">
        <f t="shared" si="743"/>
        <v>No PI Tests</v>
      </c>
      <c r="OV532" t="str">
        <f t="shared" si="744"/>
        <v>No PI Tests</v>
      </c>
      <c r="OW532" t="str">
        <f t="shared" si="745"/>
        <v>No PI Tests</v>
      </c>
      <c r="OX532" t="str">
        <f t="shared" si="746"/>
        <v>No PI Tests</v>
      </c>
      <c r="OY532" t="str">
        <f t="shared" si="747"/>
        <v>No PI Tests</v>
      </c>
      <c r="OZ532" t="str">
        <f t="shared" si="748"/>
        <v>No PI Tests</v>
      </c>
      <c r="PA532" s="159" t="str">
        <f t="shared" si="749"/>
        <v>No PI Tests</v>
      </c>
      <c r="PB532" t="str">
        <f t="shared" si="750"/>
        <v>No PI Tests</v>
      </c>
      <c r="PC532" t="str">
        <f t="shared" si="751"/>
        <v>No PI Tests</v>
      </c>
      <c r="PD532" t="str">
        <f t="shared" si="752"/>
        <v>No PI Tests</v>
      </c>
      <c r="PE532" t="str">
        <f t="shared" si="753"/>
        <v>No PI Tests</v>
      </c>
      <c r="PF532" t="str">
        <f t="shared" si="754"/>
        <v>No PI Tests</v>
      </c>
      <c r="PG532" t="str">
        <f t="shared" si="755"/>
        <v>No PI Tests</v>
      </c>
      <c r="PH532">
        <f t="shared" si="756"/>
        <v>0</v>
      </c>
      <c r="PI532">
        <f t="shared" si="757"/>
        <v>0</v>
      </c>
      <c r="PJ532" t="str">
        <f t="shared" si="758"/>
        <v>Null</v>
      </c>
      <c r="PK532" t="str">
        <f>IF(HR532="","Null",IF(E532&lt;3,"Null",IF(HU532=0,0,IF(HS532="Form 1",VLOOKUP(HU532,Lookups!$BE$3:$BP$63,E532,FALSE),IF(HS532="Form 2",VLOOKUP(HU532,Lookups!$BE$67:$BP$127,E532,FALSE),VLOOKUP(HU532,Lookups!$BE$130:$BP$190,E532,FALSE))))))</f>
        <v>Null</v>
      </c>
      <c r="PL532" t="str">
        <f t="shared" si="759"/>
        <v>Null</v>
      </c>
      <c r="PM532" t="str">
        <f>IF($PH532=0,"Null",IF(E532&lt;3,"Null",IF(OX532=0,0,IF(OV532="Form 1",VLOOKUP(OX532,Lookups!$BE$3:$BP$63,E532,FALSE),IF(OV532="Form 2",VLOOKUP(OX532,Lookups!$BE$67:$BP$127,E532,FALSE),VLOOKUP(OX532,Lookups!$BE$130:$BP$190,E532,FALSE))))))</f>
        <v>Null</v>
      </c>
      <c r="PN532" t="str">
        <f t="shared" si="760"/>
        <v>Null</v>
      </c>
      <c r="PO532" t="str">
        <f t="shared" si="761"/>
        <v>Null</v>
      </c>
      <c r="PP532" t="str">
        <f t="shared" si="762"/>
        <v>Null</v>
      </c>
      <c r="PQ532" t="str">
        <f>IF(HR532="","Null",IF(E532&lt;3,"Null",IF(HV532=0,0,IF(HS532="Form 1",VLOOKUP(HV532,Lookups!$BR$3:$CC$63,E532,FALSE),IF(HS532="Form 2",VLOOKUP(HV532,Lookups!$BR$67:$CC$127,E532,FALSE),VLOOKUP(HV532,Lookups!$BR$130:$CC$190,E532,FALSE))))))</f>
        <v>Null</v>
      </c>
      <c r="PR532" t="str">
        <f t="shared" si="763"/>
        <v>Null</v>
      </c>
      <c r="PS532" t="str">
        <f>IF(HR532="","Null",IF(E532&lt;3,"Null",IF(OY532=0,0,IF(OW532="Form 1",VLOOKUP(OY532,Lookups!$BR$3:$CC$63,E532,FALSE),IF(OW532="Form 2",VLOOKUP(OY532,Lookups!$BR$67:$CC$127,E532,FALSE),VLOOKUP(OY532,Lookups!$BR$130:$CC$190,E532,FALSE))))))</f>
        <v>Null</v>
      </c>
      <c r="PT532" t="str">
        <f t="shared" si="764"/>
        <v>Null</v>
      </c>
      <c r="PU532" t="str">
        <f t="shared" si="765"/>
        <v>Null</v>
      </c>
      <c r="PV532" t="str">
        <f t="shared" si="766"/>
        <v>Null</v>
      </c>
      <c r="PW532" t="str">
        <f t="shared" si="767"/>
        <v>No PI Tests</v>
      </c>
      <c r="PX532">
        <f t="shared" si="768"/>
        <v>0</v>
      </c>
      <c r="PY532">
        <f t="shared" si="769"/>
        <v>0</v>
      </c>
      <c r="PZ532" t="str">
        <f t="shared" si="770"/>
        <v>Null</v>
      </c>
      <c r="QA532" t="str">
        <f t="shared" si="771"/>
        <v>Null</v>
      </c>
      <c r="QB532" t="str">
        <f t="shared" si="772"/>
        <v>Null</v>
      </c>
      <c r="QC532" t="str">
        <f>IF($MS532="System 44 Record",IF(BQ532&lt;MEDIAN(Directions!$F$3,Directions!$F$6),"Mid-Year Exited Student","Full Year Participant")&amp;IF(BP532&lt;Directions!$F$3,", Started Prior Year",", Started This Year"),"Null")</f>
        <v>Null</v>
      </c>
      <c r="QD532" t="str">
        <f t="shared" si="773"/>
        <v>Null</v>
      </c>
      <c r="QE532">
        <f t="shared" si="774"/>
        <v>0</v>
      </c>
      <c r="QF532">
        <f t="shared" si="775"/>
        <v>0</v>
      </c>
      <c r="QG532">
        <f t="shared" si="776"/>
        <v>0</v>
      </c>
      <c r="QH532">
        <f t="shared" si="777"/>
        <v>0</v>
      </c>
      <c r="QI532">
        <f t="shared" si="778"/>
        <v>0</v>
      </c>
      <c r="QJ532" t="str">
        <f t="shared" si="779"/>
        <v>Used None</v>
      </c>
      <c r="QK532" t="str">
        <f t="shared" si="780"/>
        <v>Null</v>
      </c>
      <c r="QL532" t="str">
        <f t="shared" si="781"/>
        <v>Null</v>
      </c>
      <c r="QM532" t="str">
        <f>IF($MS532="READ 180 Record",IF(AQ532="","Null",VLOOKUP(JJ532,Lookups!$DX$3:$EB$2054,AN532+1,FALSE)),"Null")</f>
        <v>Null</v>
      </c>
      <c r="QN532" t="str">
        <f t="shared" si="782"/>
        <v>Null</v>
      </c>
    </row>
    <row r="533" spans="1:456" x14ac:dyDescent="0.25">
      <c r="A533" s="161" t="s">
        <v>1447</v>
      </c>
      <c r="B533" s="161" t="s">
        <v>1447</v>
      </c>
      <c r="C533" s="161" t="s">
        <v>1447</v>
      </c>
      <c r="D533" s="161" t="s">
        <v>1447</v>
      </c>
      <c r="E533" s="161">
        <v>2</v>
      </c>
      <c r="F533" s="161" t="s">
        <v>1447</v>
      </c>
      <c r="G533" s="161" t="s">
        <v>880</v>
      </c>
      <c r="H533" s="161" t="s">
        <v>881</v>
      </c>
      <c r="K533" s="161">
        <v>0</v>
      </c>
      <c r="L533" s="161">
        <v>0</v>
      </c>
      <c r="M533" s="161">
        <v>0</v>
      </c>
      <c r="N533" s="161">
        <v>0</v>
      </c>
      <c r="O533" s="161">
        <v>0</v>
      </c>
      <c r="P533" s="161">
        <v>0</v>
      </c>
      <c r="Q533" s="161">
        <v>0</v>
      </c>
      <c r="R533" s="161">
        <v>0</v>
      </c>
      <c r="S533" s="161">
        <v>0</v>
      </c>
      <c r="T533" s="161">
        <v>0</v>
      </c>
      <c r="U533" s="161">
        <v>0</v>
      </c>
      <c r="V533" s="161">
        <v>0</v>
      </c>
      <c r="W533" s="161">
        <v>0</v>
      </c>
      <c r="X533" s="161">
        <v>0</v>
      </c>
      <c r="AB533" s="161" t="s">
        <v>242</v>
      </c>
      <c r="AC533" s="161" t="s">
        <v>242</v>
      </c>
      <c r="AD533" s="161" t="s">
        <v>242</v>
      </c>
      <c r="AE533" s="161" t="s">
        <v>242</v>
      </c>
      <c r="AF533" s="161" t="s">
        <v>242</v>
      </c>
      <c r="AG533" s="161" t="s">
        <v>242</v>
      </c>
      <c r="AH533" s="161" t="s">
        <v>242</v>
      </c>
      <c r="AI533" s="161">
        <v>20150801</v>
      </c>
      <c r="AJ533" s="161">
        <v>20160525</v>
      </c>
      <c r="AK533" s="161" t="s">
        <v>869</v>
      </c>
      <c r="AL533" t="s">
        <v>1078</v>
      </c>
      <c r="BN533" t="s">
        <v>1079</v>
      </c>
      <c r="ET533" s="161">
        <v>0</v>
      </c>
      <c r="EU533" s="161">
        <v>0</v>
      </c>
      <c r="EV533" s="161">
        <v>0</v>
      </c>
      <c r="EW533" s="161">
        <v>0</v>
      </c>
      <c r="EX533" s="161">
        <v>0</v>
      </c>
      <c r="EY533" s="161">
        <v>0</v>
      </c>
      <c r="EZ533" s="161">
        <v>0</v>
      </c>
      <c r="FA533" s="161">
        <v>0</v>
      </c>
      <c r="FB533" s="161">
        <v>0</v>
      </c>
      <c r="FC533" s="161">
        <v>0</v>
      </c>
      <c r="FD533" s="161">
        <v>0</v>
      </c>
      <c r="FE533" s="161">
        <v>0</v>
      </c>
      <c r="HN533" s="161" t="s">
        <v>881</v>
      </c>
      <c r="JB533" s="161" t="s">
        <v>881</v>
      </c>
      <c r="JC533" s="161">
        <v>0</v>
      </c>
      <c r="JD533" s="161">
        <v>0</v>
      </c>
      <c r="JE533" s="161">
        <v>0</v>
      </c>
      <c r="JF533" s="161">
        <v>0</v>
      </c>
      <c r="MN533" t="str">
        <f t="shared" si="696"/>
        <v>NoNoNoNoNoNo</v>
      </c>
      <c r="MO533" t="str">
        <f>IF(AND(MN533="NoNoNoNoNoNo",JI533=""),"No Programs",VLOOKUP(MN533,Lookups!$DA$4:$DB$67,2,FALSE))</f>
        <v>No Programs</v>
      </c>
      <c r="MP533">
        <f t="shared" si="697"/>
        <v>0</v>
      </c>
      <c r="MQ533" t="str">
        <f t="shared" si="698"/>
        <v>No Program Use</v>
      </c>
      <c r="MR533" t="str">
        <f>Directions!$D$3</f>
        <v>Usage</v>
      </c>
      <c r="MS533" t="str">
        <f>VLOOKUP(MQ533,Lookups!$CU$71:$CV$80,2,FALSE)</f>
        <v>Exclude</v>
      </c>
      <c r="MT533">
        <f t="shared" si="699"/>
        <v>0</v>
      </c>
      <c r="MU533">
        <f t="shared" si="700"/>
        <v>0</v>
      </c>
      <c r="MV533">
        <f t="shared" si="701"/>
        <v>0</v>
      </c>
      <c r="MW533">
        <f t="shared" si="702"/>
        <v>0</v>
      </c>
      <c r="MX533">
        <f t="shared" si="703"/>
        <v>0</v>
      </c>
      <c r="MY533" t="str">
        <f t="shared" si="704"/>
        <v>Not Used</v>
      </c>
      <c r="MZ533">
        <f t="shared" si="705"/>
        <v>0</v>
      </c>
      <c r="NA533" t="str">
        <f t="shared" si="706"/>
        <v>Not Available</v>
      </c>
      <c r="NB533" t="str">
        <f t="shared" si="707"/>
        <v>Not Available</v>
      </c>
      <c r="NC533" t="str">
        <f t="shared" si="708"/>
        <v>4 Not Indicated</v>
      </c>
      <c r="ND533" t="str">
        <f t="shared" si="709"/>
        <v>4 Not Indicated</v>
      </c>
      <c r="NE533" t="str">
        <f t="shared" si="710"/>
        <v>4 Not Indicated</v>
      </c>
      <c r="NF533" t="str">
        <f t="shared" si="711"/>
        <v>4 Not Indicated</v>
      </c>
      <c r="NG533" t="str">
        <f t="shared" si="712"/>
        <v>4 Not Indicated</v>
      </c>
      <c r="NH533" s="159" t="str">
        <f t="shared" si="713"/>
        <v>Null</v>
      </c>
      <c r="NI533" t="str">
        <f t="shared" si="714"/>
        <v>Null</v>
      </c>
      <c r="NJ533" s="159" t="str">
        <f t="shared" si="715"/>
        <v>Null</v>
      </c>
      <c r="NK533" t="str">
        <f t="shared" si="716"/>
        <v>Null</v>
      </c>
      <c r="NL533" t="str">
        <f t="shared" si="717"/>
        <v>No RI Tests</v>
      </c>
      <c r="NM533">
        <f t="shared" si="718"/>
        <v>0</v>
      </c>
      <c r="NN533" t="str">
        <f>IF(OR(E533="PK",E533="K",JJ533=""),"Null",INDEX(Lookups!$EZ$4:$FW$18,MATCH($JJ533,Lookups!$EY$4:$EY$18,1),MATCH($E533,Lookups!$EZ$3:$FW$3,0)))</f>
        <v>Null</v>
      </c>
      <c r="NO533" t="str">
        <f>IF(OR(E533="PK",E533="K",JJ533=""),"Null",INDEX(Lookups!$EZ$4:$FW$18,MATCH($JJ533,Lookups!$EY$4:$EY$18,1),MATCH($E533,Lookups!$EZ$3:$FW$3,0) + 1))</f>
        <v>Null</v>
      </c>
      <c r="NP533" t="str">
        <f t="shared" si="719"/>
        <v>Null</v>
      </c>
      <c r="NQ533" t="str">
        <f t="shared" si="720"/>
        <v>Null</v>
      </c>
      <c r="NR533" t="str">
        <f t="shared" si="721"/>
        <v>Null</v>
      </c>
      <c r="NS533" t="str">
        <f t="shared" si="722"/>
        <v>No RI Tests</v>
      </c>
      <c r="NT533" t="str">
        <f t="shared" si="723"/>
        <v>No RI Tests</v>
      </c>
      <c r="NU533" t="str">
        <f t="shared" si="724"/>
        <v>No RI Tests</v>
      </c>
      <c r="NV533" s="183" t="str">
        <f t="array" ref="NV533">IF($NL533="No RI Tests","No RI Tests",VLOOKUP(IF(AND(E533="K",JJ533&lt;280),3,IF(AND(E533="K",JJ533&gt;=280),4,MAX(IF(E533=Lookups!$DF$6:$DF$99,IF(JJ533&gt;=Lookups!$DG$6:$DG$99,Lookups!$DH$6:$DH$99))))),Lookups!$DE$104:$DG$108,2,FALSE))</f>
        <v>No RI Tests</v>
      </c>
      <c r="NW533" s="161" t="str">
        <f t="array" ref="NW533">IF($NL533="No RI Tests","No RI Tests",VLOOKUP(IF(AND(E533="K",JH533&lt;280),3,IF(AND(E533="K",JH533&gt;=280),4,MAX(IF(E533=Lookups!$DF$6:$DF$99,IF(NI533&gt;=Lookups!$DG$6:$DG$99,Lookups!$DH$6:$DH$99))))),Lookups!$DE$104:$DG$108,2,FALSE))</f>
        <v>No RI Tests</v>
      </c>
      <c r="NX533" s="161" t="str">
        <f t="array" ref="NX533">IF($NL533="No RI Tests","No RI Tests",VLOOKUP(IF(AND(E533="K",NK533&lt;280),3,IF(AND(E533="K",NK533&gt;=280),4,MAX(IF(E533=Lookups!$DF$6:$DF$99,IF(NK533&gt;=Lookups!$DG$6:$DG$99,Lookups!$DH$6:$DH$99))))),Lookups!$DE$104:$DG$108,2,FALSE))</f>
        <v>No RI Tests</v>
      </c>
      <c r="NY533" t="str">
        <f t="shared" si="725"/>
        <v>Null</v>
      </c>
      <c r="NZ533" t="str">
        <f t="shared" si="726"/>
        <v>Null</v>
      </c>
      <c r="OA533" t="str">
        <f t="shared" si="727"/>
        <v>No RI for Comparison</v>
      </c>
      <c r="OB533" s="161" t="str">
        <f t="array" ref="OB533">IF($NL533="No RI Tests","No RI Tests",IF(E533="K","N/A",VLOOKUP(MAX(IF(E533=Lookups!$DF$6:$DF$99,IF(JJ533&gt;=Lookups!$DG$6:$DG$99,Lookups!$DI$6:$DI$99))),Lookups!$DE$104:$DG$108,3,FALSE)))</f>
        <v>No RI Tests</v>
      </c>
      <c r="OC533" s="161" t="str">
        <f t="array" ref="OC533">IF($NL533="No RI Tests","No RI Tests",IF(E533="K","N/A",VLOOKUP(MAX(IF(E533=Lookups!$DF$6:$DF$99,IF(NI533&gt;=Lookups!$DG$6:$DG$99,Lookups!$DI$6:$DI$99))),Lookups!$DE$104:$DG$108,3,FALSE)))</f>
        <v>No RI Tests</v>
      </c>
      <c r="OD533" s="161" t="str">
        <f t="array" ref="OD533">IF($NL533="No RI Tests","No RI Tests",IF(E533="K","N/A",VLOOKUP(MAX(IF(E533=Lookups!$DF$6:$DF$99,IF(NK533&gt;=Lookups!$DG$6:$DG$99,Lookups!$DI$6:$DI$99))),Lookups!$DE$104:$DG$108,3,FALSE)))</f>
        <v>No RI Tests</v>
      </c>
      <c r="OE533" t="str">
        <f t="shared" si="728"/>
        <v>Null</v>
      </c>
      <c r="OF533" t="str">
        <f t="shared" si="729"/>
        <v>Null</v>
      </c>
      <c r="OG533" t="str">
        <f t="shared" si="730"/>
        <v>No RI for Comparison</v>
      </c>
      <c r="OH533" t="str">
        <f t="shared" si="731"/>
        <v>Null</v>
      </c>
      <c r="OI533" t="str">
        <f t="shared" si="732"/>
        <v>Null</v>
      </c>
      <c r="OJ533" t="str">
        <f t="shared" si="733"/>
        <v>Null</v>
      </c>
      <c r="OK533" t="str">
        <f t="shared" si="734"/>
        <v>Null</v>
      </c>
      <c r="OL533" t="str">
        <f t="shared" si="735"/>
        <v>Null</v>
      </c>
      <c r="OM533" t="str">
        <f t="shared" si="736"/>
        <v>Null</v>
      </c>
      <c r="ON533" t="str">
        <f t="shared" si="737"/>
        <v>Null</v>
      </c>
      <c r="OO533" t="str">
        <f t="shared" si="738"/>
        <v>Null RI</v>
      </c>
      <c r="OP533" t="str">
        <f ca="1">IF(AND(HR533&lt;&gt;"",JJ533&lt;600),IF(HT533="Advancing","Tier 2","Tier 3"),IF(JI533="","Null",IF(OR(E533="K",E533&lt;3),"FRA Recommended",IF(JJ533&gt;=IF(E533&lt;6,400,600),IF(JJ533&lt;VLOOKUP(E533,Lookups!$AP$3:$AR$16,3,FALSE),"Tier 2","Core"),IF(JJ533&lt;400,IF(RAND()&lt;0.81,"Tier 3","Tier 2"),IF(RAND()&lt;0.51,"Tier 3","Tier 2"))))))</f>
        <v>Null</v>
      </c>
      <c r="OQ533" t="str">
        <f t="shared" si="739"/>
        <v>Null</v>
      </c>
      <c r="OR533" t="str">
        <f t="shared" si="740"/>
        <v>Null</v>
      </c>
      <c r="OS533" t="str">
        <f t="shared" si="741"/>
        <v>Null</v>
      </c>
      <c r="OT533" t="str">
        <f t="shared" si="742"/>
        <v>No RI Tests</v>
      </c>
      <c r="OU533" s="159" t="str">
        <f t="shared" si="743"/>
        <v>No PI Tests</v>
      </c>
      <c r="OV533" t="str">
        <f t="shared" si="744"/>
        <v>No PI Tests</v>
      </c>
      <c r="OW533" t="str">
        <f t="shared" si="745"/>
        <v>No PI Tests</v>
      </c>
      <c r="OX533" t="str">
        <f t="shared" si="746"/>
        <v>No PI Tests</v>
      </c>
      <c r="OY533" t="str">
        <f t="shared" si="747"/>
        <v>No PI Tests</v>
      </c>
      <c r="OZ533" t="str">
        <f t="shared" si="748"/>
        <v>No PI Tests</v>
      </c>
      <c r="PA533" s="159" t="str">
        <f t="shared" si="749"/>
        <v>No PI Tests</v>
      </c>
      <c r="PB533" t="str">
        <f t="shared" si="750"/>
        <v>No PI Tests</v>
      </c>
      <c r="PC533" t="str">
        <f t="shared" si="751"/>
        <v>No PI Tests</v>
      </c>
      <c r="PD533" t="str">
        <f t="shared" si="752"/>
        <v>No PI Tests</v>
      </c>
      <c r="PE533" t="str">
        <f t="shared" si="753"/>
        <v>No PI Tests</v>
      </c>
      <c r="PF533" t="str">
        <f t="shared" si="754"/>
        <v>No PI Tests</v>
      </c>
      <c r="PG533" t="str">
        <f t="shared" si="755"/>
        <v>No PI Tests</v>
      </c>
      <c r="PH533">
        <f t="shared" si="756"/>
        <v>0</v>
      </c>
      <c r="PI533">
        <f t="shared" si="757"/>
        <v>0</v>
      </c>
      <c r="PJ533" t="str">
        <f t="shared" si="758"/>
        <v>Null</v>
      </c>
      <c r="PK533" t="str">
        <f>IF(HR533="","Null",IF(E533&lt;3,"Null",IF(HU533=0,0,IF(HS533="Form 1",VLOOKUP(HU533,Lookups!$BE$3:$BP$63,E533,FALSE),IF(HS533="Form 2",VLOOKUP(HU533,Lookups!$BE$67:$BP$127,E533,FALSE),VLOOKUP(HU533,Lookups!$BE$130:$BP$190,E533,FALSE))))))</f>
        <v>Null</v>
      </c>
      <c r="PL533" t="str">
        <f t="shared" si="759"/>
        <v>Null</v>
      </c>
      <c r="PM533" t="str">
        <f>IF($PH533=0,"Null",IF(E533&lt;3,"Null",IF(OX533=0,0,IF(OV533="Form 1",VLOOKUP(OX533,Lookups!$BE$3:$BP$63,E533,FALSE),IF(OV533="Form 2",VLOOKUP(OX533,Lookups!$BE$67:$BP$127,E533,FALSE),VLOOKUP(OX533,Lookups!$BE$130:$BP$190,E533,FALSE))))))</f>
        <v>Null</v>
      </c>
      <c r="PN533" t="str">
        <f t="shared" si="760"/>
        <v>Null</v>
      </c>
      <c r="PO533" t="str">
        <f t="shared" si="761"/>
        <v>Null</v>
      </c>
      <c r="PP533" t="str">
        <f t="shared" si="762"/>
        <v>Null</v>
      </c>
      <c r="PQ533" t="str">
        <f>IF(HR533="","Null",IF(E533&lt;3,"Null",IF(HV533=0,0,IF(HS533="Form 1",VLOOKUP(HV533,Lookups!$BR$3:$CC$63,E533,FALSE),IF(HS533="Form 2",VLOOKUP(HV533,Lookups!$BR$67:$CC$127,E533,FALSE),VLOOKUP(HV533,Lookups!$BR$130:$CC$190,E533,FALSE))))))</f>
        <v>Null</v>
      </c>
      <c r="PR533" t="str">
        <f t="shared" si="763"/>
        <v>Null</v>
      </c>
      <c r="PS533" t="str">
        <f>IF(HR533="","Null",IF(E533&lt;3,"Null",IF(OY533=0,0,IF(OW533="Form 1",VLOOKUP(OY533,Lookups!$BR$3:$CC$63,E533,FALSE),IF(OW533="Form 2",VLOOKUP(OY533,Lookups!$BR$67:$CC$127,E533,FALSE),VLOOKUP(OY533,Lookups!$BR$130:$CC$190,E533,FALSE))))))</f>
        <v>Null</v>
      </c>
      <c r="PT533" t="str">
        <f t="shared" si="764"/>
        <v>Null</v>
      </c>
      <c r="PU533" t="str">
        <f t="shared" si="765"/>
        <v>Null</v>
      </c>
      <c r="PV533" t="str">
        <f t="shared" si="766"/>
        <v>Null</v>
      </c>
      <c r="PW533" t="str">
        <f t="shared" si="767"/>
        <v>No PI Tests</v>
      </c>
      <c r="PX533">
        <f t="shared" si="768"/>
        <v>0</v>
      </c>
      <c r="PY533">
        <f t="shared" si="769"/>
        <v>0</v>
      </c>
      <c r="PZ533" t="str">
        <f t="shared" si="770"/>
        <v>Null</v>
      </c>
      <c r="QA533" t="str">
        <f t="shared" si="771"/>
        <v>Null</v>
      </c>
      <c r="QB533" t="str">
        <f t="shared" si="772"/>
        <v>Null</v>
      </c>
      <c r="QC533" t="str">
        <f>IF($MS533="System 44 Record",IF(BQ533&lt;MEDIAN(Directions!$F$3,Directions!$F$6),"Mid-Year Exited Student","Full Year Participant")&amp;IF(BP533&lt;Directions!$F$3,", Started Prior Year",", Started This Year"),"Null")</f>
        <v>Null</v>
      </c>
      <c r="QD533" t="str">
        <f t="shared" si="773"/>
        <v>Null</v>
      </c>
      <c r="QE533">
        <f t="shared" si="774"/>
        <v>0</v>
      </c>
      <c r="QF533">
        <f t="shared" si="775"/>
        <v>0</v>
      </c>
      <c r="QG533">
        <f t="shared" si="776"/>
        <v>0</v>
      </c>
      <c r="QH533">
        <f t="shared" si="777"/>
        <v>0</v>
      </c>
      <c r="QI533">
        <f t="shared" si="778"/>
        <v>0</v>
      </c>
      <c r="QJ533" t="str">
        <f t="shared" si="779"/>
        <v>Used None</v>
      </c>
      <c r="QK533" t="str">
        <f t="shared" si="780"/>
        <v>Null</v>
      </c>
      <c r="QL533" t="str">
        <f t="shared" si="781"/>
        <v>Null</v>
      </c>
      <c r="QM533" t="str">
        <f>IF($MS533="READ 180 Record",IF(AQ533="","Null",VLOOKUP(JJ533,Lookups!$DX$3:$EB$2054,AN533+1,FALSE)),"Null")</f>
        <v>Null</v>
      </c>
      <c r="QN533" t="str">
        <f t="shared" si="782"/>
        <v>Null</v>
      </c>
    </row>
    <row r="534" spans="1:456" x14ac:dyDescent="0.25">
      <c r="A534" s="161" t="s">
        <v>1447</v>
      </c>
      <c r="B534" s="161" t="s">
        <v>1447</v>
      </c>
      <c r="C534" s="161" t="s">
        <v>1447</v>
      </c>
      <c r="D534" s="161" t="s">
        <v>1447</v>
      </c>
      <c r="E534" s="161">
        <v>4</v>
      </c>
      <c r="F534" s="161" t="s">
        <v>1447</v>
      </c>
      <c r="G534" s="161" t="s">
        <v>880</v>
      </c>
      <c r="H534" s="161" t="s">
        <v>881</v>
      </c>
      <c r="K534" s="161">
        <v>0</v>
      </c>
      <c r="L534" s="161">
        <v>0</v>
      </c>
      <c r="M534" s="161">
        <v>0</v>
      </c>
      <c r="N534" s="161">
        <v>0</v>
      </c>
      <c r="O534" s="161">
        <v>0</v>
      </c>
      <c r="P534" s="161">
        <v>0</v>
      </c>
      <c r="Q534" s="161">
        <v>0</v>
      </c>
      <c r="R534" s="161">
        <v>0</v>
      </c>
      <c r="S534" s="161">
        <v>0</v>
      </c>
      <c r="T534" s="161">
        <v>0</v>
      </c>
      <c r="U534" s="161">
        <v>0</v>
      </c>
      <c r="V534" s="161">
        <v>0</v>
      </c>
      <c r="W534" s="161">
        <v>0</v>
      </c>
      <c r="X534" s="161">
        <v>0</v>
      </c>
      <c r="AB534" s="161" t="s">
        <v>242</v>
      </c>
      <c r="AC534" s="161" t="s">
        <v>242</v>
      </c>
      <c r="AD534" s="161" t="s">
        <v>242</v>
      </c>
      <c r="AE534" s="161" t="s">
        <v>242</v>
      </c>
      <c r="AF534" s="161" t="s">
        <v>242</v>
      </c>
      <c r="AG534" s="161" t="s">
        <v>242</v>
      </c>
      <c r="AH534" s="161" t="s">
        <v>242</v>
      </c>
      <c r="AI534" s="161">
        <v>20150801</v>
      </c>
      <c r="AJ534" s="161">
        <v>20160525</v>
      </c>
      <c r="AK534" s="161" t="s">
        <v>869</v>
      </c>
      <c r="AL534" t="s">
        <v>1078</v>
      </c>
      <c r="BN534" t="s">
        <v>1079</v>
      </c>
      <c r="ET534" s="161">
        <v>0</v>
      </c>
      <c r="EU534" s="161">
        <v>0</v>
      </c>
      <c r="EV534" s="161">
        <v>0</v>
      </c>
      <c r="EW534" s="161">
        <v>0</v>
      </c>
      <c r="EX534" s="161">
        <v>0</v>
      </c>
      <c r="EY534" s="161">
        <v>0</v>
      </c>
      <c r="EZ534" s="161">
        <v>0</v>
      </c>
      <c r="FA534" s="161">
        <v>0</v>
      </c>
      <c r="FB534" s="161">
        <v>0</v>
      </c>
      <c r="FC534" s="161">
        <v>0</v>
      </c>
      <c r="FD534" s="161">
        <v>0</v>
      </c>
      <c r="FE534" s="161">
        <v>0</v>
      </c>
      <c r="HN534" s="161" t="s">
        <v>881</v>
      </c>
      <c r="JB534" s="161" t="s">
        <v>881</v>
      </c>
      <c r="JC534" s="161">
        <v>0</v>
      </c>
      <c r="JD534" s="161">
        <v>0</v>
      </c>
      <c r="JE534" s="161">
        <v>0</v>
      </c>
      <c r="JF534" s="161">
        <v>0</v>
      </c>
      <c r="MN534" t="str">
        <f t="shared" si="696"/>
        <v>NoNoNoNoNoNo</v>
      </c>
      <c r="MO534" t="str">
        <f>IF(AND(MN534="NoNoNoNoNoNo",JI534=""),"No Programs",VLOOKUP(MN534,Lookups!$DA$4:$DB$67,2,FALSE))</f>
        <v>No Programs</v>
      </c>
      <c r="MP534">
        <f t="shared" si="697"/>
        <v>0</v>
      </c>
      <c r="MQ534" t="str">
        <f t="shared" si="698"/>
        <v>No Program Use</v>
      </c>
      <c r="MR534" t="str">
        <f>Directions!$D$3</f>
        <v>Usage</v>
      </c>
      <c r="MS534" t="str">
        <f>VLOOKUP(MQ534,Lookups!$CU$71:$CV$80,2,FALSE)</f>
        <v>Exclude</v>
      </c>
      <c r="MT534">
        <f t="shared" si="699"/>
        <v>0</v>
      </c>
      <c r="MU534">
        <f t="shared" si="700"/>
        <v>0</v>
      </c>
      <c r="MV534">
        <f t="shared" si="701"/>
        <v>0</v>
      </c>
      <c r="MW534">
        <f t="shared" si="702"/>
        <v>0</v>
      </c>
      <c r="MX534">
        <f t="shared" si="703"/>
        <v>0</v>
      </c>
      <c r="MY534" t="str">
        <f t="shared" si="704"/>
        <v>Not Used</v>
      </c>
      <c r="MZ534">
        <f t="shared" si="705"/>
        <v>0</v>
      </c>
      <c r="NA534" t="str">
        <f t="shared" si="706"/>
        <v>Not Available</v>
      </c>
      <c r="NB534" t="str">
        <f t="shared" si="707"/>
        <v>Not Available</v>
      </c>
      <c r="NC534" t="str">
        <f t="shared" si="708"/>
        <v>4 Not Indicated</v>
      </c>
      <c r="ND534" t="str">
        <f t="shared" si="709"/>
        <v>4 Not Indicated</v>
      </c>
      <c r="NE534" t="str">
        <f t="shared" si="710"/>
        <v>4 Not Indicated</v>
      </c>
      <c r="NF534" t="str">
        <f t="shared" si="711"/>
        <v>4 Not Indicated</v>
      </c>
      <c r="NG534" t="str">
        <f t="shared" si="712"/>
        <v>4 Not Indicated</v>
      </c>
      <c r="NH534" s="159" t="str">
        <f t="shared" si="713"/>
        <v>Null</v>
      </c>
      <c r="NI534" t="str">
        <f t="shared" si="714"/>
        <v>Null</v>
      </c>
      <c r="NJ534" s="159" t="str">
        <f t="shared" si="715"/>
        <v>Null</v>
      </c>
      <c r="NK534" t="str">
        <f t="shared" si="716"/>
        <v>Null</v>
      </c>
      <c r="NL534" t="str">
        <f t="shared" si="717"/>
        <v>No RI Tests</v>
      </c>
      <c r="NM534">
        <f t="shared" si="718"/>
        <v>0</v>
      </c>
      <c r="NN534" t="str">
        <f>IF(OR(E534="PK",E534="K",JJ534=""),"Null",INDEX(Lookups!$EZ$4:$FW$18,MATCH($JJ534,Lookups!$EY$4:$EY$18,1),MATCH($E534,Lookups!$EZ$3:$FW$3,0)))</f>
        <v>Null</v>
      </c>
      <c r="NO534" t="str">
        <f>IF(OR(E534="PK",E534="K",JJ534=""),"Null",INDEX(Lookups!$EZ$4:$FW$18,MATCH($JJ534,Lookups!$EY$4:$EY$18,1),MATCH($E534,Lookups!$EZ$3:$FW$3,0) + 1))</f>
        <v>Null</v>
      </c>
      <c r="NP534" t="str">
        <f t="shared" si="719"/>
        <v>Null</v>
      </c>
      <c r="NQ534" t="str">
        <f t="shared" si="720"/>
        <v>Null</v>
      </c>
      <c r="NR534" t="str">
        <f t="shared" si="721"/>
        <v>Null</v>
      </c>
      <c r="NS534" t="str">
        <f t="shared" si="722"/>
        <v>No RI Tests</v>
      </c>
      <c r="NT534" t="str">
        <f t="shared" si="723"/>
        <v>No RI Tests</v>
      </c>
      <c r="NU534" t="str">
        <f t="shared" si="724"/>
        <v>No RI Tests</v>
      </c>
      <c r="NV534" s="183" t="str">
        <f t="array" ref="NV534">IF($NL534="No RI Tests","No RI Tests",VLOOKUP(IF(AND(E534="K",JJ534&lt;280),3,IF(AND(E534="K",JJ534&gt;=280),4,MAX(IF(E534=Lookups!$DF$6:$DF$99,IF(JJ534&gt;=Lookups!$DG$6:$DG$99,Lookups!$DH$6:$DH$99))))),Lookups!$DE$104:$DG$108,2,FALSE))</f>
        <v>No RI Tests</v>
      </c>
      <c r="NW534" s="161" t="str">
        <f t="array" ref="NW534">IF($NL534="No RI Tests","No RI Tests",VLOOKUP(IF(AND(E534="K",JH534&lt;280),3,IF(AND(E534="K",JH534&gt;=280),4,MAX(IF(E534=Lookups!$DF$6:$DF$99,IF(NI534&gt;=Lookups!$DG$6:$DG$99,Lookups!$DH$6:$DH$99))))),Lookups!$DE$104:$DG$108,2,FALSE))</f>
        <v>No RI Tests</v>
      </c>
      <c r="NX534" s="161" t="str">
        <f t="array" ref="NX534">IF($NL534="No RI Tests","No RI Tests",VLOOKUP(IF(AND(E534="K",NK534&lt;280),3,IF(AND(E534="K",NK534&gt;=280),4,MAX(IF(E534=Lookups!$DF$6:$DF$99,IF(NK534&gt;=Lookups!$DG$6:$DG$99,Lookups!$DH$6:$DH$99))))),Lookups!$DE$104:$DG$108,2,FALSE))</f>
        <v>No RI Tests</v>
      </c>
      <c r="NY534" t="str">
        <f t="shared" si="725"/>
        <v>Null</v>
      </c>
      <c r="NZ534" t="str">
        <f t="shared" si="726"/>
        <v>Null</v>
      </c>
      <c r="OA534" t="str">
        <f t="shared" si="727"/>
        <v>No RI for Comparison</v>
      </c>
      <c r="OB534" s="161" t="str">
        <f t="array" ref="OB534">IF($NL534="No RI Tests","No RI Tests",IF(E534="K","N/A",VLOOKUP(MAX(IF(E534=Lookups!$DF$6:$DF$99,IF(JJ534&gt;=Lookups!$DG$6:$DG$99,Lookups!$DI$6:$DI$99))),Lookups!$DE$104:$DG$108,3,FALSE)))</f>
        <v>No RI Tests</v>
      </c>
      <c r="OC534" s="161" t="str">
        <f t="array" ref="OC534">IF($NL534="No RI Tests","No RI Tests",IF(E534="K","N/A",VLOOKUP(MAX(IF(E534=Lookups!$DF$6:$DF$99,IF(NI534&gt;=Lookups!$DG$6:$DG$99,Lookups!$DI$6:$DI$99))),Lookups!$DE$104:$DG$108,3,FALSE)))</f>
        <v>No RI Tests</v>
      </c>
      <c r="OD534" s="161" t="str">
        <f t="array" ref="OD534">IF($NL534="No RI Tests","No RI Tests",IF(E534="K","N/A",VLOOKUP(MAX(IF(E534=Lookups!$DF$6:$DF$99,IF(NK534&gt;=Lookups!$DG$6:$DG$99,Lookups!$DI$6:$DI$99))),Lookups!$DE$104:$DG$108,3,FALSE)))</f>
        <v>No RI Tests</v>
      </c>
      <c r="OE534" t="str">
        <f t="shared" si="728"/>
        <v>Null</v>
      </c>
      <c r="OF534" t="str">
        <f t="shared" si="729"/>
        <v>Null</v>
      </c>
      <c r="OG534" t="str">
        <f t="shared" si="730"/>
        <v>No RI for Comparison</v>
      </c>
      <c r="OH534" t="str">
        <f t="shared" si="731"/>
        <v>Null</v>
      </c>
      <c r="OI534" t="str">
        <f t="shared" si="732"/>
        <v>Null</v>
      </c>
      <c r="OJ534" t="str">
        <f t="shared" si="733"/>
        <v>Null</v>
      </c>
      <c r="OK534" t="str">
        <f t="shared" si="734"/>
        <v>Null</v>
      </c>
      <c r="OL534" t="str">
        <f t="shared" si="735"/>
        <v>Null</v>
      </c>
      <c r="OM534" t="str">
        <f t="shared" si="736"/>
        <v>Null</v>
      </c>
      <c r="ON534" t="str">
        <f t="shared" si="737"/>
        <v>Null</v>
      </c>
      <c r="OO534" t="str">
        <f t="shared" si="738"/>
        <v>Null RI</v>
      </c>
      <c r="OP534" t="str">
        <f ca="1">IF(AND(HR534&lt;&gt;"",JJ534&lt;600),IF(HT534="Advancing","Tier 2","Tier 3"),IF(JI534="","Null",IF(OR(E534="K",E534&lt;3),"FRA Recommended",IF(JJ534&gt;=IF(E534&lt;6,400,600),IF(JJ534&lt;VLOOKUP(E534,Lookups!$AP$3:$AR$16,3,FALSE),"Tier 2","Core"),IF(JJ534&lt;400,IF(RAND()&lt;0.81,"Tier 3","Tier 2"),IF(RAND()&lt;0.51,"Tier 3","Tier 2"))))))</f>
        <v>Null</v>
      </c>
      <c r="OQ534" t="str">
        <f t="shared" si="739"/>
        <v>Null</v>
      </c>
      <c r="OR534" t="str">
        <f t="shared" si="740"/>
        <v>Null</v>
      </c>
      <c r="OS534" t="str">
        <f t="shared" si="741"/>
        <v>Null</v>
      </c>
      <c r="OT534" t="str">
        <f t="shared" si="742"/>
        <v>No RI Tests</v>
      </c>
      <c r="OU534" s="159" t="str">
        <f t="shared" si="743"/>
        <v>No PI Tests</v>
      </c>
      <c r="OV534" t="str">
        <f t="shared" si="744"/>
        <v>No PI Tests</v>
      </c>
      <c r="OW534" t="str">
        <f t="shared" si="745"/>
        <v>No PI Tests</v>
      </c>
      <c r="OX534" t="str">
        <f t="shared" si="746"/>
        <v>No PI Tests</v>
      </c>
      <c r="OY534" t="str">
        <f t="shared" si="747"/>
        <v>No PI Tests</v>
      </c>
      <c r="OZ534" t="str">
        <f t="shared" si="748"/>
        <v>No PI Tests</v>
      </c>
      <c r="PA534" s="159" t="str">
        <f t="shared" si="749"/>
        <v>No PI Tests</v>
      </c>
      <c r="PB534" t="str">
        <f t="shared" si="750"/>
        <v>No PI Tests</v>
      </c>
      <c r="PC534" t="str">
        <f t="shared" si="751"/>
        <v>No PI Tests</v>
      </c>
      <c r="PD534" t="str">
        <f t="shared" si="752"/>
        <v>No PI Tests</v>
      </c>
      <c r="PE534" t="str">
        <f t="shared" si="753"/>
        <v>No PI Tests</v>
      </c>
      <c r="PF534" t="str">
        <f t="shared" si="754"/>
        <v>No PI Tests</v>
      </c>
      <c r="PG534" t="str">
        <f t="shared" si="755"/>
        <v>No PI Tests</v>
      </c>
      <c r="PH534">
        <f t="shared" si="756"/>
        <v>0</v>
      </c>
      <c r="PI534">
        <f t="shared" si="757"/>
        <v>0</v>
      </c>
      <c r="PJ534" t="str">
        <f t="shared" si="758"/>
        <v>Null</v>
      </c>
      <c r="PK534" t="str">
        <f>IF(HR534="","Null",IF(E534&lt;3,"Null",IF(HU534=0,0,IF(HS534="Form 1",VLOOKUP(HU534,Lookups!$BE$3:$BP$63,E534,FALSE),IF(HS534="Form 2",VLOOKUP(HU534,Lookups!$BE$67:$BP$127,E534,FALSE),VLOOKUP(HU534,Lookups!$BE$130:$BP$190,E534,FALSE))))))</f>
        <v>Null</v>
      </c>
      <c r="PL534" t="str">
        <f t="shared" si="759"/>
        <v>Null</v>
      </c>
      <c r="PM534" t="str">
        <f>IF($PH534=0,"Null",IF(E534&lt;3,"Null",IF(OX534=0,0,IF(OV534="Form 1",VLOOKUP(OX534,Lookups!$BE$3:$BP$63,E534,FALSE),IF(OV534="Form 2",VLOOKUP(OX534,Lookups!$BE$67:$BP$127,E534,FALSE),VLOOKUP(OX534,Lookups!$BE$130:$BP$190,E534,FALSE))))))</f>
        <v>Null</v>
      </c>
      <c r="PN534" t="str">
        <f t="shared" si="760"/>
        <v>Null</v>
      </c>
      <c r="PO534" t="str">
        <f t="shared" si="761"/>
        <v>Null</v>
      </c>
      <c r="PP534" t="str">
        <f t="shared" si="762"/>
        <v>Null</v>
      </c>
      <c r="PQ534" t="str">
        <f>IF(HR534="","Null",IF(E534&lt;3,"Null",IF(HV534=0,0,IF(HS534="Form 1",VLOOKUP(HV534,Lookups!$BR$3:$CC$63,E534,FALSE),IF(HS534="Form 2",VLOOKUP(HV534,Lookups!$BR$67:$CC$127,E534,FALSE),VLOOKUP(HV534,Lookups!$BR$130:$CC$190,E534,FALSE))))))</f>
        <v>Null</v>
      </c>
      <c r="PR534" t="str">
        <f t="shared" si="763"/>
        <v>Null</v>
      </c>
      <c r="PS534" t="str">
        <f>IF(HR534="","Null",IF(E534&lt;3,"Null",IF(OY534=0,0,IF(OW534="Form 1",VLOOKUP(OY534,Lookups!$BR$3:$CC$63,E534,FALSE),IF(OW534="Form 2",VLOOKUP(OY534,Lookups!$BR$67:$CC$127,E534,FALSE),VLOOKUP(OY534,Lookups!$BR$130:$CC$190,E534,FALSE))))))</f>
        <v>Null</v>
      </c>
      <c r="PT534" t="str">
        <f t="shared" si="764"/>
        <v>Null</v>
      </c>
      <c r="PU534" t="str">
        <f t="shared" si="765"/>
        <v>Null</v>
      </c>
      <c r="PV534" t="str">
        <f t="shared" si="766"/>
        <v>Null</v>
      </c>
      <c r="PW534" t="str">
        <f t="shared" si="767"/>
        <v>No PI Tests</v>
      </c>
      <c r="PX534">
        <f t="shared" si="768"/>
        <v>0</v>
      </c>
      <c r="PY534">
        <f t="shared" si="769"/>
        <v>0</v>
      </c>
      <c r="PZ534" t="str">
        <f t="shared" si="770"/>
        <v>Null</v>
      </c>
      <c r="QA534" t="str">
        <f t="shared" si="771"/>
        <v>Null</v>
      </c>
      <c r="QB534" t="str">
        <f t="shared" si="772"/>
        <v>Null</v>
      </c>
      <c r="QC534" t="str">
        <f>IF($MS534="System 44 Record",IF(BQ534&lt;MEDIAN(Directions!$F$3,Directions!$F$6),"Mid-Year Exited Student","Full Year Participant")&amp;IF(BP534&lt;Directions!$F$3,", Started Prior Year",", Started This Year"),"Null")</f>
        <v>Null</v>
      </c>
      <c r="QD534" t="str">
        <f t="shared" si="773"/>
        <v>Null</v>
      </c>
      <c r="QE534">
        <f t="shared" si="774"/>
        <v>0</v>
      </c>
      <c r="QF534">
        <f t="shared" si="775"/>
        <v>0</v>
      </c>
      <c r="QG534">
        <f t="shared" si="776"/>
        <v>0</v>
      </c>
      <c r="QH534">
        <f t="shared" si="777"/>
        <v>0</v>
      </c>
      <c r="QI534">
        <f t="shared" si="778"/>
        <v>0</v>
      </c>
      <c r="QJ534" t="str">
        <f t="shared" si="779"/>
        <v>Used None</v>
      </c>
      <c r="QK534" t="str">
        <f t="shared" si="780"/>
        <v>Null</v>
      </c>
      <c r="QL534" t="str">
        <f t="shared" si="781"/>
        <v>Null</v>
      </c>
      <c r="QM534" t="str">
        <f>IF($MS534="READ 180 Record",IF(AQ534="","Null",VLOOKUP(JJ534,Lookups!$DX$3:$EB$2054,AN534+1,FALSE)),"Null")</f>
        <v>Null</v>
      </c>
      <c r="QN534" t="str">
        <f t="shared" si="782"/>
        <v>Null</v>
      </c>
    </row>
    <row r="535" spans="1:456" x14ac:dyDescent="0.25">
      <c r="A535" s="161" t="s">
        <v>1447</v>
      </c>
      <c r="B535" s="161" t="s">
        <v>1447</v>
      </c>
      <c r="C535" s="161" t="s">
        <v>1447</v>
      </c>
      <c r="D535" s="161" t="s">
        <v>1447</v>
      </c>
      <c r="E535" s="161">
        <v>7</v>
      </c>
      <c r="F535" s="161" t="s">
        <v>1447</v>
      </c>
      <c r="G535" s="161" t="s">
        <v>867</v>
      </c>
      <c r="H535" s="161" t="s">
        <v>899</v>
      </c>
      <c r="I535" s="161">
        <v>872</v>
      </c>
      <c r="J535" s="159">
        <v>42501</v>
      </c>
      <c r="K535" s="161">
        <v>0</v>
      </c>
      <c r="L535" s="161">
        <v>0</v>
      </c>
      <c r="M535" s="161">
        <v>0</v>
      </c>
      <c r="N535" s="161">
        <v>0</v>
      </c>
      <c r="O535" s="161">
        <v>0</v>
      </c>
      <c r="P535" s="161">
        <v>0</v>
      </c>
      <c r="Q535" s="161">
        <v>1</v>
      </c>
      <c r="R535" s="161">
        <v>0</v>
      </c>
      <c r="S535" s="161">
        <v>0</v>
      </c>
      <c r="T535" s="161">
        <v>1</v>
      </c>
      <c r="U535" s="161">
        <v>0</v>
      </c>
      <c r="V535" s="161">
        <v>0</v>
      </c>
      <c r="W535" s="161">
        <v>0</v>
      </c>
      <c r="X535" s="161">
        <v>0</v>
      </c>
      <c r="AB535" s="161" t="s">
        <v>241</v>
      </c>
      <c r="AC535" s="161" t="s">
        <v>242</v>
      </c>
      <c r="AD535" s="161" t="s">
        <v>242</v>
      </c>
      <c r="AE535" s="161" t="s">
        <v>242</v>
      </c>
      <c r="AF535" s="161" t="s">
        <v>242</v>
      </c>
      <c r="AG535" s="161" t="s">
        <v>241</v>
      </c>
      <c r="AH535" s="161" t="s">
        <v>242</v>
      </c>
      <c r="AI535" s="161">
        <v>20150801</v>
      </c>
      <c r="AJ535" s="161">
        <v>20160525</v>
      </c>
      <c r="AK535" s="161" t="s">
        <v>869</v>
      </c>
      <c r="AL535" t="s">
        <v>1076</v>
      </c>
      <c r="AM535" t="s">
        <v>899</v>
      </c>
      <c r="AN535">
        <v>3</v>
      </c>
      <c r="AO535" t="s">
        <v>870</v>
      </c>
      <c r="AP535">
        <v>4</v>
      </c>
      <c r="AQ535">
        <v>77</v>
      </c>
      <c r="AR535">
        <v>992</v>
      </c>
      <c r="AS535">
        <v>505</v>
      </c>
      <c r="AT535">
        <v>29</v>
      </c>
      <c r="AU535">
        <v>308</v>
      </c>
      <c r="AV535">
        <v>115</v>
      </c>
      <c r="AW535">
        <v>88</v>
      </c>
      <c r="AX535">
        <v>11.783300000000001</v>
      </c>
      <c r="AY535">
        <v>15.8</v>
      </c>
      <c r="AZ535">
        <v>2.4062999999999999</v>
      </c>
      <c r="BA535">
        <v>186.0164</v>
      </c>
      <c r="BB535">
        <v>14217</v>
      </c>
      <c r="BC535">
        <v>53.125</v>
      </c>
      <c r="BD535">
        <v>88.888888887999997</v>
      </c>
      <c r="BE535">
        <v>127</v>
      </c>
      <c r="BF535">
        <v>205</v>
      </c>
      <c r="BG535">
        <v>17</v>
      </c>
      <c r="BH535">
        <v>95</v>
      </c>
      <c r="BI535">
        <v>3</v>
      </c>
      <c r="BJ535">
        <v>5</v>
      </c>
      <c r="BK535">
        <v>35</v>
      </c>
      <c r="BL535">
        <v>0</v>
      </c>
      <c r="BM535" t="s">
        <v>1080</v>
      </c>
      <c r="BN535" t="s">
        <v>1079</v>
      </c>
      <c r="ET535" s="161">
        <v>3</v>
      </c>
      <c r="EU535" s="161">
        <v>89</v>
      </c>
      <c r="EV535" s="161">
        <v>44</v>
      </c>
      <c r="EW535" s="161">
        <v>5313</v>
      </c>
      <c r="EX535" s="161">
        <v>0</v>
      </c>
      <c r="EY535" s="161">
        <v>0</v>
      </c>
      <c r="EZ535" s="161">
        <v>0</v>
      </c>
      <c r="FA535" s="161">
        <v>0</v>
      </c>
      <c r="FB535" s="161">
        <v>75</v>
      </c>
      <c r="FC535" s="161">
        <v>87</v>
      </c>
      <c r="FD535" s="161">
        <v>0</v>
      </c>
      <c r="FE535" s="161">
        <v>2</v>
      </c>
      <c r="FF535" s="159">
        <v>42411</v>
      </c>
      <c r="FG535" s="161">
        <v>71</v>
      </c>
      <c r="FH535" s="161">
        <v>85</v>
      </c>
      <c r="FI535" s="161">
        <v>58</v>
      </c>
      <c r="FJ535" s="161">
        <v>88</v>
      </c>
      <c r="FK535" s="161">
        <v>75</v>
      </c>
      <c r="FL535" s="159">
        <v>42311</v>
      </c>
      <c r="FM535" s="161">
        <v>79</v>
      </c>
      <c r="FN535" s="161">
        <v>89</v>
      </c>
      <c r="FO535" s="161">
        <v>58</v>
      </c>
      <c r="FP535" s="161">
        <v>88</v>
      </c>
      <c r="FQ535" s="161">
        <v>100</v>
      </c>
      <c r="HN535" s="161" t="s">
        <v>899</v>
      </c>
      <c r="JB535" s="161" t="s">
        <v>899</v>
      </c>
      <c r="JC535" s="161">
        <v>10</v>
      </c>
      <c r="JD535" s="161">
        <v>8</v>
      </c>
      <c r="JE535" s="161">
        <v>11</v>
      </c>
      <c r="JF535" s="161">
        <v>4994</v>
      </c>
      <c r="JG535" s="159">
        <v>42501</v>
      </c>
      <c r="JH535" s="161">
        <v>872</v>
      </c>
      <c r="JI535" s="159">
        <v>42237</v>
      </c>
      <c r="JJ535" s="161">
        <v>624</v>
      </c>
      <c r="JK535" s="161">
        <v>9</v>
      </c>
      <c r="JL535" s="159">
        <v>42346</v>
      </c>
      <c r="JM535" s="161">
        <v>622</v>
      </c>
      <c r="JN535" s="161">
        <v>19</v>
      </c>
      <c r="JO535" s="159">
        <v>42501</v>
      </c>
      <c r="JP535" s="161">
        <v>872</v>
      </c>
      <c r="JQ535" s="161">
        <v>28</v>
      </c>
      <c r="MN535" t="str">
        <f t="shared" si="696"/>
        <v>YesNoNoNoYesNo</v>
      </c>
      <c r="MO535" t="str">
        <f>IF(AND(MN535="NoNoNoNoNoNo",JI535=""),"No Programs",VLOOKUP(MN535,Lookups!$DA$4:$DB$67,2,FALSE))</f>
        <v>READ 180 Only</v>
      </c>
      <c r="MP535">
        <f t="shared" si="697"/>
        <v>1</v>
      </c>
      <c r="MQ535" t="str">
        <f t="shared" si="698"/>
        <v>READ 180 User</v>
      </c>
      <c r="MR535" t="str">
        <f>Directions!$D$3</f>
        <v>Usage</v>
      </c>
      <c r="MS535" t="str">
        <f>VLOOKUP(MQ535,Lookups!$CU$71:$CV$80,2,FALSE)</f>
        <v>READ 180 Record</v>
      </c>
      <c r="MT535">
        <f t="shared" si="699"/>
        <v>1</v>
      </c>
      <c r="MU535">
        <f t="shared" si="700"/>
        <v>1</v>
      </c>
      <c r="MV535">
        <f t="shared" si="701"/>
        <v>1</v>
      </c>
      <c r="MW535">
        <f t="shared" si="702"/>
        <v>1</v>
      </c>
      <c r="MX535">
        <f t="shared" si="703"/>
        <v>37.714285714285715</v>
      </c>
      <c r="MY535" t="str">
        <f t="shared" si="704"/>
        <v>Probable</v>
      </c>
      <c r="MZ535">
        <f t="shared" si="705"/>
        <v>2</v>
      </c>
      <c r="NA535" t="str">
        <f t="shared" si="706"/>
        <v>Male</v>
      </c>
      <c r="NB535" t="str">
        <f t="shared" si="707"/>
        <v>African American</v>
      </c>
      <c r="NC535" t="str">
        <f t="shared" si="708"/>
        <v>2 Not Economically Disadvantaged</v>
      </c>
      <c r="ND535" t="str">
        <f t="shared" si="709"/>
        <v>2 Not Gifted and Talented</v>
      </c>
      <c r="NE535" t="str">
        <f t="shared" si="710"/>
        <v>2 Not Limited English Proficient</v>
      </c>
      <c r="NF535" t="str">
        <f t="shared" si="711"/>
        <v>2 Not Migrant Student</v>
      </c>
      <c r="NG535" t="str">
        <f t="shared" si="712"/>
        <v>2 GENED</v>
      </c>
      <c r="NH535" s="159">
        <f t="shared" si="713"/>
        <v>42501</v>
      </c>
      <c r="NI535">
        <f t="shared" si="714"/>
        <v>872</v>
      </c>
      <c r="NJ535" s="159">
        <f t="shared" si="715"/>
        <v>42501</v>
      </c>
      <c r="NK535">
        <f t="shared" si="716"/>
        <v>872</v>
      </c>
      <c r="NL535">
        <f t="shared" si="717"/>
        <v>37.714285714285715</v>
      </c>
      <c r="NM535">
        <f t="shared" si="718"/>
        <v>1</v>
      </c>
      <c r="NN535">
        <f>IF(OR(E535="PK",E535="K",JJ535=""),"Null",INDEX(Lookups!$EZ$4:$FW$18,MATCH($JJ535,Lookups!$EY$4:$EY$18,1),MATCH($E535,Lookups!$EZ$3:$FW$3,0)))</f>
        <v>55</v>
      </c>
      <c r="NO535">
        <f>IF(OR(E535="PK",E535="K",JJ535=""),"Null",INDEX(Lookups!$EZ$4:$FW$18,MATCH($JJ535,Lookups!$EY$4:$EY$18,1),MATCH($E535,Lookups!$EZ$3:$FW$3,0) + 1))</f>
        <v>90</v>
      </c>
      <c r="NP535">
        <f t="shared" si="719"/>
        <v>110</v>
      </c>
      <c r="NQ535" t="str">
        <f t="shared" si="720"/>
        <v>No PI Needed</v>
      </c>
      <c r="NR535" t="str">
        <f t="shared" si="721"/>
        <v>No PI Needed</v>
      </c>
      <c r="NS535" t="str">
        <f t="shared" si="722"/>
        <v>600L to 799L</v>
      </c>
      <c r="NT535" t="str">
        <f t="shared" si="723"/>
        <v>800L to 999L</v>
      </c>
      <c r="NU535" t="str">
        <f t="shared" si="724"/>
        <v>800L to 999L</v>
      </c>
      <c r="NV535" s="183" t="str">
        <f t="array" ref="NV535">IF($NL535="No RI Tests","No RI Tests",VLOOKUP(IF(AND(E535="K",JJ535&lt;280),3,IF(AND(E535="K",JJ535&gt;=280),4,MAX(IF(E535=Lookups!$DF$6:$DF$99,IF(JJ535&gt;=Lookups!$DG$6:$DG$99,Lookups!$DH$6:$DH$99))))),Lookups!$DE$104:$DG$108,2,FALSE))</f>
        <v>1 Below Basic</v>
      </c>
      <c r="NW535" s="161" t="str">
        <f t="array" ref="NW535">IF($NL535="No RI Tests","No RI Tests",VLOOKUP(IF(AND(E535="K",JH535&lt;280),3,IF(AND(E535="K",JH535&gt;=280),4,MAX(IF(E535=Lookups!$DF$6:$DF$99,IF(NI535&gt;=Lookups!$DG$6:$DG$99,Lookups!$DH$6:$DH$99))))),Lookups!$DE$104:$DG$108,2,FALSE))</f>
        <v>2 Basic</v>
      </c>
      <c r="NX535" s="161" t="str">
        <f t="array" ref="NX535">IF($NL535="No RI Tests","No RI Tests",VLOOKUP(IF(AND(E535="K",NK535&lt;280),3,IF(AND(E535="K",NK535&gt;=280),4,MAX(IF(E535=Lookups!$DF$6:$DF$99,IF(NK535&gt;=Lookups!$DG$6:$DG$99,Lookups!$DH$6:$DH$99))))),Lookups!$DE$104:$DG$108,2,FALSE))</f>
        <v>2 Basic</v>
      </c>
      <c r="NY535">
        <f t="shared" si="725"/>
        <v>0</v>
      </c>
      <c r="NZ535">
        <f t="shared" si="726"/>
        <v>1</v>
      </c>
      <c r="OA535" t="str">
        <f t="shared" si="727"/>
        <v>Improved Performance Level</v>
      </c>
      <c r="OB535" s="161" t="str">
        <f t="array" ref="OB535">IF($NL535="No RI Tests","No RI Tests",IF(E535="K","N/A",VLOOKUP(MAX(IF(E535=Lookups!$DF$6:$DF$99,IF(JJ535&gt;=Lookups!$DG$6:$DG$99,Lookups!$DI$6:$DI$99))),Lookups!$DE$104:$DG$108,3,FALSE)))</f>
        <v>1 Limited</v>
      </c>
      <c r="OC535" s="161" t="str">
        <f t="array" ref="OC535">IF($NL535="No RI Tests","No RI Tests",IF(E535="K","N/A",VLOOKUP(MAX(IF(E535=Lookups!$DF$6:$DF$99,IF(NI535&gt;=Lookups!$DG$6:$DG$99,Lookups!$DI$6:$DI$99))),Lookups!$DE$104:$DG$108,3,FALSE)))</f>
        <v>2 Partial</v>
      </c>
      <c r="OD535" s="161" t="str">
        <f t="array" ref="OD535">IF($NL535="No RI Tests","No RI Tests",IF(E535="K","N/A",VLOOKUP(MAX(IF(E535=Lookups!$DF$6:$DF$99,IF(NK535&gt;=Lookups!$DG$6:$DG$99,Lookups!$DI$6:$DI$99))),Lookups!$DE$104:$DG$108,3,FALSE)))</f>
        <v>2 Partial</v>
      </c>
      <c r="OE535">
        <f t="shared" si="728"/>
        <v>0</v>
      </c>
      <c r="OF535">
        <f t="shared" si="729"/>
        <v>1</v>
      </c>
      <c r="OG535" t="str">
        <f t="shared" si="730"/>
        <v>Improved Performance Level</v>
      </c>
      <c r="OH535">
        <f t="shared" si="731"/>
        <v>248</v>
      </c>
      <c r="OI535">
        <f t="shared" si="732"/>
        <v>1</v>
      </c>
      <c r="OJ535">
        <f t="shared" si="733"/>
        <v>1</v>
      </c>
      <c r="OK535">
        <f t="shared" si="734"/>
        <v>1</v>
      </c>
      <c r="OL535">
        <f t="shared" si="735"/>
        <v>3.420689655172414</v>
      </c>
      <c r="OM535" t="str">
        <f t="shared" si="736"/>
        <v>Fall Administration</v>
      </c>
      <c r="ON535" t="str">
        <f t="shared" si="737"/>
        <v>Spring Administration</v>
      </c>
      <c r="OO535" t="str">
        <f t="shared" si="738"/>
        <v>Fall to Spring-Full Year RI</v>
      </c>
      <c r="OP535" t="str">
        <f ca="1">IF(AND(HR535&lt;&gt;"",JJ535&lt;600),IF(HT535="Advancing","Tier 2","Tier 3"),IF(JI535="","Null",IF(OR(E535="K",E535&lt;3),"FRA Recommended",IF(JJ535&gt;=IF(E535&lt;6,400,600),IF(JJ535&lt;VLOOKUP(E535,Lookups!$AP$3:$AR$16,3,FALSE),"Tier 2","Core"),IF(JJ535&lt;400,IF(RAND()&lt;0.81,"Tier 3","Tier 2"),IF(RAND()&lt;0.51,"Tier 3","Tier 2"))))))</f>
        <v>Tier 2</v>
      </c>
      <c r="OQ535" t="str">
        <f t="shared" si="739"/>
        <v>Average Reading Invt. at Least 15 Minutes Long</v>
      </c>
      <c r="OR535">
        <f t="shared" si="740"/>
        <v>0</v>
      </c>
      <c r="OS535">
        <f t="shared" si="741"/>
        <v>1</v>
      </c>
      <c r="OT535">
        <f t="shared" si="742"/>
        <v>250</v>
      </c>
      <c r="OU535" s="159" t="str">
        <f t="shared" si="743"/>
        <v>No PI Tests</v>
      </c>
      <c r="OV535" t="str">
        <f t="shared" si="744"/>
        <v>No PI Tests</v>
      </c>
      <c r="OW535" t="str">
        <f t="shared" si="745"/>
        <v>No PI Tests</v>
      </c>
      <c r="OX535" t="str">
        <f t="shared" si="746"/>
        <v>No PI Tests</v>
      </c>
      <c r="OY535" t="str">
        <f t="shared" si="747"/>
        <v>No PI Tests</v>
      </c>
      <c r="OZ535" t="str">
        <f t="shared" si="748"/>
        <v>No PI Tests</v>
      </c>
      <c r="PA535" s="159" t="str">
        <f t="shared" si="749"/>
        <v>No PI Tests</v>
      </c>
      <c r="PB535" t="str">
        <f t="shared" si="750"/>
        <v>No PI Tests</v>
      </c>
      <c r="PC535" t="str">
        <f t="shared" si="751"/>
        <v>No PI Tests</v>
      </c>
      <c r="PD535" t="str">
        <f t="shared" si="752"/>
        <v>No PI Tests</v>
      </c>
      <c r="PE535" t="str">
        <f t="shared" si="753"/>
        <v>No PI Tests</v>
      </c>
      <c r="PF535" t="str">
        <f t="shared" si="754"/>
        <v>No PI Tests</v>
      </c>
      <c r="PG535" t="str">
        <f t="shared" si="755"/>
        <v>No PI Tests</v>
      </c>
      <c r="PH535">
        <f t="shared" si="756"/>
        <v>0</v>
      </c>
      <c r="PI535">
        <f t="shared" si="757"/>
        <v>0</v>
      </c>
      <c r="PJ535" t="str">
        <f t="shared" si="758"/>
        <v>Null</v>
      </c>
      <c r="PK535" t="str">
        <f>IF(HR535="","Null",IF(E535&lt;3,"Null",IF(HU535=0,0,IF(HS535="Form 1",VLOOKUP(HU535,Lookups!$BE$3:$BP$63,E535,FALSE),IF(HS535="Form 2",VLOOKUP(HU535,Lookups!$BE$67:$BP$127,E535,FALSE),VLOOKUP(HU535,Lookups!$BE$130:$BP$190,E535,FALSE))))))</f>
        <v>Null</v>
      </c>
      <c r="PL535" t="str">
        <f t="shared" si="759"/>
        <v>Null</v>
      </c>
      <c r="PM535" t="str">
        <f>IF($PH535=0,"Null",IF(E535&lt;3,"Null",IF(OX535=0,0,IF(OV535="Form 1",VLOOKUP(OX535,Lookups!$BE$3:$BP$63,E535,FALSE),IF(OV535="Form 2",VLOOKUP(OX535,Lookups!$BE$67:$BP$127,E535,FALSE),VLOOKUP(OX535,Lookups!$BE$130:$BP$190,E535,FALSE))))))</f>
        <v>Null</v>
      </c>
      <c r="PN535" t="str">
        <f t="shared" si="760"/>
        <v>Null</v>
      </c>
      <c r="PO535" t="str">
        <f t="shared" si="761"/>
        <v>Null</v>
      </c>
      <c r="PP535" t="str">
        <f t="shared" si="762"/>
        <v>Null</v>
      </c>
      <c r="PQ535" t="str">
        <f>IF(HR535="","Null",IF(E535&lt;3,"Null",IF(HV535=0,0,IF(HS535="Form 1",VLOOKUP(HV535,Lookups!$BR$3:$CC$63,E535,FALSE),IF(HS535="Form 2",VLOOKUP(HV535,Lookups!$BR$67:$CC$127,E535,FALSE),VLOOKUP(HV535,Lookups!$BR$130:$CC$190,E535,FALSE))))))</f>
        <v>Null</v>
      </c>
      <c r="PR535" t="str">
        <f t="shared" si="763"/>
        <v>Null</v>
      </c>
      <c r="PS535" t="str">
        <f>IF(HR535="","Null",IF(E535&lt;3,"Null",IF(OY535=0,0,IF(OW535="Form 1",VLOOKUP(OY535,Lookups!$BR$3:$CC$63,E535,FALSE),IF(OW535="Form 2",VLOOKUP(OY535,Lookups!$BR$67:$CC$127,E535,FALSE),VLOOKUP(OY535,Lookups!$BR$130:$CC$190,E535,FALSE))))))</f>
        <v>Null</v>
      </c>
      <c r="PT535" t="str">
        <f t="shared" si="764"/>
        <v>Null</v>
      </c>
      <c r="PU535" t="str">
        <f t="shared" si="765"/>
        <v>Null</v>
      </c>
      <c r="PV535" t="str">
        <f t="shared" si="766"/>
        <v>Null</v>
      </c>
      <c r="PW535" t="str">
        <f t="shared" si="767"/>
        <v>No PI Tests</v>
      </c>
      <c r="PX535">
        <f t="shared" si="768"/>
        <v>1</v>
      </c>
      <c r="PY535">
        <f t="shared" si="769"/>
        <v>0</v>
      </c>
      <c r="PZ535" t="str">
        <f t="shared" si="770"/>
        <v>Null</v>
      </c>
      <c r="QA535" t="str">
        <f t="shared" si="771"/>
        <v>Null</v>
      </c>
      <c r="QB535" t="str">
        <f t="shared" si="772"/>
        <v>Null</v>
      </c>
      <c r="QC535" t="str">
        <f>IF($MS535="System 44 Record",IF(BQ535&lt;MEDIAN(Directions!$F$3,Directions!$F$6),"Mid-Year Exited Student","Full Year Participant")&amp;IF(BP535&lt;Directions!$F$3,", Started Prior Year",", Started This Year"),"Null")</f>
        <v>Null</v>
      </c>
      <c r="QD535" t="str">
        <f t="shared" si="773"/>
        <v>Null</v>
      </c>
      <c r="QE535">
        <f t="shared" si="774"/>
        <v>1</v>
      </c>
      <c r="QF535">
        <f t="shared" si="775"/>
        <v>1</v>
      </c>
      <c r="QG535">
        <f t="shared" si="776"/>
        <v>1</v>
      </c>
      <c r="QH535">
        <f t="shared" si="777"/>
        <v>2</v>
      </c>
      <c r="QI535">
        <f t="shared" si="778"/>
        <v>0.87</v>
      </c>
      <c r="QJ535" t="str">
        <f t="shared" si="779"/>
        <v>Used All 3</v>
      </c>
      <c r="QK535" t="str">
        <f t="shared" si="780"/>
        <v>60 to 79 Sessions</v>
      </c>
      <c r="QL535" t="str">
        <f t="shared" si="781"/>
        <v>Under 5 Segments</v>
      </c>
      <c r="QM535" t="str">
        <f>IF($MS535="READ 180 Record",IF(AQ535="","Null",VLOOKUP(JJ535,Lookups!$DX$3:$EB$2054,AN535+1,FALSE)),"Null")</f>
        <v>Level Matches Lexile Score</v>
      </c>
      <c r="QN535" t="str">
        <f t="shared" si="782"/>
        <v>Null</v>
      </c>
    </row>
    <row r="536" spans="1:456" x14ac:dyDescent="0.25">
      <c r="A536" s="161" t="s">
        <v>1447</v>
      </c>
      <c r="B536" s="161" t="s">
        <v>1447</v>
      </c>
      <c r="C536" s="161" t="s">
        <v>1447</v>
      </c>
      <c r="D536" s="161" t="s">
        <v>1447</v>
      </c>
      <c r="E536" s="161">
        <v>3</v>
      </c>
      <c r="F536" s="161" t="s">
        <v>1447</v>
      </c>
      <c r="G536" s="161" t="s">
        <v>880</v>
      </c>
      <c r="H536" s="161" t="s">
        <v>881</v>
      </c>
      <c r="K536" s="161">
        <v>0</v>
      </c>
      <c r="L536" s="161">
        <v>0</v>
      </c>
      <c r="M536" s="161">
        <v>0</v>
      </c>
      <c r="N536" s="161">
        <v>0</v>
      </c>
      <c r="O536" s="161">
        <v>0</v>
      </c>
      <c r="P536" s="161">
        <v>0</v>
      </c>
      <c r="Q536" s="161">
        <v>0</v>
      </c>
      <c r="R536" s="161">
        <v>0</v>
      </c>
      <c r="S536" s="161">
        <v>0</v>
      </c>
      <c r="T536" s="161">
        <v>0</v>
      </c>
      <c r="U536" s="161">
        <v>0</v>
      </c>
      <c r="V536" s="161">
        <v>0</v>
      </c>
      <c r="W536" s="161">
        <v>0</v>
      </c>
      <c r="X536" s="161">
        <v>0</v>
      </c>
      <c r="AB536" s="161" t="s">
        <v>242</v>
      </c>
      <c r="AC536" s="161" t="s">
        <v>242</v>
      </c>
      <c r="AD536" s="161" t="s">
        <v>242</v>
      </c>
      <c r="AE536" s="161" t="s">
        <v>242</v>
      </c>
      <c r="AF536" s="161" t="s">
        <v>242</v>
      </c>
      <c r="AG536" s="161" t="s">
        <v>242</v>
      </c>
      <c r="AH536" s="161" t="s">
        <v>242</v>
      </c>
      <c r="AI536" s="161">
        <v>20150801</v>
      </c>
      <c r="AJ536" s="161">
        <v>20160525</v>
      </c>
      <c r="AK536" s="161" t="s">
        <v>869</v>
      </c>
      <c r="AL536" t="s">
        <v>1078</v>
      </c>
      <c r="BN536" t="s">
        <v>1079</v>
      </c>
      <c r="ET536" s="161">
        <v>0</v>
      </c>
      <c r="EU536" s="161">
        <v>0</v>
      </c>
      <c r="EV536" s="161">
        <v>0</v>
      </c>
      <c r="EW536" s="161">
        <v>0</v>
      </c>
      <c r="EX536" s="161">
        <v>0</v>
      </c>
      <c r="EY536" s="161">
        <v>0</v>
      </c>
      <c r="EZ536" s="161">
        <v>0</v>
      </c>
      <c r="FA536" s="161">
        <v>0</v>
      </c>
      <c r="FB536" s="161">
        <v>0</v>
      </c>
      <c r="FC536" s="161">
        <v>0</v>
      </c>
      <c r="FD536" s="161">
        <v>0</v>
      </c>
      <c r="FE536" s="161">
        <v>0</v>
      </c>
      <c r="HN536" s="161" t="s">
        <v>881</v>
      </c>
      <c r="JB536" s="161" t="s">
        <v>881</v>
      </c>
      <c r="JC536" s="161">
        <v>0</v>
      </c>
      <c r="JD536" s="161">
        <v>0</v>
      </c>
      <c r="JE536" s="161">
        <v>0</v>
      </c>
      <c r="JF536" s="161">
        <v>0</v>
      </c>
      <c r="MN536" t="str">
        <f t="shared" si="696"/>
        <v>NoNoNoNoNoNo</v>
      </c>
      <c r="MO536" t="str">
        <f>IF(AND(MN536="NoNoNoNoNoNo",JI536=""),"No Programs",VLOOKUP(MN536,Lookups!$DA$4:$DB$67,2,FALSE))</f>
        <v>No Programs</v>
      </c>
      <c r="MP536">
        <f t="shared" si="697"/>
        <v>0</v>
      </c>
      <c r="MQ536" t="str">
        <f t="shared" si="698"/>
        <v>No Program Use</v>
      </c>
      <c r="MR536" t="str">
        <f>Directions!$D$3</f>
        <v>Usage</v>
      </c>
      <c r="MS536" t="str">
        <f>VLOOKUP(MQ536,Lookups!$CU$71:$CV$80,2,FALSE)</f>
        <v>Exclude</v>
      </c>
      <c r="MT536">
        <f t="shared" si="699"/>
        <v>0</v>
      </c>
      <c r="MU536">
        <f t="shared" si="700"/>
        <v>0</v>
      </c>
      <c r="MV536">
        <f t="shared" si="701"/>
        <v>0</v>
      </c>
      <c r="MW536">
        <f t="shared" si="702"/>
        <v>0</v>
      </c>
      <c r="MX536">
        <f t="shared" si="703"/>
        <v>0</v>
      </c>
      <c r="MY536" t="str">
        <f t="shared" si="704"/>
        <v>Not Used</v>
      </c>
      <c r="MZ536">
        <f t="shared" si="705"/>
        <v>0</v>
      </c>
      <c r="NA536" t="str">
        <f t="shared" si="706"/>
        <v>Not Available</v>
      </c>
      <c r="NB536" t="str">
        <f t="shared" si="707"/>
        <v>Not Available</v>
      </c>
      <c r="NC536" t="str">
        <f t="shared" si="708"/>
        <v>4 Not Indicated</v>
      </c>
      <c r="ND536" t="str">
        <f t="shared" si="709"/>
        <v>4 Not Indicated</v>
      </c>
      <c r="NE536" t="str">
        <f t="shared" si="710"/>
        <v>4 Not Indicated</v>
      </c>
      <c r="NF536" t="str">
        <f t="shared" si="711"/>
        <v>4 Not Indicated</v>
      </c>
      <c r="NG536" t="str">
        <f t="shared" si="712"/>
        <v>4 Not Indicated</v>
      </c>
      <c r="NH536" s="159" t="str">
        <f t="shared" si="713"/>
        <v>Null</v>
      </c>
      <c r="NI536" t="str">
        <f t="shared" si="714"/>
        <v>Null</v>
      </c>
      <c r="NJ536" s="159" t="str">
        <f t="shared" si="715"/>
        <v>Null</v>
      </c>
      <c r="NK536" t="str">
        <f t="shared" si="716"/>
        <v>Null</v>
      </c>
      <c r="NL536" t="str">
        <f t="shared" si="717"/>
        <v>No RI Tests</v>
      </c>
      <c r="NM536">
        <f t="shared" si="718"/>
        <v>0</v>
      </c>
      <c r="NN536" t="str">
        <f>IF(OR(E536="PK",E536="K",JJ536=""),"Null",INDEX(Lookups!$EZ$4:$FW$18,MATCH($JJ536,Lookups!$EY$4:$EY$18,1),MATCH($E536,Lookups!$EZ$3:$FW$3,0)))</f>
        <v>Null</v>
      </c>
      <c r="NO536" t="str">
        <f>IF(OR(E536="PK",E536="K",JJ536=""),"Null",INDEX(Lookups!$EZ$4:$FW$18,MATCH($JJ536,Lookups!$EY$4:$EY$18,1),MATCH($E536,Lookups!$EZ$3:$FW$3,0) + 1))</f>
        <v>Null</v>
      </c>
      <c r="NP536" t="str">
        <f t="shared" si="719"/>
        <v>Null</v>
      </c>
      <c r="NQ536" t="str">
        <f t="shared" si="720"/>
        <v>Null</v>
      </c>
      <c r="NR536" t="str">
        <f t="shared" si="721"/>
        <v>Null</v>
      </c>
      <c r="NS536" t="str">
        <f t="shared" si="722"/>
        <v>No RI Tests</v>
      </c>
      <c r="NT536" t="str">
        <f t="shared" si="723"/>
        <v>No RI Tests</v>
      </c>
      <c r="NU536" t="str">
        <f t="shared" si="724"/>
        <v>No RI Tests</v>
      </c>
      <c r="NV536" s="183" t="str">
        <f t="array" ref="NV536">IF($NL536="No RI Tests","No RI Tests",VLOOKUP(IF(AND(E536="K",JJ536&lt;280),3,IF(AND(E536="K",JJ536&gt;=280),4,MAX(IF(E536=Lookups!$DF$6:$DF$99,IF(JJ536&gt;=Lookups!$DG$6:$DG$99,Lookups!$DH$6:$DH$99))))),Lookups!$DE$104:$DG$108,2,FALSE))</f>
        <v>No RI Tests</v>
      </c>
      <c r="NW536" s="161" t="str">
        <f t="array" ref="NW536">IF($NL536="No RI Tests","No RI Tests",VLOOKUP(IF(AND(E536="K",JH536&lt;280),3,IF(AND(E536="K",JH536&gt;=280),4,MAX(IF(E536=Lookups!$DF$6:$DF$99,IF(NI536&gt;=Lookups!$DG$6:$DG$99,Lookups!$DH$6:$DH$99))))),Lookups!$DE$104:$DG$108,2,FALSE))</f>
        <v>No RI Tests</v>
      </c>
      <c r="NX536" s="161" t="str">
        <f t="array" ref="NX536">IF($NL536="No RI Tests","No RI Tests",VLOOKUP(IF(AND(E536="K",NK536&lt;280),3,IF(AND(E536="K",NK536&gt;=280),4,MAX(IF(E536=Lookups!$DF$6:$DF$99,IF(NK536&gt;=Lookups!$DG$6:$DG$99,Lookups!$DH$6:$DH$99))))),Lookups!$DE$104:$DG$108,2,FALSE))</f>
        <v>No RI Tests</v>
      </c>
      <c r="NY536" t="str">
        <f t="shared" si="725"/>
        <v>Null</v>
      </c>
      <c r="NZ536" t="str">
        <f t="shared" si="726"/>
        <v>Null</v>
      </c>
      <c r="OA536" t="str">
        <f t="shared" si="727"/>
        <v>No RI for Comparison</v>
      </c>
      <c r="OB536" s="161" t="str">
        <f t="array" ref="OB536">IF($NL536="No RI Tests","No RI Tests",IF(E536="K","N/A",VLOOKUP(MAX(IF(E536=Lookups!$DF$6:$DF$99,IF(JJ536&gt;=Lookups!$DG$6:$DG$99,Lookups!$DI$6:$DI$99))),Lookups!$DE$104:$DG$108,3,FALSE)))</f>
        <v>No RI Tests</v>
      </c>
      <c r="OC536" s="161" t="str">
        <f t="array" ref="OC536">IF($NL536="No RI Tests","No RI Tests",IF(E536="K","N/A",VLOOKUP(MAX(IF(E536=Lookups!$DF$6:$DF$99,IF(NI536&gt;=Lookups!$DG$6:$DG$99,Lookups!$DI$6:$DI$99))),Lookups!$DE$104:$DG$108,3,FALSE)))</f>
        <v>No RI Tests</v>
      </c>
      <c r="OD536" s="161" t="str">
        <f t="array" ref="OD536">IF($NL536="No RI Tests","No RI Tests",IF(E536="K","N/A",VLOOKUP(MAX(IF(E536=Lookups!$DF$6:$DF$99,IF(NK536&gt;=Lookups!$DG$6:$DG$99,Lookups!$DI$6:$DI$99))),Lookups!$DE$104:$DG$108,3,FALSE)))</f>
        <v>No RI Tests</v>
      </c>
      <c r="OE536" t="str">
        <f t="shared" si="728"/>
        <v>Null</v>
      </c>
      <c r="OF536" t="str">
        <f t="shared" si="729"/>
        <v>Null</v>
      </c>
      <c r="OG536" t="str">
        <f t="shared" si="730"/>
        <v>No RI for Comparison</v>
      </c>
      <c r="OH536" t="str">
        <f t="shared" si="731"/>
        <v>Null</v>
      </c>
      <c r="OI536" t="str">
        <f t="shared" si="732"/>
        <v>Null</v>
      </c>
      <c r="OJ536" t="str">
        <f t="shared" si="733"/>
        <v>Null</v>
      </c>
      <c r="OK536" t="str">
        <f t="shared" si="734"/>
        <v>Null</v>
      </c>
      <c r="OL536" t="str">
        <f t="shared" si="735"/>
        <v>Null</v>
      </c>
      <c r="OM536" t="str">
        <f t="shared" si="736"/>
        <v>Null</v>
      </c>
      <c r="ON536" t="str">
        <f t="shared" si="737"/>
        <v>Null</v>
      </c>
      <c r="OO536" t="str">
        <f t="shared" si="738"/>
        <v>Null RI</v>
      </c>
      <c r="OP536" t="str">
        <f ca="1">IF(AND(HR536&lt;&gt;"",JJ536&lt;600),IF(HT536="Advancing","Tier 2","Tier 3"),IF(JI536="","Null",IF(OR(E536="K",E536&lt;3),"FRA Recommended",IF(JJ536&gt;=IF(E536&lt;6,400,600),IF(JJ536&lt;VLOOKUP(E536,Lookups!$AP$3:$AR$16,3,FALSE),"Tier 2","Core"),IF(JJ536&lt;400,IF(RAND()&lt;0.81,"Tier 3","Tier 2"),IF(RAND()&lt;0.51,"Tier 3","Tier 2"))))))</f>
        <v>Null</v>
      </c>
      <c r="OQ536" t="str">
        <f t="shared" si="739"/>
        <v>Null</v>
      </c>
      <c r="OR536" t="str">
        <f t="shared" si="740"/>
        <v>Null</v>
      </c>
      <c r="OS536" t="str">
        <f t="shared" si="741"/>
        <v>Null</v>
      </c>
      <c r="OT536" t="str">
        <f t="shared" si="742"/>
        <v>No RI Tests</v>
      </c>
      <c r="OU536" s="159" t="str">
        <f t="shared" si="743"/>
        <v>No PI Tests</v>
      </c>
      <c r="OV536" t="str">
        <f t="shared" si="744"/>
        <v>No PI Tests</v>
      </c>
      <c r="OW536" t="str">
        <f t="shared" si="745"/>
        <v>No PI Tests</v>
      </c>
      <c r="OX536" t="str">
        <f t="shared" si="746"/>
        <v>No PI Tests</v>
      </c>
      <c r="OY536" t="str">
        <f t="shared" si="747"/>
        <v>No PI Tests</v>
      </c>
      <c r="OZ536" t="str">
        <f t="shared" si="748"/>
        <v>No PI Tests</v>
      </c>
      <c r="PA536" s="159" t="str">
        <f t="shared" si="749"/>
        <v>No PI Tests</v>
      </c>
      <c r="PB536" t="str">
        <f t="shared" si="750"/>
        <v>No PI Tests</v>
      </c>
      <c r="PC536" t="str">
        <f t="shared" si="751"/>
        <v>No PI Tests</v>
      </c>
      <c r="PD536" t="str">
        <f t="shared" si="752"/>
        <v>No PI Tests</v>
      </c>
      <c r="PE536" t="str">
        <f t="shared" si="753"/>
        <v>No PI Tests</v>
      </c>
      <c r="PF536" t="str">
        <f t="shared" si="754"/>
        <v>No PI Tests</v>
      </c>
      <c r="PG536" t="str">
        <f t="shared" si="755"/>
        <v>No PI Tests</v>
      </c>
      <c r="PH536">
        <f t="shared" si="756"/>
        <v>0</v>
      </c>
      <c r="PI536">
        <f t="shared" si="757"/>
        <v>0</v>
      </c>
      <c r="PJ536" t="str">
        <f t="shared" si="758"/>
        <v>Null</v>
      </c>
      <c r="PK536" t="str">
        <f>IF(HR536="","Null",IF(E536&lt;3,"Null",IF(HU536=0,0,IF(HS536="Form 1",VLOOKUP(HU536,Lookups!$BE$3:$BP$63,E536,FALSE),IF(HS536="Form 2",VLOOKUP(HU536,Lookups!$BE$67:$BP$127,E536,FALSE),VLOOKUP(HU536,Lookups!$BE$130:$BP$190,E536,FALSE))))))</f>
        <v>Null</v>
      </c>
      <c r="PL536" t="str">
        <f t="shared" si="759"/>
        <v>Null</v>
      </c>
      <c r="PM536" t="str">
        <f>IF($PH536=0,"Null",IF(E536&lt;3,"Null",IF(OX536=0,0,IF(OV536="Form 1",VLOOKUP(OX536,Lookups!$BE$3:$BP$63,E536,FALSE),IF(OV536="Form 2",VLOOKUP(OX536,Lookups!$BE$67:$BP$127,E536,FALSE),VLOOKUP(OX536,Lookups!$BE$130:$BP$190,E536,FALSE))))))</f>
        <v>Null</v>
      </c>
      <c r="PN536" t="str">
        <f t="shared" si="760"/>
        <v>Null</v>
      </c>
      <c r="PO536" t="str">
        <f t="shared" si="761"/>
        <v>Null</v>
      </c>
      <c r="PP536" t="str">
        <f t="shared" si="762"/>
        <v>Null</v>
      </c>
      <c r="PQ536" t="str">
        <f>IF(HR536="","Null",IF(E536&lt;3,"Null",IF(HV536=0,0,IF(HS536="Form 1",VLOOKUP(HV536,Lookups!$BR$3:$CC$63,E536,FALSE),IF(HS536="Form 2",VLOOKUP(HV536,Lookups!$BR$67:$CC$127,E536,FALSE),VLOOKUP(HV536,Lookups!$BR$130:$CC$190,E536,FALSE))))))</f>
        <v>Null</v>
      </c>
      <c r="PR536" t="str">
        <f t="shared" si="763"/>
        <v>Null</v>
      </c>
      <c r="PS536" t="str">
        <f>IF(HR536="","Null",IF(E536&lt;3,"Null",IF(OY536=0,0,IF(OW536="Form 1",VLOOKUP(OY536,Lookups!$BR$3:$CC$63,E536,FALSE),IF(OW536="Form 2",VLOOKUP(OY536,Lookups!$BR$67:$CC$127,E536,FALSE),VLOOKUP(OY536,Lookups!$BR$130:$CC$190,E536,FALSE))))))</f>
        <v>Null</v>
      </c>
      <c r="PT536" t="str">
        <f t="shared" si="764"/>
        <v>Null</v>
      </c>
      <c r="PU536" t="str">
        <f t="shared" si="765"/>
        <v>Null</v>
      </c>
      <c r="PV536" t="str">
        <f t="shared" si="766"/>
        <v>Null</v>
      </c>
      <c r="PW536" t="str">
        <f t="shared" si="767"/>
        <v>No PI Tests</v>
      </c>
      <c r="PX536">
        <f t="shared" si="768"/>
        <v>0</v>
      </c>
      <c r="PY536">
        <f t="shared" si="769"/>
        <v>0</v>
      </c>
      <c r="PZ536" t="str">
        <f t="shared" si="770"/>
        <v>Null</v>
      </c>
      <c r="QA536" t="str">
        <f t="shared" si="771"/>
        <v>Null</v>
      </c>
      <c r="QB536" t="str">
        <f t="shared" si="772"/>
        <v>Null</v>
      </c>
      <c r="QC536" t="str">
        <f>IF($MS536="System 44 Record",IF(BQ536&lt;MEDIAN(Directions!$F$3,Directions!$F$6),"Mid-Year Exited Student","Full Year Participant")&amp;IF(BP536&lt;Directions!$F$3,", Started Prior Year",", Started This Year"),"Null")</f>
        <v>Null</v>
      </c>
      <c r="QD536" t="str">
        <f t="shared" si="773"/>
        <v>Null</v>
      </c>
      <c r="QE536">
        <f t="shared" si="774"/>
        <v>0</v>
      </c>
      <c r="QF536">
        <f t="shared" si="775"/>
        <v>0</v>
      </c>
      <c r="QG536">
        <f t="shared" si="776"/>
        <v>0</v>
      </c>
      <c r="QH536">
        <f t="shared" si="777"/>
        <v>0</v>
      </c>
      <c r="QI536">
        <f t="shared" si="778"/>
        <v>0</v>
      </c>
      <c r="QJ536" t="str">
        <f t="shared" si="779"/>
        <v>Used None</v>
      </c>
      <c r="QK536" t="str">
        <f t="shared" si="780"/>
        <v>Null</v>
      </c>
      <c r="QL536" t="str">
        <f t="shared" si="781"/>
        <v>Null</v>
      </c>
      <c r="QM536" t="str">
        <f>IF($MS536="READ 180 Record",IF(AQ536="","Null",VLOOKUP(JJ536,Lookups!$DX$3:$EB$2054,AN536+1,FALSE)),"Null")</f>
        <v>Null</v>
      </c>
      <c r="QN536" t="str">
        <f t="shared" si="782"/>
        <v>Null</v>
      </c>
    </row>
    <row r="537" spans="1:456" x14ac:dyDescent="0.25">
      <c r="A537" s="161" t="s">
        <v>1447</v>
      </c>
      <c r="B537" s="161" t="s">
        <v>1447</v>
      </c>
      <c r="C537" s="161" t="s">
        <v>1447</v>
      </c>
      <c r="D537" s="161" t="s">
        <v>1447</v>
      </c>
      <c r="E537" s="161">
        <v>6</v>
      </c>
      <c r="F537" s="161" t="s">
        <v>1447</v>
      </c>
      <c r="G537" s="161" t="s">
        <v>883</v>
      </c>
      <c r="H537" s="161" t="s">
        <v>889</v>
      </c>
      <c r="I537" s="161">
        <v>936</v>
      </c>
      <c r="J537" s="159">
        <v>42500</v>
      </c>
      <c r="K537" s="161">
        <v>0</v>
      </c>
      <c r="L537" s="161">
        <v>0</v>
      </c>
      <c r="M537" s="161">
        <v>0</v>
      </c>
      <c r="N537" s="161">
        <v>0</v>
      </c>
      <c r="O537" s="161">
        <v>0</v>
      </c>
      <c r="P537" s="161">
        <v>0</v>
      </c>
      <c r="Q537" s="161">
        <v>0</v>
      </c>
      <c r="R537" s="161">
        <v>0</v>
      </c>
      <c r="S537" s="161">
        <v>0</v>
      </c>
      <c r="T537" s="161">
        <v>0</v>
      </c>
      <c r="U537" s="161">
        <v>0</v>
      </c>
      <c r="V537" s="161">
        <v>0</v>
      </c>
      <c r="W537" s="161">
        <v>0</v>
      </c>
      <c r="X537" s="161">
        <v>0</v>
      </c>
      <c r="AB537" s="161" t="s">
        <v>241</v>
      </c>
      <c r="AC537" s="161" t="s">
        <v>242</v>
      </c>
      <c r="AD537" s="161" t="s">
        <v>242</v>
      </c>
      <c r="AE537" s="161" t="s">
        <v>242</v>
      </c>
      <c r="AF537" s="161" t="s">
        <v>242</v>
      </c>
      <c r="AG537" s="161" t="s">
        <v>241</v>
      </c>
      <c r="AH537" s="161" t="s">
        <v>242</v>
      </c>
      <c r="AI537" s="161">
        <v>20150801</v>
      </c>
      <c r="AJ537" s="161">
        <v>20160525</v>
      </c>
      <c r="AK537" s="161" t="s">
        <v>869</v>
      </c>
      <c r="AL537" t="s">
        <v>1076</v>
      </c>
      <c r="AM537" t="s">
        <v>889</v>
      </c>
      <c r="AN537">
        <v>4</v>
      </c>
      <c r="AO537" t="s">
        <v>870</v>
      </c>
      <c r="AP537">
        <v>18</v>
      </c>
      <c r="AQ537">
        <v>86</v>
      </c>
      <c r="AR537">
        <v>2070</v>
      </c>
      <c r="AS537">
        <v>509</v>
      </c>
      <c r="AT537">
        <v>320</v>
      </c>
      <c r="AU537">
        <v>906</v>
      </c>
      <c r="AV537">
        <v>171</v>
      </c>
      <c r="AW537">
        <v>35</v>
      </c>
      <c r="AX537">
        <v>21.7</v>
      </c>
      <c r="AY537">
        <v>5.3684000000000003</v>
      </c>
      <c r="AZ537">
        <v>2.8666999999999998</v>
      </c>
      <c r="BA537">
        <v>108.5498</v>
      </c>
      <c r="BB537">
        <v>51160</v>
      </c>
      <c r="BC537">
        <v>82.485875706000002</v>
      </c>
      <c r="BD537">
        <v>90.625</v>
      </c>
      <c r="BE537">
        <v>952</v>
      </c>
      <c r="BF537">
        <v>1085</v>
      </c>
      <c r="BG537">
        <v>39</v>
      </c>
      <c r="BH537">
        <v>98</v>
      </c>
      <c r="BI537">
        <v>6</v>
      </c>
      <c r="BJ537">
        <v>3</v>
      </c>
      <c r="BK537">
        <v>163</v>
      </c>
      <c r="BL537">
        <v>0</v>
      </c>
      <c r="BM537" t="s">
        <v>1080</v>
      </c>
      <c r="BN537" t="s">
        <v>1079</v>
      </c>
      <c r="ET537" s="161">
        <v>2</v>
      </c>
      <c r="EU537" s="161">
        <v>60</v>
      </c>
      <c r="EV537" s="161">
        <v>30</v>
      </c>
      <c r="EW537" s="161">
        <v>3581</v>
      </c>
      <c r="EX537" s="161">
        <v>0</v>
      </c>
      <c r="EY537" s="161">
        <v>0</v>
      </c>
      <c r="EZ537" s="161">
        <v>75</v>
      </c>
      <c r="FA537" s="161">
        <v>87</v>
      </c>
      <c r="FB537" s="161">
        <v>53</v>
      </c>
      <c r="FC537" s="161">
        <v>73</v>
      </c>
      <c r="FD537" s="161">
        <v>1</v>
      </c>
      <c r="FE537" s="161">
        <v>1</v>
      </c>
      <c r="FF537" s="159">
        <v>42436</v>
      </c>
      <c r="FG537" s="161">
        <v>75</v>
      </c>
      <c r="FH537" s="161">
        <v>87</v>
      </c>
      <c r="FI537" s="161">
        <v>58</v>
      </c>
      <c r="FJ537" s="161">
        <v>75</v>
      </c>
      <c r="FK537" s="161">
        <v>100</v>
      </c>
      <c r="FL537" s="159">
        <v>42304</v>
      </c>
      <c r="FM537" s="161">
        <v>53</v>
      </c>
      <c r="FN537" s="161">
        <v>73</v>
      </c>
      <c r="FO537" s="161">
        <v>17</v>
      </c>
      <c r="FP537" s="161">
        <v>60</v>
      </c>
      <c r="FQ537" s="161">
        <v>100</v>
      </c>
      <c r="HN537" s="161" t="s">
        <v>889</v>
      </c>
      <c r="JB537" s="161" t="s">
        <v>889</v>
      </c>
      <c r="JC537" s="161">
        <v>27</v>
      </c>
      <c r="JD537" s="161">
        <v>12</v>
      </c>
      <c r="JE537" s="161">
        <v>37</v>
      </c>
      <c r="JF537" s="161">
        <v>32219</v>
      </c>
      <c r="JG537" s="159">
        <v>42500</v>
      </c>
      <c r="JH537" s="161">
        <v>936</v>
      </c>
      <c r="JI537" s="159">
        <v>42242</v>
      </c>
      <c r="JJ537" s="161">
        <v>680</v>
      </c>
      <c r="JK537" s="161">
        <v>10</v>
      </c>
      <c r="JL537" s="159">
        <v>42346</v>
      </c>
      <c r="JM537" s="161">
        <v>711</v>
      </c>
      <c r="JN537" s="161">
        <v>13</v>
      </c>
      <c r="JO537" s="159">
        <v>42500</v>
      </c>
      <c r="JP537" s="161">
        <v>936</v>
      </c>
      <c r="JQ537" s="161">
        <v>20</v>
      </c>
      <c r="MN537" t="str">
        <f t="shared" si="696"/>
        <v>YesNoNoNoYesNo</v>
      </c>
      <c r="MO537" t="str">
        <f>IF(AND(MN537="NoNoNoNoNoNo",JI537=""),"No Programs",VLOOKUP(MN537,Lookups!$DA$4:$DB$67,2,FALSE))</f>
        <v>READ 180 Only</v>
      </c>
      <c r="MP537">
        <f t="shared" si="697"/>
        <v>1</v>
      </c>
      <c r="MQ537" t="str">
        <f t="shared" si="698"/>
        <v>READ 180 User</v>
      </c>
      <c r="MR537" t="str">
        <f>Directions!$D$3</f>
        <v>Usage</v>
      </c>
      <c r="MS537" t="str">
        <f>VLOOKUP(MQ537,Lookups!$CU$71:$CV$80,2,FALSE)</f>
        <v>READ 180 Record</v>
      </c>
      <c r="MT537">
        <f t="shared" si="699"/>
        <v>1</v>
      </c>
      <c r="MU537">
        <f t="shared" si="700"/>
        <v>1</v>
      </c>
      <c r="MV537">
        <f t="shared" si="701"/>
        <v>1</v>
      </c>
      <c r="MW537">
        <f t="shared" si="702"/>
        <v>1</v>
      </c>
      <c r="MX537">
        <f t="shared" si="703"/>
        <v>36.857142857142854</v>
      </c>
      <c r="MY537" t="str">
        <f t="shared" si="704"/>
        <v>Not Used</v>
      </c>
      <c r="MZ537">
        <f t="shared" si="705"/>
        <v>0</v>
      </c>
      <c r="NA537" t="str">
        <f t="shared" si="706"/>
        <v>Not Available</v>
      </c>
      <c r="NB537" t="str">
        <f t="shared" si="707"/>
        <v>Not Available</v>
      </c>
      <c r="NC537" t="str">
        <f t="shared" si="708"/>
        <v>4 Not Indicated</v>
      </c>
      <c r="ND537" t="str">
        <f t="shared" si="709"/>
        <v>4 Not Indicated</v>
      </c>
      <c r="NE537" t="str">
        <f t="shared" si="710"/>
        <v>4 Not Indicated</v>
      </c>
      <c r="NF537" t="str">
        <f t="shared" si="711"/>
        <v>4 Not Indicated</v>
      </c>
      <c r="NG537" t="str">
        <f t="shared" si="712"/>
        <v>4 Not Indicated</v>
      </c>
      <c r="NH537" s="159">
        <f t="shared" si="713"/>
        <v>42500</v>
      </c>
      <c r="NI537">
        <f t="shared" si="714"/>
        <v>936</v>
      </c>
      <c r="NJ537" s="159">
        <f t="shared" si="715"/>
        <v>42500</v>
      </c>
      <c r="NK537">
        <f t="shared" si="716"/>
        <v>936</v>
      </c>
      <c r="NL537">
        <f t="shared" si="717"/>
        <v>36.857142857142854</v>
      </c>
      <c r="NM537">
        <f t="shared" si="718"/>
        <v>1</v>
      </c>
      <c r="NN537">
        <f>IF(OR(E537="PK",E537="K",JJ537=""),"Null",INDEX(Lookups!$EZ$4:$FW$18,MATCH($JJ537,Lookups!$EY$4:$EY$18,1),MATCH($E537,Lookups!$EZ$3:$FW$3,0)))</f>
        <v>55</v>
      </c>
      <c r="NO537">
        <f>IF(OR(E537="PK",E537="K",JJ537=""),"Null",INDEX(Lookups!$EZ$4:$FW$18,MATCH($JJ537,Lookups!$EY$4:$EY$18,1),MATCH($E537,Lookups!$EZ$3:$FW$3,0) + 1))</f>
        <v>90</v>
      </c>
      <c r="NP537">
        <f t="shared" si="719"/>
        <v>110</v>
      </c>
      <c r="NQ537" t="str">
        <f t="shared" si="720"/>
        <v>No PI Needed</v>
      </c>
      <c r="NR537" t="str">
        <f t="shared" si="721"/>
        <v>No PI Needed</v>
      </c>
      <c r="NS537" t="str">
        <f t="shared" si="722"/>
        <v>600L to 799L</v>
      </c>
      <c r="NT537" t="str">
        <f t="shared" si="723"/>
        <v>800L to 999L</v>
      </c>
      <c r="NU537" t="str">
        <f t="shared" si="724"/>
        <v>800L to 999L</v>
      </c>
      <c r="NV537" s="183" t="str">
        <f t="array" ref="NV537">IF($NL537="No RI Tests","No RI Tests",VLOOKUP(IF(AND(E537="K",JJ537&lt;280),3,IF(AND(E537="K",JJ537&gt;=280),4,MAX(IF(E537=Lookups!$DF$6:$DF$99,IF(JJ537&gt;=Lookups!$DG$6:$DG$99,Lookups!$DH$6:$DH$99))))),Lookups!$DE$104:$DG$108,2,FALSE))</f>
        <v>1 Below Basic</v>
      </c>
      <c r="NW537" s="161" t="str">
        <f t="array" ref="NW537">IF($NL537="No RI Tests","No RI Tests",VLOOKUP(IF(AND(E537="K",JH537&lt;280),3,IF(AND(E537="K",JH537&gt;=280),4,MAX(IF(E537=Lookups!$DF$6:$DF$99,IF(NI537&gt;=Lookups!$DG$6:$DG$99,Lookups!$DH$6:$DH$99))))),Lookups!$DE$104:$DG$108,2,FALSE))</f>
        <v>3 Proficient</v>
      </c>
      <c r="NX537" s="161" t="str">
        <f t="array" ref="NX537">IF($NL537="No RI Tests","No RI Tests",VLOOKUP(IF(AND(E537="K",NK537&lt;280),3,IF(AND(E537="K",NK537&gt;=280),4,MAX(IF(E537=Lookups!$DF$6:$DF$99,IF(NK537&gt;=Lookups!$DG$6:$DG$99,Lookups!$DH$6:$DH$99))))),Lookups!$DE$104:$DG$108,2,FALSE))</f>
        <v>3 Proficient</v>
      </c>
      <c r="NY537">
        <f t="shared" si="725"/>
        <v>0</v>
      </c>
      <c r="NZ537">
        <f t="shared" si="726"/>
        <v>1</v>
      </c>
      <c r="OA537" t="str">
        <f t="shared" si="727"/>
        <v>Improved Performance Level</v>
      </c>
      <c r="OB537" s="161" t="str">
        <f t="array" ref="OB537">IF($NL537="No RI Tests","No RI Tests",IF(E537="K","N/A",VLOOKUP(MAX(IF(E537=Lookups!$DF$6:$DF$99,IF(JJ537&gt;=Lookups!$DG$6:$DG$99,Lookups!$DI$6:$DI$99))),Lookups!$DE$104:$DG$108,3,FALSE)))</f>
        <v>1 Limited</v>
      </c>
      <c r="OC537" s="161" t="str">
        <f t="array" ref="OC537">IF($NL537="No RI Tests","No RI Tests",IF(E537="K","N/A",VLOOKUP(MAX(IF(E537=Lookups!$DF$6:$DF$99,IF(NI537&gt;=Lookups!$DG$6:$DG$99,Lookups!$DI$6:$DI$99))),Lookups!$DE$104:$DG$108,3,FALSE)))</f>
        <v>2 Partial</v>
      </c>
      <c r="OD537" s="161" t="str">
        <f t="array" ref="OD537">IF($NL537="No RI Tests","No RI Tests",IF(E537="K","N/A",VLOOKUP(MAX(IF(E537=Lookups!$DF$6:$DF$99,IF(NK537&gt;=Lookups!$DG$6:$DG$99,Lookups!$DI$6:$DI$99))),Lookups!$DE$104:$DG$108,3,FALSE)))</f>
        <v>2 Partial</v>
      </c>
      <c r="OE537">
        <f t="shared" si="728"/>
        <v>0</v>
      </c>
      <c r="OF537">
        <f t="shared" si="729"/>
        <v>1</v>
      </c>
      <c r="OG537" t="str">
        <f t="shared" si="730"/>
        <v>Improved Performance Level</v>
      </c>
      <c r="OH537">
        <f t="shared" si="731"/>
        <v>256</v>
      </c>
      <c r="OI537">
        <f t="shared" si="732"/>
        <v>1</v>
      </c>
      <c r="OJ537">
        <f t="shared" si="733"/>
        <v>1</v>
      </c>
      <c r="OK537">
        <f t="shared" si="734"/>
        <v>1</v>
      </c>
      <c r="OL537">
        <f t="shared" si="735"/>
        <v>3.5310344827586206</v>
      </c>
      <c r="OM537" t="str">
        <f t="shared" si="736"/>
        <v>Fall Administration</v>
      </c>
      <c r="ON537" t="str">
        <f t="shared" si="737"/>
        <v>Spring Administration</v>
      </c>
      <c r="OO537" t="str">
        <f t="shared" si="738"/>
        <v>Fall to Spring-Full Year RI</v>
      </c>
      <c r="OP537" t="str">
        <f ca="1">IF(AND(HR537&lt;&gt;"",JJ537&lt;600),IF(HT537="Advancing","Tier 2","Tier 3"),IF(JI537="","Null",IF(OR(E537="K",E537&lt;3),"FRA Recommended",IF(JJ537&gt;=IF(E537&lt;6,400,600),IF(JJ537&lt;VLOOKUP(E537,Lookups!$AP$3:$AR$16,3,FALSE),"Tier 2","Core"),IF(JJ537&lt;400,IF(RAND()&lt;0.81,"Tier 3","Tier 2"),IF(RAND()&lt;0.51,"Tier 3","Tier 2"))))))</f>
        <v>Tier 2</v>
      </c>
      <c r="OQ537" t="str">
        <f t="shared" si="739"/>
        <v>Average Reading Invt. Under 15 Minutes Long</v>
      </c>
      <c r="OR537">
        <f t="shared" si="740"/>
        <v>0</v>
      </c>
      <c r="OS537">
        <f t="shared" si="741"/>
        <v>1</v>
      </c>
      <c r="OT537">
        <f t="shared" si="742"/>
        <v>256</v>
      </c>
      <c r="OU537" s="159" t="str">
        <f t="shared" si="743"/>
        <v>No PI Tests</v>
      </c>
      <c r="OV537" t="str">
        <f t="shared" si="744"/>
        <v>No PI Tests</v>
      </c>
      <c r="OW537" t="str">
        <f t="shared" si="745"/>
        <v>No PI Tests</v>
      </c>
      <c r="OX537" t="str">
        <f t="shared" si="746"/>
        <v>No PI Tests</v>
      </c>
      <c r="OY537" t="str">
        <f t="shared" si="747"/>
        <v>No PI Tests</v>
      </c>
      <c r="OZ537" t="str">
        <f t="shared" si="748"/>
        <v>No PI Tests</v>
      </c>
      <c r="PA537" s="159" t="str">
        <f t="shared" si="749"/>
        <v>No PI Tests</v>
      </c>
      <c r="PB537" t="str">
        <f t="shared" si="750"/>
        <v>No PI Tests</v>
      </c>
      <c r="PC537" t="str">
        <f t="shared" si="751"/>
        <v>No PI Tests</v>
      </c>
      <c r="PD537" t="str">
        <f t="shared" si="752"/>
        <v>No PI Tests</v>
      </c>
      <c r="PE537" t="str">
        <f t="shared" si="753"/>
        <v>No PI Tests</v>
      </c>
      <c r="PF537" t="str">
        <f t="shared" si="754"/>
        <v>No PI Tests</v>
      </c>
      <c r="PG537" t="str">
        <f t="shared" si="755"/>
        <v>No PI Tests</v>
      </c>
      <c r="PH537">
        <f t="shared" si="756"/>
        <v>0</v>
      </c>
      <c r="PI537">
        <f t="shared" si="757"/>
        <v>0</v>
      </c>
      <c r="PJ537" t="str">
        <f t="shared" si="758"/>
        <v>Null</v>
      </c>
      <c r="PK537" t="str">
        <f>IF(HR537="","Null",IF(E537&lt;3,"Null",IF(HU537=0,0,IF(HS537="Form 1",VLOOKUP(HU537,Lookups!$BE$3:$BP$63,E537,FALSE),IF(HS537="Form 2",VLOOKUP(HU537,Lookups!$BE$67:$BP$127,E537,FALSE),VLOOKUP(HU537,Lookups!$BE$130:$BP$190,E537,FALSE))))))</f>
        <v>Null</v>
      </c>
      <c r="PL537" t="str">
        <f t="shared" si="759"/>
        <v>Null</v>
      </c>
      <c r="PM537" t="str">
        <f>IF($PH537=0,"Null",IF(E537&lt;3,"Null",IF(OX537=0,0,IF(OV537="Form 1",VLOOKUP(OX537,Lookups!$BE$3:$BP$63,E537,FALSE),IF(OV537="Form 2",VLOOKUP(OX537,Lookups!$BE$67:$BP$127,E537,FALSE),VLOOKUP(OX537,Lookups!$BE$130:$BP$190,E537,FALSE))))))</f>
        <v>Null</v>
      </c>
      <c r="PN537" t="str">
        <f t="shared" si="760"/>
        <v>Null</v>
      </c>
      <c r="PO537" t="str">
        <f t="shared" si="761"/>
        <v>Null</v>
      </c>
      <c r="PP537" t="str">
        <f t="shared" si="762"/>
        <v>Null</v>
      </c>
      <c r="PQ537" t="str">
        <f>IF(HR537="","Null",IF(E537&lt;3,"Null",IF(HV537=0,0,IF(HS537="Form 1",VLOOKUP(HV537,Lookups!$BR$3:$CC$63,E537,FALSE),IF(HS537="Form 2",VLOOKUP(HV537,Lookups!$BR$67:$CC$127,E537,FALSE),VLOOKUP(HV537,Lookups!$BR$130:$CC$190,E537,FALSE))))))</f>
        <v>Null</v>
      </c>
      <c r="PR537" t="str">
        <f t="shared" si="763"/>
        <v>Null</v>
      </c>
      <c r="PS537" t="str">
        <f>IF(HR537="","Null",IF(E537&lt;3,"Null",IF(OY537=0,0,IF(OW537="Form 1",VLOOKUP(OY537,Lookups!$BR$3:$CC$63,E537,FALSE),IF(OW537="Form 2",VLOOKUP(OY537,Lookups!$BR$67:$CC$127,E537,FALSE),VLOOKUP(OY537,Lookups!$BR$130:$CC$190,E537,FALSE))))))</f>
        <v>Null</v>
      </c>
      <c r="PT537" t="str">
        <f t="shared" si="764"/>
        <v>Null</v>
      </c>
      <c r="PU537" t="str">
        <f t="shared" si="765"/>
        <v>Null</v>
      </c>
      <c r="PV537" t="str">
        <f t="shared" si="766"/>
        <v>Null</v>
      </c>
      <c r="PW537" t="str">
        <f t="shared" si="767"/>
        <v>No PI Tests</v>
      </c>
      <c r="PX537">
        <f t="shared" si="768"/>
        <v>1</v>
      </c>
      <c r="PY537">
        <f t="shared" si="769"/>
        <v>0</v>
      </c>
      <c r="PZ537" t="str">
        <f t="shared" si="770"/>
        <v>Null</v>
      </c>
      <c r="QA537" t="str">
        <f t="shared" si="771"/>
        <v>Null</v>
      </c>
      <c r="QB537" t="str">
        <f t="shared" si="772"/>
        <v>Null</v>
      </c>
      <c r="QC537" t="str">
        <f>IF($MS537="System 44 Record",IF(BQ537&lt;MEDIAN(Directions!$F$3,Directions!$F$6),"Mid-Year Exited Student","Full Year Participant")&amp;IF(BP537&lt;Directions!$F$3,", Started Prior Year",", Started This Year"),"Null")</f>
        <v>Null</v>
      </c>
      <c r="QD537" t="str">
        <f t="shared" si="773"/>
        <v>Null</v>
      </c>
      <c r="QE537">
        <f t="shared" si="774"/>
        <v>1</v>
      </c>
      <c r="QF537">
        <f t="shared" si="775"/>
        <v>1</v>
      </c>
      <c r="QG537">
        <f t="shared" si="776"/>
        <v>1</v>
      </c>
      <c r="QH537">
        <f t="shared" si="777"/>
        <v>2</v>
      </c>
      <c r="QI537">
        <f t="shared" si="778"/>
        <v>0.8</v>
      </c>
      <c r="QJ537" t="str">
        <f t="shared" si="779"/>
        <v>Used All 3</v>
      </c>
      <c r="QK537" t="str">
        <f t="shared" si="780"/>
        <v>80 to 99 Sessions</v>
      </c>
      <c r="QL537" t="str">
        <f t="shared" si="781"/>
        <v>13 or More Segments</v>
      </c>
      <c r="QM537" t="str">
        <f>IF($MS537="READ 180 Record",IF(AQ537="","Null",VLOOKUP(JJ537,Lookups!$DX$3:$EB$2054,AN537+1,FALSE)),"Null")</f>
        <v>Level is Above Lexile Score</v>
      </c>
      <c r="QN537" t="str">
        <f t="shared" si="782"/>
        <v>Null</v>
      </c>
    </row>
    <row r="538" spans="1:456" x14ac:dyDescent="0.25">
      <c r="A538" s="161" t="s">
        <v>1447</v>
      </c>
      <c r="B538" s="161" t="s">
        <v>1447</v>
      </c>
      <c r="C538" s="161" t="s">
        <v>1447</v>
      </c>
      <c r="D538" s="161" t="s">
        <v>1447</v>
      </c>
      <c r="E538" s="161">
        <v>5</v>
      </c>
      <c r="F538" s="161" t="s">
        <v>1447</v>
      </c>
      <c r="G538" s="161" t="s">
        <v>883</v>
      </c>
      <c r="H538" s="161" t="s">
        <v>884</v>
      </c>
      <c r="I538" s="161">
        <v>0</v>
      </c>
      <c r="J538" s="159">
        <v>42500</v>
      </c>
      <c r="K538" s="161">
        <v>0</v>
      </c>
      <c r="L538" s="161">
        <v>0</v>
      </c>
      <c r="M538" s="161">
        <v>0</v>
      </c>
      <c r="N538" s="161">
        <v>0</v>
      </c>
      <c r="O538" s="161">
        <v>0</v>
      </c>
      <c r="P538" s="161">
        <v>0</v>
      </c>
      <c r="Q538" s="161">
        <v>0</v>
      </c>
      <c r="R538" s="161">
        <v>0</v>
      </c>
      <c r="S538" s="161">
        <v>0</v>
      </c>
      <c r="T538" s="161">
        <v>0</v>
      </c>
      <c r="U538" s="161">
        <v>0</v>
      </c>
      <c r="V538" s="161">
        <v>0</v>
      </c>
      <c r="W538" s="161">
        <v>0</v>
      </c>
      <c r="X538" s="161">
        <v>0</v>
      </c>
      <c r="AB538" s="161" t="s">
        <v>242</v>
      </c>
      <c r="AC538" s="161" t="s">
        <v>242</v>
      </c>
      <c r="AD538" s="161" t="s">
        <v>242</v>
      </c>
      <c r="AE538" s="161" t="s">
        <v>242</v>
      </c>
      <c r="AF538" s="161" t="s">
        <v>241</v>
      </c>
      <c r="AG538" s="161" t="s">
        <v>241</v>
      </c>
      <c r="AH538" s="161" t="s">
        <v>242</v>
      </c>
      <c r="AI538" s="161">
        <v>20150801</v>
      </c>
      <c r="AJ538" s="161">
        <v>20160525</v>
      </c>
      <c r="AK538" s="161" t="s">
        <v>869</v>
      </c>
      <c r="AL538" t="s">
        <v>1078</v>
      </c>
      <c r="BN538" t="s">
        <v>1076</v>
      </c>
      <c r="BO538" t="s">
        <v>884</v>
      </c>
      <c r="BP538" s="159">
        <v>42265</v>
      </c>
      <c r="BQ538" s="159">
        <v>42502</v>
      </c>
      <c r="BR538" t="s">
        <v>877</v>
      </c>
      <c r="BS538">
        <v>-278</v>
      </c>
      <c r="BT538" s="159">
        <v>42502</v>
      </c>
      <c r="BU538">
        <v>2</v>
      </c>
      <c r="BV538">
        <v>3</v>
      </c>
      <c r="BW538">
        <v>10</v>
      </c>
      <c r="BX538">
        <v>55</v>
      </c>
      <c r="BY538">
        <v>732</v>
      </c>
      <c r="BZ538">
        <v>758</v>
      </c>
      <c r="CA538">
        <v>0</v>
      </c>
      <c r="CB538">
        <v>19</v>
      </c>
      <c r="CC538">
        <v>73</v>
      </c>
      <c r="CD538">
        <v>34</v>
      </c>
      <c r="CE538">
        <v>75</v>
      </c>
      <c r="CF538">
        <v>83</v>
      </c>
      <c r="CG538">
        <v>68</v>
      </c>
      <c r="CH538">
        <v>63</v>
      </c>
      <c r="CI538">
        <v>590</v>
      </c>
      <c r="CJ538">
        <v>1.8213999999999999</v>
      </c>
      <c r="CK538">
        <v>2</v>
      </c>
      <c r="CL538">
        <v>2</v>
      </c>
      <c r="ET538" s="161">
        <v>1</v>
      </c>
      <c r="EU538" s="161">
        <v>25</v>
      </c>
      <c r="EV538" s="161">
        <v>25</v>
      </c>
      <c r="EW538" s="161">
        <v>1523</v>
      </c>
      <c r="EX538" s="161">
        <v>0</v>
      </c>
      <c r="EY538" s="161">
        <v>0</v>
      </c>
      <c r="EZ538" s="161">
        <v>0</v>
      </c>
      <c r="FA538" s="161">
        <v>0</v>
      </c>
      <c r="FB538" s="161">
        <v>33</v>
      </c>
      <c r="FC538" s="161">
        <v>58</v>
      </c>
      <c r="FD538" s="161">
        <v>0</v>
      </c>
      <c r="FE538" s="161">
        <v>1</v>
      </c>
      <c r="FF538" s="159">
        <v>42306</v>
      </c>
      <c r="FG538" s="161">
        <v>33</v>
      </c>
      <c r="FH538" s="161">
        <v>58</v>
      </c>
      <c r="FI538" s="161">
        <v>25</v>
      </c>
      <c r="FJ538" s="161">
        <v>40</v>
      </c>
      <c r="FK538" s="161">
        <v>38</v>
      </c>
      <c r="HN538" s="161" t="s">
        <v>884</v>
      </c>
      <c r="HO538" s="159">
        <v>42244</v>
      </c>
      <c r="HP538" s="159">
        <v>42347</v>
      </c>
      <c r="HQ538" s="161">
        <v>2</v>
      </c>
      <c r="HR538" s="159">
        <v>42244</v>
      </c>
      <c r="HS538" s="161" t="s">
        <v>872</v>
      </c>
      <c r="HT538" s="161" t="s">
        <v>906</v>
      </c>
      <c r="HU538" s="161">
        <v>17</v>
      </c>
      <c r="HV538" s="161">
        <v>6</v>
      </c>
      <c r="HW538" s="161">
        <v>0</v>
      </c>
      <c r="HX538" s="159">
        <v>42347</v>
      </c>
      <c r="HY538" s="161" t="s">
        <v>874</v>
      </c>
      <c r="HZ538" s="161" t="s">
        <v>906</v>
      </c>
      <c r="IA538" s="161">
        <v>19</v>
      </c>
      <c r="IB538" s="161">
        <v>2</v>
      </c>
      <c r="IC538" s="161">
        <v>0</v>
      </c>
      <c r="JB538" s="161" t="s">
        <v>884</v>
      </c>
      <c r="JC538" s="161">
        <v>0</v>
      </c>
      <c r="JD538" s="161">
        <v>0</v>
      </c>
      <c r="JE538" s="161">
        <v>0</v>
      </c>
      <c r="JF538" s="161">
        <v>0</v>
      </c>
      <c r="JG538" s="159">
        <v>42500</v>
      </c>
      <c r="JH538" s="161">
        <v>0</v>
      </c>
      <c r="JI538" s="159">
        <v>42243</v>
      </c>
      <c r="JJ538" s="161">
        <v>0</v>
      </c>
      <c r="JK538" s="161">
        <v>12</v>
      </c>
      <c r="JL538" s="159">
        <v>42346</v>
      </c>
      <c r="JM538" s="161">
        <v>0</v>
      </c>
      <c r="JN538" s="161">
        <v>7</v>
      </c>
      <c r="JO538" s="159">
        <v>42500</v>
      </c>
      <c r="JP538" s="161">
        <v>0</v>
      </c>
      <c r="JQ538" s="161">
        <v>16</v>
      </c>
      <c r="MN538" t="str">
        <f t="shared" si="696"/>
        <v>NoNoNoYesYesNo</v>
      </c>
      <c r="MO538" t="str">
        <f>IF(AND(MN538="NoNoNoNoNoNo",JI538=""),"No Programs",VLOOKUP(MN538,Lookups!$DA$4:$DB$67,2,FALSE))</f>
        <v>System 44 Only</v>
      </c>
      <c r="MP538">
        <f t="shared" si="697"/>
        <v>0</v>
      </c>
      <c r="MQ538" t="str">
        <f t="shared" si="698"/>
        <v>System 44 User</v>
      </c>
      <c r="MR538" t="str">
        <f>Directions!$D$3</f>
        <v>Usage</v>
      </c>
      <c r="MS538" t="str">
        <f>VLOOKUP(MQ538,Lookups!$CU$71:$CV$80,2,FALSE)</f>
        <v>System 44 Record</v>
      </c>
      <c r="MT538">
        <f t="shared" si="699"/>
        <v>1</v>
      </c>
      <c r="MU538">
        <f t="shared" si="700"/>
        <v>1</v>
      </c>
      <c r="MV538">
        <f t="shared" si="701"/>
        <v>1</v>
      </c>
      <c r="MW538">
        <f t="shared" si="702"/>
        <v>1</v>
      </c>
      <c r="MX538">
        <f t="shared" si="703"/>
        <v>14.714285714285714</v>
      </c>
      <c r="MY538" t="str">
        <f t="shared" si="704"/>
        <v>Not Used</v>
      </c>
      <c r="MZ538">
        <f t="shared" si="705"/>
        <v>0</v>
      </c>
      <c r="NA538" t="str">
        <f t="shared" si="706"/>
        <v>Not Available</v>
      </c>
      <c r="NB538" t="str">
        <f t="shared" si="707"/>
        <v>Not Available</v>
      </c>
      <c r="NC538" t="str">
        <f t="shared" si="708"/>
        <v>4 Not Indicated</v>
      </c>
      <c r="ND538" t="str">
        <f t="shared" si="709"/>
        <v>4 Not Indicated</v>
      </c>
      <c r="NE538" t="str">
        <f t="shared" si="710"/>
        <v>4 Not Indicated</v>
      </c>
      <c r="NF538" t="str">
        <f t="shared" si="711"/>
        <v>4 Not Indicated</v>
      </c>
      <c r="NG538" t="str">
        <f t="shared" si="712"/>
        <v>4 Not Indicated</v>
      </c>
      <c r="NH538" s="159">
        <f t="shared" si="713"/>
        <v>42500</v>
      </c>
      <c r="NI538">
        <f t="shared" si="714"/>
        <v>0</v>
      </c>
      <c r="NJ538" s="159">
        <f t="shared" si="715"/>
        <v>0</v>
      </c>
      <c r="NK538">
        <f t="shared" si="716"/>
        <v>0</v>
      </c>
      <c r="NL538">
        <f t="shared" si="717"/>
        <v>36.714285714285715</v>
      </c>
      <c r="NM538">
        <f t="shared" si="718"/>
        <v>1</v>
      </c>
      <c r="NN538">
        <f>IF(OR(E538="PK",E538="K",JJ538=""),"Null",INDEX(Lookups!$EZ$4:$FW$18,MATCH($JJ538,Lookups!$EY$4:$EY$18,1),MATCH($E538,Lookups!$EZ$3:$FW$3,0)))</f>
        <v>235</v>
      </c>
      <c r="NO538">
        <f>IF(OR(E538="PK",E538="K",JJ538=""),"Null",INDEX(Lookups!$EZ$4:$FW$18,MATCH($JJ538,Lookups!$EY$4:$EY$18,1),MATCH($E538,Lookups!$EZ$3:$FW$3,0) + 1))</f>
        <v>335</v>
      </c>
      <c r="NP538">
        <f t="shared" si="719"/>
        <v>470</v>
      </c>
      <c r="NQ538" t="str">
        <f t="shared" si="720"/>
        <v>PI is Recommended</v>
      </c>
      <c r="NR538" t="str">
        <f t="shared" si="721"/>
        <v>PI is Recommended</v>
      </c>
      <c r="NS538" t="str">
        <f t="shared" si="722"/>
        <v>BR to 199L</v>
      </c>
      <c r="NT538" t="str">
        <f t="shared" si="723"/>
        <v>BR to 199L</v>
      </c>
      <c r="NU538" t="str">
        <f t="shared" si="724"/>
        <v>BR to 199L</v>
      </c>
      <c r="NV538" s="183" t="str">
        <f t="array" ref="NV538">IF($NL538="No RI Tests","No RI Tests",VLOOKUP(IF(AND(E538="K",JJ538&lt;280),3,IF(AND(E538="K",JJ538&gt;=280),4,MAX(IF(E538=Lookups!$DF$6:$DF$99,IF(JJ538&gt;=Lookups!$DG$6:$DG$99,Lookups!$DH$6:$DH$99))))),Lookups!$DE$104:$DG$108,2,FALSE))</f>
        <v>1 Below Basic</v>
      </c>
      <c r="NW538" s="161" t="str">
        <f t="array" ref="NW538">IF($NL538="No RI Tests","No RI Tests",VLOOKUP(IF(AND(E538="K",JH538&lt;280),3,IF(AND(E538="K",JH538&gt;=280),4,MAX(IF(E538=Lookups!$DF$6:$DF$99,IF(NI538&gt;=Lookups!$DG$6:$DG$99,Lookups!$DH$6:$DH$99))))),Lookups!$DE$104:$DG$108,2,FALSE))</f>
        <v>1 Below Basic</v>
      </c>
      <c r="NX538" s="161" t="str">
        <f t="array" ref="NX538">IF($NL538="No RI Tests","No RI Tests",VLOOKUP(IF(AND(E538="K",NK538&lt;280),3,IF(AND(E538="K",NK538&gt;=280),4,MAX(IF(E538=Lookups!$DF$6:$DF$99,IF(NK538&gt;=Lookups!$DG$6:$DG$99,Lookups!$DH$6:$DH$99))))),Lookups!$DE$104:$DG$108,2,FALSE))</f>
        <v>1 Below Basic</v>
      </c>
      <c r="NY538">
        <f t="shared" si="725"/>
        <v>1</v>
      </c>
      <c r="NZ538">
        <f t="shared" si="726"/>
        <v>0</v>
      </c>
      <c r="OA538" t="str">
        <f t="shared" si="727"/>
        <v>Maintained Performance Level</v>
      </c>
      <c r="OB538" s="161" t="str">
        <f t="array" ref="OB538">IF($NL538="No RI Tests","No RI Tests",IF(E538="K","N/A",VLOOKUP(MAX(IF(E538=Lookups!$DF$6:$DF$99,IF(JJ538&gt;=Lookups!$DG$6:$DG$99,Lookups!$DI$6:$DI$99))),Lookups!$DE$104:$DG$108,3,FALSE)))</f>
        <v>1 Limited</v>
      </c>
      <c r="OC538" s="161" t="str">
        <f t="array" ref="OC538">IF($NL538="No RI Tests","No RI Tests",IF(E538="K","N/A",VLOOKUP(MAX(IF(E538=Lookups!$DF$6:$DF$99,IF(NI538&gt;=Lookups!$DG$6:$DG$99,Lookups!$DI$6:$DI$99))),Lookups!$DE$104:$DG$108,3,FALSE)))</f>
        <v>1 Limited</v>
      </c>
      <c r="OD538" s="161" t="str">
        <f t="array" ref="OD538">IF($NL538="No RI Tests","No RI Tests",IF(E538="K","N/A",VLOOKUP(MAX(IF(E538=Lookups!$DF$6:$DF$99,IF(NK538&gt;=Lookups!$DG$6:$DG$99,Lookups!$DI$6:$DI$99))),Lookups!$DE$104:$DG$108,3,FALSE)))</f>
        <v>1 Limited</v>
      </c>
      <c r="OE538">
        <f t="shared" si="728"/>
        <v>1</v>
      </c>
      <c r="OF538">
        <f t="shared" si="729"/>
        <v>0</v>
      </c>
      <c r="OG538" t="str">
        <f t="shared" si="730"/>
        <v>Maintained Performance Level</v>
      </c>
      <c r="OH538">
        <f t="shared" si="731"/>
        <v>0</v>
      </c>
      <c r="OI538">
        <f t="shared" si="732"/>
        <v>0</v>
      </c>
      <c r="OJ538">
        <f t="shared" si="733"/>
        <v>0</v>
      </c>
      <c r="OK538">
        <f t="shared" si="734"/>
        <v>0</v>
      </c>
      <c r="OL538">
        <f t="shared" si="735"/>
        <v>0</v>
      </c>
      <c r="OM538" t="str">
        <f t="shared" si="736"/>
        <v>Fall Administration</v>
      </c>
      <c r="ON538" t="str">
        <f t="shared" si="737"/>
        <v>Winter Administration</v>
      </c>
      <c r="OO538" t="str">
        <f t="shared" si="738"/>
        <v>Fall to Winter RI</v>
      </c>
      <c r="OP538" t="str">
        <f ca="1">IF(AND(HR538&lt;&gt;"",JJ538&lt;600),IF(HT538="Advancing","Tier 2","Tier 3"),IF(JI538="","Null",IF(OR(E538="K",E538&lt;3),"FRA Recommended",IF(JJ538&gt;=IF(E538&lt;6,400,600),IF(JJ538&lt;VLOOKUP(E538,Lookups!$AP$3:$AR$16,3,FALSE),"Tier 2","Core"),IF(JJ538&lt;400,IF(RAND()&lt;0.81,"Tier 3","Tier 2"),IF(RAND()&lt;0.51,"Tier 3","Tier 2"))))))</f>
        <v>Tier 3</v>
      </c>
      <c r="OQ538" t="str">
        <f t="shared" si="739"/>
        <v>Average Reading Invt. Under 15 Minutes Long</v>
      </c>
      <c r="OR538">
        <f t="shared" si="740"/>
        <v>0</v>
      </c>
      <c r="OS538" t="str">
        <f t="shared" si="741"/>
        <v>Null</v>
      </c>
      <c r="OT538">
        <f t="shared" si="742"/>
        <v>0</v>
      </c>
      <c r="OU538" s="159">
        <f t="shared" si="743"/>
        <v>42347</v>
      </c>
      <c r="OV538" t="str">
        <f t="shared" si="744"/>
        <v>Form 2</v>
      </c>
      <c r="OW538" t="str">
        <f t="shared" si="745"/>
        <v>Pre-Decoder</v>
      </c>
      <c r="OX538">
        <f t="shared" si="746"/>
        <v>19</v>
      </c>
      <c r="OY538">
        <f t="shared" si="747"/>
        <v>2</v>
      </c>
      <c r="OZ538">
        <f t="shared" si="748"/>
        <v>0</v>
      </c>
      <c r="PA538" s="159">
        <f t="shared" si="749"/>
        <v>42244</v>
      </c>
      <c r="PB538" t="str">
        <f t="shared" si="750"/>
        <v>Form 1</v>
      </c>
      <c r="PC538" t="str">
        <f t="shared" si="751"/>
        <v>Pre-Decoder</v>
      </c>
      <c r="PD538">
        <f t="shared" si="752"/>
        <v>17</v>
      </c>
      <c r="PE538">
        <f t="shared" si="753"/>
        <v>6</v>
      </c>
      <c r="PF538">
        <f t="shared" si="754"/>
        <v>0</v>
      </c>
      <c r="PG538">
        <f t="shared" si="755"/>
        <v>14.714285714285714</v>
      </c>
      <c r="PH538">
        <f t="shared" si="756"/>
        <v>1</v>
      </c>
      <c r="PI538">
        <f t="shared" si="757"/>
        <v>1</v>
      </c>
      <c r="PJ538">
        <f t="shared" si="758"/>
        <v>17</v>
      </c>
      <c r="PK538">
        <f>IF(HR538="","Null",IF(E538&lt;3,"Null",IF(HU538=0,0,IF(HS538="Form 1",VLOOKUP(HU538,Lookups!$BE$3:$BP$63,E538,FALSE),IF(HS538="Form 2",VLOOKUP(HU538,Lookups!$BE$67:$BP$127,E538,FALSE),VLOOKUP(HU538,Lookups!$BE$130:$BP$190,E538,FALSE))))))</f>
        <v>0</v>
      </c>
      <c r="PL538">
        <f t="shared" si="759"/>
        <v>19</v>
      </c>
      <c r="PM538">
        <f>IF($PH538=0,"Null",IF(E538&lt;3,"Null",IF(OX538=0,0,IF(OV538="Form 1",VLOOKUP(OX538,Lookups!$BE$3:$BP$63,E538,FALSE),IF(OV538="Form 2",VLOOKUP(OX538,Lookups!$BE$67:$BP$127,E538,FALSE),VLOOKUP(OX538,Lookups!$BE$130:$BP$190,E538,FALSE))))))</f>
        <v>0</v>
      </c>
      <c r="PN538">
        <f t="shared" si="760"/>
        <v>2</v>
      </c>
      <c r="PO538">
        <f t="shared" si="761"/>
        <v>1</v>
      </c>
      <c r="PP538">
        <f t="shared" si="762"/>
        <v>6</v>
      </c>
      <c r="PQ538">
        <f>IF(HR538="","Null",IF(E538&lt;3,"Null",IF(HV538=0,0,IF(HS538="Form 1",VLOOKUP(HV538,Lookups!$BR$3:$CC$63,E538,FALSE),IF(HS538="Form 2",VLOOKUP(HV538,Lookups!$BR$67:$CC$127,E538,FALSE),VLOOKUP(HV538,Lookups!$BR$130:$CC$190,E538,FALSE))))))</f>
        <v>6</v>
      </c>
      <c r="PR538">
        <f t="shared" si="763"/>
        <v>2</v>
      </c>
      <c r="PS538">
        <f>IF(HR538="","Null",IF(E538&lt;3,"Null",IF(OY538=0,0,IF(OW538="Form 1",VLOOKUP(OY538,Lookups!$BR$3:$CC$63,E538,FALSE),IF(OW538="Form 2",VLOOKUP(OY538,Lookups!$BR$67:$CC$127,E538,FALSE),VLOOKUP(OY538,Lookups!$BR$130:$CC$190,E538,FALSE))))))</f>
        <v>0</v>
      </c>
      <c r="PT538">
        <f t="shared" si="764"/>
        <v>-4</v>
      </c>
      <c r="PU538">
        <f t="shared" si="765"/>
        <v>0</v>
      </c>
      <c r="PV538">
        <f t="shared" si="766"/>
        <v>0</v>
      </c>
      <c r="PW538" t="str">
        <f t="shared" si="767"/>
        <v>Fall to Winter PI Administration</v>
      </c>
      <c r="PX538">
        <f t="shared" si="768"/>
        <v>0</v>
      </c>
      <c r="PY538">
        <f t="shared" si="769"/>
        <v>1</v>
      </c>
      <c r="PZ538" t="str">
        <f t="shared" si="770"/>
        <v>40 to 59 Sessions</v>
      </c>
      <c r="QA538" t="str">
        <f t="shared" si="771"/>
        <v>Series 1</v>
      </c>
      <c r="QB538" t="str">
        <f t="shared" si="772"/>
        <v>In Series 1 to 4</v>
      </c>
      <c r="QC538" t="str">
        <f>IF($MS538="System 44 Record",IF(BQ538&lt;MEDIAN(Directions!$F$3,Directions!$F$6),"Mid-Year Exited Student","Full Year Participant")&amp;IF(BP538&lt;Directions!$F$3,", Started Prior Year",", Started This Year"),"Null")</f>
        <v>Full Year Participant, Started This Year</v>
      </c>
      <c r="QD538">
        <f t="shared" si="773"/>
        <v>0</v>
      </c>
      <c r="QE538">
        <f t="shared" si="774"/>
        <v>0</v>
      </c>
      <c r="QF538">
        <f t="shared" si="775"/>
        <v>0</v>
      </c>
      <c r="QG538">
        <f t="shared" si="776"/>
        <v>1</v>
      </c>
      <c r="QH538">
        <f t="shared" si="777"/>
        <v>1</v>
      </c>
      <c r="QI538">
        <f t="shared" si="778"/>
        <v>0.57999999999999996</v>
      </c>
      <c r="QJ538" t="str">
        <f t="shared" si="779"/>
        <v>rSkills Only</v>
      </c>
      <c r="QK538" t="str">
        <f t="shared" si="780"/>
        <v>Null</v>
      </c>
      <c r="QL538" t="str">
        <f t="shared" si="781"/>
        <v>Null</v>
      </c>
      <c r="QM538" t="str">
        <f>IF($MS538="READ 180 Record",IF(AQ538="","Null",VLOOKUP(JJ538,Lookups!$DX$3:$EB$2054,AN538+1,FALSE)),"Null")</f>
        <v>Null</v>
      </c>
      <c r="QN538" t="str">
        <f t="shared" si="782"/>
        <v>Null</v>
      </c>
    </row>
    <row r="539" spans="1:456" x14ac:dyDescent="0.25">
      <c r="A539" s="161" t="s">
        <v>1447</v>
      </c>
      <c r="B539" s="161" t="s">
        <v>1447</v>
      </c>
      <c r="C539" s="161" t="s">
        <v>1447</v>
      </c>
      <c r="D539" s="161" t="s">
        <v>1447</v>
      </c>
      <c r="E539" s="161">
        <v>3</v>
      </c>
      <c r="F539" s="161" t="s">
        <v>1447</v>
      </c>
      <c r="G539" s="161" t="s">
        <v>885</v>
      </c>
      <c r="H539" s="161" t="s">
        <v>892</v>
      </c>
      <c r="I539" s="161">
        <v>387</v>
      </c>
      <c r="J539" s="159">
        <v>42495</v>
      </c>
      <c r="K539" s="161">
        <v>0</v>
      </c>
      <c r="L539" s="161">
        <v>0</v>
      </c>
      <c r="M539" s="161">
        <v>0</v>
      </c>
      <c r="N539" s="161">
        <v>0</v>
      </c>
      <c r="O539" s="161">
        <v>0</v>
      </c>
      <c r="P539" s="161">
        <v>0</v>
      </c>
      <c r="Q539" s="161">
        <v>0</v>
      </c>
      <c r="R539" s="161">
        <v>0</v>
      </c>
      <c r="S539" s="161">
        <v>0</v>
      </c>
      <c r="T539" s="161">
        <v>0</v>
      </c>
      <c r="U539" s="161">
        <v>0</v>
      </c>
      <c r="V539" s="161">
        <v>0</v>
      </c>
      <c r="W539" s="161">
        <v>0</v>
      </c>
      <c r="X539" s="161">
        <v>0</v>
      </c>
      <c r="AB539" s="161" t="s">
        <v>242</v>
      </c>
      <c r="AC539" s="161" t="s">
        <v>242</v>
      </c>
      <c r="AD539" s="161" t="s">
        <v>242</v>
      </c>
      <c r="AE539" s="161" t="s">
        <v>242</v>
      </c>
      <c r="AF539" s="161" t="s">
        <v>241</v>
      </c>
      <c r="AG539" s="161" t="s">
        <v>241</v>
      </c>
      <c r="AH539" s="161" t="s">
        <v>242</v>
      </c>
      <c r="AI539" s="161">
        <v>20150801</v>
      </c>
      <c r="AJ539" s="161">
        <v>20160525</v>
      </c>
      <c r="AK539" s="161" t="s">
        <v>869</v>
      </c>
      <c r="AL539" t="s">
        <v>1078</v>
      </c>
      <c r="BN539" t="s">
        <v>1076</v>
      </c>
      <c r="BO539" t="s">
        <v>892</v>
      </c>
      <c r="BP539" s="159">
        <v>42256</v>
      </c>
      <c r="BQ539" s="159">
        <v>42494</v>
      </c>
      <c r="BR539" t="s">
        <v>877</v>
      </c>
      <c r="BS539">
        <v>387</v>
      </c>
      <c r="BT539" s="159">
        <v>42494</v>
      </c>
      <c r="BU539">
        <v>5</v>
      </c>
      <c r="BV539">
        <v>3</v>
      </c>
      <c r="BW539">
        <v>32</v>
      </c>
      <c r="BX539">
        <v>53</v>
      </c>
      <c r="BY539">
        <v>1155</v>
      </c>
      <c r="BZ539">
        <v>1185</v>
      </c>
      <c r="CA539">
        <v>0</v>
      </c>
      <c r="CB539">
        <v>20</v>
      </c>
      <c r="CC539">
        <v>36</v>
      </c>
      <c r="CD539">
        <v>80</v>
      </c>
      <c r="CE539">
        <v>93</v>
      </c>
      <c r="CF539">
        <v>100</v>
      </c>
      <c r="CG539">
        <v>93</v>
      </c>
      <c r="CH539">
        <v>85</v>
      </c>
      <c r="CI539">
        <v>14118</v>
      </c>
      <c r="CJ539">
        <v>2</v>
      </c>
      <c r="CK539">
        <v>5</v>
      </c>
      <c r="CL539">
        <v>2</v>
      </c>
      <c r="ET539" s="161">
        <v>0</v>
      </c>
      <c r="EU539" s="161">
        <v>0</v>
      </c>
      <c r="EV539" s="161">
        <v>0</v>
      </c>
      <c r="EW539" s="161">
        <v>0</v>
      </c>
      <c r="EX539" s="161">
        <v>0</v>
      </c>
      <c r="EY539" s="161">
        <v>0</v>
      </c>
      <c r="EZ539" s="161">
        <v>0</v>
      </c>
      <c r="FA539" s="161">
        <v>0</v>
      </c>
      <c r="FB539" s="161">
        <v>0</v>
      </c>
      <c r="FC539" s="161">
        <v>0</v>
      </c>
      <c r="FD539" s="161">
        <v>0</v>
      </c>
      <c r="FE539" s="161">
        <v>0</v>
      </c>
      <c r="HN539" s="161" t="s">
        <v>892</v>
      </c>
      <c r="HO539" s="159">
        <v>42244</v>
      </c>
      <c r="HP539" s="159">
        <v>42500</v>
      </c>
      <c r="HQ539" s="161">
        <v>3</v>
      </c>
      <c r="HR539" s="159">
        <v>42244</v>
      </c>
      <c r="HS539" s="161" t="s">
        <v>872</v>
      </c>
      <c r="HT539" s="161" t="s">
        <v>878</v>
      </c>
      <c r="HU539" s="161">
        <v>31</v>
      </c>
      <c r="HV539" s="161">
        <v>4</v>
      </c>
      <c r="HW539" s="161">
        <v>0</v>
      </c>
      <c r="HX539" s="159">
        <v>42346</v>
      </c>
      <c r="HY539" s="161" t="s">
        <v>874</v>
      </c>
      <c r="HZ539" s="161" t="s">
        <v>878</v>
      </c>
      <c r="IA539" s="161">
        <v>44</v>
      </c>
      <c r="IB539" s="161">
        <v>8</v>
      </c>
      <c r="IC539" s="161">
        <v>0</v>
      </c>
      <c r="ID539" s="159">
        <v>42500</v>
      </c>
      <c r="IE539" s="161" t="s">
        <v>879</v>
      </c>
      <c r="IF539" s="161" t="s">
        <v>878</v>
      </c>
      <c r="IG539" s="161">
        <v>46</v>
      </c>
      <c r="IH539" s="161">
        <v>3</v>
      </c>
      <c r="II539" s="161">
        <v>0</v>
      </c>
      <c r="JB539" s="161" t="s">
        <v>892</v>
      </c>
      <c r="JC539" s="161">
        <v>19</v>
      </c>
      <c r="JD539" s="161">
        <v>18</v>
      </c>
      <c r="JE539" s="161">
        <v>24</v>
      </c>
      <c r="JF539" s="161">
        <v>10713</v>
      </c>
      <c r="JG539" s="159">
        <v>42495</v>
      </c>
      <c r="JH539" s="161">
        <v>387</v>
      </c>
      <c r="JI539" s="159">
        <v>42242</v>
      </c>
      <c r="JJ539" s="161">
        <v>80</v>
      </c>
      <c r="JK539" s="161">
        <v>20</v>
      </c>
      <c r="JL539" s="159">
        <v>42347</v>
      </c>
      <c r="JM539" s="161">
        <v>154</v>
      </c>
      <c r="JN539" s="161">
        <v>13</v>
      </c>
      <c r="JO539" s="159">
        <v>42495</v>
      </c>
      <c r="JP539" s="161">
        <v>387</v>
      </c>
      <c r="JQ539" s="161">
        <v>22</v>
      </c>
      <c r="MN539" t="str">
        <f t="shared" si="696"/>
        <v>NoNoNoYesYesNo</v>
      </c>
      <c r="MO539" t="str">
        <f>IF(AND(MN539="NoNoNoNoNoNo",JI539=""),"No Programs",VLOOKUP(MN539,Lookups!$DA$4:$DB$67,2,FALSE))</f>
        <v>System 44 Only</v>
      </c>
      <c r="MP539">
        <f t="shared" si="697"/>
        <v>0</v>
      </c>
      <c r="MQ539" t="str">
        <f t="shared" si="698"/>
        <v>System 44 User</v>
      </c>
      <c r="MR539" t="str">
        <f>Directions!$D$3</f>
        <v>Usage</v>
      </c>
      <c r="MS539" t="str">
        <f>VLOOKUP(MQ539,Lookups!$CU$71:$CV$80,2,FALSE)</f>
        <v>System 44 Record</v>
      </c>
      <c r="MT539">
        <f t="shared" si="699"/>
        <v>1</v>
      </c>
      <c r="MU539">
        <f t="shared" si="700"/>
        <v>1</v>
      </c>
      <c r="MV539">
        <f t="shared" si="701"/>
        <v>1</v>
      </c>
      <c r="MW539">
        <f t="shared" si="702"/>
        <v>1</v>
      </c>
      <c r="MX539">
        <f t="shared" si="703"/>
        <v>36.571428571428569</v>
      </c>
      <c r="MY539" t="str">
        <f t="shared" si="704"/>
        <v>Not Used</v>
      </c>
      <c r="MZ539">
        <f t="shared" si="705"/>
        <v>0</v>
      </c>
      <c r="NA539" t="str">
        <f t="shared" si="706"/>
        <v>Not Available</v>
      </c>
      <c r="NB539" t="str">
        <f t="shared" si="707"/>
        <v>Not Available</v>
      </c>
      <c r="NC539" t="str">
        <f t="shared" si="708"/>
        <v>4 Not Indicated</v>
      </c>
      <c r="ND539" t="str">
        <f t="shared" si="709"/>
        <v>4 Not Indicated</v>
      </c>
      <c r="NE539" t="str">
        <f t="shared" si="710"/>
        <v>4 Not Indicated</v>
      </c>
      <c r="NF539" t="str">
        <f t="shared" si="711"/>
        <v>4 Not Indicated</v>
      </c>
      <c r="NG539" t="str">
        <f t="shared" si="712"/>
        <v>4 Not Indicated</v>
      </c>
      <c r="NH539" s="159">
        <f t="shared" si="713"/>
        <v>42495</v>
      </c>
      <c r="NI539">
        <f t="shared" si="714"/>
        <v>387</v>
      </c>
      <c r="NJ539" s="159">
        <f t="shared" si="715"/>
        <v>42495</v>
      </c>
      <c r="NK539">
        <f t="shared" si="716"/>
        <v>387</v>
      </c>
      <c r="NL539">
        <f t="shared" si="717"/>
        <v>36.142857142857146</v>
      </c>
      <c r="NM539">
        <f t="shared" si="718"/>
        <v>1</v>
      </c>
      <c r="NN539">
        <f>IF(OR(E539="PK",E539="K",JJ539=""),"Null",INDEX(Lookups!$EZ$4:$FW$18,MATCH($JJ539,Lookups!$EY$4:$EY$18,1),MATCH($E539,Lookups!$EZ$3:$FW$3,0)))</f>
        <v>235</v>
      </c>
      <c r="NO539">
        <f>IF(OR(E539="PK",E539="K",JJ539=""),"Null",INDEX(Lookups!$EZ$4:$FW$18,MATCH($JJ539,Lookups!$EY$4:$EY$18,1),MATCH($E539,Lookups!$EZ$3:$FW$3,0) + 1))</f>
        <v>340</v>
      </c>
      <c r="NP539">
        <f t="shared" si="719"/>
        <v>470</v>
      </c>
      <c r="NQ539" t="str">
        <f t="shared" si="720"/>
        <v>PI is Recommended</v>
      </c>
      <c r="NR539" t="str">
        <f t="shared" si="721"/>
        <v>PI is Recommended</v>
      </c>
      <c r="NS539" t="str">
        <f t="shared" si="722"/>
        <v>BR to 199L</v>
      </c>
      <c r="NT539" t="str">
        <f t="shared" si="723"/>
        <v>200L to 399L</v>
      </c>
      <c r="NU539" t="str">
        <f t="shared" si="724"/>
        <v>200L to 399L</v>
      </c>
      <c r="NV539" s="183" t="str">
        <f t="array" ref="NV539">IF($NL539="No RI Tests","No RI Tests",VLOOKUP(IF(AND(E539="K",JJ539&lt;280),3,IF(AND(E539="K",JJ539&gt;=280),4,MAX(IF(E539=Lookups!$DF$6:$DF$99,IF(JJ539&gt;=Lookups!$DG$6:$DG$99,Lookups!$DH$6:$DH$99))))),Lookups!$DE$104:$DG$108,2,FALSE))</f>
        <v>1 Below Basic</v>
      </c>
      <c r="NW539" s="161" t="str">
        <f t="array" ref="NW539">IF($NL539="No RI Tests","No RI Tests",VLOOKUP(IF(AND(E539="K",JH539&lt;280),3,IF(AND(E539="K",JH539&gt;=280),4,MAX(IF(E539=Lookups!$DF$6:$DF$99,IF(NI539&gt;=Lookups!$DG$6:$DG$99,Lookups!$DH$6:$DH$99))))),Lookups!$DE$104:$DG$108,2,FALSE))</f>
        <v>2 Basic</v>
      </c>
      <c r="NX539" s="161" t="str">
        <f t="array" ref="NX539">IF($NL539="No RI Tests","No RI Tests",VLOOKUP(IF(AND(E539="K",NK539&lt;280),3,IF(AND(E539="K",NK539&gt;=280),4,MAX(IF(E539=Lookups!$DF$6:$DF$99,IF(NK539&gt;=Lookups!$DG$6:$DG$99,Lookups!$DH$6:$DH$99))))),Lookups!$DE$104:$DG$108,2,FALSE))</f>
        <v>2 Basic</v>
      </c>
      <c r="NY539">
        <f t="shared" si="725"/>
        <v>0</v>
      </c>
      <c r="NZ539">
        <f t="shared" si="726"/>
        <v>1</v>
      </c>
      <c r="OA539" t="str">
        <f t="shared" si="727"/>
        <v>Improved Performance Level</v>
      </c>
      <c r="OB539" s="161" t="str">
        <f t="array" ref="OB539">IF($NL539="No RI Tests","No RI Tests",IF(E539="K","N/A",VLOOKUP(MAX(IF(E539=Lookups!$DF$6:$DF$99,IF(JJ539&gt;=Lookups!$DG$6:$DG$99,Lookups!$DI$6:$DI$99))),Lookups!$DE$104:$DG$108,3,FALSE)))</f>
        <v>1 Limited</v>
      </c>
      <c r="OC539" s="161" t="str">
        <f t="array" ref="OC539">IF($NL539="No RI Tests","No RI Tests",IF(E539="K","N/A",VLOOKUP(MAX(IF(E539=Lookups!$DF$6:$DF$99,IF(NI539&gt;=Lookups!$DG$6:$DG$99,Lookups!$DI$6:$DI$99))),Lookups!$DE$104:$DG$108,3,FALSE)))</f>
        <v>1 Limited</v>
      </c>
      <c r="OD539" s="161" t="str">
        <f t="array" ref="OD539">IF($NL539="No RI Tests","No RI Tests",IF(E539="K","N/A",VLOOKUP(MAX(IF(E539=Lookups!$DF$6:$DF$99,IF(NK539&gt;=Lookups!$DG$6:$DG$99,Lookups!$DI$6:$DI$99))),Lookups!$DE$104:$DG$108,3,FALSE)))</f>
        <v>1 Limited</v>
      </c>
      <c r="OE539">
        <f t="shared" si="728"/>
        <v>1</v>
      </c>
      <c r="OF539">
        <f t="shared" si="729"/>
        <v>0</v>
      </c>
      <c r="OG539" t="str">
        <f t="shared" si="730"/>
        <v>Maintained Performance Level</v>
      </c>
      <c r="OH539">
        <f t="shared" si="731"/>
        <v>307</v>
      </c>
      <c r="OI539">
        <f t="shared" si="732"/>
        <v>1</v>
      </c>
      <c r="OJ539">
        <f t="shared" si="733"/>
        <v>1</v>
      </c>
      <c r="OK539">
        <f t="shared" si="734"/>
        <v>0</v>
      </c>
      <c r="OL539">
        <f t="shared" si="735"/>
        <v>1.0678260869565217</v>
      </c>
      <c r="OM539" t="str">
        <f t="shared" si="736"/>
        <v>Fall Administration</v>
      </c>
      <c r="ON539" t="str">
        <f t="shared" si="737"/>
        <v>Winter Administration</v>
      </c>
      <c r="OO539" t="str">
        <f t="shared" si="738"/>
        <v>Fall to Winter RI</v>
      </c>
      <c r="OP539" t="str">
        <f ca="1">IF(AND(HR539&lt;&gt;"",JJ539&lt;600),IF(HT539="Advancing","Tier 2","Tier 3"),IF(JI539="","Null",IF(OR(E539="K",E539&lt;3),"FRA Recommended",IF(JJ539&gt;=IF(E539&lt;6,400,600),IF(JJ539&lt;VLOOKUP(E539,Lookups!$AP$3:$AR$16,3,FALSE),"Tier 2","Core"),IF(JJ539&lt;400,IF(RAND()&lt;0.81,"Tier 3","Tier 2"),IF(RAND()&lt;0.51,"Tier 3","Tier 2"))))))</f>
        <v>Tier 3</v>
      </c>
      <c r="OQ539" t="str">
        <f t="shared" si="739"/>
        <v>Average Reading Invt. at Least 15 Minutes Long</v>
      </c>
      <c r="OR539">
        <f t="shared" si="740"/>
        <v>0</v>
      </c>
      <c r="OS539" t="str">
        <f t="shared" si="741"/>
        <v>Null</v>
      </c>
      <c r="OT539">
        <f t="shared" si="742"/>
        <v>307</v>
      </c>
      <c r="OU539" s="159">
        <f t="shared" si="743"/>
        <v>42500</v>
      </c>
      <c r="OV539" t="str">
        <f t="shared" si="744"/>
        <v>Form 3</v>
      </c>
      <c r="OW539" t="str">
        <f t="shared" si="745"/>
        <v>Beginning</v>
      </c>
      <c r="OX539">
        <f t="shared" si="746"/>
        <v>46</v>
      </c>
      <c r="OY539">
        <f t="shared" si="747"/>
        <v>3</v>
      </c>
      <c r="OZ539">
        <f t="shared" si="748"/>
        <v>0</v>
      </c>
      <c r="PA539" s="159">
        <f t="shared" si="749"/>
        <v>42346</v>
      </c>
      <c r="PB539" t="str">
        <f t="shared" si="750"/>
        <v>Form 2</v>
      </c>
      <c r="PC539" t="str">
        <f t="shared" si="751"/>
        <v>Beginning</v>
      </c>
      <c r="PD539">
        <f t="shared" si="752"/>
        <v>44</v>
      </c>
      <c r="PE539">
        <f t="shared" si="753"/>
        <v>8</v>
      </c>
      <c r="PF539">
        <f t="shared" si="754"/>
        <v>0</v>
      </c>
      <c r="PG539">
        <f t="shared" si="755"/>
        <v>36.571428571428569</v>
      </c>
      <c r="PH539">
        <f t="shared" si="756"/>
        <v>1</v>
      </c>
      <c r="PI539">
        <f t="shared" si="757"/>
        <v>1</v>
      </c>
      <c r="PJ539">
        <f t="shared" si="758"/>
        <v>31</v>
      </c>
      <c r="PK539">
        <f>IF(HR539="","Null",IF(E539&lt;3,"Null",IF(HU539=0,0,IF(HS539="Form 1",VLOOKUP(HU539,Lookups!$BE$3:$BP$63,E539,FALSE),IF(HS539="Form 2",VLOOKUP(HU539,Lookups!$BE$67:$BP$127,E539,FALSE),VLOOKUP(HU539,Lookups!$BE$130:$BP$190,E539,FALSE))))))</f>
        <v>12</v>
      </c>
      <c r="PL539">
        <f t="shared" si="759"/>
        <v>46</v>
      </c>
      <c r="PM539">
        <f>IF($PH539=0,"Null",IF(E539&lt;3,"Null",IF(OX539=0,0,IF(OV539="Form 1",VLOOKUP(OX539,Lookups!$BE$3:$BP$63,E539,FALSE),IF(OV539="Form 2",VLOOKUP(OX539,Lookups!$BE$67:$BP$127,E539,FALSE),VLOOKUP(OX539,Lookups!$BE$130:$BP$190,E539,FALSE))))))</f>
        <v>42</v>
      </c>
      <c r="PN539">
        <f t="shared" si="760"/>
        <v>15</v>
      </c>
      <c r="PO539">
        <f t="shared" si="761"/>
        <v>1</v>
      </c>
      <c r="PP539">
        <f t="shared" si="762"/>
        <v>4</v>
      </c>
      <c r="PQ539">
        <f>IF(HR539="","Null",IF(E539&lt;3,"Null",IF(HV539=0,0,IF(HS539="Form 1",VLOOKUP(HV539,Lookups!$BR$3:$CC$63,E539,FALSE),IF(HS539="Form 2",VLOOKUP(HV539,Lookups!$BR$67:$CC$127,E539,FALSE),VLOOKUP(HV539,Lookups!$BR$130:$CC$190,E539,FALSE))))))</f>
        <v>16</v>
      </c>
      <c r="PR539">
        <f t="shared" si="763"/>
        <v>3</v>
      </c>
      <c r="PS539">
        <f>IF(HR539="","Null",IF(E539&lt;3,"Null",IF(OY539=0,0,IF(OW539="Form 1",VLOOKUP(OY539,Lookups!$BR$3:$CC$63,E539,FALSE),IF(OW539="Form 2",VLOOKUP(OY539,Lookups!$BR$67:$CC$127,E539,FALSE),VLOOKUP(OY539,Lookups!$BR$130:$CC$190,E539,FALSE))))))</f>
        <v>7</v>
      </c>
      <c r="PT539">
        <f t="shared" si="764"/>
        <v>-1</v>
      </c>
      <c r="PU539">
        <f t="shared" si="765"/>
        <v>0</v>
      </c>
      <c r="PV539">
        <f t="shared" si="766"/>
        <v>0</v>
      </c>
      <c r="PW539" t="str">
        <f t="shared" si="767"/>
        <v>Fall to Spring PI Administration</v>
      </c>
      <c r="PX539">
        <f t="shared" si="768"/>
        <v>0</v>
      </c>
      <c r="PY539">
        <f t="shared" si="769"/>
        <v>1</v>
      </c>
      <c r="PZ539" t="str">
        <f t="shared" si="770"/>
        <v>40 to 59 Sessions</v>
      </c>
      <c r="QA539" t="str">
        <f t="shared" si="771"/>
        <v>Series 1</v>
      </c>
      <c r="QB539" t="str">
        <f t="shared" si="772"/>
        <v>In Series 5 to 8</v>
      </c>
      <c r="QC539" t="str">
        <f>IF($MS539="System 44 Record",IF(BQ539&lt;MEDIAN(Directions!$F$3,Directions!$F$6),"Mid-Year Exited Student","Full Year Participant")&amp;IF(BP539&lt;Directions!$F$3,", Started Prior Year",", Started This Year"),"Null")</f>
        <v>Full Year Participant, Started This Year</v>
      </c>
      <c r="QD539">
        <f t="shared" si="773"/>
        <v>0</v>
      </c>
      <c r="QE539">
        <f t="shared" si="774"/>
        <v>0</v>
      </c>
      <c r="QF539">
        <f t="shared" si="775"/>
        <v>1</v>
      </c>
      <c r="QG539">
        <f t="shared" si="776"/>
        <v>0</v>
      </c>
      <c r="QH539">
        <f t="shared" si="777"/>
        <v>0</v>
      </c>
      <c r="QI539">
        <f t="shared" si="778"/>
        <v>0</v>
      </c>
      <c r="QJ539" t="str">
        <f t="shared" si="779"/>
        <v>RC! Only</v>
      </c>
      <c r="QK539" t="str">
        <f t="shared" si="780"/>
        <v>Null</v>
      </c>
      <c r="QL539" t="str">
        <f t="shared" si="781"/>
        <v>Null</v>
      </c>
      <c r="QM539" t="str">
        <f>IF($MS539="READ 180 Record",IF(AQ539="","Null",VLOOKUP(JJ539,Lookups!$DX$3:$EB$2054,AN539+1,FALSE)),"Null")</f>
        <v>Null</v>
      </c>
      <c r="QN539" t="str">
        <f t="shared" si="782"/>
        <v>Null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7030A0"/>
    <pageSetUpPr fitToPage="1"/>
  </sheetPr>
  <dimension ref="A1:M33"/>
  <sheetViews>
    <sheetView topLeftCell="A2" zoomScale="80" zoomScaleNormal="80" workbookViewId="0">
      <selection activeCell="C28" sqref="C28"/>
    </sheetView>
  </sheetViews>
  <sheetFormatPr defaultColWidth="9.28515625" defaultRowHeight="15" x14ac:dyDescent="0.25"/>
  <cols>
    <col min="1" max="1" width="12" style="161" customWidth="1"/>
    <col min="2" max="2" width="30.42578125" style="161" customWidth="1"/>
    <col min="3" max="3" width="12" style="161" customWidth="1"/>
    <col min="4" max="4" width="26" style="161" bestFit="1" customWidth="1"/>
    <col min="5" max="5" width="20" style="161" bestFit="1" customWidth="1"/>
    <col min="6" max="6" width="12" style="161" customWidth="1"/>
    <col min="7" max="7" width="11.7109375" style="161" bestFit="1" customWidth="1"/>
    <col min="8" max="9" width="12" style="161" customWidth="1"/>
    <col min="10" max="10" width="13.28515625" style="161" customWidth="1"/>
    <col min="11" max="12" width="9.28515625" style="161"/>
    <col min="13" max="13" width="15.5703125" style="161" customWidth="1"/>
    <col min="14" max="16384" width="9.28515625" style="161"/>
  </cols>
  <sheetData>
    <row r="1" spans="1:13" s="246" customFormat="1" ht="62.25" customHeight="1" x14ac:dyDescent="0.25">
      <c r="A1" s="244" t="s">
        <v>772</v>
      </c>
      <c r="B1" s="244" t="s">
        <v>773</v>
      </c>
      <c r="C1" s="244" t="s">
        <v>774</v>
      </c>
      <c r="D1" s="244" t="s">
        <v>775</v>
      </c>
      <c r="E1" s="244" t="s">
        <v>776</v>
      </c>
      <c r="F1" s="244" t="s">
        <v>777</v>
      </c>
      <c r="G1" s="244" t="s">
        <v>778</v>
      </c>
      <c r="H1" s="244" t="s">
        <v>779</v>
      </c>
      <c r="I1" s="244" t="s">
        <v>780</v>
      </c>
      <c r="J1" s="245" t="s">
        <v>781</v>
      </c>
      <c r="K1" s="245" t="s">
        <v>782</v>
      </c>
      <c r="L1" s="245" t="s">
        <v>783</v>
      </c>
      <c r="M1" s="245" t="s">
        <v>784</v>
      </c>
    </row>
    <row r="2" spans="1:13" x14ac:dyDescent="0.25">
      <c r="A2" s="247">
        <v>3</v>
      </c>
      <c r="B2" s="247" t="s">
        <v>785</v>
      </c>
      <c r="C2" s="247" t="s">
        <v>786</v>
      </c>
      <c r="D2" s="247" t="s">
        <v>787</v>
      </c>
      <c r="E2" s="247" t="s">
        <v>788</v>
      </c>
      <c r="F2" s="247">
        <v>40</v>
      </c>
      <c r="G2" s="247">
        <v>115</v>
      </c>
      <c r="H2" s="247">
        <v>275</v>
      </c>
      <c r="I2" s="247">
        <v>300</v>
      </c>
      <c r="J2" s="248">
        <v>0</v>
      </c>
      <c r="K2" s="248"/>
      <c r="L2" s="248"/>
      <c r="M2" s="248"/>
    </row>
    <row r="3" spans="1:13" x14ac:dyDescent="0.25">
      <c r="A3" s="247">
        <v>3</v>
      </c>
      <c r="B3" s="247" t="s">
        <v>789</v>
      </c>
      <c r="C3" s="247" t="s">
        <v>786</v>
      </c>
      <c r="D3" s="247" t="s">
        <v>787</v>
      </c>
      <c r="E3" s="247" t="s">
        <v>790</v>
      </c>
      <c r="F3" s="247">
        <v>380</v>
      </c>
      <c r="G3" s="247">
        <v>115</v>
      </c>
      <c r="H3" s="247">
        <v>275</v>
      </c>
      <c r="I3" s="247">
        <v>300</v>
      </c>
      <c r="J3" s="248">
        <v>0</v>
      </c>
      <c r="K3" s="248"/>
      <c r="L3" s="248"/>
      <c r="M3" s="248"/>
    </row>
    <row r="4" spans="1:13" x14ac:dyDescent="0.25">
      <c r="A4" s="247">
        <v>4</v>
      </c>
      <c r="B4" s="247" t="s">
        <v>791</v>
      </c>
      <c r="C4" s="247" t="s">
        <v>786</v>
      </c>
      <c r="D4" s="247" t="s">
        <v>792</v>
      </c>
      <c r="E4" s="247" t="s">
        <v>788</v>
      </c>
      <c r="F4" s="247">
        <v>175</v>
      </c>
      <c r="G4" s="247">
        <v>130</v>
      </c>
      <c r="H4" s="247">
        <v>275</v>
      </c>
      <c r="I4" s="247">
        <v>250</v>
      </c>
      <c r="J4" s="248">
        <v>0</v>
      </c>
      <c r="K4" s="248"/>
      <c r="L4" s="248"/>
      <c r="M4" s="248"/>
    </row>
    <row r="5" spans="1:13" x14ac:dyDescent="0.25">
      <c r="A5" s="247">
        <v>4</v>
      </c>
      <c r="B5" s="247" t="s">
        <v>793</v>
      </c>
      <c r="C5" s="247" t="s">
        <v>786</v>
      </c>
      <c r="D5" s="247" t="s">
        <v>794</v>
      </c>
      <c r="E5" s="247" t="s">
        <v>788</v>
      </c>
      <c r="F5" s="247">
        <v>450</v>
      </c>
      <c r="G5" s="247">
        <v>130</v>
      </c>
      <c r="H5" s="247">
        <v>275</v>
      </c>
      <c r="I5" s="247">
        <v>250</v>
      </c>
      <c r="J5" s="248">
        <v>0</v>
      </c>
      <c r="K5" s="248"/>
      <c r="L5" s="248"/>
      <c r="M5" s="248"/>
    </row>
    <row r="6" spans="1:13" x14ac:dyDescent="0.25">
      <c r="A6" s="248">
        <v>5</v>
      </c>
      <c r="B6" s="248" t="s">
        <v>795</v>
      </c>
      <c r="C6" s="248" t="s">
        <v>786</v>
      </c>
      <c r="D6" s="248" t="s">
        <v>796</v>
      </c>
      <c r="E6" s="248" t="s">
        <v>788</v>
      </c>
      <c r="F6" s="247">
        <v>30</v>
      </c>
      <c r="G6" s="247">
        <v>100</v>
      </c>
      <c r="H6" s="247">
        <v>300</v>
      </c>
      <c r="I6" s="247">
        <v>310</v>
      </c>
      <c r="J6" s="248">
        <v>0</v>
      </c>
      <c r="K6" s="248"/>
      <c r="L6" s="248"/>
      <c r="M6" s="248"/>
    </row>
    <row r="7" spans="1:13" x14ac:dyDescent="0.25">
      <c r="A7" s="248">
        <v>5</v>
      </c>
      <c r="B7" s="248" t="s">
        <v>797</v>
      </c>
      <c r="C7" s="248" t="s">
        <v>798</v>
      </c>
      <c r="D7" s="248" t="s">
        <v>796</v>
      </c>
      <c r="E7" s="248" t="s">
        <v>861</v>
      </c>
      <c r="F7" s="247">
        <v>380</v>
      </c>
      <c r="G7" s="247">
        <v>100</v>
      </c>
      <c r="H7" s="247">
        <v>300</v>
      </c>
      <c r="I7" s="247">
        <v>310</v>
      </c>
      <c r="J7" s="248">
        <v>0</v>
      </c>
      <c r="K7" s="248"/>
      <c r="L7" s="248"/>
      <c r="M7" s="248"/>
    </row>
    <row r="8" spans="1:13" x14ac:dyDescent="0.25">
      <c r="A8" s="248">
        <v>5</v>
      </c>
      <c r="B8" s="248" t="s">
        <v>799</v>
      </c>
      <c r="C8" s="248" t="s">
        <v>786</v>
      </c>
      <c r="D8" s="248" t="s">
        <v>796</v>
      </c>
      <c r="E8" s="248" t="s">
        <v>790</v>
      </c>
      <c r="F8" s="247">
        <v>30</v>
      </c>
      <c r="G8" s="247">
        <v>340</v>
      </c>
      <c r="H8" s="247">
        <v>100</v>
      </c>
      <c r="I8" s="247">
        <v>650</v>
      </c>
      <c r="J8" s="248">
        <v>0</v>
      </c>
      <c r="K8" s="248"/>
      <c r="L8" s="248"/>
      <c r="M8" s="248"/>
    </row>
    <row r="9" spans="1:13" x14ac:dyDescent="0.25">
      <c r="A9" s="247">
        <v>6</v>
      </c>
      <c r="B9" s="247" t="s">
        <v>800</v>
      </c>
      <c r="C9" s="247" t="s">
        <v>786</v>
      </c>
      <c r="D9" s="247" t="s">
        <v>801</v>
      </c>
      <c r="E9" s="247" t="s">
        <v>788</v>
      </c>
      <c r="F9" s="247">
        <v>40</v>
      </c>
      <c r="G9" s="247">
        <v>65</v>
      </c>
      <c r="H9" s="247">
        <v>300</v>
      </c>
      <c r="I9" s="247">
        <v>640</v>
      </c>
      <c r="J9" s="248">
        <v>0</v>
      </c>
      <c r="K9" s="248"/>
      <c r="L9" s="248"/>
      <c r="M9" s="248"/>
    </row>
    <row r="10" spans="1:13" x14ac:dyDescent="0.25">
      <c r="A10" s="247">
        <v>7</v>
      </c>
      <c r="B10" s="247" t="s">
        <v>802</v>
      </c>
      <c r="C10" s="247" t="s">
        <v>786</v>
      </c>
      <c r="D10" s="247" t="s">
        <v>803</v>
      </c>
      <c r="E10" s="247" t="s">
        <v>788</v>
      </c>
      <c r="F10" s="247">
        <v>35</v>
      </c>
      <c r="G10" s="247">
        <v>120</v>
      </c>
      <c r="H10" s="247">
        <v>250</v>
      </c>
      <c r="I10" s="247">
        <v>300</v>
      </c>
      <c r="J10" s="248">
        <v>0</v>
      </c>
      <c r="K10" s="248"/>
      <c r="L10" s="248"/>
      <c r="M10" s="248"/>
    </row>
    <row r="11" spans="1:13" x14ac:dyDescent="0.25">
      <c r="A11" s="247">
        <v>7</v>
      </c>
      <c r="B11" s="247" t="s">
        <v>804</v>
      </c>
      <c r="C11" s="247" t="s">
        <v>805</v>
      </c>
      <c r="D11" s="247" t="s">
        <v>803</v>
      </c>
      <c r="E11" s="247"/>
      <c r="F11" s="247">
        <v>390</v>
      </c>
      <c r="G11" s="247">
        <v>120</v>
      </c>
      <c r="H11" s="247">
        <v>275</v>
      </c>
      <c r="I11" s="247">
        <v>300</v>
      </c>
      <c r="J11" s="248">
        <v>0</v>
      </c>
      <c r="K11" s="248" t="s">
        <v>806</v>
      </c>
      <c r="L11" s="248" t="s">
        <v>807</v>
      </c>
      <c r="M11" s="248"/>
    </row>
    <row r="12" spans="1:13" x14ac:dyDescent="0.25">
      <c r="A12" s="247">
        <v>10</v>
      </c>
      <c r="B12" s="247" t="s">
        <v>808</v>
      </c>
      <c r="C12" s="247" t="s">
        <v>805</v>
      </c>
      <c r="D12" s="247" t="s">
        <v>809</v>
      </c>
      <c r="E12" s="247"/>
      <c r="F12" s="247">
        <v>50</v>
      </c>
      <c r="G12" s="247">
        <v>125</v>
      </c>
      <c r="H12" s="247">
        <v>275</v>
      </c>
      <c r="I12" s="247">
        <v>620</v>
      </c>
      <c r="J12" s="248">
        <v>0</v>
      </c>
      <c r="K12" s="248" t="s">
        <v>810</v>
      </c>
      <c r="L12" s="248" t="s">
        <v>811</v>
      </c>
      <c r="M12" s="248"/>
    </row>
    <row r="13" spans="1:13" x14ac:dyDescent="0.25">
      <c r="A13" s="247">
        <v>11</v>
      </c>
      <c r="B13" s="247" t="s">
        <v>812</v>
      </c>
      <c r="C13" s="247" t="s">
        <v>786</v>
      </c>
      <c r="D13" s="247" t="s">
        <v>813</v>
      </c>
      <c r="E13" s="247" t="s">
        <v>788</v>
      </c>
      <c r="F13" s="247">
        <v>55</v>
      </c>
      <c r="G13" s="247">
        <v>160</v>
      </c>
      <c r="H13" s="247">
        <v>300</v>
      </c>
      <c r="I13" s="247">
        <v>610</v>
      </c>
      <c r="J13" s="248">
        <v>0</v>
      </c>
      <c r="K13" s="248"/>
      <c r="L13" s="248"/>
      <c r="M13" s="248"/>
    </row>
    <row r="14" spans="1:13" x14ac:dyDescent="0.25">
      <c r="A14" s="247">
        <v>12</v>
      </c>
      <c r="B14" s="247" t="s">
        <v>814</v>
      </c>
      <c r="C14" s="247" t="s">
        <v>805</v>
      </c>
      <c r="D14" s="247" t="s">
        <v>815</v>
      </c>
      <c r="E14" s="247"/>
      <c r="F14" s="247">
        <v>50</v>
      </c>
      <c r="G14" s="247">
        <v>110</v>
      </c>
      <c r="H14" s="247">
        <v>275</v>
      </c>
      <c r="I14" s="247">
        <v>620</v>
      </c>
      <c r="J14" s="248">
        <v>1</v>
      </c>
      <c r="K14" s="248" t="s">
        <v>816</v>
      </c>
      <c r="L14" s="248" t="s">
        <v>817</v>
      </c>
      <c r="M14" s="248">
        <v>2</v>
      </c>
    </row>
    <row r="15" spans="1:13" x14ac:dyDescent="0.25">
      <c r="A15" s="247">
        <v>13</v>
      </c>
      <c r="B15" s="247" t="s">
        <v>818</v>
      </c>
      <c r="C15" s="247" t="s">
        <v>786</v>
      </c>
      <c r="D15" s="247" t="s">
        <v>819</v>
      </c>
      <c r="E15" s="247" t="s">
        <v>788</v>
      </c>
      <c r="F15" s="247">
        <v>110</v>
      </c>
      <c r="G15" s="247">
        <v>110</v>
      </c>
      <c r="H15" s="247">
        <v>300</v>
      </c>
      <c r="I15" s="247">
        <v>500</v>
      </c>
      <c r="J15" s="248">
        <v>0</v>
      </c>
      <c r="K15" s="248"/>
      <c r="L15" s="248"/>
      <c r="M15" s="248"/>
    </row>
    <row r="16" spans="1:13" x14ac:dyDescent="0.25">
      <c r="A16" s="247">
        <v>14</v>
      </c>
      <c r="B16" s="247" t="s">
        <v>820</v>
      </c>
      <c r="C16" s="247" t="s">
        <v>805</v>
      </c>
      <c r="D16" s="247" t="s">
        <v>821</v>
      </c>
      <c r="E16" s="247"/>
      <c r="F16" s="247">
        <v>50</v>
      </c>
      <c r="G16" s="247">
        <v>110</v>
      </c>
      <c r="H16" s="247">
        <v>275</v>
      </c>
      <c r="I16" s="247">
        <v>620</v>
      </c>
      <c r="J16" s="248">
        <v>1</v>
      </c>
      <c r="K16" s="248" t="s">
        <v>822</v>
      </c>
      <c r="L16" s="248" t="s">
        <v>817</v>
      </c>
      <c r="M16" s="248">
        <v>2</v>
      </c>
    </row>
    <row r="17" spans="1:13" x14ac:dyDescent="0.25">
      <c r="A17" s="247">
        <v>15</v>
      </c>
      <c r="B17" s="247" t="s">
        <v>823</v>
      </c>
      <c r="C17" s="247" t="s">
        <v>786</v>
      </c>
      <c r="D17" s="247" t="s">
        <v>824</v>
      </c>
      <c r="E17" s="247" t="s">
        <v>788</v>
      </c>
      <c r="F17" s="247">
        <v>35</v>
      </c>
      <c r="G17" s="247">
        <v>150</v>
      </c>
      <c r="H17" s="247">
        <v>250</v>
      </c>
      <c r="I17" s="247">
        <v>300</v>
      </c>
      <c r="J17" s="248">
        <v>0</v>
      </c>
      <c r="K17" s="248"/>
      <c r="L17" s="248"/>
      <c r="M17" s="248"/>
    </row>
    <row r="18" spans="1:13" x14ac:dyDescent="0.25">
      <c r="A18" s="247">
        <v>15</v>
      </c>
      <c r="B18" s="247" t="s">
        <v>823</v>
      </c>
      <c r="C18" s="247" t="s">
        <v>805</v>
      </c>
      <c r="D18" s="247" t="s">
        <v>824</v>
      </c>
      <c r="E18" s="247"/>
      <c r="F18" s="247">
        <v>390</v>
      </c>
      <c r="G18" s="247">
        <v>140</v>
      </c>
      <c r="H18" s="247">
        <v>275</v>
      </c>
      <c r="I18" s="247">
        <v>300</v>
      </c>
      <c r="J18" s="248">
        <v>0</v>
      </c>
      <c r="K18" s="248" t="s">
        <v>806</v>
      </c>
      <c r="L18" s="248" t="s">
        <v>825</v>
      </c>
      <c r="M18" s="248"/>
    </row>
    <row r="19" spans="1:13" x14ac:dyDescent="0.25">
      <c r="A19" s="247">
        <v>16</v>
      </c>
      <c r="B19" s="247" t="s">
        <v>826</v>
      </c>
      <c r="C19" s="247" t="s">
        <v>786</v>
      </c>
      <c r="D19" s="247" t="s">
        <v>826</v>
      </c>
      <c r="E19" s="247" t="s">
        <v>788</v>
      </c>
      <c r="F19" s="247">
        <v>30</v>
      </c>
      <c r="G19" s="247">
        <v>115</v>
      </c>
      <c r="H19" s="247">
        <v>275</v>
      </c>
      <c r="I19" s="247">
        <v>325</v>
      </c>
      <c r="J19" s="248">
        <v>0</v>
      </c>
      <c r="K19" s="248"/>
      <c r="L19" s="248"/>
      <c r="M19" s="248"/>
    </row>
    <row r="20" spans="1:13" x14ac:dyDescent="0.25">
      <c r="A20" s="247">
        <v>16</v>
      </c>
      <c r="B20" s="247" t="s">
        <v>826</v>
      </c>
      <c r="C20" s="247" t="s">
        <v>786</v>
      </c>
      <c r="D20" s="247" t="s">
        <v>826</v>
      </c>
      <c r="E20" s="247" t="s">
        <v>790</v>
      </c>
      <c r="F20" s="247">
        <v>380</v>
      </c>
      <c r="G20" s="247">
        <v>115</v>
      </c>
      <c r="H20" s="247">
        <v>275</v>
      </c>
      <c r="I20" s="247">
        <v>325</v>
      </c>
      <c r="J20" s="248">
        <v>0</v>
      </c>
      <c r="K20" s="248"/>
      <c r="L20" s="248"/>
      <c r="M20" s="248"/>
    </row>
    <row r="21" spans="1:13" x14ac:dyDescent="0.25">
      <c r="A21" s="247">
        <v>17</v>
      </c>
      <c r="B21" s="247" t="s">
        <v>827</v>
      </c>
      <c r="C21" s="247" t="s">
        <v>786</v>
      </c>
      <c r="D21" s="247" t="s">
        <v>828</v>
      </c>
      <c r="E21" s="247" t="s">
        <v>788</v>
      </c>
      <c r="F21" s="247">
        <v>35</v>
      </c>
      <c r="G21" s="247">
        <v>150</v>
      </c>
      <c r="H21" s="247">
        <v>250</v>
      </c>
      <c r="I21" s="247">
        <v>300</v>
      </c>
      <c r="J21" s="248">
        <v>0</v>
      </c>
      <c r="K21" s="248"/>
      <c r="L21" s="248"/>
      <c r="M21" s="248"/>
    </row>
    <row r="22" spans="1:13" x14ac:dyDescent="0.25">
      <c r="A22" s="247">
        <v>17</v>
      </c>
      <c r="B22" s="247" t="s">
        <v>827</v>
      </c>
      <c r="C22" s="247" t="s">
        <v>805</v>
      </c>
      <c r="D22" s="247" t="s">
        <v>828</v>
      </c>
      <c r="E22" s="247"/>
      <c r="F22" s="247">
        <v>390</v>
      </c>
      <c r="G22" s="247">
        <v>150</v>
      </c>
      <c r="H22" s="247">
        <v>275</v>
      </c>
      <c r="I22" s="247">
        <v>300</v>
      </c>
      <c r="J22" s="248">
        <v>0</v>
      </c>
      <c r="K22" s="248" t="s">
        <v>829</v>
      </c>
      <c r="L22" s="248" t="s">
        <v>830</v>
      </c>
      <c r="M22" s="248"/>
    </row>
    <row r="23" spans="1:13" x14ac:dyDescent="0.25">
      <c r="A23" s="247">
        <v>18</v>
      </c>
      <c r="B23" s="247" t="s">
        <v>831</v>
      </c>
      <c r="C23" s="247" t="s">
        <v>786</v>
      </c>
      <c r="D23" s="247" t="s">
        <v>832</v>
      </c>
      <c r="E23" s="247" t="s">
        <v>788</v>
      </c>
      <c r="F23" s="247">
        <v>80</v>
      </c>
      <c r="G23" s="247">
        <v>105</v>
      </c>
      <c r="H23" s="247">
        <v>300</v>
      </c>
      <c r="I23" s="247">
        <v>550</v>
      </c>
      <c r="J23" s="248">
        <v>0</v>
      </c>
      <c r="K23" s="248"/>
      <c r="L23" s="248"/>
      <c r="M23" s="248"/>
    </row>
    <row r="24" spans="1:13" x14ac:dyDescent="0.25">
      <c r="A24" s="247">
        <v>20</v>
      </c>
      <c r="B24" s="247" t="s">
        <v>833</v>
      </c>
      <c r="C24" s="247" t="s">
        <v>786</v>
      </c>
      <c r="D24" s="247" t="s">
        <v>834</v>
      </c>
      <c r="E24" s="247" t="s">
        <v>788</v>
      </c>
      <c r="F24" s="247">
        <v>55</v>
      </c>
      <c r="G24" s="247">
        <v>100</v>
      </c>
      <c r="H24" s="247">
        <v>300</v>
      </c>
      <c r="I24" s="247">
        <v>600</v>
      </c>
      <c r="J24" s="248">
        <v>0</v>
      </c>
      <c r="K24" s="248"/>
      <c r="L24" s="248"/>
      <c r="M24" s="248"/>
    </row>
    <row r="25" spans="1:13" x14ac:dyDescent="0.25">
      <c r="A25" s="247">
        <v>21</v>
      </c>
      <c r="B25" s="247" t="s">
        <v>835</v>
      </c>
      <c r="C25" s="247" t="s">
        <v>805</v>
      </c>
      <c r="D25" s="247" t="s">
        <v>835</v>
      </c>
      <c r="E25" s="247"/>
      <c r="F25" s="247">
        <v>25</v>
      </c>
      <c r="G25" s="247">
        <v>120</v>
      </c>
      <c r="H25" s="247">
        <v>275</v>
      </c>
      <c r="I25" s="247">
        <v>460</v>
      </c>
      <c r="J25" s="248">
        <v>1</v>
      </c>
      <c r="K25" s="248" t="s">
        <v>836</v>
      </c>
      <c r="L25" s="248" t="s">
        <v>837</v>
      </c>
      <c r="M25" s="248">
        <v>4</v>
      </c>
    </row>
    <row r="26" spans="1:13" x14ac:dyDescent="0.25">
      <c r="A26" s="247">
        <v>22</v>
      </c>
      <c r="B26" s="247" t="s">
        <v>802</v>
      </c>
      <c r="C26" s="247" t="s">
        <v>786</v>
      </c>
      <c r="D26" s="247" t="s">
        <v>803</v>
      </c>
      <c r="E26" s="247" t="s">
        <v>788</v>
      </c>
      <c r="F26" s="247">
        <v>35</v>
      </c>
      <c r="G26" s="247">
        <v>120</v>
      </c>
      <c r="H26" s="247">
        <v>250</v>
      </c>
      <c r="I26" s="247">
        <v>300</v>
      </c>
      <c r="J26" s="248">
        <v>0</v>
      </c>
      <c r="K26" s="248"/>
      <c r="L26" s="248"/>
      <c r="M26" s="248"/>
    </row>
    <row r="27" spans="1:13" x14ac:dyDescent="0.25">
      <c r="A27" s="247">
        <v>22</v>
      </c>
      <c r="B27" s="247" t="s">
        <v>804</v>
      </c>
      <c r="C27" s="247" t="s">
        <v>805</v>
      </c>
      <c r="D27" s="247" t="s">
        <v>803</v>
      </c>
      <c r="E27" s="247"/>
      <c r="F27" s="247">
        <v>390</v>
      </c>
      <c r="G27" s="247">
        <v>120</v>
      </c>
      <c r="H27" s="247">
        <v>275</v>
      </c>
      <c r="I27" s="247">
        <v>300</v>
      </c>
      <c r="J27" s="248">
        <v>0</v>
      </c>
      <c r="K27" s="248" t="s">
        <v>806</v>
      </c>
      <c r="L27" s="248" t="s">
        <v>807</v>
      </c>
      <c r="M27" s="248"/>
    </row>
    <row r="28" spans="1:13" x14ac:dyDescent="0.25">
      <c r="A28" s="247">
        <v>23</v>
      </c>
      <c r="B28" s="247" t="s">
        <v>838</v>
      </c>
      <c r="C28" s="247" t="s">
        <v>805</v>
      </c>
      <c r="D28" s="247" t="s">
        <v>839</v>
      </c>
      <c r="E28" s="247"/>
      <c r="F28" s="247">
        <v>30</v>
      </c>
      <c r="G28" s="247">
        <v>110</v>
      </c>
      <c r="H28" s="247">
        <v>275</v>
      </c>
      <c r="I28" s="247">
        <v>670</v>
      </c>
      <c r="J28" s="248">
        <v>1</v>
      </c>
      <c r="K28" s="248" t="s">
        <v>836</v>
      </c>
      <c r="L28" s="248" t="s">
        <v>244</v>
      </c>
      <c r="M28" s="248">
        <v>2</v>
      </c>
    </row>
    <row r="29" spans="1:13" x14ac:dyDescent="0.25">
      <c r="A29" s="247">
        <v>27</v>
      </c>
      <c r="B29" s="247" t="s">
        <v>840</v>
      </c>
      <c r="C29" s="247" t="s">
        <v>805</v>
      </c>
      <c r="D29" s="247" t="s">
        <v>841</v>
      </c>
      <c r="E29" s="247"/>
      <c r="F29" s="247">
        <v>60</v>
      </c>
      <c r="G29" s="247">
        <v>90</v>
      </c>
      <c r="H29" s="247">
        <v>275</v>
      </c>
      <c r="I29" s="247">
        <v>620</v>
      </c>
      <c r="J29" s="248">
        <v>1</v>
      </c>
      <c r="K29" s="248" t="s">
        <v>836</v>
      </c>
      <c r="L29" s="248" t="s">
        <v>842</v>
      </c>
      <c r="M29" s="248">
        <v>1</v>
      </c>
    </row>
    <row r="30" spans="1:13" x14ac:dyDescent="0.25">
      <c r="A30" s="247">
        <v>29</v>
      </c>
      <c r="B30" s="247" t="s">
        <v>843</v>
      </c>
      <c r="C30" s="247" t="s">
        <v>786</v>
      </c>
      <c r="D30" s="247" t="s">
        <v>844</v>
      </c>
      <c r="E30" s="247" t="s">
        <v>788</v>
      </c>
      <c r="F30" s="247">
        <v>218</v>
      </c>
      <c r="G30" s="247">
        <v>200</v>
      </c>
      <c r="H30" s="247">
        <v>280</v>
      </c>
      <c r="I30" s="247">
        <v>285</v>
      </c>
      <c r="J30" s="248">
        <v>0</v>
      </c>
      <c r="K30" s="248"/>
      <c r="L30" s="248"/>
      <c r="M30" s="248"/>
    </row>
    <row r="31" spans="1:13" x14ac:dyDescent="0.25">
      <c r="A31" s="247">
        <v>30</v>
      </c>
      <c r="B31" s="247" t="s">
        <v>845</v>
      </c>
      <c r="C31" s="247" t="s">
        <v>805</v>
      </c>
      <c r="D31" s="247" t="s">
        <v>846</v>
      </c>
      <c r="E31" s="247"/>
      <c r="F31" s="247">
        <v>30</v>
      </c>
      <c r="G31" s="247">
        <v>120</v>
      </c>
      <c r="H31" s="247">
        <v>275</v>
      </c>
      <c r="I31" s="247">
        <v>450</v>
      </c>
      <c r="J31" s="248">
        <v>1</v>
      </c>
      <c r="K31" s="248" t="s">
        <v>836</v>
      </c>
      <c r="L31" s="248" t="s">
        <v>847</v>
      </c>
      <c r="M31" s="248">
        <v>1</v>
      </c>
    </row>
    <row r="32" spans="1:13" x14ac:dyDescent="0.25">
      <c r="A32" s="247">
        <v>32</v>
      </c>
      <c r="B32" s="247" t="s">
        <v>848</v>
      </c>
      <c r="C32" s="247" t="s">
        <v>805</v>
      </c>
      <c r="D32" s="247" t="s">
        <v>849</v>
      </c>
      <c r="E32" s="247"/>
      <c r="F32" s="247">
        <v>20</v>
      </c>
      <c r="G32" s="247">
        <v>110</v>
      </c>
      <c r="H32" s="247">
        <v>275</v>
      </c>
      <c r="I32" s="247">
        <v>660</v>
      </c>
      <c r="J32" s="248">
        <v>1</v>
      </c>
      <c r="K32" s="248" t="s">
        <v>816</v>
      </c>
      <c r="L32" s="248" t="s">
        <v>817</v>
      </c>
      <c r="M32" s="248">
        <v>2</v>
      </c>
    </row>
    <row r="33" spans="1:13" x14ac:dyDescent="0.25">
      <c r="A33" s="247">
        <v>34</v>
      </c>
      <c r="B33" s="247" t="s">
        <v>850</v>
      </c>
      <c r="C33" s="247" t="s">
        <v>805</v>
      </c>
      <c r="D33" s="247" t="s">
        <v>851</v>
      </c>
      <c r="E33" s="247"/>
      <c r="F33" s="247">
        <v>60</v>
      </c>
      <c r="G33" s="247">
        <v>90</v>
      </c>
      <c r="H33" s="247">
        <v>275</v>
      </c>
      <c r="I33" s="247">
        <v>620</v>
      </c>
      <c r="J33" s="248">
        <v>1</v>
      </c>
      <c r="K33" s="248" t="s">
        <v>836</v>
      </c>
      <c r="L33" s="248" t="s">
        <v>842</v>
      </c>
      <c r="M33" s="248">
        <v>1</v>
      </c>
    </row>
  </sheetData>
  <pageMargins left="0.7" right="0.7" top="0.75" bottom="0.75" header="0.3" footer="0.3"/>
  <pageSetup scale="96" fitToHeight="0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7030A0"/>
  </sheetPr>
  <dimension ref="K1:L19"/>
  <sheetViews>
    <sheetView topLeftCell="F1" zoomScale="110" zoomScaleNormal="110" workbookViewId="0">
      <selection activeCell="O11" sqref="O11"/>
    </sheetView>
  </sheetViews>
  <sheetFormatPr defaultColWidth="9.28515625" defaultRowHeight="15" x14ac:dyDescent="0.25"/>
  <cols>
    <col min="1" max="11" width="9.28515625" style="161"/>
    <col min="12" max="12" width="10.28515625" style="161" customWidth="1"/>
    <col min="13" max="16384" width="9.28515625" style="161"/>
  </cols>
  <sheetData>
    <row r="1" spans="11:12" x14ac:dyDescent="0.25">
      <c r="K1" s="249" t="s">
        <v>852</v>
      </c>
      <c r="L1" s="249"/>
    </row>
    <row r="2" spans="11:12" x14ac:dyDescent="0.25">
      <c r="K2" s="503" t="s">
        <v>852</v>
      </c>
      <c r="L2" s="503"/>
    </row>
    <row r="3" spans="11:12" x14ac:dyDescent="0.25">
      <c r="K3" s="161" t="s">
        <v>853</v>
      </c>
      <c r="L3" s="161">
        <v>88</v>
      </c>
    </row>
    <row r="4" spans="11:12" x14ac:dyDescent="0.25">
      <c r="K4" s="161" t="s">
        <v>854</v>
      </c>
      <c r="L4" s="161">
        <v>57</v>
      </c>
    </row>
    <row r="6" spans="11:12" x14ac:dyDescent="0.25">
      <c r="K6" s="503" t="s">
        <v>855</v>
      </c>
      <c r="L6" s="503"/>
    </row>
    <row r="7" spans="11:12" x14ac:dyDescent="0.25">
      <c r="K7" s="161" t="s">
        <v>856</v>
      </c>
      <c r="L7" s="161" t="s">
        <v>857</v>
      </c>
    </row>
    <row r="8" spans="11:12" x14ac:dyDescent="0.25">
      <c r="K8" s="161" t="s">
        <v>853</v>
      </c>
      <c r="L8" s="161">
        <v>20</v>
      </c>
    </row>
    <row r="9" spans="11:12" x14ac:dyDescent="0.25">
      <c r="K9" s="161" t="s">
        <v>854</v>
      </c>
      <c r="L9" s="161">
        <v>16</v>
      </c>
    </row>
    <row r="11" spans="11:12" x14ac:dyDescent="0.25">
      <c r="K11" s="503" t="s">
        <v>858</v>
      </c>
      <c r="L11" s="503"/>
    </row>
    <row r="12" spans="11:12" x14ac:dyDescent="0.25">
      <c r="K12" s="161" t="s">
        <v>856</v>
      </c>
      <c r="L12" s="161" t="s">
        <v>857</v>
      </c>
    </row>
    <row r="13" spans="11:12" x14ac:dyDescent="0.25">
      <c r="K13" s="161" t="s">
        <v>859</v>
      </c>
      <c r="L13" s="161">
        <v>14</v>
      </c>
    </row>
    <row r="14" spans="11:12" x14ac:dyDescent="0.25">
      <c r="K14" s="161" t="s">
        <v>860</v>
      </c>
      <c r="L14" s="161">
        <v>6</v>
      </c>
    </row>
    <row r="19" ht="13.5" customHeight="1" x14ac:dyDescent="0.25"/>
  </sheetData>
  <mergeCells count="3">
    <mergeCell ref="K6:L6"/>
    <mergeCell ref="K2:L2"/>
    <mergeCell ref="K11:L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Lookups</vt:lpstr>
      <vt:lpstr>S44 Lic Utz</vt:lpstr>
      <vt:lpstr>R180 Lic Utz</vt:lpstr>
      <vt:lpstr>Use and Enrollment Summary</vt:lpstr>
      <vt:lpstr>Data Metrics Summary</vt:lpstr>
      <vt:lpstr>Data Metrics R180 School</vt:lpstr>
      <vt:lpstr>Data Metrics S44 School</vt:lpstr>
      <vt:lpstr>Data Metrics RI School</vt:lpstr>
      <vt:lpstr>Lexile Results</vt:lpstr>
      <vt:lpstr>R180 RI Pie chart</vt:lpstr>
      <vt:lpstr>R180 Stars</vt:lpstr>
      <vt:lpstr>R180 Red Bars</vt:lpstr>
      <vt:lpstr>R180 Metrics Summary</vt:lpstr>
      <vt:lpstr>R180 Gainers Summary</vt:lpstr>
      <vt:lpstr>R180 Lexile Decline</vt:lpstr>
      <vt:lpstr>Perf Comp R180</vt:lpstr>
      <vt:lpstr>R180 Stickers</vt:lpstr>
      <vt:lpstr>BB 200L Perf Comp R180</vt:lpstr>
      <vt:lpstr>Rotation Metrics</vt:lpstr>
      <vt:lpstr>Rotations by School</vt:lpstr>
      <vt:lpstr>Rotations 20k FT</vt:lpstr>
      <vt:lpstr>R180 Segments</vt:lpstr>
      <vt:lpstr>R180 Demo Summary</vt:lpstr>
      <vt:lpstr>R180 CLASS Summary</vt:lpstr>
      <vt:lpstr>S44 Usage Table</vt:lpstr>
      <vt:lpstr>S44 Series Location</vt:lpstr>
      <vt:lpstr>S44 RI Pie chart</vt:lpstr>
      <vt:lpstr>S44 PI Table</vt:lpstr>
      <vt:lpstr>Perf Comp S44 PI</vt:lpstr>
      <vt:lpstr>Directions</vt:lpstr>
      <vt:lpstr>Sheet33</vt:lpstr>
      <vt:lpstr>Target</vt:lpstr>
      <vt:lpstr>PPTMigrateTable</vt:lpstr>
      <vt:lpstr>Program Usage Charts</vt:lpstr>
    </vt:vector>
  </TitlesOfParts>
  <Company>Scholastic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Mehlo, Stephen</dc:creator>
  <cp:lastModifiedBy>Ledain, Reginald</cp:lastModifiedBy>
  <cp:lastPrinted>2015-05-13T14:26:23Z</cp:lastPrinted>
  <dcterms:created xsi:type="dcterms:W3CDTF">2014-11-24T16:33:35Z</dcterms:created>
  <dcterms:modified xsi:type="dcterms:W3CDTF">2018-03-16T20:38:52Z</dcterms:modified>
</cp:coreProperties>
</file>